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worksheets/sheet29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ctrlProps/ctrlProp9.xml" ContentType="application/vnd.ms-excel.controlproperties+xml"/>
  <Override PartName="/xl/ctrlProps/ctrlProp14.xml" ContentType="application/vnd.ms-excel.controlproperties+xml"/>
  <Override PartName="/xl/ctrlProps/ctrlProp22.xml" ContentType="application/vnd.ms-excel.controlproperties+xml"/>
  <Override PartName="/xl/ctrlProps/ctrlProp35.xml" ContentType="application/vnd.ms-excel.controlproperties+xml"/>
  <Override PartName="/xl/ctrlProps/ctrlProp17.xml" ContentType="application/vnd.ms-excel.controlproperties+xml"/>
  <Override PartName="/xl/ctrlProps/ctrlProp30.xml" ContentType="application/vnd.ms-excel.controlproperties+xml"/>
  <Override PartName="/xl/ctrlProps/ctrlProp38.xml" ContentType="application/vnd.ms-excel.controlproperties+xml"/>
  <Override PartName="/xl/ctrlProps/ctrlProp43.xml" ContentType="application/vnd.ms-excel.controlproperties+xml"/>
  <Override PartName="/xl/ctrlProps/ctrlProp46.xml" ContentType="application/vnd.ms-excel.controlproperties+xml"/>
  <Override PartName="/xl/ctrlProps/ctrlProp51.xml" ContentType="application/vnd.ms-excel.controlproperties+xml"/>
  <Override PartName="/xl/ctrlProps/ctrlProp3.xml" ContentType="application/vnd.ms-excel.controlproperties+xml"/>
  <Override PartName="/xl/drawings/drawing6.xml" ContentType="application/vnd.openxmlformats-officedocument.drawing+xml"/>
  <Override PartName="/xl/ctrlProps/ctrlProp12.xml" ContentType="application/vnd.ms-excel.controlproperties+xml"/>
  <Override PartName="/xl/ctrlProps/ctrlProp16.xml" ContentType="application/vnd.ms-excel.controlproperties+xml"/>
  <Override PartName="/xl/ctrlProps/ctrlProp25.xml" ContentType="application/vnd.ms-excel.controlproperties+xml"/>
  <Override PartName="/xl/ctrlProps/ctrlProp37.xml" ContentType="application/vnd.ms-excel.controlproperties+xml"/>
  <Override PartName="/xl/ctrlProps/ctrlProp50.xml" ContentType="application/vnd.ms-excel.controlproperties+xml"/>
  <Override PartName="/xl/ctrlProps/ctrlProp58.xml" ContentType="application/vnd.ms-excel.controlproperties+xml"/>
  <Override PartName="/xl/ctrlProps/ctrlProp2.xml" ContentType="application/vnd.ms-excel.controlproperties+xml"/>
  <Override PartName="/xl/ctrlProps/ctrlProp7.xml" ContentType="application/vnd.ms-excel.controlproperties+xml"/>
  <Override PartName="/xl/ctrlProps/ctrlProp20.xml" ContentType="application/vnd.ms-excel.controlproperties+xml"/>
  <Override PartName="/xl/ctrlProps/ctrlProp28.xml" ContentType="application/vnd.ms-excel.controlproperties+xml"/>
  <Override PartName="/xl/ctrlProps/ctrlProp33.xml" ContentType="application/vnd.ms-excel.controlproperties+xml"/>
  <Override PartName="/xl/ctrlProps/ctrlProp36.xml" ContentType="application/vnd.ms-excel.controlproperties+xml"/>
  <Override PartName="/xl/ctrlProps/ctrlProp41.xml" ContentType="application/vnd.ms-excel.controlproperties+xml"/>
  <Override PartName="/xl/ctrlProps/ctrlProp49.xml" ContentType="application/vnd.ms-excel.controlproperties+xml"/>
  <Override PartName="/xl/ctrlProps/ctrlProp54.xml" ContentType="application/vnd.ms-excel.controlproperties+xml"/>
  <Override PartName="/xl/ctrlProps/ctrlProp1.xml" ContentType="application/vnd.ms-excel.controlproperties+xml"/>
  <Override PartName="/xl/ctrlProps/ctrlProp11.xml" ContentType="application/vnd.ms-excel.controlproperties+xml"/>
  <Override PartName="/xl/ctrlProps/ctrlProp19.xml" ContentType="application/vnd.ms-excel.controlproperties+xml"/>
  <Override PartName="/xl/ctrlProps/ctrlProp24.xml" ContentType="application/vnd.ms-excel.controlproperties+xml"/>
  <Override PartName="/xl/ctrlProps/ctrlProp32.xml" ContentType="application/vnd.ms-excel.controlproperties+xml"/>
  <Override PartName="/xl/ctrlProps/ctrlProp45.xml" ContentType="application/vnd.ms-excel.controlproperties+xml"/>
  <Override PartName="/xl/ctrlProps/ctrlProp53.xml" ContentType="application/vnd.ms-excel.controlproperties+xml"/>
  <Override PartName="/xl/ctrlProps/ctrlProp57.xml" ContentType="application/vnd.ms-excel.controlproperties+xml"/>
  <Override PartName="/xl/ctrlProps/ctrlProp6.xml" ContentType="application/vnd.ms-excel.controlproperties+xml"/>
  <Override PartName="/xl/ctrlProps/ctrlProp15.xml" ContentType="application/vnd.ms-excel.controlproperties+xml"/>
  <Override PartName="/xl/ctrlProps/ctrlProp27.xml" ContentType="application/vnd.ms-excel.controlproperties+xml"/>
  <Override PartName="/xl/ctrlProps/ctrlProp40.xml" ContentType="application/vnd.ms-excel.controlproperties+xml"/>
  <Override PartName="/xl/ctrlProps/ctrlProp48.xml" ContentType="application/vnd.ms-excel.controlproperties+xml"/>
  <Override PartName="/xl/ctrlProps/ctrlProp56.xml" ContentType="application/vnd.ms-excel.controlproperties+xml"/>
  <Override PartName="/xl/ctrlProps/ctrlProp5.xml" ContentType="application/vnd.ms-excel.controlproperties+xml"/>
  <Override PartName="/xl/ctrlProps/ctrlProp10.xml" ContentType="application/vnd.ms-excel.controlproperties+xml"/>
  <Override PartName="/xl/ctrlProps/ctrlProp18.xml" ContentType="application/vnd.ms-excel.controlproperties+xml"/>
  <Override PartName="/xl/ctrlProps/ctrlProp23.xml" ContentType="application/vnd.ms-excel.controlproperties+xml"/>
  <Override PartName="/xl/ctrlProps/ctrlProp26.xml" ContentType="application/vnd.ms-excel.controlproperties+xml"/>
  <Override PartName="/xl/ctrlProps/ctrlProp31.xml" ContentType="application/vnd.ms-excel.controlproperties+xml"/>
  <Override PartName="/xl/ctrlProps/ctrlProp39.xml" ContentType="application/vnd.ms-excel.controlproperties+xml"/>
  <Override PartName="/xl/ctrlProps/ctrlProp44.xml" ContentType="application/vnd.ms-excel.controlproperties+xml"/>
  <Override PartName="/xl/ctrlProps/ctrlProp52.xml" ContentType="application/vnd.ms-excel.controlproperties+xml"/>
  <Override PartName="/xl/ctrlProps/ctrlProp4.xml" ContentType="application/vnd.ms-excel.controlproperties+xml"/>
  <Override PartName="/xl/ctrlProps/ctrlProp47.xml" ContentType="application/vnd.ms-excel.controlproperties+xml"/>
  <Override PartName="/xl/ctrlProps/ctrlProp8.xml" ContentType="application/vnd.ms-excel.controlproperties+xml"/>
  <Override PartName="/xl/ctrlProps/ctrlProp13.xml" ContentType="application/vnd.ms-excel.controlproperties+xml"/>
  <Override PartName="/xl/ctrlProps/ctrlProp21.xml" ContentType="application/vnd.ms-excel.controlproperties+xml"/>
  <Override PartName="/xl/ctrlProps/ctrlProp29.xml" ContentType="application/vnd.ms-excel.controlproperties+xml"/>
  <Override PartName="/xl/ctrlProps/ctrlProp34.xml" ContentType="application/vnd.ms-excel.controlproperties+xml"/>
  <Override PartName="/xl/ctrlProps/ctrlProp42.xml" ContentType="application/vnd.ms-excel.controlproperties+xml"/>
  <Override PartName="/xl/ctrlProps/ctrlProp55.xml" ContentType="application/vnd.ms-excel.controlproperties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50" windowWidth="18195" windowHeight="7995" tabRatio="847"/>
  </bookViews>
  <sheets>
    <sheet name="Vero Monthly Forecasts" sheetId="37" r:id="rId1"/>
    <sheet name="Vero Monthly Peaks" sheetId="38" r:id="rId2"/>
    <sheet name="Lg COMM Sales Model " sheetId="29" r:id="rId3"/>
    <sheet name="Med COMM Sales Model  " sheetId="30" r:id="rId4"/>
    <sheet name="Small COMM Sales Model  " sheetId="31" r:id="rId5"/>
    <sheet name="Commercial_Customers" sheetId="32" r:id="rId6"/>
    <sheet name="Lg IND Sales Model" sheetId="33" r:id="rId7"/>
    <sheet name="Med IND Sales Mod" sheetId="34" r:id="rId8"/>
    <sheet name="Small IND Sales Mod" sheetId="35" r:id="rId9"/>
    <sheet name="Industrial_Customers" sheetId="36" r:id="rId10"/>
    <sheet name="RES_Sales Model" sheetId="23" r:id="rId11"/>
    <sheet name="SHY" sheetId="24" r:id="rId12"/>
    <sheet name="Other" sheetId="25" r:id="rId13"/>
    <sheet name="METRO" sheetId="26" r:id="rId14"/>
    <sheet name="Wholesale Sales" sheetId="27" r:id="rId15"/>
    <sheet name="Wholesale NEL" sheetId="28" r:id="rId16"/>
    <sheet name="Table NEL" sheetId="1" r:id="rId17"/>
    <sheet name="Table NEL PER CUSTOMER" sheetId="2" r:id="rId18"/>
    <sheet name="Table NEL_no_inc_DSM" sheetId="3" r:id="rId19"/>
    <sheet name="Table SumPK PER CUSTOMER" sheetId="4" r:id="rId20"/>
    <sheet name="Table Winter Peak" sheetId="5" r:id="rId21"/>
    <sheet name="Table FL Pop- April values" sheetId="6" r:id="rId22"/>
    <sheet name="Table Fla Population Avg Annual" sheetId="7" r:id="rId23"/>
    <sheet name="Table Real Per Capita Inc" sheetId="8" r:id="rId24"/>
    <sheet name="Table Income" sheetId="9" r:id="rId25"/>
    <sheet name="Table CPI" sheetId="10" r:id="rId26"/>
    <sheet name="Table CPI-Energy" sheetId="11" r:id="rId27"/>
    <sheet name="Table NEL_no_inc_DSM-UPC " sheetId="12" r:id="rId28"/>
    <sheet name="Table SumPKPerCust no EV-EDRAdj" sheetId="13" r:id="rId29"/>
    <sheet name="Table SumPK PER CUST no adj" sheetId="14" r:id="rId30"/>
    <sheet name="Table Customers" sheetId="15" r:id="rId31"/>
    <sheet name="Table Summer Peak" sheetId="16" r:id="rId32"/>
    <sheet name="Checkoff Sheet" sheetId="17" r:id="rId33"/>
    <sheet name="Model Variables" sheetId="18" r:id="rId34"/>
    <sheet name="Annual Input Check" sheetId="19" r:id="rId35"/>
    <sheet name="Econ-Weat Input Check" sheetId="20" r:id="rId36"/>
    <sheet name="Annual Weather Input Check" sheetId="21" r:id="rId37"/>
    <sheet name="Monthly Weather Input Check" sheetId="22" r:id="rId38"/>
  </sheets>
  <externalReferences>
    <externalReference r:id="rId39"/>
    <externalReference r:id="rId40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32" hidden="1">'Checkoff Sheet'!$A$1:$H$59</definedName>
    <definedName name="_xlnm._FilterDatabase" localSheetId="35" hidden="1">'Econ-Weat Input Check'!$A$1:$AY$290</definedName>
    <definedName name="_xlnm._FilterDatabase" localSheetId="7" hidden="1">'Med IND Sales Mod'!$A$13:$K$421</definedName>
    <definedName name="_xlnm._FilterDatabase" localSheetId="0" hidden="1">'Vero Monthly Forecasts'!$A$3:$V$591</definedName>
    <definedName name="aclausetq">[1]SOEF!$L$28</definedName>
    <definedName name="aclausety">[1]SOEF!$P$28</definedName>
    <definedName name="acustgrowtq">[1]SOEF!$L$14</definedName>
    <definedName name="acustgrowty">[1]SOEF!$P$14</definedName>
    <definedName name="adeprtq">[1]SOEF!$L$22</definedName>
    <definedName name="adeprty">[1]SOEF!$P$22</definedName>
    <definedName name="adivtm">[1]SOEF!#REF!</definedName>
    <definedName name="adivtq">[1]SOEF!#REF!</definedName>
    <definedName name="adivty">[1]SOEF!#REF!</definedName>
    <definedName name="ainctaxtq">[1]SOEF!$L$33</definedName>
    <definedName name="ainctaxty">[1]SOEF!$P$33</definedName>
    <definedName name="ainttq">[1]SOEF!$L$23</definedName>
    <definedName name="aintty">[1]SOEF!$P$23</definedName>
    <definedName name="ao_mtq">[1]SOEF!$L$21</definedName>
    <definedName name="ao_mty">[1]SOEF!$P$21</definedName>
    <definedName name="aothtaxtq">[1]SOEF!$L$29</definedName>
    <definedName name="aothtaxty">[1]SOEF!$P$29</definedName>
    <definedName name="apricemixtq">[1]SOEF!$L$17</definedName>
    <definedName name="apricemixty">[1]SOEF!$P$17</definedName>
    <definedName name="arevtm">[1]SOEF!#REF!</definedName>
    <definedName name="arevtq">[1]SOEF!#REF!</definedName>
    <definedName name="arevty">[1]SOEF!#REF!</definedName>
    <definedName name="atax_adjtq">[1]SOEF!$L$32</definedName>
    <definedName name="atax_adjty">[1]SOEF!$P$32</definedName>
    <definedName name="ausagetq">[1]SOEF!$L$16</definedName>
    <definedName name="ausagety">[1]SOEF!$P$16</definedName>
    <definedName name="base_revenue_eps_ty">#REF!</definedName>
    <definedName name="base_revenue_tq">#REF!</definedName>
    <definedName name="base_revenue_ty">#REF!</definedName>
    <definedName name="bdivtm">[1]SOEF!#REF!</definedName>
    <definedName name="bdivtq">[1]SOEF!#REF!</definedName>
    <definedName name="bdivty">[1]SOEF!#REF!</definedName>
    <definedName name="brevtm">[1]SOEF!#REF!</definedName>
    <definedName name="brevtq">[1]SOEF!#REF!</definedName>
    <definedName name="brevty">[1]SOEF!#REF!</definedName>
    <definedName name="customer_growth_eps_tq">#REF!</definedName>
    <definedName name="customer_growth_eps_ty">#REF!</definedName>
    <definedName name="customer_growth_tq">#REF!</definedName>
    <definedName name="DEPREC">#REF!</definedName>
    <definedName name="deprec_eps_ty">#REF!</definedName>
    <definedName name="deprec_tq">#REF!</definedName>
    <definedName name="deprec_ty">#REF!</definedName>
    <definedName name="DRI_Mnemonics" localSheetId="32">#REF!</definedName>
    <definedName name="DRI_Mnemonics" localSheetId="5">#REF!</definedName>
    <definedName name="DRI_Mnemonics" localSheetId="2">#REF!</definedName>
    <definedName name="DRI_Mnemonics" localSheetId="3">#REF!</definedName>
    <definedName name="DRI_Mnemonics" localSheetId="4">#REF!</definedName>
    <definedName name="DRI_Mnemonics" localSheetId="26">#REF!</definedName>
    <definedName name="DRI_Mnemonics" localSheetId="27">#REF!</definedName>
    <definedName name="DRI_Mnemonics" localSheetId="29">#REF!</definedName>
    <definedName name="DRI_Mnemonics" localSheetId="28">#REF!</definedName>
    <definedName name="DRI_Mnemonics" localSheetId="1">#REF!</definedName>
    <definedName name="DRI_Mnemonics">#REF!</definedName>
    <definedName name="esi_eps_tq">#REF!</definedName>
    <definedName name="esi_eps_ty">#REF!</definedName>
    <definedName name="esi_tq">#REF!</definedName>
    <definedName name="esi_ty">#REF!</definedName>
    <definedName name="esop_eps_ty">#REF!</definedName>
    <definedName name="esop_ty">#REF!</definedName>
    <definedName name="grpcons_eps_lq">#REF!</definedName>
    <definedName name="grpcons_eps_ty">#REF!</definedName>
    <definedName name="grpcons_ni_lq">#REF!</definedName>
    <definedName name="grpcons_ni_ly">#REF!</definedName>
    <definedName name="grpcons_ni_ty">#REF!</definedName>
    <definedName name="interest_eps_tq">#REF!</definedName>
    <definedName name="interest_eps_ty">#REF!</definedName>
    <definedName name="interest_tq">#REF!</definedName>
    <definedName name="interest_ty">#REF!</definedName>
    <definedName name="Name">'[2]Weekly NEL Report'!#REF!</definedName>
    <definedName name="Pal_Workbook_GUID" hidden="1">"8JHMH9DXSMHNF44G668W66ZD"</definedName>
    <definedName name="_xlnm.Print_Area" localSheetId="34">'Annual Input Check'!$A$1:$Q$42</definedName>
    <definedName name="_xlnm.Print_Area" localSheetId="32">'Checkoff Sheet'!$A$1:$H$60</definedName>
    <definedName name="_xlnm.Print_Area" localSheetId="5">#REF!</definedName>
    <definedName name="_xlnm.Print_Area" localSheetId="2">#REF!</definedName>
    <definedName name="_xlnm.Print_Area" localSheetId="3">#REF!</definedName>
    <definedName name="_xlnm.Print_Area" localSheetId="33">'Model Variables'!$A$1:$V$64</definedName>
    <definedName name="_xlnm.Print_Area" localSheetId="4">#REF!</definedName>
    <definedName name="_xlnm.Print_Area" localSheetId="26">#REF!</definedName>
    <definedName name="_xlnm.Print_Area" localSheetId="30">'Table Customers'!$A$1:$I$72</definedName>
    <definedName name="_xlnm.Print_Area" localSheetId="24">'Table Income'!$A$1:$I$68</definedName>
    <definedName name="_xlnm.Print_Area" localSheetId="16">'Table NEL'!$A$1:$I$70</definedName>
    <definedName name="_xlnm.Print_Area" localSheetId="17">'Table NEL PER CUSTOMER'!$A$1:$I$70</definedName>
    <definedName name="_xlnm.Print_Area" localSheetId="18">'Table NEL_no_inc_DSM'!$S$13:$AB$28</definedName>
    <definedName name="_xlnm.Print_Area" localSheetId="27">'Table NEL_no_inc_DSM-UPC '!$P$9:$AB$54</definedName>
    <definedName name="_xlnm.Print_Area" localSheetId="23">'Table Real Per Capita Inc'!$A$1:$O$78</definedName>
    <definedName name="_xlnm.Print_Area" localSheetId="31">'Table Summer Peak'!$A$1:$L$80</definedName>
    <definedName name="_xlnm.Print_Area" localSheetId="29">'Table SumPK PER CUST no adj'!$R$18:$AA$67</definedName>
    <definedName name="_xlnm.Print_Area" localSheetId="28">'Table SumPKPerCust no EV-EDRAdj'!$R$18:$AE$66</definedName>
    <definedName name="_xlnm.Print_Area" localSheetId="1">'Vero Monthly Peaks'!$A$10:$M$44</definedName>
    <definedName name="_xlnm.Print_Area">#REF!</definedName>
    <definedName name="_xlnm.Print_Titles" localSheetId="1">'Vero Monthly Peaks'!$A:$A,'Vero Monthly Peaks'!$3:$6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SwapState" hidden="1">FALSE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lina_eps_tq">#REF!</definedName>
    <definedName name="salina_eps_ty">#REF!</definedName>
    <definedName name="salina_ty">#REF!</definedName>
    <definedName name="SAPBEXhrIndnt" hidden="1">1</definedName>
    <definedName name="SAPBEXrevision" hidden="1">1</definedName>
    <definedName name="SAPBEXsysID" hidden="1">"GP1"</definedName>
    <definedName name="SAPBEXwbID" hidden="1">"3VOBL88ZUH0TJHQP6RXNFLORZ"</definedName>
    <definedName name="share_dilution_tq">#REF!</definedName>
    <definedName name="share_dilution_ty">#REF!</definedName>
    <definedName name="subtotal_non_utility_eps_tq">#REF!</definedName>
    <definedName name="subtotal_non_utility_eps_ty">#REF!</definedName>
    <definedName name="subtotal_non_utility_ty">#REF!</definedName>
  </definedNames>
  <calcPr calcId="145621" iterateDelta="252"/>
</workbook>
</file>

<file path=xl/calcChain.xml><?xml version="1.0" encoding="utf-8"?>
<calcChain xmlns="http://schemas.openxmlformats.org/spreadsheetml/2006/main">
  <c r="N11" i="38" l="1"/>
  <c r="O11" i="38"/>
  <c r="N12" i="38"/>
  <c r="O12" i="38"/>
  <c r="N13" i="38"/>
  <c r="O13" i="38"/>
  <c r="N14" i="38"/>
  <c r="O14" i="38"/>
  <c r="N15" i="38"/>
  <c r="O15" i="38"/>
  <c r="N16" i="38"/>
  <c r="O16" i="38"/>
  <c r="N17" i="38"/>
  <c r="O17" i="38"/>
  <c r="O18" i="38"/>
  <c r="N18" i="38"/>
  <c r="A72" i="38"/>
  <c r="A73" i="38"/>
  <c r="A74" i="38"/>
  <c r="A75" i="38" s="1"/>
  <c r="A76" i="38" s="1"/>
  <c r="A77" i="38" s="1"/>
  <c r="A78" i="38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B137" i="38"/>
  <c r="C137" i="38"/>
  <c r="D137" i="38"/>
  <c r="E137" i="38"/>
  <c r="F137" i="38"/>
  <c r="G137" i="38"/>
  <c r="H137" i="38"/>
  <c r="I137" i="38"/>
  <c r="J137" i="38"/>
  <c r="K137" i="38"/>
  <c r="L137" i="38"/>
  <c r="M137" i="38"/>
  <c r="B138" i="38"/>
  <c r="C138" i="38"/>
  <c r="D138" i="38"/>
  <c r="E138" i="38"/>
  <c r="F138" i="38"/>
  <c r="G138" i="38"/>
  <c r="H138" i="38"/>
  <c r="I138" i="38"/>
  <c r="J138" i="38"/>
  <c r="K138" i="38"/>
  <c r="L138" i="38"/>
  <c r="M138" i="38"/>
  <c r="B139" i="38"/>
  <c r="D139" i="38"/>
  <c r="E139" i="38"/>
  <c r="H139" i="38"/>
  <c r="I139" i="38"/>
  <c r="L139" i="38"/>
  <c r="M139" i="38"/>
  <c r="N4" i="37"/>
  <c r="O4" i="37"/>
  <c r="A5" i="37"/>
  <c r="A6" i="37" s="1"/>
  <c r="N5" i="37"/>
  <c r="N6" i="37"/>
  <c r="O6" i="37"/>
  <c r="A7" i="37"/>
  <c r="N7" i="37"/>
  <c r="O7" i="37"/>
  <c r="A8" i="37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N8" i="37"/>
  <c r="N9" i="37"/>
  <c r="N10" i="37"/>
  <c r="O10" i="37"/>
  <c r="N11" i="37"/>
  <c r="O11" i="37"/>
  <c r="N12" i="37"/>
  <c r="N13" i="37"/>
  <c r="N14" i="37"/>
  <c r="O14" i="37"/>
  <c r="N15" i="37"/>
  <c r="O15" i="37"/>
  <c r="N16" i="37"/>
  <c r="N17" i="37"/>
  <c r="N18" i="37"/>
  <c r="N19" i="37"/>
  <c r="N20" i="37"/>
  <c r="N21" i="37"/>
  <c r="N22" i="37"/>
  <c r="N23" i="37"/>
  <c r="A24" i="37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N24" i="37"/>
  <c r="N25" i="37"/>
  <c r="N26" i="37"/>
  <c r="N27" i="37"/>
  <c r="N28" i="37"/>
  <c r="N29" i="37"/>
  <c r="N31" i="37"/>
  <c r="N32" i="37"/>
  <c r="N33" i="37"/>
  <c r="N35" i="37"/>
  <c r="N36" i="37"/>
  <c r="N37" i="37"/>
  <c r="N39" i="37"/>
  <c r="N40" i="37"/>
  <c r="N41" i="37"/>
  <c r="N43" i="37"/>
  <c r="N44" i="37"/>
  <c r="N45" i="37"/>
  <c r="N47" i="37"/>
  <c r="N48" i="37"/>
  <c r="N49" i="37"/>
  <c r="N51" i="37"/>
  <c r="N52" i="37"/>
  <c r="N53" i="37"/>
  <c r="N55" i="37"/>
  <c r="N56" i="37"/>
  <c r="N57" i="37"/>
  <c r="N59" i="37"/>
  <c r="N60" i="37"/>
  <c r="N61" i="37"/>
  <c r="N63" i="37"/>
  <c r="N64" i="37"/>
  <c r="N65" i="37"/>
  <c r="N67" i="37"/>
  <c r="N68" i="37"/>
  <c r="N69" i="37"/>
  <c r="N71" i="37"/>
  <c r="N72" i="37"/>
  <c r="N73" i="37"/>
  <c r="N75" i="37"/>
  <c r="N76" i="37"/>
  <c r="N77" i="37"/>
  <c r="N79" i="37"/>
  <c r="N80" i="37"/>
  <c r="N81" i="37"/>
  <c r="N83" i="37"/>
  <c r="N84" i="37"/>
  <c r="N85" i="37"/>
  <c r="N87" i="37"/>
  <c r="N88" i="37"/>
  <c r="N89" i="37"/>
  <c r="N91" i="37"/>
  <c r="N92" i="37"/>
  <c r="N93" i="37"/>
  <c r="N95" i="37"/>
  <c r="N96" i="37"/>
  <c r="N97" i="37"/>
  <c r="N99" i="37"/>
  <c r="N100" i="37"/>
  <c r="N101" i="37"/>
  <c r="N103" i="37"/>
  <c r="N104" i="37"/>
  <c r="N105" i="37"/>
  <c r="N107" i="37"/>
  <c r="N108" i="37"/>
  <c r="N109" i="37"/>
  <c r="N111" i="37"/>
  <c r="N112" i="37"/>
  <c r="N113" i="37"/>
  <c r="N114" i="37"/>
  <c r="N115" i="37"/>
  <c r="N117" i="37"/>
  <c r="N118" i="37"/>
  <c r="N119" i="37"/>
  <c r="N121" i="37"/>
  <c r="N122" i="37"/>
  <c r="N123" i="37"/>
  <c r="N125" i="37"/>
  <c r="N126" i="37"/>
  <c r="N127" i="37"/>
  <c r="N129" i="37"/>
  <c r="N130" i="37"/>
  <c r="N131" i="37"/>
  <c r="N133" i="37"/>
  <c r="N134" i="37"/>
  <c r="N135" i="37"/>
  <c r="N136" i="37"/>
  <c r="N137" i="37"/>
  <c r="N138" i="37"/>
  <c r="N139" i="37"/>
  <c r="N140" i="37"/>
  <c r="N141" i="37"/>
  <c r="N142" i="37"/>
  <c r="N143" i="37"/>
  <c r="N144" i="37"/>
  <c r="N145" i="37"/>
  <c r="N146" i="37"/>
  <c r="N147" i="37"/>
  <c r="N148" i="37"/>
  <c r="N149" i="37"/>
  <c r="N150" i="37"/>
  <c r="N151" i="37"/>
  <c r="N152" i="37"/>
  <c r="N153" i="37"/>
  <c r="N154" i="37"/>
  <c r="N155" i="37"/>
  <c r="N156" i="37"/>
  <c r="N157" i="37"/>
  <c r="N158" i="37"/>
  <c r="N159" i="37"/>
  <c r="N160" i="37"/>
  <c r="N161" i="37"/>
  <c r="N162" i="37"/>
  <c r="N163" i="37"/>
  <c r="N164" i="37"/>
  <c r="N165" i="37"/>
  <c r="N166" i="37"/>
  <c r="N167" i="37"/>
  <c r="N168" i="37"/>
  <c r="N169" i="37"/>
  <c r="N170" i="37"/>
  <c r="N171" i="37"/>
  <c r="N172" i="37"/>
  <c r="N173" i="37"/>
  <c r="N174" i="37"/>
  <c r="N175" i="37"/>
  <c r="N176" i="37"/>
  <c r="N177" i="37"/>
  <c r="N178" i="37"/>
  <c r="N179" i="37"/>
  <c r="N180" i="37"/>
  <c r="N181" i="37"/>
  <c r="N182" i="37"/>
  <c r="N183" i="37"/>
  <c r="N184" i="37"/>
  <c r="N185" i="37"/>
  <c r="N186" i="37"/>
  <c r="N187" i="37"/>
  <c r="N188" i="37"/>
  <c r="N189" i="37"/>
  <c r="N190" i="37"/>
  <c r="N191" i="37"/>
  <c r="N192" i="37"/>
  <c r="N193" i="37"/>
  <c r="N194" i="37"/>
  <c r="N196" i="37"/>
  <c r="N197" i="37"/>
  <c r="N198" i="37"/>
  <c r="N200" i="37"/>
  <c r="N201" i="37"/>
  <c r="N202" i="37"/>
  <c r="N204" i="37"/>
  <c r="N205" i="37"/>
  <c r="N206" i="37"/>
  <c r="N208" i="37"/>
  <c r="N209" i="37"/>
  <c r="N210" i="37"/>
  <c r="N212" i="37"/>
  <c r="N213" i="37"/>
  <c r="N214" i="37"/>
  <c r="N216" i="37"/>
  <c r="N217" i="37"/>
  <c r="N218" i="37"/>
  <c r="N220" i="37"/>
  <c r="N221" i="37"/>
  <c r="N222" i="37"/>
  <c r="N224" i="37"/>
  <c r="N225" i="37"/>
  <c r="N226" i="37"/>
  <c r="N228" i="37"/>
  <c r="N229" i="37"/>
  <c r="N230" i="37"/>
  <c r="N232" i="37"/>
  <c r="N233" i="37"/>
  <c r="N234" i="37"/>
  <c r="N236" i="37"/>
  <c r="N237" i="37"/>
  <c r="N238" i="37"/>
  <c r="N240" i="37"/>
  <c r="N241" i="37"/>
  <c r="N242" i="37"/>
  <c r="N244" i="37"/>
  <c r="N245" i="37"/>
  <c r="N246" i="37"/>
  <c r="N248" i="37"/>
  <c r="N249" i="37"/>
  <c r="N250" i="37"/>
  <c r="N252" i="37"/>
  <c r="N253" i="37"/>
  <c r="N254" i="37"/>
  <c r="N256" i="37"/>
  <c r="N257" i="37"/>
  <c r="N258" i="37"/>
  <c r="N260" i="37"/>
  <c r="N261" i="37"/>
  <c r="N262" i="37"/>
  <c r="N264" i="37"/>
  <c r="N265" i="37"/>
  <c r="N266" i="37"/>
  <c r="N268" i="37"/>
  <c r="N269" i="37"/>
  <c r="N270" i="37"/>
  <c r="N272" i="37"/>
  <c r="N273" i="37"/>
  <c r="N274" i="37"/>
  <c r="N276" i="37"/>
  <c r="N277" i="37"/>
  <c r="N278" i="37"/>
  <c r="N280" i="37"/>
  <c r="N281" i="37"/>
  <c r="N282" i="37"/>
  <c r="N284" i="37"/>
  <c r="N285" i="37"/>
  <c r="N286" i="37"/>
  <c r="N288" i="37"/>
  <c r="N289" i="37"/>
  <c r="N290" i="37"/>
  <c r="N292" i="37"/>
  <c r="N293" i="37"/>
  <c r="N294" i="37"/>
  <c r="N296" i="37"/>
  <c r="N297" i="37"/>
  <c r="N298" i="37"/>
  <c r="N300" i="37"/>
  <c r="N301" i="37"/>
  <c r="N302" i="37"/>
  <c r="N304" i="37"/>
  <c r="N305" i="37"/>
  <c r="N306" i="37"/>
  <c r="N308" i="37"/>
  <c r="N309" i="37"/>
  <c r="N310" i="37"/>
  <c r="N312" i="37"/>
  <c r="N313" i="37"/>
  <c r="N314" i="37"/>
  <c r="N316" i="37"/>
  <c r="N317" i="37"/>
  <c r="N318" i="37"/>
  <c r="N319" i="37"/>
  <c r="N320" i="37"/>
  <c r="N321" i="37"/>
  <c r="N322" i="37"/>
  <c r="N323" i="37"/>
  <c r="N324" i="37"/>
  <c r="N325" i="37"/>
  <c r="N326" i="37"/>
  <c r="N327" i="37"/>
  <c r="N328" i="37"/>
  <c r="N329" i="37"/>
  <c r="N330" i="37"/>
  <c r="A331" i="37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N331" i="37"/>
  <c r="N332" i="37"/>
  <c r="N333" i="37"/>
  <c r="N334" i="37"/>
  <c r="N336" i="37"/>
  <c r="N338" i="37"/>
  <c r="N340" i="37"/>
  <c r="N341" i="37"/>
  <c r="N342" i="37"/>
  <c r="N344" i="37"/>
  <c r="N345" i="37"/>
  <c r="N346" i="37"/>
  <c r="N347" i="37"/>
  <c r="N348" i="37"/>
  <c r="N349" i="37"/>
  <c r="N350" i="37"/>
  <c r="N352" i="37"/>
  <c r="N353" i="37"/>
  <c r="N354" i="37"/>
  <c r="N356" i="37"/>
  <c r="N357" i="37"/>
  <c r="N358" i="37"/>
  <c r="N360" i="37"/>
  <c r="N361" i="37"/>
  <c r="N362" i="37"/>
  <c r="N363" i="37"/>
  <c r="N364" i="37"/>
  <c r="N365" i="37"/>
  <c r="N366" i="37"/>
  <c r="N368" i="37"/>
  <c r="N370" i="37"/>
  <c r="N372" i="37"/>
  <c r="N373" i="37"/>
  <c r="N374" i="37"/>
  <c r="N376" i="37"/>
  <c r="N377" i="37"/>
  <c r="N378" i="37"/>
  <c r="N379" i="37"/>
  <c r="N380" i="37"/>
  <c r="N381" i="37"/>
  <c r="N382" i="37"/>
  <c r="N384" i="37"/>
  <c r="N385" i="37"/>
  <c r="N386" i="37"/>
  <c r="N388" i="37"/>
  <c r="N389" i="37"/>
  <c r="N390" i="37"/>
  <c r="N392" i="37"/>
  <c r="N393" i="37"/>
  <c r="N394" i="37"/>
  <c r="N395" i="37"/>
  <c r="N396" i="37"/>
  <c r="N397" i="37"/>
  <c r="N398" i="37"/>
  <c r="N400" i="37"/>
  <c r="N402" i="37"/>
  <c r="N404" i="37"/>
  <c r="N405" i="37"/>
  <c r="N406" i="37"/>
  <c r="N408" i="37"/>
  <c r="N409" i="37"/>
  <c r="N410" i="37"/>
  <c r="N411" i="37"/>
  <c r="N412" i="37"/>
  <c r="N413" i="37"/>
  <c r="N414" i="37"/>
  <c r="N416" i="37"/>
  <c r="N417" i="37"/>
  <c r="N418" i="37"/>
  <c r="N420" i="37"/>
  <c r="N421" i="37"/>
  <c r="N422" i="37"/>
  <c r="N424" i="37"/>
  <c r="N425" i="37"/>
  <c r="N426" i="37"/>
  <c r="N427" i="37"/>
  <c r="N428" i="37"/>
  <c r="N429" i="37"/>
  <c r="N430" i="37"/>
  <c r="N432" i="37"/>
  <c r="N434" i="37"/>
  <c r="N436" i="37"/>
  <c r="N437" i="37"/>
  <c r="N438" i="37"/>
  <c r="N439" i="37"/>
  <c r="N440" i="37"/>
  <c r="N441" i="37"/>
  <c r="N442" i="37"/>
  <c r="N443" i="37"/>
  <c r="N444" i="37"/>
  <c r="N445" i="37"/>
  <c r="N447" i="37"/>
  <c r="N448" i="37"/>
  <c r="N449" i="37"/>
  <c r="N451" i="37"/>
  <c r="N452" i="37"/>
  <c r="N453" i="37"/>
  <c r="N454" i="37"/>
  <c r="N455" i="37"/>
  <c r="N456" i="37"/>
  <c r="N457" i="37"/>
  <c r="N458" i="37"/>
  <c r="N459" i="37"/>
  <c r="N460" i="37"/>
  <c r="N461" i="37"/>
  <c r="N463" i="37"/>
  <c r="N464" i="37"/>
  <c r="N465" i="37"/>
  <c r="N466" i="37"/>
  <c r="N467" i="37"/>
  <c r="N468" i="37"/>
  <c r="N469" i="37"/>
  <c r="N470" i="37"/>
  <c r="N471" i="37"/>
  <c r="N472" i="37"/>
  <c r="N473" i="37"/>
  <c r="N475" i="37"/>
  <c r="N476" i="37"/>
  <c r="N477" i="37"/>
  <c r="N479" i="37"/>
  <c r="N480" i="37"/>
  <c r="N481" i="37"/>
  <c r="N482" i="37"/>
  <c r="N483" i="37"/>
  <c r="N484" i="37"/>
  <c r="N485" i="37"/>
  <c r="N486" i="37"/>
  <c r="N487" i="37"/>
  <c r="N488" i="37"/>
  <c r="N489" i="37"/>
  <c r="N491" i="37"/>
  <c r="N492" i="37"/>
  <c r="N493" i="37"/>
  <c r="N495" i="37"/>
  <c r="N496" i="37"/>
  <c r="N497" i="37"/>
  <c r="N498" i="37"/>
  <c r="N499" i="37"/>
  <c r="N500" i="37"/>
  <c r="N501" i="37"/>
  <c r="N502" i="37"/>
  <c r="N503" i="37"/>
  <c r="N504" i="37"/>
  <c r="N505" i="37"/>
  <c r="N507" i="37"/>
  <c r="N508" i="37"/>
  <c r="N509" i="37"/>
  <c r="N511" i="37"/>
  <c r="N512" i="37"/>
  <c r="N513" i="37"/>
  <c r="N514" i="37"/>
  <c r="N515" i="37"/>
  <c r="N516" i="37"/>
  <c r="N517" i="37"/>
  <c r="N518" i="37"/>
  <c r="N519" i="37"/>
  <c r="N520" i="37"/>
  <c r="N521" i="37"/>
  <c r="N523" i="37"/>
  <c r="N524" i="37"/>
  <c r="N525" i="37"/>
  <c r="N527" i="37"/>
  <c r="N528" i="37"/>
  <c r="N529" i="37"/>
  <c r="N530" i="37"/>
  <c r="N531" i="37"/>
  <c r="N532" i="37"/>
  <c r="N533" i="37"/>
  <c r="N534" i="37"/>
  <c r="N535" i="37"/>
  <c r="N536" i="37"/>
  <c r="N537" i="37"/>
  <c r="N539" i="37"/>
  <c r="N540" i="37"/>
  <c r="N541" i="37"/>
  <c r="N543" i="37"/>
  <c r="N544" i="37"/>
  <c r="N545" i="37"/>
  <c r="N546" i="37"/>
  <c r="N547" i="37"/>
  <c r="N548" i="37"/>
  <c r="N549" i="37"/>
  <c r="N550" i="37"/>
  <c r="N551" i="37"/>
  <c r="N552" i="37"/>
  <c r="N553" i="37"/>
  <c r="N555" i="37"/>
  <c r="N556" i="37"/>
  <c r="N557" i="37"/>
  <c r="N559" i="37"/>
  <c r="N560" i="37"/>
  <c r="N561" i="37"/>
  <c r="N562" i="37"/>
  <c r="N563" i="37"/>
  <c r="N564" i="37"/>
  <c r="N565" i="37"/>
  <c r="N566" i="37"/>
  <c r="N567" i="37"/>
  <c r="N568" i="37"/>
  <c r="N569" i="37"/>
  <c r="N571" i="37"/>
  <c r="N572" i="37"/>
  <c r="N573" i="37"/>
  <c r="N575" i="37"/>
  <c r="N576" i="37"/>
  <c r="N577" i="37"/>
  <c r="N578" i="37"/>
  <c r="N579" i="37"/>
  <c r="N580" i="37"/>
  <c r="N581" i="37"/>
  <c r="N582" i="37"/>
  <c r="N583" i="37"/>
  <c r="N584" i="37"/>
  <c r="N585" i="37"/>
  <c r="N587" i="37"/>
  <c r="N588" i="37"/>
  <c r="N589" i="37"/>
  <c r="N591" i="37"/>
  <c r="F14" i="36"/>
  <c r="I14" i="36" s="1"/>
  <c r="L14" i="36"/>
  <c r="F15" i="36"/>
  <c r="I15" i="36"/>
  <c r="L15" i="36"/>
  <c r="F16" i="36"/>
  <c r="I16" i="36"/>
  <c r="L16" i="36"/>
  <c r="M25" i="36" s="1"/>
  <c r="F17" i="36"/>
  <c r="I17" i="36" s="1"/>
  <c r="L17" i="36"/>
  <c r="F18" i="36"/>
  <c r="I18" i="36" s="1"/>
  <c r="L18" i="36"/>
  <c r="F19" i="36"/>
  <c r="I19" i="36" s="1"/>
  <c r="L19" i="36"/>
  <c r="F20" i="36"/>
  <c r="I20" i="36"/>
  <c r="L20" i="36"/>
  <c r="F21" i="36"/>
  <c r="I21" i="36" s="1"/>
  <c r="L21" i="36"/>
  <c r="F22" i="36"/>
  <c r="I22" i="36" s="1"/>
  <c r="L22" i="36"/>
  <c r="F23" i="36"/>
  <c r="I23" i="36" s="1"/>
  <c r="L23" i="36"/>
  <c r="F24" i="36"/>
  <c r="I24" i="36"/>
  <c r="L24" i="36"/>
  <c r="F25" i="36"/>
  <c r="I25" i="36" s="1"/>
  <c r="L25" i="36"/>
  <c r="F26" i="36"/>
  <c r="I26" i="36" s="1"/>
  <c r="L26" i="36"/>
  <c r="F27" i="36"/>
  <c r="I27" i="36" s="1"/>
  <c r="L27" i="36"/>
  <c r="F28" i="36"/>
  <c r="I28" i="36" s="1"/>
  <c r="L28" i="36"/>
  <c r="F29" i="36"/>
  <c r="I29" i="36"/>
  <c r="L29" i="36"/>
  <c r="F30" i="36"/>
  <c r="I30" i="36" s="1"/>
  <c r="L30" i="36"/>
  <c r="F31" i="36"/>
  <c r="I31" i="36" s="1"/>
  <c r="L31" i="36"/>
  <c r="F32" i="36"/>
  <c r="I32" i="36"/>
  <c r="L32" i="36"/>
  <c r="F33" i="36"/>
  <c r="I33" i="36"/>
  <c r="L33" i="36"/>
  <c r="F34" i="36"/>
  <c r="I34" i="36" s="1"/>
  <c r="L34" i="36"/>
  <c r="F35" i="36"/>
  <c r="I35" i="36" s="1"/>
  <c r="L35" i="36"/>
  <c r="F36" i="36"/>
  <c r="I36" i="36" s="1"/>
  <c r="L36" i="36"/>
  <c r="F37" i="36"/>
  <c r="I37" i="36"/>
  <c r="L37" i="36"/>
  <c r="F38" i="36"/>
  <c r="I38" i="36"/>
  <c r="L38" i="36"/>
  <c r="F39" i="36"/>
  <c r="I39" i="36"/>
  <c r="L39" i="36"/>
  <c r="F40" i="36"/>
  <c r="I40" i="36" s="1"/>
  <c r="L40" i="36"/>
  <c r="F41" i="36"/>
  <c r="I41" i="36" s="1"/>
  <c r="L41" i="36"/>
  <c r="F42" i="36"/>
  <c r="I42" i="36" s="1"/>
  <c r="L42" i="36"/>
  <c r="F43" i="36"/>
  <c r="I43" i="36"/>
  <c r="L43" i="36"/>
  <c r="F44" i="36"/>
  <c r="I44" i="36" s="1"/>
  <c r="L44" i="36"/>
  <c r="F45" i="36"/>
  <c r="I45" i="36" s="1"/>
  <c r="L45" i="36"/>
  <c r="F46" i="36"/>
  <c r="I46" i="36"/>
  <c r="L46" i="36"/>
  <c r="F47" i="36"/>
  <c r="I47" i="36"/>
  <c r="L47" i="36"/>
  <c r="F48" i="36"/>
  <c r="I48" i="36" s="1"/>
  <c r="L48" i="36"/>
  <c r="F49" i="36"/>
  <c r="I49" i="36" s="1"/>
  <c r="L49" i="36"/>
  <c r="M49" i="36"/>
  <c r="F50" i="36"/>
  <c r="I50" i="36" s="1"/>
  <c r="L50" i="36"/>
  <c r="F51" i="36"/>
  <c r="I51" i="36" s="1"/>
  <c r="L51" i="36"/>
  <c r="F52" i="36"/>
  <c r="I52" i="36"/>
  <c r="L52" i="36"/>
  <c r="F53" i="36"/>
  <c r="I53" i="36"/>
  <c r="L53" i="36"/>
  <c r="F54" i="36"/>
  <c r="I54" i="36" s="1"/>
  <c r="L54" i="36"/>
  <c r="F55" i="36"/>
  <c r="I55" i="36" s="1"/>
  <c r="L55" i="36"/>
  <c r="F56" i="36"/>
  <c r="I56" i="36" s="1"/>
  <c r="L56" i="36"/>
  <c r="F57" i="36"/>
  <c r="I57" i="36"/>
  <c r="L57" i="36"/>
  <c r="F58" i="36"/>
  <c r="I58" i="36" s="1"/>
  <c r="L58" i="36"/>
  <c r="F59" i="36"/>
  <c r="I59" i="36" s="1"/>
  <c r="L59" i="36"/>
  <c r="F60" i="36"/>
  <c r="I60" i="36"/>
  <c r="L60" i="36"/>
  <c r="F61" i="36"/>
  <c r="I61" i="36"/>
  <c r="L61" i="36"/>
  <c r="F62" i="36"/>
  <c r="I62" i="36"/>
  <c r="L62" i="36"/>
  <c r="F63" i="36"/>
  <c r="I63" i="36"/>
  <c r="L63" i="36"/>
  <c r="F64" i="36"/>
  <c r="I64" i="36" s="1"/>
  <c r="L64" i="36"/>
  <c r="F65" i="36"/>
  <c r="I65" i="36" s="1"/>
  <c r="L65" i="36"/>
  <c r="F66" i="36"/>
  <c r="I66" i="36"/>
  <c r="L66" i="36"/>
  <c r="F67" i="36"/>
  <c r="I67" i="36"/>
  <c r="L67" i="36"/>
  <c r="F68" i="36"/>
  <c r="I68" i="36" s="1"/>
  <c r="L68" i="36"/>
  <c r="F69" i="36"/>
  <c r="I69" i="36" s="1"/>
  <c r="L69" i="36"/>
  <c r="F70" i="36"/>
  <c r="I70" i="36" s="1"/>
  <c r="L70" i="36"/>
  <c r="F71" i="36"/>
  <c r="I71" i="36"/>
  <c r="L71" i="36"/>
  <c r="F72" i="36"/>
  <c r="I72" i="36" s="1"/>
  <c r="L72" i="36"/>
  <c r="F73" i="36"/>
  <c r="I73" i="36" s="1"/>
  <c r="L73" i="36"/>
  <c r="F74" i="36"/>
  <c r="I74" i="36" s="1"/>
  <c r="L74" i="36"/>
  <c r="F75" i="36"/>
  <c r="I75" i="36" s="1"/>
  <c r="L75" i="36"/>
  <c r="F76" i="36"/>
  <c r="I76" i="36" s="1"/>
  <c r="L76" i="36"/>
  <c r="F77" i="36"/>
  <c r="I77" i="36"/>
  <c r="L77" i="36"/>
  <c r="F78" i="36"/>
  <c r="I78" i="36" s="1"/>
  <c r="L78" i="36"/>
  <c r="F79" i="36"/>
  <c r="I79" i="36" s="1"/>
  <c r="L79" i="36"/>
  <c r="F80" i="36"/>
  <c r="I80" i="36"/>
  <c r="L80" i="36"/>
  <c r="F81" i="36"/>
  <c r="I81" i="36"/>
  <c r="L81" i="36"/>
  <c r="F82" i="36"/>
  <c r="I82" i="36" s="1"/>
  <c r="L82" i="36"/>
  <c r="F83" i="36"/>
  <c r="I83" i="36" s="1"/>
  <c r="L83" i="36"/>
  <c r="F84" i="36"/>
  <c r="I84" i="36" s="1"/>
  <c r="L84" i="36"/>
  <c r="F85" i="36"/>
  <c r="I85" i="36"/>
  <c r="L85" i="36"/>
  <c r="F86" i="36"/>
  <c r="I86" i="36"/>
  <c r="L86" i="36"/>
  <c r="F87" i="36"/>
  <c r="I87" i="36"/>
  <c r="L87" i="36"/>
  <c r="F88" i="36"/>
  <c r="I88" i="36" s="1"/>
  <c r="L88" i="36"/>
  <c r="F89" i="36"/>
  <c r="I89" i="36" s="1"/>
  <c r="L89" i="36"/>
  <c r="F90" i="36"/>
  <c r="I90" i="36" s="1"/>
  <c r="L90" i="36"/>
  <c r="F91" i="36"/>
  <c r="I91" i="36"/>
  <c r="L91" i="36"/>
  <c r="F92" i="36"/>
  <c r="I92" i="36" s="1"/>
  <c r="L92" i="36"/>
  <c r="F93" i="36"/>
  <c r="I93" i="36" s="1"/>
  <c r="L93" i="36"/>
  <c r="F94" i="36"/>
  <c r="I94" i="36"/>
  <c r="L94" i="36"/>
  <c r="F95" i="36"/>
  <c r="I95" i="36"/>
  <c r="L95" i="36"/>
  <c r="F96" i="36"/>
  <c r="I96" i="36" s="1"/>
  <c r="L96" i="36"/>
  <c r="F97" i="36"/>
  <c r="I97" i="36"/>
  <c r="L97" i="36"/>
  <c r="F98" i="36"/>
  <c r="I98" i="36" s="1"/>
  <c r="L98" i="36"/>
  <c r="F99" i="36"/>
  <c r="I99" i="36"/>
  <c r="L99" i="36"/>
  <c r="F100" i="36"/>
  <c r="I100" i="36"/>
  <c r="L100" i="36"/>
  <c r="F101" i="36"/>
  <c r="I101" i="36"/>
  <c r="L101" i="36"/>
  <c r="F102" i="36"/>
  <c r="I102" i="36" s="1"/>
  <c r="L102" i="36"/>
  <c r="F103" i="36"/>
  <c r="I103" i="36"/>
  <c r="L103" i="36"/>
  <c r="F104" i="36"/>
  <c r="G104" i="36"/>
  <c r="L104" i="36" s="1"/>
  <c r="I104" i="36"/>
  <c r="F105" i="36"/>
  <c r="F106" i="36"/>
  <c r="I106" i="36" s="1"/>
  <c r="G106" i="36"/>
  <c r="L106" i="36" s="1"/>
  <c r="F107" i="36"/>
  <c r="G107" i="36"/>
  <c r="L107" i="36" s="1"/>
  <c r="I107" i="36"/>
  <c r="F108" i="36"/>
  <c r="G108" i="36"/>
  <c r="L108" i="36" s="1"/>
  <c r="I108" i="36"/>
  <c r="F109" i="36"/>
  <c r="F110" i="36"/>
  <c r="F111" i="36"/>
  <c r="F112" i="36"/>
  <c r="F113" i="36"/>
  <c r="G113" i="36" s="1"/>
  <c r="I113" i="36"/>
  <c r="L113" i="36"/>
  <c r="F114" i="36"/>
  <c r="G114" i="36" s="1"/>
  <c r="I114" i="36"/>
  <c r="L114" i="36"/>
  <c r="F115" i="36"/>
  <c r="F116" i="36"/>
  <c r="G116" i="36" s="1"/>
  <c r="L116" i="36" s="1"/>
  <c r="I116" i="36"/>
  <c r="F117" i="36"/>
  <c r="G117" i="36" s="1"/>
  <c r="I117" i="36"/>
  <c r="L117" i="36"/>
  <c r="F118" i="36"/>
  <c r="G118" i="36" s="1"/>
  <c r="I118" i="36"/>
  <c r="L118" i="36"/>
  <c r="F119" i="36"/>
  <c r="F120" i="36"/>
  <c r="F121" i="36"/>
  <c r="G121" i="36" s="1"/>
  <c r="I121" i="36"/>
  <c r="L121" i="36"/>
  <c r="F122" i="36"/>
  <c r="G122" i="36"/>
  <c r="L122" i="36" s="1"/>
  <c r="I122" i="36"/>
  <c r="F123" i="36"/>
  <c r="G123" i="36"/>
  <c r="L123" i="36" s="1"/>
  <c r="I123" i="36"/>
  <c r="F124" i="36"/>
  <c r="G124" i="36"/>
  <c r="L124" i="36" s="1"/>
  <c r="I124" i="36"/>
  <c r="F125" i="36"/>
  <c r="F126" i="36"/>
  <c r="I126" i="36" s="1"/>
  <c r="G126" i="36"/>
  <c r="L126" i="36" s="1"/>
  <c r="F127" i="36"/>
  <c r="G127" i="36"/>
  <c r="L127" i="36" s="1"/>
  <c r="I127" i="36"/>
  <c r="F128" i="36"/>
  <c r="G128" i="36"/>
  <c r="L128" i="36" s="1"/>
  <c r="I128" i="36"/>
  <c r="F129" i="36"/>
  <c r="F130" i="36"/>
  <c r="F131" i="36"/>
  <c r="G131" i="36"/>
  <c r="L131" i="36" s="1"/>
  <c r="I131" i="36"/>
  <c r="F132" i="36"/>
  <c r="G132" i="36"/>
  <c r="L132" i="36" s="1"/>
  <c r="I132" i="36"/>
  <c r="F133" i="36"/>
  <c r="F134" i="36"/>
  <c r="F135" i="36"/>
  <c r="F136" i="36"/>
  <c r="G136" i="36" s="1"/>
  <c r="L136" i="36" s="1"/>
  <c r="I136" i="36"/>
  <c r="F137" i="36"/>
  <c r="G137" i="36" s="1"/>
  <c r="I137" i="36"/>
  <c r="L137" i="36"/>
  <c r="F138" i="36"/>
  <c r="G138" i="36" s="1"/>
  <c r="I138" i="36"/>
  <c r="L138" i="36"/>
  <c r="F139" i="36"/>
  <c r="F140" i="36"/>
  <c r="F141" i="36"/>
  <c r="G141" i="36" s="1"/>
  <c r="I141" i="36"/>
  <c r="L141" i="36"/>
  <c r="F142" i="36"/>
  <c r="G142" i="36" s="1"/>
  <c r="I142" i="36"/>
  <c r="L142" i="36"/>
  <c r="F143" i="36"/>
  <c r="F144" i="36"/>
  <c r="G144" i="36" s="1"/>
  <c r="L144" i="36" s="1"/>
  <c r="I144" i="36"/>
  <c r="F145" i="36"/>
  <c r="G145" i="36" s="1"/>
  <c r="I145" i="36"/>
  <c r="L145" i="36"/>
  <c r="F146" i="36"/>
  <c r="G146" i="36"/>
  <c r="L146" i="36" s="1"/>
  <c r="I146" i="36"/>
  <c r="F147" i="36"/>
  <c r="G147" i="36"/>
  <c r="L147" i="36" s="1"/>
  <c r="I147" i="36"/>
  <c r="F148" i="36"/>
  <c r="G148" i="36"/>
  <c r="L148" i="36" s="1"/>
  <c r="I148" i="36"/>
  <c r="F149" i="36"/>
  <c r="F150" i="36"/>
  <c r="F151" i="36"/>
  <c r="G151" i="36"/>
  <c r="L151" i="36" s="1"/>
  <c r="I151" i="36"/>
  <c r="F152" i="36"/>
  <c r="G152" i="36"/>
  <c r="L152" i="36" s="1"/>
  <c r="I152" i="36"/>
  <c r="F153" i="36"/>
  <c r="F154" i="36"/>
  <c r="I154" i="36" s="1"/>
  <c r="G154" i="36"/>
  <c r="L154" i="36" s="1"/>
  <c r="F155" i="36"/>
  <c r="G155" i="36"/>
  <c r="L155" i="36" s="1"/>
  <c r="I155" i="36"/>
  <c r="F156" i="36"/>
  <c r="G156" i="36"/>
  <c r="L156" i="36" s="1"/>
  <c r="I156" i="36"/>
  <c r="F157" i="36"/>
  <c r="F158" i="36"/>
  <c r="F159" i="36"/>
  <c r="F160" i="36"/>
  <c r="F161" i="36"/>
  <c r="G161" i="36" s="1"/>
  <c r="I161" i="36"/>
  <c r="L161" i="36"/>
  <c r="F162" i="36"/>
  <c r="G162" i="36" s="1"/>
  <c r="I162" i="36"/>
  <c r="L162" i="36"/>
  <c r="F163" i="36"/>
  <c r="F164" i="36"/>
  <c r="G164" i="36" s="1"/>
  <c r="L164" i="36" s="1"/>
  <c r="I164" i="36"/>
  <c r="F165" i="36"/>
  <c r="G165" i="36" s="1"/>
  <c r="I165" i="36"/>
  <c r="L165" i="36"/>
  <c r="F166" i="36"/>
  <c r="G166" i="36" s="1"/>
  <c r="I166" i="36"/>
  <c r="L166" i="36"/>
  <c r="F167" i="36"/>
  <c r="F168" i="36"/>
  <c r="F169" i="36"/>
  <c r="G169" i="36"/>
  <c r="L169" i="36" s="1"/>
  <c r="I169" i="36"/>
  <c r="F170" i="36"/>
  <c r="I170" i="36" s="1"/>
  <c r="G170" i="36"/>
  <c r="L170" i="36" s="1"/>
  <c r="F171" i="36"/>
  <c r="G171" i="36" s="1"/>
  <c r="I171" i="36"/>
  <c r="L171" i="36"/>
  <c r="F172" i="36"/>
  <c r="F173" i="36"/>
  <c r="G173" i="36" s="1"/>
  <c r="L173" i="36" s="1"/>
  <c r="I173" i="36"/>
  <c r="F174" i="36"/>
  <c r="F175" i="36"/>
  <c r="G175" i="36" s="1"/>
  <c r="I175" i="36"/>
  <c r="L175" i="36"/>
  <c r="F176" i="36"/>
  <c r="F177" i="36"/>
  <c r="G177" i="36" s="1"/>
  <c r="L177" i="36" s="1"/>
  <c r="I177" i="36"/>
  <c r="F178" i="36"/>
  <c r="F179" i="36"/>
  <c r="G179" i="36" s="1"/>
  <c r="I179" i="36"/>
  <c r="L179" i="36"/>
  <c r="F180" i="36"/>
  <c r="F181" i="36"/>
  <c r="G181" i="36" s="1"/>
  <c r="L181" i="36" s="1"/>
  <c r="I181" i="36"/>
  <c r="F182" i="36"/>
  <c r="G182" i="36"/>
  <c r="I182" i="36"/>
  <c r="L182" i="36"/>
  <c r="F183" i="36"/>
  <c r="I183" i="36" s="1"/>
  <c r="G183" i="36"/>
  <c r="L183" i="36" s="1"/>
  <c r="F184" i="36"/>
  <c r="F185" i="36"/>
  <c r="G185" i="36"/>
  <c r="L185" i="36" s="1"/>
  <c r="I185" i="36"/>
  <c r="F186" i="36"/>
  <c r="G186" i="36" s="1"/>
  <c r="L186" i="36" s="1"/>
  <c r="I186" i="36"/>
  <c r="F187" i="36"/>
  <c r="I187" i="36" s="1"/>
  <c r="G187" i="36"/>
  <c r="L187" i="36" s="1"/>
  <c r="F188" i="36"/>
  <c r="G188" i="36" s="1"/>
  <c r="L188" i="36" s="1"/>
  <c r="I188" i="36"/>
  <c r="F189" i="36"/>
  <c r="G189" i="36"/>
  <c r="L189" i="36" s="1"/>
  <c r="I189" i="36"/>
  <c r="F190" i="36"/>
  <c r="F191" i="36"/>
  <c r="I191" i="36" s="1"/>
  <c r="G191" i="36"/>
  <c r="L191" i="36" s="1"/>
  <c r="F192" i="36"/>
  <c r="F193" i="36"/>
  <c r="G193" i="36"/>
  <c r="L193" i="36" s="1"/>
  <c r="I193" i="36"/>
  <c r="A194" i="36"/>
  <c r="B194" i="36"/>
  <c r="F194" i="36"/>
  <c r="G194" i="36"/>
  <c r="I194" i="36"/>
  <c r="L194" i="36"/>
  <c r="A195" i="36"/>
  <c r="B195" i="36"/>
  <c r="F195" i="36"/>
  <c r="G195" i="36" s="1"/>
  <c r="I195" i="36"/>
  <c r="L195" i="36"/>
  <c r="A196" i="36"/>
  <c r="A197" i="36" s="1"/>
  <c r="B196" i="36"/>
  <c r="F196" i="36"/>
  <c r="G196" i="36" s="1"/>
  <c r="L196" i="36" s="1"/>
  <c r="I196" i="36"/>
  <c r="B197" i="36"/>
  <c r="F197" i="36"/>
  <c r="G197" i="36" s="1"/>
  <c r="L197" i="36" s="1"/>
  <c r="I197" i="36"/>
  <c r="A198" i="36"/>
  <c r="A199" i="36" s="1"/>
  <c r="B198" i="36"/>
  <c r="F198" i="36"/>
  <c r="B199" i="36"/>
  <c r="F199" i="36"/>
  <c r="G199" i="36" s="1"/>
  <c r="I199" i="36"/>
  <c r="L199" i="36"/>
  <c r="A200" i="36"/>
  <c r="A201" i="36" s="1"/>
  <c r="A202" i="36" s="1"/>
  <c r="A203" i="36" s="1"/>
  <c r="A204" i="36" s="1"/>
  <c r="A205" i="36" s="1"/>
  <c r="B200" i="36"/>
  <c r="F200" i="36"/>
  <c r="B201" i="36"/>
  <c r="F201" i="36"/>
  <c r="G201" i="36" s="1"/>
  <c r="L201" i="36" s="1"/>
  <c r="I201" i="36"/>
  <c r="B202" i="36"/>
  <c r="F202" i="36"/>
  <c r="G202" i="36" s="1"/>
  <c r="L202" i="36" s="1"/>
  <c r="I202" i="36"/>
  <c r="B203" i="36"/>
  <c r="F203" i="36"/>
  <c r="G203" i="36" s="1"/>
  <c r="I203" i="36"/>
  <c r="L203" i="36"/>
  <c r="B204" i="36"/>
  <c r="F204" i="36"/>
  <c r="G204" i="36" s="1"/>
  <c r="L204" i="36" s="1"/>
  <c r="I204" i="36"/>
  <c r="B205" i="36"/>
  <c r="F205" i="36"/>
  <c r="G205" i="36" s="1"/>
  <c r="L205" i="36" s="1"/>
  <c r="I205" i="36"/>
  <c r="F206" i="36"/>
  <c r="G206" i="36"/>
  <c r="I206" i="36"/>
  <c r="L206" i="36"/>
  <c r="F207" i="36"/>
  <c r="F208" i="36"/>
  <c r="F209" i="36"/>
  <c r="F210" i="36"/>
  <c r="F211" i="36"/>
  <c r="F212" i="36"/>
  <c r="F213" i="36"/>
  <c r="F214" i="36"/>
  <c r="F215" i="36"/>
  <c r="F216" i="36"/>
  <c r="F217" i="36"/>
  <c r="F218" i="36"/>
  <c r="I218" i="36" s="1"/>
  <c r="G218" i="36"/>
  <c r="L218" i="36" s="1"/>
  <c r="F219" i="36"/>
  <c r="F220" i="36"/>
  <c r="F221" i="36"/>
  <c r="F222" i="36"/>
  <c r="F223" i="36"/>
  <c r="F224" i="36"/>
  <c r="F225" i="36"/>
  <c r="F226" i="36"/>
  <c r="F227" i="36"/>
  <c r="F228" i="36"/>
  <c r="F229" i="36"/>
  <c r="F230" i="36"/>
  <c r="G230" i="36"/>
  <c r="I230" i="36"/>
  <c r="L230" i="36"/>
  <c r="M241" i="36" s="1"/>
  <c r="F231" i="36"/>
  <c r="G231" i="36" s="1"/>
  <c r="L231" i="36" s="1"/>
  <c r="I231" i="36"/>
  <c r="F232" i="36"/>
  <c r="G232" i="36" s="1"/>
  <c r="L232" i="36" s="1"/>
  <c r="I232" i="36"/>
  <c r="F233" i="36"/>
  <c r="G233" i="36" s="1"/>
  <c r="L233" i="36" s="1"/>
  <c r="I233" i="36"/>
  <c r="F234" i="36"/>
  <c r="G234" i="36" s="1"/>
  <c r="L234" i="36" s="1"/>
  <c r="I234" i="36"/>
  <c r="F235" i="36"/>
  <c r="G235" i="36" s="1"/>
  <c r="L235" i="36" s="1"/>
  <c r="I235" i="36"/>
  <c r="F236" i="36"/>
  <c r="G236" i="36" s="1"/>
  <c r="L236" i="36" s="1"/>
  <c r="I236" i="36"/>
  <c r="F237" i="36"/>
  <c r="G237" i="36" s="1"/>
  <c r="L237" i="36" s="1"/>
  <c r="I237" i="36"/>
  <c r="F238" i="36"/>
  <c r="G238" i="36" s="1"/>
  <c r="L238" i="36" s="1"/>
  <c r="I238" i="36"/>
  <c r="F239" i="36"/>
  <c r="G239" i="36" s="1"/>
  <c r="L239" i="36" s="1"/>
  <c r="I239" i="36"/>
  <c r="F240" i="36"/>
  <c r="G240" i="36" s="1"/>
  <c r="L240" i="36" s="1"/>
  <c r="I240" i="36"/>
  <c r="F241" i="36"/>
  <c r="G241" i="36" s="1"/>
  <c r="L241" i="36" s="1"/>
  <c r="I241" i="36"/>
  <c r="F242" i="36"/>
  <c r="I242" i="36" s="1"/>
  <c r="G242" i="36"/>
  <c r="L242" i="36"/>
  <c r="M253" i="36" s="1"/>
  <c r="F243" i="36"/>
  <c r="G243" i="36" s="1"/>
  <c r="L243" i="36" s="1"/>
  <c r="I243" i="36"/>
  <c r="F244" i="36"/>
  <c r="G244" i="36" s="1"/>
  <c r="L244" i="36" s="1"/>
  <c r="I244" i="36"/>
  <c r="F245" i="36"/>
  <c r="G245" i="36" s="1"/>
  <c r="L245" i="36" s="1"/>
  <c r="I245" i="36"/>
  <c r="F246" i="36"/>
  <c r="G246" i="36" s="1"/>
  <c r="L246" i="36" s="1"/>
  <c r="I246" i="36"/>
  <c r="F247" i="36"/>
  <c r="G247" i="36" s="1"/>
  <c r="L247" i="36" s="1"/>
  <c r="I247" i="36"/>
  <c r="F248" i="36"/>
  <c r="G248" i="36" s="1"/>
  <c r="L248" i="36" s="1"/>
  <c r="I248" i="36"/>
  <c r="F249" i="36"/>
  <c r="G249" i="36" s="1"/>
  <c r="L249" i="36" s="1"/>
  <c r="I249" i="36"/>
  <c r="F250" i="36"/>
  <c r="G250" i="36" s="1"/>
  <c r="L250" i="36" s="1"/>
  <c r="I250" i="36"/>
  <c r="F251" i="36"/>
  <c r="G251" i="36" s="1"/>
  <c r="L251" i="36" s="1"/>
  <c r="I251" i="36"/>
  <c r="F252" i="36"/>
  <c r="G252" i="36" s="1"/>
  <c r="L252" i="36" s="1"/>
  <c r="I252" i="36"/>
  <c r="F253" i="36"/>
  <c r="G253" i="36" s="1"/>
  <c r="L253" i="36" s="1"/>
  <c r="I253" i="36"/>
  <c r="F254" i="36"/>
  <c r="G254" i="36"/>
  <c r="L254" i="36" s="1"/>
  <c r="I254" i="36"/>
  <c r="F255" i="36"/>
  <c r="F256" i="36"/>
  <c r="F257" i="36"/>
  <c r="F258" i="36"/>
  <c r="F259" i="36"/>
  <c r="F260" i="36"/>
  <c r="F261" i="36"/>
  <c r="F262" i="36"/>
  <c r="F263" i="36"/>
  <c r="F264" i="36"/>
  <c r="F265" i="36"/>
  <c r="F266" i="36"/>
  <c r="I266" i="36" s="1"/>
  <c r="G266" i="36"/>
  <c r="L266" i="36" s="1"/>
  <c r="F267" i="36"/>
  <c r="F268" i="36"/>
  <c r="F269" i="36"/>
  <c r="F270" i="36"/>
  <c r="F271" i="36"/>
  <c r="F272" i="36"/>
  <c r="F273" i="36"/>
  <c r="F274" i="36"/>
  <c r="F275" i="36"/>
  <c r="F276" i="36"/>
  <c r="F277" i="36"/>
  <c r="F278" i="36"/>
  <c r="G278" i="36"/>
  <c r="I278" i="36"/>
  <c r="L278" i="36"/>
  <c r="M289" i="36" s="1"/>
  <c r="F279" i="36"/>
  <c r="G279" i="36" s="1"/>
  <c r="L279" i="36" s="1"/>
  <c r="I279" i="36"/>
  <c r="F280" i="36"/>
  <c r="G280" i="36" s="1"/>
  <c r="L280" i="36" s="1"/>
  <c r="I280" i="36"/>
  <c r="F281" i="36"/>
  <c r="G281" i="36" s="1"/>
  <c r="L281" i="36" s="1"/>
  <c r="I281" i="36"/>
  <c r="F282" i="36"/>
  <c r="G282" i="36" s="1"/>
  <c r="L282" i="36" s="1"/>
  <c r="I282" i="36"/>
  <c r="F283" i="36"/>
  <c r="G283" i="36" s="1"/>
  <c r="L283" i="36" s="1"/>
  <c r="I283" i="36"/>
  <c r="F284" i="36"/>
  <c r="G284" i="36" s="1"/>
  <c r="L284" i="36" s="1"/>
  <c r="I284" i="36"/>
  <c r="F285" i="36"/>
  <c r="G285" i="36" s="1"/>
  <c r="L285" i="36" s="1"/>
  <c r="I285" i="36"/>
  <c r="F286" i="36"/>
  <c r="G286" i="36" s="1"/>
  <c r="L286" i="36" s="1"/>
  <c r="I286" i="36"/>
  <c r="F287" i="36"/>
  <c r="G287" i="36" s="1"/>
  <c r="L287" i="36" s="1"/>
  <c r="I287" i="36"/>
  <c r="F288" i="36"/>
  <c r="G288" i="36" s="1"/>
  <c r="L288" i="36" s="1"/>
  <c r="I288" i="36"/>
  <c r="F289" i="36"/>
  <c r="G289" i="36" s="1"/>
  <c r="L289" i="36" s="1"/>
  <c r="I289" i="36"/>
  <c r="F290" i="36"/>
  <c r="G290" i="36"/>
  <c r="L290" i="36" s="1"/>
  <c r="I290" i="36"/>
  <c r="F291" i="36"/>
  <c r="F292" i="36"/>
  <c r="F293" i="36"/>
  <c r="F294" i="36"/>
  <c r="F295" i="36"/>
  <c r="F296" i="36"/>
  <c r="F297" i="36"/>
  <c r="F298" i="36"/>
  <c r="F299" i="36"/>
  <c r="F300" i="36"/>
  <c r="F301" i="36"/>
  <c r="A302" i="36"/>
  <c r="B302" i="36"/>
  <c r="B314" i="36" s="1"/>
  <c r="B326" i="36" s="1"/>
  <c r="B338" i="36" s="1"/>
  <c r="B350" i="36" s="1"/>
  <c r="B362" i="36" s="1"/>
  <c r="B374" i="36" s="1"/>
  <c r="B386" i="36" s="1"/>
  <c r="B398" i="36" s="1"/>
  <c r="B410" i="36" s="1"/>
  <c r="F302" i="36"/>
  <c r="I302" i="36" s="1"/>
  <c r="G302" i="36"/>
  <c r="L302" i="36" s="1"/>
  <c r="A303" i="36"/>
  <c r="B303" i="36"/>
  <c r="F303" i="36"/>
  <c r="A304" i="36"/>
  <c r="B304" i="36"/>
  <c r="F304" i="36"/>
  <c r="A305" i="36"/>
  <c r="B305" i="36"/>
  <c r="F305" i="36"/>
  <c r="A306" i="36"/>
  <c r="A318" i="36" s="1"/>
  <c r="A330" i="36" s="1"/>
  <c r="A342" i="36" s="1"/>
  <c r="A354" i="36" s="1"/>
  <c r="A366" i="36" s="1"/>
  <c r="A378" i="36" s="1"/>
  <c r="A390" i="36" s="1"/>
  <c r="A402" i="36" s="1"/>
  <c r="A414" i="36" s="1"/>
  <c r="B306" i="36"/>
  <c r="F306" i="36"/>
  <c r="A307" i="36"/>
  <c r="B307" i="36"/>
  <c r="F307" i="36"/>
  <c r="A308" i="36"/>
  <c r="B308" i="36"/>
  <c r="F308" i="36"/>
  <c r="A309" i="36"/>
  <c r="B309" i="36"/>
  <c r="F309" i="36"/>
  <c r="A310" i="36"/>
  <c r="A322" i="36" s="1"/>
  <c r="A334" i="36" s="1"/>
  <c r="A346" i="36" s="1"/>
  <c r="A358" i="36" s="1"/>
  <c r="A370" i="36" s="1"/>
  <c r="A382" i="36" s="1"/>
  <c r="A394" i="36" s="1"/>
  <c r="A406" i="36" s="1"/>
  <c r="A418" i="36" s="1"/>
  <c r="B310" i="36"/>
  <c r="F310" i="36"/>
  <c r="A311" i="36"/>
  <c r="A323" i="36" s="1"/>
  <c r="A335" i="36" s="1"/>
  <c r="B311" i="36"/>
  <c r="F311" i="36"/>
  <c r="A312" i="36"/>
  <c r="B312" i="36"/>
  <c r="F312" i="36"/>
  <c r="A313" i="36"/>
  <c r="B313" i="36"/>
  <c r="F313" i="36"/>
  <c r="A314" i="36"/>
  <c r="F314" i="36"/>
  <c r="I314" i="36" s="1"/>
  <c r="G314" i="36"/>
  <c r="L314" i="36" s="1"/>
  <c r="A315" i="36"/>
  <c r="A327" i="36" s="1"/>
  <c r="B315" i="36"/>
  <c r="F315" i="36"/>
  <c r="A316" i="36"/>
  <c r="A328" i="36" s="1"/>
  <c r="A340" i="36" s="1"/>
  <c r="A352" i="36" s="1"/>
  <c r="A364" i="36" s="1"/>
  <c r="A376" i="36" s="1"/>
  <c r="A388" i="36" s="1"/>
  <c r="A400" i="36" s="1"/>
  <c r="A412" i="36" s="1"/>
  <c r="B316" i="36"/>
  <c r="F316" i="36"/>
  <c r="A317" i="36"/>
  <c r="B317" i="36"/>
  <c r="F317" i="36"/>
  <c r="B318" i="36"/>
  <c r="F318" i="36"/>
  <c r="A319" i="36"/>
  <c r="A331" i="36" s="1"/>
  <c r="A343" i="36" s="1"/>
  <c r="B319" i="36"/>
  <c r="F319" i="36"/>
  <c r="A320" i="36"/>
  <c r="A332" i="36" s="1"/>
  <c r="A344" i="36" s="1"/>
  <c r="B320" i="36"/>
  <c r="F320" i="36"/>
  <c r="A321" i="36"/>
  <c r="A333" i="36" s="1"/>
  <c r="A345" i="36" s="1"/>
  <c r="A357" i="36" s="1"/>
  <c r="A369" i="36" s="1"/>
  <c r="A381" i="36" s="1"/>
  <c r="A393" i="36" s="1"/>
  <c r="A405" i="36" s="1"/>
  <c r="A417" i="36" s="1"/>
  <c r="B321" i="36"/>
  <c r="F321" i="36"/>
  <c r="B322" i="36"/>
  <c r="F322" i="36"/>
  <c r="B323" i="36"/>
  <c r="F323" i="36"/>
  <c r="A324" i="36"/>
  <c r="A336" i="36" s="1"/>
  <c r="A348" i="36" s="1"/>
  <c r="A360" i="36" s="1"/>
  <c r="A372" i="36" s="1"/>
  <c r="A384" i="36" s="1"/>
  <c r="A396" i="36" s="1"/>
  <c r="A408" i="36" s="1"/>
  <c r="A420" i="36" s="1"/>
  <c r="B324" i="36"/>
  <c r="F324" i="36"/>
  <c r="A325" i="36"/>
  <c r="B325" i="36"/>
  <c r="F325" i="36"/>
  <c r="A326" i="36"/>
  <c r="F326" i="36"/>
  <c r="I326" i="36" s="1"/>
  <c r="G326" i="36"/>
  <c r="L326" i="36" s="1"/>
  <c r="B327" i="36"/>
  <c r="F327" i="36"/>
  <c r="B328" i="36"/>
  <c r="F328" i="36"/>
  <c r="A329" i="36"/>
  <c r="A341" i="36" s="1"/>
  <c r="A353" i="36" s="1"/>
  <c r="A365" i="36" s="1"/>
  <c r="A377" i="36" s="1"/>
  <c r="A389" i="36" s="1"/>
  <c r="A401" i="36" s="1"/>
  <c r="A413" i="36" s="1"/>
  <c r="B329" i="36"/>
  <c r="F329" i="36"/>
  <c r="B330" i="36"/>
  <c r="F330" i="36"/>
  <c r="B331" i="36"/>
  <c r="F331" i="36"/>
  <c r="B332" i="36"/>
  <c r="F332" i="36"/>
  <c r="B333" i="36"/>
  <c r="F333" i="36"/>
  <c r="B334" i="36"/>
  <c r="F334" i="36"/>
  <c r="B335" i="36"/>
  <c r="F335" i="36"/>
  <c r="B336" i="36"/>
  <c r="F336" i="36"/>
  <c r="A337" i="36"/>
  <c r="A349" i="36" s="1"/>
  <c r="B337" i="36"/>
  <c r="F337" i="36"/>
  <c r="A338" i="36"/>
  <c r="F338" i="36"/>
  <c r="I338" i="36" s="1"/>
  <c r="G338" i="36"/>
  <c r="L338" i="36" s="1"/>
  <c r="A339" i="36"/>
  <c r="A351" i="36" s="1"/>
  <c r="A363" i="36" s="1"/>
  <c r="A375" i="36" s="1"/>
  <c r="A387" i="36" s="1"/>
  <c r="A399" i="36" s="1"/>
  <c r="A411" i="36" s="1"/>
  <c r="B339" i="36"/>
  <c r="F339" i="36"/>
  <c r="B340" i="36"/>
  <c r="F340" i="36"/>
  <c r="B341" i="36"/>
  <c r="F341" i="36"/>
  <c r="B342" i="36"/>
  <c r="F342" i="36"/>
  <c r="B343" i="36"/>
  <c r="F343" i="36"/>
  <c r="B344" i="36"/>
  <c r="F344" i="36"/>
  <c r="B345" i="36"/>
  <c r="F345" i="36"/>
  <c r="B346" i="36"/>
  <c r="F346" i="36"/>
  <c r="A347" i="36"/>
  <c r="A359" i="36" s="1"/>
  <c r="A371" i="36" s="1"/>
  <c r="A383" i="36" s="1"/>
  <c r="A395" i="36" s="1"/>
  <c r="A407" i="36" s="1"/>
  <c r="A419" i="36" s="1"/>
  <c r="B347" i="36"/>
  <c r="F347" i="36"/>
  <c r="B348" i="36"/>
  <c r="F348" i="36"/>
  <c r="B349" i="36"/>
  <c r="F349" i="36"/>
  <c r="A350" i="36"/>
  <c r="F350" i="36"/>
  <c r="G350" i="36"/>
  <c r="I350" i="36"/>
  <c r="L350" i="36"/>
  <c r="B351" i="36"/>
  <c r="F351" i="36"/>
  <c r="G351" i="36" s="1"/>
  <c r="L351" i="36" s="1"/>
  <c r="I351" i="36"/>
  <c r="B352" i="36"/>
  <c r="F352" i="36"/>
  <c r="G352" i="36" s="1"/>
  <c r="L352" i="36" s="1"/>
  <c r="I352" i="36"/>
  <c r="B353" i="36"/>
  <c r="B365" i="36" s="1"/>
  <c r="B377" i="36" s="1"/>
  <c r="B389" i="36" s="1"/>
  <c r="B401" i="36" s="1"/>
  <c r="B413" i="36" s="1"/>
  <c r="F353" i="36"/>
  <c r="G353" i="36" s="1"/>
  <c r="I353" i="36"/>
  <c r="L353" i="36"/>
  <c r="B354" i="36"/>
  <c r="F354" i="36"/>
  <c r="A355" i="36"/>
  <c r="A367" i="36" s="1"/>
  <c r="A379" i="36" s="1"/>
  <c r="A391" i="36" s="1"/>
  <c r="A403" i="36" s="1"/>
  <c r="A415" i="36" s="1"/>
  <c r="B355" i="36"/>
  <c r="B367" i="36" s="1"/>
  <c r="B379" i="36" s="1"/>
  <c r="B391" i="36" s="1"/>
  <c r="B403" i="36" s="1"/>
  <c r="B415" i="36" s="1"/>
  <c r="F355" i="36"/>
  <c r="A356" i="36"/>
  <c r="B356" i="36"/>
  <c r="F356" i="36"/>
  <c r="B357" i="36"/>
  <c r="B369" i="36" s="1"/>
  <c r="B381" i="36" s="1"/>
  <c r="B393" i="36" s="1"/>
  <c r="B405" i="36" s="1"/>
  <c r="B417" i="36" s="1"/>
  <c r="F357" i="36"/>
  <c r="B358" i="36"/>
  <c r="F358" i="36"/>
  <c r="B359" i="36"/>
  <c r="B371" i="36" s="1"/>
  <c r="B383" i="36" s="1"/>
  <c r="B395" i="36" s="1"/>
  <c r="B407" i="36" s="1"/>
  <c r="B419" i="36" s="1"/>
  <c r="F359" i="36"/>
  <c r="B360" i="36"/>
  <c r="F360" i="36"/>
  <c r="A361" i="36"/>
  <c r="B361" i="36"/>
  <c r="B373" i="36" s="1"/>
  <c r="B385" i="36" s="1"/>
  <c r="B397" i="36" s="1"/>
  <c r="B409" i="36" s="1"/>
  <c r="B421" i="36" s="1"/>
  <c r="F361" i="36"/>
  <c r="A362" i="36"/>
  <c r="F362" i="36"/>
  <c r="I362" i="36" s="1"/>
  <c r="G362" i="36"/>
  <c r="L362" i="36" s="1"/>
  <c r="B363" i="36"/>
  <c r="F363" i="36"/>
  <c r="B364" i="36"/>
  <c r="B376" i="36" s="1"/>
  <c r="B388" i="36" s="1"/>
  <c r="B400" i="36" s="1"/>
  <c r="B412" i="36" s="1"/>
  <c r="F364" i="36"/>
  <c r="F365" i="36"/>
  <c r="G365" i="36" s="1"/>
  <c r="L365" i="36" s="1"/>
  <c r="I365" i="36"/>
  <c r="B366" i="36"/>
  <c r="B378" i="36" s="1"/>
  <c r="B390" i="36" s="1"/>
  <c r="B402" i="36" s="1"/>
  <c r="F366" i="36"/>
  <c r="G366" i="36" s="1"/>
  <c r="L366" i="36" s="1"/>
  <c r="I366" i="36"/>
  <c r="F367" i="36"/>
  <c r="A368" i="36"/>
  <c r="B368" i="36"/>
  <c r="B380" i="36" s="1"/>
  <c r="B392" i="36" s="1"/>
  <c r="B404" i="36" s="1"/>
  <c r="F368" i="36"/>
  <c r="F369" i="36"/>
  <c r="G369" i="36" s="1"/>
  <c r="L369" i="36" s="1"/>
  <c r="I369" i="36"/>
  <c r="B370" i="36"/>
  <c r="B382" i="36" s="1"/>
  <c r="B394" i="36" s="1"/>
  <c r="B406" i="36" s="1"/>
  <c r="F370" i="36"/>
  <c r="G370" i="36" s="1"/>
  <c r="L370" i="36" s="1"/>
  <c r="I370" i="36"/>
  <c r="F371" i="36"/>
  <c r="B372" i="36"/>
  <c r="B384" i="36" s="1"/>
  <c r="B396" i="36" s="1"/>
  <c r="B408" i="36" s="1"/>
  <c r="F372" i="36"/>
  <c r="A373" i="36"/>
  <c r="A385" i="36" s="1"/>
  <c r="A397" i="36" s="1"/>
  <c r="A409" i="36" s="1"/>
  <c r="A421" i="36" s="1"/>
  <c r="F373" i="36"/>
  <c r="G373" i="36" s="1"/>
  <c r="L373" i="36" s="1"/>
  <c r="I373" i="36"/>
  <c r="A374" i="36"/>
  <c r="A386" i="36" s="1"/>
  <c r="A398" i="36" s="1"/>
  <c r="A410" i="36" s="1"/>
  <c r="F374" i="36"/>
  <c r="G374" i="36"/>
  <c r="L374" i="36" s="1"/>
  <c r="I374" i="36"/>
  <c r="B375" i="36"/>
  <c r="B387" i="36" s="1"/>
  <c r="B399" i="36" s="1"/>
  <c r="B411" i="36" s="1"/>
  <c r="F375" i="36"/>
  <c r="F376" i="36"/>
  <c r="G376" i="36" s="1"/>
  <c r="L376" i="36" s="1"/>
  <c r="I376" i="36"/>
  <c r="F377" i="36"/>
  <c r="F378" i="36"/>
  <c r="G378" i="36" s="1"/>
  <c r="L378" i="36" s="1"/>
  <c r="I378" i="36"/>
  <c r="F379" i="36"/>
  <c r="A380" i="36"/>
  <c r="A392" i="36" s="1"/>
  <c r="A404" i="36" s="1"/>
  <c r="A416" i="36" s="1"/>
  <c r="F380" i="36"/>
  <c r="G380" i="36" s="1"/>
  <c r="L380" i="36" s="1"/>
  <c r="I380" i="36"/>
  <c r="F381" i="36"/>
  <c r="F382" i="36"/>
  <c r="G382" i="36" s="1"/>
  <c r="L382" i="36" s="1"/>
  <c r="I382" i="36"/>
  <c r="F383" i="36"/>
  <c r="F384" i="36"/>
  <c r="G384" i="36" s="1"/>
  <c r="L384" i="36" s="1"/>
  <c r="I384" i="36"/>
  <c r="F385" i="36"/>
  <c r="F386" i="36"/>
  <c r="I386" i="36" s="1"/>
  <c r="G386" i="36"/>
  <c r="L386" i="36"/>
  <c r="F387" i="36"/>
  <c r="F388" i="36"/>
  <c r="G388" i="36" s="1"/>
  <c r="L388" i="36" s="1"/>
  <c r="I388" i="36"/>
  <c r="F389" i="36"/>
  <c r="F390" i="36"/>
  <c r="G390" i="36" s="1"/>
  <c r="L390" i="36" s="1"/>
  <c r="I390" i="36"/>
  <c r="F391" i="36"/>
  <c r="F392" i="36"/>
  <c r="G392" i="36" s="1"/>
  <c r="L392" i="36" s="1"/>
  <c r="I392" i="36"/>
  <c r="F393" i="36"/>
  <c r="F394" i="36"/>
  <c r="G394" i="36" s="1"/>
  <c r="L394" i="36" s="1"/>
  <c r="I394" i="36"/>
  <c r="F395" i="36"/>
  <c r="F396" i="36"/>
  <c r="G396" i="36" s="1"/>
  <c r="L396" i="36" s="1"/>
  <c r="I396" i="36"/>
  <c r="F397" i="36"/>
  <c r="F398" i="36"/>
  <c r="G398" i="36"/>
  <c r="I398" i="36"/>
  <c r="L398" i="36"/>
  <c r="F399" i="36"/>
  <c r="G399" i="36" s="1"/>
  <c r="L399" i="36" s="1"/>
  <c r="I399" i="36"/>
  <c r="F400" i="36"/>
  <c r="F401" i="36"/>
  <c r="G401" i="36" s="1"/>
  <c r="L401" i="36" s="1"/>
  <c r="I401" i="36"/>
  <c r="F402" i="36"/>
  <c r="F403" i="36"/>
  <c r="G403" i="36" s="1"/>
  <c r="L403" i="36" s="1"/>
  <c r="I403" i="36"/>
  <c r="F404" i="36"/>
  <c r="F405" i="36"/>
  <c r="G405" i="36" s="1"/>
  <c r="L405" i="36" s="1"/>
  <c r="I405" i="36"/>
  <c r="F406" i="36"/>
  <c r="F407" i="36"/>
  <c r="G407" i="36" s="1"/>
  <c r="L407" i="36" s="1"/>
  <c r="I407" i="36"/>
  <c r="F408" i="36"/>
  <c r="F409" i="36"/>
  <c r="G409" i="36" s="1"/>
  <c r="L409" i="36" s="1"/>
  <c r="I409" i="36"/>
  <c r="F410" i="36"/>
  <c r="I410" i="36" s="1"/>
  <c r="G410" i="36"/>
  <c r="L410" i="36" s="1"/>
  <c r="F411" i="36"/>
  <c r="G411" i="36" s="1"/>
  <c r="L411" i="36" s="1"/>
  <c r="I411" i="36"/>
  <c r="F412" i="36"/>
  <c r="F413" i="36"/>
  <c r="G413" i="36" s="1"/>
  <c r="L413" i="36" s="1"/>
  <c r="I413" i="36"/>
  <c r="B414" i="36"/>
  <c r="F414" i="36"/>
  <c r="G414" i="36" s="1"/>
  <c r="L414" i="36" s="1"/>
  <c r="I414" i="36"/>
  <c r="F415" i="36"/>
  <c r="I415" i="36" s="1"/>
  <c r="G415" i="36"/>
  <c r="L415" i="36" s="1"/>
  <c r="B416" i="36"/>
  <c r="F416" i="36"/>
  <c r="F417" i="36"/>
  <c r="G417" i="36" s="1"/>
  <c r="L417" i="36" s="1"/>
  <c r="I417" i="36"/>
  <c r="B418" i="36"/>
  <c r="F418" i="36"/>
  <c r="G418" i="36" s="1"/>
  <c r="I418" i="36"/>
  <c r="L418" i="36"/>
  <c r="F419" i="36"/>
  <c r="G419" i="36"/>
  <c r="L419" i="36" s="1"/>
  <c r="I419" i="36"/>
  <c r="B420" i="36"/>
  <c r="F420" i="36"/>
  <c r="F421" i="36"/>
  <c r="G421" i="36" s="1"/>
  <c r="L421" i="36" s="1"/>
  <c r="I421" i="36"/>
  <c r="G14" i="35"/>
  <c r="L14" i="35" s="1"/>
  <c r="G15" i="35"/>
  <c r="L15" i="35" s="1"/>
  <c r="G16" i="35"/>
  <c r="L16" i="35" s="1"/>
  <c r="G17" i="35"/>
  <c r="L17" i="35"/>
  <c r="G18" i="35"/>
  <c r="L18" i="35" s="1"/>
  <c r="G19" i="35"/>
  <c r="L19" i="35" s="1"/>
  <c r="G20" i="35"/>
  <c r="L20" i="35" s="1"/>
  <c r="G21" i="35"/>
  <c r="L21" i="35"/>
  <c r="G22" i="35"/>
  <c r="L22" i="35" s="1"/>
  <c r="G23" i="35"/>
  <c r="L23" i="35" s="1"/>
  <c r="G24" i="35"/>
  <c r="L24" i="35" s="1"/>
  <c r="G25" i="35"/>
  <c r="L25" i="35"/>
  <c r="G26" i="35"/>
  <c r="L26" i="35" s="1"/>
  <c r="G27" i="35"/>
  <c r="L27" i="35" s="1"/>
  <c r="G28" i="35"/>
  <c r="L28" i="35" s="1"/>
  <c r="G29" i="35"/>
  <c r="L29" i="35"/>
  <c r="G30" i="35"/>
  <c r="L30" i="35"/>
  <c r="G31" i="35"/>
  <c r="L31" i="35"/>
  <c r="G32" i="35"/>
  <c r="L32" i="35"/>
  <c r="G33" i="35"/>
  <c r="L33" i="35"/>
  <c r="G34" i="35"/>
  <c r="L34" i="35"/>
  <c r="G35" i="35"/>
  <c r="L35" i="35"/>
  <c r="G36" i="35"/>
  <c r="L36" i="35"/>
  <c r="G37" i="35"/>
  <c r="L37" i="35"/>
  <c r="G38" i="35"/>
  <c r="L38" i="35"/>
  <c r="G39" i="35"/>
  <c r="L39" i="35"/>
  <c r="G40" i="35"/>
  <c r="L40" i="35"/>
  <c r="G41" i="35"/>
  <c r="L41" i="35"/>
  <c r="G42" i="35"/>
  <c r="L42" i="35"/>
  <c r="G43" i="35"/>
  <c r="L43" i="35"/>
  <c r="G44" i="35"/>
  <c r="L44" i="35"/>
  <c r="G45" i="35"/>
  <c r="L45" i="35"/>
  <c r="G46" i="35"/>
  <c r="L46" i="35"/>
  <c r="G47" i="35"/>
  <c r="L47" i="35"/>
  <c r="G48" i="35"/>
  <c r="L48" i="35"/>
  <c r="G49" i="35"/>
  <c r="L49" i="35"/>
  <c r="G50" i="35"/>
  <c r="L50" i="35"/>
  <c r="G51" i="35"/>
  <c r="L51" i="35"/>
  <c r="G52" i="35"/>
  <c r="L52" i="35"/>
  <c r="G53" i="35"/>
  <c r="L53" i="35"/>
  <c r="G54" i="35"/>
  <c r="L54" i="35"/>
  <c r="G55" i="35"/>
  <c r="L55" i="35"/>
  <c r="G56" i="35"/>
  <c r="L56" i="35"/>
  <c r="G57" i="35"/>
  <c r="L57" i="35"/>
  <c r="G58" i="35"/>
  <c r="L58" i="35"/>
  <c r="G59" i="35"/>
  <c r="L59" i="35"/>
  <c r="G60" i="35"/>
  <c r="L60" i="35"/>
  <c r="G61" i="35"/>
  <c r="L61" i="35"/>
  <c r="G62" i="35"/>
  <c r="L62" i="35"/>
  <c r="G63" i="35"/>
  <c r="L63" i="35"/>
  <c r="G64" i="35"/>
  <c r="L64" i="35"/>
  <c r="G65" i="35"/>
  <c r="L65" i="35"/>
  <c r="G66" i="35"/>
  <c r="L66" i="35"/>
  <c r="G67" i="35"/>
  <c r="L67" i="35"/>
  <c r="G68" i="35"/>
  <c r="L68" i="35"/>
  <c r="G69" i="35"/>
  <c r="L69" i="35"/>
  <c r="G70" i="35"/>
  <c r="L70" i="35"/>
  <c r="G71" i="35"/>
  <c r="L71" i="35"/>
  <c r="G72" i="35"/>
  <c r="L72" i="35"/>
  <c r="G73" i="35"/>
  <c r="L73" i="35"/>
  <c r="G74" i="35"/>
  <c r="L74" i="35"/>
  <c r="G75" i="35"/>
  <c r="L75" i="35"/>
  <c r="G76" i="35"/>
  <c r="L76" i="35"/>
  <c r="G77" i="35"/>
  <c r="L77" i="35"/>
  <c r="G78" i="35"/>
  <c r="L78" i="35"/>
  <c r="G79" i="35"/>
  <c r="L79" i="35"/>
  <c r="G80" i="35"/>
  <c r="L80" i="35"/>
  <c r="G81" i="35"/>
  <c r="L81" i="35"/>
  <c r="G82" i="35"/>
  <c r="L82" i="35"/>
  <c r="G83" i="35"/>
  <c r="L83" i="35"/>
  <c r="G84" i="35"/>
  <c r="L84" i="35"/>
  <c r="G85" i="35"/>
  <c r="L85" i="35"/>
  <c r="G86" i="35"/>
  <c r="L86" i="35"/>
  <c r="G87" i="35"/>
  <c r="L87" i="35"/>
  <c r="G88" i="35"/>
  <c r="L88" i="35"/>
  <c r="G89" i="35"/>
  <c r="L89" i="35"/>
  <c r="G90" i="35"/>
  <c r="L90" i="35"/>
  <c r="G91" i="35"/>
  <c r="L91" i="35"/>
  <c r="G92" i="35"/>
  <c r="L92" i="35"/>
  <c r="G93" i="35"/>
  <c r="L93" i="35"/>
  <c r="G94" i="35"/>
  <c r="L94" i="35"/>
  <c r="G95" i="35"/>
  <c r="L95" i="35"/>
  <c r="G96" i="35"/>
  <c r="L96" i="35"/>
  <c r="G97" i="35"/>
  <c r="L97" i="35"/>
  <c r="G98" i="35"/>
  <c r="L98" i="35"/>
  <c r="G99" i="35"/>
  <c r="L99" i="35"/>
  <c r="G100" i="35"/>
  <c r="L100" i="35"/>
  <c r="G101" i="35"/>
  <c r="L101" i="35"/>
  <c r="G102" i="35"/>
  <c r="L102" i="35"/>
  <c r="G103" i="35"/>
  <c r="L103" i="35"/>
  <c r="G104" i="35"/>
  <c r="L104" i="35" s="1"/>
  <c r="I104" i="35"/>
  <c r="G105" i="35"/>
  <c r="G106" i="35"/>
  <c r="I106" i="35"/>
  <c r="L106" i="35"/>
  <c r="G107" i="35"/>
  <c r="I107" i="35" s="1"/>
  <c r="L107" i="35"/>
  <c r="G108" i="35"/>
  <c r="L108" i="35" s="1"/>
  <c r="I108" i="35"/>
  <c r="G109" i="35"/>
  <c r="I109" i="35" s="1"/>
  <c r="L109" i="35"/>
  <c r="G110" i="35"/>
  <c r="I110" i="35"/>
  <c r="L110" i="35"/>
  <c r="G111" i="35"/>
  <c r="G112" i="35"/>
  <c r="L112" i="35" s="1"/>
  <c r="I112" i="35"/>
  <c r="G113" i="35"/>
  <c r="G114" i="35"/>
  <c r="I114" i="35"/>
  <c r="L114" i="35"/>
  <c r="G115" i="35"/>
  <c r="I115" i="35" s="1"/>
  <c r="L115" i="35"/>
  <c r="G116" i="35"/>
  <c r="L116" i="35" s="1"/>
  <c r="I116" i="35"/>
  <c r="G117" i="35"/>
  <c r="I117" i="35" s="1"/>
  <c r="L117" i="35"/>
  <c r="G118" i="35"/>
  <c r="I118" i="35"/>
  <c r="L118" i="35"/>
  <c r="G119" i="35"/>
  <c r="G120" i="35"/>
  <c r="L120" i="35" s="1"/>
  <c r="I120" i="35"/>
  <c r="G121" i="35"/>
  <c r="G122" i="35"/>
  <c r="I122" i="35"/>
  <c r="L122" i="35"/>
  <c r="G123" i="35"/>
  <c r="I123" i="35" s="1"/>
  <c r="L123" i="35"/>
  <c r="G124" i="35"/>
  <c r="L124" i="35" s="1"/>
  <c r="I124" i="35"/>
  <c r="G125" i="35"/>
  <c r="I125" i="35" s="1"/>
  <c r="L125" i="35"/>
  <c r="G126" i="35"/>
  <c r="I126" i="35"/>
  <c r="L126" i="35"/>
  <c r="G127" i="35"/>
  <c r="G128" i="35"/>
  <c r="L128" i="35" s="1"/>
  <c r="I128" i="35"/>
  <c r="G129" i="35"/>
  <c r="G130" i="35"/>
  <c r="I130" i="35"/>
  <c r="L130" i="35"/>
  <c r="G131" i="35"/>
  <c r="I131" i="35" s="1"/>
  <c r="L131" i="35"/>
  <c r="G132" i="35"/>
  <c r="L132" i="35" s="1"/>
  <c r="I132" i="35"/>
  <c r="G133" i="35"/>
  <c r="I133" i="35" s="1"/>
  <c r="L133" i="35"/>
  <c r="G134" i="35"/>
  <c r="I134" i="35"/>
  <c r="L134" i="35"/>
  <c r="G135" i="35"/>
  <c r="G136" i="35"/>
  <c r="L136" i="35" s="1"/>
  <c r="I136" i="35"/>
  <c r="G137" i="35"/>
  <c r="G138" i="35"/>
  <c r="I138" i="35"/>
  <c r="L138" i="35"/>
  <c r="G139" i="35"/>
  <c r="I139" i="35" s="1"/>
  <c r="L139" i="35"/>
  <c r="G140" i="35"/>
  <c r="L140" i="35" s="1"/>
  <c r="I140" i="35"/>
  <c r="G141" i="35"/>
  <c r="I141" i="35" s="1"/>
  <c r="L141" i="35"/>
  <c r="G142" i="35"/>
  <c r="I142" i="35"/>
  <c r="L142" i="35"/>
  <c r="G143" i="35"/>
  <c r="G144" i="35"/>
  <c r="L144" i="35" s="1"/>
  <c r="I144" i="35"/>
  <c r="G145" i="35"/>
  <c r="G146" i="35"/>
  <c r="I146" i="35"/>
  <c r="L146" i="35"/>
  <c r="G147" i="35"/>
  <c r="I147" i="35" s="1"/>
  <c r="L147" i="35"/>
  <c r="G148" i="35"/>
  <c r="L148" i="35" s="1"/>
  <c r="I148" i="35"/>
  <c r="G149" i="35"/>
  <c r="I149" i="35" s="1"/>
  <c r="L149" i="35"/>
  <c r="G150" i="35"/>
  <c r="I150" i="35"/>
  <c r="L150" i="35"/>
  <c r="G151" i="35"/>
  <c r="G152" i="35"/>
  <c r="L152" i="35" s="1"/>
  <c r="I152" i="35"/>
  <c r="G153" i="35"/>
  <c r="G154" i="35"/>
  <c r="I154" i="35"/>
  <c r="L154" i="35"/>
  <c r="G155" i="35"/>
  <c r="I155" i="35" s="1"/>
  <c r="L155" i="35"/>
  <c r="G156" i="35"/>
  <c r="L156" i="35" s="1"/>
  <c r="I156" i="35"/>
  <c r="G157" i="35"/>
  <c r="I157" i="35" s="1"/>
  <c r="L157" i="35"/>
  <c r="G158" i="35"/>
  <c r="I158" i="35"/>
  <c r="L158" i="35"/>
  <c r="G159" i="35"/>
  <c r="G160" i="35"/>
  <c r="L160" i="35" s="1"/>
  <c r="I160" i="35"/>
  <c r="G161" i="35"/>
  <c r="G162" i="35"/>
  <c r="I162" i="35"/>
  <c r="L162" i="35"/>
  <c r="G163" i="35"/>
  <c r="I163" i="35" s="1"/>
  <c r="L163" i="35"/>
  <c r="G164" i="35"/>
  <c r="L164" i="35" s="1"/>
  <c r="I164" i="35"/>
  <c r="G165" i="35"/>
  <c r="I165" i="35" s="1"/>
  <c r="L165" i="35"/>
  <c r="G166" i="35"/>
  <c r="I166" i="35"/>
  <c r="L166" i="35"/>
  <c r="G167" i="35"/>
  <c r="G168" i="35"/>
  <c r="L168" i="35" s="1"/>
  <c r="I168" i="35"/>
  <c r="G169" i="35"/>
  <c r="G170" i="35"/>
  <c r="I170" i="35"/>
  <c r="L170" i="35"/>
  <c r="G171" i="35"/>
  <c r="I171" i="35" s="1"/>
  <c r="L171" i="35"/>
  <c r="G172" i="35"/>
  <c r="L172" i="35" s="1"/>
  <c r="I172" i="35"/>
  <c r="G173" i="35"/>
  <c r="I173" i="35" s="1"/>
  <c r="L173" i="35"/>
  <c r="G174" i="35"/>
  <c r="I174" i="35"/>
  <c r="L174" i="35"/>
  <c r="G175" i="35"/>
  <c r="G176" i="35"/>
  <c r="L176" i="35" s="1"/>
  <c r="I176" i="35"/>
  <c r="G177" i="35"/>
  <c r="G178" i="35"/>
  <c r="I178" i="35"/>
  <c r="L178" i="35"/>
  <c r="G179" i="35"/>
  <c r="I179" i="35" s="1"/>
  <c r="L179" i="35"/>
  <c r="G180" i="35"/>
  <c r="L180" i="35" s="1"/>
  <c r="I180" i="35"/>
  <c r="G181" i="35"/>
  <c r="I181" i="35" s="1"/>
  <c r="L181" i="35"/>
  <c r="G182" i="35"/>
  <c r="I182" i="35"/>
  <c r="L182" i="35"/>
  <c r="G183" i="35"/>
  <c r="G184" i="35"/>
  <c r="L184" i="35" s="1"/>
  <c r="I184" i="35"/>
  <c r="G185" i="35"/>
  <c r="G186" i="35"/>
  <c r="I186" i="35"/>
  <c r="L186" i="35"/>
  <c r="G187" i="35"/>
  <c r="I187" i="35" s="1"/>
  <c r="L187" i="35"/>
  <c r="G188" i="35"/>
  <c r="L188" i="35" s="1"/>
  <c r="I188" i="35"/>
  <c r="G189" i="35"/>
  <c r="I189" i="35" s="1"/>
  <c r="L189" i="35"/>
  <c r="G190" i="35"/>
  <c r="I190" i="35"/>
  <c r="L190" i="35"/>
  <c r="G191" i="35"/>
  <c r="G192" i="35"/>
  <c r="L192" i="35" s="1"/>
  <c r="I192" i="35"/>
  <c r="G193" i="35"/>
  <c r="A194" i="35"/>
  <c r="B194" i="35"/>
  <c r="G194" i="35"/>
  <c r="L194" i="35" s="1"/>
  <c r="I194" i="35"/>
  <c r="A195" i="35"/>
  <c r="A196" i="35" s="1"/>
  <c r="B195" i="35"/>
  <c r="G195" i="35"/>
  <c r="B196" i="35"/>
  <c r="G196" i="35"/>
  <c r="I196" i="35"/>
  <c r="L196" i="35"/>
  <c r="A197" i="35"/>
  <c r="A198" i="35" s="1"/>
  <c r="A199" i="35" s="1"/>
  <c r="A200" i="35" s="1"/>
  <c r="A201" i="35" s="1"/>
  <c r="A202" i="35" s="1"/>
  <c r="A203" i="35" s="1"/>
  <c r="A204" i="35" s="1"/>
  <c r="A205" i="35" s="1"/>
  <c r="B197" i="35"/>
  <c r="G197" i="35"/>
  <c r="B198" i="35"/>
  <c r="G198" i="35"/>
  <c r="L198" i="35" s="1"/>
  <c r="I198" i="35"/>
  <c r="B199" i="35"/>
  <c r="G199" i="35"/>
  <c r="I199" i="35" s="1"/>
  <c r="L199" i="35"/>
  <c r="B200" i="35"/>
  <c r="G200" i="35"/>
  <c r="I200" i="35"/>
  <c r="L200" i="35"/>
  <c r="B201" i="35"/>
  <c r="G201" i="35"/>
  <c r="I201" i="35" s="1"/>
  <c r="L201" i="35"/>
  <c r="B202" i="35"/>
  <c r="G202" i="35"/>
  <c r="L202" i="35" s="1"/>
  <c r="I202" i="35"/>
  <c r="B203" i="35"/>
  <c r="G203" i="35"/>
  <c r="B204" i="35"/>
  <c r="G204" i="35"/>
  <c r="I204" i="35"/>
  <c r="L204" i="35"/>
  <c r="B205" i="35"/>
  <c r="G205" i="35"/>
  <c r="G206" i="35"/>
  <c r="I206" i="35"/>
  <c r="L206" i="35"/>
  <c r="G207" i="35"/>
  <c r="I207" i="35" s="1"/>
  <c r="L207" i="35"/>
  <c r="G208" i="35"/>
  <c r="L208" i="35" s="1"/>
  <c r="I208" i="35"/>
  <c r="G209" i="35"/>
  <c r="I209" i="35" s="1"/>
  <c r="L209" i="35"/>
  <c r="G210" i="35"/>
  <c r="I210" i="35"/>
  <c r="L210" i="35"/>
  <c r="G211" i="35"/>
  <c r="G212" i="35"/>
  <c r="L212" i="35" s="1"/>
  <c r="I212" i="35"/>
  <c r="G213" i="35"/>
  <c r="G214" i="35"/>
  <c r="I214" i="35"/>
  <c r="L214" i="35"/>
  <c r="G215" i="35"/>
  <c r="I215" i="35" s="1"/>
  <c r="L215" i="35"/>
  <c r="G216" i="35"/>
  <c r="L216" i="35" s="1"/>
  <c r="I216" i="35"/>
  <c r="G217" i="35"/>
  <c r="I217" i="35" s="1"/>
  <c r="L217" i="35"/>
  <c r="G218" i="35"/>
  <c r="I218" i="35"/>
  <c r="L218" i="35"/>
  <c r="G219" i="35"/>
  <c r="G220" i="35"/>
  <c r="L220" i="35" s="1"/>
  <c r="I220" i="35"/>
  <c r="G221" i="35"/>
  <c r="G222" i="35"/>
  <c r="I222" i="35"/>
  <c r="L222" i="35"/>
  <c r="G223" i="35"/>
  <c r="I223" i="35" s="1"/>
  <c r="L223" i="35"/>
  <c r="G224" i="35"/>
  <c r="L224" i="35" s="1"/>
  <c r="I224" i="35"/>
  <c r="G225" i="35"/>
  <c r="I225" i="35" s="1"/>
  <c r="L225" i="35"/>
  <c r="G226" i="35"/>
  <c r="I226" i="35"/>
  <c r="L226" i="35"/>
  <c r="G227" i="35"/>
  <c r="G228" i="35"/>
  <c r="L228" i="35" s="1"/>
  <c r="I228" i="35"/>
  <c r="G229" i="35"/>
  <c r="G230" i="35"/>
  <c r="I230" i="35"/>
  <c r="L230" i="35"/>
  <c r="G231" i="35"/>
  <c r="I231" i="35" s="1"/>
  <c r="L231" i="35"/>
  <c r="G232" i="35"/>
  <c r="L232" i="35" s="1"/>
  <c r="I232" i="35"/>
  <c r="G233" i="35"/>
  <c r="I233" i="35" s="1"/>
  <c r="L233" i="35"/>
  <c r="G234" i="35"/>
  <c r="I234" i="35"/>
  <c r="L234" i="35"/>
  <c r="G235" i="35"/>
  <c r="G236" i="35"/>
  <c r="L236" i="35" s="1"/>
  <c r="I236" i="35"/>
  <c r="G237" i="35"/>
  <c r="G238" i="35"/>
  <c r="I238" i="35"/>
  <c r="L238" i="35"/>
  <c r="G239" i="35"/>
  <c r="I239" i="35" s="1"/>
  <c r="L239" i="35"/>
  <c r="G240" i="35"/>
  <c r="L240" i="35" s="1"/>
  <c r="I240" i="35"/>
  <c r="G241" i="35"/>
  <c r="I241" i="35" s="1"/>
  <c r="L241" i="35"/>
  <c r="G242" i="35"/>
  <c r="I242" i="35"/>
  <c r="L242" i="35"/>
  <c r="G243" i="35"/>
  <c r="G244" i="35"/>
  <c r="L244" i="35" s="1"/>
  <c r="I244" i="35"/>
  <c r="G245" i="35"/>
  <c r="G246" i="35"/>
  <c r="I246" i="35"/>
  <c r="L246" i="35"/>
  <c r="G247" i="35"/>
  <c r="I247" i="35" s="1"/>
  <c r="L247" i="35"/>
  <c r="G248" i="35"/>
  <c r="L248" i="35" s="1"/>
  <c r="I248" i="35"/>
  <c r="G249" i="35"/>
  <c r="I249" i="35" s="1"/>
  <c r="L249" i="35"/>
  <c r="G250" i="35"/>
  <c r="I250" i="35"/>
  <c r="L250" i="35"/>
  <c r="G251" i="35"/>
  <c r="G252" i="35"/>
  <c r="L252" i="35" s="1"/>
  <c r="I252" i="35"/>
  <c r="G253" i="35"/>
  <c r="G254" i="35"/>
  <c r="I254" i="35"/>
  <c r="L254" i="35"/>
  <c r="G255" i="35"/>
  <c r="I255" i="35" s="1"/>
  <c r="L255" i="35"/>
  <c r="G256" i="35"/>
  <c r="L256" i="35" s="1"/>
  <c r="I256" i="35"/>
  <c r="G257" i="35"/>
  <c r="I257" i="35" s="1"/>
  <c r="L257" i="35"/>
  <c r="G258" i="35"/>
  <c r="I258" i="35"/>
  <c r="L258" i="35"/>
  <c r="G259" i="35"/>
  <c r="G260" i="35"/>
  <c r="L260" i="35" s="1"/>
  <c r="I260" i="35"/>
  <c r="G261" i="35"/>
  <c r="G262" i="35"/>
  <c r="I262" i="35"/>
  <c r="L262" i="35"/>
  <c r="G263" i="35"/>
  <c r="I263" i="35" s="1"/>
  <c r="L263" i="35"/>
  <c r="G264" i="35"/>
  <c r="L264" i="35" s="1"/>
  <c r="I264" i="35"/>
  <c r="G265" i="35"/>
  <c r="I265" i="35" s="1"/>
  <c r="L265" i="35"/>
  <c r="G266" i="35"/>
  <c r="I266" i="35"/>
  <c r="L266" i="35"/>
  <c r="G267" i="35"/>
  <c r="G268" i="35"/>
  <c r="L268" i="35" s="1"/>
  <c r="I268" i="35"/>
  <c r="G269" i="35"/>
  <c r="G270" i="35"/>
  <c r="I270" i="35"/>
  <c r="L270" i="35"/>
  <c r="G271" i="35"/>
  <c r="I271" i="35" s="1"/>
  <c r="L271" i="35"/>
  <c r="G272" i="35"/>
  <c r="L272" i="35" s="1"/>
  <c r="I272" i="35"/>
  <c r="G273" i="35"/>
  <c r="I273" i="35" s="1"/>
  <c r="L273" i="35"/>
  <c r="G274" i="35"/>
  <c r="I274" i="35"/>
  <c r="L274" i="35"/>
  <c r="G275" i="35"/>
  <c r="G276" i="35"/>
  <c r="L276" i="35" s="1"/>
  <c r="I276" i="35"/>
  <c r="G277" i="35"/>
  <c r="G278" i="35"/>
  <c r="I278" i="35"/>
  <c r="L278" i="35"/>
  <c r="G279" i="35"/>
  <c r="I279" i="35" s="1"/>
  <c r="L279" i="35"/>
  <c r="G280" i="35"/>
  <c r="L280" i="35" s="1"/>
  <c r="I280" i="35"/>
  <c r="G281" i="35"/>
  <c r="I281" i="35" s="1"/>
  <c r="L281" i="35"/>
  <c r="G282" i="35"/>
  <c r="I282" i="35"/>
  <c r="L282" i="35"/>
  <c r="G283" i="35"/>
  <c r="G284" i="35"/>
  <c r="L284" i="35" s="1"/>
  <c r="I284" i="35"/>
  <c r="G285" i="35"/>
  <c r="G286" i="35"/>
  <c r="I286" i="35"/>
  <c r="L286" i="35"/>
  <c r="G287" i="35"/>
  <c r="I287" i="35" s="1"/>
  <c r="L287" i="35"/>
  <c r="G288" i="35"/>
  <c r="L288" i="35" s="1"/>
  <c r="I288" i="35"/>
  <c r="G289" i="35"/>
  <c r="I289" i="35" s="1"/>
  <c r="L289" i="35"/>
  <c r="G290" i="35"/>
  <c r="I290" i="35"/>
  <c r="L290" i="35"/>
  <c r="G291" i="35"/>
  <c r="G292" i="35"/>
  <c r="L292" i="35" s="1"/>
  <c r="I292" i="35"/>
  <c r="G293" i="35"/>
  <c r="G294" i="35"/>
  <c r="I294" i="35"/>
  <c r="L294" i="35"/>
  <c r="G295" i="35"/>
  <c r="I295" i="35" s="1"/>
  <c r="L295" i="35"/>
  <c r="G296" i="35"/>
  <c r="L296" i="35" s="1"/>
  <c r="I296" i="35"/>
  <c r="G297" i="35"/>
  <c r="I297" i="35" s="1"/>
  <c r="L297" i="35"/>
  <c r="G298" i="35"/>
  <c r="I298" i="35"/>
  <c r="L298" i="35"/>
  <c r="G299" i="35"/>
  <c r="G300" i="35"/>
  <c r="L300" i="35" s="1"/>
  <c r="I300" i="35"/>
  <c r="G301" i="35"/>
  <c r="A302" i="35"/>
  <c r="B302" i="35"/>
  <c r="G302" i="35"/>
  <c r="L302" i="35" s="1"/>
  <c r="I302" i="35"/>
  <c r="A303" i="35"/>
  <c r="A315" i="35" s="1"/>
  <c r="A327" i="35" s="1"/>
  <c r="A339" i="35" s="1"/>
  <c r="A351" i="35" s="1"/>
  <c r="A363" i="35" s="1"/>
  <c r="A375" i="35" s="1"/>
  <c r="A387" i="35" s="1"/>
  <c r="A399" i="35" s="1"/>
  <c r="A411" i="35" s="1"/>
  <c r="B303" i="35"/>
  <c r="G303" i="35"/>
  <c r="A304" i="35"/>
  <c r="B304" i="35"/>
  <c r="G304" i="35"/>
  <c r="I304" i="35"/>
  <c r="L304" i="35"/>
  <c r="A305" i="35"/>
  <c r="B305" i="35"/>
  <c r="G305" i="35"/>
  <c r="I305" i="35" s="1"/>
  <c r="L305" i="35"/>
  <c r="A306" i="35"/>
  <c r="B306" i="35"/>
  <c r="B318" i="35" s="1"/>
  <c r="G306" i="35"/>
  <c r="L306" i="35" s="1"/>
  <c r="I306" i="35"/>
  <c r="A307" i="35"/>
  <c r="B307" i="35"/>
  <c r="G307" i="35"/>
  <c r="I307" i="35" s="1"/>
  <c r="L307" i="35"/>
  <c r="A308" i="35"/>
  <c r="B308" i="35"/>
  <c r="B320" i="35" s="1"/>
  <c r="B332" i="35" s="1"/>
  <c r="B344" i="35" s="1"/>
  <c r="B356" i="35" s="1"/>
  <c r="B368" i="35" s="1"/>
  <c r="B380" i="35" s="1"/>
  <c r="B392" i="35" s="1"/>
  <c r="B404" i="35" s="1"/>
  <c r="B416" i="35" s="1"/>
  <c r="G308" i="35"/>
  <c r="I308" i="35"/>
  <c r="L308" i="35"/>
  <c r="A309" i="35"/>
  <c r="A321" i="35" s="1"/>
  <c r="A333" i="35" s="1"/>
  <c r="A345" i="35" s="1"/>
  <c r="A357" i="35" s="1"/>
  <c r="A369" i="35" s="1"/>
  <c r="A381" i="35" s="1"/>
  <c r="A393" i="35" s="1"/>
  <c r="A405" i="35" s="1"/>
  <c r="A417" i="35" s="1"/>
  <c r="B309" i="35"/>
  <c r="G309" i="35"/>
  <c r="A310" i="35"/>
  <c r="B310" i="35"/>
  <c r="G310" i="35"/>
  <c r="L310" i="35" s="1"/>
  <c r="I310" i="35"/>
  <c r="A311" i="35"/>
  <c r="A323" i="35" s="1"/>
  <c r="A335" i="35" s="1"/>
  <c r="A347" i="35" s="1"/>
  <c r="A359" i="35" s="1"/>
  <c r="A371" i="35" s="1"/>
  <c r="A383" i="35" s="1"/>
  <c r="A395" i="35" s="1"/>
  <c r="A407" i="35" s="1"/>
  <c r="A419" i="35" s="1"/>
  <c r="B311" i="35"/>
  <c r="G311" i="35"/>
  <c r="A312" i="35"/>
  <c r="B312" i="35"/>
  <c r="G312" i="35"/>
  <c r="I312" i="35"/>
  <c r="L312" i="35"/>
  <c r="A313" i="35"/>
  <c r="B313" i="35"/>
  <c r="G313" i="35"/>
  <c r="I313" i="35" s="1"/>
  <c r="L313" i="35"/>
  <c r="A314" i="35"/>
  <c r="B314" i="35"/>
  <c r="B326" i="35" s="1"/>
  <c r="G314" i="35"/>
  <c r="L314" i="35" s="1"/>
  <c r="I314" i="35"/>
  <c r="B315" i="35"/>
  <c r="G315" i="35"/>
  <c r="I315" i="35" s="1"/>
  <c r="L315" i="35"/>
  <c r="A316" i="35"/>
  <c r="B316" i="35"/>
  <c r="B328" i="35" s="1"/>
  <c r="G316" i="35"/>
  <c r="I316" i="35"/>
  <c r="L316" i="35"/>
  <c r="A317" i="35"/>
  <c r="A329" i="35" s="1"/>
  <c r="B317" i="35"/>
  <c r="G317" i="35"/>
  <c r="A318" i="35"/>
  <c r="G318" i="35"/>
  <c r="L318" i="35" s="1"/>
  <c r="I318" i="35"/>
  <c r="A319" i="35"/>
  <c r="A331" i="35" s="1"/>
  <c r="B319" i="35"/>
  <c r="G319" i="35"/>
  <c r="A320" i="35"/>
  <c r="G320" i="35"/>
  <c r="I320" i="35"/>
  <c r="L320" i="35"/>
  <c r="B321" i="35"/>
  <c r="G321" i="35"/>
  <c r="I321" i="35" s="1"/>
  <c r="L321" i="35"/>
  <c r="A322" i="35"/>
  <c r="B322" i="35"/>
  <c r="B334" i="35" s="1"/>
  <c r="G322" i="35"/>
  <c r="L322" i="35" s="1"/>
  <c r="I322" i="35"/>
  <c r="B323" i="35"/>
  <c r="G323" i="35"/>
  <c r="I323" i="35" s="1"/>
  <c r="L323" i="35"/>
  <c r="A324" i="35"/>
  <c r="B324" i="35"/>
  <c r="B336" i="35" s="1"/>
  <c r="G324" i="35"/>
  <c r="I324" i="35"/>
  <c r="L324" i="35"/>
  <c r="A325" i="35"/>
  <c r="A337" i="35" s="1"/>
  <c r="B325" i="35"/>
  <c r="G325" i="35"/>
  <c r="A326" i="35"/>
  <c r="G326" i="35"/>
  <c r="L326" i="35" s="1"/>
  <c r="I326" i="35"/>
  <c r="B327" i="35"/>
  <c r="G327" i="35"/>
  <c r="A328" i="35"/>
  <c r="G328" i="35"/>
  <c r="I328" i="35"/>
  <c r="L328" i="35"/>
  <c r="B329" i="35"/>
  <c r="G329" i="35"/>
  <c r="I329" i="35" s="1"/>
  <c r="L329" i="35"/>
  <c r="A330" i="35"/>
  <c r="B330" i="35"/>
  <c r="B342" i="35" s="1"/>
  <c r="G330" i="35"/>
  <c r="L330" i="35" s="1"/>
  <c r="I330" i="35"/>
  <c r="B331" i="35"/>
  <c r="G331" i="35"/>
  <c r="I331" i="35" s="1"/>
  <c r="L331" i="35"/>
  <c r="A332" i="35"/>
  <c r="G332" i="35"/>
  <c r="I332" i="35"/>
  <c r="L332" i="35"/>
  <c r="B333" i="35"/>
  <c r="G333" i="35"/>
  <c r="A334" i="35"/>
  <c r="G334" i="35"/>
  <c r="L334" i="35" s="1"/>
  <c r="I334" i="35"/>
  <c r="B335" i="35"/>
  <c r="G335" i="35"/>
  <c r="A336" i="35"/>
  <c r="G336" i="35"/>
  <c r="I336" i="35"/>
  <c r="L336" i="35"/>
  <c r="B337" i="35"/>
  <c r="G337" i="35"/>
  <c r="I337" i="35" s="1"/>
  <c r="L337" i="35"/>
  <c r="A338" i="35"/>
  <c r="B338" i="35"/>
  <c r="B350" i="35" s="1"/>
  <c r="G338" i="35"/>
  <c r="L338" i="35" s="1"/>
  <c r="I338" i="35"/>
  <c r="B339" i="35"/>
  <c r="G339" i="35"/>
  <c r="I339" i="35" s="1"/>
  <c r="L339" i="35"/>
  <c r="A340" i="35"/>
  <c r="B340" i="35"/>
  <c r="B352" i="35" s="1"/>
  <c r="G340" i="35"/>
  <c r="I340" i="35"/>
  <c r="L340" i="35"/>
  <c r="A341" i="35"/>
  <c r="A353" i="35" s="1"/>
  <c r="B341" i="35"/>
  <c r="G341" i="35"/>
  <c r="A342" i="35"/>
  <c r="G342" i="35"/>
  <c r="L342" i="35" s="1"/>
  <c r="I342" i="35"/>
  <c r="A343" i="35"/>
  <c r="A355" i="35" s="1"/>
  <c r="B343" i="35"/>
  <c r="G343" i="35"/>
  <c r="A344" i="35"/>
  <c r="G344" i="35"/>
  <c r="I344" i="35"/>
  <c r="L344" i="35"/>
  <c r="B345" i="35"/>
  <c r="G345" i="35"/>
  <c r="I345" i="35" s="1"/>
  <c r="L345" i="35"/>
  <c r="A346" i="35"/>
  <c r="B346" i="35"/>
  <c r="B358" i="35" s="1"/>
  <c r="G346" i="35"/>
  <c r="L346" i="35" s="1"/>
  <c r="I346" i="35"/>
  <c r="B347" i="35"/>
  <c r="G347" i="35"/>
  <c r="I347" i="35" s="1"/>
  <c r="L347" i="35"/>
  <c r="A348" i="35"/>
  <c r="B348" i="35"/>
  <c r="B360" i="35" s="1"/>
  <c r="G348" i="35"/>
  <c r="I348" i="35"/>
  <c r="L348" i="35"/>
  <c r="A349" i="35"/>
  <c r="A361" i="35" s="1"/>
  <c r="B349" i="35"/>
  <c r="G349" i="35"/>
  <c r="A350" i="35"/>
  <c r="G350" i="35"/>
  <c r="L350" i="35" s="1"/>
  <c r="I350" i="35"/>
  <c r="B351" i="35"/>
  <c r="G351" i="35"/>
  <c r="A352" i="35"/>
  <c r="G352" i="35"/>
  <c r="I352" i="35"/>
  <c r="L352" i="35"/>
  <c r="B353" i="35"/>
  <c r="G353" i="35"/>
  <c r="I353" i="35" s="1"/>
  <c r="L353" i="35"/>
  <c r="A354" i="35"/>
  <c r="B354" i="35"/>
  <c r="B366" i="35" s="1"/>
  <c r="G354" i="35"/>
  <c r="L354" i="35" s="1"/>
  <c r="I354" i="35"/>
  <c r="B355" i="35"/>
  <c r="G355" i="35"/>
  <c r="I355" i="35" s="1"/>
  <c r="L355" i="35"/>
  <c r="A356" i="35"/>
  <c r="G356" i="35"/>
  <c r="I356" i="35"/>
  <c r="L356" i="35"/>
  <c r="B357" i="35"/>
  <c r="G357" i="35"/>
  <c r="A358" i="35"/>
  <c r="G358" i="35"/>
  <c r="L358" i="35" s="1"/>
  <c r="I358" i="35"/>
  <c r="B359" i="35"/>
  <c r="G359" i="35"/>
  <c r="A360" i="35"/>
  <c r="G360" i="35"/>
  <c r="I360" i="35"/>
  <c r="L360" i="35"/>
  <c r="B361" i="35"/>
  <c r="G361" i="35"/>
  <c r="I361" i="35" s="1"/>
  <c r="L361" i="35"/>
  <c r="A362" i="35"/>
  <c r="B362" i="35"/>
  <c r="B374" i="35" s="1"/>
  <c r="G362" i="35"/>
  <c r="L362" i="35" s="1"/>
  <c r="I362" i="35"/>
  <c r="B363" i="35"/>
  <c r="G363" i="35"/>
  <c r="I363" i="35" s="1"/>
  <c r="L363" i="35"/>
  <c r="A364" i="35"/>
  <c r="B364" i="35"/>
  <c r="B376" i="35" s="1"/>
  <c r="G364" i="35"/>
  <c r="I364" i="35"/>
  <c r="L364" i="35"/>
  <c r="A365" i="35"/>
  <c r="A377" i="35" s="1"/>
  <c r="B365" i="35"/>
  <c r="G365" i="35"/>
  <c r="A366" i="35"/>
  <c r="G366" i="35"/>
  <c r="L366" i="35" s="1"/>
  <c r="I366" i="35"/>
  <c r="A367" i="35"/>
  <c r="A379" i="35" s="1"/>
  <c r="B367" i="35"/>
  <c r="G367" i="35"/>
  <c r="A368" i="35"/>
  <c r="G368" i="35"/>
  <c r="I368" i="35"/>
  <c r="L368" i="35"/>
  <c r="B369" i="35"/>
  <c r="G369" i="35"/>
  <c r="I369" i="35" s="1"/>
  <c r="L369" i="35"/>
  <c r="A370" i="35"/>
  <c r="B370" i="35"/>
  <c r="B382" i="35" s="1"/>
  <c r="G370" i="35"/>
  <c r="L370" i="35" s="1"/>
  <c r="I370" i="35"/>
  <c r="B371" i="35"/>
  <c r="G371" i="35"/>
  <c r="I371" i="35" s="1"/>
  <c r="L371" i="35"/>
  <c r="A372" i="35"/>
  <c r="B372" i="35"/>
  <c r="B384" i="35" s="1"/>
  <c r="G372" i="35"/>
  <c r="I372" i="35"/>
  <c r="L372" i="35"/>
  <c r="A373" i="35"/>
  <c r="A385" i="35" s="1"/>
  <c r="B373" i="35"/>
  <c r="G373" i="35"/>
  <c r="A374" i="35"/>
  <c r="G374" i="35"/>
  <c r="L374" i="35" s="1"/>
  <c r="I374" i="35"/>
  <c r="B375" i="35"/>
  <c r="G375" i="35"/>
  <c r="A376" i="35"/>
  <c r="G376" i="35"/>
  <c r="I376" i="35"/>
  <c r="L376" i="35"/>
  <c r="B377" i="35"/>
  <c r="G377" i="35"/>
  <c r="I377" i="35" s="1"/>
  <c r="L377" i="35"/>
  <c r="A378" i="35"/>
  <c r="B378" i="35"/>
  <c r="B390" i="35" s="1"/>
  <c r="G378" i="35"/>
  <c r="L378" i="35" s="1"/>
  <c r="I378" i="35"/>
  <c r="B379" i="35"/>
  <c r="G379" i="35"/>
  <c r="I379" i="35" s="1"/>
  <c r="L379" i="35"/>
  <c r="A380" i="35"/>
  <c r="G380" i="35"/>
  <c r="I380" i="35"/>
  <c r="L380" i="35"/>
  <c r="B381" i="35"/>
  <c r="G381" i="35"/>
  <c r="A382" i="35"/>
  <c r="G382" i="35"/>
  <c r="L382" i="35" s="1"/>
  <c r="I382" i="35"/>
  <c r="B383" i="35"/>
  <c r="G383" i="35"/>
  <c r="A384" i="35"/>
  <c r="G384" i="35"/>
  <c r="I384" i="35"/>
  <c r="L384" i="35"/>
  <c r="B385" i="35"/>
  <c r="G385" i="35"/>
  <c r="I385" i="35" s="1"/>
  <c r="L385" i="35"/>
  <c r="A386" i="35"/>
  <c r="B386" i="35"/>
  <c r="B398" i="35" s="1"/>
  <c r="G386" i="35"/>
  <c r="L386" i="35" s="1"/>
  <c r="I386" i="35"/>
  <c r="B387" i="35"/>
  <c r="G387" i="35"/>
  <c r="I387" i="35" s="1"/>
  <c r="L387" i="35"/>
  <c r="A388" i="35"/>
  <c r="B388" i="35"/>
  <c r="B400" i="35" s="1"/>
  <c r="G388" i="35"/>
  <c r="I388" i="35"/>
  <c r="L388" i="35"/>
  <c r="A389" i="35"/>
  <c r="A401" i="35" s="1"/>
  <c r="B389" i="35"/>
  <c r="G389" i="35"/>
  <c r="A390" i="35"/>
  <c r="G390" i="35"/>
  <c r="L390" i="35" s="1"/>
  <c r="I390" i="35"/>
  <c r="A391" i="35"/>
  <c r="A403" i="35" s="1"/>
  <c r="B391" i="35"/>
  <c r="G391" i="35"/>
  <c r="A392" i="35"/>
  <c r="G392" i="35"/>
  <c r="I392" i="35"/>
  <c r="L392" i="35"/>
  <c r="B393" i="35"/>
  <c r="G393" i="35"/>
  <c r="I393" i="35" s="1"/>
  <c r="L393" i="35"/>
  <c r="A394" i="35"/>
  <c r="B394" i="35"/>
  <c r="B406" i="35" s="1"/>
  <c r="G394" i="35"/>
  <c r="L394" i="35" s="1"/>
  <c r="I394" i="35"/>
  <c r="B395" i="35"/>
  <c r="G395" i="35"/>
  <c r="I395" i="35" s="1"/>
  <c r="L395" i="35"/>
  <c r="A396" i="35"/>
  <c r="B396" i="35"/>
  <c r="B408" i="35" s="1"/>
  <c r="G396" i="35"/>
  <c r="I396" i="35"/>
  <c r="L396" i="35"/>
  <c r="A397" i="35"/>
  <c r="A409" i="35" s="1"/>
  <c r="B397" i="35"/>
  <c r="G397" i="35"/>
  <c r="A398" i="35"/>
  <c r="G398" i="35"/>
  <c r="L398" i="35" s="1"/>
  <c r="I398" i="35"/>
  <c r="B399" i="35"/>
  <c r="G399" i="35"/>
  <c r="A400" i="35"/>
  <c r="G400" i="35"/>
  <c r="I400" i="35"/>
  <c r="L400" i="35"/>
  <c r="B401" i="35"/>
  <c r="G401" i="35"/>
  <c r="I401" i="35" s="1"/>
  <c r="L401" i="35"/>
  <c r="A402" i="35"/>
  <c r="B402" i="35"/>
  <c r="B414" i="35" s="1"/>
  <c r="G402" i="35"/>
  <c r="L402" i="35" s="1"/>
  <c r="I402" i="35"/>
  <c r="B403" i="35"/>
  <c r="G403" i="35"/>
  <c r="I403" i="35" s="1"/>
  <c r="L403" i="35"/>
  <c r="A404" i="35"/>
  <c r="G404" i="35"/>
  <c r="I404" i="35"/>
  <c r="L404" i="35"/>
  <c r="B405" i="35"/>
  <c r="G405" i="35"/>
  <c r="A406" i="35"/>
  <c r="G406" i="35"/>
  <c r="L406" i="35" s="1"/>
  <c r="I406" i="35"/>
  <c r="B407" i="35"/>
  <c r="G407" i="35"/>
  <c r="A408" i="35"/>
  <c r="G408" i="35"/>
  <c r="I408" i="35"/>
  <c r="L408" i="35"/>
  <c r="B409" i="35"/>
  <c r="G409" i="35"/>
  <c r="I409" i="35" s="1"/>
  <c r="L409" i="35"/>
  <c r="A410" i="35"/>
  <c r="B410" i="35"/>
  <c r="G410" i="35"/>
  <c r="L410" i="35" s="1"/>
  <c r="I410" i="35"/>
  <c r="B411" i="35"/>
  <c r="G411" i="35"/>
  <c r="I411" i="35" s="1"/>
  <c r="L411" i="35"/>
  <c r="A412" i="35"/>
  <c r="B412" i="35"/>
  <c r="G412" i="35"/>
  <c r="I412" i="35"/>
  <c r="L412" i="35"/>
  <c r="A413" i="35"/>
  <c r="B413" i="35"/>
  <c r="G413" i="35"/>
  <c r="A414" i="35"/>
  <c r="G414" i="35"/>
  <c r="L414" i="35" s="1"/>
  <c r="I414" i="35"/>
  <c r="A415" i="35"/>
  <c r="B415" i="35"/>
  <c r="G415" i="35"/>
  <c r="A416" i="35"/>
  <c r="G416" i="35"/>
  <c r="I416" i="35"/>
  <c r="L416" i="35"/>
  <c r="B417" i="35"/>
  <c r="G417" i="35"/>
  <c r="I417" i="35" s="1"/>
  <c r="L417" i="35"/>
  <c r="A418" i="35"/>
  <c r="B418" i="35"/>
  <c r="G418" i="35"/>
  <c r="L418" i="35" s="1"/>
  <c r="I418" i="35"/>
  <c r="B419" i="35"/>
  <c r="G419" i="35"/>
  <c r="I419" i="35" s="1"/>
  <c r="L419" i="35"/>
  <c r="A420" i="35"/>
  <c r="B420" i="35"/>
  <c r="G420" i="35"/>
  <c r="I420" i="35"/>
  <c r="L420" i="35"/>
  <c r="A421" i="35"/>
  <c r="B421" i="35"/>
  <c r="G421" i="35"/>
  <c r="C425" i="35"/>
  <c r="I425" i="35"/>
  <c r="C426" i="35"/>
  <c r="I426" i="35"/>
  <c r="J426" i="35" s="1"/>
  <c r="C427" i="35"/>
  <c r="I427" i="35"/>
  <c r="J427" i="35"/>
  <c r="C428" i="35"/>
  <c r="I428" i="35"/>
  <c r="C429" i="35"/>
  <c r="I429" i="35"/>
  <c r="C430" i="35"/>
  <c r="I430" i="35"/>
  <c r="J430" i="35" s="1"/>
  <c r="C431" i="35"/>
  <c r="I431" i="35"/>
  <c r="J431" i="35"/>
  <c r="C432" i="35"/>
  <c r="C433" i="35"/>
  <c r="C434" i="35"/>
  <c r="C435" i="35"/>
  <c r="C436" i="35"/>
  <c r="C437" i="35"/>
  <c r="C438" i="35"/>
  <c r="C439" i="35"/>
  <c r="C440" i="35"/>
  <c r="C441" i="35"/>
  <c r="C442" i="35"/>
  <c r="C443" i="35"/>
  <c r="C444" i="35"/>
  <c r="C445" i="35"/>
  <c r="C446" i="35"/>
  <c r="C447" i="35"/>
  <c r="C448" i="35"/>
  <c r="C449" i="35"/>
  <c r="C450" i="35"/>
  <c r="C451" i="35"/>
  <c r="C452" i="35"/>
  <c r="C453" i="35"/>
  <c r="C454" i="35"/>
  <c r="C455" i="35"/>
  <c r="C456" i="35"/>
  <c r="C457" i="35"/>
  <c r="C458" i="35"/>
  <c r="H14" i="34"/>
  <c r="O14" i="34" s="1"/>
  <c r="H15" i="34"/>
  <c r="O15" i="34" s="1"/>
  <c r="H16" i="34"/>
  <c r="O16" i="34" s="1"/>
  <c r="H17" i="34"/>
  <c r="O17" i="34" s="1"/>
  <c r="H18" i="34"/>
  <c r="O18" i="34" s="1"/>
  <c r="H19" i="34"/>
  <c r="O19" i="34" s="1"/>
  <c r="H20" i="34"/>
  <c r="O20" i="34" s="1"/>
  <c r="H21" i="34"/>
  <c r="O21" i="34" s="1"/>
  <c r="H22" i="34"/>
  <c r="O22" i="34" s="1"/>
  <c r="H23" i="34"/>
  <c r="O23" i="34" s="1"/>
  <c r="H24" i="34"/>
  <c r="O24" i="34" s="1"/>
  <c r="H25" i="34"/>
  <c r="O25" i="34" s="1"/>
  <c r="H26" i="34"/>
  <c r="O26" i="34" s="1"/>
  <c r="H27" i="34"/>
  <c r="O27" i="34" s="1"/>
  <c r="H28" i="34"/>
  <c r="O28" i="34" s="1"/>
  <c r="H29" i="34"/>
  <c r="O29" i="34" s="1"/>
  <c r="H30" i="34"/>
  <c r="O30" i="34" s="1"/>
  <c r="H31" i="34"/>
  <c r="O31" i="34" s="1"/>
  <c r="H32" i="34"/>
  <c r="O32" i="34" s="1"/>
  <c r="H33" i="34"/>
  <c r="O33" i="34" s="1"/>
  <c r="H34" i="34"/>
  <c r="O34" i="34" s="1"/>
  <c r="H35" i="34"/>
  <c r="O35" i="34" s="1"/>
  <c r="H36" i="34"/>
  <c r="O36" i="34" s="1"/>
  <c r="H37" i="34"/>
  <c r="O37" i="34" s="1"/>
  <c r="H38" i="34"/>
  <c r="O38" i="34" s="1"/>
  <c r="H39" i="34"/>
  <c r="O39" i="34" s="1"/>
  <c r="H40" i="34"/>
  <c r="O40" i="34" s="1"/>
  <c r="H41" i="34"/>
  <c r="O41" i="34" s="1"/>
  <c r="H42" i="34"/>
  <c r="O42" i="34" s="1"/>
  <c r="H43" i="34"/>
  <c r="O43" i="34" s="1"/>
  <c r="H44" i="34"/>
  <c r="O44" i="34" s="1"/>
  <c r="H45" i="34"/>
  <c r="O45" i="34" s="1"/>
  <c r="H46" i="34"/>
  <c r="O46" i="34" s="1"/>
  <c r="H47" i="34"/>
  <c r="O47" i="34" s="1"/>
  <c r="H48" i="34"/>
  <c r="O48" i="34" s="1"/>
  <c r="H49" i="34"/>
  <c r="O49" i="34" s="1"/>
  <c r="H50" i="34"/>
  <c r="O50" i="34" s="1"/>
  <c r="H51" i="34"/>
  <c r="O51" i="34" s="1"/>
  <c r="H52" i="34"/>
  <c r="O52" i="34" s="1"/>
  <c r="H53" i="34"/>
  <c r="O53" i="34" s="1"/>
  <c r="H54" i="34"/>
  <c r="O54" i="34" s="1"/>
  <c r="H55" i="34"/>
  <c r="O55" i="34" s="1"/>
  <c r="H56" i="34"/>
  <c r="O56" i="34" s="1"/>
  <c r="H57" i="34"/>
  <c r="O57" i="34" s="1"/>
  <c r="H58" i="34"/>
  <c r="O58" i="34" s="1"/>
  <c r="H59" i="34"/>
  <c r="O59" i="34" s="1"/>
  <c r="H60" i="34"/>
  <c r="O60" i="34" s="1"/>
  <c r="H61" i="34"/>
  <c r="O61" i="34" s="1"/>
  <c r="H62" i="34"/>
  <c r="O62" i="34" s="1"/>
  <c r="H63" i="34"/>
  <c r="O63" i="34" s="1"/>
  <c r="H64" i="34"/>
  <c r="O64" i="34" s="1"/>
  <c r="H65" i="34"/>
  <c r="O65" i="34" s="1"/>
  <c r="H66" i="34"/>
  <c r="O66" i="34" s="1"/>
  <c r="H67" i="34"/>
  <c r="O67" i="34" s="1"/>
  <c r="H68" i="34"/>
  <c r="O68" i="34" s="1"/>
  <c r="H69" i="34"/>
  <c r="O69" i="34" s="1"/>
  <c r="H70" i="34"/>
  <c r="O70" i="34" s="1"/>
  <c r="H71" i="34"/>
  <c r="O71" i="34" s="1"/>
  <c r="H72" i="34"/>
  <c r="O72" i="34" s="1"/>
  <c r="H73" i="34"/>
  <c r="O73" i="34" s="1"/>
  <c r="H74" i="34"/>
  <c r="O74" i="34" s="1"/>
  <c r="H75" i="34"/>
  <c r="O75" i="34" s="1"/>
  <c r="H76" i="34"/>
  <c r="O76" i="34" s="1"/>
  <c r="H77" i="34"/>
  <c r="O77" i="34" s="1"/>
  <c r="H78" i="34"/>
  <c r="O78" i="34" s="1"/>
  <c r="H79" i="34"/>
  <c r="O79" i="34" s="1"/>
  <c r="H80" i="34"/>
  <c r="O80" i="34" s="1"/>
  <c r="H81" i="34"/>
  <c r="O81" i="34" s="1"/>
  <c r="H82" i="34"/>
  <c r="O82" i="34" s="1"/>
  <c r="H83" i="34"/>
  <c r="O83" i="34" s="1"/>
  <c r="H84" i="34"/>
  <c r="O84" i="34" s="1"/>
  <c r="H85" i="34"/>
  <c r="O85" i="34" s="1"/>
  <c r="H86" i="34"/>
  <c r="O86" i="34" s="1"/>
  <c r="H87" i="34"/>
  <c r="O87" i="34" s="1"/>
  <c r="H88" i="34"/>
  <c r="O88" i="34" s="1"/>
  <c r="H89" i="34"/>
  <c r="O89" i="34" s="1"/>
  <c r="H90" i="34"/>
  <c r="O90" i="34" s="1"/>
  <c r="H91" i="34"/>
  <c r="O91" i="34" s="1"/>
  <c r="H92" i="34"/>
  <c r="O92" i="34" s="1"/>
  <c r="H93" i="34"/>
  <c r="O93" i="34" s="1"/>
  <c r="H94" i="34"/>
  <c r="O94" i="34" s="1"/>
  <c r="H95" i="34"/>
  <c r="O95" i="34" s="1"/>
  <c r="H96" i="34"/>
  <c r="O96" i="34" s="1"/>
  <c r="H97" i="34"/>
  <c r="O97" i="34" s="1"/>
  <c r="H98" i="34"/>
  <c r="O98" i="34" s="1"/>
  <c r="Q98" i="34"/>
  <c r="H99" i="34"/>
  <c r="O99" i="34" s="1"/>
  <c r="Q99" i="34"/>
  <c r="R99" i="34" s="1"/>
  <c r="H100" i="34"/>
  <c r="O100" i="34" s="1"/>
  <c r="Q100" i="34"/>
  <c r="R100" i="34" s="1"/>
  <c r="H101" i="34"/>
  <c r="O101" i="34" s="1"/>
  <c r="Q101" i="34"/>
  <c r="R101" i="34" s="1"/>
  <c r="H102" i="34"/>
  <c r="O102" i="34" s="1"/>
  <c r="Q102" i="34"/>
  <c r="R102" i="34" s="1"/>
  <c r="H103" i="34"/>
  <c r="O103" i="34" s="1"/>
  <c r="Q103" i="34"/>
  <c r="R103" i="34" s="1"/>
  <c r="H104" i="34"/>
  <c r="P104" i="34"/>
  <c r="H105" i="34"/>
  <c r="O105" i="34"/>
  <c r="H106" i="34"/>
  <c r="O106" i="34"/>
  <c r="H107" i="34"/>
  <c r="O107" i="34"/>
  <c r="H108" i="34"/>
  <c r="O108" i="34"/>
  <c r="H109" i="34"/>
  <c r="O109" i="34"/>
  <c r="H110" i="34"/>
  <c r="O110" i="34"/>
  <c r="H111" i="34"/>
  <c r="O111" i="34"/>
  <c r="H112" i="34"/>
  <c r="O112" i="34"/>
  <c r="H113" i="34"/>
  <c r="O113" i="34"/>
  <c r="H114" i="34"/>
  <c r="O114" i="34"/>
  <c r="H115" i="34"/>
  <c r="O115" i="34"/>
  <c r="H116" i="34"/>
  <c r="O116" i="34"/>
  <c r="H117" i="34"/>
  <c r="O117" i="34"/>
  <c r="H118" i="34"/>
  <c r="O118" i="34"/>
  <c r="H119" i="34"/>
  <c r="O119" i="34"/>
  <c r="H120" i="34"/>
  <c r="O120" i="34"/>
  <c r="H121" i="34"/>
  <c r="O121" i="34"/>
  <c r="H122" i="34"/>
  <c r="O122" i="34"/>
  <c r="H123" i="34"/>
  <c r="O123" i="34"/>
  <c r="H124" i="34"/>
  <c r="O124" i="34"/>
  <c r="H125" i="34"/>
  <c r="O125" i="34"/>
  <c r="H126" i="34"/>
  <c r="O126" i="34"/>
  <c r="H127" i="34"/>
  <c r="O127" i="34"/>
  <c r="H128" i="34"/>
  <c r="O128" i="34"/>
  <c r="H129" i="34"/>
  <c r="O129" i="34"/>
  <c r="H130" i="34"/>
  <c r="O130" i="34"/>
  <c r="H131" i="34"/>
  <c r="O131" i="34"/>
  <c r="H132" i="34"/>
  <c r="O132" i="34"/>
  <c r="H133" i="34"/>
  <c r="O133" i="34"/>
  <c r="H134" i="34"/>
  <c r="O134" i="34"/>
  <c r="H135" i="34"/>
  <c r="O135" i="34"/>
  <c r="H136" i="34"/>
  <c r="O136" i="34"/>
  <c r="H137" i="34"/>
  <c r="O137" i="34"/>
  <c r="H138" i="34"/>
  <c r="O138" i="34"/>
  <c r="H139" i="34"/>
  <c r="O139" i="34"/>
  <c r="H140" i="34"/>
  <c r="O140" i="34"/>
  <c r="H141" i="34"/>
  <c r="O141" i="34"/>
  <c r="H142" i="34"/>
  <c r="O142" i="34"/>
  <c r="H143" i="34"/>
  <c r="O143" i="34"/>
  <c r="H144" i="34"/>
  <c r="H145" i="34"/>
  <c r="O145" i="34" s="1"/>
  <c r="H146" i="34"/>
  <c r="H147" i="34"/>
  <c r="O147" i="34"/>
  <c r="H148" i="34"/>
  <c r="O148" i="34"/>
  <c r="H149" i="34"/>
  <c r="O149" i="34" s="1"/>
  <c r="H150" i="34"/>
  <c r="O150" i="34"/>
  <c r="H151" i="34"/>
  <c r="O151" i="34"/>
  <c r="H152" i="34"/>
  <c r="H153" i="34"/>
  <c r="O153" i="34" s="1"/>
  <c r="H154" i="34"/>
  <c r="H155" i="34"/>
  <c r="O155" i="34"/>
  <c r="H156" i="34"/>
  <c r="O156" i="34"/>
  <c r="H157" i="34"/>
  <c r="O157" i="34" s="1"/>
  <c r="H158" i="34"/>
  <c r="O158" i="34"/>
  <c r="H159" i="34"/>
  <c r="O159" i="34"/>
  <c r="H160" i="34"/>
  <c r="H161" i="34"/>
  <c r="O161" i="34" s="1"/>
  <c r="H162" i="34"/>
  <c r="H163" i="34"/>
  <c r="O163" i="34"/>
  <c r="H164" i="34"/>
  <c r="O164" i="34"/>
  <c r="H165" i="34"/>
  <c r="O165" i="34" s="1"/>
  <c r="H166" i="34"/>
  <c r="O166" i="34"/>
  <c r="H167" i="34"/>
  <c r="O167" i="34"/>
  <c r="H168" i="34"/>
  <c r="H169" i="34"/>
  <c r="O169" i="34" s="1"/>
  <c r="H170" i="34"/>
  <c r="H171" i="34"/>
  <c r="O171" i="34"/>
  <c r="H172" i="34"/>
  <c r="O172" i="34"/>
  <c r="H173" i="34"/>
  <c r="O173" i="34" s="1"/>
  <c r="H174" i="34"/>
  <c r="O174" i="34"/>
  <c r="H175" i="34"/>
  <c r="O175" i="34"/>
  <c r="H176" i="34"/>
  <c r="H177" i="34"/>
  <c r="O177" i="34" s="1"/>
  <c r="H178" i="34"/>
  <c r="H179" i="34"/>
  <c r="O179" i="34"/>
  <c r="H180" i="34"/>
  <c r="O180" i="34"/>
  <c r="H181" i="34"/>
  <c r="O181" i="34" s="1"/>
  <c r="H182" i="34"/>
  <c r="O182" i="34"/>
  <c r="H183" i="34"/>
  <c r="O183" i="34"/>
  <c r="H184" i="34"/>
  <c r="H185" i="34"/>
  <c r="O185" i="34" s="1"/>
  <c r="H186" i="34"/>
  <c r="H187" i="34"/>
  <c r="O187" i="34"/>
  <c r="H188" i="34"/>
  <c r="O188" i="34"/>
  <c r="H189" i="34"/>
  <c r="O189" i="34" s="1"/>
  <c r="H190" i="34"/>
  <c r="O190" i="34"/>
  <c r="H191" i="34"/>
  <c r="O191" i="34"/>
  <c r="H192" i="34"/>
  <c r="H193" i="34"/>
  <c r="O193" i="34" s="1"/>
  <c r="A194" i="34"/>
  <c r="A195" i="34" s="1"/>
  <c r="A196" i="34" s="1"/>
  <c r="A197" i="34" s="1"/>
  <c r="A198" i="34" s="1"/>
  <c r="A199" i="34" s="1"/>
  <c r="B194" i="34"/>
  <c r="H194" i="34"/>
  <c r="O194" i="34"/>
  <c r="B195" i="34"/>
  <c r="H195" i="34"/>
  <c r="O195" i="34"/>
  <c r="B196" i="34"/>
  <c r="H196" i="34"/>
  <c r="O196" i="34"/>
  <c r="B197" i="34"/>
  <c r="H197" i="34"/>
  <c r="O197" i="34" s="1"/>
  <c r="B198" i="34"/>
  <c r="H198" i="34"/>
  <c r="O198" i="34"/>
  <c r="B199" i="34"/>
  <c r="H199" i="34"/>
  <c r="O199" i="34"/>
  <c r="A200" i="34"/>
  <c r="A201" i="34" s="1"/>
  <c r="A202" i="34" s="1"/>
  <c r="A203" i="34" s="1"/>
  <c r="A204" i="34" s="1"/>
  <c r="A205" i="34" s="1"/>
  <c r="B200" i="34"/>
  <c r="H200" i="34"/>
  <c r="O200" i="34"/>
  <c r="B201" i="34"/>
  <c r="H201" i="34"/>
  <c r="O201" i="34" s="1"/>
  <c r="B202" i="34"/>
  <c r="H202" i="34"/>
  <c r="O202" i="34"/>
  <c r="B203" i="34"/>
  <c r="H203" i="34"/>
  <c r="O203" i="34"/>
  <c r="B204" i="34"/>
  <c r="H204" i="34"/>
  <c r="O204" i="34"/>
  <c r="B205" i="34"/>
  <c r="H205" i="34"/>
  <c r="O205" i="34" s="1"/>
  <c r="H206" i="34"/>
  <c r="O206" i="34"/>
  <c r="H207" i="34"/>
  <c r="O207" i="34"/>
  <c r="H208" i="34"/>
  <c r="H209" i="34"/>
  <c r="O209" i="34" s="1"/>
  <c r="H210" i="34"/>
  <c r="H211" i="34"/>
  <c r="O211" i="34"/>
  <c r="H212" i="34"/>
  <c r="O212" i="34"/>
  <c r="H213" i="34"/>
  <c r="O213" i="34" s="1"/>
  <c r="H214" i="34"/>
  <c r="O214" i="34"/>
  <c r="H215" i="34"/>
  <c r="O215" i="34"/>
  <c r="H216" i="34"/>
  <c r="H217" i="34"/>
  <c r="O217" i="34" s="1"/>
  <c r="H218" i="34"/>
  <c r="H219" i="34"/>
  <c r="O219" i="34"/>
  <c r="H220" i="34"/>
  <c r="O220" i="34"/>
  <c r="H221" i="34"/>
  <c r="O221" i="34" s="1"/>
  <c r="H222" i="34"/>
  <c r="O222" i="34"/>
  <c r="H223" i="34"/>
  <c r="O223" i="34"/>
  <c r="H224" i="34"/>
  <c r="H225" i="34"/>
  <c r="O225" i="34" s="1"/>
  <c r="H226" i="34"/>
  <c r="H227" i="34"/>
  <c r="O227" i="34"/>
  <c r="H228" i="34"/>
  <c r="O228" i="34"/>
  <c r="H229" i="34"/>
  <c r="O229" i="34" s="1"/>
  <c r="H230" i="34"/>
  <c r="O230" i="34"/>
  <c r="H231" i="34"/>
  <c r="O231" i="34"/>
  <c r="H232" i="34"/>
  <c r="H233" i="34"/>
  <c r="O233" i="34" s="1"/>
  <c r="H234" i="34"/>
  <c r="H235" i="34"/>
  <c r="O235" i="34"/>
  <c r="H236" i="34"/>
  <c r="O236" i="34"/>
  <c r="H237" i="34"/>
  <c r="O237" i="34" s="1"/>
  <c r="H238" i="34"/>
  <c r="O238" i="34"/>
  <c r="H239" i="34"/>
  <c r="O239" i="34"/>
  <c r="H240" i="34"/>
  <c r="H241" i="34"/>
  <c r="O241" i="34" s="1"/>
  <c r="H242" i="34"/>
  <c r="H243" i="34"/>
  <c r="O243" i="34"/>
  <c r="H244" i="34"/>
  <c r="H245" i="34"/>
  <c r="H246" i="34"/>
  <c r="H247" i="34"/>
  <c r="H248" i="34"/>
  <c r="H249" i="34"/>
  <c r="H250" i="34"/>
  <c r="H251" i="34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5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  <c r="H299" i="34"/>
  <c r="H300" i="34"/>
  <c r="H301" i="34"/>
  <c r="A302" i="34"/>
  <c r="B302" i="34"/>
  <c r="H302" i="34"/>
  <c r="A303" i="34"/>
  <c r="B303" i="34"/>
  <c r="H303" i="34"/>
  <c r="A304" i="34"/>
  <c r="B304" i="34"/>
  <c r="H304" i="34"/>
  <c r="A305" i="34"/>
  <c r="B305" i="34"/>
  <c r="H305" i="34"/>
  <c r="A306" i="34"/>
  <c r="B306" i="34"/>
  <c r="H306" i="34"/>
  <c r="A307" i="34"/>
  <c r="B307" i="34"/>
  <c r="H307" i="34"/>
  <c r="A308" i="34"/>
  <c r="B308" i="34"/>
  <c r="H308" i="34"/>
  <c r="A309" i="34"/>
  <c r="B309" i="34"/>
  <c r="H309" i="34"/>
  <c r="A310" i="34"/>
  <c r="B310" i="34"/>
  <c r="H310" i="34"/>
  <c r="A311" i="34"/>
  <c r="B311" i="34"/>
  <c r="H311" i="34"/>
  <c r="A312" i="34"/>
  <c r="B312" i="34"/>
  <c r="H312" i="34"/>
  <c r="A313" i="34"/>
  <c r="B313" i="34"/>
  <c r="H313" i="34"/>
  <c r="A314" i="34"/>
  <c r="B314" i="34"/>
  <c r="H314" i="34"/>
  <c r="A315" i="34"/>
  <c r="B315" i="34"/>
  <c r="H315" i="34"/>
  <c r="A316" i="34"/>
  <c r="B316" i="34"/>
  <c r="H316" i="34"/>
  <c r="A317" i="34"/>
  <c r="B317" i="34"/>
  <c r="H317" i="34"/>
  <c r="A318" i="34"/>
  <c r="B318" i="34"/>
  <c r="H318" i="34"/>
  <c r="A319" i="34"/>
  <c r="B319" i="34"/>
  <c r="H319" i="34"/>
  <c r="A320" i="34"/>
  <c r="B320" i="34"/>
  <c r="H320" i="34"/>
  <c r="A321" i="34"/>
  <c r="B321" i="34"/>
  <c r="H321" i="34"/>
  <c r="A322" i="34"/>
  <c r="B322" i="34"/>
  <c r="H322" i="34"/>
  <c r="A323" i="34"/>
  <c r="B323" i="34"/>
  <c r="H323" i="34"/>
  <c r="A324" i="34"/>
  <c r="B324" i="34"/>
  <c r="H324" i="34"/>
  <c r="A325" i="34"/>
  <c r="B325" i="34"/>
  <c r="H325" i="34"/>
  <c r="A326" i="34"/>
  <c r="B326" i="34"/>
  <c r="H326" i="34"/>
  <c r="A327" i="34"/>
  <c r="B327" i="34"/>
  <c r="H327" i="34"/>
  <c r="A328" i="34"/>
  <c r="B328" i="34"/>
  <c r="H328" i="34"/>
  <c r="A329" i="34"/>
  <c r="B329" i="34"/>
  <c r="H329" i="34"/>
  <c r="A330" i="34"/>
  <c r="B330" i="34"/>
  <c r="H330" i="34"/>
  <c r="A331" i="34"/>
  <c r="B331" i="34"/>
  <c r="H331" i="34"/>
  <c r="A332" i="34"/>
  <c r="B332" i="34"/>
  <c r="H332" i="34"/>
  <c r="A333" i="34"/>
  <c r="B333" i="34"/>
  <c r="H333" i="34"/>
  <c r="A334" i="34"/>
  <c r="B334" i="34"/>
  <c r="H334" i="34"/>
  <c r="A335" i="34"/>
  <c r="B335" i="34"/>
  <c r="H335" i="34"/>
  <c r="A336" i="34"/>
  <c r="B336" i="34"/>
  <c r="H336" i="34"/>
  <c r="A337" i="34"/>
  <c r="B337" i="34"/>
  <c r="H337" i="34"/>
  <c r="A338" i="34"/>
  <c r="B338" i="34"/>
  <c r="H338" i="34"/>
  <c r="A339" i="34"/>
  <c r="B339" i="34"/>
  <c r="H339" i="34"/>
  <c r="A340" i="34"/>
  <c r="B340" i="34"/>
  <c r="H340" i="34"/>
  <c r="A341" i="34"/>
  <c r="B341" i="34"/>
  <c r="H341" i="34"/>
  <c r="A342" i="34"/>
  <c r="B342" i="34"/>
  <c r="H342" i="34"/>
  <c r="A343" i="34"/>
  <c r="B343" i="34"/>
  <c r="H343" i="34"/>
  <c r="A344" i="34"/>
  <c r="B344" i="34"/>
  <c r="H344" i="34"/>
  <c r="A345" i="34"/>
  <c r="B345" i="34"/>
  <c r="H345" i="34"/>
  <c r="A346" i="34"/>
  <c r="B346" i="34"/>
  <c r="H346" i="34"/>
  <c r="A347" i="34"/>
  <c r="B347" i="34"/>
  <c r="H347" i="34"/>
  <c r="A348" i="34"/>
  <c r="B348" i="34"/>
  <c r="H348" i="34"/>
  <c r="A349" i="34"/>
  <c r="B349" i="34"/>
  <c r="H349" i="34"/>
  <c r="A350" i="34"/>
  <c r="B350" i="34"/>
  <c r="H350" i="34"/>
  <c r="A351" i="34"/>
  <c r="B351" i="34"/>
  <c r="H351" i="34"/>
  <c r="A352" i="34"/>
  <c r="B352" i="34"/>
  <c r="H352" i="34"/>
  <c r="A353" i="34"/>
  <c r="B353" i="34"/>
  <c r="H353" i="34"/>
  <c r="A354" i="34"/>
  <c r="B354" i="34"/>
  <c r="H354" i="34"/>
  <c r="A355" i="34"/>
  <c r="B355" i="34"/>
  <c r="H355" i="34"/>
  <c r="A356" i="34"/>
  <c r="B356" i="34"/>
  <c r="H356" i="34"/>
  <c r="A357" i="34"/>
  <c r="B357" i="34"/>
  <c r="H357" i="34"/>
  <c r="A358" i="34"/>
  <c r="B358" i="34"/>
  <c r="H358" i="34"/>
  <c r="A359" i="34"/>
  <c r="B359" i="34"/>
  <c r="H359" i="34"/>
  <c r="A360" i="34"/>
  <c r="B360" i="34"/>
  <c r="H360" i="34"/>
  <c r="A361" i="34"/>
  <c r="B361" i="34"/>
  <c r="H361" i="34"/>
  <c r="A362" i="34"/>
  <c r="B362" i="34"/>
  <c r="H362" i="34"/>
  <c r="A363" i="34"/>
  <c r="B363" i="34"/>
  <c r="H363" i="34"/>
  <c r="A364" i="34"/>
  <c r="B364" i="34"/>
  <c r="H364" i="34"/>
  <c r="A365" i="34"/>
  <c r="B365" i="34"/>
  <c r="H365" i="34"/>
  <c r="A366" i="34"/>
  <c r="B366" i="34"/>
  <c r="H366" i="34"/>
  <c r="A367" i="34"/>
  <c r="B367" i="34"/>
  <c r="H367" i="34"/>
  <c r="A368" i="34"/>
  <c r="B368" i="34"/>
  <c r="H368" i="34"/>
  <c r="A369" i="34"/>
  <c r="B369" i="34"/>
  <c r="H369" i="34"/>
  <c r="A370" i="34"/>
  <c r="B370" i="34"/>
  <c r="H370" i="34"/>
  <c r="A371" i="34"/>
  <c r="B371" i="34"/>
  <c r="H371" i="34"/>
  <c r="A372" i="34"/>
  <c r="B372" i="34"/>
  <c r="H372" i="34"/>
  <c r="A373" i="34"/>
  <c r="B373" i="34"/>
  <c r="H373" i="34"/>
  <c r="A374" i="34"/>
  <c r="B374" i="34"/>
  <c r="H374" i="34"/>
  <c r="A375" i="34"/>
  <c r="B375" i="34"/>
  <c r="H375" i="34"/>
  <c r="A376" i="34"/>
  <c r="B376" i="34"/>
  <c r="H376" i="34"/>
  <c r="A377" i="34"/>
  <c r="B377" i="34"/>
  <c r="H377" i="34"/>
  <c r="A378" i="34"/>
  <c r="B378" i="34"/>
  <c r="H378" i="34"/>
  <c r="A379" i="34"/>
  <c r="B379" i="34"/>
  <c r="H379" i="34"/>
  <c r="A380" i="34"/>
  <c r="B380" i="34"/>
  <c r="H380" i="34"/>
  <c r="A381" i="34"/>
  <c r="B381" i="34"/>
  <c r="H381" i="34"/>
  <c r="A382" i="34"/>
  <c r="B382" i="34"/>
  <c r="H382" i="34"/>
  <c r="A383" i="34"/>
  <c r="B383" i="34"/>
  <c r="H383" i="34"/>
  <c r="A384" i="34"/>
  <c r="B384" i="34"/>
  <c r="H384" i="34"/>
  <c r="O384" i="34" s="1"/>
  <c r="A385" i="34"/>
  <c r="B385" i="34"/>
  <c r="H385" i="34"/>
  <c r="A386" i="34"/>
  <c r="B386" i="34"/>
  <c r="H386" i="34"/>
  <c r="O386" i="34" s="1"/>
  <c r="A387" i="34"/>
  <c r="B387" i="34"/>
  <c r="H387" i="34"/>
  <c r="A388" i="34"/>
  <c r="B388" i="34"/>
  <c r="H388" i="34"/>
  <c r="O388" i="34" s="1"/>
  <c r="A389" i="34"/>
  <c r="B389" i="34"/>
  <c r="H389" i="34"/>
  <c r="A390" i="34"/>
  <c r="B390" i="34"/>
  <c r="H390" i="34"/>
  <c r="O390" i="34" s="1"/>
  <c r="A391" i="34"/>
  <c r="B391" i="34"/>
  <c r="H391" i="34"/>
  <c r="A392" i="34"/>
  <c r="B392" i="34"/>
  <c r="H392" i="34"/>
  <c r="O392" i="34" s="1"/>
  <c r="A393" i="34"/>
  <c r="B393" i="34"/>
  <c r="H393" i="34"/>
  <c r="A394" i="34"/>
  <c r="B394" i="34"/>
  <c r="H394" i="34"/>
  <c r="O394" i="34" s="1"/>
  <c r="A395" i="34"/>
  <c r="B395" i="34"/>
  <c r="H395" i="34"/>
  <c r="A396" i="34"/>
  <c r="B396" i="34"/>
  <c r="H396" i="34"/>
  <c r="O396" i="34" s="1"/>
  <c r="A397" i="34"/>
  <c r="B397" i="34"/>
  <c r="H397" i="34"/>
  <c r="A398" i="34"/>
  <c r="B398" i="34"/>
  <c r="H398" i="34"/>
  <c r="O398" i="34" s="1"/>
  <c r="A399" i="34"/>
  <c r="B399" i="34"/>
  <c r="H399" i="34"/>
  <c r="A400" i="34"/>
  <c r="B400" i="34"/>
  <c r="H400" i="34"/>
  <c r="O400" i="34" s="1"/>
  <c r="A401" i="34"/>
  <c r="B401" i="34"/>
  <c r="H401" i="34"/>
  <c r="A402" i="34"/>
  <c r="B402" i="34"/>
  <c r="H402" i="34"/>
  <c r="O402" i="34" s="1"/>
  <c r="A403" i="34"/>
  <c r="B403" i="34"/>
  <c r="H403" i="34"/>
  <c r="A404" i="34"/>
  <c r="B404" i="34"/>
  <c r="H404" i="34"/>
  <c r="O404" i="34" s="1"/>
  <c r="A405" i="34"/>
  <c r="B405" i="34"/>
  <c r="H405" i="34"/>
  <c r="A406" i="34"/>
  <c r="B406" i="34"/>
  <c r="H406" i="34"/>
  <c r="O406" i="34" s="1"/>
  <c r="A407" i="34"/>
  <c r="B407" i="34"/>
  <c r="H407" i="34"/>
  <c r="A408" i="34"/>
  <c r="B408" i="34"/>
  <c r="H408" i="34"/>
  <c r="O408" i="34" s="1"/>
  <c r="A409" i="34"/>
  <c r="B409" i="34"/>
  <c r="H409" i="34"/>
  <c r="A410" i="34"/>
  <c r="B410" i="34"/>
  <c r="H410" i="34"/>
  <c r="O410" i="34" s="1"/>
  <c r="A411" i="34"/>
  <c r="B411" i="34"/>
  <c r="H411" i="34"/>
  <c r="A412" i="34"/>
  <c r="B412" i="34"/>
  <c r="H412" i="34"/>
  <c r="O412" i="34" s="1"/>
  <c r="A413" i="34"/>
  <c r="B413" i="34"/>
  <c r="H413" i="34"/>
  <c r="A414" i="34"/>
  <c r="B414" i="34"/>
  <c r="H414" i="34"/>
  <c r="O414" i="34" s="1"/>
  <c r="A415" i="34"/>
  <c r="B415" i="34"/>
  <c r="H415" i="34"/>
  <c r="A416" i="34"/>
  <c r="B416" i="34"/>
  <c r="H416" i="34"/>
  <c r="O416" i="34" s="1"/>
  <c r="A417" i="34"/>
  <c r="B417" i="34"/>
  <c r="H417" i="34"/>
  <c r="A418" i="34"/>
  <c r="B418" i="34"/>
  <c r="H418" i="34"/>
  <c r="O418" i="34" s="1"/>
  <c r="A419" i="34"/>
  <c r="B419" i="34"/>
  <c r="H419" i="34"/>
  <c r="A420" i="34"/>
  <c r="B420" i="34"/>
  <c r="H420" i="34"/>
  <c r="O420" i="34" s="1"/>
  <c r="A421" i="34"/>
  <c r="B421" i="34"/>
  <c r="H421" i="34"/>
  <c r="K425" i="34"/>
  <c r="K426" i="34"/>
  <c r="K427" i="34"/>
  <c r="K428" i="34"/>
  <c r="K429" i="34"/>
  <c r="K430" i="34"/>
  <c r="K431" i="34"/>
  <c r="G14" i="33"/>
  <c r="L14" i="33" s="1"/>
  <c r="G15" i="33"/>
  <c r="L15" i="33" s="1"/>
  <c r="G16" i="33"/>
  <c r="L16" i="33"/>
  <c r="G17" i="33"/>
  <c r="L17" i="33" s="1"/>
  <c r="G18" i="33"/>
  <c r="L18" i="33" s="1"/>
  <c r="G19" i="33"/>
  <c r="L19" i="33" s="1"/>
  <c r="G20" i="33"/>
  <c r="L20" i="33"/>
  <c r="G21" i="33"/>
  <c r="L21" i="33"/>
  <c r="G22" i="33"/>
  <c r="L22" i="33"/>
  <c r="G23" i="33"/>
  <c r="L23" i="33"/>
  <c r="G24" i="33"/>
  <c r="L24" i="33"/>
  <c r="G25" i="33"/>
  <c r="L25" i="33"/>
  <c r="G26" i="33"/>
  <c r="L26" i="33"/>
  <c r="G27" i="33"/>
  <c r="L27" i="33"/>
  <c r="G28" i="33"/>
  <c r="L28" i="33"/>
  <c r="G29" i="33"/>
  <c r="L29" i="33"/>
  <c r="G30" i="33"/>
  <c r="L30" i="33"/>
  <c r="G31" i="33"/>
  <c r="L31" i="33"/>
  <c r="G32" i="33"/>
  <c r="L32" i="33"/>
  <c r="G33" i="33"/>
  <c r="L33" i="33"/>
  <c r="G34" i="33"/>
  <c r="L34" i="33"/>
  <c r="G35" i="33"/>
  <c r="L35" i="33"/>
  <c r="G36" i="33"/>
  <c r="L36" i="33"/>
  <c r="G37" i="33"/>
  <c r="L37" i="33"/>
  <c r="G38" i="33"/>
  <c r="L38" i="33"/>
  <c r="G39" i="33"/>
  <c r="L39" i="33"/>
  <c r="G40" i="33"/>
  <c r="L40" i="33"/>
  <c r="G41" i="33"/>
  <c r="L41" i="33"/>
  <c r="G42" i="33"/>
  <c r="L42" i="33"/>
  <c r="G43" i="33"/>
  <c r="L43" i="33"/>
  <c r="G44" i="33"/>
  <c r="L44" i="33"/>
  <c r="G45" i="33"/>
  <c r="L45" i="33"/>
  <c r="G46" i="33"/>
  <c r="L46" i="33"/>
  <c r="G47" i="33"/>
  <c r="L47" i="33"/>
  <c r="G48" i="33"/>
  <c r="L48" i="33"/>
  <c r="G49" i="33"/>
  <c r="L49" i="33"/>
  <c r="G50" i="33"/>
  <c r="L50" i="33"/>
  <c r="G51" i="33"/>
  <c r="L51" i="33"/>
  <c r="G52" i="33"/>
  <c r="L52" i="33"/>
  <c r="G53" i="33"/>
  <c r="L53" i="33"/>
  <c r="G54" i="33"/>
  <c r="L54" i="33"/>
  <c r="G55" i="33"/>
  <c r="L55" i="33"/>
  <c r="G56" i="33"/>
  <c r="L56" i="33"/>
  <c r="G57" i="33"/>
  <c r="L57" i="33"/>
  <c r="G58" i="33"/>
  <c r="L58" i="33"/>
  <c r="G59" i="33"/>
  <c r="L59" i="33"/>
  <c r="G60" i="33"/>
  <c r="L60" i="33"/>
  <c r="G61" i="33"/>
  <c r="J61" i="33"/>
  <c r="J74" i="33" s="1"/>
  <c r="L61" i="33"/>
  <c r="P61" i="33"/>
  <c r="Z61" i="33"/>
  <c r="G62" i="33"/>
  <c r="L62" i="33" s="1"/>
  <c r="G63" i="33"/>
  <c r="L63" i="33" s="1"/>
  <c r="G64" i="33"/>
  <c r="L64" i="33" s="1"/>
  <c r="G65" i="33"/>
  <c r="L65" i="33" s="1"/>
  <c r="G66" i="33"/>
  <c r="L66" i="33" s="1"/>
  <c r="G67" i="33"/>
  <c r="L67" i="33" s="1"/>
  <c r="G68" i="33"/>
  <c r="L68" i="33" s="1"/>
  <c r="G69" i="33"/>
  <c r="L69" i="33" s="1"/>
  <c r="G70" i="33"/>
  <c r="L70" i="33" s="1"/>
  <c r="G71" i="33"/>
  <c r="L71" i="33" s="1"/>
  <c r="G72" i="33"/>
  <c r="L72" i="33" s="1"/>
  <c r="G73" i="33"/>
  <c r="J73" i="33"/>
  <c r="L73" i="33"/>
  <c r="P73" i="33"/>
  <c r="P74" i="33" s="1"/>
  <c r="S73" i="33"/>
  <c r="Z73" i="33"/>
  <c r="G74" i="33"/>
  <c r="L74" i="33" s="1"/>
  <c r="Z74" i="33"/>
  <c r="G75" i="33"/>
  <c r="L75" i="33"/>
  <c r="G76" i="33"/>
  <c r="L76" i="33"/>
  <c r="G77" i="33"/>
  <c r="L77" i="33"/>
  <c r="G78" i="33"/>
  <c r="L78" i="33"/>
  <c r="G79" i="33"/>
  <c r="L79" i="33"/>
  <c r="G80" i="33"/>
  <c r="L80" i="33"/>
  <c r="G81" i="33"/>
  <c r="L81" i="33"/>
  <c r="G82" i="33"/>
  <c r="L82" i="33"/>
  <c r="G83" i="33"/>
  <c r="L83" i="33"/>
  <c r="G84" i="33"/>
  <c r="L84" i="33"/>
  <c r="G85" i="33"/>
  <c r="L85" i="33" s="1"/>
  <c r="J85" i="33"/>
  <c r="J86" i="33" s="1"/>
  <c r="P85" i="33"/>
  <c r="P86" i="33" s="1"/>
  <c r="S85" i="33"/>
  <c r="S86" i="33" s="1"/>
  <c r="Z85" i="33"/>
  <c r="Z86" i="33" s="1"/>
  <c r="G86" i="33"/>
  <c r="L86" i="33"/>
  <c r="Y86" i="33"/>
  <c r="G87" i="33"/>
  <c r="L87" i="33"/>
  <c r="Y87" i="33"/>
  <c r="AB87" i="33"/>
  <c r="G88" i="33"/>
  <c r="L88" i="33"/>
  <c r="Y88" i="33"/>
  <c r="AB88" i="33"/>
  <c r="G89" i="33"/>
  <c r="L89" i="33"/>
  <c r="Y89" i="33"/>
  <c r="AB89" i="33"/>
  <c r="G90" i="33"/>
  <c r="L90" i="33"/>
  <c r="Y90" i="33"/>
  <c r="AB90" i="33"/>
  <c r="G91" i="33"/>
  <c r="L91" i="33"/>
  <c r="Y91" i="33"/>
  <c r="AB91" i="33"/>
  <c r="G92" i="33"/>
  <c r="L92" i="33"/>
  <c r="Y92" i="33"/>
  <c r="AB92" i="33"/>
  <c r="G93" i="33"/>
  <c r="L93" i="33"/>
  <c r="Y93" i="33"/>
  <c r="AB93" i="33"/>
  <c r="G94" i="33"/>
  <c r="L94" i="33"/>
  <c r="Y94" i="33"/>
  <c r="AB94" i="33"/>
  <c r="G95" i="33"/>
  <c r="L95" i="33"/>
  <c r="Y95" i="33"/>
  <c r="AB95" i="33"/>
  <c r="G96" i="33"/>
  <c r="L96" i="33"/>
  <c r="Y96" i="33"/>
  <c r="AB96" i="33"/>
  <c r="G97" i="33"/>
  <c r="J97" i="33"/>
  <c r="L97" i="33"/>
  <c r="P97" i="33"/>
  <c r="P98" i="33" s="1"/>
  <c r="S97" i="33"/>
  <c r="Y97" i="33"/>
  <c r="AB97" i="33"/>
  <c r="G98" i="33"/>
  <c r="L98" i="33"/>
  <c r="S98" i="33"/>
  <c r="V98" i="33"/>
  <c r="X98" i="33" s="1"/>
  <c r="W98" i="33"/>
  <c r="Y98" i="33"/>
  <c r="AA98" i="33"/>
  <c r="G99" i="33"/>
  <c r="L99" i="33" s="1"/>
  <c r="V99" i="33"/>
  <c r="X99" i="33" s="1"/>
  <c r="W99" i="33"/>
  <c r="Y99" i="33"/>
  <c r="AB99" i="33" s="1"/>
  <c r="AA99" i="33"/>
  <c r="AA111" i="33" s="1"/>
  <c r="AA123" i="33" s="1"/>
  <c r="AA135" i="33" s="1"/>
  <c r="AA147" i="33" s="1"/>
  <c r="AA159" i="33" s="1"/>
  <c r="AA171" i="33" s="1"/>
  <c r="AA183" i="33" s="1"/>
  <c r="AA195" i="33" s="1"/>
  <c r="AA207" i="33" s="1"/>
  <c r="AA219" i="33" s="1"/>
  <c r="AA231" i="33" s="1"/>
  <c r="AA243" i="33" s="1"/>
  <c r="AA255" i="33" s="1"/>
  <c r="AA267" i="33" s="1"/>
  <c r="AA279" i="33" s="1"/>
  <c r="AA291" i="33" s="1"/>
  <c r="AA303" i="33" s="1"/>
  <c r="AA315" i="33" s="1"/>
  <c r="AA327" i="33" s="1"/>
  <c r="AA339" i="33" s="1"/>
  <c r="AA351" i="33" s="1"/>
  <c r="AA363" i="33" s="1"/>
  <c r="AA375" i="33" s="1"/>
  <c r="AA387" i="33" s="1"/>
  <c r="AA399" i="33" s="1"/>
  <c r="G100" i="33"/>
  <c r="L100" i="33" s="1"/>
  <c r="V100" i="33"/>
  <c r="W100" i="33"/>
  <c r="X100" i="33"/>
  <c r="Y100" i="33"/>
  <c r="AB100" i="33" s="1"/>
  <c r="AA100" i="33"/>
  <c r="AA112" i="33" s="1"/>
  <c r="AA124" i="33" s="1"/>
  <c r="AA136" i="33" s="1"/>
  <c r="AA148" i="33" s="1"/>
  <c r="AA160" i="33" s="1"/>
  <c r="AA172" i="33" s="1"/>
  <c r="AA184" i="33" s="1"/>
  <c r="AA196" i="33" s="1"/>
  <c r="AA208" i="33" s="1"/>
  <c r="AA220" i="33" s="1"/>
  <c r="AA232" i="33" s="1"/>
  <c r="AA244" i="33" s="1"/>
  <c r="AA256" i="33" s="1"/>
  <c r="AA268" i="33" s="1"/>
  <c r="AA280" i="33" s="1"/>
  <c r="AA292" i="33" s="1"/>
  <c r="AA304" i="33" s="1"/>
  <c r="AA316" i="33" s="1"/>
  <c r="AA328" i="33" s="1"/>
  <c r="AA340" i="33" s="1"/>
  <c r="AA352" i="33" s="1"/>
  <c r="AA364" i="33" s="1"/>
  <c r="AA376" i="33" s="1"/>
  <c r="AA388" i="33" s="1"/>
  <c r="AA400" i="33" s="1"/>
  <c r="G101" i="33"/>
  <c r="L101" i="33" s="1"/>
  <c r="V101" i="33"/>
  <c r="X101" i="33" s="1"/>
  <c r="W101" i="33"/>
  <c r="Y101" i="33"/>
  <c r="AB101" i="33" s="1"/>
  <c r="AA101" i="33"/>
  <c r="AA113" i="33" s="1"/>
  <c r="AA125" i="33" s="1"/>
  <c r="AA137" i="33" s="1"/>
  <c r="AA149" i="33" s="1"/>
  <c r="AA161" i="33" s="1"/>
  <c r="AA173" i="33" s="1"/>
  <c r="AA185" i="33" s="1"/>
  <c r="AA197" i="33" s="1"/>
  <c r="AA209" i="33" s="1"/>
  <c r="AA221" i="33" s="1"/>
  <c r="AA233" i="33" s="1"/>
  <c r="AA245" i="33" s="1"/>
  <c r="AA257" i="33" s="1"/>
  <c r="AA269" i="33" s="1"/>
  <c r="AA281" i="33" s="1"/>
  <c r="AA293" i="33" s="1"/>
  <c r="AA305" i="33" s="1"/>
  <c r="AA317" i="33" s="1"/>
  <c r="AA329" i="33" s="1"/>
  <c r="AA341" i="33" s="1"/>
  <c r="AA353" i="33" s="1"/>
  <c r="AA365" i="33" s="1"/>
  <c r="AA377" i="33" s="1"/>
  <c r="AA389" i="33" s="1"/>
  <c r="AA401" i="33" s="1"/>
  <c r="G102" i="33"/>
  <c r="L102" i="33" s="1"/>
  <c r="V102" i="33"/>
  <c r="W102" i="33"/>
  <c r="X102" i="33"/>
  <c r="Y102" i="33"/>
  <c r="AB102" i="33" s="1"/>
  <c r="AA102" i="33"/>
  <c r="AA114" i="33" s="1"/>
  <c r="AA126" i="33" s="1"/>
  <c r="AA138" i="33" s="1"/>
  <c r="AA150" i="33" s="1"/>
  <c r="AA162" i="33" s="1"/>
  <c r="AA174" i="33" s="1"/>
  <c r="AA186" i="33" s="1"/>
  <c r="AA198" i="33" s="1"/>
  <c r="AA210" i="33" s="1"/>
  <c r="AA222" i="33" s="1"/>
  <c r="AA234" i="33" s="1"/>
  <c r="AA246" i="33" s="1"/>
  <c r="AA258" i="33" s="1"/>
  <c r="AA270" i="33" s="1"/>
  <c r="AA282" i="33" s="1"/>
  <c r="AA294" i="33" s="1"/>
  <c r="AA306" i="33" s="1"/>
  <c r="AA318" i="33" s="1"/>
  <c r="AA330" i="33" s="1"/>
  <c r="AA342" i="33" s="1"/>
  <c r="AA354" i="33" s="1"/>
  <c r="AA366" i="33" s="1"/>
  <c r="AA378" i="33" s="1"/>
  <c r="AA390" i="33" s="1"/>
  <c r="AA402" i="33" s="1"/>
  <c r="G103" i="33"/>
  <c r="L103" i="33" s="1"/>
  <c r="V103" i="33"/>
  <c r="X103" i="33" s="1"/>
  <c r="W103" i="33"/>
  <c r="Y103" i="33"/>
  <c r="AB103" i="33" s="1"/>
  <c r="AA103" i="33"/>
  <c r="AA115" i="33" s="1"/>
  <c r="AA127" i="33" s="1"/>
  <c r="AA139" i="33" s="1"/>
  <c r="AA151" i="33" s="1"/>
  <c r="AA163" i="33" s="1"/>
  <c r="AA175" i="33" s="1"/>
  <c r="AA187" i="33" s="1"/>
  <c r="AA199" i="33" s="1"/>
  <c r="AA211" i="33" s="1"/>
  <c r="AA223" i="33" s="1"/>
  <c r="AA235" i="33" s="1"/>
  <c r="AA247" i="33" s="1"/>
  <c r="AA259" i="33" s="1"/>
  <c r="AA271" i="33" s="1"/>
  <c r="AA283" i="33" s="1"/>
  <c r="AA295" i="33" s="1"/>
  <c r="AA307" i="33" s="1"/>
  <c r="AA319" i="33" s="1"/>
  <c r="AA331" i="33" s="1"/>
  <c r="AA343" i="33" s="1"/>
  <c r="AA355" i="33" s="1"/>
  <c r="AA367" i="33" s="1"/>
  <c r="AA379" i="33" s="1"/>
  <c r="AA391" i="33" s="1"/>
  <c r="AA403" i="33" s="1"/>
  <c r="G104" i="33"/>
  <c r="W104" i="33"/>
  <c r="AA104" i="33"/>
  <c r="AA116" i="33" s="1"/>
  <c r="AA128" i="33" s="1"/>
  <c r="AA140" i="33" s="1"/>
  <c r="AA152" i="33" s="1"/>
  <c r="AA164" i="33" s="1"/>
  <c r="AA176" i="33" s="1"/>
  <c r="AA188" i="33" s="1"/>
  <c r="AA200" i="33" s="1"/>
  <c r="AA212" i="33" s="1"/>
  <c r="AA224" i="33" s="1"/>
  <c r="AA236" i="33" s="1"/>
  <c r="AA248" i="33" s="1"/>
  <c r="AA260" i="33" s="1"/>
  <c r="AA272" i="33" s="1"/>
  <c r="AA284" i="33" s="1"/>
  <c r="AA296" i="33" s="1"/>
  <c r="AA308" i="33" s="1"/>
  <c r="AA320" i="33" s="1"/>
  <c r="AA332" i="33" s="1"/>
  <c r="AA344" i="33" s="1"/>
  <c r="AA356" i="33" s="1"/>
  <c r="AA368" i="33" s="1"/>
  <c r="AA380" i="33" s="1"/>
  <c r="AA392" i="33" s="1"/>
  <c r="G105" i="33"/>
  <c r="L105" i="33"/>
  <c r="AA105" i="33"/>
  <c r="AA117" i="33" s="1"/>
  <c r="AA129" i="33" s="1"/>
  <c r="AA141" i="33" s="1"/>
  <c r="AA153" i="33" s="1"/>
  <c r="AA165" i="33" s="1"/>
  <c r="AA177" i="33" s="1"/>
  <c r="AA189" i="33" s="1"/>
  <c r="AA201" i="33" s="1"/>
  <c r="AA213" i="33" s="1"/>
  <c r="AA225" i="33" s="1"/>
  <c r="AA237" i="33" s="1"/>
  <c r="AA249" i="33" s="1"/>
  <c r="AA261" i="33" s="1"/>
  <c r="AA273" i="33" s="1"/>
  <c r="AA285" i="33" s="1"/>
  <c r="AA297" i="33" s="1"/>
  <c r="AA309" i="33" s="1"/>
  <c r="AA321" i="33" s="1"/>
  <c r="AA333" i="33" s="1"/>
  <c r="AA345" i="33" s="1"/>
  <c r="AA357" i="33" s="1"/>
  <c r="AA369" i="33" s="1"/>
  <c r="AA381" i="33" s="1"/>
  <c r="AA393" i="33" s="1"/>
  <c r="G106" i="33"/>
  <c r="L106" i="33"/>
  <c r="AA106" i="33"/>
  <c r="AA118" i="33" s="1"/>
  <c r="AA130" i="33" s="1"/>
  <c r="AA142" i="33" s="1"/>
  <c r="AA154" i="33" s="1"/>
  <c r="AA166" i="33" s="1"/>
  <c r="AA178" i="33" s="1"/>
  <c r="AA190" i="33" s="1"/>
  <c r="AA202" i="33" s="1"/>
  <c r="AA214" i="33" s="1"/>
  <c r="AA226" i="33" s="1"/>
  <c r="AA238" i="33" s="1"/>
  <c r="AA250" i="33" s="1"/>
  <c r="AA262" i="33" s="1"/>
  <c r="AA274" i="33" s="1"/>
  <c r="AA286" i="33" s="1"/>
  <c r="AA298" i="33" s="1"/>
  <c r="AA310" i="33" s="1"/>
  <c r="AA322" i="33" s="1"/>
  <c r="AA334" i="33" s="1"/>
  <c r="AA346" i="33" s="1"/>
  <c r="AA358" i="33" s="1"/>
  <c r="AA370" i="33" s="1"/>
  <c r="AA382" i="33" s="1"/>
  <c r="AA394" i="33" s="1"/>
  <c r="G107" i="33"/>
  <c r="L107" i="33"/>
  <c r="AA107" i="33"/>
  <c r="AA119" i="33" s="1"/>
  <c r="AA131" i="33" s="1"/>
  <c r="AA143" i="33" s="1"/>
  <c r="AA155" i="33" s="1"/>
  <c r="AA167" i="33" s="1"/>
  <c r="AA179" i="33" s="1"/>
  <c r="AA191" i="33" s="1"/>
  <c r="AA203" i="33" s="1"/>
  <c r="AA215" i="33" s="1"/>
  <c r="AA227" i="33" s="1"/>
  <c r="AA239" i="33" s="1"/>
  <c r="AA251" i="33" s="1"/>
  <c r="AA263" i="33" s="1"/>
  <c r="AA275" i="33" s="1"/>
  <c r="AA287" i="33" s="1"/>
  <c r="AA299" i="33" s="1"/>
  <c r="AA311" i="33" s="1"/>
  <c r="AA323" i="33" s="1"/>
  <c r="AA335" i="33" s="1"/>
  <c r="AA347" i="33" s="1"/>
  <c r="AA359" i="33" s="1"/>
  <c r="AA371" i="33" s="1"/>
  <c r="AA383" i="33" s="1"/>
  <c r="AA395" i="33" s="1"/>
  <c r="G108" i="33"/>
  <c r="L108" i="33"/>
  <c r="AA108" i="33"/>
  <c r="AA120" i="33" s="1"/>
  <c r="AA132" i="33" s="1"/>
  <c r="AA144" i="33" s="1"/>
  <c r="AA156" i="33" s="1"/>
  <c r="AA168" i="33" s="1"/>
  <c r="AA180" i="33" s="1"/>
  <c r="AA192" i="33" s="1"/>
  <c r="AA204" i="33" s="1"/>
  <c r="AA216" i="33" s="1"/>
  <c r="AA228" i="33" s="1"/>
  <c r="AA240" i="33" s="1"/>
  <c r="AA252" i="33" s="1"/>
  <c r="AA264" i="33" s="1"/>
  <c r="AA276" i="33" s="1"/>
  <c r="AA288" i="33" s="1"/>
  <c r="AA300" i="33" s="1"/>
  <c r="AA312" i="33" s="1"/>
  <c r="AA324" i="33" s="1"/>
  <c r="AA336" i="33" s="1"/>
  <c r="AA348" i="33" s="1"/>
  <c r="AA360" i="33" s="1"/>
  <c r="AA372" i="33" s="1"/>
  <c r="AA384" i="33" s="1"/>
  <c r="AA396" i="33" s="1"/>
  <c r="G109" i="33"/>
  <c r="L109" i="33"/>
  <c r="S109" i="33"/>
  <c r="S110" i="33" s="1"/>
  <c r="AA109" i="33"/>
  <c r="AA121" i="33" s="1"/>
  <c r="G110" i="33"/>
  <c r="L110" i="33"/>
  <c r="AA110" i="33"/>
  <c r="G111" i="33"/>
  <c r="L111" i="33"/>
  <c r="G112" i="33"/>
  <c r="L112" i="33"/>
  <c r="G113" i="33"/>
  <c r="L113" i="33"/>
  <c r="G114" i="33"/>
  <c r="L114" i="33"/>
  <c r="G115" i="33"/>
  <c r="L115" i="33"/>
  <c r="G116" i="33"/>
  <c r="L116" i="33"/>
  <c r="G117" i="33"/>
  <c r="L117" i="33"/>
  <c r="G118" i="33"/>
  <c r="L118" i="33"/>
  <c r="G119" i="33"/>
  <c r="L119" i="33"/>
  <c r="G120" i="33"/>
  <c r="L120" i="33"/>
  <c r="G121" i="33"/>
  <c r="L121" i="33"/>
  <c r="S121" i="33"/>
  <c r="S122" i="33" s="1"/>
  <c r="G122" i="33"/>
  <c r="L122" i="33"/>
  <c r="AA122" i="33"/>
  <c r="G123" i="33"/>
  <c r="L123" i="33"/>
  <c r="G124" i="33"/>
  <c r="L124" i="33"/>
  <c r="G125" i="33"/>
  <c r="L125" i="33"/>
  <c r="G126" i="33"/>
  <c r="L126" i="33"/>
  <c r="G127" i="33"/>
  <c r="L127" i="33"/>
  <c r="G128" i="33"/>
  <c r="L128" i="33"/>
  <c r="G129" i="33"/>
  <c r="L129" i="33"/>
  <c r="G130" i="33"/>
  <c r="L130" i="33"/>
  <c r="G131" i="33"/>
  <c r="L131" i="33"/>
  <c r="G132" i="33"/>
  <c r="L132" i="33"/>
  <c r="G133" i="33"/>
  <c r="L133" i="33"/>
  <c r="S133" i="33"/>
  <c r="G134" i="33"/>
  <c r="L134" i="33" s="1"/>
  <c r="G135" i="33"/>
  <c r="L135" i="33"/>
  <c r="G136" i="33"/>
  <c r="L136" i="33"/>
  <c r="G137" i="33"/>
  <c r="L137" i="33"/>
  <c r="G138" i="33"/>
  <c r="L138" i="33"/>
  <c r="G139" i="33"/>
  <c r="L139" i="33"/>
  <c r="G140" i="33"/>
  <c r="L140" i="33"/>
  <c r="G141" i="33"/>
  <c r="L141" i="33"/>
  <c r="G142" i="33"/>
  <c r="L142" i="33"/>
  <c r="G143" i="33"/>
  <c r="L143" i="33"/>
  <c r="G144" i="33"/>
  <c r="L144" i="33"/>
  <c r="G145" i="33"/>
  <c r="L145" i="33"/>
  <c r="S145" i="33"/>
  <c r="S146" i="33" s="1"/>
  <c r="G146" i="33"/>
  <c r="L146" i="33" s="1"/>
  <c r="G147" i="33"/>
  <c r="L147" i="33"/>
  <c r="G148" i="33"/>
  <c r="L148" i="33"/>
  <c r="G149" i="33"/>
  <c r="L149" i="33"/>
  <c r="G150" i="33"/>
  <c r="L150" i="33"/>
  <c r="G151" i="33"/>
  <c r="L151" i="33"/>
  <c r="G152" i="33"/>
  <c r="L152" i="33"/>
  <c r="G153" i="33"/>
  <c r="L153" i="33"/>
  <c r="G154" i="33"/>
  <c r="L154" i="33"/>
  <c r="G155" i="33"/>
  <c r="L155" i="33"/>
  <c r="G156" i="33"/>
  <c r="L156" i="33"/>
  <c r="G157" i="33"/>
  <c r="L157" i="33"/>
  <c r="S157" i="33"/>
  <c r="G158" i="33"/>
  <c r="L158" i="33"/>
  <c r="G159" i="33"/>
  <c r="L159" i="33"/>
  <c r="G160" i="33"/>
  <c r="L160" i="33"/>
  <c r="G161" i="33"/>
  <c r="L161" i="33"/>
  <c r="G162" i="33"/>
  <c r="L162" i="33"/>
  <c r="G163" i="33"/>
  <c r="L163" i="33"/>
  <c r="G164" i="33"/>
  <c r="L164" i="33"/>
  <c r="G165" i="33"/>
  <c r="L165" i="33"/>
  <c r="G166" i="33"/>
  <c r="L166" i="33"/>
  <c r="G167" i="33"/>
  <c r="L167" i="33"/>
  <c r="G168" i="33"/>
  <c r="L168" i="33"/>
  <c r="G169" i="33"/>
  <c r="L169" i="33"/>
  <c r="S169" i="33"/>
  <c r="S170" i="33" s="1"/>
  <c r="G170" i="33"/>
  <c r="L170" i="33"/>
  <c r="G171" i="33"/>
  <c r="L171" i="33"/>
  <c r="G172" i="33"/>
  <c r="L172" i="33"/>
  <c r="G173" i="33"/>
  <c r="L173" i="33"/>
  <c r="G174" i="33"/>
  <c r="L174" i="33"/>
  <c r="G175" i="33"/>
  <c r="L175" i="33"/>
  <c r="G176" i="33"/>
  <c r="L176" i="33"/>
  <c r="G177" i="33"/>
  <c r="L177" i="33"/>
  <c r="G178" i="33"/>
  <c r="L178" i="33"/>
  <c r="G179" i="33"/>
  <c r="L179" i="33"/>
  <c r="G180" i="33"/>
  <c r="L180" i="33"/>
  <c r="G181" i="33"/>
  <c r="L181" i="33"/>
  <c r="S181" i="33"/>
  <c r="G182" i="33"/>
  <c r="L182" i="33"/>
  <c r="G183" i="33"/>
  <c r="L183" i="33"/>
  <c r="G184" i="33"/>
  <c r="L184" i="33"/>
  <c r="G185" i="33"/>
  <c r="L185" i="33"/>
  <c r="G186" i="33"/>
  <c r="L186" i="33"/>
  <c r="G187" i="33"/>
  <c r="L187" i="33"/>
  <c r="G188" i="33"/>
  <c r="L188" i="33"/>
  <c r="G189" i="33"/>
  <c r="L189" i="33"/>
  <c r="G190" i="33"/>
  <c r="L190" i="33"/>
  <c r="G191" i="33"/>
  <c r="L191" i="33"/>
  <c r="G192" i="33"/>
  <c r="L192" i="33"/>
  <c r="G193" i="33"/>
  <c r="L193" i="33"/>
  <c r="S193" i="33"/>
  <c r="S194" i="33" s="1"/>
  <c r="A194" i="33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B194" i="33"/>
  <c r="G194" i="33"/>
  <c r="L194" i="33"/>
  <c r="B195" i="33"/>
  <c r="G195" i="33"/>
  <c r="L195" i="33"/>
  <c r="B196" i="33"/>
  <c r="G196" i="33"/>
  <c r="L196" i="33"/>
  <c r="B197" i="33"/>
  <c r="G197" i="33"/>
  <c r="L197" i="33"/>
  <c r="B198" i="33"/>
  <c r="G198" i="33"/>
  <c r="L198" i="33"/>
  <c r="B199" i="33"/>
  <c r="G199" i="33"/>
  <c r="L199" i="33"/>
  <c r="B200" i="33"/>
  <c r="G200" i="33"/>
  <c r="L200" i="33"/>
  <c r="B201" i="33"/>
  <c r="G201" i="33"/>
  <c r="L201" i="33"/>
  <c r="B202" i="33"/>
  <c r="G202" i="33"/>
  <c r="L202" i="33"/>
  <c r="B203" i="33"/>
  <c r="G203" i="33"/>
  <c r="L203" i="33"/>
  <c r="B204" i="33"/>
  <c r="G204" i="33"/>
  <c r="L204" i="33"/>
  <c r="B205" i="33"/>
  <c r="G205" i="33"/>
  <c r="L205" i="33"/>
  <c r="S205" i="33"/>
  <c r="S206" i="33" s="1"/>
  <c r="G206" i="33"/>
  <c r="L206" i="33"/>
  <c r="G207" i="33"/>
  <c r="L207" i="33"/>
  <c r="G208" i="33"/>
  <c r="L208" i="33"/>
  <c r="G209" i="33"/>
  <c r="L209" i="33"/>
  <c r="G210" i="33"/>
  <c r="L210" i="33"/>
  <c r="G211" i="33"/>
  <c r="L211" i="33"/>
  <c r="G212" i="33"/>
  <c r="L212" i="33"/>
  <c r="G213" i="33"/>
  <c r="L213" i="33"/>
  <c r="G214" i="33"/>
  <c r="L214" i="33"/>
  <c r="G215" i="33"/>
  <c r="L215" i="33"/>
  <c r="G216" i="33"/>
  <c r="L216" i="33"/>
  <c r="G217" i="33"/>
  <c r="L217" i="33"/>
  <c r="S217" i="33"/>
  <c r="G218" i="33"/>
  <c r="L218" i="33" s="1"/>
  <c r="G219" i="33"/>
  <c r="L219" i="33"/>
  <c r="G220" i="33"/>
  <c r="L220" i="33"/>
  <c r="G221" i="33"/>
  <c r="L221" i="33"/>
  <c r="G222" i="33"/>
  <c r="L222" i="33"/>
  <c r="G223" i="33"/>
  <c r="L223" i="33"/>
  <c r="G224" i="33"/>
  <c r="L224" i="33"/>
  <c r="G225" i="33"/>
  <c r="L225" i="33"/>
  <c r="G226" i="33"/>
  <c r="L226" i="33"/>
  <c r="G227" i="33"/>
  <c r="L227" i="33"/>
  <c r="G228" i="33"/>
  <c r="L228" i="33"/>
  <c r="G229" i="33"/>
  <c r="L229" i="33"/>
  <c r="S229" i="33"/>
  <c r="S230" i="33" s="1"/>
  <c r="G230" i="33"/>
  <c r="L230" i="33" s="1"/>
  <c r="G231" i="33"/>
  <c r="L231" i="33"/>
  <c r="G232" i="33"/>
  <c r="L232" i="33"/>
  <c r="G233" i="33"/>
  <c r="L233" i="33"/>
  <c r="G234" i="33"/>
  <c r="L234" i="33"/>
  <c r="G235" i="33"/>
  <c r="L235" i="33"/>
  <c r="G236" i="33"/>
  <c r="L236" i="33"/>
  <c r="G237" i="33"/>
  <c r="L237" i="33"/>
  <c r="G238" i="33"/>
  <c r="L238" i="33"/>
  <c r="G239" i="33"/>
  <c r="L239" i="33"/>
  <c r="G240" i="33"/>
  <c r="L240" i="33"/>
  <c r="G241" i="33"/>
  <c r="L241" i="33"/>
  <c r="S241" i="33"/>
  <c r="G242" i="33"/>
  <c r="L242" i="33"/>
  <c r="G243" i="33"/>
  <c r="L243" i="33"/>
  <c r="G244" i="33"/>
  <c r="L244" i="33"/>
  <c r="G245" i="33"/>
  <c r="L245" i="33"/>
  <c r="G246" i="33"/>
  <c r="L246" i="33"/>
  <c r="G247" i="33"/>
  <c r="L247" i="33"/>
  <c r="G248" i="33"/>
  <c r="L248" i="33"/>
  <c r="G249" i="33"/>
  <c r="L249" i="33"/>
  <c r="G250" i="33"/>
  <c r="L250" i="33"/>
  <c r="G251" i="33"/>
  <c r="L251" i="33"/>
  <c r="G252" i="33"/>
  <c r="L252" i="33"/>
  <c r="G253" i="33"/>
  <c r="L253" i="33"/>
  <c r="S253" i="33"/>
  <c r="S254" i="33" s="1"/>
  <c r="G254" i="33"/>
  <c r="L254" i="33"/>
  <c r="G255" i="33"/>
  <c r="L255" i="33"/>
  <c r="G256" i="33"/>
  <c r="L256" i="33"/>
  <c r="G257" i="33"/>
  <c r="L257" i="33"/>
  <c r="G258" i="33"/>
  <c r="L258" i="33"/>
  <c r="G259" i="33"/>
  <c r="L259" i="33"/>
  <c r="G260" i="33"/>
  <c r="L260" i="33"/>
  <c r="G261" i="33"/>
  <c r="L261" i="33"/>
  <c r="G262" i="33"/>
  <c r="L262" i="33"/>
  <c r="G263" i="33"/>
  <c r="L263" i="33"/>
  <c r="G264" i="33"/>
  <c r="L264" i="33"/>
  <c r="G265" i="33"/>
  <c r="L265" i="33"/>
  <c r="S265" i="33"/>
  <c r="G266" i="33"/>
  <c r="L266" i="33"/>
  <c r="G267" i="33"/>
  <c r="L267" i="33"/>
  <c r="G268" i="33"/>
  <c r="L268" i="33"/>
  <c r="G269" i="33"/>
  <c r="L269" i="33"/>
  <c r="G270" i="33"/>
  <c r="L270" i="33"/>
  <c r="G271" i="33"/>
  <c r="L271" i="33"/>
  <c r="G272" i="33"/>
  <c r="L272" i="33"/>
  <c r="G273" i="33"/>
  <c r="L273" i="33"/>
  <c r="G274" i="33"/>
  <c r="L274" i="33"/>
  <c r="G275" i="33"/>
  <c r="L275" i="33"/>
  <c r="G276" i="33"/>
  <c r="L276" i="33"/>
  <c r="G277" i="33"/>
  <c r="L277" i="33"/>
  <c r="S277" i="33"/>
  <c r="S278" i="33" s="1"/>
  <c r="G278" i="33"/>
  <c r="L278" i="33" s="1"/>
  <c r="G279" i="33"/>
  <c r="L279" i="33"/>
  <c r="G280" i="33"/>
  <c r="L280" i="33"/>
  <c r="G281" i="33"/>
  <c r="L281" i="33"/>
  <c r="G282" i="33"/>
  <c r="L282" i="33"/>
  <c r="G283" i="33"/>
  <c r="L283" i="33"/>
  <c r="G284" i="33"/>
  <c r="L284" i="33"/>
  <c r="G285" i="33"/>
  <c r="L285" i="33"/>
  <c r="G286" i="33"/>
  <c r="L286" i="33"/>
  <c r="G287" i="33"/>
  <c r="L287" i="33"/>
  <c r="G288" i="33"/>
  <c r="L288" i="33"/>
  <c r="G289" i="33"/>
  <c r="L289" i="33"/>
  <c r="S289" i="33"/>
  <c r="G290" i="33"/>
  <c r="G291" i="33"/>
  <c r="L291" i="33"/>
  <c r="G292" i="33"/>
  <c r="L292" i="33"/>
  <c r="G293" i="33"/>
  <c r="L293" i="33"/>
  <c r="G294" i="33"/>
  <c r="L294" i="33"/>
  <c r="G295" i="33"/>
  <c r="L295" i="33"/>
  <c r="G296" i="33"/>
  <c r="L296" i="33"/>
  <c r="G297" i="33"/>
  <c r="L297" i="33"/>
  <c r="G298" i="33"/>
  <c r="L298" i="33"/>
  <c r="G299" i="33"/>
  <c r="L299" i="33"/>
  <c r="G300" i="33"/>
  <c r="L300" i="33"/>
  <c r="G301" i="33"/>
  <c r="L301" i="33"/>
  <c r="S301" i="33"/>
  <c r="S302" i="33" s="1"/>
  <c r="A302" i="33"/>
  <c r="B302" i="33"/>
  <c r="G302" i="33"/>
  <c r="L302" i="33" s="1"/>
  <c r="A303" i="33"/>
  <c r="B303" i="33"/>
  <c r="G303" i="33"/>
  <c r="L303" i="33"/>
  <c r="A304" i="33"/>
  <c r="B304" i="33"/>
  <c r="B316" i="33" s="1"/>
  <c r="B328" i="33" s="1"/>
  <c r="B340" i="33" s="1"/>
  <c r="G304" i="33"/>
  <c r="L304" i="33"/>
  <c r="A305" i="33"/>
  <c r="B305" i="33"/>
  <c r="G305" i="33"/>
  <c r="L305" i="33"/>
  <c r="A306" i="33"/>
  <c r="B306" i="33"/>
  <c r="B318" i="33" s="1"/>
  <c r="B330" i="33" s="1"/>
  <c r="B342" i="33" s="1"/>
  <c r="G306" i="33"/>
  <c r="L306" i="33"/>
  <c r="A307" i="33"/>
  <c r="B307" i="33"/>
  <c r="G307" i="33"/>
  <c r="L307" i="33"/>
  <c r="A308" i="33"/>
  <c r="B308" i="33"/>
  <c r="B320" i="33" s="1"/>
  <c r="B332" i="33" s="1"/>
  <c r="B344" i="33" s="1"/>
  <c r="G308" i="33"/>
  <c r="L308" i="33"/>
  <c r="A309" i="33"/>
  <c r="B309" i="33"/>
  <c r="G309" i="33"/>
  <c r="L309" i="33"/>
  <c r="A310" i="33"/>
  <c r="B310" i="33"/>
  <c r="B322" i="33" s="1"/>
  <c r="G310" i="33"/>
  <c r="L310" i="33"/>
  <c r="A311" i="33"/>
  <c r="B311" i="33"/>
  <c r="G311" i="33"/>
  <c r="L311" i="33"/>
  <c r="A312" i="33"/>
  <c r="B312" i="33"/>
  <c r="B324" i="33" s="1"/>
  <c r="B336" i="33" s="1"/>
  <c r="B348" i="33" s="1"/>
  <c r="G312" i="33"/>
  <c r="L312" i="33"/>
  <c r="A313" i="33"/>
  <c r="B313" i="33"/>
  <c r="G313" i="33"/>
  <c r="L313" i="33"/>
  <c r="S313" i="33"/>
  <c r="A314" i="33"/>
  <c r="A326" i="33" s="1"/>
  <c r="B314" i="33"/>
  <c r="G314" i="33"/>
  <c r="L314" i="33"/>
  <c r="A315" i="33"/>
  <c r="B315" i="33"/>
  <c r="B327" i="33" s="1"/>
  <c r="G315" i="33"/>
  <c r="L315" i="33"/>
  <c r="A316" i="33"/>
  <c r="G316" i="33"/>
  <c r="L316" i="33"/>
  <c r="A317" i="33"/>
  <c r="B317" i="33"/>
  <c r="B329" i="33" s="1"/>
  <c r="G317" i="33"/>
  <c r="L317" i="33"/>
  <c r="A318" i="33"/>
  <c r="G318" i="33"/>
  <c r="L318" i="33"/>
  <c r="A319" i="33"/>
  <c r="B319" i="33"/>
  <c r="B331" i="33" s="1"/>
  <c r="G319" i="33"/>
  <c r="L319" i="33"/>
  <c r="A320" i="33"/>
  <c r="G320" i="33"/>
  <c r="L320" i="33"/>
  <c r="A321" i="33"/>
  <c r="B321" i="33"/>
  <c r="B333" i="33" s="1"/>
  <c r="G321" i="33"/>
  <c r="L321" i="33"/>
  <c r="A322" i="33"/>
  <c r="G322" i="33"/>
  <c r="L322" i="33"/>
  <c r="A323" i="33"/>
  <c r="B323" i="33"/>
  <c r="B335" i="33" s="1"/>
  <c r="G323" i="33"/>
  <c r="L323" i="33"/>
  <c r="A324" i="33"/>
  <c r="G324" i="33"/>
  <c r="L324" i="33"/>
  <c r="A325" i="33"/>
  <c r="B325" i="33"/>
  <c r="B337" i="33" s="1"/>
  <c r="G325" i="33"/>
  <c r="L325" i="33"/>
  <c r="S325" i="33"/>
  <c r="S326" i="33" s="1"/>
  <c r="B326" i="33"/>
  <c r="G326" i="33"/>
  <c r="L326" i="33"/>
  <c r="A327" i="33"/>
  <c r="G327" i="33"/>
  <c r="L327" i="33"/>
  <c r="A328" i="33"/>
  <c r="G328" i="33"/>
  <c r="L328" i="33"/>
  <c r="A329" i="33"/>
  <c r="G329" i="33"/>
  <c r="L329" i="33"/>
  <c r="A330" i="33"/>
  <c r="G330" i="33"/>
  <c r="L330" i="33"/>
  <c r="A331" i="33"/>
  <c r="G331" i="33"/>
  <c r="L331" i="33"/>
  <c r="A332" i="33"/>
  <c r="G332" i="33"/>
  <c r="L332" i="33"/>
  <c r="A333" i="33"/>
  <c r="G333" i="33"/>
  <c r="L333" i="33"/>
  <c r="A334" i="33"/>
  <c r="B334" i="33"/>
  <c r="B346" i="33" s="1"/>
  <c r="G334" i="33"/>
  <c r="L334" i="33"/>
  <c r="A335" i="33"/>
  <c r="G335" i="33"/>
  <c r="L335" i="33"/>
  <c r="A336" i="33"/>
  <c r="G336" i="33"/>
  <c r="L336" i="33"/>
  <c r="A337" i="33"/>
  <c r="G337" i="33"/>
  <c r="L337" i="33"/>
  <c r="S337" i="33"/>
  <c r="A338" i="33"/>
  <c r="A350" i="33" s="1"/>
  <c r="B338" i="33"/>
  <c r="G338" i="33"/>
  <c r="L338" i="33"/>
  <c r="A339" i="33"/>
  <c r="B339" i="33"/>
  <c r="B351" i="33" s="1"/>
  <c r="B363" i="33" s="1"/>
  <c r="B375" i="33" s="1"/>
  <c r="B387" i="33" s="1"/>
  <c r="B399" i="33" s="1"/>
  <c r="B411" i="33" s="1"/>
  <c r="G339" i="33"/>
  <c r="L339" i="33"/>
  <c r="A340" i="33"/>
  <c r="G340" i="33"/>
  <c r="L340" i="33"/>
  <c r="A341" i="33"/>
  <c r="B341" i="33"/>
  <c r="B353" i="33" s="1"/>
  <c r="B365" i="33" s="1"/>
  <c r="B377" i="33" s="1"/>
  <c r="B389" i="33" s="1"/>
  <c r="B401" i="33" s="1"/>
  <c r="B413" i="33" s="1"/>
  <c r="G341" i="33"/>
  <c r="L341" i="33"/>
  <c r="A342" i="33"/>
  <c r="G342" i="33"/>
  <c r="L342" i="33"/>
  <c r="A343" i="33"/>
  <c r="B343" i="33"/>
  <c r="B355" i="33" s="1"/>
  <c r="B367" i="33" s="1"/>
  <c r="B379" i="33" s="1"/>
  <c r="B391" i="33" s="1"/>
  <c r="B403" i="33" s="1"/>
  <c r="B415" i="33" s="1"/>
  <c r="G343" i="33"/>
  <c r="L343" i="33"/>
  <c r="A344" i="33"/>
  <c r="G344" i="33"/>
  <c r="L344" i="33"/>
  <c r="A345" i="33"/>
  <c r="B345" i="33"/>
  <c r="B357" i="33" s="1"/>
  <c r="B369" i="33" s="1"/>
  <c r="B381" i="33" s="1"/>
  <c r="B393" i="33" s="1"/>
  <c r="B405" i="33" s="1"/>
  <c r="B417" i="33" s="1"/>
  <c r="G345" i="33"/>
  <c r="L345" i="33"/>
  <c r="A346" i="33"/>
  <c r="G346" i="33"/>
  <c r="L346" i="33"/>
  <c r="A347" i="33"/>
  <c r="B347" i="33"/>
  <c r="B359" i="33" s="1"/>
  <c r="B371" i="33" s="1"/>
  <c r="B383" i="33" s="1"/>
  <c r="B395" i="33" s="1"/>
  <c r="B407" i="33" s="1"/>
  <c r="B419" i="33" s="1"/>
  <c r="G347" i="33"/>
  <c r="L347" i="33"/>
  <c r="A348" i="33"/>
  <c r="G348" i="33"/>
  <c r="L348" i="33"/>
  <c r="A349" i="33"/>
  <c r="B349" i="33"/>
  <c r="B361" i="33" s="1"/>
  <c r="B373" i="33" s="1"/>
  <c r="B385" i="33" s="1"/>
  <c r="B397" i="33" s="1"/>
  <c r="B409" i="33" s="1"/>
  <c r="B421" i="33" s="1"/>
  <c r="G349" i="33"/>
  <c r="L349" i="33"/>
  <c r="S349" i="33"/>
  <c r="S350" i="33" s="1"/>
  <c r="B350" i="33"/>
  <c r="G350" i="33"/>
  <c r="L350" i="33" s="1"/>
  <c r="A351" i="33"/>
  <c r="G351" i="33"/>
  <c r="L351" i="33"/>
  <c r="A352" i="33"/>
  <c r="B352" i="33"/>
  <c r="B364" i="33" s="1"/>
  <c r="B376" i="33" s="1"/>
  <c r="B388" i="33" s="1"/>
  <c r="B400" i="33" s="1"/>
  <c r="B412" i="33" s="1"/>
  <c r="G352" i="33"/>
  <c r="L352" i="33"/>
  <c r="A353" i="33"/>
  <c r="G353" i="33"/>
  <c r="L353" i="33"/>
  <c r="A354" i="33"/>
  <c r="B354" i="33"/>
  <c r="B366" i="33" s="1"/>
  <c r="B378" i="33" s="1"/>
  <c r="B390" i="33" s="1"/>
  <c r="B402" i="33" s="1"/>
  <c r="B414" i="33" s="1"/>
  <c r="G354" i="33"/>
  <c r="L354" i="33"/>
  <c r="A355" i="33"/>
  <c r="G355" i="33"/>
  <c r="L355" i="33"/>
  <c r="A356" i="33"/>
  <c r="B356" i="33"/>
  <c r="B368" i="33" s="1"/>
  <c r="B380" i="33" s="1"/>
  <c r="B392" i="33" s="1"/>
  <c r="B404" i="33" s="1"/>
  <c r="B416" i="33" s="1"/>
  <c r="G356" i="33"/>
  <c r="L356" i="33"/>
  <c r="A357" i="33"/>
  <c r="G357" i="33"/>
  <c r="L357" i="33"/>
  <c r="A358" i="33"/>
  <c r="B358" i="33"/>
  <c r="B370" i="33" s="1"/>
  <c r="B382" i="33" s="1"/>
  <c r="B394" i="33" s="1"/>
  <c r="B406" i="33" s="1"/>
  <c r="G358" i="33"/>
  <c r="L358" i="33"/>
  <c r="A359" i="33"/>
  <c r="G359" i="33"/>
  <c r="L359" i="33"/>
  <c r="A360" i="33"/>
  <c r="B360" i="33"/>
  <c r="B372" i="33" s="1"/>
  <c r="B384" i="33" s="1"/>
  <c r="B396" i="33" s="1"/>
  <c r="B408" i="33" s="1"/>
  <c r="B420" i="33" s="1"/>
  <c r="G360" i="33"/>
  <c r="L360" i="33"/>
  <c r="A361" i="33"/>
  <c r="G361" i="33"/>
  <c r="L361" i="33"/>
  <c r="S361" i="33"/>
  <c r="A362" i="33"/>
  <c r="A374" i="33" s="1"/>
  <c r="B362" i="33"/>
  <c r="G362" i="33"/>
  <c r="L362" i="33" s="1"/>
  <c r="A363" i="33"/>
  <c r="G363" i="33"/>
  <c r="L363" i="33"/>
  <c r="A364" i="33"/>
  <c r="G364" i="33"/>
  <c r="L364" i="33"/>
  <c r="A365" i="33"/>
  <c r="G365" i="33"/>
  <c r="L365" i="33"/>
  <c r="A366" i="33"/>
  <c r="G366" i="33"/>
  <c r="L366" i="33"/>
  <c r="A367" i="33"/>
  <c r="G367" i="33"/>
  <c r="L367" i="33"/>
  <c r="A368" i="33"/>
  <c r="G368" i="33"/>
  <c r="L368" i="33"/>
  <c r="A369" i="33"/>
  <c r="G369" i="33"/>
  <c r="L369" i="33"/>
  <c r="A370" i="33"/>
  <c r="G370" i="33"/>
  <c r="L370" i="33"/>
  <c r="A371" i="33"/>
  <c r="G371" i="33"/>
  <c r="L371" i="33"/>
  <c r="A372" i="33"/>
  <c r="G372" i="33"/>
  <c r="L372" i="33"/>
  <c r="A373" i="33"/>
  <c r="G373" i="33"/>
  <c r="L373" i="33"/>
  <c r="S373" i="33"/>
  <c r="S374" i="33" s="1"/>
  <c r="B374" i="33"/>
  <c r="G374" i="33"/>
  <c r="L374" i="33"/>
  <c r="A375" i="33"/>
  <c r="G375" i="33"/>
  <c r="L375" i="33"/>
  <c r="A376" i="33"/>
  <c r="G376" i="33"/>
  <c r="L376" i="33"/>
  <c r="A377" i="33"/>
  <c r="G377" i="33"/>
  <c r="L377" i="33"/>
  <c r="A378" i="33"/>
  <c r="G378" i="33"/>
  <c r="L378" i="33"/>
  <c r="A379" i="33"/>
  <c r="G379" i="33"/>
  <c r="L379" i="33"/>
  <c r="A380" i="33"/>
  <c r="G380" i="33"/>
  <c r="L380" i="33"/>
  <c r="A381" i="33"/>
  <c r="G381" i="33"/>
  <c r="L381" i="33"/>
  <c r="A382" i="33"/>
  <c r="G382" i="33"/>
  <c r="L382" i="33"/>
  <c r="A383" i="33"/>
  <c r="G383" i="33"/>
  <c r="L383" i="33"/>
  <c r="A384" i="33"/>
  <c r="G384" i="33"/>
  <c r="L384" i="33"/>
  <c r="A385" i="33"/>
  <c r="G385" i="33"/>
  <c r="L385" i="33"/>
  <c r="S385" i="33"/>
  <c r="A386" i="33"/>
  <c r="A398" i="33" s="1"/>
  <c r="B386" i="33"/>
  <c r="G386" i="33"/>
  <c r="A387" i="33"/>
  <c r="G387" i="33"/>
  <c r="L387" i="33"/>
  <c r="A388" i="33"/>
  <c r="G388" i="33"/>
  <c r="L388" i="33"/>
  <c r="A389" i="33"/>
  <c r="G389" i="33"/>
  <c r="L389" i="33"/>
  <c r="A390" i="33"/>
  <c r="G390" i="33"/>
  <c r="L390" i="33"/>
  <c r="A391" i="33"/>
  <c r="G391" i="33"/>
  <c r="L391" i="33"/>
  <c r="A392" i="33"/>
  <c r="G392" i="33"/>
  <c r="L392" i="33"/>
  <c r="A393" i="33"/>
  <c r="G393" i="33"/>
  <c r="L393" i="33"/>
  <c r="A394" i="33"/>
  <c r="G394" i="33"/>
  <c r="L394" i="33"/>
  <c r="A395" i="33"/>
  <c r="G395" i="33"/>
  <c r="L395" i="33"/>
  <c r="A396" i="33"/>
  <c r="G396" i="33"/>
  <c r="L396" i="33"/>
  <c r="A397" i="33"/>
  <c r="G397" i="33"/>
  <c r="L397" i="33"/>
  <c r="S397" i="33"/>
  <c r="S398" i="33" s="1"/>
  <c r="B398" i="33"/>
  <c r="G398" i="33"/>
  <c r="L398" i="33" s="1"/>
  <c r="A399" i="33"/>
  <c r="G399" i="33"/>
  <c r="L399" i="33"/>
  <c r="A400" i="33"/>
  <c r="G400" i="33"/>
  <c r="L400" i="33"/>
  <c r="A401" i="33"/>
  <c r="G401" i="33"/>
  <c r="L401" i="33"/>
  <c r="A402" i="33"/>
  <c r="G402" i="33"/>
  <c r="L402" i="33"/>
  <c r="A403" i="33"/>
  <c r="G403" i="33"/>
  <c r="L403" i="33"/>
  <c r="A404" i="33"/>
  <c r="G404" i="33"/>
  <c r="L404" i="33"/>
  <c r="AA404" i="33"/>
  <c r="A405" i="33"/>
  <c r="A417" i="33" s="1"/>
  <c r="G405" i="33"/>
  <c r="L405" i="33"/>
  <c r="AA405" i="33"/>
  <c r="AA417" i="33" s="1"/>
  <c r="A406" i="33"/>
  <c r="G406" i="33"/>
  <c r="L406" i="33"/>
  <c r="AA406" i="33"/>
  <c r="A407" i="33"/>
  <c r="A419" i="33" s="1"/>
  <c r="G407" i="33"/>
  <c r="L407" i="33"/>
  <c r="AA407" i="33"/>
  <c r="AA419" i="33" s="1"/>
  <c r="A408" i="33"/>
  <c r="G408" i="33"/>
  <c r="L408" i="33"/>
  <c r="AA408" i="33"/>
  <c r="A409" i="33"/>
  <c r="A421" i="33" s="1"/>
  <c r="G409" i="33"/>
  <c r="L409" i="33"/>
  <c r="S409" i="33"/>
  <c r="A410" i="33"/>
  <c r="B410" i="33"/>
  <c r="G410" i="33"/>
  <c r="L410" i="33" s="1"/>
  <c r="A411" i="33"/>
  <c r="G411" i="33"/>
  <c r="L411" i="33"/>
  <c r="AA411" i="33"/>
  <c r="A412" i="33"/>
  <c r="G412" i="33"/>
  <c r="L412" i="33"/>
  <c r="AA412" i="33"/>
  <c r="A413" i="33"/>
  <c r="G413" i="33"/>
  <c r="L413" i="33"/>
  <c r="AA413" i="33"/>
  <c r="A414" i="33"/>
  <c r="G414" i="33"/>
  <c r="L414" i="33"/>
  <c r="AA414" i="33"/>
  <c r="A415" i="33"/>
  <c r="G415" i="33"/>
  <c r="L415" i="33"/>
  <c r="AA415" i="33"/>
  <c r="A416" i="33"/>
  <c r="G416" i="33"/>
  <c r="L416" i="33"/>
  <c r="AA416" i="33"/>
  <c r="G417" i="33"/>
  <c r="L417" i="33"/>
  <c r="A418" i="33"/>
  <c r="B418" i="33"/>
  <c r="G418" i="33"/>
  <c r="L418" i="33"/>
  <c r="AA418" i="33"/>
  <c r="G419" i="33"/>
  <c r="L419" i="33"/>
  <c r="A420" i="33"/>
  <c r="G420" i="33"/>
  <c r="L420" i="33"/>
  <c r="AA420" i="33"/>
  <c r="G421" i="33"/>
  <c r="L421" i="33"/>
  <c r="S421" i="33"/>
  <c r="S422" i="33"/>
  <c r="I425" i="33"/>
  <c r="O425" i="33"/>
  <c r="I426" i="33"/>
  <c r="O426" i="33"/>
  <c r="I427" i="33"/>
  <c r="O427" i="33"/>
  <c r="I428" i="33"/>
  <c r="O428" i="33"/>
  <c r="I429" i="33"/>
  <c r="O429" i="33"/>
  <c r="I430" i="33"/>
  <c r="O430" i="33"/>
  <c r="I431" i="33"/>
  <c r="O431" i="33"/>
  <c r="F14" i="32"/>
  <c r="I14" i="32"/>
  <c r="F15" i="32"/>
  <c r="I15" i="32"/>
  <c r="F16" i="32"/>
  <c r="I16" i="32"/>
  <c r="F17" i="32"/>
  <c r="I17" i="32"/>
  <c r="F18" i="32"/>
  <c r="I18" i="32"/>
  <c r="F19" i="32"/>
  <c r="I19" i="32"/>
  <c r="F20" i="32"/>
  <c r="I20" i="32"/>
  <c r="F21" i="32"/>
  <c r="I21" i="32"/>
  <c r="F22" i="32"/>
  <c r="I22" i="32"/>
  <c r="F23" i="32"/>
  <c r="I23" i="32"/>
  <c r="F24" i="32"/>
  <c r="I24" i="32"/>
  <c r="F25" i="32"/>
  <c r="I25" i="32"/>
  <c r="N25" i="32"/>
  <c r="F26" i="32"/>
  <c r="I26" i="32" s="1"/>
  <c r="F27" i="32"/>
  <c r="I27" i="32" s="1"/>
  <c r="F28" i="32"/>
  <c r="I28" i="32" s="1"/>
  <c r="F29" i="32"/>
  <c r="I29" i="32" s="1"/>
  <c r="F30" i="32"/>
  <c r="I30" i="32" s="1"/>
  <c r="F31" i="32"/>
  <c r="I31" i="32" s="1"/>
  <c r="F32" i="32"/>
  <c r="I32" i="32" s="1"/>
  <c r="F33" i="32"/>
  <c r="I33" i="32" s="1"/>
  <c r="F34" i="32"/>
  <c r="I34" i="32" s="1"/>
  <c r="F35" i="32"/>
  <c r="I35" i="32" s="1"/>
  <c r="F36" i="32"/>
  <c r="I36" i="32" s="1"/>
  <c r="F37" i="32"/>
  <c r="I37" i="32" s="1"/>
  <c r="N37" i="32"/>
  <c r="N38" i="32" s="1"/>
  <c r="F38" i="32"/>
  <c r="I38" i="32"/>
  <c r="F39" i="32"/>
  <c r="I39" i="32" s="1"/>
  <c r="F40" i="32"/>
  <c r="I40" i="32" s="1"/>
  <c r="F41" i="32"/>
  <c r="I41" i="32" s="1"/>
  <c r="F42" i="32"/>
  <c r="I42" i="32" s="1"/>
  <c r="F43" i="32"/>
  <c r="I43" i="32" s="1"/>
  <c r="F44" i="32"/>
  <c r="I44" i="32" s="1"/>
  <c r="F45" i="32"/>
  <c r="I45" i="32" s="1"/>
  <c r="F46" i="32"/>
  <c r="I46" i="32" s="1"/>
  <c r="F47" i="32"/>
  <c r="I47" i="32" s="1"/>
  <c r="F48" i="32"/>
  <c r="I48" i="32" s="1"/>
  <c r="F49" i="32"/>
  <c r="I49" i="32" s="1"/>
  <c r="N49" i="32"/>
  <c r="F50" i="32"/>
  <c r="I50" i="32"/>
  <c r="F51" i="32"/>
  <c r="I51" i="32" s="1"/>
  <c r="F52" i="32"/>
  <c r="I52" i="32" s="1"/>
  <c r="F53" i="32"/>
  <c r="I53" i="32" s="1"/>
  <c r="F54" i="32"/>
  <c r="I54" i="32" s="1"/>
  <c r="F55" i="32"/>
  <c r="I55" i="32" s="1"/>
  <c r="F56" i="32"/>
  <c r="I56" i="32" s="1"/>
  <c r="F57" i="32"/>
  <c r="I57" i="32" s="1"/>
  <c r="F58" i="32"/>
  <c r="I58" i="32" s="1"/>
  <c r="F59" i="32"/>
  <c r="I59" i="32" s="1"/>
  <c r="F60" i="32"/>
  <c r="I60" i="32" s="1"/>
  <c r="F61" i="32"/>
  <c r="I61" i="32" s="1"/>
  <c r="N61" i="32"/>
  <c r="N62" i="32" s="1"/>
  <c r="F62" i="32"/>
  <c r="I62" i="32"/>
  <c r="F63" i="32"/>
  <c r="I63" i="32" s="1"/>
  <c r="F64" i="32"/>
  <c r="I64" i="32" s="1"/>
  <c r="F65" i="32"/>
  <c r="I65" i="32" s="1"/>
  <c r="F66" i="32"/>
  <c r="I66" i="32" s="1"/>
  <c r="F67" i="32"/>
  <c r="I67" i="32" s="1"/>
  <c r="F68" i="32"/>
  <c r="I68" i="32" s="1"/>
  <c r="F69" i="32"/>
  <c r="I69" i="32" s="1"/>
  <c r="F70" i="32"/>
  <c r="I70" i="32" s="1"/>
  <c r="F71" i="32"/>
  <c r="I71" i="32" s="1"/>
  <c r="F72" i="32"/>
  <c r="I72" i="32" s="1"/>
  <c r="F73" i="32"/>
  <c r="I73" i="32" s="1"/>
  <c r="N73" i="32"/>
  <c r="F74" i="32"/>
  <c r="I74" i="32"/>
  <c r="F75" i="32"/>
  <c r="I75" i="32" s="1"/>
  <c r="F76" i="32"/>
  <c r="I76" i="32" s="1"/>
  <c r="F77" i="32"/>
  <c r="I77" i="32" s="1"/>
  <c r="F78" i="32"/>
  <c r="I78" i="32" s="1"/>
  <c r="F79" i="32"/>
  <c r="I79" i="32" s="1"/>
  <c r="F80" i="32"/>
  <c r="I80" i="32" s="1"/>
  <c r="F81" i="32"/>
  <c r="I81" i="32" s="1"/>
  <c r="F82" i="32"/>
  <c r="I82" i="32" s="1"/>
  <c r="F83" i="32"/>
  <c r="I83" i="32" s="1"/>
  <c r="F84" i="32"/>
  <c r="I84" i="32" s="1"/>
  <c r="F85" i="32"/>
  <c r="I85" i="32" s="1"/>
  <c r="N85" i="32"/>
  <c r="N86" i="32" s="1"/>
  <c r="F86" i="32"/>
  <c r="I86" i="32"/>
  <c r="F87" i="32"/>
  <c r="I87" i="32" s="1"/>
  <c r="F88" i="32"/>
  <c r="I88" i="32" s="1"/>
  <c r="F89" i="32"/>
  <c r="I89" i="32" s="1"/>
  <c r="F90" i="32"/>
  <c r="I90" i="32" s="1"/>
  <c r="F91" i="32"/>
  <c r="I91" i="32" s="1"/>
  <c r="F92" i="32"/>
  <c r="I92" i="32" s="1"/>
  <c r="F93" i="32"/>
  <c r="I93" i="32" s="1"/>
  <c r="F94" i="32"/>
  <c r="I94" i="32" s="1"/>
  <c r="F95" i="32"/>
  <c r="I95" i="32" s="1"/>
  <c r="F96" i="32"/>
  <c r="I96" i="32" s="1"/>
  <c r="F97" i="32"/>
  <c r="I97" i="32" s="1"/>
  <c r="N97" i="32"/>
  <c r="F98" i="32"/>
  <c r="I98" i="32"/>
  <c r="F99" i="32"/>
  <c r="I99" i="32" s="1"/>
  <c r="F100" i="32"/>
  <c r="I100" i="32" s="1"/>
  <c r="F101" i="32"/>
  <c r="I101" i="32" s="1"/>
  <c r="F102" i="32"/>
  <c r="I102" i="32" s="1"/>
  <c r="F103" i="32"/>
  <c r="I103" i="32" s="1"/>
  <c r="F104" i="32"/>
  <c r="G104" i="32" s="1"/>
  <c r="M104" i="32" s="1"/>
  <c r="I104" i="32"/>
  <c r="F105" i="32"/>
  <c r="G105" i="32" s="1"/>
  <c r="M105" i="32" s="1"/>
  <c r="N109" i="32" s="1"/>
  <c r="N110" i="32" s="1"/>
  <c r="I105" i="32"/>
  <c r="F106" i="32"/>
  <c r="G106" i="32" s="1"/>
  <c r="M106" i="32" s="1"/>
  <c r="I106" i="32"/>
  <c r="F107" i="32"/>
  <c r="G107" i="32" s="1"/>
  <c r="M107" i="32" s="1"/>
  <c r="I107" i="32"/>
  <c r="F108" i="32"/>
  <c r="G108" i="32" s="1"/>
  <c r="M108" i="32" s="1"/>
  <c r="I108" i="32"/>
  <c r="F109" i="32"/>
  <c r="G109" i="32" s="1"/>
  <c r="M109" i="32" s="1"/>
  <c r="I109" i="32"/>
  <c r="F110" i="32"/>
  <c r="I110" i="32" s="1"/>
  <c r="G110" i="32"/>
  <c r="M110" i="32"/>
  <c r="N121" i="32" s="1"/>
  <c r="N122" i="32" s="1"/>
  <c r="F111" i="32"/>
  <c r="G111" i="32" s="1"/>
  <c r="M111" i="32" s="1"/>
  <c r="I111" i="32"/>
  <c r="F112" i="32"/>
  <c r="G112" i="32" s="1"/>
  <c r="M112" i="32" s="1"/>
  <c r="I112" i="32"/>
  <c r="F113" i="32"/>
  <c r="G113" i="32" s="1"/>
  <c r="M113" i="32" s="1"/>
  <c r="I113" i="32"/>
  <c r="F114" i="32"/>
  <c r="G114" i="32" s="1"/>
  <c r="M114" i="32" s="1"/>
  <c r="I114" i="32"/>
  <c r="F115" i="32"/>
  <c r="G115" i="32" s="1"/>
  <c r="M115" i="32" s="1"/>
  <c r="I115" i="32"/>
  <c r="F116" i="32"/>
  <c r="G116" i="32" s="1"/>
  <c r="M116" i="32" s="1"/>
  <c r="I116" i="32"/>
  <c r="F117" i="32"/>
  <c r="G117" i="32" s="1"/>
  <c r="M117" i="32" s="1"/>
  <c r="I117" i="32"/>
  <c r="F118" i="32"/>
  <c r="G118" i="32" s="1"/>
  <c r="M118" i="32" s="1"/>
  <c r="I118" i="32"/>
  <c r="F119" i="32"/>
  <c r="G119" i="32" s="1"/>
  <c r="M119" i="32" s="1"/>
  <c r="I119" i="32"/>
  <c r="F120" i="32"/>
  <c r="G120" i="32" s="1"/>
  <c r="M120" i="32" s="1"/>
  <c r="I120" i="32"/>
  <c r="F121" i="32"/>
  <c r="G121" i="32" s="1"/>
  <c r="M121" i="32" s="1"/>
  <c r="I121" i="32"/>
  <c r="F122" i="32"/>
  <c r="G122" i="32"/>
  <c r="I122" i="32"/>
  <c r="M122" i="32"/>
  <c r="F123" i="32"/>
  <c r="F124" i="32"/>
  <c r="F125" i="32"/>
  <c r="F126" i="32"/>
  <c r="F127" i="32"/>
  <c r="F128" i="32"/>
  <c r="F129" i="32"/>
  <c r="F130" i="32"/>
  <c r="F131" i="32"/>
  <c r="F132" i="32"/>
  <c r="F133" i="32"/>
  <c r="F134" i="32"/>
  <c r="I134" i="32" s="1"/>
  <c r="G134" i="32"/>
  <c r="M134" i="32" s="1"/>
  <c r="F135" i="32"/>
  <c r="F136" i="32"/>
  <c r="F137" i="32"/>
  <c r="F138" i="32"/>
  <c r="F139" i="32"/>
  <c r="F140" i="32"/>
  <c r="F141" i="32"/>
  <c r="F142" i="32"/>
  <c r="F143" i="32"/>
  <c r="F144" i="32"/>
  <c r="F145" i="32"/>
  <c r="F146" i="32"/>
  <c r="G146" i="32"/>
  <c r="I146" i="32"/>
  <c r="M146" i="32"/>
  <c r="N157" i="32" s="1"/>
  <c r="F147" i="32"/>
  <c r="G147" i="32" s="1"/>
  <c r="M147" i="32" s="1"/>
  <c r="I147" i="32"/>
  <c r="F148" i="32"/>
  <c r="G148" i="32" s="1"/>
  <c r="M148" i="32" s="1"/>
  <c r="I148" i="32"/>
  <c r="F149" i="32"/>
  <c r="G149" i="32" s="1"/>
  <c r="M149" i="32" s="1"/>
  <c r="I149" i="32"/>
  <c r="F150" i="32"/>
  <c r="G150" i="32" s="1"/>
  <c r="M150" i="32" s="1"/>
  <c r="I150" i="32"/>
  <c r="F151" i="32"/>
  <c r="G151" i="32" s="1"/>
  <c r="M151" i="32" s="1"/>
  <c r="I151" i="32"/>
  <c r="F152" i="32"/>
  <c r="G152" i="32" s="1"/>
  <c r="M152" i="32" s="1"/>
  <c r="I152" i="32"/>
  <c r="F153" i="32"/>
  <c r="G153" i="32" s="1"/>
  <c r="M153" i="32" s="1"/>
  <c r="I153" i="32"/>
  <c r="F154" i="32"/>
  <c r="G154" i="32" s="1"/>
  <c r="M154" i="32" s="1"/>
  <c r="I154" i="32"/>
  <c r="F155" i="32"/>
  <c r="G155" i="32" s="1"/>
  <c r="M155" i="32" s="1"/>
  <c r="I155" i="32"/>
  <c r="F156" i="32"/>
  <c r="G156" i="32" s="1"/>
  <c r="M156" i="32" s="1"/>
  <c r="I156" i="32"/>
  <c r="F157" i="32"/>
  <c r="G157" i="32" s="1"/>
  <c r="M157" i="32" s="1"/>
  <c r="I157" i="32"/>
  <c r="F158" i="32"/>
  <c r="I158" i="32" s="1"/>
  <c r="G158" i="32"/>
  <c r="M158" i="32"/>
  <c r="N169" i="32" s="1"/>
  <c r="N170" i="32" s="1"/>
  <c r="F159" i="32"/>
  <c r="G159" i="32" s="1"/>
  <c r="M159" i="32" s="1"/>
  <c r="I159" i="32"/>
  <c r="F160" i="32"/>
  <c r="G160" i="32" s="1"/>
  <c r="M160" i="32" s="1"/>
  <c r="I160" i="32"/>
  <c r="F161" i="32"/>
  <c r="G161" i="32" s="1"/>
  <c r="M161" i="32" s="1"/>
  <c r="I161" i="32"/>
  <c r="F162" i="32"/>
  <c r="G162" i="32" s="1"/>
  <c r="M162" i="32" s="1"/>
  <c r="I162" i="32"/>
  <c r="F163" i="32"/>
  <c r="G163" i="32" s="1"/>
  <c r="M163" i="32" s="1"/>
  <c r="I163" i="32"/>
  <c r="F164" i="32"/>
  <c r="G164" i="32" s="1"/>
  <c r="M164" i="32" s="1"/>
  <c r="I164" i="32"/>
  <c r="F165" i="32"/>
  <c r="G165" i="32" s="1"/>
  <c r="M165" i="32" s="1"/>
  <c r="I165" i="32"/>
  <c r="F166" i="32"/>
  <c r="G166" i="32" s="1"/>
  <c r="M166" i="32" s="1"/>
  <c r="I166" i="32"/>
  <c r="F167" i="32"/>
  <c r="G167" i="32" s="1"/>
  <c r="M167" i="32" s="1"/>
  <c r="I167" i="32"/>
  <c r="F168" i="32"/>
  <c r="G168" i="32" s="1"/>
  <c r="M168" i="32" s="1"/>
  <c r="I168" i="32"/>
  <c r="F169" i="32"/>
  <c r="G169" i="32" s="1"/>
  <c r="M169" i="32" s="1"/>
  <c r="I169" i="32"/>
  <c r="F170" i="32"/>
  <c r="G170" i="32"/>
  <c r="M170" i="32" s="1"/>
  <c r="I170" i="32"/>
  <c r="F171" i="32"/>
  <c r="F172" i="32"/>
  <c r="F173" i="32"/>
  <c r="F174" i="32"/>
  <c r="F175" i="32"/>
  <c r="F176" i="32"/>
  <c r="F177" i="32"/>
  <c r="F178" i="32"/>
  <c r="F179" i="32"/>
  <c r="F180" i="32"/>
  <c r="F181" i="32"/>
  <c r="F182" i="32"/>
  <c r="I182" i="32" s="1"/>
  <c r="G182" i="32"/>
  <c r="M182" i="32" s="1"/>
  <c r="F183" i="32"/>
  <c r="F184" i="32"/>
  <c r="F185" i="32"/>
  <c r="F186" i="32"/>
  <c r="F187" i="32"/>
  <c r="F188" i="32"/>
  <c r="F189" i="32"/>
  <c r="F190" i="32"/>
  <c r="F191" i="32"/>
  <c r="F192" i="32"/>
  <c r="F193" i="32"/>
  <c r="A194" i="32"/>
  <c r="B194" i="32"/>
  <c r="F194" i="32"/>
  <c r="I194" i="32" s="1"/>
  <c r="G194" i="32"/>
  <c r="M194" i="32" s="1"/>
  <c r="A195" i="32"/>
  <c r="A196" i="32" s="1"/>
  <c r="B195" i="32"/>
  <c r="F195" i="32"/>
  <c r="B196" i="32"/>
  <c r="F196" i="32"/>
  <c r="A197" i="32"/>
  <c r="A198" i="32" s="1"/>
  <c r="A199" i="32" s="1"/>
  <c r="A200" i="32" s="1"/>
  <c r="A201" i="32" s="1"/>
  <c r="A202" i="32" s="1"/>
  <c r="A203" i="32" s="1"/>
  <c r="A204" i="32" s="1"/>
  <c r="A205" i="32" s="1"/>
  <c r="B197" i="32"/>
  <c r="F197" i="32"/>
  <c r="B198" i="32"/>
  <c r="F198" i="32"/>
  <c r="B199" i="32"/>
  <c r="F199" i="32"/>
  <c r="B200" i="32"/>
  <c r="F200" i="32"/>
  <c r="B201" i="32"/>
  <c r="F201" i="32"/>
  <c r="B202" i="32"/>
  <c r="F202" i="32"/>
  <c r="B203" i="32"/>
  <c r="F203" i="32"/>
  <c r="B204" i="32"/>
  <c r="F204" i="32"/>
  <c r="B205" i="32"/>
  <c r="F205" i="32"/>
  <c r="F206" i="32"/>
  <c r="I206" i="32" s="1"/>
  <c r="G206" i="32"/>
  <c r="M206" i="32" s="1"/>
  <c r="F207" i="32"/>
  <c r="F208" i="32"/>
  <c r="F209" i="32"/>
  <c r="F210" i="32"/>
  <c r="F211" i="32"/>
  <c r="F212" i="32"/>
  <c r="F213" i="32"/>
  <c r="F214" i="32"/>
  <c r="F215" i="32"/>
  <c r="F216" i="32"/>
  <c r="F217" i="32"/>
  <c r="F218" i="32"/>
  <c r="G218" i="32"/>
  <c r="I218" i="32"/>
  <c r="M218" i="32"/>
  <c r="N229" i="32" s="1"/>
  <c r="F219" i="32"/>
  <c r="G219" i="32" s="1"/>
  <c r="M219" i="32" s="1"/>
  <c r="I219" i="32"/>
  <c r="F220" i="32"/>
  <c r="G220" i="32" s="1"/>
  <c r="M220" i="32" s="1"/>
  <c r="I220" i="32"/>
  <c r="F221" i="32"/>
  <c r="G221" i="32" s="1"/>
  <c r="M221" i="32" s="1"/>
  <c r="I221" i="32"/>
  <c r="F222" i="32"/>
  <c r="G222" i="32" s="1"/>
  <c r="M222" i="32" s="1"/>
  <c r="I222" i="32"/>
  <c r="F223" i="32"/>
  <c r="G223" i="32" s="1"/>
  <c r="M223" i="32" s="1"/>
  <c r="I223" i="32"/>
  <c r="F224" i="32"/>
  <c r="G224" i="32" s="1"/>
  <c r="M224" i="32" s="1"/>
  <c r="I224" i="32"/>
  <c r="F225" i="32"/>
  <c r="G225" i="32" s="1"/>
  <c r="M225" i="32" s="1"/>
  <c r="I225" i="32"/>
  <c r="F226" i="32"/>
  <c r="G226" i="32" s="1"/>
  <c r="M226" i="32" s="1"/>
  <c r="I226" i="32"/>
  <c r="F227" i="32"/>
  <c r="G227" i="32" s="1"/>
  <c r="M227" i="32" s="1"/>
  <c r="I227" i="32"/>
  <c r="F228" i="32"/>
  <c r="G228" i="32" s="1"/>
  <c r="M228" i="32" s="1"/>
  <c r="I228" i="32"/>
  <c r="F229" i="32"/>
  <c r="G229" i="32" s="1"/>
  <c r="M229" i="32" s="1"/>
  <c r="I229" i="32"/>
  <c r="F230" i="32"/>
  <c r="I230" i="32" s="1"/>
  <c r="G230" i="32"/>
  <c r="M230" i="32"/>
  <c r="N241" i="32" s="1"/>
  <c r="N242" i="32" s="1"/>
  <c r="F231" i="32"/>
  <c r="G231" i="32" s="1"/>
  <c r="M231" i="32" s="1"/>
  <c r="I231" i="32"/>
  <c r="F232" i="32"/>
  <c r="G232" i="32" s="1"/>
  <c r="M232" i="32" s="1"/>
  <c r="I232" i="32"/>
  <c r="F233" i="32"/>
  <c r="G233" i="32" s="1"/>
  <c r="M233" i="32" s="1"/>
  <c r="I233" i="32"/>
  <c r="F234" i="32"/>
  <c r="G234" i="32" s="1"/>
  <c r="M234" i="32" s="1"/>
  <c r="I234" i="32"/>
  <c r="F235" i="32"/>
  <c r="G235" i="32" s="1"/>
  <c r="M235" i="32" s="1"/>
  <c r="I235" i="32"/>
  <c r="F236" i="32"/>
  <c r="G236" i="32" s="1"/>
  <c r="M236" i="32" s="1"/>
  <c r="I236" i="32"/>
  <c r="F237" i="32"/>
  <c r="G237" i="32" s="1"/>
  <c r="M237" i="32" s="1"/>
  <c r="I237" i="32"/>
  <c r="F238" i="32"/>
  <c r="G238" i="32" s="1"/>
  <c r="M238" i="32" s="1"/>
  <c r="I238" i="32"/>
  <c r="F239" i="32"/>
  <c r="G239" i="32" s="1"/>
  <c r="M239" i="32" s="1"/>
  <c r="I239" i="32"/>
  <c r="F240" i="32"/>
  <c r="G240" i="32" s="1"/>
  <c r="M240" i="32" s="1"/>
  <c r="I240" i="32"/>
  <c r="F241" i="32"/>
  <c r="G241" i="32" s="1"/>
  <c r="M241" i="32" s="1"/>
  <c r="I241" i="32"/>
  <c r="F242" i="32"/>
  <c r="G242" i="32"/>
  <c r="I242" i="32"/>
  <c r="M242" i="32"/>
  <c r="F243" i="32"/>
  <c r="F244" i="32"/>
  <c r="F245" i="32"/>
  <c r="F246" i="32"/>
  <c r="F247" i="32"/>
  <c r="F248" i="32"/>
  <c r="F249" i="32"/>
  <c r="F250" i="32"/>
  <c r="F251" i="32"/>
  <c r="F252" i="32"/>
  <c r="F253" i="32"/>
  <c r="F254" i="32"/>
  <c r="I254" i="32" s="1"/>
  <c r="G254" i="32"/>
  <c r="M254" i="32" s="1"/>
  <c r="F255" i="32"/>
  <c r="F256" i="32"/>
  <c r="F257" i="32"/>
  <c r="F258" i="32"/>
  <c r="F259" i="32"/>
  <c r="F260" i="32"/>
  <c r="F261" i="32"/>
  <c r="F262" i="32"/>
  <c r="F263" i="32"/>
  <c r="F264" i="32"/>
  <c r="F265" i="32"/>
  <c r="F266" i="32"/>
  <c r="G266" i="32"/>
  <c r="I266" i="32"/>
  <c r="M266" i="32"/>
  <c r="N277" i="32" s="1"/>
  <c r="F267" i="32"/>
  <c r="G267" i="32" s="1"/>
  <c r="M267" i="32" s="1"/>
  <c r="I267" i="32"/>
  <c r="F268" i="32"/>
  <c r="G268" i="32" s="1"/>
  <c r="M268" i="32" s="1"/>
  <c r="I268" i="32"/>
  <c r="F269" i="32"/>
  <c r="G269" i="32" s="1"/>
  <c r="M269" i="32" s="1"/>
  <c r="I269" i="32"/>
  <c r="F270" i="32"/>
  <c r="G270" i="32" s="1"/>
  <c r="M270" i="32" s="1"/>
  <c r="I270" i="32"/>
  <c r="F271" i="32"/>
  <c r="G271" i="32" s="1"/>
  <c r="M271" i="32" s="1"/>
  <c r="I271" i="32"/>
  <c r="F272" i="32"/>
  <c r="G272" i="32" s="1"/>
  <c r="M272" i="32" s="1"/>
  <c r="I272" i="32"/>
  <c r="F273" i="32"/>
  <c r="G273" i="32" s="1"/>
  <c r="M273" i="32" s="1"/>
  <c r="I273" i="32"/>
  <c r="F274" i="32"/>
  <c r="G274" i="32" s="1"/>
  <c r="M274" i="32" s="1"/>
  <c r="I274" i="32"/>
  <c r="F275" i="32"/>
  <c r="G275" i="32" s="1"/>
  <c r="M275" i="32" s="1"/>
  <c r="I275" i="32"/>
  <c r="F276" i="32"/>
  <c r="G276" i="32" s="1"/>
  <c r="M276" i="32" s="1"/>
  <c r="I276" i="32"/>
  <c r="F277" i="32"/>
  <c r="G277" i="32" s="1"/>
  <c r="M277" i="32" s="1"/>
  <c r="I277" i="32"/>
  <c r="F278" i="32"/>
  <c r="I278" i="32" s="1"/>
  <c r="G278" i="32"/>
  <c r="M278" i="32"/>
  <c r="N289" i="32" s="1"/>
  <c r="F279" i="32"/>
  <c r="G279" i="32" s="1"/>
  <c r="M279" i="32" s="1"/>
  <c r="I279" i="32"/>
  <c r="F280" i="32"/>
  <c r="G280" i="32" s="1"/>
  <c r="M280" i="32" s="1"/>
  <c r="I280" i="32"/>
  <c r="F281" i="32"/>
  <c r="G281" i="32" s="1"/>
  <c r="M281" i="32" s="1"/>
  <c r="I281" i="32"/>
  <c r="F282" i="32"/>
  <c r="G282" i="32" s="1"/>
  <c r="M282" i="32" s="1"/>
  <c r="I282" i="32"/>
  <c r="F283" i="32"/>
  <c r="G283" i="32" s="1"/>
  <c r="M283" i="32" s="1"/>
  <c r="I283" i="32"/>
  <c r="F284" i="32"/>
  <c r="G284" i="32" s="1"/>
  <c r="M284" i="32" s="1"/>
  <c r="I284" i="32"/>
  <c r="F285" i="32"/>
  <c r="G285" i="32" s="1"/>
  <c r="M285" i="32" s="1"/>
  <c r="I285" i="32"/>
  <c r="F286" i="32"/>
  <c r="G286" i="32" s="1"/>
  <c r="M286" i="32" s="1"/>
  <c r="I286" i="32"/>
  <c r="F287" i="32"/>
  <c r="G287" i="32" s="1"/>
  <c r="M287" i="32" s="1"/>
  <c r="I287" i="32"/>
  <c r="F288" i="32"/>
  <c r="G288" i="32" s="1"/>
  <c r="M288" i="32" s="1"/>
  <c r="I288" i="32"/>
  <c r="F289" i="32"/>
  <c r="G289" i="32" s="1"/>
  <c r="M289" i="32" s="1"/>
  <c r="I289" i="32"/>
  <c r="F290" i="32"/>
  <c r="G290" i="32"/>
  <c r="M290" i="32" s="1"/>
  <c r="I290" i="32"/>
  <c r="F291" i="32"/>
  <c r="F292" i="32"/>
  <c r="F293" i="32"/>
  <c r="F294" i="32"/>
  <c r="F295" i="32"/>
  <c r="F296" i="32"/>
  <c r="F297" i="32"/>
  <c r="F298" i="32"/>
  <c r="F299" i="32"/>
  <c r="F300" i="32"/>
  <c r="F301" i="32"/>
  <c r="A302" i="32"/>
  <c r="A314" i="32" s="1"/>
  <c r="A326" i="32" s="1"/>
  <c r="A338" i="32" s="1"/>
  <c r="A350" i="32" s="1"/>
  <c r="A362" i="32" s="1"/>
  <c r="B302" i="32"/>
  <c r="B314" i="32" s="1"/>
  <c r="B326" i="32" s="1"/>
  <c r="B338" i="32" s="1"/>
  <c r="B350" i="32" s="1"/>
  <c r="B362" i="32" s="1"/>
  <c r="B374" i="32" s="1"/>
  <c r="B386" i="32" s="1"/>
  <c r="B398" i="32" s="1"/>
  <c r="B410" i="32" s="1"/>
  <c r="F302" i="32"/>
  <c r="G302" i="32"/>
  <c r="I302" i="32"/>
  <c r="M302" i="32"/>
  <c r="N313" i="32" s="1"/>
  <c r="A303" i="32"/>
  <c r="B303" i="32"/>
  <c r="B315" i="32" s="1"/>
  <c r="B327" i="32" s="1"/>
  <c r="B339" i="32" s="1"/>
  <c r="B351" i="32" s="1"/>
  <c r="B363" i="32" s="1"/>
  <c r="B375" i="32" s="1"/>
  <c r="B387" i="32" s="1"/>
  <c r="B399" i="32" s="1"/>
  <c r="F303" i="32"/>
  <c r="G303" i="32" s="1"/>
  <c r="M303" i="32" s="1"/>
  <c r="I303" i="32"/>
  <c r="A304" i="32"/>
  <c r="B304" i="32"/>
  <c r="F304" i="32"/>
  <c r="G304" i="32" s="1"/>
  <c r="M304" i="32" s="1"/>
  <c r="I304" i="32"/>
  <c r="A305" i="32"/>
  <c r="B305" i="32"/>
  <c r="B317" i="32" s="1"/>
  <c r="B329" i="32" s="1"/>
  <c r="B341" i="32" s="1"/>
  <c r="B353" i="32" s="1"/>
  <c r="B365" i="32" s="1"/>
  <c r="B377" i="32" s="1"/>
  <c r="B389" i="32" s="1"/>
  <c r="F305" i="32"/>
  <c r="G305" i="32" s="1"/>
  <c r="M305" i="32" s="1"/>
  <c r="I305" i="32"/>
  <c r="A306" i="32"/>
  <c r="B306" i="32"/>
  <c r="F306" i="32"/>
  <c r="G306" i="32" s="1"/>
  <c r="M306" i="32" s="1"/>
  <c r="I306" i="32"/>
  <c r="A307" i="32"/>
  <c r="B307" i="32"/>
  <c r="B319" i="32" s="1"/>
  <c r="B331" i="32" s="1"/>
  <c r="B343" i="32" s="1"/>
  <c r="B355" i="32" s="1"/>
  <c r="B367" i="32" s="1"/>
  <c r="B379" i="32" s="1"/>
  <c r="B391" i="32" s="1"/>
  <c r="B403" i="32" s="1"/>
  <c r="B415" i="32" s="1"/>
  <c r="F307" i="32"/>
  <c r="G307" i="32" s="1"/>
  <c r="M307" i="32" s="1"/>
  <c r="I307" i="32"/>
  <c r="A308" i="32"/>
  <c r="A320" i="32" s="1"/>
  <c r="A332" i="32" s="1"/>
  <c r="A344" i="32" s="1"/>
  <c r="B308" i="32"/>
  <c r="F308" i="32"/>
  <c r="G308" i="32" s="1"/>
  <c r="M308" i="32" s="1"/>
  <c r="I308" i="32"/>
  <c r="A309" i="32"/>
  <c r="A321" i="32" s="1"/>
  <c r="B309" i="32"/>
  <c r="B321" i="32" s="1"/>
  <c r="B333" i="32" s="1"/>
  <c r="B345" i="32" s="1"/>
  <c r="B357" i="32" s="1"/>
  <c r="B369" i="32" s="1"/>
  <c r="F309" i="32"/>
  <c r="G309" i="32" s="1"/>
  <c r="M309" i="32" s="1"/>
  <c r="I309" i="32"/>
  <c r="A310" i="32"/>
  <c r="B310" i="32"/>
  <c r="F310" i="32"/>
  <c r="G310" i="32" s="1"/>
  <c r="M310" i="32" s="1"/>
  <c r="I310" i="32"/>
  <c r="A311" i="32"/>
  <c r="B311" i="32"/>
  <c r="B323" i="32" s="1"/>
  <c r="B335" i="32" s="1"/>
  <c r="B347" i="32" s="1"/>
  <c r="B359" i="32" s="1"/>
  <c r="B371" i="32" s="1"/>
  <c r="B383" i="32" s="1"/>
  <c r="B395" i="32" s="1"/>
  <c r="B407" i="32" s="1"/>
  <c r="B419" i="32" s="1"/>
  <c r="F311" i="32"/>
  <c r="G311" i="32" s="1"/>
  <c r="M311" i="32" s="1"/>
  <c r="I311" i="32"/>
  <c r="A312" i="32"/>
  <c r="B312" i="32"/>
  <c r="F312" i="32"/>
  <c r="G312" i="32" s="1"/>
  <c r="M312" i="32" s="1"/>
  <c r="I312" i="32"/>
  <c r="A313" i="32"/>
  <c r="B313" i="32"/>
  <c r="B325" i="32" s="1"/>
  <c r="B337" i="32" s="1"/>
  <c r="B349" i="32" s="1"/>
  <c r="B361" i="32" s="1"/>
  <c r="B373" i="32" s="1"/>
  <c r="B385" i="32" s="1"/>
  <c r="B397" i="32" s="1"/>
  <c r="B409" i="32" s="1"/>
  <c r="B421" i="32" s="1"/>
  <c r="F313" i="32"/>
  <c r="G313" i="32" s="1"/>
  <c r="M313" i="32" s="1"/>
  <c r="I313" i="32"/>
  <c r="F314" i="32"/>
  <c r="I314" i="32" s="1"/>
  <c r="G314" i="32"/>
  <c r="M314" i="32" s="1"/>
  <c r="A315" i="32"/>
  <c r="F315" i="32"/>
  <c r="G315" i="32" s="1"/>
  <c r="M315" i="32" s="1"/>
  <c r="I315" i="32"/>
  <c r="A316" i="32"/>
  <c r="B316" i="32"/>
  <c r="B328" i="32" s="1"/>
  <c r="B340" i="32" s="1"/>
  <c r="B352" i="32" s="1"/>
  <c r="B364" i="32" s="1"/>
  <c r="B376" i="32" s="1"/>
  <c r="B388" i="32" s="1"/>
  <c r="B400" i="32" s="1"/>
  <c r="B412" i="32" s="1"/>
  <c r="F316" i="32"/>
  <c r="G316" i="32" s="1"/>
  <c r="M316" i="32" s="1"/>
  <c r="I316" i="32"/>
  <c r="A317" i="32"/>
  <c r="F317" i="32"/>
  <c r="A318" i="32"/>
  <c r="A330" i="32" s="1"/>
  <c r="A342" i="32" s="1"/>
  <c r="B318" i="32"/>
  <c r="B330" i="32" s="1"/>
  <c r="B342" i="32" s="1"/>
  <c r="B354" i="32" s="1"/>
  <c r="B366" i="32" s="1"/>
  <c r="B378" i="32" s="1"/>
  <c r="F318" i="32"/>
  <c r="A319" i="32"/>
  <c r="A331" i="32" s="1"/>
  <c r="F319" i="32"/>
  <c r="G319" i="32" s="1"/>
  <c r="M319" i="32" s="1"/>
  <c r="I319" i="32"/>
  <c r="B320" i="32"/>
  <c r="B332" i="32" s="1"/>
  <c r="B344" i="32" s="1"/>
  <c r="B356" i="32" s="1"/>
  <c r="B368" i="32" s="1"/>
  <c r="B380" i="32" s="1"/>
  <c r="B392" i="32" s="1"/>
  <c r="F320" i="32"/>
  <c r="G320" i="32" s="1"/>
  <c r="M320" i="32" s="1"/>
  <c r="I320" i="32"/>
  <c r="F321" i="32"/>
  <c r="A322" i="32"/>
  <c r="A334" i="32" s="1"/>
  <c r="A346" i="32" s="1"/>
  <c r="A358" i="32" s="1"/>
  <c r="A370" i="32" s="1"/>
  <c r="A382" i="32" s="1"/>
  <c r="A394" i="32" s="1"/>
  <c r="A406" i="32" s="1"/>
  <c r="A418" i="32" s="1"/>
  <c r="B322" i="32"/>
  <c r="B334" i="32" s="1"/>
  <c r="B346" i="32" s="1"/>
  <c r="B358" i="32" s="1"/>
  <c r="F322" i="32"/>
  <c r="A323" i="32"/>
  <c r="A335" i="32" s="1"/>
  <c r="F323" i="32"/>
  <c r="G323" i="32" s="1"/>
  <c r="M323" i="32" s="1"/>
  <c r="I323" i="32"/>
  <c r="A324" i="32"/>
  <c r="B324" i="32"/>
  <c r="B336" i="32" s="1"/>
  <c r="B348" i="32" s="1"/>
  <c r="B360" i="32" s="1"/>
  <c r="B372" i="32" s="1"/>
  <c r="B384" i="32" s="1"/>
  <c r="F324" i="32"/>
  <c r="G324" i="32" s="1"/>
  <c r="M324" i="32" s="1"/>
  <c r="I324" i="32"/>
  <c r="A325" i="32"/>
  <c r="F325" i="32"/>
  <c r="F326" i="32"/>
  <c r="G326" i="32"/>
  <c r="I326" i="32"/>
  <c r="M326" i="32"/>
  <c r="A327" i="32"/>
  <c r="A339" i="32" s="1"/>
  <c r="A351" i="32" s="1"/>
  <c r="A363" i="32" s="1"/>
  <c r="A375" i="32" s="1"/>
  <c r="A387" i="32" s="1"/>
  <c r="A399" i="32" s="1"/>
  <c r="A411" i="32" s="1"/>
  <c r="F327" i="32"/>
  <c r="G327" i="32" s="1"/>
  <c r="M327" i="32" s="1"/>
  <c r="I327" i="32"/>
  <c r="A328" i="32"/>
  <c r="A340" i="32" s="1"/>
  <c r="A352" i="32" s="1"/>
  <c r="F328" i="32"/>
  <c r="A329" i="32"/>
  <c r="F329" i="32"/>
  <c r="G329" i="32" s="1"/>
  <c r="M329" i="32" s="1"/>
  <c r="I329" i="32"/>
  <c r="F330" i="32"/>
  <c r="F331" i="32"/>
  <c r="G331" i="32" s="1"/>
  <c r="M331" i="32" s="1"/>
  <c r="I331" i="32"/>
  <c r="F332" i="32"/>
  <c r="A333" i="32"/>
  <c r="F333" i="32"/>
  <c r="G333" i="32" s="1"/>
  <c r="M333" i="32" s="1"/>
  <c r="I333" i="32"/>
  <c r="F334" i="32"/>
  <c r="F335" i="32"/>
  <c r="G335" i="32" s="1"/>
  <c r="M335" i="32" s="1"/>
  <c r="I335" i="32"/>
  <c r="A336" i="32"/>
  <c r="A348" i="32" s="1"/>
  <c r="A360" i="32" s="1"/>
  <c r="A372" i="32" s="1"/>
  <c r="A384" i="32" s="1"/>
  <c r="A396" i="32" s="1"/>
  <c r="A408" i="32" s="1"/>
  <c r="A420" i="32" s="1"/>
  <c r="F336" i="32"/>
  <c r="A337" i="32"/>
  <c r="A349" i="32" s="1"/>
  <c r="A361" i="32" s="1"/>
  <c r="A373" i="32" s="1"/>
  <c r="A385" i="32" s="1"/>
  <c r="A397" i="32" s="1"/>
  <c r="A409" i="32" s="1"/>
  <c r="A421" i="32" s="1"/>
  <c r="F337" i="32"/>
  <c r="G337" i="32" s="1"/>
  <c r="M337" i="32" s="1"/>
  <c r="I337" i="32"/>
  <c r="F338" i="32"/>
  <c r="I338" i="32" s="1"/>
  <c r="G338" i="32"/>
  <c r="M338" i="32" s="1"/>
  <c r="F339" i="32"/>
  <c r="G339" i="32" s="1"/>
  <c r="M339" i="32" s="1"/>
  <c r="I339" i="32"/>
  <c r="F340" i="32"/>
  <c r="A341" i="32"/>
  <c r="A353" i="32" s="1"/>
  <c r="A365" i="32" s="1"/>
  <c r="A377" i="32" s="1"/>
  <c r="A389" i="32" s="1"/>
  <c r="A401" i="32" s="1"/>
  <c r="A413" i="32" s="1"/>
  <c r="F341" i="32"/>
  <c r="G341" i="32" s="1"/>
  <c r="M341" i="32" s="1"/>
  <c r="I341" i="32"/>
  <c r="F342" i="32"/>
  <c r="A343" i="32"/>
  <c r="A355" i="32" s="1"/>
  <c r="F343" i="32"/>
  <c r="G343" i="32" s="1"/>
  <c r="M343" i="32" s="1"/>
  <c r="I343" i="32"/>
  <c r="F344" i="32"/>
  <c r="A345" i="32"/>
  <c r="A357" i="32" s="1"/>
  <c r="A369" i="32" s="1"/>
  <c r="A381" i="32" s="1"/>
  <c r="A393" i="32" s="1"/>
  <c r="A405" i="32" s="1"/>
  <c r="A417" i="32" s="1"/>
  <c r="F345" i="32"/>
  <c r="G345" i="32" s="1"/>
  <c r="M345" i="32" s="1"/>
  <c r="I345" i="32"/>
  <c r="F346" i="32"/>
  <c r="A347" i="32"/>
  <c r="A359" i="32" s="1"/>
  <c r="F347" i="32"/>
  <c r="G347" i="32" s="1"/>
  <c r="M347" i="32" s="1"/>
  <c r="I347" i="32"/>
  <c r="F348" i="32"/>
  <c r="F349" i="32"/>
  <c r="G349" i="32" s="1"/>
  <c r="M349" i="32" s="1"/>
  <c r="I349" i="32"/>
  <c r="F350" i="32"/>
  <c r="G350" i="32"/>
  <c r="I350" i="32"/>
  <c r="M350" i="32"/>
  <c r="F351" i="32"/>
  <c r="F352" i="32"/>
  <c r="G352" i="32" s="1"/>
  <c r="M352" i="32" s="1"/>
  <c r="I352" i="32"/>
  <c r="F353" i="32"/>
  <c r="A354" i="32"/>
  <c r="F354" i="32"/>
  <c r="G354" i="32" s="1"/>
  <c r="M354" i="32" s="1"/>
  <c r="I354" i="32"/>
  <c r="F355" i="32"/>
  <c r="A356" i="32"/>
  <c r="F356" i="32"/>
  <c r="G356" i="32" s="1"/>
  <c r="M356" i="32" s="1"/>
  <c r="I356" i="32"/>
  <c r="F357" i="32"/>
  <c r="F358" i="32"/>
  <c r="G358" i="32" s="1"/>
  <c r="M358" i="32" s="1"/>
  <c r="I358" i="32"/>
  <c r="F359" i="32"/>
  <c r="F360" i="32"/>
  <c r="G360" i="32" s="1"/>
  <c r="M360" i="32" s="1"/>
  <c r="I360" i="32"/>
  <c r="F361" i="32"/>
  <c r="F362" i="32"/>
  <c r="I362" i="32" s="1"/>
  <c r="G362" i="32"/>
  <c r="M362" i="32"/>
  <c r="F363" i="32"/>
  <c r="A364" i="32"/>
  <c r="A376" i="32" s="1"/>
  <c r="A388" i="32" s="1"/>
  <c r="A400" i="32" s="1"/>
  <c r="A412" i="32" s="1"/>
  <c r="F364" i="32"/>
  <c r="G364" i="32" s="1"/>
  <c r="M364" i="32" s="1"/>
  <c r="I364" i="32"/>
  <c r="F365" i="32"/>
  <c r="A366" i="32"/>
  <c r="A378" i="32" s="1"/>
  <c r="A390" i="32" s="1"/>
  <c r="A402" i="32" s="1"/>
  <c r="A414" i="32" s="1"/>
  <c r="F366" i="32"/>
  <c r="G366" i="32" s="1"/>
  <c r="I366" i="32"/>
  <c r="M366" i="32"/>
  <c r="A367" i="32"/>
  <c r="A379" i="32" s="1"/>
  <c r="A391" i="32" s="1"/>
  <c r="A403" i="32" s="1"/>
  <c r="A415" i="32" s="1"/>
  <c r="F367" i="32"/>
  <c r="G367" i="32"/>
  <c r="M367" i="32" s="1"/>
  <c r="I367" i="32"/>
  <c r="A368" i="32"/>
  <c r="A380" i="32" s="1"/>
  <c r="A392" i="32" s="1"/>
  <c r="A404" i="32" s="1"/>
  <c r="A416" i="32" s="1"/>
  <c r="F368" i="32"/>
  <c r="F369" i="32"/>
  <c r="G369" i="32" s="1"/>
  <c r="M369" i="32" s="1"/>
  <c r="I369" i="32"/>
  <c r="B370" i="32"/>
  <c r="B382" i="32" s="1"/>
  <c r="F370" i="32"/>
  <c r="G370" i="32" s="1"/>
  <c r="M370" i="32" s="1"/>
  <c r="I370" i="32"/>
  <c r="A371" i="32"/>
  <c r="A383" i="32" s="1"/>
  <c r="A395" i="32" s="1"/>
  <c r="A407" i="32" s="1"/>
  <c r="A419" i="32" s="1"/>
  <c r="F371" i="32"/>
  <c r="I371" i="32" s="1"/>
  <c r="G371" i="32"/>
  <c r="M371" i="32" s="1"/>
  <c r="F372" i="32"/>
  <c r="F373" i="32"/>
  <c r="A374" i="32"/>
  <c r="A386" i="32" s="1"/>
  <c r="A398" i="32" s="1"/>
  <c r="F374" i="32"/>
  <c r="G374" i="32"/>
  <c r="M374" i="32" s="1"/>
  <c r="I374" i="32"/>
  <c r="F375" i="32"/>
  <c r="F376" i="32"/>
  <c r="G376" i="32" s="1"/>
  <c r="M376" i="32" s="1"/>
  <c r="I376" i="32"/>
  <c r="F377" i="32"/>
  <c r="G377" i="32" s="1"/>
  <c r="I377" i="32"/>
  <c r="M377" i="32"/>
  <c r="F378" i="32"/>
  <c r="G378" i="32"/>
  <c r="M378" i="32" s="1"/>
  <c r="I378" i="32"/>
  <c r="F379" i="32"/>
  <c r="F380" i="32"/>
  <c r="B381" i="32"/>
  <c r="B393" i="32" s="1"/>
  <c r="F381" i="32"/>
  <c r="G381" i="32" s="1"/>
  <c r="M381" i="32" s="1"/>
  <c r="I381" i="32"/>
  <c r="F382" i="32"/>
  <c r="I382" i="32" s="1"/>
  <c r="G382" i="32"/>
  <c r="M382" i="32" s="1"/>
  <c r="F383" i="32"/>
  <c r="F384" i="32"/>
  <c r="G384" i="32" s="1"/>
  <c r="M384" i="32" s="1"/>
  <c r="I384" i="32"/>
  <c r="F385" i="32"/>
  <c r="G385" i="32" s="1"/>
  <c r="I385" i="32"/>
  <c r="M385" i="32"/>
  <c r="F386" i="32"/>
  <c r="F387" i="32"/>
  <c r="I387" i="32" s="1"/>
  <c r="G387" i="32"/>
  <c r="M387" i="32" s="1"/>
  <c r="F388" i="32"/>
  <c r="F389" i="32"/>
  <c r="B390" i="32"/>
  <c r="F390" i="32"/>
  <c r="G390" i="32" s="1"/>
  <c r="I390" i="32"/>
  <c r="M390" i="32"/>
  <c r="F391" i="32"/>
  <c r="G391" i="32"/>
  <c r="M391" i="32" s="1"/>
  <c r="I391" i="32"/>
  <c r="F392" i="32"/>
  <c r="F393" i="32"/>
  <c r="G393" i="32" s="1"/>
  <c r="M393" i="32" s="1"/>
  <c r="I393" i="32"/>
  <c r="B394" i="32"/>
  <c r="F394" i="32"/>
  <c r="I394" i="32" s="1"/>
  <c r="G394" i="32"/>
  <c r="M394" i="32"/>
  <c r="F395" i="32"/>
  <c r="G395" i="32"/>
  <c r="I395" i="32"/>
  <c r="M395" i="32"/>
  <c r="B396" i="32"/>
  <c r="B408" i="32" s="1"/>
  <c r="B420" i="32" s="1"/>
  <c r="F396" i="32"/>
  <c r="I396" i="32" s="1"/>
  <c r="G396" i="32"/>
  <c r="M396" i="32" s="1"/>
  <c r="F397" i="32"/>
  <c r="G397" i="32"/>
  <c r="I397" i="32"/>
  <c r="M397" i="32"/>
  <c r="F398" i="32"/>
  <c r="F399" i="32"/>
  <c r="I399" i="32" s="1"/>
  <c r="G399" i="32"/>
  <c r="M399" i="32"/>
  <c r="F400" i="32"/>
  <c r="G400" i="32"/>
  <c r="M400" i="32" s="1"/>
  <c r="I400" i="32"/>
  <c r="B401" i="32"/>
  <c r="B413" i="32" s="1"/>
  <c r="F401" i="32"/>
  <c r="I401" i="32" s="1"/>
  <c r="G401" i="32"/>
  <c r="M401" i="32" s="1"/>
  <c r="B402" i="32"/>
  <c r="F402" i="32"/>
  <c r="G402" i="32"/>
  <c r="I402" i="32"/>
  <c r="M402" i="32"/>
  <c r="F403" i="32"/>
  <c r="I403" i="32" s="1"/>
  <c r="G403" i="32"/>
  <c r="M403" i="32"/>
  <c r="B404" i="32"/>
  <c r="B416" i="32" s="1"/>
  <c r="F404" i="32"/>
  <c r="G404" i="32"/>
  <c r="I404" i="32"/>
  <c r="M404" i="32"/>
  <c r="B405" i="32"/>
  <c r="B417" i="32" s="1"/>
  <c r="F405" i="32"/>
  <c r="I405" i="32" s="1"/>
  <c r="G405" i="32"/>
  <c r="M405" i="32" s="1"/>
  <c r="B406" i="32"/>
  <c r="F406" i="32"/>
  <c r="G406" i="32"/>
  <c r="I406" i="32"/>
  <c r="M406" i="32"/>
  <c r="F407" i="32"/>
  <c r="I407" i="32" s="1"/>
  <c r="G407" i="32"/>
  <c r="M407" i="32"/>
  <c r="F408" i="32"/>
  <c r="G408" i="32"/>
  <c r="M408" i="32" s="1"/>
  <c r="I408" i="32"/>
  <c r="F409" i="32"/>
  <c r="I409" i="32" s="1"/>
  <c r="G409" i="32"/>
  <c r="M409" i="32" s="1"/>
  <c r="A410" i="32"/>
  <c r="F410" i="32"/>
  <c r="G410" i="32" s="1"/>
  <c r="M410" i="32" s="1"/>
  <c r="I410" i="32"/>
  <c r="B411" i="32"/>
  <c r="F411" i="32"/>
  <c r="G411" i="32"/>
  <c r="I411" i="32"/>
  <c r="M411" i="32"/>
  <c r="F412" i="32"/>
  <c r="I412" i="32" s="1"/>
  <c r="G412" i="32"/>
  <c r="M412" i="32"/>
  <c r="F413" i="32"/>
  <c r="G413" i="32"/>
  <c r="I413" i="32"/>
  <c r="M413" i="32"/>
  <c r="B414" i="32"/>
  <c r="F414" i="32"/>
  <c r="I414" i="32" s="1"/>
  <c r="G414" i="32"/>
  <c r="M414" i="32" s="1"/>
  <c r="F415" i="32"/>
  <c r="G415" i="32"/>
  <c r="I415" i="32"/>
  <c r="M415" i="32"/>
  <c r="F416" i="32"/>
  <c r="I416" i="32" s="1"/>
  <c r="G416" i="32"/>
  <c r="M416" i="32"/>
  <c r="F417" i="32"/>
  <c r="G417" i="32"/>
  <c r="M417" i="32" s="1"/>
  <c r="I417" i="32"/>
  <c r="B418" i="32"/>
  <c r="F418" i="32"/>
  <c r="I418" i="32" s="1"/>
  <c r="G418" i="32"/>
  <c r="M418" i="32" s="1"/>
  <c r="F419" i="32"/>
  <c r="G419" i="32"/>
  <c r="M419" i="32" s="1"/>
  <c r="I419" i="32"/>
  <c r="F420" i="32"/>
  <c r="I420" i="32" s="1"/>
  <c r="G420" i="32"/>
  <c r="M420" i="32"/>
  <c r="F421" i="32"/>
  <c r="G421" i="32"/>
  <c r="I421" i="32"/>
  <c r="M421" i="32"/>
  <c r="L14" i="31"/>
  <c r="Q14" i="31"/>
  <c r="L15" i="31"/>
  <c r="Q15" i="31"/>
  <c r="L16" i="31"/>
  <c r="Q16" i="31"/>
  <c r="L17" i="31"/>
  <c r="Q17" i="31"/>
  <c r="L18" i="31"/>
  <c r="Q18" i="31"/>
  <c r="L19" i="31"/>
  <c r="Q19" i="31"/>
  <c r="L20" i="31"/>
  <c r="Q20" i="31"/>
  <c r="L21" i="31"/>
  <c r="Q21" i="31"/>
  <c r="L22" i="31"/>
  <c r="Q22" i="31"/>
  <c r="L23" i="31"/>
  <c r="Q23" i="31"/>
  <c r="L24" i="31"/>
  <c r="Q24" i="31"/>
  <c r="L25" i="31"/>
  <c r="O25" i="31"/>
  <c r="O38" i="31" s="1"/>
  <c r="Q25" i="31"/>
  <c r="J26" i="31"/>
  <c r="J27" i="31"/>
  <c r="J39" i="31" s="1"/>
  <c r="J51" i="31" s="1"/>
  <c r="L27" i="31"/>
  <c r="Q27" i="31" s="1"/>
  <c r="J28" i="31"/>
  <c r="J29" i="31"/>
  <c r="L29" i="31"/>
  <c r="Q29" i="31" s="1"/>
  <c r="J30" i="31"/>
  <c r="J31" i="31"/>
  <c r="J43" i="31" s="1"/>
  <c r="L31" i="31"/>
  <c r="Q31" i="31" s="1"/>
  <c r="J32" i="31"/>
  <c r="L32" i="31" s="1"/>
  <c r="Q32" i="31" s="1"/>
  <c r="J33" i="31"/>
  <c r="L33" i="31"/>
  <c r="Q33" i="31" s="1"/>
  <c r="J34" i="31"/>
  <c r="L34" i="31" s="1"/>
  <c r="Q34" i="31" s="1"/>
  <c r="J35" i="31"/>
  <c r="J47" i="31" s="1"/>
  <c r="J59" i="31" s="1"/>
  <c r="L35" i="31"/>
  <c r="Q35" i="31" s="1"/>
  <c r="J36" i="31"/>
  <c r="J37" i="31"/>
  <c r="L37" i="31"/>
  <c r="O37" i="31"/>
  <c r="O50" i="31" s="1"/>
  <c r="Q37" i="31"/>
  <c r="L39" i="31"/>
  <c r="Q39" i="31" s="1"/>
  <c r="J41" i="31"/>
  <c r="J53" i="31" s="1"/>
  <c r="J65" i="31" s="1"/>
  <c r="J77" i="31" s="1"/>
  <c r="J89" i="31" s="1"/>
  <c r="J101" i="31" s="1"/>
  <c r="J113" i="31" s="1"/>
  <c r="J125" i="31" s="1"/>
  <c r="J137" i="31" s="1"/>
  <c r="J149" i="31" s="1"/>
  <c r="J161" i="31" s="1"/>
  <c r="J173" i="31" s="1"/>
  <c r="J185" i="31" s="1"/>
  <c r="J197" i="31" s="1"/>
  <c r="J209" i="31" s="1"/>
  <c r="J221" i="31" s="1"/>
  <c r="J233" i="31" s="1"/>
  <c r="J245" i="31" s="1"/>
  <c r="J257" i="31" s="1"/>
  <c r="J269" i="31" s="1"/>
  <c r="J281" i="31" s="1"/>
  <c r="J293" i="31" s="1"/>
  <c r="J305" i="31" s="1"/>
  <c r="J317" i="31" s="1"/>
  <c r="J329" i="31" s="1"/>
  <c r="J341" i="31" s="1"/>
  <c r="J353" i="31" s="1"/>
  <c r="J365" i="31" s="1"/>
  <c r="J377" i="31" s="1"/>
  <c r="J389" i="31" s="1"/>
  <c r="J401" i="31" s="1"/>
  <c r="J413" i="31" s="1"/>
  <c r="L41" i="31"/>
  <c r="Q41" i="31" s="1"/>
  <c r="J45" i="31"/>
  <c r="J57" i="31" s="1"/>
  <c r="J69" i="31" s="1"/>
  <c r="L45" i="31"/>
  <c r="Q45" i="31" s="1"/>
  <c r="J46" i="31"/>
  <c r="J49" i="31"/>
  <c r="J61" i="31" s="1"/>
  <c r="J73" i="31" s="1"/>
  <c r="J85" i="31" s="1"/>
  <c r="J97" i="31" s="1"/>
  <c r="J109" i="31" s="1"/>
  <c r="J121" i="31" s="1"/>
  <c r="J133" i="31" s="1"/>
  <c r="J145" i="31" s="1"/>
  <c r="J157" i="31" s="1"/>
  <c r="J169" i="31" s="1"/>
  <c r="J181" i="31" s="1"/>
  <c r="J193" i="31" s="1"/>
  <c r="J205" i="31" s="1"/>
  <c r="J217" i="31" s="1"/>
  <c r="J229" i="31" s="1"/>
  <c r="J241" i="31" s="1"/>
  <c r="J253" i="31" s="1"/>
  <c r="J265" i="31" s="1"/>
  <c r="J277" i="31" s="1"/>
  <c r="J289" i="31" s="1"/>
  <c r="J301" i="31" s="1"/>
  <c r="J313" i="31" s="1"/>
  <c r="J325" i="31" s="1"/>
  <c r="J337" i="31" s="1"/>
  <c r="J349" i="31" s="1"/>
  <c r="J361" i="31" s="1"/>
  <c r="J373" i="31" s="1"/>
  <c r="J385" i="31" s="1"/>
  <c r="J397" i="31" s="1"/>
  <c r="J409" i="31" s="1"/>
  <c r="J421" i="31" s="1"/>
  <c r="L49" i="31"/>
  <c r="Q49" i="31" s="1"/>
  <c r="O49" i="31"/>
  <c r="L53" i="31"/>
  <c r="Q53" i="31" s="1"/>
  <c r="L57" i="31"/>
  <c r="Q57" i="31" s="1"/>
  <c r="L61" i="31"/>
  <c r="Q61" i="31" s="1"/>
  <c r="O61" i="31"/>
  <c r="O74" i="31" s="1"/>
  <c r="O62" i="31"/>
  <c r="L65" i="31"/>
  <c r="Q65" i="31" s="1"/>
  <c r="O73" i="31"/>
  <c r="L77" i="31"/>
  <c r="Q77" i="31" s="1"/>
  <c r="O85" i="31"/>
  <c r="O98" i="31" s="1"/>
  <c r="O86" i="31"/>
  <c r="L89" i="31"/>
  <c r="Q89" i="31" s="1"/>
  <c r="L97" i="31"/>
  <c r="O97" i="31"/>
  <c r="Q97" i="31"/>
  <c r="L101" i="31"/>
  <c r="Q101" i="31" s="1"/>
  <c r="L109" i="31"/>
  <c r="L113" i="31"/>
  <c r="N113" i="31" s="1"/>
  <c r="Q113" i="31"/>
  <c r="L125" i="31"/>
  <c r="L133" i="31"/>
  <c r="L137" i="31"/>
  <c r="N137" i="31" s="1"/>
  <c r="Q137" i="31"/>
  <c r="L145" i="31"/>
  <c r="L149" i="31"/>
  <c r="L157" i="31"/>
  <c r="L161" i="31"/>
  <c r="N161" i="31" s="1"/>
  <c r="Q161" i="31"/>
  <c r="L169" i="31"/>
  <c r="L173" i="31"/>
  <c r="L181" i="31"/>
  <c r="L185" i="31"/>
  <c r="N185" i="31" s="1"/>
  <c r="Q185" i="31"/>
  <c r="L193" i="31"/>
  <c r="A194" i="31"/>
  <c r="A195" i="31" s="1"/>
  <c r="A196" i="31" s="1"/>
  <c r="A197" i="31" s="1"/>
  <c r="A198" i="31" s="1"/>
  <c r="A199" i="31" s="1"/>
  <c r="A200" i="31" s="1"/>
  <c r="A201" i="31" s="1"/>
  <c r="A202" i="31" s="1"/>
  <c r="A203" i="31" s="1"/>
  <c r="A204" i="31" s="1"/>
  <c r="A205" i="31" s="1"/>
  <c r="B194" i="31"/>
  <c r="B195" i="31"/>
  <c r="B196" i="31"/>
  <c r="B197" i="31"/>
  <c r="L197" i="31"/>
  <c r="N197" i="31" s="1"/>
  <c r="Q197" i="31"/>
  <c r="B198" i="31"/>
  <c r="B199" i="31"/>
  <c r="B200" i="31"/>
  <c r="B201" i="31"/>
  <c r="B202" i="31"/>
  <c r="B203" i="31"/>
  <c r="B204" i="31"/>
  <c r="B205" i="31"/>
  <c r="L205" i="31"/>
  <c r="L209" i="31"/>
  <c r="L217" i="31"/>
  <c r="L221" i="31"/>
  <c r="N221" i="31" s="1"/>
  <c r="Q221" i="31"/>
  <c r="L229" i="31"/>
  <c r="L233" i="31"/>
  <c r="L241" i="31"/>
  <c r="L245" i="31"/>
  <c r="N245" i="31" s="1"/>
  <c r="Q245" i="31"/>
  <c r="L253" i="31"/>
  <c r="L257" i="31"/>
  <c r="L265" i="31"/>
  <c r="L269" i="31"/>
  <c r="N269" i="31" s="1"/>
  <c r="Q269" i="31"/>
  <c r="L277" i="31"/>
  <c r="L281" i="31"/>
  <c r="L289" i="31"/>
  <c r="L293" i="31"/>
  <c r="N293" i="31" s="1"/>
  <c r="Q293" i="31"/>
  <c r="L301" i="31"/>
  <c r="A302" i="31"/>
  <c r="B302" i="31"/>
  <c r="B314" i="31" s="1"/>
  <c r="B326" i="31" s="1"/>
  <c r="B338" i="31" s="1"/>
  <c r="B350" i="31" s="1"/>
  <c r="B362" i="31" s="1"/>
  <c r="B374" i="31" s="1"/>
  <c r="B386" i="31" s="1"/>
  <c r="B398" i="31" s="1"/>
  <c r="B410" i="31" s="1"/>
  <c r="A303" i="31"/>
  <c r="B303" i="31"/>
  <c r="A304" i="31"/>
  <c r="A316" i="31" s="1"/>
  <c r="A328" i="31" s="1"/>
  <c r="A340" i="31" s="1"/>
  <c r="A352" i="31" s="1"/>
  <c r="A364" i="31" s="1"/>
  <c r="A376" i="31" s="1"/>
  <c r="A388" i="31" s="1"/>
  <c r="A400" i="31" s="1"/>
  <c r="A412" i="31" s="1"/>
  <c r="B304" i="31"/>
  <c r="A305" i="31"/>
  <c r="B305" i="31"/>
  <c r="L305" i="31"/>
  <c r="A306" i="31"/>
  <c r="A318" i="31" s="1"/>
  <c r="A330" i="31" s="1"/>
  <c r="A342" i="31" s="1"/>
  <c r="A354" i="31" s="1"/>
  <c r="A366" i="31" s="1"/>
  <c r="A378" i="31" s="1"/>
  <c r="A390" i="31" s="1"/>
  <c r="A402" i="31" s="1"/>
  <c r="A414" i="31" s="1"/>
  <c r="B306" i="31"/>
  <c r="A307" i="31"/>
  <c r="B307" i="31"/>
  <c r="A308" i="31"/>
  <c r="A320" i="31" s="1"/>
  <c r="A332" i="31" s="1"/>
  <c r="A344" i="31" s="1"/>
  <c r="A356" i="31" s="1"/>
  <c r="A368" i="31" s="1"/>
  <c r="A380" i="31" s="1"/>
  <c r="A392" i="31" s="1"/>
  <c r="A404" i="31" s="1"/>
  <c r="A416" i="31" s="1"/>
  <c r="B308" i="31"/>
  <c r="A309" i="31"/>
  <c r="B309" i="31"/>
  <c r="A310" i="31"/>
  <c r="A322" i="31" s="1"/>
  <c r="A334" i="31" s="1"/>
  <c r="A346" i="31" s="1"/>
  <c r="A358" i="31" s="1"/>
  <c r="A370" i="31" s="1"/>
  <c r="A382" i="31" s="1"/>
  <c r="A394" i="31" s="1"/>
  <c r="A406" i="31" s="1"/>
  <c r="A418" i="31" s="1"/>
  <c r="B310" i="31"/>
  <c r="A311" i="31"/>
  <c r="B311" i="31"/>
  <c r="A312" i="31"/>
  <c r="A324" i="31" s="1"/>
  <c r="A336" i="31" s="1"/>
  <c r="A348" i="31" s="1"/>
  <c r="A360" i="31" s="1"/>
  <c r="A372" i="31" s="1"/>
  <c r="A384" i="31" s="1"/>
  <c r="A396" i="31" s="1"/>
  <c r="A408" i="31" s="1"/>
  <c r="A420" i="31" s="1"/>
  <c r="B312" i="31"/>
  <c r="A313" i="31"/>
  <c r="B313" i="31"/>
  <c r="L313" i="31"/>
  <c r="A314" i="31"/>
  <c r="A326" i="31" s="1"/>
  <c r="A315" i="31"/>
  <c r="A327" i="31" s="1"/>
  <c r="A339" i="31" s="1"/>
  <c r="A351" i="31" s="1"/>
  <c r="A363" i="31" s="1"/>
  <c r="A375" i="31" s="1"/>
  <c r="A387" i="31" s="1"/>
  <c r="A399" i="31" s="1"/>
  <c r="A411" i="31" s="1"/>
  <c r="B315" i="31"/>
  <c r="B316" i="31"/>
  <c r="B328" i="31" s="1"/>
  <c r="B340" i="31" s="1"/>
  <c r="B352" i="31" s="1"/>
  <c r="B364" i="31" s="1"/>
  <c r="B376" i="31" s="1"/>
  <c r="B388" i="31" s="1"/>
  <c r="B400" i="31" s="1"/>
  <c r="B412" i="31" s="1"/>
  <c r="A317" i="31"/>
  <c r="A329" i="31" s="1"/>
  <c r="A341" i="31" s="1"/>
  <c r="A353" i="31" s="1"/>
  <c r="A365" i="31" s="1"/>
  <c r="A377" i="31" s="1"/>
  <c r="A389" i="31" s="1"/>
  <c r="A401" i="31" s="1"/>
  <c r="A413" i="31" s="1"/>
  <c r="B317" i="31"/>
  <c r="B329" i="31" s="1"/>
  <c r="L317" i="31"/>
  <c r="N317" i="31" s="1"/>
  <c r="Q317" i="31"/>
  <c r="B318" i="31"/>
  <c r="A319" i="31"/>
  <c r="A331" i="31" s="1"/>
  <c r="A343" i="31" s="1"/>
  <c r="A355" i="31" s="1"/>
  <c r="A367" i="31" s="1"/>
  <c r="A379" i="31" s="1"/>
  <c r="A391" i="31" s="1"/>
  <c r="A403" i="31" s="1"/>
  <c r="A415" i="31" s="1"/>
  <c r="B319" i="31"/>
  <c r="B320" i="31"/>
  <c r="A321" i="31"/>
  <c r="A333" i="31" s="1"/>
  <c r="A345" i="31" s="1"/>
  <c r="A357" i="31" s="1"/>
  <c r="A369" i="31" s="1"/>
  <c r="A381" i="31" s="1"/>
  <c r="A393" i="31" s="1"/>
  <c r="A405" i="31" s="1"/>
  <c r="A417" i="31" s="1"/>
  <c r="B321" i="31"/>
  <c r="B333" i="31" s="1"/>
  <c r="B322" i="31"/>
  <c r="A323" i="31"/>
  <c r="A335" i="31" s="1"/>
  <c r="A347" i="31" s="1"/>
  <c r="A359" i="31" s="1"/>
  <c r="A371" i="31" s="1"/>
  <c r="A383" i="31" s="1"/>
  <c r="A395" i="31" s="1"/>
  <c r="A407" i="31" s="1"/>
  <c r="A419" i="31" s="1"/>
  <c r="B323" i="31"/>
  <c r="B324" i="31"/>
  <c r="A325" i="31"/>
  <c r="A337" i="31" s="1"/>
  <c r="A349" i="31" s="1"/>
  <c r="A361" i="31" s="1"/>
  <c r="A373" i="31" s="1"/>
  <c r="A385" i="31" s="1"/>
  <c r="A397" i="31" s="1"/>
  <c r="A409" i="31" s="1"/>
  <c r="A421" i="31" s="1"/>
  <c r="B325" i="31"/>
  <c r="B337" i="31" s="1"/>
  <c r="L325" i="31"/>
  <c r="B327" i="31"/>
  <c r="L329" i="31"/>
  <c r="B330" i="31"/>
  <c r="B342" i="31" s="1"/>
  <c r="B354" i="31" s="1"/>
  <c r="B366" i="31" s="1"/>
  <c r="B378" i="31" s="1"/>
  <c r="B390" i="31" s="1"/>
  <c r="B402" i="31" s="1"/>
  <c r="B414" i="31" s="1"/>
  <c r="B331" i="31"/>
  <c r="B332" i="31"/>
  <c r="B344" i="31" s="1"/>
  <c r="B334" i="31"/>
  <c r="B346" i="31" s="1"/>
  <c r="B335" i="31"/>
  <c r="B336" i="31"/>
  <c r="B348" i="31" s="1"/>
  <c r="L337" i="31"/>
  <c r="A338" i="31"/>
  <c r="A350" i="31" s="1"/>
  <c r="A362" i="31" s="1"/>
  <c r="A374" i="31" s="1"/>
  <c r="A386" i="31" s="1"/>
  <c r="A398" i="31" s="1"/>
  <c r="A410" i="31" s="1"/>
  <c r="B339" i="31"/>
  <c r="B351" i="31" s="1"/>
  <c r="B363" i="31" s="1"/>
  <c r="B375" i="31" s="1"/>
  <c r="B387" i="31" s="1"/>
  <c r="B399" i="31" s="1"/>
  <c r="B411" i="31" s="1"/>
  <c r="B341" i="31"/>
  <c r="B353" i="31" s="1"/>
  <c r="L341" i="31"/>
  <c r="N341" i="31" s="1"/>
  <c r="Q341" i="31"/>
  <c r="B343" i="31"/>
  <c r="B355" i="31" s="1"/>
  <c r="B345" i="31"/>
  <c r="B357" i="31" s="1"/>
  <c r="B369" i="31" s="1"/>
  <c r="B381" i="31" s="1"/>
  <c r="B393" i="31" s="1"/>
  <c r="B405" i="31" s="1"/>
  <c r="B417" i="31" s="1"/>
  <c r="B347" i="31"/>
  <c r="B359" i="31" s="1"/>
  <c r="B349" i="31"/>
  <c r="B361" i="31" s="1"/>
  <c r="B373" i="31" s="1"/>
  <c r="B385" i="31" s="1"/>
  <c r="B397" i="31" s="1"/>
  <c r="B409" i="31" s="1"/>
  <c r="B421" i="31" s="1"/>
  <c r="L349" i="31"/>
  <c r="L353" i="31"/>
  <c r="B356" i="31"/>
  <c r="B368" i="31" s="1"/>
  <c r="B380" i="31" s="1"/>
  <c r="B392" i="31" s="1"/>
  <c r="B404" i="31" s="1"/>
  <c r="B416" i="31" s="1"/>
  <c r="B358" i="31"/>
  <c r="B370" i="31" s="1"/>
  <c r="B360" i="31"/>
  <c r="B372" i="31" s="1"/>
  <c r="B384" i="31" s="1"/>
  <c r="B396" i="31" s="1"/>
  <c r="B408" i="31" s="1"/>
  <c r="B420" i="31" s="1"/>
  <c r="L361" i="31"/>
  <c r="B365" i="31"/>
  <c r="B377" i="31" s="1"/>
  <c r="B389" i="31" s="1"/>
  <c r="B401" i="31" s="1"/>
  <c r="B413" i="31" s="1"/>
  <c r="L365" i="31"/>
  <c r="N365" i="31" s="1"/>
  <c r="Q365" i="31"/>
  <c r="B367" i="31"/>
  <c r="B379" i="31" s="1"/>
  <c r="B391" i="31" s="1"/>
  <c r="B403" i="31" s="1"/>
  <c r="B415" i="31" s="1"/>
  <c r="B371" i="31"/>
  <c r="B383" i="31" s="1"/>
  <c r="B395" i="31" s="1"/>
  <c r="B407" i="31" s="1"/>
  <c r="B419" i="31" s="1"/>
  <c r="L373" i="31"/>
  <c r="L377" i="31"/>
  <c r="B382" i="31"/>
  <c r="B394" i="31" s="1"/>
  <c r="B406" i="31" s="1"/>
  <c r="B418" i="31" s="1"/>
  <c r="L385" i="31"/>
  <c r="L389" i="31"/>
  <c r="N389" i="31" s="1"/>
  <c r="Q389" i="31"/>
  <c r="L397" i="31"/>
  <c r="L401" i="31"/>
  <c r="L409" i="31"/>
  <c r="L413" i="31"/>
  <c r="N413" i="31" s="1"/>
  <c r="Q413" i="31"/>
  <c r="L421" i="31"/>
  <c r="N425" i="31"/>
  <c r="N426" i="31"/>
  <c r="N427" i="31"/>
  <c r="N428" i="31"/>
  <c r="N429" i="31"/>
  <c r="N430" i="31"/>
  <c r="N431" i="31"/>
  <c r="K14" i="30"/>
  <c r="P14" i="30"/>
  <c r="K15" i="30"/>
  <c r="P15" i="30"/>
  <c r="K16" i="30"/>
  <c r="P16" i="30"/>
  <c r="K17" i="30"/>
  <c r="P17" i="30"/>
  <c r="K18" i="30"/>
  <c r="P18" i="30"/>
  <c r="K19" i="30"/>
  <c r="P19" i="30"/>
  <c r="K20" i="30"/>
  <c r="P20" i="30"/>
  <c r="K21" i="30"/>
  <c r="P21" i="30"/>
  <c r="K22" i="30"/>
  <c r="P22" i="30"/>
  <c r="K23" i="30"/>
  <c r="P23" i="30"/>
  <c r="K24" i="30"/>
  <c r="P24" i="30"/>
  <c r="K25" i="30"/>
  <c r="P25" i="30" s="1"/>
  <c r="N25" i="30"/>
  <c r="H26" i="30"/>
  <c r="H38" i="30" s="1"/>
  <c r="H50" i="30" s="1"/>
  <c r="H62" i="30" s="1"/>
  <c r="H74" i="30" s="1"/>
  <c r="H86" i="30" s="1"/>
  <c r="H98" i="30" s="1"/>
  <c r="I26" i="30"/>
  <c r="K26" i="30"/>
  <c r="P26" i="30" s="1"/>
  <c r="H27" i="30"/>
  <c r="H39" i="30" s="1"/>
  <c r="H51" i="30" s="1"/>
  <c r="H63" i="30" s="1"/>
  <c r="H75" i="30" s="1"/>
  <c r="H87" i="30" s="1"/>
  <c r="H99" i="30" s="1"/>
  <c r="H111" i="30" s="1"/>
  <c r="I27" i="30"/>
  <c r="I39" i="30" s="1"/>
  <c r="I51" i="30" s="1"/>
  <c r="I63" i="30" s="1"/>
  <c r="I75" i="30" s="1"/>
  <c r="I87" i="30" s="1"/>
  <c r="I99" i="30" s="1"/>
  <c r="I111" i="30" s="1"/>
  <c r="I123" i="30" s="1"/>
  <c r="I135" i="30" s="1"/>
  <c r="I147" i="30" s="1"/>
  <c r="I159" i="30" s="1"/>
  <c r="I171" i="30" s="1"/>
  <c r="I183" i="30" s="1"/>
  <c r="I195" i="30" s="1"/>
  <c r="I207" i="30" s="1"/>
  <c r="I219" i="30" s="1"/>
  <c r="I231" i="30" s="1"/>
  <c r="I243" i="30" s="1"/>
  <c r="I255" i="30" s="1"/>
  <c r="I267" i="30" s="1"/>
  <c r="I279" i="30" s="1"/>
  <c r="I291" i="30" s="1"/>
  <c r="I303" i="30" s="1"/>
  <c r="I315" i="30" s="1"/>
  <c r="I327" i="30" s="1"/>
  <c r="I339" i="30" s="1"/>
  <c r="I351" i="30" s="1"/>
  <c r="I363" i="30" s="1"/>
  <c r="I375" i="30" s="1"/>
  <c r="I387" i="30" s="1"/>
  <c r="I399" i="30" s="1"/>
  <c r="I411" i="30" s="1"/>
  <c r="K27" i="30"/>
  <c r="P27" i="30" s="1"/>
  <c r="H28" i="30"/>
  <c r="I28" i="30"/>
  <c r="I40" i="30" s="1"/>
  <c r="I52" i="30" s="1"/>
  <c r="I64" i="30" s="1"/>
  <c r="I76" i="30" s="1"/>
  <c r="I88" i="30" s="1"/>
  <c r="I100" i="30" s="1"/>
  <c r="K28" i="30"/>
  <c r="P28" i="30" s="1"/>
  <c r="H29" i="30"/>
  <c r="H41" i="30" s="1"/>
  <c r="H53" i="30" s="1"/>
  <c r="H65" i="30" s="1"/>
  <c r="H77" i="30" s="1"/>
  <c r="H89" i="30" s="1"/>
  <c r="H101" i="30" s="1"/>
  <c r="I29" i="30"/>
  <c r="I41" i="30" s="1"/>
  <c r="I53" i="30" s="1"/>
  <c r="I65" i="30" s="1"/>
  <c r="I77" i="30" s="1"/>
  <c r="I89" i="30" s="1"/>
  <c r="I101" i="30" s="1"/>
  <c r="I113" i="30" s="1"/>
  <c r="I125" i="30" s="1"/>
  <c r="I137" i="30" s="1"/>
  <c r="I149" i="30" s="1"/>
  <c r="I161" i="30" s="1"/>
  <c r="I173" i="30" s="1"/>
  <c r="I185" i="30" s="1"/>
  <c r="I197" i="30" s="1"/>
  <c r="I209" i="30" s="1"/>
  <c r="I221" i="30" s="1"/>
  <c r="I233" i="30" s="1"/>
  <c r="I245" i="30" s="1"/>
  <c r="I257" i="30" s="1"/>
  <c r="I269" i="30" s="1"/>
  <c r="I281" i="30" s="1"/>
  <c r="I293" i="30" s="1"/>
  <c r="I305" i="30" s="1"/>
  <c r="I317" i="30" s="1"/>
  <c r="I329" i="30" s="1"/>
  <c r="I341" i="30" s="1"/>
  <c r="I353" i="30" s="1"/>
  <c r="I365" i="30" s="1"/>
  <c r="I377" i="30" s="1"/>
  <c r="I389" i="30" s="1"/>
  <c r="I401" i="30" s="1"/>
  <c r="I413" i="30" s="1"/>
  <c r="K29" i="30"/>
  <c r="P29" i="30" s="1"/>
  <c r="H30" i="30"/>
  <c r="I30" i="30"/>
  <c r="I42" i="30" s="1"/>
  <c r="I54" i="30" s="1"/>
  <c r="I66" i="30" s="1"/>
  <c r="I78" i="30" s="1"/>
  <c r="I90" i="30" s="1"/>
  <c r="I102" i="30" s="1"/>
  <c r="I114" i="30" s="1"/>
  <c r="K114" i="30" s="1"/>
  <c r="P114" i="30" s="1"/>
  <c r="K30" i="30"/>
  <c r="P30" i="30" s="1"/>
  <c r="H31" i="30"/>
  <c r="H43" i="30" s="1"/>
  <c r="H55" i="30" s="1"/>
  <c r="H67" i="30" s="1"/>
  <c r="H79" i="30" s="1"/>
  <c r="H91" i="30" s="1"/>
  <c r="H103" i="30" s="1"/>
  <c r="H115" i="30" s="1"/>
  <c r="I31" i="30"/>
  <c r="I43" i="30" s="1"/>
  <c r="I55" i="30" s="1"/>
  <c r="I67" i="30" s="1"/>
  <c r="I79" i="30" s="1"/>
  <c r="I91" i="30" s="1"/>
  <c r="I103" i="30" s="1"/>
  <c r="I115" i="30" s="1"/>
  <c r="I127" i="30" s="1"/>
  <c r="I139" i="30" s="1"/>
  <c r="I151" i="30" s="1"/>
  <c r="I163" i="30" s="1"/>
  <c r="I175" i="30" s="1"/>
  <c r="I187" i="30" s="1"/>
  <c r="I199" i="30" s="1"/>
  <c r="I211" i="30" s="1"/>
  <c r="I223" i="30" s="1"/>
  <c r="I235" i="30" s="1"/>
  <c r="I247" i="30" s="1"/>
  <c r="I259" i="30" s="1"/>
  <c r="I271" i="30" s="1"/>
  <c r="I283" i="30" s="1"/>
  <c r="I295" i="30" s="1"/>
  <c r="I307" i="30" s="1"/>
  <c r="I319" i="30" s="1"/>
  <c r="I331" i="30" s="1"/>
  <c r="I343" i="30" s="1"/>
  <c r="I355" i="30" s="1"/>
  <c r="I367" i="30" s="1"/>
  <c r="I379" i="30" s="1"/>
  <c r="I391" i="30" s="1"/>
  <c r="I403" i="30" s="1"/>
  <c r="I415" i="30" s="1"/>
  <c r="K31" i="30"/>
  <c r="P31" i="30" s="1"/>
  <c r="H32" i="30"/>
  <c r="I32" i="30"/>
  <c r="I44" i="30" s="1"/>
  <c r="I56" i="30" s="1"/>
  <c r="I68" i="30" s="1"/>
  <c r="I80" i="30" s="1"/>
  <c r="I92" i="30" s="1"/>
  <c r="I104" i="30" s="1"/>
  <c r="K32" i="30"/>
  <c r="P32" i="30" s="1"/>
  <c r="H33" i="30"/>
  <c r="H45" i="30" s="1"/>
  <c r="H57" i="30" s="1"/>
  <c r="H69" i="30" s="1"/>
  <c r="H81" i="30" s="1"/>
  <c r="H93" i="30" s="1"/>
  <c r="H105" i="30" s="1"/>
  <c r="I33" i="30"/>
  <c r="I45" i="30" s="1"/>
  <c r="I57" i="30" s="1"/>
  <c r="I69" i="30" s="1"/>
  <c r="I81" i="30" s="1"/>
  <c r="I93" i="30" s="1"/>
  <c r="I105" i="30" s="1"/>
  <c r="I117" i="30" s="1"/>
  <c r="I129" i="30" s="1"/>
  <c r="I141" i="30" s="1"/>
  <c r="I153" i="30" s="1"/>
  <c r="I165" i="30" s="1"/>
  <c r="I177" i="30" s="1"/>
  <c r="I189" i="30" s="1"/>
  <c r="I201" i="30" s="1"/>
  <c r="I213" i="30" s="1"/>
  <c r="I225" i="30" s="1"/>
  <c r="I237" i="30" s="1"/>
  <c r="I249" i="30" s="1"/>
  <c r="I261" i="30" s="1"/>
  <c r="I273" i="30" s="1"/>
  <c r="I285" i="30" s="1"/>
  <c r="I297" i="30" s="1"/>
  <c r="I309" i="30" s="1"/>
  <c r="I321" i="30" s="1"/>
  <c r="I333" i="30" s="1"/>
  <c r="I345" i="30" s="1"/>
  <c r="I357" i="30" s="1"/>
  <c r="I369" i="30" s="1"/>
  <c r="I381" i="30" s="1"/>
  <c r="I393" i="30" s="1"/>
  <c r="I405" i="30" s="1"/>
  <c r="I417" i="30" s="1"/>
  <c r="K33" i="30"/>
  <c r="P33" i="30" s="1"/>
  <c r="H34" i="30"/>
  <c r="I34" i="30"/>
  <c r="I46" i="30" s="1"/>
  <c r="I58" i="30" s="1"/>
  <c r="I70" i="30" s="1"/>
  <c r="I82" i="30" s="1"/>
  <c r="I94" i="30" s="1"/>
  <c r="K34" i="30"/>
  <c r="P34" i="30" s="1"/>
  <c r="H35" i="30"/>
  <c r="H47" i="30" s="1"/>
  <c r="H59" i="30" s="1"/>
  <c r="H71" i="30" s="1"/>
  <c r="H83" i="30" s="1"/>
  <c r="H95" i="30" s="1"/>
  <c r="I35" i="30"/>
  <c r="I47" i="30" s="1"/>
  <c r="I59" i="30" s="1"/>
  <c r="I71" i="30" s="1"/>
  <c r="I83" i="30" s="1"/>
  <c r="I95" i="30" s="1"/>
  <c r="I107" i="30" s="1"/>
  <c r="I119" i="30" s="1"/>
  <c r="I131" i="30" s="1"/>
  <c r="I143" i="30" s="1"/>
  <c r="I155" i="30" s="1"/>
  <c r="I167" i="30" s="1"/>
  <c r="I179" i="30" s="1"/>
  <c r="I191" i="30" s="1"/>
  <c r="I203" i="30" s="1"/>
  <c r="I215" i="30" s="1"/>
  <c r="I227" i="30" s="1"/>
  <c r="I239" i="30" s="1"/>
  <c r="I251" i="30" s="1"/>
  <c r="I263" i="30" s="1"/>
  <c r="I275" i="30" s="1"/>
  <c r="I287" i="30" s="1"/>
  <c r="I299" i="30" s="1"/>
  <c r="I311" i="30" s="1"/>
  <c r="I323" i="30" s="1"/>
  <c r="I335" i="30" s="1"/>
  <c r="I347" i="30" s="1"/>
  <c r="I359" i="30" s="1"/>
  <c r="I371" i="30" s="1"/>
  <c r="I383" i="30" s="1"/>
  <c r="I395" i="30" s="1"/>
  <c r="I407" i="30" s="1"/>
  <c r="I419" i="30" s="1"/>
  <c r="K35" i="30"/>
  <c r="P35" i="30" s="1"/>
  <c r="H36" i="30"/>
  <c r="I36" i="30"/>
  <c r="I48" i="30" s="1"/>
  <c r="I60" i="30" s="1"/>
  <c r="I72" i="30" s="1"/>
  <c r="I84" i="30" s="1"/>
  <c r="I96" i="30" s="1"/>
  <c r="I108" i="30" s="1"/>
  <c r="K108" i="30" s="1"/>
  <c r="P108" i="30" s="1"/>
  <c r="K36" i="30"/>
  <c r="P36" i="30" s="1"/>
  <c r="H37" i="30"/>
  <c r="H49" i="30" s="1"/>
  <c r="H61" i="30" s="1"/>
  <c r="H73" i="30" s="1"/>
  <c r="H85" i="30" s="1"/>
  <c r="H97" i="30" s="1"/>
  <c r="H109" i="30" s="1"/>
  <c r="I37" i="30"/>
  <c r="I49" i="30" s="1"/>
  <c r="I61" i="30" s="1"/>
  <c r="I73" i="30" s="1"/>
  <c r="I85" i="30" s="1"/>
  <c r="I97" i="30" s="1"/>
  <c r="I109" i="30" s="1"/>
  <c r="I121" i="30" s="1"/>
  <c r="I133" i="30" s="1"/>
  <c r="I145" i="30" s="1"/>
  <c r="I157" i="30" s="1"/>
  <c r="I169" i="30" s="1"/>
  <c r="I181" i="30" s="1"/>
  <c r="I193" i="30" s="1"/>
  <c r="I205" i="30" s="1"/>
  <c r="I217" i="30" s="1"/>
  <c r="I229" i="30" s="1"/>
  <c r="I241" i="30" s="1"/>
  <c r="I253" i="30" s="1"/>
  <c r="I265" i="30" s="1"/>
  <c r="I277" i="30" s="1"/>
  <c r="I289" i="30" s="1"/>
  <c r="I301" i="30" s="1"/>
  <c r="I313" i="30" s="1"/>
  <c r="I325" i="30" s="1"/>
  <c r="I337" i="30" s="1"/>
  <c r="I349" i="30" s="1"/>
  <c r="I361" i="30" s="1"/>
  <c r="I373" i="30" s="1"/>
  <c r="I385" i="30" s="1"/>
  <c r="I397" i="30" s="1"/>
  <c r="I409" i="30" s="1"/>
  <c r="I421" i="30" s="1"/>
  <c r="K37" i="30"/>
  <c r="N37" i="30"/>
  <c r="P37" i="30"/>
  <c r="I38" i="30"/>
  <c r="K38" i="30" s="1"/>
  <c r="P38" i="30" s="1"/>
  <c r="N38" i="30"/>
  <c r="K39" i="30"/>
  <c r="P39" i="30" s="1"/>
  <c r="H40" i="30"/>
  <c r="H52" i="30" s="1"/>
  <c r="H64" i="30" s="1"/>
  <c r="H76" i="30" s="1"/>
  <c r="H88" i="30" s="1"/>
  <c r="H100" i="30" s="1"/>
  <c r="H112" i="30" s="1"/>
  <c r="H124" i="30" s="1"/>
  <c r="H136" i="30" s="1"/>
  <c r="H148" i="30" s="1"/>
  <c r="H160" i="30" s="1"/>
  <c r="H172" i="30" s="1"/>
  <c r="H184" i="30" s="1"/>
  <c r="H196" i="30" s="1"/>
  <c r="H208" i="30" s="1"/>
  <c r="H220" i="30" s="1"/>
  <c r="H232" i="30" s="1"/>
  <c r="H244" i="30" s="1"/>
  <c r="H256" i="30" s="1"/>
  <c r="H268" i="30" s="1"/>
  <c r="H280" i="30" s="1"/>
  <c r="H292" i="30" s="1"/>
  <c r="H304" i="30" s="1"/>
  <c r="H316" i="30" s="1"/>
  <c r="H328" i="30" s="1"/>
  <c r="H340" i="30" s="1"/>
  <c r="H352" i="30" s="1"/>
  <c r="H364" i="30" s="1"/>
  <c r="H376" i="30" s="1"/>
  <c r="H388" i="30" s="1"/>
  <c r="H400" i="30" s="1"/>
  <c r="H412" i="30" s="1"/>
  <c r="K40" i="30"/>
  <c r="P40" i="30" s="1"/>
  <c r="K41" i="30"/>
  <c r="P41" i="30" s="1"/>
  <c r="H42" i="30"/>
  <c r="H54" i="30" s="1"/>
  <c r="H66" i="30" s="1"/>
  <c r="H78" i="30" s="1"/>
  <c r="H90" i="30" s="1"/>
  <c r="H102" i="30" s="1"/>
  <c r="H114" i="30" s="1"/>
  <c r="H126" i="30" s="1"/>
  <c r="H138" i="30" s="1"/>
  <c r="H150" i="30" s="1"/>
  <c r="H162" i="30" s="1"/>
  <c r="H174" i="30" s="1"/>
  <c r="H186" i="30" s="1"/>
  <c r="H198" i="30" s="1"/>
  <c r="H210" i="30" s="1"/>
  <c r="H222" i="30" s="1"/>
  <c r="H234" i="30" s="1"/>
  <c r="H246" i="30" s="1"/>
  <c r="H258" i="30" s="1"/>
  <c r="H270" i="30" s="1"/>
  <c r="H282" i="30" s="1"/>
  <c r="H294" i="30" s="1"/>
  <c r="H306" i="30" s="1"/>
  <c r="H318" i="30" s="1"/>
  <c r="H330" i="30" s="1"/>
  <c r="H342" i="30" s="1"/>
  <c r="H354" i="30" s="1"/>
  <c r="H366" i="30" s="1"/>
  <c r="H378" i="30" s="1"/>
  <c r="H390" i="30" s="1"/>
  <c r="H402" i="30" s="1"/>
  <c r="H414" i="30" s="1"/>
  <c r="K42" i="30"/>
  <c r="P42" i="30" s="1"/>
  <c r="K43" i="30"/>
  <c r="P43" i="30" s="1"/>
  <c r="H44" i="30"/>
  <c r="H56" i="30" s="1"/>
  <c r="H68" i="30" s="1"/>
  <c r="H80" i="30" s="1"/>
  <c r="H92" i="30" s="1"/>
  <c r="H104" i="30" s="1"/>
  <c r="H116" i="30" s="1"/>
  <c r="H128" i="30" s="1"/>
  <c r="H140" i="30" s="1"/>
  <c r="H152" i="30" s="1"/>
  <c r="H164" i="30" s="1"/>
  <c r="H176" i="30" s="1"/>
  <c r="H188" i="30" s="1"/>
  <c r="H200" i="30" s="1"/>
  <c r="H212" i="30" s="1"/>
  <c r="H224" i="30" s="1"/>
  <c r="H236" i="30" s="1"/>
  <c r="H248" i="30" s="1"/>
  <c r="H260" i="30" s="1"/>
  <c r="H272" i="30" s="1"/>
  <c r="H284" i="30" s="1"/>
  <c r="H296" i="30" s="1"/>
  <c r="H308" i="30" s="1"/>
  <c r="H320" i="30" s="1"/>
  <c r="H332" i="30" s="1"/>
  <c r="H344" i="30" s="1"/>
  <c r="H356" i="30" s="1"/>
  <c r="H368" i="30" s="1"/>
  <c r="H380" i="30" s="1"/>
  <c r="H392" i="30" s="1"/>
  <c r="H404" i="30" s="1"/>
  <c r="H416" i="30" s="1"/>
  <c r="K44" i="30"/>
  <c r="P44" i="30" s="1"/>
  <c r="K45" i="30"/>
  <c r="P45" i="30" s="1"/>
  <c r="H46" i="30"/>
  <c r="H58" i="30" s="1"/>
  <c r="H70" i="30" s="1"/>
  <c r="H82" i="30" s="1"/>
  <c r="H94" i="30" s="1"/>
  <c r="H106" i="30" s="1"/>
  <c r="H118" i="30" s="1"/>
  <c r="H130" i="30" s="1"/>
  <c r="H142" i="30" s="1"/>
  <c r="H154" i="30" s="1"/>
  <c r="H166" i="30" s="1"/>
  <c r="H178" i="30" s="1"/>
  <c r="H190" i="30" s="1"/>
  <c r="H202" i="30" s="1"/>
  <c r="H214" i="30" s="1"/>
  <c r="H226" i="30" s="1"/>
  <c r="H238" i="30" s="1"/>
  <c r="H250" i="30" s="1"/>
  <c r="H262" i="30" s="1"/>
  <c r="H274" i="30" s="1"/>
  <c r="H286" i="30" s="1"/>
  <c r="H298" i="30" s="1"/>
  <c r="H310" i="30" s="1"/>
  <c r="H322" i="30" s="1"/>
  <c r="H334" i="30" s="1"/>
  <c r="H346" i="30" s="1"/>
  <c r="H358" i="30" s="1"/>
  <c r="H370" i="30" s="1"/>
  <c r="H382" i="30" s="1"/>
  <c r="H394" i="30" s="1"/>
  <c r="H406" i="30" s="1"/>
  <c r="H418" i="30" s="1"/>
  <c r="K46" i="30"/>
  <c r="P46" i="30" s="1"/>
  <c r="K47" i="30"/>
  <c r="P47" i="30" s="1"/>
  <c r="H48" i="30"/>
  <c r="H60" i="30" s="1"/>
  <c r="H72" i="30" s="1"/>
  <c r="H84" i="30" s="1"/>
  <c r="H96" i="30" s="1"/>
  <c r="H108" i="30" s="1"/>
  <c r="H120" i="30" s="1"/>
  <c r="H132" i="30" s="1"/>
  <c r="H144" i="30" s="1"/>
  <c r="H156" i="30" s="1"/>
  <c r="H168" i="30" s="1"/>
  <c r="H180" i="30" s="1"/>
  <c r="H192" i="30" s="1"/>
  <c r="H204" i="30" s="1"/>
  <c r="H216" i="30" s="1"/>
  <c r="H228" i="30" s="1"/>
  <c r="H240" i="30" s="1"/>
  <c r="H252" i="30" s="1"/>
  <c r="H264" i="30" s="1"/>
  <c r="H276" i="30" s="1"/>
  <c r="H288" i="30" s="1"/>
  <c r="H300" i="30" s="1"/>
  <c r="H312" i="30" s="1"/>
  <c r="H324" i="30" s="1"/>
  <c r="H336" i="30" s="1"/>
  <c r="H348" i="30" s="1"/>
  <c r="H360" i="30" s="1"/>
  <c r="H372" i="30" s="1"/>
  <c r="H384" i="30" s="1"/>
  <c r="H396" i="30" s="1"/>
  <c r="H408" i="30" s="1"/>
  <c r="H420" i="30" s="1"/>
  <c r="K48" i="30"/>
  <c r="P48" i="30" s="1"/>
  <c r="K49" i="30"/>
  <c r="N49" i="30"/>
  <c r="P49" i="30"/>
  <c r="N50" i="30"/>
  <c r="K51" i="30"/>
  <c r="P51" i="30" s="1"/>
  <c r="K52" i="30"/>
  <c r="P52" i="30" s="1"/>
  <c r="K53" i="30"/>
  <c r="P53" i="30" s="1"/>
  <c r="K54" i="30"/>
  <c r="P54" i="30" s="1"/>
  <c r="K55" i="30"/>
  <c r="P55" i="30" s="1"/>
  <c r="K56" i="30"/>
  <c r="P56" i="30" s="1"/>
  <c r="K57" i="30"/>
  <c r="P57" i="30" s="1"/>
  <c r="K58" i="30"/>
  <c r="P58" i="30" s="1"/>
  <c r="K59" i="30"/>
  <c r="P59" i="30" s="1"/>
  <c r="K60" i="30"/>
  <c r="P60" i="30" s="1"/>
  <c r="K61" i="30"/>
  <c r="P61" i="30" s="1"/>
  <c r="N61" i="30"/>
  <c r="N62" i="30"/>
  <c r="K63" i="30"/>
  <c r="P63" i="30" s="1"/>
  <c r="K64" i="30"/>
  <c r="P64" i="30" s="1"/>
  <c r="K65" i="30"/>
  <c r="P65" i="30" s="1"/>
  <c r="K66" i="30"/>
  <c r="P66" i="30" s="1"/>
  <c r="K67" i="30"/>
  <c r="P67" i="30" s="1"/>
  <c r="K68" i="30"/>
  <c r="P68" i="30" s="1"/>
  <c r="K69" i="30"/>
  <c r="P69" i="30" s="1"/>
  <c r="K70" i="30"/>
  <c r="P70" i="30" s="1"/>
  <c r="K71" i="30"/>
  <c r="P71" i="30" s="1"/>
  <c r="K72" i="30"/>
  <c r="P72" i="30" s="1"/>
  <c r="K73" i="30"/>
  <c r="N73" i="30"/>
  <c r="P73" i="30"/>
  <c r="N74" i="30"/>
  <c r="K75" i="30"/>
  <c r="P75" i="30" s="1"/>
  <c r="K76" i="30"/>
  <c r="P76" i="30" s="1"/>
  <c r="K77" i="30"/>
  <c r="P77" i="30" s="1"/>
  <c r="K78" i="30"/>
  <c r="P78" i="30" s="1"/>
  <c r="K79" i="30"/>
  <c r="P79" i="30" s="1"/>
  <c r="K80" i="30"/>
  <c r="P80" i="30" s="1"/>
  <c r="K81" i="30"/>
  <c r="P81" i="30" s="1"/>
  <c r="K82" i="30"/>
  <c r="P82" i="30" s="1"/>
  <c r="K83" i="30"/>
  <c r="P83" i="30" s="1"/>
  <c r="K84" i="30"/>
  <c r="P84" i="30" s="1"/>
  <c r="K85" i="30"/>
  <c r="P85" i="30" s="1"/>
  <c r="N85" i="30"/>
  <c r="N86" i="30"/>
  <c r="K87" i="30"/>
  <c r="P87" i="30" s="1"/>
  <c r="K88" i="30"/>
  <c r="P88" i="30" s="1"/>
  <c r="K89" i="30"/>
  <c r="P89" i="30" s="1"/>
  <c r="K90" i="30"/>
  <c r="P90" i="30" s="1"/>
  <c r="K91" i="30"/>
  <c r="P91" i="30" s="1"/>
  <c r="K92" i="30"/>
  <c r="P92" i="30" s="1"/>
  <c r="K93" i="30"/>
  <c r="P93" i="30" s="1"/>
  <c r="K94" i="30"/>
  <c r="P94" i="30" s="1"/>
  <c r="K95" i="30"/>
  <c r="P95" i="30" s="1"/>
  <c r="K96" i="30"/>
  <c r="P96" i="30" s="1"/>
  <c r="K97" i="30"/>
  <c r="N97" i="30"/>
  <c r="P97" i="30"/>
  <c r="N98" i="30"/>
  <c r="K99" i="30"/>
  <c r="P99" i="30" s="1"/>
  <c r="K100" i="30"/>
  <c r="P100" i="30" s="1"/>
  <c r="K101" i="30"/>
  <c r="P101" i="30" s="1"/>
  <c r="K102" i="30"/>
  <c r="P102" i="30" s="1"/>
  <c r="K103" i="30"/>
  <c r="P103" i="30" s="1"/>
  <c r="K104" i="30"/>
  <c r="P104" i="30" s="1"/>
  <c r="K105" i="30"/>
  <c r="I106" i="30"/>
  <c r="H107" i="30"/>
  <c r="H119" i="30" s="1"/>
  <c r="K107" i="30"/>
  <c r="M107" i="30" s="1"/>
  <c r="P107" i="30"/>
  <c r="M108" i="30"/>
  <c r="K109" i="30"/>
  <c r="H110" i="30"/>
  <c r="H122" i="30" s="1"/>
  <c r="H134" i="30" s="1"/>
  <c r="H146" i="30" s="1"/>
  <c r="H158" i="30" s="1"/>
  <c r="H170" i="30" s="1"/>
  <c r="H182" i="30" s="1"/>
  <c r="H194" i="30" s="1"/>
  <c r="H206" i="30" s="1"/>
  <c r="H218" i="30" s="1"/>
  <c r="H230" i="30" s="1"/>
  <c r="H242" i="30" s="1"/>
  <c r="H254" i="30" s="1"/>
  <c r="H266" i="30" s="1"/>
  <c r="H278" i="30" s="1"/>
  <c r="H290" i="30" s="1"/>
  <c r="H302" i="30" s="1"/>
  <c r="H314" i="30" s="1"/>
  <c r="H326" i="30" s="1"/>
  <c r="H338" i="30" s="1"/>
  <c r="H350" i="30" s="1"/>
  <c r="H362" i="30" s="1"/>
  <c r="H374" i="30" s="1"/>
  <c r="H386" i="30" s="1"/>
  <c r="H398" i="30" s="1"/>
  <c r="H410" i="30" s="1"/>
  <c r="K111" i="30"/>
  <c r="I112" i="30"/>
  <c r="H113" i="30"/>
  <c r="H125" i="30" s="1"/>
  <c r="H137" i="30" s="1"/>
  <c r="H149" i="30" s="1"/>
  <c r="H161" i="30" s="1"/>
  <c r="H173" i="30" s="1"/>
  <c r="H185" i="30" s="1"/>
  <c r="H197" i="30" s="1"/>
  <c r="H209" i="30" s="1"/>
  <c r="H221" i="30" s="1"/>
  <c r="H233" i="30" s="1"/>
  <c r="H245" i="30" s="1"/>
  <c r="H257" i="30" s="1"/>
  <c r="H269" i="30" s="1"/>
  <c r="H281" i="30" s="1"/>
  <c r="H293" i="30" s="1"/>
  <c r="H305" i="30" s="1"/>
  <c r="H317" i="30" s="1"/>
  <c r="H329" i="30" s="1"/>
  <c r="H341" i="30" s="1"/>
  <c r="H353" i="30" s="1"/>
  <c r="H365" i="30" s="1"/>
  <c r="H377" i="30" s="1"/>
  <c r="H389" i="30" s="1"/>
  <c r="H401" i="30" s="1"/>
  <c r="H413" i="30" s="1"/>
  <c r="M114" i="30"/>
  <c r="K115" i="30"/>
  <c r="I116" i="30"/>
  <c r="H117" i="30"/>
  <c r="H129" i="30" s="1"/>
  <c r="K117" i="30"/>
  <c r="M117" i="30" s="1"/>
  <c r="P117" i="30"/>
  <c r="K119" i="30"/>
  <c r="I120" i="30"/>
  <c r="H121" i="30"/>
  <c r="H133" i="30" s="1"/>
  <c r="H123" i="30"/>
  <c r="H135" i="30" s="1"/>
  <c r="K123" i="30"/>
  <c r="M123" i="30" s="1"/>
  <c r="P123" i="30"/>
  <c r="K125" i="30"/>
  <c r="I126" i="30"/>
  <c r="H127" i="30"/>
  <c r="H139" i="30" s="1"/>
  <c r="K127" i="30"/>
  <c r="M127" i="30" s="1"/>
  <c r="P127" i="30"/>
  <c r="K129" i="30"/>
  <c r="H131" i="30"/>
  <c r="H143" i="30" s="1"/>
  <c r="K131" i="30"/>
  <c r="M131" i="30" s="1"/>
  <c r="P131" i="30"/>
  <c r="K133" i="30"/>
  <c r="K135" i="30"/>
  <c r="K137" i="30"/>
  <c r="M137" i="30" s="1"/>
  <c r="P137" i="30"/>
  <c r="K139" i="30"/>
  <c r="H141" i="30"/>
  <c r="H153" i="30" s="1"/>
  <c r="K143" i="30"/>
  <c r="H145" i="30"/>
  <c r="H157" i="30" s="1"/>
  <c r="H169" i="30" s="1"/>
  <c r="H181" i="30" s="1"/>
  <c r="H193" i="30" s="1"/>
  <c r="H205" i="30" s="1"/>
  <c r="H217" i="30" s="1"/>
  <c r="H229" i="30" s="1"/>
  <c r="H241" i="30" s="1"/>
  <c r="H253" i="30" s="1"/>
  <c r="H265" i="30" s="1"/>
  <c r="H277" i="30" s="1"/>
  <c r="H289" i="30" s="1"/>
  <c r="H301" i="30" s="1"/>
  <c r="H313" i="30" s="1"/>
  <c r="H325" i="30" s="1"/>
  <c r="H337" i="30" s="1"/>
  <c r="H349" i="30" s="1"/>
  <c r="H361" i="30" s="1"/>
  <c r="H373" i="30" s="1"/>
  <c r="H385" i="30" s="1"/>
  <c r="H397" i="30" s="1"/>
  <c r="H409" i="30" s="1"/>
  <c r="H421" i="30" s="1"/>
  <c r="K145" i="30"/>
  <c r="H147" i="30"/>
  <c r="H159" i="30" s="1"/>
  <c r="H171" i="30" s="1"/>
  <c r="H183" i="30" s="1"/>
  <c r="H195" i="30" s="1"/>
  <c r="H207" i="30" s="1"/>
  <c r="H219" i="30" s="1"/>
  <c r="H231" i="30" s="1"/>
  <c r="H243" i="30" s="1"/>
  <c r="H255" i="30" s="1"/>
  <c r="H267" i="30" s="1"/>
  <c r="H279" i="30" s="1"/>
  <c r="H291" i="30" s="1"/>
  <c r="H303" i="30" s="1"/>
  <c r="H315" i="30" s="1"/>
  <c r="H327" i="30" s="1"/>
  <c r="H339" i="30" s="1"/>
  <c r="H351" i="30" s="1"/>
  <c r="H363" i="30" s="1"/>
  <c r="H375" i="30" s="1"/>
  <c r="H387" i="30" s="1"/>
  <c r="H399" i="30" s="1"/>
  <c r="H411" i="30" s="1"/>
  <c r="K147" i="30"/>
  <c r="M147" i="30" s="1"/>
  <c r="P147" i="30"/>
  <c r="K149" i="30"/>
  <c r="H151" i="30"/>
  <c r="H163" i="30" s="1"/>
  <c r="H175" i="30" s="1"/>
  <c r="H187" i="30" s="1"/>
  <c r="H199" i="30" s="1"/>
  <c r="H211" i="30" s="1"/>
  <c r="H223" i="30" s="1"/>
  <c r="H235" i="30" s="1"/>
  <c r="H247" i="30" s="1"/>
  <c r="H259" i="30" s="1"/>
  <c r="H271" i="30" s="1"/>
  <c r="H283" i="30" s="1"/>
  <c r="H295" i="30" s="1"/>
  <c r="H307" i="30" s="1"/>
  <c r="H319" i="30" s="1"/>
  <c r="H331" i="30" s="1"/>
  <c r="H343" i="30" s="1"/>
  <c r="H355" i="30" s="1"/>
  <c r="H367" i="30" s="1"/>
  <c r="H379" i="30" s="1"/>
  <c r="H391" i="30" s="1"/>
  <c r="H403" i="30" s="1"/>
  <c r="H415" i="30" s="1"/>
  <c r="K151" i="30"/>
  <c r="M151" i="30" s="1"/>
  <c r="P151" i="30"/>
  <c r="K153" i="30"/>
  <c r="H155" i="30"/>
  <c r="H167" i="30" s="1"/>
  <c r="H179" i="30" s="1"/>
  <c r="H191" i="30" s="1"/>
  <c r="H203" i="30" s="1"/>
  <c r="H215" i="30" s="1"/>
  <c r="H227" i="30" s="1"/>
  <c r="H239" i="30" s="1"/>
  <c r="H251" i="30" s="1"/>
  <c r="H263" i="30" s="1"/>
  <c r="H275" i="30" s="1"/>
  <c r="H287" i="30" s="1"/>
  <c r="H299" i="30" s="1"/>
  <c r="H311" i="30" s="1"/>
  <c r="H323" i="30" s="1"/>
  <c r="H335" i="30" s="1"/>
  <c r="H347" i="30" s="1"/>
  <c r="H359" i="30" s="1"/>
  <c r="H371" i="30" s="1"/>
  <c r="H383" i="30" s="1"/>
  <c r="H395" i="30" s="1"/>
  <c r="H407" i="30" s="1"/>
  <c r="H419" i="30" s="1"/>
  <c r="K155" i="30"/>
  <c r="M155" i="30" s="1"/>
  <c r="P155" i="30"/>
  <c r="K157" i="30"/>
  <c r="K159" i="30"/>
  <c r="K161" i="30"/>
  <c r="M161" i="30" s="1"/>
  <c r="P161" i="30"/>
  <c r="K163" i="30"/>
  <c r="H165" i="30"/>
  <c r="H177" i="30" s="1"/>
  <c r="K165" i="30"/>
  <c r="M165" i="30" s="1"/>
  <c r="P165" i="30"/>
  <c r="K167" i="30"/>
  <c r="K169" i="30"/>
  <c r="K171" i="30"/>
  <c r="M171" i="30" s="1"/>
  <c r="P171" i="30"/>
  <c r="K173" i="30"/>
  <c r="K175" i="30"/>
  <c r="M175" i="30" s="1"/>
  <c r="P175" i="30"/>
  <c r="K177" i="30"/>
  <c r="K179" i="30"/>
  <c r="M179" i="30" s="1"/>
  <c r="P179" i="30"/>
  <c r="K181" i="30"/>
  <c r="K183" i="30"/>
  <c r="K185" i="30"/>
  <c r="M185" i="30" s="1"/>
  <c r="P185" i="30"/>
  <c r="K187" i="30"/>
  <c r="H189" i="30"/>
  <c r="H201" i="30" s="1"/>
  <c r="H213" i="30" s="1"/>
  <c r="H225" i="30" s="1"/>
  <c r="H237" i="30" s="1"/>
  <c r="H249" i="30" s="1"/>
  <c r="H261" i="30" s="1"/>
  <c r="H273" i="30" s="1"/>
  <c r="H285" i="30" s="1"/>
  <c r="H297" i="30" s="1"/>
  <c r="H309" i="30" s="1"/>
  <c r="H321" i="30" s="1"/>
  <c r="H333" i="30" s="1"/>
  <c r="H345" i="30" s="1"/>
  <c r="H357" i="30" s="1"/>
  <c r="H369" i="30" s="1"/>
  <c r="H381" i="30" s="1"/>
  <c r="H393" i="30" s="1"/>
  <c r="H405" i="30" s="1"/>
  <c r="H417" i="30" s="1"/>
  <c r="K189" i="30"/>
  <c r="M189" i="30" s="1"/>
  <c r="P189" i="30"/>
  <c r="K191" i="30"/>
  <c r="K193" i="30"/>
  <c r="A194" i="30"/>
  <c r="B194" i="30"/>
  <c r="A195" i="30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B195" i="30"/>
  <c r="K195" i="30"/>
  <c r="M195" i="30" s="1"/>
  <c r="P195" i="30"/>
  <c r="B196" i="30"/>
  <c r="B197" i="30"/>
  <c r="K197" i="30"/>
  <c r="M197" i="30" s="1"/>
  <c r="P197" i="30"/>
  <c r="B198" i="30"/>
  <c r="B199" i="30"/>
  <c r="K199" i="30"/>
  <c r="M199" i="30" s="1"/>
  <c r="P199" i="30"/>
  <c r="B200" i="30"/>
  <c r="B201" i="30"/>
  <c r="K201" i="30"/>
  <c r="M201" i="30" s="1"/>
  <c r="P201" i="30"/>
  <c r="B202" i="30"/>
  <c r="B203" i="30"/>
  <c r="K203" i="30"/>
  <c r="M203" i="30" s="1"/>
  <c r="P203" i="30"/>
  <c r="B204" i="30"/>
  <c r="B205" i="30"/>
  <c r="K205" i="30"/>
  <c r="K207" i="30"/>
  <c r="M207" i="30" s="1"/>
  <c r="P207" i="30"/>
  <c r="K209" i="30"/>
  <c r="K211" i="30"/>
  <c r="M211" i="30" s="1"/>
  <c r="P211" i="30"/>
  <c r="K213" i="30"/>
  <c r="K215" i="30"/>
  <c r="M215" i="30" s="1"/>
  <c r="P215" i="30"/>
  <c r="K217" i="30"/>
  <c r="K219" i="30"/>
  <c r="K221" i="30"/>
  <c r="M221" i="30" s="1"/>
  <c r="P221" i="30"/>
  <c r="K223" i="30"/>
  <c r="K225" i="30"/>
  <c r="M225" i="30" s="1"/>
  <c r="P225" i="30"/>
  <c r="K227" i="30"/>
  <c r="K229" i="30"/>
  <c r="K231" i="30"/>
  <c r="M231" i="30" s="1"/>
  <c r="P231" i="30"/>
  <c r="K233" i="30"/>
  <c r="K235" i="30"/>
  <c r="M235" i="30" s="1"/>
  <c r="P235" i="30"/>
  <c r="K237" i="30"/>
  <c r="K239" i="30"/>
  <c r="M239" i="30" s="1"/>
  <c r="P239" i="30"/>
  <c r="K241" i="30"/>
  <c r="K243" i="30"/>
  <c r="K245" i="30"/>
  <c r="M245" i="30" s="1"/>
  <c r="P245" i="30"/>
  <c r="K247" i="30"/>
  <c r="K249" i="30"/>
  <c r="M249" i="30" s="1"/>
  <c r="P249" i="30"/>
  <c r="K251" i="30"/>
  <c r="K253" i="30"/>
  <c r="K255" i="30"/>
  <c r="M255" i="30" s="1"/>
  <c r="P255" i="30"/>
  <c r="K257" i="30"/>
  <c r="K259" i="30"/>
  <c r="M259" i="30" s="1"/>
  <c r="P259" i="30"/>
  <c r="K261" i="30"/>
  <c r="K263" i="30"/>
  <c r="M263" i="30" s="1"/>
  <c r="P263" i="30"/>
  <c r="K265" i="30"/>
  <c r="K267" i="30"/>
  <c r="K269" i="30"/>
  <c r="M269" i="30" s="1"/>
  <c r="P269" i="30"/>
  <c r="K271" i="30"/>
  <c r="K273" i="30"/>
  <c r="M273" i="30" s="1"/>
  <c r="P273" i="30"/>
  <c r="K275" i="30"/>
  <c r="K277" i="30"/>
  <c r="K279" i="30"/>
  <c r="M279" i="30" s="1"/>
  <c r="P279" i="30"/>
  <c r="K281" i="30"/>
  <c r="K283" i="30"/>
  <c r="M283" i="30" s="1"/>
  <c r="P283" i="30"/>
  <c r="K285" i="30"/>
  <c r="K287" i="30"/>
  <c r="M287" i="30" s="1"/>
  <c r="P287" i="30"/>
  <c r="K289" i="30"/>
  <c r="K291" i="30"/>
  <c r="K293" i="30"/>
  <c r="M293" i="30" s="1"/>
  <c r="P293" i="30"/>
  <c r="K295" i="30"/>
  <c r="K297" i="30"/>
  <c r="M297" i="30" s="1"/>
  <c r="P297" i="30"/>
  <c r="K299" i="30"/>
  <c r="K301" i="30"/>
  <c r="A302" i="30"/>
  <c r="B302" i="30"/>
  <c r="A303" i="30"/>
  <c r="A315" i="30" s="1"/>
  <c r="B303" i="30"/>
  <c r="K303" i="30"/>
  <c r="M303" i="30" s="1"/>
  <c r="P303" i="30"/>
  <c r="A304" i="30"/>
  <c r="B304" i="30"/>
  <c r="B316" i="30" s="1"/>
  <c r="A305" i="30"/>
  <c r="B305" i="30"/>
  <c r="K305" i="30"/>
  <c r="A306" i="30"/>
  <c r="B306" i="30"/>
  <c r="A307" i="30"/>
  <c r="A319" i="30" s="1"/>
  <c r="B307" i="30"/>
  <c r="K307" i="30"/>
  <c r="M307" i="30" s="1"/>
  <c r="P307" i="30"/>
  <c r="A308" i="30"/>
  <c r="B308" i="30"/>
  <c r="B320" i="30" s="1"/>
  <c r="A309" i="30"/>
  <c r="B309" i="30"/>
  <c r="K309" i="30"/>
  <c r="A310" i="30"/>
  <c r="B310" i="30"/>
  <c r="A311" i="30"/>
  <c r="A323" i="30" s="1"/>
  <c r="B311" i="30"/>
  <c r="K311" i="30"/>
  <c r="M311" i="30" s="1"/>
  <c r="P311" i="30"/>
  <c r="A312" i="30"/>
  <c r="B312" i="30"/>
  <c r="B324" i="30" s="1"/>
  <c r="A313" i="30"/>
  <c r="B313" i="30"/>
  <c r="K313" i="30"/>
  <c r="A314" i="30"/>
  <c r="A326" i="30" s="1"/>
  <c r="A338" i="30" s="1"/>
  <c r="A350" i="30" s="1"/>
  <c r="A362" i="30" s="1"/>
  <c r="A374" i="30" s="1"/>
  <c r="A386" i="30" s="1"/>
  <c r="A398" i="30" s="1"/>
  <c r="A410" i="30" s="1"/>
  <c r="B314" i="30"/>
  <c r="B315" i="30"/>
  <c r="K315" i="30"/>
  <c r="A316" i="30"/>
  <c r="A317" i="30"/>
  <c r="A329" i="30" s="1"/>
  <c r="A341" i="30" s="1"/>
  <c r="A353" i="30" s="1"/>
  <c r="A365" i="30" s="1"/>
  <c r="A377" i="30" s="1"/>
  <c r="A389" i="30" s="1"/>
  <c r="A401" i="30" s="1"/>
  <c r="A413" i="30" s="1"/>
  <c r="B317" i="30"/>
  <c r="K317" i="30"/>
  <c r="M317" i="30" s="1"/>
  <c r="P317" i="30"/>
  <c r="A318" i="30"/>
  <c r="B318" i="30"/>
  <c r="B330" i="30" s="1"/>
  <c r="B342" i="30" s="1"/>
  <c r="B354" i="30" s="1"/>
  <c r="B366" i="30" s="1"/>
  <c r="B378" i="30" s="1"/>
  <c r="B390" i="30" s="1"/>
  <c r="B402" i="30" s="1"/>
  <c r="B414" i="30" s="1"/>
  <c r="B319" i="30"/>
  <c r="K319" i="30"/>
  <c r="A320" i="30"/>
  <c r="A321" i="30"/>
  <c r="A333" i="30" s="1"/>
  <c r="A345" i="30" s="1"/>
  <c r="A357" i="30" s="1"/>
  <c r="A369" i="30" s="1"/>
  <c r="A381" i="30" s="1"/>
  <c r="A393" i="30" s="1"/>
  <c r="A405" i="30" s="1"/>
  <c r="A417" i="30" s="1"/>
  <c r="B321" i="30"/>
  <c r="K321" i="30"/>
  <c r="M321" i="30" s="1"/>
  <c r="P321" i="30"/>
  <c r="A322" i="30"/>
  <c r="B322" i="30"/>
  <c r="B334" i="30" s="1"/>
  <c r="B346" i="30" s="1"/>
  <c r="B358" i="30" s="1"/>
  <c r="B370" i="30" s="1"/>
  <c r="B382" i="30" s="1"/>
  <c r="B394" i="30" s="1"/>
  <c r="B406" i="30" s="1"/>
  <c r="B418" i="30" s="1"/>
  <c r="B323" i="30"/>
  <c r="K323" i="30"/>
  <c r="A324" i="30"/>
  <c r="A325" i="30"/>
  <c r="A337" i="30" s="1"/>
  <c r="A349" i="30" s="1"/>
  <c r="A361" i="30" s="1"/>
  <c r="A373" i="30" s="1"/>
  <c r="A385" i="30" s="1"/>
  <c r="A397" i="30" s="1"/>
  <c r="A409" i="30" s="1"/>
  <c r="A421" i="30" s="1"/>
  <c r="B325" i="30"/>
  <c r="K325" i="30"/>
  <c r="B326" i="30"/>
  <c r="A327" i="30"/>
  <c r="A339" i="30" s="1"/>
  <c r="B327" i="30"/>
  <c r="K327" i="30"/>
  <c r="M327" i="30" s="1"/>
  <c r="P327" i="30"/>
  <c r="A328" i="30"/>
  <c r="B328" i="30"/>
  <c r="B340" i="30" s="1"/>
  <c r="B329" i="30"/>
  <c r="K329" i="30"/>
  <c r="A330" i="30"/>
  <c r="A331" i="30"/>
  <c r="A343" i="30" s="1"/>
  <c r="B331" i="30"/>
  <c r="K331" i="30"/>
  <c r="M331" i="30" s="1"/>
  <c r="P331" i="30"/>
  <c r="A332" i="30"/>
  <c r="B332" i="30"/>
  <c r="B344" i="30" s="1"/>
  <c r="B333" i="30"/>
  <c r="K333" i="30"/>
  <c r="A334" i="30"/>
  <c r="A335" i="30"/>
  <c r="A347" i="30" s="1"/>
  <c r="B335" i="30"/>
  <c r="K335" i="30"/>
  <c r="M335" i="30" s="1"/>
  <c r="P335" i="30"/>
  <c r="A336" i="30"/>
  <c r="B336" i="30"/>
  <c r="B348" i="30" s="1"/>
  <c r="B337" i="30"/>
  <c r="K337" i="30"/>
  <c r="B338" i="30"/>
  <c r="B339" i="30"/>
  <c r="K339" i="30"/>
  <c r="A340" i="30"/>
  <c r="B341" i="30"/>
  <c r="K341" i="30"/>
  <c r="M341" i="30" s="1"/>
  <c r="P341" i="30"/>
  <c r="A342" i="30"/>
  <c r="B343" i="30"/>
  <c r="K343" i="30"/>
  <c r="A344" i="30"/>
  <c r="B345" i="30"/>
  <c r="K345" i="30"/>
  <c r="M345" i="30" s="1"/>
  <c r="P345" i="30"/>
  <c r="A346" i="30"/>
  <c r="B347" i="30"/>
  <c r="K347" i="30"/>
  <c r="A348" i="30"/>
  <c r="B349" i="30"/>
  <c r="K349" i="30"/>
  <c r="B350" i="30"/>
  <c r="A351" i="30"/>
  <c r="A363" i="30" s="1"/>
  <c r="A375" i="30" s="1"/>
  <c r="A387" i="30" s="1"/>
  <c r="A399" i="30" s="1"/>
  <c r="A411" i="30" s="1"/>
  <c r="B351" i="30"/>
  <c r="K351" i="30"/>
  <c r="M351" i="30" s="1"/>
  <c r="P351" i="30"/>
  <c r="A352" i="30"/>
  <c r="B352" i="30"/>
  <c r="B364" i="30" s="1"/>
  <c r="B376" i="30" s="1"/>
  <c r="B388" i="30" s="1"/>
  <c r="B400" i="30" s="1"/>
  <c r="B412" i="30" s="1"/>
  <c r="B353" i="30"/>
  <c r="K353" i="30"/>
  <c r="A354" i="30"/>
  <c r="A355" i="30"/>
  <c r="A367" i="30" s="1"/>
  <c r="A379" i="30" s="1"/>
  <c r="A391" i="30" s="1"/>
  <c r="A403" i="30" s="1"/>
  <c r="A415" i="30" s="1"/>
  <c r="B355" i="30"/>
  <c r="K355" i="30"/>
  <c r="M355" i="30" s="1"/>
  <c r="P355" i="30"/>
  <c r="A356" i="30"/>
  <c r="B356" i="30"/>
  <c r="B368" i="30" s="1"/>
  <c r="B380" i="30" s="1"/>
  <c r="B392" i="30" s="1"/>
  <c r="B404" i="30" s="1"/>
  <c r="B416" i="30" s="1"/>
  <c r="B357" i="30"/>
  <c r="K357" i="30"/>
  <c r="A358" i="30"/>
  <c r="A359" i="30"/>
  <c r="A371" i="30" s="1"/>
  <c r="A383" i="30" s="1"/>
  <c r="A395" i="30" s="1"/>
  <c r="A407" i="30" s="1"/>
  <c r="A419" i="30" s="1"/>
  <c r="B359" i="30"/>
  <c r="K359" i="30"/>
  <c r="M359" i="30" s="1"/>
  <c r="P359" i="30"/>
  <c r="A360" i="30"/>
  <c r="B360" i="30"/>
  <c r="B372" i="30" s="1"/>
  <c r="B384" i="30" s="1"/>
  <c r="B396" i="30" s="1"/>
  <c r="B408" i="30" s="1"/>
  <c r="B420" i="30" s="1"/>
  <c r="B361" i="30"/>
  <c r="K361" i="30"/>
  <c r="B362" i="30"/>
  <c r="B363" i="30"/>
  <c r="K363" i="30"/>
  <c r="A364" i="30"/>
  <c r="B365" i="30"/>
  <c r="K365" i="30"/>
  <c r="M365" i="30" s="1"/>
  <c r="P365" i="30"/>
  <c r="A366" i="30"/>
  <c r="B367" i="30"/>
  <c r="K367" i="30"/>
  <c r="A368" i="30"/>
  <c r="B369" i="30"/>
  <c r="K369" i="30"/>
  <c r="M369" i="30" s="1"/>
  <c r="P369" i="30"/>
  <c r="A370" i="30"/>
  <c r="B371" i="30"/>
  <c r="K371" i="30"/>
  <c r="A372" i="30"/>
  <c r="B373" i="30"/>
  <c r="K373" i="30"/>
  <c r="B374" i="30"/>
  <c r="B375" i="30"/>
  <c r="K375" i="30"/>
  <c r="M375" i="30" s="1"/>
  <c r="P375" i="30"/>
  <c r="A376" i="30"/>
  <c r="B377" i="30"/>
  <c r="K377" i="30"/>
  <c r="A378" i="30"/>
  <c r="B379" i="30"/>
  <c r="K379" i="30"/>
  <c r="M379" i="30" s="1"/>
  <c r="P379" i="30"/>
  <c r="A380" i="30"/>
  <c r="B381" i="30"/>
  <c r="K381" i="30"/>
  <c r="A382" i="30"/>
  <c r="B383" i="30"/>
  <c r="K383" i="30"/>
  <c r="M383" i="30" s="1"/>
  <c r="P383" i="30"/>
  <c r="A384" i="30"/>
  <c r="B385" i="30"/>
  <c r="K385" i="30"/>
  <c r="B386" i="30"/>
  <c r="B387" i="30"/>
  <c r="K387" i="30"/>
  <c r="A388" i="30"/>
  <c r="B389" i="30"/>
  <c r="K389" i="30"/>
  <c r="M389" i="30" s="1"/>
  <c r="P389" i="30"/>
  <c r="A390" i="30"/>
  <c r="B391" i="30"/>
  <c r="K391" i="30"/>
  <c r="A392" i="30"/>
  <c r="B393" i="30"/>
  <c r="K393" i="30"/>
  <c r="M393" i="30" s="1"/>
  <c r="P393" i="30"/>
  <c r="A394" i="30"/>
  <c r="B395" i="30"/>
  <c r="K395" i="30"/>
  <c r="A396" i="30"/>
  <c r="B397" i="30"/>
  <c r="K397" i="30"/>
  <c r="B398" i="30"/>
  <c r="B399" i="30"/>
  <c r="K399" i="30"/>
  <c r="M399" i="30" s="1"/>
  <c r="P399" i="30"/>
  <c r="A400" i="30"/>
  <c r="B401" i="30"/>
  <c r="K401" i="30"/>
  <c r="A402" i="30"/>
  <c r="B403" i="30"/>
  <c r="K403" i="30"/>
  <c r="M403" i="30" s="1"/>
  <c r="P403" i="30"/>
  <c r="A404" i="30"/>
  <c r="B405" i="30"/>
  <c r="K405" i="30"/>
  <c r="A406" i="30"/>
  <c r="B407" i="30"/>
  <c r="K407" i="30"/>
  <c r="M407" i="30" s="1"/>
  <c r="P407" i="30"/>
  <c r="A408" i="30"/>
  <c r="B409" i="30"/>
  <c r="K409" i="30"/>
  <c r="B410" i="30"/>
  <c r="B411" i="30"/>
  <c r="K411" i="30"/>
  <c r="A412" i="30"/>
  <c r="B413" i="30"/>
  <c r="K413" i="30"/>
  <c r="M413" i="30" s="1"/>
  <c r="P413" i="30"/>
  <c r="A414" i="30"/>
  <c r="B415" i="30"/>
  <c r="K415" i="30"/>
  <c r="A416" i="30"/>
  <c r="B417" i="30"/>
  <c r="K417" i="30"/>
  <c r="M417" i="30" s="1"/>
  <c r="P417" i="30"/>
  <c r="A418" i="30"/>
  <c r="B419" i="30"/>
  <c r="K419" i="30"/>
  <c r="A420" i="30"/>
  <c r="B421" i="30"/>
  <c r="K421" i="30"/>
  <c r="M425" i="30"/>
  <c r="M426" i="30"/>
  <c r="M427" i="30"/>
  <c r="M428" i="30"/>
  <c r="M429" i="30"/>
  <c r="M430" i="30"/>
  <c r="M431" i="30"/>
  <c r="I14" i="29"/>
  <c r="N14" i="29"/>
  <c r="I15" i="29"/>
  <c r="N15" i="29"/>
  <c r="I16" i="29"/>
  <c r="N16" i="29"/>
  <c r="I17" i="29"/>
  <c r="N17" i="29"/>
  <c r="I18" i="29"/>
  <c r="N18" i="29"/>
  <c r="I19" i="29"/>
  <c r="N19" i="29"/>
  <c r="I20" i="29"/>
  <c r="N20" i="29"/>
  <c r="I21" i="29"/>
  <c r="N21" i="29"/>
  <c r="I22" i="29"/>
  <c r="N22" i="29"/>
  <c r="I23" i="29"/>
  <c r="N23" i="29"/>
  <c r="I24" i="29"/>
  <c r="N24" i="29"/>
  <c r="I25" i="29"/>
  <c r="L25" i="29"/>
  <c r="L38" i="29" s="1"/>
  <c r="N25" i="29"/>
  <c r="R25" i="29"/>
  <c r="R38" i="29" s="1"/>
  <c r="U25" i="29"/>
  <c r="H26" i="29"/>
  <c r="H27" i="29"/>
  <c r="I27" i="29"/>
  <c r="N27" i="29" s="1"/>
  <c r="H28" i="29"/>
  <c r="H29" i="29"/>
  <c r="I29" i="29"/>
  <c r="N29" i="29" s="1"/>
  <c r="H30" i="29"/>
  <c r="H31" i="29"/>
  <c r="I31" i="29"/>
  <c r="N31" i="29" s="1"/>
  <c r="H32" i="29"/>
  <c r="H33" i="29"/>
  <c r="I33" i="29"/>
  <c r="N33" i="29" s="1"/>
  <c r="H34" i="29"/>
  <c r="H35" i="29"/>
  <c r="I35" i="29"/>
  <c r="N35" i="29" s="1"/>
  <c r="H36" i="29"/>
  <c r="H37" i="29"/>
  <c r="I37" i="29"/>
  <c r="L37" i="29"/>
  <c r="N37" i="29"/>
  <c r="R37" i="29"/>
  <c r="U37" i="29"/>
  <c r="U38" i="29"/>
  <c r="H39" i="29"/>
  <c r="I39" i="29"/>
  <c r="N39" i="29" s="1"/>
  <c r="H41" i="29"/>
  <c r="I41" i="29"/>
  <c r="N41" i="29" s="1"/>
  <c r="H43" i="29"/>
  <c r="I43" i="29"/>
  <c r="N43" i="29" s="1"/>
  <c r="H45" i="29"/>
  <c r="I45" i="29"/>
  <c r="N45" i="29" s="1"/>
  <c r="H47" i="29"/>
  <c r="I47" i="29"/>
  <c r="N47" i="29" s="1"/>
  <c r="H49" i="29"/>
  <c r="I49" i="29"/>
  <c r="L49" i="29"/>
  <c r="L50" i="29" s="1"/>
  <c r="N49" i="29"/>
  <c r="R49" i="29"/>
  <c r="U49" i="29"/>
  <c r="U50" i="29" s="1"/>
  <c r="R50" i="29"/>
  <c r="H51" i="29"/>
  <c r="I51" i="29"/>
  <c r="N51" i="29" s="1"/>
  <c r="H53" i="29"/>
  <c r="I53" i="29"/>
  <c r="N53" i="29" s="1"/>
  <c r="H55" i="29"/>
  <c r="I55" i="29"/>
  <c r="N55" i="29" s="1"/>
  <c r="H57" i="29"/>
  <c r="I57" i="29"/>
  <c r="N57" i="29" s="1"/>
  <c r="H59" i="29"/>
  <c r="I59" i="29"/>
  <c r="N59" i="29" s="1"/>
  <c r="H61" i="29"/>
  <c r="I61" i="29"/>
  <c r="N61" i="29" s="1"/>
  <c r="L61" i="29"/>
  <c r="R61" i="29"/>
  <c r="U61" i="29"/>
  <c r="U62" i="29" s="1"/>
  <c r="L62" i="29"/>
  <c r="R62" i="29"/>
  <c r="H63" i="29"/>
  <c r="I63" i="29"/>
  <c r="N63" i="29" s="1"/>
  <c r="H65" i="29"/>
  <c r="I65" i="29"/>
  <c r="N65" i="29" s="1"/>
  <c r="H67" i="29"/>
  <c r="I67" i="29"/>
  <c r="N67" i="29" s="1"/>
  <c r="H69" i="29"/>
  <c r="I69" i="29"/>
  <c r="N69" i="29" s="1"/>
  <c r="H71" i="29"/>
  <c r="I71" i="29"/>
  <c r="N71" i="29" s="1"/>
  <c r="H73" i="29"/>
  <c r="I73" i="29"/>
  <c r="N73" i="29" s="1"/>
  <c r="L73" i="29"/>
  <c r="R73" i="29"/>
  <c r="U73" i="29"/>
  <c r="L74" i="29"/>
  <c r="R74" i="29"/>
  <c r="H75" i="29"/>
  <c r="I75" i="29"/>
  <c r="N75" i="29" s="1"/>
  <c r="H77" i="29"/>
  <c r="I77" i="29"/>
  <c r="N77" i="29" s="1"/>
  <c r="H79" i="29"/>
  <c r="I79" i="29"/>
  <c r="N79" i="29" s="1"/>
  <c r="H81" i="29"/>
  <c r="I81" i="29"/>
  <c r="N81" i="29" s="1"/>
  <c r="H83" i="29"/>
  <c r="I83" i="29"/>
  <c r="N83" i="29" s="1"/>
  <c r="H85" i="29"/>
  <c r="I85" i="29"/>
  <c r="N85" i="29" s="1"/>
  <c r="L85" i="29"/>
  <c r="R85" i="29"/>
  <c r="U85" i="29"/>
  <c r="L86" i="29"/>
  <c r="R86" i="29"/>
  <c r="H87" i="29"/>
  <c r="I87" i="29"/>
  <c r="N87" i="29" s="1"/>
  <c r="H89" i="29"/>
  <c r="I89" i="29"/>
  <c r="N89" i="29" s="1"/>
  <c r="H91" i="29"/>
  <c r="I91" i="29"/>
  <c r="N91" i="29" s="1"/>
  <c r="H93" i="29"/>
  <c r="I93" i="29"/>
  <c r="N93" i="29" s="1"/>
  <c r="H95" i="29"/>
  <c r="I95" i="29"/>
  <c r="N95" i="29" s="1"/>
  <c r="H97" i="29"/>
  <c r="I97" i="29"/>
  <c r="L97" i="29"/>
  <c r="L98" i="29" s="1"/>
  <c r="N97" i="29"/>
  <c r="R97" i="29"/>
  <c r="U97" i="29"/>
  <c r="R98" i="29"/>
  <c r="H99" i="29"/>
  <c r="I99" i="29"/>
  <c r="N99" i="29" s="1"/>
  <c r="H101" i="29"/>
  <c r="I101" i="29"/>
  <c r="N101" i="29" s="1"/>
  <c r="H103" i="29"/>
  <c r="I103" i="29"/>
  <c r="N103" i="29" s="1"/>
  <c r="H105" i="29"/>
  <c r="I105" i="29"/>
  <c r="K105" i="29" s="1"/>
  <c r="N105" i="29"/>
  <c r="H107" i="29"/>
  <c r="I107" i="29"/>
  <c r="K107" i="29" s="1"/>
  <c r="N107" i="29"/>
  <c r="H109" i="29"/>
  <c r="I109" i="29"/>
  <c r="U109" i="29"/>
  <c r="U122" i="29" s="1"/>
  <c r="U110" i="29"/>
  <c r="H111" i="29"/>
  <c r="I111" i="29"/>
  <c r="H113" i="29"/>
  <c r="I113" i="29"/>
  <c r="H115" i="29"/>
  <c r="I115" i="29"/>
  <c r="H117" i="29"/>
  <c r="I117" i="29"/>
  <c r="H119" i="29"/>
  <c r="I119" i="29"/>
  <c r="H121" i="29"/>
  <c r="I121" i="29"/>
  <c r="U121" i="29"/>
  <c r="H123" i="29"/>
  <c r="I123" i="29"/>
  <c r="K123" i="29" s="1"/>
  <c r="N123" i="29"/>
  <c r="H125" i="29"/>
  <c r="I125" i="29"/>
  <c r="K125" i="29" s="1"/>
  <c r="N125" i="29"/>
  <c r="H127" i="29"/>
  <c r="I127" i="29"/>
  <c r="K127" i="29" s="1"/>
  <c r="N127" i="29"/>
  <c r="H129" i="29"/>
  <c r="I129" i="29"/>
  <c r="K129" i="29" s="1"/>
  <c r="N129" i="29"/>
  <c r="H131" i="29"/>
  <c r="I131" i="29"/>
  <c r="K131" i="29" s="1"/>
  <c r="N131" i="29"/>
  <c r="H133" i="29"/>
  <c r="I133" i="29"/>
  <c r="U133" i="29"/>
  <c r="U146" i="29" s="1"/>
  <c r="H135" i="29"/>
  <c r="I135" i="29"/>
  <c r="H137" i="29"/>
  <c r="I137" i="29"/>
  <c r="H139" i="29"/>
  <c r="I139" i="29"/>
  <c r="H141" i="29"/>
  <c r="I141" i="29"/>
  <c r="H143" i="29"/>
  <c r="I143" i="29"/>
  <c r="H145" i="29"/>
  <c r="I145" i="29"/>
  <c r="U145" i="29"/>
  <c r="H147" i="29"/>
  <c r="I147" i="29"/>
  <c r="K147" i="29" s="1"/>
  <c r="N147" i="29"/>
  <c r="H149" i="29"/>
  <c r="I149" i="29"/>
  <c r="K149" i="29" s="1"/>
  <c r="N149" i="29"/>
  <c r="H151" i="29"/>
  <c r="I151" i="29" s="1"/>
  <c r="N151" i="29" s="1"/>
  <c r="H153" i="29"/>
  <c r="I153" i="29" s="1"/>
  <c r="N153" i="29" s="1"/>
  <c r="K153" i="29"/>
  <c r="H155" i="29"/>
  <c r="I155" i="29" s="1"/>
  <c r="N155" i="29" s="1"/>
  <c r="H157" i="29"/>
  <c r="I157" i="29" s="1"/>
  <c r="K157" i="29"/>
  <c r="N157" i="29"/>
  <c r="U157" i="29"/>
  <c r="U170" i="29" s="1"/>
  <c r="U158" i="29"/>
  <c r="H159" i="29"/>
  <c r="I159" i="29" s="1"/>
  <c r="N159" i="29" s="1"/>
  <c r="K159" i="29"/>
  <c r="H161" i="29"/>
  <c r="I161" i="29" s="1"/>
  <c r="N161" i="29" s="1"/>
  <c r="H165" i="29"/>
  <c r="I165" i="29" s="1"/>
  <c r="N165" i="29" s="1"/>
  <c r="H169" i="29"/>
  <c r="I169" i="29" s="1"/>
  <c r="K169" i="29" s="1"/>
  <c r="U169" i="29"/>
  <c r="H171" i="29"/>
  <c r="I171" i="29" s="1"/>
  <c r="N171" i="29" s="1"/>
  <c r="K171" i="29"/>
  <c r="H177" i="29"/>
  <c r="I177" i="29" s="1"/>
  <c r="N177" i="29" s="1"/>
  <c r="U181" i="29"/>
  <c r="U182" i="29"/>
  <c r="H183" i="29"/>
  <c r="I183" i="29" s="1"/>
  <c r="N183" i="29" s="1"/>
  <c r="U193" i="29"/>
  <c r="A194" i="29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B194" i="29"/>
  <c r="U194" i="29"/>
  <c r="B195" i="29"/>
  <c r="B196" i="29"/>
  <c r="B197" i="29"/>
  <c r="B198" i="29"/>
  <c r="B199" i="29"/>
  <c r="B200" i="29"/>
  <c r="B201" i="29"/>
  <c r="B202" i="29"/>
  <c r="B203" i="29"/>
  <c r="B204" i="29"/>
  <c r="B205" i="29"/>
  <c r="U205" i="29"/>
  <c r="U218" i="29" s="1"/>
  <c r="U206" i="29"/>
  <c r="U217" i="29"/>
  <c r="U229" i="29"/>
  <c r="U242" i="29" s="1"/>
  <c r="U230" i="29"/>
  <c r="U241" i="29"/>
  <c r="U253" i="29"/>
  <c r="U266" i="29" s="1"/>
  <c r="U254" i="29"/>
  <c r="U265" i="29"/>
  <c r="U277" i="29"/>
  <c r="U290" i="29" s="1"/>
  <c r="U278" i="29"/>
  <c r="U289" i="29"/>
  <c r="U301" i="29"/>
  <c r="U302" i="29" s="1"/>
  <c r="A302" i="29"/>
  <c r="A314" i="29" s="1"/>
  <c r="A326" i="29" s="1"/>
  <c r="A338" i="29" s="1"/>
  <c r="A350" i="29" s="1"/>
  <c r="A362" i="29" s="1"/>
  <c r="A374" i="29" s="1"/>
  <c r="A386" i="29" s="1"/>
  <c r="A398" i="29" s="1"/>
  <c r="A410" i="29" s="1"/>
  <c r="B302" i="29"/>
  <c r="A303" i="29"/>
  <c r="A315" i="29" s="1"/>
  <c r="A327" i="29" s="1"/>
  <c r="A339" i="29" s="1"/>
  <c r="A351" i="29" s="1"/>
  <c r="A363" i="29" s="1"/>
  <c r="A375" i="29" s="1"/>
  <c r="A387" i="29" s="1"/>
  <c r="A399" i="29" s="1"/>
  <c r="A411" i="29" s="1"/>
  <c r="B303" i="29"/>
  <c r="B315" i="29" s="1"/>
  <c r="B327" i="29" s="1"/>
  <c r="B339" i="29" s="1"/>
  <c r="B351" i="29" s="1"/>
  <c r="B363" i="29" s="1"/>
  <c r="B375" i="29" s="1"/>
  <c r="B387" i="29" s="1"/>
  <c r="B399" i="29" s="1"/>
  <c r="B411" i="29" s="1"/>
  <c r="A304" i="29"/>
  <c r="B304" i="29"/>
  <c r="B316" i="29" s="1"/>
  <c r="B328" i="29" s="1"/>
  <c r="B340" i="29" s="1"/>
  <c r="B352" i="29" s="1"/>
  <c r="B364" i="29" s="1"/>
  <c r="B376" i="29" s="1"/>
  <c r="B388" i="29" s="1"/>
  <c r="B400" i="29" s="1"/>
  <c r="B412" i="29" s="1"/>
  <c r="A305" i="29"/>
  <c r="B305" i="29"/>
  <c r="A306" i="29"/>
  <c r="A318" i="29" s="1"/>
  <c r="A330" i="29" s="1"/>
  <c r="A342" i="29" s="1"/>
  <c r="A354" i="29" s="1"/>
  <c r="A366" i="29" s="1"/>
  <c r="A378" i="29" s="1"/>
  <c r="A390" i="29" s="1"/>
  <c r="A402" i="29" s="1"/>
  <c r="A414" i="29" s="1"/>
  <c r="B306" i="29"/>
  <c r="A307" i="29"/>
  <c r="A319" i="29" s="1"/>
  <c r="A331" i="29" s="1"/>
  <c r="A343" i="29" s="1"/>
  <c r="A355" i="29" s="1"/>
  <c r="A367" i="29" s="1"/>
  <c r="A379" i="29" s="1"/>
  <c r="A391" i="29" s="1"/>
  <c r="A403" i="29" s="1"/>
  <c r="A415" i="29" s="1"/>
  <c r="B307" i="29"/>
  <c r="B319" i="29" s="1"/>
  <c r="B331" i="29" s="1"/>
  <c r="B343" i="29" s="1"/>
  <c r="B355" i="29" s="1"/>
  <c r="B367" i="29" s="1"/>
  <c r="B379" i="29" s="1"/>
  <c r="B391" i="29" s="1"/>
  <c r="B403" i="29" s="1"/>
  <c r="B415" i="29" s="1"/>
  <c r="A308" i="29"/>
  <c r="B308" i="29"/>
  <c r="A309" i="29"/>
  <c r="B309" i="29"/>
  <c r="A310" i="29"/>
  <c r="A322" i="29" s="1"/>
  <c r="A334" i="29" s="1"/>
  <c r="A346" i="29" s="1"/>
  <c r="A358" i="29" s="1"/>
  <c r="A370" i="29" s="1"/>
  <c r="A382" i="29" s="1"/>
  <c r="A394" i="29" s="1"/>
  <c r="A406" i="29" s="1"/>
  <c r="A418" i="29" s="1"/>
  <c r="B310" i="29"/>
  <c r="A311" i="29"/>
  <c r="A323" i="29" s="1"/>
  <c r="A335" i="29" s="1"/>
  <c r="A347" i="29" s="1"/>
  <c r="A359" i="29" s="1"/>
  <c r="A371" i="29" s="1"/>
  <c r="A383" i="29" s="1"/>
  <c r="A395" i="29" s="1"/>
  <c r="A407" i="29" s="1"/>
  <c r="A419" i="29" s="1"/>
  <c r="B311" i="29"/>
  <c r="B323" i="29" s="1"/>
  <c r="B335" i="29" s="1"/>
  <c r="B347" i="29" s="1"/>
  <c r="B359" i="29" s="1"/>
  <c r="B371" i="29" s="1"/>
  <c r="B383" i="29" s="1"/>
  <c r="B395" i="29" s="1"/>
  <c r="B407" i="29" s="1"/>
  <c r="B419" i="29" s="1"/>
  <c r="A312" i="29"/>
  <c r="B312" i="29"/>
  <c r="B324" i="29" s="1"/>
  <c r="B336" i="29" s="1"/>
  <c r="B348" i="29" s="1"/>
  <c r="B360" i="29" s="1"/>
  <c r="B372" i="29" s="1"/>
  <c r="B384" i="29" s="1"/>
  <c r="B396" i="29" s="1"/>
  <c r="B408" i="29" s="1"/>
  <c r="B420" i="29" s="1"/>
  <c r="A313" i="29"/>
  <c r="B313" i="29"/>
  <c r="U313" i="29"/>
  <c r="B314" i="29"/>
  <c r="B326" i="29" s="1"/>
  <c r="B338" i="29" s="1"/>
  <c r="B350" i="29" s="1"/>
  <c r="B362" i="29" s="1"/>
  <c r="B374" i="29" s="1"/>
  <c r="B386" i="29" s="1"/>
  <c r="B398" i="29" s="1"/>
  <c r="B410" i="29" s="1"/>
  <c r="U314" i="29"/>
  <c r="A316" i="29"/>
  <c r="A328" i="29" s="1"/>
  <c r="A340" i="29" s="1"/>
  <c r="A352" i="29" s="1"/>
  <c r="A364" i="29" s="1"/>
  <c r="A376" i="29" s="1"/>
  <c r="A388" i="29" s="1"/>
  <c r="A400" i="29" s="1"/>
  <c r="A412" i="29" s="1"/>
  <c r="A317" i="29"/>
  <c r="B317" i="29"/>
  <c r="B329" i="29" s="1"/>
  <c r="B341" i="29" s="1"/>
  <c r="B353" i="29" s="1"/>
  <c r="B365" i="29" s="1"/>
  <c r="B377" i="29" s="1"/>
  <c r="B389" i="29" s="1"/>
  <c r="B401" i="29" s="1"/>
  <c r="B413" i="29" s="1"/>
  <c r="B318" i="29"/>
  <c r="A320" i="29"/>
  <c r="A332" i="29" s="1"/>
  <c r="A344" i="29" s="1"/>
  <c r="A356" i="29" s="1"/>
  <c r="A368" i="29" s="1"/>
  <c r="A380" i="29" s="1"/>
  <c r="A392" i="29" s="1"/>
  <c r="A404" i="29" s="1"/>
  <c r="A416" i="29" s="1"/>
  <c r="B320" i="29"/>
  <c r="B332" i="29" s="1"/>
  <c r="B344" i="29" s="1"/>
  <c r="B356" i="29" s="1"/>
  <c r="B368" i="29" s="1"/>
  <c r="B380" i="29" s="1"/>
  <c r="B392" i="29" s="1"/>
  <c r="B404" i="29" s="1"/>
  <c r="B416" i="29" s="1"/>
  <c r="A321" i="29"/>
  <c r="B321" i="29"/>
  <c r="B333" i="29" s="1"/>
  <c r="B345" i="29" s="1"/>
  <c r="B357" i="29" s="1"/>
  <c r="B369" i="29" s="1"/>
  <c r="B381" i="29" s="1"/>
  <c r="B393" i="29" s="1"/>
  <c r="B405" i="29" s="1"/>
  <c r="B417" i="29" s="1"/>
  <c r="B322" i="29"/>
  <c r="A324" i="29"/>
  <c r="A336" i="29" s="1"/>
  <c r="A348" i="29" s="1"/>
  <c r="A360" i="29" s="1"/>
  <c r="A372" i="29" s="1"/>
  <c r="A384" i="29" s="1"/>
  <c r="A396" i="29" s="1"/>
  <c r="A408" i="29" s="1"/>
  <c r="A420" i="29" s="1"/>
  <c r="A325" i="29"/>
  <c r="B325" i="29"/>
  <c r="B337" i="29" s="1"/>
  <c r="B349" i="29" s="1"/>
  <c r="B361" i="29" s="1"/>
  <c r="B373" i="29" s="1"/>
  <c r="B385" i="29" s="1"/>
  <c r="B397" i="29" s="1"/>
  <c r="B409" i="29" s="1"/>
  <c r="B421" i="29" s="1"/>
  <c r="U325" i="29"/>
  <c r="U326" i="29" s="1"/>
  <c r="A329" i="29"/>
  <c r="A341" i="29" s="1"/>
  <c r="A353" i="29" s="1"/>
  <c r="A365" i="29" s="1"/>
  <c r="A377" i="29" s="1"/>
  <c r="A389" i="29" s="1"/>
  <c r="A401" i="29" s="1"/>
  <c r="A413" i="29" s="1"/>
  <c r="B330" i="29"/>
  <c r="B342" i="29" s="1"/>
  <c r="B354" i="29" s="1"/>
  <c r="B366" i="29" s="1"/>
  <c r="B378" i="29" s="1"/>
  <c r="B390" i="29" s="1"/>
  <c r="B402" i="29" s="1"/>
  <c r="B414" i="29" s="1"/>
  <c r="A333" i="29"/>
  <c r="A345" i="29" s="1"/>
  <c r="A357" i="29" s="1"/>
  <c r="A369" i="29" s="1"/>
  <c r="A381" i="29" s="1"/>
  <c r="A393" i="29" s="1"/>
  <c r="A405" i="29" s="1"/>
  <c r="A417" i="29" s="1"/>
  <c r="B334" i="29"/>
  <c r="B346" i="29" s="1"/>
  <c r="B358" i="29" s="1"/>
  <c r="B370" i="29" s="1"/>
  <c r="B382" i="29" s="1"/>
  <c r="B394" i="29" s="1"/>
  <c r="B406" i="29" s="1"/>
  <c r="B418" i="29" s="1"/>
  <c r="A337" i="29"/>
  <c r="A349" i="29" s="1"/>
  <c r="A361" i="29" s="1"/>
  <c r="A373" i="29" s="1"/>
  <c r="A385" i="29" s="1"/>
  <c r="A397" i="29" s="1"/>
  <c r="A409" i="29" s="1"/>
  <c r="A421" i="29" s="1"/>
  <c r="U337" i="29"/>
  <c r="U338" i="29"/>
  <c r="U349" i="29"/>
  <c r="U350" i="29" s="1"/>
  <c r="U361" i="29"/>
  <c r="U362" i="29"/>
  <c r="U373" i="29"/>
  <c r="U374" i="29" s="1"/>
  <c r="U385" i="29"/>
  <c r="U386" i="29"/>
  <c r="U397" i="29"/>
  <c r="U398" i="29" s="1"/>
  <c r="U409" i="29"/>
  <c r="U410" i="29"/>
  <c r="U421" i="29"/>
  <c r="U422" i="29"/>
  <c r="K425" i="29"/>
  <c r="Q425" i="29"/>
  <c r="K426" i="29"/>
  <c r="Q426" i="29"/>
  <c r="R426" i="29" s="1"/>
  <c r="K427" i="29"/>
  <c r="Q427" i="29"/>
  <c r="R427" i="29"/>
  <c r="K428" i="29"/>
  <c r="Q428" i="29"/>
  <c r="R428" i="29" s="1"/>
  <c r="K429" i="29"/>
  <c r="Q429" i="29"/>
  <c r="K430" i="29"/>
  <c r="Q430" i="29"/>
  <c r="R430" i="29" s="1"/>
  <c r="K431" i="29"/>
  <c r="Q431" i="29"/>
  <c r="R431" i="29"/>
  <c r="L2" i="28"/>
  <c r="L3" i="28"/>
  <c r="L4" i="28"/>
  <c r="L5" i="28"/>
  <c r="L6" i="28"/>
  <c r="L7" i="28"/>
  <c r="L8" i="28"/>
  <c r="L9" i="28"/>
  <c r="L10" i="28"/>
  <c r="L11" i="28"/>
  <c r="L12" i="28"/>
  <c r="L13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0" i="28"/>
  <c r="L81" i="28"/>
  <c r="L82" i="28"/>
  <c r="L83" i="28"/>
  <c r="L84" i="28"/>
  <c r="L85" i="28"/>
  <c r="L86" i="28"/>
  <c r="L87" i="28"/>
  <c r="L88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113" i="28"/>
  <c r="L114" i="28"/>
  <c r="L115" i="28"/>
  <c r="L116" i="28"/>
  <c r="L117" i="28"/>
  <c r="L118" i="28"/>
  <c r="L119" i="28"/>
  <c r="L120" i="28"/>
  <c r="L121" i="28"/>
  <c r="L122" i="28"/>
  <c r="L123" i="28"/>
  <c r="L124" i="28"/>
  <c r="L125" i="28"/>
  <c r="L126" i="28"/>
  <c r="L127" i="28"/>
  <c r="L128" i="28"/>
  <c r="L129" i="28"/>
  <c r="L130" i="28"/>
  <c r="L131" i="28"/>
  <c r="L132" i="28"/>
  <c r="L133" i="28"/>
  <c r="L134" i="28"/>
  <c r="L135" i="28"/>
  <c r="L136" i="28"/>
  <c r="L137" i="28"/>
  <c r="L138" i="28"/>
  <c r="L139" i="28"/>
  <c r="L140" i="28"/>
  <c r="L141" i="28"/>
  <c r="L142" i="28"/>
  <c r="L143" i="28"/>
  <c r="L144" i="28"/>
  <c r="L145" i="28"/>
  <c r="L146" i="28"/>
  <c r="L147" i="28"/>
  <c r="L148" i="28"/>
  <c r="L149" i="28"/>
  <c r="L150" i="28"/>
  <c r="L151" i="28"/>
  <c r="L152" i="28"/>
  <c r="L153" i="28"/>
  <c r="L154" i="28"/>
  <c r="L155" i="28"/>
  <c r="L156" i="28"/>
  <c r="L157" i="28"/>
  <c r="L158" i="28"/>
  <c r="L159" i="28"/>
  <c r="L160" i="28"/>
  <c r="L161" i="28"/>
  <c r="L162" i="28"/>
  <c r="L163" i="28"/>
  <c r="L164" i="28"/>
  <c r="L165" i="28"/>
  <c r="L166" i="28"/>
  <c r="L167" i="28"/>
  <c r="L168" i="28"/>
  <c r="L169" i="28"/>
  <c r="L170" i="28"/>
  <c r="L171" i="28"/>
  <c r="L172" i="28"/>
  <c r="L173" i="28"/>
  <c r="L174" i="28"/>
  <c r="L175" i="28"/>
  <c r="L176" i="28"/>
  <c r="L177" i="28"/>
  <c r="L178" i="28"/>
  <c r="L179" i="28"/>
  <c r="L180" i="28"/>
  <c r="L181" i="28"/>
  <c r="L182" i="28"/>
  <c r="L183" i="28"/>
  <c r="L184" i="28"/>
  <c r="L185" i="28"/>
  <c r="L186" i="28"/>
  <c r="L187" i="28"/>
  <c r="L188" i="28"/>
  <c r="L189" i="28"/>
  <c r="L190" i="28"/>
  <c r="L191" i="28"/>
  <c r="L192" i="28"/>
  <c r="L193" i="28"/>
  <c r="L194" i="28"/>
  <c r="L195" i="28"/>
  <c r="L196" i="28"/>
  <c r="L197" i="28"/>
  <c r="L198" i="28"/>
  <c r="L199" i="28"/>
  <c r="L200" i="28"/>
  <c r="L201" i="28"/>
  <c r="L202" i="28"/>
  <c r="L203" i="28"/>
  <c r="L204" i="28"/>
  <c r="L205" i="28"/>
  <c r="L206" i="28"/>
  <c r="L207" i="28"/>
  <c r="L208" i="28"/>
  <c r="L209" i="28"/>
  <c r="L210" i="28"/>
  <c r="L211" i="28"/>
  <c r="L212" i="28"/>
  <c r="L213" i="28"/>
  <c r="L214" i="28"/>
  <c r="L215" i="28"/>
  <c r="L216" i="28"/>
  <c r="L217" i="28"/>
  <c r="L218" i="28"/>
  <c r="L219" i="28"/>
  <c r="L220" i="28"/>
  <c r="L221" i="28"/>
  <c r="L222" i="28"/>
  <c r="L223" i="28"/>
  <c r="L224" i="28"/>
  <c r="L225" i="28"/>
  <c r="L226" i="28"/>
  <c r="L227" i="28"/>
  <c r="L228" i="28"/>
  <c r="L229" i="28"/>
  <c r="L230" i="28"/>
  <c r="L231" i="28"/>
  <c r="L232" i="28"/>
  <c r="L233" i="28"/>
  <c r="L234" i="28"/>
  <c r="L235" i="28"/>
  <c r="L236" i="28"/>
  <c r="L237" i="28"/>
  <c r="L238" i="28"/>
  <c r="L239" i="28"/>
  <c r="L240" i="28"/>
  <c r="L241" i="28"/>
  <c r="L242" i="28"/>
  <c r="L243" i="28"/>
  <c r="L244" i="28"/>
  <c r="L245" i="28"/>
  <c r="L246" i="28"/>
  <c r="L247" i="28"/>
  <c r="L248" i="28"/>
  <c r="L249" i="28"/>
  <c r="L250" i="28"/>
  <c r="L251" i="28"/>
  <c r="L252" i="28"/>
  <c r="L253" i="28"/>
  <c r="L254" i="28"/>
  <c r="L255" i="28"/>
  <c r="L256" i="28"/>
  <c r="L257" i="28"/>
  <c r="L258" i="28"/>
  <c r="L259" i="28"/>
  <c r="L260" i="28"/>
  <c r="L261" i="28"/>
  <c r="L262" i="28"/>
  <c r="L263" i="28"/>
  <c r="L264" i="28"/>
  <c r="L265" i="28"/>
  <c r="L266" i="28"/>
  <c r="L267" i="28"/>
  <c r="L268" i="28"/>
  <c r="L269" i="28"/>
  <c r="L270" i="28"/>
  <c r="L271" i="28"/>
  <c r="L272" i="28"/>
  <c r="L273" i="28"/>
  <c r="L274" i="28"/>
  <c r="L275" i="28"/>
  <c r="L276" i="28"/>
  <c r="L277" i="28"/>
  <c r="L278" i="28"/>
  <c r="L279" i="28"/>
  <c r="L280" i="28"/>
  <c r="L281" i="28"/>
  <c r="L282" i="28"/>
  <c r="L283" i="28"/>
  <c r="L284" i="28"/>
  <c r="L285" i="28"/>
  <c r="L286" i="28"/>
  <c r="L287" i="28"/>
  <c r="L288" i="28"/>
  <c r="L289" i="28"/>
  <c r="L290" i="28"/>
  <c r="L291" i="28"/>
  <c r="L292" i="28"/>
  <c r="L293" i="28"/>
  <c r="L294" i="28"/>
  <c r="L295" i="28"/>
  <c r="L296" i="28"/>
  <c r="L297" i="28"/>
  <c r="L298" i="28"/>
  <c r="L299" i="28"/>
  <c r="L300" i="28"/>
  <c r="L301" i="28"/>
  <c r="L302" i="28"/>
  <c r="L303" i="28"/>
  <c r="L304" i="28"/>
  <c r="L305" i="28"/>
  <c r="L306" i="28"/>
  <c r="L307" i="28"/>
  <c r="L308" i="28"/>
  <c r="L309" i="28"/>
  <c r="L310" i="28"/>
  <c r="L311" i="28"/>
  <c r="L312" i="28"/>
  <c r="L313" i="28"/>
  <c r="L314" i="28"/>
  <c r="L315" i="28"/>
  <c r="L316" i="28"/>
  <c r="L317" i="28"/>
  <c r="L318" i="28"/>
  <c r="L319" i="28"/>
  <c r="L320" i="28"/>
  <c r="L321" i="28"/>
  <c r="L322" i="28"/>
  <c r="L323" i="28"/>
  <c r="L324" i="28"/>
  <c r="L325" i="28"/>
  <c r="L326" i="28"/>
  <c r="L327" i="28"/>
  <c r="L328" i="28"/>
  <c r="L329" i="28"/>
  <c r="L330" i="28"/>
  <c r="L331" i="28"/>
  <c r="L332" i="28"/>
  <c r="L333" i="28"/>
  <c r="L334" i="28"/>
  <c r="L335" i="28"/>
  <c r="L336" i="28"/>
  <c r="L337" i="28"/>
  <c r="L338" i="28"/>
  <c r="L339" i="28"/>
  <c r="L340" i="28"/>
  <c r="L341" i="28"/>
  <c r="L342" i="28"/>
  <c r="L343" i="28"/>
  <c r="L344" i="28"/>
  <c r="L345" i="28"/>
  <c r="L346" i="28"/>
  <c r="L347" i="28"/>
  <c r="L348" i="28"/>
  <c r="L349" i="28"/>
  <c r="L350" i="28"/>
  <c r="L351" i="28"/>
  <c r="L352" i="28"/>
  <c r="L353" i="28"/>
  <c r="L354" i="28"/>
  <c r="L355" i="28"/>
  <c r="L356" i="28"/>
  <c r="L357" i="28"/>
  <c r="L358" i="28"/>
  <c r="L359" i="28"/>
  <c r="L360" i="28"/>
  <c r="L361" i="28"/>
  <c r="L362" i="28"/>
  <c r="L363" i="28"/>
  <c r="L364" i="28"/>
  <c r="L365" i="28"/>
  <c r="L366" i="28"/>
  <c r="L367" i="28"/>
  <c r="L368" i="28"/>
  <c r="L369" i="28"/>
  <c r="L370" i="28"/>
  <c r="L371" i="28"/>
  <c r="L372" i="28"/>
  <c r="L373" i="28"/>
  <c r="L374" i="28"/>
  <c r="L375" i="28"/>
  <c r="L376" i="28"/>
  <c r="L377" i="28"/>
  <c r="L378" i="28"/>
  <c r="L379" i="28"/>
  <c r="L380" i="28"/>
  <c r="L381" i="28"/>
  <c r="L382" i="28"/>
  <c r="L383" i="28"/>
  <c r="L384" i="28"/>
  <c r="L385" i="28"/>
  <c r="L386" i="28"/>
  <c r="L387" i="28"/>
  <c r="L388" i="28"/>
  <c r="L389" i="28"/>
  <c r="L390" i="28"/>
  <c r="L391" i="28"/>
  <c r="L392" i="28"/>
  <c r="L393" i="28"/>
  <c r="L394" i="28"/>
  <c r="L395" i="28"/>
  <c r="L396" i="28"/>
  <c r="L397" i="28"/>
  <c r="A398" i="28"/>
  <c r="B398" i="28"/>
  <c r="L398" i="28"/>
  <c r="A399" i="28"/>
  <c r="B399" i="28"/>
  <c r="L399" i="28"/>
  <c r="A400" i="28"/>
  <c r="B400" i="28"/>
  <c r="L400" i="28"/>
  <c r="A401" i="28"/>
  <c r="B401" i="28"/>
  <c r="L401" i="28"/>
  <c r="A402" i="28"/>
  <c r="B402" i="28"/>
  <c r="L402" i="28"/>
  <c r="A403" i="28"/>
  <c r="B403" i="28"/>
  <c r="L403" i="28"/>
  <c r="A404" i="28"/>
  <c r="B404" i="28"/>
  <c r="L404" i="28"/>
  <c r="A405" i="28"/>
  <c r="B405" i="28"/>
  <c r="L405" i="28"/>
  <c r="A406" i="28"/>
  <c r="B406" i="28"/>
  <c r="L406" i="28"/>
  <c r="A407" i="28"/>
  <c r="B407" i="28"/>
  <c r="L407" i="28"/>
  <c r="A408" i="28"/>
  <c r="B408" i="28"/>
  <c r="L408" i="28"/>
  <c r="A409" i="28"/>
  <c r="B409" i="28"/>
  <c r="L409" i="28"/>
  <c r="A410" i="28"/>
  <c r="B410" i="28"/>
  <c r="L410" i="28"/>
  <c r="A411" i="28"/>
  <c r="B411" i="28"/>
  <c r="L411" i="28"/>
  <c r="A412" i="28"/>
  <c r="B412" i="28"/>
  <c r="L412" i="28"/>
  <c r="A413" i="28"/>
  <c r="B413" i="28"/>
  <c r="L413" i="28"/>
  <c r="A414" i="28"/>
  <c r="B414" i="28"/>
  <c r="L414" i="28"/>
  <c r="A415" i="28"/>
  <c r="B415" i="28"/>
  <c r="L415" i="28"/>
  <c r="A416" i="28"/>
  <c r="B416" i="28"/>
  <c r="L416" i="28"/>
  <c r="A417" i="28"/>
  <c r="B417" i="28"/>
  <c r="L417" i="28"/>
  <c r="A418" i="28"/>
  <c r="B418" i="28"/>
  <c r="L418" i="28"/>
  <c r="A419" i="28"/>
  <c r="B419" i="28"/>
  <c r="L419" i="28"/>
  <c r="A420" i="28"/>
  <c r="B420" i="28"/>
  <c r="L420" i="28"/>
  <c r="A421" i="28"/>
  <c r="B421" i="28"/>
  <c r="L421" i="28"/>
  <c r="A422" i="28"/>
  <c r="B422" i="28"/>
  <c r="L422" i="28"/>
  <c r="A423" i="28"/>
  <c r="B423" i="28"/>
  <c r="L423" i="28"/>
  <c r="A424" i="28"/>
  <c r="B424" i="28"/>
  <c r="L424" i="28"/>
  <c r="A425" i="28"/>
  <c r="B425" i="28"/>
  <c r="L425" i="28"/>
  <c r="A426" i="28"/>
  <c r="B426" i="28"/>
  <c r="L426" i="28"/>
  <c r="A427" i="28"/>
  <c r="B427" i="28"/>
  <c r="L427" i="28"/>
  <c r="A428" i="28"/>
  <c r="B428" i="28"/>
  <c r="L428" i="28"/>
  <c r="A429" i="28"/>
  <c r="B429" i="28"/>
  <c r="L429" i="28"/>
  <c r="A430" i="28"/>
  <c r="B430" i="28"/>
  <c r="L430" i="28"/>
  <c r="A431" i="28"/>
  <c r="B431" i="28"/>
  <c r="L431" i="28"/>
  <c r="A432" i="28"/>
  <c r="B432" i="28"/>
  <c r="L432" i="28"/>
  <c r="A433" i="28"/>
  <c r="B433" i="28"/>
  <c r="L433" i="28"/>
  <c r="A434" i="28"/>
  <c r="B434" i="28"/>
  <c r="L434" i="28"/>
  <c r="A435" i="28"/>
  <c r="B435" i="28"/>
  <c r="L435" i="28"/>
  <c r="A436" i="28"/>
  <c r="B436" i="28"/>
  <c r="L436" i="28"/>
  <c r="A437" i="28"/>
  <c r="B437" i="28"/>
  <c r="L437" i="28"/>
  <c r="A438" i="28"/>
  <c r="B438" i="28"/>
  <c r="L438" i="28"/>
  <c r="A439" i="28"/>
  <c r="B439" i="28"/>
  <c r="L439" i="28"/>
  <c r="A440" i="28"/>
  <c r="B440" i="28"/>
  <c r="L440" i="28"/>
  <c r="A441" i="28"/>
  <c r="B441" i="28"/>
  <c r="L441" i="28"/>
  <c r="A442" i="28"/>
  <c r="B442" i="28"/>
  <c r="L442" i="28"/>
  <c r="A443" i="28"/>
  <c r="B443" i="28"/>
  <c r="L443" i="28"/>
  <c r="A444" i="28"/>
  <c r="B444" i="28"/>
  <c r="L444" i="28"/>
  <c r="A445" i="28"/>
  <c r="B445" i="28"/>
  <c r="L445" i="28"/>
  <c r="A446" i="28"/>
  <c r="B446" i="28"/>
  <c r="L446" i="28"/>
  <c r="A447" i="28"/>
  <c r="B447" i="28"/>
  <c r="L447" i="28"/>
  <c r="A448" i="28"/>
  <c r="B448" i="28"/>
  <c r="L448" i="28"/>
  <c r="A449" i="28"/>
  <c r="B449" i="28"/>
  <c r="L449" i="28"/>
  <c r="A450" i="28"/>
  <c r="B450" i="28"/>
  <c r="L450" i="28"/>
  <c r="A451" i="28"/>
  <c r="B451" i="28"/>
  <c r="L451" i="28"/>
  <c r="A452" i="28"/>
  <c r="B452" i="28"/>
  <c r="L452" i="28"/>
  <c r="A453" i="28"/>
  <c r="B453" i="28"/>
  <c r="L453" i="28"/>
  <c r="A454" i="28"/>
  <c r="B454" i="28"/>
  <c r="L454" i="28"/>
  <c r="A455" i="28"/>
  <c r="B455" i="28"/>
  <c r="L455" i="28"/>
  <c r="A456" i="28"/>
  <c r="B456" i="28"/>
  <c r="L456" i="28"/>
  <c r="A457" i="28"/>
  <c r="B457" i="28"/>
  <c r="L457" i="28"/>
  <c r="A458" i="28"/>
  <c r="B458" i="28"/>
  <c r="L458" i="28"/>
  <c r="A459" i="28"/>
  <c r="B459" i="28"/>
  <c r="L459" i="28"/>
  <c r="A460" i="28"/>
  <c r="B460" i="28"/>
  <c r="L460" i="28"/>
  <c r="A461" i="28"/>
  <c r="B461" i="28"/>
  <c r="L461" i="28"/>
  <c r="A462" i="28"/>
  <c r="B462" i="28"/>
  <c r="L462" i="28"/>
  <c r="A463" i="28"/>
  <c r="B463" i="28"/>
  <c r="L463" i="28"/>
  <c r="A464" i="28"/>
  <c r="B464" i="28"/>
  <c r="L464" i="28"/>
  <c r="A465" i="28"/>
  <c r="B465" i="28"/>
  <c r="L465" i="28"/>
  <c r="A466" i="28"/>
  <c r="B466" i="28"/>
  <c r="L466" i="28"/>
  <c r="A467" i="28"/>
  <c r="B467" i="28"/>
  <c r="L467" i="28"/>
  <c r="A468" i="28"/>
  <c r="B468" i="28"/>
  <c r="L468" i="28"/>
  <c r="A469" i="28"/>
  <c r="B469" i="28"/>
  <c r="L469" i="28"/>
  <c r="A470" i="28"/>
  <c r="B470" i="28"/>
  <c r="L470" i="28"/>
  <c r="A471" i="28"/>
  <c r="B471" i="28"/>
  <c r="L471" i="28"/>
  <c r="A472" i="28"/>
  <c r="B472" i="28"/>
  <c r="L472" i="28"/>
  <c r="A473" i="28"/>
  <c r="B473" i="28"/>
  <c r="L473" i="28"/>
  <c r="A474" i="28"/>
  <c r="B474" i="28"/>
  <c r="L474" i="28"/>
  <c r="A475" i="28"/>
  <c r="B475" i="28"/>
  <c r="L475" i="28"/>
  <c r="A476" i="28"/>
  <c r="B476" i="28"/>
  <c r="L476" i="28"/>
  <c r="A477" i="28"/>
  <c r="B477" i="28"/>
  <c r="L477" i="28"/>
  <c r="A478" i="28"/>
  <c r="B478" i="28"/>
  <c r="L478" i="28"/>
  <c r="A479" i="28"/>
  <c r="B479" i="28"/>
  <c r="L479" i="28"/>
  <c r="A480" i="28"/>
  <c r="B480" i="28"/>
  <c r="L480" i="28"/>
  <c r="A481" i="28"/>
  <c r="B481" i="28"/>
  <c r="L481" i="28"/>
  <c r="A482" i="28"/>
  <c r="B482" i="28"/>
  <c r="L482" i="28"/>
  <c r="A483" i="28"/>
  <c r="B483" i="28"/>
  <c r="L483" i="28"/>
  <c r="A484" i="28"/>
  <c r="B484" i="28"/>
  <c r="L484" i="28"/>
  <c r="A485" i="28"/>
  <c r="B485" i="28"/>
  <c r="L485" i="28"/>
  <c r="A486" i="28"/>
  <c r="B486" i="28"/>
  <c r="L486" i="28"/>
  <c r="A487" i="28"/>
  <c r="B487" i="28"/>
  <c r="L487" i="28"/>
  <c r="A488" i="28"/>
  <c r="B488" i="28"/>
  <c r="L488" i="28"/>
  <c r="A489" i="28"/>
  <c r="B489" i="28"/>
  <c r="L489" i="28"/>
  <c r="A490" i="28"/>
  <c r="B490" i="28"/>
  <c r="L490" i="28"/>
  <c r="A491" i="28"/>
  <c r="B491" i="28"/>
  <c r="L491" i="28"/>
  <c r="A492" i="28"/>
  <c r="B492" i="28"/>
  <c r="L492" i="28"/>
  <c r="A493" i="28"/>
  <c r="B493" i="28"/>
  <c r="L493" i="28"/>
  <c r="A494" i="28"/>
  <c r="B494" i="28"/>
  <c r="L494" i="28"/>
  <c r="A495" i="28"/>
  <c r="B495" i="28"/>
  <c r="L495" i="28"/>
  <c r="A496" i="28"/>
  <c r="B496" i="28"/>
  <c r="L496" i="28"/>
  <c r="A497" i="28"/>
  <c r="B497" i="28"/>
  <c r="L497" i="28"/>
  <c r="A498" i="28"/>
  <c r="B498" i="28"/>
  <c r="L498" i="28"/>
  <c r="A499" i="28"/>
  <c r="B499" i="28"/>
  <c r="L499" i="28"/>
  <c r="A500" i="28"/>
  <c r="B500" i="28"/>
  <c r="L500" i="28"/>
  <c r="A501" i="28"/>
  <c r="B501" i="28"/>
  <c r="L501" i="28"/>
  <c r="A502" i="28"/>
  <c r="B502" i="28"/>
  <c r="L502" i="28"/>
  <c r="A503" i="28"/>
  <c r="B503" i="28"/>
  <c r="L503" i="28"/>
  <c r="A504" i="28"/>
  <c r="B504" i="28"/>
  <c r="L504" i="28"/>
  <c r="A505" i="28"/>
  <c r="B505" i="28"/>
  <c r="L505" i="28"/>
  <c r="A506" i="28"/>
  <c r="B506" i="28"/>
  <c r="L506" i="28"/>
  <c r="A507" i="28"/>
  <c r="B507" i="28"/>
  <c r="L507" i="28"/>
  <c r="A508" i="28"/>
  <c r="B508" i="28"/>
  <c r="L508" i="28"/>
  <c r="A509" i="28"/>
  <c r="B509" i="28"/>
  <c r="L509" i="28"/>
  <c r="A510" i="28"/>
  <c r="B510" i="28"/>
  <c r="L510" i="28"/>
  <c r="A511" i="28"/>
  <c r="B511" i="28"/>
  <c r="L511" i="28"/>
  <c r="A512" i="28"/>
  <c r="B512" i="28"/>
  <c r="L512" i="28"/>
  <c r="A513" i="28"/>
  <c r="B513" i="28"/>
  <c r="L513" i="28"/>
  <c r="A514" i="28"/>
  <c r="B514" i="28"/>
  <c r="L514" i="28"/>
  <c r="A515" i="28"/>
  <c r="B515" i="28"/>
  <c r="L515" i="28"/>
  <c r="A516" i="28"/>
  <c r="B516" i="28"/>
  <c r="L516" i="28"/>
  <c r="A517" i="28"/>
  <c r="B517" i="28"/>
  <c r="L517" i="28"/>
  <c r="A518" i="28"/>
  <c r="B518" i="28"/>
  <c r="L518" i="28"/>
  <c r="A519" i="28"/>
  <c r="B519" i="28"/>
  <c r="L519" i="28"/>
  <c r="A520" i="28"/>
  <c r="B520" i="28"/>
  <c r="L520" i="28"/>
  <c r="A521" i="28"/>
  <c r="B521" i="28"/>
  <c r="L521" i="28"/>
  <c r="A522" i="28"/>
  <c r="B522" i="28"/>
  <c r="L522" i="28"/>
  <c r="A523" i="28"/>
  <c r="B523" i="28"/>
  <c r="L523" i="28"/>
  <c r="A524" i="28"/>
  <c r="B524" i="28"/>
  <c r="L524" i="28"/>
  <c r="A525" i="28"/>
  <c r="B525" i="28"/>
  <c r="L525" i="28"/>
  <c r="A526" i="28"/>
  <c r="B526" i="28"/>
  <c r="L526" i="28"/>
  <c r="A527" i="28"/>
  <c r="B527" i="28"/>
  <c r="L527" i="28"/>
  <c r="A528" i="28"/>
  <c r="B528" i="28"/>
  <c r="L528" i="28"/>
  <c r="A529" i="28"/>
  <c r="B529" i="28"/>
  <c r="L529" i="28"/>
  <c r="A530" i="28"/>
  <c r="B530" i="28"/>
  <c r="L530" i="28"/>
  <c r="A531" i="28"/>
  <c r="B531" i="28"/>
  <c r="L531" i="28"/>
  <c r="A532" i="28"/>
  <c r="B532" i="28"/>
  <c r="L532" i="28"/>
  <c r="A533" i="28"/>
  <c r="B533" i="28"/>
  <c r="L533" i="28"/>
  <c r="A534" i="28"/>
  <c r="B534" i="28"/>
  <c r="L534" i="28"/>
  <c r="A535" i="28"/>
  <c r="B535" i="28"/>
  <c r="L535" i="28"/>
  <c r="A536" i="28"/>
  <c r="B536" i="28"/>
  <c r="L536" i="28"/>
  <c r="A537" i="28"/>
  <c r="B537" i="28"/>
  <c r="L537" i="28"/>
  <c r="A538" i="28"/>
  <c r="B538" i="28"/>
  <c r="L538" i="28"/>
  <c r="A539" i="28"/>
  <c r="B539" i="28"/>
  <c r="L539" i="28"/>
  <c r="A540" i="28"/>
  <c r="B540" i="28"/>
  <c r="L540" i="28"/>
  <c r="A541" i="28"/>
  <c r="B541" i="28"/>
  <c r="L541" i="28"/>
  <c r="A542" i="28"/>
  <c r="B542" i="28"/>
  <c r="L542" i="28"/>
  <c r="A543" i="28"/>
  <c r="B543" i="28"/>
  <c r="L543" i="28"/>
  <c r="A544" i="28"/>
  <c r="B544" i="28"/>
  <c r="L544" i="28"/>
  <c r="A545" i="28"/>
  <c r="B545" i="28"/>
  <c r="L545" i="28"/>
  <c r="A546" i="28"/>
  <c r="B546" i="28"/>
  <c r="L546" i="28"/>
  <c r="A547" i="28"/>
  <c r="B547" i="28"/>
  <c r="L547" i="28"/>
  <c r="A548" i="28"/>
  <c r="B548" i="28"/>
  <c r="L548" i="28"/>
  <c r="A549" i="28"/>
  <c r="B549" i="28"/>
  <c r="L549" i="28"/>
  <c r="A550" i="28"/>
  <c r="B550" i="28"/>
  <c r="L550" i="28"/>
  <c r="A551" i="28"/>
  <c r="B551" i="28"/>
  <c r="L551" i="28"/>
  <c r="A552" i="28"/>
  <c r="B552" i="28"/>
  <c r="L552" i="28"/>
  <c r="A553" i="28"/>
  <c r="B553" i="28"/>
  <c r="L553" i="28"/>
  <c r="A554" i="28"/>
  <c r="B554" i="28"/>
  <c r="L554" i="28"/>
  <c r="A555" i="28"/>
  <c r="B555" i="28"/>
  <c r="L555" i="28"/>
  <c r="A556" i="28"/>
  <c r="B556" i="28"/>
  <c r="L556" i="28"/>
  <c r="A557" i="28"/>
  <c r="B557" i="28"/>
  <c r="L557" i="28"/>
  <c r="A558" i="28"/>
  <c r="B558" i="28"/>
  <c r="L558" i="28"/>
  <c r="A559" i="28"/>
  <c r="B559" i="28"/>
  <c r="L559" i="28"/>
  <c r="A560" i="28"/>
  <c r="B560" i="28"/>
  <c r="L560" i="28"/>
  <c r="A561" i="28"/>
  <c r="B561" i="28"/>
  <c r="L561" i="28"/>
  <c r="A562" i="28"/>
  <c r="B562" i="28"/>
  <c r="L562" i="28"/>
  <c r="A563" i="28"/>
  <c r="B563" i="28"/>
  <c r="L563" i="28"/>
  <c r="A564" i="28"/>
  <c r="B564" i="28"/>
  <c r="L564" i="28"/>
  <c r="A565" i="28"/>
  <c r="B565" i="28"/>
  <c r="L565" i="28"/>
  <c r="A566" i="28"/>
  <c r="B566" i="28"/>
  <c r="L566" i="28"/>
  <c r="A567" i="28"/>
  <c r="B567" i="28"/>
  <c r="L567" i="28"/>
  <c r="A568" i="28"/>
  <c r="B568" i="28"/>
  <c r="L568" i="28"/>
  <c r="A569" i="28"/>
  <c r="B569" i="28"/>
  <c r="L569" i="28"/>
  <c r="A570" i="28"/>
  <c r="B570" i="28"/>
  <c r="L570" i="28"/>
  <c r="A571" i="28"/>
  <c r="B571" i="28"/>
  <c r="L571" i="28"/>
  <c r="A572" i="28"/>
  <c r="B572" i="28"/>
  <c r="L572" i="28"/>
  <c r="A573" i="28"/>
  <c r="B573" i="28"/>
  <c r="L573" i="28"/>
  <c r="A574" i="28"/>
  <c r="B574" i="28"/>
  <c r="L574" i="28"/>
  <c r="A575" i="28"/>
  <c r="B575" i="28"/>
  <c r="L575" i="28"/>
  <c r="A576" i="28"/>
  <c r="B576" i="28"/>
  <c r="L576" i="28"/>
  <c r="A577" i="28"/>
  <c r="B577" i="28"/>
  <c r="L577" i="28"/>
  <c r="A578" i="28"/>
  <c r="B578" i="28"/>
  <c r="L578" i="28"/>
  <c r="A579" i="28"/>
  <c r="B579" i="28"/>
  <c r="L579" i="28"/>
  <c r="A580" i="28"/>
  <c r="B580" i="28"/>
  <c r="L580" i="28"/>
  <c r="A581" i="28"/>
  <c r="B581" i="28"/>
  <c r="L581" i="28"/>
  <c r="A582" i="28"/>
  <c r="B582" i="28"/>
  <c r="L582" i="28"/>
  <c r="A583" i="28"/>
  <c r="B583" i="28"/>
  <c r="L583" i="28"/>
  <c r="A584" i="28"/>
  <c r="B584" i="28"/>
  <c r="L584" i="28"/>
  <c r="A585" i="28"/>
  <c r="B585" i="28"/>
  <c r="L585" i="28"/>
  <c r="A586" i="28"/>
  <c r="B586" i="28"/>
  <c r="L586" i="28"/>
  <c r="A587" i="28"/>
  <c r="B587" i="28"/>
  <c r="L587" i="28"/>
  <c r="A588" i="28"/>
  <c r="B588" i="28"/>
  <c r="L588" i="28"/>
  <c r="A589" i="28"/>
  <c r="B589" i="28"/>
  <c r="L589" i="28"/>
  <c r="A590" i="28"/>
  <c r="B590" i="28"/>
  <c r="L590" i="28"/>
  <c r="A591" i="28"/>
  <c r="B591" i="28"/>
  <c r="L591" i="28"/>
  <c r="A592" i="28"/>
  <c r="B592" i="28"/>
  <c r="L592" i="28"/>
  <c r="A593" i="28"/>
  <c r="B593" i="28"/>
  <c r="L593" i="28"/>
  <c r="A594" i="28"/>
  <c r="B594" i="28"/>
  <c r="L594" i="28"/>
  <c r="A595" i="28"/>
  <c r="B595" i="28"/>
  <c r="L595" i="28"/>
  <c r="A596" i="28"/>
  <c r="B596" i="28"/>
  <c r="L596" i="28"/>
  <c r="A597" i="28"/>
  <c r="B597" i="28"/>
  <c r="L597" i="28"/>
  <c r="A598" i="28"/>
  <c r="B598" i="28"/>
  <c r="L598" i="28"/>
  <c r="A599" i="28"/>
  <c r="B599" i="28"/>
  <c r="L599" i="28"/>
  <c r="A600" i="28"/>
  <c r="B600" i="28"/>
  <c r="L600" i="28"/>
  <c r="A601" i="28"/>
  <c r="B601" i="28"/>
  <c r="L601" i="28"/>
  <c r="A602" i="28"/>
  <c r="B602" i="28"/>
  <c r="L602" i="28"/>
  <c r="A603" i="28"/>
  <c r="B603" i="28"/>
  <c r="L603" i="28"/>
  <c r="A604" i="28"/>
  <c r="B604" i="28"/>
  <c r="L604" i="28"/>
  <c r="A605" i="28"/>
  <c r="B605" i="28"/>
  <c r="L605" i="28"/>
  <c r="A606" i="28"/>
  <c r="B606" i="28"/>
  <c r="L606" i="28"/>
  <c r="A607" i="28"/>
  <c r="B607" i="28"/>
  <c r="L607" i="28"/>
  <c r="A608" i="28"/>
  <c r="B608" i="28"/>
  <c r="L608" i="28"/>
  <c r="A609" i="28"/>
  <c r="B609" i="28"/>
  <c r="L609" i="28"/>
  <c r="A610" i="28"/>
  <c r="B610" i="28"/>
  <c r="L610" i="28"/>
  <c r="A611" i="28"/>
  <c r="B611" i="28"/>
  <c r="L611" i="28"/>
  <c r="A612" i="28"/>
  <c r="B612" i="28"/>
  <c r="L612" i="28"/>
  <c r="A613" i="28"/>
  <c r="B613" i="28"/>
  <c r="L613" i="28"/>
  <c r="A614" i="28"/>
  <c r="B614" i="28"/>
  <c r="L614" i="28"/>
  <c r="A615" i="28"/>
  <c r="B615" i="28"/>
  <c r="L615" i="28"/>
  <c r="A616" i="28"/>
  <c r="B616" i="28"/>
  <c r="L616" i="28"/>
  <c r="A617" i="28"/>
  <c r="B617" i="28"/>
  <c r="L617" i="28"/>
  <c r="A618" i="28"/>
  <c r="B618" i="28"/>
  <c r="L618" i="28"/>
  <c r="A619" i="28"/>
  <c r="B619" i="28"/>
  <c r="L619" i="28"/>
  <c r="A620" i="28"/>
  <c r="B620" i="28"/>
  <c r="L620" i="28"/>
  <c r="A621" i="28"/>
  <c r="B621" i="28"/>
  <c r="L621" i="28"/>
  <c r="A622" i="28"/>
  <c r="B622" i="28"/>
  <c r="L622" i="28"/>
  <c r="A623" i="28"/>
  <c r="B623" i="28"/>
  <c r="L623" i="28"/>
  <c r="A624" i="28"/>
  <c r="B624" i="28"/>
  <c r="L624" i="28"/>
  <c r="A625" i="28"/>
  <c r="B625" i="28"/>
  <c r="L625" i="28"/>
  <c r="A626" i="28"/>
  <c r="B626" i="28"/>
  <c r="L626" i="28"/>
  <c r="A627" i="28"/>
  <c r="B627" i="28"/>
  <c r="L627" i="28"/>
  <c r="A628" i="28"/>
  <c r="B628" i="28"/>
  <c r="L628" i="28"/>
  <c r="A629" i="28"/>
  <c r="B629" i="28"/>
  <c r="L629" i="28"/>
  <c r="A630" i="28"/>
  <c r="B630" i="28"/>
  <c r="L630" i="28"/>
  <c r="A631" i="28"/>
  <c r="B631" i="28"/>
  <c r="L631" i="28"/>
  <c r="A632" i="28"/>
  <c r="B632" i="28"/>
  <c r="L632" i="28"/>
  <c r="A633" i="28"/>
  <c r="B633" i="28"/>
  <c r="L633" i="28"/>
  <c r="A634" i="28"/>
  <c r="B634" i="28"/>
  <c r="L634" i="28"/>
  <c r="A635" i="28"/>
  <c r="B635" i="28"/>
  <c r="L635" i="28"/>
  <c r="A636" i="28"/>
  <c r="B636" i="28"/>
  <c r="L636" i="28"/>
  <c r="A637" i="28"/>
  <c r="B637" i="28"/>
  <c r="L637" i="28"/>
  <c r="A638" i="28"/>
  <c r="B638" i="28"/>
  <c r="L638" i="28"/>
  <c r="A639" i="28"/>
  <c r="B639" i="28"/>
  <c r="L639" i="28"/>
  <c r="A640" i="28"/>
  <c r="B640" i="28"/>
  <c r="L640" i="28"/>
  <c r="A641" i="28"/>
  <c r="B641" i="28"/>
  <c r="L641" i="28"/>
  <c r="A642" i="28"/>
  <c r="B642" i="28"/>
  <c r="L642" i="28"/>
  <c r="A643" i="28"/>
  <c r="B643" i="28"/>
  <c r="L643" i="28"/>
  <c r="A644" i="28"/>
  <c r="B644" i="28"/>
  <c r="L644" i="28"/>
  <c r="A645" i="28"/>
  <c r="B645" i="28"/>
  <c r="L645" i="28"/>
  <c r="A646" i="28"/>
  <c r="B646" i="28"/>
  <c r="L646" i="28"/>
  <c r="A647" i="28"/>
  <c r="B647" i="28"/>
  <c r="L647" i="28"/>
  <c r="A648" i="28"/>
  <c r="B648" i="28"/>
  <c r="L648" i="28"/>
  <c r="A649" i="28"/>
  <c r="B649" i="28"/>
  <c r="L649" i="28"/>
  <c r="A650" i="28"/>
  <c r="B650" i="28"/>
  <c r="L650" i="28"/>
  <c r="A651" i="28"/>
  <c r="B651" i="28"/>
  <c r="L651" i="28"/>
  <c r="A652" i="28"/>
  <c r="B652" i="28"/>
  <c r="L652" i="28"/>
  <c r="A653" i="28"/>
  <c r="B653" i="28"/>
  <c r="L653" i="28"/>
  <c r="A654" i="28"/>
  <c r="B654" i="28"/>
  <c r="L654" i="28"/>
  <c r="A655" i="28"/>
  <c r="B655" i="28"/>
  <c r="L655" i="28"/>
  <c r="A656" i="28"/>
  <c r="B656" i="28"/>
  <c r="L656" i="28"/>
  <c r="A657" i="28"/>
  <c r="B657" i="28"/>
  <c r="L657" i="28"/>
  <c r="A658" i="28"/>
  <c r="B658" i="28"/>
  <c r="L658" i="28"/>
  <c r="A659" i="28"/>
  <c r="B659" i="28"/>
  <c r="L659" i="28"/>
  <c r="A660" i="28"/>
  <c r="B660" i="28"/>
  <c r="L660" i="28"/>
  <c r="A661" i="28"/>
  <c r="B661" i="28"/>
  <c r="L661" i="28"/>
  <c r="A662" i="28"/>
  <c r="B662" i="28"/>
  <c r="L662" i="28"/>
  <c r="A663" i="28"/>
  <c r="B663" i="28"/>
  <c r="L663" i="28"/>
  <c r="A664" i="28"/>
  <c r="B664" i="28"/>
  <c r="L664" i="28"/>
  <c r="A665" i="28"/>
  <c r="B665" i="28"/>
  <c r="L665" i="28"/>
  <c r="A666" i="28"/>
  <c r="B666" i="28"/>
  <c r="L666" i="28"/>
  <c r="A667" i="28"/>
  <c r="B667" i="28"/>
  <c r="L667" i="28"/>
  <c r="A668" i="28"/>
  <c r="B668" i="28"/>
  <c r="L668" i="28"/>
  <c r="A669" i="28"/>
  <c r="B669" i="28"/>
  <c r="L669" i="28"/>
  <c r="A670" i="28"/>
  <c r="B670" i="28"/>
  <c r="L670" i="28"/>
  <c r="A671" i="28"/>
  <c r="B671" i="28"/>
  <c r="L671" i="28"/>
  <c r="A672" i="28"/>
  <c r="B672" i="28"/>
  <c r="L672" i="28"/>
  <c r="A673" i="28"/>
  <c r="B673" i="28"/>
  <c r="L673" i="28"/>
  <c r="C676" i="28"/>
  <c r="D676" i="28"/>
  <c r="E676" i="28"/>
  <c r="F676" i="28"/>
  <c r="G676" i="28"/>
  <c r="H676" i="28"/>
  <c r="I676" i="28"/>
  <c r="J676" i="28"/>
  <c r="K676" i="28"/>
  <c r="L676" i="28"/>
  <c r="C677" i="28"/>
  <c r="D677" i="28"/>
  <c r="E677" i="28"/>
  <c r="F677" i="28"/>
  <c r="G677" i="28"/>
  <c r="H677" i="28"/>
  <c r="I677" i="28"/>
  <c r="J677" i="28"/>
  <c r="K677" i="28"/>
  <c r="C678" i="28"/>
  <c r="D678" i="28"/>
  <c r="E678" i="28"/>
  <c r="F678" i="28"/>
  <c r="G678" i="28"/>
  <c r="H678" i="28"/>
  <c r="I678" i="28"/>
  <c r="J678" i="28"/>
  <c r="K678" i="28"/>
  <c r="C679" i="28"/>
  <c r="D679" i="28"/>
  <c r="E679" i="28"/>
  <c r="F679" i="28"/>
  <c r="G679" i="28"/>
  <c r="H679" i="28"/>
  <c r="I679" i="28"/>
  <c r="J679" i="28"/>
  <c r="K679" i="28"/>
  <c r="M679" i="28"/>
  <c r="C680" i="28"/>
  <c r="D680" i="28"/>
  <c r="E680" i="28"/>
  <c r="F680" i="28"/>
  <c r="G680" i="28"/>
  <c r="H680" i="28"/>
  <c r="I680" i="28"/>
  <c r="J680" i="28"/>
  <c r="K680" i="28"/>
  <c r="C681" i="28"/>
  <c r="M681" i="28" s="1"/>
  <c r="D681" i="28"/>
  <c r="E681" i="28"/>
  <c r="F681" i="28"/>
  <c r="G681" i="28"/>
  <c r="H681" i="28"/>
  <c r="I681" i="28"/>
  <c r="J681" i="28"/>
  <c r="K681" i="28"/>
  <c r="C682" i="28"/>
  <c r="D682" i="28"/>
  <c r="E682" i="28"/>
  <c r="F682" i="28"/>
  <c r="G682" i="28"/>
  <c r="H682" i="28"/>
  <c r="I682" i="28"/>
  <c r="J682" i="28"/>
  <c r="K682" i="28"/>
  <c r="C683" i="28"/>
  <c r="D683" i="28"/>
  <c r="E683" i="28"/>
  <c r="F683" i="28"/>
  <c r="G683" i="28"/>
  <c r="H683" i="28"/>
  <c r="I683" i="28"/>
  <c r="J683" i="28"/>
  <c r="K683" i="28"/>
  <c r="C684" i="28"/>
  <c r="D684" i="28"/>
  <c r="E684" i="28"/>
  <c r="F684" i="28"/>
  <c r="G684" i="28"/>
  <c r="H684" i="28"/>
  <c r="I684" i="28"/>
  <c r="J684" i="28"/>
  <c r="K684" i="28"/>
  <c r="C685" i="28"/>
  <c r="D685" i="28"/>
  <c r="E685" i="28"/>
  <c r="F685" i="28"/>
  <c r="G685" i="28"/>
  <c r="H685" i="28"/>
  <c r="I685" i="28"/>
  <c r="J685" i="28"/>
  <c r="K685" i="28"/>
  <c r="C686" i="28"/>
  <c r="D686" i="28"/>
  <c r="E686" i="28"/>
  <c r="F686" i="28"/>
  <c r="G686" i="28"/>
  <c r="H686" i="28"/>
  <c r="I686" i="28"/>
  <c r="J686" i="28"/>
  <c r="K686" i="28"/>
  <c r="C687" i="28"/>
  <c r="D687" i="28"/>
  <c r="E687" i="28"/>
  <c r="F687" i="28"/>
  <c r="G687" i="28"/>
  <c r="H687" i="28"/>
  <c r="I687" i="28"/>
  <c r="J687" i="28"/>
  <c r="K687" i="28"/>
  <c r="C688" i="28"/>
  <c r="D688" i="28"/>
  <c r="E688" i="28"/>
  <c r="F688" i="28"/>
  <c r="G688" i="28"/>
  <c r="H688" i="28"/>
  <c r="I688" i="28"/>
  <c r="J688" i="28"/>
  <c r="K688" i="28"/>
  <c r="C689" i="28"/>
  <c r="D689" i="28"/>
  <c r="E689" i="28"/>
  <c r="F689" i="28"/>
  <c r="G689" i="28"/>
  <c r="H689" i="28"/>
  <c r="I689" i="28"/>
  <c r="J689" i="28"/>
  <c r="K689" i="28"/>
  <c r="C690" i="28"/>
  <c r="D690" i="28"/>
  <c r="E690" i="28"/>
  <c r="F690" i="28"/>
  <c r="G690" i="28"/>
  <c r="H690" i="28"/>
  <c r="I690" i="28"/>
  <c r="J690" i="28"/>
  <c r="K690" i="28"/>
  <c r="C691" i="28"/>
  <c r="D691" i="28"/>
  <c r="E691" i="28"/>
  <c r="F691" i="28"/>
  <c r="G691" i="28"/>
  <c r="H691" i="28"/>
  <c r="I691" i="28"/>
  <c r="J691" i="28"/>
  <c r="K691" i="28"/>
  <c r="C692" i="28"/>
  <c r="D692" i="28"/>
  <c r="E692" i="28"/>
  <c r="F692" i="28"/>
  <c r="G692" i="28"/>
  <c r="H692" i="28"/>
  <c r="I692" i="28"/>
  <c r="J692" i="28"/>
  <c r="K692" i="28"/>
  <c r="C693" i="28"/>
  <c r="D693" i="28"/>
  <c r="E693" i="28"/>
  <c r="F693" i="28"/>
  <c r="G693" i="28"/>
  <c r="H693" i="28"/>
  <c r="I693" i="28"/>
  <c r="J693" i="28"/>
  <c r="K693" i="28"/>
  <c r="C694" i="28"/>
  <c r="D694" i="28"/>
  <c r="E694" i="28"/>
  <c r="F694" i="28"/>
  <c r="G694" i="28"/>
  <c r="H694" i="28"/>
  <c r="I694" i="28"/>
  <c r="J694" i="28"/>
  <c r="K694" i="28"/>
  <c r="C695" i="28"/>
  <c r="D695" i="28"/>
  <c r="E695" i="28"/>
  <c r="F695" i="28"/>
  <c r="G695" i="28"/>
  <c r="H695" i="28"/>
  <c r="I695" i="28"/>
  <c r="J695" i="28"/>
  <c r="K695" i="28"/>
  <c r="C696" i="28"/>
  <c r="D696" i="28"/>
  <c r="E696" i="28"/>
  <c r="F696" i="28"/>
  <c r="G696" i="28"/>
  <c r="H696" i="28"/>
  <c r="I696" i="28"/>
  <c r="J696" i="28"/>
  <c r="K696" i="28"/>
  <c r="C697" i="28"/>
  <c r="D697" i="28"/>
  <c r="E697" i="28"/>
  <c r="F697" i="28"/>
  <c r="G697" i="28"/>
  <c r="H697" i="28"/>
  <c r="I697" i="28"/>
  <c r="J697" i="28"/>
  <c r="K697" i="28"/>
  <c r="C698" i="28"/>
  <c r="D698" i="28"/>
  <c r="E698" i="28"/>
  <c r="F698" i="28"/>
  <c r="G698" i="28"/>
  <c r="H698" i="28"/>
  <c r="I698" i="28"/>
  <c r="J698" i="28"/>
  <c r="K698" i="28"/>
  <c r="C699" i="28"/>
  <c r="D699" i="28"/>
  <c r="E699" i="28"/>
  <c r="F699" i="28"/>
  <c r="G699" i="28"/>
  <c r="H699" i="28"/>
  <c r="I699" i="28"/>
  <c r="J699" i="28"/>
  <c r="K699" i="28"/>
  <c r="C700" i="28"/>
  <c r="D700" i="28"/>
  <c r="E700" i="28"/>
  <c r="F700" i="28"/>
  <c r="G700" i="28"/>
  <c r="H700" i="28"/>
  <c r="I700" i="28"/>
  <c r="J700" i="28"/>
  <c r="K700" i="28"/>
  <c r="C701" i="28"/>
  <c r="D701" i="28"/>
  <c r="E701" i="28"/>
  <c r="F701" i="28"/>
  <c r="G701" i="28"/>
  <c r="H701" i="28"/>
  <c r="I701" i="28"/>
  <c r="J701" i="28"/>
  <c r="K701" i="28"/>
  <c r="C702" i="28"/>
  <c r="D702" i="28"/>
  <c r="E702" i="28"/>
  <c r="F702" i="28"/>
  <c r="G702" i="28"/>
  <c r="H702" i="28"/>
  <c r="I702" i="28"/>
  <c r="J702" i="28"/>
  <c r="K702" i="28"/>
  <c r="C703" i="28"/>
  <c r="D703" i="28"/>
  <c r="E703" i="28"/>
  <c r="F703" i="28"/>
  <c r="G703" i="28"/>
  <c r="H703" i="28"/>
  <c r="I703" i="28"/>
  <c r="J703" i="28"/>
  <c r="K703" i="28"/>
  <c r="C704" i="28"/>
  <c r="D704" i="28"/>
  <c r="E704" i="28"/>
  <c r="F704" i="28"/>
  <c r="G704" i="28"/>
  <c r="H704" i="28"/>
  <c r="I704" i="28"/>
  <c r="J704" i="28"/>
  <c r="K704" i="28"/>
  <c r="C705" i="28"/>
  <c r="D705" i="28"/>
  <c r="E705" i="28"/>
  <c r="F705" i="28"/>
  <c r="G705" i="28"/>
  <c r="H705" i="28"/>
  <c r="I705" i="28"/>
  <c r="J705" i="28"/>
  <c r="K705" i="28"/>
  <c r="C706" i="28"/>
  <c r="D706" i="28"/>
  <c r="E706" i="28"/>
  <c r="F706" i="28"/>
  <c r="G706" i="28"/>
  <c r="H706" i="28"/>
  <c r="I706" i="28"/>
  <c r="J706" i="28"/>
  <c r="K706" i="28"/>
  <c r="C707" i="28"/>
  <c r="D707" i="28"/>
  <c r="E707" i="28"/>
  <c r="F707" i="28"/>
  <c r="G707" i="28"/>
  <c r="H707" i="28"/>
  <c r="I707" i="28"/>
  <c r="J707" i="28"/>
  <c r="K707" i="28"/>
  <c r="C708" i="28"/>
  <c r="D708" i="28"/>
  <c r="E708" i="28"/>
  <c r="F708" i="28"/>
  <c r="G708" i="28"/>
  <c r="H708" i="28"/>
  <c r="I708" i="28"/>
  <c r="J708" i="28"/>
  <c r="K708" i="28"/>
  <c r="C709" i="28"/>
  <c r="D709" i="28"/>
  <c r="E709" i="28"/>
  <c r="F709" i="28"/>
  <c r="G709" i="28"/>
  <c r="H709" i="28"/>
  <c r="I709" i="28"/>
  <c r="J709" i="28"/>
  <c r="K709" i="28"/>
  <c r="C710" i="28"/>
  <c r="D710" i="28"/>
  <c r="E710" i="28"/>
  <c r="F710" i="28"/>
  <c r="G710" i="28"/>
  <c r="H710" i="28"/>
  <c r="I710" i="28"/>
  <c r="J710" i="28"/>
  <c r="K710" i="28"/>
  <c r="C711" i="28"/>
  <c r="D711" i="28"/>
  <c r="E711" i="28"/>
  <c r="F711" i="28"/>
  <c r="G711" i="28"/>
  <c r="H711" i="28"/>
  <c r="I711" i="28"/>
  <c r="J711" i="28"/>
  <c r="K711" i="28"/>
  <c r="C712" i="28"/>
  <c r="D712" i="28"/>
  <c r="E712" i="28"/>
  <c r="F712" i="28"/>
  <c r="G712" i="28"/>
  <c r="H712" i="28"/>
  <c r="I712" i="28"/>
  <c r="J712" i="28"/>
  <c r="K712" i="28"/>
  <c r="C713" i="28"/>
  <c r="D713" i="28"/>
  <c r="E713" i="28"/>
  <c r="F713" i="28"/>
  <c r="G713" i="28"/>
  <c r="H713" i="28"/>
  <c r="I713" i="28"/>
  <c r="J713" i="28"/>
  <c r="K713" i="28"/>
  <c r="C714" i="28"/>
  <c r="D714" i="28"/>
  <c r="E714" i="28"/>
  <c r="F714" i="28"/>
  <c r="G714" i="28"/>
  <c r="H714" i="28"/>
  <c r="I714" i="28"/>
  <c r="J714" i="28"/>
  <c r="K714" i="28"/>
  <c r="C715" i="28"/>
  <c r="D715" i="28"/>
  <c r="E715" i="28"/>
  <c r="F715" i="28"/>
  <c r="G715" i="28"/>
  <c r="H715" i="28"/>
  <c r="I715" i="28"/>
  <c r="J715" i="28"/>
  <c r="K715" i="28"/>
  <c r="C716" i="28"/>
  <c r="D716" i="28"/>
  <c r="E716" i="28"/>
  <c r="F716" i="28"/>
  <c r="G716" i="28"/>
  <c r="H716" i="28"/>
  <c r="I716" i="28"/>
  <c r="J716" i="28"/>
  <c r="K716" i="28"/>
  <c r="C717" i="28"/>
  <c r="D717" i="28"/>
  <c r="E717" i="28"/>
  <c r="F717" i="28"/>
  <c r="G717" i="28"/>
  <c r="H717" i="28"/>
  <c r="I717" i="28"/>
  <c r="J717" i="28"/>
  <c r="K717" i="28"/>
  <c r="C718" i="28"/>
  <c r="D718" i="28"/>
  <c r="E718" i="28"/>
  <c r="F718" i="28"/>
  <c r="G718" i="28"/>
  <c r="H718" i="28"/>
  <c r="I718" i="28"/>
  <c r="J718" i="28"/>
  <c r="K718" i="28"/>
  <c r="L2" i="27"/>
  <c r="L3" i="27"/>
  <c r="L4" i="27"/>
  <c r="L5" i="27"/>
  <c r="L6" i="27"/>
  <c r="L7" i="27"/>
  <c r="L8" i="27"/>
  <c r="L9" i="27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38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L69" i="27"/>
  <c r="L70" i="27"/>
  <c r="L71" i="27"/>
  <c r="L72" i="27"/>
  <c r="L73" i="27"/>
  <c r="L74" i="27"/>
  <c r="L75" i="27"/>
  <c r="L76" i="27"/>
  <c r="L77" i="27"/>
  <c r="L78" i="27"/>
  <c r="L79" i="27"/>
  <c r="L80" i="27"/>
  <c r="L81" i="27"/>
  <c r="L82" i="27"/>
  <c r="L83" i="27"/>
  <c r="L84" i="27"/>
  <c r="L85" i="27"/>
  <c r="L86" i="27"/>
  <c r="L87" i="27"/>
  <c r="L88" i="27"/>
  <c r="L89" i="27"/>
  <c r="L90" i="27"/>
  <c r="L91" i="27"/>
  <c r="L92" i="27"/>
  <c r="L93" i="27"/>
  <c r="L94" i="27"/>
  <c r="L95" i="27"/>
  <c r="L96" i="27"/>
  <c r="L97" i="27"/>
  <c r="L98" i="27"/>
  <c r="L99" i="27"/>
  <c r="L100" i="27"/>
  <c r="L101" i="27"/>
  <c r="L102" i="27"/>
  <c r="L103" i="27"/>
  <c r="L104" i="27"/>
  <c r="L105" i="27"/>
  <c r="L106" i="27"/>
  <c r="L107" i="27"/>
  <c r="L108" i="27"/>
  <c r="L109" i="27"/>
  <c r="L110" i="27"/>
  <c r="L111" i="27"/>
  <c r="L112" i="27"/>
  <c r="L113" i="27"/>
  <c r="L114" i="27"/>
  <c r="L115" i="27"/>
  <c r="L116" i="27"/>
  <c r="L117" i="27"/>
  <c r="L118" i="27"/>
  <c r="L119" i="27"/>
  <c r="L120" i="27"/>
  <c r="L121" i="27"/>
  <c r="L122" i="27"/>
  <c r="L123" i="27"/>
  <c r="L124" i="27"/>
  <c r="L125" i="27"/>
  <c r="L126" i="27"/>
  <c r="L127" i="27"/>
  <c r="L128" i="27"/>
  <c r="L129" i="27"/>
  <c r="L130" i="27"/>
  <c r="L131" i="27"/>
  <c r="L132" i="27"/>
  <c r="L133" i="27"/>
  <c r="L134" i="27"/>
  <c r="L135" i="27"/>
  <c r="L136" i="27"/>
  <c r="L137" i="27"/>
  <c r="L138" i="27"/>
  <c r="L139" i="27"/>
  <c r="L140" i="27"/>
  <c r="L141" i="27"/>
  <c r="L142" i="27"/>
  <c r="L143" i="27"/>
  <c r="L144" i="27"/>
  <c r="L145" i="27"/>
  <c r="L146" i="27"/>
  <c r="L147" i="27"/>
  <c r="L148" i="27"/>
  <c r="L149" i="27"/>
  <c r="L150" i="27"/>
  <c r="L151" i="27"/>
  <c r="L152" i="27"/>
  <c r="L153" i="27"/>
  <c r="L154" i="27"/>
  <c r="L155" i="27"/>
  <c r="L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1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0" i="27"/>
  <c r="L191" i="27"/>
  <c r="L192" i="27"/>
  <c r="L193" i="27"/>
  <c r="L194" i="27"/>
  <c r="L195" i="27"/>
  <c r="L196" i="27"/>
  <c r="L197" i="27"/>
  <c r="L198" i="27"/>
  <c r="L199" i="27"/>
  <c r="L200" i="27"/>
  <c r="L201" i="27"/>
  <c r="L202" i="27"/>
  <c r="L203" i="27"/>
  <c r="L204" i="27"/>
  <c r="L205" i="27"/>
  <c r="L206" i="27"/>
  <c r="L207" i="27"/>
  <c r="L208" i="27"/>
  <c r="L209" i="27"/>
  <c r="L210" i="27"/>
  <c r="L211" i="27"/>
  <c r="L212" i="27"/>
  <c r="L213" i="27"/>
  <c r="L214" i="27"/>
  <c r="L215" i="27"/>
  <c r="L216" i="27"/>
  <c r="L217" i="27"/>
  <c r="L218" i="27"/>
  <c r="L219" i="27"/>
  <c r="L220" i="27"/>
  <c r="L221" i="27"/>
  <c r="L222" i="27"/>
  <c r="L223" i="27"/>
  <c r="L224" i="27"/>
  <c r="L225" i="27"/>
  <c r="L226" i="27"/>
  <c r="L227" i="27"/>
  <c r="L228" i="27"/>
  <c r="L229" i="27"/>
  <c r="L230" i="27"/>
  <c r="L231" i="27"/>
  <c r="L232" i="27"/>
  <c r="L233" i="27"/>
  <c r="L234" i="27"/>
  <c r="L235" i="27"/>
  <c r="L236" i="27"/>
  <c r="L237" i="27"/>
  <c r="L238" i="27"/>
  <c r="L239" i="27"/>
  <c r="L240" i="27"/>
  <c r="L241" i="27"/>
  <c r="L242" i="27"/>
  <c r="L243" i="27"/>
  <c r="L244" i="27"/>
  <c r="L245" i="27"/>
  <c r="L246" i="27"/>
  <c r="L247" i="27"/>
  <c r="L248" i="27"/>
  <c r="L249" i="27"/>
  <c r="L250" i="27"/>
  <c r="L251" i="27"/>
  <c r="L252" i="27"/>
  <c r="L253" i="27"/>
  <c r="L254" i="27"/>
  <c r="L255" i="27"/>
  <c r="L256" i="27"/>
  <c r="L257" i="27"/>
  <c r="L258" i="27"/>
  <c r="L259" i="27"/>
  <c r="L260" i="27"/>
  <c r="L261" i="27"/>
  <c r="L262" i="27"/>
  <c r="L263" i="27"/>
  <c r="L264" i="27"/>
  <c r="L265" i="27"/>
  <c r="L266" i="27"/>
  <c r="L267" i="27"/>
  <c r="L268" i="27"/>
  <c r="L269" i="27"/>
  <c r="L270" i="27"/>
  <c r="L271" i="27"/>
  <c r="L272" i="27"/>
  <c r="L273" i="27"/>
  <c r="L274" i="27"/>
  <c r="L275" i="27"/>
  <c r="L276" i="27"/>
  <c r="L277" i="27"/>
  <c r="L278" i="27"/>
  <c r="L279" i="27"/>
  <c r="L280" i="27"/>
  <c r="L281" i="27"/>
  <c r="L282" i="27"/>
  <c r="L283" i="27"/>
  <c r="L284" i="27"/>
  <c r="L285" i="27"/>
  <c r="L286" i="27"/>
  <c r="L287" i="27"/>
  <c r="L288" i="27"/>
  <c r="L289" i="27"/>
  <c r="L290" i="27"/>
  <c r="L291" i="27"/>
  <c r="L292" i="27"/>
  <c r="L293" i="27"/>
  <c r="L294" i="27"/>
  <c r="L295" i="27"/>
  <c r="L296" i="27"/>
  <c r="L297" i="27"/>
  <c r="L298" i="27"/>
  <c r="L299" i="27"/>
  <c r="L300" i="27"/>
  <c r="L301" i="27"/>
  <c r="L302" i="27"/>
  <c r="L303" i="27"/>
  <c r="L304" i="27"/>
  <c r="L305" i="27"/>
  <c r="L306" i="27"/>
  <c r="L307" i="27"/>
  <c r="L308" i="27"/>
  <c r="L309" i="27"/>
  <c r="L310" i="27"/>
  <c r="L311" i="27"/>
  <c r="L312" i="27"/>
  <c r="L313" i="27"/>
  <c r="L314" i="27"/>
  <c r="L315" i="27"/>
  <c r="L316" i="27"/>
  <c r="L317" i="27"/>
  <c r="L318" i="27"/>
  <c r="L319" i="27"/>
  <c r="L320" i="27"/>
  <c r="L321" i="27"/>
  <c r="L322" i="27"/>
  <c r="L323" i="27"/>
  <c r="L324" i="27"/>
  <c r="L325" i="27"/>
  <c r="L326" i="27"/>
  <c r="L327" i="27"/>
  <c r="L328" i="27"/>
  <c r="L329" i="27"/>
  <c r="L330" i="27"/>
  <c r="L331" i="27"/>
  <c r="L332" i="27"/>
  <c r="L333" i="27"/>
  <c r="L334" i="27"/>
  <c r="L335" i="27"/>
  <c r="L336" i="27"/>
  <c r="L337" i="27"/>
  <c r="L338" i="27"/>
  <c r="L339" i="27"/>
  <c r="L340" i="27"/>
  <c r="L341" i="27"/>
  <c r="L342" i="27"/>
  <c r="L343" i="27"/>
  <c r="L344" i="27"/>
  <c r="L345" i="27"/>
  <c r="L346" i="27"/>
  <c r="L347" i="27"/>
  <c r="L348" i="27"/>
  <c r="L349" i="27"/>
  <c r="L350" i="27"/>
  <c r="L351" i="27"/>
  <c r="L352" i="27"/>
  <c r="L353" i="27"/>
  <c r="L354" i="27"/>
  <c r="L355" i="27"/>
  <c r="L356" i="27"/>
  <c r="L357" i="27"/>
  <c r="L358" i="27"/>
  <c r="L359" i="27"/>
  <c r="L360" i="27"/>
  <c r="L361" i="27"/>
  <c r="L362" i="27"/>
  <c r="L363" i="27"/>
  <c r="L364" i="27"/>
  <c r="L365" i="27"/>
  <c r="L366" i="27"/>
  <c r="L367" i="27"/>
  <c r="L368" i="27"/>
  <c r="L369" i="27"/>
  <c r="L370" i="27"/>
  <c r="L371" i="27"/>
  <c r="L372" i="27"/>
  <c r="L373" i="27"/>
  <c r="L374" i="27"/>
  <c r="L375" i="27"/>
  <c r="L376" i="27"/>
  <c r="L377" i="27"/>
  <c r="L378" i="27"/>
  <c r="L379" i="27"/>
  <c r="L380" i="27"/>
  <c r="L381" i="27"/>
  <c r="L382" i="27"/>
  <c r="L383" i="27"/>
  <c r="L384" i="27"/>
  <c r="L385" i="27"/>
  <c r="L386" i="27"/>
  <c r="L387" i="27"/>
  <c r="L388" i="27"/>
  <c r="L389" i="27"/>
  <c r="L390" i="27"/>
  <c r="L391" i="27"/>
  <c r="L392" i="27"/>
  <c r="L393" i="27"/>
  <c r="L394" i="27"/>
  <c r="L395" i="27"/>
  <c r="L396" i="27"/>
  <c r="L397" i="27"/>
  <c r="A398" i="27"/>
  <c r="B398" i="27"/>
  <c r="L398" i="27"/>
  <c r="A399" i="27"/>
  <c r="B399" i="27"/>
  <c r="L399" i="27"/>
  <c r="A400" i="27"/>
  <c r="B400" i="27"/>
  <c r="L400" i="27"/>
  <c r="A401" i="27"/>
  <c r="B401" i="27"/>
  <c r="L401" i="27"/>
  <c r="A402" i="27"/>
  <c r="B402" i="27"/>
  <c r="L402" i="27"/>
  <c r="A403" i="27"/>
  <c r="B403" i="27"/>
  <c r="L403" i="27"/>
  <c r="A404" i="27"/>
  <c r="B404" i="27"/>
  <c r="L404" i="27"/>
  <c r="A405" i="27"/>
  <c r="B405" i="27"/>
  <c r="L405" i="27"/>
  <c r="A406" i="27"/>
  <c r="B406" i="27"/>
  <c r="L406" i="27"/>
  <c r="A407" i="27"/>
  <c r="B407" i="27"/>
  <c r="L407" i="27"/>
  <c r="A408" i="27"/>
  <c r="B408" i="27"/>
  <c r="L408" i="27"/>
  <c r="A409" i="27"/>
  <c r="B409" i="27"/>
  <c r="L409" i="27"/>
  <c r="A410" i="27"/>
  <c r="B410" i="27"/>
  <c r="L410" i="27"/>
  <c r="A411" i="27"/>
  <c r="B411" i="27"/>
  <c r="L411" i="27"/>
  <c r="A412" i="27"/>
  <c r="B412" i="27"/>
  <c r="L412" i="27"/>
  <c r="A413" i="27"/>
  <c r="B413" i="27"/>
  <c r="L413" i="27"/>
  <c r="A414" i="27"/>
  <c r="B414" i="27"/>
  <c r="L414" i="27"/>
  <c r="A415" i="27"/>
  <c r="B415" i="27"/>
  <c r="L415" i="27"/>
  <c r="A416" i="27"/>
  <c r="B416" i="27"/>
  <c r="L416" i="27"/>
  <c r="A417" i="27"/>
  <c r="B417" i="27"/>
  <c r="L417" i="27"/>
  <c r="A418" i="27"/>
  <c r="B418" i="27"/>
  <c r="L418" i="27"/>
  <c r="A419" i="27"/>
  <c r="B419" i="27"/>
  <c r="L419" i="27"/>
  <c r="A420" i="27"/>
  <c r="B420" i="27"/>
  <c r="L420" i="27"/>
  <c r="A421" i="27"/>
  <c r="B421" i="27"/>
  <c r="L421" i="27"/>
  <c r="A422" i="27"/>
  <c r="B422" i="27"/>
  <c r="L422" i="27"/>
  <c r="A423" i="27"/>
  <c r="B423" i="27"/>
  <c r="L423" i="27"/>
  <c r="A424" i="27"/>
  <c r="B424" i="27"/>
  <c r="L424" i="27"/>
  <c r="A425" i="27"/>
  <c r="B425" i="27"/>
  <c r="L425" i="27"/>
  <c r="A426" i="27"/>
  <c r="B426" i="27"/>
  <c r="L426" i="27"/>
  <c r="A427" i="27"/>
  <c r="B427" i="27"/>
  <c r="L427" i="27"/>
  <c r="A428" i="27"/>
  <c r="B428" i="27"/>
  <c r="L428" i="27"/>
  <c r="A429" i="27"/>
  <c r="B429" i="27"/>
  <c r="L429" i="27"/>
  <c r="A430" i="27"/>
  <c r="B430" i="27"/>
  <c r="L430" i="27"/>
  <c r="A431" i="27"/>
  <c r="B431" i="27"/>
  <c r="L431" i="27"/>
  <c r="A432" i="27"/>
  <c r="B432" i="27"/>
  <c r="L432" i="27"/>
  <c r="A433" i="27"/>
  <c r="B433" i="27"/>
  <c r="L433" i="27"/>
  <c r="A434" i="27"/>
  <c r="B434" i="27"/>
  <c r="L434" i="27"/>
  <c r="A435" i="27"/>
  <c r="B435" i="27"/>
  <c r="L435" i="27"/>
  <c r="A436" i="27"/>
  <c r="B436" i="27"/>
  <c r="L436" i="27"/>
  <c r="A437" i="27"/>
  <c r="B437" i="27"/>
  <c r="L437" i="27"/>
  <c r="A438" i="27"/>
  <c r="B438" i="27"/>
  <c r="L438" i="27"/>
  <c r="A439" i="27"/>
  <c r="B439" i="27"/>
  <c r="L439" i="27"/>
  <c r="A440" i="27"/>
  <c r="B440" i="27"/>
  <c r="L440" i="27"/>
  <c r="A441" i="27"/>
  <c r="B441" i="27"/>
  <c r="L441" i="27"/>
  <c r="A442" i="27"/>
  <c r="B442" i="27"/>
  <c r="L442" i="27"/>
  <c r="A443" i="27"/>
  <c r="B443" i="27"/>
  <c r="L443" i="27"/>
  <c r="A444" i="27"/>
  <c r="B444" i="27"/>
  <c r="L444" i="27"/>
  <c r="A445" i="27"/>
  <c r="B445" i="27"/>
  <c r="L445" i="27"/>
  <c r="A446" i="27"/>
  <c r="B446" i="27"/>
  <c r="L446" i="27"/>
  <c r="A447" i="27"/>
  <c r="B447" i="27"/>
  <c r="L447" i="27"/>
  <c r="A448" i="27"/>
  <c r="B448" i="27"/>
  <c r="L448" i="27"/>
  <c r="A449" i="27"/>
  <c r="B449" i="27"/>
  <c r="L449" i="27"/>
  <c r="A450" i="27"/>
  <c r="B450" i="27"/>
  <c r="L450" i="27"/>
  <c r="A451" i="27"/>
  <c r="B451" i="27"/>
  <c r="L451" i="27"/>
  <c r="A452" i="27"/>
  <c r="B452" i="27"/>
  <c r="L452" i="27"/>
  <c r="A453" i="27"/>
  <c r="B453" i="27"/>
  <c r="L453" i="27"/>
  <c r="A454" i="27"/>
  <c r="B454" i="27"/>
  <c r="L454" i="27"/>
  <c r="A455" i="27"/>
  <c r="B455" i="27"/>
  <c r="L455" i="27"/>
  <c r="A456" i="27"/>
  <c r="B456" i="27"/>
  <c r="L456" i="27"/>
  <c r="A457" i="27"/>
  <c r="B457" i="27"/>
  <c r="L457" i="27"/>
  <c r="A458" i="27"/>
  <c r="B458" i="27"/>
  <c r="L458" i="27"/>
  <c r="A459" i="27"/>
  <c r="B459" i="27"/>
  <c r="L459" i="27"/>
  <c r="A460" i="27"/>
  <c r="B460" i="27"/>
  <c r="L460" i="27"/>
  <c r="A461" i="27"/>
  <c r="B461" i="27"/>
  <c r="L461" i="27"/>
  <c r="A462" i="27"/>
  <c r="B462" i="27"/>
  <c r="L462" i="27"/>
  <c r="A463" i="27"/>
  <c r="B463" i="27"/>
  <c r="L463" i="27"/>
  <c r="A464" i="27"/>
  <c r="B464" i="27"/>
  <c r="L464" i="27"/>
  <c r="A465" i="27"/>
  <c r="B465" i="27"/>
  <c r="L465" i="27"/>
  <c r="A466" i="27"/>
  <c r="B466" i="27"/>
  <c r="L466" i="27"/>
  <c r="A467" i="27"/>
  <c r="B467" i="27"/>
  <c r="L467" i="27"/>
  <c r="A468" i="27"/>
  <c r="B468" i="27"/>
  <c r="L468" i="27"/>
  <c r="A469" i="27"/>
  <c r="B469" i="27"/>
  <c r="L469" i="27"/>
  <c r="A470" i="27"/>
  <c r="B470" i="27"/>
  <c r="L470" i="27"/>
  <c r="A471" i="27"/>
  <c r="B471" i="27"/>
  <c r="L471" i="27"/>
  <c r="A472" i="27"/>
  <c r="B472" i="27"/>
  <c r="L472" i="27"/>
  <c r="A473" i="27"/>
  <c r="B473" i="27"/>
  <c r="L473" i="27"/>
  <c r="A474" i="27"/>
  <c r="B474" i="27"/>
  <c r="L474" i="27"/>
  <c r="A475" i="27"/>
  <c r="B475" i="27"/>
  <c r="L475" i="27"/>
  <c r="A476" i="27"/>
  <c r="B476" i="27"/>
  <c r="L476" i="27"/>
  <c r="A477" i="27"/>
  <c r="B477" i="27"/>
  <c r="L477" i="27"/>
  <c r="A478" i="27"/>
  <c r="B478" i="27"/>
  <c r="L478" i="27"/>
  <c r="A479" i="27"/>
  <c r="B479" i="27"/>
  <c r="L479" i="27"/>
  <c r="A480" i="27"/>
  <c r="B480" i="27"/>
  <c r="L480" i="27"/>
  <c r="A481" i="27"/>
  <c r="B481" i="27"/>
  <c r="L481" i="27"/>
  <c r="A482" i="27"/>
  <c r="B482" i="27"/>
  <c r="L482" i="27"/>
  <c r="A483" i="27"/>
  <c r="B483" i="27"/>
  <c r="L483" i="27"/>
  <c r="A484" i="27"/>
  <c r="B484" i="27"/>
  <c r="L484" i="27"/>
  <c r="A485" i="27"/>
  <c r="B485" i="27"/>
  <c r="L485" i="27"/>
  <c r="A486" i="27"/>
  <c r="B486" i="27"/>
  <c r="L486" i="27"/>
  <c r="A487" i="27"/>
  <c r="B487" i="27"/>
  <c r="L487" i="27"/>
  <c r="A488" i="27"/>
  <c r="B488" i="27"/>
  <c r="L488" i="27"/>
  <c r="A489" i="27"/>
  <c r="B489" i="27"/>
  <c r="L489" i="27"/>
  <c r="A490" i="27"/>
  <c r="B490" i="27"/>
  <c r="L490" i="27"/>
  <c r="A491" i="27"/>
  <c r="B491" i="27"/>
  <c r="L491" i="27"/>
  <c r="A492" i="27"/>
  <c r="B492" i="27"/>
  <c r="L492" i="27"/>
  <c r="A493" i="27"/>
  <c r="B493" i="27"/>
  <c r="L493" i="27"/>
  <c r="A494" i="27"/>
  <c r="B494" i="27"/>
  <c r="L494" i="27"/>
  <c r="A495" i="27"/>
  <c r="B495" i="27"/>
  <c r="L495" i="27"/>
  <c r="A496" i="27"/>
  <c r="B496" i="27"/>
  <c r="L496" i="27"/>
  <c r="A497" i="27"/>
  <c r="B497" i="27"/>
  <c r="L497" i="27"/>
  <c r="A498" i="27"/>
  <c r="B498" i="27"/>
  <c r="L498" i="27"/>
  <c r="A499" i="27"/>
  <c r="B499" i="27"/>
  <c r="L499" i="27"/>
  <c r="A500" i="27"/>
  <c r="B500" i="27"/>
  <c r="L500" i="27"/>
  <c r="A501" i="27"/>
  <c r="B501" i="27"/>
  <c r="L501" i="27"/>
  <c r="A502" i="27"/>
  <c r="B502" i="27"/>
  <c r="L502" i="27"/>
  <c r="A503" i="27"/>
  <c r="B503" i="27"/>
  <c r="L503" i="27"/>
  <c r="A504" i="27"/>
  <c r="B504" i="27"/>
  <c r="L504" i="27"/>
  <c r="A505" i="27"/>
  <c r="B505" i="27"/>
  <c r="L505" i="27"/>
  <c r="A506" i="27"/>
  <c r="B506" i="27"/>
  <c r="L506" i="27"/>
  <c r="A507" i="27"/>
  <c r="B507" i="27"/>
  <c r="L507" i="27"/>
  <c r="A508" i="27"/>
  <c r="B508" i="27"/>
  <c r="L508" i="27"/>
  <c r="A509" i="27"/>
  <c r="B509" i="27"/>
  <c r="L509" i="27"/>
  <c r="A510" i="27"/>
  <c r="B510" i="27"/>
  <c r="L510" i="27"/>
  <c r="A511" i="27"/>
  <c r="B511" i="27"/>
  <c r="L511" i="27"/>
  <c r="A512" i="27"/>
  <c r="B512" i="27"/>
  <c r="L512" i="27"/>
  <c r="A513" i="27"/>
  <c r="B513" i="27"/>
  <c r="L513" i="27"/>
  <c r="A514" i="27"/>
  <c r="B514" i="27"/>
  <c r="L514" i="27"/>
  <c r="A515" i="27"/>
  <c r="B515" i="27"/>
  <c r="L515" i="27"/>
  <c r="A516" i="27"/>
  <c r="B516" i="27"/>
  <c r="L516" i="27"/>
  <c r="A517" i="27"/>
  <c r="B517" i="27"/>
  <c r="L517" i="27"/>
  <c r="A518" i="27"/>
  <c r="B518" i="27"/>
  <c r="L518" i="27"/>
  <c r="A519" i="27"/>
  <c r="B519" i="27"/>
  <c r="L519" i="27"/>
  <c r="A520" i="27"/>
  <c r="B520" i="27"/>
  <c r="L520" i="27"/>
  <c r="A521" i="27"/>
  <c r="B521" i="27"/>
  <c r="L521" i="27"/>
  <c r="A522" i="27"/>
  <c r="B522" i="27"/>
  <c r="L522" i="27"/>
  <c r="A523" i="27"/>
  <c r="B523" i="27"/>
  <c r="L523" i="27"/>
  <c r="A524" i="27"/>
  <c r="B524" i="27"/>
  <c r="L524" i="27"/>
  <c r="A525" i="27"/>
  <c r="B525" i="27"/>
  <c r="L525" i="27"/>
  <c r="A526" i="27"/>
  <c r="B526" i="27"/>
  <c r="L526" i="27"/>
  <c r="A527" i="27"/>
  <c r="B527" i="27"/>
  <c r="L527" i="27"/>
  <c r="A528" i="27"/>
  <c r="B528" i="27"/>
  <c r="L528" i="27"/>
  <c r="A529" i="27"/>
  <c r="B529" i="27"/>
  <c r="L529" i="27"/>
  <c r="A530" i="27"/>
  <c r="B530" i="27"/>
  <c r="L530" i="27"/>
  <c r="A531" i="27"/>
  <c r="A543" i="27" s="1"/>
  <c r="A555" i="27" s="1"/>
  <c r="A567" i="27" s="1"/>
  <c r="B531" i="27"/>
  <c r="L531" i="27"/>
  <c r="A532" i="27"/>
  <c r="A544" i="27" s="1"/>
  <c r="A556" i="27" s="1"/>
  <c r="A568" i="27" s="1"/>
  <c r="A580" i="27" s="1"/>
  <c r="A592" i="27" s="1"/>
  <c r="A604" i="27" s="1"/>
  <c r="A616" i="27" s="1"/>
  <c r="A628" i="27" s="1"/>
  <c r="A640" i="27" s="1"/>
  <c r="A652" i="27" s="1"/>
  <c r="A664" i="27" s="1"/>
  <c r="B532" i="27"/>
  <c r="B544" i="27" s="1"/>
  <c r="L532" i="27"/>
  <c r="A533" i="27"/>
  <c r="A545" i="27" s="1"/>
  <c r="A557" i="27" s="1"/>
  <c r="B533" i="27"/>
  <c r="L533" i="27"/>
  <c r="A534" i="27"/>
  <c r="B534" i="27"/>
  <c r="B546" i="27" s="1"/>
  <c r="L534" i="27"/>
  <c r="A535" i="27"/>
  <c r="B535" i="27"/>
  <c r="L535" i="27"/>
  <c r="A536" i="27"/>
  <c r="A548" i="27" s="1"/>
  <c r="A560" i="27" s="1"/>
  <c r="A572" i="27" s="1"/>
  <c r="A584" i="27" s="1"/>
  <c r="A596" i="27" s="1"/>
  <c r="A608" i="27" s="1"/>
  <c r="A620" i="27" s="1"/>
  <c r="A632" i="27" s="1"/>
  <c r="A644" i="27" s="1"/>
  <c r="A656" i="27" s="1"/>
  <c r="A668" i="27" s="1"/>
  <c r="B536" i="27"/>
  <c r="L536" i="27"/>
  <c r="A537" i="27"/>
  <c r="A549" i="27" s="1"/>
  <c r="A561" i="27" s="1"/>
  <c r="A573" i="27" s="1"/>
  <c r="A585" i="27" s="1"/>
  <c r="A597" i="27" s="1"/>
  <c r="A609" i="27" s="1"/>
  <c r="A621" i="27" s="1"/>
  <c r="A633" i="27" s="1"/>
  <c r="A645" i="27" s="1"/>
  <c r="A657" i="27" s="1"/>
  <c r="A669" i="27" s="1"/>
  <c r="B537" i="27"/>
  <c r="L537" i="27"/>
  <c r="A538" i="27"/>
  <c r="B538" i="27"/>
  <c r="B550" i="27" s="1"/>
  <c r="B562" i="27" s="1"/>
  <c r="B574" i="27" s="1"/>
  <c r="B586" i="27" s="1"/>
  <c r="B598" i="27" s="1"/>
  <c r="B610" i="27" s="1"/>
  <c r="B622" i="27" s="1"/>
  <c r="B634" i="27" s="1"/>
  <c r="B646" i="27" s="1"/>
  <c r="B658" i="27" s="1"/>
  <c r="B670" i="27" s="1"/>
  <c r="L538" i="27"/>
  <c r="A539" i="27"/>
  <c r="A551" i="27" s="1"/>
  <c r="B539" i="27"/>
  <c r="L539" i="27"/>
  <c r="A540" i="27"/>
  <c r="A552" i="27" s="1"/>
  <c r="A564" i="27" s="1"/>
  <c r="A576" i="27" s="1"/>
  <c r="A588" i="27" s="1"/>
  <c r="A600" i="27" s="1"/>
  <c r="A612" i="27" s="1"/>
  <c r="A624" i="27" s="1"/>
  <c r="A636" i="27" s="1"/>
  <c r="A648" i="27" s="1"/>
  <c r="A660" i="27" s="1"/>
  <c r="A672" i="27" s="1"/>
  <c r="B540" i="27"/>
  <c r="B552" i="27" s="1"/>
  <c r="L540" i="27"/>
  <c r="A541" i="27"/>
  <c r="A553" i="27" s="1"/>
  <c r="A565" i="27" s="1"/>
  <c r="A577" i="27" s="1"/>
  <c r="A589" i="27" s="1"/>
  <c r="A601" i="27" s="1"/>
  <c r="A613" i="27" s="1"/>
  <c r="A625" i="27" s="1"/>
  <c r="A637" i="27" s="1"/>
  <c r="A649" i="27" s="1"/>
  <c r="A661" i="27" s="1"/>
  <c r="A673" i="27" s="1"/>
  <c r="B541" i="27"/>
  <c r="B553" i="27" s="1"/>
  <c r="B565" i="27" s="1"/>
  <c r="B577" i="27" s="1"/>
  <c r="B589" i="27" s="1"/>
  <c r="B601" i="27" s="1"/>
  <c r="B613" i="27" s="1"/>
  <c r="B625" i="27" s="1"/>
  <c r="B637" i="27" s="1"/>
  <c r="B649" i="27" s="1"/>
  <c r="B661" i="27" s="1"/>
  <c r="B673" i="27" s="1"/>
  <c r="L541" i="27"/>
  <c r="A542" i="27"/>
  <c r="B542" i="27"/>
  <c r="B543" i="27"/>
  <c r="B555" i="27" s="1"/>
  <c r="B567" i="27" s="1"/>
  <c r="B579" i="27" s="1"/>
  <c r="B591" i="27" s="1"/>
  <c r="B603" i="27" s="1"/>
  <c r="B615" i="27" s="1"/>
  <c r="B627" i="27" s="1"/>
  <c r="B545" i="27"/>
  <c r="A546" i="27"/>
  <c r="A547" i="27"/>
  <c r="A559" i="27" s="1"/>
  <c r="A571" i="27" s="1"/>
  <c r="A583" i="27" s="1"/>
  <c r="B547" i="27"/>
  <c r="B548" i="27"/>
  <c r="B560" i="27" s="1"/>
  <c r="B549" i="27"/>
  <c r="A550" i="27"/>
  <c r="B551" i="27"/>
  <c r="B563" i="27" s="1"/>
  <c r="B575" i="27" s="1"/>
  <c r="B587" i="27" s="1"/>
  <c r="B599" i="27" s="1"/>
  <c r="B611" i="27" s="1"/>
  <c r="B623" i="27" s="1"/>
  <c r="B635" i="27" s="1"/>
  <c r="B647" i="27" s="1"/>
  <c r="B659" i="27" s="1"/>
  <c r="B671" i="27" s="1"/>
  <c r="A554" i="27"/>
  <c r="B554" i="27"/>
  <c r="B566" i="27" s="1"/>
  <c r="B578" i="27" s="1"/>
  <c r="B556" i="27"/>
  <c r="B568" i="27" s="1"/>
  <c r="B557" i="27"/>
  <c r="B569" i="27" s="1"/>
  <c r="B581" i="27" s="1"/>
  <c r="A558" i="27"/>
  <c r="B558" i="27"/>
  <c r="B570" i="27" s="1"/>
  <c r="B582" i="27" s="1"/>
  <c r="B594" i="27" s="1"/>
  <c r="B606" i="27" s="1"/>
  <c r="B618" i="27" s="1"/>
  <c r="B630" i="27" s="1"/>
  <c r="B642" i="27" s="1"/>
  <c r="B654" i="27" s="1"/>
  <c r="B666" i="27" s="1"/>
  <c r="B559" i="27"/>
  <c r="B571" i="27" s="1"/>
  <c r="B561" i="27"/>
  <c r="A562" i="27"/>
  <c r="A563" i="27"/>
  <c r="A575" i="27" s="1"/>
  <c r="A587" i="27" s="1"/>
  <c r="A599" i="27" s="1"/>
  <c r="A611" i="27" s="1"/>
  <c r="A623" i="27" s="1"/>
  <c r="A635" i="27" s="1"/>
  <c r="A647" i="27" s="1"/>
  <c r="A659" i="27" s="1"/>
  <c r="A671" i="27" s="1"/>
  <c r="B564" i="27"/>
  <c r="B576" i="27" s="1"/>
  <c r="A566" i="27"/>
  <c r="A569" i="27"/>
  <c r="A581" i="27" s="1"/>
  <c r="A593" i="27" s="1"/>
  <c r="A605" i="27" s="1"/>
  <c r="A617" i="27" s="1"/>
  <c r="A629" i="27" s="1"/>
  <c r="A641" i="27" s="1"/>
  <c r="A653" i="27" s="1"/>
  <c r="A665" i="27" s="1"/>
  <c r="A570" i="27"/>
  <c r="B572" i="27"/>
  <c r="B584" i="27" s="1"/>
  <c r="B596" i="27" s="1"/>
  <c r="B608" i="27" s="1"/>
  <c r="B620" i="27" s="1"/>
  <c r="B632" i="27" s="1"/>
  <c r="B644" i="27" s="1"/>
  <c r="B656" i="27" s="1"/>
  <c r="B668" i="27" s="1"/>
  <c r="B573" i="27"/>
  <c r="B585" i="27" s="1"/>
  <c r="B597" i="27" s="1"/>
  <c r="A574" i="27"/>
  <c r="A578" i="27"/>
  <c r="A579" i="27"/>
  <c r="A591" i="27" s="1"/>
  <c r="A603" i="27" s="1"/>
  <c r="A615" i="27" s="1"/>
  <c r="B580" i="27"/>
  <c r="B592" i="27" s="1"/>
  <c r="B604" i="27" s="1"/>
  <c r="B616" i="27" s="1"/>
  <c r="B628" i="27" s="1"/>
  <c r="B640" i="27" s="1"/>
  <c r="B652" i="27" s="1"/>
  <c r="B664" i="27" s="1"/>
  <c r="A582" i="27"/>
  <c r="B583" i="27"/>
  <c r="B595" i="27" s="1"/>
  <c r="A586" i="27"/>
  <c r="B588" i="27"/>
  <c r="B600" i="27" s="1"/>
  <c r="B612" i="27" s="1"/>
  <c r="B624" i="27" s="1"/>
  <c r="B636" i="27" s="1"/>
  <c r="B648" i="27" s="1"/>
  <c r="B660" i="27" s="1"/>
  <c r="B672" i="27" s="1"/>
  <c r="A590" i="27"/>
  <c r="B590" i="27"/>
  <c r="B602" i="27" s="1"/>
  <c r="B614" i="27" s="1"/>
  <c r="B626" i="27" s="1"/>
  <c r="B638" i="27" s="1"/>
  <c r="B650" i="27" s="1"/>
  <c r="B662" i="27" s="1"/>
  <c r="B593" i="27"/>
  <c r="A594" i="27"/>
  <c r="A595" i="27"/>
  <c r="A607" i="27" s="1"/>
  <c r="A619" i="27" s="1"/>
  <c r="A631" i="27" s="1"/>
  <c r="A643" i="27" s="1"/>
  <c r="A655" i="27" s="1"/>
  <c r="A667" i="27" s="1"/>
  <c r="A598" i="27"/>
  <c r="A602" i="27"/>
  <c r="B605" i="27"/>
  <c r="B617" i="27" s="1"/>
  <c r="B629" i="27" s="1"/>
  <c r="A606" i="27"/>
  <c r="B607" i="27"/>
  <c r="B619" i="27" s="1"/>
  <c r="B609" i="27"/>
  <c r="B621" i="27" s="1"/>
  <c r="B633" i="27" s="1"/>
  <c r="B645" i="27" s="1"/>
  <c r="B657" i="27" s="1"/>
  <c r="B669" i="27" s="1"/>
  <c r="A610" i="27"/>
  <c r="A614" i="27"/>
  <c r="A618" i="27"/>
  <c r="A622" i="27"/>
  <c r="A626" i="27"/>
  <c r="A627" i="27"/>
  <c r="A639" i="27" s="1"/>
  <c r="A651" i="27" s="1"/>
  <c r="A663" i="27" s="1"/>
  <c r="A630" i="27"/>
  <c r="B631" i="27"/>
  <c r="B643" i="27" s="1"/>
  <c r="B655" i="27" s="1"/>
  <c r="B667" i="27" s="1"/>
  <c r="A634" i="27"/>
  <c r="A638" i="27"/>
  <c r="B639" i="27"/>
  <c r="B651" i="27" s="1"/>
  <c r="B663" i="27" s="1"/>
  <c r="B641" i="27"/>
  <c r="B653" i="27" s="1"/>
  <c r="B665" i="27" s="1"/>
  <c r="A642" i="27"/>
  <c r="A646" i="27"/>
  <c r="A650" i="27"/>
  <c r="A654" i="27"/>
  <c r="A658" i="27"/>
  <c r="A662" i="27"/>
  <c r="A666" i="27"/>
  <c r="A670" i="27"/>
  <c r="C676" i="27"/>
  <c r="D676" i="27"/>
  <c r="E676" i="27"/>
  <c r="F676" i="27"/>
  <c r="G676" i="27"/>
  <c r="H676" i="27"/>
  <c r="I676" i="27"/>
  <c r="J676" i="27"/>
  <c r="K676" i="27"/>
  <c r="A677" i="27"/>
  <c r="A678" i="27" s="1"/>
  <c r="A679" i="27" s="1"/>
  <c r="C677" i="27"/>
  <c r="D677" i="27"/>
  <c r="E677" i="27"/>
  <c r="F677" i="27"/>
  <c r="G677" i="27"/>
  <c r="H677" i="27"/>
  <c r="I677" i="27"/>
  <c r="J677" i="27"/>
  <c r="K677" i="27"/>
  <c r="C678" i="27"/>
  <c r="D678" i="27"/>
  <c r="E678" i="27"/>
  <c r="F678" i="27"/>
  <c r="G678" i="27"/>
  <c r="H678" i="27"/>
  <c r="I678" i="27"/>
  <c r="J678" i="27"/>
  <c r="K678" i="27"/>
  <c r="C679" i="27"/>
  <c r="D679" i="27"/>
  <c r="E679" i="27"/>
  <c r="F679" i="27"/>
  <c r="G679" i="27"/>
  <c r="H679" i="27"/>
  <c r="I679" i="27"/>
  <c r="J679" i="27"/>
  <c r="K679" i="27"/>
  <c r="A680" i="27"/>
  <c r="A681" i="27" s="1"/>
  <c r="A682" i="27" s="1"/>
  <c r="A683" i="27" s="1"/>
  <c r="A684" i="27" s="1"/>
  <c r="A685" i="27" s="1"/>
  <c r="A686" i="27" s="1"/>
  <c r="A687" i="27" s="1"/>
  <c r="A688" i="27" s="1"/>
  <c r="A689" i="27" s="1"/>
  <c r="A690" i="27" s="1"/>
  <c r="A691" i="27" s="1"/>
  <c r="A692" i="27" s="1"/>
  <c r="A693" i="27" s="1"/>
  <c r="A694" i="27" s="1"/>
  <c r="A695" i="27" s="1"/>
  <c r="A696" i="27" s="1"/>
  <c r="A697" i="27" s="1"/>
  <c r="A698" i="27" s="1"/>
  <c r="A699" i="27" s="1"/>
  <c r="A700" i="27" s="1"/>
  <c r="A701" i="27" s="1"/>
  <c r="A702" i="27" s="1"/>
  <c r="A703" i="27" s="1"/>
  <c r="A704" i="27" s="1"/>
  <c r="A705" i="27" s="1"/>
  <c r="A706" i="27" s="1"/>
  <c r="A707" i="27" s="1"/>
  <c r="A708" i="27" s="1"/>
  <c r="A709" i="27" s="1"/>
  <c r="A710" i="27" s="1"/>
  <c r="A711" i="27" s="1"/>
  <c r="A712" i="27" s="1"/>
  <c r="A713" i="27" s="1"/>
  <c r="A714" i="27" s="1"/>
  <c r="A715" i="27" s="1"/>
  <c r="A716" i="27" s="1"/>
  <c r="A717" i="27" s="1"/>
  <c r="A718" i="27" s="1"/>
  <c r="A719" i="27" s="1"/>
  <c r="A720" i="27" s="1"/>
  <c r="A721" i="27" s="1"/>
  <c r="C680" i="27"/>
  <c r="D680" i="27"/>
  <c r="E680" i="27"/>
  <c r="F680" i="27"/>
  <c r="G680" i="27"/>
  <c r="H680" i="27"/>
  <c r="I680" i="27"/>
  <c r="J680" i="27"/>
  <c r="K680" i="27"/>
  <c r="C681" i="27"/>
  <c r="D681" i="27"/>
  <c r="E681" i="27"/>
  <c r="F681" i="27"/>
  <c r="G681" i="27"/>
  <c r="H681" i="27"/>
  <c r="I681" i="27"/>
  <c r="J681" i="27"/>
  <c r="K681" i="27"/>
  <c r="C682" i="27"/>
  <c r="D682" i="27"/>
  <c r="E682" i="27"/>
  <c r="F682" i="27"/>
  <c r="G682" i="27"/>
  <c r="H682" i="27"/>
  <c r="I682" i="27"/>
  <c r="J682" i="27"/>
  <c r="K682" i="27"/>
  <c r="C683" i="27"/>
  <c r="D683" i="27"/>
  <c r="E683" i="27"/>
  <c r="F683" i="27"/>
  <c r="G683" i="27"/>
  <c r="H683" i="27"/>
  <c r="I683" i="27"/>
  <c r="J683" i="27"/>
  <c r="K683" i="27"/>
  <c r="C684" i="27"/>
  <c r="D684" i="27"/>
  <c r="E684" i="27"/>
  <c r="F684" i="27"/>
  <c r="G684" i="27"/>
  <c r="H684" i="27"/>
  <c r="I684" i="27"/>
  <c r="J684" i="27"/>
  <c r="K684" i="27"/>
  <c r="C685" i="27"/>
  <c r="D685" i="27"/>
  <c r="E685" i="27"/>
  <c r="F685" i="27"/>
  <c r="G685" i="27"/>
  <c r="H685" i="27"/>
  <c r="I685" i="27"/>
  <c r="J685" i="27"/>
  <c r="K685" i="27"/>
  <c r="C686" i="27"/>
  <c r="D686" i="27"/>
  <c r="E686" i="27"/>
  <c r="F686" i="27"/>
  <c r="G686" i="27"/>
  <c r="H686" i="27"/>
  <c r="I686" i="27"/>
  <c r="J686" i="27"/>
  <c r="K686" i="27"/>
  <c r="C687" i="27"/>
  <c r="D687" i="27"/>
  <c r="E687" i="27"/>
  <c r="F687" i="27"/>
  <c r="G687" i="27"/>
  <c r="H687" i="27"/>
  <c r="I687" i="27"/>
  <c r="J687" i="27"/>
  <c r="K687" i="27"/>
  <c r="C688" i="27"/>
  <c r="D688" i="27"/>
  <c r="E688" i="27"/>
  <c r="F688" i="27"/>
  <c r="G688" i="27"/>
  <c r="H688" i="27"/>
  <c r="I688" i="27"/>
  <c r="J688" i="27"/>
  <c r="K688" i="27"/>
  <c r="C689" i="27"/>
  <c r="D689" i="27"/>
  <c r="E689" i="27"/>
  <c r="F689" i="27"/>
  <c r="G689" i="27"/>
  <c r="H689" i="27"/>
  <c r="I689" i="27"/>
  <c r="J689" i="27"/>
  <c r="K689" i="27"/>
  <c r="C690" i="27"/>
  <c r="D690" i="27"/>
  <c r="E690" i="27"/>
  <c r="F690" i="27"/>
  <c r="G690" i="27"/>
  <c r="H690" i="27"/>
  <c r="I690" i="27"/>
  <c r="J690" i="27"/>
  <c r="K690" i="27"/>
  <c r="C691" i="27"/>
  <c r="D691" i="27"/>
  <c r="E691" i="27"/>
  <c r="F691" i="27"/>
  <c r="G691" i="27"/>
  <c r="H691" i="27"/>
  <c r="I691" i="27"/>
  <c r="J691" i="27"/>
  <c r="K691" i="27"/>
  <c r="C692" i="27"/>
  <c r="D692" i="27"/>
  <c r="E692" i="27"/>
  <c r="F692" i="27"/>
  <c r="G692" i="27"/>
  <c r="H692" i="27"/>
  <c r="I692" i="27"/>
  <c r="J692" i="27"/>
  <c r="K692" i="27"/>
  <c r="C693" i="27"/>
  <c r="D693" i="27"/>
  <c r="E693" i="27"/>
  <c r="F693" i="27"/>
  <c r="G693" i="27"/>
  <c r="H693" i="27"/>
  <c r="I693" i="27"/>
  <c r="J693" i="27"/>
  <c r="K693" i="27"/>
  <c r="C694" i="27"/>
  <c r="D694" i="27"/>
  <c r="E694" i="27"/>
  <c r="F694" i="27"/>
  <c r="G694" i="27"/>
  <c r="H694" i="27"/>
  <c r="I694" i="27"/>
  <c r="J694" i="27"/>
  <c r="K694" i="27"/>
  <c r="C695" i="27"/>
  <c r="D695" i="27"/>
  <c r="E695" i="27"/>
  <c r="F695" i="27"/>
  <c r="G695" i="27"/>
  <c r="H695" i="27"/>
  <c r="I695" i="27"/>
  <c r="J695" i="27"/>
  <c r="K695" i="27"/>
  <c r="C696" i="27"/>
  <c r="D696" i="27"/>
  <c r="E696" i="27"/>
  <c r="F696" i="27"/>
  <c r="G696" i="27"/>
  <c r="H696" i="27"/>
  <c r="I696" i="27"/>
  <c r="J696" i="27"/>
  <c r="K696" i="27"/>
  <c r="C697" i="27"/>
  <c r="D697" i="27"/>
  <c r="E697" i="27"/>
  <c r="F697" i="27"/>
  <c r="G697" i="27"/>
  <c r="H697" i="27"/>
  <c r="I697" i="27"/>
  <c r="J697" i="27"/>
  <c r="K697" i="27"/>
  <c r="C698" i="27"/>
  <c r="D698" i="27"/>
  <c r="E698" i="27"/>
  <c r="F698" i="27"/>
  <c r="G698" i="27"/>
  <c r="H698" i="27"/>
  <c r="I698" i="27"/>
  <c r="J698" i="27"/>
  <c r="K698" i="27"/>
  <c r="C699" i="27"/>
  <c r="D699" i="27"/>
  <c r="E699" i="27"/>
  <c r="F699" i="27"/>
  <c r="G699" i="27"/>
  <c r="H699" i="27"/>
  <c r="I699" i="27"/>
  <c r="J699" i="27"/>
  <c r="K699" i="27"/>
  <c r="C700" i="27"/>
  <c r="D700" i="27"/>
  <c r="E700" i="27"/>
  <c r="F700" i="27"/>
  <c r="G700" i="27"/>
  <c r="H700" i="27"/>
  <c r="I700" i="27"/>
  <c r="J700" i="27"/>
  <c r="K700" i="27"/>
  <c r="C701" i="27"/>
  <c r="D701" i="27"/>
  <c r="E701" i="27"/>
  <c r="F701" i="27"/>
  <c r="G701" i="27"/>
  <c r="H701" i="27"/>
  <c r="I701" i="27"/>
  <c r="J701" i="27"/>
  <c r="K701" i="27"/>
  <c r="C702" i="27"/>
  <c r="D702" i="27"/>
  <c r="E702" i="27"/>
  <c r="F702" i="27"/>
  <c r="G702" i="27"/>
  <c r="H702" i="27"/>
  <c r="I702" i="27"/>
  <c r="J702" i="27"/>
  <c r="K702" i="27"/>
  <c r="C703" i="27"/>
  <c r="D703" i="27"/>
  <c r="E703" i="27"/>
  <c r="F703" i="27"/>
  <c r="G703" i="27"/>
  <c r="H703" i="27"/>
  <c r="I703" i="27"/>
  <c r="J703" i="27"/>
  <c r="K703" i="27"/>
  <c r="C704" i="27"/>
  <c r="D704" i="27"/>
  <c r="E704" i="27"/>
  <c r="F704" i="27"/>
  <c r="G704" i="27"/>
  <c r="H704" i="27"/>
  <c r="I704" i="27"/>
  <c r="J704" i="27"/>
  <c r="K704" i="27"/>
  <c r="C705" i="27"/>
  <c r="D705" i="27"/>
  <c r="E705" i="27"/>
  <c r="F705" i="27"/>
  <c r="G705" i="27"/>
  <c r="H705" i="27"/>
  <c r="I705" i="27"/>
  <c r="J705" i="27"/>
  <c r="K705" i="27"/>
  <c r="C706" i="27"/>
  <c r="D706" i="27"/>
  <c r="E706" i="27"/>
  <c r="F706" i="27"/>
  <c r="G706" i="27"/>
  <c r="H706" i="27"/>
  <c r="I706" i="27"/>
  <c r="J706" i="27"/>
  <c r="K706" i="27"/>
  <c r="C707" i="27"/>
  <c r="D707" i="27"/>
  <c r="E707" i="27"/>
  <c r="F707" i="27"/>
  <c r="G707" i="27"/>
  <c r="H707" i="27"/>
  <c r="I707" i="27"/>
  <c r="J707" i="27"/>
  <c r="K707" i="27"/>
  <c r="C708" i="27"/>
  <c r="D708" i="27"/>
  <c r="E708" i="27"/>
  <c r="F708" i="27"/>
  <c r="G708" i="27"/>
  <c r="H708" i="27"/>
  <c r="I708" i="27"/>
  <c r="J708" i="27"/>
  <c r="K708" i="27"/>
  <c r="C709" i="27"/>
  <c r="D709" i="27"/>
  <c r="E709" i="27"/>
  <c r="F709" i="27"/>
  <c r="G709" i="27"/>
  <c r="H709" i="27"/>
  <c r="I709" i="27"/>
  <c r="J709" i="27"/>
  <c r="K709" i="27"/>
  <c r="C710" i="27"/>
  <c r="D710" i="27"/>
  <c r="E710" i="27"/>
  <c r="F710" i="27"/>
  <c r="G710" i="27"/>
  <c r="H710" i="27"/>
  <c r="I710" i="27"/>
  <c r="J710" i="27"/>
  <c r="K710" i="27"/>
  <c r="C711" i="27"/>
  <c r="D711" i="27"/>
  <c r="E711" i="27"/>
  <c r="F711" i="27"/>
  <c r="G711" i="27"/>
  <c r="H711" i="27"/>
  <c r="I711" i="27"/>
  <c r="J711" i="27"/>
  <c r="K711" i="27"/>
  <c r="C712" i="27"/>
  <c r="D712" i="27"/>
  <c r="E712" i="27"/>
  <c r="F712" i="27"/>
  <c r="G712" i="27"/>
  <c r="H712" i="27"/>
  <c r="I712" i="27"/>
  <c r="J712" i="27"/>
  <c r="K712" i="27"/>
  <c r="C713" i="27"/>
  <c r="D713" i="27"/>
  <c r="E713" i="27"/>
  <c r="F713" i="27"/>
  <c r="G713" i="27"/>
  <c r="H713" i="27"/>
  <c r="I713" i="27"/>
  <c r="J713" i="27"/>
  <c r="K713" i="27"/>
  <c r="C714" i="27"/>
  <c r="D714" i="27"/>
  <c r="E714" i="27"/>
  <c r="F714" i="27"/>
  <c r="G714" i="27"/>
  <c r="H714" i="27"/>
  <c r="I714" i="27"/>
  <c r="J714" i="27"/>
  <c r="K714" i="27"/>
  <c r="C715" i="27"/>
  <c r="D715" i="27"/>
  <c r="E715" i="27"/>
  <c r="F715" i="27"/>
  <c r="G715" i="27"/>
  <c r="H715" i="27"/>
  <c r="I715" i="27"/>
  <c r="J715" i="27"/>
  <c r="K715" i="27"/>
  <c r="C716" i="27"/>
  <c r="D716" i="27"/>
  <c r="E716" i="27"/>
  <c r="F716" i="27"/>
  <c r="G716" i="27"/>
  <c r="H716" i="27"/>
  <c r="I716" i="27"/>
  <c r="J716" i="27"/>
  <c r="K716" i="27"/>
  <c r="C717" i="27"/>
  <c r="D717" i="27"/>
  <c r="E717" i="27"/>
  <c r="F717" i="27"/>
  <c r="G717" i="27"/>
  <c r="H717" i="27"/>
  <c r="I717" i="27"/>
  <c r="J717" i="27"/>
  <c r="K717" i="27"/>
  <c r="C718" i="27"/>
  <c r="D718" i="27"/>
  <c r="E718" i="27"/>
  <c r="F718" i="27"/>
  <c r="G718" i="27"/>
  <c r="H718" i="27"/>
  <c r="I718" i="27"/>
  <c r="J718" i="27"/>
  <c r="K718" i="27"/>
  <c r="A722" i="27"/>
  <c r="A723" i="27" s="1"/>
  <c r="A724" i="27" s="1"/>
  <c r="A725" i="27" s="1"/>
  <c r="A726" i="27" s="1"/>
  <c r="A727" i="27" s="1"/>
  <c r="A728" i="27"/>
  <c r="A729" i="27" s="1"/>
  <c r="A730" i="27" s="1"/>
  <c r="A731" i="27" s="1"/>
  <c r="E361" i="26"/>
  <c r="E362" i="26"/>
  <c r="E363" i="26"/>
  <c r="A692" i="26"/>
  <c r="B692" i="26"/>
  <c r="A693" i="26"/>
  <c r="B693" i="26"/>
  <c r="A694" i="26"/>
  <c r="B694" i="26"/>
  <c r="A695" i="26"/>
  <c r="B695" i="26"/>
  <c r="A696" i="26"/>
  <c r="B696" i="26"/>
  <c r="A697" i="26"/>
  <c r="B697" i="26"/>
  <c r="A698" i="26"/>
  <c r="B698" i="26"/>
  <c r="A699" i="26"/>
  <c r="B699" i="26"/>
  <c r="A700" i="26"/>
  <c r="B700" i="26"/>
  <c r="A701" i="26"/>
  <c r="B701" i="26"/>
  <c r="A702" i="26"/>
  <c r="B702" i="26"/>
  <c r="A703" i="26"/>
  <c r="B703" i="26"/>
  <c r="A704" i="26"/>
  <c r="B704" i="26"/>
  <c r="A705" i="26"/>
  <c r="B705" i="26"/>
  <c r="A706" i="26"/>
  <c r="B706" i="26"/>
  <c r="A707" i="26"/>
  <c r="B707" i="26"/>
  <c r="A708" i="26"/>
  <c r="B708" i="26"/>
  <c r="A709" i="26"/>
  <c r="B709" i="26"/>
  <c r="A710" i="26"/>
  <c r="B710" i="26"/>
  <c r="A711" i="26"/>
  <c r="B711" i="26"/>
  <c r="A712" i="26"/>
  <c r="B712" i="26"/>
  <c r="A713" i="26"/>
  <c r="B713" i="26"/>
  <c r="A714" i="26"/>
  <c r="B714" i="26"/>
  <c r="A715" i="26"/>
  <c r="B715" i="26"/>
  <c r="A716" i="26"/>
  <c r="B716" i="26"/>
  <c r="A717" i="26"/>
  <c r="B717" i="26"/>
  <c r="A718" i="26"/>
  <c r="B718" i="26"/>
  <c r="A719" i="26"/>
  <c r="B719" i="26"/>
  <c r="A720" i="26"/>
  <c r="B720" i="26"/>
  <c r="A721" i="26"/>
  <c r="B721" i="26"/>
  <c r="A722" i="26"/>
  <c r="B722" i="26"/>
  <c r="A723" i="26"/>
  <c r="B723" i="26"/>
  <c r="A724" i="26"/>
  <c r="B724" i="26"/>
  <c r="A725" i="26"/>
  <c r="B725" i="26"/>
  <c r="A726" i="26"/>
  <c r="B726" i="26"/>
  <c r="A727" i="26"/>
  <c r="B727" i="26"/>
  <c r="A728" i="26"/>
  <c r="B728" i="26"/>
  <c r="A729" i="26"/>
  <c r="B729" i="26"/>
  <c r="A730" i="26"/>
  <c r="B730" i="26"/>
  <c r="A731" i="26"/>
  <c r="B731" i="26"/>
  <c r="A732" i="26"/>
  <c r="B732" i="26"/>
  <c r="A733" i="26"/>
  <c r="B733" i="26"/>
  <c r="A734" i="26"/>
  <c r="B734" i="26"/>
  <c r="A735" i="26"/>
  <c r="B735" i="26"/>
  <c r="A736" i="26"/>
  <c r="B736" i="26"/>
  <c r="A737" i="26"/>
  <c r="B737" i="26"/>
  <c r="A738" i="26"/>
  <c r="B738" i="26"/>
  <c r="A739" i="26"/>
  <c r="B739" i="26"/>
  <c r="A740" i="26"/>
  <c r="B740" i="26"/>
  <c r="A741" i="26"/>
  <c r="B741" i="26"/>
  <c r="A742" i="26"/>
  <c r="B742" i="26"/>
  <c r="A743" i="26"/>
  <c r="B743" i="26"/>
  <c r="A744" i="26"/>
  <c r="B744" i="26"/>
  <c r="A745" i="26"/>
  <c r="B745" i="26"/>
  <c r="A746" i="26"/>
  <c r="B746" i="26"/>
  <c r="A747" i="26"/>
  <c r="B747" i="26"/>
  <c r="A748" i="26"/>
  <c r="B748" i="26"/>
  <c r="A749" i="26"/>
  <c r="B749" i="26"/>
  <c r="A750" i="26"/>
  <c r="B750" i="26"/>
  <c r="A751" i="26"/>
  <c r="B751" i="26"/>
  <c r="A752" i="26"/>
  <c r="B752" i="26"/>
  <c r="A753" i="26"/>
  <c r="B753" i="26"/>
  <c r="A754" i="26"/>
  <c r="B754" i="26"/>
  <c r="A755" i="26"/>
  <c r="B755" i="26"/>
  <c r="A756" i="26"/>
  <c r="B756" i="26"/>
  <c r="A757" i="26"/>
  <c r="B757" i="26"/>
  <c r="A758" i="26"/>
  <c r="B758" i="26"/>
  <c r="A759" i="26"/>
  <c r="B759" i="26"/>
  <c r="A760" i="26"/>
  <c r="B760" i="26"/>
  <c r="A761" i="26"/>
  <c r="B761" i="26"/>
  <c r="A762" i="26"/>
  <c r="B762" i="26"/>
  <c r="A763" i="26"/>
  <c r="B763" i="26"/>
  <c r="A764" i="26"/>
  <c r="B764" i="26"/>
  <c r="A765" i="26"/>
  <c r="B765" i="26"/>
  <c r="A766" i="26"/>
  <c r="B766" i="26"/>
  <c r="A767" i="26"/>
  <c r="B767" i="26"/>
  <c r="A768" i="26"/>
  <c r="B768" i="26"/>
  <c r="A769" i="26"/>
  <c r="B769" i="26"/>
  <c r="A770" i="26"/>
  <c r="B770" i="26"/>
  <c r="A771" i="26"/>
  <c r="B771" i="26"/>
  <c r="A772" i="26"/>
  <c r="B772" i="26"/>
  <c r="A773" i="26"/>
  <c r="B773" i="26"/>
  <c r="A774" i="26"/>
  <c r="B774" i="26"/>
  <c r="A775" i="26"/>
  <c r="B775" i="26"/>
  <c r="A776" i="26"/>
  <c r="B776" i="26"/>
  <c r="A777" i="26"/>
  <c r="B777" i="26"/>
  <c r="A778" i="26"/>
  <c r="B778" i="26"/>
  <c r="A779" i="26"/>
  <c r="B779" i="26"/>
  <c r="A780" i="26"/>
  <c r="B780" i="26"/>
  <c r="A781" i="26"/>
  <c r="B781" i="26"/>
  <c r="A782" i="26"/>
  <c r="B782" i="26"/>
  <c r="A783" i="26"/>
  <c r="B783" i="26"/>
  <c r="A784" i="26"/>
  <c r="B784" i="26"/>
  <c r="A785" i="26"/>
  <c r="B785" i="26"/>
  <c r="A786" i="26"/>
  <c r="B786" i="26"/>
  <c r="A787" i="26"/>
  <c r="B787" i="26"/>
  <c r="A788" i="26"/>
  <c r="B788" i="26"/>
  <c r="A789" i="26"/>
  <c r="B789" i="26"/>
  <c r="A790" i="26"/>
  <c r="B790" i="26"/>
  <c r="A791" i="26"/>
  <c r="B791" i="26"/>
  <c r="A792" i="26"/>
  <c r="B792" i="26"/>
  <c r="A793" i="26"/>
  <c r="B793" i="26"/>
  <c r="A794" i="26"/>
  <c r="B794" i="26"/>
  <c r="A795" i="26"/>
  <c r="B795" i="26"/>
  <c r="A796" i="26"/>
  <c r="B796" i="26"/>
  <c r="A797" i="26"/>
  <c r="B797" i="26"/>
  <c r="A798" i="26"/>
  <c r="B798" i="26"/>
  <c r="A799" i="26"/>
  <c r="B799" i="26"/>
  <c r="A800" i="26"/>
  <c r="B800" i="26"/>
  <c r="A801" i="26"/>
  <c r="B801" i="26"/>
  <c r="A802" i="26"/>
  <c r="B802" i="26"/>
  <c r="A803" i="26"/>
  <c r="B803" i="26"/>
  <c r="A804" i="26"/>
  <c r="B804" i="26"/>
  <c r="A805" i="26"/>
  <c r="B805" i="26"/>
  <c r="A806" i="26"/>
  <c r="B806" i="26"/>
  <c r="A807" i="26"/>
  <c r="B807" i="26"/>
  <c r="A808" i="26"/>
  <c r="B808" i="26"/>
  <c r="A809" i="26"/>
  <c r="B809" i="26"/>
  <c r="A810" i="26"/>
  <c r="B810" i="26"/>
  <c r="A811" i="26"/>
  <c r="B811" i="26"/>
  <c r="A812" i="26"/>
  <c r="B812" i="26"/>
  <c r="A813" i="26"/>
  <c r="B813" i="26"/>
  <c r="A814" i="26"/>
  <c r="B814" i="26"/>
  <c r="A815" i="26"/>
  <c r="B815" i="26"/>
  <c r="A816" i="26"/>
  <c r="B816" i="26"/>
  <c r="A817" i="26"/>
  <c r="B817" i="26"/>
  <c r="A818" i="26"/>
  <c r="B818" i="26"/>
  <c r="A819" i="26"/>
  <c r="B819" i="26"/>
  <c r="A820" i="26"/>
  <c r="B820" i="26"/>
  <c r="A821" i="26"/>
  <c r="B821" i="26"/>
  <c r="A822" i="26"/>
  <c r="B822" i="26"/>
  <c r="A823" i="26"/>
  <c r="B823" i="26"/>
  <c r="A824" i="26"/>
  <c r="B824" i="26"/>
  <c r="A825" i="26"/>
  <c r="B825" i="26"/>
  <c r="A826" i="26"/>
  <c r="B826" i="26"/>
  <c r="A827" i="26"/>
  <c r="B827" i="26"/>
  <c r="A828" i="26"/>
  <c r="B828" i="26"/>
  <c r="A829" i="26"/>
  <c r="B829" i="26"/>
  <c r="A830" i="26"/>
  <c r="B830" i="26"/>
  <c r="A831" i="26"/>
  <c r="B831" i="26"/>
  <c r="A832" i="26"/>
  <c r="B832" i="26"/>
  <c r="A833" i="26"/>
  <c r="B833" i="26"/>
  <c r="A834" i="26"/>
  <c r="B834" i="26"/>
  <c r="A835" i="26"/>
  <c r="B835" i="26"/>
  <c r="A836" i="26"/>
  <c r="B836" i="26"/>
  <c r="A837" i="26"/>
  <c r="B837" i="26"/>
  <c r="A838" i="26"/>
  <c r="B838" i="26"/>
  <c r="A839" i="26"/>
  <c r="B839" i="26"/>
  <c r="A840" i="26"/>
  <c r="B840" i="26"/>
  <c r="A841" i="26"/>
  <c r="B841" i="26"/>
  <c r="A842" i="26"/>
  <c r="B842" i="26"/>
  <c r="A843" i="26"/>
  <c r="B843" i="26"/>
  <c r="A844" i="26"/>
  <c r="B844" i="26"/>
  <c r="A845" i="26"/>
  <c r="B845" i="26"/>
  <c r="A846" i="26"/>
  <c r="B846" i="26"/>
  <c r="A847" i="26"/>
  <c r="B847" i="26"/>
  <c r="A848" i="26"/>
  <c r="B848" i="26"/>
  <c r="A849" i="26"/>
  <c r="B849" i="26"/>
  <c r="A850" i="26"/>
  <c r="B850" i="26"/>
  <c r="A851" i="26"/>
  <c r="B851" i="26"/>
  <c r="A852" i="26"/>
  <c r="B852" i="26"/>
  <c r="A853" i="26"/>
  <c r="B853" i="26"/>
  <c r="A854" i="26"/>
  <c r="B854" i="26"/>
  <c r="A855" i="26"/>
  <c r="B855" i="26"/>
  <c r="A856" i="26"/>
  <c r="B856" i="26"/>
  <c r="A857" i="26"/>
  <c r="B857" i="26"/>
  <c r="A858" i="26"/>
  <c r="B858" i="26"/>
  <c r="A859" i="26"/>
  <c r="B859" i="26"/>
  <c r="A860" i="26"/>
  <c r="B860" i="26"/>
  <c r="A861" i="26"/>
  <c r="B861" i="26"/>
  <c r="A862" i="26"/>
  <c r="B862" i="26"/>
  <c r="A863" i="26"/>
  <c r="B863" i="26"/>
  <c r="A864" i="26"/>
  <c r="B864" i="26"/>
  <c r="A865" i="26"/>
  <c r="B865" i="26"/>
  <c r="A866" i="26"/>
  <c r="B866" i="26"/>
  <c r="A867" i="26"/>
  <c r="B867" i="26"/>
  <c r="A868" i="26"/>
  <c r="B868" i="26"/>
  <c r="A869" i="26"/>
  <c r="B869" i="26"/>
  <c r="A870" i="26"/>
  <c r="B870" i="26"/>
  <c r="A871" i="26"/>
  <c r="B871" i="26"/>
  <c r="A872" i="26"/>
  <c r="B872" i="26"/>
  <c r="A873" i="26"/>
  <c r="B873" i="26"/>
  <c r="A874" i="26"/>
  <c r="B874" i="26"/>
  <c r="A875" i="26"/>
  <c r="B875" i="26"/>
  <c r="A876" i="26"/>
  <c r="B876" i="26"/>
  <c r="A877" i="26"/>
  <c r="B877" i="26"/>
  <c r="A878" i="26"/>
  <c r="B878" i="26"/>
  <c r="A879" i="26"/>
  <c r="B879" i="26"/>
  <c r="A880" i="26"/>
  <c r="B880" i="26"/>
  <c r="A881" i="26"/>
  <c r="B881" i="26"/>
  <c r="A882" i="26"/>
  <c r="B882" i="26"/>
  <c r="A883" i="26"/>
  <c r="B883" i="26"/>
  <c r="A884" i="26"/>
  <c r="B884" i="26"/>
  <c r="A885" i="26"/>
  <c r="B885" i="26"/>
  <c r="A886" i="26"/>
  <c r="B886" i="26"/>
  <c r="A887" i="26"/>
  <c r="B887" i="26"/>
  <c r="A888" i="26"/>
  <c r="B888" i="26"/>
  <c r="A889" i="26"/>
  <c r="B889" i="26"/>
  <c r="A890" i="26"/>
  <c r="B890" i="26"/>
  <c r="A891" i="26"/>
  <c r="B891" i="26"/>
  <c r="A892" i="26"/>
  <c r="B892" i="26"/>
  <c r="A893" i="26"/>
  <c r="B893" i="26"/>
  <c r="A894" i="26"/>
  <c r="B894" i="26"/>
  <c r="A895" i="26"/>
  <c r="B895" i="26"/>
  <c r="A896" i="26"/>
  <c r="B896" i="26"/>
  <c r="A897" i="26"/>
  <c r="B897" i="26"/>
  <c r="A898" i="26"/>
  <c r="B898" i="26"/>
  <c r="A899" i="26"/>
  <c r="B899" i="26"/>
  <c r="A900" i="26"/>
  <c r="B900" i="26"/>
  <c r="A901" i="26"/>
  <c r="B901" i="26"/>
  <c r="A902" i="26"/>
  <c r="B902" i="26"/>
  <c r="A903" i="26"/>
  <c r="B903" i="26"/>
  <c r="A904" i="26"/>
  <c r="B904" i="26"/>
  <c r="A905" i="26"/>
  <c r="B905" i="26"/>
  <c r="A906" i="26"/>
  <c r="B906" i="26"/>
  <c r="A907" i="26"/>
  <c r="B907" i="26"/>
  <c r="A908" i="26"/>
  <c r="B908" i="26"/>
  <c r="A909" i="26"/>
  <c r="B909" i="26"/>
  <c r="A910" i="26"/>
  <c r="B910" i="26"/>
  <c r="A911" i="26"/>
  <c r="B911" i="26"/>
  <c r="A912" i="26"/>
  <c r="B912" i="26"/>
  <c r="A913" i="26"/>
  <c r="B913" i="26"/>
  <c r="A914" i="26"/>
  <c r="B914" i="26"/>
  <c r="A915" i="26"/>
  <c r="B915" i="26"/>
  <c r="A916" i="26"/>
  <c r="B916" i="26"/>
  <c r="A917" i="26"/>
  <c r="B917" i="26"/>
  <c r="A918" i="26"/>
  <c r="B918" i="26"/>
  <c r="A919" i="26"/>
  <c r="B919" i="26"/>
  <c r="A920" i="26"/>
  <c r="B920" i="26"/>
  <c r="A921" i="26"/>
  <c r="B921" i="26"/>
  <c r="A922" i="26"/>
  <c r="B922" i="26"/>
  <c r="A923" i="26"/>
  <c r="B923" i="26"/>
  <c r="A924" i="26"/>
  <c r="B924" i="26"/>
  <c r="A925" i="26"/>
  <c r="B925" i="26"/>
  <c r="A926" i="26"/>
  <c r="B926" i="26"/>
  <c r="A927" i="26"/>
  <c r="B927" i="26"/>
  <c r="A928" i="26"/>
  <c r="B928" i="26"/>
  <c r="A929" i="26"/>
  <c r="B929" i="26"/>
  <c r="A930" i="26"/>
  <c r="B930" i="26"/>
  <c r="A931" i="26"/>
  <c r="B931" i="26"/>
  <c r="A932" i="26"/>
  <c r="B932" i="26"/>
  <c r="A933" i="26"/>
  <c r="B933" i="26"/>
  <c r="A934" i="26"/>
  <c r="B934" i="26"/>
  <c r="A935" i="26"/>
  <c r="B935" i="26"/>
  <c r="A936" i="26"/>
  <c r="B936" i="26"/>
  <c r="A937" i="26"/>
  <c r="B937" i="26"/>
  <c r="A938" i="26"/>
  <c r="B938" i="26"/>
  <c r="A939" i="26"/>
  <c r="B939" i="26"/>
  <c r="A940" i="26"/>
  <c r="B940" i="26"/>
  <c r="A941" i="26"/>
  <c r="B941" i="26"/>
  <c r="A942" i="26"/>
  <c r="B942" i="26"/>
  <c r="A943" i="26"/>
  <c r="B943" i="26"/>
  <c r="A944" i="26"/>
  <c r="B944" i="26"/>
  <c r="A945" i="26"/>
  <c r="B945" i="26"/>
  <c r="A946" i="26"/>
  <c r="B946" i="26"/>
  <c r="A947" i="26"/>
  <c r="B947" i="26"/>
  <c r="A948" i="26"/>
  <c r="B948" i="26"/>
  <c r="A949" i="26"/>
  <c r="B949" i="26"/>
  <c r="A950" i="26"/>
  <c r="B950" i="26"/>
  <c r="A951" i="26"/>
  <c r="B951" i="26"/>
  <c r="A952" i="26"/>
  <c r="B952" i="26"/>
  <c r="A953" i="26"/>
  <c r="B953" i="26"/>
  <c r="A954" i="26"/>
  <c r="B954" i="26"/>
  <c r="A955" i="26"/>
  <c r="B955" i="26"/>
  <c r="E3" i="25"/>
  <c r="F3" i="25"/>
  <c r="E4" i="25"/>
  <c r="F4" i="25"/>
  <c r="E5" i="25"/>
  <c r="F5" i="25"/>
  <c r="E6" i="25"/>
  <c r="F6" i="25"/>
  <c r="E7" i="25"/>
  <c r="F7" i="25"/>
  <c r="E8" i="25"/>
  <c r="F8" i="25"/>
  <c r="E9" i="25"/>
  <c r="F9" i="25"/>
  <c r="E10" i="25"/>
  <c r="F10" i="25"/>
  <c r="E11" i="25"/>
  <c r="F11" i="25"/>
  <c r="E12" i="25"/>
  <c r="F12" i="25"/>
  <c r="E13" i="25"/>
  <c r="F13" i="25"/>
  <c r="E14" i="25"/>
  <c r="F14" i="25"/>
  <c r="E15" i="25"/>
  <c r="F15" i="25"/>
  <c r="E16" i="25"/>
  <c r="F16" i="25"/>
  <c r="E17" i="25"/>
  <c r="F17" i="25"/>
  <c r="E18" i="25"/>
  <c r="F18" i="25"/>
  <c r="E19" i="25"/>
  <c r="F19" i="25"/>
  <c r="E20" i="25"/>
  <c r="F20" i="25"/>
  <c r="E21" i="25"/>
  <c r="F21" i="25"/>
  <c r="E22" i="25"/>
  <c r="F22" i="25"/>
  <c r="E23" i="25"/>
  <c r="F23" i="25"/>
  <c r="E24" i="25"/>
  <c r="F24" i="25"/>
  <c r="E25" i="25"/>
  <c r="F25" i="25"/>
  <c r="E26" i="25"/>
  <c r="F26" i="25"/>
  <c r="E27" i="25"/>
  <c r="F27" i="25"/>
  <c r="E28" i="25"/>
  <c r="F28" i="25"/>
  <c r="E29" i="25"/>
  <c r="F29" i="25"/>
  <c r="E30" i="25"/>
  <c r="F30" i="25"/>
  <c r="E31" i="25"/>
  <c r="F31" i="25"/>
  <c r="E32" i="25"/>
  <c r="F32" i="25"/>
  <c r="E33" i="25"/>
  <c r="F33" i="25"/>
  <c r="E34" i="25"/>
  <c r="F34" i="25"/>
  <c r="E35" i="25"/>
  <c r="F35" i="25"/>
  <c r="E36" i="25"/>
  <c r="F36" i="25"/>
  <c r="E37" i="25"/>
  <c r="F37" i="25"/>
  <c r="E38" i="25"/>
  <c r="F38" i="25"/>
  <c r="E39" i="25"/>
  <c r="F39" i="25"/>
  <c r="E40" i="25"/>
  <c r="F40" i="25"/>
  <c r="E41" i="25"/>
  <c r="F41" i="25"/>
  <c r="E42" i="25"/>
  <c r="F42" i="25"/>
  <c r="E43" i="25"/>
  <c r="F43" i="25"/>
  <c r="E44" i="25"/>
  <c r="F44" i="25"/>
  <c r="E45" i="25"/>
  <c r="F45" i="25"/>
  <c r="E46" i="25"/>
  <c r="F46" i="25"/>
  <c r="E47" i="25"/>
  <c r="F47" i="25"/>
  <c r="E48" i="25"/>
  <c r="F48" i="25"/>
  <c r="E49" i="25"/>
  <c r="F49" i="25"/>
  <c r="E50" i="25"/>
  <c r="F50" i="25"/>
  <c r="E51" i="25"/>
  <c r="F51" i="25"/>
  <c r="E52" i="25"/>
  <c r="F52" i="25"/>
  <c r="E53" i="25"/>
  <c r="F53" i="25"/>
  <c r="E54" i="25"/>
  <c r="F54" i="25"/>
  <c r="E55" i="25"/>
  <c r="F55" i="25"/>
  <c r="E56" i="25"/>
  <c r="F56" i="25"/>
  <c r="E57" i="25"/>
  <c r="F57" i="25"/>
  <c r="E58" i="25"/>
  <c r="F58" i="25"/>
  <c r="E59" i="25"/>
  <c r="F59" i="25"/>
  <c r="E60" i="25"/>
  <c r="F60" i="25"/>
  <c r="E61" i="25"/>
  <c r="F61" i="25"/>
  <c r="E62" i="25"/>
  <c r="F62" i="25"/>
  <c r="E63" i="25"/>
  <c r="F63" i="25"/>
  <c r="E64" i="25"/>
  <c r="F64" i="25"/>
  <c r="E65" i="25"/>
  <c r="F65" i="25"/>
  <c r="E66" i="25"/>
  <c r="F66" i="25"/>
  <c r="E67" i="25"/>
  <c r="F67" i="25"/>
  <c r="E68" i="25"/>
  <c r="F68" i="25"/>
  <c r="E69" i="25"/>
  <c r="F69" i="25"/>
  <c r="E70" i="25"/>
  <c r="F70" i="25"/>
  <c r="E71" i="25"/>
  <c r="F71" i="25"/>
  <c r="E72" i="25"/>
  <c r="F72" i="25"/>
  <c r="E73" i="25"/>
  <c r="F73" i="25"/>
  <c r="E74" i="25"/>
  <c r="F74" i="25"/>
  <c r="E75" i="25"/>
  <c r="F75" i="25"/>
  <c r="E76" i="25"/>
  <c r="F76" i="25"/>
  <c r="E77" i="25"/>
  <c r="F77" i="25"/>
  <c r="E78" i="25"/>
  <c r="F78" i="25"/>
  <c r="E79" i="25"/>
  <c r="F79" i="25"/>
  <c r="E80" i="25"/>
  <c r="F80" i="25"/>
  <c r="E81" i="25"/>
  <c r="F81" i="25"/>
  <c r="E82" i="25"/>
  <c r="F82" i="25"/>
  <c r="D83" i="25"/>
  <c r="E83" i="25"/>
  <c r="F83" i="25"/>
  <c r="D84" i="25"/>
  <c r="E84" i="25"/>
  <c r="F84" i="25"/>
  <c r="D85" i="25"/>
  <c r="D86" i="25"/>
  <c r="D87" i="25"/>
  <c r="D88" i="25"/>
  <c r="E88" i="25"/>
  <c r="F88" i="25"/>
  <c r="D89" i="25"/>
  <c r="D90" i="25"/>
  <c r="D91" i="25"/>
  <c r="E91" i="25" s="1"/>
  <c r="F91" i="25"/>
  <c r="D92" i="25"/>
  <c r="E92" i="25"/>
  <c r="F92" i="25"/>
  <c r="D93" i="25"/>
  <c r="D94" i="25"/>
  <c r="D95" i="25"/>
  <c r="D96" i="25"/>
  <c r="E96" i="25"/>
  <c r="F96" i="25"/>
  <c r="D97" i="25"/>
  <c r="D98" i="25"/>
  <c r="D99" i="25"/>
  <c r="E99" i="25" s="1"/>
  <c r="F99" i="25"/>
  <c r="D100" i="25"/>
  <c r="E100" i="25"/>
  <c r="F100" i="25"/>
  <c r="D101" i="25"/>
  <c r="D102" i="25"/>
  <c r="D103" i="25"/>
  <c r="D104" i="25"/>
  <c r="E104" i="25"/>
  <c r="F104" i="25"/>
  <c r="D105" i="25"/>
  <c r="D106" i="25"/>
  <c r="D107" i="25"/>
  <c r="E107" i="25" s="1"/>
  <c r="F107" i="25"/>
  <c r="D108" i="25"/>
  <c r="E108" i="25"/>
  <c r="F108" i="25"/>
  <c r="D109" i="25"/>
  <c r="D110" i="25"/>
  <c r="D111" i="25"/>
  <c r="D112" i="25"/>
  <c r="E112" i="25"/>
  <c r="F112" i="25"/>
  <c r="D113" i="25"/>
  <c r="D114" i="25"/>
  <c r="D115" i="25"/>
  <c r="E115" i="25" s="1"/>
  <c r="F115" i="25"/>
  <c r="D116" i="25"/>
  <c r="E116" i="25"/>
  <c r="F116" i="25"/>
  <c r="D117" i="25"/>
  <c r="D118" i="25"/>
  <c r="D119" i="25"/>
  <c r="D120" i="25"/>
  <c r="E120" i="25"/>
  <c r="F120" i="25"/>
  <c r="D121" i="25"/>
  <c r="D122" i="25"/>
  <c r="D123" i="25"/>
  <c r="E123" i="25" s="1"/>
  <c r="F123" i="25"/>
  <c r="D124" i="25"/>
  <c r="E124" i="25"/>
  <c r="F124" i="25"/>
  <c r="D125" i="25"/>
  <c r="D126" i="25"/>
  <c r="D127" i="25"/>
  <c r="D128" i="25"/>
  <c r="E128" i="25"/>
  <c r="F128" i="25"/>
  <c r="D129" i="25"/>
  <c r="D130" i="25"/>
  <c r="D131" i="25"/>
  <c r="E131" i="25" s="1"/>
  <c r="F131" i="25"/>
  <c r="D132" i="25"/>
  <c r="E132" i="25"/>
  <c r="F132" i="25"/>
  <c r="D133" i="25"/>
  <c r="D134" i="25"/>
  <c r="D135" i="25"/>
  <c r="D136" i="25"/>
  <c r="E136" i="25"/>
  <c r="F136" i="25"/>
  <c r="D137" i="25"/>
  <c r="D138" i="25"/>
  <c r="D139" i="25"/>
  <c r="E139" i="25" s="1"/>
  <c r="F139" i="25"/>
  <c r="D140" i="25"/>
  <c r="E140" i="25"/>
  <c r="F140" i="25"/>
  <c r="D141" i="25"/>
  <c r="D142" i="25"/>
  <c r="D143" i="25"/>
  <c r="D144" i="25"/>
  <c r="E144" i="25"/>
  <c r="F144" i="25"/>
  <c r="D145" i="25"/>
  <c r="D146" i="25"/>
  <c r="D147" i="25"/>
  <c r="E147" i="25" s="1"/>
  <c r="F147" i="25"/>
  <c r="D148" i="25"/>
  <c r="E148" i="25"/>
  <c r="F148" i="25"/>
  <c r="D149" i="25"/>
  <c r="D150" i="25"/>
  <c r="D151" i="25"/>
  <c r="D152" i="25"/>
  <c r="E152" i="25"/>
  <c r="F152" i="25"/>
  <c r="D153" i="25"/>
  <c r="D154" i="25"/>
  <c r="D155" i="25"/>
  <c r="E155" i="25" s="1"/>
  <c r="F155" i="25"/>
  <c r="D156" i="25"/>
  <c r="E156" i="25"/>
  <c r="F156" i="25"/>
  <c r="D157" i="25"/>
  <c r="D158" i="25"/>
  <c r="D159" i="25"/>
  <c r="D160" i="25"/>
  <c r="E160" i="25"/>
  <c r="F160" i="25"/>
  <c r="D161" i="25"/>
  <c r="D162" i="25"/>
  <c r="D163" i="25"/>
  <c r="E163" i="25" s="1"/>
  <c r="F163" i="25"/>
  <c r="D164" i="25"/>
  <c r="E164" i="25"/>
  <c r="F164" i="25"/>
  <c r="D165" i="25"/>
  <c r="D166" i="25"/>
  <c r="D167" i="25"/>
  <c r="D168" i="25"/>
  <c r="E168" i="25"/>
  <c r="F168" i="25"/>
  <c r="D169" i="25"/>
  <c r="D170" i="25"/>
  <c r="D171" i="25"/>
  <c r="E171" i="25" s="1"/>
  <c r="F171" i="25"/>
  <c r="D172" i="25"/>
  <c r="E172" i="25"/>
  <c r="F172" i="25"/>
  <c r="D173" i="25"/>
  <c r="D174" i="25"/>
  <c r="D175" i="25"/>
  <c r="D176" i="25"/>
  <c r="E176" i="25"/>
  <c r="F176" i="25"/>
  <c r="D177" i="25"/>
  <c r="D178" i="25"/>
  <c r="D179" i="25"/>
  <c r="E179" i="25" s="1"/>
  <c r="F179" i="25"/>
  <c r="D180" i="25"/>
  <c r="E180" i="25"/>
  <c r="F180" i="25"/>
  <c r="D181" i="25"/>
  <c r="D182" i="25"/>
  <c r="D183" i="25"/>
  <c r="D184" i="25"/>
  <c r="E184" i="25"/>
  <c r="F184" i="25"/>
  <c r="D185" i="25"/>
  <c r="D186" i="25"/>
  <c r="D187" i="25"/>
  <c r="D188" i="25"/>
  <c r="E188" i="25"/>
  <c r="F188" i="25"/>
  <c r="D189" i="25"/>
  <c r="E189" i="25" s="1"/>
  <c r="F189" i="25"/>
  <c r="D190" i="25"/>
  <c r="D191" i="25"/>
  <c r="E191" i="25" s="1"/>
  <c r="F191" i="25"/>
  <c r="D192" i="25"/>
  <c r="E192" i="25"/>
  <c r="F192" i="25"/>
  <c r="D193" i="25"/>
  <c r="D194" i="25"/>
  <c r="F194" i="25" s="1"/>
  <c r="E194" i="25"/>
  <c r="D195" i="25"/>
  <c r="E195" i="25" s="1"/>
  <c r="F195" i="25"/>
  <c r="D196" i="25"/>
  <c r="E196" i="25"/>
  <c r="F196" i="25"/>
  <c r="D197" i="25"/>
  <c r="D198" i="25"/>
  <c r="D199" i="25"/>
  <c r="F199" i="25" s="1"/>
  <c r="E199" i="25"/>
  <c r="D200" i="25"/>
  <c r="E200" i="25"/>
  <c r="F200" i="25"/>
  <c r="D201" i="25"/>
  <c r="D202" i="25"/>
  <c r="D203" i="25"/>
  <c r="D204" i="25"/>
  <c r="E204" i="25"/>
  <c r="F204" i="25"/>
  <c r="D205" i="25"/>
  <c r="E205" i="25" s="1"/>
  <c r="F205" i="25"/>
  <c r="D206" i="25"/>
  <c r="D207" i="25"/>
  <c r="D208" i="25"/>
  <c r="E208" i="25"/>
  <c r="F208" i="25"/>
  <c r="D209" i="25"/>
  <c r="D210" i="25"/>
  <c r="F210" i="25" s="1"/>
  <c r="E210" i="25"/>
  <c r="D211" i="25"/>
  <c r="E211" i="25" s="1"/>
  <c r="F211" i="25"/>
  <c r="D212" i="25"/>
  <c r="E212" i="25"/>
  <c r="F212" i="25"/>
  <c r="D213" i="25"/>
  <c r="D214" i="25"/>
  <c r="D215" i="25"/>
  <c r="E215" i="25"/>
  <c r="F215" i="25"/>
  <c r="D216" i="25"/>
  <c r="E216" i="25"/>
  <c r="F216" i="25"/>
  <c r="D217" i="25"/>
  <c r="D218" i="25"/>
  <c r="D219" i="25"/>
  <c r="D220" i="25"/>
  <c r="E220" i="25"/>
  <c r="F220" i="25"/>
  <c r="D221" i="25"/>
  <c r="E221" i="25" s="1"/>
  <c r="F221" i="25"/>
  <c r="D222" i="25"/>
  <c r="D223" i="25"/>
  <c r="D224" i="25"/>
  <c r="E224" i="25"/>
  <c r="F224" i="25"/>
  <c r="D225" i="25"/>
  <c r="D226" i="25"/>
  <c r="F226" i="25" s="1"/>
  <c r="E226" i="25"/>
  <c r="D227" i="25"/>
  <c r="E227" i="25" s="1"/>
  <c r="F227" i="25"/>
  <c r="D228" i="25"/>
  <c r="E228" i="25"/>
  <c r="F228" i="25"/>
  <c r="D229" i="25"/>
  <c r="D230" i="25"/>
  <c r="D231" i="25"/>
  <c r="F231" i="25" s="1"/>
  <c r="E231" i="25"/>
  <c r="D232" i="25"/>
  <c r="E232" i="25"/>
  <c r="F232" i="25"/>
  <c r="D233" i="25"/>
  <c r="D234" i="25"/>
  <c r="D235" i="25"/>
  <c r="D236" i="25"/>
  <c r="E236" i="25"/>
  <c r="F236" i="25"/>
  <c r="D237" i="25"/>
  <c r="E237" i="25" s="1"/>
  <c r="F237" i="25"/>
  <c r="D238" i="25"/>
  <c r="D239" i="25"/>
  <c r="E239" i="25" s="1"/>
  <c r="F239" i="25"/>
  <c r="D240" i="25"/>
  <c r="E240" i="25"/>
  <c r="F240" i="25"/>
  <c r="D241" i="25"/>
  <c r="D242" i="25"/>
  <c r="F242" i="25" s="1"/>
  <c r="E242" i="25"/>
  <c r="D243" i="25"/>
  <c r="E243" i="25" s="1"/>
  <c r="F243" i="25"/>
  <c r="D244" i="25"/>
  <c r="E244" i="25"/>
  <c r="F244" i="25"/>
  <c r="D245" i="25"/>
  <c r="D246" i="25"/>
  <c r="D247" i="25"/>
  <c r="E247" i="25"/>
  <c r="F247" i="25"/>
  <c r="D248" i="25"/>
  <c r="E248" i="25"/>
  <c r="F248" i="25"/>
  <c r="D249" i="25"/>
  <c r="D250" i="25"/>
  <c r="D251" i="25"/>
  <c r="D252" i="25"/>
  <c r="E252" i="25"/>
  <c r="F252" i="25"/>
  <c r="D253" i="25"/>
  <c r="E253" i="25" s="1"/>
  <c r="F253" i="25"/>
  <c r="D254" i="25"/>
  <c r="D255" i="25"/>
  <c r="E255" i="25" s="1"/>
  <c r="F255" i="25"/>
  <c r="D256" i="25"/>
  <c r="E256" i="25"/>
  <c r="F256" i="25"/>
  <c r="D257" i="25"/>
  <c r="D258" i="25"/>
  <c r="F258" i="25" s="1"/>
  <c r="E258" i="25"/>
  <c r="D259" i="25"/>
  <c r="E259" i="25" s="1"/>
  <c r="F259" i="25"/>
  <c r="D260" i="25"/>
  <c r="E260" i="25"/>
  <c r="F260" i="25"/>
  <c r="D261" i="25"/>
  <c r="D262" i="25"/>
  <c r="D263" i="25"/>
  <c r="F263" i="25" s="1"/>
  <c r="E263" i="25"/>
  <c r="D264" i="25"/>
  <c r="E264" i="25"/>
  <c r="F264" i="25"/>
  <c r="D265" i="25"/>
  <c r="D266" i="25"/>
  <c r="D267" i="25"/>
  <c r="E267" i="25"/>
  <c r="F267" i="25"/>
  <c r="D268" i="25"/>
  <c r="D269" i="25"/>
  <c r="D270" i="25"/>
  <c r="E270" i="25" s="1"/>
  <c r="F270" i="25"/>
  <c r="D271" i="25"/>
  <c r="E271" i="25"/>
  <c r="F271" i="25"/>
  <c r="D272" i="25"/>
  <c r="D273" i="25"/>
  <c r="D274" i="25"/>
  <c r="D275" i="25"/>
  <c r="E275" i="25"/>
  <c r="F275" i="25"/>
  <c r="D276" i="25"/>
  <c r="D277" i="25"/>
  <c r="D278" i="25"/>
  <c r="E278" i="25" s="1"/>
  <c r="F278" i="25"/>
  <c r="D279" i="25"/>
  <c r="E279" i="25"/>
  <c r="F279" i="25"/>
  <c r="D280" i="25"/>
  <c r="D281" i="25"/>
  <c r="D282" i="25"/>
  <c r="D283" i="25"/>
  <c r="E283" i="25"/>
  <c r="F283" i="25"/>
  <c r="D284" i="25"/>
  <c r="D285" i="25"/>
  <c r="D286" i="25"/>
  <c r="E286" i="25" s="1"/>
  <c r="F286" i="25"/>
  <c r="D287" i="25"/>
  <c r="E287" i="25"/>
  <c r="F287" i="25"/>
  <c r="D288" i="25"/>
  <c r="D289" i="25"/>
  <c r="D290" i="25"/>
  <c r="D291" i="25"/>
  <c r="E291" i="25"/>
  <c r="F291" i="25"/>
  <c r="D292" i="25"/>
  <c r="D293" i="25"/>
  <c r="D294" i="25"/>
  <c r="E294" i="25" s="1"/>
  <c r="F294" i="25"/>
  <c r="D295" i="25"/>
  <c r="E295" i="25"/>
  <c r="F295" i="25"/>
  <c r="D296" i="25"/>
  <c r="D297" i="25"/>
  <c r="D298" i="25"/>
  <c r="D299" i="25"/>
  <c r="E299" i="25"/>
  <c r="F299" i="25"/>
  <c r="D300" i="25"/>
  <c r="D301" i="25"/>
  <c r="D302" i="25"/>
  <c r="E302" i="25" s="1"/>
  <c r="F302" i="25"/>
  <c r="D303" i="25"/>
  <c r="E303" i="25"/>
  <c r="F303" i="25"/>
  <c r="D304" i="25"/>
  <c r="D305" i="25"/>
  <c r="D306" i="25"/>
  <c r="D307" i="25"/>
  <c r="E307" i="25"/>
  <c r="F307" i="25"/>
  <c r="D308" i="25"/>
  <c r="D309" i="25"/>
  <c r="D310" i="25"/>
  <c r="E310" i="25" s="1"/>
  <c r="F310" i="25"/>
  <c r="D311" i="25"/>
  <c r="E311" i="25"/>
  <c r="F311" i="25"/>
  <c r="D312" i="25"/>
  <c r="D313" i="25"/>
  <c r="D314" i="25"/>
  <c r="D315" i="25"/>
  <c r="E315" i="25"/>
  <c r="F315" i="25"/>
  <c r="D316" i="25"/>
  <c r="D317" i="25"/>
  <c r="D318" i="25"/>
  <c r="E318" i="25" s="1"/>
  <c r="F318" i="25"/>
  <c r="D319" i="25"/>
  <c r="E319" i="25"/>
  <c r="F319" i="25"/>
  <c r="D320" i="25"/>
  <c r="D321" i="25"/>
  <c r="D322" i="25"/>
  <c r="D323" i="25"/>
  <c r="E323" i="25"/>
  <c r="F323" i="25"/>
  <c r="D324" i="25"/>
  <c r="D325" i="25"/>
  <c r="D326" i="25"/>
  <c r="E326" i="25" s="1"/>
  <c r="F326" i="25"/>
  <c r="D327" i="25"/>
  <c r="E327" i="25"/>
  <c r="F327" i="25"/>
  <c r="D328" i="25"/>
  <c r="D329" i="25"/>
  <c r="D330" i="25"/>
  <c r="D331" i="25"/>
  <c r="E331" i="25"/>
  <c r="F331" i="25"/>
  <c r="D332" i="25"/>
  <c r="D333" i="25"/>
  <c r="D334" i="25"/>
  <c r="E334" i="25" s="1"/>
  <c r="F334" i="25"/>
  <c r="D335" i="25"/>
  <c r="E335" i="25"/>
  <c r="F335" i="25"/>
  <c r="D336" i="25"/>
  <c r="D337" i="25"/>
  <c r="D338" i="25"/>
  <c r="D339" i="25"/>
  <c r="E339" i="25"/>
  <c r="F339" i="25"/>
  <c r="D340" i="25"/>
  <c r="D341" i="25"/>
  <c r="D342" i="25"/>
  <c r="E342" i="25" s="1"/>
  <c r="F342" i="25"/>
  <c r="D343" i="25"/>
  <c r="E343" i="25"/>
  <c r="F343" i="25"/>
  <c r="D344" i="25"/>
  <c r="D345" i="25"/>
  <c r="D346" i="25"/>
  <c r="D347" i="25"/>
  <c r="E347" i="25"/>
  <c r="F347" i="25"/>
  <c r="D348" i="25"/>
  <c r="D349" i="25"/>
  <c r="D350" i="25"/>
  <c r="E350" i="25"/>
  <c r="F350" i="25"/>
  <c r="D351" i="25"/>
  <c r="E351" i="25" s="1"/>
  <c r="F351" i="25"/>
  <c r="D352" i="25"/>
  <c r="F352" i="25" s="1"/>
  <c r="E352" i="25"/>
  <c r="D353" i="25"/>
  <c r="E353" i="25" s="1"/>
  <c r="F353" i="25"/>
  <c r="D354" i="25"/>
  <c r="E354" i="25"/>
  <c r="F354" i="25"/>
  <c r="D355" i="25"/>
  <c r="D356" i="25"/>
  <c r="F356" i="25" s="1"/>
  <c r="E356" i="25"/>
  <c r="D357" i="25"/>
  <c r="D358" i="25"/>
  <c r="E358" i="25"/>
  <c r="F358" i="25"/>
  <c r="D359" i="25"/>
  <c r="E359" i="25" s="1"/>
  <c r="F359" i="25"/>
  <c r="D360" i="25"/>
  <c r="F360" i="25" s="1"/>
  <c r="E360" i="25"/>
  <c r="D361" i="25"/>
  <c r="E361" i="25" s="1"/>
  <c r="F361" i="25"/>
  <c r="D362" i="25"/>
  <c r="E362" i="25"/>
  <c r="F362" i="25"/>
  <c r="D363" i="25"/>
  <c r="D364" i="25"/>
  <c r="F364" i="25" s="1"/>
  <c r="E364" i="25"/>
  <c r="D365" i="25"/>
  <c r="D366" i="25"/>
  <c r="E366" i="25"/>
  <c r="F366" i="25"/>
  <c r="D367" i="25"/>
  <c r="E367" i="25" s="1"/>
  <c r="F367" i="25"/>
  <c r="D368" i="25"/>
  <c r="F368" i="25" s="1"/>
  <c r="E368" i="25"/>
  <c r="D369" i="25"/>
  <c r="E369" i="25" s="1"/>
  <c r="F369" i="25"/>
  <c r="D370" i="25"/>
  <c r="E370" i="25"/>
  <c r="F370" i="25"/>
  <c r="D371" i="25"/>
  <c r="D372" i="25"/>
  <c r="F372" i="25" s="1"/>
  <c r="E372" i="25"/>
  <c r="D373" i="25"/>
  <c r="D374" i="25"/>
  <c r="E374" i="25"/>
  <c r="F374" i="25"/>
  <c r="D375" i="25"/>
  <c r="E375" i="25" s="1"/>
  <c r="F375" i="25"/>
  <c r="D376" i="25"/>
  <c r="F376" i="25" s="1"/>
  <c r="E376" i="25"/>
  <c r="D377" i="25"/>
  <c r="E377" i="25" s="1"/>
  <c r="F377" i="25"/>
  <c r="D378" i="25"/>
  <c r="E378" i="25"/>
  <c r="F378" i="25"/>
  <c r="D379" i="25"/>
  <c r="D380" i="25"/>
  <c r="F380" i="25" s="1"/>
  <c r="E380" i="25"/>
  <c r="D381" i="25"/>
  <c r="D382" i="25"/>
  <c r="E382" i="25"/>
  <c r="F382" i="25"/>
  <c r="D383" i="25"/>
  <c r="E383" i="25" s="1"/>
  <c r="F383" i="25"/>
  <c r="D384" i="25"/>
  <c r="F384" i="25" s="1"/>
  <c r="E384" i="25"/>
  <c r="D385" i="25"/>
  <c r="E385" i="25" s="1"/>
  <c r="F385" i="25"/>
  <c r="D386" i="25"/>
  <c r="E386" i="25"/>
  <c r="F386" i="25"/>
  <c r="D387" i="25"/>
  <c r="D388" i="25"/>
  <c r="F388" i="25" s="1"/>
  <c r="E388" i="25"/>
  <c r="D389" i="25"/>
  <c r="D390" i="25"/>
  <c r="E390" i="25"/>
  <c r="F390" i="25"/>
  <c r="D391" i="25"/>
  <c r="E391" i="25" s="1"/>
  <c r="F391" i="25"/>
  <c r="D392" i="25"/>
  <c r="F392" i="25" s="1"/>
  <c r="E392" i="25"/>
  <c r="D393" i="25"/>
  <c r="E393" i="25" s="1"/>
  <c r="F393" i="25"/>
  <c r="D394" i="25"/>
  <c r="E394" i="25"/>
  <c r="F394" i="25"/>
  <c r="D395" i="25"/>
  <c r="D396" i="25"/>
  <c r="F396" i="25" s="1"/>
  <c r="E396" i="25"/>
  <c r="D397" i="25"/>
  <c r="D398" i="25"/>
  <c r="E398" i="25"/>
  <c r="F398" i="25"/>
  <c r="D399" i="25"/>
  <c r="E399" i="25" s="1"/>
  <c r="F399" i="25"/>
  <c r="D400" i="25"/>
  <c r="F400" i="25" s="1"/>
  <c r="E400" i="25"/>
  <c r="D401" i="25"/>
  <c r="E401" i="25" s="1"/>
  <c r="F401" i="25"/>
  <c r="D402" i="25"/>
  <c r="E402" i="25"/>
  <c r="F402" i="25"/>
  <c r="D403" i="25"/>
  <c r="D404" i="25"/>
  <c r="F404" i="25" s="1"/>
  <c r="E404" i="25"/>
  <c r="D405" i="25"/>
  <c r="D406" i="25"/>
  <c r="E406" i="25"/>
  <c r="F406" i="25"/>
  <c r="D407" i="25"/>
  <c r="E407" i="25" s="1"/>
  <c r="F407" i="25"/>
  <c r="D408" i="25"/>
  <c r="F408" i="25" s="1"/>
  <c r="E408" i="25"/>
  <c r="D409" i="25"/>
  <c r="E409" i="25" s="1"/>
  <c r="F409" i="25"/>
  <c r="D410" i="25"/>
  <c r="E410" i="25"/>
  <c r="F410" i="25"/>
  <c r="D411" i="25"/>
  <c r="D412" i="25"/>
  <c r="F412" i="25" s="1"/>
  <c r="E412" i="25"/>
  <c r="D413" i="25"/>
  <c r="D414" i="25"/>
  <c r="E414" i="25"/>
  <c r="F414" i="25"/>
  <c r="D415" i="25"/>
  <c r="E415" i="25" s="1"/>
  <c r="F415" i="25"/>
  <c r="D416" i="25"/>
  <c r="F416" i="25" s="1"/>
  <c r="E416" i="25"/>
  <c r="D417" i="25"/>
  <c r="E417" i="25" s="1"/>
  <c r="F417" i="25"/>
  <c r="D418" i="25"/>
  <c r="E418" i="25"/>
  <c r="F418" i="25"/>
  <c r="D419" i="25"/>
  <c r="D420" i="25"/>
  <c r="F420" i="25" s="1"/>
  <c r="E420" i="25"/>
  <c r="D421" i="25"/>
  <c r="D422" i="25"/>
  <c r="E422" i="25"/>
  <c r="F422" i="25"/>
  <c r="E2" i="24"/>
  <c r="E3" i="24"/>
  <c r="E4" i="24"/>
  <c r="F13" i="24" s="1"/>
  <c r="E5" i="24"/>
  <c r="F16" i="24" s="1"/>
  <c r="E6" i="24"/>
  <c r="E7" i="24"/>
  <c r="E8" i="24"/>
  <c r="E9" i="24"/>
  <c r="F20" i="24" s="1"/>
  <c r="E10" i="24"/>
  <c r="E11" i="24"/>
  <c r="E12" i="24"/>
  <c r="E13" i="24"/>
  <c r="F24" i="24" s="1"/>
  <c r="E14" i="24"/>
  <c r="E15" i="24"/>
  <c r="E16" i="24"/>
  <c r="E17" i="24"/>
  <c r="F28" i="24" s="1"/>
  <c r="E18" i="24"/>
  <c r="E19" i="24"/>
  <c r="E20" i="24"/>
  <c r="E21" i="24"/>
  <c r="F32" i="24" s="1"/>
  <c r="E22" i="24"/>
  <c r="E23" i="24"/>
  <c r="E24" i="24"/>
  <c r="E25" i="24"/>
  <c r="F36" i="24" s="1"/>
  <c r="E26" i="24"/>
  <c r="E27" i="24"/>
  <c r="E28" i="24"/>
  <c r="E29" i="24"/>
  <c r="H40" i="24" s="1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6" i="24"/>
  <c r="F76" i="24" s="1"/>
  <c r="E67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124" i="24"/>
  <c r="E125" i="24"/>
  <c r="E126" i="24"/>
  <c r="F129" i="24" s="1"/>
  <c r="E128" i="24"/>
  <c r="H128" i="24"/>
  <c r="E130" i="24"/>
  <c r="F130" i="24"/>
  <c r="E131" i="24"/>
  <c r="E132" i="24"/>
  <c r="F132" i="24"/>
  <c r="E133" i="24"/>
  <c r="E134" i="24"/>
  <c r="E135" i="24"/>
  <c r="E136" i="24"/>
  <c r="H136" i="24"/>
  <c r="E137" i="24"/>
  <c r="E138" i="24"/>
  <c r="E139" i="24"/>
  <c r="E140" i="24"/>
  <c r="E141" i="24"/>
  <c r="E142" i="24"/>
  <c r="E143" i="24"/>
  <c r="E144" i="24"/>
  <c r="H144" i="24"/>
  <c r="E145" i="24"/>
  <c r="E146" i="24"/>
  <c r="E147" i="24"/>
  <c r="E148" i="24"/>
  <c r="E149" i="24"/>
  <c r="H159" i="24" s="1"/>
  <c r="E150" i="24"/>
  <c r="E151" i="24"/>
  <c r="E152" i="24"/>
  <c r="E153" i="24"/>
  <c r="E154" i="24"/>
  <c r="E155" i="24"/>
  <c r="E156" i="24"/>
  <c r="E157" i="24"/>
  <c r="E158" i="24"/>
  <c r="E159" i="24"/>
  <c r="E160" i="24"/>
  <c r="E161" i="24"/>
  <c r="E162" i="24"/>
  <c r="E163" i="24"/>
  <c r="H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179" i="24"/>
  <c r="E180" i="24"/>
  <c r="F180" i="24"/>
  <c r="E181" i="24"/>
  <c r="F181" i="24"/>
  <c r="E182" i="24"/>
  <c r="H182" i="24"/>
  <c r="E183" i="24"/>
  <c r="E184" i="24"/>
  <c r="E185" i="24"/>
  <c r="E186" i="24"/>
  <c r="E187" i="24"/>
  <c r="E188" i="24"/>
  <c r="E189" i="24"/>
  <c r="E190" i="24"/>
  <c r="H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H209" i="24"/>
  <c r="E210" i="24"/>
  <c r="H221" i="24" s="1"/>
  <c r="E211" i="24"/>
  <c r="E212" i="24"/>
  <c r="E213" i="24"/>
  <c r="E214" i="24"/>
  <c r="H225" i="24" s="1"/>
  <c r="E215" i="24"/>
  <c r="E216" i="24"/>
  <c r="H227" i="24" s="1"/>
  <c r="E217" i="24"/>
  <c r="H217" i="24"/>
  <c r="E218" i="24"/>
  <c r="F218" i="24"/>
  <c r="E219" i="24"/>
  <c r="F219" i="24"/>
  <c r="E220" i="24"/>
  <c r="F220" i="24"/>
  <c r="E221" i="24"/>
  <c r="F221" i="24"/>
  <c r="E222" i="24"/>
  <c r="F222" i="24"/>
  <c r="E223" i="24"/>
  <c r="F223" i="24"/>
  <c r="E224" i="24"/>
  <c r="F224" i="24"/>
  <c r="E225" i="24"/>
  <c r="F225" i="24"/>
  <c r="E226" i="24"/>
  <c r="H226" i="24"/>
  <c r="E227" i="24"/>
  <c r="F227" i="24"/>
  <c r="E228" i="24"/>
  <c r="H228" i="24"/>
  <c r="E229" i="24"/>
  <c r="F229" i="24"/>
  <c r="E230" i="24"/>
  <c r="F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89" i="24"/>
  <c r="E290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328" i="24"/>
  <c r="E329" i="24"/>
  <c r="E330" i="24"/>
  <c r="E331" i="24"/>
  <c r="E332" i="24"/>
  <c r="E333" i="24"/>
  <c r="E334" i="24"/>
  <c r="E335" i="24"/>
  <c r="E336" i="24"/>
  <c r="E337" i="24"/>
  <c r="A338" i="24"/>
  <c r="B338" i="24"/>
  <c r="E338" i="24"/>
  <c r="A339" i="24"/>
  <c r="B339" i="24"/>
  <c r="E339" i="24"/>
  <c r="B340" i="24"/>
  <c r="E340" i="24"/>
  <c r="B341" i="24"/>
  <c r="E341" i="24"/>
  <c r="B342" i="24"/>
  <c r="E342" i="24"/>
  <c r="B343" i="24"/>
  <c r="E343" i="24"/>
  <c r="B344" i="24"/>
  <c r="E344" i="24"/>
  <c r="B345" i="24"/>
  <c r="E345" i="24"/>
  <c r="B346" i="24"/>
  <c r="E346" i="24"/>
  <c r="B347" i="24"/>
  <c r="E347" i="24"/>
  <c r="F347" i="24"/>
  <c r="B348" i="24"/>
  <c r="E348" i="24"/>
  <c r="B349" i="24"/>
  <c r="B361" i="24" s="1"/>
  <c r="E349" i="24"/>
  <c r="A350" i="24"/>
  <c r="B350" i="24"/>
  <c r="B362" i="24" s="1"/>
  <c r="E350" i="24"/>
  <c r="B351" i="24"/>
  <c r="E351" i="24"/>
  <c r="B352" i="24"/>
  <c r="B364" i="24" s="1"/>
  <c r="E352" i="24"/>
  <c r="F352" i="24"/>
  <c r="B353" i="24"/>
  <c r="E353" i="24"/>
  <c r="B354" i="24"/>
  <c r="B366" i="24" s="1"/>
  <c r="E354" i="24"/>
  <c r="F354" i="24"/>
  <c r="B355" i="24"/>
  <c r="E355" i="24"/>
  <c r="B356" i="24"/>
  <c r="B368" i="24" s="1"/>
  <c r="E356" i="24"/>
  <c r="F356" i="24"/>
  <c r="B357" i="24"/>
  <c r="E357" i="24"/>
  <c r="F357" i="24"/>
  <c r="B358" i="24"/>
  <c r="B370" i="24" s="1"/>
  <c r="B382" i="24" s="1"/>
  <c r="B394" i="24" s="1"/>
  <c r="B406" i="24" s="1"/>
  <c r="B418" i="24" s="1"/>
  <c r="B430" i="24" s="1"/>
  <c r="B442" i="24" s="1"/>
  <c r="B454" i="24" s="1"/>
  <c r="B466" i="24" s="1"/>
  <c r="B478" i="24" s="1"/>
  <c r="B490" i="24" s="1"/>
  <c r="B502" i="24" s="1"/>
  <c r="B514" i="24" s="1"/>
  <c r="B526" i="24" s="1"/>
  <c r="B538" i="24" s="1"/>
  <c r="B550" i="24" s="1"/>
  <c r="B562" i="24" s="1"/>
  <c r="B574" i="24" s="1"/>
  <c r="B586" i="24" s="1"/>
  <c r="B598" i="24" s="1"/>
  <c r="B610" i="24" s="1"/>
  <c r="B622" i="24" s="1"/>
  <c r="B634" i="24" s="1"/>
  <c r="B646" i="24" s="1"/>
  <c r="B658" i="24" s="1"/>
  <c r="B670" i="24" s="1"/>
  <c r="B682" i="24" s="1"/>
  <c r="B694" i="24" s="1"/>
  <c r="B706" i="24" s="1"/>
  <c r="B718" i="24" s="1"/>
  <c r="B730" i="24" s="1"/>
  <c r="B742" i="24" s="1"/>
  <c r="B754" i="24" s="1"/>
  <c r="B766" i="24" s="1"/>
  <c r="B778" i="24" s="1"/>
  <c r="B790" i="24" s="1"/>
  <c r="B802" i="24" s="1"/>
  <c r="B814" i="24" s="1"/>
  <c r="B826" i="24" s="1"/>
  <c r="B838" i="24" s="1"/>
  <c r="E358" i="24"/>
  <c r="F358" i="24"/>
  <c r="B359" i="24"/>
  <c r="E359" i="24"/>
  <c r="F359" i="24"/>
  <c r="B360" i="24"/>
  <c r="B372" i="24" s="1"/>
  <c r="E360" i="24"/>
  <c r="F360" i="24"/>
  <c r="E361" i="24"/>
  <c r="F361" i="24"/>
  <c r="A362" i="24"/>
  <c r="E362" i="24"/>
  <c r="F362" i="24"/>
  <c r="B363" i="24"/>
  <c r="B375" i="24" s="1"/>
  <c r="E363" i="24"/>
  <c r="F363" i="24"/>
  <c r="E364" i="24"/>
  <c r="F364" i="24"/>
  <c r="B365" i="24"/>
  <c r="B377" i="24" s="1"/>
  <c r="E365" i="24"/>
  <c r="F365" i="24"/>
  <c r="E366" i="24"/>
  <c r="F366" i="24"/>
  <c r="B367" i="24"/>
  <c r="B379" i="24" s="1"/>
  <c r="E367" i="24"/>
  <c r="F367" i="24"/>
  <c r="E368" i="24"/>
  <c r="F368" i="24"/>
  <c r="B369" i="24"/>
  <c r="B381" i="24" s="1"/>
  <c r="E369" i="24"/>
  <c r="F369" i="24"/>
  <c r="E370" i="24"/>
  <c r="F370" i="24"/>
  <c r="B371" i="24"/>
  <c r="B383" i="24" s="1"/>
  <c r="E371" i="24"/>
  <c r="F371" i="24"/>
  <c r="E372" i="24"/>
  <c r="F372" i="24"/>
  <c r="B373" i="24"/>
  <c r="B385" i="24" s="1"/>
  <c r="E373" i="24"/>
  <c r="F373" i="24"/>
  <c r="A374" i="24"/>
  <c r="B374" i="24"/>
  <c r="B386" i="24" s="1"/>
  <c r="E374" i="24"/>
  <c r="F374" i="24"/>
  <c r="E375" i="24"/>
  <c r="F375" i="24"/>
  <c r="B376" i="24"/>
  <c r="B388" i="24" s="1"/>
  <c r="E376" i="24"/>
  <c r="F376" i="24"/>
  <c r="E377" i="24"/>
  <c r="F377" i="24"/>
  <c r="B378" i="24"/>
  <c r="B390" i="24" s="1"/>
  <c r="E378" i="24"/>
  <c r="F378" i="24"/>
  <c r="E379" i="24"/>
  <c r="F379" i="24"/>
  <c r="B380" i="24"/>
  <c r="B392" i="24" s="1"/>
  <c r="E380" i="24"/>
  <c r="F380" i="24"/>
  <c r="E381" i="24"/>
  <c r="F381" i="24"/>
  <c r="E382" i="24"/>
  <c r="F382" i="24"/>
  <c r="E383" i="24"/>
  <c r="F383" i="24"/>
  <c r="B384" i="24"/>
  <c r="B396" i="24" s="1"/>
  <c r="E384" i="24"/>
  <c r="F384" i="24"/>
  <c r="E385" i="24"/>
  <c r="F385" i="24"/>
  <c r="A386" i="24"/>
  <c r="E386" i="24"/>
  <c r="F386" i="24"/>
  <c r="B387" i="24"/>
  <c r="B399" i="24" s="1"/>
  <c r="E387" i="24"/>
  <c r="F387" i="24"/>
  <c r="E388" i="24"/>
  <c r="F388" i="24"/>
  <c r="B389" i="24"/>
  <c r="B401" i="24" s="1"/>
  <c r="E389" i="24"/>
  <c r="F389" i="24"/>
  <c r="E390" i="24"/>
  <c r="F390" i="24"/>
  <c r="B391" i="24"/>
  <c r="B403" i="24" s="1"/>
  <c r="E391" i="24"/>
  <c r="F391" i="24"/>
  <c r="E392" i="24"/>
  <c r="F392" i="24"/>
  <c r="B393" i="24"/>
  <c r="B405" i="24" s="1"/>
  <c r="E393" i="24"/>
  <c r="F393" i="24"/>
  <c r="E394" i="24"/>
  <c r="F394" i="24"/>
  <c r="B395" i="24"/>
  <c r="B407" i="24" s="1"/>
  <c r="E395" i="24"/>
  <c r="F395" i="24"/>
  <c r="E396" i="24"/>
  <c r="F396" i="24"/>
  <c r="B397" i="24"/>
  <c r="B409" i="24" s="1"/>
  <c r="E397" i="24"/>
  <c r="F397" i="24"/>
  <c r="A398" i="24"/>
  <c r="B398" i="24"/>
  <c r="B410" i="24" s="1"/>
  <c r="E398" i="24"/>
  <c r="F398" i="24"/>
  <c r="E399" i="24"/>
  <c r="F399" i="24"/>
  <c r="B400" i="24"/>
  <c r="B412" i="24" s="1"/>
  <c r="E400" i="24"/>
  <c r="F400" i="24"/>
  <c r="E401" i="24"/>
  <c r="F401" i="24"/>
  <c r="B402" i="24"/>
  <c r="B414" i="24" s="1"/>
  <c r="E402" i="24"/>
  <c r="F402" i="24"/>
  <c r="E403" i="24"/>
  <c r="F403" i="24"/>
  <c r="B404" i="24"/>
  <c r="B416" i="24" s="1"/>
  <c r="E404" i="24"/>
  <c r="F404" i="24"/>
  <c r="E405" i="24"/>
  <c r="F405" i="24"/>
  <c r="E406" i="24"/>
  <c r="F406" i="24"/>
  <c r="E407" i="24"/>
  <c r="F407" i="24"/>
  <c r="B408" i="24"/>
  <c r="B420" i="24" s="1"/>
  <c r="E408" i="24"/>
  <c r="F408" i="24"/>
  <c r="E409" i="24"/>
  <c r="F409" i="24"/>
  <c r="A410" i="24"/>
  <c r="E410" i="24"/>
  <c r="F410" i="24"/>
  <c r="B411" i="24"/>
  <c r="B423" i="24" s="1"/>
  <c r="E411" i="24"/>
  <c r="F411" i="24"/>
  <c r="E412" i="24"/>
  <c r="F412" i="24"/>
  <c r="B413" i="24"/>
  <c r="B425" i="24" s="1"/>
  <c r="E413" i="24"/>
  <c r="F413" i="24"/>
  <c r="E414" i="24"/>
  <c r="F414" i="24"/>
  <c r="B415" i="24"/>
  <c r="B427" i="24" s="1"/>
  <c r="E415" i="24"/>
  <c r="F415" i="24"/>
  <c r="E416" i="24"/>
  <c r="F416" i="24"/>
  <c r="B417" i="24"/>
  <c r="B429" i="24" s="1"/>
  <c r="E417" i="24"/>
  <c r="F417" i="24"/>
  <c r="E418" i="24"/>
  <c r="F418" i="24"/>
  <c r="B419" i="24"/>
  <c r="B431" i="24" s="1"/>
  <c r="E419" i="24"/>
  <c r="F419" i="24"/>
  <c r="E420" i="24"/>
  <c r="F420" i="24"/>
  <c r="B421" i="24"/>
  <c r="B433" i="24" s="1"/>
  <c r="E421" i="24"/>
  <c r="F421" i="24"/>
  <c r="A422" i="24"/>
  <c r="B422" i="24"/>
  <c r="B434" i="24" s="1"/>
  <c r="E422" i="24"/>
  <c r="F422" i="24"/>
  <c r="E423" i="24"/>
  <c r="F423" i="24"/>
  <c r="B424" i="24"/>
  <c r="B436" i="24" s="1"/>
  <c r="E424" i="24"/>
  <c r="F424" i="24"/>
  <c r="E425" i="24"/>
  <c r="F425" i="24"/>
  <c r="B426" i="24"/>
  <c r="B438" i="24" s="1"/>
  <c r="E426" i="24"/>
  <c r="F426" i="24"/>
  <c r="E427" i="24"/>
  <c r="F427" i="24"/>
  <c r="B428" i="24"/>
  <c r="B440" i="24" s="1"/>
  <c r="E428" i="24"/>
  <c r="F428" i="24"/>
  <c r="E429" i="24"/>
  <c r="F429" i="24"/>
  <c r="E430" i="24"/>
  <c r="F430" i="24"/>
  <c r="E431" i="24"/>
  <c r="F431" i="24"/>
  <c r="B432" i="24"/>
  <c r="B444" i="24" s="1"/>
  <c r="E432" i="24"/>
  <c r="F432" i="24"/>
  <c r="E433" i="24"/>
  <c r="F433" i="24"/>
  <c r="A434" i="24"/>
  <c r="E434" i="24"/>
  <c r="F434" i="24"/>
  <c r="B435" i="24"/>
  <c r="B447" i="24" s="1"/>
  <c r="E435" i="24"/>
  <c r="F435" i="24"/>
  <c r="E436" i="24"/>
  <c r="F436" i="24"/>
  <c r="B437" i="24"/>
  <c r="B449" i="24" s="1"/>
  <c r="E437" i="24"/>
  <c r="F437" i="24"/>
  <c r="E438" i="24"/>
  <c r="F438" i="24"/>
  <c r="B439" i="24"/>
  <c r="B451" i="24" s="1"/>
  <c r="E439" i="24"/>
  <c r="F439" i="24"/>
  <c r="E440" i="24"/>
  <c r="F440" i="24"/>
  <c r="B441" i="24"/>
  <c r="B453" i="24" s="1"/>
  <c r="E441" i="24"/>
  <c r="F441" i="24"/>
  <c r="E442" i="24"/>
  <c r="F442" i="24"/>
  <c r="B443" i="24"/>
  <c r="B455" i="24" s="1"/>
  <c r="E443" i="24"/>
  <c r="F443" i="24"/>
  <c r="E444" i="24"/>
  <c r="F444" i="24"/>
  <c r="B445" i="24"/>
  <c r="B457" i="24" s="1"/>
  <c r="E445" i="24"/>
  <c r="F445" i="24"/>
  <c r="A446" i="24"/>
  <c r="B446" i="24"/>
  <c r="B458" i="24" s="1"/>
  <c r="E446" i="24"/>
  <c r="F446" i="24"/>
  <c r="E447" i="24"/>
  <c r="F447" i="24"/>
  <c r="B448" i="24"/>
  <c r="B460" i="24" s="1"/>
  <c r="E448" i="24"/>
  <c r="F448" i="24"/>
  <c r="E449" i="24"/>
  <c r="F449" i="24"/>
  <c r="B450" i="24"/>
  <c r="B462" i="24" s="1"/>
  <c r="E450" i="24"/>
  <c r="F450" i="24"/>
  <c r="E451" i="24"/>
  <c r="F451" i="24"/>
  <c r="B452" i="24"/>
  <c r="B464" i="24" s="1"/>
  <c r="E452" i="24"/>
  <c r="F452" i="24"/>
  <c r="E453" i="24"/>
  <c r="F453" i="24"/>
  <c r="E454" i="24"/>
  <c r="F454" i="24"/>
  <c r="E455" i="24"/>
  <c r="F455" i="24"/>
  <c r="B456" i="24"/>
  <c r="B468" i="24" s="1"/>
  <c r="E456" i="24"/>
  <c r="F456" i="24"/>
  <c r="E457" i="24"/>
  <c r="F457" i="24"/>
  <c r="A458" i="24"/>
  <c r="E458" i="24"/>
  <c r="F458" i="24"/>
  <c r="B459" i="24"/>
  <c r="B471" i="24" s="1"/>
  <c r="E459" i="24"/>
  <c r="F459" i="24"/>
  <c r="E460" i="24"/>
  <c r="F460" i="24"/>
  <c r="B461" i="24"/>
  <c r="B473" i="24" s="1"/>
  <c r="E461" i="24"/>
  <c r="F461" i="24"/>
  <c r="E462" i="24"/>
  <c r="F462" i="24"/>
  <c r="B463" i="24"/>
  <c r="B475" i="24" s="1"/>
  <c r="E463" i="24"/>
  <c r="F463" i="24"/>
  <c r="E464" i="24"/>
  <c r="F464" i="24"/>
  <c r="B465" i="24"/>
  <c r="B477" i="24" s="1"/>
  <c r="E465" i="24"/>
  <c r="F465" i="24"/>
  <c r="E466" i="24"/>
  <c r="F466" i="24"/>
  <c r="B467" i="24"/>
  <c r="B479" i="24" s="1"/>
  <c r="E467" i="24"/>
  <c r="F467" i="24"/>
  <c r="E468" i="24"/>
  <c r="F468" i="24"/>
  <c r="B469" i="24"/>
  <c r="B481" i="24" s="1"/>
  <c r="E469" i="24"/>
  <c r="F469" i="24"/>
  <c r="A470" i="24"/>
  <c r="B470" i="24"/>
  <c r="B482" i="24" s="1"/>
  <c r="E470" i="24"/>
  <c r="F470" i="24"/>
  <c r="E471" i="24"/>
  <c r="F471" i="24"/>
  <c r="B472" i="24"/>
  <c r="B484" i="24" s="1"/>
  <c r="E472" i="24"/>
  <c r="F472" i="24"/>
  <c r="E473" i="24"/>
  <c r="F473" i="24"/>
  <c r="B474" i="24"/>
  <c r="B486" i="24" s="1"/>
  <c r="E474" i="24"/>
  <c r="F474" i="24"/>
  <c r="E475" i="24"/>
  <c r="F475" i="24"/>
  <c r="B476" i="24"/>
  <c r="B488" i="24" s="1"/>
  <c r="E476" i="24"/>
  <c r="F476" i="24"/>
  <c r="E477" i="24"/>
  <c r="F477" i="24"/>
  <c r="E478" i="24"/>
  <c r="F478" i="24"/>
  <c r="E479" i="24"/>
  <c r="F479" i="24"/>
  <c r="B480" i="24"/>
  <c r="B492" i="24" s="1"/>
  <c r="E480" i="24"/>
  <c r="F480" i="24"/>
  <c r="E481" i="24"/>
  <c r="F481" i="24"/>
  <c r="A482" i="24"/>
  <c r="E482" i="24"/>
  <c r="F482" i="24"/>
  <c r="B483" i="24"/>
  <c r="B495" i="24" s="1"/>
  <c r="E483" i="24"/>
  <c r="F483" i="24"/>
  <c r="E484" i="24"/>
  <c r="F484" i="24"/>
  <c r="B485" i="24"/>
  <c r="B497" i="24" s="1"/>
  <c r="E485" i="24"/>
  <c r="F485" i="24"/>
  <c r="E486" i="24"/>
  <c r="F486" i="24"/>
  <c r="B487" i="24"/>
  <c r="B499" i="24" s="1"/>
  <c r="E487" i="24"/>
  <c r="F487" i="24"/>
  <c r="E488" i="24"/>
  <c r="F488" i="24"/>
  <c r="B489" i="24"/>
  <c r="B501" i="24" s="1"/>
  <c r="E489" i="24"/>
  <c r="F489" i="24"/>
  <c r="E490" i="24"/>
  <c r="F490" i="24"/>
  <c r="B491" i="24"/>
  <c r="B503" i="24" s="1"/>
  <c r="E491" i="24"/>
  <c r="F491" i="24"/>
  <c r="E492" i="24"/>
  <c r="F492" i="24"/>
  <c r="B493" i="24"/>
  <c r="B505" i="24" s="1"/>
  <c r="E493" i="24"/>
  <c r="F493" i="24"/>
  <c r="A494" i="24"/>
  <c r="B494" i="24"/>
  <c r="B506" i="24" s="1"/>
  <c r="E494" i="24"/>
  <c r="F494" i="24"/>
  <c r="E495" i="24"/>
  <c r="F495" i="24"/>
  <c r="B496" i="24"/>
  <c r="B508" i="24" s="1"/>
  <c r="E496" i="24"/>
  <c r="F496" i="24"/>
  <c r="E497" i="24"/>
  <c r="F497" i="24"/>
  <c r="B498" i="24"/>
  <c r="B510" i="24" s="1"/>
  <c r="E498" i="24"/>
  <c r="F498" i="24"/>
  <c r="E499" i="24"/>
  <c r="F499" i="24"/>
  <c r="B500" i="24"/>
  <c r="B512" i="24" s="1"/>
  <c r="E500" i="24"/>
  <c r="F500" i="24"/>
  <c r="E501" i="24"/>
  <c r="F501" i="24"/>
  <c r="E502" i="24"/>
  <c r="F502" i="24"/>
  <c r="E503" i="24"/>
  <c r="F503" i="24"/>
  <c r="B504" i="24"/>
  <c r="B516" i="24" s="1"/>
  <c r="E504" i="24"/>
  <c r="F504" i="24"/>
  <c r="E505" i="24"/>
  <c r="F505" i="24"/>
  <c r="A506" i="24"/>
  <c r="E506" i="24"/>
  <c r="F506" i="24"/>
  <c r="B507" i="24"/>
  <c r="B519" i="24" s="1"/>
  <c r="E507" i="24"/>
  <c r="F507" i="24"/>
  <c r="E508" i="24"/>
  <c r="F508" i="24"/>
  <c r="B509" i="24"/>
  <c r="B521" i="24" s="1"/>
  <c r="E509" i="24"/>
  <c r="F509" i="24"/>
  <c r="E510" i="24"/>
  <c r="F510" i="24"/>
  <c r="B511" i="24"/>
  <c r="B523" i="24" s="1"/>
  <c r="E511" i="24"/>
  <c r="F511" i="24"/>
  <c r="E512" i="24"/>
  <c r="F512" i="24"/>
  <c r="B513" i="24"/>
  <c r="B525" i="24" s="1"/>
  <c r="E513" i="24"/>
  <c r="F513" i="24"/>
  <c r="E514" i="24"/>
  <c r="F514" i="24"/>
  <c r="B515" i="24"/>
  <c r="B527" i="24" s="1"/>
  <c r="E515" i="24"/>
  <c r="F515" i="24"/>
  <c r="E516" i="24"/>
  <c r="F516" i="24"/>
  <c r="B517" i="24"/>
  <c r="B529" i="24" s="1"/>
  <c r="E517" i="24"/>
  <c r="F517" i="24"/>
  <c r="A518" i="24"/>
  <c r="B518" i="24"/>
  <c r="B530" i="24" s="1"/>
  <c r="E518" i="24"/>
  <c r="F518" i="24"/>
  <c r="E519" i="24"/>
  <c r="F519" i="24"/>
  <c r="B520" i="24"/>
  <c r="B532" i="24" s="1"/>
  <c r="E520" i="24"/>
  <c r="F520" i="24"/>
  <c r="E521" i="24"/>
  <c r="F521" i="24"/>
  <c r="B522" i="24"/>
  <c r="B534" i="24" s="1"/>
  <c r="E522" i="24"/>
  <c r="F522" i="24"/>
  <c r="E523" i="24"/>
  <c r="F523" i="24"/>
  <c r="B524" i="24"/>
  <c r="B536" i="24" s="1"/>
  <c r="E524" i="24"/>
  <c r="F524" i="24"/>
  <c r="E525" i="24"/>
  <c r="F525" i="24"/>
  <c r="E526" i="24"/>
  <c r="F526" i="24"/>
  <c r="E527" i="24"/>
  <c r="F527" i="24"/>
  <c r="B528" i="24"/>
  <c r="B540" i="24" s="1"/>
  <c r="E528" i="24"/>
  <c r="F528" i="24"/>
  <c r="E529" i="24"/>
  <c r="F529" i="24"/>
  <c r="A530" i="24"/>
  <c r="E530" i="24"/>
  <c r="F530" i="24"/>
  <c r="B531" i="24"/>
  <c r="B543" i="24" s="1"/>
  <c r="E531" i="24"/>
  <c r="F531" i="24"/>
  <c r="E532" i="24"/>
  <c r="F532" i="24"/>
  <c r="B533" i="24"/>
  <c r="B545" i="24" s="1"/>
  <c r="E533" i="24"/>
  <c r="F533" i="24"/>
  <c r="E534" i="24"/>
  <c r="F534" i="24"/>
  <c r="B535" i="24"/>
  <c r="B547" i="24" s="1"/>
  <c r="E535" i="24"/>
  <c r="F535" i="24"/>
  <c r="E536" i="24"/>
  <c r="F536" i="24"/>
  <c r="B537" i="24"/>
  <c r="B549" i="24" s="1"/>
  <c r="E537" i="24"/>
  <c r="F537" i="24"/>
  <c r="E538" i="24"/>
  <c r="F538" i="24"/>
  <c r="B539" i="24"/>
  <c r="B551" i="24" s="1"/>
  <c r="E539" i="24"/>
  <c r="F539" i="24"/>
  <c r="E540" i="24"/>
  <c r="F540" i="24"/>
  <c r="B541" i="24"/>
  <c r="B553" i="24" s="1"/>
  <c r="E541" i="24"/>
  <c r="F541" i="24"/>
  <c r="A542" i="24"/>
  <c r="B542" i="24"/>
  <c r="B554" i="24" s="1"/>
  <c r="E542" i="24"/>
  <c r="F542" i="24"/>
  <c r="E543" i="24"/>
  <c r="F543" i="24"/>
  <c r="B544" i="24"/>
  <c r="B556" i="24" s="1"/>
  <c r="B568" i="24" s="1"/>
  <c r="B580" i="24" s="1"/>
  <c r="B592" i="24" s="1"/>
  <c r="B604" i="24" s="1"/>
  <c r="B616" i="24" s="1"/>
  <c r="B628" i="24" s="1"/>
  <c r="B640" i="24" s="1"/>
  <c r="B652" i="24" s="1"/>
  <c r="B664" i="24" s="1"/>
  <c r="B676" i="24" s="1"/>
  <c r="B688" i="24" s="1"/>
  <c r="B700" i="24" s="1"/>
  <c r="B712" i="24" s="1"/>
  <c r="B724" i="24" s="1"/>
  <c r="B736" i="24" s="1"/>
  <c r="B748" i="24" s="1"/>
  <c r="B760" i="24" s="1"/>
  <c r="B772" i="24" s="1"/>
  <c r="B784" i="24" s="1"/>
  <c r="B796" i="24" s="1"/>
  <c r="B808" i="24" s="1"/>
  <c r="B820" i="24" s="1"/>
  <c r="B832" i="24" s="1"/>
  <c r="E544" i="24"/>
  <c r="F544" i="24"/>
  <c r="E545" i="24"/>
  <c r="F545" i="24"/>
  <c r="B546" i="24"/>
  <c r="B558" i="24" s="1"/>
  <c r="E546" i="24"/>
  <c r="F546" i="24"/>
  <c r="E547" i="24"/>
  <c r="F547" i="24"/>
  <c r="B548" i="24"/>
  <c r="B560" i="24" s="1"/>
  <c r="B572" i="24" s="1"/>
  <c r="B584" i="24" s="1"/>
  <c r="B596" i="24" s="1"/>
  <c r="B608" i="24" s="1"/>
  <c r="B620" i="24" s="1"/>
  <c r="B632" i="24" s="1"/>
  <c r="B644" i="24" s="1"/>
  <c r="B656" i="24" s="1"/>
  <c r="B668" i="24" s="1"/>
  <c r="B680" i="24" s="1"/>
  <c r="B692" i="24" s="1"/>
  <c r="B704" i="24" s="1"/>
  <c r="B716" i="24" s="1"/>
  <c r="B728" i="24" s="1"/>
  <c r="B740" i="24" s="1"/>
  <c r="B752" i="24" s="1"/>
  <c r="B764" i="24" s="1"/>
  <c r="B776" i="24" s="1"/>
  <c r="B788" i="24" s="1"/>
  <c r="B800" i="24" s="1"/>
  <c r="B812" i="24" s="1"/>
  <c r="B824" i="24" s="1"/>
  <c r="B836" i="24" s="1"/>
  <c r="E548" i="24"/>
  <c r="F548" i="24"/>
  <c r="E549" i="24"/>
  <c r="F549" i="24"/>
  <c r="E550" i="24"/>
  <c r="F550" i="24"/>
  <c r="E551" i="24"/>
  <c r="F551" i="24"/>
  <c r="B552" i="24"/>
  <c r="B564" i="24" s="1"/>
  <c r="B576" i="24" s="1"/>
  <c r="B588" i="24" s="1"/>
  <c r="B600" i="24" s="1"/>
  <c r="B612" i="24" s="1"/>
  <c r="B624" i="24" s="1"/>
  <c r="B636" i="24" s="1"/>
  <c r="B648" i="24" s="1"/>
  <c r="B660" i="24" s="1"/>
  <c r="B672" i="24" s="1"/>
  <c r="B684" i="24" s="1"/>
  <c r="B696" i="24" s="1"/>
  <c r="B708" i="24" s="1"/>
  <c r="B720" i="24" s="1"/>
  <c r="B732" i="24" s="1"/>
  <c r="B744" i="24" s="1"/>
  <c r="B756" i="24" s="1"/>
  <c r="B768" i="24" s="1"/>
  <c r="B780" i="24" s="1"/>
  <c r="B792" i="24" s="1"/>
  <c r="B804" i="24" s="1"/>
  <c r="B816" i="24" s="1"/>
  <c r="B828" i="24" s="1"/>
  <c r="B840" i="24" s="1"/>
  <c r="E552" i="24"/>
  <c r="F552" i="24"/>
  <c r="E553" i="24"/>
  <c r="F553" i="24"/>
  <c r="A554" i="24"/>
  <c r="E554" i="24"/>
  <c r="F554" i="24"/>
  <c r="B555" i="24"/>
  <c r="B567" i="24" s="1"/>
  <c r="B579" i="24" s="1"/>
  <c r="B591" i="24" s="1"/>
  <c r="B603" i="24" s="1"/>
  <c r="B615" i="24" s="1"/>
  <c r="B627" i="24" s="1"/>
  <c r="B639" i="24" s="1"/>
  <c r="B651" i="24" s="1"/>
  <c r="B663" i="24" s="1"/>
  <c r="B675" i="24" s="1"/>
  <c r="B687" i="24" s="1"/>
  <c r="B699" i="24" s="1"/>
  <c r="B711" i="24" s="1"/>
  <c r="B723" i="24" s="1"/>
  <c r="B735" i="24" s="1"/>
  <c r="B747" i="24" s="1"/>
  <c r="B759" i="24" s="1"/>
  <c r="B771" i="24" s="1"/>
  <c r="B783" i="24" s="1"/>
  <c r="B795" i="24" s="1"/>
  <c r="B807" i="24" s="1"/>
  <c r="B819" i="24" s="1"/>
  <c r="B831" i="24" s="1"/>
  <c r="E555" i="24"/>
  <c r="F555" i="24"/>
  <c r="E556" i="24"/>
  <c r="F556" i="24"/>
  <c r="B557" i="24"/>
  <c r="B569" i="24" s="1"/>
  <c r="B581" i="24" s="1"/>
  <c r="B593" i="24" s="1"/>
  <c r="B605" i="24" s="1"/>
  <c r="B617" i="24" s="1"/>
  <c r="B629" i="24" s="1"/>
  <c r="B641" i="24" s="1"/>
  <c r="B653" i="24" s="1"/>
  <c r="B665" i="24" s="1"/>
  <c r="B677" i="24" s="1"/>
  <c r="B689" i="24" s="1"/>
  <c r="B701" i="24" s="1"/>
  <c r="B713" i="24" s="1"/>
  <c r="B725" i="24" s="1"/>
  <c r="B737" i="24" s="1"/>
  <c r="B749" i="24" s="1"/>
  <c r="B761" i="24" s="1"/>
  <c r="B773" i="24" s="1"/>
  <c r="B785" i="24" s="1"/>
  <c r="B797" i="24" s="1"/>
  <c r="B809" i="24" s="1"/>
  <c r="B821" i="24" s="1"/>
  <c r="B833" i="24" s="1"/>
  <c r="E557" i="24"/>
  <c r="F557" i="24"/>
  <c r="E558" i="24"/>
  <c r="F558" i="24"/>
  <c r="B559" i="24"/>
  <c r="B571" i="24" s="1"/>
  <c r="B583" i="24" s="1"/>
  <c r="B595" i="24" s="1"/>
  <c r="B607" i="24" s="1"/>
  <c r="B619" i="24" s="1"/>
  <c r="B631" i="24" s="1"/>
  <c r="B643" i="24" s="1"/>
  <c r="B655" i="24" s="1"/>
  <c r="B667" i="24" s="1"/>
  <c r="B679" i="24" s="1"/>
  <c r="B691" i="24" s="1"/>
  <c r="B703" i="24" s="1"/>
  <c r="B715" i="24" s="1"/>
  <c r="B727" i="24" s="1"/>
  <c r="B739" i="24" s="1"/>
  <c r="B751" i="24" s="1"/>
  <c r="B763" i="24" s="1"/>
  <c r="B775" i="24" s="1"/>
  <c r="B787" i="24" s="1"/>
  <c r="B799" i="24" s="1"/>
  <c r="B811" i="24" s="1"/>
  <c r="B823" i="24" s="1"/>
  <c r="B835" i="24" s="1"/>
  <c r="E559" i="24"/>
  <c r="F559" i="24"/>
  <c r="E560" i="24"/>
  <c r="F560" i="24"/>
  <c r="B561" i="24"/>
  <c r="B573" i="24" s="1"/>
  <c r="B585" i="24" s="1"/>
  <c r="B597" i="24" s="1"/>
  <c r="B609" i="24" s="1"/>
  <c r="B621" i="24" s="1"/>
  <c r="B633" i="24" s="1"/>
  <c r="B645" i="24" s="1"/>
  <c r="B657" i="24" s="1"/>
  <c r="B669" i="24" s="1"/>
  <c r="B681" i="24" s="1"/>
  <c r="B693" i="24" s="1"/>
  <c r="B705" i="24" s="1"/>
  <c r="B717" i="24" s="1"/>
  <c r="B729" i="24" s="1"/>
  <c r="B741" i="24" s="1"/>
  <c r="B753" i="24" s="1"/>
  <c r="B765" i="24" s="1"/>
  <c r="B777" i="24" s="1"/>
  <c r="B789" i="24" s="1"/>
  <c r="B801" i="24" s="1"/>
  <c r="B813" i="24" s="1"/>
  <c r="B825" i="24" s="1"/>
  <c r="B837" i="24" s="1"/>
  <c r="E561" i="24"/>
  <c r="F561" i="24"/>
  <c r="E562" i="24"/>
  <c r="F562" i="24"/>
  <c r="B563" i="24"/>
  <c r="B575" i="24" s="1"/>
  <c r="B587" i="24" s="1"/>
  <c r="B599" i="24" s="1"/>
  <c r="B611" i="24" s="1"/>
  <c r="B623" i="24" s="1"/>
  <c r="B635" i="24" s="1"/>
  <c r="B647" i="24" s="1"/>
  <c r="B659" i="24" s="1"/>
  <c r="B671" i="24" s="1"/>
  <c r="B683" i="24" s="1"/>
  <c r="B695" i="24" s="1"/>
  <c r="B707" i="24" s="1"/>
  <c r="B719" i="24" s="1"/>
  <c r="B731" i="24" s="1"/>
  <c r="B743" i="24" s="1"/>
  <c r="B755" i="24" s="1"/>
  <c r="B767" i="24" s="1"/>
  <c r="B779" i="24" s="1"/>
  <c r="B791" i="24" s="1"/>
  <c r="B803" i="24" s="1"/>
  <c r="B815" i="24" s="1"/>
  <c r="B827" i="24" s="1"/>
  <c r="B839" i="24" s="1"/>
  <c r="E563" i="24"/>
  <c r="F563" i="24"/>
  <c r="E564" i="24"/>
  <c r="F564" i="24"/>
  <c r="B565" i="24"/>
  <c r="B577" i="24" s="1"/>
  <c r="B589" i="24" s="1"/>
  <c r="B601" i="24" s="1"/>
  <c r="B613" i="24" s="1"/>
  <c r="B625" i="24" s="1"/>
  <c r="B637" i="24" s="1"/>
  <c r="B649" i="24" s="1"/>
  <c r="B661" i="24" s="1"/>
  <c r="B673" i="24" s="1"/>
  <c r="B685" i="24" s="1"/>
  <c r="B697" i="24" s="1"/>
  <c r="B709" i="24" s="1"/>
  <c r="B721" i="24" s="1"/>
  <c r="B733" i="24" s="1"/>
  <c r="B745" i="24" s="1"/>
  <c r="B757" i="24" s="1"/>
  <c r="B769" i="24" s="1"/>
  <c r="B781" i="24" s="1"/>
  <c r="B793" i="24" s="1"/>
  <c r="B805" i="24" s="1"/>
  <c r="B817" i="24" s="1"/>
  <c r="B829" i="24" s="1"/>
  <c r="B841" i="24" s="1"/>
  <c r="E565" i="24"/>
  <c r="F565" i="24"/>
  <c r="A566" i="24"/>
  <c r="B566" i="24"/>
  <c r="B578" i="24" s="1"/>
  <c r="C566" i="24"/>
  <c r="C567" i="24"/>
  <c r="C568" i="24"/>
  <c r="C569" i="24"/>
  <c r="B570" i="24"/>
  <c r="B582" i="24" s="1"/>
  <c r="C570" i="24"/>
  <c r="C571" i="24"/>
  <c r="C572" i="24"/>
  <c r="C573" i="24"/>
  <c r="C574" i="24"/>
  <c r="C575" i="24"/>
  <c r="C576" i="24"/>
  <c r="C577" i="24"/>
  <c r="A578" i="24"/>
  <c r="C578" i="24"/>
  <c r="C579" i="24"/>
  <c r="C591" i="24" s="1"/>
  <c r="C580" i="24"/>
  <c r="C581" i="24"/>
  <c r="C593" i="24" s="1"/>
  <c r="C582" i="24"/>
  <c r="C583" i="24"/>
  <c r="C595" i="24" s="1"/>
  <c r="C584" i="24"/>
  <c r="C585" i="24"/>
  <c r="C597" i="24" s="1"/>
  <c r="C586" i="24"/>
  <c r="C587" i="24"/>
  <c r="C599" i="24" s="1"/>
  <c r="C588" i="24"/>
  <c r="C589" i="24"/>
  <c r="C601" i="24" s="1"/>
  <c r="A590" i="24"/>
  <c r="B590" i="24"/>
  <c r="B602" i="24" s="1"/>
  <c r="C590" i="24"/>
  <c r="C592" i="24"/>
  <c r="B594" i="24"/>
  <c r="B606" i="24" s="1"/>
  <c r="C594" i="24"/>
  <c r="C596" i="24"/>
  <c r="C598" i="24"/>
  <c r="C600" i="24"/>
  <c r="A602" i="24"/>
  <c r="C602" i="24"/>
  <c r="C603" i="24"/>
  <c r="C615" i="24" s="1"/>
  <c r="C604" i="24"/>
  <c r="C605" i="24"/>
  <c r="C617" i="24" s="1"/>
  <c r="C606" i="24"/>
  <c r="C607" i="24"/>
  <c r="C619" i="24" s="1"/>
  <c r="C608" i="24"/>
  <c r="C609" i="24"/>
  <c r="C621" i="24" s="1"/>
  <c r="C610" i="24"/>
  <c r="C611" i="24"/>
  <c r="C623" i="24" s="1"/>
  <c r="C612" i="24"/>
  <c r="C613" i="24"/>
  <c r="C625" i="24" s="1"/>
  <c r="A614" i="24"/>
  <c r="B614" i="24"/>
  <c r="B626" i="24" s="1"/>
  <c r="C614" i="24"/>
  <c r="C616" i="24"/>
  <c r="B618" i="24"/>
  <c r="B630" i="24" s="1"/>
  <c r="C618" i="24"/>
  <c r="C620" i="24"/>
  <c r="C622" i="24"/>
  <c r="C624" i="24"/>
  <c r="A626" i="24"/>
  <c r="C626" i="24"/>
  <c r="C627" i="24"/>
  <c r="C639" i="24" s="1"/>
  <c r="C628" i="24"/>
  <c r="C629" i="24"/>
  <c r="C641" i="24" s="1"/>
  <c r="C630" i="24"/>
  <c r="C631" i="24"/>
  <c r="C643" i="24" s="1"/>
  <c r="C632" i="24"/>
  <c r="C633" i="24"/>
  <c r="C645" i="24" s="1"/>
  <c r="C634" i="24"/>
  <c r="C635" i="24"/>
  <c r="C647" i="24" s="1"/>
  <c r="C636" i="24"/>
  <c r="C637" i="24"/>
  <c r="C649" i="24" s="1"/>
  <c r="A638" i="24"/>
  <c r="B638" i="24"/>
  <c r="B650" i="24" s="1"/>
  <c r="C638" i="24"/>
  <c r="C640" i="24"/>
  <c r="B642" i="24"/>
  <c r="B654" i="24" s="1"/>
  <c r="C642" i="24"/>
  <c r="C644" i="24"/>
  <c r="C646" i="24"/>
  <c r="C648" i="24"/>
  <c r="A650" i="24"/>
  <c r="C650" i="24"/>
  <c r="C651" i="24"/>
  <c r="C663" i="24" s="1"/>
  <c r="C652" i="24"/>
  <c r="C653" i="24"/>
  <c r="C665" i="24" s="1"/>
  <c r="C654" i="24"/>
  <c r="C655" i="24"/>
  <c r="C667" i="24" s="1"/>
  <c r="C656" i="24"/>
  <c r="C657" i="24"/>
  <c r="C669" i="24" s="1"/>
  <c r="C658" i="24"/>
  <c r="C659" i="24"/>
  <c r="C671" i="24" s="1"/>
  <c r="C660" i="24"/>
  <c r="C661" i="24"/>
  <c r="C673" i="24" s="1"/>
  <c r="A662" i="24"/>
  <c r="B662" i="24"/>
  <c r="B674" i="24" s="1"/>
  <c r="C662" i="24"/>
  <c r="C664" i="24"/>
  <c r="B666" i="24"/>
  <c r="B678" i="24" s="1"/>
  <c r="C666" i="24"/>
  <c r="C668" i="24"/>
  <c r="C670" i="24"/>
  <c r="C672" i="24"/>
  <c r="A674" i="24"/>
  <c r="C674" i="24"/>
  <c r="C675" i="24"/>
  <c r="C687" i="24" s="1"/>
  <c r="C676" i="24"/>
  <c r="C677" i="24"/>
  <c r="C689" i="24" s="1"/>
  <c r="C678" i="24"/>
  <c r="C679" i="24"/>
  <c r="C691" i="24" s="1"/>
  <c r="C680" i="24"/>
  <c r="C681" i="24"/>
  <c r="C693" i="24" s="1"/>
  <c r="C682" i="24"/>
  <c r="C683" i="24"/>
  <c r="C695" i="24" s="1"/>
  <c r="C684" i="24"/>
  <c r="C685" i="24"/>
  <c r="C697" i="24" s="1"/>
  <c r="A686" i="24"/>
  <c r="B686" i="24"/>
  <c r="B698" i="24" s="1"/>
  <c r="C686" i="24"/>
  <c r="C688" i="24"/>
  <c r="B690" i="24"/>
  <c r="B702" i="24" s="1"/>
  <c r="C690" i="24"/>
  <c r="C692" i="24"/>
  <c r="C694" i="24"/>
  <c r="C696" i="24"/>
  <c r="A698" i="24"/>
  <c r="C698" i="24"/>
  <c r="C699" i="24"/>
  <c r="C711" i="24" s="1"/>
  <c r="C700" i="24"/>
  <c r="C701" i="24"/>
  <c r="C713" i="24" s="1"/>
  <c r="C702" i="24"/>
  <c r="C703" i="24"/>
  <c r="C715" i="24" s="1"/>
  <c r="C704" i="24"/>
  <c r="C705" i="24"/>
  <c r="C717" i="24" s="1"/>
  <c r="C706" i="24"/>
  <c r="C707" i="24"/>
  <c r="C719" i="24" s="1"/>
  <c r="C708" i="24"/>
  <c r="C709" i="24"/>
  <c r="C721" i="24" s="1"/>
  <c r="A710" i="24"/>
  <c r="B710" i="24"/>
  <c r="B722" i="24" s="1"/>
  <c r="C710" i="24"/>
  <c r="C712" i="24"/>
  <c r="B714" i="24"/>
  <c r="B726" i="24" s="1"/>
  <c r="C714" i="24"/>
  <c r="C716" i="24"/>
  <c r="C718" i="24"/>
  <c r="C720" i="24"/>
  <c r="A722" i="24"/>
  <c r="C722" i="24"/>
  <c r="C723" i="24"/>
  <c r="C735" i="24" s="1"/>
  <c r="C724" i="24"/>
  <c r="C725" i="24"/>
  <c r="C737" i="24" s="1"/>
  <c r="C726" i="24"/>
  <c r="C727" i="24"/>
  <c r="C739" i="24" s="1"/>
  <c r="C728" i="24"/>
  <c r="C729" i="24"/>
  <c r="C741" i="24" s="1"/>
  <c r="C730" i="24"/>
  <c r="C731" i="24"/>
  <c r="C743" i="24" s="1"/>
  <c r="C732" i="24"/>
  <c r="C733" i="24"/>
  <c r="C745" i="24" s="1"/>
  <c r="A734" i="24"/>
  <c r="B734" i="24"/>
  <c r="B746" i="24" s="1"/>
  <c r="C734" i="24"/>
  <c r="C736" i="24"/>
  <c r="B738" i="24"/>
  <c r="B750" i="24" s="1"/>
  <c r="C738" i="24"/>
  <c r="C740" i="24"/>
  <c r="C742" i="24"/>
  <c r="C744" i="24"/>
  <c r="A746" i="24"/>
  <c r="C746" i="24"/>
  <c r="C747" i="24"/>
  <c r="C759" i="24" s="1"/>
  <c r="C748" i="24"/>
  <c r="C749" i="24"/>
  <c r="C761" i="24" s="1"/>
  <c r="C750" i="24"/>
  <c r="C751" i="24"/>
  <c r="C763" i="24" s="1"/>
  <c r="C752" i="24"/>
  <c r="C753" i="24"/>
  <c r="C765" i="24" s="1"/>
  <c r="C754" i="24"/>
  <c r="C755" i="24"/>
  <c r="C767" i="24" s="1"/>
  <c r="C756" i="24"/>
  <c r="C757" i="24"/>
  <c r="C769" i="24" s="1"/>
  <c r="A758" i="24"/>
  <c r="B758" i="24"/>
  <c r="B770" i="24" s="1"/>
  <c r="C758" i="24"/>
  <c r="C760" i="24"/>
  <c r="B762" i="24"/>
  <c r="B774" i="24" s="1"/>
  <c r="C762" i="24"/>
  <c r="C764" i="24"/>
  <c r="C766" i="24"/>
  <c r="C768" i="24"/>
  <c r="A770" i="24"/>
  <c r="C770" i="24"/>
  <c r="C771" i="24"/>
  <c r="C783" i="24" s="1"/>
  <c r="C772" i="24"/>
  <c r="C773" i="24"/>
  <c r="C785" i="24" s="1"/>
  <c r="C774" i="24"/>
  <c r="C775" i="24"/>
  <c r="C787" i="24" s="1"/>
  <c r="C776" i="24"/>
  <c r="C777" i="24"/>
  <c r="C789" i="24" s="1"/>
  <c r="C778" i="24"/>
  <c r="C779" i="24"/>
  <c r="C791" i="24" s="1"/>
  <c r="C780" i="24"/>
  <c r="C781" i="24"/>
  <c r="C793" i="24" s="1"/>
  <c r="A782" i="24"/>
  <c r="B782" i="24"/>
  <c r="B794" i="24" s="1"/>
  <c r="C782" i="24"/>
  <c r="C784" i="24"/>
  <c r="B786" i="24"/>
  <c r="B798" i="24" s="1"/>
  <c r="C786" i="24"/>
  <c r="C788" i="24"/>
  <c r="C790" i="24"/>
  <c r="C792" i="24"/>
  <c r="A794" i="24"/>
  <c r="C794" i="24"/>
  <c r="C795" i="24"/>
  <c r="C807" i="24" s="1"/>
  <c r="C796" i="24"/>
  <c r="C797" i="24"/>
  <c r="C809" i="24" s="1"/>
  <c r="C798" i="24"/>
  <c r="C799" i="24"/>
  <c r="C811" i="24" s="1"/>
  <c r="C800" i="24"/>
  <c r="C801" i="24"/>
  <c r="C813" i="24" s="1"/>
  <c r="C802" i="24"/>
  <c r="C803" i="24"/>
  <c r="C815" i="24" s="1"/>
  <c r="C804" i="24"/>
  <c r="C805" i="24"/>
  <c r="C817" i="24" s="1"/>
  <c r="A806" i="24"/>
  <c r="B806" i="24"/>
  <c r="B818" i="24" s="1"/>
  <c r="C806" i="24"/>
  <c r="C808" i="24"/>
  <c r="B810" i="24"/>
  <c r="B822" i="24" s="1"/>
  <c r="C810" i="24"/>
  <c r="C812" i="24"/>
  <c r="C814" i="24"/>
  <c r="C816" i="24"/>
  <c r="A818" i="24"/>
  <c r="C818" i="24"/>
  <c r="C819" i="24"/>
  <c r="C831" i="24" s="1"/>
  <c r="C820" i="24"/>
  <c r="C821" i="24"/>
  <c r="C833" i="24" s="1"/>
  <c r="C822" i="24"/>
  <c r="C823" i="24"/>
  <c r="C835" i="24" s="1"/>
  <c r="C824" i="24"/>
  <c r="C825" i="24"/>
  <c r="C837" i="24" s="1"/>
  <c r="C826" i="24"/>
  <c r="C827" i="24"/>
  <c r="C839" i="24" s="1"/>
  <c r="C828" i="24"/>
  <c r="C829" i="24"/>
  <c r="C841" i="24" s="1"/>
  <c r="A830" i="24"/>
  <c r="B830" i="24"/>
  <c r="C830" i="24"/>
  <c r="C832" i="24"/>
  <c r="B834" i="24"/>
  <c r="C834" i="24"/>
  <c r="C836" i="24"/>
  <c r="C838" i="24"/>
  <c r="C840" i="24"/>
  <c r="H10" i="23"/>
  <c r="J10" i="23"/>
  <c r="L10" i="23"/>
  <c r="R10" i="23"/>
  <c r="T10" i="23"/>
  <c r="H11" i="23"/>
  <c r="R11" i="23"/>
  <c r="T11" i="23"/>
  <c r="H12" i="23"/>
  <c r="J12" i="23"/>
  <c r="L12" i="23"/>
  <c r="R12" i="23"/>
  <c r="T12" i="23"/>
  <c r="H13" i="23"/>
  <c r="I696" i="23"/>
  <c r="R13" i="23"/>
  <c r="T13" i="23"/>
  <c r="H14" i="23"/>
  <c r="J14" i="23"/>
  <c r="L14" i="23"/>
  <c r="R14" i="23"/>
  <c r="T14" i="23"/>
  <c r="H15" i="23"/>
  <c r="R15" i="23"/>
  <c r="T15" i="23"/>
  <c r="H16" i="23"/>
  <c r="J16" i="23"/>
  <c r="L16" i="23"/>
  <c r="R16" i="23"/>
  <c r="T16" i="23"/>
  <c r="H17" i="23"/>
  <c r="R17" i="23"/>
  <c r="T17" i="23"/>
  <c r="H18" i="23"/>
  <c r="J18" i="23"/>
  <c r="L18" i="23"/>
  <c r="R18" i="23"/>
  <c r="T18" i="23"/>
  <c r="H19" i="23"/>
  <c r="R19" i="23"/>
  <c r="T19" i="23"/>
  <c r="H20" i="23"/>
  <c r="J20" i="23"/>
  <c r="L20" i="23"/>
  <c r="R20" i="23"/>
  <c r="T20" i="23"/>
  <c r="H21" i="23"/>
  <c r="R21" i="23"/>
  <c r="T21" i="23" s="1"/>
  <c r="H22" i="23"/>
  <c r="R22" i="23" s="1"/>
  <c r="T22" i="23"/>
  <c r="H23" i="23"/>
  <c r="J23" i="23"/>
  <c r="L23" i="23"/>
  <c r="R23" i="23"/>
  <c r="T23" i="23" s="1"/>
  <c r="H24" i="23"/>
  <c r="R24" i="23" s="1"/>
  <c r="T24" i="23" s="1"/>
  <c r="J24" i="23"/>
  <c r="L24" i="23" s="1"/>
  <c r="H25" i="23"/>
  <c r="R25" i="23"/>
  <c r="T25" i="23" s="1"/>
  <c r="H26" i="23"/>
  <c r="R26" i="23" s="1"/>
  <c r="T26" i="23"/>
  <c r="H27" i="23"/>
  <c r="J27" i="23"/>
  <c r="L27" i="23"/>
  <c r="R27" i="23"/>
  <c r="T27" i="23" s="1"/>
  <c r="H28" i="23"/>
  <c r="R28" i="23" s="1"/>
  <c r="T28" i="23"/>
  <c r="H29" i="23"/>
  <c r="R29" i="23"/>
  <c r="T29" i="23" s="1"/>
  <c r="H30" i="23"/>
  <c r="R30" i="23" s="1"/>
  <c r="T30" i="23"/>
  <c r="H31" i="23"/>
  <c r="J31" i="23"/>
  <c r="L31" i="23"/>
  <c r="R31" i="23"/>
  <c r="T31" i="23" s="1"/>
  <c r="H32" i="23"/>
  <c r="R32" i="23" s="1"/>
  <c r="T32" i="23" s="1"/>
  <c r="H33" i="23"/>
  <c r="R33" i="23"/>
  <c r="T33" i="23" s="1"/>
  <c r="H34" i="23"/>
  <c r="R34" i="23" s="1"/>
  <c r="T34" i="23"/>
  <c r="H35" i="23"/>
  <c r="J35" i="23"/>
  <c r="L35" i="23"/>
  <c r="R35" i="23"/>
  <c r="T35" i="23" s="1"/>
  <c r="H36" i="23"/>
  <c r="R36" i="23" s="1"/>
  <c r="J36" i="23"/>
  <c r="L36" i="23" s="1"/>
  <c r="T36" i="23"/>
  <c r="H37" i="23"/>
  <c r="I698" i="23"/>
  <c r="R37" i="23"/>
  <c r="T37" i="23" s="1"/>
  <c r="H38" i="23"/>
  <c r="R38" i="23" s="1"/>
  <c r="T38" i="23"/>
  <c r="H39" i="23"/>
  <c r="J39" i="23"/>
  <c r="L39" i="23"/>
  <c r="R39" i="23"/>
  <c r="T39" i="23" s="1"/>
  <c r="H40" i="23"/>
  <c r="R40" i="23" s="1"/>
  <c r="T40" i="23" s="1"/>
  <c r="J40" i="23"/>
  <c r="L40" i="23" s="1"/>
  <c r="H41" i="23"/>
  <c r="R41" i="23"/>
  <c r="T41" i="23" s="1"/>
  <c r="H42" i="23"/>
  <c r="R42" i="23" s="1"/>
  <c r="J42" i="23"/>
  <c r="L42" i="23" s="1"/>
  <c r="T42" i="23"/>
  <c r="H43" i="23"/>
  <c r="J43" i="23"/>
  <c r="L43" i="23"/>
  <c r="R43" i="23"/>
  <c r="T43" i="23" s="1"/>
  <c r="H44" i="23"/>
  <c r="R44" i="23" s="1"/>
  <c r="T44" i="23" s="1"/>
  <c r="J44" i="23"/>
  <c r="L44" i="23" s="1"/>
  <c r="H45" i="23"/>
  <c r="R45" i="23"/>
  <c r="T45" i="23" s="1"/>
  <c r="H46" i="23"/>
  <c r="R46" i="23" s="1"/>
  <c r="T46" i="23"/>
  <c r="H47" i="23"/>
  <c r="J47" i="23"/>
  <c r="L47" i="23"/>
  <c r="R47" i="23"/>
  <c r="T47" i="23" s="1"/>
  <c r="H48" i="23"/>
  <c r="R48" i="23" s="1"/>
  <c r="T48" i="23" s="1"/>
  <c r="H49" i="23"/>
  <c r="J49" i="23" s="1"/>
  <c r="L49" i="23" s="1"/>
  <c r="R49" i="23"/>
  <c r="T49" i="23" s="1"/>
  <c r="H50" i="23"/>
  <c r="R50" i="23"/>
  <c r="T50" i="23"/>
  <c r="H51" i="23"/>
  <c r="J51" i="23"/>
  <c r="L51" i="23"/>
  <c r="R51" i="23"/>
  <c r="T51" i="23"/>
  <c r="H52" i="23"/>
  <c r="R52" i="23" s="1"/>
  <c r="T52" i="23"/>
  <c r="U52" i="23" s="1"/>
  <c r="H53" i="23"/>
  <c r="R53" i="23" s="1"/>
  <c r="T53" i="23" s="1"/>
  <c r="J53" i="23"/>
  <c r="L53" i="23" s="1"/>
  <c r="U53" i="23"/>
  <c r="H54" i="23"/>
  <c r="R54" i="23" s="1"/>
  <c r="J54" i="23"/>
  <c r="L54" i="23"/>
  <c r="T54" i="23"/>
  <c r="U54" i="23" s="1"/>
  <c r="H55" i="23"/>
  <c r="R55" i="23" s="1"/>
  <c r="T55" i="23" s="1"/>
  <c r="U55" i="23"/>
  <c r="H56" i="23"/>
  <c r="R56" i="23" s="1"/>
  <c r="T56" i="23"/>
  <c r="U56" i="23" s="1"/>
  <c r="H57" i="23"/>
  <c r="R57" i="23" s="1"/>
  <c r="T57" i="23" s="1"/>
  <c r="J57" i="23"/>
  <c r="L57" i="23" s="1"/>
  <c r="U57" i="23"/>
  <c r="H58" i="23"/>
  <c r="R58" i="23" s="1"/>
  <c r="J58" i="23"/>
  <c r="L58" i="23"/>
  <c r="T58" i="23"/>
  <c r="U58" i="23" s="1"/>
  <c r="H59" i="23"/>
  <c r="R59" i="23" s="1"/>
  <c r="T59" i="23" s="1"/>
  <c r="U59" i="23"/>
  <c r="H60" i="23"/>
  <c r="R60" i="23" s="1"/>
  <c r="T60" i="23"/>
  <c r="U60" i="23" s="1"/>
  <c r="H61" i="23"/>
  <c r="R61" i="23" s="1"/>
  <c r="T61" i="23" s="1"/>
  <c r="U61" i="23"/>
  <c r="H62" i="23"/>
  <c r="R62" i="23" s="1"/>
  <c r="J62" i="23"/>
  <c r="L62" i="23"/>
  <c r="T62" i="23"/>
  <c r="U62" i="23" s="1"/>
  <c r="H63" i="23"/>
  <c r="R63" i="23" s="1"/>
  <c r="T63" i="23" s="1"/>
  <c r="J63" i="23"/>
  <c r="L63" i="23" s="1"/>
  <c r="U63" i="23"/>
  <c r="H64" i="23"/>
  <c r="R64" i="23" s="1"/>
  <c r="T64" i="23"/>
  <c r="U64" i="23" s="1"/>
  <c r="H65" i="23"/>
  <c r="R65" i="23" s="1"/>
  <c r="T65" i="23" s="1"/>
  <c r="U65" i="23"/>
  <c r="H66" i="23"/>
  <c r="R66" i="23" s="1"/>
  <c r="J66" i="23"/>
  <c r="L66" i="23"/>
  <c r="T66" i="23"/>
  <c r="U66" i="23" s="1"/>
  <c r="H67" i="23"/>
  <c r="R67" i="23" s="1"/>
  <c r="T67" i="23" s="1"/>
  <c r="J67" i="23"/>
  <c r="L67" i="23" s="1"/>
  <c r="U67" i="23"/>
  <c r="H68" i="23"/>
  <c r="R68" i="23" s="1"/>
  <c r="T68" i="23"/>
  <c r="U68" i="23" s="1"/>
  <c r="H69" i="23"/>
  <c r="R69" i="23" s="1"/>
  <c r="T69" i="23" s="1"/>
  <c r="J69" i="23"/>
  <c r="L69" i="23" s="1"/>
  <c r="U69" i="23"/>
  <c r="H70" i="23"/>
  <c r="R70" i="23" s="1"/>
  <c r="J70" i="23"/>
  <c r="L70" i="23"/>
  <c r="T70" i="23"/>
  <c r="U70" i="23" s="1"/>
  <c r="H71" i="23"/>
  <c r="R71" i="23" s="1"/>
  <c r="T71" i="23" s="1"/>
  <c r="U71" i="23"/>
  <c r="H72" i="23"/>
  <c r="R72" i="23" s="1"/>
  <c r="T72" i="23"/>
  <c r="U72" i="23" s="1"/>
  <c r="H73" i="23"/>
  <c r="R73" i="23" s="1"/>
  <c r="J73" i="23"/>
  <c r="L73" i="23" s="1"/>
  <c r="T73" i="23"/>
  <c r="U73" i="23" s="1"/>
  <c r="H74" i="23"/>
  <c r="R74" i="23" s="1"/>
  <c r="J74" i="23"/>
  <c r="L74" i="23" s="1"/>
  <c r="T74" i="23"/>
  <c r="U74" i="23" s="1"/>
  <c r="H75" i="23"/>
  <c r="R75" i="23" s="1"/>
  <c r="T75" i="23"/>
  <c r="U75" i="23" s="1"/>
  <c r="H76" i="23"/>
  <c r="R76" i="23" s="1"/>
  <c r="T76" i="23"/>
  <c r="U76" i="23" s="1"/>
  <c r="H77" i="23"/>
  <c r="R77" i="23" s="1"/>
  <c r="J77" i="23"/>
  <c r="L77" i="23" s="1"/>
  <c r="T77" i="23"/>
  <c r="U77" i="23" s="1"/>
  <c r="H78" i="23"/>
  <c r="R78" i="23" s="1"/>
  <c r="J78" i="23"/>
  <c r="L78" i="23" s="1"/>
  <c r="T78" i="23"/>
  <c r="U78" i="23" s="1"/>
  <c r="H79" i="23"/>
  <c r="R79" i="23" s="1"/>
  <c r="T79" i="23"/>
  <c r="U79" i="23" s="1"/>
  <c r="H80" i="23"/>
  <c r="R80" i="23" s="1"/>
  <c r="T80" i="23"/>
  <c r="U80" i="23" s="1"/>
  <c r="H81" i="23"/>
  <c r="R81" i="23" s="1"/>
  <c r="J81" i="23"/>
  <c r="L81" i="23" s="1"/>
  <c r="T81" i="23"/>
  <c r="U81" i="23" s="1"/>
  <c r="H82" i="23"/>
  <c r="R82" i="23" s="1"/>
  <c r="J82" i="23"/>
  <c r="L82" i="23" s="1"/>
  <c r="T82" i="23"/>
  <c r="U82" i="23" s="1"/>
  <c r="H83" i="23"/>
  <c r="R83" i="23" s="1"/>
  <c r="T83" i="23"/>
  <c r="U83" i="23" s="1"/>
  <c r="H84" i="23"/>
  <c r="R84" i="23" s="1"/>
  <c r="T84" i="23"/>
  <c r="U84" i="23" s="1"/>
  <c r="H85" i="23"/>
  <c r="R85" i="23" s="1"/>
  <c r="J85" i="23"/>
  <c r="L85" i="23" s="1"/>
  <c r="T85" i="23"/>
  <c r="U85" i="23" s="1"/>
  <c r="H86" i="23"/>
  <c r="R86" i="23" s="1"/>
  <c r="J86" i="23"/>
  <c r="L86" i="23" s="1"/>
  <c r="T86" i="23"/>
  <c r="U86" i="23" s="1"/>
  <c r="H87" i="23"/>
  <c r="H88" i="23"/>
  <c r="R88" i="23" s="1"/>
  <c r="T88" i="23"/>
  <c r="U88" i="23" s="1"/>
  <c r="H89" i="23"/>
  <c r="R89" i="23" s="1"/>
  <c r="J89" i="23"/>
  <c r="L89" i="23" s="1"/>
  <c r="T89" i="23"/>
  <c r="U89" i="23" s="1"/>
  <c r="H90" i="23"/>
  <c r="R90" i="23" s="1"/>
  <c r="J90" i="23"/>
  <c r="L90" i="23" s="1"/>
  <c r="T90" i="23"/>
  <c r="U90" i="23" s="1"/>
  <c r="H91" i="23"/>
  <c r="H92" i="23"/>
  <c r="R92" i="23" s="1"/>
  <c r="T92" i="23"/>
  <c r="U92" i="23" s="1"/>
  <c r="H93" i="23"/>
  <c r="R93" i="23" s="1"/>
  <c r="J93" i="23"/>
  <c r="L93" i="23" s="1"/>
  <c r="T93" i="23"/>
  <c r="U93" i="23" s="1"/>
  <c r="H94" i="23"/>
  <c r="R94" i="23" s="1"/>
  <c r="J94" i="23"/>
  <c r="L94" i="23" s="1"/>
  <c r="T94" i="23"/>
  <c r="U94" i="23" s="1"/>
  <c r="H95" i="23"/>
  <c r="J95" i="23"/>
  <c r="H96" i="23"/>
  <c r="R96" i="23" s="1"/>
  <c r="T96" i="23"/>
  <c r="U96" i="23" s="1"/>
  <c r="H97" i="23"/>
  <c r="R97" i="23" s="1"/>
  <c r="T97" i="23" s="1"/>
  <c r="U97" i="23" s="1"/>
  <c r="J97" i="23"/>
  <c r="L97" i="23" s="1"/>
  <c r="H98" i="23"/>
  <c r="R98" i="23" s="1"/>
  <c r="J98" i="23"/>
  <c r="L98" i="23" s="1"/>
  <c r="T98" i="23"/>
  <c r="U98" i="23" s="1"/>
  <c r="H99" i="23"/>
  <c r="R99" i="23" s="1"/>
  <c r="J99" i="23"/>
  <c r="L99" i="23" s="1"/>
  <c r="T99" i="23"/>
  <c r="U99" i="23" s="1"/>
  <c r="H100" i="23"/>
  <c r="R100" i="23" s="1"/>
  <c r="T100" i="23"/>
  <c r="U100" i="23" s="1"/>
  <c r="H101" i="23"/>
  <c r="R101" i="23"/>
  <c r="T101" i="23" s="1"/>
  <c r="U101" i="23" s="1"/>
  <c r="H102" i="23"/>
  <c r="R102" i="23"/>
  <c r="T102" i="23"/>
  <c r="U102" i="23" s="1"/>
  <c r="H103" i="23"/>
  <c r="R103" i="23"/>
  <c r="T103" i="23" s="1"/>
  <c r="U103" i="23"/>
  <c r="H104" i="23"/>
  <c r="R104" i="23"/>
  <c r="T104" i="23"/>
  <c r="U104" i="23" s="1"/>
  <c r="H105" i="23"/>
  <c r="R105" i="23"/>
  <c r="T105" i="23" s="1"/>
  <c r="U105" i="23" s="1"/>
  <c r="H106" i="23"/>
  <c r="R106" i="23"/>
  <c r="T106" i="23"/>
  <c r="U106" i="23" s="1"/>
  <c r="H107" i="23"/>
  <c r="R107" i="23" s="1"/>
  <c r="T107" i="23" s="1"/>
  <c r="U107" i="23"/>
  <c r="H108" i="23"/>
  <c r="R108" i="23"/>
  <c r="T108" i="23"/>
  <c r="U108" i="23" s="1"/>
  <c r="H109" i="23"/>
  <c r="R109" i="23" s="1"/>
  <c r="T109" i="23" s="1"/>
  <c r="U109" i="23" s="1"/>
  <c r="H110" i="23"/>
  <c r="R110" i="23"/>
  <c r="T110" i="23"/>
  <c r="U110" i="23" s="1"/>
  <c r="H111" i="23"/>
  <c r="R111" i="23"/>
  <c r="T111" i="23" s="1"/>
  <c r="U111" i="23"/>
  <c r="H112" i="23"/>
  <c r="R112" i="23"/>
  <c r="T112" i="23"/>
  <c r="U112" i="23" s="1"/>
  <c r="H113" i="23"/>
  <c r="H114" i="23"/>
  <c r="R114" i="23"/>
  <c r="T114" i="23"/>
  <c r="U114" i="23" s="1"/>
  <c r="H115" i="23"/>
  <c r="R115" i="23" s="1"/>
  <c r="T115" i="23" s="1"/>
  <c r="U115" i="23"/>
  <c r="H116" i="23"/>
  <c r="R116" i="23"/>
  <c r="T116" i="23"/>
  <c r="U116" i="23" s="1"/>
  <c r="H117" i="23"/>
  <c r="R117" i="23"/>
  <c r="T117" i="23" s="1"/>
  <c r="U117" i="23" s="1"/>
  <c r="H118" i="23"/>
  <c r="R118" i="23"/>
  <c r="T118" i="23"/>
  <c r="U118" i="23" s="1"/>
  <c r="H119" i="23"/>
  <c r="R119" i="23"/>
  <c r="T119" i="23" s="1"/>
  <c r="U119" i="23"/>
  <c r="H120" i="23"/>
  <c r="R120" i="23"/>
  <c r="T120" i="23"/>
  <c r="U120" i="23" s="1"/>
  <c r="H121" i="23"/>
  <c r="R121" i="23"/>
  <c r="T121" i="23" s="1"/>
  <c r="U121" i="23" s="1"/>
  <c r="H122" i="23"/>
  <c r="R122" i="23"/>
  <c r="T122" i="23"/>
  <c r="U122" i="23" s="1"/>
  <c r="H123" i="23"/>
  <c r="R123" i="23" s="1"/>
  <c r="T123" i="23" s="1"/>
  <c r="U123" i="23" s="1"/>
  <c r="H124" i="23"/>
  <c r="R124" i="23"/>
  <c r="T124" i="23"/>
  <c r="U124" i="23" s="1"/>
  <c r="H125" i="23"/>
  <c r="H126" i="23"/>
  <c r="R126" i="23"/>
  <c r="T126" i="23"/>
  <c r="U126" i="23" s="1"/>
  <c r="H127" i="23"/>
  <c r="R127" i="23"/>
  <c r="T127" i="23" s="1"/>
  <c r="U127" i="23"/>
  <c r="H128" i="23"/>
  <c r="R128" i="23"/>
  <c r="T128" i="23"/>
  <c r="U128" i="23" s="1"/>
  <c r="H129" i="23"/>
  <c r="R129" i="23" s="1"/>
  <c r="T129" i="23" s="1"/>
  <c r="U129" i="23" s="1"/>
  <c r="H130" i="23"/>
  <c r="R130" i="23"/>
  <c r="T130" i="23"/>
  <c r="U130" i="23" s="1"/>
  <c r="H131" i="23"/>
  <c r="R131" i="23" s="1"/>
  <c r="T131" i="23" s="1"/>
  <c r="U131" i="23" s="1"/>
  <c r="H132" i="23"/>
  <c r="R132" i="23"/>
  <c r="T132" i="23"/>
  <c r="U132" i="23" s="1"/>
  <c r="H133" i="23"/>
  <c r="R133" i="23"/>
  <c r="T133" i="23" s="1"/>
  <c r="U133" i="23" s="1"/>
  <c r="H134" i="23"/>
  <c r="R134" i="23"/>
  <c r="T134" i="23"/>
  <c r="U134" i="23" s="1"/>
  <c r="H135" i="23"/>
  <c r="R135" i="23"/>
  <c r="T135" i="23" s="1"/>
  <c r="U135" i="23"/>
  <c r="H136" i="23"/>
  <c r="R136" i="23"/>
  <c r="T136" i="23"/>
  <c r="U136" i="23" s="1"/>
  <c r="H137" i="23"/>
  <c r="R137" i="23"/>
  <c r="T137" i="23" s="1"/>
  <c r="U137" i="23" s="1"/>
  <c r="H138" i="23"/>
  <c r="R138" i="23"/>
  <c r="T138" i="23"/>
  <c r="U138" i="23" s="1"/>
  <c r="H139" i="23"/>
  <c r="R139" i="23" s="1"/>
  <c r="T139" i="23" s="1"/>
  <c r="U139" i="23"/>
  <c r="H140" i="23"/>
  <c r="R140" i="23"/>
  <c r="T140" i="23"/>
  <c r="U140" i="23" s="1"/>
  <c r="H141" i="23"/>
  <c r="R141" i="23" s="1"/>
  <c r="T141" i="23" s="1"/>
  <c r="U141" i="23" s="1"/>
  <c r="H142" i="23"/>
  <c r="R142" i="23"/>
  <c r="T142" i="23"/>
  <c r="U142" i="23" s="1"/>
  <c r="H143" i="23"/>
  <c r="R143" i="23"/>
  <c r="T143" i="23" s="1"/>
  <c r="U143" i="23"/>
  <c r="H144" i="23"/>
  <c r="R144" i="23"/>
  <c r="T144" i="23"/>
  <c r="U144" i="23" s="1"/>
  <c r="H145" i="23"/>
  <c r="H146" i="23"/>
  <c r="R146" i="23"/>
  <c r="T146" i="23"/>
  <c r="U146" i="23" s="1"/>
  <c r="H147" i="23"/>
  <c r="R147" i="23" s="1"/>
  <c r="T147" i="23" s="1"/>
  <c r="U147" i="23"/>
  <c r="H148" i="23"/>
  <c r="R148" i="23"/>
  <c r="T148" i="23"/>
  <c r="U148" i="23" s="1"/>
  <c r="H149" i="23"/>
  <c r="R149" i="23"/>
  <c r="T149" i="23" s="1"/>
  <c r="U149" i="23" s="1"/>
  <c r="H150" i="23"/>
  <c r="R150" i="23"/>
  <c r="T150" i="23"/>
  <c r="U150" i="23" s="1"/>
  <c r="H151" i="23"/>
  <c r="R151" i="23"/>
  <c r="T151" i="23" s="1"/>
  <c r="U151" i="23"/>
  <c r="H152" i="23"/>
  <c r="R152" i="23"/>
  <c r="T152" i="23"/>
  <c r="U152" i="23" s="1"/>
  <c r="H153" i="23"/>
  <c r="R153" i="23"/>
  <c r="T153" i="23" s="1"/>
  <c r="U153" i="23" s="1"/>
  <c r="H154" i="23"/>
  <c r="R154" i="23"/>
  <c r="T154" i="23"/>
  <c r="U154" i="23" s="1"/>
  <c r="H155" i="23"/>
  <c r="R155" i="23" s="1"/>
  <c r="T155" i="23" s="1"/>
  <c r="U155" i="23" s="1"/>
  <c r="H156" i="23"/>
  <c r="R156" i="23"/>
  <c r="T156" i="23"/>
  <c r="U156" i="23" s="1"/>
  <c r="H157" i="23"/>
  <c r="H158" i="23"/>
  <c r="R158" i="23"/>
  <c r="T158" i="23"/>
  <c r="U158" i="23" s="1"/>
  <c r="H159" i="23"/>
  <c r="R159" i="23"/>
  <c r="T159" i="23" s="1"/>
  <c r="U159" i="23"/>
  <c r="H160" i="23"/>
  <c r="R160" i="23"/>
  <c r="T160" i="23"/>
  <c r="U160" i="23" s="1"/>
  <c r="H161" i="23"/>
  <c r="R161" i="23" s="1"/>
  <c r="T161" i="23" s="1"/>
  <c r="U161" i="23" s="1"/>
  <c r="H162" i="23"/>
  <c r="R162" i="23"/>
  <c r="T162" i="23"/>
  <c r="U162" i="23" s="1"/>
  <c r="H163" i="23"/>
  <c r="R163" i="23" s="1"/>
  <c r="T163" i="23" s="1"/>
  <c r="U163" i="23" s="1"/>
  <c r="H164" i="23"/>
  <c r="R164" i="23"/>
  <c r="T164" i="23"/>
  <c r="U164" i="23" s="1"/>
  <c r="H165" i="23"/>
  <c r="R165" i="23"/>
  <c r="T165" i="23" s="1"/>
  <c r="U165" i="23" s="1"/>
  <c r="H166" i="23"/>
  <c r="R166" i="23"/>
  <c r="T166" i="23"/>
  <c r="U166" i="23" s="1"/>
  <c r="H167" i="23"/>
  <c r="R167" i="23"/>
  <c r="T167" i="23" s="1"/>
  <c r="U167" i="23"/>
  <c r="H168" i="23"/>
  <c r="R168" i="23"/>
  <c r="T168" i="23"/>
  <c r="U168" i="23" s="1"/>
  <c r="H169" i="23"/>
  <c r="R169" i="23"/>
  <c r="T169" i="23" s="1"/>
  <c r="U169" i="23" s="1"/>
  <c r="H170" i="23"/>
  <c r="R170" i="23"/>
  <c r="T170" i="23"/>
  <c r="U170" i="23" s="1"/>
  <c r="H171" i="23"/>
  <c r="R171" i="23" s="1"/>
  <c r="T171" i="23" s="1"/>
  <c r="U171" i="23"/>
  <c r="H172" i="23"/>
  <c r="R172" i="23"/>
  <c r="T172" i="23"/>
  <c r="U172" i="23" s="1"/>
  <c r="H173" i="23"/>
  <c r="R173" i="23" s="1"/>
  <c r="T173" i="23" s="1"/>
  <c r="U173" i="23" s="1"/>
  <c r="H174" i="23"/>
  <c r="R174" i="23"/>
  <c r="T174" i="23"/>
  <c r="U174" i="23" s="1"/>
  <c r="H175" i="23"/>
  <c r="R175" i="23"/>
  <c r="T175" i="23" s="1"/>
  <c r="U175" i="23"/>
  <c r="H176" i="23"/>
  <c r="R176" i="23"/>
  <c r="T176" i="23"/>
  <c r="U176" i="23" s="1"/>
  <c r="H177" i="23"/>
  <c r="H178" i="23"/>
  <c r="R178" i="23"/>
  <c r="T178" i="23"/>
  <c r="U178" i="23" s="1"/>
  <c r="H179" i="23"/>
  <c r="R179" i="23" s="1"/>
  <c r="T179" i="23" s="1"/>
  <c r="U179" i="23"/>
  <c r="H180" i="23"/>
  <c r="R180" i="23"/>
  <c r="T180" i="23"/>
  <c r="U180" i="23" s="1"/>
  <c r="H181" i="23"/>
  <c r="R181" i="23"/>
  <c r="T181" i="23" s="1"/>
  <c r="U181" i="23" s="1"/>
  <c r="H182" i="23"/>
  <c r="R182" i="23"/>
  <c r="T182" i="23"/>
  <c r="U182" i="23" s="1"/>
  <c r="H183" i="23"/>
  <c r="R183" i="23"/>
  <c r="T183" i="23" s="1"/>
  <c r="U183" i="23"/>
  <c r="H184" i="23"/>
  <c r="R184" i="23"/>
  <c r="T184" i="23"/>
  <c r="U184" i="23" s="1"/>
  <c r="H185" i="23"/>
  <c r="R185" i="23"/>
  <c r="T185" i="23" s="1"/>
  <c r="U185" i="23" s="1"/>
  <c r="H186" i="23"/>
  <c r="R186" i="23"/>
  <c r="T186" i="23"/>
  <c r="U186" i="23" s="1"/>
  <c r="H187" i="23"/>
  <c r="R187" i="23" s="1"/>
  <c r="T187" i="23" s="1"/>
  <c r="U187" i="23" s="1"/>
  <c r="H188" i="23"/>
  <c r="R188" i="23"/>
  <c r="T188" i="23"/>
  <c r="U188" i="23" s="1"/>
  <c r="H189" i="23"/>
  <c r="A190" i="23"/>
  <c r="B190" i="23"/>
  <c r="H190" i="23"/>
  <c r="R190" i="23"/>
  <c r="T190" i="23"/>
  <c r="U190" i="23" s="1"/>
  <c r="A191" i="23"/>
  <c r="A203" i="23" s="1"/>
  <c r="A215" i="23" s="1"/>
  <c r="A227" i="23" s="1"/>
  <c r="A239" i="23" s="1"/>
  <c r="A251" i="23" s="1"/>
  <c r="A263" i="23" s="1"/>
  <c r="A275" i="23" s="1"/>
  <c r="A287" i="23" s="1"/>
  <c r="A299" i="23" s="1"/>
  <c r="A311" i="23" s="1"/>
  <c r="A323" i="23" s="1"/>
  <c r="A335" i="23" s="1"/>
  <c r="A347" i="23" s="1"/>
  <c r="A359" i="23" s="1"/>
  <c r="A371" i="23" s="1"/>
  <c r="A383" i="23" s="1"/>
  <c r="A395" i="23" s="1"/>
  <c r="B191" i="23"/>
  <c r="H191" i="23"/>
  <c r="R191" i="23"/>
  <c r="T191" i="23" s="1"/>
  <c r="U191" i="23"/>
  <c r="A192" i="23"/>
  <c r="B192" i="23"/>
  <c r="H192" i="23"/>
  <c r="R192" i="23"/>
  <c r="T192" i="23"/>
  <c r="U192" i="23" s="1"/>
  <c r="A193" i="23"/>
  <c r="A205" i="23" s="1"/>
  <c r="A217" i="23" s="1"/>
  <c r="A229" i="23" s="1"/>
  <c r="A241" i="23" s="1"/>
  <c r="A253" i="23" s="1"/>
  <c r="A265" i="23" s="1"/>
  <c r="A277" i="23" s="1"/>
  <c r="A289" i="23" s="1"/>
  <c r="A301" i="23" s="1"/>
  <c r="A313" i="23" s="1"/>
  <c r="A325" i="23" s="1"/>
  <c r="A337" i="23" s="1"/>
  <c r="A349" i="23" s="1"/>
  <c r="A361" i="23" s="1"/>
  <c r="A373" i="23" s="1"/>
  <c r="A385" i="23" s="1"/>
  <c r="A397" i="23" s="1"/>
  <c r="A409" i="23" s="1"/>
  <c r="A421" i="23" s="1"/>
  <c r="A433" i="23" s="1"/>
  <c r="A445" i="23" s="1"/>
  <c r="A457" i="23" s="1"/>
  <c r="A469" i="23" s="1"/>
  <c r="A481" i="23" s="1"/>
  <c r="A493" i="23" s="1"/>
  <c r="A505" i="23" s="1"/>
  <c r="A517" i="23" s="1"/>
  <c r="A529" i="23" s="1"/>
  <c r="A541" i="23" s="1"/>
  <c r="A553" i="23" s="1"/>
  <c r="A565" i="23" s="1"/>
  <c r="A577" i="23" s="1"/>
  <c r="A589" i="23" s="1"/>
  <c r="A601" i="23" s="1"/>
  <c r="A613" i="23" s="1"/>
  <c r="A625" i="23" s="1"/>
  <c r="A637" i="23" s="1"/>
  <c r="A649" i="23" s="1"/>
  <c r="A661" i="23" s="1"/>
  <c r="A673" i="23" s="1"/>
  <c r="A685" i="23" s="1"/>
  <c r="B193" i="23"/>
  <c r="H193" i="23"/>
  <c r="R193" i="23" s="1"/>
  <c r="T193" i="23" s="1"/>
  <c r="U193" i="23" s="1"/>
  <c r="A194" i="23"/>
  <c r="B194" i="23"/>
  <c r="B206" i="23" s="1"/>
  <c r="B218" i="23" s="1"/>
  <c r="B230" i="23" s="1"/>
  <c r="B242" i="23" s="1"/>
  <c r="B254" i="23" s="1"/>
  <c r="B266" i="23" s="1"/>
  <c r="B278" i="23" s="1"/>
  <c r="B290" i="23" s="1"/>
  <c r="B302" i="23" s="1"/>
  <c r="B314" i="23" s="1"/>
  <c r="B326" i="23" s="1"/>
  <c r="B338" i="23" s="1"/>
  <c r="B350" i="23" s="1"/>
  <c r="B362" i="23" s="1"/>
  <c r="B374" i="23" s="1"/>
  <c r="B386" i="23" s="1"/>
  <c r="H194" i="23"/>
  <c r="R194" i="23"/>
  <c r="T194" i="23"/>
  <c r="U194" i="23" s="1"/>
  <c r="A195" i="23"/>
  <c r="B195" i="23"/>
  <c r="H195" i="23"/>
  <c r="R195" i="23" s="1"/>
  <c r="T195" i="23" s="1"/>
  <c r="U195" i="23" s="1"/>
  <c r="A196" i="23"/>
  <c r="B196" i="23"/>
  <c r="B208" i="23" s="1"/>
  <c r="B220" i="23" s="1"/>
  <c r="B232" i="23" s="1"/>
  <c r="B244" i="23" s="1"/>
  <c r="B256" i="23" s="1"/>
  <c r="B268" i="23" s="1"/>
  <c r="B280" i="23" s="1"/>
  <c r="B292" i="23" s="1"/>
  <c r="B304" i="23" s="1"/>
  <c r="B316" i="23" s="1"/>
  <c r="B328" i="23" s="1"/>
  <c r="B340" i="23" s="1"/>
  <c r="B352" i="23" s="1"/>
  <c r="B364" i="23" s="1"/>
  <c r="B376" i="23" s="1"/>
  <c r="B388" i="23" s="1"/>
  <c r="B400" i="23" s="1"/>
  <c r="B412" i="23" s="1"/>
  <c r="B424" i="23" s="1"/>
  <c r="B436" i="23" s="1"/>
  <c r="B448" i="23" s="1"/>
  <c r="B460" i="23" s="1"/>
  <c r="B472" i="23" s="1"/>
  <c r="B484" i="23" s="1"/>
  <c r="B496" i="23" s="1"/>
  <c r="B508" i="23" s="1"/>
  <c r="B520" i="23" s="1"/>
  <c r="B532" i="23" s="1"/>
  <c r="B544" i="23" s="1"/>
  <c r="B556" i="23" s="1"/>
  <c r="B568" i="23" s="1"/>
  <c r="B580" i="23" s="1"/>
  <c r="B592" i="23" s="1"/>
  <c r="B604" i="23" s="1"/>
  <c r="B616" i="23" s="1"/>
  <c r="B628" i="23" s="1"/>
  <c r="B640" i="23" s="1"/>
  <c r="B652" i="23" s="1"/>
  <c r="B664" i="23" s="1"/>
  <c r="B676" i="23" s="1"/>
  <c r="B688" i="23" s="1"/>
  <c r="H196" i="23"/>
  <c r="R196" i="23"/>
  <c r="T196" i="23"/>
  <c r="U196" i="23" s="1"/>
  <c r="A197" i="23"/>
  <c r="B197" i="23"/>
  <c r="H197" i="23"/>
  <c r="R197" i="23"/>
  <c r="T197" i="23" s="1"/>
  <c r="U197" i="23" s="1"/>
  <c r="A198" i="23"/>
  <c r="B198" i="23"/>
  <c r="H198" i="23"/>
  <c r="R198" i="23"/>
  <c r="T198" i="23"/>
  <c r="U198" i="23" s="1"/>
  <c r="A199" i="23"/>
  <c r="A211" i="23" s="1"/>
  <c r="A223" i="23" s="1"/>
  <c r="A235" i="23" s="1"/>
  <c r="A247" i="23" s="1"/>
  <c r="A259" i="23" s="1"/>
  <c r="A271" i="23" s="1"/>
  <c r="A283" i="23" s="1"/>
  <c r="A295" i="23" s="1"/>
  <c r="A307" i="23" s="1"/>
  <c r="A319" i="23" s="1"/>
  <c r="A331" i="23" s="1"/>
  <c r="A343" i="23" s="1"/>
  <c r="A355" i="23" s="1"/>
  <c r="A367" i="23" s="1"/>
  <c r="A379" i="23" s="1"/>
  <c r="A391" i="23" s="1"/>
  <c r="B199" i="23"/>
  <c r="H199" i="23"/>
  <c r="R199" i="23"/>
  <c r="T199" i="23" s="1"/>
  <c r="U199" i="23"/>
  <c r="A200" i="23"/>
  <c r="B200" i="23"/>
  <c r="B212" i="23" s="1"/>
  <c r="B224" i="23" s="1"/>
  <c r="B236" i="23" s="1"/>
  <c r="B248" i="23" s="1"/>
  <c r="B260" i="23" s="1"/>
  <c r="B272" i="23" s="1"/>
  <c r="B284" i="23" s="1"/>
  <c r="B296" i="23" s="1"/>
  <c r="B308" i="23" s="1"/>
  <c r="B320" i="23" s="1"/>
  <c r="B332" i="23" s="1"/>
  <c r="B344" i="23" s="1"/>
  <c r="B356" i="23" s="1"/>
  <c r="B368" i="23" s="1"/>
  <c r="B380" i="23" s="1"/>
  <c r="B392" i="23" s="1"/>
  <c r="B404" i="23" s="1"/>
  <c r="B416" i="23" s="1"/>
  <c r="B428" i="23" s="1"/>
  <c r="B440" i="23" s="1"/>
  <c r="B452" i="23" s="1"/>
  <c r="B464" i="23" s="1"/>
  <c r="B476" i="23" s="1"/>
  <c r="B488" i="23" s="1"/>
  <c r="B500" i="23" s="1"/>
  <c r="B512" i="23" s="1"/>
  <c r="B524" i="23" s="1"/>
  <c r="B536" i="23" s="1"/>
  <c r="B548" i="23" s="1"/>
  <c r="B560" i="23" s="1"/>
  <c r="B572" i="23" s="1"/>
  <c r="B584" i="23" s="1"/>
  <c r="B596" i="23" s="1"/>
  <c r="B608" i="23" s="1"/>
  <c r="B620" i="23" s="1"/>
  <c r="B632" i="23" s="1"/>
  <c r="B644" i="23" s="1"/>
  <c r="B656" i="23" s="1"/>
  <c r="B668" i="23" s="1"/>
  <c r="B680" i="23" s="1"/>
  <c r="B692" i="23" s="1"/>
  <c r="H200" i="23"/>
  <c r="R200" i="23"/>
  <c r="T200" i="23"/>
  <c r="U200" i="23" s="1"/>
  <c r="A201" i="23"/>
  <c r="B201" i="23"/>
  <c r="H201" i="23"/>
  <c r="R201" i="23"/>
  <c r="T201" i="23" s="1"/>
  <c r="U201" i="23" s="1"/>
  <c r="A202" i="23"/>
  <c r="B202" i="23"/>
  <c r="B214" i="23" s="1"/>
  <c r="B226" i="23" s="1"/>
  <c r="B238" i="23" s="1"/>
  <c r="B250" i="23" s="1"/>
  <c r="B262" i="23" s="1"/>
  <c r="B274" i="23" s="1"/>
  <c r="B286" i="23" s="1"/>
  <c r="B298" i="23" s="1"/>
  <c r="B310" i="23" s="1"/>
  <c r="B322" i="23" s="1"/>
  <c r="B334" i="23" s="1"/>
  <c r="B346" i="23" s="1"/>
  <c r="B358" i="23" s="1"/>
  <c r="B370" i="23" s="1"/>
  <c r="B382" i="23" s="1"/>
  <c r="B394" i="23" s="1"/>
  <c r="H202" i="23"/>
  <c r="R202" i="23"/>
  <c r="T202" i="23"/>
  <c r="U202" i="23" s="1"/>
  <c r="B203" i="23"/>
  <c r="H203" i="23"/>
  <c r="R203" i="23" s="1"/>
  <c r="T203" i="23" s="1"/>
  <c r="U203" i="23"/>
  <c r="A204" i="23"/>
  <c r="B204" i="23"/>
  <c r="B216" i="23" s="1"/>
  <c r="B228" i="23" s="1"/>
  <c r="B240" i="23" s="1"/>
  <c r="B252" i="23" s="1"/>
  <c r="B264" i="23" s="1"/>
  <c r="B276" i="23" s="1"/>
  <c r="B288" i="23" s="1"/>
  <c r="B300" i="23" s="1"/>
  <c r="B312" i="23" s="1"/>
  <c r="B324" i="23" s="1"/>
  <c r="B336" i="23" s="1"/>
  <c r="B348" i="23" s="1"/>
  <c r="B360" i="23" s="1"/>
  <c r="B372" i="23" s="1"/>
  <c r="B384" i="23" s="1"/>
  <c r="B396" i="23" s="1"/>
  <c r="B408" i="23" s="1"/>
  <c r="B420" i="23" s="1"/>
  <c r="B432" i="23" s="1"/>
  <c r="B444" i="23" s="1"/>
  <c r="B456" i="23" s="1"/>
  <c r="B468" i="23" s="1"/>
  <c r="B480" i="23" s="1"/>
  <c r="B492" i="23" s="1"/>
  <c r="B504" i="23" s="1"/>
  <c r="B516" i="23" s="1"/>
  <c r="B528" i="23" s="1"/>
  <c r="B540" i="23" s="1"/>
  <c r="B552" i="23" s="1"/>
  <c r="B564" i="23" s="1"/>
  <c r="B576" i="23" s="1"/>
  <c r="B588" i="23" s="1"/>
  <c r="B600" i="23" s="1"/>
  <c r="B612" i="23" s="1"/>
  <c r="B624" i="23" s="1"/>
  <c r="B636" i="23" s="1"/>
  <c r="B648" i="23" s="1"/>
  <c r="B660" i="23" s="1"/>
  <c r="B672" i="23" s="1"/>
  <c r="B684" i="23" s="1"/>
  <c r="H204" i="23"/>
  <c r="R204" i="23"/>
  <c r="T204" i="23"/>
  <c r="U204" i="23" s="1"/>
  <c r="B205" i="23"/>
  <c r="H205" i="23"/>
  <c r="R205" i="23"/>
  <c r="T205" i="23" s="1"/>
  <c r="U205" i="23" s="1"/>
  <c r="A206" i="23"/>
  <c r="H206" i="23"/>
  <c r="R206" i="23"/>
  <c r="T206" i="23"/>
  <c r="U206" i="23" s="1"/>
  <c r="A207" i="23"/>
  <c r="A219" i="23" s="1"/>
  <c r="A231" i="23" s="1"/>
  <c r="A243" i="23" s="1"/>
  <c r="A255" i="23" s="1"/>
  <c r="A267" i="23" s="1"/>
  <c r="A279" i="23" s="1"/>
  <c r="A291" i="23" s="1"/>
  <c r="A303" i="23" s="1"/>
  <c r="A315" i="23" s="1"/>
  <c r="A327" i="23" s="1"/>
  <c r="A339" i="23" s="1"/>
  <c r="A351" i="23" s="1"/>
  <c r="A363" i="23" s="1"/>
  <c r="A375" i="23" s="1"/>
  <c r="A387" i="23" s="1"/>
  <c r="B207" i="23"/>
  <c r="H207" i="23"/>
  <c r="R207" i="23"/>
  <c r="T207" i="23" s="1"/>
  <c r="U207" i="23"/>
  <c r="A208" i="23"/>
  <c r="H208" i="23"/>
  <c r="R208" i="23"/>
  <c r="T208" i="23"/>
  <c r="U208" i="23" s="1"/>
  <c r="A209" i="23"/>
  <c r="A221" i="23" s="1"/>
  <c r="A233" i="23" s="1"/>
  <c r="A245" i="23" s="1"/>
  <c r="A257" i="23" s="1"/>
  <c r="A269" i="23" s="1"/>
  <c r="A281" i="23" s="1"/>
  <c r="A293" i="23" s="1"/>
  <c r="A305" i="23" s="1"/>
  <c r="A317" i="23" s="1"/>
  <c r="A329" i="23" s="1"/>
  <c r="A341" i="23" s="1"/>
  <c r="A353" i="23" s="1"/>
  <c r="A365" i="23" s="1"/>
  <c r="A377" i="23" s="1"/>
  <c r="A389" i="23" s="1"/>
  <c r="A401" i="23" s="1"/>
  <c r="A413" i="23" s="1"/>
  <c r="A425" i="23" s="1"/>
  <c r="A437" i="23" s="1"/>
  <c r="A449" i="23" s="1"/>
  <c r="A461" i="23" s="1"/>
  <c r="A473" i="23" s="1"/>
  <c r="A485" i="23" s="1"/>
  <c r="A497" i="23" s="1"/>
  <c r="A509" i="23" s="1"/>
  <c r="A521" i="23" s="1"/>
  <c r="A533" i="23" s="1"/>
  <c r="A545" i="23" s="1"/>
  <c r="A557" i="23" s="1"/>
  <c r="A569" i="23" s="1"/>
  <c r="A581" i="23" s="1"/>
  <c r="A593" i="23" s="1"/>
  <c r="A605" i="23" s="1"/>
  <c r="A617" i="23" s="1"/>
  <c r="A629" i="23" s="1"/>
  <c r="A641" i="23" s="1"/>
  <c r="A653" i="23" s="1"/>
  <c r="A665" i="23" s="1"/>
  <c r="A677" i="23" s="1"/>
  <c r="A689" i="23" s="1"/>
  <c r="B209" i="23"/>
  <c r="H209" i="23"/>
  <c r="R209" i="23" s="1"/>
  <c r="T209" i="23" s="1"/>
  <c r="U209" i="23" s="1"/>
  <c r="A210" i="23"/>
  <c r="B210" i="23"/>
  <c r="B222" i="23" s="1"/>
  <c r="B234" i="23" s="1"/>
  <c r="B246" i="23" s="1"/>
  <c r="B258" i="23" s="1"/>
  <c r="B270" i="23" s="1"/>
  <c r="B282" i="23" s="1"/>
  <c r="B294" i="23" s="1"/>
  <c r="B306" i="23" s="1"/>
  <c r="B318" i="23" s="1"/>
  <c r="B330" i="23" s="1"/>
  <c r="B342" i="23" s="1"/>
  <c r="B354" i="23" s="1"/>
  <c r="B366" i="23" s="1"/>
  <c r="B378" i="23" s="1"/>
  <c r="B390" i="23" s="1"/>
  <c r="H210" i="23"/>
  <c r="R210" i="23"/>
  <c r="T210" i="23"/>
  <c r="U210" i="23" s="1"/>
  <c r="B211" i="23"/>
  <c r="H211" i="23"/>
  <c r="R211" i="23" s="1"/>
  <c r="T211" i="23" s="1"/>
  <c r="U211" i="23"/>
  <c r="A212" i="23"/>
  <c r="H212" i="23"/>
  <c r="R212" i="23"/>
  <c r="T212" i="23"/>
  <c r="U212" i="23" s="1"/>
  <c r="A213" i="23"/>
  <c r="A225" i="23" s="1"/>
  <c r="A237" i="23" s="1"/>
  <c r="A249" i="23" s="1"/>
  <c r="A261" i="23" s="1"/>
  <c r="A273" i="23" s="1"/>
  <c r="A285" i="23" s="1"/>
  <c r="A297" i="23" s="1"/>
  <c r="A309" i="23" s="1"/>
  <c r="A321" i="23" s="1"/>
  <c r="A333" i="23" s="1"/>
  <c r="A345" i="23" s="1"/>
  <c r="A357" i="23" s="1"/>
  <c r="A369" i="23" s="1"/>
  <c r="A381" i="23" s="1"/>
  <c r="A393" i="23" s="1"/>
  <c r="A405" i="23" s="1"/>
  <c r="A417" i="23" s="1"/>
  <c r="A429" i="23" s="1"/>
  <c r="A441" i="23" s="1"/>
  <c r="A453" i="23" s="1"/>
  <c r="A465" i="23" s="1"/>
  <c r="A477" i="23" s="1"/>
  <c r="A489" i="23" s="1"/>
  <c r="A501" i="23" s="1"/>
  <c r="A513" i="23" s="1"/>
  <c r="A525" i="23" s="1"/>
  <c r="A537" i="23" s="1"/>
  <c r="A549" i="23" s="1"/>
  <c r="A561" i="23" s="1"/>
  <c r="A573" i="23" s="1"/>
  <c r="A585" i="23" s="1"/>
  <c r="A597" i="23" s="1"/>
  <c r="A609" i="23" s="1"/>
  <c r="A621" i="23" s="1"/>
  <c r="A633" i="23" s="1"/>
  <c r="A645" i="23" s="1"/>
  <c r="A657" i="23" s="1"/>
  <c r="A669" i="23" s="1"/>
  <c r="A681" i="23" s="1"/>
  <c r="A693" i="23" s="1"/>
  <c r="B213" i="23"/>
  <c r="H213" i="23"/>
  <c r="R213" i="23" s="1"/>
  <c r="T213" i="23" s="1"/>
  <c r="U213" i="23" s="1"/>
  <c r="A214" i="23"/>
  <c r="H214" i="23"/>
  <c r="R214" i="23"/>
  <c r="T214" i="23"/>
  <c r="U214" i="23" s="1"/>
  <c r="B215" i="23"/>
  <c r="H215" i="23"/>
  <c r="R215" i="23"/>
  <c r="T215" i="23" s="1"/>
  <c r="U215" i="23"/>
  <c r="A216" i="23"/>
  <c r="H216" i="23"/>
  <c r="R216" i="23"/>
  <c r="T216" i="23"/>
  <c r="U216" i="23" s="1"/>
  <c r="B217" i="23"/>
  <c r="H217" i="23"/>
  <c r="R217" i="23" s="1"/>
  <c r="T217" i="23" s="1"/>
  <c r="U217" i="23" s="1"/>
  <c r="A218" i="23"/>
  <c r="H218" i="23"/>
  <c r="R218" i="23"/>
  <c r="T218" i="23"/>
  <c r="U218" i="23" s="1"/>
  <c r="B219" i="23"/>
  <c r="H219" i="23"/>
  <c r="R219" i="23" s="1"/>
  <c r="T219" i="23" s="1"/>
  <c r="U219" i="23"/>
  <c r="A220" i="23"/>
  <c r="H220" i="23"/>
  <c r="R220" i="23"/>
  <c r="T220" i="23"/>
  <c r="U220" i="23" s="1"/>
  <c r="B221" i="23"/>
  <c r="H221" i="23"/>
  <c r="R221" i="23"/>
  <c r="T221" i="23" s="1"/>
  <c r="U221" i="23" s="1"/>
  <c r="A222" i="23"/>
  <c r="H222" i="23"/>
  <c r="R222" i="23"/>
  <c r="T222" i="23"/>
  <c r="U222" i="23" s="1"/>
  <c r="B223" i="23"/>
  <c r="H223" i="23"/>
  <c r="R223" i="23"/>
  <c r="T223" i="23" s="1"/>
  <c r="U223" i="23"/>
  <c r="A224" i="23"/>
  <c r="H224" i="23"/>
  <c r="R224" i="23"/>
  <c r="T224" i="23"/>
  <c r="U224" i="23" s="1"/>
  <c r="B225" i="23"/>
  <c r="H225" i="23"/>
  <c r="R225" i="23"/>
  <c r="T225" i="23" s="1"/>
  <c r="U225" i="23" s="1"/>
  <c r="A226" i="23"/>
  <c r="H226" i="23"/>
  <c r="R226" i="23"/>
  <c r="T226" i="23"/>
  <c r="U226" i="23" s="1"/>
  <c r="B227" i="23"/>
  <c r="H227" i="23"/>
  <c r="R227" i="23" s="1"/>
  <c r="T227" i="23" s="1"/>
  <c r="U227" i="23" s="1"/>
  <c r="A228" i="23"/>
  <c r="H228" i="23"/>
  <c r="R228" i="23"/>
  <c r="T228" i="23"/>
  <c r="U228" i="23" s="1"/>
  <c r="B229" i="23"/>
  <c r="H229" i="23"/>
  <c r="A230" i="23"/>
  <c r="H230" i="23"/>
  <c r="R230" i="23"/>
  <c r="T230" i="23"/>
  <c r="U230" i="23" s="1"/>
  <c r="B231" i="23"/>
  <c r="H231" i="23"/>
  <c r="R231" i="23"/>
  <c r="T231" i="23" s="1"/>
  <c r="U231" i="23"/>
  <c r="A232" i="23"/>
  <c r="H232" i="23"/>
  <c r="R232" i="23"/>
  <c r="T232" i="23"/>
  <c r="U232" i="23" s="1"/>
  <c r="B233" i="23"/>
  <c r="H233" i="23"/>
  <c r="A234" i="23"/>
  <c r="H234" i="23"/>
  <c r="R234" i="23"/>
  <c r="T234" i="23"/>
  <c r="U234" i="23" s="1"/>
  <c r="B235" i="23"/>
  <c r="H235" i="23"/>
  <c r="R235" i="23" s="1"/>
  <c r="T235" i="23" s="1"/>
  <c r="U235" i="23" s="1"/>
  <c r="A236" i="23"/>
  <c r="H236" i="23"/>
  <c r="R236" i="23"/>
  <c r="T236" i="23"/>
  <c r="U236" i="23" s="1"/>
  <c r="B237" i="23"/>
  <c r="H237" i="23"/>
  <c r="R237" i="23"/>
  <c r="T237" i="23" s="1"/>
  <c r="U237" i="23" s="1"/>
  <c r="A238" i="23"/>
  <c r="H238" i="23"/>
  <c r="R238" i="23"/>
  <c r="T238" i="23"/>
  <c r="U238" i="23" s="1"/>
  <c r="B239" i="23"/>
  <c r="H239" i="23"/>
  <c r="R239" i="23"/>
  <c r="T239" i="23" s="1"/>
  <c r="U239" i="23"/>
  <c r="A240" i="23"/>
  <c r="H240" i="23"/>
  <c r="R240" i="23"/>
  <c r="T240" i="23"/>
  <c r="U240" i="23" s="1"/>
  <c r="B241" i="23"/>
  <c r="H241" i="23"/>
  <c r="R241" i="23"/>
  <c r="T241" i="23" s="1"/>
  <c r="U241" i="23" s="1"/>
  <c r="A242" i="23"/>
  <c r="H242" i="23"/>
  <c r="R242" i="23"/>
  <c r="T242" i="23"/>
  <c r="U242" i="23" s="1"/>
  <c r="B243" i="23"/>
  <c r="H243" i="23"/>
  <c r="R243" i="23" s="1"/>
  <c r="T243" i="23" s="1"/>
  <c r="U243" i="23"/>
  <c r="A244" i="23"/>
  <c r="H244" i="23"/>
  <c r="R244" i="23"/>
  <c r="T244" i="23"/>
  <c r="U244" i="23" s="1"/>
  <c r="B245" i="23"/>
  <c r="H245" i="23"/>
  <c r="R245" i="23" s="1"/>
  <c r="T245" i="23" s="1"/>
  <c r="U245" i="23" s="1"/>
  <c r="A246" i="23"/>
  <c r="H246" i="23"/>
  <c r="R246" i="23"/>
  <c r="T246" i="23"/>
  <c r="U246" i="23" s="1"/>
  <c r="B247" i="23"/>
  <c r="H247" i="23"/>
  <c r="R247" i="23"/>
  <c r="T247" i="23" s="1"/>
  <c r="U247" i="23"/>
  <c r="A248" i="23"/>
  <c r="H248" i="23"/>
  <c r="R248" i="23"/>
  <c r="T248" i="23"/>
  <c r="U248" i="23" s="1"/>
  <c r="B249" i="23"/>
  <c r="H249" i="23"/>
  <c r="R249" i="23" s="1"/>
  <c r="T249" i="23" s="1"/>
  <c r="U249" i="23" s="1"/>
  <c r="A250" i="23"/>
  <c r="H250" i="23"/>
  <c r="R250" i="23"/>
  <c r="T250" i="23"/>
  <c r="U250" i="23" s="1"/>
  <c r="B251" i="23"/>
  <c r="H251" i="23"/>
  <c r="R251" i="23" s="1"/>
  <c r="T251" i="23" s="1"/>
  <c r="U251" i="23"/>
  <c r="A252" i="23"/>
  <c r="H252" i="23"/>
  <c r="R252" i="23"/>
  <c r="T252" i="23"/>
  <c r="U252" i="23" s="1"/>
  <c r="B253" i="23"/>
  <c r="H253" i="23"/>
  <c r="R253" i="23"/>
  <c r="T253" i="23" s="1"/>
  <c r="U253" i="23" s="1"/>
  <c r="A254" i="23"/>
  <c r="H254" i="23"/>
  <c r="R254" i="23"/>
  <c r="T254" i="23"/>
  <c r="U254" i="23" s="1"/>
  <c r="B255" i="23"/>
  <c r="H255" i="23"/>
  <c r="R255" i="23"/>
  <c r="T255" i="23" s="1"/>
  <c r="U255" i="23"/>
  <c r="A256" i="23"/>
  <c r="H256" i="23"/>
  <c r="R256" i="23"/>
  <c r="T256" i="23"/>
  <c r="U256" i="23" s="1"/>
  <c r="B257" i="23"/>
  <c r="H257" i="23"/>
  <c r="R257" i="23"/>
  <c r="T257" i="23" s="1"/>
  <c r="U257" i="23" s="1"/>
  <c r="A258" i="23"/>
  <c r="H258" i="23"/>
  <c r="R258" i="23"/>
  <c r="T258" i="23"/>
  <c r="U258" i="23" s="1"/>
  <c r="B259" i="23"/>
  <c r="H259" i="23"/>
  <c r="R259" i="23" s="1"/>
  <c r="T259" i="23" s="1"/>
  <c r="U259" i="23" s="1"/>
  <c r="A260" i="23"/>
  <c r="H260" i="23"/>
  <c r="R260" i="23"/>
  <c r="T260" i="23"/>
  <c r="U260" i="23" s="1"/>
  <c r="B261" i="23"/>
  <c r="H261" i="23"/>
  <c r="A262" i="23"/>
  <c r="H262" i="23"/>
  <c r="R262" i="23"/>
  <c r="T262" i="23"/>
  <c r="U262" i="23" s="1"/>
  <c r="B263" i="23"/>
  <c r="H263" i="23"/>
  <c r="R263" i="23"/>
  <c r="T263" i="23" s="1"/>
  <c r="U263" i="23"/>
  <c r="A264" i="23"/>
  <c r="H264" i="23"/>
  <c r="R264" i="23"/>
  <c r="T264" i="23"/>
  <c r="U264" i="23" s="1"/>
  <c r="B265" i="23"/>
  <c r="H265" i="23"/>
  <c r="A266" i="23"/>
  <c r="H266" i="23"/>
  <c r="R266" i="23"/>
  <c r="T266" i="23"/>
  <c r="U266" i="23" s="1"/>
  <c r="B267" i="23"/>
  <c r="H267" i="23"/>
  <c r="R267" i="23" s="1"/>
  <c r="T267" i="23" s="1"/>
  <c r="U267" i="23" s="1"/>
  <c r="A268" i="23"/>
  <c r="H268" i="23"/>
  <c r="R268" i="23"/>
  <c r="T268" i="23"/>
  <c r="U268" i="23" s="1"/>
  <c r="B269" i="23"/>
  <c r="H269" i="23"/>
  <c r="R269" i="23"/>
  <c r="T269" i="23" s="1"/>
  <c r="U269" i="23" s="1"/>
  <c r="A270" i="23"/>
  <c r="H270" i="23"/>
  <c r="R270" i="23"/>
  <c r="T270" i="23"/>
  <c r="U270" i="23" s="1"/>
  <c r="B271" i="23"/>
  <c r="H271" i="23"/>
  <c r="R271" i="23"/>
  <c r="T271" i="23" s="1"/>
  <c r="U271" i="23"/>
  <c r="A272" i="23"/>
  <c r="H272" i="23"/>
  <c r="R272" i="23"/>
  <c r="T272" i="23"/>
  <c r="U272" i="23" s="1"/>
  <c r="B273" i="23"/>
  <c r="H273" i="23"/>
  <c r="R273" i="23"/>
  <c r="T273" i="23" s="1"/>
  <c r="U273" i="23" s="1"/>
  <c r="A274" i="23"/>
  <c r="H274" i="23"/>
  <c r="R274" i="23"/>
  <c r="T274" i="23"/>
  <c r="U274" i="23" s="1"/>
  <c r="B275" i="23"/>
  <c r="H275" i="23"/>
  <c r="R275" i="23" s="1"/>
  <c r="T275" i="23" s="1"/>
  <c r="U275" i="23"/>
  <c r="A276" i="23"/>
  <c r="H276" i="23"/>
  <c r="R276" i="23"/>
  <c r="T276" i="23"/>
  <c r="U276" i="23" s="1"/>
  <c r="B277" i="23"/>
  <c r="H277" i="23"/>
  <c r="R277" i="23" s="1"/>
  <c r="T277" i="23" s="1"/>
  <c r="U277" i="23" s="1"/>
  <c r="A278" i="23"/>
  <c r="H278" i="23"/>
  <c r="R278" i="23"/>
  <c r="T278" i="23"/>
  <c r="U278" i="23" s="1"/>
  <c r="B279" i="23"/>
  <c r="H279" i="23"/>
  <c r="R279" i="23"/>
  <c r="T279" i="23" s="1"/>
  <c r="U279" i="23"/>
  <c r="A280" i="23"/>
  <c r="H280" i="23"/>
  <c r="R280" i="23"/>
  <c r="T280" i="23"/>
  <c r="U280" i="23" s="1"/>
  <c r="B281" i="23"/>
  <c r="H281" i="23"/>
  <c r="R281" i="23" s="1"/>
  <c r="T281" i="23" s="1"/>
  <c r="U281" i="23" s="1"/>
  <c r="A282" i="23"/>
  <c r="H282" i="23"/>
  <c r="R282" i="23"/>
  <c r="T282" i="23"/>
  <c r="U282" i="23" s="1"/>
  <c r="B283" i="23"/>
  <c r="H283" i="23"/>
  <c r="R283" i="23" s="1"/>
  <c r="T283" i="23" s="1"/>
  <c r="U283" i="23"/>
  <c r="A284" i="23"/>
  <c r="H284" i="23"/>
  <c r="R284" i="23"/>
  <c r="T284" i="23"/>
  <c r="U284" i="23" s="1"/>
  <c r="B285" i="23"/>
  <c r="H285" i="23"/>
  <c r="R285" i="23"/>
  <c r="T285" i="23" s="1"/>
  <c r="U285" i="23" s="1"/>
  <c r="A286" i="23"/>
  <c r="H286" i="23"/>
  <c r="R286" i="23"/>
  <c r="T286" i="23"/>
  <c r="U286" i="23" s="1"/>
  <c r="B287" i="23"/>
  <c r="H287" i="23"/>
  <c r="R287" i="23"/>
  <c r="T287" i="23" s="1"/>
  <c r="U287" i="23"/>
  <c r="A288" i="23"/>
  <c r="H288" i="23"/>
  <c r="R288" i="23"/>
  <c r="T288" i="23"/>
  <c r="U288" i="23" s="1"/>
  <c r="B289" i="23"/>
  <c r="H289" i="23"/>
  <c r="R289" i="23"/>
  <c r="T289" i="23" s="1"/>
  <c r="U289" i="23" s="1"/>
  <c r="A290" i="23"/>
  <c r="H290" i="23"/>
  <c r="R290" i="23"/>
  <c r="T290" i="23"/>
  <c r="U290" i="23" s="1"/>
  <c r="B291" i="23"/>
  <c r="H291" i="23"/>
  <c r="R291" i="23" s="1"/>
  <c r="T291" i="23" s="1"/>
  <c r="U291" i="23" s="1"/>
  <c r="A292" i="23"/>
  <c r="H292" i="23"/>
  <c r="R292" i="23"/>
  <c r="T292" i="23"/>
  <c r="U292" i="23" s="1"/>
  <c r="B293" i="23"/>
  <c r="H293" i="23"/>
  <c r="A294" i="23"/>
  <c r="H294" i="23"/>
  <c r="R294" i="23"/>
  <c r="T294" i="23"/>
  <c r="U294" i="23" s="1"/>
  <c r="B295" i="23"/>
  <c r="H295" i="23"/>
  <c r="R295" i="23"/>
  <c r="T295" i="23" s="1"/>
  <c r="U295" i="23"/>
  <c r="A296" i="23"/>
  <c r="H296" i="23"/>
  <c r="R296" i="23"/>
  <c r="T296" i="23"/>
  <c r="U296" i="23" s="1"/>
  <c r="B297" i="23"/>
  <c r="H297" i="23"/>
  <c r="A298" i="23"/>
  <c r="H298" i="23"/>
  <c r="R298" i="23"/>
  <c r="T298" i="23"/>
  <c r="U298" i="23" s="1"/>
  <c r="B299" i="23"/>
  <c r="H299" i="23"/>
  <c r="R299" i="23" s="1"/>
  <c r="T299" i="23" s="1"/>
  <c r="U299" i="23" s="1"/>
  <c r="A300" i="23"/>
  <c r="H300" i="23"/>
  <c r="R300" i="23"/>
  <c r="T300" i="23"/>
  <c r="U300" i="23" s="1"/>
  <c r="B301" i="23"/>
  <c r="H301" i="23"/>
  <c r="R301" i="23"/>
  <c r="T301" i="23" s="1"/>
  <c r="U301" i="23" s="1"/>
  <c r="A302" i="23"/>
  <c r="H302" i="23"/>
  <c r="R302" i="23"/>
  <c r="T302" i="23"/>
  <c r="U302" i="23" s="1"/>
  <c r="B303" i="23"/>
  <c r="H303" i="23"/>
  <c r="R303" i="23"/>
  <c r="T303" i="23" s="1"/>
  <c r="U303" i="23"/>
  <c r="A304" i="23"/>
  <c r="H304" i="23"/>
  <c r="R304" i="23"/>
  <c r="T304" i="23"/>
  <c r="U304" i="23" s="1"/>
  <c r="B305" i="23"/>
  <c r="H305" i="23"/>
  <c r="R305" i="23"/>
  <c r="T305" i="23" s="1"/>
  <c r="U305" i="23" s="1"/>
  <c r="A306" i="23"/>
  <c r="H306" i="23"/>
  <c r="R306" i="23"/>
  <c r="T306" i="23"/>
  <c r="U306" i="23" s="1"/>
  <c r="B307" i="23"/>
  <c r="H307" i="23"/>
  <c r="R307" i="23" s="1"/>
  <c r="T307" i="23" s="1"/>
  <c r="U307" i="23"/>
  <c r="A308" i="23"/>
  <c r="H308" i="23"/>
  <c r="R308" i="23"/>
  <c r="T308" i="23"/>
  <c r="U308" i="23" s="1"/>
  <c r="B309" i="23"/>
  <c r="H309" i="23"/>
  <c r="R309" i="23" s="1"/>
  <c r="T309" i="23" s="1"/>
  <c r="U309" i="23" s="1"/>
  <c r="A310" i="23"/>
  <c r="H310" i="23"/>
  <c r="R310" i="23"/>
  <c r="T310" i="23"/>
  <c r="U310" i="23" s="1"/>
  <c r="B311" i="23"/>
  <c r="H311" i="23"/>
  <c r="R311" i="23"/>
  <c r="T311" i="23" s="1"/>
  <c r="U311" i="23"/>
  <c r="A312" i="23"/>
  <c r="H312" i="23"/>
  <c r="R312" i="23"/>
  <c r="T312" i="23"/>
  <c r="U312" i="23" s="1"/>
  <c r="B313" i="23"/>
  <c r="H313" i="23"/>
  <c r="R313" i="23" s="1"/>
  <c r="T313" i="23" s="1"/>
  <c r="U313" i="23" s="1"/>
  <c r="A314" i="23"/>
  <c r="H314" i="23"/>
  <c r="R314" i="23"/>
  <c r="T314" i="23"/>
  <c r="U314" i="23" s="1"/>
  <c r="B315" i="23"/>
  <c r="H315" i="23"/>
  <c r="R315" i="23" s="1"/>
  <c r="T315" i="23" s="1"/>
  <c r="U315" i="23"/>
  <c r="A316" i="23"/>
  <c r="H316" i="23"/>
  <c r="R316" i="23"/>
  <c r="T316" i="23"/>
  <c r="U316" i="23" s="1"/>
  <c r="B317" i="23"/>
  <c r="H317" i="23"/>
  <c r="R317" i="23"/>
  <c r="T317" i="23" s="1"/>
  <c r="U317" i="23" s="1"/>
  <c r="A318" i="23"/>
  <c r="H318" i="23"/>
  <c r="R318" i="23"/>
  <c r="T318" i="23"/>
  <c r="U318" i="23" s="1"/>
  <c r="B319" i="23"/>
  <c r="H319" i="23"/>
  <c r="R319" i="23"/>
  <c r="T319" i="23" s="1"/>
  <c r="U319" i="23"/>
  <c r="A320" i="23"/>
  <c r="H320" i="23"/>
  <c r="R320" i="23"/>
  <c r="T320" i="23"/>
  <c r="U320" i="23" s="1"/>
  <c r="B321" i="23"/>
  <c r="H321" i="23"/>
  <c r="R321" i="23"/>
  <c r="T321" i="23" s="1"/>
  <c r="U321" i="23" s="1"/>
  <c r="A322" i="23"/>
  <c r="H322" i="23"/>
  <c r="R322" i="23"/>
  <c r="T322" i="23"/>
  <c r="U322" i="23" s="1"/>
  <c r="B323" i="23"/>
  <c r="H323" i="23"/>
  <c r="R323" i="23" s="1"/>
  <c r="T323" i="23" s="1"/>
  <c r="U323" i="23" s="1"/>
  <c r="A324" i="23"/>
  <c r="H324" i="23"/>
  <c r="R324" i="23"/>
  <c r="T324" i="23"/>
  <c r="U324" i="23" s="1"/>
  <c r="B325" i="23"/>
  <c r="H325" i="23"/>
  <c r="A326" i="23"/>
  <c r="H326" i="23"/>
  <c r="R326" i="23"/>
  <c r="T326" i="23"/>
  <c r="U326" i="23" s="1"/>
  <c r="B327" i="23"/>
  <c r="H327" i="23"/>
  <c r="R327" i="23"/>
  <c r="T327" i="23" s="1"/>
  <c r="U327" i="23"/>
  <c r="A328" i="23"/>
  <c r="H328" i="23"/>
  <c r="R328" i="23"/>
  <c r="T328" i="23"/>
  <c r="U328" i="23" s="1"/>
  <c r="B329" i="23"/>
  <c r="H329" i="23"/>
  <c r="A330" i="23"/>
  <c r="H330" i="23"/>
  <c r="R330" i="23"/>
  <c r="T330" i="23"/>
  <c r="U330" i="23" s="1"/>
  <c r="B331" i="23"/>
  <c r="H331" i="23"/>
  <c r="R331" i="23" s="1"/>
  <c r="T331" i="23" s="1"/>
  <c r="U331" i="23" s="1"/>
  <c r="A332" i="23"/>
  <c r="H332" i="23"/>
  <c r="R332" i="23"/>
  <c r="T332" i="23"/>
  <c r="U332" i="23" s="1"/>
  <c r="B333" i="23"/>
  <c r="H333" i="23"/>
  <c r="R333" i="23"/>
  <c r="T333" i="23" s="1"/>
  <c r="U333" i="23" s="1"/>
  <c r="A334" i="23"/>
  <c r="H334" i="23"/>
  <c r="R334" i="23"/>
  <c r="T334" i="23"/>
  <c r="U334" i="23" s="1"/>
  <c r="B335" i="23"/>
  <c r="H335" i="23"/>
  <c r="R335" i="23"/>
  <c r="T335" i="23" s="1"/>
  <c r="U335" i="23"/>
  <c r="A336" i="23"/>
  <c r="H336" i="23"/>
  <c r="R336" i="23"/>
  <c r="T336" i="23"/>
  <c r="U336" i="23" s="1"/>
  <c r="B337" i="23"/>
  <c r="H337" i="23"/>
  <c r="R337" i="23"/>
  <c r="T337" i="23" s="1"/>
  <c r="U337" i="23" s="1"/>
  <c r="A338" i="23"/>
  <c r="H338" i="23"/>
  <c r="R338" i="23"/>
  <c r="T338" i="23"/>
  <c r="U338" i="23" s="1"/>
  <c r="B339" i="23"/>
  <c r="H339" i="23"/>
  <c r="R339" i="23" s="1"/>
  <c r="T339" i="23" s="1"/>
  <c r="U339" i="23"/>
  <c r="A340" i="23"/>
  <c r="H340" i="23"/>
  <c r="R340" i="23"/>
  <c r="T340" i="23"/>
  <c r="U340" i="23" s="1"/>
  <c r="B341" i="23"/>
  <c r="H341" i="23"/>
  <c r="R341" i="23" s="1"/>
  <c r="T341" i="23" s="1"/>
  <c r="U341" i="23" s="1"/>
  <c r="A342" i="23"/>
  <c r="H342" i="23"/>
  <c r="R342" i="23"/>
  <c r="T342" i="23"/>
  <c r="U342" i="23" s="1"/>
  <c r="B343" i="23"/>
  <c r="H343" i="23"/>
  <c r="R343" i="23"/>
  <c r="T343" i="23" s="1"/>
  <c r="U343" i="23"/>
  <c r="A344" i="23"/>
  <c r="H344" i="23"/>
  <c r="R344" i="23"/>
  <c r="T344" i="23"/>
  <c r="U344" i="23" s="1"/>
  <c r="B345" i="23"/>
  <c r="H345" i="23"/>
  <c r="R345" i="23" s="1"/>
  <c r="T345" i="23" s="1"/>
  <c r="U345" i="23" s="1"/>
  <c r="A346" i="23"/>
  <c r="H346" i="23"/>
  <c r="R346" i="23"/>
  <c r="T346" i="23"/>
  <c r="U346" i="23" s="1"/>
  <c r="B347" i="23"/>
  <c r="H347" i="23"/>
  <c r="R347" i="23" s="1"/>
  <c r="T347" i="23" s="1"/>
  <c r="U347" i="23"/>
  <c r="A348" i="23"/>
  <c r="H348" i="23"/>
  <c r="R348" i="23"/>
  <c r="T348" i="23"/>
  <c r="U348" i="23" s="1"/>
  <c r="B349" i="23"/>
  <c r="H349" i="23"/>
  <c r="R349" i="23"/>
  <c r="T349" i="23" s="1"/>
  <c r="U349" i="23" s="1"/>
  <c r="A350" i="23"/>
  <c r="H350" i="23"/>
  <c r="R350" i="23"/>
  <c r="T350" i="23"/>
  <c r="U350" i="23" s="1"/>
  <c r="B351" i="23"/>
  <c r="H351" i="23"/>
  <c r="R351" i="23"/>
  <c r="T351" i="23" s="1"/>
  <c r="U351" i="23"/>
  <c r="A352" i="23"/>
  <c r="H352" i="23"/>
  <c r="R352" i="23"/>
  <c r="T352" i="23"/>
  <c r="U352" i="23" s="1"/>
  <c r="B353" i="23"/>
  <c r="H353" i="23"/>
  <c r="R353" i="23"/>
  <c r="T353" i="23" s="1"/>
  <c r="U353" i="23" s="1"/>
  <c r="A354" i="23"/>
  <c r="H354" i="23"/>
  <c r="R354" i="23"/>
  <c r="T354" i="23"/>
  <c r="U354" i="23" s="1"/>
  <c r="B355" i="23"/>
  <c r="H355" i="23"/>
  <c r="R355" i="23" s="1"/>
  <c r="T355" i="23" s="1"/>
  <c r="U355" i="23" s="1"/>
  <c r="A356" i="23"/>
  <c r="H356" i="23"/>
  <c r="R356" i="23"/>
  <c r="T356" i="23"/>
  <c r="U356" i="23" s="1"/>
  <c r="B357" i="23"/>
  <c r="H357" i="23"/>
  <c r="A358" i="23"/>
  <c r="H358" i="23"/>
  <c r="R358" i="23"/>
  <c r="T358" i="23"/>
  <c r="U358" i="23" s="1"/>
  <c r="B359" i="23"/>
  <c r="H359" i="23"/>
  <c r="R359" i="23"/>
  <c r="T359" i="23" s="1"/>
  <c r="U359" i="23"/>
  <c r="A360" i="23"/>
  <c r="H360" i="23"/>
  <c r="R360" i="23"/>
  <c r="T360" i="23"/>
  <c r="U360" i="23" s="1"/>
  <c r="B361" i="23"/>
  <c r="H361" i="23"/>
  <c r="A362" i="23"/>
  <c r="H362" i="23"/>
  <c r="R362" i="23"/>
  <c r="T362" i="23"/>
  <c r="U362" i="23" s="1"/>
  <c r="B363" i="23"/>
  <c r="H363" i="23"/>
  <c r="R363" i="23" s="1"/>
  <c r="T363" i="23" s="1"/>
  <c r="U363" i="23" s="1"/>
  <c r="A364" i="23"/>
  <c r="H364" i="23"/>
  <c r="R364" i="23"/>
  <c r="T364" i="23"/>
  <c r="U364" i="23" s="1"/>
  <c r="B365" i="23"/>
  <c r="H365" i="23"/>
  <c r="R365" i="23"/>
  <c r="T365" i="23" s="1"/>
  <c r="U365" i="23" s="1"/>
  <c r="A366" i="23"/>
  <c r="H366" i="23"/>
  <c r="R366" i="23"/>
  <c r="T366" i="23"/>
  <c r="U366" i="23" s="1"/>
  <c r="B367" i="23"/>
  <c r="H367" i="23"/>
  <c r="R367" i="23"/>
  <c r="T367" i="23" s="1"/>
  <c r="U367" i="23"/>
  <c r="A368" i="23"/>
  <c r="H368" i="23"/>
  <c r="R368" i="23"/>
  <c r="T368" i="23"/>
  <c r="U368" i="23" s="1"/>
  <c r="B369" i="23"/>
  <c r="H369" i="23"/>
  <c r="R369" i="23"/>
  <c r="T369" i="23" s="1"/>
  <c r="U369" i="23" s="1"/>
  <c r="A370" i="23"/>
  <c r="H370" i="23"/>
  <c r="R370" i="23"/>
  <c r="T370" i="23"/>
  <c r="U370" i="23" s="1"/>
  <c r="B371" i="23"/>
  <c r="H371" i="23"/>
  <c r="R371" i="23" s="1"/>
  <c r="T371" i="23" s="1"/>
  <c r="U371" i="23"/>
  <c r="A372" i="23"/>
  <c r="H372" i="23"/>
  <c r="R372" i="23"/>
  <c r="T372" i="23"/>
  <c r="U372" i="23" s="1"/>
  <c r="B373" i="23"/>
  <c r="H373" i="23"/>
  <c r="R373" i="23" s="1"/>
  <c r="T373" i="23" s="1"/>
  <c r="U373" i="23" s="1"/>
  <c r="A374" i="23"/>
  <c r="H374" i="23"/>
  <c r="R374" i="23"/>
  <c r="T374" i="23"/>
  <c r="U374" i="23" s="1"/>
  <c r="B375" i="23"/>
  <c r="H375" i="23"/>
  <c r="R375" i="23"/>
  <c r="T375" i="23" s="1"/>
  <c r="U375" i="23"/>
  <c r="A376" i="23"/>
  <c r="H376" i="23"/>
  <c r="R376" i="23"/>
  <c r="T376" i="23"/>
  <c r="U376" i="23" s="1"/>
  <c r="B377" i="23"/>
  <c r="H377" i="23"/>
  <c r="R377" i="23" s="1"/>
  <c r="T377" i="23" s="1"/>
  <c r="U377" i="23" s="1"/>
  <c r="A378" i="23"/>
  <c r="H378" i="23"/>
  <c r="R378" i="23"/>
  <c r="T378" i="23"/>
  <c r="U378" i="23" s="1"/>
  <c r="B379" i="23"/>
  <c r="H379" i="23"/>
  <c r="R379" i="23" s="1"/>
  <c r="T379" i="23" s="1"/>
  <c r="U379" i="23"/>
  <c r="A380" i="23"/>
  <c r="H380" i="23"/>
  <c r="R380" i="23"/>
  <c r="T380" i="23"/>
  <c r="U380" i="23" s="1"/>
  <c r="B381" i="23"/>
  <c r="H381" i="23"/>
  <c r="R381" i="23"/>
  <c r="T381" i="23" s="1"/>
  <c r="U381" i="23" s="1"/>
  <c r="A382" i="23"/>
  <c r="H382" i="23"/>
  <c r="R382" i="23"/>
  <c r="T382" i="23"/>
  <c r="U382" i="23" s="1"/>
  <c r="B383" i="23"/>
  <c r="H383" i="23"/>
  <c r="R383" i="23"/>
  <c r="T383" i="23" s="1"/>
  <c r="U383" i="23"/>
  <c r="A384" i="23"/>
  <c r="H384" i="23"/>
  <c r="R384" i="23"/>
  <c r="T384" i="23"/>
  <c r="U384" i="23" s="1"/>
  <c r="B385" i="23"/>
  <c r="H385" i="23"/>
  <c r="R385" i="23"/>
  <c r="T385" i="23" s="1"/>
  <c r="U385" i="23" s="1"/>
  <c r="A386" i="23"/>
  <c r="H386" i="23"/>
  <c r="R386" i="23"/>
  <c r="T386" i="23"/>
  <c r="U386" i="23" s="1"/>
  <c r="B387" i="23"/>
  <c r="H387" i="23"/>
  <c r="R387" i="23" s="1"/>
  <c r="T387" i="23" s="1"/>
  <c r="U387" i="23" s="1"/>
  <c r="A388" i="23"/>
  <c r="H388" i="23"/>
  <c r="R388" i="23"/>
  <c r="T388" i="23"/>
  <c r="U388" i="23" s="1"/>
  <c r="B389" i="23"/>
  <c r="H389" i="23"/>
  <c r="A390" i="23"/>
  <c r="H390" i="23"/>
  <c r="R390" i="23"/>
  <c r="T390" i="23"/>
  <c r="U390" i="23" s="1"/>
  <c r="B391" i="23"/>
  <c r="H391" i="23"/>
  <c r="R391" i="23"/>
  <c r="T391" i="23" s="1"/>
  <c r="U391" i="23"/>
  <c r="A392" i="23"/>
  <c r="H392" i="23"/>
  <c r="R392" i="23"/>
  <c r="T392" i="23"/>
  <c r="U392" i="23" s="1"/>
  <c r="B393" i="23"/>
  <c r="H393" i="23"/>
  <c r="A394" i="23"/>
  <c r="H394" i="23"/>
  <c r="R394" i="23"/>
  <c r="T394" i="23"/>
  <c r="U394" i="23" s="1"/>
  <c r="B395" i="23"/>
  <c r="B407" i="23" s="1"/>
  <c r="H395" i="23"/>
  <c r="R395" i="23"/>
  <c r="T395" i="23" s="1"/>
  <c r="U395" i="23" s="1"/>
  <c r="A396" i="23"/>
  <c r="H396" i="23"/>
  <c r="R396" i="23"/>
  <c r="T396" i="23"/>
  <c r="U396" i="23" s="1"/>
  <c r="B397" i="23"/>
  <c r="H397" i="23"/>
  <c r="R397" i="23" s="1"/>
  <c r="T397" i="23" s="1"/>
  <c r="U397" i="23" s="1"/>
  <c r="A398" i="23"/>
  <c r="B398" i="23"/>
  <c r="B410" i="23" s="1"/>
  <c r="B422" i="23" s="1"/>
  <c r="B434" i="23" s="1"/>
  <c r="B446" i="23" s="1"/>
  <c r="B458" i="23" s="1"/>
  <c r="B470" i="23" s="1"/>
  <c r="B482" i="23" s="1"/>
  <c r="B494" i="23" s="1"/>
  <c r="B506" i="23" s="1"/>
  <c r="B518" i="23" s="1"/>
  <c r="B530" i="23" s="1"/>
  <c r="B542" i="23" s="1"/>
  <c r="B554" i="23" s="1"/>
  <c r="B566" i="23" s="1"/>
  <c r="B578" i="23" s="1"/>
  <c r="B590" i="23" s="1"/>
  <c r="B602" i="23" s="1"/>
  <c r="B614" i="23" s="1"/>
  <c r="B626" i="23" s="1"/>
  <c r="B638" i="23" s="1"/>
  <c r="B650" i="23" s="1"/>
  <c r="B662" i="23" s="1"/>
  <c r="B674" i="23" s="1"/>
  <c r="B686" i="23" s="1"/>
  <c r="H398" i="23"/>
  <c r="R398" i="23"/>
  <c r="T398" i="23"/>
  <c r="U398" i="23" s="1"/>
  <c r="A399" i="23"/>
  <c r="A411" i="23" s="1"/>
  <c r="A423" i="23" s="1"/>
  <c r="A435" i="23" s="1"/>
  <c r="A447" i="23" s="1"/>
  <c r="A459" i="23" s="1"/>
  <c r="A471" i="23" s="1"/>
  <c r="A483" i="23" s="1"/>
  <c r="A495" i="23" s="1"/>
  <c r="A507" i="23" s="1"/>
  <c r="A519" i="23" s="1"/>
  <c r="A531" i="23" s="1"/>
  <c r="A543" i="23" s="1"/>
  <c r="A555" i="23" s="1"/>
  <c r="A567" i="23" s="1"/>
  <c r="A579" i="23" s="1"/>
  <c r="A591" i="23" s="1"/>
  <c r="A603" i="23" s="1"/>
  <c r="A615" i="23" s="1"/>
  <c r="A627" i="23" s="1"/>
  <c r="A639" i="23" s="1"/>
  <c r="A651" i="23" s="1"/>
  <c r="A663" i="23" s="1"/>
  <c r="A675" i="23" s="1"/>
  <c r="A687" i="23" s="1"/>
  <c r="B399" i="23"/>
  <c r="H399" i="23"/>
  <c r="R399" i="23"/>
  <c r="T399" i="23" s="1"/>
  <c r="U399" i="23" s="1"/>
  <c r="A400" i="23"/>
  <c r="H400" i="23"/>
  <c r="R400" i="23"/>
  <c r="T400" i="23"/>
  <c r="U400" i="23" s="1"/>
  <c r="B401" i="23"/>
  <c r="H401" i="23"/>
  <c r="R401" i="23"/>
  <c r="T401" i="23" s="1"/>
  <c r="U401" i="23"/>
  <c r="A402" i="23"/>
  <c r="B402" i="23"/>
  <c r="B414" i="23" s="1"/>
  <c r="B426" i="23" s="1"/>
  <c r="B438" i="23" s="1"/>
  <c r="B450" i="23" s="1"/>
  <c r="B462" i="23" s="1"/>
  <c r="B474" i="23" s="1"/>
  <c r="B486" i="23" s="1"/>
  <c r="B498" i="23" s="1"/>
  <c r="B510" i="23" s="1"/>
  <c r="B522" i="23" s="1"/>
  <c r="B534" i="23" s="1"/>
  <c r="B546" i="23" s="1"/>
  <c r="B558" i="23" s="1"/>
  <c r="B570" i="23" s="1"/>
  <c r="B582" i="23" s="1"/>
  <c r="B594" i="23" s="1"/>
  <c r="B606" i="23" s="1"/>
  <c r="B618" i="23" s="1"/>
  <c r="B630" i="23" s="1"/>
  <c r="B642" i="23" s="1"/>
  <c r="B654" i="23" s="1"/>
  <c r="B666" i="23" s="1"/>
  <c r="B678" i="23" s="1"/>
  <c r="B690" i="23" s="1"/>
  <c r="H402" i="23"/>
  <c r="R402" i="23"/>
  <c r="T402" i="23"/>
  <c r="U402" i="23" s="1"/>
  <c r="A403" i="23"/>
  <c r="A415" i="23" s="1"/>
  <c r="A427" i="23" s="1"/>
  <c r="A439" i="23" s="1"/>
  <c r="A451" i="23" s="1"/>
  <c r="A463" i="23" s="1"/>
  <c r="A475" i="23" s="1"/>
  <c r="A487" i="23" s="1"/>
  <c r="A499" i="23" s="1"/>
  <c r="A511" i="23" s="1"/>
  <c r="A523" i="23" s="1"/>
  <c r="A535" i="23" s="1"/>
  <c r="A547" i="23" s="1"/>
  <c r="A559" i="23" s="1"/>
  <c r="A571" i="23" s="1"/>
  <c r="A583" i="23" s="1"/>
  <c r="A595" i="23" s="1"/>
  <c r="A607" i="23" s="1"/>
  <c r="A619" i="23" s="1"/>
  <c r="A631" i="23" s="1"/>
  <c r="A643" i="23" s="1"/>
  <c r="A655" i="23" s="1"/>
  <c r="A667" i="23" s="1"/>
  <c r="A679" i="23" s="1"/>
  <c r="A691" i="23" s="1"/>
  <c r="B403" i="23"/>
  <c r="H403" i="23"/>
  <c r="A404" i="23"/>
  <c r="H404" i="23"/>
  <c r="R404" i="23"/>
  <c r="T404" i="23"/>
  <c r="U404" i="23" s="1"/>
  <c r="B405" i="23"/>
  <c r="H405" i="23"/>
  <c r="R405" i="23" s="1"/>
  <c r="T405" i="23" s="1"/>
  <c r="U405" i="23" s="1"/>
  <c r="A406" i="23"/>
  <c r="B406" i="23"/>
  <c r="B418" i="23" s="1"/>
  <c r="B430" i="23" s="1"/>
  <c r="B442" i="23" s="1"/>
  <c r="B454" i="23" s="1"/>
  <c r="B466" i="23" s="1"/>
  <c r="B478" i="23" s="1"/>
  <c r="B490" i="23" s="1"/>
  <c r="B502" i="23" s="1"/>
  <c r="B514" i="23" s="1"/>
  <c r="B526" i="23" s="1"/>
  <c r="B538" i="23" s="1"/>
  <c r="B550" i="23" s="1"/>
  <c r="B562" i="23" s="1"/>
  <c r="B574" i="23" s="1"/>
  <c r="B586" i="23" s="1"/>
  <c r="B598" i="23" s="1"/>
  <c r="B610" i="23" s="1"/>
  <c r="B622" i="23" s="1"/>
  <c r="B634" i="23" s="1"/>
  <c r="B646" i="23" s="1"/>
  <c r="B658" i="23" s="1"/>
  <c r="B670" i="23" s="1"/>
  <c r="B682" i="23" s="1"/>
  <c r="H406" i="23"/>
  <c r="R406" i="23"/>
  <c r="T406" i="23"/>
  <c r="U406" i="23" s="1"/>
  <c r="A407" i="23"/>
  <c r="A419" i="23" s="1"/>
  <c r="A431" i="23" s="1"/>
  <c r="A443" i="23" s="1"/>
  <c r="A455" i="23" s="1"/>
  <c r="A467" i="23" s="1"/>
  <c r="A479" i="23" s="1"/>
  <c r="A491" i="23" s="1"/>
  <c r="A503" i="23" s="1"/>
  <c r="A515" i="23" s="1"/>
  <c r="A527" i="23" s="1"/>
  <c r="A539" i="23" s="1"/>
  <c r="A551" i="23" s="1"/>
  <c r="A563" i="23" s="1"/>
  <c r="A575" i="23" s="1"/>
  <c r="A587" i="23" s="1"/>
  <c r="A599" i="23" s="1"/>
  <c r="A611" i="23" s="1"/>
  <c r="A623" i="23" s="1"/>
  <c r="A635" i="23" s="1"/>
  <c r="A647" i="23" s="1"/>
  <c r="A659" i="23" s="1"/>
  <c r="A671" i="23" s="1"/>
  <c r="A683" i="23" s="1"/>
  <c r="H407" i="23"/>
  <c r="R407" i="23" s="1"/>
  <c r="T407" i="23" s="1"/>
  <c r="U407" i="23" s="1"/>
  <c r="A408" i="23"/>
  <c r="H408" i="23"/>
  <c r="R408" i="23"/>
  <c r="T408" i="23"/>
  <c r="U408" i="23" s="1"/>
  <c r="B409" i="23"/>
  <c r="H409" i="23"/>
  <c r="R409" i="23"/>
  <c r="T409" i="23" s="1"/>
  <c r="U409" i="23" s="1"/>
  <c r="A410" i="23"/>
  <c r="H410" i="23"/>
  <c r="R410" i="23"/>
  <c r="T410" i="23"/>
  <c r="U410" i="23" s="1"/>
  <c r="B411" i="23"/>
  <c r="H411" i="23"/>
  <c r="R411" i="23"/>
  <c r="T411" i="23" s="1"/>
  <c r="U411" i="23"/>
  <c r="A412" i="23"/>
  <c r="H412" i="23"/>
  <c r="R412" i="23"/>
  <c r="T412" i="23"/>
  <c r="U412" i="23" s="1"/>
  <c r="B413" i="23"/>
  <c r="H413" i="23"/>
  <c r="A414" i="23"/>
  <c r="H414" i="23"/>
  <c r="R414" i="23"/>
  <c r="T414" i="23"/>
  <c r="U414" i="23" s="1"/>
  <c r="B415" i="23"/>
  <c r="H415" i="23"/>
  <c r="R415" i="23" s="1"/>
  <c r="T415" i="23" s="1"/>
  <c r="U415" i="23" s="1"/>
  <c r="A416" i="23"/>
  <c r="H416" i="23"/>
  <c r="R416" i="23"/>
  <c r="T416" i="23"/>
  <c r="U416" i="23" s="1"/>
  <c r="B417" i="23"/>
  <c r="H417" i="23"/>
  <c r="R417" i="23"/>
  <c r="T417" i="23" s="1"/>
  <c r="U417" i="23" s="1"/>
  <c r="A418" i="23"/>
  <c r="B419" i="23"/>
  <c r="B431" i="23" s="1"/>
  <c r="B443" i="23" s="1"/>
  <c r="B455" i="23" s="1"/>
  <c r="B467" i="23" s="1"/>
  <c r="B479" i="23" s="1"/>
  <c r="B491" i="23" s="1"/>
  <c r="B503" i="23" s="1"/>
  <c r="B515" i="23" s="1"/>
  <c r="B527" i="23" s="1"/>
  <c r="B539" i="23" s="1"/>
  <c r="B551" i="23" s="1"/>
  <c r="B563" i="23" s="1"/>
  <c r="B575" i="23" s="1"/>
  <c r="B587" i="23" s="1"/>
  <c r="B599" i="23" s="1"/>
  <c r="B611" i="23" s="1"/>
  <c r="B623" i="23" s="1"/>
  <c r="B635" i="23" s="1"/>
  <c r="B647" i="23" s="1"/>
  <c r="B659" i="23" s="1"/>
  <c r="B671" i="23" s="1"/>
  <c r="B683" i="23" s="1"/>
  <c r="A420" i="23"/>
  <c r="B421" i="23"/>
  <c r="A422" i="23"/>
  <c r="B423" i="23"/>
  <c r="A424" i="23"/>
  <c r="B425" i="23"/>
  <c r="B437" i="23" s="1"/>
  <c r="B449" i="23" s="1"/>
  <c r="B461" i="23" s="1"/>
  <c r="B473" i="23" s="1"/>
  <c r="B485" i="23" s="1"/>
  <c r="B497" i="23" s="1"/>
  <c r="B509" i="23" s="1"/>
  <c r="B521" i="23" s="1"/>
  <c r="B533" i="23" s="1"/>
  <c r="B545" i="23" s="1"/>
  <c r="B557" i="23" s="1"/>
  <c r="B569" i="23" s="1"/>
  <c r="B581" i="23" s="1"/>
  <c r="B593" i="23" s="1"/>
  <c r="B605" i="23" s="1"/>
  <c r="B617" i="23" s="1"/>
  <c r="B629" i="23" s="1"/>
  <c r="B641" i="23" s="1"/>
  <c r="B653" i="23" s="1"/>
  <c r="B665" i="23" s="1"/>
  <c r="B677" i="23" s="1"/>
  <c r="B689" i="23" s="1"/>
  <c r="A426" i="23"/>
  <c r="B427" i="23"/>
  <c r="B439" i="23" s="1"/>
  <c r="B451" i="23" s="1"/>
  <c r="B463" i="23" s="1"/>
  <c r="B475" i="23" s="1"/>
  <c r="B487" i="23" s="1"/>
  <c r="B499" i="23" s="1"/>
  <c r="B511" i="23" s="1"/>
  <c r="B523" i="23" s="1"/>
  <c r="B535" i="23" s="1"/>
  <c r="B547" i="23" s="1"/>
  <c r="B559" i="23" s="1"/>
  <c r="B571" i="23" s="1"/>
  <c r="B583" i="23" s="1"/>
  <c r="B595" i="23" s="1"/>
  <c r="B607" i="23" s="1"/>
  <c r="B619" i="23" s="1"/>
  <c r="B631" i="23" s="1"/>
  <c r="B643" i="23" s="1"/>
  <c r="B655" i="23" s="1"/>
  <c r="B667" i="23" s="1"/>
  <c r="B679" i="23" s="1"/>
  <c r="B691" i="23" s="1"/>
  <c r="A428" i="23"/>
  <c r="B429" i="23"/>
  <c r="A430" i="23"/>
  <c r="A432" i="23"/>
  <c r="B433" i="23"/>
  <c r="B445" i="23" s="1"/>
  <c r="B457" i="23" s="1"/>
  <c r="B469" i="23" s="1"/>
  <c r="B481" i="23" s="1"/>
  <c r="B493" i="23" s="1"/>
  <c r="B505" i="23" s="1"/>
  <c r="B517" i="23" s="1"/>
  <c r="B529" i="23" s="1"/>
  <c r="B541" i="23" s="1"/>
  <c r="B553" i="23" s="1"/>
  <c r="B565" i="23" s="1"/>
  <c r="B577" i="23" s="1"/>
  <c r="B589" i="23" s="1"/>
  <c r="B601" i="23" s="1"/>
  <c r="B613" i="23" s="1"/>
  <c r="B625" i="23" s="1"/>
  <c r="B637" i="23" s="1"/>
  <c r="B649" i="23" s="1"/>
  <c r="B661" i="23" s="1"/>
  <c r="B673" i="23" s="1"/>
  <c r="B685" i="23" s="1"/>
  <c r="A434" i="23"/>
  <c r="B435" i="23"/>
  <c r="B447" i="23" s="1"/>
  <c r="B459" i="23" s="1"/>
  <c r="B471" i="23" s="1"/>
  <c r="B483" i="23" s="1"/>
  <c r="B495" i="23" s="1"/>
  <c r="B507" i="23" s="1"/>
  <c r="B519" i="23" s="1"/>
  <c r="B531" i="23" s="1"/>
  <c r="B543" i="23" s="1"/>
  <c r="B555" i="23" s="1"/>
  <c r="B567" i="23" s="1"/>
  <c r="B579" i="23" s="1"/>
  <c r="B591" i="23" s="1"/>
  <c r="B603" i="23" s="1"/>
  <c r="B615" i="23" s="1"/>
  <c r="B627" i="23" s="1"/>
  <c r="B639" i="23" s="1"/>
  <c r="B651" i="23" s="1"/>
  <c r="B663" i="23" s="1"/>
  <c r="B675" i="23" s="1"/>
  <c r="B687" i="23" s="1"/>
  <c r="A436" i="23"/>
  <c r="A438" i="23"/>
  <c r="A440" i="23"/>
  <c r="B441" i="23"/>
  <c r="B453" i="23" s="1"/>
  <c r="B465" i="23" s="1"/>
  <c r="B477" i="23" s="1"/>
  <c r="B489" i="23" s="1"/>
  <c r="B501" i="23" s="1"/>
  <c r="B513" i="23" s="1"/>
  <c r="B525" i="23" s="1"/>
  <c r="B537" i="23" s="1"/>
  <c r="B549" i="23" s="1"/>
  <c r="B561" i="23" s="1"/>
  <c r="B573" i="23" s="1"/>
  <c r="B585" i="23" s="1"/>
  <c r="B597" i="23" s="1"/>
  <c r="B609" i="23" s="1"/>
  <c r="B621" i="23" s="1"/>
  <c r="B633" i="23" s="1"/>
  <c r="B645" i="23" s="1"/>
  <c r="B657" i="23" s="1"/>
  <c r="B669" i="23" s="1"/>
  <c r="B681" i="23" s="1"/>
  <c r="B693" i="23" s="1"/>
  <c r="A442" i="23"/>
  <c r="A444" i="23"/>
  <c r="A446" i="23"/>
  <c r="A448" i="23"/>
  <c r="A450" i="23"/>
  <c r="A452" i="23"/>
  <c r="A454" i="23"/>
  <c r="A456" i="23"/>
  <c r="A458" i="23"/>
  <c r="A460" i="23"/>
  <c r="A462" i="23"/>
  <c r="A464" i="23"/>
  <c r="A466" i="23"/>
  <c r="A468" i="23"/>
  <c r="A470" i="23"/>
  <c r="A472" i="23"/>
  <c r="A474" i="23"/>
  <c r="A476" i="23"/>
  <c r="A478" i="23"/>
  <c r="A480" i="23"/>
  <c r="A482" i="23"/>
  <c r="A484" i="23"/>
  <c r="A486" i="23"/>
  <c r="A488" i="23"/>
  <c r="A490" i="23"/>
  <c r="A492" i="23"/>
  <c r="A494" i="23"/>
  <c r="A496" i="23"/>
  <c r="A498" i="23"/>
  <c r="A500" i="23"/>
  <c r="A502" i="23"/>
  <c r="A504" i="23"/>
  <c r="A506" i="23"/>
  <c r="A508" i="23"/>
  <c r="A510" i="23"/>
  <c r="A512" i="23"/>
  <c r="A514" i="23"/>
  <c r="A516" i="23"/>
  <c r="A518" i="23"/>
  <c r="A520" i="23"/>
  <c r="A522" i="23"/>
  <c r="A524" i="23"/>
  <c r="A526" i="23"/>
  <c r="A528" i="23"/>
  <c r="A530" i="23"/>
  <c r="A532" i="23"/>
  <c r="A534" i="23"/>
  <c r="A536" i="23"/>
  <c r="A538" i="23"/>
  <c r="A540" i="23"/>
  <c r="A542" i="23"/>
  <c r="A544" i="23"/>
  <c r="A546" i="23"/>
  <c r="A548" i="23"/>
  <c r="A550" i="23"/>
  <c r="A552" i="23"/>
  <c r="A554" i="23"/>
  <c r="A556" i="23"/>
  <c r="A558" i="23"/>
  <c r="A560" i="23"/>
  <c r="A562" i="23"/>
  <c r="A564" i="23"/>
  <c r="A566" i="23"/>
  <c r="A568" i="23"/>
  <c r="A570" i="23"/>
  <c r="A572" i="23"/>
  <c r="A574" i="23"/>
  <c r="A576" i="23"/>
  <c r="A578" i="23"/>
  <c r="A580" i="23"/>
  <c r="A582" i="23"/>
  <c r="A584" i="23"/>
  <c r="A586" i="23"/>
  <c r="A588" i="23"/>
  <c r="A590" i="23"/>
  <c r="A592" i="23"/>
  <c r="A594" i="23"/>
  <c r="A596" i="23"/>
  <c r="A598" i="23"/>
  <c r="A600" i="23"/>
  <c r="A602" i="23"/>
  <c r="A604" i="23"/>
  <c r="A606" i="23"/>
  <c r="A608" i="23"/>
  <c r="A610" i="23"/>
  <c r="A612" i="23"/>
  <c r="A614" i="23"/>
  <c r="A616" i="23"/>
  <c r="A618" i="23"/>
  <c r="A620" i="23"/>
  <c r="A622" i="23"/>
  <c r="A624" i="23"/>
  <c r="A626" i="23"/>
  <c r="A628" i="23"/>
  <c r="A630" i="23"/>
  <c r="A632" i="23"/>
  <c r="A634" i="23"/>
  <c r="A636" i="23"/>
  <c r="A638" i="23"/>
  <c r="A640" i="23"/>
  <c r="A642" i="23"/>
  <c r="A644" i="23"/>
  <c r="A646" i="23"/>
  <c r="A648" i="23"/>
  <c r="A650" i="23"/>
  <c r="A652" i="23"/>
  <c r="A654" i="23"/>
  <c r="A656" i="23"/>
  <c r="A658" i="23"/>
  <c r="A660" i="23"/>
  <c r="A662" i="23"/>
  <c r="A664" i="23"/>
  <c r="A666" i="23"/>
  <c r="A668" i="23"/>
  <c r="A670" i="23"/>
  <c r="A672" i="23"/>
  <c r="A674" i="23"/>
  <c r="A676" i="23"/>
  <c r="A678" i="23"/>
  <c r="A680" i="23"/>
  <c r="A682" i="23"/>
  <c r="A684" i="23"/>
  <c r="A686" i="23"/>
  <c r="A688" i="23"/>
  <c r="A690" i="23"/>
  <c r="A692" i="23"/>
  <c r="C696" i="23"/>
  <c r="D696" i="23"/>
  <c r="E696" i="23"/>
  <c r="F696" i="23"/>
  <c r="G696" i="23"/>
  <c r="H696" i="23"/>
  <c r="K696" i="23"/>
  <c r="C697" i="23"/>
  <c r="D697" i="23"/>
  <c r="E697" i="23"/>
  <c r="F697" i="23"/>
  <c r="G697" i="23"/>
  <c r="I697" i="23"/>
  <c r="M697" i="23" s="1"/>
  <c r="K697" i="23"/>
  <c r="L697" i="23" s="1"/>
  <c r="C698" i="23"/>
  <c r="D698" i="23"/>
  <c r="E698" i="23"/>
  <c r="F698" i="23"/>
  <c r="G698" i="23"/>
  <c r="H698" i="23"/>
  <c r="K698" i="23"/>
  <c r="L698" i="23"/>
  <c r="C699" i="23"/>
  <c r="D699" i="23"/>
  <c r="E699" i="23"/>
  <c r="F699" i="23"/>
  <c r="G699" i="23"/>
  <c r="I699" i="23"/>
  <c r="M700" i="23" s="1"/>
  <c r="K699" i="23"/>
  <c r="L699" i="23" s="1"/>
  <c r="M699" i="23"/>
  <c r="C700" i="23"/>
  <c r="D700" i="23"/>
  <c r="E700" i="23"/>
  <c r="F700" i="23"/>
  <c r="G700" i="23"/>
  <c r="H700" i="23"/>
  <c r="I700" i="23"/>
  <c r="K700" i="23"/>
  <c r="L700" i="23"/>
  <c r="C701" i="23"/>
  <c r="D701" i="23"/>
  <c r="E701" i="23"/>
  <c r="F701" i="23"/>
  <c r="G701" i="23"/>
  <c r="I701" i="23"/>
  <c r="M702" i="23" s="1"/>
  <c r="K701" i="23"/>
  <c r="L701" i="23" s="1"/>
  <c r="C702" i="23"/>
  <c r="D702" i="23"/>
  <c r="E702" i="23"/>
  <c r="F702" i="23"/>
  <c r="G702" i="23"/>
  <c r="H702" i="23"/>
  <c r="I702" i="23"/>
  <c r="K702" i="23"/>
  <c r="L702" i="23"/>
  <c r="C703" i="23"/>
  <c r="D703" i="23"/>
  <c r="E703" i="23"/>
  <c r="F703" i="23"/>
  <c r="G703" i="23"/>
  <c r="C704" i="23"/>
  <c r="D704" i="23"/>
  <c r="E704" i="23"/>
  <c r="F704" i="23"/>
  <c r="G704" i="23"/>
  <c r="H704" i="23"/>
  <c r="C705" i="23"/>
  <c r="D705" i="23"/>
  <c r="E705" i="23"/>
  <c r="F705" i="23"/>
  <c r="G705" i="23"/>
  <c r="C706" i="23"/>
  <c r="D706" i="23"/>
  <c r="E706" i="23"/>
  <c r="F706" i="23"/>
  <c r="G706" i="23"/>
  <c r="H706" i="23"/>
  <c r="C707" i="23"/>
  <c r="D707" i="23"/>
  <c r="E707" i="23"/>
  <c r="F707" i="23"/>
  <c r="G707" i="23"/>
  <c r="C708" i="23"/>
  <c r="D708" i="23"/>
  <c r="E708" i="23"/>
  <c r="F708" i="23"/>
  <c r="G708" i="23"/>
  <c r="H708" i="23"/>
  <c r="C709" i="23"/>
  <c r="D709" i="23"/>
  <c r="E709" i="23"/>
  <c r="F709" i="23"/>
  <c r="G709" i="23"/>
  <c r="C710" i="23"/>
  <c r="D710" i="23"/>
  <c r="E710" i="23"/>
  <c r="F710" i="23"/>
  <c r="G710" i="23"/>
  <c r="H710" i="23"/>
  <c r="C711" i="23"/>
  <c r="D711" i="23"/>
  <c r="E711" i="23"/>
  <c r="F711" i="23"/>
  <c r="G711" i="23"/>
  <c r="C712" i="23"/>
  <c r="D712" i="23"/>
  <c r="E712" i="23"/>
  <c r="F712" i="23"/>
  <c r="G712" i="23"/>
  <c r="H712" i="23"/>
  <c r="C713" i="23"/>
  <c r="D713" i="23"/>
  <c r="E713" i="23"/>
  <c r="F713" i="23"/>
  <c r="G713" i="23"/>
  <c r="C714" i="23"/>
  <c r="D714" i="23"/>
  <c r="E714" i="23"/>
  <c r="F714" i="23"/>
  <c r="G714" i="23"/>
  <c r="H714" i="23"/>
  <c r="C715" i="23"/>
  <c r="D715" i="23"/>
  <c r="E715" i="23"/>
  <c r="F715" i="23"/>
  <c r="G715" i="23"/>
  <c r="C716" i="23"/>
  <c r="D716" i="23"/>
  <c r="E716" i="23"/>
  <c r="F716" i="23"/>
  <c r="G716" i="23"/>
  <c r="H716" i="23"/>
  <c r="C717" i="23"/>
  <c r="D717" i="23"/>
  <c r="E717" i="23"/>
  <c r="F717" i="23"/>
  <c r="G717" i="23"/>
  <c r="C718" i="23"/>
  <c r="D718" i="23"/>
  <c r="E718" i="23"/>
  <c r="F718" i="23"/>
  <c r="G718" i="23"/>
  <c r="H718" i="23"/>
  <c r="C719" i="23"/>
  <c r="D719" i="23"/>
  <c r="E719" i="23"/>
  <c r="F719" i="23"/>
  <c r="G719" i="23"/>
  <c r="C720" i="23"/>
  <c r="D720" i="23"/>
  <c r="E720" i="23"/>
  <c r="F720" i="23"/>
  <c r="G720" i="23"/>
  <c r="H720" i="23"/>
  <c r="C721" i="23"/>
  <c r="D721" i="23"/>
  <c r="E721" i="23"/>
  <c r="F721" i="23"/>
  <c r="G721" i="23"/>
  <c r="C722" i="23"/>
  <c r="D722" i="23"/>
  <c r="E722" i="23"/>
  <c r="F722" i="23"/>
  <c r="G722" i="23"/>
  <c r="H722" i="23"/>
  <c r="C723" i="23"/>
  <c r="D723" i="23"/>
  <c r="E723" i="23"/>
  <c r="F723" i="23"/>
  <c r="G723" i="23"/>
  <c r="C724" i="23"/>
  <c r="D724" i="23"/>
  <c r="E724" i="23"/>
  <c r="F724" i="23"/>
  <c r="G724" i="23"/>
  <c r="H724" i="23"/>
  <c r="C725" i="23"/>
  <c r="D725" i="23"/>
  <c r="E725" i="23"/>
  <c r="F725" i="23"/>
  <c r="G725" i="23"/>
  <c r="C726" i="23"/>
  <c r="D726" i="23"/>
  <c r="E726" i="23"/>
  <c r="F726" i="23"/>
  <c r="G726" i="23"/>
  <c r="H726" i="23"/>
  <c r="C727" i="23"/>
  <c r="D727" i="23"/>
  <c r="E727" i="23"/>
  <c r="F727" i="23"/>
  <c r="G727" i="23"/>
  <c r="C728" i="23"/>
  <c r="D728" i="23"/>
  <c r="E728" i="23"/>
  <c r="F728" i="23"/>
  <c r="G728" i="23"/>
  <c r="H728" i="23"/>
  <c r="C729" i="23"/>
  <c r="D729" i="23"/>
  <c r="E729" i="23"/>
  <c r="F729" i="23"/>
  <c r="G729" i="23"/>
  <c r="U3" i="22"/>
  <c r="W3" i="22"/>
  <c r="Y3" i="22"/>
  <c r="AA3" i="22"/>
  <c r="AC3" i="22"/>
  <c r="AE3" i="22"/>
  <c r="AG3" i="22"/>
  <c r="AI3" i="22"/>
  <c r="AK3" i="22"/>
  <c r="AM3" i="22"/>
  <c r="AO3" i="22"/>
  <c r="S4" i="22"/>
  <c r="W4" i="22"/>
  <c r="Y4" i="22"/>
  <c r="AA4" i="22"/>
  <c r="AC4" i="22"/>
  <c r="AE4" i="22"/>
  <c r="AG4" i="22"/>
  <c r="AI4" i="22"/>
  <c r="AK4" i="22"/>
  <c r="AM4" i="22"/>
  <c r="AO4" i="22"/>
  <c r="S5" i="22"/>
  <c r="U5" i="22"/>
  <c r="Y5" i="22"/>
  <c r="AA5" i="22"/>
  <c r="AC5" i="22"/>
  <c r="AE5" i="22"/>
  <c r="AG5" i="22"/>
  <c r="AI5" i="22"/>
  <c r="AK5" i="22"/>
  <c r="AM5" i="22"/>
  <c r="AO5" i="22"/>
  <c r="S6" i="22"/>
  <c r="U6" i="22"/>
  <c r="W6" i="22"/>
  <c r="AA6" i="22"/>
  <c r="AC6" i="22"/>
  <c r="AE6" i="22"/>
  <c r="AG6" i="22"/>
  <c r="AI6" i="22"/>
  <c r="AK6" i="22"/>
  <c r="AM6" i="22"/>
  <c r="AO6" i="22"/>
  <c r="S7" i="22"/>
  <c r="U7" i="22"/>
  <c r="W7" i="22"/>
  <c r="Y7" i="22"/>
  <c r="AC7" i="22"/>
  <c r="AE7" i="22"/>
  <c r="AG7" i="22"/>
  <c r="AI7" i="22"/>
  <c r="AK7" i="22"/>
  <c r="AM7" i="22"/>
  <c r="AO7" i="22"/>
  <c r="S8" i="22"/>
  <c r="U8" i="22"/>
  <c r="W8" i="22"/>
  <c r="Y8" i="22"/>
  <c r="AA8" i="22"/>
  <c r="AE8" i="22"/>
  <c r="AG8" i="22"/>
  <c r="AI8" i="22"/>
  <c r="AK8" i="22"/>
  <c r="AM8" i="22"/>
  <c r="AO8" i="22"/>
  <c r="S9" i="22"/>
  <c r="U9" i="22"/>
  <c r="W9" i="22"/>
  <c r="Y9" i="22"/>
  <c r="AA9" i="22"/>
  <c r="AC9" i="22"/>
  <c r="AG9" i="22"/>
  <c r="AI9" i="22"/>
  <c r="AK9" i="22"/>
  <c r="AM9" i="22"/>
  <c r="AO9" i="22"/>
  <c r="S10" i="22"/>
  <c r="U10" i="22"/>
  <c r="W10" i="22"/>
  <c r="Y10" i="22"/>
  <c r="AA10" i="22"/>
  <c r="AC10" i="22"/>
  <c r="AE10" i="22"/>
  <c r="AI10" i="22"/>
  <c r="AK10" i="22"/>
  <c r="AM10" i="22"/>
  <c r="AO10" i="22"/>
  <c r="S11" i="22"/>
  <c r="U11" i="22"/>
  <c r="W11" i="22"/>
  <c r="Y11" i="22"/>
  <c r="AA11" i="22"/>
  <c r="AC11" i="22"/>
  <c r="AE11" i="22"/>
  <c r="AG11" i="22"/>
  <c r="AK11" i="22"/>
  <c r="AM11" i="22"/>
  <c r="AO11" i="22"/>
  <c r="S12" i="22"/>
  <c r="U12" i="22"/>
  <c r="W12" i="22"/>
  <c r="Y12" i="22"/>
  <c r="AA12" i="22"/>
  <c r="AC12" i="22"/>
  <c r="AE12" i="22"/>
  <c r="AG12" i="22"/>
  <c r="AI12" i="22"/>
  <c r="AM12" i="22"/>
  <c r="AO12" i="22"/>
  <c r="S13" i="22"/>
  <c r="U13" i="22"/>
  <c r="W13" i="22"/>
  <c r="Y13" i="22"/>
  <c r="AA13" i="22"/>
  <c r="AC13" i="22"/>
  <c r="AE13" i="22"/>
  <c r="AG13" i="22"/>
  <c r="AI13" i="22"/>
  <c r="AK13" i="22"/>
  <c r="AO13" i="22"/>
  <c r="S14" i="22"/>
  <c r="U14" i="22"/>
  <c r="W14" i="22"/>
  <c r="Y14" i="22"/>
  <c r="AA14" i="22"/>
  <c r="AC14" i="22"/>
  <c r="AE14" i="22"/>
  <c r="AG14" i="22"/>
  <c r="AI14" i="22"/>
  <c r="AK14" i="22"/>
  <c r="AM14" i="22"/>
  <c r="U15" i="22"/>
  <c r="W15" i="22"/>
  <c r="Y15" i="22"/>
  <c r="AA15" i="22"/>
  <c r="AC15" i="22"/>
  <c r="AE15" i="22"/>
  <c r="AG15" i="22"/>
  <c r="AI15" i="22"/>
  <c r="AK15" i="22"/>
  <c r="AM15" i="22"/>
  <c r="AO15" i="22"/>
  <c r="AQ15" i="22"/>
  <c r="AS15" i="22"/>
  <c r="AV15" i="22"/>
  <c r="AX15" i="22"/>
  <c r="AZ15" i="22"/>
  <c r="S16" i="22"/>
  <c r="W16" i="22"/>
  <c r="Y16" i="22"/>
  <c r="AA16" i="22"/>
  <c r="AC16" i="22"/>
  <c r="AE16" i="22"/>
  <c r="AG16" i="22"/>
  <c r="AI16" i="22"/>
  <c r="AK16" i="22"/>
  <c r="AM16" i="22"/>
  <c r="AO16" i="22"/>
  <c r="AQ16" i="22"/>
  <c r="AS16" i="22"/>
  <c r="AV16" i="22"/>
  <c r="AX16" i="22"/>
  <c r="AZ16" i="22"/>
  <c r="S17" i="22"/>
  <c r="U17" i="22"/>
  <c r="Y17" i="22"/>
  <c r="AA17" i="22"/>
  <c r="AC17" i="22"/>
  <c r="AE17" i="22"/>
  <c r="AG17" i="22"/>
  <c r="AI17" i="22"/>
  <c r="AK17" i="22"/>
  <c r="AM17" i="22"/>
  <c r="AO17" i="22"/>
  <c r="AQ17" i="22"/>
  <c r="AS17" i="22"/>
  <c r="AV17" i="22"/>
  <c r="AX17" i="22"/>
  <c r="AZ17" i="22"/>
  <c r="S18" i="22"/>
  <c r="U18" i="22"/>
  <c r="W18" i="22"/>
  <c r="AA18" i="22"/>
  <c r="AC18" i="22"/>
  <c r="AE18" i="22"/>
  <c r="AG18" i="22"/>
  <c r="AI18" i="22"/>
  <c r="AK18" i="22"/>
  <c r="AM18" i="22"/>
  <c r="AO18" i="22"/>
  <c r="AQ18" i="22"/>
  <c r="AS18" i="22"/>
  <c r="AV18" i="22"/>
  <c r="AX18" i="22"/>
  <c r="AZ18" i="22"/>
  <c r="S19" i="22"/>
  <c r="U19" i="22"/>
  <c r="W19" i="22"/>
  <c r="Y19" i="22"/>
  <c r="AC19" i="22"/>
  <c r="AE19" i="22"/>
  <c r="AG19" i="22"/>
  <c r="AI19" i="22"/>
  <c r="AK19" i="22"/>
  <c r="AM19" i="22"/>
  <c r="AO19" i="22"/>
  <c r="AQ19" i="22"/>
  <c r="AS19" i="22"/>
  <c r="AV19" i="22"/>
  <c r="AX19" i="22"/>
  <c r="AZ19" i="22"/>
  <c r="S20" i="22"/>
  <c r="U20" i="22"/>
  <c r="W20" i="22"/>
  <c r="Y20" i="22"/>
  <c r="AA20" i="22"/>
  <c r="AE20" i="22"/>
  <c r="AG20" i="22"/>
  <c r="AI20" i="22"/>
  <c r="AK20" i="22"/>
  <c r="AM20" i="22"/>
  <c r="AO20" i="22"/>
  <c r="AQ20" i="22"/>
  <c r="AS20" i="22"/>
  <c r="AV20" i="22"/>
  <c r="AX20" i="22"/>
  <c r="AZ20" i="22"/>
  <c r="S21" i="22"/>
  <c r="U21" i="22"/>
  <c r="W21" i="22"/>
  <c r="Y21" i="22"/>
  <c r="AA21" i="22"/>
  <c r="AC21" i="22"/>
  <c r="AG21" i="22"/>
  <c r="AI21" i="22"/>
  <c r="AK21" i="22"/>
  <c r="AM21" i="22"/>
  <c r="AO21" i="22"/>
  <c r="AQ21" i="22"/>
  <c r="AS21" i="22"/>
  <c r="AV21" i="22"/>
  <c r="AX21" i="22"/>
  <c r="AZ21" i="22"/>
  <c r="S22" i="22"/>
  <c r="U22" i="22"/>
  <c r="W22" i="22"/>
  <c r="Y22" i="22"/>
  <c r="AA22" i="22"/>
  <c r="AC22" i="22"/>
  <c r="AE22" i="22"/>
  <c r="AI22" i="22"/>
  <c r="AK22" i="22"/>
  <c r="AM22" i="22"/>
  <c r="AO22" i="22"/>
  <c r="AQ22" i="22"/>
  <c r="AS22" i="22"/>
  <c r="AV22" i="22"/>
  <c r="AX22" i="22"/>
  <c r="AZ22" i="22"/>
  <c r="S23" i="22"/>
  <c r="U23" i="22"/>
  <c r="W23" i="22"/>
  <c r="Y23" i="22"/>
  <c r="AA23" i="22"/>
  <c r="AC23" i="22"/>
  <c r="AE23" i="22"/>
  <c r="AG23" i="22"/>
  <c r="AK23" i="22"/>
  <c r="AM23" i="22"/>
  <c r="AO23" i="22"/>
  <c r="AQ23" i="22"/>
  <c r="AS23" i="22"/>
  <c r="AV23" i="22"/>
  <c r="AX23" i="22"/>
  <c r="AZ23" i="22"/>
  <c r="S24" i="22"/>
  <c r="U24" i="22"/>
  <c r="W24" i="22"/>
  <c r="Y24" i="22"/>
  <c r="AA24" i="22"/>
  <c r="AC24" i="22"/>
  <c r="AE24" i="22"/>
  <c r="AG24" i="22"/>
  <c r="AI24" i="22"/>
  <c r="AM24" i="22"/>
  <c r="AO24" i="22"/>
  <c r="AQ24" i="22"/>
  <c r="AS24" i="22"/>
  <c r="AV24" i="22"/>
  <c r="AX24" i="22"/>
  <c r="AZ24" i="22"/>
  <c r="S25" i="22"/>
  <c r="U25" i="22"/>
  <c r="W25" i="22"/>
  <c r="Y25" i="22"/>
  <c r="AA25" i="22"/>
  <c r="AC25" i="22"/>
  <c r="AE25" i="22"/>
  <c r="AG25" i="22"/>
  <c r="AI25" i="22"/>
  <c r="AK25" i="22"/>
  <c r="AO25" i="22"/>
  <c r="AQ25" i="22"/>
  <c r="AS25" i="22"/>
  <c r="AV25" i="22"/>
  <c r="AX25" i="22"/>
  <c r="AZ25" i="22"/>
  <c r="S26" i="22"/>
  <c r="U26" i="22"/>
  <c r="W26" i="22"/>
  <c r="Y26" i="22"/>
  <c r="AA26" i="22"/>
  <c r="AC26" i="22"/>
  <c r="AE26" i="22"/>
  <c r="AG26" i="22"/>
  <c r="AI26" i="22"/>
  <c r="AK26" i="22"/>
  <c r="AM26" i="22"/>
  <c r="AQ26" i="22"/>
  <c r="AS26" i="22"/>
  <c r="AV26" i="22"/>
  <c r="AX26" i="22"/>
  <c r="AZ26" i="22"/>
  <c r="U27" i="22"/>
  <c r="W27" i="22"/>
  <c r="Y27" i="22"/>
  <c r="AA27" i="22"/>
  <c r="AC27" i="22"/>
  <c r="AE27" i="22"/>
  <c r="AG27" i="22"/>
  <c r="AI27" i="22"/>
  <c r="AK27" i="22"/>
  <c r="AM27" i="22"/>
  <c r="AO27" i="22"/>
  <c r="AQ27" i="22"/>
  <c r="AS27" i="22"/>
  <c r="AV27" i="22"/>
  <c r="AX27" i="22"/>
  <c r="AZ27" i="22"/>
  <c r="S28" i="22"/>
  <c r="W28" i="22"/>
  <c r="Y28" i="22"/>
  <c r="AA28" i="22"/>
  <c r="AC28" i="22"/>
  <c r="AE28" i="22"/>
  <c r="AG28" i="22"/>
  <c r="AI28" i="22"/>
  <c r="AK28" i="22"/>
  <c r="AM28" i="22"/>
  <c r="AO28" i="22"/>
  <c r="AQ28" i="22"/>
  <c r="AS28" i="22"/>
  <c r="AV28" i="22"/>
  <c r="AX28" i="22"/>
  <c r="AZ28" i="22"/>
  <c r="S29" i="22"/>
  <c r="U29" i="22"/>
  <c r="Y29" i="22"/>
  <c r="AA29" i="22"/>
  <c r="AC29" i="22"/>
  <c r="AE29" i="22"/>
  <c r="AG29" i="22"/>
  <c r="AI29" i="22"/>
  <c r="AK29" i="22"/>
  <c r="AM29" i="22"/>
  <c r="AO29" i="22"/>
  <c r="AQ29" i="22"/>
  <c r="AS29" i="22"/>
  <c r="AV29" i="22"/>
  <c r="AX29" i="22"/>
  <c r="AZ29" i="22"/>
  <c r="S30" i="22"/>
  <c r="U30" i="22"/>
  <c r="W30" i="22"/>
  <c r="AA30" i="22"/>
  <c r="AC30" i="22"/>
  <c r="AE30" i="22"/>
  <c r="AG30" i="22"/>
  <c r="AI30" i="22"/>
  <c r="AK30" i="22"/>
  <c r="AM30" i="22"/>
  <c r="AO30" i="22"/>
  <c r="AQ30" i="22"/>
  <c r="AS30" i="22"/>
  <c r="AV30" i="22"/>
  <c r="AX30" i="22"/>
  <c r="AZ30" i="22"/>
  <c r="S31" i="22"/>
  <c r="U31" i="22"/>
  <c r="W31" i="22"/>
  <c r="Y31" i="22"/>
  <c r="AC31" i="22"/>
  <c r="AE31" i="22"/>
  <c r="AG31" i="22"/>
  <c r="AI31" i="22"/>
  <c r="AK31" i="22"/>
  <c r="AM31" i="22"/>
  <c r="AO31" i="22"/>
  <c r="AQ31" i="22"/>
  <c r="AS31" i="22"/>
  <c r="AV31" i="22"/>
  <c r="AX31" i="22"/>
  <c r="AZ31" i="22"/>
  <c r="S32" i="22"/>
  <c r="U32" i="22"/>
  <c r="W32" i="22"/>
  <c r="Y32" i="22"/>
  <c r="AA32" i="22"/>
  <c r="AE32" i="22"/>
  <c r="AG32" i="22"/>
  <c r="AI32" i="22"/>
  <c r="AK32" i="22"/>
  <c r="AM32" i="22"/>
  <c r="AO32" i="22"/>
  <c r="AQ32" i="22"/>
  <c r="AS32" i="22"/>
  <c r="AV32" i="22"/>
  <c r="AX32" i="22"/>
  <c r="AZ32" i="22"/>
  <c r="S33" i="22"/>
  <c r="U33" i="22"/>
  <c r="W33" i="22"/>
  <c r="Y33" i="22"/>
  <c r="AA33" i="22"/>
  <c r="AC33" i="22"/>
  <c r="AG33" i="22"/>
  <c r="AI33" i="22"/>
  <c r="AK33" i="22"/>
  <c r="AM33" i="22"/>
  <c r="AO33" i="22"/>
  <c r="AQ33" i="22"/>
  <c r="AS33" i="22"/>
  <c r="AV33" i="22"/>
  <c r="AX33" i="22"/>
  <c r="AZ33" i="22"/>
  <c r="S34" i="22"/>
  <c r="U34" i="22"/>
  <c r="W34" i="22"/>
  <c r="Y34" i="22"/>
  <c r="AA34" i="22"/>
  <c r="AC34" i="22"/>
  <c r="AE34" i="22"/>
  <c r="AI34" i="22"/>
  <c r="AK34" i="22"/>
  <c r="AM34" i="22"/>
  <c r="AO34" i="22"/>
  <c r="AQ34" i="22"/>
  <c r="AS34" i="22"/>
  <c r="AV34" i="22"/>
  <c r="AX34" i="22"/>
  <c r="AZ34" i="22"/>
  <c r="S35" i="22"/>
  <c r="U35" i="22"/>
  <c r="W35" i="22"/>
  <c r="Y35" i="22"/>
  <c r="AA35" i="22"/>
  <c r="AC35" i="22"/>
  <c r="AE35" i="22"/>
  <c r="AG35" i="22"/>
  <c r="AK35" i="22"/>
  <c r="AM35" i="22"/>
  <c r="AO35" i="22"/>
  <c r="AQ35" i="22"/>
  <c r="AS35" i="22"/>
  <c r="AV35" i="22"/>
  <c r="AX35" i="22"/>
  <c r="AZ35" i="22"/>
  <c r="S36" i="22"/>
  <c r="U36" i="22"/>
  <c r="W36" i="22"/>
  <c r="Y36" i="22"/>
  <c r="AA36" i="22"/>
  <c r="AC36" i="22"/>
  <c r="AE36" i="22"/>
  <c r="AG36" i="22"/>
  <c r="AI36" i="22"/>
  <c r="AM36" i="22"/>
  <c r="AO36" i="22"/>
  <c r="AQ36" i="22"/>
  <c r="AS36" i="22"/>
  <c r="AV36" i="22"/>
  <c r="AX36" i="22"/>
  <c r="AZ36" i="22"/>
  <c r="S37" i="22"/>
  <c r="U37" i="22"/>
  <c r="W37" i="22"/>
  <c r="Y37" i="22"/>
  <c r="AA37" i="22"/>
  <c r="AC37" i="22"/>
  <c r="AE37" i="22"/>
  <c r="AG37" i="22"/>
  <c r="AI37" i="22"/>
  <c r="AK37" i="22"/>
  <c r="AO37" i="22"/>
  <c r="AQ37" i="22"/>
  <c r="AS37" i="22"/>
  <c r="AV37" i="22"/>
  <c r="AX37" i="22"/>
  <c r="AZ37" i="22"/>
  <c r="S38" i="22"/>
  <c r="U38" i="22"/>
  <c r="W38" i="22"/>
  <c r="Y38" i="22"/>
  <c r="AA38" i="22"/>
  <c r="AC38" i="22"/>
  <c r="AE38" i="22"/>
  <c r="AG38" i="22"/>
  <c r="AI38" i="22"/>
  <c r="AK38" i="22"/>
  <c r="AM38" i="22"/>
  <c r="AQ38" i="22"/>
  <c r="AS38" i="22"/>
  <c r="AV38" i="22"/>
  <c r="AX38" i="22"/>
  <c r="AZ38" i="22"/>
  <c r="U39" i="22"/>
  <c r="W39" i="22"/>
  <c r="Y39" i="22"/>
  <c r="AA39" i="22"/>
  <c r="AC39" i="22"/>
  <c r="AE39" i="22"/>
  <c r="AG39" i="22"/>
  <c r="AI39" i="22"/>
  <c r="AK39" i="22"/>
  <c r="AM39" i="22"/>
  <c r="AO39" i="22"/>
  <c r="AQ39" i="22"/>
  <c r="AS39" i="22"/>
  <c r="AV39" i="22"/>
  <c r="AX39" i="22"/>
  <c r="AZ39" i="22"/>
  <c r="S40" i="22"/>
  <c r="W40" i="22"/>
  <c r="Y40" i="22"/>
  <c r="AA40" i="22"/>
  <c r="AC40" i="22"/>
  <c r="AE40" i="22"/>
  <c r="AG40" i="22"/>
  <c r="AI40" i="22"/>
  <c r="AK40" i="22"/>
  <c r="AM40" i="22"/>
  <c r="AO40" i="22"/>
  <c r="AQ40" i="22"/>
  <c r="AS40" i="22"/>
  <c r="AV40" i="22"/>
  <c r="AX40" i="22"/>
  <c r="AZ40" i="22"/>
  <c r="S41" i="22"/>
  <c r="U41" i="22"/>
  <c r="Y41" i="22"/>
  <c r="AA41" i="22"/>
  <c r="AC41" i="22"/>
  <c r="AE41" i="22"/>
  <c r="AG41" i="22"/>
  <c r="AI41" i="22"/>
  <c r="AK41" i="22"/>
  <c r="AM41" i="22"/>
  <c r="AO41" i="22"/>
  <c r="AQ41" i="22"/>
  <c r="AS41" i="22"/>
  <c r="AV41" i="22"/>
  <c r="AX41" i="22"/>
  <c r="AZ41" i="22"/>
  <c r="S42" i="22"/>
  <c r="U42" i="22"/>
  <c r="W42" i="22"/>
  <c r="AA42" i="22"/>
  <c r="AC42" i="22"/>
  <c r="AE42" i="22"/>
  <c r="AG42" i="22"/>
  <c r="AI42" i="22"/>
  <c r="AK42" i="22"/>
  <c r="AM42" i="22"/>
  <c r="AO42" i="22"/>
  <c r="AQ42" i="22"/>
  <c r="AS42" i="22"/>
  <c r="AV42" i="22"/>
  <c r="AX42" i="22"/>
  <c r="AZ42" i="22"/>
  <c r="S43" i="22"/>
  <c r="U43" i="22"/>
  <c r="W43" i="22"/>
  <c r="Y43" i="22"/>
  <c r="AC43" i="22"/>
  <c r="AE43" i="22"/>
  <c r="AG43" i="22"/>
  <c r="AI43" i="22"/>
  <c r="AK43" i="22"/>
  <c r="AM43" i="22"/>
  <c r="AO43" i="22"/>
  <c r="AQ43" i="22"/>
  <c r="AS43" i="22"/>
  <c r="AV43" i="22"/>
  <c r="AX43" i="22"/>
  <c r="AZ43" i="22"/>
  <c r="S44" i="22"/>
  <c r="U44" i="22"/>
  <c r="W44" i="22"/>
  <c r="Y44" i="22"/>
  <c r="AA44" i="22"/>
  <c r="AE44" i="22"/>
  <c r="AG44" i="22"/>
  <c r="AI44" i="22"/>
  <c r="AK44" i="22"/>
  <c r="AM44" i="22"/>
  <c r="AO44" i="22"/>
  <c r="AQ44" i="22"/>
  <c r="AS44" i="22"/>
  <c r="AV44" i="22"/>
  <c r="AX44" i="22"/>
  <c r="AZ44" i="22"/>
  <c r="S45" i="22"/>
  <c r="U45" i="22"/>
  <c r="W45" i="22"/>
  <c r="Y45" i="22"/>
  <c r="AA45" i="22"/>
  <c r="AC45" i="22"/>
  <c r="AG45" i="22"/>
  <c r="AI45" i="22"/>
  <c r="AK45" i="22"/>
  <c r="AM45" i="22"/>
  <c r="AO45" i="22"/>
  <c r="AQ45" i="22"/>
  <c r="AS45" i="22"/>
  <c r="AV45" i="22"/>
  <c r="AX45" i="22"/>
  <c r="AZ45" i="22"/>
  <c r="S46" i="22"/>
  <c r="U46" i="22"/>
  <c r="W46" i="22"/>
  <c r="Y46" i="22"/>
  <c r="AA46" i="22"/>
  <c r="AC46" i="22"/>
  <c r="AE46" i="22"/>
  <c r="AI46" i="22"/>
  <c r="AK46" i="22"/>
  <c r="AM46" i="22"/>
  <c r="AO46" i="22"/>
  <c r="AQ46" i="22"/>
  <c r="AS46" i="22"/>
  <c r="AV46" i="22"/>
  <c r="AX46" i="22"/>
  <c r="AZ46" i="22"/>
  <c r="S47" i="22"/>
  <c r="U47" i="22"/>
  <c r="W47" i="22"/>
  <c r="Y47" i="22"/>
  <c r="AA47" i="22"/>
  <c r="AC47" i="22"/>
  <c r="AE47" i="22"/>
  <c r="AG47" i="22"/>
  <c r="AK47" i="22"/>
  <c r="AM47" i="22"/>
  <c r="AO47" i="22"/>
  <c r="AQ47" i="22"/>
  <c r="AS47" i="22"/>
  <c r="AV47" i="22"/>
  <c r="AX47" i="22"/>
  <c r="AZ47" i="22"/>
  <c r="S48" i="22"/>
  <c r="U48" i="22"/>
  <c r="W48" i="22"/>
  <c r="Y48" i="22"/>
  <c r="AA48" i="22"/>
  <c r="AC48" i="22"/>
  <c r="AE48" i="22"/>
  <c r="AG48" i="22"/>
  <c r="AI48" i="22"/>
  <c r="AM48" i="22"/>
  <c r="AO48" i="22"/>
  <c r="AQ48" i="22"/>
  <c r="AS48" i="22"/>
  <c r="AV48" i="22"/>
  <c r="AX48" i="22"/>
  <c r="AZ48" i="22"/>
  <c r="S49" i="22"/>
  <c r="U49" i="22"/>
  <c r="W49" i="22"/>
  <c r="Y49" i="22"/>
  <c r="AA49" i="22"/>
  <c r="AC49" i="22"/>
  <c r="AE49" i="22"/>
  <c r="AG49" i="22"/>
  <c r="AI49" i="22"/>
  <c r="AK49" i="22"/>
  <c r="AO49" i="22"/>
  <c r="AQ49" i="22"/>
  <c r="AS49" i="22"/>
  <c r="AV49" i="22"/>
  <c r="AX49" i="22"/>
  <c r="AZ49" i="22"/>
  <c r="S50" i="22"/>
  <c r="U50" i="22"/>
  <c r="W50" i="22"/>
  <c r="Y50" i="22"/>
  <c r="AA50" i="22"/>
  <c r="AC50" i="22"/>
  <c r="AE50" i="22"/>
  <c r="AG50" i="22"/>
  <c r="AI50" i="22"/>
  <c r="AK50" i="22"/>
  <c r="AM50" i="22"/>
  <c r="AQ50" i="22"/>
  <c r="AS50" i="22"/>
  <c r="AV50" i="22"/>
  <c r="AX50" i="22"/>
  <c r="AZ50" i="22"/>
  <c r="U51" i="22"/>
  <c r="W51" i="22"/>
  <c r="Y51" i="22"/>
  <c r="AA51" i="22"/>
  <c r="AC51" i="22"/>
  <c r="AE51" i="22"/>
  <c r="AG51" i="22"/>
  <c r="AI51" i="22"/>
  <c r="AK51" i="22"/>
  <c r="AM51" i="22"/>
  <c r="AO51" i="22"/>
  <c r="AQ51" i="22"/>
  <c r="AS51" i="22"/>
  <c r="AV51" i="22"/>
  <c r="AX51" i="22"/>
  <c r="AZ51" i="22"/>
  <c r="S52" i="22"/>
  <c r="W52" i="22"/>
  <c r="Y52" i="22"/>
  <c r="AA52" i="22"/>
  <c r="AC52" i="22"/>
  <c r="AE52" i="22"/>
  <c r="AG52" i="22"/>
  <c r="AI52" i="22"/>
  <c r="AK52" i="22"/>
  <c r="AM52" i="22"/>
  <c r="AO52" i="22"/>
  <c r="AQ52" i="22"/>
  <c r="AS52" i="22"/>
  <c r="AV52" i="22"/>
  <c r="AX52" i="22"/>
  <c r="AZ52" i="22"/>
  <c r="S53" i="22"/>
  <c r="U53" i="22"/>
  <c r="Y53" i="22"/>
  <c r="AA53" i="22"/>
  <c r="AC53" i="22"/>
  <c r="AE53" i="22"/>
  <c r="AG53" i="22"/>
  <c r="AI53" i="22"/>
  <c r="AK53" i="22"/>
  <c r="AM53" i="22"/>
  <c r="AO53" i="22"/>
  <c r="AQ53" i="22"/>
  <c r="AS53" i="22"/>
  <c r="AV53" i="22"/>
  <c r="AX53" i="22"/>
  <c r="AZ53" i="22"/>
  <c r="S54" i="22"/>
  <c r="U54" i="22"/>
  <c r="W54" i="22"/>
  <c r="AA54" i="22"/>
  <c r="AC54" i="22"/>
  <c r="AE54" i="22"/>
  <c r="AG54" i="22"/>
  <c r="AI54" i="22"/>
  <c r="AK54" i="22"/>
  <c r="AM54" i="22"/>
  <c r="AO54" i="22"/>
  <c r="AQ54" i="22"/>
  <c r="AS54" i="22"/>
  <c r="AV54" i="22"/>
  <c r="AX54" i="22"/>
  <c r="AZ54" i="22"/>
  <c r="S55" i="22"/>
  <c r="U55" i="22"/>
  <c r="W55" i="22"/>
  <c r="Y55" i="22"/>
  <c r="AC55" i="22"/>
  <c r="AE55" i="22"/>
  <c r="AG55" i="22"/>
  <c r="AI55" i="22"/>
  <c r="AK55" i="22"/>
  <c r="AM55" i="22"/>
  <c r="AO55" i="22"/>
  <c r="AQ55" i="22"/>
  <c r="AS55" i="22"/>
  <c r="AV55" i="22"/>
  <c r="AX55" i="22"/>
  <c r="AZ55" i="22"/>
  <c r="S56" i="22"/>
  <c r="U56" i="22"/>
  <c r="W56" i="22"/>
  <c r="Y56" i="22"/>
  <c r="AA56" i="22"/>
  <c r="AE56" i="22"/>
  <c r="AG56" i="22"/>
  <c r="AI56" i="22"/>
  <c r="AK56" i="22"/>
  <c r="AM56" i="22"/>
  <c r="AO56" i="22"/>
  <c r="AQ56" i="22"/>
  <c r="AS56" i="22"/>
  <c r="AV56" i="22"/>
  <c r="AX56" i="22"/>
  <c r="AZ56" i="22"/>
  <c r="S57" i="22"/>
  <c r="U57" i="22"/>
  <c r="W57" i="22"/>
  <c r="Y57" i="22"/>
  <c r="AA57" i="22"/>
  <c r="AC57" i="22"/>
  <c r="AG57" i="22"/>
  <c r="AI57" i="22"/>
  <c r="AK57" i="22"/>
  <c r="AM57" i="22"/>
  <c r="AO57" i="22"/>
  <c r="AQ57" i="22"/>
  <c r="AS57" i="22"/>
  <c r="AV57" i="22"/>
  <c r="AX57" i="22"/>
  <c r="AZ57" i="22"/>
  <c r="S58" i="22"/>
  <c r="U58" i="22"/>
  <c r="W58" i="22"/>
  <c r="Y58" i="22"/>
  <c r="AA58" i="22"/>
  <c r="AC58" i="22"/>
  <c r="AE58" i="22"/>
  <c r="AI58" i="22"/>
  <c r="AK58" i="22"/>
  <c r="AM58" i="22"/>
  <c r="AO58" i="22"/>
  <c r="AQ58" i="22"/>
  <c r="AS58" i="22"/>
  <c r="AV58" i="22"/>
  <c r="AX58" i="22"/>
  <c r="AZ58" i="22"/>
  <c r="S59" i="22"/>
  <c r="U59" i="22"/>
  <c r="W59" i="22"/>
  <c r="Y59" i="22"/>
  <c r="AA59" i="22"/>
  <c r="AC59" i="22"/>
  <c r="AE59" i="22"/>
  <c r="AG59" i="22"/>
  <c r="AK59" i="22"/>
  <c r="AM59" i="22"/>
  <c r="AO59" i="22"/>
  <c r="AQ59" i="22"/>
  <c r="AS59" i="22"/>
  <c r="AV59" i="22"/>
  <c r="AX59" i="22"/>
  <c r="AZ59" i="22"/>
  <c r="S60" i="22"/>
  <c r="U60" i="22"/>
  <c r="W60" i="22"/>
  <c r="Y60" i="22"/>
  <c r="AA60" i="22"/>
  <c r="AC60" i="22"/>
  <c r="AE60" i="22"/>
  <c r="AG60" i="22"/>
  <c r="AI60" i="22"/>
  <c r="AM60" i="22"/>
  <c r="AO60" i="22"/>
  <c r="AQ60" i="22"/>
  <c r="AS60" i="22"/>
  <c r="AV60" i="22"/>
  <c r="AX60" i="22"/>
  <c r="AZ60" i="22"/>
  <c r="S61" i="22"/>
  <c r="U61" i="22"/>
  <c r="W61" i="22"/>
  <c r="Y61" i="22"/>
  <c r="AA61" i="22"/>
  <c r="AC61" i="22"/>
  <c r="AE61" i="22"/>
  <c r="AG61" i="22"/>
  <c r="AI61" i="22"/>
  <c r="AK61" i="22"/>
  <c r="AO61" i="22"/>
  <c r="AQ61" i="22"/>
  <c r="AS61" i="22"/>
  <c r="AV61" i="22"/>
  <c r="AX61" i="22"/>
  <c r="AZ61" i="22"/>
  <c r="S62" i="22"/>
  <c r="U62" i="22"/>
  <c r="W62" i="22"/>
  <c r="Y62" i="22"/>
  <c r="AA62" i="22"/>
  <c r="AC62" i="22"/>
  <c r="AE62" i="22"/>
  <c r="AG62" i="22"/>
  <c r="AI62" i="22"/>
  <c r="AK62" i="22"/>
  <c r="AM62" i="22"/>
  <c r="AQ62" i="22"/>
  <c r="AS62" i="22"/>
  <c r="AV62" i="22"/>
  <c r="AX62" i="22"/>
  <c r="AZ62" i="22"/>
  <c r="U63" i="22"/>
  <c r="W63" i="22"/>
  <c r="Y63" i="22"/>
  <c r="AA63" i="22"/>
  <c r="AC63" i="22"/>
  <c r="AE63" i="22"/>
  <c r="AG63" i="22"/>
  <c r="AI63" i="22"/>
  <c r="AK63" i="22"/>
  <c r="AM63" i="22"/>
  <c r="AO63" i="22"/>
  <c r="AQ63" i="22"/>
  <c r="AS63" i="22"/>
  <c r="AV63" i="22"/>
  <c r="AX63" i="22"/>
  <c r="AZ63" i="22"/>
  <c r="S64" i="22"/>
  <c r="W64" i="22"/>
  <c r="Y64" i="22"/>
  <c r="AA64" i="22"/>
  <c r="AC64" i="22"/>
  <c r="AE64" i="22"/>
  <c r="AG64" i="22"/>
  <c r="AI64" i="22"/>
  <c r="AK64" i="22"/>
  <c r="AM64" i="22"/>
  <c r="AO64" i="22"/>
  <c r="AQ64" i="22"/>
  <c r="AS64" i="22"/>
  <c r="AV64" i="22"/>
  <c r="AX64" i="22"/>
  <c r="AZ64" i="22"/>
  <c r="S65" i="22"/>
  <c r="U65" i="22"/>
  <c r="Y65" i="22"/>
  <c r="AA65" i="22"/>
  <c r="AC65" i="22"/>
  <c r="AE65" i="22"/>
  <c r="AG65" i="22"/>
  <c r="AI65" i="22"/>
  <c r="AK65" i="22"/>
  <c r="AM65" i="22"/>
  <c r="AO65" i="22"/>
  <c r="AQ65" i="22"/>
  <c r="AS65" i="22"/>
  <c r="AV65" i="22"/>
  <c r="AX65" i="22"/>
  <c r="AZ65" i="22"/>
  <c r="S66" i="22"/>
  <c r="U66" i="22"/>
  <c r="W66" i="22"/>
  <c r="AA66" i="22"/>
  <c r="AC66" i="22"/>
  <c r="AE66" i="22"/>
  <c r="AG66" i="22"/>
  <c r="AI66" i="22"/>
  <c r="AK66" i="22"/>
  <c r="AM66" i="22"/>
  <c r="AO66" i="22"/>
  <c r="AQ66" i="22"/>
  <c r="AS66" i="22"/>
  <c r="AV66" i="22"/>
  <c r="AX66" i="22"/>
  <c r="AZ66" i="22"/>
  <c r="S67" i="22"/>
  <c r="U67" i="22"/>
  <c r="W67" i="22"/>
  <c r="Y67" i="22"/>
  <c r="AC67" i="22"/>
  <c r="AE67" i="22"/>
  <c r="AG67" i="22"/>
  <c r="AI67" i="22"/>
  <c r="AK67" i="22"/>
  <c r="AM67" i="22"/>
  <c r="AO67" i="22"/>
  <c r="AQ67" i="22"/>
  <c r="AS67" i="22"/>
  <c r="AV67" i="22"/>
  <c r="AX67" i="22"/>
  <c r="AZ67" i="22"/>
  <c r="S68" i="22"/>
  <c r="U68" i="22"/>
  <c r="W68" i="22"/>
  <c r="Y68" i="22"/>
  <c r="AA68" i="22"/>
  <c r="AE68" i="22"/>
  <c r="AG68" i="22"/>
  <c r="AI68" i="22"/>
  <c r="AK68" i="22"/>
  <c r="AM68" i="22"/>
  <c r="AO68" i="22"/>
  <c r="AQ68" i="22"/>
  <c r="AS68" i="22"/>
  <c r="AV68" i="22"/>
  <c r="AX68" i="22"/>
  <c r="AZ68" i="22"/>
  <c r="S69" i="22"/>
  <c r="U69" i="22"/>
  <c r="W69" i="22"/>
  <c r="Y69" i="22"/>
  <c r="AA69" i="22"/>
  <c r="AC69" i="22"/>
  <c r="AG69" i="22"/>
  <c r="AI69" i="22"/>
  <c r="AK69" i="22"/>
  <c r="AM69" i="22"/>
  <c r="AO69" i="22"/>
  <c r="AQ69" i="22"/>
  <c r="AS69" i="22"/>
  <c r="AV69" i="22"/>
  <c r="AX69" i="22"/>
  <c r="AZ69" i="22"/>
  <c r="S70" i="22"/>
  <c r="U70" i="22"/>
  <c r="W70" i="22"/>
  <c r="Y70" i="22"/>
  <c r="AA70" i="22"/>
  <c r="AC70" i="22"/>
  <c r="AE70" i="22"/>
  <c r="AI70" i="22"/>
  <c r="AK70" i="22"/>
  <c r="AM70" i="22"/>
  <c r="AO70" i="22"/>
  <c r="AQ70" i="22"/>
  <c r="AS70" i="22"/>
  <c r="AV70" i="22"/>
  <c r="AX70" i="22"/>
  <c r="AZ70" i="22"/>
  <c r="S71" i="22"/>
  <c r="U71" i="22"/>
  <c r="W71" i="22"/>
  <c r="Y71" i="22"/>
  <c r="AA71" i="22"/>
  <c r="AC71" i="22"/>
  <c r="AE71" i="22"/>
  <c r="AG71" i="22"/>
  <c r="AK71" i="22"/>
  <c r="AM71" i="22"/>
  <c r="AO71" i="22"/>
  <c r="AQ71" i="22"/>
  <c r="AS71" i="22"/>
  <c r="AV71" i="22"/>
  <c r="AX71" i="22"/>
  <c r="AZ71" i="22"/>
  <c r="S72" i="22"/>
  <c r="U72" i="22"/>
  <c r="W72" i="22"/>
  <c r="Y72" i="22"/>
  <c r="AA72" i="22"/>
  <c r="AC72" i="22"/>
  <c r="AE72" i="22"/>
  <c r="AG72" i="22"/>
  <c r="AI72" i="22"/>
  <c r="AM72" i="22"/>
  <c r="AO72" i="22"/>
  <c r="AQ72" i="22"/>
  <c r="AS72" i="22"/>
  <c r="AV72" i="22"/>
  <c r="AX72" i="22"/>
  <c r="AZ72" i="22"/>
  <c r="S73" i="22"/>
  <c r="U73" i="22"/>
  <c r="W73" i="22"/>
  <c r="Y73" i="22"/>
  <c r="AA73" i="22"/>
  <c r="AC73" i="22"/>
  <c r="AE73" i="22"/>
  <c r="AG73" i="22"/>
  <c r="AI73" i="22"/>
  <c r="AK73" i="22"/>
  <c r="AO73" i="22"/>
  <c r="AQ73" i="22"/>
  <c r="AS73" i="22"/>
  <c r="AV73" i="22"/>
  <c r="AX73" i="22"/>
  <c r="AZ73" i="22"/>
  <c r="S74" i="22"/>
  <c r="U74" i="22"/>
  <c r="W74" i="22"/>
  <c r="Y74" i="22"/>
  <c r="AA74" i="22"/>
  <c r="AC74" i="22"/>
  <c r="AE74" i="22"/>
  <c r="AG74" i="22"/>
  <c r="AI74" i="22"/>
  <c r="AK74" i="22"/>
  <c r="AM74" i="22"/>
  <c r="AQ74" i="22"/>
  <c r="AS74" i="22"/>
  <c r="AV74" i="22"/>
  <c r="AX74" i="22"/>
  <c r="AZ74" i="22"/>
  <c r="U75" i="22"/>
  <c r="W75" i="22"/>
  <c r="Y75" i="22"/>
  <c r="AA75" i="22"/>
  <c r="AC75" i="22"/>
  <c r="AE75" i="22"/>
  <c r="AG75" i="22"/>
  <c r="AI75" i="22"/>
  <c r="AK75" i="22"/>
  <c r="AM75" i="22"/>
  <c r="AO75" i="22"/>
  <c r="AQ75" i="22"/>
  <c r="AS75" i="22"/>
  <c r="AV75" i="22"/>
  <c r="AX75" i="22"/>
  <c r="AZ75" i="22"/>
  <c r="S76" i="22"/>
  <c r="W76" i="22"/>
  <c r="Y76" i="22"/>
  <c r="AA76" i="22"/>
  <c r="AC76" i="22"/>
  <c r="AE76" i="22"/>
  <c r="AG76" i="22"/>
  <c r="AI76" i="22"/>
  <c r="AK76" i="22"/>
  <c r="AM76" i="22"/>
  <c r="AO76" i="22"/>
  <c r="AQ76" i="22"/>
  <c r="AS76" i="22"/>
  <c r="AV76" i="22"/>
  <c r="AX76" i="22"/>
  <c r="AZ76" i="22"/>
  <c r="S77" i="22"/>
  <c r="U77" i="22"/>
  <c r="Y77" i="22"/>
  <c r="AA77" i="22"/>
  <c r="AC77" i="22"/>
  <c r="AE77" i="22"/>
  <c r="AG77" i="22"/>
  <c r="AI77" i="22"/>
  <c r="AK77" i="22"/>
  <c r="AM77" i="22"/>
  <c r="AO77" i="22"/>
  <c r="AQ77" i="22"/>
  <c r="AS77" i="22"/>
  <c r="AV77" i="22"/>
  <c r="AX77" i="22"/>
  <c r="AZ77" i="22"/>
  <c r="S78" i="22"/>
  <c r="U78" i="22"/>
  <c r="W78" i="22"/>
  <c r="AA78" i="22"/>
  <c r="AC78" i="22"/>
  <c r="AE78" i="22"/>
  <c r="AG78" i="22"/>
  <c r="AI78" i="22"/>
  <c r="AK78" i="22"/>
  <c r="AM78" i="22"/>
  <c r="AO78" i="22"/>
  <c r="AQ78" i="22"/>
  <c r="AS78" i="22"/>
  <c r="AV78" i="22"/>
  <c r="AX78" i="22"/>
  <c r="AZ78" i="22"/>
  <c r="S79" i="22"/>
  <c r="U79" i="22"/>
  <c r="W79" i="22"/>
  <c r="Y79" i="22"/>
  <c r="AC79" i="22"/>
  <c r="AE79" i="22"/>
  <c r="AG79" i="22"/>
  <c r="AI79" i="22"/>
  <c r="AK79" i="22"/>
  <c r="AM79" i="22"/>
  <c r="AO79" i="22"/>
  <c r="AQ79" i="22"/>
  <c r="AS79" i="22"/>
  <c r="AV79" i="22"/>
  <c r="AX79" i="22"/>
  <c r="AZ79" i="22"/>
  <c r="S80" i="22"/>
  <c r="U80" i="22"/>
  <c r="W80" i="22"/>
  <c r="Y80" i="22"/>
  <c r="AA80" i="22"/>
  <c r="AE80" i="22"/>
  <c r="AG80" i="22"/>
  <c r="AI80" i="22"/>
  <c r="AK80" i="22"/>
  <c r="AM80" i="22"/>
  <c r="AO80" i="22"/>
  <c r="AQ80" i="22"/>
  <c r="AS80" i="22"/>
  <c r="AV80" i="22"/>
  <c r="AX80" i="22"/>
  <c r="AZ80" i="22"/>
  <c r="S81" i="22"/>
  <c r="U81" i="22"/>
  <c r="W81" i="22"/>
  <c r="Y81" i="22"/>
  <c r="AA81" i="22"/>
  <c r="AC81" i="22"/>
  <c r="AG81" i="22"/>
  <c r="AI81" i="22"/>
  <c r="AK81" i="22"/>
  <c r="AM81" i="22"/>
  <c r="AO81" i="22"/>
  <c r="AQ81" i="22"/>
  <c r="AS81" i="22"/>
  <c r="AV81" i="22"/>
  <c r="AX81" i="22"/>
  <c r="AZ81" i="22"/>
  <c r="S82" i="22"/>
  <c r="U82" i="22"/>
  <c r="W82" i="22"/>
  <c r="Y82" i="22"/>
  <c r="AA82" i="22"/>
  <c r="AC82" i="22"/>
  <c r="AE82" i="22"/>
  <c r="AI82" i="22"/>
  <c r="AK82" i="22"/>
  <c r="AM82" i="22"/>
  <c r="AO82" i="22"/>
  <c r="AQ82" i="22"/>
  <c r="AS82" i="22"/>
  <c r="AV82" i="22"/>
  <c r="AX82" i="22"/>
  <c r="AZ82" i="22"/>
  <c r="S83" i="22"/>
  <c r="U83" i="22"/>
  <c r="W83" i="22"/>
  <c r="Y83" i="22"/>
  <c r="AA83" i="22"/>
  <c r="AC83" i="22"/>
  <c r="AE83" i="22"/>
  <c r="AG83" i="22"/>
  <c r="AK83" i="22"/>
  <c r="AM83" i="22"/>
  <c r="AO83" i="22"/>
  <c r="AQ83" i="22"/>
  <c r="AS83" i="22"/>
  <c r="AV83" i="22"/>
  <c r="AX83" i="22"/>
  <c r="AZ83" i="22"/>
  <c r="S84" i="22"/>
  <c r="U84" i="22"/>
  <c r="W84" i="22"/>
  <c r="Y84" i="22"/>
  <c r="AA84" i="22"/>
  <c r="AC84" i="22"/>
  <c r="AE84" i="22"/>
  <c r="AG84" i="22"/>
  <c r="AI84" i="22"/>
  <c r="AM84" i="22"/>
  <c r="AO84" i="22"/>
  <c r="AQ84" i="22"/>
  <c r="AS84" i="22"/>
  <c r="AV84" i="22"/>
  <c r="AX84" i="22"/>
  <c r="AZ84" i="22"/>
  <c r="S85" i="22"/>
  <c r="U85" i="22"/>
  <c r="W85" i="22"/>
  <c r="Y85" i="22"/>
  <c r="AA85" i="22"/>
  <c r="AC85" i="22"/>
  <c r="AE85" i="22"/>
  <c r="AG85" i="22"/>
  <c r="AI85" i="22"/>
  <c r="AK85" i="22"/>
  <c r="AO85" i="22"/>
  <c r="AQ85" i="22"/>
  <c r="AS85" i="22"/>
  <c r="AV85" i="22"/>
  <c r="AX85" i="22"/>
  <c r="AZ85" i="22"/>
  <c r="S86" i="22"/>
  <c r="U86" i="22"/>
  <c r="W86" i="22"/>
  <c r="Y86" i="22"/>
  <c r="AA86" i="22"/>
  <c r="AC86" i="22"/>
  <c r="AE86" i="22"/>
  <c r="AG86" i="22"/>
  <c r="AI86" i="22"/>
  <c r="AK86" i="22"/>
  <c r="AM86" i="22"/>
  <c r="AQ86" i="22"/>
  <c r="AS86" i="22"/>
  <c r="AV86" i="22"/>
  <c r="AX86" i="22"/>
  <c r="AZ86" i="22"/>
  <c r="U87" i="22"/>
  <c r="W87" i="22"/>
  <c r="Y87" i="22"/>
  <c r="AA87" i="22"/>
  <c r="AC87" i="22"/>
  <c r="AE87" i="22"/>
  <c r="AG87" i="22"/>
  <c r="AI87" i="22"/>
  <c r="AK87" i="22"/>
  <c r="AM87" i="22"/>
  <c r="AO87" i="22"/>
  <c r="AQ87" i="22"/>
  <c r="AS87" i="22"/>
  <c r="AV87" i="22"/>
  <c r="AX87" i="22"/>
  <c r="AZ87" i="22"/>
  <c r="S88" i="22"/>
  <c r="W88" i="22"/>
  <c r="Y88" i="22"/>
  <c r="AA88" i="22"/>
  <c r="AC88" i="22"/>
  <c r="AE88" i="22"/>
  <c r="AG88" i="22"/>
  <c r="AI88" i="22"/>
  <c r="AK88" i="22"/>
  <c r="AM88" i="22"/>
  <c r="AO88" i="22"/>
  <c r="AQ88" i="22"/>
  <c r="AS88" i="22"/>
  <c r="AV88" i="22"/>
  <c r="AX88" i="22"/>
  <c r="AZ88" i="22"/>
  <c r="S89" i="22"/>
  <c r="U89" i="22"/>
  <c r="Y89" i="22"/>
  <c r="AA89" i="22"/>
  <c r="AC89" i="22"/>
  <c r="AE89" i="22"/>
  <c r="AG89" i="22"/>
  <c r="AI89" i="22"/>
  <c r="AK89" i="22"/>
  <c r="AM89" i="22"/>
  <c r="AO89" i="22"/>
  <c r="AQ89" i="22"/>
  <c r="AS89" i="22"/>
  <c r="AV89" i="22"/>
  <c r="AX89" i="22"/>
  <c r="AZ89" i="22"/>
  <c r="S90" i="22"/>
  <c r="U90" i="22"/>
  <c r="W90" i="22"/>
  <c r="AA90" i="22"/>
  <c r="AC90" i="22"/>
  <c r="AE90" i="22"/>
  <c r="AG90" i="22"/>
  <c r="AI90" i="22"/>
  <c r="AK90" i="22"/>
  <c r="AM90" i="22"/>
  <c r="AO90" i="22"/>
  <c r="AQ90" i="22"/>
  <c r="AS90" i="22"/>
  <c r="AV90" i="22"/>
  <c r="AX90" i="22"/>
  <c r="AZ90" i="22"/>
  <c r="S91" i="22"/>
  <c r="U91" i="22"/>
  <c r="W91" i="22"/>
  <c r="Y91" i="22"/>
  <c r="AC91" i="22"/>
  <c r="AE91" i="22"/>
  <c r="AG91" i="22"/>
  <c r="AI91" i="22"/>
  <c r="AK91" i="22"/>
  <c r="AM91" i="22"/>
  <c r="AO91" i="22"/>
  <c r="AQ91" i="22"/>
  <c r="AS91" i="22"/>
  <c r="AV91" i="22"/>
  <c r="AX91" i="22"/>
  <c r="AZ91" i="22"/>
  <c r="S92" i="22"/>
  <c r="U92" i="22"/>
  <c r="W92" i="22"/>
  <c r="Y92" i="22"/>
  <c r="AA92" i="22"/>
  <c r="AE92" i="22"/>
  <c r="AG92" i="22"/>
  <c r="AI92" i="22"/>
  <c r="AK92" i="22"/>
  <c r="AM92" i="22"/>
  <c r="AO92" i="22"/>
  <c r="AQ92" i="22"/>
  <c r="AS92" i="22"/>
  <c r="AV92" i="22"/>
  <c r="AX92" i="22"/>
  <c r="AZ92" i="22"/>
  <c r="S93" i="22"/>
  <c r="U93" i="22"/>
  <c r="W93" i="22"/>
  <c r="Y93" i="22"/>
  <c r="AA93" i="22"/>
  <c r="AC93" i="22"/>
  <c r="AG93" i="22"/>
  <c r="AI93" i="22"/>
  <c r="AK93" i="22"/>
  <c r="AM93" i="22"/>
  <c r="AO93" i="22"/>
  <c r="AQ93" i="22"/>
  <c r="AS93" i="22"/>
  <c r="AV93" i="22"/>
  <c r="AX93" i="22"/>
  <c r="AZ93" i="22"/>
  <c r="S94" i="22"/>
  <c r="U94" i="22"/>
  <c r="W94" i="22"/>
  <c r="Y94" i="22"/>
  <c r="AA94" i="22"/>
  <c r="AC94" i="22"/>
  <c r="AE94" i="22"/>
  <c r="AI94" i="22"/>
  <c r="AK94" i="22"/>
  <c r="AM94" i="22"/>
  <c r="AO94" i="22"/>
  <c r="AQ94" i="22"/>
  <c r="AS94" i="22"/>
  <c r="AV94" i="22"/>
  <c r="AX94" i="22"/>
  <c r="AZ94" i="22"/>
  <c r="S95" i="22"/>
  <c r="U95" i="22"/>
  <c r="W95" i="22"/>
  <c r="Y95" i="22"/>
  <c r="AA95" i="22"/>
  <c r="AC95" i="22"/>
  <c r="AE95" i="22"/>
  <c r="AG95" i="22"/>
  <c r="AK95" i="22"/>
  <c r="AM95" i="22"/>
  <c r="AO95" i="22"/>
  <c r="AQ95" i="22"/>
  <c r="AS95" i="22"/>
  <c r="AV95" i="22"/>
  <c r="AX95" i="22"/>
  <c r="AZ95" i="22"/>
  <c r="S96" i="22"/>
  <c r="U96" i="22"/>
  <c r="W96" i="22"/>
  <c r="Y96" i="22"/>
  <c r="AA96" i="22"/>
  <c r="AC96" i="22"/>
  <c r="AE96" i="22"/>
  <c r="AG96" i="22"/>
  <c r="AI96" i="22"/>
  <c r="AM96" i="22"/>
  <c r="AO96" i="22"/>
  <c r="AQ96" i="22"/>
  <c r="AS96" i="22"/>
  <c r="AV96" i="22"/>
  <c r="AX96" i="22"/>
  <c r="AZ96" i="22"/>
  <c r="S97" i="22"/>
  <c r="U97" i="22"/>
  <c r="W97" i="22"/>
  <c r="Y97" i="22"/>
  <c r="AA97" i="22"/>
  <c r="AC97" i="22"/>
  <c r="AE97" i="22"/>
  <c r="AG97" i="22"/>
  <c r="AI97" i="22"/>
  <c r="AK97" i="22"/>
  <c r="AO97" i="22"/>
  <c r="AQ97" i="22"/>
  <c r="AS97" i="22"/>
  <c r="AV97" i="22"/>
  <c r="AX97" i="22"/>
  <c r="AZ97" i="22"/>
  <c r="S98" i="22"/>
  <c r="U98" i="22"/>
  <c r="W98" i="22"/>
  <c r="Y98" i="22"/>
  <c r="AA98" i="22"/>
  <c r="AC98" i="22"/>
  <c r="AE98" i="22"/>
  <c r="AG98" i="22"/>
  <c r="AI98" i="22"/>
  <c r="AK98" i="22"/>
  <c r="AM98" i="22"/>
  <c r="AQ98" i="22"/>
  <c r="AS98" i="22"/>
  <c r="AV98" i="22"/>
  <c r="AX98" i="22"/>
  <c r="AZ98" i="22"/>
  <c r="U99" i="22"/>
  <c r="W99" i="22"/>
  <c r="Y99" i="22"/>
  <c r="AA99" i="22"/>
  <c r="AC99" i="22"/>
  <c r="AE99" i="22"/>
  <c r="AG99" i="22"/>
  <c r="AI99" i="22"/>
  <c r="AK99" i="22"/>
  <c r="AM99" i="22"/>
  <c r="AO99" i="22"/>
  <c r="AQ99" i="22"/>
  <c r="AS99" i="22"/>
  <c r="AV99" i="22"/>
  <c r="AX99" i="22"/>
  <c r="AZ99" i="22"/>
  <c r="S100" i="22"/>
  <c r="W100" i="22"/>
  <c r="Y100" i="22"/>
  <c r="AA100" i="22"/>
  <c r="AC100" i="22"/>
  <c r="AE100" i="22"/>
  <c r="AG100" i="22"/>
  <c r="AI100" i="22"/>
  <c r="AK100" i="22"/>
  <c r="AM100" i="22"/>
  <c r="AO100" i="22"/>
  <c r="AQ100" i="22"/>
  <c r="AS100" i="22"/>
  <c r="AV100" i="22"/>
  <c r="AX100" i="22"/>
  <c r="AZ100" i="22"/>
  <c r="S101" i="22"/>
  <c r="U101" i="22"/>
  <c r="Y101" i="22"/>
  <c r="AA101" i="22"/>
  <c r="AC101" i="22"/>
  <c r="AE101" i="22"/>
  <c r="AG101" i="22"/>
  <c r="AI101" i="22"/>
  <c r="AK101" i="22"/>
  <c r="AM101" i="22"/>
  <c r="AO101" i="22"/>
  <c r="AQ101" i="22"/>
  <c r="AS101" i="22"/>
  <c r="AV101" i="22"/>
  <c r="AX101" i="22"/>
  <c r="AZ101" i="22"/>
  <c r="S102" i="22"/>
  <c r="U102" i="22"/>
  <c r="W102" i="22"/>
  <c r="AA102" i="22"/>
  <c r="AC102" i="22"/>
  <c r="AE102" i="22"/>
  <c r="AG102" i="22"/>
  <c r="AI102" i="22"/>
  <c r="AK102" i="22"/>
  <c r="AM102" i="22"/>
  <c r="AO102" i="22"/>
  <c r="AQ102" i="22"/>
  <c r="AS102" i="22"/>
  <c r="AV102" i="22"/>
  <c r="AX102" i="22"/>
  <c r="AZ102" i="22"/>
  <c r="S103" i="22"/>
  <c r="U103" i="22"/>
  <c r="W103" i="22"/>
  <c r="Y103" i="22"/>
  <c r="AC103" i="22"/>
  <c r="AE103" i="22"/>
  <c r="AG103" i="22"/>
  <c r="AI103" i="22"/>
  <c r="AK103" i="22"/>
  <c r="AM103" i="22"/>
  <c r="AO103" i="22"/>
  <c r="AQ103" i="22"/>
  <c r="AS103" i="22"/>
  <c r="AV103" i="22"/>
  <c r="AX103" i="22"/>
  <c r="AZ103" i="22"/>
  <c r="S104" i="22"/>
  <c r="U104" i="22"/>
  <c r="W104" i="22"/>
  <c r="Y104" i="22"/>
  <c r="AA104" i="22"/>
  <c r="AE104" i="22"/>
  <c r="AG104" i="22"/>
  <c r="AI104" i="22"/>
  <c r="AK104" i="22"/>
  <c r="AM104" i="22"/>
  <c r="AO104" i="22"/>
  <c r="AQ104" i="22"/>
  <c r="AS104" i="22"/>
  <c r="AV104" i="22"/>
  <c r="AX104" i="22"/>
  <c r="AZ104" i="22"/>
  <c r="S105" i="22"/>
  <c r="U105" i="22"/>
  <c r="W105" i="22"/>
  <c r="Y105" i="22"/>
  <c r="AA105" i="22"/>
  <c r="AC105" i="22"/>
  <c r="AG105" i="22"/>
  <c r="AI105" i="22"/>
  <c r="AK105" i="22"/>
  <c r="AM105" i="22"/>
  <c r="AO105" i="22"/>
  <c r="AQ105" i="22"/>
  <c r="AS105" i="22"/>
  <c r="AV105" i="22"/>
  <c r="AX105" i="22"/>
  <c r="AZ105" i="22"/>
  <c r="S106" i="22"/>
  <c r="U106" i="22"/>
  <c r="W106" i="22"/>
  <c r="Y106" i="22"/>
  <c r="AA106" i="22"/>
  <c r="AC106" i="22"/>
  <c r="AE106" i="22"/>
  <c r="AI106" i="22"/>
  <c r="AK106" i="22"/>
  <c r="AM106" i="22"/>
  <c r="AO106" i="22"/>
  <c r="AQ106" i="22"/>
  <c r="AS106" i="22"/>
  <c r="AV106" i="22"/>
  <c r="AX106" i="22"/>
  <c r="AZ106" i="22"/>
  <c r="S107" i="22"/>
  <c r="U107" i="22"/>
  <c r="W107" i="22"/>
  <c r="Y107" i="22"/>
  <c r="AA107" i="22"/>
  <c r="AC107" i="22"/>
  <c r="AE107" i="22"/>
  <c r="AG107" i="22"/>
  <c r="AK107" i="22"/>
  <c r="AM107" i="22"/>
  <c r="AO107" i="22"/>
  <c r="AQ107" i="22"/>
  <c r="AS107" i="22"/>
  <c r="AV107" i="22"/>
  <c r="AX107" i="22"/>
  <c r="AZ107" i="22"/>
  <c r="S108" i="22"/>
  <c r="U108" i="22"/>
  <c r="W108" i="22"/>
  <c r="Y108" i="22"/>
  <c r="AA108" i="22"/>
  <c r="AC108" i="22"/>
  <c r="AE108" i="22"/>
  <c r="AG108" i="22"/>
  <c r="AI108" i="22"/>
  <c r="AM108" i="22"/>
  <c r="AO108" i="22"/>
  <c r="AQ108" i="22"/>
  <c r="AS108" i="22"/>
  <c r="AV108" i="22"/>
  <c r="AX108" i="22"/>
  <c r="AZ108" i="22"/>
  <c r="S109" i="22"/>
  <c r="U109" i="22"/>
  <c r="W109" i="22"/>
  <c r="Y109" i="22"/>
  <c r="AA109" i="22"/>
  <c r="AC109" i="22"/>
  <c r="AE109" i="22"/>
  <c r="AG109" i="22"/>
  <c r="AI109" i="22"/>
  <c r="AK109" i="22"/>
  <c r="AO109" i="22"/>
  <c r="AQ109" i="22"/>
  <c r="AS109" i="22"/>
  <c r="AV109" i="22"/>
  <c r="AX109" i="22"/>
  <c r="AZ109" i="22"/>
  <c r="S110" i="22"/>
  <c r="U110" i="22"/>
  <c r="W110" i="22"/>
  <c r="Y110" i="22"/>
  <c r="AA110" i="22"/>
  <c r="AC110" i="22"/>
  <c r="AE110" i="22"/>
  <c r="AG110" i="22"/>
  <c r="AI110" i="22"/>
  <c r="AK110" i="22"/>
  <c r="AM110" i="22"/>
  <c r="AQ110" i="22"/>
  <c r="AS110" i="22"/>
  <c r="AV110" i="22"/>
  <c r="AX110" i="22"/>
  <c r="AZ110" i="22"/>
  <c r="U111" i="22"/>
  <c r="W111" i="22"/>
  <c r="Y111" i="22"/>
  <c r="AA111" i="22"/>
  <c r="AC111" i="22"/>
  <c r="AE111" i="22"/>
  <c r="AG111" i="22"/>
  <c r="AI111" i="22"/>
  <c r="AK111" i="22"/>
  <c r="AM111" i="22"/>
  <c r="AO111" i="22"/>
  <c r="AQ111" i="22"/>
  <c r="AS111" i="22"/>
  <c r="AV111" i="22"/>
  <c r="AX111" i="22"/>
  <c r="AZ111" i="22"/>
  <c r="S112" i="22"/>
  <c r="W112" i="22"/>
  <c r="Y112" i="22"/>
  <c r="AA112" i="22"/>
  <c r="AC112" i="22"/>
  <c r="AE112" i="22"/>
  <c r="AG112" i="22"/>
  <c r="AI112" i="22"/>
  <c r="AK112" i="22"/>
  <c r="AM112" i="22"/>
  <c r="AO112" i="22"/>
  <c r="AQ112" i="22"/>
  <c r="AS112" i="22"/>
  <c r="AV112" i="22"/>
  <c r="AX112" i="22"/>
  <c r="AZ112" i="22"/>
  <c r="S113" i="22"/>
  <c r="U113" i="22"/>
  <c r="Y113" i="22"/>
  <c r="AA113" i="22"/>
  <c r="AC113" i="22"/>
  <c r="AE113" i="22"/>
  <c r="AG113" i="22"/>
  <c r="AI113" i="22"/>
  <c r="AK113" i="22"/>
  <c r="AM113" i="22"/>
  <c r="AO113" i="22"/>
  <c r="AQ113" i="22"/>
  <c r="AS113" i="22"/>
  <c r="AV113" i="22"/>
  <c r="AX113" i="22"/>
  <c r="AZ113" i="22"/>
  <c r="S114" i="22"/>
  <c r="U114" i="22"/>
  <c r="W114" i="22"/>
  <c r="AA114" i="22"/>
  <c r="AC114" i="22"/>
  <c r="AE114" i="22"/>
  <c r="AG114" i="22"/>
  <c r="AI114" i="22"/>
  <c r="AK114" i="22"/>
  <c r="AM114" i="22"/>
  <c r="AO114" i="22"/>
  <c r="AQ114" i="22"/>
  <c r="AS114" i="22"/>
  <c r="AV114" i="22"/>
  <c r="AX114" i="22"/>
  <c r="AZ114" i="22"/>
  <c r="S115" i="22"/>
  <c r="U115" i="22"/>
  <c r="W115" i="22"/>
  <c r="Y115" i="22"/>
  <c r="AC115" i="22"/>
  <c r="AE115" i="22"/>
  <c r="AG115" i="22"/>
  <c r="AI115" i="22"/>
  <c r="AK115" i="22"/>
  <c r="AM115" i="22"/>
  <c r="AO115" i="22"/>
  <c r="AQ115" i="22"/>
  <c r="AS115" i="22"/>
  <c r="AV115" i="22"/>
  <c r="AX115" i="22"/>
  <c r="AZ115" i="22"/>
  <c r="S116" i="22"/>
  <c r="U116" i="22"/>
  <c r="W116" i="22"/>
  <c r="Y116" i="22"/>
  <c r="AA116" i="22"/>
  <c r="AE116" i="22"/>
  <c r="AG116" i="22"/>
  <c r="AI116" i="22"/>
  <c r="AK116" i="22"/>
  <c r="AM116" i="22"/>
  <c r="AO116" i="22"/>
  <c r="AQ116" i="22"/>
  <c r="AS116" i="22"/>
  <c r="AV116" i="22"/>
  <c r="AX116" i="22"/>
  <c r="AZ116" i="22"/>
  <c r="S117" i="22"/>
  <c r="U117" i="22"/>
  <c r="W117" i="22"/>
  <c r="Y117" i="22"/>
  <c r="AA117" i="22"/>
  <c r="AC117" i="22"/>
  <c r="AG117" i="22"/>
  <c r="AI117" i="22"/>
  <c r="AK117" i="22"/>
  <c r="AM117" i="22"/>
  <c r="AO117" i="22"/>
  <c r="AQ117" i="22"/>
  <c r="AS117" i="22"/>
  <c r="AV117" i="22"/>
  <c r="AX117" i="22"/>
  <c r="AZ117" i="22"/>
  <c r="S118" i="22"/>
  <c r="U118" i="22"/>
  <c r="W118" i="22"/>
  <c r="Y118" i="22"/>
  <c r="AA118" i="22"/>
  <c r="AC118" i="22"/>
  <c r="AE118" i="22"/>
  <c r="AI118" i="22"/>
  <c r="AK118" i="22"/>
  <c r="AM118" i="22"/>
  <c r="AO118" i="22"/>
  <c r="AQ118" i="22"/>
  <c r="AS118" i="22"/>
  <c r="AV118" i="22"/>
  <c r="AX118" i="22"/>
  <c r="AZ118" i="22"/>
  <c r="S119" i="22"/>
  <c r="U119" i="22"/>
  <c r="W119" i="22"/>
  <c r="Y119" i="22"/>
  <c r="AA119" i="22"/>
  <c r="AC119" i="22"/>
  <c r="AE119" i="22"/>
  <c r="AG119" i="22"/>
  <c r="AK119" i="22"/>
  <c r="AM119" i="22"/>
  <c r="AO119" i="22"/>
  <c r="AQ119" i="22"/>
  <c r="AS119" i="22"/>
  <c r="AV119" i="22"/>
  <c r="AX119" i="22"/>
  <c r="AZ119" i="22"/>
  <c r="S120" i="22"/>
  <c r="U120" i="22"/>
  <c r="W120" i="22"/>
  <c r="Y120" i="22"/>
  <c r="AA120" i="22"/>
  <c r="AC120" i="22"/>
  <c r="AE120" i="22"/>
  <c r="AG120" i="22"/>
  <c r="AI120" i="22"/>
  <c r="AM120" i="22"/>
  <c r="AO120" i="22"/>
  <c r="AQ120" i="22"/>
  <c r="AS120" i="22"/>
  <c r="AV120" i="22"/>
  <c r="AX120" i="22"/>
  <c r="AZ120" i="22"/>
  <c r="S121" i="22"/>
  <c r="U121" i="22"/>
  <c r="W121" i="22"/>
  <c r="Y121" i="22"/>
  <c r="AA121" i="22"/>
  <c r="AC121" i="22"/>
  <c r="AE121" i="22"/>
  <c r="AG121" i="22"/>
  <c r="AI121" i="22"/>
  <c r="AK121" i="22"/>
  <c r="AO121" i="22"/>
  <c r="AQ121" i="22"/>
  <c r="AS121" i="22"/>
  <c r="AV121" i="22"/>
  <c r="AX121" i="22"/>
  <c r="AZ121" i="22"/>
  <c r="S122" i="22"/>
  <c r="U122" i="22"/>
  <c r="W122" i="22"/>
  <c r="Y122" i="22"/>
  <c r="AA122" i="22"/>
  <c r="AC122" i="22"/>
  <c r="AE122" i="22"/>
  <c r="AG122" i="22"/>
  <c r="AI122" i="22"/>
  <c r="AK122" i="22"/>
  <c r="AM122" i="22"/>
  <c r="AQ122" i="22"/>
  <c r="AS122" i="22"/>
  <c r="AV122" i="22"/>
  <c r="AX122" i="22"/>
  <c r="AZ122" i="22"/>
  <c r="U123" i="22"/>
  <c r="W123" i="22"/>
  <c r="Y123" i="22"/>
  <c r="AA123" i="22"/>
  <c r="AC123" i="22"/>
  <c r="AE123" i="22"/>
  <c r="AG123" i="22"/>
  <c r="AI123" i="22"/>
  <c r="AK123" i="22"/>
  <c r="AM123" i="22"/>
  <c r="AO123" i="22"/>
  <c r="AQ123" i="22"/>
  <c r="AS123" i="22"/>
  <c r="AV123" i="22"/>
  <c r="AX123" i="22"/>
  <c r="AZ123" i="22"/>
  <c r="S124" i="22"/>
  <c r="W124" i="22"/>
  <c r="Y124" i="22"/>
  <c r="AA124" i="22"/>
  <c r="AC124" i="22"/>
  <c r="AE124" i="22"/>
  <c r="AG124" i="22"/>
  <c r="AI124" i="22"/>
  <c r="AK124" i="22"/>
  <c r="AM124" i="22"/>
  <c r="AO124" i="22"/>
  <c r="AQ124" i="22"/>
  <c r="AS124" i="22"/>
  <c r="AV124" i="22"/>
  <c r="AX124" i="22"/>
  <c r="AZ124" i="22"/>
  <c r="S125" i="22"/>
  <c r="U125" i="22"/>
  <c r="Y125" i="22"/>
  <c r="AA125" i="22"/>
  <c r="AC125" i="22"/>
  <c r="AE125" i="22"/>
  <c r="AG125" i="22"/>
  <c r="AI125" i="22"/>
  <c r="AK125" i="22"/>
  <c r="AM125" i="22"/>
  <c r="AO125" i="22"/>
  <c r="AQ125" i="22"/>
  <c r="AS125" i="22"/>
  <c r="AV125" i="22"/>
  <c r="AX125" i="22"/>
  <c r="AZ125" i="22"/>
  <c r="S126" i="22"/>
  <c r="U126" i="22"/>
  <c r="W126" i="22"/>
  <c r="AA126" i="22"/>
  <c r="AC126" i="22"/>
  <c r="AE126" i="22"/>
  <c r="AG126" i="22"/>
  <c r="AI126" i="22"/>
  <c r="AK126" i="22"/>
  <c r="AM126" i="22"/>
  <c r="AO126" i="22"/>
  <c r="AQ126" i="22"/>
  <c r="AS126" i="22"/>
  <c r="AV126" i="22"/>
  <c r="AX126" i="22"/>
  <c r="AZ126" i="22"/>
  <c r="S127" i="22"/>
  <c r="U127" i="22"/>
  <c r="W127" i="22"/>
  <c r="Y127" i="22"/>
  <c r="AC127" i="22"/>
  <c r="AE127" i="22"/>
  <c r="AG127" i="22"/>
  <c r="AI127" i="22"/>
  <c r="AK127" i="22"/>
  <c r="AM127" i="22"/>
  <c r="AO127" i="22"/>
  <c r="AQ127" i="22"/>
  <c r="AS127" i="22"/>
  <c r="AV127" i="22"/>
  <c r="AX127" i="22"/>
  <c r="AZ127" i="22"/>
  <c r="S128" i="22"/>
  <c r="U128" i="22"/>
  <c r="W128" i="22"/>
  <c r="Y128" i="22"/>
  <c r="AA128" i="22"/>
  <c r="AE128" i="22"/>
  <c r="AG128" i="22"/>
  <c r="AI128" i="22"/>
  <c r="AK128" i="22"/>
  <c r="AM128" i="22"/>
  <c r="AO128" i="22"/>
  <c r="AQ128" i="22"/>
  <c r="AS128" i="22"/>
  <c r="AV128" i="22"/>
  <c r="AX128" i="22"/>
  <c r="AZ128" i="22"/>
  <c r="S129" i="22"/>
  <c r="U129" i="22"/>
  <c r="W129" i="22"/>
  <c r="Y129" i="22"/>
  <c r="AA129" i="22"/>
  <c r="AC129" i="22"/>
  <c r="AG129" i="22"/>
  <c r="AI129" i="22"/>
  <c r="AK129" i="22"/>
  <c r="AM129" i="22"/>
  <c r="AO129" i="22"/>
  <c r="AQ129" i="22"/>
  <c r="AS129" i="22"/>
  <c r="AV129" i="22"/>
  <c r="AX129" i="22"/>
  <c r="AZ129" i="22"/>
  <c r="S130" i="22"/>
  <c r="U130" i="22"/>
  <c r="W130" i="22"/>
  <c r="Y130" i="22"/>
  <c r="AA130" i="22"/>
  <c r="AC130" i="22"/>
  <c r="AE130" i="22"/>
  <c r="AI130" i="22"/>
  <c r="AK130" i="22"/>
  <c r="AM130" i="22"/>
  <c r="AO130" i="22"/>
  <c r="AQ130" i="22"/>
  <c r="AS130" i="22"/>
  <c r="AV130" i="22"/>
  <c r="AX130" i="22"/>
  <c r="AZ130" i="22"/>
  <c r="S131" i="22"/>
  <c r="U131" i="22"/>
  <c r="W131" i="22"/>
  <c r="Y131" i="22"/>
  <c r="AA131" i="22"/>
  <c r="AC131" i="22"/>
  <c r="AE131" i="22"/>
  <c r="AG131" i="22"/>
  <c r="AK131" i="22"/>
  <c r="AM131" i="22"/>
  <c r="AO131" i="22"/>
  <c r="AQ131" i="22"/>
  <c r="AS131" i="22"/>
  <c r="AV131" i="22"/>
  <c r="AX131" i="22"/>
  <c r="AZ131" i="22"/>
  <c r="S132" i="22"/>
  <c r="U132" i="22"/>
  <c r="W132" i="22"/>
  <c r="Y132" i="22"/>
  <c r="AA132" i="22"/>
  <c r="AC132" i="22"/>
  <c r="AE132" i="22"/>
  <c r="AG132" i="22"/>
  <c r="AI132" i="22"/>
  <c r="AM132" i="22"/>
  <c r="AO132" i="22"/>
  <c r="AQ132" i="22"/>
  <c r="AS132" i="22"/>
  <c r="AV132" i="22"/>
  <c r="AX132" i="22"/>
  <c r="AZ132" i="22"/>
  <c r="S133" i="22"/>
  <c r="U133" i="22"/>
  <c r="W133" i="22"/>
  <c r="Y133" i="22"/>
  <c r="AA133" i="22"/>
  <c r="AC133" i="22"/>
  <c r="AE133" i="22"/>
  <c r="AG133" i="22"/>
  <c r="AI133" i="22"/>
  <c r="AK133" i="22"/>
  <c r="AO133" i="22"/>
  <c r="AQ133" i="22"/>
  <c r="AS133" i="22"/>
  <c r="AV133" i="22"/>
  <c r="AX133" i="22"/>
  <c r="AZ133" i="22"/>
  <c r="S134" i="22"/>
  <c r="U134" i="22"/>
  <c r="W134" i="22"/>
  <c r="Y134" i="22"/>
  <c r="AA134" i="22"/>
  <c r="AC134" i="22"/>
  <c r="AE134" i="22"/>
  <c r="AG134" i="22"/>
  <c r="AI134" i="22"/>
  <c r="AK134" i="22"/>
  <c r="AM134" i="22"/>
  <c r="AQ134" i="22"/>
  <c r="AS134" i="22"/>
  <c r="AV134" i="22"/>
  <c r="AX134" i="22"/>
  <c r="AZ134" i="22"/>
  <c r="U135" i="22"/>
  <c r="W135" i="22"/>
  <c r="Y135" i="22"/>
  <c r="AA135" i="22"/>
  <c r="AC135" i="22"/>
  <c r="AE135" i="22"/>
  <c r="AG135" i="22"/>
  <c r="AI135" i="22"/>
  <c r="AK135" i="22"/>
  <c r="AM135" i="22"/>
  <c r="AO135" i="22"/>
  <c r="AQ135" i="22"/>
  <c r="AS135" i="22"/>
  <c r="AV135" i="22"/>
  <c r="AX135" i="22"/>
  <c r="AZ135" i="22"/>
  <c r="S136" i="22"/>
  <c r="W136" i="22"/>
  <c r="Y136" i="22"/>
  <c r="AA136" i="22"/>
  <c r="AC136" i="22"/>
  <c r="AE136" i="22"/>
  <c r="AG136" i="22"/>
  <c r="AI136" i="22"/>
  <c r="AK136" i="22"/>
  <c r="AM136" i="22"/>
  <c r="AO136" i="22"/>
  <c r="AQ136" i="22"/>
  <c r="AS136" i="22"/>
  <c r="AV136" i="22"/>
  <c r="AX136" i="22"/>
  <c r="AZ136" i="22"/>
  <c r="S137" i="22"/>
  <c r="U137" i="22"/>
  <c r="Y137" i="22"/>
  <c r="AA137" i="22"/>
  <c r="AC137" i="22"/>
  <c r="AE137" i="22"/>
  <c r="AG137" i="22"/>
  <c r="AI137" i="22"/>
  <c r="AK137" i="22"/>
  <c r="AM137" i="22"/>
  <c r="AO137" i="22"/>
  <c r="AQ137" i="22"/>
  <c r="AS137" i="22"/>
  <c r="AV137" i="22"/>
  <c r="AX137" i="22"/>
  <c r="AZ137" i="22"/>
  <c r="S138" i="22"/>
  <c r="U138" i="22"/>
  <c r="W138" i="22"/>
  <c r="AA138" i="22"/>
  <c r="AC138" i="22"/>
  <c r="AE138" i="22"/>
  <c r="AG138" i="22"/>
  <c r="AI138" i="22"/>
  <c r="AK138" i="22"/>
  <c r="AM138" i="22"/>
  <c r="AO138" i="22"/>
  <c r="AQ138" i="22"/>
  <c r="AS138" i="22"/>
  <c r="AV138" i="22"/>
  <c r="AX138" i="22"/>
  <c r="AZ138" i="22"/>
  <c r="S139" i="22"/>
  <c r="U139" i="22"/>
  <c r="W139" i="22"/>
  <c r="Y139" i="22"/>
  <c r="AC139" i="22"/>
  <c r="AE139" i="22"/>
  <c r="AG139" i="22"/>
  <c r="AI139" i="22"/>
  <c r="AK139" i="22"/>
  <c r="AM139" i="22"/>
  <c r="AO139" i="22"/>
  <c r="AQ139" i="22"/>
  <c r="AS139" i="22"/>
  <c r="AV139" i="22"/>
  <c r="AX139" i="22"/>
  <c r="AZ139" i="22"/>
  <c r="S140" i="22"/>
  <c r="U140" i="22"/>
  <c r="W140" i="22"/>
  <c r="Y140" i="22"/>
  <c r="AA140" i="22"/>
  <c r="AE140" i="22"/>
  <c r="AG140" i="22"/>
  <c r="AI140" i="22"/>
  <c r="AK140" i="22"/>
  <c r="AM140" i="22"/>
  <c r="AO140" i="22"/>
  <c r="AQ140" i="22"/>
  <c r="AS140" i="22"/>
  <c r="AV140" i="22"/>
  <c r="AX140" i="22"/>
  <c r="AZ140" i="22"/>
  <c r="S141" i="22"/>
  <c r="U141" i="22"/>
  <c r="W141" i="22"/>
  <c r="Y141" i="22"/>
  <c r="AA141" i="22"/>
  <c r="AC141" i="22"/>
  <c r="AG141" i="22"/>
  <c r="AI141" i="22"/>
  <c r="AK141" i="22"/>
  <c r="AM141" i="22"/>
  <c r="AO141" i="22"/>
  <c r="AQ141" i="22"/>
  <c r="AS141" i="22"/>
  <c r="AV141" i="22"/>
  <c r="AX141" i="22"/>
  <c r="AZ141" i="22"/>
  <c r="S142" i="22"/>
  <c r="U142" i="22"/>
  <c r="W142" i="22"/>
  <c r="Y142" i="22"/>
  <c r="AA142" i="22"/>
  <c r="AC142" i="22"/>
  <c r="AE142" i="22"/>
  <c r="AI142" i="22"/>
  <c r="AK142" i="22"/>
  <c r="AM142" i="22"/>
  <c r="AO142" i="22"/>
  <c r="AQ142" i="22"/>
  <c r="AS142" i="22"/>
  <c r="AV142" i="22"/>
  <c r="AX142" i="22"/>
  <c r="AZ142" i="22"/>
  <c r="S143" i="22"/>
  <c r="U143" i="22"/>
  <c r="W143" i="22"/>
  <c r="Y143" i="22"/>
  <c r="AA143" i="22"/>
  <c r="AC143" i="22"/>
  <c r="AE143" i="22"/>
  <c r="AG143" i="22"/>
  <c r="AK143" i="22"/>
  <c r="AM143" i="22"/>
  <c r="AO143" i="22"/>
  <c r="AQ143" i="22"/>
  <c r="AS143" i="22"/>
  <c r="AV143" i="22"/>
  <c r="AX143" i="22"/>
  <c r="AZ143" i="22"/>
  <c r="S144" i="22"/>
  <c r="U144" i="22"/>
  <c r="W144" i="22"/>
  <c r="Y144" i="22"/>
  <c r="AA144" i="22"/>
  <c r="AC144" i="22"/>
  <c r="AE144" i="22"/>
  <c r="AG144" i="22"/>
  <c r="AI144" i="22"/>
  <c r="AM144" i="22"/>
  <c r="AO144" i="22"/>
  <c r="AQ144" i="22"/>
  <c r="AS144" i="22"/>
  <c r="AV144" i="22"/>
  <c r="AX144" i="22"/>
  <c r="AZ144" i="22"/>
  <c r="S145" i="22"/>
  <c r="U145" i="22"/>
  <c r="W145" i="22"/>
  <c r="Y145" i="22"/>
  <c r="AA145" i="22"/>
  <c r="AC145" i="22"/>
  <c r="AE145" i="22"/>
  <c r="AG145" i="22"/>
  <c r="AI145" i="22"/>
  <c r="AK145" i="22"/>
  <c r="AO145" i="22"/>
  <c r="AQ145" i="22"/>
  <c r="AS145" i="22"/>
  <c r="AV145" i="22"/>
  <c r="AX145" i="22"/>
  <c r="AZ145" i="22"/>
  <c r="S146" i="22"/>
  <c r="U146" i="22"/>
  <c r="W146" i="22"/>
  <c r="Y146" i="22"/>
  <c r="AA146" i="22"/>
  <c r="AC146" i="22"/>
  <c r="AE146" i="22"/>
  <c r="AG146" i="22"/>
  <c r="AI146" i="22"/>
  <c r="AK146" i="22"/>
  <c r="AM146" i="22"/>
  <c r="AQ146" i="22"/>
  <c r="AS146" i="22"/>
  <c r="AV146" i="22"/>
  <c r="AX146" i="22"/>
  <c r="AZ146" i="22"/>
  <c r="U147" i="22"/>
  <c r="W147" i="22"/>
  <c r="Y147" i="22"/>
  <c r="AA147" i="22"/>
  <c r="AC147" i="22"/>
  <c r="AE147" i="22"/>
  <c r="AG147" i="22"/>
  <c r="AI147" i="22"/>
  <c r="AK147" i="22"/>
  <c r="AM147" i="22"/>
  <c r="AO147" i="22"/>
  <c r="AQ147" i="22"/>
  <c r="AS147" i="22"/>
  <c r="AV147" i="22"/>
  <c r="AX147" i="22"/>
  <c r="AZ147" i="22"/>
  <c r="S148" i="22"/>
  <c r="W148" i="22"/>
  <c r="Y148" i="22"/>
  <c r="AA148" i="22"/>
  <c r="AC148" i="22"/>
  <c r="AE148" i="22"/>
  <c r="AG148" i="22"/>
  <c r="AI148" i="22"/>
  <c r="AK148" i="22"/>
  <c r="AM148" i="22"/>
  <c r="AO148" i="22"/>
  <c r="AQ148" i="22"/>
  <c r="AS148" i="22"/>
  <c r="AV148" i="22"/>
  <c r="AX148" i="22"/>
  <c r="AZ148" i="22"/>
  <c r="S149" i="22"/>
  <c r="U149" i="22"/>
  <c r="Y149" i="22"/>
  <c r="AA149" i="22"/>
  <c r="AC149" i="22"/>
  <c r="AE149" i="22"/>
  <c r="AG149" i="22"/>
  <c r="AI149" i="22"/>
  <c r="AK149" i="22"/>
  <c r="AM149" i="22"/>
  <c r="AO149" i="22"/>
  <c r="AQ149" i="22"/>
  <c r="AS149" i="22"/>
  <c r="AV149" i="22"/>
  <c r="AX149" i="22"/>
  <c r="AZ149" i="22"/>
  <c r="S150" i="22"/>
  <c r="U150" i="22"/>
  <c r="W150" i="22"/>
  <c r="AA150" i="22"/>
  <c r="AC150" i="22"/>
  <c r="AE150" i="22"/>
  <c r="AG150" i="22"/>
  <c r="AI150" i="22"/>
  <c r="AK150" i="22"/>
  <c r="AM150" i="22"/>
  <c r="AO150" i="22"/>
  <c r="AQ150" i="22"/>
  <c r="AS150" i="22"/>
  <c r="AV150" i="22"/>
  <c r="AX150" i="22"/>
  <c r="AZ150" i="22"/>
  <c r="S151" i="22"/>
  <c r="U151" i="22"/>
  <c r="W151" i="22"/>
  <c r="Y151" i="22"/>
  <c r="AC151" i="22"/>
  <c r="AE151" i="22"/>
  <c r="AG151" i="22"/>
  <c r="AI151" i="22"/>
  <c r="AK151" i="22"/>
  <c r="AM151" i="22"/>
  <c r="AO151" i="22"/>
  <c r="AQ151" i="22"/>
  <c r="AS151" i="22"/>
  <c r="AV151" i="22"/>
  <c r="AX151" i="22"/>
  <c r="AZ151" i="22"/>
  <c r="S152" i="22"/>
  <c r="U152" i="22"/>
  <c r="W152" i="22"/>
  <c r="Y152" i="22"/>
  <c r="AA152" i="22"/>
  <c r="AE152" i="22"/>
  <c r="AG152" i="22"/>
  <c r="AI152" i="22"/>
  <c r="AK152" i="22"/>
  <c r="AM152" i="22"/>
  <c r="AO152" i="22"/>
  <c r="AQ152" i="22"/>
  <c r="AS152" i="22"/>
  <c r="AV152" i="22"/>
  <c r="AX152" i="22"/>
  <c r="AZ152" i="22"/>
  <c r="S153" i="22"/>
  <c r="U153" i="22"/>
  <c r="W153" i="22"/>
  <c r="Y153" i="22"/>
  <c r="AA153" i="22"/>
  <c r="AC153" i="22"/>
  <c r="AG153" i="22"/>
  <c r="AI153" i="22"/>
  <c r="AK153" i="22"/>
  <c r="AM153" i="22"/>
  <c r="AO153" i="22"/>
  <c r="AQ153" i="22"/>
  <c r="AS153" i="22"/>
  <c r="AV153" i="22"/>
  <c r="AX153" i="22"/>
  <c r="AZ153" i="22"/>
  <c r="S154" i="22"/>
  <c r="U154" i="22"/>
  <c r="W154" i="22"/>
  <c r="Y154" i="22"/>
  <c r="AA154" i="22"/>
  <c r="AC154" i="22"/>
  <c r="AE154" i="22"/>
  <c r="AI154" i="22"/>
  <c r="AK154" i="22"/>
  <c r="AM154" i="22"/>
  <c r="AO154" i="22"/>
  <c r="AQ154" i="22"/>
  <c r="AS154" i="22"/>
  <c r="AV154" i="22"/>
  <c r="AX154" i="22"/>
  <c r="AZ154" i="22"/>
  <c r="S155" i="22"/>
  <c r="U155" i="22"/>
  <c r="W155" i="22"/>
  <c r="Y155" i="22"/>
  <c r="AA155" i="22"/>
  <c r="AC155" i="22"/>
  <c r="AE155" i="22"/>
  <c r="AG155" i="22"/>
  <c r="AK155" i="22"/>
  <c r="AM155" i="22"/>
  <c r="AO155" i="22"/>
  <c r="AQ155" i="22"/>
  <c r="AS155" i="22"/>
  <c r="AV155" i="22"/>
  <c r="AX155" i="22"/>
  <c r="AZ155" i="22"/>
  <c r="S156" i="22"/>
  <c r="U156" i="22"/>
  <c r="W156" i="22"/>
  <c r="Y156" i="22"/>
  <c r="AA156" i="22"/>
  <c r="AC156" i="22"/>
  <c r="AE156" i="22"/>
  <c r="AG156" i="22"/>
  <c r="AI156" i="22"/>
  <c r="AM156" i="22"/>
  <c r="AO156" i="22"/>
  <c r="AQ156" i="22"/>
  <c r="AS156" i="22"/>
  <c r="AV156" i="22"/>
  <c r="AX156" i="22"/>
  <c r="AZ156" i="22"/>
  <c r="S157" i="22"/>
  <c r="U157" i="22"/>
  <c r="W157" i="22"/>
  <c r="Y157" i="22"/>
  <c r="AA157" i="22"/>
  <c r="AC157" i="22"/>
  <c r="AE157" i="22"/>
  <c r="AG157" i="22"/>
  <c r="AI157" i="22"/>
  <c r="AK157" i="22"/>
  <c r="AO157" i="22"/>
  <c r="AQ157" i="22"/>
  <c r="AS157" i="22"/>
  <c r="AV157" i="22"/>
  <c r="AX157" i="22"/>
  <c r="AZ157" i="22"/>
  <c r="S158" i="22"/>
  <c r="U158" i="22"/>
  <c r="W158" i="22"/>
  <c r="Y158" i="22"/>
  <c r="AA158" i="22"/>
  <c r="AC158" i="22"/>
  <c r="AE158" i="22"/>
  <c r="AG158" i="22"/>
  <c r="AI158" i="22"/>
  <c r="AK158" i="22"/>
  <c r="AM158" i="22"/>
  <c r="AQ158" i="22"/>
  <c r="AS158" i="22"/>
  <c r="AV158" i="22"/>
  <c r="AX158" i="22"/>
  <c r="AZ158" i="22"/>
  <c r="U159" i="22"/>
  <c r="W159" i="22"/>
  <c r="Y159" i="22"/>
  <c r="AA159" i="22"/>
  <c r="AC159" i="22"/>
  <c r="AE159" i="22"/>
  <c r="AG159" i="22"/>
  <c r="AI159" i="22"/>
  <c r="AK159" i="22"/>
  <c r="AM159" i="22"/>
  <c r="AO159" i="22"/>
  <c r="AQ159" i="22"/>
  <c r="AS159" i="22"/>
  <c r="AV159" i="22"/>
  <c r="AX159" i="22"/>
  <c r="AZ159" i="22"/>
  <c r="S160" i="22"/>
  <c r="W160" i="22"/>
  <c r="Y160" i="22"/>
  <c r="AA160" i="22"/>
  <c r="AC160" i="22"/>
  <c r="AE160" i="22"/>
  <c r="AG160" i="22"/>
  <c r="AI160" i="22"/>
  <c r="AK160" i="22"/>
  <c r="AM160" i="22"/>
  <c r="AO160" i="22"/>
  <c r="AQ160" i="22"/>
  <c r="AS160" i="22"/>
  <c r="AV160" i="22"/>
  <c r="AX160" i="22"/>
  <c r="AZ160" i="22"/>
  <c r="S161" i="22"/>
  <c r="U161" i="22"/>
  <c r="Y161" i="22"/>
  <c r="AA161" i="22"/>
  <c r="AC161" i="22"/>
  <c r="AE161" i="22"/>
  <c r="AG161" i="22"/>
  <c r="AI161" i="22"/>
  <c r="AK161" i="22"/>
  <c r="AM161" i="22"/>
  <c r="AO161" i="22"/>
  <c r="AQ161" i="22"/>
  <c r="AS161" i="22"/>
  <c r="AV161" i="22"/>
  <c r="AX161" i="22"/>
  <c r="AZ161" i="22"/>
  <c r="S162" i="22"/>
  <c r="U162" i="22"/>
  <c r="W162" i="22"/>
  <c r="AA162" i="22"/>
  <c r="AC162" i="22"/>
  <c r="AE162" i="22"/>
  <c r="AG162" i="22"/>
  <c r="AI162" i="22"/>
  <c r="AK162" i="22"/>
  <c r="AM162" i="22"/>
  <c r="AO162" i="22"/>
  <c r="AQ162" i="22"/>
  <c r="AS162" i="22"/>
  <c r="AV162" i="22"/>
  <c r="AX162" i="22"/>
  <c r="AZ162" i="22"/>
  <c r="S163" i="22"/>
  <c r="U163" i="22"/>
  <c r="W163" i="22"/>
  <c r="Y163" i="22"/>
  <c r="AC163" i="22"/>
  <c r="AE163" i="22"/>
  <c r="AG163" i="22"/>
  <c r="AI163" i="22"/>
  <c r="AK163" i="22"/>
  <c r="AM163" i="22"/>
  <c r="AO163" i="22"/>
  <c r="AQ163" i="22"/>
  <c r="AS163" i="22"/>
  <c r="AV163" i="22"/>
  <c r="AX163" i="22"/>
  <c r="AZ163" i="22"/>
  <c r="S164" i="22"/>
  <c r="U164" i="22"/>
  <c r="W164" i="22"/>
  <c r="Y164" i="22"/>
  <c r="AA164" i="22"/>
  <c r="AE164" i="22"/>
  <c r="AG164" i="22"/>
  <c r="AI164" i="22"/>
  <c r="AK164" i="22"/>
  <c r="AM164" i="22"/>
  <c r="AO164" i="22"/>
  <c r="AQ164" i="22"/>
  <c r="AS164" i="22"/>
  <c r="AV164" i="22"/>
  <c r="AX164" i="22"/>
  <c r="AZ164" i="22"/>
  <c r="S165" i="22"/>
  <c r="U165" i="22"/>
  <c r="W165" i="22"/>
  <c r="Y165" i="22"/>
  <c r="AA165" i="22"/>
  <c r="AC165" i="22"/>
  <c r="AG165" i="22"/>
  <c r="AI165" i="22"/>
  <c r="AK165" i="22"/>
  <c r="AM165" i="22"/>
  <c r="AO165" i="22"/>
  <c r="AQ165" i="22"/>
  <c r="AS165" i="22"/>
  <c r="AV165" i="22"/>
  <c r="AX165" i="22"/>
  <c r="AZ165" i="22"/>
  <c r="S166" i="22"/>
  <c r="U166" i="22"/>
  <c r="W166" i="22"/>
  <c r="Y166" i="22"/>
  <c r="AA166" i="22"/>
  <c r="AC166" i="22"/>
  <c r="AE166" i="22"/>
  <c r="AI166" i="22"/>
  <c r="AK166" i="22"/>
  <c r="AM166" i="22"/>
  <c r="AO166" i="22"/>
  <c r="AQ166" i="22"/>
  <c r="AS166" i="22"/>
  <c r="AV166" i="22"/>
  <c r="AX166" i="22"/>
  <c r="AZ166" i="22"/>
  <c r="S167" i="22"/>
  <c r="U167" i="22"/>
  <c r="W167" i="22"/>
  <c r="Y167" i="22"/>
  <c r="AA167" i="22"/>
  <c r="AC167" i="22"/>
  <c r="AE167" i="22"/>
  <c r="AG167" i="22"/>
  <c r="AK167" i="22"/>
  <c r="AM167" i="22"/>
  <c r="AO167" i="22"/>
  <c r="AQ167" i="22"/>
  <c r="AS167" i="22"/>
  <c r="AV167" i="22"/>
  <c r="AX167" i="22"/>
  <c r="AZ167" i="22"/>
  <c r="S168" i="22"/>
  <c r="U168" i="22"/>
  <c r="W168" i="22"/>
  <c r="Y168" i="22"/>
  <c r="AA168" i="22"/>
  <c r="AC168" i="22"/>
  <c r="AE168" i="22"/>
  <c r="AG168" i="22"/>
  <c r="AI168" i="22"/>
  <c r="AM168" i="22"/>
  <c r="AO168" i="22"/>
  <c r="AQ168" i="22"/>
  <c r="AS168" i="22"/>
  <c r="AV168" i="22"/>
  <c r="AX168" i="22"/>
  <c r="AZ168" i="22"/>
  <c r="S169" i="22"/>
  <c r="U169" i="22"/>
  <c r="W169" i="22"/>
  <c r="Y169" i="22"/>
  <c r="AA169" i="22"/>
  <c r="AC169" i="22"/>
  <c r="AE169" i="22"/>
  <c r="AG169" i="22"/>
  <c r="AI169" i="22"/>
  <c r="AK169" i="22"/>
  <c r="AO169" i="22"/>
  <c r="AQ169" i="22"/>
  <c r="AS169" i="22"/>
  <c r="AV169" i="22"/>
  <c r="AX169" i="22"/>
  <c r="AZ169" i="22"/>
  <c r="S170" i="22"/>
  <c r="U170" i="22"/>
  <c r="W170" i="22"/>
  <c r="Y170" i="22"/>
  <c r="AA170" i="22"/>
  <c r="AC170" i="22"/>
  <c r="AE170" i="22"/>
  <c r="AG170" i="22"/>
  <c r="AI170" i="22"/>
  <c r="AK170" i="22"/>
  <c r="AM170" i="22"/>
  <c r="AQ170" i="22"/>
  <c r="AS170" i="22"/>
  <c r="AV170" i="22"/>
  <c r="AX170" i="22"/>
  <c r="AZ170" i="22"/>
  <c r="U171" i="22"/>
  <c r="W171" i="22"/>
  <c r="Y171" i="22"/>
  <c r="AA171" i="22"/>
  <c r="AC171" i="22"/>
  <c r="AE171" i="22"/>
  <c r="AG171" i="22"/>
  <c r="AI171" i="22"/>
  <c r="AK171" i="22"/>
  <c r="AM171" i="22"/>
  <c r="AO171" i="22"/>
  <c r="AQ171" i="22"/>
  <c r="AS171" i="22"/>
  <c r="AV171" i="22"/>
  <c r="AX171" i="22"/>
  <c r="AZ171" i="22"/>
  <c r="S172" i="22"/>
  <c r="W172" i="22"/>
  <c r="Y172" i="22"/>
  <c r="AA172" i="22"/>
  <c r="AC172" i="22"/>
  <c r="AE172" i="22"/>
  <c r="AG172" i="22"/>
  <c r="AI172" i="22"/>
  <c r="AK172" i="22"/>
  <c r="AM172" i="22"/>
  <c r="AO172" i="22"/>
  <c r="AQ172" i="22"/>
  <c r="AS172" i="22"/>
  <c r="AV172" i="22"/>
  <c r="AX172" i="22"/>
  <c r="AZ172" i="22"/>
  <c r="S173" i="22"/>
  <c r="U173" i="22"/>
  <c r="Y173" i="22"/>
  <c r="AA173" i="22"/>
  <c r="AC173" i="22"/>
  <c r="AE173" i="22"/>
  <c r="AG173" i="22"/>
  <c r="AI173" i="22"/>
  <c r="AK173" i="22"/>
  <c r="AM173" i="22"/>
  <c r="AO173" i="22"/>
  <c r="AQ173" i="22"/>
  <c r="AS173" i="22"/>
  <c r="AV173" i="22"/>
  <c r="AX173" i="22"/>
  <c r="AZ173" i="22"/>
  <c r="S174" i="22"/>
  <c r="U174" i="22"/>
  <c r="W174" i="22"/>
  <c r="AA174" i="22"/>
  <c r="AC174" i="22"/>
  <c r="AE174" i="22"/>
  <c r="AG174" i="22"/>
  <c r="AI174" i="22"/>
  <c r="AK174" i="22"/>
  <c r="AM174" i="22"/>
  <c r="AO174" i="22"/>
  <c r="AQ174" i="22"/>
  <c r="AS174" i="22"/>
  <c r="AV174" i="22"/>
  <c r="AX174" i="22"/>
  <c r="AZ174" i="22"/>
  <c r="S175" i="22"/>
  <c r="U175" i="22"/>
  <c r="W175" i="22"/>
  <c r="Y175" i="22"/>
  <c r="AC175" i="22"/>
  <c r="AE175" i="22"/>
  <c r="AG175" i="22"/>
  <c r="AI175" i="22"/>
  <c r="AK175" i="22"/>
  <c r="AM175" i="22"/>
  <c r="AO175" i="22"/>
  <c r="AQ175" i="22"/>
  <c r="AS175" i="22"/>
  <c r="AV175" i="22"/>
  <c r="AX175" i="22"/>
  <c r="AZ175" i="22"/>
  <c r="S176" i="22"/>
  <c r="U176" i="22"/>
  <c r="W176" i="22"/>
  <c r="Y176" i="22"/>
  <c r="AA176" i="22"/>
  <c r="AE176" i="22"/>
  <c r="AG176" i="22"/>
  <c r="AI176" i="22"/>
  <c r="AK176" i="22"/>
  <c r="AM176" i="22"/>
  <c r="AO176" i="22"/>
  <c r="AQ176" i="22"/>
  <c r="AS176" i="22"/>
  <c r="AV176" i="22"/>
  <c r="AX176" i="22"/>
  <c r="AZ176" i="22"/>
  <c r="S177" i="22"/>
  <c r="U177" i="22"/>
  <c r="W177" i="22"/>
  <c r="Y177" i="22"/>
  <c r="AA177" i="22"/>
  <c r="AC177" i="22"/>
  <c r="AG177" i="22"/>
  <c r="AI177" i="22"/>
  <c r="AK177" i="22"/>
  <c r="AM177" i="22"/>
  <c r="AO177" i="22"/>
  <c r="AQ177" i="22"/>
  <c r="AS177" i="22"/>
  <c r="AV177" i="22"/>
  <c r="AX177" i="22"/>
  <c r="AZ177" i="22"/>
  <c r="S178" i="22"/>
  <c r="U178" i="22"/>
  <c r="W178" i="22"/>
  <c r="Y178" i="22"/>
  <c r="AA178" i="22"/>
  <c r="AC178" i="22"/>
  <c r="AE178" i="22"/>
  <c r="AI178" i="22"/>
  <c r="AK178" i="22"/>
  <c r="AM178" i="22"/>
  <c r="AO178" i="22"/>
  <c r="AQ178" i="22"/>
  <c r="AS178" i="22"/>
  <c r="AV178" i="22"/>
  <c r="AX178" i="22"/>
  <c r="AZ178" i="22"/>
  <c r="S179" i="22"/>
  <c r="U179" i="22"/>
  <c r="W179" i="22"/>
  <c r="Y179" i="22"/>
  <c r="AA179" i="22"/>
  <c r="AC179" i="22"/>
  <c r="AE179" i="22"/>
  <c r="AG179" i="22"/>
  <c r="AK179" i="22"/>
  <c r="AM179" i="22"/>
  <c r="AO179" i="22"/>
  <c r="AQ179" i="22"/>
  <c r="AS179" i="22"/>
  <c r="AV179" i="22"/>
  <c r="AX179" i="22"/>
  <c r="AZ179" i="22"/>
  <c r="S180" i="22"/>
  <c r="U180" i="22"/>
  <c r="W180" i="22"/>
  <c r="Y180" i="22"/>
  <c r="AA180" i="22"/>
  <c r="AC180" i="22"/>
  <c r="AE180" i="22"/>
  <c r="AG180" i="22"/>
  <c r="AI180" i="22"/>
  <c r="AM180" i="22"/>
  <c r="AO180" i="22"/>
  <c r="AQ180" i="22"/>
  <c r="AS180" i="22"/>
  <c r="AV180" i="22"/>
  <c r="AX180" i="22"/>
  <c r="AZ180" i="22"/>
  <c r="S181" i="22"/>
  <c r="U181" i="22"/>
  <c r="W181" i="22"/>
  <c r="Y181" i="22"/>
  <c r="AA181" i="22"/>
  <c r="AC181" i="22"/>
  <c r="AE181" i="22"/>
  <c r="AG181" i="22"/>
  <c r="AI181" i="22"/>
  <c r="AK181" i="22"/>
  <c r="AO181" i="22"/>
  <c r="AQ181" i="22"/>
  <c r="AS181" i="22"/>
  <c r="AV181" i="22"/>
  <c r="AX181" i="22"/>
  <c r="AZ181" i="22"/>
  <c r="S182" i="22"/>
  <c r="U182" i="22"/>
  <c r="W182" i="22"/>
  <c r="Y182" i="22"/>
  <c r="AA182" i="22"/>
  <c r="AC182" i="22"/>
  <c r="AE182" i="22"/>
  <c r="AG182" i="22"/>
  <c r="AI182" i="22"/>
  <c r="AK182" i="22"/>
  <c r="AM182" i="22"/>
  <c r="AQ182" i="22"/>
  <c r="AS182" i="22"/>
  <c r="AV182" i="22"/>
  <c r="AX182" i="22"/>
  <c r="AZ182" i="22"/>
  <c r="U183" i="22"/>
  <c r="W183" i="22"/>
  <c r="Y183" i="22"/>
  <c r="AA183" i="22"/>
  <c r="AC183" i="22"/>
  <c r="AE183" i="22"/>
  <c r="AG183" i="22"/>
  <c r="AI183" i="22"/>
  <c r="AK183" i="22"/>
  <c r="AM183" i="22"/>
  <c r="AO183" i="22"/>
  <c r="AQ183" i="22"/>
  <c r="AS183" i="22"/>
  <c r="AV183" i="22"/>
  <c r="AX183" i="22"/>
  <c r="AZ183" i="22"/>
  <c r="S184" i="22"/>
  <c r="W184" i="22"/>
  <c r="Y184" i="22"/>
  <c r="AA184" i="22"/>
  <c r="AC184" i="22"/>
  <c r="AE184" i="22"/>
  <c r="AG184" i="22"/>
  <c r="AI184" i="22"/>
  <c r="AK184" i="22"/>
  <c r="AM184" i="22"/>
  <c r="AO184" i="22"/>
  <c r="AQ184" i="22"/>
  <c r="AS184" i="22"/>
  <c r="AV184" i="22"/>
  <c r="AX184" i="22"/>
  <c r="AZ184" i="22"/>
  <c r="S185" i="22"/>
  <c r="U185" i="22"/>
  <c r="Y185" i="22"/>
  <c r="AA185" i="22"/>
  <c r="AC185" i="22"/>
  <c r="AE185" i="22"/>
  <c r="AG185" i="22"/>
  <c r="AI185" i="22"/>
  <c r="AK185" i="22"/>
  <c r="AM185" i="22"/>
  <c r="AO185" i="22"/>
  <c r="AQ185" i="22"/>
  <c r="AS185" i="22"/>
  <c r="AV185" i="22"/>
  <c r="AX185" i="22"/>
  <c r="AZ185" i="22"/>
  <c r="S186" i="22"/>
  <c r="U186" i="22"/>
  <c r="W186" i="22"/>
  <c r="AA186" i="22"/>
  <c r="AC186" i="22"/>
  <c r="AE186" i="22"/>
  <c r="AG186" i="22"/>
  <c r="AI186" i="22"/>
  <c r="AK186" i="22"/>
  <c r="AM186" i="22"/>
  <c r="AO186" i="22"/>
  <c r="AQ186" i="22"/>
  <c r="AS186" i="22"/>
  <c r="AV186" i="22"/>
  <c r="AX186" i="22"/>
  <c r="AZ186" i="22"/>
  <c r="S187" i="22"/>
  <c r="U187" i="22"/>
  <c r="W187" i="22"/>
  <c r="Y187" i="22"/>
  <c r="AC187" i="22"/>
  <c r="AE187" i="22"/>
  <c r="AG187" i="22"/>
  <c r="AI187" i="22"/>
  <c r="AK187" i="22"/>
  <c r="AM187" i="22"/>
  <c r="AO187" i="22"/>
  <c r="AQ187" i="22"/>
  <c r="AS187" i="22"/>
  <c r="AV187" i="22"/>
  <c r="AX187" i="22"/>
  <c r="AZ187" i="22"/>
  <c r="S188" i="22"/>
  <c r="U188" i="22"/>
  <c r="W188" i="22"/>
  <c r="Y188" i="22"/>
  <c r="AA188" i="22"/>
  <c r="AE188" i="22"/>
  <c r="AG188" i="22"/>
  <c r="AI188" i="22"/>
  <c r="AK188" i="22"/>
  <c r="AM188" i="22"/>
  <c r="AO188" i="22"/>
  <c r="AQ188" i="22"/>
  <c r="AS188" i="22"/>
  <c r="AV188" i="22"/>
  <c r="AX188" i="22"/>
  <c r="AZ188" i="22"/>
  <c r="S189" i="22"/>
  <c r="U189" i="22"/>
  <c r="W189" i="22"/>
  <c r="Y189" i="22"/>
  <c r="AA189" i="22"/>
  <c r="AC189" i="22"/>
  <c r="AG189" i="22"/>
  <c r="AI189" i="22"/>
  <c r="AK189" i="22"/>
  <c r="AM189" i="22"/>
  <c r="AO189" i="22"/>
  <c r="AQ189" i="22"/>
  <c r="AS189" i="22"/>
  <c r="AV189" i="22"/>
  <c r="AX189" i="22"/>
  <c r="AZ189" i="22"/>
  <c r="S190" i="22"/>
  <c r="U190" i="22"/>
  <c r="W190" i="22"/>
  <c r="Y190" i="22"/>
  <c r="AA190" i="22"/>
  <c r="AC190" i="22"/>
  <c r="AE190" i="22"/>
  <c r="AI190" i="22"/>
  <c r="AK190" i="22"/>
  <c r="AM190" i="22"/>
  <c r="AO190" i="22"/>
  <c r="AQ190" i="22"/>
  <c r="AS190" i="22"/>
  <c r="AV190" i="22"/>
  <c r="AX190" i="22"/>
  <c r="AZ190" i="22"/>
  <c r="S191" i="22"/>
  <c r="U191" i="22"/>
  <c r="W191" i="22"/>
  <c r="Y191" i="22"/>
  <c r="AA191" i="22"/>
  <c r="AC191" i="22"/>
  <c r="AE191" i="22"/>
  <c r="AG191" i="22"/>
  <c r="AK191" i="22"/>
  <c r="AM191" i="22"/>
  <c r="AO191" i="22"/>
  <c r="AQ191" i="22"/>
  <c r="AS191" i="22"/>
  <c r="AV191" i="22"/>
  <c r="AX191" i="22"/>
  <c r="AZ191" i="22"/>
  <c r="S192" i="22"/>
  <c r="U192" i="22"/>
  <c r="W192" i="22"/>
  <c r="Y192" i="22"/>
  <c r="AA192" i="22"/>
  <c r="AC192" i="22"/>
  <c r="AE192" i="22"/>
  <c r="AG192" i="22"/>
  <c r="AI192" i="22"/>
  <c r="AM192" i="22"/>
  <c r="AO192" i="22"/>
  <c r="AQ192" i="22"/>
  <c r="AS192" i="22"/>
  <c r="AV192" i="22"/>
  <c r="AX192" i="22"/>
  <c r="AZ192" i="22"/>
  <c r="S193" i="22"/>
  <c r="U193" i="22"/>
  <c r="W193" i="22"/>
  <c r="Y193" i="22"/>
  <c r="AA193" i="22"/>
  <c r="AC193" i="22"/>
  <c r="AE193" i="22"/>
  <c r="AG193" i="22"/>
  <c r="AI193" i="22"/>
  <c r="AK193" i="22"/>
  <c r="AO193" i="22"/>
  <c r="AQ193" i="22"/>
  <c r="AS193" i="22"/>
  <c r="AV193" i="22"/>
  <c r="AX193" i="22"/>
  <c r="AZ193" i="22"/>
  <c r="S194" i="22"/>
  <c r="U194" i="22"/>
  <c r="W194" i="22"/>
  <c r="Y194" i="22"/>
  <c r="AA194" i="22"/>
  <c r="AC194" i="22"/>
  <c r="AE194" i="22"/>
  <c r="AG194" i="22"/>
  <c r="AI194" i="22"/>
  <c r="AK194" i="22"/>
  <c r="AM194" i="22"/>
  <c r="AQ194" i="22"/>
  <c r="AS194" i="22"/>
  <c r="AV194" i="22"/>
  <c r="AX194" i="22"/>
  <c r="AZ194" i="22"/>
  <c r="U195" i="22"/>
  <c r="W195" i="22"/>
  <c r="Y195" i="22"/>
  <c r="AA195" i="22"/>
  <c r="AC195" i="22"/>
  <c r="AE195" i="22"/>
  <c r="AG195" i="22"/>
  <c r="AI195" i="22"/>
  <c r="AK195" i="22"/>
  <c r="AM195" i="22"/>
  <c r="AO195" i="22"/>
  <c r="AQ195" i="22"/>
  <c r="AS195" i="22"/>
  <c r="AV195" i="22"/>
  <c r="AX195" i="22"/>
  <c r="AZ195" i="22"/>
  <c r="S196" i="22"/>
  <c r="W196" i="22"/>
  <c r="Y196" i="22"/>
  <c r="AA196" i="22"/>
  <c r="AC196" i="22"/>
  <c r="AE196" i="22"/>
  <c r="AG196" i="22"/>
  <c r="AI196" i="22"/>
  <c r="AK196" i="22"/>
  <c r="AM196" i="22"/>
  <c r="AO196" i="22"/>
  <c r="AQ196" i="22"/>
  <c r="AS196" i="22"/>
  <c r="AV196" i="22"/>
  <c r="AX196" i="22"/>
  <c r="AZ196" i="22"/>
  <c r="S197" i="22"/>
  <c r="U197" i="22"/>
  <c r="Y197" i="22"/>
  <c r="AA197" i="22"/>
  <c r="AC197" i="22"/>
  <c r="AE197" i="22"/>
  <c r="AG197" i="22"/>
  <c r="AI197" i="22"/>
  <c r="AK197" i="22"/>
  <c r="AM197" i="22"/>
  <c r="AO197" i="22"/>
  <c r="AQ197" i="22"/>
  <c r="AS197" i="22"/>
  <c r="AV197" i="22"/>
  <c r="AX197" i="22"/>
  <c r="AZ197" i="22"/>
  <c r="S198" i="22"/>
  <c r="U198" i="22"/>
  <c r="W198" i="22"/>
  <c r="AA198" i="22"/>
  <c r="AC198" i="22"/>
  <c r="AE198" i="22"/>
  <c r="AG198" i="22"/>
  <c r="AI198" i="22"/>
  <c r="AK198" i="22"/>
  <c r="AM198" i="22"/>
  <c r="AO198" i="22"/>
  <c r="AQ198" i="22"/>
  <c r="AS198" i="22"/>
  <c r="AV198" i="22"/>
  <c r="AX198" i="22"/>
  <c r="AZ198" i="22"/>
  <c r="S199" i="22"/>
  <c r="U199" i="22"/>
  <c r="W199" i="22"/>
  <c r="Y199" i="22"/>
  <c r="AC199" i="22"/>
  <c r="AE199" i="22"/>
  <c r="AG199" i="22"/>
  <c r="AI199" i="22"/>
  <c r="AK199" i="22"/>
  <c r="AM199" i="22"/>
  <c r="AO199" i="22"/>
  <c r="AQ199" i="22"/>
  <c r="AS199" i="22"/>
  <c r="AV199" i="22"/>
  <c r="AX199" i="22"/>
  <c r="AZ199" i="22"/>
  <c r="S200" i="22"/>
  <c r="U200" i="22"/>
  <c r="W200" i="22"/>
  <c r="Y200" i="22"/>
  <c r="AA200" i="22"/>
  <c r="AE200" i="22"/>
  <c r="AG200" i="22"/>
  <c r="AI200" i="22"/>
  <c r="AK200" i="22"/>
  <c r="AM200" i="22"/>
  <c r="AO200" i="22"/>
  <c r="AQ200" i="22"/>
  <c r="AS200" i="22"/>
  <c r="AV200" i="22"/>
  <c r="AX200" i="22"/>
  <c r="AZ200" i="22"/>
  <c r="S201" i="22"/>
  <c r="U201" i="22"/>
  <c r="W201" i="22"/>
  <c r="Y201" i="22"/>
  <c r="AA201" i="22"/>
  <c r="AC201" i="22"/>
  <c r="AG201" i="22"/>
  <c r="AI201" i="22"/>
  <c r="AK201" i="22"/>
  <c r="AM201" i="22"/>
  <c r="AO201" i="22"/>
  <c r="AQ201" i="22"/>
  <c r="AS201" i="22"/>
  <c r="AV201" i="22"/>
  <c r="AX201" i="22"/>
  <c r="AZ201" i="22"/>
  <c r="S202" i="22"/>
  <c r="U202" i="22"/>
  <c r="W202" i="22"/>
  <c r="Y202" i="22"/>
  <c r="AA202" i="22"/>
  <c r="AC202" i="22"/>
  <c r="AE202" i="22"/>
  <c r="AI202" i="22"/>
  <c r="AK202" i="22"/>
  <c r="AM202" i="22"/>
  <c r="AO202" i="22"/>
  <c r="AQ202" i="22"/>
  <c r="AS202" i="22"/>
  <c r="AV202" i="22"/>
  <c r="AX202" i="22"/>
  <c r="AZ202" i="22"/>
  <c r="S203" i="22"/>
  <c r="U203" i="22"/>
  <c r="W203" i="22"/>
  <c r="Y203" i="22"/>
  <c r="AA203" i="22"/>
  <c r="AC203" i="22"/>
  <c r="AE203" i="22"/>
  <c r="AG203" i="22"/>
  <c r="AK203" i="22"/>
  <c r="AM203" i="22"/>
  <c r="AO203" i="22"/>
  <c r="AQ203" i="22"/>
  <c r="AS203" i="22"/>
  <c r="AV203" i="22"/>
  <c r="AX203" i="22"/>
  <c r="AZ203" i="22"/>
  <c r="S204" i="22"/>
  <c r="U204" i="22"/>
  <c r="W204" i="22"/>
  <c r="Y204" i="22"/>
  <c r="AA204" i="22"/>
  <c r="AC204" i="22"/>
  <c r="AE204" i="22"/>
  <c r="AG204" i="22"/>
  <c r="AI204" i="22"/>
  <c r="AM204" i="22"/>
  <c r="AO204" i="22"/>
  <c r="AQ204" i="22"/>
  <c r="AS204" i="22"/>
  <c r="AV204" i="22"/>
  <c r="AX204" i="22"/>
  <c r="AZ204" i="22"/>
  <c r="S205" i="22"/>
  <c r="U205" i="22"/>
  <c r="W205" i="22"/>
  <c r="Y205" i="22"/>
  <c r="AA205" i="22"/>
  <c r="AC205" i="22"/>
  <c r="AE205" i="22"/>
  <c r="AG205" i="22"/>
  <c r="AI205" i="22"/>
  <c r="AK205" i="22"/>
  <c r="AO205" i="22"/>
  <c r="AQ205" i="22"/>
  <c r="AS205" i="22"/>
  <c r="AV205" i="22"/>
  <c r="AX205" i="22"/>
  <c r="AZ205" i="22"/>
  <c r="S206" i="22"/>
  <c r="U206" i="22"/>
  <c r="W206" i="22"/>
  <c r="Y206" i="22"/>
  <c r="AA206" i="22"/>
  <c r="AC206" i="22"/>
  <c r="AE206" i="22"/>
  <c r="AG206" i="22"/>
  <c r="AI206" i="22"/>
  <c r="AK206" i="22"/>
  <c r="AM206" i="22"/>
  <c r="AQ206" i="22"/>
  <c r="AS206" i="22"/>
  <c r="AV206" i="22"/>
  <c r="AX206" i="22"/>
  <c r="AZ206" i="22"/>
  <c r="U207" i="22"/>
  <c r="W207" i="22"/>
  <c r="Y207" i="22"/>
  <c r="AA207" i="22"/>
  <c r="AC207" i="22"/>
  <c r="AE207" i="22"/>
  <c r="AG207" i="22"/>
  <c r="AI207" i="22"/>
  <c r="AK207" i="22"/>
  <c r="AM207" i="22"/>
  <c r="AO207" i="22"/>
  <c r="AQ207" i="22"/>
  <c r="AS207" i="22"/>
  <c r="AV207" i="22"/>
  <c r="AX207" i="22"/>
  <c r="AZ207" i="22"/>
  <c r="S208" i="22"/>
  <c r="W208" i="22"/>
  <c r="Y208" i="22"/>
  <c r="AA208" i="22"/>
  <c r="AC208" i="22"/>
  <c r="AE208" i="22"/>
  <c r="AG208" i="22"/>
  <c r="AI208" i="22"/>
  <c r="AK208" i="22"/>
  <c r="AM208" i="22"/>
  <c r="AO208" i="22"/>
  <c r="AQ208" i="22"/>
  <c r="AS208" i="22"/>
  <c r="AV208" i="22"/>
  <c r="AX208" i="22"/>
  <c r="AZ208" i="22"/>
  <c r="S209" i="22"/>
  <c r="U209" i="22"/>
  <c r="Y209" i="22"/>
  <c r="AA209" i="22"/>
  <c r="AC209" i="22"/>
  <c r="AE209" i="22"/>
  <c r="AG209" i="22"/>
  <c r="AI209" i="22"/>
  <c r="AK209" i="22"/>
  <c r="AM209" i="22"/>
  <c r="AO209" i="22"/>
  <c r="AQ209" i="22"/>
  <c r="AS209" i="22"/>
  <c r="AV209" i="22"/>
  <c r="AX209" i="22"/>
  <c r="AZ209" i="22"/>
  <c r="S210" i="22"/>
  <c r="U210" i="22"/>
  <c r="W210" i="22"/>
  <c r="AA210" i="22"/>
  <c r="AC210" i="22"/>
  <c r="AE210" i="22"/>
  <c r="AG210" i="22"/>
  <c r="AI210" i="22"/>
  <c r="AK210" i="22"/>
  <c r="AM210" i="22"/>
  <c r="AO210" i="22"/>
  <c r="AQ210" i="22"/>
  <c r="AS210" i="22"/>
  <c r="AV210" i="22"/>
  <c r="AX210" i="22"/>
  <c r="AZ210" i="22"/>
  <c r="S211" i="22"/>
  <c r="U211" i="22"/>
  <c r="W211" i="22"/>
  <c r="Y211" i="22"/>
  <c r="AC211" i="22"/>
  <c r="AE211" i="22"/>
  <c r="AG211" i="22"/>
  <c r="AI211" i="22"/>
  <c r="AK211" i="22"/>
  <c r="AM211" i="22"/>
  <c r="AO211" i="22"/>
  <c r="AQ211" i="22"/>
  <c r="AS211" i="22"/>
  <c r="AV211" i="22"/>
  <c r="AX211" i="22"/>
  <c r="AZ211" i="22"/>
  <c r="S212" i="22"/>
  <c r="U212" i="22"/>
  <c r="W212" i="22"/>
  <c r="Y212" i="22"/>
  <c r="AA212" i="22"/>
  <c r="AE212" i="22"/>
  <c r="AG212" i="22"/>
  <c r="AI212" i="22"/>
  <c r="AK212" i="22"/>
  <c r="AM212" i="22"/>
  <c r="AO212" i="22"/>
  <c r="AQ212" i="22"/>
  <c r="AS212" i="22"/>
  <c r="AV212" i="22"/>
  <c r="AX212" i="22"/>
  <c r="AZ212" i="22"/>
  <c r="S213" i="22"/>
  <c r="U213" i="22"/>
  <c r="W213" i="22"/>
  <c r="Y213" i="22"/>
  <c r="AA213" i="22"/>
  <c r="AC213" i="22"/>
  <c r="AG213" i="22"/>
  <c r="AI213" i="22"/>
  <c r="AK213" i="22"/>
  <c r="AM213" i="22"/>
  <c r="AO213" i="22"/>
  <c r="AQ213" i="22"/>
  <c r="AS213" i="22"/>
  <c r="AV213" i="22"/>
  <c r="AX213" i="22"/>
  <c r="AZ213" i="22"/>
  <c r="S214" i="22"/>
  <c r="U214" i="22"/>
  <c r="W214" i="22"/>
  <c r="Y214" i="22"/>
  <c r="AA214" i="22"/>
  <c r="AC214" i="22"/>
  <c r="AE214" i="22"/>
  <c r="AI214" i="22"/>
  <c r="AK214" i="22"/>
  <c r="AM214" i="22"/>
  <c r="AO214" i="22"/>
  <c r="AQ214" i="22"/>
  <c r="AS214" i="22"/>
  <c r="AV214" i="22"/>
  <c r="AX214" i="22"/>
  <c r="AZ214" i="22"/>
  <c r="S215" i="22"/>
  <c r="U215" i="22"/>
  <c r="W215" i="22"/>
  <c r="Y215" i="22"/>
  <c r="AA215" i="22"/>
  <c r="AC215" i="22"/>
  <c r="AE215" i="22"/>
  <c r="AG215" i="22"/>
  <c r="AK215" i="22"/>
  <c r="AM215" i="22"/>
  <c r="AO215" i="22"/>
  <c r="AQ215" i="22"/>
  <c r="AS215" i="22"/>
  <c r="AV215" i="22"/>
  <c r="AX215" i="22"/>
  <c r="AZ215" i="22"/>
  <c r="S216" i="22"/>
  <c r="U216" i="22"/>
  <c r="W216" i="22"/>
  <c r="Y216" i="22"/>
  <c r="AA216" i="22"/>
  <c r="AC216" i="22"/>
  <c r="AE216" i="22"/>
  <c r="AG216" i="22"/>
  <c r="AI216" i="22"/>
  <c r="AM216" i="22"/>
  <c r="AO216" i="22"/>
  <c r="AQ216" i="22"/>
  <c r="AS216" i="22"/>
  <c r="AV216" i="22"/>
  <c r="AX216" i="22"/>
  <c r="AZ216" i="22"/>
  <c r="S217" i="22"/>
  <c r="U217" i="22"/>
  <c r="W217" i="22"/>
  <c r="Y217" i="22"/>
  <c r="AA217" i="22"/>
  <c r="AC217" i="22"/>
  <c r="AE217" i="22"/>
  <c r="AG217" i="22"/>
  <c r="AI217" i="22"/>
  <c r="AK217" i="22"/>
  <c r="AO217" i="22"/>
  <c r="AQ217" i="22"/>
  <c r="AS217" i="22"/>
  <c r="AV217" i="22"/>
  <c r="AX217" i="22"/>
  <c r="AZ217" i="22"/>
  <c r="S218" i="22"/>
  <c r="U218" i="22"/>
  <c r="W218" i="22"/>
  <c r="Y218" i="22"/>
  <c r="AA218" i="22"/>
  <c r="AC218" i="22"/>
  <c r="AE218" i="22"/>
  <c r="AG218" i="22"/>
  <c r="AI218" i="22"/>
  <c r="AK218" i="22"/>
  <c r="AM218" i="22"/>
  <c r="AQ218" i="22"/>
  <c r="AS218" i="22"/>
  <c r="AV218" i="22"/>
  <c r="AX218" i="22"/>
  <c r="AZ218" i="22"/>
  <c r="U219" i="22"/>
  <c r="W219" i="22"/>
  <c r="Y219" i="22"/>
  <c r="AA219" i="22"/>
  <c r="AC219" i="22"/>
  <c r="AE219" i="22"/>
  <c r="AG219" i="22"/>
  <c r="AI219" i="22"/>
  <c r="AK219" i="22"/>
  <c r="AM219" i="22"/>
  <c r="AO219" i="22"/>
  <c r="AQ219" i="22"/>
  <c r="AS219" i="22"/>
  <c r="AV219" i="22"/>
  <c r="AX219" i="22"/>
  <c r="AZ219" i="22"/>
  <c r="S220" i="22"/>
  <c r="W220" i="22"/>
  <c r="Y220" i="22"/>
  <c r="AA220" i="22"/>
  <c r="AC220" i="22"/>
  <c r="AE220" i="22"/>
  <c r="AG220" i="22"/>
  <c r="AI220" i="22"/>
  <c r="AK220" i="22"/>
  <c r="AM220" i="22"/>
  <c r="AO220" i="22"/>
  <c r="AQ220" i="22"/>
  <c r="AS220" i="22"/>
  <c r="AV220" i="22"/>
  <c r="AX220" i="22"/>
  <c r="AZ220" i="22"/>
  <c r="S221" i="22"/>
  <c r="U221" i="22"/>
  <c r="Y221" i="22"/>
  <c r="AA221" i="22"/>
  <c r="AC221" i="22"/>
  <c r="AE221" i="22"/>
  <c r="AG221" i="22"/>
  <c r="AI221" i="22"/>
  <c r="AK221" i="22"/>
  <c r="AM221" i="22"/>
  <c r="AO221" i="22"/>
  <c r="AQ221" i="22"/>
  <c r="AS221" i="22"/>
  <c r="AV221" i="22"/>
  <c r="AX221" i="22"/>
  <c r="AZ221" i="22"/>
  <c r="S222" i="22"/>
  <c r="U222" i="22"/>
  <c r="W222" i="22"/>
  <c r="AA222" i="22"/>
  <c r="AC222" i="22"/>
  <c r="AE222" i="22"/>
  <c r="AG222" i="22"/>
  <c r="AI222" i="22"/>
  <c r="AK222" i="22"/>
  <c r="AM222" i="22"/>
  <c r="AO222" i="22"/>
  <c r="AQ222" i="22"/>
  <c r="AS222" i="22"/>
  <c r="AV222" i="22"/>
  <c r="AX222" i="22"/>
  <c r="AZ222" i="22"/>
  <c r="S223" i="22"/>
  <c r="U223" i="22"/>
  <c r="W223" i="22"/>
  <c r="Y223" i="22"/>
  <c r="AC223" i="22"/>
  <c r="AE223" i="22"/>
  <c r="AG223" i="22"/>
  <c r="AI223" i="22"/>
  <c r="AK223" i="22"/>
  <c r="AM223" i="22"/>
  <c r="AO223" i="22"/>
  <c r="AQ223" i="22"/>
  <c r="AS223" i="22"/>
  <c r="AV223" i="22"/>
  <c r="AX223" i="22"/>
  <c r="AZ223" i="22"/>
  <c r="S224" i="22"/>
  <c r="U224" i="22"/>
  <c r="W224" i="22"/>
  <c r="Y224" i="22"/>
  <c r="AA224" i="22"/>
  <c r="AE224" i="22"/>
  <c r="AG224" i="22"/>
  <c r="AI224" i="22"/>
  <c r="AK224" i="22"/>
  <c r="AM224" i="22"/>
  <c r="AO224" i="22"/>
  <c r="AQ224" i="22"/>
  <c r="AS224" i="22"/>
  <c r="AV224" i="22"/>
  <c r="AX224" i="22"/>
  <c r="AZ224" i="22"/>
  <c r="S225" i="22"/>
  <c r="U225" i="22"/>
  <c r="W225" i="22"/>
  <c r="Y225" i="22"/>
  <c r="AA225" i="22"/>
  <c r="AC225" i="22"/>
  <c r="AG225" i="22"/>
  <c r="AI225" i="22"/>
  <c r="AK225" i="22"/>
  <c r="AM225" i="22"/>
  <c r="AO225" i="22"/>
  <c r="AQ225" i="22"/>
  <c r="AS225" i="22"/>
  <c r="AV225" i="22"/>
  <c r="AX225" i="22"/>
  <c r="AZ225" i="22"/>
  <c r="S226" i="22"/>
  <c r="U226" i="22"/>
  <c r="W226" i="22"/>
  <c r="Y226" i="22"/>
  <c r="AA226" i="22"/>
  <c r="AC226" i="22"/>
  <c r="AE226" i="22"/>
  <c r="AI226" i="22"/>
  <c r="AK226" i="22"/>
  <c r="AM226" i="22"/>
  <c r="AO226" i="22"/>
  <c r="AQ226" i="22"/>
  <c r="AS226" i="22"/>
  <c r="AV226" i="22"/>
  <c r="AX226" i="22"/>
  <c r="AZ226" i="22"/>
  <c r="S227" i="22"/>
  <c r="U227" i="22"/>
  <c r="W227" i="22"/>
  <c r="Y227" i="22"/>
  <c r="AA227" i="22"/>
  <c r="AC227" i="22"/>
  <c r="AE227" i="22"/>
  <c r="AG227" i="22"/>
  <c r="AK227" i="22"/>
  <c r="AM227" i="22"/>
  <c r="AO227" i="22"/>
  <c r="AQ227" i="22"/>
  <c r="AS227" i="22"/>
  <c r="AV227" i="22"/>
  <c r="AX227" i="22"/>
  <c r="AZ227" i="22"/>
  <c r="S228" i="22"/>
  <c r="U228" i="22"/>
  <c r="W228" i="22"/>
  <c r="Y228" i="22"/>
  <c r="AA228" i="22"/>
  <c r="AC228" i="22"/>
  <c r="AE228" i="22"/>
  <c r="AG228" i="22"/>
  <c r="AI228" i="22"/>
  <c r="AM228" i="22"/>
  <c r="AO228" i="22"/>
  <c r="AQ228" i="22"/>
  <c r="AS228" i="22"/>
  <c r="AV228" i="22"/>
  <c r="AX228" i="22"/>
  <c r="AZ228" i="22"/>
  <c r="S229" i="22"/>
  <c r="U229" i="22"/>
  <c r="W229" i="22"/>
  <c r="Y229" i="22"/>
  <c r="AA229" i="22"/>
  <c r="AC229" i="22"/>
  <c r="AE229" i="22"/>
  <c r="AG229" i="22"/>
  <c r="AI229" i="22"/>
  <c r="AK229" i="22"/>
  <c r="AO229" i="22"/>
  <c r="AQ229" i="22"/>
  <c r="AS229" i="22"/>
  <c r="AV229" i="22"/>
  <c r="AX229" i="22"/>
  <c r="AZ229" i="22"/>
  <c r="S230" i="22"/>
  <c r="U230" i="22"/>
  <c r="W230" i="22"/>
  <c r="Y230" i="22"/>
  <c r="AA230" i="22"/>
  <c r="AC230" i="22"/>
  <c r="AE230" i="22"/>
  <c r="AG230" i="22"/>
  <c r="AI230" i="22"/>
  <c r="AK230" i="22"/>
  <c r="AM230" i="22"/>
  <c r="AQ230" i="22"/>
  <c r="AS230" i="22"/>
  <c r="AV230" i="22"/>
  <c r="AX230" i="22"/>
  <c r="AZ230" i="22"/>
  <c r="U231" i="22"/>
  <c r="W231" i="22"/>
  <c r="Y231" i="22"/>
  <c r="AA231" i="22"/>
  <c r="AC231" i="22"/>
  <c r="AE231" i="22"/>
  <c r="AG231" i="22"/>
  <c r="AI231" i="22"/>
  <c r="AK231" i="22"/>
  <c r="AM231" i="22"/>
  <c r="AO231" i="22"/>
  <c r="AQ231" i="22"/>
  <c r="AS231" i="22"/>
  <c r="AV231" i="22"/>
  <c r="AX231" i="22"/>
  <c r="AZ231" i="22"/>
  <c r="S232" i="22"/>
  <c r="W232" i="22"/>
  <c r="Y232" i="22"/>
  <c r="AA232" i="22"/>
  <c r="AC232" i="22"/>
  <c r="AE232" i="22"/>
  <c r="AG232" i="22"/>
  <c r="AI232" i="22"/>
  <c r="AK232" i="22"/>
  <c r="AM232" i="22"/>
  <c r="AO232" i="22"/>
  <c r="AQ232" i="22"/>
  <c r="AS232" i="22"/>
  <c r="AV232" i="22"/>
  <c r="AX232" i="22"/>
  <c r="AZ232" i="22"/>
  <c r="S233" i="22"/>
  <c r="U233" i="22"/>
  <c r="Y233" i="22"/>
  <c r="AA233" i="22"/>
  <c r="AC233" i="22"/>
  <c r="AE233" i="22"/>
  <c r="AG233" i="22"/>
  <c r="AI233" i="22"/>
  <c r="AK233" i="22"/>
  <c r="AM233" i="22"/>
  <c r="AO233" i="22"/>
  <c r="AQ233" i="22"/>
  <c r="AS233" i="22"/>
  <c r="AV233" i="22"/>
  <c r="AX233" i="22"/>
  <c r="AZ233" i="22"/>
  <c r="S234" i="22"/>
  <c r="U234" i="22"/>
  <c r="W234" i="22"/>
  <c r="AA234" i="22"/>
  <c r="AC234" i="22"/>
  <c r="AE234" i="22"/>
  <c r="AG234" i="22"/>
  <c r="AI234" i="22"/>
  <c r="AK234" i="22"/>
  <c r="AM234" i="22"/>
  <c r="AO234" i="22"/>
  <c r="AQ234" i="22"/>
  <c r="AS234" i="22"/>
  <c r="AV234" i="22"/>
  <c r="AX234" i="22"/>
  <c r="AZ234" i="22"/>
  <c r="S235" i="22"/>
  <c r="U235" i="22"/>
  <c r="W235" i="22"/>
  <c r="Y235" i="22"/>
  <c r="AC235" i="22"/>
  <c r="AE235" i="22"/>
  <c r="AG235" i="22"/>
  <c r="AI235" i="22"/>
  <c r="AK235" i="22"/>
  <c r="AM235" i="22"/>
  <c r="AO235" i="22"/>
  <c r="AQ235" i="22"/>
  <c r="AS235" i="22"/>
  <c r="AV235" i="22"/>
  <c r="AX235" i="22"/>
  <c r="AZ235" i="22"/>
  <c r="S236" i="22"/>
  <c r="U236" i="22"/>
  <c r="W236" i="22"/>
  <c r="Y236" i="22"/>
  <c r="AA236" i="22"/>
  <c r="AE236" i="22"/>
  <c r="AG236" i="22"/>
  <c r="AI236" i="22"/>
  <c r="AK236" i="22"/>
  <c r="AM236" i="22"/>
  <c r="AO236" i="22"/>
  <c r="AQ236" i="22"/>
  <c r="AS236" i="22"/>
  <c r="AV236" i="22"/>
  <c r="AX236" i="22"/>
  <c r="AZ236" i="22"/>
  <c r="S237" i="22"/>
  <c r="U237" i="22"/>
  <c r="W237" i="22"/>
  <c r="Y237" i="22"/>
  <c r="AA237" i="22"/>
  <c r="AC237" i="22"/>
  <c r="AG237" i="22"/>
  <c r="AI237" i="22"/>
  <c r="AK237" i="22"/>
  <c r="AM237" i="22"/>
  <c r="AO237" i="22"/>
  <c r="AQ237" i="22"/>
  <c r="AS237" i="22"/>
  <c r="AV237" i="22"/>
  <c r="AX237" i="22"/>
  <c r="AZ237" i="22"/>
  <c r="S238" i="22"/>
  <c r="U238" i="22"/>
  <c r="W238" i="22"/>
  <c r="Y238" i="22"/>
  <c r="AA238" i="22"/>
  <c r="AC238" i="22"/>
  <c r="AE238" i="22"/>
  <c r="AI238" i="22"/>
  <c r="AK238" i="22"/>
  <c r="AM238" i="22"/>
  <c r="AO238" i="22"/>
  <c r="AQ238" i="22"/>
  <c r="AS238" i="22"/>
  <c r="AV238" i="22"/>
  <c r="AX238" i="22"/>
  <c r="AZ238" i="22"/>
  <c r="S239" i="22"/>
  <c r="U239" i="22"/>
  <c r="W239" i="22"/>
  <c r="Y239" i="22"/>
  <c r="AA239" i="22"/>
  <c r="AC239" i="22"/>
  <c r="AE239" i="22"/>
  <c r="AG239" i="22"/>
  <c r="AK239" i="22"/>
  <c r="AM239" i="22"/>
  <c r="AO239" i="22"/>
  <c r="AQ239" i="22"/>
  <c r="AS239" i="22"/>
  <c r="AV239" i="22"/>
  <c r="AX239" i="22"/>
  <c r="AZ239" i="22"/>
  <c r="S240" i="22"/>
  <c r="U240" i="22"/>
  <c r="W240" i="22"/>
  <c r="Y240" i="22"/>
  <c r="AA240" i="22"/>
  <c r="AC240" i="22"/>
  <c r="AE240" i="22"/>
  <c r="AG240" i="22"/>
  <c r="AI240" i="22"/>
  <c r="AM240" i="22"/>
  <c r="AO240" i="22"/>
  <c r="AQ240" i="22"/>
  <c r="AS240" i="22"/>
  <c r="AV240" i="22"/>
  <c r="AX240" i="22"/>
  <c r="AZ240" i="22"/>
  <c r="S241" i="22"/>
  <c r="U241" i="22"/>
  <c r="W241" i="22"/>
  <c r="Y241" i="22"/>
  <c r="AA241" i="22"/>
  <c r="AC241" i="22"/>
  <c r="AE241" i="22"/>
  <c r="AG241" i="22"/>
  <c r="AI241" i="22"/>
  <c r="AK241" i="22"/>
  <c r="AO241" i="22"/>
  <c r="AQ241" i="22"/>
  <c r="AS241" i="22"/>
  <c r="AV241" i="22"/>
  <c r="AX241" i="22"/>
  <c r="AZ241" i="22"/>
  <c r="S242" i="22"/>
  <c r="U242" i="22"/>
  <c r="W242" i="22"/>
  <c r="Y242" i="22"/>
  <c r="AA242" i="22"/>
  <c r="AC242" i="22"/>
  <c r="AE242" i="22"/>
  <c r="AG242" i="22"/>
  <c r="AI242" i="22"/>
  <c r="AK242" i="22"/>
  <c r="AM242" i="22"/>
  <c r="AQ242" i="22"/>
  <c r="AS242" i="22"/>
  <c r="AV242" i="22"/>
  <c r="AX242" i="22"/>
  <c r="AZ242" i="22"/>
  <c r="U243" i="22"/>
  <c r="W243" i="22"/>
  <c r="Y243" i="22"/>
  <c r="AA243" i="22"/>
  <c r="AC243" i="22"/>
  <c r="AE243" i="22"/>
  <c r="AG243" i="22"/>
  <c r="AI243" i="22"/>
  <c r="AK243" i="22"/>
  <c r="AM243" i="22"/>
  <c r="AO243" i="22"/>
  <c r="AQ243" i="22"/>
  <c r="AS243" i="22"/>
  <c r="AV243" i="22"/>
  <c r="AX243" i="22"/>
  <c r="AZ243" i="22"/>
  <c r="S244" i="22"/>
  <c r="W244" i="22"/>
  <c r="Y244" i="22"/>
  <c r="AA244" i="22"/>
  <c r="AC244" i="22"/>
  <c r="AE244" i="22"/>
  <c r="AG244" i="22"/>
  <c r="AI244" i="22"/>
  <c r="AK244" i="22"/>
  <c r="AM244" i="22"/>
  <c r="AO244" i="22"/>
  <c r="AQ244" i="22"/>
  <c r="AS244" i="22"/>
  <c r="AV244" i="22"/>
  <c r="AX244" i="22"/>
  <c r="AZ244" i="22"/>
  <c r="S245" i="22"/>
  <c r="U245" i="22"/>
  <c r="Y245" i="22"/>
  <c r="AA245" i="22"/>
  <c r="AC245" i="22"/>
  <c r="AE245" i="22"/>
  <c r="AG245" i="22"/>
  <c r="AI245" i="22"/>
  <c r="AK245" i="22"/>
  <c r="AM245" i="22"/>
  <c r="AO245" i="22"/>
  <c r="AQ245" i="22"/>
  <c r="AS245" i="22"/>
  <c r="AV245" i="22"/>
  <c r="AX245" i="22"/>
  <c r="AZ245" i="22"/>
  <c r="S246" i="22"/>
  <c r="U246" i="22"/>
  <c r="W246" i="22"/>
  <c r="AA246" i="22"/>
  <c r="AC246" i="22"/>
  <c r="AE246" i="22"/>
  <c r="AG246" i="22"/>
  <c r="AI246" i="22"/>
  <c r="AK246" i="22"/>
  <c r="AM246" i="22"/>
  <c r="AO246" i="22"/>
  <c r="AQ246" i="22"/>
  <c r="AS246" i="22"/>
  <c r="AV246" i="22"/>
  <c r="AX246" i="22"/>
  <c r="AZ246" i="22"/>
  <c r="S247" i="22"/>
  <c r="U247" i="22"/>
  <c r="W247" i="22"/>
  <c r="Y247" i="22"/>
  <c r="AC247" i="22"/>
  <c r="AE247" i="22"/>
  <c r="AG247" i="22"/>
  <c r="AI247" i="22"/>
  <c r="AK247" i="22"/>
  <c r="AM247" i="22"/>
  <c r="AO247" i="22"/>
  <c r="AQ247" i="22"/>
  <c r="AS247" i="22"/>
  <c r="AV247" i="22"/>
  <c r="AX247" i="22"/>
  <c r="AZ247" i="22"/>
  <c r="S248" i="22"/>
  <c r="U248" i="22"/>
  <c r="W248" i="22"/>
  <c r="Y248" i="22"/>
  <c r="AA248" i="22"/>
  <c r="AE248" i="22"/>
  <c r="AG248" i="22"/>
  <c r="AI248" i="22"/>
  <c r="AK248" i="22"/>
  <c r="AM248" i="22"/>
  <c r="AO248" i="22"/>
  <c r="AQ248" i="22"/>
  <c r="AS248" i="22"/>
  <c r="AV248" i="22"/>
  <c r="AX248" i="22"/>
  <c r="AZ248" i="22"/>
  <c r="S249" i="22"/>
  <c r="U249" i="22"/>
  <c r="W249" i="22"/>
  <c r="Y249" i="22"/>
  <c r="AA249" i="22"/>
  <c r="AC249" i="22"/>
  <c r="AG249" i="22"/>
  <c r="AI249" i="22"/>
  <c r="AK249" i="22"/>
  <c r="AM249" i="22"/>
  <c r="AO249" i="22"/>
  <c r="AQ249" i="22"/>
  <c r="AS249" i="22"/>
  <c r="AV249" i="22"/>
  <c r="AX249" i="22"/>
  <c r="AZ249" i="22"/>
  <c r="S250" i="22"/>
  <c r="U250" i="22"/>
  <c r="W250" i="22"/>
  <c r="Y250" i="22"/>
  <c r="AA250" i="22"/>
  <c r="AC250" i="22"/>
  <c r="AE250" i="22"/>
  <c r="AI250" i="22"/>
  <c r="AK250" i="22"/>
  <c r="AM250" i="22"/>
  <c r="AO250" i="22"/>
  <c r="AQ250" i="22"/>
  <c r="AS250" i="22"/>
  <c r="AV250" i="22"/>
  <c r="AX250" i="22"/>
  <c r="AZ250" i="22"/>
  <c r="S251" i="22"/>
  <c r="U251" i="22"/>
  <c r="W251" i="22"/>
  <c r="Y251" i="22"/>
  <c r="AA251" i="22"/>
  <c r="AC251" i="22"/>
  <c r="AE251" i="22"/>
  <c r="AG251" i="22"/>
  <c r="AK251" i="22"/>
  <c r="AM251" i="22"/>
  <c r="AO251" i="22"/>
  <c r="AQ251" i="22"/>
  <c r="AS251" i="22"/>
  <c r="AV251" i="22"/>
  <c r="AX251" i="22"/>
  <c r="AZ251" i="22"/>
  <c r="S252" i="22"/>
  <c r="U252" i="22"/>
  <c r="W252" i="22"/>
  <c r="Y252" i="22"/>
  <c r="AA252" i="22"/>
  <c r="AC252" i="22"/>
  <c r="AE252" i="22"/>
  <c r="AG252" i="22"/>
  <c r="AI252" i="22"/>
  <c r="AM252" i="22"/>
  <c r="AO252" i="22"/>
  <c r="AQ252" i="22"/>
  <c r="AS252" i="22"/>
  <c r="AV252" i="22"/>
  <c r="AX252" i="22"/>
  <c r="AZ252" i="22"/>
  <c r="S253" i="22"/>
  <c r="U253" i="22"/>
  <c r="W253" i="22"/>
  <c r="Y253" i="22"/>
  <c r="AA253" i="22"/>
  <c r="AC253" i="22"/>
  <c r="AE253" i="22"/>
  <c r="AG253" i="22"/>
  <c r="AI253" i="22"/>
  <c r="AK253" i="22"/>
  <c r="AO253" i="22"/>
  <c r="AQ253" i="22"/>
  <c r="AS253" i="22"/>
  <c r="AV253" i="22"/>
  <c r="AX253" i="22"/>
  <c r="AZ253" i="22"/>
  <c r="S254" i="22"/>
  <c r="U254" i="22"/>
  <c r="W254" i="22"/>
  <c r="Y254" i="22"/>
  <c r="AA254" i="22"/>
  <c r="AC254" i="22"/>
  <c r="AE254" i="22"/>
  <c r="AG254" i="22"/>
  <c r="AI254" i="22"/>
  <c r="AK254" i="22"/>
  <c r="AM254" i="22"/>
  <c r="AQ254" i="22"/>
  <c r="AS254" i="22"/>
  <c r="AV254" i="22"/>
  <c r="AX254" i="22"/>
  <c r="AZ254" i="22"/>
  <c r="U255" i="22"/>
  <c r="W255" i="22"/>
  <c r="Y255" i="22"/>
  <c r="AA255" i="22"/>
  <c r="AC255" i="22"/>
  <c r="AE255" i="22"/>
  <c r="AG255" i="22"/>
  <c r="AI255" i="22"/>
  <c r="AK255" i="22"/>
  <c r="AM255" i="22"/>
  <c r="AO255" i="22"/>
  <c r="AQ255" i="22"/>
  <c r="AS255" i="22"/>
  <c r="AV255" i="22"/>
  <c r="AX255" i="22"/>
  <c r="AZ255" i="22"/>
  <c r="S256" i="22"/>
  <c r="W256" i="22"/>
  <c r="Y256" i="22"/>
  <c r="AA256" i="22"/>
  <c r="AC256" i="22"/>
  <c r="AE256" i="22"/>
  <c r="AG256" i="22"/>
  <c r="AI256" i="22"/>
  <c r="AK256" i="22"/>
  <c r="AM256" i="22"/>
  <c r="AO256" i="22"/>
  <c r="AQ256" i="22"/>
  <c r="AS256" i="22"/>
  <c r="AV256" i="22"/>
  <c r="AX256" i="22"/>
  <c r="AZ256" i="22"/>
  <c r="S257" i="22"/>
  <c r="U257" i="22"/>
  <c r="Y257" i="22"/>
  <c r="AA257" i="22"/>
  <c r="AC257" i="22"/>
  <c r="AE257" i="22"/>
  <c r="AG257" i="22"/>
  <c r="AI257" i="22"/>
  <c r="AK257" i="22"/>
  <c r="AM257" i="22"/>
  <c r="AO257" i="22"/>
  <c r="AQ257" i="22"/>
  <c r="AS257" i="22"/>
  <c r="AV257" i="22"/>
  <c r="AX257" i="22"/>
  <c r="AZ257" i="22"/>
  <c r="S258" i="22"/>
  <c r="U258" i="22"/>
  <c r="W258" i="22"/>
  <c r="AA258" i="22"/>
  <c r="AC258" i="22"/>
  <c r="AE258" i="22"/>
  <c r="AG258" i="22"/>
  <c r="AI258" i="22"/>
  <c r="AK258" i="22"/>
  <c r="AM258" i="22"/>
  <c r="AO258" i="22"/>
  <c r="AQ258" i="22"/>
  <c r="AS258" i="22"/>
  <c r="AV258" i="22"/>
  <c r="AX258" i="22"/>
  <c r="AZ258" i="22"/>
  <c r="S259" i="22"/>
  <c r="U259" i="22"/>
  <c r="W259" i="22"/>
  <c r="Y259" i="22"/>
  <c r="AC259" i="22"/>
  <c r="AE259" i="22"/>
  <c r="AG259" i="22"/>
  <c r="AI259" i="22"/>
  <c r="AK259" i="22"/>
  <c r="AM259" i="22"/>
  <c r="AO259" i="22"/>
  <c r="AQ259" i="22"/>
  <c r="AS259" i="22"/>
  <c r="AV259" i="22"/>
  <c r="AX259" i="22"/>
  <c r="AZ259" i="22"/>
  <c r="S260" i="22"/>
  <c r="U260" i="22"/>
  <c r="W260" i="22"/>
  <c r="Y260" i="22"/>
  <c r="AA260" i="22"/>
  <c r="AE260" i="22"/>
  <c r="AG260" i="22"/>
  <c r="AI260" i="22"/>
  <c r="AK260" i="22"/>
  <c r="AM260" i="22"/>
  <c r="AO260" i="22"/>
  <c r="AQ260" i="22"/>
  <c r="AS260" i="22"/>
  <c r="AV260" i="22"/>
  <c r="AX260" i="22"/>
  <c r="AZ260" i="22"/>
  <c r="S261" i="22"/>
  <c r="U261" i="22"/>
  <c r="W261" i="22"/>
  <c r="Y261" i="22"/>
  <c r="AA261" i="22"/>
  <c r="AC261" i="22"/>
  <c r="AG261" i="22"/>
  <c r="AI261" i="22"/>
  <c r="AK261" i="22"/>
  <c r="AM261" i="22"/>
  <c r="AO261" i="22"/>
  <c r="AQ261" i="22"/>
  <c r="AS261" i="22"/>
  <c r="AV261" i="22"/>
  <c r="AX261" i="22"/>
  <c r="AZ261" i="22"/>
  <c r="S262" i="22"/>
  <c r="U262" i="22"/>
  <c r="W262" i="22"/>
  <c r="Y262" i="22"/>
  <c r="AA262" i="22"/>
  <c r="AC262" i="22"/>
  <c r="AE262" i="22"/>
  <c r="AI262" i="22"/>
  <c r="AK262" i="22"/>
  <c r="AM262" i="22"/>
  <c r="AO262" i="22"/>
  <c r="AQ262" i="22"/>
  <c r="AS262" i="22"/>
  <c r="AV262" i="22"/>
  <c r="AX262" i="22"/>
  <c r="AZ262" i="22"/>
  <c r="S263" i="22"/>
  <c r="U263" i="22"/>
  <c r="W263" i="22"/>
  <c r="Y263" i="22"/>
  <c r="AA263" i="22"/>
  <c r="AC263" i="22"/>
  <c r="AE263" i="22"/>
  <c r="AG263" i="22"/>
  <c r="AK263" i="22"/>
  <c r="AM263" i="22"/>
  <c r="AO263" i="22"/>
  <c r="AQ263" i="22"/>
  <c r="AS263" i="22"/>
  <c r="AV263" i="22"/>
  <c r="AX263" i="22"/>
  <c r="AZ263" i="22"/>
  <c r="S264" i="22"/>
  <c r="U264" i="22"/>
  <c r="W264" i="22"/>
  <c r="Y264" i="22"/>
  <c r="AA264" i="22"/>
  <c r="AC264" i="22"/>
  <c r="AE264" i="22"/>
  <c r="AG264" i="22"/>
  <c r="AI264" i="22"/>
  <c r="AM264" i="22"/>
  <c r="AO264" i="22"/>
  <c r="AQ264" i="22"/>
  <c r="AS264" i="22"/>
  <c r="AV264" i="22"/>
  <c r="AX264" i="22"/>
  <c r="AZ264" i="22"/>
  <c r="S265" i="22"/>
  <c r="U265" i="22"/>
  <c r="W265" i="22"/>
  <c r="Y265" i="22"/>
  <c r="AA265" i="22"/>
  <c r="AC265" i="22"/>
  <c r="AE265" i="22"/>
  <c r="AG265" i="22"/>
  <c r="AI265" i="22"/>
  <c r="AK265" i="22"/>
  <c r="AO265" i="22"/>
  <c r="AQ265" i="22"/>
  <c r="AS265" i="22"/>
  <c r="AV265" i="22"/>
  <c r="AX265" i="22"/>
  <c r="AZ265" i="22"/>
  <c r="S266" i="22"/>
  <c r="U266" i="22"/>
  <c r="W266" i="22"/>
  <c r="Y266" i="22"/>
  <c r="AA266" i="22"/>
  <c r="AC266" i="22"/>
  <c r="AE266" i="22"/>
  <c r="AG266" i="22"/>
  <c r="AI266" i="22"/>
  <c r="AK266" i="22"/>
  <c r="AM266" i="22"/>
  <c r="AQ266" i="22"/>
  <c r="AS266" i="22"/>
  <c r="AV266" i="22"/>
  <c r="AX266" i="22"/>
  <c r="AZ266" i="22"/>
  <c r="U267" i="22"/>
  <c r="W267" i="22"/>
  <c r="Y267" i="22"/>
  <c r="AA267" i="22"/>
  <c r="AC267" i="22"/>
  <c r="AE267" i="22"/>
  <c r="AG267" i="22"/>
  <c r="AI267" i="22"/>
  <c r="AK267" i="22"/>
  <c r="AM267" i="22"/>
  <c r="AO267" i="22"/>
  <c r="AQ267" i="22"/>
  <c r="AS267" i="22"/>
  <c r="AV267" i="22"/>
  <c r="AX267" i="22"/>
  <c r="AZ267" i="22"/>
  <c r="S268" i="22"/>
  <c r="W268" i="22"/>
  <c r="Y268" i="22"/>
  <c r="AA268" i="22"/>
  <c r="AC268" i="22"/>
  <c r="AE268" i="22"/>
  <c r="AG268" i="22"/>
  <c r="AI268" i="22"/>
  <c r="AK268" i="22"/>
  <c r="AM268" i="22"/>
  <c r="AO268" i="22"/>
  <c r="AQ268" i="22"/>
  <c r="AS268" i="22"/>
  <c r="AV268" i="22"/>
  <c r="AX268" i="22"/>
  <c r="AZ268" i="22"/>
  <c r="S269" i="22"/>
  <c r="U269" i="22"/>
  <c r="Y269" i="22"/>
  <c r="AA269" i="22"/>
  <c r="AC269" i="22"/>
  <c r="AE269" i="22"/>
  <c r="AG269" i="22"/>
  <c r="AI269" i="22"/>
  <c r="AK269" i="22"/>
  <c r="AM269" i="22"/>
  <c r="AO269" i="22"/>
  <c r="AQ269" i="22"/>
  <c r="AS269" i="22"/>
  <c r="AV269" i="22"/>
  <c r="AX269" i="22"/>
  <c r="AZ269" i="22"/>
  <c r="S270" i="22"/>
  <c r="U270" i="22"/>
  <c r="W270" i="22"/>
  <c r="AA270" i="22"/>
  <c r="AC270" i="22"/>
  <c r="AE270" i="22"/>
  <c r="AG270" i="22"/>
  <c r="AI270" i="22"/>
  <c r="AK270" i="22"/>
  <c r="AM270" i="22"/>
  <c r="AO270" i="22"/>
  <c r="AQ270" i="22"/>
  <c r="AS270" i="22"/>
  <c r="AV270" i="22"/>
  <c r="AX270" i="22"/>
  <c r="AZ270" i="22"/>
  <c r="S271" i="22"/>
  <c r="U271" i="22"/>
  <c r="W271" i="22"/>
  <c r="Y271" i="22"/>
  <c r="AC271" i="22"/>
  <c r="AE271" i="22"/>
  <c r="AG271" i="22"/>
  <c r="AI271" i="22"/>
  <c r="AK271" i="22"/>
  <c r="AM271" i="22"/>
  <c r="AO271" i="22"/>
  <c r="AQ271" i="22"/>
  <c r="AS271" i="22"/>
  <c r="AV271" i="22"/>
  <c r="AX271" i="22"/>
  <c r="AZ271" i="22"/>
  <c r="S272" i="22"/>
  <c r="U272" i="22"/>
  <c r="W272" i="22"/>
  <c r="Y272" i="22"/>
  <c r="AA272" i="22"/>
  <c r="AE272" i="22"/>
  <c r="AG272" i="22"/>
  <c r="AI272" i="22"/>
  <c r="AK272" i="22"/>
  <c r="AM272" i="22"/>
  <c r="AO272" i="22"/>
  <c r="AQ272" i="22"/>
  <c r="AS272" i="22"/>
  <c r="AV272" i="22"/>
  <c r="AX272" i="22"/>
  <c r="AZ272" i="22"/>
  <c r="S273" i="22"/>
  <c r="U273" i="22"/>
  <c r="W273" i="22"/>
  <c r="Y273" i="22"/>
  <c r="AA273" i="22"/>
  <c r="AC273" i="22"/>
  <c r="AG273" i="22"/>
  <c r="AI273" i="22"/>
  <c r="AK273" i="22"/>
  <c r="AM273" i="22"/>
  <c r="AO273" i="22"/>
  <c r="AQ273" i="22"/>
  <c r="AS273" i="22"/>
  <c r="AV273" i="22"/>
  <c r="AX273" i="22"/>
  <c r="AZ273" i="22"/>
  <c r="S274" i="22"/>
  <c r="U274" i="22"/>
  <c r="W274" i="22"/>
  <c r="Y274" i="22"/>
  <c r="AA274" i="22"/>
  <c r="AC274" i="22"/>
  <c r="AE274" i="22"/>
  <c r="AI274" i="22"/>
  <c r="AK274" i="22"/>
  <c r="AM274" i="22"/>
  <c r="AO274" i="22"/>
  <c r="AQ274" i="22"/>
  <c r="AS274" i="22"/>
  <c r="AV274" i="22"/>
  <c r="AX274" i="22"/>
  <c r="AZ274" i="22"/>
  <c r="S275" i="22"/>
  <c r="U275" i="22"/>
  <c r="W275" i="22"/>
  <c r="Y275" i="22"/>
  <c r="AA275" i="22"/>
  <c r="AC275" i="22"/>
  <c r="AE275" i="22"/>
  <c r="AG275" i="22"/>
  <c r="AK275" i="22"/>
  <c r="AM275" i="22"/>
  <c r="AO275" i="22"/>
  <c r="AQ275" i="22"/>
  <c r="AS275" i="22"/>
  <c r="AV275" i="22"/>
  <c r="AX275" i="22"/>
  <c r="AZ275" i="22"/>
  <c r="S276" i="22"/>
  <c r="U276" i="22"/>
  <c r="W276" i="22"/>
  <c r="Y276" i="22"/>
  <c r="AA276" i="22"/>
  <c r="AC276" i="22"/>
  <c r="AE276" i="22"/>
  <c r="AG276" i="22"/>
  <c r="AI276" i="22"/>
  <c r="AM276" i="22"/>
  <c r="AO276" i="22"/>
  <c r="AQ276" i="22"/>
  <c r="AS276" i="22"/>
  <c r="AV276" i="22"/>
  <c r="AX276" i="22"/>
  <c r="AZ276" i="22"/>
  <c r="S277" i="22"/>
  <c r="U277" i="22"/>
  <c r="W277" i="22"/>
  <c r="Y277" i="22"/>
  <c r="AA277" i="22"/>
  <c r="AC277" i="22"/>
  <c r="AE277" i="22"/>
  <c r="AG277" i="22"/>
  <c r="AI277" i="22"/>
  <c r="AK277" i="22"/>
  <c r="AO277" i="22"/>
  <c r="AQ277" i="22"/>
  <c r="AS277" i="22"/>
  <c r="AV277" i="22"/>
  <c r="AX277" i="22"/>
  <c r="AZ277" i="22"/>
  <c r="S278" i="22"/>
  <c r="U278" i="22"/>
  <c r="W278" i="22"/>
  <c r="Y278" i="22"/>
  <c r="AA278" i="22"/>
  <c r="AC278" i="22"/>
  <c r="AE278" i="22"/>
  <c r="AG278" i="22"/>
  <c r="AI278" i="22"/>
  <c r="AK278" i="22"/>
  <c r="AM278" i="22"/>
  <c r="AQ278" i="22"/>
  <c r="AS278" i="22"/>
  <c r="AV278" i="22"/>
  <c r="AX278" i="22"/>
  <c r="AZ278" i="22"/>
  <c r="U279" i="22"/>
  <c r="W279" i="22"/>
  <c r="Y279" i="22"/>
  <c r="AA279" i="22"/>
  <c r="AC279" i="22"/>
  <c r="AE279" i="22"/>
  <c r="AG279" i="22"/>
  <c r="AI279" i="22"/>
  <c r="AK279" i="22"/>
  <c r="AM279" i="22"/>
  <c r="AO279" i="22"/>
  <c r="AQ279" i="22"/>
  <c r="AS279" i="22"/>
  <c r="AV279" i="22"/>
  <c r="AX279" i="22"/>
  <c r="AZ279" i="22"/>
  <c r="S280" i="22"/>
  <c r="W280" i="22"/>
  <c r="Y280" i="22"/>
  <c r="AA280" i="22"/>
  <c r="AC280" i="22"/>
  <c r="AE280" i="22"/>
  <c r="AG280" i="22"/>
  <c r="AI280" i="22"/>
  <c r="AK280" i="22"/>
  <c r="AM280" i="22"/>
  <c r="AO280" i="22"/>
  <c r="AQ280" i="22"/>
  <c r="AS280" i="22"/>
  <c r="AV280" i="22"/>
  <c r="AX280" i="22"/>
  <c r="AZ280" i="22"/>
  <c r="S281" i="22"/>
  <c r="U281" i="22"/>
  <c r="Y281" i="22"/>
  <c r="AA281" i="22"/>
  <c r="AC281" i="22"/>
  <c r="AE281" i="22"/>
  <c r="AG281" i="22"/>
  <c r="AI281" i="22"/>
  <c r="AK281" i="22"/>
  <c r="AM281" i="22"/>
  <c r="AO281" i="22"/>
  <c r="AQ281" i="22"/>
  <c r="AS281" i="22"/>
  <c r="AV281" i="22"/>
  <c r="AX281" i="22"/>
  <c r="AZ281" i="22"/>
  <c r="S282" i="22"/>
  <c r="U282" i="22"/>
  <c r="W282" i="22"/>
  <c r="AA282" i="22"/>
  <c r="AC282" i="22"/>
  <c r="AE282" i="22"/>
  <c r="AG282" i="22"/>
  <c r="AI282" i="22"/>
  <c r="AK282" i="22"/>
  <c r="AM282" i="22"/>
  <c r="AO282" i="22"/>
  <c r="AQ282" i="22"/>
  <c r="AS282" i="22"/>
  <c r="AV282" i="22"/>
  <c r="AX282" i="22"/>
  <c r="AZ282" i="22"/>
  <c r="S283" i="22"/>
  <c r="U283" i="22"/>
  <c r="W283" i="22"/>
  <c r="Y283" i="22"/>
  <c r="AC283" i="22"/>
  <c r="AE283" i="22"/>
  <c r="AG283" i="22"/>
  <c r="AI283" i="22"/>
  <c r="AK283" i="22"/>
  <c r="AM283" i="22"/>
  <c r="AO283" i="22"/>
  <c r="AQ283" i="22"/>
  <c r="AS283" i="22"/>
  <c r="AV283" i="22"/>
  <c r="AX283" i="22"/>
  <c r="AZ283" i="22"/>
  <c r="S284" i="22"/>
  <c r="U284" i="22"/>
  <c r="W284" i="22"/>
  <c r="Y284" i="22"/>
  <c r="AA284" i="22"/>
  <c r="AE284" i="22"/>
  <c r="AG284" i="22"/>
  <c r="AI284" i="22"/>
  <c r="AK284" i="22"/>
  <c r="AM284" i="22"/>
  <c r="AO284" i="22"/>
  <c r="AQ284" i="22"/>
  <c r="AS284" i="22"/>
  <c r="AV284" i="22"/>
  <c r="AX284" i="22"/>
  <c r="AZ284" i="22"/>
  <c r="S285" i="22"/>
  <c r="U285" i="22"/>
  <c r="W285" i="22"/>
  <c r="Y285" i="22"/>
  <c r="AA285" i="22"/>
  <c r="AC285" i="22"/>
  <c r="AG285" i="22"/>
  <c r="AI285" i="22"/>
  <c r="AK285" i="22"/>
  <c r="AM285" i="22"/>
  <c r="AO285" i="22"/>
  <c r="AQ285" i="22"/>
  <c r="AS285" i="22"/>
  <c r="AV285" i="22"/>
  <c r="AX285" i="22"/>
  <c r="AZ285" i="22"/>
  <c r="S286" i="22"/>
  <c r="U286" i="22"/>
  <c r="W286" i="22"/>
  <c r="Y286" i="22"/>
  <c r="AA286" i="22"/>
  <c r="AC286" i="22"/>
  <c r="AE286" i="22"/>
  <c r="AI286" i="22"/>
  <c r="AK286" i="22"/>
  <c r="AM286" i="22"/>
  <c r="AO286" i="22"/>
  <c r="AQ286" i="22"/>
  <c r="AS286" i="22"/>
  <c r="AV286" i="22"/>
  <c r="AX286" i="22"/>
  <c r="AZ286" i="22"/>
  <c r="S287" i="22"/>
  <c r="U287" i="22"/>
  <c r="W287" i="22"/>
  <c r="Y287" i="22"/>
  <c r="AA287" i="22"/>
  <c r="AC287" i="22"/>
  <c r="AE287" i="22"/>
  <c r="AG287" i="22"/>
  <c r="AK287" i="22"/>
  <c r="AM287" i="22"/>
  <c r="AO287" i="22"/>
  <c r="AQ287" i="22"/>
  <c r="AS287" i="22"/>
  <c r="AV287" i="22"/>
  <c r="AX287" i="22"/>
  <c r="AZ287" i="22"/>
  <c r="S288" i="22"/>
  <c r="U288" i="22"/>
  <c r="W288" i="22"/>
  <c r="Y288" i="22"/>
  <c r="AA288" i="22"/>
  <c r="AC288" i="22"/>
  <c r="AE288" i="22"/>
  <c r="AG288" i="22"/>
  <c r="AI288" i="22"/>
  <c r="AM288" i="22"/>
  <c r="AO288" i="22"/>
  <c r="AQ288" i="22"/>
  <c r="AS288" i="22"/>
  <c r="AV288" i="22"/>
  <c r="AX288" i="22"/>
  <c r="AZ288" i="22"/>
  <c r="S289" i="22"/>
  <c r="U289" i="22"/>
  <c r="W289" i="22"/>
  <c r="Y289" i="22"/>
  <c r="AA289" i="22"/>
  <c r="AC289" i="22"/>
  <c r="AE289" i="22"/>
  <c r="AG289" i="22"/>
  <c r="AI289" i="22"/>
  <c r="AK289" i="22"/>
  <c r="AO289" i="22"/>
  <c r="AQ289" i="22"/>
  <c r="AS289" i="22"/>
  <c r="AV289" i="22"/>
  <c r="AX289" i="22"/>
  <c r="AZ289" i="22"/>
  <c r="S290" i="22"/>
  <c r="U290" i="22"/>
  <c r="W290" i="22"/>
  <c r="Y290" i="22"/>
  <c r="AA290" i="22"/>
  <c r="AC290" i="22"/>
  <c r="AE290" i="22"/>
  <c r="AG290" i="22"/>
  <c r="AI290" i="22"/>
  <c r="AK290" i="22"/>
  <c r="AM290" i="22"/>
  <c r="AQ290" i="22"/>
  <c r="AS290" i="22"/>
  <c r="AV290" i="22"/>
  <c r="AX290" i="22"/>
  <c r="AZ290" i="22"/>
  <c r="U291" i="22"/>
  <c r="W291" i="22"/>
  <c r="Y291" i="22"/>
  <c r="AA291" i="22"/>
  <c r="AC291" i="22"/>
  <c r="AE291" i="22"/>
  <c r="AG291" i="22"/>
  <c r="AI291" i="22"/>
  <c r="AK291" i="22"/>
  <c r="AM291" i="22"/>
  <c r="AO291" i="22"/>
  <c r="AQ291" i="22"/>
  <c r="AS291" i="22"/>
  <c r="AV291" i="22"/>
  <c r="AX291" i="22"/>
  <c r="AZ291" i="22"/>
  <c r="S292" i="22"/>
  <c r="W292" i="22"/>
  <c r="Y292" i="22"/>
  <c r="AA292" i="22"/>
  <c r="AC292" i="22"/>
  <c r="AE292" i="22"/>
  <c r="AG292" i="22"/>
  <c r="AI292" i="22"/>
  <c r="AK292" i="22"/>
  <c r="AM292" i="22"/>
  <c r="AO292" i="22"/>
  <c r="AQ292" i="22"/>
  <c r="AS292" i="22"/>
  <c r="AV292" i="22"/>
  <c r="AX292" i="22"/>
  <c r="AZ292" i="22"/>
  <c r="S293" i="22"/>
  <c r="U293" i="22"/>
  <c r="Y293" i="22"/>
  <c r="AA293" i="22"/>
  <c r="AC293" i="22"/>
  <c r="AE293" i="22"/>
  <c r="AG293" i="22"/>
  <c r="AI293" i="22"/>
  <c r="AK293" i="22"/>
  <c r="AM293" i="22"/>
  <c r="AO293" i="22"/>
  <c r="AQ293" i="22"/>
  <c r="AS293" i="22"/>
  <c r="AV293" i="22"/>
  <c r="AX293" i="22"/>
  <c r="AZ293" i="22"/>
  <c r="S294" i="22"/>
  <c r="U294" i="22"/>
  <c r="W294" i="22"/>
  <c r="AA294" i="22"/>
  <c r="AC294" i="22"/>
  <c r="AE294" i="22"/>
  <c r="AG294" i="22"/>
  <c r="AI294" i="22"/>
  <c r="AK294" i="22"/>
  <c r="AM294" i="22"/>
  <c r="AO294" i="22"/>
  <c r="AQ294" i="22"/>
  <c r="AS294" i="22"/>
  <c r="AV294" i="22"/>
  <c r="AX294" i="22"/>
  <c r="AZ294" i="22"/>
  <c r="S295" i="22"/>
  <c r="U295" i="22"/>
  <c r="W295" i="22"/>
  <c r="Y295" i="22"/>
  <c r="AC295" i="22"/>
  <c r="AE295" i="22"/>
  <c r="AG295" i="22"/>
  <c r="AI295" i="22"/>
  <c r="AK295" i="22"/>
  <c r="AM295" i="22"/>
  <c r="AO295" i="22"/>
  <c r="AQ295" i="22"/>
  <c r="AS295" i="22"/>
  <c r="AV295" i="22"/>
  <c r="AX295" i="22"/>
  <c r="AZ295" i="22"/>
  <c r="S296" i="22"/>
  <c r="U296" i="22"/>
  <c r="W296" i="22"/>
  <c r="Y296" i="22"/>
  <c r="AA296" i="22"/>
  <c r="AE296" i="22"/>
  <c r="AG296" i="22"/>
  <c r="AI296" i="22"/>
  <c r="AK296" i="22"/>
  <c r="AM296" i="22"/>
  <c r="AO296" i="22"/>
  <c r="AQ296" i="22"/>
  <c r="AS296" i="22"/>
  <c r="AV296" i="22"/>
  <c r="AX296" i="22"/>
  <c r="AZ296" i="22"/>
  <c r="S297" i="22"/>
  <c r="U297" i="22"/>
  <c r="W297" i="22"/>
  <c r="Y297" i="22"/>
  <c r="AA297" i="22"/>
  <c r="AC297" i="22"/>
  <c r="AG297" i="22"/>
  <c r="AI297" i="22"/>
  <c r="AK297" i="22"/>
  <c r="AM297" i="22"/>
  <c r="AO297" i="22"/>
  <c r="AQ297" i="22"/>
  <c r="AS297" i="22"/>
  <c r="AV297" i="22"/>
  <c r="AX297" i="22"/>
  <c r="AZ297" i="22"/>
  <c r="S298" i="22"/>
  <c r="U298" i="22"/>
  <c r="W298" i="22"/>
  <c r="Y298" i="22"/>
  <c r="AA298" i="22"/>
  <c r="AC298" i="22"/>
  <c r="AE298" i="22"/>
  <c r="AI298" i="22"/>
  <c r="AK298" i="22"/>
  <c r="AM298" i="22"/>
  <c r="AO298" i="22"/>
  <c r="AQ298" i="22"/>
  <c r="AS298" i="22"/>
  <c r="AV298" i="22"/>
  <c r="AX298" i="22"/>
  <c r="AZ298" i="22"/>
  <c r="S299" i="22"/>
  <c r="U299" i="22"/>
  <c r="W299" i="22"/>
  <c r="Y299" i="22"/>
  <c r="AA299" i="22"/>
  <c r="AC299" i="22"/>
  <c r="AE299" i="22"/>
  <c r="AG299" i="22"/>
  <c r="AK299" i="22"/>
  <c r="AM299" i="22"/>
  <c r="AO299" i="22"/>
  <c r="AQ299" i="22"/>
  <c r="AS299" i="22"/>
  <c r="AV299" i="22"/>
  <c r="AX299" i="22"/>
  <c r="AZ299" i="22"/>
  <c r="S300" i="22"/>
  <c r="U300" i="22"/>
  <c r="W300" i="22"/>
  <c r="Y300" i="22"/>
  <c r="AA300" i="22"/>
  <c r="AC300" i="22"/>
  <c r="AE300" i="22"/>
  <c r="AG300" i="22"/>
  <c r="AI300" i="22"/>
  <c r="AM300" i="22"/>
  <c r="AO300" i="22"/>
  <c r="AQ300" i="22"/>
  <c r="AS300" i="22"/>
  <c r="AV300" i="22"/>
  <c r="AX300" i="22"/>
  <c r="AZ300" i="22"/>
  <c r="S301" i="22"/>
  <c r="U301" i="22"/>
  <c r="W301" i="22"/>
  <c r="Y301" i="22"/>
  <c r="AA301" i="22"/>
  <c r="AC301" i="22"/>
  <c r="AE301" i="22"/>
  <c r="AG301" i="22"/>
  <c r="AI301" i="22"/>
  <c r="AK301" i="22"/>
  <c r="AO301" i="22"/>
  <c r="AQ301" i="22"/>
  <c r="AS301" i="22"/>
  <c r="AV301" i="22"/>
  <c r="AX301" i="22"/>
  <c r="AZ301" i="22"/>
  <c r="S302" i="22"/>
  <c r="U302" i="22"/>
  <c r="W302" i="22"/>
  <c r="Y302" i="22"/>
  <c r="AA302" i="22"/>
  <c r="AC302" i="22"/>
  <c r="AE302" i="22"/>
  <c r="AG302" i="22"/>
  <c r="AI302" i="22"/>
  <c r="AK302" i="22"/>
  <c r="AM302" i="22"/>
  <c r="AQ302" i="22"/>
  <c r="AS302" i="22"/>
  <c r="AV302" i="22"/>
  <c r="AX302" i="22"/>
  <c r="AZ302" i="22"/>
  <c r="U303" i="22"/>
  <c r="W303" i="22"/>
  <c r="Y303" i="22"/>
  <c r="AA303" i="22"/>
  <c r="AC303" i="22"/>
  <c r="AE303" i="22"/>
  <c r="AG303" i="22"/>
  <c r="AI303" i="22"/>
  <c r="AK303" i="22"/>
  <c r="AM303" i="22"/>
  <c r="AO303" i="22"/>
  <c r="AQ303" i="22"/>
  <c r="AS303" i="22"/>
  <c r="AV303" i="22"/>
  <c r="AX303" i="22"/>
  <c r="AZ303" i="22"/>
  <c r="S304" i="22"/>
  <c r="W304" i="22"/>
  <c r="Y304" i="22"/>
  <c r="AA304" i="22"/>
  <c r="AC304" i="22"/>
  <c r="AE304" i="22"/>
  <c r="AG304" i="22"/>
  <c r="AI304" i="22"/>
  <c r="AK304" i="22"/>
  <c r="AM304" i="22"/>
  <c r="AO304" i="22"/>
  <c r="AQ304" i="22"/>
  <c r="AS304" i="22"/>
  <c r="AV304" i="22"/>
  <c r="AX304" i="22"/>
  <c r="AZ304" i="22"/>
  <c r="S305" i="22"/>
  <c r="U305" i="22"/>
  <c r="Y305" i="22"/>
  <c r="AA305" i="22"/>
  <c r="AC305" i="22"/>
  <c r="AE305" i="22"/>
  <c r="AG305" i="22"/>
  <c r="AI305" i="22"/>
  <c r="AK305" i="22"/>
  <c r="AM305" i="22"/>
  <c r="AO305" i="22"/>
  <c r="AQ305" i="22"/>
  <c r="AS305" i="22"/>
  <c r="AV305" i="22"/>
  <c r="AX305" i="22"/>
  <c r="AZ305" i="22"/>
  <c r="S306" i="22"/>
  <c r="U306" i="22"/>
  <c r="W306" i="22"/>
  <c r="AA306" i="22"/>
  <c r="AC306" i="22"/>
  <c r="AE306" i="22"/>
  <c r="AG306" i="22"/>
  <c r="AI306" i="22"/>
  <c r="AK306" i="22"/>
  <c r="AM306" i="22"/>
  <c r="AO306" i="22"/>
  <c r="AQ306" i="22"/>
  <c r="AS306" i="22"/>
  <c r="AV306" i="22"/>
  <c r="AX306" i="22"/>
  <c r="AZ306" i="22"/>
  <c r="S307" i="22"/>
  <c r="U307" i="22"/>
  <c r="W307" i="22"/>
  <c r="Y307" i="22"/>
  <c r="AC307" i="22"/>
  <c r="AE307" i="22"/>
  <c r="AG307" i="22"/>
  <c r="AI307" i="22"/>
  <c r="AK307" i="22"/>
  <c r="AM307" i="22"/>
  <c r="AO307" i="22"/>
  <c r="AQ307" i="22"/>
  <c r="AS307" i="22"/>
  <c r="AV307" i="22"/>
  <c r="AX307" i="22"/>
  <c r="AZ307" i="22"/>
  <c r="S308" i="22"/>
  <c r="U308" i="22"/>
  <c r="W308" i="22"/>
  <c r="Y308" i="22"/>
  <c r="AA308" i="22"/>
  <c r="AE308" i="22"/>
  <c r="AG308" i="22"/>
  <c r="AI308" i="22"/>
  <c r="AK308" i="22"/>
  <c r="AM308" i="22"/>
  <c r="AO308" i="22"/>
  <c r="AQ308" i="22"/>
  <c r="AS308" i="22"/>
  <c r="AV308" i="22"/>
  <c r="AX308" i="22"/>
  <c r="AZ308" i="22"/>
  <c r="S309" i="22"/>
  <c r="U309" i="22"/>
  <c r="W309" i="22"/>
  <c r="Y309" i="22"/>
  <c r="AA309" i="22"/>
  <c r="AC309" i="22"/>
  <c r="AG309" i="22"/>
  <c r="AI309" i="22"/>
  <c r="AK309" i="22"/>
  <c r="AM309" i="22"/>
  <c r="AO309" i="22"/>
  <c r="AQ309" i="22"/>
  <c r="AS309" i="22"/>
  <c r="AV309" i="22"/>
  <c r="AX309" i="22"/>
  <c r="AZ309" i="22"/>
  <c r="S310" i="22"/>
  <c r="U310" i="22"/>
  <c r="W310" i="22"/>
  <c r="Y310" i="22"/>
  <c r="AA310" i="22"/>
  <c r="AC310" i="22"/>
  <c r="AE310" i="22"/>
  <c r="AI310" i="22"/>
  <c r="AK310" i="22"/>
  <c r="AM310" i="22"/>
  <c r="AO310" i="22"/>
  <c r="AQ310" i="22"/>
  <c r="AS310" i="22"/>
  <c r="AV310" i="22"/>
  <c r="AX310" i="22"/>
  <c r="AZ310" i="22"/>
  <c r="S311" i="22"/>
  <c r="U311" i="22"/>
  <c r="W311" i="22"/>
  <c r="Y311" i="22"/>
  <c r="AA311" i="22"/>
  <c r="AC311" i="22"/>
  <c r="AE311" i="22"/>
  <c r="AG311" i="22"/>
  <c r="AK311" i="22"/>
  <c r="AM311" i="22"/>
  <c r="AO311" i="22"/>
  <c r="AQ311" i="22"/>
  <c r="AS311" i="22"/>
  <c r="AV311" i="22"/>
  <c r="AX311" i="22"/>
  <c r="AZ311" i="22"/>
  <c r="S312" i="22"/>
  <c r="U312" i="22"/>
  <c r="W312" i="22"/>
  <c r="Y312" i="22"/>
  <c r="AA312" i="22"/>
  <c r="AC312" i="22"/>
  <c r="AE312" i="22"/>
  <c r="AG312" i="22"/>
  <c r="AI312" i="22"/>
  <c r="AM312" i="22"/>
  <c r="AO312" i="22"/>
  <c r="AQ312" i="22"/>
  <c r="AS312" i="22"/>
  <c r="AV312" i="22"/>
  <c r="AX312" i="22"/>
  <c r="AZ312" i="22"/>
  <c r="S313" i="22"/>
  <c r="U313" i="22"/>
  <c r="W313" i="22"/>
  <c r="Y313" i="22"/>
  <c r="AA313" i="22"/>
  <c r="AC313" i="22"/>
  <c r="AE313" i="22"/>
  <c r="AG313" i="22"/>
  <c r="AI313" i="22"/>
  <c r="AK313" i="22"/>
  <c r="AO313" i="22"/>
  <c r="AQ313" i="22"/>
  <c r="AS313" i="22"/>
  <c r="AV313" i="22"/>
  <c r="AX313" i="22"/>
  <c r="AZ313" i="22"/>
  <c r="S314" i="22"/>
  <c r="U314" i="22"/>
  <c r="W314" i="22"/>
  <c r="Y314" i="22"/>
  <c r="AA314" i="22"/>
  <c r="AC314" i="22"/>
  <c r="AE314" i="22"/>
  <c r="AG314" i="22"/>
  <c r="AI314" i="22"/>
  <c r="AK314" i="22"/>
  <c r="AM314" i="22"/>
  <c r="AQ314" i="22"/>
  <c r="AS314" i="22"/>
  <c r="AV314" i="22"/>
  <c r="AX314" i="22"/>
  <c r="AZ314" i="22"/>
  <c r="U315" i="22"/>
  <c r="W315" i="22"/>
  <c r="Y315" i="22"/>
  <c r="AA315" i="22"/>
  <c r="AC315" i="22"/>
  <c r="AE315" i="22"/>
  <c r="AG315" i="22"/>
  <c r="AI315" i="22"/>
  <c r="AK315" i="22"/>
  <c r="AM315" i="22"/>
  <c r="AO315" i="22"/>
  <c r="AQ315" i="22"/>
  <c r="AS315" i="22"/>
  <c r="AV315" i="22"/>
  <c r="AX315" i="22"/>
  <c r="AZ315" i="22"/>
  <c r="S316" i="22"/>
  <c r="W316" i="22"/>
  <c r="Y316" i="22"/>
  <c r="AA316" i="22"/>
  <c r="AC316" i="22"/>
  <c r="AE316" i="22"/>
  <c r="AG316" i="22"/>
  <c r="AI316" i="22"/>
  <c r="AK316" i="22"/>
  <c r="AM316" i="22"/>
  <c r="AO316" i="22"/>
  <c r="AQ316" i="22"/>
  <c r="AS316" i="22"/>
  <c r="AV316" i="22"/>
  <c r="AX316" i="22"/>
  <c r="AZ316" i="22"/>
  <c r="S317" i="22"/>
  <c r="U317" i="22"/>
  <c r="Y317" i="22"/>
  <c r="AA317" i="22"/>
  <c r="AC317" i="22"/>
  <c r="AE317" i="22"/>
  <c r="AG317" i="22"/>
  <c r="AI317" i="22"/>
  <c r="AK317" i="22"/>
  <c r="AM317" i="22"/>
  <c r="AO317" i="22"/>
  <c r="AQ317" i="22"/>
  <c r="AS317" i="22"/>
  <c r="AV317" i="22"/>
  <c r="AX317" i="22"/>
  <c r="AZ317" i="22"/>
  <c r="S318" i="22"/>
  <c r="U318" i="22"/>
  <c r="W318" i="22"/>
  <c r="AA318" i="22"/>
  <c r="AC318" i="22"/>
  <c r="AE318" i="22"/>
  <c r="AG318" i="22"/>
  <c r="AI318" i="22"/>
  <c r="AK318" i="22"/>
  <c r="AM318" i="22"/>
  <c r="AO318" i="22"/>
  <c r="AQ318" i="22"/>
  <c r="AS318" i="22"/>
  <c r="AV318" i="22"/>
  <c r="AX318" i="22"/>
  <c r="AZ318" i="22"/>
  <c r="S319" i="22"/>
  <c r="U319" i="22"/>
  <c r="W319" i="22"/>
  <c r="Y319" i="22"/>
  <c r="AC319" i="22"/>
  <c r="AE319" i="22"/>
  <c r="AG319" i="22"/>
  <c r="AI319" i="22"/>
  <c r="AK319" i="22"/>
  <c r="AM319" i="22"/>
  <c r="AO319" i="22"/>
  <c r="AQ319" i="22"/>
  <c r="AS319" i="22"/>
  <c r="AV319" i="22"/>
  <c r="AX319" i="22"/>
  <c r="AZ319" i="22"/>
  <c r="S320" i="22"/>
  <c r="U320" i="22"/>
  <c r="W320" i="22"/>
  <c r="Y320" i="22"/>
  <c r="AA320" i="22"/>
  <c r="AE320" i="22"/>
  <c r="AG320" i="22"/>
  <c r="AI320" i="22"/>
  <c r="AK320" i="22"/>
  <c r="AM320" i="22"/>
  <c r="AO320" i="22"/>
  <c r="AQ320" i="22"/>
  <c r="AS320" i="22"/>
  <c r="AV320" i="22"/>
  <c r="AX320" i="22"/>
  <c r="AZ320" i="22"/>
  <c r="S321" i="22"/>
  <c r="U321" i="22"/>
  <c r="W321" i="22"/>
  <c r="Y321" i="22"/>
  <c r="AA321" i="22"/>
  <c r="AC321" i="22"/>
  <c r="AG321" i="22"/>
  <c r="AI321" i="22"/>
  <c r="AK321" i="22"/>
  <c r="AM321" i="22"/>
  <c r="AO321" i="22"/>
  <c r="AQ321" i="22"/>
  <c r="AS321" i="22"/>
  <c r="AV321" i="22"/>
  <c r="AX321" i="22"/>
  <c r="AZ321" i="22"/>
  <c r="S322" i="22"/>
  <c r="U322" i="22"/>
  <c r="W322" i="22"/>
  <c r="Y322" i="22"/>
  <c r="AA322" i="22"/>
  <c r="AC322" i="22"/>
  <c r="AE322" i="22"/>
  <c r="AI322" i="22"/>
  <c r="AK322" i="22"/>
  <c r="AM322" i="22"/>
  <c r="AO322" i="22"/>
  <c r="AQ322" i="22"/>
  <c r="AS322" i="22"/>
  <c r="AV322" i="22"/>
  <c r="AX322" i="22"/>
  <c r="AZ322" i="22"/>
  <c r="S323" i="22"/>
  <c r="U323" i="22"/>
  <c r="W323" i="22"/>
  <c r="Y323" i="22"/>
  <c r="AA323" i="22"/>
  <c r="AC323" i="22"/>
  <c r="AE323" i="22"/>
  <c r="AG323" i="22"/>
  <c r="AK323" i="22"/>
  <c r="AM323" i="22"/>
  <c r="AO323" i="22"/>
  <c r="AQ323" i="22"/>
  <c r="AS323" i="22"/>
  <c r="AV323" i="22"/>
  <c r="AX323" i="22"/>
  <c r="AZ323" i="22"/>
  <c r="S324" i="22"/>
  <c r="U324" i="22"/>
  <c r="W324" i="22"/>
  <c r="Y324" i="22"/>
  <c r="AA324" i="22"/>
  <c r="AC324" i="22"/>
  <c r="AE324" i="22"/>
  <c r="AG324" i="22"/>
  <c r="AI324" i="22"/>
  <c r="AM324" i="22"/>
  <c r="AO324" i="22"/>
  <c r="AQ324" i="22"/>
  <c r="AS324" i="22"/>
  <c r="AV324" i="22"/>
  <c r="AX324" i="22"/>
  <c r="AZ324" i="22"/>
  <c r="S325" i="22"/>
  <c r="U325" i="22"/>
  <c r="W325" i="22"/>
  <c r="Y325" i="22"/>
  <c r="AA325" i="22"/>
  <c r="AC325" i="22"/>
  <c r="AE325" i="22"/>
  <c r="AG325" i="22"/>
  <c r="AI325" i="22"/>
  <c r="AK325" i="22"/>
  <c r="AO325" i="22"/>
  <c r="AQ325" i="22"/>
  <c r="AS325" i="22"/>
  <c r="AV325" i="22"/>
  <c r="AX325" i="22"/>
  <c r="AZ325" i="22"/>
  <c r="S326" i="22"/>
  <c r="U326" i="22"/>
  <c r="W326" i="22"/>
  <c r="Y326" i="22"/>
  <c r="AA326" i="22"/>
  <c r="AC326" i="22"/>
  <c r="AE326" i="22"/>
  <c r="AG326" i="22"/>
  <c r="AI326" i="22"/>
  <c r="AK326" i="22"/>
  <c r="AM326" i="22"/>
  <c r="AQ326" i="22"/>
  <c r="AS326" i="22"/>
  <c r="AV326" i="22"/>
  <c r="AX326" i="22"/>
  <c r="AZ326" i="22"/>
  <c r="U327" i="22"/>
  <c r="W327" i="22"/>
  <c r="Y327" i="22"/>
  <c r="AA327" i="22"/>
  <c r="AC327" i="22"/>
  <c r="AE327" i="22"/>
  <c r="AG327" i="22"/>
  <c r="AI327" i="22"/>
  <c r="AK327" i="22"/>
  <c r="AM327" i="22"/>
  <c r="AO327" i="22"/>
  <c r="AQ327" i="22"/>
  <c r="AS327" i="22"/>
  <c r="AV327" i="22"/>
  <c r="AX327" i="22"/>
  <c r="AZ327" i="22"/>
  <c r="S328" i="22"/>
  <c r="W328" i="22"/>
  <c r="Y328" i="22"/>
  <c r="AA328" i="22"/>
  <c r="AC328" i="22"/>
  <c r="AE328" i="22"/>
  <c r="AG328" i="22"/>
  <c r="AI328" i="22"/>
  <c r="AK328" i="22"/>
  <c r="AM328" i="22"/>
  <c r="AO328" i="22"/>
  <c r="AQ328" i="22"/>
  <c r="AS328" i="22"/>
  <c r="AV328" i="22"/>
  <c r="AX328" i="22"/>
  <c r="AZ328" i="22"/>
  <c r="S329" i="22"/>
  <c r="U329" i="22"/>
  <c r="Y329" i="22"/>
  <c r="AA329" i="22"/>
  <c r="AC329" i="22"/>
  <c r="AE329" i="22"/>
  <c r="AG329" i="22"/>
  <c r="AI329" i="22"/>
  <c r="AK329" i="22"/>
  <c r="AM329" i="22"/>
  <c r="AO329" i="22"/>
  <c r="AQ329" i="22"/>
  <c r="AS329" i="22"/>
  <c r="AV329" i="22"/>
  <c r="AX329" i="22"/>
  <c r="AZ329" i="22"/>
  <c r="S330" i="22"/>
  <c r="U330" i="22"/>
  <c r="W330" i="22"/>
  <c r="AA330" i="22"/>
  <c r="AC330" i="22"/>
  <c r="AE330" i="22"/>
  <c r="AG330" i="22"/>
  <c r="AI330" i="22"/>
  <c r="AK330" i="22"/>
  <c r="AM330" i="22"/>
  <c r="AO330" i="22"/>
  <c r="AQ330" i="22"/>
  <c r="AS330" i="22"/>
  <c r="AV330" i="22"/>
  <c r="AX330" i="22"/>
  <c r="AZ330" i="22"/>
  <c r="S331" i="22"/>
  <c r="U331" i="22"/>
  <c r="W331" i="22"/>
  <c r="Y331" i="22"/>
  <c r="AC331" i="22"/>
  <c r="AE331" i="22"/>
  <c r="AG331" i="22"/>
  <c r="AI331" i="22"/>
  <c r="AK331" i="22"/>
  <c r="AM331" i="22"/>
  <c r="AO331" i="22"/>
  <c r="AQ331" i="22"/>
  <c r="AS331" i="22"/>
  <c r="AV331" i="22"/>
  <c r="AX331" i="22"/>
  <c r="AZ331" i="22"/>
  <c r="S332" i="22"/>
  <c r="U332" i="22"/>
  <c r="W332" i="22"/>
  <c r="Y332" i="22"/>
  <c r="AA332" i="22"/>
  <c r="AE332" i="22"/>
  <c r="AG332" i="22"/>
  <c r="AI332" i="22"/>
  <c r="AK332" i="22"/>
  <c r="AM332" i="22"/>
  <c r="AO332" i="22"/>
  <c r="AQ332" i="22"/>
  <c r="AS332" i="22"/>
  <c r="AV332" i="22"/>
  <c r="AX332" i="22"/>
  <c r="AZ332" i="22"/>
  <c r="S333" i="22"/>
  <c r="U333" i="22"/>
  <c r="W333" i="22"/>
  <c r="Y333" i="22"/>
  <c r="AA333" i="22"/>
  <c r="AC333" i="22"/>
  <c r="AG333" i="22"/>
  <c r="AI333" i="22"/>
  <c r="AK333" i="22"/>
  <c r="AM333" i="22"/>
  <c r="AO333" i="22"/>
  <c r="AQ333" i="22"/>
  <c r="AS333" i="22"/>
  <c r="AV333" i="22"/>
  <c r="AX333" i="22"/>
  <c r="AZ333" i="22"/>
  <c r="S334" i="22"/>
  <c r="U334" i="22"/>
  <c r="W334" i="22"/>
  <c r="Y334" i="22"/>
  <c r="AA334" i="22"/>
  <c r="AC334" i="22"/>
  <c r="AE334" i="22"/>
  <c r="AI334" i="22"/>
  <c r="AK334" i="22"/>
  <c r="AM334" i="22"/>
  <c r="AO334" i="22"/>
  <c r="AQ334" i="22"/>
  <c r="AS334" i="22"/>
  <c r="AV334" i="22"/>
  <c r="AX334" i="22"/>
  <c r="AZ334" i="22"/>
  <c r="S335" i="22"/>
  <c r="U335" i="22"/>
  <c r="W335" i="22"/>
  <c r="Y335" i="22"/>
  <c r="AA335" i="22"/>
  <c r="AC335" i="22"/>
  <c r="AE335" i="22"/>
  <c r="AG335" i="22"/>
  <c r="AK335" i="22"/>
  <c r="AM335" i="22"/>
  <c r="AO335" i="22"/>
  <c r="AQ335" i="22"/>
  <c r="AS335" i="22"/>
  <c r="AV335" i="22"/>
  <c r="AX335" i="22"/>
  <c r="AZ335" i="22"/>
  <c r="S336" i="22"/>
  <c r="U336" i="22"/>
  <c r="W336" i="22"/>
  <c r="Y336" i="22"/>
  <c r="AA336" i="22"/>
  <c r="AC336" i="22"/>
  <c r="AE336" i="22"/>
  <c r="AG336" i="22"/>
  <c r="AI336" i="22"/>
  <c r="AM336" i="22"/>
  <c r="AO336" i="22"/>
  <c r="AQ336" i="22"/>
  <c r="AS336" i="22"/>
  <c r="AV336" i="22"/>
  <c r="AX336" i="22"/>
  <c r="AZ336" i="22"/>
  <c r="S337" i="22"/>
  <c r="U337" i="22"/>
  <c r="W337" i="22"/>
  <c r="Y337" i="22"/>
  <c r="AA337" i="22"/>
  <c r="AC337" i="22"/>
  <c r="AE337" i="22"/>
  <c r="AG337" i="22"/>
  <c r="AI337" i="22"/>
  <c r="AK337" i="22"/>
  <c r="AO337" i="22"/>
  <c r="AQ337" i="22"/>
  <c r="AS337" i="22"/>
  <c r="AV337" i="22"/>
  <c r="AX337" i="22"/>
  <c r="AZ337" i="22"/>
  <c r="S338" i="22"/>
  <c r="U338" i="22"/>
  <c r="W338" i="22"/>
  <c r="Y338" i="22"/>
  <c r="AA338" i="22"/>
  <c r="AC338" i="22"/>
  <c r="AE338" i="22"/>
  <c r="AG338" i="22"/>
  <c r="AI338" i="22"/>
  <c r="AK338" i="22"/>
  <c r="AM338" i="22"/>
  <c r="AQ338" i="22"/>
  <c r="AS338" i="22"/>
  <c r="AV338" i="22"/>
  <c r="AX338" i="22"/>
  <c r="AZ338" i="22"/>
  <c r="U339" i="22"/>
  <c r="W339" i="22"/>
  <c r="Y339" i="22"/>
  <c r="AA339" i="22"/>
  <c r="AC339" i="22"/>
  <c r="AE339" i="22"/>
  <c r="AG339" i="22"/>
  <c r="AI339" i="22"/>
  <c r="AK339" i="22"/>
  <c r="AM339" i="22"/>
  <c r="AO339" i="22"/>
  <c r="AQ339" i="22"/>
  <c r="AS339" i="22"/>
  <c r="AV339" i="22"/>
  <c r="AX339" i="22"/>
  <c r="AZ339" i="22"/>
  <c r="S340" i="22"/>
  <c r="W340" i="22"/>
  <c r="Y340" i="22"/>
  <c r="AA340" i="22"/>
  <c r="AC340" i="22"/>
  <c r="AE340" i="22"/>
  <c r="AG340" i="22"/>
  <c r="AI340" i="22"/>
  <c r="AK340" i="22"/>
  <c r="AM340" i="22"/>
  <c r="AO340" i="22"/>
  <c r="AQ340" i="22"/>
  <c r="AS340" i="22"/>
  <c r="AV340" i="22"/>
  <c r="AX340" i="22"/>
  <c r="AZ340" i="22"/>
  <c r="S341" i="22"/>
  <c r="U341" i="22"/>
  <c r="Y341" i="22"/>
  <c r="AA341" i="22"/>
  <c r="AC341" i="22"/>
  <c r="AE341" i="22"/>
  <c r="AG341" i="22"/>
  <c r="AI341" i="22"/>
  <c r="AK341" i="22"/>
  <c r="AM341" i="22"/>
  <c r="AO341" i="22"/>
  <c r="AQ341" i="22"/>
  <c r="AS341" i="22"/>
  <c r="AV341" i="22"/>
  <c r="AX341" i="22"/>
  <c r="AZ341" i="22"/>
  <c r="S342" i="22"/>
  <c r="U342" i="22"/>
  <c r="W342" i="22"/>
  <c r="AA342" i="22"/>
  <c r="AC342" i="22"/>
  <c r="AE342" i="22"/>
  <c r="AG342" i="22"/>
  <c r="AI342" i="22"/>
  <c r="AK342" i="22"/>
  <c r="AM342" i="22"/>
  <c r="AO342" i="22"/>
  <c r="AQ342" i="22"/>
  <c r="AS342" i="22"/>
  <c r="AV342" i="22"/>
  <c r="AX342" i="22"/>
  <c r="AZ342" i="22"/>
  <c r="S343" i="22"/>
  <c r="U343" i="22"/>
  <c r="W343" i="22"/>
  <c r="Y343" i="22"/>
  <c r="AC343" i="22"/>
  <c r="AE343" i="22"/>
  <c r="AG343" i="22"/>
  <c r="AI343" i="22"/>
  <c r="AK343" i="22"/>
  <c r="AM343" i="22"/>
  <c r="AO343" i="22"/>
  <c r="AQ343" i="22"/>
  <c r="AS343" i="22"/>
  <c r="AV343" i="22"/>
  <c r="AX343" i="22"/>
  <c r="AZ343" i="22"/>
  <c r="S344" i="22"/>
  <c r="U344" i="22"/>
  <c r="W344" i="22"/>
  <c r="Y344" i="22"/>
  <c r="AA344" i="22"/>
  <c r="AE344" i="22"/>
  <c r="AG344" i="22"/>
  <c r="AI344" i="22"/>
  <c r="AK344" i="22"/>
  <c r="AM344" i="22"/>
  <c r="AO344" i="22"/>
  <c r="AQ344" i="22"/>
  <c r="AS344" i="22"/>
  <c r="AV344" i="22"/>
  <c r="AX344" i="22"/>
  <c r="AZ344" i="22"/>
  <c r="S345" i="22"/>
  <c r="U345" i="22"/>
  <c r="W345" i="22"/>
  <c r="Y345" i="22"/>
  <c r="AA345" i="22"/>
  <c r="AC345" i="22"/>
  <c r="AG345" i="22"/>
  <c r="AI345" i="22"/>
  <c r="AK345" i="22"/>
  <c r="AM345" i="22"/>
  <c r="AO345" i="22"/>
  <c r="AQ345" i="22"/>
  <c r="AS345" i="22"/>
  <c r="AV345" i="22"/>
  <c r="AX345" i="22"/>
  <c r="AZ345" i="22"/>
  <c r="S346" i="22"/>
  <c r="U346" i="22"/>
  <c r="W346" i="22"/>
  <c r="Y346" i="22"/>
  <c r="AA346" i="22"/>
  <c r="AC346" i="22"/>
  <c r="AE346" i="22"/>
  <c r="AI346" i="22"/>
  <c r="AK346" i="22"/>
  <c r="AM346" i="22"/>
  <c r="AO346" i="22"/>
  <c r="AQ346" i="22"/>
  <c r="AS346" i="22"/>
  <c r="AV346" i="22"/>
  <c r="AX346" i="22"/>
  <c r="AZ346" i="22"/>
  <c r="S347" i="22"/>
  <c r="U347" i="22"/>
  <c r="W347" i="22"/>
  <c r="Y347" i="22"/>
  <c r="AA347" i="22"/>
  <c r="AC347" i="22"/>
  <c r="AE347" i="22"/>
  <c r="AG347" i="22"/>
  <c r="AK347" i="22"/>
  <c r="AM347" i="22"/>
  <c r="AO347" i="22"/>
  <c r="AQ347" i="22"/>
  <c r="AS347" i="22"/>
  <c r="AV347" i="22"/>
  <c r="AX347" i="22"/>
  <c r="AZ347" i="22"/>
  <c r="S348" i="22"/>
  <c r="U348" i="22"/>
  <c r="W348" i="22"/>
  <c r="Y348" i="22"/>
  <c r="AA348" i="22"/>
  <c r="AC348" i="22"/>
  <c r="AE348" i="22"/>
  <c r="AG348" i="22"/>
  <c r="AI348" i="22"/>
  <c r="AM348" i="22"/>
  <c r="AO348" i="22"/>
  <c r="AQ348" i="22"/>
  <c r="AS348" i="22"/>
  <c r="AV348" i="22"/>
  <c r="AX348" i="22"/>
  <c r="AZ348" i="22"/>
  <c r="S349" i="22"/>
  <c r="U349" i="22"/>
  <c r="W349" i="22"/>
  <c r="Y349" i="22"/>
  <c r="AA349" i="22"/>
  <c r="AC349" i="22"/>
  <c r="AE349" i="22"/>
  <c r="AG349" i="22"/>
  <c r="AI349" i="22"/>
  <c r="AK349" i="22"/>
  <c r="AO349" i="22"/>
  <c r="AQ349" i="22"/>
  <c r="AS349" i="22"/>
  <c r="AV349" i="22"/>
  <c r="AX349" i="22"/>
  <c r="AZ349" i="22"/>
  <c r="S350" i="22"/>
  <c r="U350" i="22"/>
  <c r="W350" i="22"/>
  <c r="Y350" i="22"/>
  <c r="AA350" i="22"/>
  <c r="AC350" i="22"/>
  <c r="AE350" i="22"/>
  <c r="AG350" i="22"/>
  <c r="AI350" i="22"/>
  <c r="AK350" i="22"/>
  <c r="AM350" i="22"/>
  <c r="AQ350" i="22"/>
  <c r="AS350" i="22"/>
  <c r="AV350" i="22"/>
  <c r="AX350" i="22"/>
  <c r="AZ350" i="22"/>
  <c r="U351" i="22"/>
  <c r="W351" i="22"/>
  <c r="Y351" i="22"/>
  <c r="AA351" i="22"/>
  <c r="AC351" i="22"/>
  <c r="AE351" i="22"/>
  <c r="AG351" i="22"/>
  <c r="AI351" i="22"/>
  <c r="AK351" i="22"/>
  <c r="AM351" i="22"/>
  <c r="AO351" i="22"/>
  <c r="AQ351" i="22"/>
  <c r="AS351" i="22"/>
  <c r="AV351" i="22"/>
  <c r="AX351" i="22"/>
  <c r="AZ351" i="22"/>
  <c r="S352" i="22"/>
  <c r="W352" i="22"/>
  <c r="Y352" i="22"/>
  <c r="AA352" i="22"/>
  <c r="AC352" i="22"/>
  <c r="AE352" i="22"/>
  <c r="AG352" i="22"/>
  <c r="AI352" i="22"/>
  <c r="AK352" i="22"/>
  <c r="AM352" i="22"/>
  <c r="AO352" i="22"/>
  <c r="AQ352" i="22"/>
  <c r="AS352" i="22"/>
  <c r="AV352" i="22"/>
  <c r="AX352" i="22"/>
  <c r="AZ352" i="22"/>
  <c r="S353" i="22"/>
  <c r="U353" i="22"/>
  <c r="Y353" i="22"/>
  <c r="AA353" i="22"/>
  <c r="AC353" i="22"/>
  <c r="AE353" i="22"/>
  <c r="AG353" i="22"/>
  <c r="AI353" i="22"/>
  <c r="AK353" i="22"/>
  <c r="AM353" i="22"/>
  <c r="AO353" i="22"/>
  <c r="AQ353" i="22"/>
  <c r="AS353" i="22"/>
  <c r="AV353" i="22"/>
  <c r="AX353" i="22"/>
  <c r="AZ353" i="22"/>
  <c r="S354" i="22"/>
  <c r="U354" i="22"/>
  <c r="W354" i="22"/>
  <c r="AA354" i="22"/>
  <c r="AC354" i="22"/>
  <c r="AE354" i="22"/>
  <c r="AG354" i="22"/>
  <c r="AI354" i="22"/>
  <c r="AK354" i="22"/>
  <c r="AM354" i="22"/>
  <c r="AO354" i="22"/>
  <c r="AQ354" i="22"/>
  <c r="AS354" i="22"/>
  <c r="AV354" i="22"/>
  <c r="AX354" i="22"/>
  <c r="AZ354" i="22"/>
  <c r="S355" i="22"/>
  <c r="U355" i="22"/>
  <c r="W355" i="22"/>
  <c r="Y355" i="22"/>
  <c r="AC355" i="22"/>
  <c r="AE355" i="22"/>
  <c r="AG355" i="22"/>
  <c r="AI355" i="22"/>
  <c r="AK355" i="22"/>
  <c r="AM355" i="22"/>
  <c r="AO355" i="22"/>
  <c r="AQ355" i="22"/>
  <c r="AS355" i="22"/>
  <c r="AV355" i="22"/>
  <c r="AX355" i="22"/>
  <c r="AZ355" i="22"/>
  <c r="S356" i="22"/>
  <c r="U356" i="22"/>
  <c r="W356" i="22"/>
  <c r="Y356" i="22"/>
  <c r="AA356" i="22"/>
  <c r="AE356" i="22"/>
  <c r="AG356" i="22"/>
  <c r="AI356" i="22"/>
  <c r="AK356" i="22"/>
  <c r="AM356" i="22"/>
  <c r="AO356" i="22"/>
  <c r="AQ356" i="22"/>
  <c r="AS356" i="22"/>
  <c r="AV356" i="22"/>
  <c r="AX356" i="22"/>
  <c r="AZ356" i="22"/>
  <c r="S357" i="22"/>
  <c r="U357" i="22"/>
  <c r="W357" i="22"/>
  <c r="Y357" i="22"/>
  <c r="AA357" i="22"/>
  <c r="AC357" i="22"/>
  <c r="AG357" i="22"/>
  <c r="AI357" i="22"/>
  <c r="AK357" i="22"/>
  <c r="AM357" i="22"/>
  <c r="AO357" i="22"/>
  <c r="AQ357" i="22"/>
  <c r="AS357" i="22"/>
  <c r="AV357" i="22"/>
  <c r="AX357" i="22"/>
  <c r="AZ357" i="22"/>
  <c r="S358" i="22"/>
  <c r="U358" i="22"/>
  <c r="W358" i="22"/>
  <c r="Y358" i="22"/>
  <c r="AA358" i="22"/>
  <c r="AC358" i="22"/>
  <c r="AE358" i="22"/>
  <c r="AI358" i="22"/>
  <c r="AK358" i="22"/>
  <c r="AM358" i="22"/>
  <c r="AO358" i="22"/>
  <c r="AQ358" i="22"/>
  <c r="AS358" i="22"/>
  <c r="AV358" i="22"/>
  <c r="AX358" i="22"/>
  <c r="AZ358" i="22"/>
  <c r="S359" i="22"/>
  <c r="U359" i="22"/>
  <c r="W359" i="22"/>
  <c r="Y359" i="22"/>
  <c r="AA359" i="22"/>
  <c r="AC359" i="22"/>
  <c r="AE359" i="22"/>
  <c r="AG359" i="22"/>
  <c r="AK359" i="22"/>
  <c r="AM359" i="22"/>
  <c r="AO359" i="22"/>
  <c r="AQ359" i="22"/>
  <c r="AS359" i="22"/>
  <c r="AV359" i="22"/>
  <c r="AX359" i="22"/>
  <c r="AZ359" i="22"/>
  <c r="S360" i="22"/>
  <c r="U360" i="22"/>
  <c r="W360" i="22"/>
  <c r="Y360" i="22"/>
  <c r="AA360" i="22"/>
  <c r="AC360" i="22"/>
  <c r="AE360" i="22"/>
  <c r="AG360" i="22"/>
  <c r="AI360" i="22"/>
  <c r="AM360" i="22"/>
  <c r="AO360" i="22"/>
  <c r="AQ360" i="22"/>
  <c r="AS360" i="22"/>
  <c r="AV360" i="22"/>
  <c r="AX360" i="22"/>
  <c r="AZ360" i="22"/>
  <c r="S361" i="22"/>
  <c r="U361" i="22"/>
  <c r="W361" i="22"/>
  <c r="Y361" i="22"/>
  <c r="AA361" i="22"/>
  <c r="AC361" i="22"/>
  <c r="AE361" i="22"/>
  <c r="AG361" i="22"/>
  <c r="AI361" i="22"/>
  <c r="AK361" i="22"/>
  <c r="AO361" i="22"/>
  <c r="AQ361" i="22"/>
  <c r="AS361" i="22"/>
  <c r="AV361" i="22"/>
  <c r="AX361" i="22"/>
  <c r="AZ361" i="22"/>
  <c r="S362" i="22"/>
  <c r="U362" i="22"/>
  <c r="W362" i="22"/>
  <c r="Y362" i="22"/>
  <c r="AA362" i="22"/>
  <c r="AC362" i="22"/>
  <c r="AE362" i="22"/>
  <c r="AG362" i="22"/>
  <c r="AI362" i="22"/>
  <c r="AK362" i="22"/>
  <c r="AM362" i="22"/>
  <c r="AQ362" i="22"/>
  <c r="AS362" i="22"/>
  <c r="AV362" i="22"/>
  <c r="AX362" i="22"/>
  <c r="AZ362" i="22"/>
  <c r="U363" i="22"/>
  <c r="W363" i="22"/>
  <c r="Y363" i="22"/>
  <c r="AA363" i="22"/>
  <c r="AC363" i="22"/>
  <c r="AE363" i="22"/>
  <c r="AG363" i="22"/>
  <c r="AI363" i="22"/>
  <c r="AK363" i="22"/>
  <c r="AM363" i="22"/>
  <c r="AO363" i="22"/>
  <c r="AQ363" i="22"/>
  <c r="AS363" i="22"/>
  <c r="AV363" i="22"/>
  <c r="AX363" i="22"/>
  <c r="AZ363" i="22"/>
  <c r="S364" i="22"/>
  <c r="W364" i="22"/>
  <c r="Y364" i="22"/>
  <c r="AA364" i="22"/>
  <c r="AC364" i="22"/>
  <c r="AE364" i="22"/>
  <c r="AG364" i="22"/>
  <c r="AI364" i="22"/>
  <c r="AK364" i="22"/>
  <c r="AM364" i="22"/>
  <c r="AO364" i="22"/>
  <c r="AQ364" i="22"/>
  <c r="AS364" i="22"/>
  <c r="AV364" i="22"/>
  <c r="AX364" i="22"/>
  <c r="AZ364" i="22"/>
  <c r="S365" i="22"/>
  <c r="U365" i="22"/>
  <c r="Y365" i="22"/>
  <c r="AA365" i="22"/>
  <c r="AC365" i="22"/>
  <c r="AE365" i="22"/>
  <c r="AG365" i="22"/>
  <c r="AI365" i="22"/>
  <c r="AK365" i="22"/>
  <c r="AM365" i="22"/>
  <c r="AO365" i="22"/>
  <c r="AQ365" i="22"/>
  <c r="AS365" i="22"/>
  <c r="AV365" i="22"/>
  <c r="AX365" i="22"/>
  <c r="AZ365" i="22"/>
  <c r="S366" i="22"/>
  <c r="U366" i="22"/>
  <c r="W366" i="22"/>
  <c r="AA366" i="22"/>
  <c r="AC366" i="22"/>
  <c r="AE366" i="22"/>
  <c r="AG366" i="22"/>
  <c r="AI366" i="22"/>
  <c r="AK366" i="22"/>
  <c r="AM366" i="22"/>
  <c r="AO366" i="22"/>
  <c r="AQ366" i="22"/>
  <c r="AS366" i="22"/>
  <c r="AV366" i="22"/>
  <c r="AX366" i="22"/>
  <c r="AZ366" i="22"/>
  <c r="S367" i="22"/>
  <c r="U367" i="22"/>
  <c r="W367" i="22"/>
  <c r="Y367" i="22"/>
  <c r="AC367" i="22"/>
  <c r="AE367" i="22"/>
  <c r="AG367" i="22"/>
  <c r="AI367" i="22"/>
  <c r="AK367" i="22"/>
  <c r="AM367" i="22"/>
  <c r="AO367" i="22"/>
  <c r="AQ367" i="22"/>
  <c r="AS367" i="22"/>
  <c r="AV367" i="22"/>
  <c r="AX367" i="22"/>
  <c r="AZ367" i="22"/>
  <c r="S368" i="22"/>
  <c r="U368" i="22"/>
  <c r="W368" i="22"/>
  <c r="Y368" i="22"/>
  <c r="AA368" i="22"/>
  <c r="AE368" i="22"/>
  <c r="AG368" i="22"/>
  <c r="AI368" i="22"/>
  <c r="AK368" i="22"/>
  <c r="AM368" i="22"/>
  <c r="AO368" i="22"/>
  <c r="AQ368" i="22"/>
  <c r="AS368" i="22"/>
  <c r="AV368" i="22"/>
  <c r="AX368" i="22"/>
  <c r="AZ368" i="22"/>
  <c r="S369" i="22"/>
  <c r="U369" i="22"/>
  <c r="W369" i="22"/>
  <c r="Y369" i="22"/>
  <c r="AA369" i="22"/>
  <c r="AC369" i="22"/>
  <c r="AG369" i="22"/>
  <c r="AI369" i="22"/>
  <c r="AK369" i="22"/>
  <c r="AM369" i="22"/>
  <c r="AO369" i="22"/>
  <c r="AQ369" i="22"/>
  <c r="AS369" i="22"/>
  <c r="AV369" i="22"/>
  <c r="AX369" i="22"/>
  <c r="AZ369" i="22"/>
  <c r="S370" i="22"/>
  <c r="U370" i="22"/>
  <c r="W370" i="22"/>
  <c r="Y370" i="22"/>
  <c r="AA370" i="22"/>
  <c r="AC370" i="22"/>
  <c r="AE370" i="22"/>
  <c r="AI370" i="22"/>
  <c r="AK370" i="22"/>
  <c r="AM370" i="22"/>
  <c r="AO370" i="22"/>
  <c r="AQ370" i="22"/>
  <c r="AS370" i="22"/>
  <c r="AV370" i="22"/>
  <c r="AX370" i="22"/>
  <c r="AZ370" i="22"/>
  <c r="S371" i="22"/>
  <c r="U371" i="22"/>
  <c r="W371" i="22"/>
  <c r="Y371" i="22"/>
  <c r="AA371" i="22"/>
  <c r="AC371" i="22"/>
  <c r="AE371" i="22"/>
  <c r="AG371" i="22"/>
  <c r="AK371" i="22"/>
  <c r="AM371" i="22"/>
  <c r="AO371" i="22"/>
  <c r="AQ371" i="22"/>
  <c r="AS371" i="22"/>
  <c r="AV371" i="22"/>
  <c r="AX371" i="22"/>
  <c r="AZ371" i="22"/>
  <c r="S372" i="22"/>
  <c r="U372" i="22"/>
  <c r="W372" i="22"/>
  <c r="Y372" i="22"/>
  <c r="AA372" i="22"/>
  <c r="AC372" i="22"/>
  <c r="AE372" i="22"/>
  <c r="AG372" i="22"/>
  <c r="AI372" i="22"/>
  <c r="AM372" i="22"/>
  <c r="AO372" i="22"/>
  <c r="AQ372" i="22"/>
  <c r="AS372" i="22"/>
  <c r="AV372" i="22"/>
  <c r="AX372" i="22"/>
  <c r="AZ372" i="22"/>
  <c r="S373" i="22"/>
  <c r="U373" i="22"/>
  <c r="W373" i="22"/>
  <c r="Y373" i="22"/>
  <c r="AA373" i="22"/>
  <c r="AC373" i="22"/>
  <c r="AE373" i="22"/>
  <c r="AG373" i="22"/>
  <c r="AI373" i="22"/>
  <c r="AK373" i="22"/>
  <c r="AO373" i="22"/>
  <c r="AQ373" i="22"/>
  <c r="AS373" i="22"/>
  <c r="AV373" i="22"/>
  <c r="AX373" i="22"/>
  <c r="AZ373" i="22"/>
  <c r="S374" i="22"/>
  <c r="U374" i="22"/>
  <c r="W374" i="22"/>
  <c r="Y374" i="22"/>
  <c r="AA374" i="22"/>
  <c r="AC374" i="22"/>
  <c r="AE374" i="22"/>
  <c r="AG374" i="22"/>
  <c r="AI374" i="22"/>
  <c r="AK374" i="22"/>
  <c r="AM374" i="22"/>
  <c r="AQ374" i="22"/>
  <c r="AS374" i="22"/>
  <c r="AV374" i="22"/>
  <c r="AX374" i="22"/>
  <c r="AZ374" i="22"/>
  <c r="U375" i="22"/>
  <c r="W375" i="22"/>
  <c r="Y375" i="22"/>
  <c r="AA375" i="22"/>
  <c r="AC375" i="22"/>
  <c r="AE375" i="22"/>
  <c r="AG375" i="22"/>
  <c r="AI375" i="22"/>
  <c r="AK375" i="22"/>
  <c r="AM375" i="22"/>
  <c r="AO375" i="22"/>
  <c r="AQ375" i="22"/>
  <c r="AS375" i="22"/>
  <c r="AV375" i="22"/>
  <c r="AX375" i="22"/>
  <c r="AZ375" i="22"/>
  <c r="S376" i="22"/>
  <c r="W376" i="22"/>
  <c r="Y376" i="22"/>
  <c r="AA376" i="22"/>
  <c r="AC376" i="22"/>
  <c r="AE376" i="22"/>
  <c r="AG376" i="22"/>
  <c r="AI376" i="22"/>
  <c r="AK376" i="22"/>
  <c r="AM376" i="22"/>
  <c r="AO376" i="22"/>
  <c r="AQ376" i="22"/>
  <c r="AS376" i="22"/>
  <c r="AV376" i="22"/>
  <c r="AX376" i="22"/>
  <c r="AZ376" i="22"/>
  <c r="S377" i="22"/>
  <c r="U377" i="22"/>
  <c r="Y377" i="22"/>
  <c r="AA377" i="22"/>
  <c r="AC377" i="22"/>
  <c r="AE377" i="22"/>
  <c r="AG377" i="22"/>
  <c r="AI377" i="22"/>
  <c r="AK377" i="22"/>
  <c r="AM377" i="22"/>
  <c r="AO377" i="22"/>
  <c r="AQ377" i="22"/>
  <c r="AS377" i="22"/>
  <c r="AV377" i="22"/>
  <c r="AX377" i="22"/>
  <c r="AZ377" i="22"/>
  <c r="S378" i="22"/>
  <c r="U378" i="22"/>
  <c r="W378" i="22"/>
  <c r="AA378" i="22"/>
  <c r="AC378" i="22"/>
  <c r="AE378" i="22"/>
  <c r="AG378" i="22"/>
  <c r="AI378" i="22"/>
  <c r="AK378" i="22"/>
  <c r="AM378" i="22"/>
  <c r="AO378" i="22"/>
  <c r="AQ378" i="22"/>
  <c r="AS378" i="22"/>
  <c r="AV378" i="22"/>
  <c r="AX378" i="22"/>
  <c r="AZ378" i="22"/>
  <c r="S379" i="22"/>
  <c r="U379" i="22"/>
  <c r="W379" i="22"/>
  <c r="Y379" i="22"/>
  <c r="AC379" i="22"/>
  <c r="AE379" i="22"/>
  <c r="AG379" i="22"/>
  <c r="AI379" i="22"/>
  <c r="AK379" i="22"/>
  <c r="AM379" i="22"/>
  <c r="AO379" i="22"/>
  <c r="AQ379" i="22"/>
  <c r="AS379" i="22"/>
  <c r="AV379" i="22"/>
  <c r="AX379" i="22"/>
  <c r="AZ379" i="22"/>
  <c r="S380" i="22"/>
  <c r="U380" i="22"/>
  <c r="W380" i="22"/>
  <c r="Y380" i="22"/>
  <c r="AA380" i="22"/>
  <c r="AE380" i="22"/>
  <c r="AG380" i="22"/>
  <c r="AI380" i="22"/>
  <c r="AK380" i="22"/>
  <c r="AM380" i="22"/>
  <c r="AO380" i="22"/>
  <c r="AQ380" i="22"/>
  <c r="AS380" i="22"/>
  <c r="AV380" i="22"/>
  <c r="AX380" i="22"/>
  <c r="AZ380" i="22"/>
  <c r="S381" i="22"/>
  <c r="U381" i="22"/>
  <c r="W381" i="22"/>
  <c r="Y381" i="22"/>
  <c r="AA381" i="22"/>
  <c r="AC381" i="22"/>
  <c r="AG381" i="22"/>
  <c r="AI381" i="22"/>
  <c r="AK381" i="22"/>
  <c r="AM381" i="22"/>
  <c r="AO381" i="22"/>
  <c r="AQ381" i="22"/>
  <c r="AS381" i="22"/>
  <c r="AV381" i="22"/>
  <c r="AX381" i="22"/>
  <c r="AZ381" i="22"/>
  <c r="S382" i="22"/>
  <c r="U382" i="22"/>
  <c r="W382" i="22"/>
  <c r="Y382" i="22"/>
  <c r="AA382" i="22"/>
  <c r="AC382" i="22"/>
  <c r="AE382" i="22"/>
  <c r="AI382" i="22"/>
  <c r="AK382" i="22"/>
  <c r="AM382" i="22"/>
  <c r="AO382" i="22"/>
  <c r="AQ382" i="22"/>
  <c r="AS382" i="22"/>
  <c r="AV382" i="22"/>
  <c r="AX382" i="22"/>
  <c r="AZ382" i="22"/>
  <c r="S383" i="22"/>
  <c r="U383" i="22"/>
  <c r="W383" i="22"/>
  <c r="Y383" i="22"/>
  <c r="AA383" i="22"/>
  <c r="AC383" i="22"/>
  <c r="AE383" i="22"/>
  <c r="AG383" i="22"/>
  <c r="AK383" i="22"/>
  <c r="AM383" i="22"/>
  <c r="AO383" i="22"/>
  <c r="AQ383" i="22"/>
  <c r="AS383" i="22"/>
  <c r="AV383" i="22"/>
  <c r="AX383" i="22"/>
  <c r="AZ383" i="22"/>
  <c r="S384" i="22"/>
  <c r="U384" i="22"/>
  <c r="W384" i="22"/>
  <c r="Y384" i="22"/>
  <c r="AA384" i="22"/>
  <c r="AC384" i="22"/>
  <c r="AE384" i="22"/>
  <c r="AG384" i="22"/>
  <c r="AI384" i="22"/>
  <c r="AM384" i="22"/>
  <c r="AO384" i="22"/>
  <c r="AQ384" i="22"/>
  <c r="AS384" i="22"/>
  <c r="AV384" i="22"/>
  <c r="AX384" i="22"/>
  <c r="AZ384" i="22"/>
  <c r="S385" i="22"/>
  <c r="U385" i="22"/>
  <c r="W385" i="22"/>
  <c r="Y385" i="22"/>
  <c r="AA385" i="22"/>
  <c r="AC385" i="22"/>
  <c r="AE385" i="22"/>
  <c r="AG385" i="22"/>
  <c r="AI385" i="22"/>
  <c r="AK385" i="22"/>
  <c r="AO385" i="22"/>
  <c r="AQ385" i="22"/>
  <c r="AS385" i="22"/>
  <c r="AV385" i="22"/>
  <c r="AX385" i="22"/>
  <c r="AZ385" i="22"/>
  <c r="S386" i="22"/>
  <c r="U386" i="22"/>
  <c r="W386" i="22"/>
  <c r="Y386" i="22"/>
  <c r="AA386" i="22"/>
  <c r="AC386" i="22"/>
  <c r="AE386" i="22"/>
  <c r="AG386" i="22"/>
  <c r="AI386" i="22"/>
  <c r="AK386" i="22"/>
  <c r="AM386" i="22"/>
  <c r="AQ386" i="22"/>
  <c r="AS386" i="22"/>
  <c r="AV386" i="22"/>
  <c r="AX386" i="22"/>
  <c r="AZ386" i="22"/>
  <c r="U387" i="22"/>
  <c r="W387" i="22"/>
  <c r="Y387" i="22"/>
  <c r="AA387" i="22"/>
  <c r="AC387" i="22"/>
  <c r="AE387" i="22"/>
  <c r="AG387" i="22"/>
  <c r="AI387" i="22"/>
  <c r="AK387" i="22"/>
  <c r="AM387" i="22"/>
  <c r="AO387" i="22"/>
  <c r="AQ387" i="22"/>
  <c r="AS387" i="22"/>
  <c r="AV387" i="22"/>
  <c r="AX387" i="22"/>
  <c r="AZ387" i="22"/>
  <c r="S388" i="22"/>
  <c r="W388" i="22"/>
  <c r="Y388" i="22"/>
  <c r="AA388" i="22"/>
  <c r="AC388" i="22"/>
  <c r="AE388" i="22"/>
  <c r="AG388" i="22"/>
  <c r="AI388" i="22"/>
  <c r="AK388" i="22"/>
  <c r="AM388" i="22"/>
  <c r="AO388" i="22"/>
  <c r="AQ388" i="22"/>
  <c r="AS388" i="22"/>
  <c r="AV388" i="22"/>
  <c r="AX388" i="22"/>
  <c r="AZ388" i="22"/>
  <c r="S389" i="22"/>
  <c r="U389" i="22"/>
  <c r="Y389" i="22"/>
  <c r="AA389" i="22"/>
  <c r="AC389" i="22"/>
  <c r="AE389" i="22"/>
  <c r="AG389" i="22"/>
  <c r="AI389" i="22"/>
  <c r="AK389" i="22"/>
  <c r="AM389" i="22"/>
  <c r="AO389" i="22"/>
  <c r="AQ389" i="22"/>
  <c r="AS389" i="22"/>
  <c r="AV389" i="22"/>
  <c r="AX389" i="22"/>
  <c r="AZ389" i="22"/>
  <c r="S390" i="22"/>
  <c r="U390" i="22"/>
  <c r="W390" i="22"/>
  <c r="AA390" i="22"/>
  <c r="AC390" i="22"/>
  <c r="AE390" i="22"/>
  <c r="AG390" i="22"/>
  <c r="AI390" i="22"/>
  <c r="AK390" i="22"/>
  <c r="AM390" i="22"/>
  <c r="AO390" i="22"/>
  <c r="AQ390" i="22"/>
  <c r="AS390" i="22"/>
  <c r="AV390" i="22"/>
  <c r="AX390" i="22"/>
  <c r="AZ390" i="22"/>
  <c r="S391" i="22"/>
  <c r="U391" i="22"/>
  <c r="W391" i="22"/>
  <c r="Y391" i="22"/>
  <c r="AC391" i="22"/>
  <c r="AE391" i="22"/>
  <c r="AG391" i="22"/>
  <c r="AI391" i="22"/>
  <c r="AK391" i="22"/>
  <c r="AM391" i="22"/>
  <c r="AO391" i="22"/>
  <c r="AQ391" i="22"/>
  <c r="AS391" i="22"/>
  <c r="AV391" i="22"/>
  <c r="AX391" i="22"/>
  <c r="AZ391" i="22"/>
  <c r="S392" i="22"/>
  <c r="U392" i="22"/>
  <c r="W392" i="22"/>
  <c r="Y392" i="22"/>
  <c r="AA392" i="22"/>
  <c r="AE392" i="22"/>
  <c r="AG392" i="22"/>
  <c r="AI392" i="22"/>
  <c r="AK392" i="22"/>
  <c r="AM392" i="22"/>
  <c r="AO392" i="22"/>
  <c r="AQ392" i="22"/>
  <c r="AS392" i="22"/>
  <c r="AV392" i="22"/>
  <c r="AX392" i="22"/>
  <c r="AZ392" i="22"/>
  <c r="S393" i="22"/>
  <c r="U393" i="22"/>
  <c r="W393" i="22"/>
  <c r="Y393" i="22"/>
  <c r="AA393" i="22"/>
  <c r="AC393" i="22"/>
  <c r="AG393" i="22"/>
  <c r="AI393" i="22"/>
  <c r="AK393" i="22"/>
  <c r="AM393" i="22"/>
  <c r="AO393" i="22"/>
  <c r="AQ393" i="22"/>
  <c r="AS393" i="22"/>
  <c r="AV393" i="22"/>
  <c r="AX393" i="22"/>
  <c r="AZ393" i="22"/>
  <c r="S394" i="22"/>
  <c r="U394" i="22"/>
  <c r="W394" i="22"/>
  <c r="Y394" i="22"/>
  <c r="AA394" i="22"/>
  <c r="AC394" i="22"/>
  <c r="AE394" i="22"/>
  <c r="AI394" i="22"/>
  <c r="AK394" i="22"/>
  <c r="AM394" i="22"/>
  <c r="AO394" i="22"/>
  <c r="AQ394" i="22"/>
  <c r="AS394" i="22"/>
  <c r="AV394" i="22"/>
  <c r="AX394" i="22"/>
  <c r="AZ394" i="22"/>
  <c r="S395" i="22"/>
  <c r="U395" i="22"/>
  <c r="W395" i="22"/>
  <c r="Y395" i="22"/>
  <c r="AA395" i="22"/>
  <c r="AC395" i="22"/>
  <c r="AE395" i="22"/>
  <c r="AG395" i="22"/>
  <c r="AK395" i="22"/>
  <c r="AM395" i="22"/>
  <c r="AO395" i="22"/>
  <c r="AQ395" i="22"/>
  <c r="AS395" i="22"/>
  <c r="AV395" i="22"/>
  <c r="AX395" i="22"/>
  <c r="AZ395" i="22"/>
  <c r="S396" i="22"/>
  <c r="U396" i="22"/>
  <c r="W396" i="22"/>
  <c r="Y396" i="22"/>
  <c r="AA396" i="22"/>
  <c r="AC396" i="22"/>
  <c r="AE396" i="22"/>
  <c r="AG396" i="22"/>
  <c r="AI396" i="22"/>
  <c r="AM396" i="22"/>
  <c r="AO396" i="22"/>
  <c r="AQ396" i="22"/>
  <c r="AS396" i="22"/>
  <c r="AV396" i="22"/>
  <c r="AX396" i="22"/>
  <c r="AZ396" i="22"/>
  <c r="S397" i="22"/>
  <c r="U397" i="22"/>
  <c r="W397" i="22"/>
  <c r="Y397" i="22"/>
  <c r="AA397" i="22"/>
  <c r="AC397" i="22"/>
  <c r="AE397" i="22"/>
  <c r="AG397" i="22"/>
  <c r="AI397" i="22"/>
  <c r="AK397" i="22"/>
  <c r="AO397" i="22"/>
  <c r="AQ397" i="22"/>
  <c r="AS397" i="22"/>
  <c r="AV397" i="22"/>
  <c r="AX397" i="22"/>
  <c r="AZ397" i="22"/>
  <c r="S398" i="22"/>
  <c r="U398" i="22"/>
  <c r="W398" i="22"/>
  <c r="Y398" i="22"/>
  <c r="AA398" i="22"/>
  <c r="AC398" i="22"/>
  <c r="AE398" i="22"/>
  <c r="AG398" i="22"/>
  <c r="AI398" i="22"/>
  <c r="AK398" i="22"/>
  <c r="AM398" i="22"/>
  <c r="AQ398" i="22"/>
  <c r="AS398" i="22"/>
  <c r="AV398" i="22"/>
  <c r="AX398" i="22"/>
  <c r="AZ398" i="22"/>
  <c r="U399" i="22"/>
  <c r="W399" i="22"/>
  <c r="Y399" i="22"/>
  <c r="AA399" i="22"/>
  <c r="AC399" i="22"/>
  <c r="AE399" i="22"/>
  <c r="AG399" i="22"/>
  <c r="AI399" i="22"/>
  <c r="AK399" i="22"/>
  <c r="AM399" i="22"/>
  <c r="AO399" i="22"/>
  <c r="AQ399" i="22"/>
  <c r="AS399" i="22"/>
  <c r="AV399" i="22"/>
  <c r="AX399" i="22"/>
  <c r="AZ399" i="22"/>
  <c r="S400" i="22"/>
  <c r="W400" i="22"/>
  <c r="Y400" i="22"/>
  <c r="AA400" i="22"/>
  <c r="AC400" i="22"/>
  <c r="AE400" i="22"/>
  <c r="AG400" i="22"/>
  <c r="AI400" i="22"/>
  <c r="AK400" i="22"/>
  <c r="AM400" i="22"/>
  <c r="AO400" i="22"/>
  <c r="AQ400" i="22"/>
  <c r="AS400" i="22"/>
  <c r="AV400" i="22"/>
  <c r="AX400" i="22"/>
  <c r="AZ400" i="22"/>
  <c r="S401" i="22"/>
  <c r="U401" i="22"/>
  <c r="Y401" i="22"/>
  <c r="AA401" i="22"/>
  <c r="AC401" i="22"/>
  <c r="AE401" i="22"/>
  <c r="AG401" i="22"/>
  <c r="AI401" i="22"/>
  <c r="AK401" i="22"/>
  <c r="AM401" i="22"/>
  <c r="AO401" i="22"/>
  <c r="AQ401" i="22"/>
  <c r="AS401" i="22"/>
  <c r="AV401" i="22"/>
  <c r="AX401" i="22"/>
  <c r="AZ401" i="22"/>
  <c r="S402" i="22"/>
  <c r="U402" i="22"/>
  <c r="W402" i="22"/>
  <c r="AA402" i="22"/>
  <c r="AC402" i="22"/>
  <c r="AE402" i="22"/>
  <c r="AG402" i="22"/>
  <c r="AI402" i="22"/>
  <c r="AK402" i="22"/>
  <c r="AM402" i="22"/>
  <c r="AO402" i="22"/>
  <c r="AQ402" i="22"/>
  <c r="AS402" i="22"/>
  <c r="AV402" i="22"/>
  <c r="AX402" i="22"/>
  <c r="AZ402" i="22"/>
  <c r="S403" i="22"/>
  <c r="U403" i="22"/>
  <c r="W403" i="22"/>
  <c r="Y403" i="22"/>
  <c r="AC403" i="22"/>
  <c r="AE403" i="22"/>
  <c r="AG403" i="22"/>
  <c r="AI403" i="22"/>
  <c r="AK403" i="22"/>
  <c r="AM403" i="22"/>
  <c r="AO403" i="22"/>
  <c r="AQ403" i="22"/>
  <c r="AS403" i="22"/>
  <c r="AV403" i="22"/>
  <c r="AX403" i="22"/>
  <c r="AZ403" i="22"/>
  <c r="S404" i="22"/>
  <c r="U404" i="22"/>
  <c r="W404" i="22"/>
  <c r="Y404" i="22"/>
  <c r="AA404" i="22"/>
  <c r="AE404" i="22"/>
  <c r="AG404" i="22"/>
  <c r="AI404" i="22"/>
  <c r="AK404" i="22"/>
  <c r="AM404" i="22"/>
  <c r="AO404" i="22"/>
  <c r="AQ404" i="22"/>
  <c r="AS404" i="22"/>
  <c r="AV404" i="22"/>
  <c r="AX404" i="22"/>
  <c r="AZ404" i="22"/>
  <c r="S405" i="22"/>
  <c r="U405" i="22"/>
  <c r="W405" i="22"/>
  <c r="Y405" i="22"/>
  <c r="AA405" i="22"/>
  <c r="AC405" i="22"/>
  <c r="AG405" i="22"/>
  <c r="AI405" i="22"/>
  <c r="AK405" i="22"/>
  <c r="AM405" i="22"/>
  <c r="AO405" i="22"/>
  <c r="AQ405" i="22"/>
  <c r="AS405" i="22"/>
  <c r="AV405" i="22"/>
  <c r="AX405" i="22"/>
  <c r="AZ405" i="22"/>
  <c r="S406" i="22"/>
  <c r="U406" i="22"/>
  <c r="W406" i="22"/>
  <c r="Y406" i="22"/>
  <c r="AA406" i="22"/>
  <c r="AC406" i="22"/>
  <c r="AE406" i="22"/>
  <c r="AI406" i="22"/>
  <c r="AK406" i="22"/>
  <c r="AM406" i="22"/>
  <c r="AO406" i="22"/>
  <c r="AQ406" i="22"/>
  <c r="AS406" i="22"/>
  <c r="AV406" i="22"/>
  <c r="AX406" i="22"/>
  <c r="AZ406" i="22"/>
  <c r="S407" i="22"/>
  <c r="U407" i="22"/>
  <c r="W407" i="22"/>
  <c r="Y407" i="22"/>
  <c r="AA407" i="22"/>
  <c r="AC407" i="22"/>
  <c r="AE407" i="22"/>
  <c r="AG407" i="22"/>
  <c r="AK407" i="22"/>
  <c r="AM407" i="22"/>
  <c r="AO407" i="22"/>
  <c r="AQ407" i="22"/>
  <c r="AS407" i="22"/>
  <c r="AV407" i="22"/>
  <c r="AX407" i="22"/>
  <c r="AZ407" i="22"/>
  <c r="S408" i="22"/>
  <c r="U408" i="22"/>
  <c r="W408" i="22"/>
  <c r="Y408" i="22"/>
  <c r="AA408" i="22"/>
  <c r="AC408" i="22"/>
  <c r="AE408" i="22"/>
  <c r="AG408" i="22"/>
  <c r="AI408" i="22"/>
  <c r="AM408" i="22"/>
  <c r="AO408" i="22"/>
  <c r="AQ408" i="22"/>
  <c r="AS408" i="22"/>
  <c r="AV408" i="22"/>
  <c r="AX408" i="22"/>
  <c r="AZ408" i="22"/>
  <c r="S409" i="22"/>
  <c r="U409" i="22"/>
  <c r="W409" i="22"/>
  <c r="Y409" i="22"/>
  <c r="AA409" i="22"/>
  <c r="AC409" i="22"/>
  <c r="AE409" i="22"/>
  <c r="AG409" i="22"/>
  <c r="AI409" i="22"/>
  <c r="AK409" i="22"/>
  <c r="AO409" i="22"/>
  <c r="AQ409" i="22"/>
  <c r="AS409" i="22"/>
  <c r="AV409" i="22"/>
  <c r="AX409" i="22"/>
  <c r="AZ409" i="22"/>
  <c r="S410" i="22"/>
  <c r="U410" i="22"/>
  <c r="W410" i="22"/>
  <c r="Y410" i="22"/>
  <c r="AA410" i="22"/>
  <c r="AC410" i="22"/>
  <c r="AE410" i="22"/>
  <c r="AG410" i="22"/>
  <c r="AI410" i="22"/>
  <c r="AK410" i="22"/>
  <c r="AM410" i="22"/>
  <c r="AQ410" i="22"/>
  <c r="AS410" i="22"/>
  <c r="AV410" i="22"/>
  <c r="AX410" i="22"/>
  <c r="AZ410" i="22"/>
  <c r="U411" i="22"/>
  <c r="W411" i="22"/>
  <c r="Y411" i="22"/>
  <c r="AA411" i="22"/>
  <c r="AC411" i="22"/>
  <c r="AE411" i="22"/>
  <c r="AG411" i="22"/>
  <c r="AI411" i="22"/>
  <c r="AK411" i="22"/>
  <c r="AM411" i="22"/>
  <c r="AO411" i="22"/>
  <c r="AQ411" i="22"/>
  <c r="AS411" i="22"/>
  <c r="AV411" i="22"/>
  <c r="AX411" i="22"/>
  <c r="AZ411" i="22"/>
  <c r="S412" i="22"/>
  <c r="W412" i="22"/>
  <c r="Y412" i="22"/>
  <c r="AA412" i="22"/>
  <c r="AC412" i="22"/>
  <c r="AE412" i="22"/>
  <c r="AG412" i="22"/>
  <c r="AI412" i="22"/>
  <c r="AK412" i="22"/>
  <c r="AM412" i="22"/>
  <c r="AO412" i="22"/>
  <c r="AQ412" i="22"/>
  <c r="AS412" i="22"/>
  <c r="AV412" i="22"/>
  <c r="AX412" i="22"/>
  <c r="AZ412" i="22"/>
  <c r="S413" i="22"/>
  <c r="U413" i="22"/>
  <c r="Y413" i="22"/>
  <c r="AA413" i="22"/>
  <c r="AC413" i="22"/>
  <c r="AE413" i="22"/>
  <c r="AG413" i="22"/>
  <c r="AI413" i="22"/>
  <c r="AK413" i="22"/>
  <c r="AM413" i="22"/>
  <c r="AO413" i="22"/>
  <c r="AQ413" i="22"/>
  <c r="AS413" i="22"/>
  <c r="AV413" i="22"/>
  <c r="AX413" i="22"/>
  <c r="AZ413" i="22"/>
  <c r="S414" i="22"/>
  <c r="U414" i="22"/>
  <c r="W414" i="22"/>
  <c r="AA414" i="22"/>
  <c r="AC414" i="22"/>
  <c r="AE414" i="22"/>
  <c r="AG414" i="22"/>
  <c r="AI414" i="22"/>
  <c r="AK414" i="22"/>
  <c r="AM414" i="22"/>
  <c r="AO414" i="22"/>
  <c r="AQ414" i="22"/>
  <c r="AS414" i="22"/>
  <c r="AV414" i="22"/>
  <c r="AX414" i="22"/>
  <c r="AZ414" i="22"/>
  <c r="S415" i="22"/>
  <c r="U415" i="22"/>
  <c r="W415" i="22"/>
  <c r="Y415" i="22"/>
  <c r="AC415" i="22"/>
  <c r="AE415" i="22"/>
  <c r="AG415" i="22"/>
  <c r="AI415" i="22"/>
  <c r="AK415" i="22"/>
  <c r="AM415" i="22"/>
  <c r="AO415" i="22"/>
  <c r="AQ415" i="22"/>
  <c r="AS415" i="22"/>
  <c r="AV415" i="22"/>
  <c r="AX415" i="22"/>
  <c r="AZ415" i="22"/>
  <c r="S416" i="22"/>
  <c r="U416" i="22"/>
  <c r="W416" i="22"/>
  <c r="Y416" i="22"/>
  <c r="AA416" i="22"/>
  <c r="AE416" i="22"/>
  <c r="AG416" i="22"/>
  <c r="AI416" i="22"/>
  <c r="AK416" i="22"/>
  <c r="AM416" i="22"/>
  <c r="AO416" i="22"/>
  <c r="AQ416" i="22"/>
  <c r="AS416" i="22"/>
  <c r="AV416" i="22"/>
  <c r="AX416" i="22"/>
  <c r="AZ416" i="22"/>
  <c r="S417" i="22"/>
  <c r="U417" i="22"/>
  <c r="W417" i="22"/>
  <c r="Y417" i="22"/>
  <c r="AA417" i="22"/>
  <c r="AC417" i="22"/>
  <c r="AG417" i="22"/>
  <c r="AI417" i="22"/>
  <c r="AK417" i="22"/>
  <c r="AM417" i="22"/>
  <c r="AO417" i="22"/>
  <c r="AQ417" i="22"/>
  <c r="AS417" i="22"/>
  <c r="AV417" i="22"/>
  <c r="AX417" i="22"/>
  <c r="AZ417" i="22"/>
  <c r="S418" i="22"/>
  <c r="U418" i="22"/>
  <c r="W418" i="22"/>
  <c r="Y418" i="22"/>
  <c r="AA418" i="22"/>
  <c r="AC418" i="22"/>
  <c r="AE418" i="22"/>
  <c r="AI418" i="22"/>
  <c r="AK418" i="22"/>
  <c r="AM418" i="22"/>
  <c r="AO418" i="22"/>
  <c r="AQ418" i="22"/>
  <c r="AS418" i="22"/>
  <c r="AV418" i="22"/>
  <c r="AX418" i="22"/>
  <c r="AZ418" i="22"/>
  <c r="S419" i="22"/>
  <c r="U419" i="22"/>
  <c r="W419" i="22"/>
  <c r="Y419" i="22"/>
  <c r="AA419" i="22"/>
  <c r="AC419" i="22"/>
  <c r="AE419" i="22"/>
  <c r="AG419" i="22"/>
  <c r="AK419" i="22"/>
  <c r="AM419" i="22"/>
  <c r="AO419" i="22"/>
  <c r="AQ419" i="22"/>
  <c r="AS419" i="22"/>
  <c r="AV419" i="22"/>
  <c r="AX419" i="22"/>
  <c r="AZ419" i="22"/>
  <c r="S420" i="22"/>
  <c r="U420" i="22"/>
  <c r="W420" i="22"/>
  <c r="Y420" i="22"/>
  <c r="AA420" i="22"/>
  <c r="AC420" i="22"/>
  <c r="AE420" i="22"/>
  <c r="AG420" i="22"/>
  <c r="AI420" i="22"/>
  <c r="AM420" i="22"/>
  <c r="AO420" i="22"/>
  <c r="AQ420" i="22"/>
  <c r="AS420" i="22"/>
  <c r="AV420" i="22"/>
  <c r="AX420" i="22"/>
  <c r="AZ420" i="22"/>
  <c r="S421" i="22"/>
  <c r="U421" i="22"/>
  <c r="W421" i="22"/>
  <c r="Y421" i="22"/>
  <c r="AA421" i="22"/>
  <c r="AC421" i="22"/>
  <c r="AE421" i="22"/>
  <c r="AG421" i="22"/>
  <c r="AI421" i="22"/>
  <c r="AK421" i="22"/>
  <c r="AO421" i="22"/>
  <c r="AQ421" i="22"/>
  <c r="AS421" i="22"/>
  <c r="AV421" i="22"/>
  <c r="AX421" i="22"/>
  <c r="AZ421" i="22"/>
  <c r="S422" i="22"/>
  <c r="U422" i="22"/>
  <c r="W422" i="22"/>
  <c r="Y422" i="22"/>
  <c r="AA422" i="22"/>
  <c r="AC422" i="22"/>
  <c r="AE422" i="22"/>
  <c r="AG422" i="22"/>
  <c r="AI422" i="22"/>
  <c r="AK422" i="22"/>
  <c r="AM422" i="22"/>
  <c r="AQ422" i="22"/>
  <c r="AS422" i="22"/>
  <c r="AV422" i="22"/>
  <c r="AX422" i="22"/>
  <c r="AZ422" i="22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D3" i="20"/>
  <c r="G3" i="20" s="1"/>
  <c r="E3" i="20"/>
  <c r="F3" i="20"/>
  <c r="H3" i="20"/>
  <c r="I3" i="20"/>
  <c r="M3" i="20"/>
  <c r="P3" i="20"/>
  <c r="S3" i="20"/>
  <c r="V3" i="20"/>
  <c r="W3" i="20"/>
  <c r="Z3" i="20"/>
  <c r="AA3" i="20"/>
  <c r="AB3" i="20"/>
  <c r="AC3" i="20"/>
  <c r="AG3" i="20"/>
  <c r="AH3" i="20"/>
  <c r="AI3" i="20"/>
  <c r="AJ3" i="20"/>
  <c r="AK3" i="20"/>
  <c r="AL3" i="20"/>
  <c r="AN3" i="20"/>
  <c r="AO3" i="20"/>
  <c r="AP3" i="20"/>
  <c r="AQ3" i="20"/>
  <c r="AR3" i="20"/>
  <c r="AS3" i="20"/>
  <c r="AU3" i="20"/>
  <c r="AV3" i="20"/>
  <c r="AW3" i="20"/>
  <c r="A4" i="20"/>
  <c r="D4" i="20"/>
  <c r="E4" i="20"/>
  <c r="F4" i="20"/>
  <c r="H4" i="20"/>
  <c r="I4" i="20"/>
  <c r="J4" i="20" s="1"/>
  <c r="M4" i="20"/>
  <c r="P4" i="20"/>
  <c r="S4" i="20"/>
  <c r="V4" i="20"/>
  <c r="W4" i="20"/>
  <c r="Z4" i="20"/>
  <c r="AA4" i="20"/>
  <c r="AB4" i="20"/>
  <c r="AC4" i="20"/>
  <c r="AG4" i="20"/>
  <c r="AH4" i="20"/>
  <c r="AJ4" i="20"/>
  <c r="AM4" i="20" s="1"/>
  <c r="AK4" i="20"/>
  <c r="AL4" i="20"/>
  <c r="AN4" i="20"/>
  <c r="AO4" i="20"/>
  <c r="AP4" i="20"/>
  <c r="AQ4" i="20"/>
  <c r="AR4" i="20"/>
  <c r="AS4" i="20"/>
  <c r="AU4" i="20"/>
  <c r="AV4" i="20"/>
  <c r="AX4" i="20" s="1"/>
  <c r="AW4" i="20"/>
  <c r="A5" i="20"/>
  <c r="D5" i="20"/>
  <c r="E5" i="20"/>
  <c r="F5" i="20"/>
  <c r="H5" i="20"/>
  <c r="I5" i="20"/>
  <c r="J5" i="20"/>
  <c r="M5" i="20"/>
  <c r="P5" i="20"/>
  <c r="S5" i="20"/>
  <c r="V5" i="20"/>
  <c r="W5" i="20"/>
  <c r="Z5" i="20"/>
  <c r="AA5" i="20"/>
  <c r="AB5" i="20"/>
  <c r="AC5" i="20"/>
  <c r="AG5" i="20"/>
  <c r="AI5" i="20" s="1"/>
  <c r="AH5" i="20"/>
  <c r="AJ5" i="20"/>
  <c r="AK5" i="20"/>
  <c r="AL5" i="20"/>
  <c r="AN5" i="20"/>
  <c r="AO5" i="20"/>
  <c r="AP5" i="20"/>
  <c r="AQ5" i="20"/>
  <c r="AR5" i="20"/>
  <c r="AS5" i="20"/>
  <c r="AU5" i="20"/>
  <c r="AV5" i="20"/>
  <c r="AW5" i="20"/>
  <c r="A6" i="20"/>
  <c r="D6" i="20"/>
  <c r="E6" i="20"/>
  <c r="F6" i="20"/>
  <c r="H6" i="20"/>
  <c r="I6" i="20"/>
  <c r="M6" i="20"/>
  <c r="P6" i="20"/>
  <c r="S6" i="20"/>
  <c r="V6" i="20"/>
  <c r="W6" i="20"/>
  <c r="Z6" i="20"/>
  <c r="AA6" i="20"/>
  <c r="AD6" i="20" s="1"/>
  <c r="AB6" i="20"/>
  <c r="AC6" i="20"/>
  <c r="AG6" i="20"/>
  <c r="AH6" i="20"/>
  <c r="AJ6" i="20"/>
  <c r="AM6" i="20" s="1"/>
  <c r="AK6" i="20"/>
  <c r="AL6" i="20"/>
  <c r="AN6" i="20"/>
  <c r="AO6" i="20"/>
  <c r="AP6" i="20"/>
  <c r="AQ6" i="20"/>
  <c r="AR6" i="20"/>
  <c r="AS6" i="20"/>
  <c r="AU6" i="20"/>
  <c r="AX6" i="20" s="1"/>
  <c r="AV6" i="20"/>
  <c r="AW6" i="20"/>
  <c r="A7" i="20"/>
  <c r="D7" i="20"/>
  <c r="E7" i="20"/>
  <c r="F7" i="20"/>
  <c r="H7" i="20"/>
  <c r="J7" i="20" s="1"/>
  <c r="I7" i="20"/>
  <c r="M7" i="20"/>
  <c r="P7" i="20"/>
  <c r="S7" i="20"/>
  <c r="V7" i="20"/>
  <c r="W7" i="20"/>
  <c r="Z7" i="20"/>
  <c r="AA7" i="20"/>
  <c r="AB7" i="20"/>
  <c r="AC7" i="20"/>
  <c r="AG7" i="20"/>
  <c r="AH7" i="20"/>
  <c r="AI7" i="20"/>
  <c r="AJ7" i="20"/>
  <c r="AK7" i="20"/>
  <c r="AL7" i="20"/>
  <c r="AM7" i="20"/>
  <c r="AN7" i="20"/>
  <c r="AO7" i="20"/>
  <c r="AP7" i="20"/>
  <c r="AQ7" i="20"/>
  <c r="AR7" i="20"/>
  <c r="AS7" i="20"/>
  <c r="AU7" i="20"/>
  <c r="AV7" i="20"/>
  <c r="AW7" i="20"/>
  <c r="A8" i="20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D8" i="20"/>
  <c r="E8" i="20"/>
  <c r="G8" i="20" s="1"/>
  <c r="F8" i="20"/>
  <c r="H8" i="20"/>
  <c r="I8" i="20"/>
  <c r="M8" i="20"/>
  <c r="P8" i="20"/>
  <c r="S8" i="20"/>
  <c r="V8" i="20"/>
  <c r="W8" i="20"/>
  <c r="Z8" i="20"/>
  <c r="AA8" i="20"/>
  <c r="AB8" i="20"/>
  <c r="AC8" i="20"/>
  <c r="AG8" i="20"/>
  <c r="AH8" i="20"/>
  <c r="AJ8" i="20"/>
  <c r="AK8" i="20"/>
  <c r="AL8" i="20"/>
  <c r="AN8" i="20"/>
  <c r="AO8" i="20"/>
  <c r="AP8" i="20"/>
  <c r="AQ8" i="20"/>
  <c r="AR8" i="20"/>
  <c r="AS8" i="20"/>
  <c r="AU8" i="20"/>
  <c r="AV8" i="20"/>
  <c r="AW8" i="20"/>
  <c r="D9" i="20"/>
  <c r="E9" i="20"/>
  <c r="F9" i="20"/>
  <c r="H9" i="20"/>
  <c r="I9" i="20"/>
  <c r="J9" i="20"/>
  <c r="M9" i="20"/>
  <c r="P9" i="20"/>
  <c r="S9" i="20"/>
  <c r="V9" i="20"/>
  <c r="W9" i="20"/>
  <c r="Z9" i="20"/>
  <c r="AA9" i="20"/>
  <c r="AB9" i="20"/>
  <c r="AC9" i="20"/>
  <c r="AG9" i="20"/>
  <c r="AI9" i="20" s="1"/>
  <c r="AH9" i="20"/>
  <c r="AJ9" i="20"/>
  <c r="AK9" i="20"/>
  <c r="AL9" i="20"/>
  <c r="AN9" i="20"/>
  <c r="AO9" i="20"/>
  <c r="AP9" i="20"/>
  <c r="AQ9" i="20"/>
  <c r="AR9" i="20"/>
  <c r="AS9" i="20"/>
  <c r="AU9" i="20"/>
  <c r="AV9" i="20"/>
  <c r="AW9" i="20"/>
  <c r="D10" i="20"/>
  <c r="G10" i="20" s="1"/>
  <c r="E10" i="20"/>
  <c r="F10" i="20"/>
  <c r="H10" i="20"/>
  <c r="I10" i="20"/>
  <c r="J10" i="20" s="1"/>
  <c r="M10" i="20"/>
  <c r="P10" i="20"/>
  <c r="S10" i="20"/>
  <c r="V10" i="20"/>
  <c r="W10" i="20"/>
  <c r="Z10" i="20"/>
  <c r="AA10" i="20"/>
  <c r="AB10" i="20"/>
  <c r="AD10" i="20" s="1"/>
  <c r="AC10" i="20"/>
  <c r="AI10" i="20"/>
  <c r="AG10" i="20"/>
  <c r="AH10" i="20"/>
  <c r="AJ10" i="20"/>
  <c r="AK10" i="20"/>
  <c r="AL10" i="20"/>
  <c r="AN10" i="20"/>
  <c r="AO10" i="20"/>
  <c r="AP10" i="20"/>
  <c r="AQ10" i="20"/>
  <c r="AR10" i="20"/>
  <c r="AS10" i="20"/>
  <c r="AT10" i="20"/>
  <c r="AU10" i="20"/>
  <c r="AV10" i="20"/>
  <c r="AW10" i="20"/>
  <c r="AX10" i="20"/>
  <c r="D11" i="20"/>
  <c r="E11" i="20"/>
  <c r="F11" i="20"/>
  <c r="H11" i="20"/>
  <c r="J11" i="20" s="1"/>
  <c r="I11" i="20"/>
  <c r="M11" i="20"/>
  <c r="P11" i="20"/>
  <c r="S11" i="20"/>
  <c r="V11" i="20"/>
  <c r="W11" i="20"/>
  <c r="Z11" i="20"/>
  <c r="AA11" i="20"/>
  <c r="AB11" i="20"/>
  <c r="AC11" i="20"/>
  <c r="AG11" i="20"/>
  <c r="AH11" i="20"/>
  <c r="AI11" i="20"/>
  <c r="AJ11" i="20"/>
  <c r="AK11" i="20"/>
  <c r="AL11" i="20"/>
  <c r="AM11" i="20"/>
  <c r="AN11" i="20"/>
  <c r="AO11" i="20"/>
  <c r="AP11" i="20"/>
  <c r="AQ11" i="20"/>
  <c r="AR11" i="20"/>
  <c r="AS11" i="20"/>
  <c r="AU11" i="20"/>
  <c r="AV11" i="20"/>
  <c r="AW11" i="20"/>
  <c r="D12" i="20"/>
  <c r="E12" i="20"/>
  <c r="F12" i="20"/>
  <c r="H12" i="20"/>
  <c r="I12" i="20"/>
  <c r="J12" i="20" s="1"/>
  <c r="M12" i="20"/>
  <c r="P12" i="20"/>
  <c r="S12" i="20"/>
  <c r="V12" i="20"/>
  <c r="W12" i="20"/>
  <c r="Z12" i="20"/>
  <c r="AA12" i="20"/>
  <c r="AB12" i="20"/>
  <c r="AC12" i="20"/>
  <c r="AG12" i="20"/>
  <c r="AH12" i="20"/>
  <c r="AJ12" i="20"/>
  <c r="AM12" i="20" s="1"/>
  <c r="AK12" i="20"/>
  <c r="AL12" i="20"/>
  <c r="AN12" i="20"/>
  <c r="AO12" i="20"/>
  <c r="AP12" i="20"/>
  <c r="AQ12" i="20"/>
  <c r="AR12" i="20"/>
  <c r="AS12" i="20"/>
  <c r="AU12" i="20"/>
  <c r="AV12" i="20"/>
  <c r="AX12" i="20" s="1"/>
  <c r="AW12" i="20"/>
  <c r="D13" i="20"/>
  <c r="E13" i="20"/>
  <c r="F13" i="20"/>
  <c r="H13" i="20"/>
  <c r="I13" i="20"/>
  <c r="J13" i="20" s="1"/>
  <c r="M13" i="20"/>
  <c r="P13" i="20"/>
  <c r="S13" i="20"/>
  <c r="V13" i="20"/>
  <c r="W13" i="20"/>
  <c r="Z13" i="20"/>
  <c r="AA13" i="20"/>
  <c r="AD13" i="20" s="1"/>
  <c r="AB13" i="20"/>
  <c r="AC13" i="20"/>
  <c r="AG13" i="20"/>
  <c r="AH13" i="20"/>
  <c r="AJ13" i="20"/>
  <c r="AK13" i="20"/>
  <c r="AM13" i="20" s="1"/>
  <c r="AL13" i="20"/>
  <c r="AN13" i="20"/>
  <c r="AO13" i="20"/>
  <c r="AP13" i="20"/>
  <c r="AQ13" i="20"/>
  <c r="AR13" i="20"/>
  <c r="AS13" i="20"/>
  <c r="AU13" i="20"/>
  <c r="AX13" i="20" s="1"/>
  <c r="AV13" i="20"/>
  <c r="AW13" i="20"/>
  <c r="D14" i="20"/>
  <c r="E14" i="20"/>
  <c r="F14" i="20"/>
  <c r="H14" i="20"/>
  <c r="I14" i="20"/>
  <c r="M14" i="20"/>
  <c r="P14" i="20"/>
  <c r="S14" i="20"/>
  <c r="V14" i="20"/>
  <c r="W14" i="20"/>
  <c r="Z14" i="20"/>
  <c r="AA14" i="20"/>
  <c r="AD14" i="20" s="1"/>
  <c r="AB14" i="20"/>
  <c r="AC14" i="20"/>
  <c r="AG14" i="20"/>
  <c r="AH14" i="20"/>
  <c r="AJ14" i="20"/>
  <c r="AM14" i="20" s="1"/>
  <c r="AK14" i="20"/>
  <c r="AL14" i="20"/>
  <c r="AN14" i="20"/>
  <c r="AO14" i="20"/>
  <c r="AP14" i="20"/>
  <c r="AQ14" i="20"/>
  <c r="AR14" i="20"/>
  <c r="AS14" i="20"/>
  <c r="AU14" i="20"/>
  <c r="AX14" i="20" s="1"/>
  <c r="AV14" i="20"/>
  <c r="AW14" i="20"/>
  <c r="D15" i="20"/>
  <c r="E15" i="20"/>
  <c r="F15" i="20"/>
  <c r="H15" i="20"/>
  <c r="I15" i="20"/>
  <c r="M15" i="20"/>
  <c r="P15" i="20"/>
  <c r="S15" i="20"/>
  <c r="V15" i="20"/>
  <c r="W15" i="20"/>
  <c r="Z15" i="20"/>
  <c r="AA15" i="20"/>
  <c r="AD15" i="20" s="1"/>
  <c r="AB15" i="20"/>
  <c r="AC15" i="20"/>
  <c r="AG15" i="20"/>
  <c r="AH15" i="20"/>
  <c r="AI15" i="20"/>
  <c r="AJ15" i="20"/>
  <c r="AM15" i="20" s="1"/>
  <c r="AK15" i="20"/>
  <c r="AL15" i="20"/>
  <c r="AN15" i="20"/>
  <c r="AO15" i="20"/>
  <c r="AP15" i="20"/>
  <c r="AQ15" i="20"/>
  <c r="AR15" i="20"/>
  <c r="AS15" i="20"/>
  <c r="AU15" i="20"/>
  <c r="AX15" i="20" s="1"/>
  <c r="AV15" i="20"/>
  <c r="AW15" i="20"/>
  <c r="D16" i="20"/>
  <c r="E16" i="20"/>
  <c r="G16" i="20" s="1"/>
  <c r="F16" i="20"/>
  <c r="H16" i="20"/>
  <c r="I16" i="20"/>
  <c r="M16" i="20"/>
  <c r="P16" i="20"/>
  <c r="S16" i="20"/>
  <c r="V16" i="20"/>
  <c r="W16" i="20"/>
  <c r="Z16" i="20"/>
  <c r="AA16" i="20"/>
  <c r="AB16" i="20"/>
  <c r="AC16" i="20"/>
  <c r="AG16" i="20"/>
  <c r="AH16" i="20"/>
  <c r="AJ16" i="20"/>
  <c r="AK16" i="20"/>
  <c r="AL16" i="20"/>
  <c r="AN16" i="20"/>
  <c r="AO16" i="20"/>
  <c r="AP16" i="20"/>
  <c r="AQ16" i="20"/>
  <c r="AR16" i="20"/>
  <c r="AS16" i="20"/>
  <c r="AU16" i="20"/>
  <c r="AV16" i="20"/>
  <c r="AW16" i="20"/>
  <c r="D17" i="20"/>
  <c r="E17" i="20"/>
  <c r="F17" i="20"/>
  <c r="H17" i="20"/>
  <c r="I17" i="20"/>
  <c r="J17" i="20"/>
  <c r="M17" i="20"/>
  <c r="P17" i="20"/>
  <c r="S17" i="20"/>
  <c r="V17" i="20"/>
  <c r="W17" i="20"/>
  <c r="Z17" i="20"/>
  <c r="AA17" i="20"/>
  <c r="AB17" i="20"/>
  <c r="AC17" i="20"/>
  <c r="AG17" i="20"/>
  <c r="AI17" i="20" s="1"/>
  <c r="AH17" i="20"/>
  <c r="AJ17" i="20"/>
  <c r="AK17" i="20"/>
  <c r="AL17" i="20"/>
  <c r="AN17" i="20"/>
  <c r="AO17" i="20"/>
  <c r="AP17" i="20"/>
  <c r="AQ17" i="20"/>
  <c r="AR17" i="20"/>
  <c r="AS17" i="20"/>
  <c r="AU17" i="20"/>
  <c r="AV17" i="20"/>
  <c r="AW17" i="20"/>
  <c r="D18" i="20"/>
  <c r="G18" i="20" s="1"/>
  <c r="E18" i="20"/>
  <c r="F18" i="20"/>
  <c r="H18" i="20"/>
  <c r="I18" i="20"/>
  <c r="J18" i="20" s="1"/>
  <c r="M18" i="20"/>
  <c r="P18" i="20"/>
  <c r="S18" i="20"/>
  <c r="V18" i="20"/>
  <c r="W18" i="20"/>
  <c r="Z18" i="20"/>
  <c r="AA18" i="20"/>
  <c r="AB18" i="20"/>
  <c r="AD18" i="20" s="1"/>
  <c r="AC18" i="20"/>
  <c r="AI18" i="20"/>
  <c r="AG18" i="20"/>
  <c r="AH18" i="20"/>
  <c r="AJ18" i="20"/>
  <c r="AK18" i="20"/>
  <c r="AL18" i="20"/>
  <c r="AN18" i="20"/>
  <c r="AO18" i="20"/>
  <c r="AP18" i="20"/>
  <c r="AQ18" i="20"/>
  <c r="AR18" i="20"/>
  <c r="AS18" i="20"/>
  <c r="AT18" i="20"/>
  <c r="AU18" i="20"/>
  <c r="AV18" i="20"/>
  <c r="AW18" i="20"/>
  <c r="AX18" i="20"/>
  <c r="D19" i="20"/>
  <c r="E19" i="20"/>
  <c r="F19" i="20"/>
  <c r="H19" i="20"/>
  <c r="J19" i="20" s="1"/>
  <c r="I19" i="20"/>
  <c r="M19" i="20"/>
  <c r="P19" i="20"/>
  <c r="S19" i="20"/>
  <c r="V19" i="20"/>
  <c r="W19" i="20"/>
  <c r="Z19" i="20"/>
  <c r="AA19" i="20"/>
  <c r="AB19" i="20"/>
  <c r="AC19" i="20"/>
  <c r="AG19" i="20"/>
  <c r="AH19" i="20"/>
  <c r="AI19" i="20"/>
  <c r="AJ19" i="20"/>
  <c r="AK19" i="20"/>
  <c r="AL19" i="20"/>
  <c r="AM19" i="20"/>
  <c r="AN19" i="20"/>
  <c r="AO19" i="20"/>
  <c r="AP19" i="20"/>
  <c r="AQ19" i="20"/>
  <c r="AR19" i="20"/>
  <c r="AS19" i="20"/>
  <c r="AU19" i="20"/>
  <c r="AV19" i="20"/>
  <c r="AW19" i="20"/>
  <c r="D20" i="20"/>
  <c r="E20" i="20"/>
  <c r="F20" i="20"/>
  <c r="H20" i="20"/>
  <c r="I20" i="20"/>
  <c r="J20" i="20" s="1"/>
  <c r="M20" i="20"/>
  <c r="P20" i="20"/>
  <c r="S20" i="20"/>
  <c r="V20" i="20"/>
  <c r="W20" i="20"/>
  <c r="Z20" i="20"/>
  <c r="AA20" i="20"/>
  <c r="AB20" i="20"/>
  <c r="AC20" i="20"/>
  <c r="AG20" i="20"/>
  <c r="AH20" i="20"/>
  <c r="AJ20" i="20"/>
  <c r="AM20" i="20" s="1"/>
  <c r="AK20" i="20"/>
  <c r="AL20" i="20"/>
  <c r="AN20" i="20"/>
  <c r="AO20" i="20"/>
  <c r="AP20" i="20"/>
  <c r="AQ20" i="20"/>
  <c r="AR20" i="20"/>
  <c r="AS20" i="20"/>
  <c r="AU20" i="20"/>
  <c r="AV20" i="20"/>
  <c r="AX20" i="20" s="1"/>
  <c r="AW20" i="20"/>
  <c r="D21" i="20"/>
  <c r="E21" i="20"/>
  <c r="F21" i="20"/>
  <c r="H21" i="20"/>
  <c r="I21" i="20"/>
  <c r="J21" i="20" s="1"/>
  <c r="M21" i="20"/>
  <c r="P21" i="20"/>
  <c r="S21" i="20"/>
  <c r="V21" i="20"/>
  <c r="W21" i="20"/>
  <c r="Z21" i="20"/>
  <c r="AA21" i="20"/>
  <c r="AB21" i="20"/>
  <c r="AC21" i="20"/>
  <c r="AG21" i="20"/>
  <c r="AH21" i="20"/>
  <c r="AJ21" i="20"/>
  <c r="AK21" i="20"/>
  <c r="AM21" i="20" s="1"/>
  <c r="AL21" i="20"/>
  <c r="AN21" i="20"/>
  <c r="AO21" i="20"/>
  <c r="AP21" i="20"/>
  <c r="AQ21" i="20"/>
  <c r="AR21" i="20"/>
  <c r="AS21" i="20"/>
  <c r="AU21" i="20"/>
  <c r="AV21" i="20"/>
  <c r="AW21" i="20"/>
  <c r="D22" i="20"/>
  <c r="E22" i="20"/>
  <c r="F22" i="20"/>
  <c r="H22" i="20"/>
  <c r="I22" i="20"/>
  <c r="M22" i="20"/>
  <c r="P22" i="20"/>
  <c r="S22" i="20"/>
  <c r="V22" i="20"/>
  <c r="W22" i="20"/>
  <c r="Z22" i="20"/>
  <c r="AA22" i="20"/>
  <c r="AB22" i="20"/>
  <c r="AC22" i="20"/>
  <c r="AG22" i="20"/>
  <c r="AH22" i="20"/>
  <c r="AJ22" i="20"/>
  <c r="AM22" i="20" s="1"/>
  <c r="AK22" i="20"/>
  <c r="AL22" i="20"/>
  <c r="AN22" i="20"/>
  <c r="AO22" i="20"/>
  <c r="AP22" i="20"/>
  <c r="AQ22" i="20"/>
  <c r="AR22" i="20"/>
  <c r="AS22" i="20"/>
  <c r="AU22" i="20"/>
  <c r="AV22" i="20"/>
  <c r="AW22" i="20"/>
  <c r="D23" i="20"/>
  <c r="E23" i="20"/>
  <c r="F23" i="20"/>
  <c r="H23" i="20"/>
  <c r="I23" i="20"/>
  <c r="M23" i="20"/>
  <c r="P23" i="20"/>
  <c r="S23" i="20"/>
  <c r="V23" i="20"/>
  <c r="W23" i="20"/>
  <c r="Z23" i="20"/>
  <c r="AA23" i="20"/>
  <c r="AD23" i="20" s="1"/>
  <c r="AB23" i="20"/>
  <c r="AC23" i="20"/>
  <c r="AG23" i="20"/>
  <c r="AH23" i="20"/>
  <c r="AI23" i="20" s="1"/>
  <c r="AJ23" i="20"/>
  <c r="AM23" i="20" s="1"/>
  <c r="AK23" i="20"/>
  <c r="AL23" i="20"/>
  <c r="AN23" i="20"/>
  <c r="AO23" i="20"/>
  <c r="AP23" i="20"/>
  <c r="AQ23" i="20"/>
  <c r="AR23" i="20"/>
  <c r="AS23" i="20"/>
  <c r="AU23" i="20"/>
  <c r="AX23" i="20" s="1"/>
  <c r="AV23" i="20"/>
  <c r="AW23" i="20"/>
  <c r="D24" i="20"/>
  <c r="E24" i="20"/>
  <c r="G24" i="20" s="1"/>
  <c r="F24" i="20"/>
  <c r="H24" i="20"/>
  <c r="I24" i="20"/>
  <c r="M24" i="20"/>
  <c r="P24" i="20"/>
  <c r="S24" i="20"/>
  <c r="V24" i="20"/>
  <c r="W24" i="20"/>
  <c r="Z24" i="20"/>
  <c r="AA24" i="20"/>
  <c r="AB24" i="20"/>
  <c r="AC24" i="20"/>
  <c r="AG24" i="20"/>
  <c r="AH24" i="20"/>
  <c r="AJ24" i="20"/>
  <c r="AK24" i="20"/>
  <c r="AL24" i="20"/>
  <c r="AN24" i="20"/>
  <c r="AO24" i="20"/>
  <c r="AP24" i="20"/>
  <c r="AQ24" i="20"/>
  <c r="AR24" i="20"/>
  <c r="AS24" i="20"/>
  <c r="AU24" i="20"/>
  <c r="AV24" i="20"/>
  <c r="AW24" i="20"/>
  <c r="D25" i="20"/>
  <c r="E25" i="20"/>
  <c r="F25" i="20"/>
  <c r="H25" i="20"/>
  <c r="I25" i="20"/>
  <c r="J25" i="20"/>
  <c r="M25" i="20"/>
  <c r="P25" i="20"/>
  <c r="S25" i="20"/>
  <c r="V25" i="20"/>
  <c r="W25" i="20"/>
  <c r="Z25" i="20"/>
  <c r="AA25" i="20"/>
  <c r="AB25" i="20"/>
  <c r="AC25" i="20"/>
  <c r="AG25" i="20"/>
  <c r="AI25" i="20" s="1"/>
  <c r="AH25" i="20"/>
  <c r="AJ25" i="20"/>
  <c r="AK25" i="20"/>
  <c r="AL25" i="20"/>
  <c r="AN25" i="20"/>
  <c r="AO25" i="20"/>
  <c r="AP25" i="20"/>
  <c r="AQ25" i="20"/>
  <c r="AR25" i="20"/>
  <c r="AS25" i="20"/>
  <c r="AU25" i="20"/>
  <c r="AV25" i="20"/>
  <c r="AW25" i="20"/>
  <c r="D26" i="20"/>
  <c r="G26" i="20" s="1"/>
  <c r="E26" i="20"/>
  <c r="F26" i="20"/>
  <c r="H26" i="20"/>
  <c r="I26" i="20"/>
  <c r="J26" i="20" s="1"/>
  <c r="M26" i="20"/>
  <c r="P26" i="20"/>
  <c r="S26" i="20"/>
  <c r="V26" i="20"/>
  <c r="W26" i="20"/>
  <c r="Z26" i="20"/>
  <c r="AA26" i="20"/>
  <c r="AB26" i="20"/>
  <c r="AD26" i="20" s="1"/>
  <c r="AC26" i="20"/>
  <c r="AI26" i="20"/>
  <c r="AG26" i="20"/>
  <c r="AH26" i="20"/>
  <c r="AJ26" i="20"/>
  <c r="AK26" i="20"/>
  <c r="AL26" i="20"/>
  <c r="AN26" i="20"/>
  <c r="AO26" i="20"/>
  <c r="AP26" i="20"/>
  <c r="AQ26" i="20"/>
  <c r="AR26" i="20"/>
  <c r="AS26" i="20"/>
  <c r="AT26" i="20"/>
  <c r="AU26" i="20"/>
  <c r="AV26" i="20"/>
  <c r="AW26" i="20"/>
  <c r="AX26" i="20"/>
  <c r="D27" i="20"/>
  <c r="E27" i="20"/>
  <c r="F27" i="20"/>
  <c r="H27" i="20"/>
  <c r="J27" i="20" s="1"/>
  <c r="I27" i="20"/>
  <c r="M27" i="20"/>
  <c r="P27" i="20"/>
  <c r="S27" i="20"/>
  <c r="V27" i="20"/>
  <c r="W27" i="20"/>
  <c r="Z27" i="20"/>
  <c r="AA27" i="20"/>
  <c r="AB27" i="20"/>
  <c r="AC27" i="20"/>
  <c r="AG27" i="20"/>
  <c r="AH27" i="20"/>
  <c r="AI27" i="20"/>
  <c r="AJ27" i="20"/>
  <c r="AK27" i="20"/>
  <c r="AL27" i="20"/>
  <c r="AM27" i="20"/>
  <c r="AN27" i="20"/>
  <c r="AO27" i="20"/>
  <c r="AP27" i="20"/>
  <c r="AQ27" i="20"/>
  <c r="AR27" i="20"/>
  <c r="AS27" i="20"/>
  <c r="AU27" i="20"/>
  <c r="AV27" i="20"/>
  <c r="AW27" i="20"/>
  <c r="D28" i="20"/>
  <c r="E28" i="20"/>
  <c r="F28" i="20"/>
  <c r="H28" i="20"/>
  <c r="I28" i="20"/>
  <c r="J28" i="20" s="1"/>
  <c r="M28" i="20"/>
  <c r="P28" i="20"/>
  <c r="S28" i="20"/>
  <c r="V28" i="20"/>
  <c r="W28" i="20"/>
  <c r="Z28" i="20"/>
  <c r="AA28" i="20"/>
  <c r="AB28" i="20"/>
  <c r="AC28" i="20"/>
  <c r="AG28" i="20"/>
  <c r="AH28" i="20"/>
  <c r="AJ28" i="20"/>
  <c r="AM28" i="20" s="1"/>
  <c r="AK28" i="20"/>
  <c r="AL28" i="20"/>
  <c r="AN28" i="20"/>
  <c r="AO28" i="20"/>
  <c r="AP28" i="20"/>
  <c r="AQ28" i="20"/>
  <c r="AR28" i="20"/>
  <c r="AS28" i="20"/>
  <c r="AU28" i="20"/>
  <c r="AV28" i="20"/>
  <c r="AX28" i="20" s="1"/>
  <c r="AW28" i="20"/>
  <c r="D29" i="20"/>
  <c r="E29" i="20"/>
  <c r="F29" i="20"/>
  <c r="H29" i="20"/>
  <c r="I29" i="20"/>
  <c r="J29" i="20" s="1"/>
  <c r="M29" i="20"/>
  <c r="P29" i="20"/>
  <c r="S29" i="20"/>
  <c r="V29" i="20"/>
  <c r="W29" i="20"/>
  <c r="Z29" i="20"/>
  <c r="AA29" i="20"/>
  <c r="AB29" i="20"/>
  <c r="AC29" i="20"/>
  <c r="AG29" i="20"/>
  <c r="AH29" i="20"/>
  <c r="AJ29" i="20"/>
  <c r="AK29" i="20"/>
  <c r="AM29" i="20" s="1"/>
  <c r="AL29" i="20"/>
  <c r="AN29" i="20"/>
  <c r="AO29" i="20"/>
  <c r="AP29" i="20"/>
  <c r="AQ29" i="20"/>
  <c r="AR29" i="20"/>
  <c r="AS29" i="20"/>
  <c r="AU29" i="20"/>
  <c r="AV29" i="20"/>
  <c r="AW29" i="20"/>
  <c r="D30" i="20"/>
  <c r="E30" i="20"/>
  <c r="F30" i="20"/>
  <c r="H30" i="20"/>
  <c r="I30" i="20"/>
  <c r="M30" i="20"/>
  <c r="P30" i="20"/>
  <c r="S30" i="20"/>
  <c r="V30" i="20"/>
  <c r="W30" i="20"/>
  <c r="Z30" i="20"/>
  <c r="AA30" i="20"/>
  <c r="AB30" i="20"/>
  <c r="AC30" i="20"/>
  <c r="AG30" i="20"/>
  <c r="AH30" i="20"/>
  <c r="AJ30" i="20"/>
  <c r="AM30" i="20" s="1"/>
  <c r="AK30" i="20"/>
  <c r="AL30" i="20"/>
  <c r="AN30" i="20"/>
  <c r="AO30" i="20"/>
  <c r="AP30" i="20"/>
  <c r="AQ30" i="20"/>
  <c r="AR30" i="20"/>
  <c r="AS30" i="20"/>
  <c r="AU30" i="20"/>
  <c r="AV30" i="20"/>
  <c r="AW30" i="20"/>
  <c r="D31" i="20"/>
  <c r="E31" i="20"/>
  <c r="F31" i="20"/>
  <c r="H31" i="20"/>
  <c r="I31" i="20"/>
  <c r="J31" i="20" s="1"/>
  <c r="M31" i="20"/>
  <c r="P31" i="20"/>
  <c r="S31" i="20"/>
  <c r="V31" i="20"/>
  <c r="W31" i="20"/>
  <c r="Z31" i="20"/>
  <c r="AA31" i="20"/>
  <c r="AD31" i="20" s="1"/>
  <c r="AB31" i="20"/>
  <c r="AC31" i="20"/>
  <c r="AG31" i="20"/>
  <c r="AH31" i="20"/>
  <c r="AI31" i="20" s="1"/>
  <c r="AJ31" i="20"/>
  <c r="AM31" i="20" s="1"/>
  <c r="AK31" i="20"/>
  <c r="AL31" i="20"/>
  <c r="AN31" i="20"/>
  <c r="AO31" i="20"/>
  <c r="AP31" i="20"/>
  <c r="AQ31" i="20"/>
  <c r="AR31" i="20"/>
  <c r="AS31" i="20"/>
  <c r="AU31" i="20"/>
  <c r="AX31" i="20" s="1"/>
  <c r="AV31" i="20"/>
  <c r="AW31" i="20"/>
  <c r="D32" i="20"/>
  <c r="E32" i="20"/>
  <c r="F32" i="20"/>
  <c r="H32" i="20"/>
  <c r="I32" i="20"/>
  <c r="M32" i="20"/>
  <c r="P32" i="20"/>
  <c r="S32" i="20"/>
  <c r="V32" i="20"/>
  <c r="W32" i="20"/>
  <c r="Z32" i="20"/>
  <c r="AA32" i="20"/>
  <c r="AB32" i="20"/>
  <c r="AC32" i="20"/>
  <c r="AG32" i="20"/>
  <c r="AH32" i="20"/>
  <c r="AJ32" i="20"/>
  <c r="AM32" i="20" s="1"/>
  <c r="AK32" i="20"/>
  <c r="AL32" i="20"/>
  <c r="AN32" i="20"/>
  <c r="AO32" i="20"/>
  <c r="AP32" i="20"/>
  <c r="AQ32" i="20"/>
  <c r="AR32" i="20"/>
  <c r="AS32" i="20"/>
  <c r="AU32" i="20"/>
  <c r="AV32" i="20"/>
  <c r="AX32" i="20" s="1"/>
  <c r="AW32" i="20"/>
  <c r="D33" i="20"/>
  <c r="E33" i="20"/>
  <c r="F33" i="20"/>
  <c r="H33" i="20"/>
  <c r="I33" i="20"/>
  <c r="J33" i="20" s="1"/>
  <c r="M33" i="20"/>
  <c r="P33" i="20"/>
  <c r="S33" i="20"/>
  <c r="V33" i="20"/>
  <c r="W33" i="20"/>
  <c r="Z33" i="20"/>
  <c r="AA33" i="20"/>
  <c r="AB33" i="20"/>
  <c r="AC33" i="20"/>
  <c r="AD33" i="20" s="1"/>
  <c r="AG33" i="20"/>
  <c r="AH33" i="20"/>
  <c r="AJ33" i="20"/>
  <c r="AK33" i="20"/>
  <c r="AM33" i="20" s="1"/>
  <c r="AL33" i="20"/>
  <c r="AN33" i="20"/>
  <c r="AO33" i="20"/>
  <c r="AP33" i="20"/>
  <c r="AQ33" i="20"/>
  <c r="AR33" i="20"/>
  <c r="AS33" i="20"/>
  <c r="AU33" i="20"/>
  <c r="AV33" i="20"/>
  <c r="AW33" i="20"/>
  <c r="AX33" i="20" s="1"/>
  <c r="D34" i="20"/>
  <c r="E34" i="20"/>
  <c r="G34" i="20" s="1"/>
  <c r="F34" i="20"/>
  <c r="H34" i="20"/>
  <c r="I34" i="20"/>
  <c r="J34" i="20" s="1"/>
  <c r="M34" i="20"/>
  <c r="P34" i="20"/>
  <c r="S34" i="20"/>
  <c r="V34" i="20"/>
  <c r="W34" i="20"/>
  <c r="Z34" i="20"/>
  <c r="AA34" i="20"/>
  <c r="AB34" i="20"/>
  <c r="AD34" i="20" s="1"/>
  <c r="AC34" i="20"/>
  <c r="AG34" i="20"/>
  <c r="AH34" i="20"/>
  <c r="AI34" i="20" s="1"/>
  <c r="AJ34" i="20"/>
  <c r="AK34" i="20"/>
  <c r="AL34" i="20"/>
  <c r="AN34" i="20"/>
  <c r="AO34" i="20"/>
  <c r="AP34" i="20"/>
  <c r="AQ34" i="20"/>
  <c r="AR34" i="20"/>
  <c r="AS34" i="20"/>
  <c r="AT34" i="20"/>
  <c r="AU34" i="20"/>
  <c r="AV34" i="20"/>
  <c r="AW34" i="20"/>
  <c r="AX34" i="20"/>
  <c r="D35" i="20"/>
  <c r="E35" i="20"/>
  <c r="F35" i="20"/>
  <c r="H35" i="20"/>
  <c r="I35" i="20"/>
  <c r="M35" i="20"/>
  <c r="P35" i="20"/>
  <c r="S35" i="20"/>
  <c r="V35" i="20"/>
  <c r="W35" i="20"/>
  <c r="Z35" i="20"/>
  <c r="AA35" i="20"/>
  <c r="AB35" i="20"/>
  <c r="AC35" i="20"/>
  <c r="AG35" i="20"/>
  <c r="AH35" i="20"/>
  <c r="AI35" i="20"/>
  <c r="AJ35" i="20"/>
  <c r="AK35" i="20"/>
  <c r="AL35" i="20"/>
  <c r="AM35" i="20"/>
  <c r="AN35" i="20"/>
  <c r="AO35" i="20"/>
  <c r="AP35" i="20"/>
  <c r="AQ35" i="20"/>
  <c r="AR35" i="20"/>
  <c r="AS35" i="20"/>
  <c r="AU35" i="20"/>
  <c r="AV35" i="20"/>
  <c r="AW35" i="20"/>
  <c r="D36" i="20"/>
  <c r="E36" i="20"/>
  <c r="F36" i="20"/>
  <c r="H36" i="20"/>
  <c r="I36" i="20"/>
  <c r="J36" i="20" s="1"/>
  <c r="M36" i="20"/>
  <c r="P36" i="20"/>
  <c r="S36" i="20"/>
  <c r="V36" i="20"/>
  <c r="W36" i="20"/>
  <c r="Z36" i="20"/>
  <c r="AA36" i="20"/>
  <c r="AD36" i="20" s="1"/>
  <c r="AB36" i="20"/>
  <c r="AC36" i="20"/>
  <c r="AI36" i="20"/>
  <c r="AG36" i="20"/>
  <c r="AH36" i="20"/>
  <c r="AJ36" i="20"/>
  <c r="AK36" i="20"/>
  <c r="AL36" i="20"/>
  <c r="AN36" i="20"/>
  <c r="AO36" i="20"/>
  <c r="AP36" i="20"/>
  <c r="AQ36" i="20"/>
  <c r="AR36" i="20"/>
  <c r="AS36" i="20"/>
  <c r="AU36" i="20"/>
  <c r="AV36" i="20"/>
  <c r="AW36" i="20"/>
  <c r="D37" i="20"/>
  <c r="E37" i="20"/>
  <c r="F37" i="20"/>
  <c r="H37" i="20"/>
  <c r="J37" i="20" s="1"/>
  <c r="I37" i="20"/>
  <c r="M37" i="20"/>
  <c r="P37" i="20"/>
  <c r="S37" i="20"/>
  <c r="V37" i="20"/>
  <c r="W37" i="20"/>
  <c r="Z37" i="20"/>
  <c r="AA37" i="20"/>
  <c r="AB37" i="20"/>
  <c r="AC37" i="20"/>
  <c r="AG37" i="20"/>
  <c r="AI37" i="20" s="1"/>
  <c r="AH37" i="20"/>
  <c r="AJ37" i="20"/>
  <c r="AK37" i="20"/>
  <c r="AL37" i="20"/>
  <c r="AN37" i="20"/>
  <c r="AO37" i="20"/>
  <c r="AP37" i="20"/>
  <c r="AQ37" i="20"/>
  <c r="AR37" i="20"/>
  <c r="AS37" i="20"/>
  <c r="AU37" i="20"/>
  <c r="AV37" i="20"/>
  <c r="AW37" i="20"/>
  <c r="D38" i="20"/>
  <c r="E38" i="20"/>
  <c r="F38" i="20"/>
  <c r="H38" i="20"/>
  <c r="I38" i="20"/>
  <c r="J38" i="20" s="1"/>
  <c r="M38" i="20"/>
  <c r="P38" i="20"/>
  <c r="S38" i="20"/>
  <c r="V38" i="20"/>
  <c r="W38" i="20"/>
  <c r="Z38" i="20"/>
  <c r="AA38" i="20"/>
  <c r="AB38" i="20"/>
  <c r="AC38" i="20"/>
  <c r="AD38" i="20"/>
  <c r="AG38" i="20"/>
  <c r="AH38" i="20"/>
  <c r="AI38" i="20" s="1"/>
  <c r="AJ38" i="20"/>
  <c r="AK38" i="20"/>
  <c r="AL38" i="20"/>
  <c r="AN38" i="20"/>
  <c r="AT38" i="20" s="1"/>
  <c r="AO38" i="20"/>
  <c r="AP38" i="20"/>
  <c r="AQ38" i="20"/>
  <c r="AR38" i="20"/>
  <c r="AS38" i="20"/>
  <c r="AU38" i="20"/>
  <c r="AV38" i="20"/>
  <c r="AX38" i="20" s="1"/>
  <c r="AW38" i="20"/>
  <c r="D39" i="20"/>
  <c r="E39" i="20"/>
  <c r="F39" i="20"/>
  <c r="H39" i="20"/>
  <c r="I39" i="20"/>
  <c r="M39" i="20"/>
  <c r="P39" i="20"/>
  <c r="S39" i="20"/>
  <c r="V39" i="20"/>
  <c r="W39" i="20"/>
  <c r="Y39" i="20"/>
  <c r="Z39" i="20"/>
  <c r="AA39" i="20"/>
  <c r="AB39" i="20"/>
  <c r="AC39" i="20"/>
  <c r="AG39" i="20"/>
  <c r="AH39" i="20"/>
  <c r="AI39" i="20"/>
  <c r="AJ39" i="20"/>
  <c r="AK39" i="20"/>
  <c r="AM39" i="20" s="1"/>
  <c r="AL39" i="20"/>
  <c r="AN39" i="20"/>
  <c r="AO39" i="20"/>
  <c r="AP39" i="20"/>
  <c r="AQ39" i="20"/>
  <c r="AR39" i="20"/>
  <c r="AS39" i="20"/>
  <c r="AU39" i="20"/>
  <c r="AV39" i="20"/>
  <c r="AW39" i="20"/>
  <c r="AX39" i="20" s="1"/>
  <c r="D40" i="20"/>
  <c r="E40" i="20"/>
  <c r="F40" i="20"/>
  <c r="H40" i="20"/>
  <c r="I40" i="20"/>
  <c r="M40" i="20"/>
  <c r="P40" i="20"/>
  <c r="S40" i="20"/>
  <c r="V40" i="20"/>
  <c r="W40" i="20"/>
  <c r="Z40" i="20"/>
  <c r="AA40" i="20"/>
  <c r="AB40" i="20"/>
  <c r="AD40" i="20" s="1"/>
  <c r="AC40" i="20"/>
  <c r="AG40" i="20"/>
  <c r="AH40" i="20"/>
  <c r="AJ40" i="20"/>
  <c r="AK40" i="20"/>
  <c r="AL40" i="20"/>
  <c r="AN40" i="20"/>
  <c r="AO40" i="20"/>
  <c r="AP40" i="20"/>
  <c r="AQ40" i="20"/>
  <c r="AR40" i="20"/>
  <c r="AS40" i="20"/>
  <c r="AU40" i="20"/>
  <c r="AV40" i="20"/>
  <c r="AX40" i="20" s="1"/>
  <c r="AW40" i="20"/>
  <c r="D41" i="20"/>
  <c r="E41" i="20"/>
  <c r="F41" i="20"/>
  <c r="H41" i="20"/>
  <c r="I41" i="20"/>
  <c r="J41" i="20" s="1"/>
  <c r="M41" i="20"/>
  <c r="P41" i="20"/>
  <c r="S41" i="20"/>
  <c r="V41" i="20"/>
  <c r="W41" i="20"/>
  <c r="Y41" i="20" s="1"/>
  <c r="Z41" i="20"/>
  <c r="AA41" i="20"/>
  <c r="AB41" i="20"/>
  <c r="AC41" i="20"/>
  <c r="AG41" i="20"/>
  <c r="AI41" i="20" s="1"/>
  <c r="AH41" i="20"/>
  <c r="AJ41" i="20"/>
  <c r="AK41" i="20"/>
  <c r="AM41" i="20" s="1"/>
  <c r="AL41" i="20"/>
  <c r="AN41" i="20"/>
  <c r="AO41" i="20"/>
  <c r="AP41" i="20"/>
  <c r="AQ41" i="20"/>
  <c r="AR41" i="20"/>
  <c r="AS41" i="20"/>
  <c r="AU41" i="20"/>
  <c r="AV41" i="20"/>
  <c r="AW41" i="20"/>
  <c r="A42" i="20"/>
  <c r="A43" i="20" s="1"/>
  <c r="A44" i="20" s="1"/>
  <c r="A45" i="20" s="1"/>
  <c r="A46" i="20" s="1"/>
  <c r="A47" i="20" s="1"/>
  <c r="A48" i="20" s="1"/>
  <c r="D42" i="20"/>
  <c r="E42" i="20"/>
  <c r="F42" i="20"/>
  <c r="H42" i="20"/>
  <c r="I42" i="20"/>
  <c r="M42" i="20"/>
  <c r="P42" i="20"/>
  <c r="S42" i="20"/>
  <c r="V42" i="20"/>
  <c r="W42" i="20"/>
  <c r="Y42" i="20" s="1"/>
  <c r="Z42" i="20"/>
  <c r="AA42" i="20"/>
  <c r="AD42" i="20" s="1"/>
  <c r="AB42" i="20"/>
  <c r="AC42" i="20"/>
  <c r="AG42" i="20"/>
  <c r="AH42" i="20"/>
  <c r="AJ42" i="20"/>
  <c r="AK42" i="20"/>
  <c r="AL42" i="20"/>
  <c r="AN42" i="20"/>
  <c r="AO42" i="20"/>
  <c r="AP42" i="20"/>
  <c r="AQ42" i="20"/>
  <c r="AR42" i="20"/>
  <c r="AS42" i="20"/>
  <c r="AU42" i="20"/>
  <c r="AX42" i="20" s="1"/>
  <c r="AV42" i="20"/>
  <c r="AW42" i="20"/>
  <c r="D43" i="20"/>
  <c r="E43" i="20"/>
  <c r="F43" i="20"/>
  <c r="H43" i="20"/>
  <c r="I43" i="20"/>
  <c r="J43" i="20" s="1"/>
  <c r="M43" i="20"/>
  <c r="P43" i="20"/>
  <c r="S43" i="20"/>
  <c r="V43" i="20"/>
  <c r="W43" i="20"/>
  <c r="Y43" i="20" s="1"/>
  <c r="Z43" i="20"/>
  <c r="AA43" i="20"/>
  <c r="AB43" i="20"/>
  <c r="AC43" i="20"/>
  <c r="AG43" i="20"/>
  <c r="AH43" i="20"/>
  <c r="AJ43" i="20"/>
  <c r="AK43" i="20"/>
  <c r="AL43" i="20"/>
  <c r="AN43" i="20"/>
  <c r="AO43" i="20"/>
  <c r="AP43" i="20"/>
  <c r="AQ43" i="20"/>
  <c r="AR43" i="20"/>
  <c r="AS43" i="20"/>
  <c r="AU43" i="20"/>
  <c r="AV43" i="20"/>
  <c r="AW43" i="20"/>
  <c r="D44" i="20"/>
  <c r="E44" i="20"/>
  <c r="F44" i="20"/>
  <c r="H44" i="20"/>
  <c r="I44" i="20"/>
  <c r="M44" i="20"/>
  <c r="P44" i="20"/>
  <c r="S44" i="20"/>
  <c r="V44" i="20"/>
  <c r="W44" i="20"/>
  <c r="Y44" i="20"/>
  <c r="Z44" i="20"/>
  <c r="AA44" i="20"/>
  <c r="AB44" i="20"/>
  <c r="AC44" i="20"/>
  <c r="AG44" i="20"/>
  <c r="AH44" i="20"/>
  <c r="AJ44" i="20"/>
  <c r="AK44" i="20"/>
  <c r="AL44" i="20"/>
  <c r="AN44" i="20"/>
  <c r="AO44" i="20"/>
  <c r="AP44" i="20"/>
  <c r="AQ44" i="20"/>
  <c r="AR44" i="20"/>
  <c r="AS44" i="20"/>
  <c r="AU44" i="20"/>
  <c r="AV44" i="20"/>
  <c r="AW44" i="20"/>
  <c r="D45" i="20"/>
  <c r="E45" i="20"/>
  <c r="F45" i="20"/>
  <c r="H45" i="20"/>
  <c r="I45" i="20"/>
  <c r="J45" i="20"/>
  <c r="M45" i="20"/>
  <c r="P45" i="20"/>
  <c r="S45" i="20"/>
  <c r="V45" i="20"/>
  <c r="W45" i="20"/>
  <c r="Z45" i="20"/>
  <c r="AA45" i="20"/>
  <c r="AB45" i="20"/>
  <c r="AC45" i="20"/>
  <c r="AI45" i="20"/>
  <c r="AG45" i="20"/>
  <c r="AH45" i="20"/>
  <c r="AJ45" i="20"/>
  <c r="AK45" i="20"/>
  <c r="AL45" i="20"/>
  <c r="AN45" i="20"/>
  <c r="AO45" i="20"/>
  <c r="AP45" i="20"/>
  <c r="AQ45" i="20"/>
  <c r="AR45" i="20"/>
  <c r="AS45" i="20"/>
  <c r="AT45" i="20"/>
  <c r="AU45" i="20"/>
  <c r="AV45" i="20"/>
  <c r="AW45" i="20"/>
  <c r="AX45" i="20"/>
  <c r="D46" i="20"/>
  <c r="E46" i="20"/>
  <c r="F46" i="20"/>
  <c r="H46" i="20"/>
  <c r="J46" i="20" s="1"/>
  <c r="I46" i="20"/>
  <c r="M46" i="20"/>
  <c r="P46" i="20"/>
  <c r="S46" i="20"/>
  <c r="W46" i="20"/>
  <c r="Y46" i="20" s="1"/>
  <c r="Z46" i="20"/>
  <c r="AA46" i="20"/>
  <c r="AD46" i="20" s="1"/>
  <c r="AB46" i="20"/>
  <c r="AC46" i="20"/>
  <c r="AI46" i="20"/>
  <c r="AG46" i="20"/>
  <c r="AH46" i="20"/>
  <c r="AJ46" i="20"/>
  <c r="AK46" i="20"/>
  <c r="AL46" i="20"/>
  <c r="AN46" i="20"/>
  <c r="AO46" i="20"/>
  <c r="AP46" i="20"/>
  <c r="AQ46" i="20"/>
  <c r="AR46" i="20"/>
  <c r="AS46" i="20"/>
  <c r="AU46" i="20"/>
  <c r="AX46" i="20" s="1"/>
  <c r="AV46" i="20"/>
  <c r="AW46" i="20"/>
  <c r="D47" i="20"/>
  <c r="E47" i="20"/>
  <c r="F47" i="20"/>
  <c r="G47" i="20"/>
  <c r="H47" i="20"/>
  <c r="I47" i="20"/>
  <c r="J47" i="20" s="1"/>
  <c r="M47" i="20"/>
  <c r="P47" i="20"/>
  <c r="S47" i="20"/>
  <c r="V47" i="20"/>
  <c r="W47" i="20"/>
  <c r="Z47" i="20"/>
  <c r="AA47" i="20"/>
  <c r="AD47" i="20" s="1"/>
  <c r="AB47" i="20"/>
  <c r="AC47" i="20"/>
  <c r="AI47" i="20"/>
  <c r="AG47" i="20"/>
  <c r="AH47" i="20"/>
  <c r="AJ47" i="20"/>
  <c r="AK47" i="20"/>
  <c r="AL47" i="20"/>
  <c r="AN47" i="20"/>
  <c r="AO47" i="20"/>
  <c r="AP47" i="20"/>
  <c r="AQ47" i="20"/>
  <c r="AR47" i="20"/>
  <c r="AS47" i="20"/>
  <c r="AU47" i="20"/>
  <c r="AX47" i="20" s="1"/>
  <c r="AV47" i="20"/>
  <c r="AW47" i="20"/>
  <c r="D48" i="20"/>
  <c r="E48" i="20"/>
  <c r="F48" i="20"/>
  <c r="H48" i="20"/>
  <c r="J48" i="20" s="1"/>
  <c r="I48" i="20"/>
  <c r="M48" i="20"/>
  <c r="P48" i="20"/>
  <c r="S48" i="20"/>
  <c r="V48" i="20"/>
  <c r="W48" i="20"/>
  <c r="Y48" i="20" s="1"/>
  <c r="Z48" i="20"/>
  <c r="AA48" i="20"/>
  <c r="AD48" i="20" s="1"/>
  <c r="AB48" i="20"/>
  <c r="AC48" i="20"/>
  <c r="AG48" i="20"/>
  <c r="AI48" i="20" s="1"/>
  <c r="AH48" i="20"/>
  <c r="AJ48" i="20"/>
  <c r="AK48" i="20"/>
  <c r="AL48" i="20"/>
  <c r="AN48" i="20"/>
  <c r="AO48" i="20"/>
  <c r="AP48" i="20"/>
  <c r="AQ48" i="20"/>
  <c r="AR48" i="20"/>
  <c r="AS48" i="20"/>
  <c r="AU48" i="20"/>
  <c r="AX48" i="20" s="1"/>
  <c r="AV48" i="20"/>
  <c r="AW48" i="20"/>
  <c r="A49" i="20"/>
  <c r="A50" i="20" s="1"/>
  <c r="A51" i="20" s="1"/>
  <c r="A52" i="20" s="1"/>
  <c r="D49" i="20"/>
  <c r="E49" i="20"/>
  <c r="F49" i="20"/>
  <c r="H49" i="20"/>
  <c r="I49" i="20"/>
  <c r="J49" i="20" s="1"/>
  <c r="M49" i="20"/>
  <c r="P49" i="20"/>
  <c r="V49" i="20"/>
  <c r="W49" i="20"/>
  <c r="Y49" i="20"/>
  <c r="Z49" i="20"/>
  <c r="AA49" i="20"/>
  <c r="AB49" i="20"/>
  <c r="AC49" i="20"/>
  <c r="AD49" i="20"/>
  <c r="AG49" i="20"/>
  <c r="AH49" i="20"/>
  <c r="AJ49" i="20"/>
  <c r="AK49" i="20"/>
  <c r="AL49" i="20"/>
  <c r="AN49" i="20"/>
  <c r="AT49" i="20" s="1"/>
  <c r="AO49" i="20"/>
  <c r="AP49" i="20"/>
  <c r="AQ49" i="20"/>
  <c r="AR49" i="20"/>
  <c r="AS49" i="20"/>
  <c r="AU49" i="20"/>
  <c r="AV49" i="20"/>
  <c r="AX49" i="20" s="1"/>
  <c r="AW49" i="20"/>
  <c r="D50" i="20"/>
  <c r="E50" i="20"/>
  <c r="F50" i="20"/>
  <c r="H50" i="20"/>
  <c r="J50" i="20" s="1"/>
  <c r="I50" i="20"/>
  <c r="M50" i="20"/>
  <c r="P50" i="20"/>
  <c r="S50" i="20"/>
  <c r="W50" i="20"/>
  <c r="Y50" i="20"/>
  <c r="Z50" i="20"/>
  <c r="AA50" i="20"/>
  <c r="AB50" i="20"/>
  <c r="AC50" i="20"/>
  <c r="AG50" i="20"/>
  <c r="AH50" i="20"/>
  <c r="AJ50" i="20"/>
  <c r="AK50" i="20"/>
  <c r="AL50" i="20"/>
  <c r="AN50" i="20"/>
  <c r="AO50" i="20"/>
  <c r="AP50" i="20"/>
  <c r="AQ50" i="20"/>
  <c r="AR50" i="20"/>
  <c r="AS50" i="20"/>
  <c r="AU50" i="20"/>
  <c r="AV50" i="20"/>
  <c r="AW50" i="20"/>
  <c r="D51" i="20"/>
  <c r="E51" i="20"/>
  <c r="G51" i="20" s="1"/>
  <c r="F51" i="20"/>
  <c r="H51" i="20"/>
  <c r="I51" i="20"/>
  <c r="J51" i="20" s="1"/>
  <c r="M51" i="20"/>
  <c r="P51" i="20"/>
  <c r="S51" i="20"/>
  <c r="V51" i="20"/>
  <c r="W51" i="20"/>
  <c r="Z51" i="20"/>
  <c r="AA51" i="20"/>
  <c r="AD51" i="20" s="1"/>
  <c r="AB51" i="20"/>
  <c r="AC51" i="20"/>
  <c r="AI51" i="20"/>
  <c r="AG51" i="20"/>
  <c r="AH51" i="20"/>
  <c r="AJ51" i="20"/>
  <c r="AK51" i="20"/>
  <c r="AL51" i="20"/>
  <c r="AN51" i="20"/>
  <c r="AO51" i="20"/>
  <c r="AP51" i="20"/>
  <c r="AQ51" i="20"/>
  <c r="AR51" i="20"/>
  <c r="AS51" i="20"/>
  <c r="AU51" i="20"/>
  <c r="AX51" i="20" s="1"/>
  <c r="AV51" i="20"/>
  <c r="AW51" i="20"/>
  <c r="D52" i="20"/>
  <c r="E52" i="20"/>
  <c r="F52" i="20"/>
  <c r="H52" i="20"/>
  <c r="J52" i="20" s="1"/>
  <c r="I52" i="20"/>
  <c r="M52" i="20"/>
  <c r="P52" i="20"/>
  <c r="S52" i="20"/>
  <c r="V52" i="20"/>
  <c r="W52" i="20"/>
  <c r="Y52" i="20" s="1"/>
  <c r="Z52" i="20"/>
  <c r="AA52" i="20"/>
  <c r="AD52" i="20" s="1"/>
  <c r="AB52" i="20"/>
  <c r="AC52" i="20"/>
  <c r="AG52" i="20"/>
  <c r="AH52" i="20"/>
  <c r="AJ52" i="20"/>
  <c r="AM52" i="20" s="1"/>
  <c r="AK52" i="20"/>
  <c r="AL52" i="20"/>
  <c r="AN52" i="20"/>
  <c r="AO52" i="20"/>
  <c r="AP52" i="20"/>
  <c r="AQ52" i="20"/>
  <c r="AR52" i="20"/>
  <c r="AS52" i="20"/>
  <c r="AU52" i="20"/>
  <c r="AX52" i="20" s="1"/>
  <c r="AV52" i="20"/>
  <c r="AW52" i="20"/>
  <c r="A53" i="20"/>
  <c r="A54" i="20" s="1"/>
  <c r="A55" i="20" s="1"/>
  <c r="A56" i="20" s="1"/>
  <c r="D53" i="20"/>
  <c r="E53" i="20"/>
  <c r="F53" i="20"/>
  <c r="H53" i="20"/>
  <c r="I53" i="20"/>
  <c r="J53" i="20" s="1"/>
  <c r="M53" i="20"/>
  <c r="P53" i="20"/>
  <c r="V53" i="20"/>
  <c r="W53" i="20"/>
  <c r="Y53" i="20"/>
  <c r="Z53" i="20"/>
  <c r="AA53" i="20"/>
  <c r="AB53" i="20"/>
  <c r="AC53" i="20"/>
  <c r="AD53" i="20"/>
  <c r="AG53" i="20"/>
  <c r="AH53" i="20"/>
  <c r="AJ53" i="20"/>
  <c r="AK53" i="20"/>
  <c r="AL53" i="20"/>
  <c r="AN53" i="20"/>
  <c r="AT53" i="20" s="1"/>
  <c r="AO53" i="20"/>
  <c r="AP53" i="20"/>
  <c r="AQ53" i="20"/>
  <c r="AR53" i="20"/>
  <c r="AS53" i="20"/>
  <c r="AU53" i="20"/>
  <c r="AV53" i="20"/>
  <c r="AX53" i="20" s="1"/>
  <c r="AW53" i="20"/>
  <c r="D54" i="20"/>
  <c r="E54" i="20"/>
  <c r="F54" i="20"/>
  <c r="H54" i="20"/>
  <c r="J54" i="20" s="1"/>
  <c r="I54" i="20"/>
  <c r="M54" i="20"/>
  <c r="P54" i="20"/>
  <c r="S54" i="20"/>
  <c r="W54" i="20"/>
  <c r="Y54" i="20"/>
  <c r="Z54" i="20"/>
  <c r="AA54" i="20"/>
  <c r="AB54" i="20"/>
  <c r="AC54" i="20"/>
  <c r="AG54" i="20"/>
  <c r="AH54" i="20"/>
  <c r="AJ54" i="20"/>
  <c r="AK54" i="20"/>
  <c r="AL54" i="20"/>
  <c r="AN54" i="20"/>
  <c r="AO54" i="20"/>
  <c r="AP54" i="20"/>
  <c r="AQ54" i="20"/>
  <c r="AR54" i="20"/>
  <c r="AS54" i="20"/>
  <c r="AU54" i="20"/>
  <c r="AV54" i="20"/>
  <c r="AW54" i="20"/>
  <c r="D55" i="20"/>
  <c r="E55" i="20"/>
  <c r="G55" i="20" s="1"/>
  <c r="F55" i="20"/>
  <c r="H55" i="20"/>
  <c r="I55" i="20"/>
  <c r="J55" i="20" s="1"/>
  <c r="M55" i="20"/>
  <c r="P55" i="20"/>
  <c r="S55" i="20"/>
  <c r="V55" i="20"/>
  <c r="W55" i="20"/>
  <c r="Z55" i="20"/>
  <c r="AA55" i="20"/>
  <c r="AB55" i="20"/>
  <c r="AC55" i="20"/>
  <c r="AG55" i="20"/>
  <c r="AH55" i="20"/>
  <c r="AJ55" i="20"/>
  <c r="AK55" i="20"/>
  <c r="AL55" i="20"/>
  <c r="AN55" i="20"/>
  <c r="AO55" i="20"/>
  <c r="AP55" i="20"/>
  <c r="AQ55" i="20"/>
  <c r="AR55" i="20"/>
  <c r="AS55" i="20"/>
  <c r="AU55" i="20"/>
  <c r="AV55" i="20"/>
  <c r="AW55" i="20"/>
  <c r="D56" i="20"/>
  <c r="E56" i="20"/>
  <c r="F56" i="20"/>
  <c r="H56" i="20"/>
  <c r="I56" i="20"/>
  <c r="J56" i="20"/>
  <c r="M56" i="20"/>
  <c r="P56" i="20"/>
  <c r="S56" i="20"/>
  <c r="V56" i="20"/>
  <c r="W56" i="20"/>
  <c r="Y56" i="20" s="1"/>
  <c r="Z56" i="20"/>
  <c r="AA56" i="20"/>
  <c r="AB56" i="20"/>
  <c r="AC56" i="20"/>
  <c r="AG56" i="20"/>
  <c r="AI56" i="20" s="1"/>
  <c r="AH56" i="20"/>
  <c r="AJ56" i="20"/>
  <c r="AM56" i="20" s="1"/>
  <c r="AK56" i="20"/>
  <c r="AL56" i="20"/>
  <c r="AN56" i="20"/>
  <c r="AO56" i="20"/>
  <c r="AP56" i="20"/>
  <c r="AQ56" i="20"/>
  <c r="AR56" i="20"/>
  <c r="AS56" i="20"/>
  <c r="AU56" i="20"/>
  <c r="AV56" i="20"/>
  <c r="AW56" i="20"/>
  <c r="A57" i="20"/>
  <c r="A58" i="20" s="1"/>
  <c r="A59" i="20" s="1"/>
  <c r="A60" i="20" s="1"/>
  <c r="D57" i="20"/>
  <c r="G57" i="20" s="1"/>
  <c r="E57" i="20"/>
  <c r="F57" i="20"/>
  <c r="H57" i="20"/>
  <c r="I57" i="20"/>
  <c r="J57" i="20" s="1"/>
  <c r="M57" i="20"/>
  <c r="P57" i="20"/>
  <c r="V57" i="20"/>
  <c r="W57" i="20"/>
  <c r="Y57" i="20"/>
  <c r="Z57" i="20"/>
  <c r="AA57" i="20"/>
  <c r="AB57" i="20"/>
  <c r="AD57" i="20" s="1"/>
  <c r="AC57" i="20"/>
  <c r="AI57" i="20"/>
  <c r="AG57" i="20"/>
  <c r="AH57" i="20"/>
  <c r="AJ57" i="20"/>
  <c r="AK57" i="20"/>
  <c r="AL57" i="20"/>
  <c r="AN57" i="20"/>
  <c r="AO57" i="20"/>
  <c r="AP57" i="20"/>
  <c r="AQ57" i="20"/>
  <c r="AR57" i="20"/>
  <c r="AS57" i="20"/>
  <c r="AT57" i="20"/>
  <c r="AU57" i="20"/>
  <c r="AV57" i="20"/>
  <c r="AW57" i="20"/>
  <c r="AX57" i="20"/>
  <c r="D58" i="20"/>
  <c r="E58" i="20"/>
  <c r="F58" i="20"/>
  <c r="H58" i="20"/>
  <c r="J58" i="20" s="1"/>
  <c r="I58" i="20"/>
  <c r="M58" i="20"/>
  <c r="P58" i="20"/>
  <c r="S58" i="20"/>
  <c r="W58" i="20"/>
  <c r="Y58" i="20" s="1"/>
  <c r="Z58" i="20"/>
  <c r="AA58" i="20"/>
  <c r="AD58" i="20" s="1"/>
  <c r="AB58" i="20"/>
  <c r="AC58" i="20"/>
  <c r="AI58" i="20"/>
  <c r="AG58" i="20"/>
  <c r="AH58" i="20"/>
  <c r="AJ58" i="20"/>
  <c r="AK58" i="20"/>
  <c r="AL58" i="20"/>
  <c r="AN58" i="20"/>
  <c r="AO58" i="20"/>
  <c r="AP58" i="20"/>
  <c r="AQ58" i="20"/>
  <c r="AR58" i="20"/>
  <c r="AS58" i="20"/>
  <c r="AU58" i="20"/>
  <c r="AX58" i="20" s="1"/>
  <c r="AV58" i="20"/>
  <c r="AW58" i="20"/>
  <c r="G59" i="20"/>
  <c r="D59" i="20"/>
  <c r="E59" i="20"/>
  <c r="F59" i="20"/>
  <c r="H59" i="20"/>
  <c r="J59" i="20" s="1"/>
  <c r="I59" i="20"/>
  <c r="M59" i="20"/>
  <c r="P59" i="20"/>
  <c r="S59" i="20"/>
  <c r="V59" i="20"/>
  <c r="W59" i="20"/>
  <c r="Z59" i="20"/>
  <c r="AA59" i="20"/>
  <c r="AB59" i="20"/>
  <c r="AC59" i="20"/>
  <c r="AG59" i="20"/>
  <c r="AH59" i="20"/>
  <c r="AJ59" i="20"/>
  <c r="AK59" i="20"/>
  <c r="AL59" i="20"/>
  <c r="AN59" i="20"/>
  <c r="AO59" i="20"/>
  <c r="AP59" i="20"/>
  <c r="AQ59" i="20"/>
  <c r="AR59" i="20"/>
  <c r="AS59" i="20"/>
  <c r="AU59" i="20"/>
  <c r="AV59" i="20"/>
  <c r="AW59" i="20"/>
  <c r="D60" i="20"/>
  <c r="E60" i="20"/>
  <c r="F60" i="20"/>
  <c r="H60" i="20"/>
  <c r="I60" i="20"/>
  <c r="J60" i="20" s="1"/>
  <c r="M60" i="20"/>
  <c r="P60" i="20"/>
  <c r="S60" i="20"/>
  <c r="V60" i="20"/>
  <c r="W60" i="20"/>
  <c r="Y60" i="20" s="1"/>
  <c r="Z60" i="20"/>
  <c r="AA60" i="20"/>
  <c r="AB60" i="20"/>
  <c r="AC60" i="20"/>
  <c r="AG60" i="20"/>
  <c r="AH60" i="20"/>
  <c r="AI60" i="20"/>
  <c r="AJ60" i="20"/>
  <c r="AK60" i="20"/>
  <c r="AL60" i="20"/>
  <c r="AM60" i="20"/>
  <c r="AN60" i="20"/>
  <c r="AO60" i="20"/>
  <c r="AP60" i="20"/>
  <c r="AQ60" i="20"/>
  <c r="AT60" i="20" s="1"/>
  <c r="AR60" i="20"/>
  <c r="AS60" i="20"/>
  <c r="AU60" i="20"/>
  <c r="AV60" i="20"/>
  <c r="AW60" i="20"/>
  <c r="A61" i="20"/>
  <c r="A62" i="20" s="1"/>
  <c r="A63" i="20" s="1"/>
  <c r="A64" i="20" s="1"/>
  <c r="D61" i="20"/>
  <c r="E61" i="20"/>
  <c r="F61" i="20"/>
  <c r="H61" i="20"/>
  <c r="I61" i="20"/>
  <c r="M61" i="20"/>
  <c r="P61" i="20"/>
  <c r="V61" i="20"/>
  <c r="W61" i="20"/>
  <c r="Y61" i="20" s="1"/>
  <c r="Z61" i="20"/>
  <c r="AA61" i="20"/>
  <c r="AD61" i="20" s="1"/>
  <c r="AB61" i="20"/>
  <c r="AC61" i="20"/>
  <c r="AG61" i="20"/>
  <c r="AH61" i="20"/>
  <c r="AJ61" i="20"/>
  <c r="AM61" i="20" s="1"/>
  <c r="AK61" i="20"/>
  <c r="AL61" i="20"/>
  <c r="AN61" i="20"/>
  <c r="AO61" i="20"/>
  <c r="AP61" i="20"/>
  <c r="AQ61" i="20"/>
  <c r="AR61" i="20"/>
  <c r="AS61" i="20"/>
  <c r="AU61" i="20"/>
  <c r="AV61" i="20"/>
  <c r="AW61" i="20"/>
  <c r="AX61" i="20"/>
  <c r="D62" i="20"/>
  <c r="E62" i="20"/>
  <c r="F62" i="20"/>
  <c r="H62" i="20"/>
  <c r="J62" i="20" s="1"/>
  <c r="I62" i="20"/>
  <c r="M62" i="20"/>
  <c r="P62" i="20"/>
  <c r="S62" i="20"/>
  <c r="W62" i="20"/>
  <c r="Y62" i="20" s="1"/>
  <c r="Z62" i="20"/>
  <c r="AA62" i="20"/>
  <c r="AD62" i="20" s="1"/>
  <c r="AB62" i="20"/>
  <c r="AC62" i="20"/>
  <c r="AI62" i="20"/>
  <c r="AG62" i="20"/>
  <c r="AH62" i="20"/>
  <c r="AJ62" i="20"/>
  <c r="AK62" i="20"/>
  <c r="AL62" i="20"/>
  <c r="AN62" i="20"/>
  <c r="AO62" i="20"/>
  <c r="AP62" i="20"/>
  <c r="AQ62" i="20"/>
  <c r="AR62" i="20"/>
  <c r="AS62" i="20"/>
  <c r="AU62" i="20"/>
  <c r="AX62" i="20" s="1"/>
  <c r="AV62" i="20"/>
  <c r="AW62" i="20"/>
  <c r="G63" i="20"/>
  <c r="D63" i="20"/>
  <c r="E63" i="20"/>
  <c r="F63" i="20"/>
  <c r="H63" i="20"/>
  <c r="J63" i="20" s="1"/>
  <c r="I63" i="20"/>
  <c r="M63" i="20"/>
  <c r="P63" i="20"/>
  <c r="S63" i="20"/>
  <c r="V63" i="20"/>
  <c r="W63" i="20"/>
  <c r="Z63" i="20"/>
  <c r="AA63" i="20"/>
  <c r="AB63" i="20"/>
  <c r="AC63" i="20"/>
  <c r="AI63" i="20"/>
  <c r="AG63" i="20"/>
  <c r="AH63" i="20"/>
  <c r="AJ63" i="20"/>
  <c r="AK63" i="20"/>
  <c r="AL63" i="20"/>
  <c r="AN63" i="20"/>
  <c r="AO63" i="20"/>
  <c r="AP63" i="20"/>
  <c r="AQ63" i="20"/>
  <c r="AR63" i="20"/>
  <c r="AS63" i="20"/>
  <c r="AU63" i="20"/>
  <c r="AV63" i="20"/>
  <c r="AW63" i="20"/>
  <c r="D64" i="20"/>
  <c r="E64" i="20"/>
  <c r="F64" i="20"/>
  <c r="H64" i="20"/>
  <c r="I64" i="20"/>
  <c r="J64" i="20" s="1"/>
  <c r="M64" i="20"/>
  <c r="P64" i="20"/>
  <c r="S64" i="20"/>
  <c r="V64" i="20"/>
  <c r="W64" i="20"/>
  <c r="Y64" i="20" s="1"/>
  <c r="Z64" i="20"/>
  <c r="AA64" i="20"/>
  <c r="AB64" i="20"/>
  <c r="AC64" i="20"/>
  <c r="AG64" i="20"/>
  <c r="AH64" i="20"/>
  <c r="AI64" i="20"/>
  <c r="AJ64" i="20"/>
  <c r="AK64" i="20"/>
  <c r="AL64" i="20"/>
  <c r="AM64" i="20"/>
  <c r="AN64" i="20"/>
  <c r="AO64" i="20"/>
  <c r="AP64" i="20"/>
  <c r="AQ64" i="20"/>
  <c r="AT64" i="20" s="1"/>
  <c r="AR64" i="20"/>
  <c r="AS64" i="20"/>
  <c r="AU64" i="20"/>
  <c r="AV64" i="20"/>
  <c r="AW64" i="20"/>
  <c r="A65" i="20"/>
  <c r="A66" i="20" s="1"/>
  <c r="A67" i="20" s="1"/>
  <c r="A68" i="20" s="1"/>
  <c r="D65" i="20"/>
  <c r="E65" i="20"/>
  <c r="F65" i="20"/>
  <c r="H65" i="20"/>
  <c r="I65" i="20"/>
  <c r="M65" i="20"/>
  <c r="P65" i="20"/>
  <c r="V65" i="20"/>
  <c r="W65" i="20"/>
  <c r="Y65" i="20" s="1"/>
  <c r="Z65" i="20"/>
  <c r="AA65" i="20"/>
  <c r="AD65" i="20" s="1"/>
  <c r="AB65" i="20"/>
  <c r="AC65" i="20"/>
  <c r="AG65" i="20"/>
  <c r="AH65" i="20"/>
  <c r="AJ65" i="20"/>
  <c r="AM65" i="20" s="1"/>
  <c r="AK65" i="20"/>
  <c r="AL65" i="20"/>
  <c r="AN65" i="20"/>
  <c r="AO65" i="20"/>
  <c r="AP65" i="20"/>
  <c r="AQ65" i="20"/>
  <c r="AR65" i="20"/>
  <c r="AS65" i="20"/>
  <c r="AU65" i="20"/>
  <c r="AX65" i="20" s="1"/>
  <c r="AV65" i="20"/>
  <c r="AW65" i="20"/>
  <c r="D66" i="20"/>
  <c r="E66" i="20"/>
  <c r="F66" i="20"/>
  <c r="H66" i="20"/>
  <c r="I66" i="20"/>
  <c r="M66" i="20"/>
  <c r="P66" i="20"/>
  <c r="S66" i="20"/>
  <c r="W66" i="20"/>
  <c r="Y66" i="20" s="1"/>
  <c r="Z66" i="20"/>
  <c r="AA66" i="20"/>
  <c r="AB66" i="20"/>
  <c r="AC66" i="20"/>
  <c r="AG66" i="20"/>
  <c r="AH66" i="20"/>
  <c r="AJ66" i="20"/>
  <c r="AK66" i="20"/>
  <c r="AL66" i="20"/>
  <c r="AN66" i="20"/>
  <c r="AO66" i="20"/>
  <c r="AP66" i="20"/>
  <c r="AQ66" i="20"/>
  <c r="AR66" i="20"/>
  <c r="AS66" i="20"/>
  <c r="AU66" i="20"/>
  <c r="AV66" i="20"/>
  <c r="AW66" i="20"/>
  <c r="D67" i="20"/>
  <c r="E67" i="20"/>
  <c r="F67" i="20"/>
  <c r="H67" i="20"/>
  <c r="I67" i="20"/>
  <c r="J67" i="20" s="1"/>
  <c r="M67" i="20"/>
  <c r="P67" i="20"/>
  <c r="S67" i="20"/>
  <c r="V67" i="20"/>
  <c r="W67" i="20"/>
  <c r="Z67" i="20"/>
  <c r="AA67" i="20"/>
  <c r="AD67" i="20" s="1"/>
  <c r="AB67" i="20"/>
  <c r="AC67" i="20"/>
  <c r="AI67" i="20"/>
  <c r="AG67" i="20"/>
  <c r="AH67" i="20"/>
  <c r="AJ67" i="20"/>
  <c r="AK67" i="20"/>
  <c r="AL67" i="20"/>
  <c r="AN67" i="20"/>
  <c r="AO67" i="20"/>
  <c r="AP67" i="20"/>
  <c r="AQ67" i="20"/>
  <c r="AR67" i="20"/>
  <c r="AS67" i="20"/>
  <c r="AU67" i="20"/>
  <c r="AX67" i="20" s="1"/>
  <c r="AV67" i="20"/>
  <c r="AW67" i="20"/>
  <c r="D68" i="20"/>
  <c r="E68" i="20"/>
  <c r="F68" i="20"/>
  <c r="H68" i="20"/>
  <c r="J68" i="20" s="1"/>
  <c r="I68" i="20"/>
  <c r="M68" i="20"/>
  <c r="P68" i="20"/>
  <c r="S68" i="20"/>
  <c r="V68" i="20"/>
  <c r="W68" i="20"/>
  <c r="Y68" i="20" s="1"/>
  <c r="Z68" i="20"/>
  <c r="AA68" i="20"/>
  <c r="AD68" i="20" s="1"/>
  <c r="AB68" i="20"/>
  <c r="AC68" i="20"/>
  <c r="AG68" i="20"/>
  <c r="AI68" i="20" s="1"/>
  <c r="AH68" i="20"/>
  <c r="AJ68" i="20"/>
  <c r="AK68" i="20"/>
  <c r="AL68" i="20"/>
  <c r="AN68" i="20"/>
  <c r="AO68" i="20"/>
  <c r="AP68" i="20"/>
  <c r="AQ68" i="20"/>
  <c r="AR68" i="20"/>
  <c r="AS68" i="20"/>
  <c r="AU68" i="20"/>
  <c r="AX68" i="20" s="1"/>
  <c r="AV68" i="20"/>
  <c r="AW68" i="20"/>
  <c r="A69" i="20"/>
  <c r="A70" i="20" s="1"/>
  <c r="A71" i="20" s="1"/>
  <c r="A72" i="20" s="1"/>
  <c r="D69" i="20"/>
  <c r="E69" i="20"/>
  <c r="F69" i="20"/>
  <c r="H69" i="20"/>
  <c r="I69" i="20"/>
  <c r="J69" i="20" s="1"/>
  <c r="M69" i="20"/>
  <c r="P69" i="20"/>
  <c r="V69" i="20"/>
  <c r="W69" i="20"/>
  <c r="Y69" i="20"/>
  <c r="Z69" i="20"/>
  <c r="AA69" i="20"/>
  <c r="AB69" i="20"/>
  <c r="AC69" i="20"/>
  <c r="AD69" i="20"/>
  <c r="AG69" i="20"/>
  <c r="AH69" i="20"/>
  <c r="AJ69" i="20"/>
  <c r="AK69" i="20"/>
  <c r="AL69" i="20"/>
  <c r="AN69" i="20"/>
  <c r="AT69" i="20" s="1"/>
  <c r="AO69" i="20"/>
  <c r="AP69" i="20"/>
  <c r="AQ69" i="20"/>
  <c r="AR69" i="20"/>
  <c r="AS69" i="20"/>
  <c r="AU69" i="20"/>
  <c r="AV69" i="20"/>
  <c r="AX69" i="20" s="1"/>
  <c r="AW69" i="20"/>
  <c r="D70" i="20"/>
  <c r="E70" i="20"/>
  <c r="F70" i="20"/>
  <c r="H70" i="20"/>
  <c r="J70" i="20" s="1"/>
  <c r="I70" i="20"/>
  <c r="M70" i="20"/>
  <c r="P70" i="20"/>
  <c r="S70" i="20"/>
  <c r="W70" i="20"/>
  <c r="Y70" i="20"/>
  <c r="Z70" i="20"/>
  <c r="AA70" i="20"/>
  <c r="AB70" i="20"/>
  <c r="AC70" i="20"/>
  <c r="AG70" i="20"/>
  <c r="AH70" i="20"/>
  <c r="AJ70" i="20"/>
  <c r="AK70" i="20"/>
  <c r="AL70" i="20"/>
  <c r="AN70" i="20"/>
  <c r="AO70" i="20"/>
  <c r="AP70" i="20"/>
  <c r="AQ70" i="20"/>
  <c r="AR70" i="20"/>
  <c r="AS70" i="20"/>
  <c r="AU70" i="20"/>
  <c r="AV70" i="20"/>
  <c r="AW70" i="20"/>
  <c r="D71" i="20"/>
  <c r="E71" i="20"/>
  <c r="G71" i="20" s="1"/>
  <c r="F71" i="20"/>
  <c r="H71" i="20"/>
  <c r="I71" i="20"/>
  <c r="J71" i="20" s="1"/>
  <c r="M71" i="20"/>
  <c r="P71" i="20"/>
  <c r="S71" i="20"/>
  <c r="V71" i="20"/>
  <c r="W71" i="20"/>
  <c r="Z71" i="20"/>
  <c r="AA71" i="20"/>
  <c r="AD71" i="20" s="1"/>
  <c r="AB71" i="20"/>
  <c r="AC71" i="20"/>
  <c r="AI71" i="20"/>
  <c r="AG71" i="20"/>
  <c r="AH71" i="20"/>
  <c r="AJ71" i="20"/>
  <c r="AK71" i="20"/>
  <c r="AL71" i="20"/>
  <c r="AN71" i="20"/>
  <c r="AO71" i="20"/>
  <c r="AP71" i="20"/>
  <c r="AQ71" i="20"/>
  <c r="AR71" i="20"/>
  <c r="AS71" i="20"/>
  <c r="AU71" i="20"/>
  <c r="AX71" i="20" s="1"/>
  <c r="AV71" i="20"/>
  <c r="AW71" i="20"/>
  <c r="D72" i="20"/>
  <c r="E72" i="20"/>
  <c r="F72" i="20"/>
  <c r="H72" i="20"/>
  <c r="J72" i="20" s="1"/>
  <c r="I72" i="20"/>
  <c r="M72" i="20"/>
  <c r="P72" i="20"/>
  <c r="S72" i="20"/>
  <c r="V72" i="20"/>
  <c r="W72" i="20"/>
  <c r="Y72" i="20" s="1"/>
  <c r="Z72" i="20"/>
  <c r="AA72" i="20"/>
  <c r="AD72" i="20" s="1"/>
  <c r="AB72" i="20"/>
  <c r="AC72" i="20"/>
  <c r="AG72" i="20"/>
  <c r="AH72" i="20"/>
  <c r="AJ72" i="20"/>
  <c r="AM72" i="20" s="1"/>
  <c r="AK72" i="20"/>
  <c r="AL72" i="20"/>
  <c r="AN72" i="20"/>
  <c r="AO72" i="20"/>
  <c r="AP72" i="20"/>
  <c r="AQ72" i="20"/>
  <c r="AR72" i="20"/>
  <c r="AS72" i="20"/>
  <c r="AU72" i="20"/>
  <c r="AX72" i="20" s="1"/>
  <c r="AV72" i="20"/>
  <c r="AW72" i="20"/>
  <c r="A73" i="20"/>
  <c r="A74" i="20" s="1"/>
  <c r="A75" i="20" s="1"/>
  <c r="A76" i="20" s="1"/>
  <c r="D73" i="20"/>
  <c r="E73" i="20"/>
  <c r="F73" i="20"/>
  <c r="H73" i="20"/>
  <c r="I73" i="20"/>
  <c r="J73" i="20" s="1"/>
  <c r="M73" i="20"/>
  <c r="P73" i="20"/>
  <c r="V73" i="20"/>
  <c r="W73" i="20"/>
  <c r="Y73" i="20"/>
  <c r="Z73" i="20"/>
  <c r="AA73" i="20"/>
  <c r="AB73" i="20"/>
  <c r="AC73" i="20"/>
  <c r="AD73" i="20"/>
  <c r="AG73" i="20"/>
  <c r="AH73" i="20"/>
  <c r="AJ73" i="20"/>
  <c r="AK73" i="20"/>
  <c r="AL73" i="20"/>
  <c r="AN73" i="20"/>
  <c r="AO73" i="20"/>
  <c r="AP73" i="20"/>
  <c r="AQ73" i="20"/>
  <c r="AR73" i="20"/>
  <c r="AS73" i="20"/>
  <c r="AU73" i="20"/>
  <c r="AV73" i="20"/>
  <c r="AW73" i="20"/>
  <c r="D74" i="20"/>
  <c r="G74" i="20" s="1"/>
  <c r="E74" i="20"/>
  <c r="F74" i="20"/>
  <c r="H74" i="20"/>
  <c r="I74" i="20"/>
  <c r="M74" i="20"/>
  <c r="P74" i="20"/>
  <c r="S74" i="20"/>
  <c r="W74" i="20"/>
  <c r="Y74" i="20"/>
  <c r="Z74" i="20"/>
  <c r="AA74" i="20"/>
  <c r="AB74" i="20"/>
  <c r="AC74" i="20"/>
  <c r="AG74" i="20"/>
  <c r="AH74" i="20"/>
  <c r="AJ74" i="20"/>
  <c r="AK74" i="20"/>
  <c r="AL74" i="20"/>
  <c r="AN74" i="20"/>
  <c r="AO74" i="20"/>
  <c r="AP74" i="20"/>
  <c r="AQ74" i="20"/>
  <c r="AR74" i="20"/>
  <c r="AS74" i="20"/>
  <c r="AU74" i="20"/>
  <c r="AV74" i="20"/>
  <c r="AW74" i="20"/>
  <c r="D75" i="20"/>
  <c r="E75" i="20"/>
  <c r="F75" i="20"/>
  <c r="H75" i="20"/>
  <c r="I75" i="20"/>
  <c r="J75" i="20" s="1"/>
  <c r="M75" i="20"/>
  <c r="P75" i="20"/>
  <c r="S75" i="20"/>
  <c r="V75" i="20"/>
  <c r="W75" i="20"/>
  <c r="Z75" i="20"/>
  <c r="AA75" i="20"/>
  <c r="AB75" i="20"/>
  <c r="AC75" i="20"/>
  <c r="AI75" i="20"/>
  <c r="AG75" i="20"/>
  <c r="AH75" i="20"/>
  <c r="AJ75" i="20"/>
  <c r="AK75" i="20"/>
  <c r="AL75" i="20"/>
  <c r="AN75" i="20"/>
  <c r="AO75" i="20"/>
  <c r="AP75" i="20"/>
  <c r="AQ75" i="20"/>
  <c r="AR75" i="20"/>
  <c r="AS75" i="20"/>
  <c r="AU75" i="20"/>
  <c r="AV75" i="20"/>
  <c r="AW75" i="20"/>
  <c r="D76" i="20"/>
  <c r="E76" i="20"/>
  <c r="F76" i="20"/>
  <c r="H76" i="20"/>
  <c r="I76" i="20"/>
  <c r="J76" i="20"/>
  <c r="M76" i="20"/>
  <c r="P76" i="20"/>
  <c r="S76" i="20"/>
  <c r="V76" i="20"/>
  <c r="W76" i="20"/>
  <c r="Y76" i="20" s="1"/>
  <c r="Z76" i="20"/>
  <c r="AA76" i="20"/>
  <c r="AB76" i="20"/>
  <c r="AC76" i="20"/>
  <c r="AG76" i="20"/>
  <c r="AH76" i="20"/>
  <c r="AI76" i="20" s="1"/>
  <c r="AJ76" i="20"/>
  <c r="AK76" i="20"/>
  <c r="AL76" i="20"/>
  <c r="AN76" i="20"/>
  <c r="AO76" i="20"/>
  <c r="AP76" i="20"/>
  <c r="AQ76" i="20"/>
  <c r="AR76" i="20"/>
  <c r="AS76" i="20"/>
  <c r="AU76" i="20"/>
  <c r="AV76" i="20"/>
  <c r="AW76" i="20"/>
  <c r="A77" i="20"/>
  <c r="A78" i="20" s="1"/>
  <c r="A79" i="20" s="1"/>
  <c r="A80" i="20" s="1"/>
  <c r="D77" i="20"/>
  <c r="G77" i="20" s="1"/>
  <c r="E77" i="20"/>
  <c r="F77" i="20"/>
  <c r="H77" i="20"/>
  <c r="I77" i="20"/>
  <c r="J77" i="20" s="1"/>
  <c r="M77" i="20"/>
  <c r="P77" i="20"/>
  <c r="V77" i="20"/>
  <c r="W77" i="20"/>
  <c r="Y77" i="20" s="1"/>
  <c r="Z77" i="20"/>
  <c r="AA77" i="20"/>
  <c r="AB77" i="20"/>
  <c r="AD77" i="20" s="1"/>
  <c r="AC77" i="20"/>
  <c r="AI77" i="20"/>
  <c r="AG77" i="20"/>
  <c r="AH77" i="20"/>
  <c r="AJ77" i="20"/>
  <c r="AK77" i="20"/>
  <c r="AL77" i="20"/>
  <c r="AN77" i="20"/>
  <c r="AO77" i="20"/>
  <c r="AP77" i="20"/>
  <c r="AT77" i="20" s="1"/>
  <c r="AQ77" i="20"/>
  <c r="AR77" i="20"/>
  <c r="AS77" i="20"/>
  <c r="AU77" i="20"/>
  <c r="AX77" i="20" s="1"/>
  <c r="AV77" i="20"/>
  <c r="AW77" i="20"/>
  <c r="D78" i="20"/>
  <c r="G78" i="20" s="1"/>
  <c r="E78" i="20"/>
  <c r="F78" i="20"/>
  <c r="H78" i="20"/>
  <c r="I78" i="20"/>
  <c r="M78" i="20"/>
  <c r="P78" i="20"/>
  <c r="S78" i="20"/>
  <c r="W78" i="20"/>
  <c r="Y78" i="20" s="1"/>
  <c r="Z78" i="20"/>
  <c r="AA78" i="20"/>
  <c r="AB78" i="20"/>
  <c r="AC78" i="20"/>
  <c r="AG78" i="20"/>
  <c r="AH78" i="20"/>
  <c r="AJ78" i="20"/>
  <c r="AK78" i="20"/>
  <c r="AL78" i="20"/>
  <c r="AN78" i="20"/>
  <c r="AO78" i="20"/>
  <c r="AP78" i="20"/>
  <c r="AQ78" i="20"/>
  <c r="AR78" i="20"/>
  <c r="AS78" i="20"/>
  <c r="AU78" i="20"/>
  <c r="AV78" i="20"/>
  <c r="AW78" i="20"/>
  <c r="D79" i="20"/>
  <c r="E79" i="20"/>
  <c r="F79" i="20"/>
  <c r="H79" i="20"/>
  <c r="I79" i="20"/>
  <c r="J79" i="20" s="1"/>
  <c r="M79" i="20"/>
  <c r="P79" i="20"/>
  <c r="S79" i="20"/>
  <c r="V79" i="20"/>
  <c r="W79" i="20"/>
  <c r="Z79" i="20"/>
  <c r="AA79" i="20"/>
  <c r="AB79" i="20"/>
  <c r="AC79" i="20"/>
  <c r="AG79" i="20"/>
  <c r="AH79" i="20"/>
  <c r="AJ79" i="20"/>
  <c r="AK79" i="20"/>
  <c r="AL79" i="20"/>
  <c r="AN79" i="20"/>
  <c r="AO79" i="20"/>
  <c r="AP79" i="20"/>
  <c r="AQ79" i="20"/>
  <c r="AR79" i="20"/>
  <c r="AS79" i="20"/>
  <c r="AU79" i="20"/>
  <c r="AV79" i="20"/>
  <c r="AW79" i="20"/>
  <c r="D80" i="20"/>
  <c r="E80" i="20"/>
  <c r="F80" i="20"/>
  <c r="H80" i="20"/>
  <c r="I80" i="20"/>
  <c r="J80" i="20"/>
  <c r="M80" i="20"/>
  <c r="P80" i="20"/>
  <c r="S80" i="20"/>
  <c r="V80" i="20"/>
  <c r="W80" i="20"/>
  <c r="Y80" i="20" s="1"/>
  <c r="Z80" i="20"/>
  <c r="AA80" i="20"/>
  <c r="AB80" i="20"/>
  <c r="AC80" i="20"/>
  <c r="AG80" i="20"/>
  <c r="AH80" i="20"/>
  <c r="AJ80" i="20"/>
  <c r="AK80" i="20"/>
  <c r="AL80" i="20"/>
  <c r="AN80" i="20"/>
  <c r="AO80" i="20"/>
  <c r="AP80" i="20"/>
  <c r="AQ80" i="20"/>
  <c r="AR80" i="20"/>
  <c r="AS80" i="20"/>
  <c r="AU80" i="20"/>
  <c r="AV80" i="20"/>
  <c r="AW80" i="20"/>
  <c r="A81" i="20"/>
  <c r="A82" i="20" s="1"/>
  <c r="A83" i="20" s="1"/>
  <c r="A84" i="20" s="1"/>
  <c r="D81" i="20"/>
  <c r="G81" i="20" s="1"/>
  <c r="E81" i="20"/>
  <c r="F81" i="20"/>
  <c r="H81" i="20"/>
  <c r="I81" i="20"/>
  <c r="J81" i="20" s="1"/>
  <c r="M81" i="20"/>
  <c r="P81" i="20"/>
  <c r="V81" i="20"/>
  <c r="W81" i="20"/>
  <c r="Y81" i="20"/>
  <c r="Z81" i="20"/>
  <c r="AA81" i="20"/>
  <c r="AB81" i="20"/>
  <c r="AD81" i="20" s="1"/>
  <c r="AC81" i="20"/>
  <c r="AI81" i="20"/>
  <c r="AG81" i="20"/>
  <c r="AH81" i="20"/>
  <c r="AJ81" i="20"/>
  <c r="AK81" i="20"/>
  <c r="AL81" i="20"/>
  <c r="AN81" i="20"/>
  <c r="AO81" i="20"/>
  <c r="AP81" i="20"/>
  <c r="AQ81" i="20"/>
  <c r="AR81" i="20"/>
  <c r="AS81" i="20"/>
  <c r="AT81" i="20"/>
  <c r="AU81" i="20"/>
  <c r="AV81" i="20"/>
  <c r="AW81" i="20"/>
  <c r="AX81" i="20"/>
  <c r="D82" i="20"/>
  <c r="E82" i="20"/>
  <c r="F82" i="20"/>
  <c r="H82" i="20"/>
  <c r="J82" i="20" s="1"/>
  <c r="I82" i="20"/>
  <c r="M82" i="20"/>
  <c r="P82" i="20"/>
  <c r="S82" i="20"/>
  <c r="W82" i="20"/>
  <c r="Y82" i="20" s="1"/>
  <c r="Z82" i="20"/>
  <c r="AA82" i="20"/>
  <c r="AD82" i="20" s="1"/>
  <c r="AB82" i="20"/>
  <c r="AC82" i="20"/>
  <c r="AI82" i="20"/>
  <c r="AG82" i="20"/>
  <c r="AH82" i="20"/>
  <c r="AJ82" i="20"/>
  <c r="AK82" i="20"/>
  <c r="AL82" i="20"/>
  <c r="AN82" i="20"/>
  <c r="AO82" i="20"/>
  <c r="AP82" i="20"/>
  <c r="AQ82" i="20"/>
  <c r="AR82" i="20"/>
  <c r="AS82" i="20"/>
  <c r="AU82" i="20"/>
  <c r="AX82" i="20" s="1"/>
  <c r="AV82" i="20"/>
  <c r="AW82" i="20"/>
  <c r="D83" i="20"/>
  <c r="E83" i="20"/>
  <c r="F83" i="20"/>
  <c r="H83" i="20"/>
  <c r="J83" i="20" s="1"/>
  <c r="I83" i="20"/>
  <c r="M83" i="20"/>
  <c r="P83" i="20"/>
  <c r="S83" i="20"/>
  <c r="V83" i="20"/>
  <c r="W83" i="20"/>
  <c r="Z83" i="20"/>
  <c r="AA83" i="20"/>
  <c r="AB83" i="20"/>
  <c r="AC83" i="20"/>
  <c r="AG83" i="20"/>
  <c r="AH83" i="20"/>
  <c r="AJ83" i="20"/>
  <c r="AK83" i="20"/>
  <c r="AL83" i="20"/>
  <c r="AN83" i="20"/>
  <c r="AO83" i="20"/>
  <c r="AP83" i="20"/>
  <c r="AQ83" i="20"/>
  <c r="AR83" i="20"/>
  <c r="AS83" i="20"/>
  <c r="AU83" i="20"/>
  <c r="AV83" i="20"/>
  <c r="AW83" i="20"/>
  <c r="D84" i="20"/>
  <c r="E84" i="20"/>
  <c r="F84" i="20"/>
  <c r="H84" i="20"/>
  <c r="I84" i="20"/>
  <c r="J84" i="20" s="1"/>
  <c r="M84" i="20"/>
  <c r="P84" i="20"/>
  <c r="S84" i="20"/>
  <c r="V84" i="20"/>
  <c r="W84" i="20"/>
  <c r="Y84" i="20" s="1"/>
  <c r="Z84" i="20"/>
  <c r="AA84" i="20"/>
  <c r="AB84" i="20"/>
  <c r="AC84" i="20"/>
  <c r="AG84" i="20"/>
  <c r="AI84" i="20" s="1"/>
  <c r="AH84" i="20"/>
  <c r="AJ84" i="20"/>
  <c r="AK84" i="20"/>
  <c r="AM84" i="20" s="1"/>
  <c r="AL84" i="20"/>
  <c r="AN84" i="20"/>
  <c r="AO84" i="20"/>
  <c r="AP84" i="20"/>
  <c r="AQ84" i="20"/>
  <c r="AR84" i="20"/>
  <c r="AS84" i="20"/>
  <c r="AU84" i="20"/>
  <c r="AV84" i="20"/>
  <c r="AW84" i="20"/>
  <c r="A85" i="20"/>
  <c r="A86" i="20" s="1"/>
  <c r="A87" i="20" s="1"/>
  <c r="A88" i="20" s="1"/>
  <c r="D85" i="20"/>
  <c r="E85" i="20"/>
  <c r="F85" i="20"/>
  <c r="H85" i="20"/>
  <c r="I85" i="20"/>
  <c r="M85" i="20"/>
  <c r="P85" i="20"/>
  <c r="V85" i="20"/>
  <c r="W85" i="20"/>
  <c r="Y85" i="20"/>
  <c r="Z85" i="20"/>
  <c r="AA85" i="20"/>
  <c r="AB85" i="20"/>
  <c r="AC85" i="20"/>
  <c r="AG85" i="20"/>
  <c r="AH85" i="20"/>
  <c r="AJ85" i="20"/>
  <c r="AM85" i="20" s="1"/>
  <c r="AK85" i="20"/>
  <c r="AL85" i="20"/>
  <c r="AN85" i="20"/>
  <c r="AO85" i="20"/>
  <c r="AP85" i="20"/>
  <c r="AQ85" i="20"/>
  <c r="AR85" i="20"/>
  <c r="AS85" i="20"/>
  <c r="AU85" i="20"/>
  <c r="AV85" i="20"/>
  <c r="AW85" i="20"/>
  <c r="AX85" i="20"/>
  <c r="D86" i="20"/>
  <c r="E86" i="20"/>
  <c r="F86" i="20"/>
  <c r="H86" i="20"/>
  <c r="J86" i="20" s="1"/>
  <c r="I86" i="20"/>
  <c r="M86" i="20"/>
  <c r="P86" i="20"/>
  <c r="S86" i="20"/>
  <c r="W86" i="20"/>
  <c r="Y86" i="20" s="1"/>
  <c r="Z86" i="20"/>
  <c r="AA86" i="20"/>
  <c r="AD86" i="20" s="1"/>
  <c r="AB86" i="20"/>
  <c r="AC86" i="20"/>
  <c r="AI86" i="20"/>
  <c r="AG86" i="20"/>
  <c r="AH86" i="20"/>
  <c r="AJ86" i="20"/>
  <c r="AK86" i="20"/>
  <c r="AL86" i="20"/>
  <c r="AN86" i="20"/>
  <c r="AO86" i="20"/>
  <c r="AP86" i="20"/>
  <c r="AQ86" i="20"/>
  <c r="AR86" i="20"/>
  <c r="AS86" i="20"/>
  <c r="AU86" i="20"/>
  <c r="AX86" i="20" s="1"/>
  <c r="AV86" i="20"/>
  <c r="AW86" i="20"/>
  <c r="D87" i="20"/>
  <c r="E87" i="20"/>
  <c r="F87" i="20"/>
  <c r="H87" i="20"/>
  <c r="J87" i="20" s="1"/>
  <c r="I87" i="20"/>
  <c r="M87" i="20"/>
  <c r="P87" i="20"/>
  <c r="S87" i="20"/>
  <c r="V87" i="20"/>
  <c r="W87" i="20"/>
  <c r="Z87" i="20"/>
  <c r="AA87" i="20"/>
  <c r="AB87" i="20"/>
  <c r="AC87" i="20"/>
  <c r="AI87" i="20"/>
  <c r="AG87" i="20"/>
  <c r="AH87" i="20"/>
  <c r="AJ87" i="20"/>
  <c r="AK87" i="20"/>
  <c r="AL87" i="20"/>
  <c r="AN87" i="20"/>
  <c r="AO87" i="20"/>
  <c r="AP87" i="20"/>
  <c r="AQ87" i="20"/>
  <c r="AR87" i="20"/>
  <c r="AS87" i="20"/>
  <c r="AU87" i="20"/>
  <c r="AV87" i="20"/>
  <c r="AW87" i="20"/>
  <c r="D88" i="20"/>
  <c r="E88" i="20"/>
  <c r="F88" i="20"/>
  <c r="H88" i="20"/>
  <c r="I88" i="20"/>
  <c r="J88" i="20" s="1"/>
  <c r="M88" i="20"/>
  <c r="P88" i="20"/>
  <c r="S88" i="20"/>
  <c r="V88" i="20"/>
  <c r="W88" i="20"/>
  <c r="Y88" i="20" s="1"/>
  <c r="Z88" i="20"/>
  <c r="AA88" i="20"/>
  <c r="AB88" i="20"/>
  <c r="AC88" i="20"/>
  <c r="AG88" i="20"/>
  <c r="AI88" i="20" s="1"/>
  <c r="AH88" i="20"/>
  <c r="AJ88" i="20"/>
  <c r="AK88" i="20"/>
  <c r="AM88" i="20" s="1"/>
  <c r="AL88" i="20"/>
  <c r="AN88" i="20"/>
  <c r="AO88" i="20"/>
  <c r="AP88" i="20"/>
  <c r="AQ88" i="20"/>
  <c r="AR88" i="20"/>
  <c r="AS88" i="20"/>
  <c r="AU88" i="20"/>
  <c r="AV88" i="20"/>
  <c r="AW88" i="20"/>
  <c r="A89" i="20"/>
  <c r="A90" i="20" s="1"/>
  <c r="A91" i="20" s="1"/>
  <c r="A92" i="20" s="1"/>
  <c r="D89" i="20"/>
  <c r="E89" i="20"/>
  <c r="F89" i="20"/>
  <c r="H89" i="20"/>
  <c r="I89" i="20"/>
  <c r="M89" i="20"/>
  <c r="P89" i="20"/>
  <c r="V89" i="20"/>
  <c r="W89" i="20"/>
  <c r="Y89" i="20"/>
  <c r="Z89" i="20"/>
  <c r="AA89" i="20"/>
  <c r="AB89" i="20"/>
  <c r="AC89" i="20"/>
  <c r="AG89" i="20"/>
  <c r="AH89" i="20"/>
  <c r="AJ89" i="20"/>
  <c r="AM89" i="20" s="1"/>
  <c r="AK89" i="20"/>
  <c r="AL89" i="20"/>
  <c r="AN89" i="20"/>
  <c r="AO89" i="20"/>
  <c r="AP89" i="20"/>
  <c r="AQ89" i="20"/>
  <c r="AR89" i="20"/>
  <c r="AS89" i="20"/>
  <c r="AU89" i="20"/>
  <c r="AV89" i="20"/>
  <c r="AW89" i="20"/>
  <c r="AX89" i="20"/>
  <c r="D90" i="20"/>
  <c r="E90" i="20"/>
  <c r="F90" i="20"/>
  <c r="H90" i="20"/>
  <c r="J90" i="20" s="1"/>
  <c r="I90" i="20"/>
  <c r="M90" i="20"/>
  <c r="P90" i="20"/>
  <c r="S90" i="20"/>
  <c r="W90" i="20"/>
  <c r="Y90" i="20" s="1"/>
  <c r="Z90" i="20"/>
  <c r="AA90" i="20"/>
  <c r="AD90" i="20" s="1"/>
  <c r="AB90" i="20"/>
  <c r="AC90" i="20"/>
  <c r="AI90" i="20"/>
  <c r="AG90" i="20"/>
  <c r="AH90" i="20"/>
  <c r="AJ90" i="20"/>
  <c r="AK90" i="20"/>
  <c r="AL90" i="20"/>
  <c r="AN90" i="20"/>
  <c r="AO90" i="20"/>
  <c r="AP90" i="20"/>
  <c r="AQ90" i="20"/>
  <c r="AR90" i="20"/>
  <c r="AS90" i="20"/>
  <c r="AU90" i="20"/>
  <c r="AX90" i="20" s="1"/>
  <c r="AV90" i="20"/>
  <c r="AW90" i="20"/>
  <c r="D91" i="20"/>
  <c r="E91" i="20"/>
  <c r="F91" i="20"/>
  <c r="H91" i="20"/>
  <c r="J91" i="20" s="1"/>
  <c r="I91" i="20"/>
  <c r="M91" i="20"/>
  <c r="P91" i="20"/>
  <c r="S91" i="20"/>
  <c r="V91" i="20"/>
  <c r="W91" i="20"/>
  <c r="Z91" i="20"/>
  <c r="AA91" i="20"/>
  <c r="AB91" i="20"/>
  <c r="AC91" i="20"/>
  <c r="AG91" i="20"/>
  <c r="AH91" i="20"/>
  <c r="AJ91" i="20"/>
  <c r="AK91" i="20"/>
  <c r="AL91" i="20"/>
  <c r="AN91" i="20"/>
  <c r="AO91" i="20"/>
  <c r="AP91" i="20"/>
  <c r="AQ91" i="20"/>
  <c r="AR91" i="20"/>
  <c r="AS91" i="20"/>
  <c r="AU91" i="20"/>
  <c r="AV91" i="20"/>
  <c r="AW91" i="20"/>
  <c r="D92" i="20"/>
  <c r="E92" i="20"/>
  <c r="F92" i="20"/>
  <c r="H92" i="20"/>
  <c r="I92" i="20"/>
  <c r="J92" i="20" s="1"/>
  <c r="M92" i="20"/>
  <c r="P92" i="20"/>
  <c r="S92" i="20"/>
  <c r="V92" i="20"/>
  <c r="W92" i="20"/>
  <c r="Y92" i="20" s="1"/>
  <c r="Z92" i="20"/>
  <c r="AA92" i="20"/>
  <c r="AB92" i="20"/>
  <c r="AC92" i="20"/>
  <c r="AG92" i="20"/>
  <c r="AI92" i="20" s="1"/>
  <c r="AH92" i="20"/>
  <c r="AJ92" i="20"/>
  <c r="AK92" i="20"/>
  <c r="AM92" i="20" s="1"/>
  <c r="AL92" i="20"/>
  <c r="AN92" i="20"/>
  <c r="AO92" i="20"/>
  <c r="AP92" i="20"/>
  <c r="AQ92" i="20"/>
  <c r="AR92" i="20"/>
  <c r="AS92" i="20"/>
  <c r="AU92" i="20"/>
  <c r="AV92" i="20"/>
  <c r="AW92" i="20"/>
  <c r="A93" i="20"/>
  <c r="A94" i="20" s="1"/>
  <c r="A95" i="20" s="1"/>
  <c r="A96" i="20" s="1"/>
  <c r="D93" i="20"/>
  <c r="E93" i="20"/>
  <c r="F93" i="20"/>
  <c r="H93" i="20"/>
  <c r="I93" i="20"/>
  <c r="M93" i="20"/>
  <c r="P93" i="20"/>
  <c r="V93" i="20"/>
  <c r="W93" i="20"/>
  <c r="Y93" i="20"/>
  <c r="Z93" i="20"/>
  <c r="AA93" i="20"/>
  <c r="AB93" i="20"/>
  <c r="AC93" i="20"/>
  <c r="AG93" i="20"/>
  <c r="AH93" i="20"/>
  <c r="AJ93" i="20"/>
  <c r="AM93" i="20" s="1"/>
  <c r="AK93" i="20"/>
  <c r="AL93" i="20"/>
  <c r="AN93" i="20"/>
  <c r="AO93" i="20"/>
  <c r="AP93" i="20"/>
  <c r="AQ93" i="20"/>
  <c r="AR93" i="20"/>
  <c r="AS93" i="20"/>
  <c r="AU93" i="20"/>
  <c r="AV93" i="20"/>
  <c r="AW93" i="20"/>
  <c r="D94" i="20"/>
  <c r="E94" i="20"/>
  <c r="F94" i="20"/>
  <c r="H94" i="20"/>
  <c r="I94" i="20"/>
  <c r="M94" i="20"/>
  <c r="P94" i="20"/>
  <c r="S94" i="20"/>
  <c r="W94" i="20"/>
  <c r="Y94" i="20" s="1"/>
  <c r="Z94" i="20"/>
  <c r="AA94" i="20"/>
  <c r="AB94" i="20"/>
  <c r="AC94" i="20"/>
  <c r="AG94" i="20"/>
  <c r="AH94" i="20"/>
  <c r="AJ94" i="20"/>
  <c r="AK94" i="20"/>
  <c r="AL94" i="20"/>
  <c r="AN94" i="20"/>
  <c r="AO94" i="20"/>
  <c r="AP94" i="20"/>
  <c r="AQ94" i="20"/>
  <c r="AR94" i="20"/>
  <c r="AS94" i="20"/>
  <c r="AU94" i="20"/>
  <c r="AV94" i="20"/>
  <c r="AW94" i="20"/>
  <c r="D95" i="20"/>
  <c r="E95" i="20"/>
  <c r="F95" i="20"/>
  <c r="G95" i="20" s="1"/>
  <c r="H95" i="20"/>
  <c r="I95" i="20"/>
  <c r="J95" i="20"/>
  <c r="M95" i="20"/>
  <c r="P95" i="20"/>
  <c r="S95" i="20"/>
  <c r="V95" i="20"/>
  <c r="W95" i="20"/>
  <c r="Z95" i="20"/>
  <c r="AA95" i="20"/>
  <c r="AB95" i="20"/>
  <c r="AC95" i="20"/>
  <c r="AG95" i="20"/>
  <c r="AH95" i="20"/>
  <c r="AJ95" i="20"/>
  <c r="AM95" i="20" s="1"/>
  <c r="AK95" i="20"/>
  <c r="AL95" i="20"/>
  <c r="AN95" i="20"/>
  <c r="AO95" i="20"/>
  <c r="AP95" i="20"/>
  <c r="AQ95" i="20"/>
  <c r="AR95" i="20"/>
  <c r="AS95" i="20"/>
  <c r="AU95" i="20"/>
  <c r="AV95" i="20"/>
  <c r="AW95" i="20"/>
  <c r="D96" i="20"/>
  <c r="E96" i="20"/>
  <c r="F96" i="20"/>
  <c r="H96" i="20"/>
  <c r="I96" i="20"/>
  <c r="J96" i="20" s="1"/>
  <c r="M96" i="20"/>
  <c r="P96" i="20"/>
  <c r="S96" i="20"/>
  <c r="V96" i="20"/>
  <c r="W96" i="20"/>
  <c r="Y96" i="20" s="1"/>
  <c r="Z96" i="20"/>
  <c r="AA96" i="20"/>
  <c r="AB96" i="20"/>
  <c r="AC96" i="20"/>
  <c r="AG96" i="20"/>
  <c r="AH96" i="20"/>
  <c r="AI96" i="20"/>
  <c r="AJ96" i="20"/>
  <c r="AK96" i="20"/>
  <c r="AL96" i="20"/>
  <c r="AM96" i="20"/>
  <c r="AN96" i="20"/>
  <c r="AO96" i="20"/>
  <c r="AP96" i="20"/>
  <c r="AQ96" i="20"/>
  <c r="AT96" i="20" s="1"/>
  <c r="AR96" i="20"/>
  <c r="AS96" i="20"/>
  <c r="AU96" i="20"/>
  <c r="AV96" i="20"/>
  <c r="AW96" i="20"/>
  <c r="A97" i="20"/>
  <c r="A98" i="20" s="1"/>
  <c r="A99" i="20" s="1"/>
  <c r="A100" i="20" s="1"/>
  <c r="D97" i="20"/>
  <c r="E97" i="20"/>
  <c r="F97" i="20"/>
  <c r="H97" i="20"/>
  <c r="I97" i="20"/>
  <c r="M97" i="20"/>
  <c r="P97" i="20"/>
  <c r="V97" i="20"/>
  <c r="W97" i="20"/>
  <c r="Y97" i="20" s="1"/>
  <c r="Z97" i="20"/>
  <c r="AA97" i="20"/>
  <c r="AD97" i="20" s="1"/>
  <c r="AB97" i="20"/>
  <c r="AC97" i="20"/>
  <c r="AG97" i="20"/>
  <c r="AH97" i="20"/>
  <c r="AJ97" i="20"/>
  <c r="AK97" i="20"/>
  <c r="AL97" i="20"/>
  <c r="AN97" i="20"/>
  <c r="AO97" i="20"/>
  <c r="AP97" i="20"/>
  <c r="AQ97" i="20"/>
  <c r="AR97" i="20"/>
  <c r="AS97" i="20"/>
  <c r="AU97" i="20"/>
  <c r="AX97" i="20" s="1"/>
  <c r="AV97" i="20"/>
  <c r="AW97" i="20"/>
  <c r="D98" i="20"/>
  <c r="G98" i="20" s="1"/>
  <c r="E98" i="20"/>
  <c r="F98" i="20"/>
  <c r="H98" i="20"/>
  <c r="I98" i="20"/>
  <c r="M98" i="20"/>
  <c r="P98" i="20"/>
  <c r="S98" i="20"/>
  <c r="W98" i="20"/>
  <c r="Y98" i="20" s="1"/>
  <c r="Z98" i="20"/>
  <c r="AA98" i="20"/>
  <c r="AB98" i="20"/>
  <c r="AC98" i="20"/>
  <c r="AG98" i="20"/>
  <c r="AH98" i="20"/>
  <c r="AJ98" i="20"/>
  <c r="AK98" i="20"/>
  <c r="AL98" i="20"/>
  <c r="AN98" i="20"/>
  <c r="AO98" i="20"/>
  <c r="AP98" i="20"/>
  <c r="AQ98" i="20"/>
  <c r="AR98" i="20"/>
  <c r="AS98" i="20"/>
  <c r="AU98" i="20"/>
  <c r="AV98" i="20"/>
  <c r="AW98" i="20"/>
  <c r="D99" i="20"/>
  <c r="E99" i="20"/>
  <c r="F99" i="20"/>
  <c r="H99" i="20"/>
  <c r="I99" i="20"/>
  <c r="J99" i="20" s="1"/>
  <c r="M99" i="20"/>
  <c r="P99" i="20"/>
  <c r="S99" i="20"/>
  <c r="V99" i="20"/>
  <c r="W99" i="20"/>
  <c r="Z99" i="20"/>
  <c r="AA99" i="20"/>
  <c r="AB99" i="20"/>
  <c r="AC99" i="20"/>
  <c r="AG99" i="20"/>
  <c r="AH99" i="20"/>
  <c r="AJ99" i="20"/>
  <c r="AK99" i="20"/>
  <c r="AL99" i="20"/>
  <c r="AN99" i="20"/>
  <c r="AO99" i="20"/>
  <c r="AP99" i="20"/>
  <c r="AQ99" i="20"/>
  <c r="AR99" i="20"/>
  <c r="AS99" i="20"/>
  <c r="AU99" i="20"/>
  <c r="AV99" i="20"/>
  <c r="AW99" i="20"/>
  <c r="D100" i="20"/>
  <c r="E100" i="20"/>
  <c r="F100" i="20"/>
  <c r="H100" i="20"/>
  <c r="I100" i="20"/>
  <c r="J100" i="20"/>
  <c r="M100" i="20"/>
  <c r="P100" i="20"/>
  <c r="S100" i="20"/>
  <c r="V100" i="20"/>
  <c r="W100" i="20"/>
  <c r="Y100" i="20" s="1"/>
  <c r="Z100" i="20"/>
  <c r="AA100" i="20"/>
  <c r="AB100" i="20"/>
  <c r="AC100" i="20"/>
  <c r="AG100" i="20"/>
  <c r="AH100" i="20"/>
  <c r="AJ100" i="20"/>
  <c r="AK100" i="20"/>
  <c r="AL100" i="20"/>
  <c r="AN100" i="20"/>
  <c r="AO100" i="20"/>
  <c r="AP100" i="20"/>
  <c r="AQ100" i="20"/>
  <c r="AR100" i="20"/>
  <c r="AS100" i="20"/>
  <c r="AU100" i="20"/>
  <c r="AV100" i="20"/>
  <c r="AW100" i="20"/>
  <c r="A101" i="20"/>
  <c r="A102" i="20" s="1"/>
  <c r="A103" i="20" s="1"/>
  <c r="A104" i="20" s="1"/>
  <c r="D101" i="20"/>
  <c r="G101" i="20" s="1"/>
  <c r="E101" i="20"/>
  <c r="F101" i="20"/>
  <c r="H101" i="20"/>
  <c r="I101" i="20"/>
  <c r="J101" i="20" s="1"/>
  <c r="M101" i="20"/>
  <c r="P101" i="20"/>
  <c r="V101" i="20"/>
  <c r="W101" i="20"/>
  <c r="Y101" i="20"/>
  <c r="Z101" i="20"/>
  <c r="AA101" i="20"/>
  <c r="AB101" i="20"/>
  <c r="AD101" i="20" s="1"/>
  <c r="AC101" i="20"/>
  <c r="AI101" i="20"/>
  <c r="AG101" i="20"/>
  <c r="AH101" i="20"/>
  <c r="AJ101" i="20"/>
  <c r="AK101" i="20"/>
  <c r="AL101" i="20"/>
  <c r="AN101" i="20"/>
  <c r="AO101" i="20"/>
  <c r="AP101" i="20"/>
  <c r="AT101" i="20" s="1"/>
  <c r="AQ101" i="20"/>
  <c r="AR101" i="20"/>
  <c r="AS101" i="20"/>
  <c r="AU101" i="20"/>
  <c r="AX101" i="20" s="1"/>
  <c r="AV101" i="20"/>
  <c r="AW101" i="20"/>
  <c r="D102" i="20"/>
  <c r="E102" i="20"/>
  <c r="F102" i="20"/>
  <c r="H102" i="20"/>
  <c r="I102" i="20"/>
  <c r="M102" i="20"/>
  <c r="P102" i="20"/>
  <c r="S102" i="20"/>
  <c r="W102" i="20"/>
  <c r="Y102" i="20"/>
  <c r="Z102" i="20"/>
  <c r="AA102" i="20"/>
  <c r="AB102" i="20"/>
  <c r="AC102" i="20"/>
  <c r="AG102" i="20"/>
  <c r="AH102" i="20"/>
  <c r="AJ102" i="20"/>
  <c r="AK102" i="20"/>
  <c r="AL102" i="20"/>
  <c r="AN102" i="20"/>
  <c r="AO102" i="20"/>
  <c r="AP102" i="20"/>
  <c r="AQ102" i="20"/>
  <c r="AR102" i="20"/>
  <c r="AS102" i="20"/>
  <c r="AU102" i="20"/>
  <c r="AV102" i="20"/>
  <c r="AW102" i="20"/>
  <c r="D103" i="20"/>
  <c r="E103" i="20"/>
  <c r="F103" i="20"/>
  <c r="H103" i="20"/>
  <c r="I103" i="20"/>
  <c r="J103" i="20" s="1"/>
  <c r="M103" i="20"/>
  <c r="P103" i="20"/>
  <c r="S103" i="20"/>
  <c r="V103" i="20"/>
  <c r="W103" i="20"/>
  <c r="Z103" i="20"/>
  <c r="AA103" i="20"/>
  <c r="AD103" i="20" s="1"/>
  <c r="AB103" i="20"/>
  <c r="AC103" i="20"/>
  <c r="AI103" i="20"/>
  <c r="AG103" i="20"/>
  <c r="AH103" i="20"/>
  <c r="AJ103" i="20"/>
  <c r="AK103" i="20"/>
  <c r="AL103" i="20"/>
  <c r="AN103" i="20"/>
  <c r="AO103" i="20"/>
  <c r="AP103" i="20"/>
  <c r="AQ103" i="20"/>
  <c r="AR103" i="20"/>
  <c r="AS103" i="20"/>
  <c r="AU103" i="20"/>
  <c r="AX103" i="20" s="1"/>
  <c r="AV103" i="20"/>
  <c r="AW103" i="20"/>
  <c r="D104" i="20"/>
  <c r="E104" i="20"/>
  <c r="F104" i="20"/>
  <c r="H104" i="20"/>
  <c r="J104" i="20" s="1"/>
  <c r="I104" i="20"/>
  <c r="M104" i="20"/>
  <c r="P104" i="20"/>
  <c r="S104" i="20"/>
  <c r="V104" i="20"/>
  <c r="W104" i="20"/>
  <c r="Y104" i="20" s="1"/>
  <c r="Z104" i="20"/>
  <c r="AA104" i="20"/>
  <c r="AD104" i="20" s="1"/>
  <c r="AB104" i="20"/>
  <c r="AC104" i="20"/>
  <c r="AG104" i="20"/>
  <c r="AH104" i="20"/>
  <c r="AI104" i="20" s="1"/>
  <c r="AJ104" i="20"/>
  <c r="AM104" i="20" s="1"/>
  <c r="AK104" i="20"/>
  <c r="AL104" i="20"/>
  <c r="AN104" i="20"/>
  <c r="AO104" i="20"/>
  <c r="AP104" i="20"/>
  <c r="AQ104" i="20"/>
  <c r="AR104" i="20"/>
  <c r="AS104" i="20"/>
  <c r="AU104" i="20"/>
  <c r="AX104" i="20" s="1"/>
  <c r="AV104" i="20"/>
  <c r="AW104" i="20"/>
  <c r="A105" i="20"/>
  <c r="A106" i="20" s="1"/>
  <c r="A107" i="20" s="1"/>
  <c r="A108" i="20" s="1"/>
  <c r="D105" i="20"/>
  <c r="E105" i="20"/>
  <c r="F105" i="20"/>
  <c r="H105" i="20"/>
  <c r="I105" i="20"/>
  <c r="J105" i="20" s="1"/>
  <c r="M105" i="20"/>
  <c r="P105" i="20"/>
  <c r="V105" i="20"/>
  <c r="W105" i="20"/>
  <c r="Y105" i="20" s="1"/>
  <c r="Z105" i="20"/>
  <c r="AA105" i="20"/>
  <c r="AD105" i="20" s="1"/>
  <c r="AB105" i="20"/>
  <c r="AC105" i="20"/>
  <c r="AG105" i="20"/>
  <c r="AI105" i="20" s="1"/>
  <c r="AH105" i="20"/>
  <c r="AJ105" i="20"/>
  <c r="AK105" i="20"/>
  <c r="AL105" i="20"/>
  <c r="AN105" i="20"/>
  <c r="AO105" i="20"/>
  <c r="AP105" i="20"/>
  <c r="AQ105" i="20"/>
  <c r="AR105" i="20"/>
  <c r="AS105" i="20"/>
  <c r="AU105" i="20"/>
  <c r="AX105" i="20" s="1"/>
  <c r="AV105" i="20"/>
  <c r="AW105" i="20"/>
  <c r="D106" i="20"/>
  <c r="E106" i="20"/>
  <c r="F106" i="20"/>
  <c r="H106" i="20"/>
  <c r="I106" i="20"/>
  <c r="J106" i="20" s="1"/>
  <c r="M106" i="20"/>
  <c r="P106" i="20"/>
  <c r="S106" i="20"/>
  <c r="W106" i="20"/>
  <c r="Y106" i="20" s="1"/>
  <c r="Z106" i="20"/>
  <c r="AA106" i="20"/>
  <c r="AB106" i="20"/>
  <c r="AC106" i="20"/>
  <c r="AG106" i="20"/>
  <c r="AH106" i="20"/>
  <c r="AJ106" i="20"/>
  <c r="AK106" i="20"/>
  <c r="AL106" i="20"/>
  <c r="AN106" i="20"/>
  <c r="AO106" i="20"/>
  <c r="AP106" i="20"/>
  <c r="AQ106" i="20"/>
  <c r="AR106" i="20"/>
  <c r="AS106" i="20"/>
  <c r="AU106" i="20"/>
  <c r="AV106" i="20"/>
  <c r="AX106" i="20" s="1"/>
  <c r="AW106" i="20"/>
  <c r="D107" i="20"/>
  <c r="E107" i="20"/>
  <c r="F107" i="20"/>
  <c r="G107" i="20" s="1"/>
  <c r="H107" i="20"/>
  <c r="I107" i="20"/>
  <c r="J107" i="20"/>
  <c r="M107" i="20"/>
  <c r="P107" i="20"/>
  <c r="S107" i="20"/>
  <c r="V107" i="20"/>
  <c r="W107" i="20"/>
  <c r="Y107" i="20" s="1"/>
  <c r="Z107" i="20"/>
  <c r="AA107" i="20"/>
  <c r="AB107" i="20"/>
  <c r="AC107" i="20"/>
  <c r="AG107" i="20"/>
  <c r="AH107" i="20"/>
  <c r="AJ107" i="20"/>
  <c r="AM107" i="20" s="1"/>
  <c r="AK107" i="20"/>
  <c r="AL107" i="20"/>
  <c r="AN107" i="20"/>
  <c r="AO107" i="20"/>
  <c r="AP107" i="20"/>
  <c r="AQ107" i="20"/>
  <c r="AR107" i="20"/>
  <c r="AS107" i="20"/>
  <c r="AU107" i="20"/>
  <c r="AV107" i="20"/>
  <c r="AW107" i="20"/>
  <c r="D108" i="20"/>
  <c r="E108" i="20"/>
  <c r="F108" i="20"/>
  <c r="H108" i="20"/>
  <c r="I108" i="20"/>
  <c r="J108" i="20" s="1"/>
  <c r="M108" i="20"/>
  <c r="P108" i="20"/>
  <c r="S108" i="20"/>
  <c r="V108" i="20"/>
  <c r="W108" i="20"/>
  <c r="Y108" i="20" s="1"/>
  <c r="Z108" i="20"/>
  <c r="AA108" i="20"/>
  <c r="AB108" i="20"/>
  <c r="AC108" i="20"/>
  <c r="AG108" i="20"/>
  <c r="AI108" i="20" s="1"/>
  <c r="AH108" i="20"/>
  <c r="AJ108" i="20"/>
  <c r="AK108" i="20"/>
  <c r="AM108" i="20" s="1"/>
  <c r="AL108" i="20"/>
  <c r="AN108" i="20"/>
  <c r="AO108" i="20"/>
  <c r="AP108" i="20"/>
  <c r="AQ108" i="20"/>
  <c r="AR108" i="20"/>
  <c r="AS108" i="20"/>
  <c r="AU108" i="20"/>
  <c r="AV108" i="20"/>
  <c r="AW108" i="20"/>
  <c r="A109" i="20"/>
  <c r="A110" i="20" s="1"/>
  <c r="A111" i="20" s="1"/>
  <c r="A112" i="20" s="1"/>
  <c r="D109" i="20"/>
  <c r="E109" i="20"/>
  <c r="F109" i="20"/>
  <c r="H109" i="20"/>
  <c r="I109" i="20"/>
  <c r="M109" i="20"/>
  <c r="P109" i="20"/>
  <c r="V109" i="20"/>
  <c r="W109" i="20"/>
  <c r="Y109" i="20"/>
  <c r="Z109" i="20"/>
  <c r="AA109" i="20"/>
  <c r="AB109" i="20"/>
  <c r="AC109" i="20"/>
  <c r="AG109" i="20"/>
  <c r="AH109" i="20"/>
  <c r="AJ109" i="20"/>
  <c r="AK109" i="20"/>
  <c r="AL109" i="20"/>
  <c r="AN109" i="20"/>
  <c r="AO109" i="20"/>
  <c r="AP109" i="20"/>
  <c r="AQ109" i="20"/>
  <c r="AR109" i="20"/>
  <c r="AS109" i="20"/>
  <c r="AU109" i="20"/>
  <c r="AV109" i="20"/>
  <c r="AW109" i="20"/>
  <c r="D110" i="20"/>
  <c r="G110" i="20" s="1"/>
  <c r="E110" i="20"/>
  <c r="F110" i="20"/>
  <c r="H110" i="20"/>
  <c r="I110" i="20"/>
  <c r="M110" i="20"/>
  <c r="P110" i="20"/>
  <c r="S110" i="20"/>
  <c r="W110" i="20"/>
  <c r="Y110" i="20" s="1"/>
  <c r="Z110" i="20"/>
  <c r="AA110" i="20"/>
  <c r="AB110" i="20"/>
  <c r="AC110" i="20"/>
  <c r="AG110" i="20"/>
  <c r="AH110" i="20"/>
  <c r="AJ110" i="20"/>
  <c r="AK110" i="20"/>
  <c r="AL110" i="20"/>
  <c r="AN110" i="20"/>
  <c r="AO110" i="20"/>
  <c r="AP110" i="20"/>
  <c r="AQ110" i="20"/>
  <c r="AR110" i="20"/>
  <c r="AS110" i="20"/>
  <c r="AU110" i="20"/>
  <c r="AV110" i="20"/>
  <c r="AW110" i="20"/>
  <c r="D111" i="20"/>
  <c r="E111" i="20"/>
  <c r="F111" i="20"/>
  <c r="G111" i="20" s="1"/>
  <c r="H111" i="20"/>
  <c r="J111" i="20" s="1"/>
  <c r="I111" i="20"/>
  <c r="M111" i="20"/>
  <c r="P111" i="20"/>
  <c r="S111" i="20"/>
  <c r="V111" i="20"/>
  <c r="W111" i="20"/>
  <c r="Y111" i="20" s="1"/>
  <c r="Z111" i="20"/>
  <c r="AA111" i="20"/>
  <c r="AB111" i="20"/>
  <c r="AC111" i="20"/>
  <c r="AG111" i="20"/>
  <c r="AH111" i="20"/>
  <c r="AJ111" i="20"/>
  <c r="AK111" i="20"/>
  <c r="AL111" i="20"/>
  <c r="AN111" i="20"/>
  <c r="AO111" i="20"/>
  <c r="AP111" i="20"/>
  <c r="AQ111" i="20"/>
  <c r="AR111" i="20"/>
  <c r="AS111" i="20"/>
  <c r="AU111" i="20"/>
  <c r="AV111" i="20"/>
  <c r="AW111" i="20"/>
  <c r="D112" i="20"/>
  <c r="E112" i="20"/>
  <c r="F112" i="20"/>
  <c r="H112" i="20"/>
  <c r="I112" i="20"/>
  <c r="J112" i="20" s="1"/>
  <c r="M112" i="20"/>
  <c r="P112" i="20"/>
  <c r="S112" i="20"/>
  <c r="V112" i="20"/>
  <c r="W112" i="20"/>
  <c r="Y112" i="20" s="1"/>
  <c r="Z112" i="20"/>
  <c r="AA112" i="20"/>
  <c r="AB112" i="20"/>
  <c r="AC112" i="20"/>
  <c r="AG112" i="20"/>
  <c r="AH112" i="20"/>
  <c r="AI112" i="20"/>
  <c r="AJ112" i="20"/>
  <c r="AK112" i="20"/>
  <c r="AL112" i="20"/>
  <c r="AM112" i="20"/>
  <c r="AN112" i="20"/>
  <c r="AO112" i="20"/>
  <c r="AP112" i="20"/>
  <c r="AQ112" i="20"/>
  <c r="AT112" i="20" s="1"/>
  <c r="AR112" i="20"/>
  <c r="AS112" i="20"/>
  <c r="AU112" i="20"/>
  <c r="AV112" i="20"/>
  <c r="AW112" i="20"/>
  <c r="A113" i="20"/>
  <c r="A114" i="20" s="1"/>
  <c r="A115" i="20" s="1"/>
  <c r="A116" i="20" s="1"/>
  <c r="D113" i="20"/>
  <c r="E113" i="20"/>
  <c r="F113" i="20"/>
  <c r="H113" i="20"/>
  <c r="I113" i="20"/>
  <c r="M113" i="20"/>
  <c r="P113" i="20"/>
  <c r="V113" i="20"/>
  <c r="W113" i="20"/>
  <c r="Y113" i="20" s="1"/>
  <c r="Z113" i="20"/>
  <c r="AA113" i="20"/>
  <c r="AD113" i="20" s="1"/>
  <c r="AB113" i="20"/>
  <c r="AC113" i="20"/>
  <c r="AG113" i="20"/>
  <c r="AH113" i="20"/>
  <c r="AJ113" i="20"/>
  <c r="AK113" i="20"/>
  <c r="AL113" i="20"/>
  <c r="AN113" i="20"/>
  <c r="AO113" i="20"/>
  <c r="AP113" i="20"/>
  <c r="AQ113" i="20"/>
  <c r="AR113" i="20"/>
  <c r="AS113" i="20"/>
  <c r="AU113" i="20"/>
  <c r="AX113" i="20" s="1"/>
  <c r="AV113" i="20"/>
  <c r="AW113" i="20"/>
  <c r="D114" i="20"/>
  <c r="E114" i="20"/>
  <c r="F114" i="20"/>
  <c r="H114" i="20"/>
  <c r="I114" i="20"/>
  <c r="M114" i="20"/>
  <c r="P114" i="20"/>
  <c r="S114" i="20"/>
  <c r="W114" i="20"/>
  <c r="Y114" i="20" s="1"/>
  <c r="Z114" i="20"/>
  <c r="AA114" i="20"/>
  <c r="AB114" i="20"/>
  <c r="AC114" i="20"/>
  <c r="AG114" i="20"/>
  <c r="AH114" i="20"/>
  <c r="AJ114" i="20"/>
  <c r="AK114" i="20"/>
  <c r="AL114" i="20"/>
  <c r="AN114" i="20"/>
  <c r="AO114" i="20"/>
  <c r="AP114" i="20"/>
  <c r="AQ114" i="20"/>
  <c r="AR114" i="20"/>
  <c r="AS114" i="20"/>
  <c r="AU114" i="20"/>
  <c r="AV114" i="20"/>
  <c r="AX114" i="20" s="1"/>
  <c r="AW114" i="20"/>
  <c r="D115" i="20"/>
  <c r="E115" i="20"/>
  <c r="F115" i="20"/>
  <c r="G115" i="20" s="1"/>
  <c r="H115" i="20"/>
  <c r="I115" i="20"/>
  <c r="J115" i="20"/>
  <c r="M115" i="20"/>
  <c r="P115" i="20"/>
  <c r="S115" i="20"/>
  <c r="V115" i="20"/>
  <c r="W115" i="20"/>
  <c r="Y115" i="20" s="1"/>
  <c r="Z115" i="20"/>
  <c r="AA115" i="20"/>
  <c r="AB115" i="20"/>
  <c r="AC115" i="20"/>
  <c r="AG115" i="20"/>
  <c r="AH115" i="20"/>
  <c r="AJ115" i="20"/>
  <c r="AM115" i="20" s="1"/>
  <c r="AK115" i="20"/>
  <c r="AL115" i="20"/>
  <c r="AN115" i="20"/>
  <c r="AO115" i="20"/>
  <c r="AP115" i="20"/>
  <c r="AQ115" i="20"/>
  <c r="AR115" i="20"/>
  <c r="AS115" i="20"/>
  <c r="AU115" i="20"/>
  <c r="AV115" i="20"/>
  <c r="AW115" i="20"/>
  <c r="D116" i="20"/>
  <c r="E116" i="20"/>
  <c r="F116" i="20"/>
  <c r="H116" i="20"/>
  <c r="I116" i="20"/>
  <c r="J116" i="20" s="1"/>
  <c r="M116" i="20"/>
  <c r="P116" i="20"/>
  <c r="S116" i="20"/>
  <c r="V116" i="20"/>
  <c r="W116" i="20"/>
  <c r="Y116" i="20" s="1"/>
  <c r="Z116" i="20"/>
  <c r="AA116" i="20"/>
  <c r="AB116" i="20"/>
  <c r="AC116" i="20"/>
  <c r="AG116" i="20"/>
  <c r="AI116" i="20" s="1"/>
  <c r="AH116" i="20"/>
  <c r="AJ116" i="20"/>
  <c r="AK116" i="20"/>
  <c r="AM116" i="20" s="1"/>
  <c r="AL116" i="20"/>
  <c r="AN116" i="20"/>
  <c r="AO116" i="20"/>
  <c r="AP116" i="20"/>
  <c r="AQ116" i="20"/>
  <c r="AR116" i="20"/>
  <c r="AS116" i="20"/>
  <c r="AU116" i="20"/>
  <c r="AV116" i="20"/>
  <c r="AW116" i="20"/>
  <c r="A117" i="20"/>
  <c r="A118" i="20" s="1"/>
  <c r="A119" i="20" s="1"/>
  <c r="A120" i="20" s="1"/>
  <c r="D117" i="20"/>
  <c r="E117" i="20"/>
  <c r="F117" i="20"/>
  <c r="H117" i="20"/>
  <c r="I117" i="20"/>
  <c r="M117" i="20"/>
  <c r="P117" i="20"/>
  <c r="V117" i="20"/>
  <c r="W117" i="20"/>
  <c r="Y117" i="20"/>
  <c r="Z117" i="20"/>
  <c r="AA117" i="20"/>
  <c r="AB117" i="20"/>
  <c r="AC117" i="20"/>
  <c r="AG117" i="20"/>
  <c r="AH117" i="20"/>
  <c r="AJ117" i="20"/>
  <c r="AK117" i="20"/>
  <c r="AL117" i="20"/>
  <c r="AN117" i="20"/>
  <c r="AO117" i="20"/>
  <c r="AP117" i="20"/>
  <c r="AQ117" i="20"/>
  <c r="AR117" i="20"/>
  <c r="AS117" i="20"/>
  <c r="AU117" i="20"/>
  <c r="AV117" i="20"/>
  <c r="AW117" i="20"/>
  <c r="D118" i="20"/>
  <c r="G118" i="20" s="1"/>
  <c r="E118" i="20"/>
  <c r="F118" i="20"/>
  <c r="H118" i="20"/>
  <c r="I118" i="20"/>
  <c r="M118" i="20"/>
  <c r="P118" i="20"/>
  <c r="S118" i="20"/>
  <c r="W118" i="20"/>
  <c r="Y118" i="20" s="1"/>
  <c r="Z118" i="20"/>
  <c r="AA118" i="20"/>
  <c r="AB118" i="20"/>
  <c r="AD118" i="20" s="1"/>
  <c r="AC118" i="20"/>
  <c r="AG118" i="20"/>
  <c r="AH118" i="20"/>
  <c r="AJ118" i="20"/>
  <c r="AK118" i="20"/>
  <c r="AL118" i="20"/>
  <c r="AN118" i="20"/>
  <c r="AO118" i="20"/>
  <c r="AP118" i="20"/>
  <c r="AQ118" i="20"/>
  <c r="AR118" i="20"/>
  <c r="AS118" i="20"/>
  <c r="AU118" i="20"/>
  <c r="AV118" i="20"/>
  <c r="AX118" i="20" s="1"/>
  <c r="AW118" i="20"/>
  <c r="D119" i="20"/>
  <c r="E119" i="20"/>
  <c r="F119" i="20"/>
  <c r="G119" i="20" s="1"/>
  <c r="H119" i="20"/>
  <c r="J119" i="20" s="1"/>
  <c r="I119" i="20"/>
  <c r="M119" i="20"/>
  <c r="P119" i="20"/>
  <c r="S119" i="20"/>
  <c r="V119" i="20"/>
  <c r="W119" i="20"/>
  <c r="Y119" i="20" s="1"/>
  <c r="Z119" i="20"/>
  <c r="AA119" i="20"/>
  <c r="AB119" i="20"/>
  <c r="AC119" i="20"/>
  <c r="AG119" i="20"/>
  <c r="AH119" i="20"/>
  <c r="AJ119" i="20"/>
  <c r="AK119" i="20"/>
  <c r="AL119" i="20"/>
  <c r="AN119" i="20"/>
  <c r="AO119" i="20"/>
  <c r="AP119" i="20"/>
  <c r="AQ119" i="20"/>
  <c r="AR119" i="20"/>
  <c r="AS119" i="20"/>
  <c r="AU119" i="20"/>
  <c r="AV119" i="20"/>
  <c r="AW119" i="20"/>
  <c r="D120" i="20"/>
  <c r="E120" i="20"/>
  <c r="F120" i="20"/>
  <c r="H120" i="20"/>
  <c r="I120" i="20"/>
  <c r="J120" i="20" s="1"/>
  <c r="M120" i="20"/>
  <c r="P120" i="20"/>
  <c r="S120" i="20"/>
  <c r="V120" i="20"/>
  <c r="W120" i="20"/>
  <c r="Y120" i="20" s="1"/>
  <c r="Z120" i="20"/>
  <c r="AA120" i="20"/>
  <c r="AB120" i="20"/>
  <c r="AC120" i="20"/>
  <c r="AG120" i="20"/>
  <c r="AH120" i="20"/>
  <c r="AI120" i="20"/>
  <c r="AJ120" i="20"/>
  <c r="AK120" i="20"/>
  <c r="AL120" i="20"/>
  <c r="AM120" i="20"/>
  <c r="AN120" i="20"/>
  <c r="AO120" i="20"/>
  <c r="AP120" i="20"/>
  <c r="AQ120" i="20"/>
  <c r="AT120" i="20" s="1"/>
  <c r="AR120" i="20"/>
  <c r="AS120" i="20"/>
  <c r="AU120" i="20"/>
  <c r="AV120" i="20"/>
  <c r="AW120" i="20"/>
  <c r="A121" i="20"/>
  <c r="A122" i="20" s="1"/>
  <c r="A123" i="20" s="1"/>
  <c r="A124" i="20" s="1"/>
  <c r="D121" i="20"/>
  <c r="E121" i="20"/>
  <c r="F121" i="20"/>
  <c r="H121" i="20"/>
  <c r="I121" i="20"/>
  <c r="M121" i="20"/>
  <c r="P121" i="20"/>
  <c r="V121" i="20"/>
  <c r="W121" i="20"/>
  <c r="Y121" i="20" s="1"/>
  <c r="Z121" i="20"/>
  <c r="AA121" i="20"/>
  <c r="AD121" i="20" s="1"/>
  <c r="AB121" i="20"/>
  <c r="AC121" i="20"/>
  <c r="AG121" i="20"/>
  <c r="AH121" i="20"/>
  <c r="AJ121" i="20"/>
  <c r="AK121" i="20"/>
  <c r="AL121" i="20"/>
  <c r="AN121" i="20"/>
  <c r="AO121" i="20"/>
  <c r="AP121" i="20"/>
  <c r="AQ121" i="20"/>
  <c r="AR121" i="20"/>
  <c r="AS121" i="20"/>
  <c r="AU121" i="20"/>
  <c r="AX121" i="20" s="1"/>
  <c r="AV121" i="20"/>
  <c r="AW121" i="20"/>
  <c r="D122" i="20"/>
  <c r="E122" i="20"/>
  <c r="F122" i="20"/>
  <c r="H122" i="20"/>
  <c r="I122" i="20"/>
  <c r="M122" i="20"/>
  <c r="P122" i="20"/>
  <c r="S122" i="20"/>
  <c r="W122" i="20"/>
  <c r="Y122" i="20" s="1"/>
  <c r="Z122" i="20"/>
  <c r="AA122" i="20"/>
  <c r="AB122" i="20"/>
  <c r="AC122" i="20"/>
  <c r="AG122" i="20"/>
  <c r="AH122" i="20"/>
  <c r="AJ122" i="20"/>
  <c r="AK122" i="20"/>
  <c r="AL122" i="20"/>
  <c r="AN122" i="20"/>
  <c r="AO122" i="20"/>
  <c r="AP122" i="20"/>
  <c r="AQ122" i="20"/>
  <c r="AR122" i="20"/>
  <c r="AS122" i="20"/>
  <c r="AU122" i="20"/>
  <c r="AV122" i="20"/>
  <c r="AW122" i="20"/>
  <c r="D123" i="20"/>
  <c r="E123" i="20"/>
  <c r="F123" i="20"/>
  <c r="G123" i="20" s="1"/>
  <c r="H123" i="20"/>
  <c r="I123" i="20"/>
  <c r="J123" i="20"/>
  <c r="M123" i="20"/>
  <c r="P123" i="20"/>
  <c r="S123" i="20"/>
  <c r="V123" i="20"/>
  <c r="W123" i="20"/>
  <c r="Y123" i="20" s="1"/>
  <c r="Z123" i="20"/>
  <c r="AA123" i="20"/>
  <c r="AB123" i="20"/>
  <c r="AC123" i="20"/>
  <c r="AG123" i="20"/>
  <c r="AH123" i="20"/>
  <c r="AJ123" i="20"/>
  <c r="AM123" i="20" s="1"/>
  <c r="AK123" i="20"/>
  <c r="AL123" i="20"/>
  <c r="AN123" i="20"/>
  <c r="AO123" i="20"/>
  <c r="AP123" i="20"/>
  <c r="AQ123" i="20"/>
  <c r="AR123" i="20"/>
  <c r="AS123" i="20"/>
  <c r="AU123" i="20"/>
  <c r="AV123" i="20"/>
  <c r="AW123" i="20"/>
  <c r="D124" i="20"/>
  <c r="E124" i="20"/>
  <c r="F124" i="20"/>
  <c r="H124" i="20"/>
  <c r="I124" i="20"/>
  <c r="J124" i="20" s="1"/>
  <c r="M124" i="20"/>
  <c r="P124" i="20"/>
  <c r="S124" i="20"/>
  <c r="V124" i="20"/>
  <c r="W124" i="20"/>
  <c r="Y124" i="20" s="1"/>
  <c r="Z124" i="20"/>
  <c r="AA124" i="20"/>
  <c r="AB124" i="20"/>
  <c r="AC124" i="20"/>
  <c r="AG124" i="20"/>
  <c r="AI124" i="20" s="1"/>
  <c r="AH124" i="20"/>
  <c r="AJ124" i="20"/>
  <c r="AK124" i="20"/>
  <c r="AM124" i="20" s="1"/>
  <c r="AL124" i="20"/>
  <c r="AN124" i="20"/>
  <c r="AO124" i="20"/>
  <c r="AP124" i="20"/>
  <c r="AQ124" i="20"/>
  <c r="AR124" i="20"/>
  <c r="AS124" i="20"/>
  <c r="AU124" i="20"/>
  <c r="AV124" i="20"/>
  <c r="AW124" i="20"/>
  <c r="A125" i="20"/>
  <c r="A126" i="20" s="1"/>
  <c r="A127" i="20" s="1"/>
  <c r="A128" i="20" s="1"/>
  <c r="D125" i="20"/>
  <c r="E125" i="20"/>
  <c r="F125" i="20"/>
  <c r="H125" i="20"/>
  <c r="I125" i="20"/>
  <c r="M125" i="20"/>
  <c r="P125" i="20"/>
  <c r="V125" i="20"/>
  <c r="W125" i="20"/>
  <c r="Y125" i="20"/>
  <c r="Z125" i="20"/>
  <c r="AA125" i="20"/>
  <c r="AB125" i="20"/>
  <c r="AC125" i="20"/>
  <c r="AG125" i="20"/>
  <c r="AH125" i="20"/>
  <c r="AJ125" i="20"/>
  <c r="AK125" i="20"/>
  <c r="AL125" i="20"/>
  <c r="AN125" i="20"/>
  <c r="AO125" i="20"/>
  <c r="AP125" i="20"/>
  <c r="AQ125" i="20"/>
  <c r="AR125" i="20"/>
  <c r="AS125" i="20"/>
  <c r="AU125" i="20"/>
  <c r="AV125" i="20"/>
  <c r="AW125" i="20"/>
  <c r="D126" i="20"/>
  <c r="G126" i="20" s="1"/>
  <c r="E126" i="20"/>
  <c r="F126" i="20"/>
  <c r="H126" i="20"/>
  <c r="I126" i="20"/>
  <c r="M126" i="20"/>
  <c r="P126" i="20"/>
  <c r="S126" i="20"/>
  <c r="W126" i="20"/>
  <c r="Y126" i="20" s="1"/>
  <c r="Z126" i="20"/>
  <c r="AA126" i="20"/>
  <c r="AB126" i="20"/>
  <c r="AC126" i="20"/>
  <c r="AG126" i="20"/>
  <c r="AH126" i="20"/>
  <c r="AJ126" i="20"/>
  <c r="AK126" i="20"/>
  <c r="AL126" i="20"/>
  <c r="AN126" i="20"/>
  <c r="AO126" i="20"/>
  <c r="AP126" i="20"/>
  <c r="AQ126" i="20"/>
  <c r="AR126" i="20"/>
  <c r="AS126" i="20"/>
  <c r="AU126" i="20"/>
  <c r="AV126" i="20"/>
  <c r="AW126" i="20"/>
  <c r="D127" i="20"/>
  <c r="E127" i="20"/>
  <c r="F127" i="20"/>
  <c r="G127" i="20" s="1"/>
  <c r="H127" i="20"/>
  <c r="J127" i="20" s="1"/>
  <c r="I127" i="20"/>
  <c r="M127" i="20"/>
  <c r="P127" i="20"/>
  <c r="S127" i="20"/>
  <c r="V127" i="20"/>
  <c r="W127" i="20"/>
  <c r="Y127" i="20" s="1"/>
  <c r="Z127" i="20"/>
  <c r="AA127" i="20"/>
  <c r="AB127" i="20"/>
  <c r="AC127" i="20"/>
  <c r="AG127" i="20"/>
  <c r="AH127" i="20"/>
  <c r="AJ127" i="20"/>
  <c r="AK127" i="20"/>
  <c r="AL127" i="20"/>
  <c r="AN127" i="20"/>
  <c r="AO127" i="20"/>
  <c r="AP127" i="20"/>
  <c r="AQ127" i="20"/>
  <c r="AR127" i="20"/>
  <c r="AS127" i="20"/>
  <c r="AU127" i="20"/>
  <c r="AV127" i="20"/>
  <c r="AW127" i="20"/>
  <c r="D128" i="20"/>
  <c r="E128" i="20"/>
  <c r="F128" i="20"/>
  <c r="H128" i="20"/>
  <c r="I128" i="20"/>
  <c r="J128" i="20" s="1"/>
  <c r="M128" i="20"/>
  <c r="P128" i="20"/>
  <c r="S128" i="20"/>
  <c r="V128" i="20"/>
  <c r="W128" i="20"/>
  <c r="Y128" i="20" s="1"/>
  <c r="Z128" i="20"/>
  <c r="AA128" i="20"/>
  <c r="AB128" i="20"/>
  <c r="AC128" i="20"/>
  <c r="AG128" i="20"/>
  <c r="AH128" i="20"/>
  <c r="AI128" i="20"/>
  <c r="AJ128" i="20"/>
  <c r="AK128" i="20"/>
  <c r="AL128" i="20"/>
  <c r="AM128" i="20"/>
  <c r="AN128" i="20"/>
  <c r="AO128" i="20"/>
  <c r="AP128" i="20"/>
  <c r="AQ128" i="20"/>
  <c r="AT128" i="20" s="1"/>
  <c r="AR128" i="20"/>
  <c r="AS128" i="20"/>
  <c r="AU128" i="20"/>
  <c r="AV128" i="20"/>
  <c r="AW128" i="20"/>
  <c r="A129" i="20"/>
  <c r="A130" i="20" s="1"/>
  <c r="A131" i="20" s="1"/>
  <c r="A132" i="20" s="1"/>
  <c r="D129" i="20"/>
  <c r="E129" i="20"/>
  <c r="F129" i="20"/>
  <c r="H129" i="20"/>
  <c r="I129" i="20"/>
  <c r="M129" i="20"/>
  <c r="P129" i="20"/>
  <c r="V129" i="20"/>
  <c r="W129" i="20"/>
  <c r="Y129" i="20" s="1"/>
  <c r="Z129" i="20"/>
  <c r="AA129" i="20"/>
  <c r="AD129" i="20" s="1"/>
  <c r="AB129" i="20"/>
  <c r="AC129" i="20"/>
  <c r="AG129" i="20"/>
  <c r="AH129" i="20"/>
  <c r="AJ129" i="20"/>
  <c r="AK129" i="20"/>
  <c r="AL129" i="20"/>
  <c r="AN129" i="20"/>
  <c r="AO129" i="20"/>
  <c r="AP129" i="20"/>
  <c r="AQ129" i="20"/>
  <c r="AR129" i="20"/>
  <c r="AS129" i="20"/>
  <c r="AU129" i="20"/>
  <c r="AX129" i="20" s="1"/>
  <c r="AV129" i="20"/>
  <c r="AW129" i="20"/>
  <c r="D130" i="20"/>
  <c r="E130" i="20"/>
  <c r="F130" i="20"/>
  <c r="H130" i="20"/>
  <c r="I130" i="20"/>
  <c r="M130" i="20"/>
  <c r="P130" i="20"/>
  <c r="S130" i="20"/>
  <c r="W130" i="20"/>
  <c r="Y130" i="20" s="1"/>
  <c r="Z130" i="20"/>
  <c r="AA130" i="20"/>
  <c r="AB130" i="20"/>
  <c r="AC130" i="20"/>
  <c r="AG130" i="20"/>
  <c r="AH130" i="20"/>
  <c r="AJ130" i="20"/>
  <c r="AK130" i="20"/>
  <c r="AL130" i="20"/>
  <c r="AN130" i="20"/>
  <c r="AO130" i="20"/>
  <c r="AP130" i="20"/>
  <c r="AQ130" i="20"/>
  <c r="AR130" i="20"/>
  <c r="AS130" i="20"/>
  <c r="AU130" i="20"/>
  <c r="AV130" i="20"/>
  <c r="AX130" i="20" s="1"/>
  <c r="AW130" i="20"/>
  <c r="D131" i="20"/>
  <c r="E131" i="20"/>
  <c r="F131" i="20"/>
  <c r="G131" i="20" s="1"/>
  <c r="H131" i="20"/>
  <c r="I131" i="20"/>
  <c r="J131" i="20"/>
  <c r="M131" i="20"/>
  <c r="P131" i="20"/>
  <c r="S131" i="20"/>
  <c r="V131" i="20"/>
  <c r="W131" i="20"/>
  <c r="Y131" i="20" s="1"/>
  <c r="Z131" i="20"/>
  <c r="AA131" i="20"/>
  <c r="AB131" i="20"/>
  <c r="AC131" i="20"/>
  <c r="AG131" i="20"/>
  <c r="AH131" i="20"/>
  <c r="AJ131" i="20"/>
  <c r="AM131" i="20" s="1"/>
  <c r="AK131" i="20"/>
  <c r="AL131" i="20"/>
  <c r="AN131" i="20"/>
  <c r="AO131" i="20"/>
  <c r="AP131" i="20"/>
  <c r="AQ131" i="20"/>
  <c r="AR131" i="20"/>
  <c r="AS131" i="20"/>
  <c r="AU131" i="20"/>
  <c r="AV131" i="20"/>
  <c r="AW131" i="20"/>
  <c r="D132" i="20"/>
  <c r="E132" i="20"/>
  <c r="F132" i="20"/>
  <c r="H132" i="20"/>
  <c r="I132" i="20"/>
  <c r="J132" i="20" s="1"/>
  <c r="M132" i="20"/>
  <c r="P132" i="20"/>
  <c r="S132" i="20"/>
  <c r="V132" i="20"/>
  <c r="W132" i="20"/>
  <c r="Y132" i="20" s="1"/>
  <c r="Z132" i="20"/>
  <c r="AA132" i="20"/>
  <c r="AB132" i="20"/>
  <c r="AC132" i="20"/>
  <c r="AG132" i="20"/>
  <c r="AI132" i="20" s="1"/>
  <c r="AH132" i="20"/>
  <c r="AJ132" i="20"/>
  <c r="AK132" i="20"/>
  <c r="AM132" i="20" s="1"/>
  <c r="AL132" i="20"/>
  <c r="AN132" i="20"/>
  <c r="AO132" i="20"/>
  <c r="AP132" i="20"/>
  <c r="AQ132" i="20"/>
  <c r="AR132" i="20"/>
  <c r="AS132" i="20"/>
  <c r="AU132" i="20"/>
  <c r="AV132" i="20"/>
  <c r="AW132" i="20"/>
  <c r="A133" i="20"/>
  <c r="A134" i="20" s="1"/>
  <c r="A135" i="20" s="1"/>
  <c r="A136" i="20" s="1"/>
  <c r="D133" i="20"/>
  <c r="E133" i="20"/>
  <c r="F133" i="20"/>
  <c r="H133" i="20"/>
  <c r="I133" i="20"/>
  <c r="M133" i="20"/>
  <c r="P133" i="20"/>
  <c r="V133" i="20"/>
  <c r="W133" i="20"/>
  <c r="Y133" i="20"/>
  <c r="Z133" i="20"/>
  <c r="AA133" i="20"/>
  <c r="AB133" i="20"/>
  <c r="AC133" i="20"/>
  <c r="AG133" i="20"/>
  <c r="AH133" i="20"/>
  <c r="AJ133" i="20"/>
  <c r="AK133" i="20"/>
  <c r="AL133" i="20"/>
  <c r="AN133" i="20"/>
  <c r="AO133" i="20"/>
  <c r="AP133" i="20"/>
  <c r="AQ133" i="20"/>
  <c r="AR133" i="20"/>
  <c r="AS133" i="20"/>
  <c r="AU133" i="20"/>
  <c r="AV133" i="20"/>
  <c r="AW133" i="20"/>
  <c r="D134" i="20"/>
  <c r="G134" i="20" s="1"/>
  <c r="E134" i="20"/>
  <c r="F134" i="20"/>
  <c r="H134" i="20"/>
  <c r="I134" i="20"/>
  <c r="M134" i="20"/>
  <c r="P134" i="20"/>
  <c r="S134" i="20"/>
  <c r="W134" i="20"/>
  <c r="Y134" i="20" s="1"/>
  <c r="Z134" i="20"/>
  <c r="AA134" i="20"/>
  <c r="AB134" i="20"/>
  <c r="AD134" i="20" s="1"/>
  <c r="AC134" i="20"/>
  <c r="AG134" i="20"/>
  <c r="AH134" i="20"/>
  <c r="AJ134" i="20"/>
  <c r="AK134" i="20"/>
  <c r="AL134" i="20"/>
  <c r="AN134" i="20"/>
  <c r="AO134" i="20"/>
  <c r="AP134" i="20"/>
  <c r="AQ134" i="20"/>
  <c r="AR134" i="20"/>
  <c r="AS134" i="20"/>
  <c r="AU134" i="20"/>
  <c r="AV134" i="20"/>
  <c r="AX134" i="20" s="1"/>
  <c r="AW134" i="20"/>
  <c r="D135" i="20"/>
  <c r="E135" i="20"/>
  <c r="F135" i="20"/>
  <c r="H135" i="20"/>
  <c r="J135" i="20" s="1"/>
  <c r="I135" i="20"/>
  <c r="M135" i="20"/>
  <c r="P135" i="20"/>
  <c r="S135" i="20"/>
  <c r="V135" i="20"/>
  <c r="W135" i="20"/>
  <c r="Y135" i="20" s="1"/>
  <c r="Z135" i="20"/>
  <c r="AA135" i="20"/>
  <c r="AB135" i="20"/>
  <c r="AC135" i="20"/>
  <c r="AG135" i="20"/>
  <c r="AH135" i="20"/>
  <c r="AJ135" i="20"/>
  <c r="AK135" i="20"/>
  <c r="AL135" i="20"/>
  <c r="AN135" i="20"/>
  <c r="AO135" i="20"/>
  <c r="AP135" i="20"/>
  <c r="AQ135" i="20"/>
  <c r="AR135" i="20"/>
  <c r="AS135" i="20"/>
  <c r="AU135" i="20"/>
  <c r="AV135" i="20"/>
  <c r="AW135" i="20"/>
  <c r="D136" i="20"/>
  <c r="E136" i="20"/>
  <c r="F136" i="20"/>
  <c r="H136" i="20"/>
  <c r="I136" i="20"/>
  <c r="J136" i="20" s="1"/>
  <c r="M136" i="20"/>
  <c r="P136" i="20"/>
  <c r="S136" i="20"/>
  <c r="V136" i="20"/>
  <c r="W136" i="20"/>
  <c r="Y136" i="20" s="1"/>
  <c r="Z136" i="20"/>
  <c r="AA136" i="20"/>
  <c r="AB136" i="20"/>
  <c r="AC136" i="20"/>
  <c r="AG136" i="20"/>
  <c r="AH136" i="20"/>
  <c r="AI136" i="20"/>
  <c r="AJ136" i="20"/>
  <c r="AK136" i="20"/>
  <c r="AL136" i="20"/>
  <c r="AM136" i="20"/>
  <c r="AN136" i="20"/>
  <c r="AO136" i="20"/>
  <c r="AP136" i="20"/>
  <c r="AQ136" i="20"/>
  <c r="AT136" i="20" s="1"/>
  <c r="AR136" i="20"/>
  <c r="AS136" i="20"/>
  <c r="AU136" i="20"/>
  <c r="AV136" i="20"/>
  <c r="AW136" i="20"/>
  <c r="A137" i="20"/>
  <c r="A138" i="20" s="1"/>
  <c r="A139" i="20" s="1"/>
  <c r="A140" i="20" s="1"/>
  <c r="A141" i="20" s="1"/>
  <c r="A142" i="20" s="1"/>
  <c r="A143" i="20" s="1"/>
  <c r="A144" i="20" s="1"/>
  <c r="D137" i="20"/>
  <c r="E137" i="20"/>
  <c r="F137" i="20"/>
  <c r="H137" i="20"/>
  <c r="I137" i="20"/>
  <c r="M137" i="20"/>
  <c r="P137" i="20"/>
  <c r="V137" i="20"/>
  <c r="W137" i="20"/>
  <c r="Y137" i="20" s="1"/>
  <c r="Z137" i="20"/>
  <c r="AA137" i="20"/>
  <c r="AD137" i="20" s="1"/>
  <c r="AB137" i="20"/>
  <c r="AC137" i="20"/>
  <c r="AG137" i="20"/>
  <c r="AH137" i="20"/>
  <c r="AJ137" i="20"/>
  <c r="AK137" i="20"/>
  <c r="AL137" i="20"/>
  <c r="AN137" i="20"/>
  <c r="AO137" i="20"/>
  <c r="AP137" i="20"/>
  <c r="AQ137" i="20"/>
  <c r="AR137" i="20"/>
  <c r="AS137" i="20"/>
  <c r="AU137" i="20"/>
  <c r="AX137" i="20" s="1"/>
  <c r="AV137" i="20"/>
  <c r="AW137" i="20"/>
  <c r="D138" i="20"/>
  <c r="E138" i="20"/>
  <c r="F138" i="20"/>
  <c r="H138" i="20"/>
  <c r="I138" i="20"/>
  <c r="M138" i="20"/>
  <c r="P138" i="20"/>
  <c r="S138" i="20"/>
  <c r="W138" i="20"/>
  <c r="Y138" i="20" s="1"/>
  <c r="Z138" i="20"/>
  <c r="AA138" i="20"/>
  <c r="AB138" i="20"/>
  <c r="AC138" i="20"/>
  <c r="AG138" i="20"/>
  <c r="AH138" i="20"/>
  <c r="AJ138" i="20"/>
  <c r="AK138" i="20"/>
  <c r="AL138" i="20"/>
  <c r="AN138" i="20"/>
  <c r="AO138" i="20"/>
  <c r="AP138" i="20"/>
  <c r="AQ138" i="20"/>
  <c r="AR138" i="20"/>
  <c r="AS138" i="20"/>
  <c r="AU138" i="20"/>
  <c r="AV138" i="20"/>
  <c r="AX138" i="20" s="1"/>
  <c r="AW138" i="20"/>
  <c r="D139" i="20"/>
  <c r="E139" i="20"/>
  <c r="F139" i="20"/>
  <c r="G139" i="20" s="1"/>
  <c r="H139" i="20"/>
  <c r="I139" i="20"/>
  <c r="J139" i="20"/>
  <c r="M139" i="20"/>
  <c r="P139" i="20"/>
  <c r="S139" i="20"/>
  <c r="V139" i="20"/>
  <c r="W139" i="20"/>
  <c r="Y139" i="20" s="1"/>
  <c r="Z139" i="20"/>
  <c r="AA139" i="20"/>
  <c r="AB139" i="20"/>
  <c r="AC139" i="20"/>
  <c r="AG139" i="20"/>
  <c r="AH139" i="20"/>
  <c r="AJ139" i="20"/>
  <c r="AM139" i="20" s="1"/>
  <c r="AK139" i="20"/>
  <c r="AL139" i="20"/>
  <c r="AN139" i="20"/>
  <c r="AO139" i="20"/>
  <c r="AP139" i="20"/>
  <c r="AQ139" i="20"/>
  <c r="AR139" i="20"/>
  <c r="AS139" i="20"/>
  <c r="AU139" i="20"/>
  <c r="AV139" i="20"/>
  <c r="AW139" i="20"/>
  <c r="D140" i="20"/>
  <c r="E140" i="20"/>
  <c r="F140" i="20"/>
  <c r="H140" i="20"/>
  <c r="I140" i="20"/>
  <c r="J140" i="20" s="1"/>
  <c r="M140" i="20"/>
  <c r="P140" i="20"/>
  <c r="S140" i="20"/>
  <c r="V140" i="20"/>
  <c r="W140" i="20"/>
  <c r="Y140" i="20" s="1"/>
  <c r="Z140" i="20"/>
  <c r="AA140" i="20"/>
  <c r="AB140" i="20"/>
  <c r="AD140" i="20" s="1"/>
  <c r="AC140" i="20"/>
  <c r="AG140" i="20"/>
  <c r="AH140" i="20"/>
  <c r="AI140" i="20" s="1"/>
  <c r="AJ140" i="20"/>
  <c r="AK140" i="20"/>
  <c r="AL140" i="20"/>
  <c r="AN140" i="20"/>
  <c r="AO140" i="20"/>
  <c r="AP140" i="20"/>
  <c r="AQ140" i="20"/>
  <c r="AR140" i="20"/>
  <c r="AS140" i="20"/>
  <c r="AT140" i="20"/>
  <c r="AU140" i="20"/>
  <c r="AV140" i="20"/>
  <c r="AW140" i="20"/>
  <c r="AX140" i="20"/>
  <c r="D141" i="20"/>
  <c r="E141" i="20"/>
  <c r="F141" i="20"/>
  <c r="H141" i="20"/>
  <c r="I141" i="20"/>
  <c r="M141" i="20"/>
  <c r="P141" i="20"/>
  <c r="V141" i="20"/>
  <c r="W141" i="20"/>
  <c r="Y141" i="20"/>
  <c r="Z141" i="20"/>
  <c r="AA141" i="20"/>
  <c r="AB141" i="20"/>
  <c r="AC141" i="20"/>
  <c r="AG141" i="20"/>
  <c r="AH141" i="20"/>
  <c r="AJ141" i="20"/>
  <c r="AK141" i="20"/>
  <c r="AL141" i="20"/>
  <c r="AN141" i="20"/>
  <c r="AO141" i="20"/>
  <c r="AP141" i="20"/>
  <c r="AQ141" i="20"/>
  <c r="AR141" i="20"/>
  <c r="AS141" i="20"/>
  <c r="AU141" i="20"/>
  <c r="AV141" i="20"/>
  <c r="AW141" i="20"/>
  <c r="D142" i="20"/>
  <c r="G142" i="20" s="1"/>
  <c r="E142" i="20"/>
  <c r="F142" i="20"/>
  <c r="H142" i="20"/>
  <c r="I142" i="20"/>
  <c r="M142" i="20"/>
  <c r="P142" i="20"/>
  <c r="S142" i="20"/>
  <c r="W142" i="20"/>
  <c r="Y142" i="20" s="1"/>
  <c r="Z142" i="20"/>
  <c r="AA142" i="20"/>
  <c r="AB142" i="20"/>
  <c r="AC142" i="20"/>
  <c r="AG142" i="20"/>
  <c r="AH142" i="20"/>
  <c r="AJ142" i="20"/>
  <c r="AK142" i="20"/>
  <c r="AL142" i="20"/>
  <c r="AN142" i="20"/>
  <c r="AO142" i="20"/>
  <c r="AP142" i="20"/>
  <c r="AQ142" i="20"/>
  <c r="AR142" i="20"/>
  <c r="AS142" i="20"/>
  <c r="AU142" i="20"/>
  <c r="AV142" i="20"/>
  <c r="AW142" i="20"/>
  <c r="D143" i="20"/>
  <c r="E143" i="20"/>
  <c r="F143" i="20"/>
  <c r="H143" i="20"/>
  <c r="I143" i="20"/>
  <c r="J143" i="20" s="1"/>
  <c r="M143" i="20"/>
  <c r="P143" i="20"/>
  <c r="S143" i="20"/>
  <c r="V143" i="20"/>
  <c r="W143" i="20"/>
  <c r="Z143" i="20"/>
  <c r="AA143" i="20"/>
  <c r="AB143" i="20"/>
  <c r="AC143" i="20"/>
  <c r="AG143" i="20"/>
  <c r="AH143" i="20"/>
  <c r="AI143" i="20" s="1"/>
  <c r="AJ143" i="20"/>
  <c r="AM143" i="20" s="1"/>
  <c r="AK143" i="20"/>
  <c r="AL143" i="20"/>
  <c r="AN143" i="20"/>
  <c r="AO143" i="20"/>
  <c r="AP143" i="20"/>
  <c r="AQ143" i="20"/>
  <c r="AR143" i="20"/>
  <c r="AS143" i="20"/>
  <c r="AU143" i="20"/>
  <c r="AV143" i="20"/>
  <c r="AW143" i="20"/>
  <c r="D144" i="20"/>
  <c r="E144" i="20"/>
  <c r="F144" i="20"/>
  <c r="H144" i="20"/>
  <c r="I144" i="20"/>
  <c r="J144" i="20"/>
  <c r="M144" i="20"/>
  <c r="P144" i="20"/>
  <c r="S144" i="20"/>
  <c r="V144" i="20"/>
  <c r="W144" i="20"/>
  <c r="Y144" i="20" s="1"/>
  <c r="Z144" i="20"/>
  <c r="AA144" i="20"/>
  <c r="AB144" i="20"/>
  <c r="AC144" i="20"/>
  <c r="AG144" i="20"/>
  <c r="AH144" i="20"/>
  <c r="AI144" i="20"/>
  <c r="AJ144" i="20"/>
  <c r="AK144" i="20"/>
  <c r="AL144" i="20"/>
  <c r="AM144" i="20"/>
  <c r="AN144" i="20"/>
  <c r="AO144" i="20"/>
  <c r="AP144" i="20"/>
  <c r="AQ144" i="20"/>
  <c r="AT144" i="20" s="1"/>
  <c r="AR144" i="20"/>
  <c r="AS144" i="20"/>
  <c r="AU144" i="20"/>
  <c r="AV144" i="20"/>
  <c r="AW144" i="20"/>
  <c r="A145" i="20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D145" i="20"/>
  <c r="E145" i="20"/>
  <c r="F145" i="20"/>
  <c r="H145" i="20"/>
  <c r="I145" i="20"/>
  <c r="M145" i="20"/>
  <c r="P145" i="20"/>
  <c r="V145" i="20"/>
  <c r="W145" i="20"/>
  <c r="Y145" i="20"/>
  <c r="Z145" i="20"/>
  <c r="AA145" i="20"/>
  <c r="AB145" i="20"/>
  <c r="AC145" i="20"/>
  <c r="AG145" i="20"/>
  <c r="AH145" i="20"/>
  <c r="AJ145" i="20"/>
  <c r="AK145" i="20"/>
  <c r="AL145" i="20"/>
  <c r="AN145" i="20"/>
  <c r="AT145" i="20" s="1"/>
  <c r="AO145" i="20"/>
  <c r="AP145" i="20"/>
  <c r="AQ145" i="20"/>
  <c r="AR145" i="20"/>
  <c r="AS145" i="20"/>
  <c r="AU145" i="20"/>
  <c r="AV145" i="20"/>
  <c r="AW145" i="20"/>
  <c r="D146" i="20"/>
  <c r="E146" i="20"/>
  <c r="F146" i="20"/>
  <c r="H146" i="20"/>
  <c r="I146" i="20"/>
  <c r="P146" i="20"/>
  <c r="S146" i="20"/>
  <c r="W146" i="20"/>
  <c r="Y146" i="20"/>
  <c r="Z146" i="20"/>
  <c r="AA146" i="20"/>
  <c r="AB146" i="20"/>
  <c r="AC146" i="20"/>
  <c r="AG146" i="20"/>
  <c r="AH146" i="20"/>
  <c r="AJ146" i="20"/>
  <c r="AK146" i="20"/>
  <c r="AL146" i="20"/>
  <c r="AN146" i="20"/>
  <c r="AO146" i="20"/>
  <c r="AP146" i="20"/>
  <c r="AQ146" i="20"/>
  <c r="AR146" i="20"/>
  <c r="AS146" i="20"/>
  <c r="AU146" i="20"/>
  <c r="AV146" i="20"/>
  <c r="AW146" i="20"/>
  <c r="D147" i="20"/>
  <c r="E147" i="20"/>
  <c r="G147" i="20" s="1"/>
  <c r="F147" i="20"/>
  <c r="H147" i="20"/>
  <c r="J147" i="20" s="1"/>
  <c r="I147" i="20"/>
  <c r="M147" i="20"/>
  <c r="P147" i="20"/>
  <c r="S147" i="20"/>
  <c r="V147" i="20"/>
  <c r="W147" i="20"/>
  <c r="Y147" i="20" s="1"/>
  <c r="Z147" i="20"/>
  <c r="AA147" i="20"/>
  <c r="AB147" i="20"/>
  <c r="AC147" i="20"/>
  <c r="AG147" i="20"/>
  <c r="AH147" i="20"/>
  <c r="AJ147" i="20"/>
  <c r="AK147" i="20"/>
  <c r="AL147" i="20"/>
  <c r="AN147" i="20"/>
  <c r="AO147" i="20"/>
  <c r="AP147" i="20"/>
  <c r="AQ147" i="20"/>
  <c r="AR147" i="20"/>
  <c r="AS147" i="20"/>
  <c r="AU147" i="20"/>
  <c r="AV147" i="20"/>
  <c r="AW147" i="20"/>
  <c r="D148" i="20"/>
  <c r="E148" i="20"/>
  <c r="F148" i="20"/>
  <c r="H148" i="20"/>
  <c r="I148" i="20"/>
  <c r="J148" i="20" s="1"/>
  <c r="M148" i="20"/>
  <c r="P148" i="20"/>
  <c r="S148" i="20"/>
  <c r="V148" i="20"/>
  <c r="W148" i="20"/>
  <c r="Y148" i="20" s="1"/>
  <c r="Z148" i="20"/>
  <c r="AA148" i="20"/>
  <c r="AB148" i="20"/>
  <c r="AC148" i="20"/>
  <c r="AG148" i="20"/>
  <c r="AH148" i="20"/>
  <c r="AI148" i="20"/>
  <c r="AJ148" i="20"/>
  <c r="AK148" i="20"/>
  <c r="AL148" i="20"/>
  <c r="AM148" i="20"/>
  <c r="AN148" i="20"/>
  <c r="AO148" i="20"/>
  <c r="AP148" i="20"/>
  <c r="AQ148" i="20"/>
  <c r="AT148" i="20" s="1"/>
  <c r="AR148" i="20"/>
  <c r="AS148" i="20"/>
  <c r="AU148" i="20"/>
  <c r="AV148" i="20"/>
  <c r="AW148" i="20"/>
  <c r="D149" i="20"/>
  <c r="E149" i="20"/>
  <c r="F149" i="20"/>
  <c r="H149" i="20"/>
  <c r="I149" i="20"/>
  <c r="J149" i="20" s="1"/>
  <c r="M149" i="20"/>
  <c r="P149" i="20"/>
  <c r="V149" i="20"/>
  <c r="W149" i="20"/>
  <c r="Y149" i="20" s="1"/>
  <c r="Z149" i="20"/>
  <c r="AA149" i="20"/>
  <c r="AB149" i="20"/>
  <c r="AD149" i="20" s="1"/>
  <c r="AC149" i="20"/>
  <c r="AG149" i="20"/>
  <c r="AH149" i="20"/>
  <c r="AJ149" i="20"/>
  <c r="AK149" i="20"/>
  <c r="AL149" i="20"/>
  <c r="AN149" i="20"/>
  <c r="AO149" i="20"/>
  <c r="AP149" i="20"/>
  <c r="AQ149" i="20"/>
  <c r="AR149" i="20"/>
  <c r="AS149" i="20"/>
  <c r="AT149" i="20"/>
  <c r="AU149" i="20"/>
  <c r="AV149" i="20"/>
  <c r="AW149" i="20"/>
  <c r="AX149" i="20"/>
  <c r="D150" i="20"/>
  <c r="E150" i="20"/>
  <c r="F150" i="20"/>
  <c r="H150" i="20"/>
  <c r="J150" i="20" s="1"/>
  <c r="I150" i="20"/>
  <c r="M150" i="20"/>
  <c r="P150" i="20"/>
  <c r="S150" i="20"/>
  <c r="W150" i="20"/>
  <c r="Y150" i="20" s="1"/>
  <c r="Z150" i="20"/>
  <c r="AA150" i="20"/>
  <c r="AB150" i="20"/>
  <c r="AC150" i="20"/>
  <c r="AI150" i="20"/>
  <c r="AG150" i="20"/>
  <c r="AH150" i="20"/>
  <c r="AJ150" i="20"/>
  <c r="AK150" i="20"/>
  <c r="AL150" i="20"/>
  <c r="AN150" i="20"/>
  <c r="AO150" i="20"/>
  <c r="AP150" i="20"/>
  <c r="AQ150" i="20"/>
  <c r="AR150" i="20"/>
  <c r="AS150" i="20"/>
  <c r="AU150" i="20"/>
  <c r="AV150" i="20"/>
  <c r="AW150" i="20"/>
  <c r="D151" i="20"/>
  <c r="E151" i="20"/>
  <c r="F151" i="20"/>
  <c r="H151" i="20"/>
  <c r="J151" i="20" s="1"/>
  <c r="I151" i="20"/>
  <c r="M151" i="20"/>
  <c r="P151" i="20"/>
  <c r="S151" i="20"/>
  <c r="V151" i="20"/>
  <c r="W151" i="20"/>
  <c r="Z151" i="20"/>
  <c r="AA151" i="20"/>
  <c r="AB151" i="20"/>
  <c r="AC151" i="20"/>
  <c r="AG151" i="20"/>
  <c r="AH151" i="20"/>
  <c r="AJ151" i="20"/>
  <c r="AK151" i="20"/>
  <c r="AL151" i="20"/>
  <c r="AN151" i="20"/>
  <c r="AO151" i="20"/>
  <c r="AP151" i="20"/>
  <c r="AQ151" i="20"/>
  <c r="AR151" i="20"/>
  <c r="AS151" i="20"/>
  <c r="AU151" i="20"/>
  <c r="AV151" i="20"/>
  <c r="AW151" i="20"/>
  <c r="D152" i="20"/>
  <c r="E152" i="20"/>
  <c r="F152" i="20"/>
  <c r="H152" i="20"/>
  <c r="I152" i="20"/>
  <c r="J152" i="20" s="1"/>
  <c r="M152" i="20"/>
  <c r="P152" i="20"/>
  <c r="S152" i="20"/>
  <c r="V152" i="20"/>
  <c r="W152" i="20"/>
  <c r="Y152" i="20" s="1"/>
  <c r="Z152" i="20"/>
  <c r="AA152" i="20"/>
  <c r="AB152" i="20"/>
  <c r="AC152" i="20"/>
  <c r="AG152" i="20"/>
  <c r="AH152" i="20"/>
  <c r="AI152" i="20"/>
  <c r="AJ152" i="20"/>
  <c r="AK152" i="20"/>
  <c r="AL152" i="20"/>
  <c r="AM152" i="20"/>
  <c r="AN152" i="20"/>
  <c r="AO152" i="20"/>
  <c r="AP152" i="20"/>
  <c r="AQ152" i="20"/>
  <c r="AT152" i="20" s="1"/>
  <c r="AR152" i="20"/>
  <c r="AS152" i="20"/>
  <c r="AU152" i="20"/>
  <c r="AV152" i="20"/>
  <c r="AW152" i="20"/>
  <c r="D153" i="20"/>
  <c r="G153" i="20" s="1"/>
  <c r="E153" i="20"/>
  <c r="F153" i="20"/>
  <c r="H153" i="20"/>
  <c r="I153" i="20"/>
  <c r="J153" i="20" s="1"/>
  <c r="M153" i="20"/>
  <c r="P153" i="20"/>
  <c r="V153" i="20"/>
  <c r="W153" i="20"/>
  <c r="Y153" i="20" s="1"/>
  <c r="Z153" i="20"/>
  <c r="AA153" i="20"/>
  <c r="AB153" i="20"/>
  <c r="AD153" i="20" s="1"/>
  <c r="AC153" i="20"/>
  <c r="AI153" i="20"/>
  <c r="AG153" i="20"/>
  <c r="AH153" i="20"/>
  <c r="AJ153" i="20"/>
  <c r="AK153" i="20"/>
  <c r="AL153" i="20"/>
  <c r="AN153" i="20"/>
  <c r="AO153" i="20"/>
  <c r="AP153" i="20"/>
  <c r="AQ153" i="20"/>
  <c r="AR153" i="20"/>
  <c r="AS153" i="20"/>
  <c r="AT153" i="20"/>
  <c r="AU153" i="20"/>
  <c r="AV153" i="20"/>
  <c r="AW153" i="20"/>
  <c r="AX153" i="20"/>
  <c r="D154" i="20"/>
  <c r="E154" i="20"/>
  <c r="F154" i="20"/>
  <c r="H154" i="20"/>
  <c r="J154" i="20" s="1"/>
  <c r="I154" i="20"/>
  <c r="M154" i="20"/>
  <c r="P154" i="20"/>
  <c r="S154" i="20"/>
  <c r="W154" i="20"/>
  <c r="Y154" i="20" s="1"/>
  <c r="Z154" i="20"/>
  <c r="AA154" i="20"/>
  <c r="AD154" i="20" s="1"/>
  <c r="AB154" i="20"/>
  <c r="AC154" i="20"/>
  <c r="AI154" i="20"/>
  <c r="AG154" i="20"/>
  <c r="AH154" i="20"/>
  <c r="AJ154" i="20"/>
  <c r="AK154" i="20"/>
  <c r="AL154" i="20"/>
  <c r="AN154" i="20"/>
  <c r="AO154" i="20"/>
  <c r="AP154" i="20"/>
  <c r="AQ154" i="20"/>
  <c r="AR154" i="20"/>
  <c r="AS154" i="20"/>
  <c r="AU154" i="20"/>
  <c r="AX154" i="20" s="1"/>
  <c r="AV154" i="20"/>
  <c r="AW154" i="20"/>
  <c r="D155" i="20"/>
  <c r="E155" i="20"/>
  <c r="F155" i="20"/>
  <c r="G155" i="20"/>
  <c r="H155" i="20"/>
  <c r="I155" i="20"/>
  <c r="J155" i="20" s="1"/>
  <c r="M155" i="20"/>
  <c r="P155" i="20"/>
  <c r="S155" i="20"/>
  <c r="V155" i="20"/>
  <c r="W155" i="20"/>
  <c r="Z155" i="20"/>
  <c r="AA155" i="20"/>
  <c r="AB155" i="20"/>
  <c r="AC155" i="20"/>
  <c r="AG155" i="20"/>
  <c r="AH155" i="20"/>
  <c r="AJ155" i="20"/>
  <c r="AK155" i="20"/>
  <c r="AL155" i="20"/>
  <c r="AN155" i="20"/>
  <c r="AO155" i="20"/>
  <c r="AP155" i="20"/>
  <c r="AQ155" i="20"/>
  <c r="AR155" i="20"/>
  <c r="AS155" i="20"/>
  <c r="AU155" i="20"/>
  <c r="AV155" i="20"/>
  <c r="AW155" i="20"/>
  <c r="D156" i="20"/>
  <c r="E156" i="20"/>
  <c r="F156" i="20"/>
  <c r="H156" i="20"/>
  <c r="I156" i="20"/>
  <c r="J156" i="20"/>
  <c r="M156" i="20"/>
  <c r="P156" i="20"/>
  <c r="S156" i="20"/>
  <c r="V156" i="20"/>
  <c r="W156" i="20"/>
  <c r="Y156" i="20" s="1"/>
  <c r="Z156" i="20"/>
  <c r="AA156" i="20"/>
  <c r="AB156" i="20"/>
  <c r="AC156" i="20"/>
  <c r="AG156" i="20"/>
  <c r="AI156" i="20" s="1"/>
  <c r="AH156" i="20"/>
  <c r="AJ156" i="20"/>
  <c r="AK156" i="20"/>
  <c r="AL156" i="20"/>
  <c r="AN156" i="20"/>
  <c r="AO156" i="20"/>
  <c r="AP156" i="20"/>
  <c r="AQ156" i="20"/>
  <c r="AR156" i="20"/>
  <c r="AS156" i="20"/>
  <c r="AU156" i="20"/>
  <c r="AV156" i="20"/>
  <c r="AW156" i="20"/>
  <c r="D157" i="20"/>
  <c r="E157" i="20"/>
  <c r="F157" i="20"/>
  <c r="H157" i="20"/>
  <c r="I157" i="20"/>
  <c r="M157" i="20"/>
  <c r="P157" i="20"/>
  <c r="V157" i="20"/>
  <c r="W157" i="20"/>
  <c r="Y157" i="20"/>
  <c r="Z157" i="20"/>
  <c r="AA157" i="20"/>
  <c r="AB157" i="20"/>
  <c r="AC157" i="20"/>
  <c r="AG157" i="20"/>
  <c r="AH157" i="20"/>
  <c r="AJ157" i="20"/>
  <c r="AK157" i="20"/>
  <c r="AL157" i="20"/>
  <c r="AN157" i="20"/>
  <c r="AO157" i="20"/>
  <c r="AP157" i="20"/>
  <c r="AQ157" i="20"/>
  <c r="AR157" i="20"/>
  <c r="AS157" i="20"/>
  <c r="AU157" i="20"/>
  <c r="AV157" i="20"/>
  <c r="AW157" i="20"/>
  <c r="D158" i="20"/>
  <c r="G158" i="20" s="1"/>
  <c r="E158" i="20"/>
  <c r="F158" i="20"/>
  <c r="H158" i="20"/>
  <c r="I158" i="20"/>
  <c r="M158" i="20"/>
  <c r="P158" i="20"/>
  <c r="S158" i="20"/>
  <c r="W158" i="20"/>
  <c r="Y158" i="20" s="1"/>
  <c r="Z158" i="20"/>
  <c r="AA158" i="20"/>
  <c r="AB158" i="20"/>
  <c r="AC158" i="20"/>
  <c r="AG158" i="20"/>
  <c r="AH158" i="20"/>
  <c r="AJ158" i="20"/>
  <c r="AK158" i="20"/>
  <c r="AL158" i="20"/>
  <c r="AN158" i="20"/>
  <c r="AO158" i="20"/>
  <c r="AP158" i="20"/>
  <c r="AQ158" i="20"/>
  <c r="AR158" i="20"/>
  <c r="AS158" i="20"/>
  <c r="AU158" i="20"/>
  <c r="AV158" i="20"/>
  <c r="AW158" i="20"/>
  <c r="D159" i="20"/>
  <c r="G159" i="20" s="1"/>
  <c r="E159" i="20"/>
  <c r="F159" i="20"/>
  <c r="H159" i="20"/>
  <c r="I159" i="20"/>
  <c r="J159" i="20" s="1"/>
  <c r="M159" i="20"/>
  <c r="P159" i="20"/>
  <c r="S159" i="20"/>
  <c r="V159" i="20"/>
  <c r="W159" i="20"/>
  <c r="Z159" i="20"/>
  <c r="AA159" i="20"/>
  <c r="AB159" i="20"/>
  <c r="AC159" i="20"/>
  <c r="AG159" i="20"/>
  <c r="AH159" i="20"/>
  <c r="AJ159" i="20"/>
  <c r="AK159" i="20"/>
  <c r="AL159" i="20"/>
  <c r="AN159" i="20"/>
  <c r="AO159" i="20"/>
  <c r="AP159" i="20"/>
  <c r="AQ159" i="20"/>
  <c r="AR159" i="20"/>
  <c r="AS159" i="20"/>
  <c r="AU159" i="20"/>
  <c r="AV159" i="20"/>
  <c r="AW159" i="20"/>
  <c r="D160" i="20"/>
  <c r="E160" i="20"/>
  <c r="F160" i="20"/>
  <c r="H160" i="20"/>
  <c r="I160" i="20"/>
  <c r="J160" i="20"/>
  <c r="M160" i="20"/>
  <c r="P160" i="20"/>
  <c r="S160" i="20"/>
  <c r="V160" i="20"/>
  <c r="W160" i="20"/>
  <c r="Y160" i="20" s="1"/>
  <c r="Z160" i="20"/>
  <c r="AA160" i="20"/>
  <c r="AB160" i="20"/>
  <c r="AC160" i="20"/>
  <c r="AG160" i="20"/>
  <c r="AH160" i="20"/>
  <c r="AJ160" i="20"/>
  <c r="AM160" i="20" s="1"/>
  <c r="AK160" i="20"/>
  <c r="AL160" i="20"/>
  <c r="AN160" i="20"/>
  <c r="AO160" i="20"/>
  <c r="AP160" i="20"/>
  <c r="AQ160" i="20"/>
  <c r="AR160" i="20"/>
  <c r="AS160" i="20"/>
  <c r="AU160" i="20"/>
  <c r="AV160" i="20"/>
  <c r="AW160" i="20"/>
  <c r="D161" i="20"/>
  <c r="E161" i="20"/>
  <c r="F161" i="20"/>
  <c r="H161" i="20"/>
  <c r="I161" i="20"/>
  <c r="M161" i="20"/>
  <c r="P161" i="20"/>
  <c r="V161" i="20"/>
  <c r="W161" i="20"/>
  <c r="Y161" i="20"/>
  <c r="Z161" i="20"/>
  <c r="AA161" i="20"/>
  <c r="AB161" i="20"/>
  <c r="AC161" i="20"/>
  <c r="AG161" i="20"/>
  <c r="AH161" i="20"/>
  <c r="AJ161" i="20"/>
  <c r="AM161" i="20" s="1"/>
  <c r="AK161" i="20"/>
  <c r="AL161" i="20"/>
  <c r="AN161" i="20"/>
  <c r="AO161" i="20"/>
  <c r="AP161" i="20"/>
  <c r="AQ161" i="20"/>
  <c r="AR161" i="20"/>
  <c r="AS161" i="20"/>
  <c r="AU161" i="20"/>
  <c r="AV161" i="20"/>
  <c r="AW161" i="20"/>
  <c r="D162" i="20"/>
  <c r="E162" i="20"/>
  <c r="F162" i="20"/>
  <c r="H162" i="20"/>
  <c r="I162" i="20"/>
  <c r="M162" i="20"/>
  <c r="P162" i="20"/>
  <c r="S162" i="20"/>
  <c r="W162" i="20"/>
  <c r="Y162" i="20"/>
  <c r="Z162" i="20"/>
  <c r="AA162" i="20"/>
  <c r="AB162" i="20"/>
  <c r="AC162" i="20"/>
  <c r="AG162" i="20"/>
  <c r="AH162" i="20"/>
  <c r="AJ162" i="20"/>
  <c r="AK162" i="20"/>
  <c r="AL162" i="20"/>
  <c r="AN162" i="20"/>
  <c r="AO162" i="20"/>
  <c r="AP162" i="20"/>
  <c r="AQ162" i="20"/>
  <c r="AR162" i="20"/>
  <c r="AS162" i="20"/>
  <c r="AU162" i="20"/>
  <c r="AV162" i="20"/>
  <c r="AW162" i="20"/>
  <c r="D163" i="20"/>
  <c r="E163" i="20"/>
  <c r="G163" i="20" s="1"/>
  <c r="F163" i="20"/>
  <c r="H163" i="20"/>
  <c r="J163" i="20" s="1"/>
  <c r="I163" i="20"/>
  <c r="M163" i="20"/>
  <c r="P163" i="20"/>
  <c r="S163" i="20"/>
  <c r="V163" i="20"/>
  <c r="W163" i="20"/>
  <c r="Z163" i="20"/>
  <c r="AA163" i="20"/>
  <c r="AB163" i="20"/>
  <c r="AC163" i="20"/>
  <c r="AG163" i="20"/>
  <c r="AH163" i="20"/>
  <c r="AJ163" i="20"/>
  <c r="AK163" i="20"/>
  <c r="AL163" i="20"/>
  <c r="AN163" i="20"/>
  <c r="AO163" i="20"/>
  <c r="AP163" i="20"/>
  <c r="AQ163" i="20"/>
  <c r="AR163" i="20"/>
  <c r="AS163" i="20"/>
  <c r="AU163" i="20"/>
  <c r="AV163" i="20"/>
  <c r="AW163" i="20"/>
  <c r="D164" i="20"/>
  <c r="E164" i="20"/>
  <c r="F164" i="20"/>
  <c r="H164" i="20"/>
  <c r="I164" i="20"/>
  <c r="J164" i="20" s="1"/>
  <c r="M164" i="20"/>
  <c r="P164" i="20"/>
  <c r="S164" i="20"/>
  <c r="V164" i="20"/>
  <c r="W164" i="20"/>
  <c r="Y164" i="20" s="1"/>
  <c r="Z164" i="20"/>
  <c r="AA164" i="20"/>
  <c r="AB164" i="20"/>
  <c r="AC164" i="20"/>
  <c r="AI164" i="20"/>
  <c r="AG164" i="20"/>
  <c r="AH164" i="20"/>
  <c r="AJ164" i="20"/>
  <c r="AM164" i="20" s="1"/>
  <c r="AK164" i="20"/>
  <c r="AL164" i="20"/>
  <c r="AN164" i="20"/>
  <c r="AO164" i="20"/>
  <c r="AP164" i="20"/>
  <c r="AQ164" i="20"/>
  <c r="AR164" i="20"/>
  <c r="AS164" i="20"/>
  <c r="AU164" i="20"/>
  <c r="AV164" i="20"/>
  <c r="AW164" i="20"/>
  <c r="D165" i="20"/>
  <c r="E165" i="20"/>
  <c r="F165" i="20"/>
  <c r="H165" i="20"/>
  <c r="I165" i="20"/>
  <c r="M165" i="20"/>
  <c r="P165" i="20"/>
  <c r="V165" i="20"/>
  <c r="W165" i="20"/>
  <c r="Y165" i="20"/>
  <c r="Z165" i="20"/>
  <c r="AA165" i="20"/>
  <c r="AB165" i="20"/>
  <c r="AC165" i="20"/>
  <c r="AG165" i="20"/>
  <c r="AH165" i="20"/>
  <c r="AJ165" i="20"/>
  <c r="AM165" i="20" s="1"/>
  <c r="AK165" i="20"/>
  <c r="AL165" i="20"/>
  <c r="AN165" i="20"/>
  <c r="AO165" i="20"/>
  <c r="AP165" i="20"/>
  <c r="AQ165" i="20"/>
  <c r="AR165" i="20"/>
  <c r="AS165" i="20"/>
  <c r="AU165" i="20"/>
  <c r="AV165" i="20"/>
  <c r="AW165" i="20"/>
  <c r="D166" i="20"/>
  <c r="E166" i="20"/>
  <c r="F166" i="20"/>
  <c r="H166" i="20"/>
  <c r="I166" i="20"/>
  <c r="M166" i="20"/>
  <c r="P166" i="20"/>
  <c r="S166" i="20"/>
  <c r="W166" i="20"/>
  <c r="Y166" i="20"/>
  <c r="Z166" i="20"/>
  <c r="AA166" i="20"/>
  <c r="AB166" i="20"/>
  <c r="AC166" i="20"/>
  <c r="AG166" i="20"/>
  <c r="AH166" i="20"/>
  <c r="AJ166" i="20"/>
  <c r="AK166" i="20"/>
  <c r="AL166" i="20"/>
  <c r="AN166" i="20"/>
  <c r="AO166" i="20"/>
  <c r="AP166" i="20"/>
  <c r="AQ166" i="20"/>
  <c r="AR166" i="20"/>
  <c r="AS166" i="20"/>
  <c r="AU166" i="20"/>
  <c r="AV166" i="20"/>
  <c r="AW166" i="20"/>
  <c r="D167" i="20"/>
  <c r="E167" i="20"/>
  <c r="F167" i="20"/>
  <c r="G167" i="20" s="1"/>
  <c r="H167" i="20"/>
  <c r="J167" i="20" s="1"/>
  <c r="I167" i="20"/>
  <c r="M167" i="20"/>
  <c r="P167" i="20"/>
  <c r="S167" i="20"/>
  <c r="V167" i="20"/>
  <c r="W167" i="20"/>
  <c r="Z167" i="20"/>
  <c r="AA167" i="20"/>
  <c r="AB167" i="20"/>
  <c r="AC167" i="20"/>
  <c r="AG167" i="20"/>
  <c r="AH167" i="20"/>
  <c r="AJ167" i="20"/>
  <c r="AK167" i="20"/>
  <c r="AL167" i="20"/>
  <c r="AN167" i="20"/>
  <c r="AO167" i="20"/>
  <c r="AP167" i="20"/>
  <c r="AQ167" i="20"/>
  <c r="AR167" i="20"/>
  <c r="AS167" i="20"/>
  <c r="AU167" i="20"/>
  <c r="AV167" i="20"/>
  <c r="AW167" i="20"/>
  <c r="D168" i="20"/>
  <c r="E168" i="20"/>
  <c r="F168" i="20"/>
  <c r="H168" i="20"/>
  <c r="I168" i="20"/>
  <c r="J168" i="20" s="1"/>
  <c r="M168" i="20"/>
  <c r="P168" i="20"/>
  <c r="S168" i="20"/>
  <c r="V168" i="20"/>
  <c r="W168" i="20"/>
  <c r="Y168" i="20" s="1"/>
  <c r="Z168" i="20"/>
  <c r="AA168" i="20"/>
  <c r="AB168" i="20"/>
  <c r="AC168" i="20"/>
  <c r="AG168" i="20"/>
  <c r="AH168" i="20"/>
  <c r="AI168" i="20"/>
  <c r="AJ168" i="20"/>
  <c r="AK168" i="20"/>
  <c r="AL168" i="20"/>
  <c r="AM168" i="20"/>
  <c r="AN168" i="20"/>
  <c r="AO168" i="20"/>
  <c r="AP168" i="20"/>
  <c r="AQ168" i="20"/>
  <c r="AT168" i="20" s="1"/>
  <c r="AR168" i="20"/>
  <c r="AS168" i="20"/>
  <c r="AU168" i="20"/>
  <c r="AV168" i="20"/>
  <c r="AW168" i="20"/>
  <c r="D169" i="20"/>
  <c r="G169" i="20" s="1"/>
  <c r="E169" i="20"/>
  <c r="F169" i="20"/>
  <c r="H169" i="20"/>
  <c r="I169" i="20"/>
  <c r="J169" i="20" s="1"/>
  <c r="M169" i="20"/>
  <c r="P169" i="20"/>
  <c r="V169" i="20"/>
  <c r="W169" i="20"/>
  <c r="Y169" i="20"/>
  <c r="Z169" i="20"/>
  <c r="AA169" i="20"/>
  <c r="AB169" i="20"/>
  <c r="AD169" i="20" s="1"/>
  <c r="AC169" i="20"/>
  <c r="AI169" i="20"/>
  <c r="AG169" i="20"/>
  <c r="AH169" i="20"/>
  <c r="AJ169" i="20"/>
  <c r="AK169" i="20"/>
  <c r="AL169" i="20"/>
  <c r="AN169" i="20"/>
  <c r="AO169" i="20"/>
  <c r="AP169" i="20"/>
  <c r="AQ169" i="20"/>
  <c r="AR169" i="20"/>
  <c r="AS169" i="20"/>
  <c r="AT169" i="20"/>
  <c r="AU169" i="20"/>
  <c r="AV169" i="20"/>
  <c r="AW169" i="20"/>
  <c r="AX169" i="20"/>
  <c r="D170" i="20"/>
  <c r="E170" i="20"/>
  <c r="F170" i="20"/>
  <c r="H170" i="20"/>
  <c r="J170" i="20" s="1"/>
  <c r="I170" i="20"/>
  <c r="M170" i="20"/>
  <c r="P170" i="20"/>
  <c r="S170" i="20"/>
  <c r="W170" i="20"/>
  <c r="Y170" i="20" s="1"/>
  <c r="Z170" i="20"/>
  <c r="AA170" i="20"/>
  <c r="AD170" i="20" s="1"/>
  <c r="AB170" i="20"/>
  <c r="AC170" i="20"/>
  <c r="AI170" i="20"/>
  <c r="AG170" i="20"/>
  <c r="AH170" i="20"/>
  <c r="AJ170" i="20"/>
  <c r="AK170" i="20"/>
  <c r="AL170" i="20"/>
  <c r="AN170" i="20"/>
  <c r="AO170" i="20"/>
  <c r="AP170" i="20"/>
  <c r="AQ170" i="20"/>
  <c r="AR170" i="20"/>
  <c r="AS170" i="20"/>
  <c r="AU170" i="20"/>
  <c r="AX170" i="20" s="1"/>
  <c r="AV170" i="20"/>
  <c r="AW170" i="20"/>
  <c r="D171" i="20"/>
  <c r="E171" i="20"/>
  <c r="F171" i="20"/>
  <c r="H171" i="20"/>
  <c r="J171" i="20" s="1"/>
  <c r="I171" i="20"/>
  <c r="M171" i="20"/>
  <c r="P171" i="20"/>
  <c r="S171" i="20"/>
  <c r="V171" i="20"/>
  <c r="W171" i="20"/>
  <c r="Z171" i="20"/>
  <c r="AA171" i="20"/>
  <c r="AB171" i="20"/>
  <c r="AC171" i="20"/>
  <c r="AG171" i="20"/>
  <c r="AH171" i="20"/>
  <c r="AJ171" i="20"/>
  <c r="AK171" i="20"/>
  <c r="AL171" i="20"/>
  <c r="AN171" i="20"/>
  <c r="AO171" i="20"/>
  <c r="AP171" i="20"/>
  <c r="AQ171" i="20"/>
  <c r="AR171" i="20"/>
  <c r="AS171" i="20"/>
  <c r="AU171" i="20"/>
  <c r="AV171" i="20"/>
  <c r="AW171" i="20"/>
  <c r="D172" i="20"/>
  <c r="E172" i="20"/>
  <c r="F172" i="20"/>
  <c r="H172" i="20"/>
  <c r="I172" i="20"/>
  <c r="J172" i="20" s="1"/>
  <c r="M172" i="20"/>
  <c r="P172" i="20"/>
  <c r="S172" i="20"/>
  <c r="V172" i="20"/>
  <c r="W172" i="20"/>
  <c r="Y172" i="20" s="1"/>
  <c r="Z172" i="20"/>
  <c r="AA172" i="20"/>
  <c r="AB172" i="20"/>
  <c r="AC172" i="20"/>
  <c r="AG172" i="20"/>
  <c r="AI172" i="20" s="1"/>
  <c r="AH172" i="20"/>
  <c r="AJ172" i="20"/>
  <c r="AK172" i="20"/>
  <c r="AM172" i="20" s="1"/>
  <c r="AL172" i="20"/>
  <c r="AN172" i="20"/>
  <c r="AO172" i="20"/>
  <c r="AP172" i="20"/>
  <c r="AQ172" i="20"/>
  <c r="AR172" i="20"/>
  <c r="AS172" i="20"/>
  <c r="AU172" i="20"/>
  <c r="AV172" i="20"/>
  <c r="AW172" i="20"/>
  <c r="D173" i="20"/>
  <c r="E173" i="20"/>
  <c r="F173" i="20"/>
  <c r="H173" i="20"/>
  <c r="I173" i="20"/>
  <c r="J173" i="20" s="1"/>
  <c r="M173" i="20"/>
  <c r="P173" i="20"/>
  <c r="V173" i="20"/>
  <c r="W173" i="20"/>
  <c r="Y173" i="20"/>
  <c r="Z173" i="20"/>
  <c r="AA173" i="20"/>
  <c r="AB173" i="20"/>
  <c r="AC173" i="20"/>
  <c r="AD173" i="20"/>
  <c r="AG173" i="20"/>
  <c r="AH173" i="20"/>
  <c r="AJ173" i="20"/>
  <c r="AK173" i="20"/>
  <c r="AL173" i="20"/>
  <c r="AN173" i="20"/>
  <c r="AT173" i="20" s="1"/>
  <c r="AO173" i="20"/>
  <c r="AP173" i="20"/>
  <c r="AQ173" i="20"/>
  <c r="AR173" i="20"/>
  <c r="AS173" i="20"/>
  <c r="AU173" i="20"/>
  <c r="AV173" i="20"/>
  <c r="AX173" i="20" s="1"/>
  <c r="AW173" i="20"/>
  <c r="D174" i="20"/>
  <c r="E174" i="20"/>
  <c r="F174" i="20"/>
  <c r="H174" i="20"/>
  <c r="J174" i="20" s="1"/>
  <c r="I174" i="20"/>
  <c r="M174" i="20"/>
  <c r="P174" i="20"/>
  <c r="S174" i="20"/>
  <c r="W174" i="20"/>
  <c r="Y174" i="20"/>
  <c r="Z174" i="20"/>
  <c r="AA174" i="20"/>
  <c r="AB174" i="20"/>
  <c r="AC174" i="20"/>
  <c r="AG174" i="20"/>
  <c r="AH174" i="20"/>
  <c r="AJ174" i="20"/>
  <c r="AK174" i="20"/>
  <c r="AL174" i="20"/>
  <c r="AN174" i="20"/>
  <c r="AO174" i="20"/>
  <c r="AP174" i="20"/>
  <c r="AQ174" i="20"/>
  <c r="AR174" i="20"/>
  <c r="AS174" i="20"/>
  <c r="AU174" i="20"/>
  <c r="AV174" i="20"/>
  <c r="AW174" i="20"/>
  <c r="D175" i="20"/>
  <c r="E175" i="20"/>
  <c r="G175" i="20" s="1"/>
  <c r="F175" i="20"/>
  <c r="H175" i="20"/>
  <c r="I175" i="20"/>
  <c r="J175" i="20" s="1"/>
  <c r="M175" i="20"/>
  <c r="P175" i="20"/>
  <c r="S175" i="20"/>
  <c r="V175" i="20"/>
  <c r="W175" i="20"/>
  <c r="Z175" i="20"/>
  <c r="AA175" i="20"/>
  <c r="AD175" i="20" s="1"/>
  <c r="AB175" i="20"/>
  <c r="AC175" i="20"/>
  <c r="AI175" i="20"/>
  <c r="AG175" i="20"/>
  <c r="AH175" i="20"/>
  <c r="AJ175" i="20"/>
  <c r="AK175" i="20"/>
  <c r="AL175" i="20"/>
  <c r="AN175" i="20"/>
  <c r="AO175" i="20"/>
  <c r="AP175" i="20"/>
  <c r="AQ175" i="20"/>
  <c r="AR175" i="20"/>
  <c r="AS175" i="20"/>
  <c r="AU175" i="20"/>
  <c r="AX175" i="20" s="1"/>
  <c r="AV175" i="20"/>
  <c r="AW175" i="20"/>
  <c r="D176" i="20"/>
  <c r="E176" i="20"/>
  <c r="F176" i="20"/>
  <c r="H176" i="20"/>
  <c r="J176" i="20" s="1"/>
  <c r="I176" i="20"/>
  <c r="M176" i="20"/>
  <c r="P176" i="20"/>
  <c r="S176" i="20"/>
  <c r="V176" i="20"/>
  <c r="W176" i="20"/>
  <c r="Y176" i="20" s="1"/>
  <c r="Z176" i="20"/>
  <c r="AA176" i="20"/>
  <c r="AD176" i="20" s="1"/>
  <c r="AB176" i="20"/>
  <c r="AC176" i="20"/>
  <c r="AG176" i="20"/>
  <c r="AI176" i="20" s="1"/>
  <c r="AH176" i="20"/>
  <c r="AJ176" i="20"/>
  <c r="AM176" i="20" s="1"/>
  <c r="AK176" i="20"/>
  <c r="AL176" i="20"/>
  <c r="AN176" i="20"/>
  <c r="AO176" i="20"/>
  <c r="AP176" i="20"/>
  <c r="AQ176" i="20"/>
  <c r="AR176" i="20"/>
  <c r="AS176" i="20"/>
  <c r="AU176" i="20"/>
  <c r="AX176" i="20" s="1"/>
  <c r="AV176" i="20"/>
  <c r="AW176" i="20"/>
  <c r="D177" i="20"/>
  <c r="E177" i="20"/>
  <c r="F177" i="20"/>
  <c r="H177" i="20"/>
  <c r="I177" i="20"/>
  <c r="M177" i="20"/>
  <c r="P177" i="20"/>
  <c r="V177" i="20"/>
  <c r="W177" i="20"/>
  <c r="Y177" i="20" s="1"/>
  <c r="Z177" i="20"/>
  <c r="AA177" i="20"/>
  <c r="AD177" i="20" s="1"/>
  <c r="AB177" i="20"/>
  <c r="AC177" i="20"/>
  <c r="AG177" i="20"/>
  <c r="AH177" i="20"/>
  <c r="AJ177" i="20"/>
  <c r="AM177" i="20" s="1"/>
  <c r="AK177" i="20"/>
  <c r="AL177" i="20"/>
  <c r="AN177" i="20"/>
  <c r="AO177" i="20"/>
  <c r="AP177" i="20"/>
  <c r="AQ177" i="20"/>
  <c r="AR177" i="20"/>
  <c r="AS177" i="20"/>
  <c r="AU177" i="20"/>
  <c r="AX177" i="20" s="1"/>
  <c r="AV177" i="20"/>
  <c r="AW177" i="20"/>
  <c r="D178" i="20"/>
  <c r="E178" i="20"/>
  <c r="F178" i="20"/>
  <c r="H178" i="20"/>
  <c r="I178" i="20"/>
  <c r="M178" i="20"/>
  <c r="P178" i="20"/>
  <c r="S178" i="20"/>
  <c r="W178" i="20"/>
  <c r="Y178" i="20" s="1"/>
  <c r="Z178" i="20"/>
  <c r="AA178" i="20"/>
  <c r="AB178" i="20"/>
  <c r="AC178" i="20"/>
  <c r="AG178" i="20"/>
  <c r="AH178" i="20"/>
  <c r="AJ178" i="20"/>
  <c r="AM178" i="20" s="1"/>
  <c r="AK178" i="20"/>
  <c r="AL178" i="20"/>
  <c r="AN178" i="20"/>
  <c r="AO178" i="20"/>
  <c r="AP178" i="20"/>
  <c r="AQ178" i="20"/>
  <c r="AR178" i="20"/>
  <c r="AS178" i="20"/>
  <c r="AU178" i="20"/>
  <c r="AV178" i="20"/>
  <c r="AW178" i="20"/>
  <c r="D179" i="20"/>
  <c r="E179" i="20"/>
  <c r="F179" i="20"/>
  <c r="H179" i="20"/>
  <c r="I179" i="20"/>
  <c r="J179" i="20" s="1"/>
  <c r="M179" i="20"/>
  <c r="P179" i="20"/>
  <c r="S179" i="20"/>
  <c r="V179" i="20"/>
  <c r="W179" i="20"/>
  <c r="Z179" i="20"/>
  <c r="AA179" i="20"/>
  <c r="AD179" i="20" s="1"/>
  <c r="AB179" i="20"/>
  <c r="AC179" i="20"/>
  <c r="AG179" i="20"/>
  <c r="AH179" i="20"/>
  <c r="AJ179" i="20"/>
  <c r="AK179" i="20"/>
  <c r="AM179" i="20" s="1"/>
  <c r="AL179" i="20"/>
  <c r="AN179" i="20"/>
  <c r="AO179" i="20"/>
  <c r="AP179" i="20"/>
  <c r="AQ179" i="20"/>
  <c r="AR179" i="20"/>
  <c r="AS179" i="20"/>
  <c r="AU179" i="20"/>
  <c r="AV179" i="20"/>
  <c r="AW179" i="20"/>
  <c r="D180" i="20"/>
  <c r="E180" i="20"/>
  <c r="F180" i="20"/>
  <c r="H180" i="20"/>
  <c r="I180" i="20"/>
  <c r="J180" i="20" s="1"/>
  <c r="M180" i="20"/>
  <c r="P180" i="20"/>
  <c r="S180" i="20"/>
  <c r="V180" i="20"/>
  <c r="W180" i="20"/>
  <c r="Y180" i="20" s="1"/>
  <c r="Z180" i="20"/>
  <c r="AA180" i="20"/>
  <c r="AB180" i="20"/>
  <c r="AC180" i="20"/>
  <c r="AG180" i="20"/>
  <c r="AI180" i="20" s="1"/>
  <c r="AH180" i="20"/>
  <c r="AJ180" i="20"/>
  <c r="AK180" i="20"/>
  <c r="AM180" i="20" s="1"/>
  <c r="AL180" i="20"/>
  <c r="AN180" i="20"/>
  <c r="AO180" i="20"/>
  <c r="AP180" i="20"/>
  <c r="AQ180" i="20"/>
  <c r="AR180" i="20"/>
  <c r="AS180" i="20"/>
  <c r="AU180" i="20"/>
  <c r="AV180" i="20"/>
  <c r="AW180" i="20"/>
  <c r="D181" i="20"/>
  <c r="E181" i="20"/>
  <c r="F181" i="20"/>
  <c r="H181" i="20"/>
  <c r="I181" i="20"/>
  <c r="J181" i="20" s="1"/>
  <c r="M181" i="20"/>
  <c r="P181" i="20"/>
  <c r="S181" i="20"/>
  <c r="V181" i="20"/>
  <c r="W181" i="20"/>
  <c r="Y181" i="20"/>
  <c r="Z181" i="20"/>
  <c r="AA181" i="20"/>
  <c r="AB181" i="20"/>
  <c r="AC181" i="20"/>
  <c r="AG181" i="20"/>
  <c r="AH181" i="20"/>
  <c r="AJ181" i="20"/>
  <c r="AK181" i="20"/>
  <c r="AL181" i="20"/>
  <c r="AN181" i="20"/>
  <c r="AO181" i="20"/>
  <c r="AP181" i="20"/>
  <c r="AQ181" i="20"/>
  <c r="AR181" i="20"/>
  <c r="AS181" i="20"/>
  <c r="AU181" i="20"/>
  <c r="AV181" i="20"/>
  <c r="AW181" i="20"/>
  <c r="D182" i="20"/>
  <c r="E182" i="20"/>
  <c r="F182" i="20"/>
  <c r="G182" i="20" s="1"/>
  <c r="H182" i="20"/>
  <c r="J182" i="20" s="1"/>
  <c r="I182" i="20"/>
  <c r="P182" i="20"/>
  <c r="S182" i="20"/>
  <c r="W182" i="20"/>
  <c r="Z182" i="20"/>
  <c r="AA182" i="20"/>
  <c r="AB182" i="20"/>
  <c r="AC182" i="20"/>
  <c r="AG182" i="20"/>
  <c r="AH182" i="20"/>
  <c r="AJ182" i="20"/>
  <c r="AK182" i="20"/>
  <c r="AL182" i="20"/>
  <c r="AN182" i="20"/>
  <c r="AO182" i="20"/>
  <c r="AP182" i="20"/>
  <c r="AQ182" i="20"/>
  <c r="AR182" i="20"/>
  <c r="AS182" i="20"/>
  <c r="AU182" i="20"/>
  <c r="AV182" i="20"/>
  <c r="AW182" i="20"/>
  <c r="D183" i="20"/>
  <c r="E183" i="20"/>
  <c r="G183" i="20" s="1"/>
  <c r="F183" i="20"/>
  <c r="H183" i="20"/>
  <c r="J183" i="20" s="1"/>
  <c r="I183" i="20"/>
  <c r="M183" i="20"/>
  <c r="P183" i="20"/>
  <c r="S183" i="20"/>
  <c r="V183" i="20"/>
  <c r="W183" i="20"/>
  <c r="Y183" i="20" s="1"/>
  <c r="Z183" i="20"/>
  <c r="AA183" i="20"/>
  <c r="AB183" i="20"/>
  <c r="AC183" i="20"/>
  <c r="AG183" i="20"/>
  <c r="AH183" i="20"/>
  <c r="AJ183" i="20"/>
  <c r="AK183" i="20"/>
  <c r="AL183" i="20"/>
  <c r="AN183" i="20"/>
  <c r="AO183" i="20"/>
  <c r="AP183" i="20"/>
  <c r="AQ183" i="20"/>
  <c r="AR183" i="20"/>
  <c r="AS183" i="20"/>
  <c r="AU183" i="20"/>
  <c r="AV183" i="20"/>
  <c r="AW183" i="20"/>
  <c r="D184" i="20"/>
  <c r="E184" i="20"/>
  <c r="F184" i="20"/>
  <c r="H184" i="20"/>
  <c r="I184" i="20"/>
  <c r="J184" i="20" s="1"/>
  <c r="M184" i="20"/>
  <c r="P184" i="20"/>
  <c r="S184" i="20"/>
  <c r="V184" i="20"/>
  <c r="W184" i="20"/>
  <c r="Y184" i="20" s="1"/>
  <c r="Z184" i="20"/>
  <c r="AA184" i="20"/>
  <c r="AB184" i="20"/>
  <c r="AC184" i="20"/>
  <c r="AG184" i="20"/>
  <c r="AH184" i="20"/>
  <c r="AJ184" i="20"/>
  <c r="AM184" i="20" s="1"/>
  <c r="AK184" i="20"/>
  <c r="AL184" i="20"/>
  <c r="AN184" i="20"/>
  <c r="AO184" i="20"/>
  <c r="AP184" i="20"/>
  <c r="AQ184" i="20"/>
  <c r="AR184" i="20"/>
  <c r="AS184" i="20"/>
  <c r="AU184" i="20"/>
  <c r="AV184" i="20"/>
  <c r="AW184" i="20"/>
  <c r="D185" i="20"/>
  <c r="E185" i="20"/>
  <c r="F185" i="20"/>
  <c r="H185" i="20"/>
  <c r="I185" i="20"/>
  <c r="M185" i="20"/>
  <c r="P185" i="20"/>
  <c r="S185" i="20"/>
  <c r="V185" i="20"/>
  <c r="W185" i="20"/>
  <c r="Y185" i="20" s="1"/>
  <c r="Z185" i="20"/>
  <c r="AA185" i="20"/>
  <c r="AB185" i="20"/>
  <c r="AD185" i="20" s="1"/>
  <c r="AC185" i="20"/>
  <c r="AG185" i="20"/>
  <c r="AH185" i="20"/>
  <c r="AJ185" i="20"/>
  <c r="AK185" i="20"/>
  <c r="AL185" i="20"/>
  <c r="AN185" i="20"/>
  <c r="AO185" i="20"/>
  <c r="AP185" i="20"/>
  <c r="AQ185" i="20"/>
  <c r="AR185" i="20"/>
  <c r="AS185" i="20"/>
  <c r="AU185" i="20"/>
  <c r="AV185" i="20"/>
  <c r="AW185" i="20"/>
  <c r="D186" i="20"/>
  <c r="E186" i="20"/>
  <c r="F186" i="20"/>
  <c r="H186" i="20"/>
  <c r="J186" i="20" s="1"/>
  <c r="I186" i="20"/>
  <c r="M186" i="20"/>
  <c r="P186" i="20"/>
  <c r="S186" i="20"/>
  <c r="V186" i="20"/>
  <c r="W186" i="20"/>
  <c r="Z186" i="20"/>
  <c r="AA186" i="20"/>
  <c r="AB186" i="20"/>
  <c r="AC186" i="20"/>
  <c r="AG186" i="20"/>
  <c r="AH186" i="20"/>
  <c r="AJ186" i="20"/>
  <c r="AK186" i="20"/>
  <c r="AL186" i="20"/>
  <c r="AN186" i="20"/>
  <c r="AO186" i="20"/>
  <c r="AP186" i="20"/>
  <c r="AQ186" i="20"/>
  <c r="AR186" i="20"/>
  <c r="AS186" i="20"/>
  <c r="AU186" i="20"/>
  <c r="AV186" i="20"/>
  <c r="AW186" i="20"/>
  <c r="D187" i="20"/>
  <c r="E187" i="20"/>
  <c r="F187" i="20"/>
  <c r="H187" i="20"/>
  <c r="I187" i="20"/>
  <c r="J187" i="20" s="1"/>
  <c r="M187" i="20"/>
  <c r="P187" i="20"/>
  <c r="S187" i="20"/>
  <c r="V187" i="20"/>
  <c r="W187" i="20"/>
  <c r="Y187" i="20" s="1"/>
  <c r="Z187" i="20"/>
  <c r="AA187" i="20"/>
  <c r="AB187" i="20"/>
  <c r="AC187" i="20"/>
  <c r="AG187" i="20"/>
  <c r="AH187" i="20"/>
  <c r="AJ187" i="20"/>
  <c r="AK187" i="20"/>
  <c r="AL187" i="20"/>
  <c r="AN187" i="20"/>
  <c r="AO187" i="20"/>
  <c r="AP187" i="20"/>
  <c r="AQ187" i="20"/>
  <c r="AR187" i="20"/>
  <c r="AS187" i="20"/>
  <c r="AU187" i="20"/>
  <c r="AV187" i="20"/>
  <c r="AW187" i="20"/>
  <c r="D188" i="20"/>
  <c r="E188" i="20"/>
  <c r="F188" i="20"/>
  <c r="H188" i="20"/>
  <c r="I188" i="20"/>
  <c r="J188" i="20" s="1"/>
  <c r="M188" i="20"/>
  <c r="P188" i="20"/>
  <c r="S188" i="20"/>
  <c r="V188" i="20"/>
  <c r="W188" i="20"/>
  <c r="Y188" i="20" s="1"/>
  <c r="Z188" i="20"/>
  <c r="AA188" i="20"/>
  <c r="AD188" i="20" s="1"/>
  <c r="AB188" i="20"/>
  <c r="AC188" i="20"/>
  <c r="AG188" i="20"/>
  <c r="AH188" i="20"/>
  <c r="AJ188" i="20"/>
  <c r="AK188" i="20"/>
  <c r="AL188" i="20"/>
  <c r="AM188" i="20" s="1"/>
  <c r="AN188" i="20"/>
  <c r="AT188" i="20" s="1"/>
  <c r="AO188" i="20"/>
  <c r="AP188" i="20"/>
  <c r="AQ188" i="20"/>
  <c r="AR188" i="20"/>
  <c r="AS188" i="20"/>
  <c r="AU188" i="20"/>
  <c r="AX188" i="20" s="1"/>
  <c r="AV188" i="20"/>
  <c r="AW188" i="20"/>
  <c r="D189" i="20"/>
  <c r="E189" i="20"/>
  <c r="F189" i="20"/>
  <c r="H189" i="20"/>
  <c r="I189" i="20"/>
  <c r="M189" i="20"/>
  <c r="P189" i="20"/>
  <c r="V189" i="20"/>
  <c r="W189" i="20"/>
  <c r="Y189" i="20" s="1"/>
  <c r="Z189" i="20"/>
  <c r="AA189" i="20"/>
  <c r="AB189" i="20"/>
  <c r="AC189" i="20"/>
  <c r="AD189" i="20"/>
  <c r="AG189" i="20"/>
  <c r="AH189" i="20"/>
  <c r="AJ189" i="20"/>
  <c r="AK189" i="20"/>
  <c r="AL189" i="20"/>
  <c r="AN189" i="20"/>
  <c r="AO189" i="20"/>
  <c r="AP189" i="20"/>
  <c r="AQ189" i="20"/>
  <c r="AR189" i="20"/>
  <c r="AS189" i="20"/>
  <c r="AU189" i="20"/>
  <c r="AV189" i="20"/>
  <c r="AW189" i="20"/>
  <c r="AX189" i="20" s="1"/>
  <c r="D190" i="20"/>
  <c r="E190" i="20"/>
  <c r="F190" i="20"/>
  <c r="H190" i="20"/>
  <c r="J190" i="20" s="1"/>
  <c r="I190" i="20"/>
  <c r="M190" i="20"/>
  <c r="P190" i="20"/>
  <c r="S190" i="20"/>
  <c r="V190" i="20"/>
  <c r="W190" i="20"/>
  <c r="Y190" i="20" s="1"/>
  <c r="Z190" i="20"/>
  <c r="AA190" i="20"/>
  <c r="AB190" i="20"/>
  <c r="AC190" i="20"/>
  <c r="AG190" i="20"/>
  <c r="AH190" i="20"/>
  <c r="AJ190" i="20"/>
  <c r="AK190" i="20"/>
  <c r="AL190" i="20"/>
  <c r="AN190" i="20"/>
  <c r="AO190" i="20"/>
  <c r="AP190" i="20"/>
  <c r="AQ190" i="20"/>
  <c r="AR190" i="20"/>
  <c r="AS190" i="20"/>
  <c r="AU190" i="20"/>
  <c r="AV190" i="20"/>
  <c r="AW190" i="20"/>
  <c r="D191" i="20"/>
  <c r="E191" i="20"/>
  <c r="F191" i="20"/>
  <c r="H191" i="20"/>
  <c r="J191" i="20" s="1"/>
  <c r="I191" i="20"/>
  <c r="M191" i="20"/>
  <c r="P191" i="20"/>
  <c r="S191" i="20"/>
  <c r="V191" i="20"/>
  <c r="W191" i="20"/>
  <c r="Z191" i="20"/>
  <c r="AA191" i="20"/>
  <c r="AB191" i="20"/>
  <c r="AC191" i="20"/>
  <c r="AG191" i="20"/>
  <c r="AI191" i="20" s="1"/>
  <c r="AH191" i="20"/>
  <c r="AJ191" i="20"/>
  <c r="AM191" i="20" s="1"/>
  <c r="AK191" i="20"/>
  <c r="AL191" i="20"/>
  <c r="AN191" i="20"/>
  <c r="AO191" i="20"/>
  <c r="AP191" i="20"/>
  <c r="AQ191" i="20"/>
  <c r="AR191" i="20"/>
  <c r="AS191" i="20"/>
  <c r="AU191" i="20"/>
  <c r="AX191" i="20" s="1"/>
  <c r="AV191" i="20"/>
  <c r="AW191" i="20"/>
  <c r="D192" i="20"/>
  <c r="E192" i="20"/>
  <c r="F192" i="20"/>
  <c r="H192" i="20"/>
  <c r="J192" i="20" s="1"/>
  <c r="I192" i="20"/>
  <c r="M192" i="20"/>
  <c r="P192" i="20"/>
  <c r="S192" i="20"/>
  <c r="V192" i="20"/>
  <c r="W192" i="20"/>
  <c r="Y192" i="20" s="1"/>
  <c r="Z192" i="20"/>
  <c r="AA192" i="20"/>
  <c r="AB192" i="20"/>
  <c r="AD192" i="20" s="1"/>
  <c r="AC192" i="20"/>
  <c r="AG192" i="20"/>
  <c r="AH192" i="20"/>
  <c r="AI192" i="20" s="1"/>
  <c r="AJ192" i="20"/>
  <c r="AK192" i="20"/>
  <c r="AL192" i="20"/>
  <c r="AN192" i="20"/>
  <c r="AO192" i="20"/>
  <c r="AP192" i="20"/>
  <c r="AQ192" i="20"/>
  <c r="AR192" i="20"/>
  <c r="AS192" i="20"/>
  <c r="AT192" i="20"/>
  <c r="AU192" i="20"/>
  <c r="AV192" i="20"/>
  <c r="AW192" i="20"/>
  <c r="AX192" i="20"/>
  <c r="D193" i="20"/>
  <c r="E193" i="20"/>
  <c r="F193" i="20"/>
  <c r="H193" i="20"/>
  <c r="I193" i="20"/>
  <c r="M193" i="20"/>
  <c r="P193" i="20"/>
  <c r="V193" i="20"/>
  <c r="W193" i="20"/>
  <c r="Y193" i="20"/>
  <c r="Z193" i="20"/>
  <c r="AA193" i="20"/>
  <c r="AB193" i="20"/>
  <c r="AC193" i="20"/>
  <c r="AG193" i="20"/>
  <c r="AH193" i="20"/>
  <c r="AJ193" i="20"/>
  <c r="AK193" i="20"/>
  <c r="AL193" i="20"/>
  <c r="AN193" i="20"/>
  <c r="AO193" i="20"/>
  <c r="AP193" i="20"/>
  <c r="AQ193" i="20"/>
  <c r="AR193" i="20"/>
  <c r="AS193" i="20"/>
  <c r="AU193" i="20"/>
  <c r="AV193" i="20"/>
  <c r="AW193" i="20"/>
  <c r="AX193" i="20"/>
  <c r="D194" i="20"/>
  <c r="E194" i="20"/>
  <c r="F194" i="20"/>
  <c r="H194" i="20"/>
  <c r="J194" i="20" s="1"/>
  <c r="I194" i="20"/>
  <c r="P194" i="20"/>
  <c r="S194" i="20"/>
  <c r="W194" i="20"/>
  <c r="Y194" i="20" s="1"/>
  <c r="Z194" i="20"/>
  <c r="AA194" i="20"/>
  <c r="AB194" i="20"/>
  <c r="AC194" i="20"/>
  <c r="AI194" i="20"/>
  <c r="AG194" i="20"/>
  <c r="AH194" i="20"/>
  <c r="AJ194" i="20"/>
  <c r="AK194" i="20"/>
  <c r="AL194" i="20"/>
  <c r="AN194" i="20"/>
  <c r="AO194" i="20"/>
  <c r="AP194" i="20"/>
  <c r="AQ194" i="20"/>
  <c r="AR194" i="20"/>
  <c r="AS194" i="20"/>
  <c r="AU194" i="20"/>
  <c r="AV194" i="20"/>
  <c r="AW194" i="20"/>
  <c r="D195" i="20"/>
  <c r="E195" i="20"/>
  <c r="F195" i="20"/>
  <c r="H195" i="20"/>
  <c r="J195" i="20" s="1"/>
  <c r="I195" i="20"/>
  <c r="P195" i="20"/>
  <c r="S195" i="20"/>
  <c r="V195" i="20"/>
  <c r="W195" i="20"/>
  <c r="Z195" i="20"/>
  <c r="AA195" i="20"/>
  <c r="AB195" i="20"/>
  <c r="AC195" i="20"/>
  <c r="AG195" i="20"/>
  <c r="AI195" i="20" s="1"/>
  <c r="AH195" i="20"/>
  <c r="AJ195" i="20"/>
  <c r="AK195" i="20"/>
  <c r="AM195" i="20" s="1"/>
  <c r="AL195" i="20"/>
  <c r="AN195" i="20"/>
  <c r="AO195" i="20"/>
  <c r="AP195" i="20"/>
  <c r="AQ195" i="20"/>
  <c r="AR195" i="20"/>
  <c r="AS195" i="20"/>
  <c r="AU195" i="20"/>
  <c r="AV195" i="20"/>
  <c r="AW195" i="20"/>
  <c r="D196" i="20"/>
  <c r="E196" i="20"/>
  <c r="F196" i="20"/>
  <c r="H196" i="20"/>
  <c r="I196" i="20"/>
  <c r="J196" i="20" s="1"/>
  <c r="M196" i="20"/>
  <c r="P196" i="20"/>
  <c r="S196" i="20"/>
  <c r="V196" i="20"/>
  <c r="W196" i="20"/>
  <c r="Y196" i="20" s="1"/>
  <c r="Z196" i="20"/>
  <c r="AA196" i="20"/>
  <c r="AB196" i="20"/>
  <c r="AC196" i="20"/>
  <c r="AG196" i="20"/>
  <c r="AI196" i="20" s="1"/>
  <c r="AH196" i="20"/>
  <c r="AJ196" i="20"/>
  <c r="AK196" i="20"/>
  <c r="AM196" i="20" s="1"/>
  <c r="AL196" i="20"/>
  <c r="AN196" i="20"/>
  <c r="AO196" i="20"/>
  <c r="AP196" i="20"/>
  <c r="AQ196" i="20"/>
  <c r="AR196" i="20"/>
  <c r="AS196" i="20"/>
  <c r="AU196" i="20"/>
  <c r="AV196" i="20"/>
  <c r="AW196" i="20"/>
  <c r="D197" i="20"/>
  <c r="E197" i="20"/>
  <c r="F197" i="20"/>
  <c r="H197" i="20"/>
  <c r="I197" i="20"/>
  <c r="J197" i="20" s="1"/>
  <c r="M197" i="20"/>
  <c r="P197" i="20"/>
  <c r="S197" i="20"/>
  <c r="V197" i="20"/>
  <c r="W197" i="20"/>
  <c r="Y197" i="20" s="1"/>
  <c r="Z197" i="20"/>
  <c r="AA197" i="20"/>
  <c r="AB197" i="20"/>
  <c r="AC197" i="20"/>
  <c r="AG197" i="20"/>
  <c r="AH197" i="20"/>
  <c r="AJ197" i="20"/>
  <c r="AK197" i="20"/>
  <c r="AL197" i="20"/>
  <c r="AN197" i="20"/>
  <c r="AO197" i="20"/>
  <c r="AT197" i="20" s="1"/>
  <c r="AP197" i="20"/>
  <c r="AQ197" i="20"/>
  <c r="AR197" i="20"/>
  <c r="AS197" i="20"/>
  <c r="AU197" i="20"/>
  <c r="AX197" i="20" s="1"/>
  <c r="AV197" i="20"/>
  <c r="AW197" i="20"/>
  <c r="D198" i="20"/>
  <c r="G198" i="20" s="1"/>
  <c r="E198" i="20"/>
  <c r="F198" i="20"/>
  <c r="H198" i="20"/>
  <c r="I198" i="20"/>
  <c r="P198" i="20"/>
  <c r="S198" i="20"/>
  <c r="W198" i="20"/>
  <c r="Y198" i="20"/>
  <c r="Z198" i="20"/>
  <c r="AA198" i="20"/>
  <c r="AD198" i="20" s="1"/>
  <c r="AB198" i="20"/>
  <c r="AC198" i="20"/>
  <c r="AI198" i="20"/>
  <c r="AG198" i="20"/>
  <c r="AH198" i="20"/>
  <c r="AJ198" i="20"/>
  <c r="AK198" i="20"/>
  <c r="AL198" i="20"/>
  <c r="AN198" i="20"/>
  <c r="AO198" i="20"/>
  <c r="AP198" i="20"/>
  <c r="AQ198" i="20"/>
  <c r="AR198" i="20"/>
  <c r="AS198" i="20"/>
  <c r="AU198" i="20"/>
  <c r="AX198" i="20" s="1"/>
  <c r="AV198" i="20"/>
  <c r="AW198" i="20"/>
  <c r="D199" i="20"/>
  <c r="E199" i="20"/>
  <c r="F199" i="20"/>
  <c r="H199" i="20"/>
  <c r="J199" i="20" s="1"/>
  <c r="I199" i="20"/>
  <c r="M199" i="20"/>
  <c r="P199" i="20"/>
  <c r="S199" i="20"/>
  <c r="V199" i="20"/>
  <c r="W199" i="20"/>
  <c r="Y199" i="20" s="1"/>
  <c r="Z199" i="20"/>
  <c r="AA199" i="20"/>
  <c r="AB199" i="20"/>
  <c r="AC199" i="20"/>
  <c r="AG199" i="20"/>
  <c r="AH199" i="20"/>
  <c r="AJ199" i="20"/>
  <c r="AK199" i="20"/>
  <c r="AL199" i="20"/>
  <c r="AN199" i="20"/>
  <c r="AO199" i="20"/>
  <c r="AP199" i="20"/>
  <c r="AQ199" i="20"/>
  <c r="AR199" i="20"/>
  <c r="AS199" i="20"/>
  <c r="AU199" i="20"/>
  <c r="AV199" i="20"/>
  <c r="AW199" i="20"/>
  <c r="D200" i="20"/>
  <c r="E200" i="20"/>
  <c r="F200" i="20"/>
  <c r="H200" i="20"/>
  <c r="I200" i="20"/>
  <c r="J200" i="20" s="1"/>
  <c r="M200" i="20"/>
  <c r="P200" i="20"/>
  <c r="S200" i="20"/>
  <c r="V200" i="20"/>
  <c r="W200" i="20"/>
  <c r="Y200" i="20" s="1"/>
  <c r="Z200" i="20"/>
  <c r="AA200" i="20"/>
  <c r="AB200" i="20"/>
  <c r="AC200" i="20"/>
  <c r="AG200" i="20"/>
  <c r="AH200" i="20"/>
  <c r="AI200" i="20" s="1"/>
  <c r="AJ200" i="20"/>
  <c r="AM200" i="20" s="1"/>
  <c r="AK200" i="20"/>
  <c r="AL200" i="20"/>
  <c r="AN200" i="20"/>
  <c r="AO200" i="20"/>
  <c r="AP200" i="20"/>
  <c r="AQ200" i="20"/>
  <c r="AR200" i="20"/>
  <c r="AS200" i="20"/>
  <c r="AU200" i="20"/>
  <c r="AX200" i="20" s="1"/>
  <c r="AV200" i="20"/>
  <c r="AW200" i="20"/>
  <c r="D201" i="20"/>
  <c r="E201" i="20"/>
  <c r="F201" i="20"/>
  <c r="H201" i="20"/>
  <c r="I201" i="20"/>
  <c r="M201" i="20"/>
  <c r="P201" i="20"/>
  <c r="S201" i="20"/>
  <c r="V201" i="20"/>
  <c r="W201" i="20"/>
  <c r="Y201" i="20"/>
  <c r="Z201" i="20"/>
  <c r="AA201" i="20"/>
  <c r="AB201" i="20"/>
  <c r="AD201" i="20" s="1"/>
  <c r="AC201" i="20"/>
  <c r="AG201" i="20"/>
  <c r="AH201" i="20"/>
  <c r="AJ201" i="20"/>
  <c r="AK201" i="20"/>
  <c r="AL201" i="20"/>
  <c r="AN201" i="20"/>
  <c r="AO201" i="20"/>
  <c r="AP201" i="20"/>
  <c r="AQ201" i="20"/>
  <c r="AR201" i="20"/>
  <c r="AS201" i="20"/>
  <c r="AU201" i="20"/>
  <c r="AV201" i="20"/>
  <c r="AW201" i="20"/>
  <c r="D202" i="20"/>
  <c r="E202" i="20"/>
  <c r="F202" i="20"/>
  <c r="G202" i="20"/>
  <c r="H202" i="20"/>
  <c r="I202" i="20"/>
  <c r="M202" i="20"/>
  <c r="P202" i="20"/>
  <c r="S202" i="20"/>
  <c r="V202" i="20"/>
  <c r="W202" i="20"/>
  <c r="Y202" i="20"/>
  <c r="Z202" i="20"/>
  <c r="AA202" i="20"/>
  <c r="AB202" i="20"/>
  <c r="AC202" i="20"/>
  <c r="AG202" i="20"/>
  <c r="AH202" i="20"/>
  <c r="AJ202" i="20"/>
  <c r="AK202" i="20"/>
  <c r="AL202" i="20"/>
  <c r="AN202" i="20"/>
  <c r="AO202" i="20"/>
  <c r="AP202" i="20"/>
  <c r="AQ202" i="20"/>
  <c r="AR202" i="20"/>
  <c r="AS202" i="20"/>
  <c r="AU202" i="20"/>
  <c r="AV202" i="20"/>
  <c r="AW202" i="20"/>
  <c r="D203" i="20"/>
  <c r="E203" i="20"/>
  <c r="G203" i="20" s="1"/>
  <c r="F203" i="20"/>
  <c r="H203" i="20"/>
  <c r="I203" i="20"/>
  <c r="J203" i="20" s="1"/>
  <c r="M203" i="20"/>
  <c r="P203" i="20"/>
  <c r="S203" i="20"/>
  <c r="V203" i="20"/>
  <c r="W203" i="20"/>
  <c r="Y203" i="20" s="1"/>
  <c r="Z203" i="20"/>
  <c r="AA203" i="20"/>
  <c r="AB203" i="20"/>
  <c r="AC203" i="20"/>
  <c r="AG203" i="20"/>
  <c r="AH203" i="20"/>
  <c r="AJ203" i="20"/>
  <c r="AM203" i="20" s="1"/>
  <c r="AK203" i="20"/>
  <c r="AL203" i="20"/>
  <c r="AN203" i="20"/>
  <c r="AO203" i="20"/>
  <c r="AP203" i="20"/>
  <c r="AQ203" i="20"/>
  <c r="AR203" i="20"/>
  <c r="AS203" i="20"/>
  <c r="AU203" i="20"/>
  <c r="AV203" i="20"/>
  <c r="AW203" i="20"/>
  <c r="D204" i="20"/>
  <c r="E204" i="20"/>
  <c r="F204" i="20"/>
  <c r="H204" i="20"/>
  <c r="I204" i="20"/>
  <c r="J204" i="20" s="1"/>
  <c r="M204" i="20"/>
  <c r="P204" i="20"/>
  <c r="S204" i="20"/>
  <c r="V204" i="20"/>
  <c r="W204" i="20"/>
  <c r="Y204" i="20" s="1"/>
  <c r="Z204" i="20"/>
  <c r="AA204" i="20"/>
  <c r="AB204" i="20"/>
  <c r="AC204" i="20"/>
  <c r="AD204" i="20"/>
  <c r="AG204" i="20"/>
  <c r="AH204" i="20"/>
  <c r="AI204" i="20" s="1"/>
  <c r="AJ204" i="20"/>
  <c r="AK204" i="20"/>
  <c r="AL204" i="20"/>
  <c r="AN204" i="20"/>
  <c r="AT204" i="20" s="1"/>
  <c r="AO204" i="20"/>
  <c r="AP204" i="20"/>
  <c r="AQ204" i="20"/>
  <c r="AR204" i="20"/>
  <c r="AS204" i="20"/>
  <c r="AU204" i="20"/>
  <c r="AV204" i="20"/>
  <c r="AX204" i="20" s="1"/>
  <c r="AW204" i="20"/>
  <c r="D205" i="20"/>
  <c r="E205" i="20"/>
  <c r="F205" i="20"/>
  <c r="H205" i="20"/>
  <c r="I205" i="20"/>
  <c r="M205" i="20"/>
  <c r="P205" i="20"/>
  <c r="V205" i="20"/>
  <c r="W205" i="20"/>
  <c r="Y205" i="20"/>
  <c r="Z205" i="20"/>
  <c r="AA205" i="20"/>
  <c r="AB205" i="20"/>
  <c r="AC205" i="20"/>
  <c r="AD205" i="20" s="1"/>
  <c r="AG205" i="20"/>
  <c r="AH205" i="20"/>
  <c r="AJ205" i="20"/>
  <c r="AK205" i="20"/>
  <c r="AM205" i="20" s="1"/>
  <c r="AL205" i="20"/>
  <c r="AN205" i="20"/>
  <c r="AT205" i="20" s="1"/>
  <c r="AO205" i="20"/>
  <c r="AP205" i="20"/>
  <c r="AQ205" i="20"/>
  <c r="AR205" i="20"/>
  <c r="AS205" i="20"/>
  <c r="AU205" i="20"/>
  <c r="AV205" i="20"/>
  <c r="AX205" i="20" s="1"/>
  <c r="AW205" i="20"/>
  <c r="D206" i="20"/>
  <c r="E206" i="20"/>
  <c r="F206" i="20"/>
  <c r="H206" i="20"/>
  <c r="I206" i="20"/>
  <c r="P206" i="20"/>
  <c r="S206" i="20"/>
  <c r="W206" i="20"/>
  <c r="Y206" i="20"/>
  <c r="Z206" i="20"/>
  <c r="AA206" i="20"/>
  <c r="AB206" i="20"/>
  <c r="AC206" i="20"/>
  <c r="AG206" i="20"/>
  <c r="AH206" i="20"/>
  <c r="AJ206" i="20"/>
  <c r="AK206" i="20"/>
  <c r="AL206" i="20"/>
  <c r="AN206" i="20"/>
  <c r="AO206" i="20"/>
  <c r="AP206" i="20"/>
  <c r="AQ206" i="20"/>
  <c r="AR206" i="20"/>
  <c r="AS206" i="20"/>
  <c r="AU206" i="20"/>
  <c r="AV206" i="20"/>
  <c r="AW206" i="20"/>
  <c r="D207" i="20"/>
  <c r="E207" i="20"/>
  <c r="F207" i="20"/>
  <c r="H207" i="20"/>
  <c r="I207" i="20"/>
  <c r="J207" i="20"/>
  <c r="P207" i="20"/>
  <c r="S207" i="20"/>
  <c r="V207" i="20"/>
  <c r="W207" i="20"/>
  <c r="Z207" i="20"/>
  <c r="AA207" i="20"/>
  <c r="AB207" i="20"/>
  <c r="AC207" i="20"/>
  <c r="AG207" i="20"/>
  <c r="AH207" i="20"/>
  <c r="AI207" i="20"/>
  <c r="AJ207" i="20"/>
  <c r="AK207" i="20"/>
  <c r="AL207" i="20"/>
  <c r="AM207" i="20"/>
  <c r="AN207" i="20"/>
  <c r="AO207" i="20"/>
  <c r="AP207" i="20"/>
  <c r="AQ207" i="20"/>
  <c r="AR207" i="20"/>
  <c r="AS207" i="20"/>
  <c r="AU207" i="20"/>
  <c r="AV207" i="20"/>
  <c r="AW207" i="20"/>
  <c r="D208" i="20"/>
  <c r="E208" i="20"/>
  <c r="F208" i="20"/>
  <c r="H208" i="20"/>
  <c r="I208" i="20"/>
  <c r="J208" i="20" s="1"/>
  <c r="M208" i="20"/>
  <c r="P208" i="20"/>
  <c r="S208" i="20"/>
  <c r="V208" i="20"/>
  <c r="W208" i="20"/>
  <c r="Y208" i="20" s="1"/>
  <c r="Z208" i="20"/>
  <c r="AA208" i="20"/>
  <c r="AB208" i="20"/>
  <c r="AC208" i="20"/>
  <c r="AG208" i="20"/>
  <c r="AH208" i="20"/>
  <c r="AI208" i="20"/>
  <c r="AJ208" i="20"/>
  <c r="AK208" i="20"/>
  <c r="AL208" i="20"/>
  <c r="AM208" i="20"/>
  <c r="AN208" i="20"/>
  <c r="AO208" i="20"/>
  <c r="AP208" i="20"/>
  <c r="AQ208" i="20"/>
  <c r="AT208" i="20" s="1"/>
  <c r="AR208" i="20"/>
  <c r="AS208" i="20"/>
  <c r="AU208" i="20"/>
  <c r="AV208" i="20"/>
  <c r="AW208" i="20"/>
  <c r="D209" i="20"/>
  <c r="E209" i="20"/>
  <c r="F209" i="20"/>
  <c r="H209" i="20"/>
  <c r="I209" i="20"/>
  <c r="J209" i="20" s="1"/>
  <c r="M209" i="20"/>
  <c r="P209" i="20"/>
  <c r="S209" i="20"/>
  <c r="V209" i="20"/>
  <c r="W209" i="20"/>
  <c r="Y209" i="20"/>
  <c r="Z209" i="20"/>
  <c r="AA209" i="20"/>
  <c r="AB209" i="20"/>
  <c r="AC209" i="20"/>
  <c r="AG209" i="20"/>
  <c r="AH209" i="20"/>
  <c r="AJ209" i="20"/>
  <c r="AK209" i="20"/>
  <c r="AL209" i="20"/>
  <c r="AN209" i="20"/>
  <c r="AT209" i="20" s="1"/>
  <c r="AO209" i="20"/>
  <c r="AP209" i="20"/>
  <c r="AQ209" i="20"/>
  <c r="AR209" i="20"/>
  <c r="AS209" i="20"/>
  <c r="AU209" i="20"/>
  <c r="AX209" i="20" s="1"/>
  <c r="AV209" i="20"/>
  <c r="AW209" i="20"/>
  <c r="D210" i="20"/>
  <c r="G210" i="20" s="1"/>
  <c r="E210" i="20"/>
  <c r="F210" i="20"/>
  <c r="H210" i="20"/>
  <c r="I210" i="20"/>
  <c r="P210" i="20"/>
  <c r="S210" i="20"/>
  <c r="W210" i="20"/>
  <c r="Y210" i="20"/>
  <c r="Z210" i="20"/>
  <c r="AA210" i="20"/>
  <c r="AD210" i="20" s="1"/>
  <c r="AB210" i="20"/>
  <c r="AC210" i="20"/>
  <c r="AI210" i="20"/>
  <c r="AG210" i="20"/>
  <c r="AH210" i="20"/>
  <c r="AJ210" i="20"/>
  <c r="AK210" i="20"/>
  <c r="AL210" i="20"/>
  <c r="AN210" i="20"/>
  <c r="AO210" i="20"/>
  <c r="AP210" i="20"/>
  <c r="AQ210" i="20"/>
  <c r="AR210" i="20"/>
  <c r="AS210" i="20"/>
  <c r="AU210" i="20"/>
  <c r="AX210" i="20" s="1"/>
  <c r="AV210" i="20"/>
  <c r="AW210" i="20"/>
  <c r="D211" i="20"/>
  <c r="E211" i="20"/>
  <c r="F211" i="20"/>
  <c r="H211" i="20"/>
  <c r="J211" i="20" s="1"/>
  <c r="I211" i="20"/>
  <c r="M211" i="20"/>
  <c r="P211" i="20"/>
  <c r="S211" i="20"/>
  <c r="V211" i="20"/>
  <c r="W211" i="20"/>
  <c r="Y211" i="20" s="1"/>
  <c r="Z211" i="20"/>
  <c r="AA211" i="20"/>
  <c r="AB211" i="20"/>
  <c r="AC211" i="20"/>
  <c r="AG211" i="20"/>
  <c r="AH211" i="20"/>
  <c r="AJ211" i="20"/>
  <c r="AK211" i="20"/>
  <c r="AL211" i="20"/>
  <c r="AN211" i="20"/>
  <c r="AO211" i="20"/>
  <c r="AP211" i="20"/>
  <c r="AQ211" i="20"/>
  <c r="AR211" i="20"/>
  <c r="AS211" i="20"/>
  <c r="AU211" i="20"/>
  <c r="AV211" i="20"/>
  <c r="AW211" i="20"/>
  <c r="D212" i="20"/>
  <c r="E212" i="20"/>
  <c r="F212" i="20"/>
  <c r="H212" i="20"/>
  <c r="I212" i="20"/>
  <c r="J212" i="20" s="1"/>
  <c r="M212" i="20"/>
  <c r="P212" i="20"/>
  <c r="S212" i="20"/>
  <c r="V212" i="20"/>
  <c r="W212" i="20"/>
  <c r="Y212" i="20" s="1"/>
  <c r="Z212" i="20"/>
  <c r="AA212" i="20"/>
  <c r="AB212" i="20"/>
  <c r="AC212" i="20"/>
  <c r="AG212" i="20"/>
  <c r="AI212" i="20" s="1"/>
  <c r="AH212" i="20"/>
  <c r="AJ212" i="20"/>
  <c r="AM212" i="20" s="1"/>
  <c r="AK212" i="20"/>
  <c r="AL212" i="20"/>
  <c r="AN212" i="20"/>
  <c r="AO212" i="20"/>
  <c r="AP212" i="20"/>
  <c r="AQ212" i="20"/>
  <c r="AR212" i="20"/>
  <c r="AS212" i="20"/>
  <c r="AU212" i="20"/>
  <c r="AX212" i="20" s="1"/>
  <c r="AV212" i="20"/>
  <c r="AW212" i="20"/>
  <c r="D213" i="20"/>
  <c r="E213" i="20"/>
  <c r="F213" i="20"/>
  <c r="H213" i="20"/>
  <c r="I213" i="20"/>
  <c r="M213" i="20"/>
  <c r="P213" i="20"/>
  <c r="S213" i="20"/>
  <c r="V213" i="20"/>
  <c r="W213" i="20"/>
  <c r="Y213" i="20" s="1"/>
  <c r="Z213" i="20"/>
  <c r="AA213" i="20"/>
  <c r="AB213" i="20"/>
  <c r="AD213" i="20" s="1"/>
  <c r="AC213" i="20"/>
  <c r="AG213" i="20"/>
  <c r="AH213" i="20"/>
  <c r="AJ213" i="20"/>
  <c r="AK213" i="20"/>
  <c r="AL213" i="20"/>
  <c r="AN213" i="20"/>
  <c r="AO213" i="20"/>
  <c r="AP213" i="20"/>
  <c r="AQ213" i="20"/>
  <c r="AR213" i="20"/>
  <c r="AS213" i="20"/>
  <c r="AU213" i="20"/>
  <c r="AV213" i="20"/>
  <c r="AW213" i="20"/>
  <c r="D214" i="20"/>
  <c r="E214" i="20"/>
  <c r="F214" i="20"/>
  <c r="G214" i="20"/>
  <c r="H214" i="20"/>
  <c r="I214" i="20"/>
  <c r="M214" i="20"/>
  <c r="P214" i="20"/>
  <c r="S214" i="20"/>
  <c r="V214" i="20"/>
  <c r="W214" i="20"/>
  <c r="Y214" i="20"/>
  <c r="Z214" i="20"/>
  <c r="AA214" i="20"/>
  <c r="AB214" i="20"/>
  <c r="AC214" i="20"/>
  <c r="AG214" i="20"/>
  <c r="AH214" i="20"/>
  <c r="AJ214" i="20"/>
  <c r="AK214" i="20"/>
  <c r="AL214" i="20"/>
  <c r="AN214" i="20"/>
  <c r="AO214" i="20"/>
  <c r="AP214" i="20"/>
  <c r="AQ214" i="20"/>
  <c r="AR214" i="20"/>
  <c r="AS214" i="20"/>
  <c r="AU214" i="20"/>
  <c r="AV214" i="20"/>
  <c r="AW214" i="20"/>
  <c r="D215" i="20"/>
  <c r="E215" i="20"/>
  <c r="G215" i="20" s="1"/>
  <c r="F215" i="20"/>
  <c r="H215" i="20"/>
  <c r="I215" i="20"/>
  <c r="J215" i="20" s="1"/>
  <c r="M215" i="20"/>
  <c r="P215" i="20"/>
  <c r="S215" i="20"/>
  <c r="V215" i="20"/>
  <c r="W215" i="20"/>
  <c r="Y215" i="20" s="1"/>
  <c r="Z215" i="20"/>
  <c r="AA215" i="20"/>
  <c r="AB215" i="20"/>
  <c r="AC215" i="20"/>
  <c r="AG215" i="20"/>
  <c r="AH215" i="20"/>
  <c r="AJ215" i="20"/>
  <c r="AM215" i="20" s="1"/>
  <c r="AK215" i="20"/>
  <c r="AL215" i="20"/>
  <c r="AN215" i="20"/>
  <c r="AO215" i="20"/>
  <c r="AP215" i="20"/>
  <c r="AQ215" i="20"/>
  <c r="AR215" i="20"/>
  <c r="AS215" i="20"/>
  <c r="AU215" i="20"/>
  <c r="AV215" i="20"/>
  <c r="AW215" i="20"/>
  <c r="D216" i="20"/>
  <c r="E216" i="20"/>
  <c r="F216" i="20"/>
  <c r="H216" i="20"/>
  <c r="I216" i="20"/>
  <c r="J216" i="20" s="1"/>
  <c r="M216" i="20"/>
  <c r="P216" i="20"/>
  <c r="S216" i="20"/>
  <c r="V216" i="20"/>
  <c r="W216" i="20"/>
  <c r="Y216" i="20" s="1"/>
  <c r="Z216" i="20"/>
  <c r="AA216" i="20"/>
  <c r="AB216" i="20"/>
  <c r="AC216" i="20"/>
  <c r="AD216" i="20"/>
  <c r="AG216" i="20"/>
  <c r="AH216" i="20"/>
  <c r="AI216" i="20" s="1"/>
  <c r="AJ216" i="20"/>
  <c r="AK216" i="20"/>
  <c r="AL216" i="20"/>
  <c r="AN216" i="20"/>
  <c r="AT216" i="20" s="1"/>
  <c r="AO216" i="20"/>
  <c r="AP216" i="20"/>
  <c r="AQ216" i="20"/>
  <c r="AR216" i="20"/>
  <c r="AS216" i="20"/>
  <c r="AU216" i="20"/>
  <c r="AV216" i="20"/>
  <c r="AX216" i="20" s="1"/>
  <c r="AW216" i="20"/>
  <c r="D217" i="20"/>
  <c r="E217" i="20"/>
  <c r="F217" i="20"/>
  <c r="H217" i="20"/>
  <c r="I217" i="20"/>
  <c r="M217" i="20"/>
  <c r="P217" i="20"/>
  <c r="V217" i="20"/>
  <c r="W217" i="20"/>
  <c r="Y217" i="20" s="1"/>
  <c r="Z217" i="20"/>
  <c r="AA217" i="20"/>
  <c r="AD217" i="20" s="1"/>
  <c r="AB217" i="20"/>
  <c r="AC217" i="20"/>
  <c r="AG217" i="20"/>
  <c r="AH217" i="20"/>
  <c r="AJ217" i="20"/>
  <c r="AM217" i="20" s="1"/>
  <c r="AK217" i="20"/>
  <c r="AL217" i="20"/>
  <c r="AN217" i="20"/>
  <c r="AO217" i="20"/>
  <c r="AP217" i="20"/>
  <c r="AQ217" i="20"/>
  <c r="AR217" i="20"/>
  <c r="AS217" i="20"/>
  <c r="AU217" i="20"/>
  <c r="AV217" i="20"/>
  <c r="AW217" i="20"/>
  <c r="D218" i="20"/>
  <c r="E218" i="20"/>
  <c r="F218" i="20"/>
  <c r="H218" i="20"/>
  <c r="I218" i="20"/>
  <c r="M218" i="20"/>
  <c r="P218" i="20"/>
  <c r="S218" i="20"/>
  <c r="V218" i="20"/>
  <c r="W218" i="20"/>
  <c r="Y218" i="20" s="1"/>
  <c r="Z218" i="20"/>
  <c r="AA218" i="20"/>
  <c r="AB218" i="20"/>
  <c r="AC218" i="20"/>
  <c r="AG218" i="20"/>
  <c r="AH218" i="20"/>
  <c r="AJ218" i="20"/>
  <c r="AK218" i="20"/>
  <c r="AL218" i="20"/>
  <c r="AN218" i="20"/>
  <c r="AO218" i="20"/>
  <c r="AP218" i="20"/>
  <c r="AQ218" i="20"/>
  <c r="AR218" i="20"/>
  <c r="AS218" i="20"/>
  <c r="AU218" i="20"/>
  <c r="AV218" i="20"/>
  <c r="AW218" i="20"/>
  <c r="D219" i="20"/>
  <c r="E219" i="20"/>
  <c r="F219" i="20"/>
  <c r="H219" i="20"/>
  <c r="I219" i="20"/>
  <c r="J219" i="20" s="1"/>
  <c r="M219" i="20"/>
  <c r="P219" i="20"/>
  <c r="S219" i="20"/>
  <c r="V219" i="20"/>
  <c r="W219" i="20"/>
  <c r="Z219" i="20"/>
  <c r="AA219" i="20"/>
  <c r="AB219" i="20"/>
  <c r="AC219" i="20"/>
  <c r="AG219" i="20"/>
  <c r="AH219" i="20"/>
  <c r="AI219" i="20"/>
  <c r="AJ219" i="20"/>
  <c r="AK219" i="20"/>
  <c r="AL219" i="20"/>
  <c r="AM219" i="20"/>
  <c r="AN219" i="20"/>
  <c r="AO219" i="20"/>
  <c r="AP219" i="20"/>
  <c r="AQ219" i="20"/>
  <c r="AR219" i="20"/>
  <c r="AS219" i="20"/>
  <c r="AU219" i="20"/>
  <c r="AV219" i="20"/>
  <c r="AW219" i="20"/>
  <c r="D220" i="20"/>
  <c r="E220" i="20"/>
  <c r="F220" i="20"/>
  <c r="H220" i="20"/>
  <c r="I220" i="20"/>
  <c r="J220" i="20" s="1"/>
  <c r="M220" i="20"/>
  <c r="P220" i="20"/>
  <c r="S220" i="20"/>
  <c r="V220" i="20"/>
  <c r="W220" i="20"/>
  <c r="Y220" i="20" s="1"/>
  <c r="Z220" i="20"/>
  <c r="AA220" i="20"/>
  <c r="AD220" i="20" s="1"/>
  <c r="AB220" i="20"/>
  <c r="AC220" i="20"/>
  <c r="AG220" i="20"/>
  <c r="AH220" i="20"/>
  <c r="AJ220" i="20"/>
  <c r="AK220" i="20"/>
  <c r="AL220" i="20"/>
  <c r="AM220" i="20" s="1"/>
  <c r="AN220" i="20"/>
  <c r="AO220" i="20"/>
  <c r="AT220" i="20" s="1"/>
  <c r="AP220" i="20"/>
  <c r="AQ220" i="20"/>
  <c r="AR220" i="20"/>
  <c r="AS220" i="20"/>
  <c r="AU220" i="20"/>
  <c r="AX220" i="20" s="1"/>
  <c r="AV220" i="20"/>
  <c r="AW220" i="20"/>
  <c r="D221" i="20"/>
  <c r="E221" i="20"/>
  <c r="F221" i="20"/>
  <c r="H221" i="20"/>
  <c r="I221" i="20"/>
  <c r="J221" i="20" s="1"/>
  <c r="M221" i="20"/>
  <c r="P221" i="20"/>
  <c r="V221" i="20"/>
  <c r="W221" i="20"/>
  <c r="Y221" i="20"/>
  <c r="Z221" i="20"/>
  <c r="AA221" i="20"/>
  <c r="AB221" i="20"/>
  <c r="AC221" i="20"/>
  <c r="AD221" i="20" s="1"/>
  <c r="AG221" i="20"/>
  <c r="AH221" i="20"/>
  <c r="AJ221" i="20"/>
  <c r="AK221" i="20"/>
  <c r="AL221" i="20"/>
  <c r="AN221" i="20"/>
  <c r="AT221" i="20" s="1"/>
  <c r="AO221" i="20"/>
  <c r="AP221" i="20"/>
  <c r="AQ221" i="20"/>
  <c r="AR221" i="20"/>
  <c r="AS221" i="20"/>
  <c r="AU221" i="20"/>
  <c r="AV221" i="20"/>
  <c r="AX221" i="20" s="1"/>
  <c r="AW221" i="20"/>
  <c r="D222" i="20"/>
  <c r="E222" i="20"/>
  <c r="F222" i="20"/>
  <c r="H222" i="20"/>
  <c r="I222" i="20"/>
  <c r="P222" i="20"/>
  <c r="S222" i="20"/>
  <c r="W222" i="20"/>
  <c r="Y222" i="20"/>
  <c r="Z222" i="20"/>
  <c r="AA222" i="20"/>
  <c r="AB222" i="20"/>
  <c r="AC222" i="20"/>
  <c r="AG222" i="20"/>
  <c r="AH222" i="20"/>
  <c r="AJ222" i="20"/>
  <c r="AK222" i="20"/>
  <c r="AL222" i="20"/>
  <c r="AN222" i="20"/>
  <c r="AO222" i="20"/>
  <c r="AP222" i="20"/>
  <c r="AQ222" i="20"/>
  <c r="AR222" i="20"/>
  <c r="AS222" i="20"/>
  <c r="AU222" i="20"/>
  <c r="AV222" i="20"/>
  <c r="AW222" i="20"/>
  <c r="D223" i="20"/>
  <c r="E223" i="20"/>
  <c r="F223" i="20"/>
  <c r="H223" i="20"/>
  <c r="I223" i="20"/>
  <c r="J223" i="20"/>
  <c r="P223" i="20"/>
  <c r="S223" i="20"/>
  <c r="V223" i="20"/>
  <c r="W223" i="20"/>
  <c r="Z223" i="20"/>
  <c r="AA223" i="20"/>
  <c r="AB223" i="20"/>
  <c r="AC223" i="20"/>
  <c r="AG223" i="20"/>
  <c r="AH223" i="20"/>
  <c r="AI223" i="20"/>
  <c r="AJ223" i="20"/>
  <c r="AK223" i="20"/>
  <c r="AL223" i="20"/>
  <c r="AM223" i="20"/>
  <c r="AN223" i="20"/>
  <c r="AO223" i="20"/>
  <c r="AP223" i="20"/>
  <c r="AQ223" i="20"/>
  <c r="AR223" i="20"/>
  <c r="AS223" i="20"/>
  <c r="AU223" i="20"/>
  <c r="AV223" i="20"/>
  <c r="AW223" i="20"/>
  <c r="D224" i="20"/>
  <c r="E224" i="20"/>
  <c r="F224" i="20"/>
  <c r="H224" i="20"/>
  <c r="I224" i="20"/>
  <c r="J224" i="20" s="1"/>
  <c r="M224" i="20"/>
  <c r="P224" i="20"/>
  <c r="S224" i="20"/>
  <c r="V224" i="20"/>
  <c r="W224" i="20"/>
  <c r="Y224" i="20" s="1"/>
  <c r="Z224" i="20"/>
  <c r="AA224" i="20"/>
  <c r="AB224" i="20"/>
  <c r="AC224" i="20"/>
  <c r="AG224" i="20"/>
  <c r="AH224" i="20"/>
  <c r="AI224" i="20"/>
  <c r="AJ224" i="20"/>
  <c r="AK224" i="20"/>
  <c r="AL224" i="20"/>
  <c r="AM224" i="20"/>
  <c r="AN224" i="20"/>
  <c r="AO224" i="20"/>
  <c r="AP224" i="20"/>
  <c r="AQ224" i="20"/>
  <c r="AT224" i="20" s="1"/>
  <c r="AR224" i="20"/>
  <c r="AS224" i="20"/>
  <c r="AU224" i="20"/>
  <c r="AV224" i="20"/>
  <c r="AW224" i="20"/>
  <c r="D225" i="20"/>
  <c r="E225" i="20"/>
  <c r="F225" i="20"/>
  <c r="H225" i="20"/>
  <c r="I225" i="20"/>
  <c r="J225" i="20" s="1"/>
  <c r="M225" i="20"/>
  <c r="P225" i="20"/>
  <c r="S225" i="20"/>
  <c r="V225" i="20"/>
  <c r="W225" i="20"/>
  <c r="Y225" i="20" s="1"/>
  <c r="Z225" i="20"/>
  <c r="AA225" i="20"/>
  <c r="AB225" i="20"/>
  <c r="AC225" i="20"/>
  <c r="AD225" i="20"/>
  <c r="AG225" i="20"/>
  <c r="AH225" i="20"/>
  <c r="AJ225" i="20"/>
  <c r="AK225" i="20"/>
  <c r="AL225" i="20"/>
  <c r="AN225" i="20"/>
  <c r="AO225" i="20"/>
  <c r="AP225" i="20"/>
  <c r="AQ225" i="20"/>
  <c r="AR225" i="20"/>
  <c r="AS225" i="20"/>
  <c r="AU225" i="20"/>
  <c r="AV225" i="20"/>
  <c r="AW225" i="20"/>
  <c r="AX225" i="20" s="1"/>
  <c r="D226" i="20"/>
  <c r="E226" i="20"/>
  <c r="G226" i="20" s="1"/>
  <c r="F226" i="20"/>
  <c r="H226" i="20"/>
  <c r="I226" i="20"/>
  <c r="M226" i="20"/>
  <c r="P226" i="20"/>
  <c r="S226" i="20"/>
  <c r="V226" i="20"/>
  <c r="W226" i="20"/>
  <c r="Y226" i="20"/>
  <c r="Z226" i="20"/>
  <c r="AA226" i="20"/>
  <c r="AB226" i="20"/>
  <c r="AC226" i="20"/>
  <c r="AG226" i="20"/>
  <c r="AH226" i="20"/>
  <c r="AJ226" i="20"/>
  <c r="AK226" i="20"/>
  <c r="AL226" i="20"/>
  <c r="AN226" i="20"/>
  <c r="AO226" i="20"/>
  <c r="AP226" i="20"/>
  <c r="AQ226" i="20"/>
  <c r="AR226" i="20"/>
  <c r="AS226" i="20"/>
  <c r="AU226" i="20"/>
  <c r="AV226" i="20"/>
  <c r="AW226" i="20"/>
  <c r="D227" i="20"/>
  <c r="E227" i="20"/>
  <c r="F227" i="20"/>
  <c r="G227" i="20"/>
  <c r="H227" i="20"/>
  <c r="I227" i="20"/>
  <c r="J227" i="20" s="1"/>
  <c r="M227" i="20"/>
  <c r="P227" i="20"/>
  <c r="S227" i="20"/>
  <c r="V227" i="20"/>
  <c r="W227" i="20"/>
  <c r="Y227" i="20" s="1"/>
  <c r="Z227" i="20"/>
  <c r="AA227" i="20"/>
  <c r="AB227" i="20"/>
  <c r="AC227" i="20"/>
  <c r="AG227" i="20"/>
  <c r="AH227" i="20"/>
  <c r="AJ227" i="20"/>
  <c r="AK227" i="20"/>
  <c r="AL227" i="20"/>
  <c r="AN227" i="20"/>
  <c r="AO227" i="20"/>
  <c r="AP227" i="20"/>
  <c r="AQ227" i="20"/>
  <c r="AR227" i="20"/>
  <c r="AS227" i="20"/>
  <c r="AU227" i="20"/>
  <c r="AV227" i="20"/>
  <c r="AW227" i="20"/>
  <c r="D228" i="20"/>
  <c r="E228" i="20"/>
  <c r="F228" i="20"/>
  <c r="H228" i="20"/>
  <c r="I228" i="20"/>
  <c r="J228" i="20" s="1"/>
  <c r="M228" i="20"/>
  <c r="P228" i="20"/>
  <c r="S228" i="20"/>
  <c r="V228" i="20"/>
  <c r="W228" i="20"/>
  <c r="Y228" i="20" s="1"/>
  <c r="Z228" i="20"/>
  <c r="AA228" i="20"/>
  <c r="AB228" i="20"/>
  <c r="AC228" i="20"/>
  <c r="AG228" i="20"/>
  <c r="AH228" i="20"/>
  <c r="AJ228" i="20"/>
  <c r="AK228" i="20"/>
  <c r="AL228" i="20"/>
  <c r="AN228" i="20"/>
  <c r="AO228" i="20"/>
  <c r="AP228" i="20"/>
  <c r="AQ228" i="20"/>
  <c r="AR228" i="20"/>
  <c r="AS228" i="20"/>
  <c r="AU228" i="20"/>
  <c r="AV228" i="20"/>
  <c r="AW228" i="20"/>
  <c r="D229" i="20"/>
  <c r="G229" i="20" s="1"/>
  <c r="E229" i="20"/>
  <c r="F229" i="20"/>
  <c r="H229" i="20"/>
  <c r="I229" i="20"/>
  <c r="J229" i="20" s="1"/>
  <c r="P229" i="20"/>
  <c r="S229" i="20"/>
  <c r="V229" i="20"/>
  <c r="W229" i="20"/>
  <c r="Z229" i="20"/>
  <c r="AA229" i="20"/>
  <c r="AB229" i="20"/>
  <c r="AC229" i="20"/>
  <c r="AG229" i="20"/>
  <c r="AH229" i="20"/>
  <c r="AJ229" i="20"/>
  <c r="AK229" i="20"/>
  <c r="AL229" i="20"/>
  <c r="AN229" i="20"/>
  <c r="AO229" i="20"/>
  <c r="AP229" i="20"/>
  <c r="AQ229" i="20"/>
  <c r="AR229" i="20"/>
  <c r="AS229" i="20"/>
  <c r="AU229" i="20"/>
  <c r="AV229" i="20"/>
  <c r="AW229" i="20"/>
  <c r="D230" i="20"/>
  <c r="E230" i="20"/>
  <c r="F230" i="20"/>
  <c r="H230" i="20"/>
  <c r="I230" i="20"/>
  <c r="J230" i="20"/>
  <c r="M230" i="20"/>
  <c r="P230" i="20"/>
  <c r="S230" i="20"/>
  <c r="V230" i="20"/>
  <c r="W230" i="20"/>
  <c r="Y230" i="20" s="1"/>
  <c r="Z230" i="20"/>
  <c r="AA230" i="20"/>
  <c r="AB230" i="20"/>
  <c r="AC230" i="20"/>
  <c r="AG230" i="20"/>
  <c r="AH230" i="20"/>
  <c r="AJ230" i="20"/>
  <c r="AK230" i="20"/>
  <c r="AL230" i="20"/>
  <c r="AM230" i="20"/>
  <c r="AN230" i="20"/>
  <c r="AO230" i="20"/>
  <c r="AP230" i="20"/>
  <c r="AQ230" i="20"/>
  <c r="AT230" i="20" s="1"/>
  <c r="AR230" i="20"/>
  <c r="AS230" i="20"/>
  <c r="AU230" i="20"/>
  <c r="AV230" i="20"/>
  <c r="AW230" i="20"/>
  <c r="D231" i="20"/>
  <c r="E231" i="20"/>
  <c r="F231" i="20"/>
  <c r="H231" i="20"/>
  <c r="I231" i="20"/>
  <c r="J231" i="20" s="1"/>
  <c r="M231" i="20"/>
  <c r="P231" i="20"/>
  <c r="V231" i="20"/>
  <c r="W231" i="20"/>
  <c r="Y231" i="20"/>
  <c r="Z231" i="20"/>
  <c r="AA231" i="20"/>
  <c r="AD231" i="20" s="1"/>
  <c r="AB231" i="20"/>
  <c r="AC231" i="20"/>
  <c r="AG231" i="20"/>
  <c r="AI231" i="20" s="1"/>
  <c r="AH231" i="20"/>
  <c r="AJ231" i="20"/>
  <c r="AK231" i="20"/>
  <c r="AL231" i="20"/>
  <c r="AN231" i="20"/>
  <c r="AO231" i="20"/>
  <c r="AT231" i="20" s="1"/>
  <c r="AP231" i="20"/>
  <c r="AQ231" i="20"/>
  <c r="AR231" i="20"/>
  <c r="AS231" i="20"/>
  <c r="AU231" i="20"/>
  <c r="AX231" i="20" s="1"/>
  <c r="AV231" i="20"/>
  <c r="AW231" i="20"/>
  <c r="D232" i="20"/>
  <c r="E232" i="20"/>
  <c r="F232" i="20"/>
  <c r="H232" i="20"/>
  <c r="I232" i="20"/>
  <c r="J232" i="20" s="1"/>
  <c r="M232" i="20"/>
  <c r="P232" i="20"/>
  <c r="S232" i="20"/>
  <c r="W232" i="20"/>
  <c r="Y232" i="20" s="1"/>
  <c r="Z232" i="20"/>
  <c r="AA232" i="20"/>
  <c r="AB232" i="20"/>
  <c r="AD232" i="20" s="1"/>
  <c r="AC232" i="20"/>
  <c r="AG232" i="20"/>
  <c r="AH232" i="20"/>
  <c r="AJ232" i="20"/>
  <c r="AK232" i="20"/>
  <c r="AL232" i="20"/>
  <c r="AN232" i="20"/>
  <c r="AO232" i="20"/>
  <c r="AP232" i="20"/>
  <c r="AQ232" i="20"/>
  <c r="AR232" i="20"/>
  <c r="AS232" i="20"/>
  <c r="AU232" i="20"/>
  <c r="AV232" i="20"/>
  <c r="AX232" i="20" s="1"/>
  <c r="AW232" i="20"/>
  <c r="D233" i="20"/>
  <c r="E233" i="20"/>
  <c r="F233" i="20"/>
  <c r="H233" i="20"/>
  <c r="I233" i="20"/>
  <c r="J233" i="20" s="1"/>
  <c r="P233" i="20"/>
  <c r="S233" i="20"/>
  <c r="V233" i="20"/>
  <c r="W233" i="20"/>
  <c r="Y233" i="20" s="1"/>
  <c r="Z233" i="20"/>
  <c r="AA233" i="20"/>
  <c r="AB233" i="20"/>
  <c r="AC233" i="20"/>
  <c r="AG233" i="20"/>
  <c r="AH233" i="20"/>
  <c r="AJ233" i="20"/>
  <c r="AK233" i="20"/>
  <c r="AL233" i="20"/>
  <c r="AN233" i="20"/>
  <c r="AO233" i="20"/>
  <c r="AP233" i="20"/>
  <c r="AQ233" i="20"/>
  <c r="AR233" i="20"/>
  <c r="AS233" i="20"/>
  <c r="AU233" i="20"/>
  <c r="AV233" i="20"/>
  <c r="AW233" i="20"/>
  <c r="D234" i="20"/>
  <c r="E234" i="20"/>
  <c r="F234" i="20"/>
  <c r="H234" i="20"/>
  <c r="I234" i="20"/>
  <c r="J234" i="20"/>
  <c r="M234" i="20"/>
  <c r="P234" i="20"/>
  <c r="S234" i="20"/>
  <c r="V234" i="20"/>
  <c r="W234" i="20"/>
  <c r="Y234" i="20" s="1"/>
  <c r="Z234" i="20"/>
  <c r="AA234" i="20"/>
  <c r="AB234" i="20"/>
  <c r="AC234" i="20"/>
  <c r="AG234" i="20"/>
  <c r="AI234" i="20" s="1"/>
  <c r="AH234" i="20"/>
  <c r="AJ234" i="20"/>
  <c r="AM234" i="20" s="1"/>
  <c r="AK234" i="20"/>
  <c r="AL234" i="20"/>
  <c r="AN234" i="20"/>
  <c r="AO234" i="20"/>
  <c r="AP234" i="20"/>
  <c r="AQ234" i="20"/>
  <c r="AR234" i="20"/>
  <c r="AS234" i="20"/>
  <c r="AU234" i="20"/>
  <c r="AX234" i="20" s="1"/>
  <c r="AV234" i="20"/>
  <c r="AW234" i="20"/>
  <c r="D235" i="20"/>
  <c r="E235" i="20"/>
  <c r="F235" i="20"/>
  <c r="H235" i="20"/>
  <c r="I235" i="20"/>
  <c r="M235" i="20"/>
  <c r="P235" i="20"/>
  <c r="S235" i="20"/>
  <c r="V235" i="20"/>
  <c r="W235" i="20"/>
  <c r="Y235" i="20" s="1"/>
  <c r="Z235" i="20"/>
  <c r="AA235" i="20"/>
  <c r="AB235" i="20"/>
  <c r="AD235" i="20" s="1"/>
  <c r="AC235" i="20"/>
  <c r="AG235" i="20"/>
  <c r="AH235" i="20"/>
  <c r="AJ235" i="20"/>
  <c r="AK235" i="20"/>
  <c r="AL235" i="20"/>
  <c r="AN235" i="20"/>
  <c r="AO235" i="20"/>
  <c r="AP235" i="20"/>
  <c r="AQ235" i="20"/>
  <c r="AR235" i="20"/>
  <c r="AS235" i="20"/>
  <c r="AT235" i="20"/>
  <c r="AU235" i="20"/>
  <c r="AV235" i="20"/>
  <c r="AW235" i="20"/>
  <c r="AX235" i="20"/>
  <c r="D236" i="20"/>
  <c r="E236" i="20"/>
  <c r="F236" i="20"/>
  <c r="H236" i="20"/>
  <c r="I236" i="20"/>
  <c r="M236" i="20"/>
  <c r="P236" i="20"/>
  <c r="S236" i="20"/>
  <c r="V236" i="20"/>
  <c r="W236" i="20"/>
  <c r="Y236" i="20" s="1"/>
  <c r="Z236" i="20"/>
  <c r="AA236" i="20"/>
  <c r="AB236" i="20"/>
  <c r="AC236" i="20"/>
  <c r="AG236" i="20"/>
  <c r="AH236" i="20"/>
  <c r="AJ236" i="20"/>
  <c r="AK236" i="20"/>
  <c r="AL236" i="20"/>
  <c r="AN236" i="20"/>
  <c r="AO236" i="20"/>
  <c r="AP236" i="20"/>
  <c r="AQ236" i="20"/>
  <c r="AR236" i="20"/>
  <c r="AS236" i="20"/>
  <c r="AU236" i="20"/>
  <c r="AV236" i="20"/>
  <c r="AW236" i="20"/>
  <c r="D237" i="20"/>
  <c r="E237" i="20"/>
  <c r="F237" i="20"/>
  <c r="H237" i="20"/>
  <c r="J237" i="20" s="1"/>
  <c r="I237" i="20"/>
  <c r="M237" i="20"/>
  <c r="P237" i="20"/>
  <c r="S237" i="20"/>
  <c r="V237" i="20"/>
  <c r="W237" i="20"/>
  <c r="Y237" i="20" s="1"/>
  <c r="Z237" i="20"/>
  <c r="AA237" i="20"/>
  <c r="AB237" i="20"/>
  <c r="AC237" i="20"/>
  <c r="AG237" i="20"/>
  <c r="AH237" i="20"/>
  <c r="AJ237" i="20"/>
  <c r="AK237" i="20"/>
  <c r="AL237" i="20"/>
  <c r="AN237" i="20"/>
  <c r="AO237" i="20"/>
  <c r="AP237" i="20"/>
  <c r="AQ237" i="20"/>
  <c r="AR237" i="20"/>
  <c r="AS237" i="20"/>
  <c r="AU237" i="20"/>
  <c r="AV237" i="20"/>
  <c r="AW237" i="20"/>
  <c r="D238" i="20"/>
  <c r="E238" i="20"/>
  <c r="F238" i="20"/>
  <c r="H238" i="20"/>
  <c r="I238" i="20"/>
  <c r="J238" i="20" s="1"/>
  <c r="M238" i="20"/>
  <c r="P238" i="20"/>
  <c r="S238" i="20"/>
  <c r="V238" i="20"/>
  <c r="W238" i="20"/>
  <c r="Y238" i="20" s="1"/>
  <c r="Z238" i="20"/>
  <c r="AA238" i="20"/>
  <c r="AB238" i="20"/>
  <c r="AC238" i="20"/>
  <c r="AG238" i="20"/>
  <c r="AI238" i="20" s="1"/>
  <c r="AH238" i="20"/>
  <c r="AJ238" i="20"/>
  <c r="AK238" i="20"/>
  <c r="AM238" i="20" s="1"/>
  <c r="AL238" i="20"/>
  <c r="AN238" i="20"/>
  <c r="AO238" i="20"/>
  <c r="AP238" i="20"/>
  <c r="AQ238" i="20"/>
  <c r="AR238" i="20"/>
  <c r="AS238" i="20"/>
  <c r="AU238" i="20"/>
  <c r="AV238" i="20"/>
  <c r="AW238" i="20"/>
  <c r="D239" i="20"/>
  <c r="E239" i="20"/>
  <c r="F239" i="20"/>
  <c r="H239" i="20"/>
  <c r="I239" i="20"/>
  <c r="J239" i="20" s="1"/>
  <c r="M239" i="20"/>
  <c r="P239" i="20"/>
  <c r="S239" i="20"/>
  <c r="V239" i="20"/>
  <c r="W239" i="20"/>
  <c r="Y239" i="20" s="1"/>
  <c r="Z239" i="20"/>
  <c r="AA239" i="20"/>
  <c r="AD239" i="20" s="1"/>
  <c r="AB239" i="20"/>
  <c r="AC239" i="20"/>
  <c r="AG239" i="20"/>
  <c r="AH239" i="20"/>
  <c r="AJ239" i="20"/>
  <c r="AK239" i="20"/>
  <c r="AL239" i="20"/>
  <c r="AN239" i="20"/>
  <c r="AO239" i="20"/>
  <c r="AT239" i="20" s="1"/>
  <c r="AP239" i="20"/>
  <c r="AQ239" i="20"/>
  <c r="AR239" i="20"/>
  <c r="AS239" i="20"/>
  <c r="AU239" i="20"/>
  <c r="AX239" i="20" s="1"/>
  <c r="AV239" i="20"/>
  <c r="AW239" i="20"/>
  <c r="D240" i="20"/>
  <c r="G240" i="20" s="1"/>
  <c r="E240" i="20"/>
  <c r="F240" i="20"/>
  <c r="H240" i="20"/>
  <c r="I240" i="20"/>
  <c r="M240" i="20"/>
  <c r="P240" i="20"/>
  <c r="S240" i="20"/>
  <c r="V240" i="20"/>
  <c r="W240" i="20"/>
  <c r="Y240" i="20" s="1"/>
  <c r="Z240" i="20"/>
  <c r="AA240" i="20"/>
  <c r="AB240" i="20"/>
  <c r="AC240" i="20"/>
  <c r="AG240" i="20"/>
  <c r="AH240" i="20"/>
  <c r="AJ240" i="20"/>
  <c r="AK240" i="20"/>
  <c r="AL240" i="20"/>
  <c r="AN240" i="20"/>
  <c r="AO240" i="20"/>
  <c r="AP240" i="20"/>
  <c r="AQ240" i="20"/>
  <c r="AR240" i="20"/>
  <c r="AS240" i="20"/>
  <c r="AU240" i="20"/>
  <c r="AV240" i="20"/>
  <c r="AW240" i="20"/>
  <c r="D241" i="20"/>
  <c r="E241" i="20"/>
  <c r="F241" i="20"/>
  <c r="H241" i="20"/>
  <c r="I241" i="20"/>
  <c r="J241" i="20" s="1"/>
  <c r="M241" i="20"/>
  <c r="P241" i="20"/>
  <c r="S241" i="20"/>
  <c r="V241" i="20"/>
  <c r="W241" i="20"/>
  <c r="Z241" i="20"/>
  <c r="AA241" i="20"/>
  <c r="AB241" i="20"/>
  <c r="AC241" i="20"/>
  <c r="AI241" i="20"/>
  <c r="AG241" i="20"/>
  <c r="AH241" i="20"/>
  <c r="AJ241" i="20"/>
  <c r="AK241" i="20"/>
  <c r="AL241" i="20"/>
  <c r="AN241" i="20"/>
  <c r="AO241" i="20"/>
  <c r="AP241" i="20"/>
  <c r="AQ241" i="20"/>
  <c r="AR241" i="20"/>
  <c r="AS241" i="20"/>
  <c r="AU241" i="20"/>
  <c r="AV241" i="20"/>
  <c r="AW241" i="20"/>
  <c r="D242" i="20"/>
  <c r="E242" i="20"/>
  <c r="F242" i="20"/>
  <c r="H242" i="20"/>
  <c r="I242" i="20"/>
  <c r="J242" i="20"/>
  <c r="M242" i="20"/>
  <c r="P242" i="20"/>
  <c r="S242" i="20"/>
  <c r="V242" i="20"/>
  <c r="W242" i="20"/>
  <c r="Y242" i="20" s="1"/>
  <c r="Z242" i="20"/>
  <c r="AA242" i="20"/>
  <c r="AB242" i="20"/>
  <c r="AC242" i="20"/>
  <c r="AG242" i="20"/>
  <c r="AI242" i="20" s="1"/>
  <c r="AH242" i="20"/>
  <c r="AJ242" i="20"/>
  <c r="AM242" i="20" s="1"/>
  <c r="AK242" i="20"/>
  <c r="AL242" i="20"/>
  <c r="AN242" i="20"/>
  <c r="AO242" i="20"/>
  <c r="AP242" i="20"/>
  <c r="AQ242" i="20"/>
  <c r="AR242" i="20"/>
  <c r="AS242" i="20"/>
  <c r="AU242" i="20"/>
  <c r="AV242" i="20"/>
  <c r="AW242" i="20"/>
  <c r="D243" i="20"/>
  <c r="E243" i="20"/>
  <c r="F243" i="20"/>
  <c r="H243" i="20"/>
  <c r="I243" i="20"/>
  <c r="M243" i="20"/>
  <c r="P243" i="20"/>
  <c r="V243" i="20"/>
  <c r="W243" i="20"/>
  <c r="Y243" i="20" s="1"/>
  <c r="Z243" i="20"/>
  <c r="AA243" i="20"/>
  <c r="AB243" i="20"/>
  <c r="AC243" i="20"/>
  <c r="AD243" i="20"/>
  <c r="AG243" i="20"/>
  <c r="AH243" i="20"/>
  <c r="AJ243" i="20"/>
  <c r="AK243" i="20"/>
  <c r="AL243" i="20"/>
  <c r="AN243" i="20"/>
  <c r="AT243" i="20" s="1"/>
  <c r="AO243" i="20"/>
  <c r="AP243" i="20"/>
  <c r="AQ243" i="20"/>
  <c r="AR243" i="20"/>
  <c r="AS243" i="20"/>
  <c r="AU243" i="20"/>
  <c r="AV243" i="20"/>
  <c r="AX243" i="20" s="1"/>
  <c r="AW243" i="20"/>
  <c r="D244" i="20"/>
  <c r="E244" i="20"/>
  <c r="F244" i="20"/>
  <c r="H244" i="20"/>
  <c r="I244" i="20"/>
  <c r="M244" i="20"/>
  <c r="P244" i="20"/>
  <c r="S244" i="20"/>
  <c r="W244" i="20"/>
  <c r="Y244" i="20"/>
  <c r="Z244" i="20"/>
  <c r="AA244" i="20"/>
  <c r="AB244" i="20"/>
  <c r="AC244" i="20"/>
  <c r="AG244" i="20"/>
  <c r="AH244" i="20"/>
  <c r="AJ244" i="20"/>
  <c r="AK244" i="20"/>
  <c r="AL244" i="20"/>
  <c r="AN244" i="20"/>
  <c r="AO244" i="20"/>
  <c r="AP244" i="20"/>
  <c r="AQ244" i="20"/>
  <c r="AR244" i="20"/>
  <c r="AS244" i="20"/>
  <c r="AU244" i="20"/>
  <c r="AV244" i="20"/>
  <c r="AW244" i="20"/>
  <c r="D245" i="20"/>
  <c r="E245" i="20"/>
  <c r="F245" i="20"/>
  <c r="H245" i="20"/>
  <c r="I245" i="20"/>
  <c r="J245" i="20"/>
  <c r="P245" i="20"/>
  <c r="S245" i="20"/>
  <c r="V245" i="20"/>
  <c r="W245" i="20"/>
  <c r="Z245" i="20"/>
  <c r="AA245" i="20"/>
  <c r="AB245" i="20"/>
  <c r="AC245" i="20"/>
  <c r="AG245" i="20"/>
  <c r="AH245" i="20"/>
  <c r="AJ245" i="20"/>
  <c r="AM245" i="20" s="1"/>
  <c r="AK245" i="20"/>
  <c r="AL245" i="20"/>
  <c r="AN245" i="20"/>
  <c r="AO245" i="20"/>
  <c r="AP245" i="20"/>
  <c r="AQ245" i="20"/>
  <c r="AR245" i="20"/>
  <c r="AS245" i="20"/>
  <c r="AU245" i="20"/>
  <c r="AV245" i="20"/>
  <c r="AW245" i="20"/>
  <c r="D246" i="20"/>
  <c r="E246" i="20"/>
  <c r="F246" i="20"/>
  <c r="H246" i="20"/>
  <c r="I246" i="20"/>
  <c r="J246" i="20" s="1"/>
  <c r="M246" i="20"/>
  <c r="P246" i="20"/>
  <c r="S246" i="20"/>
  <c r="V246" i="20"/>
  <c r="W246" i="20"/>
  <c r="Y246" i="20" s="1"/>
  <c r="Z246" i="20"/>
  <c r="AA246" i="20"/>
  <c r="AB246" i="20"/>
  <c r="AC246" i="20"/>
  <c r="AG246" i="20"/>
  <c r="AH246" i="20"/>
  <c r="AJ246" i="20"/>
  <c r="AM246" i="20" s="1"/>
  <c r="AK246" i="20"/>
  <c r="AL246" i="20"/>
  <c r="AN246" i="20"/>
  <c r="AO246" i="20"/>
  <c r="AP246" i="20"/>
  <c r="AQ246" i="20"/>
  <c r="AR246" i="20"/>
  <c r="AS246" i="20"/>
  <c r="AU246" i="20"/>
  <c r="AX246" i="20" s="1"/>
  <c r="AV246" i="20"/>
  <c r="AW246" i="20"/>
  <c r="D247" i="20"/>
  <c r="E247" i="20"/>
  <c r="F247" i="20"/>
  <c r="H247" i="20"/>
  <c r="I247" i="20"/>
  <c r="M247" i="20"/>
  <c r="P247" i="20"/>
  <c r="V247" i="20"/>
  <c r="W247" i="20"/>
  <c r="Y247" i="20"/>
  <c r="Z247" i="20"/>
  <c r="AA247" i="20"/>
  <c r="AB247" i="20"/>
  <c r="AD247" i="20" s="1"/>
  <c r="AC247" i="20"/>
  <c r="AG247" i="20"/>
  <c r="AH247" i="20"/>
  <c r="AJ247" i="20"/>
  <c r="AK247" i="20"/>
  <c r="AM247" i="20" s="1"/>
  <c r="AL247" i="20"/>
  <c r="AN247" i="20"/>
  <c r="AO247" i="20"/>
  <c r="AP247" i="20"/>
  <c r="AT247" i="20" s="1"/>
  <c r="AQ247" i="20"/>
  <c r="AR247" i="20"/>
  <c r="AS247" i="20"/>
  <c r="AU247" i="20"/>
  <c r="AX247" i="20" s="1"/>
  <c r="AV247" i="20"/>
  <c r="AW247" i="20"/>
  <c r="D248" i="20"/>
  <c r="E248" i="20"/>
  <c r="F248" i="20"/>
  <c r="H248" i="20"/>
  <c r="I248" i="20"/>
  <c r="J248" i="20" s="1"/>
  <c r="M248" i="20"/>
  <c r="P248" i="20"/>
  <c r="S248" i="20"/>
  <c r="W248" i="20"/>
  <c r="Y248" i="20"/>
  <c r="Z248" i="20"/>
  <c r="AA248" i="20"/>
  <c r="AB248" i="20"/>
  <c r="AD248" i="20" s="1"/>
  <c r="AC248" i="20"/>
  <c r="AG248" i="20"/>
  <c r="AH248" i="20"/>
  <c r="AJ248" i="20"/>
  <c r="AK248" i="20"/>
  <c r="AL248" i="20"/>
  <c r="AN248" i="20"/>
  <c r="AO248" i="20"/>
  <c r="AP248" i="20"/>
  <c r="AQ248" i="20"/>
  <c r="AR248" i="20"/>
  <c r="AS248" i="20"/>
  <c r="AU248" i="20"/>
  <c r="AV248" i="20"/>
  <c r="AX248" i="20" s="1"/>
  <c r="AW248" i="20"/>
  <c r="D249" i="20"/>
  <c r="E249" i="20"/>
  <c r="F249" i="20"/>
  <c r="H249" i="20"/>
  <c r="I249" i="20"/>
  <c r="J249" i="20" s="1"/>
  <c r="P249" i="20"/>
  <c r="S249" i="20"/>
  <c r="V249" i="20"/>
  <c r="W249" i="20"/>
  <c r="Y249" i="20" s="1"/>
  <c r="Z249" i="20"/>
  <c r="AA249" i="20"/>
  <c r="AB249" i="20"/>
  <c r="AC249" i="20"/>
  <c r="AG249" i="20"/>
  <c r="AH249" i="20"/>
  <c r="AJ249" i="20"/>
  <c r="AK249" i="20"/>
  <c r="AL249" i="20"/>
  <c r="AN249" i="20"/>
  <c r="AO249" i="20"/>
  <c r="AP249" i="20"/>
  <c r="AQ249" i="20"/>
  <c r="AR249" i="20"/>
  <c r="AS249" i="20"/>
  <c r="AU249" i="20"/>
  <c r="AV249" i="20"/>
  <c r="AW249" i="20"/>
  <c r="D250" i="20"/>
  <c r="E250" i="20"/>
  <c r="F250" i="20"/>
  <c r="H250" i="20"/>
  <c r="I250" i="20"/>
  <c r="J250" i="20"/>
  <c r="M250" i="20"/>
  <c r="P250" i="20"/>
  <c r="S250" i="20"/>
  <c r="V250" i="20"/>
  <c r="W250" i="20"/>
  <c r="Y250" i="20" s="1"/>
  <c r="Z250" i="20"/>
  <c r="AA250" i="20"/>
  <c r="AB250" i="20"/>
  <c r="AC250" i="20"/>
  <c r="AG250" i="20"/>
  <c r="AI250" i="20" s="1"/>
  <c r="AH250" i="20"/>
  <c r="AJ250" i="20"/>
  <c r="AM250" i="20" s="1"/>
  <c r="AK250" i="20"/>
  <c r="AL250" i="20"/>
  <c r="AN250" i="20"/>
  <c r="AO250" i="20"/>
  <c r="AP250" i="20"/>
  <c r="AQ250" i="20"/>
  <c r="AR250" i="20"/>
  <c r="AS250" i="20"/>
  <c r="AU250" i="20"/>
  <c r="AX250" i="20" s="1"/>
  <c r="AV250" i="20"/>
  <c r="AW250" i="20"/>
  <c r="D251" i="20"/>
  <c r="E251" i="20"/>
  <c r="F251" i="20"/>
  <c r="H251" i="20"/>
  <c r="I251" i="20"/>
  <c r="M251" i="20"/>
  <c r="P251" i="20"/>
  <c r="S251" i="20"/>
  <c r="V251" i="20"/>
  <c r="W251" i="20"/>
  <c r="Y251" i="20" s="1"/>
  <c r="Z251" i="20"/>
  <c r="AA251" i="20"/>
  <c r="AB251" i="20"/>
  <c r="AD251" i="20" s="1"/>
  <c r="AC251" i="20"/>
  <c r="AG251" i="20"/>
  <c r="AH251" i="20"/>
  <c r="AJ251" i="20"/>
  <c r="AK251" i="20"/>
  <c r="AL251" i="20"/>
  <c r="AN251" i="20"/>
  <c r="AO251" i="20"/>
  <c r="AP251" i="20"/>
  <c r="AQ251" i="20"/>
  <c r="AR251" i="20"/>
  <c r="AS251" i="20"/>
  <c r="AT251" i="20"/>
  <c r="AU251" i="20"/>
  <c r="AV251" i="20"/>
  <c r="AW251" i="20"/>
  <c r="AX251" i="20"/>
  <c r="D252" i="20"/>
  <c r="E252" i="20"/>
  <c r="F252" i="20"/>
  <c r="H252" i="20"/>
  <c r="I252" i="20"/>
  <c r="M252" i="20"/>
  <c r="P252" i="20"/>
  <c r="S252" i="20"/>
  <c r="V252" i="20"/>
  <c r="W252" i="20"/>
  <c r="Y252" i="20" s="1"/>
  <c r="Z252" i="20"/>
  <c r="AA252" i="20"/>
  <c r="AB252" i="20"/>
  <c r="AC252" i="20"/>
  <c r="AG252" i="20"/>
  <c r="AH252" i="20"/>
  <c r="AJ252" i="20"/>
  <c r="AK252" i="20"/>
  <c r="AL252" i="20"/>
  <c r="AN252" i="20"/>
  <c r="AO252" i="20"/>
  <c r="AP252" i="20"/>
  <c r="AQ252" i="20"/>
  <c r="AR252" i="20"/>
  <c r="AS252" i="20"/>
  <c r="AU252" i="20"/>
  <c r="AV252" i="20"/>
  <c r="AW252" i="20"/>
  <c r="D253" i="20"/>
  <c r="E253" i="20"/>
  <c r="F253" i="20"/>
  <c r="G253" i="20"/>
  <c r="H253" i="20"/>
  <c r="I253" i="20"/>
  <c r="J253" i="20" s="1"/>
  <c r="M253" i="20"/>
  <c r="P253" i="20"/>
  <c r="S253" i="20"/>
  <c r="V253" i="20"/>
  <c r="W253" i="20"/>
  <c r="Y253" i="20" s="1"/>
  <c r="Z253" i="20"/>
  <c r="AA253" i="20"/>
  <c r="AB253" i="20"/>
  <c r="AC253" i="20"/>
  <c r="AI253" i="20"/>
  <c r="AG253" i="20"/>
  <c r="AH253" i="20"/>
  <c r="AJ253" i="20"/>
  <c r="AK253" i="20"/>
  <c r="AL253" i="20"/>
  <c r="AN253" i="20"/>
  <c r="AO253" i="20"/>
  <c r="AP253" i="20"/>
  <c r="AQ253" i="20"/>
  <c r="AR253" i="20"/>
  <c r="AS253" i="20"/>
  <c r="AU253" i="20"/>
  <c r="AV253" i="20"/>
  <c r="AW253" i="20"/>
  <c r="D254" i="20"/>
  <c r="E254" i="20"/>
  <c r="F254" i="20"/>
  <c r="H254" i="20"/>
  <c r="J254" i="20" s="1"/>
  <c r="I254" i="20"/>
  <c r="M254" i="20"/>
  <c r="P254" i="20"/>
  <c r="S254" i="20"/>
  <c r="V254" i="20"/>
  <c r="W254" i="20"/>
  <c r="Y254" i="20" s="1"/>
  <c r="Z254" i="20"/>
  <c r="AA254" i="20"/>
  <c r="AD254" i="20" s="1"/>
  <c r="AB254" i="20"/>
  <c r="AC254" i="20"/>
  <c r="AG254" i="20"/>
  <c r="AI254" i="20" s="1"/>
  <c r="AH254" i="20"/>
  <c r="AJ254" i="20"/>
  <c r="AM254" i="20" s="1"/>
  <c r="AK254" i="20"/>
  <c r="AL254" i="20"/>
  <c r="AN254" i="20"/>
  <c r="AO254" i="20"/>
  <c r="AP254" i="20"/>
  <c r="AQ254" i="20"/>
  <c r="AR254" i="20"/>
  <c r="AS254" i="20"/>
  <c r="AU254" i="20"/>
  <c r="AV254" i="20"/>
  <c r="AW254" i="20"/>
  <c r="D255" i="20"/>
  <c r="E255" i="20"/>
  <c r="F255" i="20"/>
  <c r="H255" i="20"/>
  <c r="I255" i="20"/>
  <c r="M255" i="20"/>
  <c r="P255" i="20"/>
  <c r="S255" i="20"/>
  <c r="V255" i="20"/>
  <c r="W255" i="20"/>
  <c r="Y255" i="20" s="1"/>
  <c r="Z255" i="20"/>
  <c r="AA255" i="20"/>
  <c r="AB255" i="20"/>
  <c r="AD255" i="20" s="1"/>
  <c r="AC255" i="20"/>
  <c r="AG255" i="20"/>
  <c r="AH255" i="20"/>
  <c r="AJ255" i="20"/>
  <c r="AK255" i="20"/>
  <c r="AL255" i="20"/>
  <c r="AN255" i="20"/>
  <c r="AO255" i="20"/>
  <c r="AP255" i="20"/>
  <c r="AQ255" i="20"/>
  <c r="AR255" i="20"/>
  <c r="AS255" i="20"/>
  <c r="AT255" i="20"/>
  <c r="AU255" i="20"/>
  <c r="AV255" i="20"/>
  <c r="AW255" i="20"/>
  <c r="AX255" i="20"/>
  <c r="D256" i="20"/>
  <c r="E256" i="20"/>
  <c r="F256" i="20"/>
  <c r="H256" i="20"/>
  <c r="I256" i="20"/>
  <c r="M256" i="20"/>
  <c r="P256" i="20"/>
  <c r="S256" i="20"/>
  <c r="V256" i="20"/>
  <c r="W256" i="20"/>
  <c r="Y256" i="20" s="1"/>
  <c r="Z256" i="20"/>
  <c r="AA256" i="20"/>
  <c r="AB256" i="20"/>
  <c r="AC256" i="20"/>
  <c r="AG256" i="20"/>
  <c r="AH256" i="20"/>
  <c r="AJ256" i="20"/>
  <c r="AK256" i="20"/>
  <c r="AL256" i="20"/>
  <c r="AN256" i="20"/>
  <c r="AO256" i="20"/>
  <c r="AP256" i="20"/>
  <c r="AQ256" i="20"/>
  <c r="AR256" i="20"/>
  <c r="AS256" i="20"/>
  <c r="AU256" i="20"/>
  <c r="AV256" i="20"/>
  <c r="AW256" i="20"/>
  <c r="D257" i="20"/>
  <c r="E257" i="20"/>
  <c r="F257" i="20"/>
  <c r="G257" i="20"/>
  <c r="H257" i="20"/>
  <c r="I257" i="20"/>
  <c r="J257" i="20" s="1"/>
  <c r="M257" i="20"/>
  <c r="P257" i="20"/>
  <c r="S257" i="20"/>
  <c r="V257" i="20"/>
  <c r="W257" i="20"/>
  <c r="Z257" i="20"/>
  <c r="AA257" i="20"/>
  <c r="AB257" i="20"/>
  <c r="AC257" i="20"/>
  <c r="AI257" i="20"/>
  <c r="AG257" i="20"/>
  <c r="AH257" i="20"/>
  <c r="AJ257" i="20"/>
  <c r="AK257" i="20"/>
  <c r="AL257" i="20"/>
  <c r="AN257" i="20"/>
  <c r="AO257" i="20"/>
  <c r="AP257" i="20"/>
  <c r="AQ257" i="20"/>
  <c r="AR257" i="20"/>
  <c r="AS257" i="20"/>
  <c r="AU257" i="20"/>
  <c r="AV257" i="20"/>
  <c r="AW257" i="20"/>
  <c r="D258" i="20"/>
  <c r="E258" i="20"/>
  <c r="F258" i="20"/>
  <c r="H258" i="20"/>
  <c r="J258" i="20" s="1"/>
  <c r="I258" i="20"/>
  <c r="M258" i="20"/>
  <c r="P258" i="20"/>
  <c r="S258" i="20"/>
  <c r="V258" i="20"/>
  <c r="W258" i="20"/>
  <c r="Y258" i="20" s="1"/>
  <c r="Z258" i="20"/>
  <c r="AA258" i="20"/>
  <c r="AD258" i="20" s="1"/>
  <c r="AB258" i="20"/>
  <c r="AC258" i="20"/>
  <c r="AG258" i="20"/>
  <c r="AI258" i="20" s="1"/>
  <c r="AH258" i="20"/>
  <c r="AJ258" i="20"/>
  <c r="AM258" i="20" s="1"/>
  <c r="AK258" i="20"/>
  <c r="AL258" i="20"/>
  <c r="AN258" i="20"/>
  <c r="AO258" i="20"/>
  <c r="AP258" i="20"/>
  <c r="AQ258" i="20"/>
  <c r="AR258" i="20"/>
  <c r="AS258" i="20"/>
  <c r="AU258" i="20"/>
  <c r="AV258" i="20"/>
  <c r="AW258" i="20"/>
  <c r="D259" i="20"/>
  <c r="E259" i="20"/>
  <c r="F259" i="20"/>
  <c r="H259" i="20"/>
  <c r="I259" i="20"/>
  <c r="M259" i="20"/>
  <c r="P259" i="20"/>
  <c r="V259" i="20"/>
  <c r="W259" i="20"/>
  <c r="Y259" i="20" s="1"/>
  <c r="Z259" i="20"/>
  <c r="AA259" i="20"/>
  <c r="AB259" i="20"/>
  <c r="AC259" i="20"/>
  <c r="AD259" i="20"/>
  <c r="AG259" i="20"/>
  <c r="AH259" i="20"/>
  <c r="AJ259" i="20"/>
  <c r="AK259" i="20"/>
  <c r="AL259" i="20"/>
  <c r="AN259" i="20"/>
  <c r="AT259" i="20" s="1"/>
  <c r="AO259" i="20"/>
  <c r="AP259" i="20"/>
  <c r="AQ259" i="20"/>
  <c r="AR259" i="20"/>
  <c r="AS259" i="20"/>
  <c r="AU259" i="20"/>
  <c r="AV259" i="20"/>
  <c r="AX259" i="20" s="1"/>
  <c r="AW259" i="20"/>
  <c r="D260" i="20"/>
  <c r="E260" i="20"/>
  <c r="F260" i="20"/>
  <c r="H260" i="20"/>
  <c r="I260" i="20"/>
  <c r="M260" i="20"/>
  <c r="P260" i="20"/>
  <c r="S260" i="20"/>
  <c r="W260" i="20"/>
  <c r="Y260" i="20"/>
  <c r="Z260" i="20"/>
  <c r="AA260" i="20"/>
  <c r="AB260" i="20"/>
  <c r="AC260" i="20"/>
  <c r="AG260" i="20"/>
  <c r="AH260" i="20"/>
  <c r="AJ260" i="20"/>
  <c r="AK260" i="20"/>
  <c r="AL260" i="20"/>
  <c r="AN260" i="20"/>
  <c r="AO260" i="20"/>
  <c r="AP260" i="20"/>
  <c r="AQ260" i="20"/>
  <c r="AR260" i="20"/>
  <c r="AS260" i="20"/>
  <c r="AU260" i="20"/>
  <c r="AV260" i="20"/>
  <c r="AW260" i="20"/>
  <c r="D261" i="20"/>
  <c r="E261" i="20"/>
  <c r="G261" i="20" s="1"/>
  <c r="F261" i="20"/>
  <c r="H261" i="20"/>
  <c r="I261" i="20"/>
  <c r="J261" i="20" s="1"/>
  <c r="P261" i="20"/>
  <c r="S261" i="20"/>
  <c r="V261" i="20"/>
  <c r="W261" i="20"/>
  <c r="Z261" i="20"/>
  <c r="AA261" i="20"/>
  <c r="AD261" i="20" s="1"/>
  <c r="AB261" i="20"/>
  <c r="AC261" i="20"/>
  <c r="AI261" i="20"/>
  <c r="AG261" i="20"/>
  <c r="AH261" i="20"/>
  <c r="AJ261" i="20"/>
  <c r="AK261" i="20"/>
  <c r="AL261" i="20"/>
  <c r="AN261" i="20"/>
  <c r="AO261" i="20"/>
  <c r="AP261" i="20"/>
  <c r="AQ261" i="20"/>
  <c r="AR261" i="20"/>
  <c r="AS261" i="20"/>
  <c r="AU261" i="20"/>
  <c r="AX261" i="20" s="1"/>
  <c r="AV261" i="20"/>
  <c r="AW261" i="20"/>
  <c r="D262" i="20"/>
  <c r="E262" i="20"/>
  <c r="F262" i="20"/>
  <c r="H262" i="20"/>
  <c r="J262" i="20" s="1"/>
  <c r="I262" i="20"/>
  <c r="M262" i="20"/>
  <c r="P262" i="20"/>
  <c r="S262" i="20"/>
  <c r="V262" i="20"/>
  <c r="W262" i="20"/>
  <c r="Y262" i="20" s="1"/>
  <c r="Z262" i="20"/>
  <c r="AA262" i="20"/>
  <c r="AD262" i="20" s="1"/>
  <c r="AB262" i="20"/>
  <c r="AC262" i="20"/>
  <c r="AG262" i="20"/>
  <c r="AH262" i="20"/>
  <c r="AJ262" i="20"/>
  <c r="AK262" i="20"/>
  <c r="AM262" i="20" s="1"/>
  <c r="AL262" i="20"/>
  <c r="AN262" i="20"/>
  <c r="AO262" i="20"/>
  <c r="AP262" i="20"/>
  <c r="AQ262" i="20"/>
  <c r="AR262" i="20"/>
  <c r="AS262" i="20"/>
  <c r="AU262" i="20"/>
  <c r="AV262" i="20"/>
  <c r="AW262" i="20"/>
  <c r="D263" i="20"/>
  <c r="E263" i="20"/>
  <c r="F263" i="20"/>
  <c r="H263" i="20"/>
  <c r="I263" i="20"/>
  <c r="J263" i="20" s="1"/>
  <c r="M263" i="20"/>
  <c r="P263" i="20"/>
  <c r="V263" i="20"/>
  <c r="W263" i="20"/>
  <c r="Y263" i="20" s="1"/>
  <c r="Z263" i="20"/>
  <c r="AA263" i="20"/>
  <c r="AD263" i="20" s="1"/>
  <c r="AB263" i="20"/>
  <c r="AC263" i="20"/>
  <c r="AG263" i="20"/>
  <c r="AI263" i="20" s="1"/>
  <c r="AH263" i="20"/>
  <c r="AJ263" i="20"/>
  <c r="AK263" i="20"/>
  <c r="AL263" i="20"/>
  <c r="AN263" i="20"/>
  <c r="AO263" i="20"/>
  <c r="AT263" i="20" s="1"/>
  <c r="AP263" i="20"/>
  <c r="AQ263" i="20"/>
  <c r="AR263" i="20"/>
  <c r="AS263" i="20"/>
  <c r="AU263" i="20"/>
  <c r="AX263" i="20" s="1"/>
  <c r="AV263" i="20"/>
  <c r="AW263" i="20"/>
  <c r="D264" i="20"/>
  <c r="E264" i="20"/>
  <c r="F264" i="20"/>
  <c r="H264" i="20"/>
  <c r="I264" i="20"/>
  <c r="J264" i="20" s="1"/>
  <c r="M264" i="20"/>
  <c r="P264" i="20"/>
  <c r="S264" i="20"/>
  <c r="W264" i="20"/>
  <c r="Y264" i="20" s="1"/>
  <c r="Z264" i="20"/>
  <c r="AA264" i="20"/>
  <c r="AB264" i="20"/>
  <c r="AD264" i="20" s="1"/>
  <c r="AC264" i="20"/>
  <c r="AG264" i="20"/>
  <c r="AH264" i="20"/>
  <c r="AJ264" i="20"/>
  <c r="AK264" i="20"/>
  <c r="AL264" i="20"/>
  <c r="AN264" i="20"/>
  <c r="AO264" i="20"/>
  <c r="AP264" i="20"/>
  <c r="AQ264" i="20"/>
  <c r="AR264" i="20"/>
  <c r="AS264" i="20"/>
  <c r="AU264" i="20"/>
  <c r="AV264" i="20"/>
  <c r="AX264" i="20" s="1"/>
  <c r="AW264" i="20"/>
  <c r="D265" i="20"/>
  <c r="E265" i="20"/>
  <c r="F265" i="20"/>
  <c r="H265" i="20"/>
  <c r="I265" i="20"/>
  <c r="J265" i="20" s="1"/>
  <c r="P265" i="20"/>
  <c r="S265" i="20"/>
  <c r="V265" i="20"/>
  <c r="W265" i="20"/>
  <c r="Y265" i="20" s="1"/>
  <c r="Z265" i="20"/>
  <c r="AA265" i="20"/>
  <c r="AB265" i="20"/>
  <c r="AC265" i="20"/>
  <c r="AG265" i="20"/>
  <c r="AH265" i="20"/>
  <c r="AJ265" i="20"/>
  <c r="AK265" i="20"/>
  <c r="AL265" i="20"/>
  <c r="AN265" i="20"/>
  <c r="AO265" i="20"/>
  <c r="AP265" i="20"/>
  <c r="AQ265" i="20"/>
  <c r="AR265" i="20"/>
  <c r="AS265" i="20"/>
  <c r="AU265" i="20"/>
  <c r="AX265" i="20" s="1"/>
  <c r="AV265" i="20"/>
  <c r="AW265" i="20"/>
  <c r="D266" i="20"/>
  <c r="E266" i="20"/>
  <c r="F266" i="20"/>
  <c r="H266" i="20"/>
  <c r="J266" i="20" s="1"/>
  <c r="I266" i="20"/>
  <c r="M266" i="20"/>
  <c r="P266" i="20"/>
  <c r="S266" i="20"/>
  <c r="V266" i="20"/>
  <c r="W266" i="20"/>
  <c r="Y266" i="20" s="1"/>
  <c r="Z266" i="20"/>
  <c r="AA266" i="20"/>
  <c r="AD266" i="20" s="1"/>
  <c r="AB266" i="20"/>
  <c r="AC266" i="20"/>
  <c r="AG266" i="20"/>
  <c r="AI266" i="20" s="1"/>
  <c r="AH266" i="20"/>
  <c r="AJ266" i="20"/>
  <c r="AM266" i="20" s="1"/>
  <c r="AK266" i="20"/>
  <c r="AL266" i="20"/>
  <c r="AN266" i="20"/>
  <c r="AO266" i="20"/>
  <c r="AP266" i="20"/>
  <c r="AQ266" i="20"/>
  <c r="AR266" i="20"/>
  <c r="AS266" i="20"/>
  <c r="AU266" i="20"/>
  <c r="AV266" i="20"/>
  <c r="AW266" i="20"/>
  <c r="D267" i="20"/>
  <c r="E267" i="20"/>
  <c r="F267" i="20"/>
  <c r="H267" i="20"/>
  <c r="I267" i="20"/>
  <c r="M267" i="20"/>
  <c r="P267" i="20"/>
  <c r="V267" i="20"/>
  <c r="W267" i="20"/>
  <c r="Y267" i="20"/>
  <c r="Z267" i="20"/>
  <c r="AA267" i="20"/>
  <c r="AD267" i="20" s="1"/>
  <c r="AB267" i="20"/>
  <c r="AC267" i="20"/>
  <c r="AG267" i="20"/>
  <c r="AH267" i="20"/>
  <c r="AJ267" i="20"/>
  <c r="AK267" i="20"/>
  <c r="AL267" i="20"/>
  <c r="AN267" i="20"/>
  <c r="AO267" i="20"/>
  <c r="AT267" i="20" s="1"/>
  <c r="AP267" i="20"/>
  <c r="AQ267" i="20"/>
  <c r="AR267" i="20"/>
  <c r="AS267" i="20"/>
  <c r="AU267" i="20"/>
  <c r="AX267" i="20" s="1"/>
  <c r="AV267" i="20"/>
  <c r="AW267" i="20"/>
  <c r="D268" i="20"/>
  <c r="E268" i="20"/>
  <c r="F268" i="20"/>
  <c r="H268" i="20"/>
  <c r="I268" i="20"/>
  <c r="M268" i="20"/>
  <c r="P268" i="20"/>
  <c r="S268" i="20"/>
  <c r="W268" i="20"/>
  <c r="Y268" i="20"/>
  <c r="Z268" i="20"/>
  <c r="AA268" i="20"/>
  <c r="AB268" i="20"/>
  <c r="AC268" i="20"/>
  <c r="AG268" i="20"/>
  <c r="AH268" i="20"/>
  <c r="AJ268" i="20"/>
  <c r="AK268" i="20"/>
  <c r="AL268" i="20"/>
  <c r="AN268" i="20"/>
  <c r="AO268" i="20"/>
  <c r="AP268" i="20"/>
  <c r="AQ268" i="20"/>
  <c r="AR268" i="20"/>
  <c r="AS268" i="20"/>
  <c r="AU268" i="20"/>
  <c r="AV268" i="20"/>
  <c r="AW268" i="20"/>
  <c r="D269" i="20"/>
  <c r="G269" i="20" s="1"/>
  <c r="E269" i="20"/>
  <c r="F269" i="20"/>
  <c r="H269" i="20"/>
  <c r="I269" i="20"/>
  <c r="J269" i="20" s="1"/>
  <c r="P269" i="20"/>
  <c r="S269" i="20"/>
  <c r="V269" i="20"/>
  <c r="W269" i="20"/>
  <c r="Z269" i="20"/>
  <c r="AA269" i="20"/>
  <c r="AB269" i="20"/>
  <c r="AC269" i="20"/>
  <c r="AG269" i="20"/>
  <c r="AH269" i="20"/>
  <c r="AJ269" i="20"/>
  <c r="AK269" i="20"/>
  <c r="AL269" i="20"/>
  <c r="AN269" i="20"/>
  <c r="AO269" i="20"/>
  <c r="AP269" i="20"/>
  <c r="AQ269" i="20"/>
  <c r="AR269" i="20"/>
  <c r="AS269" i="20"/>
  <c r="AU269" i="20"/>
  <c r="AV269" i="20"/>
  <c r="AW269" i="20"/>
  <c r="D270" i="20"/>
  <c r="E270" i="20"/>
  <c r="F270" i="20"/>
  <c r="H270" i="20"/>
  <c r="I270" i="20"/>
  <c r="J270" i="20"/>
  <c r="M270" i="20"/>
  <c r="P270" i="20"/>
  <c r="S270" i="20"/>
  <c r="V270" i="20"/>
  <c r="W270" i="20"/>
  <c r="Y270" i="20" s="1"/>
  <c r="Z270" i="20"/>
  <c r="AA270" i="20"/>
  <c r="AB270" i="20"/>
  <c r="AC270" i="20"/>
  <c r="AG270" i="20"/>
  <c r="AI270" i="20" s="1"/>
  <c r="AH270" i="20"/>
  <c r="AJ270" i="20"/>
  <c r="AM270" i="20" s="1"/>
  <c r="AK270" i="20"/>
  <c r="AL270" i="20"/>
  <c r="AN270" i="20"/>
  <c r="AO270" i="20"/>
  <c r="AP270" i="20"/>
  <c r="AQ270" i="20"/>
  <c r="AR270" i="20"/>
  <c r="AS270" i="20"/>
  <c r="AU270" i="20"/>
  <c r="AV270" i="20"/>
  <c r="AW270" i="20"/>
  <c r="D271" i="20"/>
  <c r="E271" i="20"/>
  <c r="F271" i="20"/>
  <c r="H271" i="20"/>
  <c r="I271" i="20"/>
  <c r="M271" i="20"/>
  <c r="P271" i="20"/>
  <c r="V271" i="20"/>
  <c r="W271" i="20"/>
  <c r="Y271" i="20"/>
  <c r="Z271" i="20"/>
  <c r="AA271" i="20"/>
  <c r="AD271" i="20" s="1"/>
  <c r="AB271" i="20"/>
  <c r="AC271" i="20"/>
  <c r="AG271" i="20"/>
  <c r="AH271" i="20"/>
  <c r="AJ271" i="20"/>
  <c r="AK271" i="20"/>
  <c r="AL271" i="20"/>
  <c r="AN271" i="20"/>
  <c r="AO271" i="20"/>
  <c r="AP271" i="20"/>
  <c r="AQ271" i="20"/>
  <c r="AR271" i="20"/>
  <c r="AS271" i="20"/>
  <c r="AU271" i="20"/>
  <c r="AV271" i="20"/>
  <c r="AX271" i="20" s="1"/>
  <c r="AW271" i="20"/>
  <c r="D272" i="20"/>
  <c r="E272" i="20"/>
  <c r="F272" i="20"/>
  <c r="H272" i="20"/>
  <c r="J272" i="20" s="1"/>
  <c r="I272" i="20"/>
  <c r="M272" i="20"/>
  <c r="P272" i="20"/>
  <c r="S272" i="20"/>
  <c r="W272" i="20"/>
  <c r="Y272" i="20"/>
  <c r="Z272" i="20"/>
  <c r="AA272" i="20"/>
  <c r="AB272" i="20"/>
  <c r="AC272" i="20"/>
  <c r="AG272" i="20"/>
  <c r="AH272" i="20"/>
  <c r="AJ272" i="20"/>
  <c r="AK272" i="20"/>
  <c r="AL272" i="20"/>
  <c r="AN272" i="20"/>
  <c r="AO272" i="20"/>
  <c r="AP272" i="20"/>
  <c r="AQ272" i="20"/>
  <c r="AR272" i="20"/>
  <c r="AS272" i="20"/>
  <c r="AU272" i="20"/>
  <c r="AV272" i="20"/>
  <c r="AW272" i="20"/>
  <c r="D273" i="20"/>
  <c r="E273" i="20"/>
  <c r="F273" i="20"/>
  <c r="H273" i="20"/>
  <c r="I273" i="20"/>
  <c r="J273" i="20"/>
  <c r="P273" i="20"/>
  <c r="S273" i="20"/>
  <c r="V273" i="20"/>
  <c r="W273" i="20"/>
  <c r="Z273" i="20"/>
  <c r="AA273" i="20"/>
  <c r="AB273" i="20"/>
  <c r="AC273" i="20"/>
  <c r="AG273" i="20"/>
  <c r="AH273" i="20"/>
  <c r="AJ273" i="20"/>
  <c r="AM273" i="20" s="1"/>
  <c r="AK273" i="20"/>
  <c r="AL273" i="20"/>
  <c r="AN273" i="20"/>
  <c r="AO273" i="20"/>
  <c r="AP273" i="20"/>
  <c r="AQ273" i="20"/>
  <c r="AR273" i="20"/>
  <c r="AS273" i="20"/>
  <c r="AU273" i="20"/>
  <c r="AV273" i="20"/>
  <c r="AW273" i="20"/>
  <c r="D274" i="20"/>
  <c r="E274" i="20"/>
  <c r="F274" i="20"/>
  <c r="H274" i="20"/>
  <c r="I274" i="20"/>
  <c r="J274" i="20" s="1"/>
  <c r="M274" i="20"/>
  <c r="P274" i="20"/>
  <c r="S274" i="20"/>
  <c r="V274" i="20"/>
  <c r="W274" i="20"/>
  <c r="Y274" i="20" s="1"/>
  <c r="Z274" i="20"/>
  <c r="AA274" i="20"/>
  <c r="AB274" i="20"/>
  <c r="AC274" i="20"/>
  <c r="AG274" i="20"/>
  <c r="AH274" i="20"/>
  <c r="AI274" i="20"/>
  <c r="AJ274" i="20"/>
  <c r="AK274" i="20"/>
  <c r="AL274" i="20"/>
  <c r="AM274" i="20"/>
  <c r="AN274" i="20"/>
  <c r="AO274" i="20"/>
  <c r="AP274" i="20"/>
  <c r="AQ274" i="20"/>
  <c r="AT274" i="20" s="1"/>
  <c r="AR274" i="20"/>
  <c r="AS274" i="20"/>
  <c r="AU274" i="20"/>
  <c r="AV274" i="20"/>
  <c r="AW274" i="20"/>
  <c r="D275" i="20"/>
  <c r="G275" i="20" s="1"/>
  <c r="E275" i="20"/>
  <c r="F275" i="20"/>
  <c r="H275" i="20"/>
  <c r="I275" i="20"/>
  <c r="J275" i="20" s="1"/>
  <c r="M275" i="20"/>
  <c r="P275" i="20"/>
  <c r="V275" i="20"/>
  <c r="W275" i="20"/>
  <c r="Y275" i="20" s="1"/>
  <c r="Z275" i="20"/>
  <c r="AA275" i="20"/>
  <c r="AB275" i="20"/>
  <c r="AD275" i="20" s="1"/>
  <c r="AC275" i="20"/>
  <c r="AI275" i="20"/>
  <c r="AG275" i="20"/>
  <c r="AH275" i="20"/>
  <c r="AJ275" i="20"/>
  <c r="AK275" i="20"/>
  <c r="AL275" i="20"/>
  <c r="AN275" i="20"/>
  <c r="AO275" i="20"/>
  <c r="AP275" i="20"/>
  <c r="AT275" i="20" s="1"/>
  <c r="AQ275" i="20"/>
  <c r="AR275" i="20"/>
  <c r="AS275" i="20"/>
  <c r="AU275" i="20"/>
  <c r="AX275" i="20" s="1"/>
  <c r="AV275" i="20"/>
  <c r="AW275" i="20"/>
  <c r="D276" i="20"/>
  <c r="E276" i="20"/>
  <c r="F276" i="20"/>
  <c r="H276" i="20"/>
  <c r="I276" i="20"/>
  <c r="M276" i="20"/>
  <c r="P276" i="20"/>
  <c r="S276" i="20"/>
  <c r="W276" i="20"/>
  <c r="Y276" i="20" s="1"/>
  <c r="Z276" i="20"/>
  <c r="AA276" i="20"/>
  <c r="AB276" i="20"/>
  <c r="AC276" i="20"/>
  <c r="AG276" i="20"/>
  <c r="AH276" i="20"/>
  <c r="AJ276" i="20"/>
  <c r="AK276" i="20"/>
  <c r="AL276" i="20"/>
  <c r="AN276" i="20"/>
  <c r="AO276" i="20"/>
  <c r="AP276" i="20"/>
  <c r="AQ276" i="20"/>
  <c r="AR276" i="20"/>
  <c r="AS276" i="20"/>
  <c r="AU276" i="20"/>
  <c r="AV276" i="20"/>
  <c r="AW276" i="20"/>
  <c r="D277" i="20"/>
  <c r="E277" i="20"/>
  <c r="F277" i="20"/>
  <c r="H277" i="20"/>
  <c r="I277" i="20"/>
  <c r="J277" i="20" s="1"/>
  <c r="M277" i="20"/>
  <c r="P277" i="20"/>
  <c r="S277" i="20"/>
  <c r="V277" i="20"/>
  <c r="W277" i="20"/>
  <c r="Z277" i="20"/>
  <c r="AA277" i="20"/>
  <c r="AB277" i="20"/>
  <c r="AC277" i="20"/>
  <c r="AG277" i="20"/>
  <c r="AH277" i="20"/>
  <c r="AJ277" i="20"/>
  <c r="AK277" i="20"/>
  <c r="AL277" i="20"/>
  <c r="AN277" i="20"/>
  <c r="AO277" i="20"/>
  <c r="AP277" i="20"/>
  <c r="AQ277" i="20"/>
  <c r="AR277" i="20"/>
  <c r="AS277" i="20"/>
  <c r="AU277" i="20"/>
  <c r="AV277" i="20"/>
  <c r="AW277" i="20"/>
  <c r="D278" i="20"/>
  <c r="E278" i="20"/>
  <c r="F278" i="20"/>
  <c r="H278" i="20"/>
  <c r="I278" i="20"/>
  <c r="J278" i="20"/>
  <c r="M278" i="20"/>
  <c r="P278" i="20"/>
  <c r="S278" i="20"/>
  <c r="V278" i="20"/>
  <c r="W278" i="20"/>
  <c r="Y278" i="20" s="1"/>
  <c r="Z278" i="20"/>
  <c r="AA278" i="20"/>
  <c r="AB278" i="20"/>
  <c r="AC278" i="20"/>
  <c r="AG278" i="20"/>
  <c r="AI278" i="20" s="1"/>
  <c r="AH278" i="20"/>
  <c r="AJ278" i="20"/>
  <c r="AM278" i="20" s="1"/>
  <c r="AK278" i="20"/>
  <c r="AL278" i="20"/>
  <c r="AN278" i="20"/>
  <c r="AO278" i="20"/>
  <c r="AP278" i="20"/>
  <c r="AQ278" i="20"/>
  <c r="AR278" i="20"/>
  <c r="AS278" i="20"/>
  <c r="AU278" i="20"/>
  <c r="AX278" i="20" s="1"/>
  <c r="AV278" i="20"/>
  <c r="AW278" i="20"/>
  <c r="D279" i="20"/>
  <c r="E279" i="20"/>
  <c r="F279" i="20"/>
  <c r="H279" i="20"/>
  <c r="I279" i="20"/>
  <c r="M279" i="20"/>
  <c r="P279" i="20"/>
  <c r="V279" i="20"/>
  <c r="W279" i="20"/>
  <c r="Y279" i="20" s="1"/>
  <c r="Z279" i="20"/>
  <c r="AA279" i="20"/>
  <c r="AD279" i="20" s="1"/>
  <c r="AB279" i="20"/>
  <c r="AC279" i="20"/>
  <c r="AG279" i="20"/>
  <c r="AH279" i="20"/>
  <c r="AJ279" i="20"/>
  <c r="AK279" i="20"/>
  <c r="AL279" i="20"/>
  <c r="AN279" i="20"/>
  <c r="AO279" i="20"/>
  <c r="AP279" i="20"/>
  <c r="AQ279" i="20"/>
  <c r="AR279" i="20"/>
  <c r="AS279" i="20"/>
  <c r="AU279" i="20"/>
  <c r="AV279" i="20"/>
  <c r="AW279" i="20"/>
  <c r="AX279" i="20"/>
  <c r="D280" i="20"/>
  <c r="E280" i="20"/>
  <c r="F280" i="20"/>
  <c r="H280" i="20"/>
  <c r="I280" i="20"/>
  <c r="M280" i="20"/>
  <c r="P280" i="20"/>
  <c r="S280" i="20"/>
  <c r="W280" i="20"/>
  <c r="Y280" i="20" s="1"/>
  <c r="Z280" i="20"/>
  <c r="AA280" i="20"/>
  <c r="AB280" i="20"/>
  <c r="AC280" i="20"/>
  <c r="AI280" i="20"/>
  <c r="AG280" i="20"/>
  <c r="AH280" i="20"/>
  <c r="AJ280" i="20"/>
  <c r="AK280" i="20"/>
  <c r="AL280" i="20"/>
  <c r="AN280" i="20"/>
  <c r="AO280" i="20"/>
  <c r="AP280" i="20"/>
  <c r="AQ280" i="20"/>
  <c r="AR280" i="20"/>
  <c r="AS280" i="20"/>
  <c r="AU280" i="20"/>
  <c r="AV280" i="20"/>
  <c r="AW280" i="20"/>
  <c r="D281" i="20"/>
  <c r="E281" i="20"/>
  <c r="F281" i="20"/>
  <c r="H281" i="20"/>
  <c r="J281" i="20" s="1"/>
  <c r="I281" i="20"/>
  <c r="P281" i="20"/>
  <c r="S281" i="20"/>
  <c r="V281" i="20"/>
  <c r="W281" i="20"/>
  <c r="Z281" i="20"/>
  <c r="AA281" i="20"/>
  <c r="AB281" i="20"/>
  <c r="AC281" i="20"/>
  <c r="AG281" i="20"/>
  <c r="AH281" i="20"/>
  <c r="AJ281" i="20"/>
  <c r="AK281" i="20"/>
  <c r="AL281" i="20"/>
  <c r="AN281" i="20"/>
  <c r="AO281" i="20"/>
  <c r="AP281" i="20"/>
  <c r="AQ281" i="20"/>
  <c r="AR281" i="20"/>
  <c r="AS281" i="20"/>
  <c r="AU281" i="20"/>
  <c r="AV281" i="20"/>
  <c r="AW281" i="20"/>
  <c r="D282" i="20"/>
  <c r="E282" i="20"/>
  <c r="F282" i="20"/>
  <c r="H282" i="20"/>
  <c r="I282" i="20"/>
  <c r="J282" i="20" s="1"/>
  <c r="M282" i="20"/>
  <c r="P282" i="20"/>
  <c r="S282" i="20"/>
  <c r="V282" i="20"/>
  <c r="W282" i="20"/>
  <c r="Y282" i="20" s="1"/>
  <c r="Z282" i="20"/>
  <c r="AA282" i="20"/>
  <c r="AB282" i="20"/>
  <c r="AC282" i="20"/>
  <c r="AG282" i="20"/>
  <c r="AI282" i="20" s="1"/>
  <c r="AH282" i="20"/>
  <c r="AJ282" i="20"/>
  <c r="AK282" i="20"/>
  <c r="AM282" i="20" s="1"/>
  <c r="AL282" i="20"/>
  <c r="AN282" i="20"/>
  <c r="AO282" i="20"/>
  <c r="AP282" i="20"/>
  <c r="AQ282" i="20"/>
  <c r="AR282" i="20"/>
  <c r="AS282" i="20"/>
  <c r="AU282" i="20"/>
  <c r="AV282" i="20"/>
  <c r="AW282" i="20"/>
  <c r="D283" i="20"/>
  <c r="E283" i="20"/>
  <c r="F283" i="20"/>
  <c r="H283" i="20"/>
  <c r="I283" i="20"/>
  <c r="J283" i="20" s="1"/>
  <c r="M283" i="20"/>
  <c r="P283" i="20"/>
  <c r="V283" i="20"/>
  <c r="W283" i="20"/>
  <c r="Y283" i="20" s="1"/>
  <c r="Z283" i="20"/>
  <c r="AA283" i="20"/>
  <c r="AD283" i="20" s="1"/>
  <c r="AB283" i="20"/>
  <c r="AC283" i="20"/>
  <c r="AG283" i="20"/>
  <c r="AI283" i="20" s="1"/>
  <c r="AH283" i="20"/>
  <c r="AJ283" i="20"/>
  <c r="AK283" i="20"/>
  <c r="AL283" i="20"/>
  <c r="AN283" i="20"/>
  <c r="AO283" i="20"/>
  <c r="AT283" i="20" s="1"/>
  <c r="AP283" i="20"/>
  <c r="AQ283" i="20"/>
  <c r="AR283" i="20"/>
  <c r="AS283" i="20"/>
  <c r="AU283" i="20"/>
  <c r="AX283" i="20" s="1"/>
  <c r="AV283" i="20"/>
  <c r="AW283" i="20"/>
  <c r="D284" i="20"/>
  <c r="G284" i="20" s="1"/>
  <c r="E284" i="20"/>
  <c r="F284" i="20"/>
  <c r="H284" i="20"/>
  <c r="I284" i="20"/>
  <c r="J284" i="20" s="1"/>
  <c r="M284" i="20"/>
  <c r="P284" i="20"/>
  <c r="S284" i="20"/>
  <c r="W284" i="20"/>
  <c r="Y284" i="20" s="1"/>
  <c r="Z284" i="20"/>
  <c r="AA284" i="20"/>
  <c r="AB284" i="20"/>
  <c r="AC284" i="20"/>
  <c r="AG284" i="20"/>
  <c r="AH284" i="20"/>
  <c r="AJ284" i="20"/>
  <c r="AK284" i="20"/>
  <c r="AL284" i="20"/>
  <c r="AN284" i="20"/>
  <c r="AO284" i="20"/>
  <c r="AP284" i="20"/>
  <c r="AQ284" i="20"/>
  <c r="AR284" i="20"/>
  <c r="AS284" i="20"/>
  <c r="AU284" i="20"/>
  <c r="AV284" i="20"/>
  <c r="AX284" i="20" s="1"/>
  <c r="AW284" i="20"/>
  <c r="D285" i="20"/>
  <c r="E285" i="20"/>
  <c r="F285" i="20"/>
  <c r="G285" i="20" s="1"/>
  <c r="H285" i="20"/>
  <c r="I285" i="20"/>
  <c r="J285" i="20"/>
  <c r="M285" i="20"/>
  <c r="P285" i="20"/>
  <c r="S285" i="20"/>
  <c r="V285" i="20"/>
  <c r="W285" i="20"/>
  <c r="Y285" i="20" s="1"/>
  <c r="Z285" i="20"/>
  <c r="AA285" i="20"/>
  <c r="AB285" i="20"/>
  <c r="AC285" i="20"/>
  <c r="AG285" i="20"/>
  <c r="AH285" i="20"/>
  <c r="AJ285" i="20"/>
  <c r="AK285" i="20"/>
  <c r="AL285" i="20"/>
  <c r="AN285" i="20"/>
  <c r="AO285" i="20"/>
  <c r="AP285" i="20"/>
  <c r="AQ285" i="20"/>
  <c r="AR285" i="20"/>
  <c r="AS285" i="20"/>
  <c r="AU285" i="20"/>
  <c r="AV285" i="20"/>
  <c r="AW285" i="20"/>
  <c r="D286" i="20"/>
  <c r="E286" i="20"/>
  <c r="F286" i="20"/>
  <c r="H286" i="20"/>
  <c r="I286" i="20"/>
  <c r="J286" i="20" s="1"/>
  <c r="M286" i="20"/>
  <c r="P286" i="20"/>
  <c r="S286" i="20"/>
  <c r="V286" i="20"/>
  <c r="W286" i="20"/>
  <c r="Y286" i="20" s="1"/>
  <c r="Z286" i="20"/>
  <c r="AA286" i="20"/>
  <c r="AB286" i="20"/>
  <c r="AC286" i="20"/>
  <c r="AG286" i="20"/>
  <c r="AI286" i="20" s="1"/>
  <c r="AH286" i="20"/>
  <c r="AJ286" i="20"/>
  <c r="AK286" i="20"/>
  <c r="AM286" i="20" s="1"/>
  <c r="AL286" i="20"/>
  <c r="AN286" i="20"/>
  <c r="AO286" i="20"/>
  <c r="AP286" i="20"/>
  <c r="AQ286" i="20"/>
  <c r="AR286" i="20"/>
  <c r="AS286" i="20"/>
  <c r="AU286" i="20"/>
  <c r="AV286" i="20"/>
  <c r="AW286" i="20"/>
  <c r="D287" i="20"/>
  <c r="E287" i="20"/>
  <c r="F287" i="20"/>
  <c r="H287" i="20"/>
  <c r="I287" i="20"/>
  <c r="J287" i="20" s="1"/>
  <c r="M287" i="20"/>
  <c r="P287" i="20"/>
  <c r="V287" i="20"/>
  <c r="W287" i="20"/>
  <c r="Y287" i="20" s="1"/>
  <c r="Z287" i="20"/>
  <c r="AA287" i="20"/>
  <c r="AB287" i="20"/>
  <c r="AD287" i="20" s="1"/>
  <c r="AC287" i="20"/>
  <c r="AI287" i="20"/>
  <c r="AG287" i="20"/>
  <c r="AH287" i="20"/>
  <c r="AJ287" i="20"/>
  <c r="AK287" i="20"/>
  <c r="AL287" i="20"/>
  <c r="AN287" i="20"/>
  <c r="AO287" i="20"/>
  <c r="AP287" i="20"/>
  <c r="AQ287" i="20"/>
  <c r="AR287" i="20"/>
  <c r="AS287" i="20"/>
  <c r="AT287" i="20"/>
  <c r="AU287" i="20"/>
  <c r="AV287" i="20"/>
  <c r="AW287" i="20"/>
  <c r="AX287" i="20"/>
  <c r="D288" i="20"/>
  <c r="E288" i="20"/>
  <c r="F288" i="20"/>
  <c r="H288" i="20"/>
  <c r="J288" i="20" s="1"/>
  <c r="I288" i="20"/>
  <c r="M288" i="20"/>
  <c r="P288" i="20"/>
  <c r="S288" i="20"/>
  <c r="W288" i="20"/>
  <c r="Y288" i="20" s="1"/>
  <c r="Z288" i="20"/>
  <c r="AA288" i="20"/>
  <c r="AD288" i="20" s="1"/>
  <c r="AB288" i="20"/>
  <c r="AC288" i="20"/>
  <c r="AG288" i="20"/>
  <c r="AH288" i="20"/>
  <c r="AJ288" i="20"/>
  <c r="AK288" i="20"/>
  <c r="AL288" i="20"/>
  <c r="AN288" i="20"/>
  <c r="AO288" i="20"/>
  <c r="AP288" i="20"/>
  <c r="AQ288" i="20"/>
  <c r="AR288" i="20"/>
  <c r="AS288" i="20"/>
  <c r="AU288" i="20"/>
  <c r="AX288" i="20" s="1"/>
  <c r="AV288" i="20"/>
  <c r="AW288" i="20"/>
  <c r="D289" i="20"/>
  <c r="E289" i="20"/>
  <c r="F289" i="20"/>
  <c r="H289" i="20"/>
  <c r="J289" i="20" s="1"/>
  <c r="I289" i="20"/>
  <c r="M289" i="20"/>
  <c r="P289" i="20"/>
  <c r="S289" i="20"/>
  <c r="V289" i="20"/>
  <c r="W289" i="20"/>
  <c r="Y289" i="20" s="1"/>
  <c r="Z289" i="20"/>
  <c r="AA289" i="20"/>
  <c r="AB289" i="20"/>
  <c r="AC289" i="20"/>
  <c r="AG289" i="20"/>
  <c r="AH289" i="20"/>
  <c r="AJ289" i="20"/>
  <c r="AK289" i="20"/>
  <c r="AL289" i="20"/>
  <c r="AN289" i="20"/>
  <c r="AO289" i="20"/>
  <c r="AP289" i="20"/>
  <c r="AQ289" i="20"/>
  <c r="AR289" i="20"/>
  <c r="AS289" i="20"/>
  <c r="AU289" i="20"/>
  <c r="AV289" i="20"/>
  <c r="AW289" i="20"/>
  <c r="D290" i="20"/>
  <c r="E290" i="20"/>
  <c r="F290" i="20"/>
  <c r="H290" i="20"/>
  <c r="I290" i="20"/>
  <c r="J290" i="20" s="1"/>
  <c r="M290" i="20"/>
  <c r="P290" i="20"/>
  <c r="S290" i="20"/>
  <c r="V290" i="20"/>
  <c r="W290" i="20"/>
  <c r="Y290" i="20" s="1"/>
  <c r="Z290" i="20"/>
  <c r="AA290" i="20"/>
  <c r="AB290" i="20"/>
  <c r="AC290" i="20"/>
  <c r="AG290" i="20"/>
  <c r="AI290" i="20" s="1"/>
  <c r="AH290" i="20"/>
  <c r="AJ290" i="20"/>
  <c r="AK290" i="20"/>
  <c r="AM290" i="20" s="1"/>
  <c r="AL290" i="20"/>
  <c r="AN290" i="20"/>
  <c r="AO290" i="20"/>
  <c r="AP290" i="20"/>
  <c r="AQ290" i="20"/>
  <c r="AR290" i="20"/>
  <c r="AS290" i="20"/>
  <c r="AU290" i="20"/>
  <c r="AV290" i="20"/>
  <c r="AW290" i="20"/>
  <c r="D3" i="19"/>
  <c r="H3" i="19"/>
  <c r="J3" i="19"/>
  <c r="K3" i="19" s="1"/>
  <c r="O3" i="19"/>
  <c r="A4" i="19"/>
  <c r="H4" i="19"/>
  <c r="J4" i="19"/>
  <c r="K4" i="19"/>
  <c r="O4" i="19"/>
  <c r="R4" i="19"/>
  <c r="A5" i="19"/>
  <c r="D5" i="19"/>
  <c r="H5" i="19"/>
  <c r="J5" i="19"/>
  <c r="K5" i="19"/>
  <c r="O5" i="19"/>
  <c r="A6" i="19"/>
  <c r="D6" i="19"/>
  <c r="H6" i="19"/>
  <c r="J6" i="19"/>
  <c r="K6" i="19"/>
  <c r="O6" i="19"/>
  <c r="A7" i="19"/>
  <c r="D7" i="19"/>
  <c r="J7" i="19"/>
  <c r="K7" i="19"/>
  <c r="O7" i="19"/>
  <c r="A8" i="19"/>
  <c r="D8" i="19"/>
  <c r="J8" i="19"/>
  <c r="K8" i="19"/>
  <c r="O8" i="19"/>
  <c r="A9" i="19"/>
  <c r="D9" i="19"/>
  <c r="J9" i="19"/>
  <c r="K9" i="19"/>
  <c r="A10" i="19"/>
  <c r="D10" i="19"/>
  <c r="J10" i="19"/>
  <c r="K10" i="19"/>
  <c r="A11" i="19"/>
  <c r="D11" i="19"/>
  <c r="J11" i="19"/>
  <c r="K11" i="19"/>
  <c r="A12" i="19"/>
  <c r="D12" i="19"/>
  <c r="J12" i="19"/>
  <c r="K12" i="19"/>
  <c r="A13" i="19"/>
  <c r="D13" i="19"/>
  <c r="J13" i="19"/>
  <c r="K13" i="19"/>
  <c r="A14" i="19"/>
  <c r="D14" i="19"/>
  <c r="J14" i="19"/>
  <c r="K14" i="19"/>
  <c r="A15" i="19"/>
  <c r="D15" i="19"/>
  <c r="J15" i="19"/>
  <c r="K15" i="19"/>
  <c r="A16" i="19"/>
  <c r="A17" i="19" s="1"/>
  <c r="A18" i="19" s="1"/>
  <c r="A19" i="19" s="1"/>
  <c r="D16" i="19"/>
  <c r="J16" i="19"/>
  <c r="O16" i="19"/>
  <c r="Q16" i="19"/>
  <c r="D17" i="19"/>
  <c r="J17" i="19"/>
  <c r="Q17" i="19"/>
  <c r="O17" i="19"/>
  <c r="D18" i="19"/>
  <c r="J18" i="19"/>
  <c r="K18" i="19"/>
  <c r="O18" i="19"/>
  <c r="D19" i="19"/>
  <c r="J19" i="19"/>
  <c r="K19" i="19" s="1"/>
  <c r="O19" i="19"/>
  <c r="Q19" i="19"/>
  <c r="A20" i="19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D20" i="19"/>
  <c r="K20" i="19"/>
  <c r="J20" i="19"/>
  <c r="O20" i="19"/>
  <c r="Q20" i="19"/>
  <c r="D21" i="19"/>
  <c r="J21" i="19"/>
  <c r="Q21" i="19"/>
  <c r="O21" i="19"/>
  <c r="D22" i="19"/>
  <c r="J22" i="19"/>
  <c r="K22" i="19" s="1"/>
  <c r="D23" i="19"/>
  <c r="J23" i="19"/>
  <c r="K23" i="19"/>
  <c r="D24" i="19"/>
  <c r="K24" i="19"/>
  <c r="J24" i="19"/>
  <c r="D25" i="19"/>
  <c r="J25" i="19"/>
  <c r="D26" i="19"/>
  <c r="J26" i="19"/>
  <c r="K26" i="19"/>
  <c r="D27" i="19"/>
  <c r="J27" i="19"/>
  <c r="D28" i="19"/>
  <c r="J28" i="19"/>
  <c r="K28" i="19"/>
  <c r="J29" i="19"/>
  <c r="K29" i="19"/>
  <c r="O29" i="19"/>
  <c r="J30" i="19"/>
  <c r="K30" i="19" s="1"/>
  <c r="O30" i="19"/>
  <c r="D31" i="19"/>
  <c r="J31" i="19"/>
  <c r="K31" i="19"/>
  <c r="O31" i="19"/>
  <c r="O32" i="19"/>
  <c r="O33" i="19"/>
  <c r="O34" i="19"/>
  <c r="E36" i="19"/>
  <c r="E37" i="19"/>
  <c r="E38" i="19"/>
  <c r="E39" i="19"/>
  <c r="C40" i="19"/>
  <c r="E40" i="19"/>
  <c r="E41" i="19"/>
  <c r="O42" i="19"/>
  <c r="O43" i="19"/>
  <c r="O45" i="19"/>
  <c r="O46" i="19"/>
  <c r="O47" i="19"/>
  <c r="V3" i="18"/>
  <c r="V4" i="18"/>
  <c r="V5" i="18"/>
  <c r="V6" i="18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H23" i="17"/>
  <c r="H26" i="17"/>
  <c r="H29" i="17"/>
  <c r="F5" i="16"/>
  <c r="G5" i="16"/>
  <c r="G7" i="16"/>
  <c r="F14" i="16"/>
  <c r="H14" i="16"/>
  <c r="F15" i="16"/>
  <c r="H15" i="16"/>
  <c r="F16" i="16"/>
  <c r="H16" i="16"/>
  <c r="F17" i="16"/>
  <c r="H17" i="16"/>
  <c r="F18" i="16"/>
  <c r="H18" i="16"/>
  <c r="F19" i="16"/>
  <c r="H19" i="16"/>
  <c r="F20" i="16"/>
  <c r="H20" i="16"/>
  <c r="F21" i="16"/>
  <c r="H21" i="16"/>
  <c r="F22" i="16"/>
  <c r="H22" i="16"/>
  <c r="F23" i="16"/>
  <c r="H23" i="16"/>
  <c r="F24" i="16"/>
  <c r="H24" i="16"/>
  <c r="F25" i="16"/>
  <c r="H25" i="16"/>
  <c r="F26" i="16"/>
  <c r="H26" i="16"/>
  <c r="F27" i="16"/>
  <c r="H27" i="16"/>
  <c r="F28" i="16"/>
  <c r="H28" i="16"/>
  <c r="F29" i="16"/>
  <c r="H29" i="16"/>
  <c r="F30" i="16"/>
  <c r="H30" i="16"/>
  <c r="F31" i="16"/>
  <c r="H31" i="16"/>
  <c r="F32" i="16"/>
  <c r="H32" i="16"/>
  <c r="F33" i="16"/>
  <c r="H33" i="16"/>
  <c r="F34" i="16"/>
  <c r="H34" i="16"/>
  <c r="F35" i="16"/>
  <c r="H35" i="16"/>
  <c r="F36" i="16"/>
  <c r="H36" i="16"/>
  <c r="F37" i="16"/>
  <c r="H37" i="16"/>
  <c r="F38" i="16"/>
  <c r="H38" i="16"/>
  <c r="F39" i="16"/>
  <c r="H39" i="16"/>
  <c r="F40" i="16"/>
  <c r="H40" i="16"/>
  <c r="F41" i="16"/>
  <c r="H41" i="16"/>
  <c r="F42" i="16"/>
  <c r="H42" i="16"/>
  <c r="F43" i="16"/>
  <c r="H43" i="16"/>
  <c r="F44" i="16"/>
  <c r="H44" i="16"/>
  <c r="F45" i="16"/>
  <c r="H45" i="16"/>
  <c r="F46" i="16"/>
  <c r="H46" i="16"/>
  <c r="F47" i="16"/>
  <c r="H47" i="16"/>
  <c r="F48" i="16"/>
  <c r="H48" i="16"/>
  <c r="C54" i="16"/>
  <c r="D54" i="16"/>
  <c r="F54" i="16"/>
  <c r="G54" i="16"/>
  <c r="H54" i="16"/>
  <c r="I54" i="16"/>
  <c r="C55" i="16"/>
  <c r="D55" i="16"/>
  <c r="C56" i="16"/>
  <c r="D56" i="16"/>
  <c r="C57" i="16"/>
  <c r="D57" i="16"/>
  <c r="C58" i="16"/>
  <c r="D58" i="16"/>
  <c r="C59" i="16"/>
  <c r="D59" i="16"/>
  <c r="C60" i="16"/>
  <c r="D60" i="16"/>
  <c r="C61" i="16"/>
  <c r="D61" i="16"/>
  <c r="C62" i="16"/>
  <c r="D62" i="16"/>
  <c r="C63" i="16"/>
  <c r="D63" i="16"/>
  <c r="C64" i="16"/>
  <c r="D64" i="16"/>
  <c r="C65" i="16"/>
  <c r="D65" i="16"/>
  <c r="C66" i="16"/>
  <c r="D66" i="16"/>
  <c r="C67" i="16"/>
  <c r="D67" i="16"/>
  <c r="C68" i="16"/>
  <c r="D68" i="16"/>
  <c r="C69" i="16"/>
  <c r="D69" i="16"/>
  <c r="C70" i="16"/>
  <c r="D70" i="16"/>
  <c r="C71" i="16"/>
  <c r="D71" i="16"/>
  <c r="C72" i="16"/>
  <c r="D72" i="16"/>
  <c r="C73" i="16"/>
  <c r="D73" i="16"/>
  <c r="C74" i="16"/>
  <c r="D74" i="16"/>
  <c r="C75" i="16"/>
  <c r="D75" i="16"/>
  <c r="C76" i="16"/>
  <c r="D76" i="16"/>
  <c r="C77" i="16"/>
  <c r="D77" i="16"/>
  <c r="A78" i="16"/>
  <c r="C78" i="16"/>
  <c r="D78" i="16"/>
  <c r="A79" i="16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C79" i="16"/>
  <c r="D79" i="16"/>
  <c r="C80" i="16"/>
  <c r="D80" i="16"/>
  <c r="C81" i="16"/>
  <c r="D81" i="16"/>
  <c r="C82" i="16"/>
  <c r="D82" i="16"/>
  <c r="C83" i="16"/>
  <c r="D83" i="16"/>
  <c r="C84" i="16"/>
  <c r="D84" i="16"/>
  <c r="C85" i="16"/>
  <c r="D85" i="16"/>
  <c r="C86" i="16"/>
  <c r="D86" i="16"/>
  <c r="C87" i="16"/>
  <c r="D87" i="16"/>
  <c r="C88" i="16"/>
  <c r="D88" i="16"/>
  <c r="C89" i="16"/>
  <c r="D89" i="16"/>
  <c r="C90" i="16"/>
  <c r="D90" i="16"/>
  <c r="C91" i="16"/>
  <c r="D91" i="16"/>
  <c r="C92" i="16"/>
  <c r="D92" i="16"/>
  <c r="C93" i="16"/>
  <c r="D93" i="16"/>
  <c r="C94" i="16"/>
  <c r="D94" i="16"/>
  <c r="C95" i="16"/>
  <c r="D95" i="16"/>
  <c r="C96" i="16"/>
  <c r="D96" i="16"/>
  <c r="C97" i="16"/>
  <c r="D97" i="16"/>
  <c r="C98" i="16"/>
  <c r="D98" i="16"/>
  <c r="C99" i="16"/>
  <c r="D99" i="16"/>
  <c r="C100" i="16"/>
  <c r="D100" i="16"/>
  <c r="C101" i="16"/>
  <c r="D101" i="16"/>
  <c r="C102" i="16"/>
  <c r="D102" i="16"/>
  <c r="G7" i="15"/>
  <c r="G9" i="15"/>
  <c r="F17" i="15"/>
  <c r="H17" i="15"/>
  <c r="F18" i="15"/>
  <c r="H18" i="15"/>
  <c r="F19" i="15"/>
  <c r="H19" i="15"/>
  <c r="F20" i="15"/>
  <c r="H20" i="15"/>
  <c r="F21" i="15"/>
  <c r="H21" i="15"/>
  <c r="F22" i="15"/>
  <c r="H22" i="15"/>
  <c r="F23" i="15"/>
  <c r="H23" i="15"/>
  <c r="F24" i="15"/>
  <c r="H24" i="15"/>
  <c r="F25" i="15"/>
  <c r="H25" i="15"/>
  <c r="F26" i="15"/>
  <c r="H26" i="15"/>
  <c r="F27" i="15"/>
  <c r="H27" i="15"/>
  <c r="F28" i="15"/>
  <c r="H28" i="15"/>
  <c r="F29" i="15"/>
  <c r="H29" i="15"/>
  <c r="F30" i="15"/>
  <c r="H30" i="15"/>
  <c r="F31" i="15"/>
  <c r="H31" i="15"/>
  <c r="F32" i="15"/>
  <c r="H32" i="15"/>
  <c r="F33" i="15"/>
  <c r="H33" i="15"/>
  <c r="F34" i="15"/>
  <c r="H34" i="15"/>
  <c r="F35" i="15"/>
  <c r="H35" i="15"/>
  <c r="F36" i="15"/>
  <c r="H36" i="15"/>
  <c r="F37" i="15"/>
  <c r="H37" i="15"/>
  <c r="F38" i="15"/>
  <c r="H38" i="15"/>
  <c r="F39" i="15"/>
  <c r="H39" i="15"/>
  <c r="F40" i="15"/>
  <c r="H40" i="15"/>
  <c r="F41" i="15"/>
  <c r="H41" i="15"/>
  <c r="F42" i="15"/>
  <c r="H42" i="15"/>
  <c r="H44" i="15"/>
  <c r="F44" i="15"/>
  <c r="F45" i="15"/>
  <c r="H45" i="15"/>
  <c r="F46" i="15"/>
  <c r="H46" i="15"/>
  <c r="H48" i="15"/>
  <c r="F49" i="15"/>
  <c r="H49" i="15"/>
  <c r="G5" i="15"/>
  <c r="F50" i="15"/>
  <c r="H50" i="15"/>
  <c r="C56" i="15"/>
  <c r="D56" i="15"/>
  <c r="H56" i="15"/>
  <c r="F56" i="15"/>
  <c r="G56" i="15"/>
  <c r="I56" i="15"/>
  <c r="C57" i="15"/>
  <c r="D57" i="15"/>
  <c r="C58" i="15"/>
  <c r="D58" i="15"/>
  <c r="C59" i="15"/>
  <c r="D59" i="15"/>
  <c r="C60" i="15"/>
  <c r="D60" i="15"/>
  <c r="C61" i="15"/>
  <c r="D61" i="15"/>
  <c r="C62" i="15"/>
  <c r="D62" i="15"/>
  <c r="C63" i="15"/>
  <c r="D63" i="15"/>
  <c r="C64" i="15"/>
  <c r="F9" i="15" s="1"/>
  <c r="D64" i="15"/>
  <c r="C65" i="15"/>
  <c r="D65" i="15"/>
  <c r="C66" i="15"/>
  <c r="D66" i="15"/>
  <c r="C67" i="15"/>
  <c r="D67" i="15"/>
  <c r="C68" i="15"/>
  <c r="D68" i="15"/>
  <c r="C69" i="15"/>
  <c r="D69" i="15"/>
  <c r="C70" i="15"/>
  <c r="D70" i="15"/>
  <c r="C71" i="15"/>
  <c r="D71" i="15"/>
  <c r="C72" i="15"/>
  <c r="D72" i="15"/>
  <c r="C73" i="15"/>
  <c r="D73" i="15"/>
  <c r="C74" i="15"/>
  <c r="D74" i="15"/>
  <c r="C75" i="15"/>
  <c r="D75" i="15"/>
  <c r="C76" i="15"/>
  <c r="D76" i="15"/>
  <c r="C77" i="15"/>
  <c r="D77" i="15"/>
  <c r="C78" i="15"/>
  <c r="D78" i="15"/>
  <c r="C79" i="15"/>
  <c r="D79" i="15"/>
  <c r="C80" i="15"/>
  <c r="D80" i="15"/>
  <c r="C81" i="15"/>
  <c r="D81" i="15"/>
  <c r="C82" i="15"/>
  <c r="D82" i="15"/>
  <c r="C83" i="15"/>
  <c r="D83" i="15"/>
  <c r="C84" i="15"/>
  <c r="D84" i="15"/>
  <c r="C85" i="15"/>
  <c r="D85" i="15"/>
  <c r="C86" i="15"/>
  <c r="D86" i="15"/>
  <c r="C87" i="15"/>
  <c r="D87" i="15"/>
  <c r="C88" i="15"/>
  <c r="D88" i="15"/>
  <c r="C89" i="15"/>
  <c r="D89" i="15"/>
  <c r="C90" i="15"/>
  <c r="D90" i="15"/>
  <c r="C91" i="15"/>
  <c r="D91" i="15"/>
  <c r="C92" i="15"/>
  <c r="D92" i="15"/>
  <c r="C93" i="15"/>
  <c r="D93" i="15"/>
  <c r="C94" i="15"/>
  <c r="D94" i="15"/>
  <c r="C95" i="15"/>
  <c r="D95" i="15"/>
  <c r="C96" i="15"/>
  <c r="D96" i="15"/>
  <c r="C97" i="15"/>
  <c r="D97" i="15"/>
  <c r="C98" i="15"/>
  <c r="D98" i="15"/>
  <c r="C99" i="15"/>
  <c r="D99" i="15"/>
  <c r="C100" i="15"/>
  <c r="D100" i="15"/>
  <c r="C101" i="15"/>
  <c r="D101" i="15"/>
  <c r="C102" i="15"/>
  <c r="D102" i="15"/>
  <c r="C103" i="15"/>
  <c r="D103" i="15"/>
  <c r="C104" i="15"/>
  <c r="D104" i="15"/>
  <c r="G5" i="14"/>
  <c r="D14" i="14"/>
  <c r="D15" i="14"/>
  <c r="D16" i="14"/>
  <c r="H16" i="14" s="1"/>
  <c r="F16" i="14"/>
  <c r="D17" i="14"/>
  <c r="F17" i="14"/>
  <c r="H17" i="14"/>
  <c r="D18" i="14"/>
  <c r="F18" i="14"/>
  <c r="H18" i="14"/>
  <c r="D19" i="14"/>
  <c r="D20" i="14"/>
  <c r="H20" i="14" s="1"/>
  <c r="D21" i="14"/>
  <c r="F21" i="14"/>
  <c r="H21" i="14"/>
  <c r="D22" i="14"/>
  <c r="F22" i="14"/>
  <c r="H22" i="14"/>
  <c r="D23" i="14"/>
  <c r="D24" i="14"/>
  <c r="M24" i="14"/>
  <c r="O24" i="14"/>
  <c r="P24" i="14"/>
  <c r="D25" i="14"/>
  <c r="F25" i="14"/>
  <c r="H25" i="14"/>
  <c r="M25" i="14"/>
  <c r="N25" i="14"/>
  <c r="O25" i="14"/>
  <c r="P25" i="14"/>
  <c r="Q25" i="14" s="1"/>
  <c r="D26" i="14"/>
  <c r="F26" i="14"/>
  <c r="H26" i="14"/>
  <c r="M26" i="14"/>
  <c r="N26" i="14"/>
  <c r="O26" i="14"/>
  <c r="P26" i="14"/>
  <c r="D27" i="14"/>
  <c r="F27" i="14"/>
  <c r="H27" i="14"/>
  <c r="M27" i="14"/>
  <c r="N27" i="14"/>
  <c r="O27" i="14"/>
  <c r="P27" i="14"/>
  <c r="D28" i="14"/>
  <c r="F28" i="14"/>
  <c r="H28" i="14"/>
  <c r="M28" i="14"/>
  <c r="N28" i="14"/>
  <c r="O28" i="14"/>
  <c r="P28" i="14"/>
  <c r="D29" i="14"/>
  <c r="M29" i="14"/>
  <c r="N29" i="14"/>
  <c r="O29" i="14"/>
  <c r="P29" i="14"/>
  <c r="D30" i="14"/>
  <c r="M30" i="14"/>
  <c r="N30" i="14"/>
  <c r="O30" i="14"/>
  <c r="P30" i="14" s="1"/>
  <c r="D31" i="14"/>
  <c r="M31" i="14"/>
  <c r="N31" i="14"/>
  <c r="O31" i="14"/>
  <c r="P31" i="14"/>
  <c r="D32" i="14"/>
  <c r="M32" i="14"/>
  <c r="N32" i="14"/>
  <c r="O32" i="14"/>
  <c r="P32" i="14"/>
  <c r="Q32" i="14"/>
  <c r="D33" i="14"/>
  <c r="H33" i="14"/>
  <c r="M33" i="14"/>
  <c r="N33" i="14" s="1"/>
  <c r="O33" i="14"/>
  <c r="P33" i="14"/>
  <c r="Q33" i="14" s="1"/>
  <c r="D34" i="14"/>
  <c r="F34" i="14"/>
  <c r="H34" i="14"/>
  <c r="M34" i="14"/>
  <c r="N34" i="14" s="1"/>
  <c r="O34" i="14"/>
  <c r="P34" i="14"/>
  <c r="D35" i="14"/>
  <c r="F35" i="14"/>
  <c r="H35" i="14"/>
  <c r="M35" i="14"/>
  <c r="N35" i="14" s="1"/>
  <c r="O35" i="14"/>
  <c r="P35" i="14"/>
  <c r="Q35" i="14" s="1"/>
  <c r="D36" i="14"/>
  <c r="F36" i="14"/>
  <c r="H36" i="14"/>
  <c r="M36" i="14"/>
  <c r="N36" i="14" s="1"/>
  <c r="O36" i="14"/>
  <c r="P36" i="14"/>
  <c r="D37" i="14"/>
  <c r="F37" i="14"/>
  <c r="H37" i="14"/>
  <c r="M37" i="14"/>
  <c r="N37" i="14" s="1"/>
  <c r="O37" i="14"/>
  <c r="P37" i="14"/>
  <c r="Q37" i="14" s="1"/>
  <c r="D38" i="14"/>
  <c r="F38" i="14"/>
  <c r="H38" i="14"/>
  <c r="M38" i="14"/>
  <c r="N38" i="14" s="1"/>
  <c r="O38" i="14"/>
  <c r="P38" i="14"/>
  <c r="D39" i="14"/>
  <c r="F39" i="14"/>
  <c r="H39" i="14"/>
  <c r="M39" i="14"/>
  <c r="N39" i="14" s="1"/>
  <c r="O39" i="14"/>
  <c r="P39" i="14"/>
  <c r="Q39" i="14" s="1"/>
  <c r="D40" i="14"/>
  <c r="F40" i="14"/>
  <c r="H40" i="14"/>
  <c r="M40" i="14"/>
  <c r="N40" i="14" s="1"/>
  <c r="O40" i="14"/>
  <c r="P40" i="14"/>
  <c r="O41" i="14"/>
  <c r="P41" i="14"/>
  <c r="Q41" i="14" s="1"/>
  <c r="O42" i="14"/>
  <c r="P42" i="14"/>
  <c r="M43" i="14"/>
  <c r="P43" i="14"/>
  <c r="Q43" i="14" s="1"/>
  <c r="F44" i="14"/>
  <c r="H44" i="14"/>
  <c r="M44" i="14"/>
  <c r="N44" i="14"/>
  <c r="P44" i="14"/>
  <c r="P46" i="14"/>
  <c r="M47" i="14"/>
  <c r="P47" i="14"/>
  <c r="F48" i="14"/>
  <c r="H48" i="14"/>
  <c r="M48" i="14"/>
  <c r="N48" i="14"/>
  <c r="P48" i="14"/>
  <c r="Q48" i="14" s="1"/>
  <c r="P54" i="14"/>
  <c r="Q54" i="14" s="1"/>
  <c r="F54" i="14"/>
  <c r="G54" i="14"/>
  <c r="S64" i="14"/>
  <c r="G7" i="13"/>
  <c r="D14" i="13"/>
  <c r="D15" i="13"/>
  <c r="D16" i="13"/>
  <c r="H16" i="13" s="1"/>
  <c r="F16" i="13"/>
  <c r="D17" i="13"/>
  <c r="F17" i="13"/>
  <c r="H17" i="13"/>
  <c r="D18" i="13"/>
  <c r="F18" i="13"/>
  <c r="H18" i="13"/>
  <c r="D19" i="13"/>
  <c r="D20" i="13"/>
  <c r="H20" i="13" s="1"/>
  <c r="F20" i="13"/>
  <c r="D21" i="13"/>
  <c r="H21" i="13"/>
  <c r="D22" i="13"/>
  <c r="F22" i="13"/>
  <c r="H22" i="13"/>
  <c r="D23" i="13"/>
  <c r="D24" i="13"/>
  <c r="H24" i="13" s="1"/>
  <c r="M24" i="13"/>
  <c r="O24" i="13"/>
  <c r="P24" i="13"/>
  <c r="D25" i="13"/>
  <c r="M25" i="13"/>
  <c r="N25" i="13"/>
  <c r="O25" i="13"/>
  <c r="P25" i="13" s="1"/>
  <c r="D26" i="13"/>
  <c r="H26" i="13" s="1"/>
  <c r="F26" i="13"/>
  <c r="M26" i="13"/>
  <c r="N26" i="13"/>
  <c r="O26" i="13"/>
  <c r="P26" i="13" s="1"/>
  <c r="Q26" i="13" s="1"/>
  <c r="D27" i="13"/>
  <c r="H27" i="13" s="1"/>
  <c r="F27" i="13"/>
  <c r="M27" i="13"/>
  <c r="N27" i="13"/>
  <c r="O27" i="13"/>
  <c r="P27" i="13" s="1"/>
  <c r="Q27" i="13" s="1"/>
  <c r="D28" i="13"/>
  <c r="M28" i="13"/>
  <c r="N28" i="13"/>
  <c r="O28" i="13"/>
  <c r="P28" i="13" s="1"/>
  <c r="Q28" i="13" s="1"/>
  <c r="D29" i="13"/>
  <c r="H29" i="13"/>
  <c r="M29" i="13"/>
  <c r="N29" i="13" s="1"/>
  <c r="O29" i="13"/>
  <c r="P29" i="13"/>
  <c r="D30" i="13"/>
  <c r="F30" i="13"/>
  <c r="H30" i="13"/>
  <c r="M30" i="13"/>
  <c r="N30" i="13" s="1"/>
  <c r="O30" i="13"/>
  <c r="P30" i="13"/>
  <c r="Q30" i="13"/>
  <c r="D31" i="13"/>
  <c r="F31" i="13"/>
  <c r="H31" i="13"/>
  <c r="M31" i="13"/>
  <c r="O31" i="13"/>
  <c r="P31" i="13"/>
  <c r="Q31" i="13"/>
  <c r="D32" i="13"/>
  <c r="F32" i="13"/>
  <c r="H32" i="13"/>
  <c r="M32" i="13"/>
  <c r="O32" i="13"/>
  <c r="P32" i="13"/>
  <c r="Q32" i="13" s="1"/>
  <c r="D33" i="13"/>
  <c r="H33" i="13" s="1"/>
  <c r="F33" i="13"/>
  <c r="M33" i="13"/>
  <c r="N33" i="13"/>
  <c r="O33" i="13"/>
  <c r="P33" i="13" s="1"/>
  <c r="D34" i="13"/>
  <c r="H34" i="13" s="1"/>
  <c r="F34" i="13"/>
  <c r="M34" i="13"/>
  <c r="N34" i="13"/>
  <c r="O34" i="13"/>
  <c r="P34" i="13" s="1"/>
  <c r="Q34" i="13" s="1"/>
  <c r="D35" i="13"/>
  <c r="H35" i="13" s="1"/>
  <c r="M35" i="13"/>
  <c r="N35" i="13"/>
  <c r="O35" i="13"/>
  <c r="P35" i="13" s="1"/>
  <c r="Q35" i="13" s="1"/>
  <c r="D36" i="13"/>
  <c r="M36" i="13"/>
  <c r="N36" i="13"/>
  <c r="O36" i="13"/>
  <c r="P36" i="13" s="1"/>
  <c r="D37" i="13"/>
  <c r="H37" i="13"/>
  <c r="M37" i="13"/>
  <c r="N37" i="13" s="1"/>
  <c r="O37" i="13"/>
  <c r="P37" i="13"/>
  <c r="Q37" i="13" s="1"/>
  <c r="D38" i="13"/>
  <c r="F38" i="13"/>
  <c r="H38" i="13"/>
  <c r="M38" i="13"/>
  <c r="N38" i="13" s="1"/>
  <c r="O38" i="13"/>
  <c r="P38" i="13"/>
  <c r="Q38" i="13"/>
  <c r="D39" i="13"/>
  <c r="F39" i="13" s="1"/>
  <c r="H39" i="13"/>
  <c r="M39" i="13"/>
  <c r="N39" i="13" s="1"/>
  <c r="O39" i="13"/>
  <c r="P39" i="13"/>
  <c r="Q39" i="13" s="1"/>
  <c r="D40" i="13"/>
  <c r="F40" i="13" s="1"/>
  <c r="H40" i="13"/>
  <c r="M40" i="13"/>
  <c r="O40" i="13"/>
  <c r="P40" i="13"/>
  <c r="Q40" i="13"/>
  <c r="M41" i="13"/>
  <c r="N41" i="13" s="1"/>
  <c r="O41" i="13"/>
  <c r="P41" i="13"/>
  <c r="Q41" i="13" s="1"/>
  <c r="M42" i="13"/>
  <c r="N42" i="13" s="1"/>
  <c r="O42" i="13"/>
  <c r="P42" i="13"/>
  <c r="Q42" i="13" s="1"/>
  <c r="M43" i="13"/>
  <c r="P43" i="13"/>
  <c r="Q43" i="13"/>
  <c r="F44" i="13"/>
  <c r="H44" i="13"/>
  <c r="M44" i="13"/>
  <c r="N44" i="13" s="1"/>
  <c r="P44" i="13"/>
  <c r="Q44" i="13" s="1"/>
  <c r="M45" i="13"/>
  <c r="N45" i="13" s="1"/>
  <c r="P46" i="13"/>
  <c r="M47" i="13"/>
  <c r="P47" i="13"/>
  <c r="F48" i="13"/>
  <c r="H48" i="13"/>
  <c r="C53" i="13"/>
  <c r="D53" i="13"/>
  <c r="C54" i="13"/>
  <c r="D54" i="13"/>
  <c r="C55" i="13"/>
  <c r="D55" i="13"/>
  <c r="C56" i="13"/>
  <c r="F7" i="13" s="1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D14" i="12"/>
  <c r="D15" i="12"/>
  <c r="H15" i="12" s="1"/>
  <c r="F15" i="12"/>
  <c r="D16" i="12"/>
  <c r="F16" i="12"/>
  <c r="H16" i="12"/>
  <c r="D17" i="12"/>
  <c r="F17" i="12"/>
  <c r="H17" i="12"/>
  <c r="D18" i="12"/>
  <c r="F18" i="12"/>
  <c r="H18" i="12"/>
  <c r="D19" i="12"/>
  <c r="D20" i="12"/>
  <c r="F20" i="12"/>
  <c r="D21" i="12"/>
  <c r="H21" i="12" s="1"/>
  <c r="D22" i="12"/>
  <c r="H22" i="12"/>
  <c r="D23" i="12"/>
  <c r="F23" i="12"/>
  <c r="H23" i="12"/>
  <c r="M23" i="12"/>
  <c r="D24" i="12"/>
  <c r="F24" i="12"/>
  <c r="H24" i="12"/>
  <c r="M24" i="12"/>
  <c r="N24" i="12" s="1"/>
  <c r="D25" i="12"/>
  <c r="H25" i="12" s="1"/>
  <c r="M25" i="12"/>
  <c r="D26" i="12"/>
  <c r="M26" i="12"/>
  <c r="N26" i="12"/>
  <c r="D27" i="12"/>
  <c r="H27" i="12"/>
  <c r="M27" i="12"/>
  <c r="D28" i="12"/>
  <c r="F28" i="12"/>
  <c r="H28" i="12"/>
  <c r="M28" i="12"/>
  <c r="D29" i="12"/>
  <c r="H29" i="12" s="1"/>
  <c r="F29" i="12"/>
  <c r="M29" i="12"/>
  <c r="N29" i="12"/>
  <c r="D30" i="12"/>
  <c r="M30" i="12"/>
  <c r="N30" i="12" s="1"/>
  <c r="D31" i="12"/>
  <c r="H31" i="12"/>
  <c r="M31" i="12"/>
  <c r="D32" i="12"/>
  <c r="F32" i="12"/>
  <c r="H32" i="12"/>
  <c r="M32" i="12"/>
  <c r="D33" i="12"/>
  <c r="H33" i="12" s="1"/>
  <c r="M33" i="12"/>
  <c r="N33" i="12"/>
  <c r="D34" i="12"/>
  <c r="M34" i="12"/>
  <c r="N34" i="12"/>
  <c r="D35" i="12"/>
  <c r="H35" i="12"/>
  <c r="M35" i="12"/>
  <c r="D36" i="12"/>
  <c r="F36" i="12"/>
  <c r="H36" i="12"/>
  <c r="M36" i="12"/>
  <c r="D37" i="12"/>
  <c r="H37" i="12" s="1"/>
  <c r="F37" i="12"/>
  <c r="M37" i="12"/>
  <c r="N37" i="12"/>
  <c r="D38" i="12"/>
  <c r="M38" i="12"/>
  <c r="N38" i="12" s="1"/>
  <c r="D39" i="12"/>
  <c r="H39" i="12"/>
  <c r="M39" i="12"/>
  <c r="D40" i="12"/>
  <c r="F40" i="12"/>
  <c r="H40" i="12"/>
  <c r="M40" i="12"/>
  <c r="M41" i="12"/>
  <c r="N41" i="12" s="1"/>
  <c r="M42" i="12"/>
  <c r="M43" i="12"/>
  <c r="N43" i="12"/>
  <c r="M44" i="12"/>
  <c r="M45" i="12"/>
  <c r="N45" i="12"/>
  <c r="M46" i="12"/>
  <c r="N46" i="12" s="1"/>
  <c r="M47" i="12"/>
  <c r="N47" i="12" s="1"/>
  <c r="M48" i="12"/>
  <c r="N48" i="12" s="1"/>
  <c r="G5" i="11"/>
  <c r="F7" i="11"/>
  <c r="G7" i="11"/>
  <c r="G8" i="11"/>
  <c r="F15" i="11"/>
  <c r="H15" i="11"/>
  <c r="F16" i="11"/>
  <c r="H16" i="11"/>
  <c r="F17" i="11"/>
  <c r="H17" i="11"/>
  <c r="F18" i="11"/>
  <c r="H18" i="11"/>
  <c r="F19" i="11"/>
  <c r="H19" i="11"/>
  <c r="F20" i="11"/>
  <c r="H20" i="11"/>
  <c r="F21" i="11"/>
  <c r="H21" i="11"/>
  <c r="F22" i="11"/>
  <c r="H22" i="11"/>
  <c r="F23" i="11"/>
  <c r="H23" i="11"/>
  <c r="F24" i="11"/>
  <c r="H24" i="11"/>
  <c r="F25" i="11"/>
  <c r="H25" i="11"/>
  <c r="F26" i="11"/>
  <c r="H26" i="11"/>
  <c r="F27" i="11"/>
  <c r="H27" i="11"/>
  <c r="F28" i="11"/>
  <c r="H28" i="11"/>
  <c r="F29" i="11"/>
  <c r="H29" i="11"/>
  <c r="F30" i="11"/>
  <c r="H30" i="11"/>
  <c r="F31" i="11"/>
  <c r="H31" i="11"/>
  <c r="F32" i="11"/>
  <c r="H32" i="11"/>
  <c r="F33" i="11"/>
  <c r="H33" i="11"/>
  <c r="F34" i="11"/>
  <c r="H34" i="11"/>
  <c r="F35" i="11"/>
  <c r="H35" i="11"/>
  <c r="F36" i="11"/>
  <c r="H36" i="11"/>
  <c r="F37" i="11"/>
  <c r="H37" i="11"/>
  <c r="F38" i="11"/>
  <c r="H38" i="11"/>
  <c r="F39" i="11"/>
  <c r="H39" i="11"/>
  <c r="F40" i="11"/>
  <c r="H40" i="11"/>
  <c r="F41" i="11"/>
  <c r="H41" i="11"/>
  <c r="F42" i="11"/>
  <c r="H42" i="11"/>
  <c r="F43" i="11"/>
  <c r="H43" i="11"/>
  <c r="F44" i="11"/>
  <c r="H44" i="11"/>
  <c r="F45" i="11"/>
  <c r="H45" i="11"/>
  <c r="F46" i="11"/>
  <c r="H46" i="11"/>
  <c r="C52" i="11"/>
  <c r="D52" i="11"/>
  <c r="F52" i="11"/>
  <c r="G52" i="11"/>
  <c r="H52" i="11"/>
  <c r="I52" i="11"/>
  <c r="C53" i="11"/>
  <c r="D53" i="11"/>
  <c r="F53" i="11"/>
  <c r="G53" i="11"/>
  <c r="H53" i="11"/>
  <c r="I53" i="11"/>
  <c r="C54" i="11"/>
  <c r="D54" i="11"/>
  <c r="F54" i="11"/>
  <c r="G54" i="11"/>
  <c r="H54" i="11"/>
  <c r="I54" i="11"/>
  <c r="C55" i="11"/>
  <c r="D55" i="11"/>
  <c r="F55" i="11"/>
  <c r="G55" i="11"/>
  <c r="H55" i="11"/>
  <c r="I55" i="11"/>
  <c r="C56" i="11"/>
  <c r="D56" i="11"/>
  <c r="F56" i="11"/>
  <c r="G56" i="11"/>
  <c r="H56" i="11"/>
  <c r="I56" i="11"/>
  <c r="C57" i="11"/>
  <c r="D57" i="11"/>
  <c r="F57" i="11"/>
  <c r="G57" i="11"/>
  <c r="H57" i="11"/>
  <c r="I57" i="11"/>
  <c r="C58" i="11"/>
  <c r="D58" i="11"/>
  <c r="F58" i="11"/>
  <c r="G58" i="11"/>
  <c r="H58" i="11"/>
  <c r="I58" i="11"/>
  <c r="C59" i="11"/>
  <c r="D59" i="11"/>
  <c r="F59" i="11"/>
  <c r="G59" i="11"/>
  <c r="H59" i="11"/>
  <c r="I59" i="11"/>
  <c r="C60" i="11"/>
  <c r="D60" i="11"/>
  <c r="F60" i="11"/>
  <c r="G60" i="11"/>
  <c r="H60" i="11"/>
  <c r="I60" i="11"/>
  <c r="C61" i="11"/>
  <c r="D61" i="11"/>
  <c r="F61" i="11"/>
  <c r="G61" i="11"/>
  <c r="H61" i="11"/>
  <c r="I61" i="11"/>
  <c r="C62" i="11"/>
  <c r="D62" i="11"/>
  <c r="F62" i="11"/>
  <c r="G62" i="11"/>
  <c r="H62" i="11"/>
  <c r="I62" i="11"/>
  <c r="C63" i="11"/>
  <c r="D63" i="11"/>
  <c r="F63" i="11"/>
  <c r="G63" i="11"/>
  <c r="H63" i="11"/>
  <c r="I63" i="11"/>
  <c r="C64" i="11"/>
  <c r="D64" i="11"/>
  <c r="F64" i="11"/>
  <c r="G64" i="11"/>
  <c r="H64" i="11"/>
  <c r="I64" i="11"/>
  <c r="C65" i="11"/>
  <c r="D65" i="11"/>
  <c r="F65" i="11"/>
  <c r="G65" i="11"/>
  <c r="H65" i="11"/>
  <c r="I65" i="11"/>
  <c r="C66" i="11"/>
  <c r="D66" i="11"/>
  <c r="F66" i="11"/>
  <c r="G66" i="11"/>
  <c r="H66" i="11"/>
  <c r="I66" i="11"/>
  <c r="C67" i="11"/>
  <c r="D67" i="11"/>
  <c r="F67" i="11"/>
  <c r="G67" i="11"/>
  <c r="H67" i="11"/>
  <c r="I67" i="11"/>
  <c r="C68" i="11"/>
  <c r="D68" i="11"/>
  <c r="F68" i="11"/>
  <c r="G68" i="11"/>
  <c r="H68" i="11"/>
  <c r="I68" i="11"/>
  <c r="C69" i="11"/>
  <c r="D69" i="11"/>
  <c r="F69" i="11"/>
  <c r="G69" i="11"/>
  <c r="H69" i="11"/>
  <c r="I69" i="11"/>
  <c r="C70" i="11"/>
  <c r="D70" i="11"/>
  <c r="F70" i="11"/>
  <c r="G70" i="11"/>
  <c r="H70" i="11"/>
  <c r="I70" i="11"/>
  <c r="C71" i="11"/>
  <c r="D71" i="11"/>
  <c r="F71" i="11"/>
  <c r="G71" i="11"/>
  <c r="H71" i="11"/>
  <c r="I71" i="11"/>
  <c r="C72" i="11"/>
  <c r="D72" i="11"/>
  <c r="F72" i="11"/>
  <c r="G72" i="11"/>
  <c r="H72" i="11"/>
  <c r="I72" i="11"/>
  <c r="C73" i="11"/>
  <c r="D73" i="11"/>
  <c r="F73" i="11"/>
  <c r="G73" i="11"/>
  <c r="H73" i="11"/>
  <c r="I73" i="11"/>
  <c r="C74" i="11"/>
  <c r="D74" i="11"/>
  <c r="F74" i="11"/>
  <c r="G74" i="11"/>
  <c r="H74" i="11"/>
  <c r="I74" i="11"/>
  <c r="C75" i="11"/>
  <c r="D75" i="11"/>
  <c r="F75" i="11"/>
  <c r="G75" i="11"/>
  <c r="H75" i="11"/>
  <c r="I75" i="11"/>
  <c r="C76" i="11"/>
  <c r="D76" i="11"/>
  <c r="F76" i="11"/>
  <c r="G76" i="11"/>
  <c r="H76" i="11"/>
  <c r="I76" i="11"/>
  <c r="C77" i="11"/>
  <c r="D77" i="11"/>
  <c r="F77" i="11"/>
  <c r="G77" i="11"/>
  <c r="H77" i="11"/>
  <c r="I77" i="11"/>
  <c r="F5" i="10"/>
  <c r="G5" i="10"/>
  <c r="G7" i="10"/>
  <c r="G8" i="10"/>
  <c r="F15" i="10"/>
  <c r="H15" i="10"/>
  <c r="F16" i="10"/>
  <c r="H16" i="10"/>
  <c r="F17" i="10"/>
  <c r="H17" i="10"/>
  <c r="F18" i="10"/>
  <c r="H18" i="10"/>
  <c r="F19" i="10"/>
  <c r="H19" i="10"/>
  <c r="F20" i="10"/>
  <c r="H20" i="10"/>
  <c r="F21" i="10"/>
  <c r="H21" i="10"/>
  <c r="F22" i="10"/>
  <c r="H22" i="10"/>
  <c r="F23" i="10"/>
  <c r="H23" i="10"/>
  <c r="F24" i="10"/>
  <c r="H24" i="10"/>
  <c r="F25" i="10"/>
  <c r="H25" i="10"/>
  <c r="F26" i="10"/>
  <c r="H26" i="10"/>
  <c r="F27" i="10"/>
  <c r="H27" i="10"/>
  <c r="F28" i="10"/>
  <c r="H28" i="10"/>
  <c r="F29" i="10"/>
  <c r="H29" i="10"/>
  <c r="F30" i="10"/>
  <c r="H30" i="10"/>
  <c r="F31" i="10"/>
  <c r="H31" i="10"/>
  <c r="F32" i="10"/>
  <c r="H32" i="10"/>
  <c r="F33" i="10"/>
  <c r="H33" i="10"/>
  <c r="F34" i="10"/>
  <c r="H34" i="10"/>
  <c r="F35" i="10"/>
  <c r="H35" i="10"/>
  <c r="F36" i="10"/>
  <c r="H36" i="10"/>
  <c r="F37" i="10"/>
  <c r="H37" i="10"/>
  <c r="F38" i="10"/>
  <c r="H38" i="10"/>
  <c r="F39" i="10"/>
  <c r="H39" i="10"/>
  <c r="F40" i="10"/>
  <c r="H40" i="10"/>
  <c r="F41" i="10"/>
  <c r="H41" i="10"/>
  <c r="F42" i="10"/>
  <c r="H42" i="10"/>
  <c r="F43" i="10"/>
  <c r="H43" i="10"/>
  <c r="F44" i="10"/>
  <c r="H44" i="10"/>
  <c r="F45" i="10"/>
  <c r="H45" i="10"/>
  <c r="F46" i="10"/>
  <c r="H46" i="10"/>
  <c r="C52" i="10"/>
  <c r="D52" i="10"/>
  <c r="F52" i="10"/>
  <c r="G52" i="10"/>
  <c r="H52" i="10"/>
  <c r="I52" i="10"/>
  <c r="C53" i="10"/>
  <c r="D53" i="10"/>
  <c r="F53" i="10"/>
  <c r="G53" i="10"/>
  <c r="H53" i="10"/>
  <c r="I53" i="10"/>
  <c r="C54" i="10"/>
  <c r="D54" i="10"/>
  <c r="F54" i="10"/>
  <c r="F8" i="10" s="1"/>
  <c r="G54" i="10"/>
  <c r="H54" i="10"/>
  <c r="I54" i="10"/>
  <c r="C55" i="10"/>
  <c r="D55" i="10"/>
  <c r="F55" i="10"/>
  <c r="G55" i="10"/>
  <c r="H55" i="10"/>
  <c r="I55" i="10"/>
  <c r="C56" i="10"/>
  <c r="D56" i="10"/>
  <c r="F56" i="10"/>
  <c r="G56" i="10"/>
  <c r="H56" i="10"/>
  <c r="I56" i="10"/>
  <c r="C57" i="10"/>
  <c r="D57" i="10"/>
  <c r="F57" i="10"/>
  <c r="G57" i="10"/>
  <c r="H57" i="10"/>
  <c r="I57" i="10"/>
  <c r="C58" i="10"/>
  <c r="D58" i="10"/>
  <c r="F58" i="10"/>
  <c r="G58" i="10"/>
  <c r="H58" i="10"/>
  <c r="I58" i="10"/>
  <c r="C59" i="10"/>
  <c r="D59" i="10"/>
  <c r="F59" i="10"/>
  <c r="G59" i="10"/>
  <c r="H59" i="10"/>
  <c r="I59" i="10"/>
  <c r="C60" i="10"/>
  <c r="D60" i="10"/>
  <c r="F60" i="10"/>
  <c r="G60" i="10"/>
  <c r="H60" i="10"/>
  <c r="I60" i="10"/>
  <c r="C61" i="10"/>
  <c r="D61" i="10"/>
  <c r="F61" i="10"/>
  <c r="G61" i="10"/>
  <c r="H61" i="10"/>
  <c r="I61" i="10"/>
  <c r="C62" i="10"/>
  <c r="D62" i="10"/>
  <c r="F62" i="10"/>
  <c r="G62" i="10"/>
  <c r="H62" i="10"/>
  <c r="I62" i="10"/>
  <c r="C63" i="10"/>
  <c r="D63" i="10"/>
  <c r="F63" i="10"/>
  <c r="G63" i="10"/>
  <c r="H63" i="10"/>
  <c r="I63" i="10"/>
  <c r="C64" i="10"/>
  <c r="D64" i="10"/>
  <c r="F64" i="10"/>
  <c r="G64" i="10"/>
  <c r="H64" i="10"/>
  <c r="I64" i="10"/>
  <c r="C65" i="10"/>
  <c r="D65" i="10"/>
  <c r="F65" i="10"/>
  <c r="G65" i="10"/>
  <c r="H65" i="10"/>
  <c r="I65" i="10"/>
  <c r="C66" i="10"/>
  <c r="D66" i="10"/>
  <c r="F66" i="10"/>
  <c r="G66" i="10"/>
  <c r="H66" i="10"/>
  <c r="I66" i="10"/>
  <c r="C67" i="10"/>
  <c r="D67" i="10"/>
  <c r="F67" i="10"/>
  <c r="G67" i="10"/>
  <c r="H67" i="10"/>
  <c r="I67" i="10"/>
  <c r="C68" i="10"/>
  <c r="D68" i="10"/>
  <c r="F68" i="10"/>
  <c r="G68" i="10"/>
  <c r="H68" i="10"/>
  <c r="I68" i="10"/>
  <c r="C69" i="10"/>
  <c r="D69" i="10"/>
  <c r="F69" i="10"/>
  <c r="G69" i="10"/>
  <c r="H69" i="10"/>
  <c r="I69" i="10"/>
  <c r="C70" i="10"/>
  <c r="D70" i="10"/>
  <c r="F70" i="10"/>
  <c r="G70" i="10"/>
  <c r="H70" i="10"/>
  <c r="I70" i="10"/>
  <c r="C71" i="10"/>
  <c r="D71" i="10"/>
  <c r="F71" i="10"/>
  <c r="G71" i="10"/>
  <c r="H71" i="10"/>
  <c r="I71" i="10"/>
  <c r="C72" i="10"/>
  <c r="D72" i="10"/>
  <c r="F72" i="10"/>
  <c r="G72" i="10"/>
  <c r="H72" i="10"/>
  <c r="I72" i="10"/>
  <c r="C73" i="10"/>
  <c r="D73" i="10"/>
  <c r="F73" i="10"/>
  <c r="G73" i="10"/>
  <c r="H73" i="10"/>
  <c r="I73" i="10"/>
  <c r="C74" i="10"/>
  <c r="D74" i="10"/>
  <c r="F74" i="10"/>
  <c r="G74" i="10"/>
  <c r="H74" i="10"/>
  <c r="I74" i="10"/>
  <c r="C75" i="10"/>
  <c r="D75" i="10"/>
  <c r="F75" i="10"/>
  <c r="G75" i="10"/>
  <c r="H75" i="10"/>
  <c r="I75" i="10"/>
  <c r="C76" i="10"/>
  <c r="D76" i="10"/>
  <c r="F76" i="10"/>
  <c r="G76" i="10"/>
  <c r="H76" i="10"/>
  <c r="I76" i="10"/>
  <c r="C77" i="10"/>
  <c r="D77" i="10"/>
  <c r="F77" i="10"/>
  <c r="G77" i="10"/>
  <c r="H77" i="10"/>
  <c r="I77" i="10"/>
  <c r="G5" i="9"/>
  <c r="G7" i="9"/>
  <c r="G8" i="9"/>
  <c r="F15" i="9"/>
  <c r="H15" i="9"/>
  <c r="F16" i="9"/>
  <c r="H16" i="9"/>
  <c r="F17" i="9"/>
  <c r="H17" i="9"/>
  <c r="F18" i="9"/>
  <c r="H18" i="9"/>
  <c r="F19" i="9"/>
  <c r="H19" i="9"/>
  <c r="F20" i="9"/>
  <c r="H20" i="9"/>
  <c r="F21" i="9"/>
  <c r="H21" i="9"/>
  <c r="F22" i="9"/>
  <c r="H22" i="9"/>
  <c r="F23" i="9"/>
  <c r="H23" i="9"/>
  <c r="F24" i="9"/>
  <c r="H24" i="9"/>
  <c r="F25" i="9"/>
  <c r="H25" i="9"/>
  <c r="F26" i="9"/>
  <c r="H26" i="9"/>
  <c r="F27" i="9"/>
  <c r="H27" i="9"/>
  <c r="F28" i="9"/>
  <c r="H28" i="9"/>
  <c r="F29" i="9"/>
  <c r="H29" i="9"/>
  <c r="F30" i="9"/>
  <c r="H30" i="9"/>
  <c r="F31" i="9"/>
  <c r="H31" i="9"/>
  <c r="F32" i="9"/>
  <c r="H32" i="9"/>
  <c r="F33" i="9"/>
  <c r="H33" i="9"/>
  <c r="F34" i="9"/>
  <c r="H34" i="9"/>
  <c r="F35" i="9"/>
  <c r="H35" i="9"/>
  <c r="F36" i="9"/>
  <c r="H36" i="9"/>
  <c r="F37" i="9"/>
  <c r="H37" i="9"/>
  <c r="F38" i="9"/>
  <c r="H38" i="9"/>
  <c r="F39" i="9"/>
  <c r="H39" i="9"/>
  <c r="F40" i="9"/>
  <c r="H40" i="9"/>
  <c r="F41" i="9"/>
  <c r="H41" i="9"/>
  <c r="F42" i="9"/>
  <c r="H42" i="9"/>
  <c r="F43" i="9"/>
  <c r="H43" i="9"/>
  <c r="F44" i="9"/>
  <c r="H44" i="9"/>
  <c r="F45" i="9"/>
  <c r="H45" i="9"/>
  <c r="F46" i="9"/>
  <c r="H46" i="9"/>
  <c r="C52" i="9"/>
  <c r="D52" i="9"/>
  <c r="F52" i="9"/>
  <c r="G52" i="9"/>
  <c r="H52" i="9"/>
  <c r="I52" i="9"/>
  <c r="C53" i="9"/>
  <c r="D53" i="9"/>
  <c r="F53" i="9"/>
  <c r="G53" i="9"/>
  <c r="H53" i="9"/>
  <c r="I53" i="9"/>
  <c r="C54" i="9"/>
  <c r="F7" i="9" s="1"/>
  <c r="D54" i="9"/>
  <c r="F54" i="9"/>
  <c r="G54" i="9"/>
  <c r="H54" i="9"/>
  <c r="I54" i="9"/>
  <c r="C55" i="9"/>
  <c r="D55" i="9"/>
  <c r="F55" i="9"/>
  <c r="G55" i="9"/>
  <c r="H55" i="9"/>
  <c r="I55" i="9"/>
  <c r="C56" i="9"/>
  <c r="D56" i="9"/>
  <c r="F56" i="9"/>
  <c r="G56" i="9"/>
  <c r="H56" i="9"/>
  <c r="I56" i="9"/>
  <c r="C57" i="9"/>
  <c r="D57" i="9"/>
  <c r="F57" i="9"/>
  <c r="G57" i="9"/>
  <c r="H57" i="9"/>
  <c r="I57" i="9"/>
  <c r="C58" i="9"/>
  <c r="D58" i="9"/>
  <c r="F58" i="9"/>
  <c r="G58" i="9"/>
  <c r="H58" i="9"/>
  <c r="I58" i="9"/>
  <c r="C59" i="9"/>
  <c r="D59" i="9"/>
  <c r="F59" i="9"/>
  <c r="G59" i="9"/>
  <c r="H59" i="9"/>
  <c r="I59" i="9"/>
  <c r="C60" i="9"/>
  <c r="D60" i="9"/>
  <c r="F60" i="9"/>
  <c r="G60" i="9"/>
  <c r="H60" i="9"/>
  <c r="I60" i="9"/>
  <c r="C61" i="9"/>
  <c r="D61" i="9"/>
  <c r="F61" i="9"/>
  <c r="G61" i="9"/>
  <c r="H61" i="9"/>
  <c r="I61" i="9"/>
  <c r="C62" i="9"/>
  <c r="D62" i="9"/>
  <c r="F62" i="9"/>
  <c r="G62" i="9"/>
  <c r="H62" i="9"/>
  <c r="I62" i="9"/>
  <c r="C63" i="9"/>
  <c r="D63" i="9"/>
  <c r="F63" i="9"/>
  <c r="G63" i="9"/>
  <c r="H63" i="9"/>
  <c r="I63" i="9"/>
  <c r="C64" i="9"/>
  <c r="D64" i="9"/>
  <c r="F64" i="9"/>
  <c r="G64" i="9"/>
  <c r="H64" i="9"/>
  <c r="I64" i="9"/>
  <c r="C65" i="9"/>
  <c r="D65" i="9"/>
  <c r="F65" i="9"/>
  <c r="G65" i="9"/>
  <c r="H65" i="9"/>
  <c r="I65" i="9"/>
  <c r="C66" i="9"/>
  <c r="D66" i="9"/>
  <c r="F66" i="9"/>
  <c r="G66" i="9"/>
  <c r="H66" i="9"/>
  <c r="I66" i="9"/>
  <c r="C67" i="9"/>
  <c r="D67" i="9"/>
  <c r="F67" i="9"/>
  <c r="G67" i="9"/>
  <c r="H67" i="9"/>
  <c r="I67" i="9"/>
  <c r="C68" i="9"/>
  <c r="D68" i="9"/>
  <c r="F68" i="9"/>
  <c r="G68" i="9"/>
  <c r="H68" i="9"/>
  <c r="I68" i="9"/>
  <c r="C69" i="9"/>
  <c r="D69" i="9"/>
  <c r="F69" i="9"/>
  <c r="G69" i="9"/>
  <c r="H69" i="9"/>
  <c r="I69" i="9"/>
  <c r="C70" i="9"/>
  <c r="D70" i="9"/>
  <c r="F70" i="9"/>
  <c r="G70" i="9"/>
  <c r="H70" i="9"/>
  <c r="I70" i="9"/>
  <c r="C71" i="9"/>
  <c r="D71" i="9"/>
  <c r="F71" i="9"/>
  <c r="G71" i="9"/>
  <c r="H71" i="9"/>
  <c r="I71" i="9"/>
  <c r="C72" i="9"/>
  <c r="D72" i="9"/>
  <c r="F72" i="9"/>
  <c r="G72" i="9"/>
  <c r="H72" i="9"/>
  <c r="I72" i="9"/>
  <c r="C73" i="9"/>
  <c r="D73" i="9"/>
  <c r="F73" i="9"/>
  <c r="G73" i="9"/>
  <c r="H73" i="9"/>
  <c r="I73" i="9"/>
  <c r="C74" i="9"/>
  <c r="D74" i="9"/>
  <c r="F74" i="9"/>
  <c r="G74" i="9"/>
  <c r="H74" i="9"/>
  <c r="I74" i="9"/>
  <c r="C75" i="9"/>
  <c r="D75" i="9"/>
  <c r="F75" i="9"/>
  <c r="G75" i="9"/>
  <c r="H75" i="9"/>
  <c r="I75" i="9"/>
  <c r="C76" i="9"/>
  <c r="D76" i="9"/>
  <c r="F76" i="9"/>
  <c r="G76" i="9"/>
  <c r="H76" i="9"/>
  <c r="I76" i="9"/>
  <c r="C77" i="9"/>
  <c r="D77" i="9"/>
  <c r="F77" i="9"/>
  <c r="G77" i="9"/>
  <c r="H77" i="9"/>
  <c r="I77" i="9"/>
  <c r="G5" i="8"/>
  <c r="F8" i="8"/>
  <c r="G8" i="8"/>
  <c r="F15" i="8"/>
  <c r="H15" i="8"/>
  <c r="F16" i="8"/>
  <c r="F5" i="8" s="1"/>
  <c r="H16" i="8"/>
  <c r="F17" i="8"/>
  <c r="H17" i="8"/>
  <c r="F18" i="8"/>
  <c r="H18" i="8"/>
  <c r="F19" i="8"/>
  <c r="H19" i="8"/>
  <c r="F20" i="8"/>
  <c r="H20" i="8"/>
  <c r="F21" i="8"/>
  <c r="H21" i="8"/>
  <c r="F22" i="8"/>
  <c r="H22" i="8"/>
  <c r="F23" i="8"/>
  <c r="H23" i="8"/>
  <c r="F24" i="8"/>
  <c r="H24" i="8"/>
  <c r="F25" i="8"/>
  <c r="H25" i="8"/>
  <c r="F26" i="8"/>
  <c r="H26" i="8"/>
  <c r="F27" i="8"/>
  <c r="H27" i="8"/>
  <c r="F28" i="8"/>
  <c r="H28" i="8"/>
  <c r="F29" i="8"/>
  <c r="H29" i="8"/>
  <c r="F30" i="8"/>
  <c r="H30" i="8"/>
  <c r="F31" i="8"/>
  <c r="H31" i="8"/>
  <c r="F32" i="8"/>
  <c r="H32" i="8"/>
  <c r="F33" i="8"/>
  <c r="H33" i="8"/>
  <c r="F34" i="8"/>
  <c r="H34" i="8"/>
  <c r="F35" i="8"/>
  <c r="H35" i="8"/>
  <c r="F36" i="8"/>
  <c r="H36" i="8"/>
  <c r="F37" i="8"/>
  <c r="H37" i="8"/>
  <c r="O37" i="8"/>
  <c r="F38" i="8"/>
  <c r="H38" i="8"/>
  <c r="O38" i="8"/>
  <c r="F39" i="8"/>
  <c r="H39" i="8"/>
  <c r="N39" i="8"/>
  <c r="O39" i="8"/>
  <c r="F40" i="8"/>
  <c r="H40" i="8"/>
  <c r="N40" i="8"/>
  <c r="P40" i="8" s="1"/>
  <c r="O40" i="8"/>
  <c r="F41" i="8"/>
  <c r="H41" i="8"/>
  <c r="O41" i="8"/>
  <c r="F42" i="8"/>
  <c r="H42" i="8"/>
  <c r="O42" i="8"/>
  <c r="F43" i="8"/>
  <c r="H43" i="8"/>
  <c r="N43" i="8"/>
  <c r="O43" i="8"/>
  <c r="F44" i="8"/>
  <c r="H44" i="8"/>
  <c r="N44" i="8"/>
  <c r="P44" i="8" s="1"/>
  <c r="O44" i="8"/>
  <c r="F45" i="8"/>
  <c r="H45" i="8"/>
  <c r="O45" i="8"/>
  <c r="F46" i="8"/>
  <c r="H46" i="8"/>
  <c r="N46" i="8"/>
  <c r="N37" i="8" s="1"/>
  <c r="O46" i="8"/>
  <c r="N47" i="8"/>
  <c r="O47" i="8"/>
  <c r="P47" i="8"/>
  <c r="N48" i="8"/>
  <c r="P48" i="8" s="1"/>
  <c r="O48" i="8"/>
  <c r="N49" i="8"/>
  <c r="P49" i="8" s="1"/>
  <c r="O49" i="8"/>
  <c r="N50" i="8"/>
  <c r="O50" i="8"/>
  <c r="P50" i="8"/>
  <c r="N51" i="8"/>
  <c r="O51" i="8"/>
  <c r="P51" i="8"/>
  <c r="B52" i="8"/>
  <c r="C52" i="8" s="1"/>
  <c r="F52" i="8"/>
  <c r="G52" i="8"/>
  <c r="N52" i="8"/>
  <c r="P52" i="8" s="1"/>
  <c r="O52" i="8"/>
  <c r="F53" i="8"/>
  <c r="G53" i="8"/>
  <c r="N53" i="8"/>
  <c r="B53" i="8" s="1"/>
  <c r="O53" i="8"/>
  <c r="P53" i="8"/>
  <c r="B54" i="8"/>
  <c r="C54" i="8" s="1"/>
  <c r="F54" i="8"/>
  <c r="G54" i="8"/>
  <c r="N54" i="8"/>
  <c r="P54" i="8" s="1"/>
  <c r="O54" i="8"/>
  <c r="F55" i="8"/>
  <c r="G55" i="8"/>
  <c r="N55" i="8"/>
  <c r="B55" i="8" s="1"/>
  <c r="O55" i="8"/>
  <c r="P55" i="8"/>
  <c r="B56" i="8"/>
  <c r="F56" i="8"/>
  <c r="G56" i="8"/>
  <c r="N56" i="8"/>
  <c r="P56" i="8" s="1"/>
  <c r="O56" i="8"/>
  <c r="F57" i="8"/>
  <c r="G57" i="8"/>
  <c r="N57" i="8"/>
  <c r="B57" i="8" s="1"/>
  <c r="O57" i="8"/>
  <c r="P57" i="8"/>
  <c r="B58" i="8"/>
  <c r="C58" i="8" s="1"/>
  <c r="F58" i="8"/>
  <c r="G58" i="8"/>
  <c r="N58" i="8"/>
  <c r="P58" i="8" s="1"/>
  <c r="O58" i="8"/>
  <c r="F59" i="8"/>
  <c r="G59" i="8"/>
  <c r="N59" i="8"/>
  <c r="B59" i="8" s="1"/>
  <c r="O59" i="8"/>
  <c r="P59" i="8"/>
  <c r="B60" i="8"/>
  <c r="F60" i="8"/>
  <c r="G60" i="8"/>
  <c r="N60" i="8"/>
  <c r="P60" i="8" s="1"/>
  <c r="O60" i="8"/>
  <c r="F61" i="8"/>
  <c r="G61" i="8"/>
  <c r="N61" i="8"/>
  <c r="B61" i="8" s="1"/>
  <c r="O61" i="8"/>
  <c r="P61" i="8"/>
  <c r="B62" i="8"/>
  <c r="C62" i="8" s="1"/>
  <c r="F62" i="8"/>
  <c r="G62" i="8"/>
  <c r="N62" i="8"/>
  <c r="P62" i="8" s="1"/>
  <c r="O62" i="8"/>
  <c r="F63" i="8"/>
  <c r="G63" i="8"/>
  <c r="N63" i="8"/>
  <c r="B63" i="8" s="1"/>
  <c r="O63" i="8"/>
  <c r="P63" i="8"/>
  <c r="B64" i="8"/>
  <c r="F64" i="8"/>
  <c r="G64" i="8"/>
  <c r="N64" i="8"/>
  <c r="P64" i="8" s="1"/>
  <c r="O64" i="8"/>
  <c r="F65" i="8"/>
  <c r="G65" i="8"/>
  <c r="N65" i="8"/>
  <c r="B65" i="8" s="1"/>
  <c r="O65" i="8"/>
  <c r="P65" i="8"/>
  <c r="B66" i="8"/>
  <c r="C66" i="8" s="1"/>
  <c r="F66" i="8"/>
  <c r="G66" i="8"/>
  <c r="N66" i="8"/>
  <c r="P66" i="8" s="1"/>
  <c r="O66" i="8"/>
  <c r="F67" i="8"/>
  <c r="G67" i="8"/>
  <c r="N67" i="8"/>
  <c r="B67" i="8" s="1"/>
  <c r="O67" i="8"/>
  <c r="P67" i="8"/>
  <c r="B68" i="8"/>
  <c r="F68" i="8"/>
  <c r="G68" i="8"/>
  <c r="N68" i="8"/>
  <c r="P68" i="8" s="1"/>
  <c r="O68" i="8"/>
  <c r="F69" i="8"/>
  <c r="G69" i="8"/>
  <c r="N69" i="8"/>
  <c r="B69" i="8" s="1"/>
  <c r="O69" i="8"/>
  <c r="P69" i="8"/>
  <c r="B70" i="8"/>
  <c r="C70" i="8" s="1"/>
  <c r="F70" i="8"/>
  <c r="G70" i="8"/>
  <c r="N70" i="8"/>
  <c r="P70" i="8" s="1"/>
  <c r="O70" i="8"/>
  <c r="F71" i="8"/>
  <c r="G71" i="8"/>
  <c r="N71" i="8"/>
  <c r="B71" i="8" s="1"/>
  <c r="O71" i="8"/>
  <c r="P71" i="8"/>
  <c r="B72" i="8"/>
  <c r="F72" i="8"/>
  <c r="G72" i="8"/>
  <c r="N72" i="8"/>
  <c r="P72" i="8" s="1"/>
  <c r="O72" i="8"/>
  <c r="F73" i="8"/>
  <c r="G73" i="8"/>
  <c r="N73" i="8"/>
  <c r="B73" i="8" s="1"/>
  <c r="O73" i="8"/>
  <c r="P73" i="8"/>
  <c r="B74" i="8"/>
  <c r="C74" i="8" s="1"/>
  <c r="F74" i="8"/>
  <c r="G74" i="8"/>
  <c r="N74" i="8"/>
  <c r="P74" i="8" s="1"/>
  <c r="O74" i="8"/>
  <c r="F75" i="8"/>
  <c r="G75" i="8"/>
  <c r="N75" i="8"/>
  <c r="B75" i="8" s="1"/>
  <c r="O75" i="8"/>
  <c r="P75" i="8"/>
  <c r="B76" i="8"/>
  <c r="F76" i="8"/>
  <c r="G76" i="8"/>
  <c r="N76" i="8"/>
  <c r="P76" i="8" s="1"/>
  <c r="O76" i="8"/>
  <c r="F77" i="8"/>
  <c r="G77" i="8"/>
  <c r="N77" i="8"/>
  <c r="B77" i="8" s="1"/>
  <c r="O77" i="8"/>
  <c r="P77" i="8"/>
  <c r="G5" i="7"/>
  <c r="G7" i="7"/>
  <c r="G9" i="7"/>
  <c r="F16" i="7"/>
  <c r="H16" i="7"/>
  <c r="F17" i="7"/>
  <c r="H17" i="7"/>
  <c r="F18" i="7"/>
  <c r="F5" i="7" s="1"/>
  <c r="H18" i="7"/>
  <c r="F19" i="7"/>
  <c r="H19" i="7"/>
  <c r="F20" i="7"/>
  <c r="H20" i="7"/>
  <c r="F21" i="7"/>
  <c r="H21" i="7"/>
  <c r="F22" i="7"/>
  <c r="H22" i="7"/>
  <c r="F23" i="7"/>
  <c r="H23" i="7"/>
  <c r="F24" i="7"/>
  <c r="H24" i="7"/>
  <c r="F25" i="7"/>
  <c r="H25" i="7"/>
  <c r="F26" i="7"/>
  <c r="H26" i="7"/>
  <c r="F27" i="7"/>
  <c r="F7" i="7" s="1"/>
  <c r="H27" i="7"/>
  <c r="F28" i="7"/>
  <c r="H28" i="7"/>
  <c r="F29" i="7"/>
  <c r="H29" i="7"/>
  <c r="F30" i="7"/>
  <c r="H30" i="7"/>
  <c r="F31" i="7"/>
  <c r="H31" i="7"/>
  <c r="F32" i="7"/>
  <c r="H32" i="7"/>
  <c r="F33" i="7"/>
  <c r="H33" i="7"/>
  <c r="F34" i="7"/>
  <c r="H34" i="7"/>
  <c r="F35" i="7"/>
  <c r="H35" i="7"/>
  <c r="F36" i="7"/>
  <c r="H36" i="7"/>
  <c r="F37" i="7"/>
  <c r="H37" i="7"/>
  <c r="F38" i="7"/>
  <c r="H38" i="7"/>
  <c r="F39" i="7"/>
  <c r="H39" i="7"/>
  <c r="F40" i="7"/>
  <c r="H40" i="7"/>
  <c r="F41" i="7"/>
  <c r="H41" i="7"/>
  <c r="F42" i="7"/>
  <c r="H42" i="7"/>
  <c r="F43" i="7"/>
  <c r="H43" i="7"/>
  <c r="F44" i="7"/>
  <c r="H44" i="7"/>
  <c r="F45" i="7"/>
  <c r="H45" i="7"/>
  <c r="F46" i="7"/>
  <c r="H46" i="7"/>
  <c r="F47" i="7"/>
  <c r="H47" i="7"/>
  <c r="F48" i="7"/>
  <c r="H48" i="7"/>
  <c r="F49" i="7"/>
  <c r="H49" i="7"/>
  <c r="F50" i="7"/>
  <c r="H50" i="7"/>
  <c r="C56" i="7"/>
  <c r="D56" i="7"/>
  <c r="F56" i="7"/>
  <c r="C57" i="7"/>
  <c r="D57" i="7"/>
  <c r="G57" i="7"/>
  <c r="I57" i="7"/>
  <c r="C58" i="7"/>
  <c r="F9" i="7" s="1"/>
  <c r="D58" i="7"/>
  <c r="H58" i="7"/>
  <c r="F58" i="7"/>
  <c r="G58" i="7"/>
  <c r="I58" i="7"/>
  <c r="C59" i="7"/>
  <c r="D59" i="7"/>
  <c r="F59" i="7"/>
  <c r="G59" i="7"/>
  <c r="H59" i="7"/>
  <c r="I59" i="7"/>
  <c r="C60" i="7"/>
  <c r="D60" i="7"/>
  <c r="F60" i="7"/>
  <c r="C61" i="7"/>
  <c r="D61" i="7"/>
  <c r="G61" i="7"/>
  <c r="I61" i="7"/>
  <c r="C62" i="7"/>
  <c r="D62" i="7"/>
  <c r="F62" i="7"/>
  <c r="G62" i="7"/>
  <c r="H62" i="7"/>
  <c r="I62" i="7"/>
  <c r="C63" i="7"/>
  <c r="D63" i="7"/>
  <c r="F63" i="7"/>
  <c r="G63" i="7"/>
  <c r="H63" i="7"/>
  <c r="I63" i="7"/>
  <c r="C64" i="7"/>
  <c r="D64" i="7"/>
  <c r="F64" i="7"/>
  <c r="C65" i="7"/>
  <c r="D65" i="7"/>
  <c r="G65" i="7"/>
  <c r="F65" i="7"/>
  <c r="I65" i="7"/>
  <c r="C66" i="7"/>
  <c r="D66" i="7"/>
  <c r="H66" i="7"/>
  <c r="F66" i="7"/>
  <c r="G66" i="7"/>
  <c r="I66" i="7"/>
  <c r="C67" i="7"/>
  <c r="D67" i="7"/>
  <c r="F67" i="7"/>
  <c r="G67" i="7"/>
  <c r="H67" i="7"/>
  <c r="I67" i="7"/>
  <c r="C68" i="7"/>
  <c r="D68" i="7"/>
  <c r="F68" i="7"/>
  <c r="C69" i="7"/>
  <c r="D69" i="7"/>
  <c r="G69" i="7"/>
  <c r="F69" i="7"/>
  <c r="I69" i="7"/>
  <c r="C70" i="7"/>
  <c r="D70" i="7"/>
  <c r="H70" i="7"/>
  <c r="F70" i="7"/>
  <c r="G70" i="7"/>
  <c r="I70" i="7"/>
  <c r="C71" i="7"/>
  <c r="D71" i="7"/>
  <c r="F71" i="7"/>
  <c r="G71" i="7"/>
  <c r="H71" i="7"/>
  <c r="I71" i="7"/>
  <c r="C72" i="7"/>
  <c r="D72" i="7"/>
  <c r="F72" i="7"/>
  <c r="C73" i="7"/>
  <c r="D73" i="7"/>
  <c r="G73" i="7"/>
  <c r="I73" i="7"/>
  <c r="C74" i="7"/>
  <c r="D74" i="7"/>
  <c r="H74" i="7"/>
  <c r="F74" i="7"/>
  <c r="G74" i="7"/>
  <c r="I74" i="7"/>
  <c r="C75" i="7"/>
  <c r="D75" i="7"/>
  <c r="F75" i="7"/>
  <c r="G75" i="7"/>
  <c r="H75" i="7"/>
  <c r="I75" i="7"/>
  <c r="C76" i="7"/>
  <c r="D76" i="7"/>
  <c r="F76" i="7"/>
  <c r="I76" i="7"/>
  <c r="C77" i="7"/>
  <c r="D77" i="7"/>
  <c r="G77" i="7"/>
  <c r="F77" i="7"/>
  <c r="I77" i="7"/>
  <c r="C78" i="7"/>
  <c r="D78" i="7"/>
  <c r="H78" i="7"/>
  <c r="F78" i="7"/>
  <c r="G78" i="7"/>
  <c r="I78" i="7"/>
  <c r="C79" i="7"/>
  <c r="D79" i="7"/>
  <c r="F79" i="7"/>
  <c r="G79" i="7"/>
  <c r="H79" i="7"/>
  <c r="I79" i="7"/>
  <c r="C80" i="7"/>
  <c r="D80" i="7"/>
  <c r="F80" i="7"/>
  <c r="C81" i="7"/>
  <c r="D81" i="7"/>
  <c r="G81" i="7"/>
  <c r="F81" i="7"/>
  <c r="I81" i="7"/>
  <c r="G5" i="6"/>
  <c r="G7" i="6"/>
  <c r="G9" i="6"/>
  <c r="G11" i="6"/>
  <c r="F17" i="6"/>
  <c r="H17" i="6"/>
  <c r="F18" i="6"/>
  <c r="H18" i="6"/>
  <c r="F19" i="6"/>
  <c r="F5" i="6" s="1"/>
  <c r="H19" i="6"/>
  <c r="F20" i="6"/>
  <c r="H20" i="6"/>
  <c r="F21" i="6"/>
  <c r="H21" i="6"/>
  <c r="F22" i="6"/>
  <c r="H22" i="6"/>
  <c r="F23" i="6"/>
  <c r="H23" i="6"/>
  <c r="F24" i="6"/>
  <c r="H24" i="6"/>
  <c r="F25" i="6"/>
  <c r="H25" i="6"/>
  <c r="F26" i="6"/>
  <c r="H26" i="6"/>
  <c r="F27" i="6"/>
  <c r="H27" i="6"/>
  <c r="F28" i="6"/>
  <c r="H28" i="6"/>
  <c r="F29" i="6"/>
  <c r="F9" i="6" s="1"/>
  <c r="H29" i="6"/>
  <c r="F30" i="6"/>
  <c r="H30" i="6"/>
  <c r="F31" i="6"/>
  <c r="H31" i="6"/>
  <c r="F32" i="6"/>
  <c r="H32" i="6"/>
  <c r="F33" i="6"/>
  <c r="H33" i="6"/>
  <c r="F34" i="6"/>
  <c r="H34" i="6"/>
  <c r="F35" i="6"/>
  <c r="H35" i="6"/>
  <c r="F36" i="6"/>
  <c r="H36" i="6"/>
  <c r="F37" i="6"/>
  <c r="H37" i="6"/>
  <c r="F38" i="6"/>
  <c r="H38" i="6"/>
  <c r="F39" i="6"/>
  <c r="H39" i="6"/>
  <c r="F40" i="6"/>
  <c r="H40" i="6"/>
  <c r="F41" i="6"/>
  <c r="H41" i="6"/>
  <c r="F42" i="6"/>
  <c r="H42" i="6"/>
  <c r="F43" i="6"/>
  <c r="H43" i="6"/>
  <c r="F44" i="6"/>
  <c r="F7" i="6" s="1"/>
  <c r="H44" i="6"/>
  <c r="F45" i="6"/>
  <c r="H45" i="6"/>
  <c r="F46" i="6"/>
  <c r="H46" i="6"/>
  <c r="F47" i="6"/>
  <c r="H47" i="6"/>
  <c r="F48" i="6"/>
  <c r="H48" i="6"/>
  <c r="F49" i="6"/>
  <c r="H49" i="6"/>
  <c r="F50" i="6"/>
  <c r="H50" i="6"/>
  <c r="F51" i="6"/>
  <c r="H51" i="6"/>
  <c r="C57" i="6"/>
  <c r="D57" i="6"/>
  <c r="F57" i="6"/>
  <c r="H57" i="6" s="1"/>
  <c r="G57" i="6"/>
  <c r="I57" i="6"/>
  <c r="J57" i="6"/>
  <c r="C58" i="6"/>
  <c r="D58" i="6"/>
  <c r="F58" i="6"/>
  <c r="H58" i="6" s="1"/>
  <c r="G58" i="6"/>
  <c r="I58" i="6"/>
  <c r="J58" i="6"/>
  <c r="C59" i="6"/>
  <c r="D59" i="6"/>
  <c r="F59" i="6"/>
  <c r="G59" i="6"/>
  <c r="H59" i="6"/>
  <c r="I59" i="6"/>
  <c r="J59" i="6" s="1"/>
  <c r="C60" i="6"/>
  <c r="D60" i="6"/>
  <c r="F60" i="6"/>
  <c r="G60" i="6"/>
  <c r="H60" i="6"/>
  <c r="I60" i="6"/>
  <c r="J60" i="6" s="1"/>
  <c r="C61" i="6"/>
  <c r="D61" i="6"/>
  <c r="F61" i="6"/>
  <c r="H61" i="6" s="1"/>
  <c r="G61" i="6"/>
  <c r="I61" i="6"/>
  <c r="J61" i="6"/>
  <c r="C62" i="6"/>
  <c r="D62" i="6"/>
  <c r="F62" i="6"/>
  <c r="H62" i="6" s="1"/>
  <c r="G62" i="6"/>
  <c r="I62" i="6"/>
  <c r="J62" i="6"/>
  <c r="C63" i="6"/>
  <c r="D63" i="6"/>
  <c r="F63" i="6"/>
  <c r="G63" i="6"/>
  <c r="H63" i="6"/>
  <c r="I63" i="6"/>
  <c r="J63" i="6" s="1"/>
  <c r="C64" i="6"/>
  <c r="D64" i="6"/>
  <c r="F64" i="6"/>
  <c r="G64" i="6"/>
  <c r="H64" i="6"/>
  <c r="I64" i="6"/>
  <c r="J64" i="6" s="1"/>
  <c r="C65" i="6"/>
  <c r="D65" i="6"/>
  <c r="F65" i="6"/>
  <c r="H65" i="6" s="1"/>
  <c r="G65" i="6"/>
  <c r="I65" i="6"/>
  <c r="J65" i="6"/>
  <c r="C66" i="6"/>
  <c r="D66" i="6"/>
  <c r="F66" i="6"/>
  <c r="H66" i="6" s="1"/>
  <c r="G66" i="6"/>
  <c r="I66" i="6"/>
  <c r="J66" i="6"/>
  <c r="C67" i="6"/>
  <c r="D67" i="6"/>
  <c r="F67" i="6"/>
  <c r="G67" i="6"/>
  <c r="H67" i="6"/>
  <c r="I67" i="6"/>
  <c r="J67" i="6" s="1"/>
  <c r="C68" i="6"/>
  <c r="D68" i="6"/>
  <c r="F68" i="6"/>
  <c r="G68" i="6"/>
  <c r="H68" i="6"/>
  <c r="I68" i="6"/>
  <c r="J68" i="6" s="1"/>
  <c r="C69" i="6"/>
  <c r="D69" i="6"/>
  <c r="F69" i="6"/>
  <c r="H69" i="6" s="1"/>
  <c r="G69" i="6"/>
  <c r="I69" i="6"/>
  <c r="J69" i="6"/>
  <c r="C70" i="6"/>
  <c r="D70" i="6"/>
  <c r="F70" i="6"/>
  <c r="H70" i="6" s="1"/>
  <c r="G70" i="6"/>
  <c r="I70" i="6"/>
  <c r="J70" i="6"/>
  <c r="C71" i="6"/>
  <c r="D71" i="6"/>
  <c r="F71" i="6"/>
  <c r="G71" i="6"/>
  <c r="H71" i="6"/>
  <c r="I71" i="6"/>
  <c r="J71" i="6"/>
  <c r="C72" i="6"/>
  <c r="D72" i="6"/>
  <c r="F72" i="6"/>
  <c r="G72" i="6"/>
  <c r="H72" i="6"/>
  <c r="I72" i="6"/>
  <c r="J72" i="6" s="1"/>
  <c r="C73" i="6"/>
  <c r="D73" i="6"/>
  <c r="F73" i="6"/>
  <c r="H73" i="6" s="1"/>
  <c r="G73" i="6"/>
  <c r="I73" i="6"/>
  <c r="J73" i="6"/>
  <c r="C74" i="6"/>
  <c r="D74" i="6"/>
  <c r="F74" i="6"/>
  <c r="H74" i="6" s="1"/>
  <c r="G74" i="6"/>
  <c r="I74" i="6"/>
  <c r="J74" i="6"/>
  <c r="C75" i="6"/>
  <c r="D75" i="6"/>
  <c r="F75" i="6"/>
  <c r="G75" i="6"/>
  <c r="H75" i="6"/>
  <c r="I75" i="6"/>
  <c r="J75" i="6"/>
  <c r="C76" i="6"/>
  <c r="D76" i="6"/>
  <c r="F76" i="6"/>
  <c r="G76" i="6"/>
  <c r="H76" i="6"/>
  <c r="I76" i="6"/>
  <c r="J76" i="6" s="1"/>
  <c r="C77" i="6"/>
  <c r="D77" i="6"/>
  <c r="F77" i="6"/>
  <c r="H77" i="6" s="1"/>
  <c r="G77" i="6"/>
  <c r="I77" i="6"/>
  <c r="J77" i="6"/>
  <c r="C78" i="6"/>
  <c r="D78" i="6"/>
  <c r="F78" i="6"/>
  <c r="H78" i="6" s="1"/>
  <c r="G78" i="6"/>
  <c r="I78" i="6"/>
  <c r="J78" i="6"/>
  <c r="C79" i="6"/>
  <c r="D79" i="6"/>
  <c r="F79" i="6"/>
  <c r="G79" i="6"/>
  <c r="H79" i="6"/>
  <c r="I79" i="6"/>
  <c r="J79" i="6"/>
  <c r="C80" i="6"/>
  <c r="D80" i="6"/>
  <c r="F80" i="6"/>
  <c r="G80" i="6"/>
  <c r="H80" i="6"/>
  <c r="I80" i="6"/>
  <c r="J80" i="6" s="1"/>
  <c r="C81" i="6"/>
  <c r="D81" i="6"/>
  <c r="F81" i="6"/>
  <c r="H81" i="6" s="1"/>
  <c r="G81" i="6"/>
  <c r="I81" i="6"/>
  <c r="J81" i="6"/>
  <c r="C82" i="6"/>
  <c r="D82" i="6"/>
  <c r="F82" i="6"/>
  <c r="H82" i="6" s="1"/>
  <c r="G82" i="6"/>
  <c r="I82" i="6"/>
  <c r="J82" i="6"/>
  <c r="G5" i="5"/>
  <c r="G7" i="5"/>
  <c r="F15" i="5"/>
  <c r="H15" i="5"/>
  <c r="F16" i="5"/>
  <c r="F5" i="5" s="1"/>
  <c r="H16" i="5"/>
  <c r="F17" i="5"/>
  <c r="H17" i="5"/>
  <c r="F18" i="5"/>
  <c r="H18" i="5"/>
  <c r="F19" i="5"/>
  <c r="H19" i="5"/>
  <c r="F20" i="5"/>
  <c r="H20" i="5"/>
  <c r="F21" i="5"/>
  <c r="H21" i="5"/>
  <c r="F22" i="5"/>
  <c r="H22" i="5"/>
  <c r="F23" i="5"/>
  <c r="H23" i="5"/>
  <c r="F24" i="5"/>
  <c r="H24" i="5"/>
  <c r="F25" i="5"/>
  <c r="H25" i="5"/>
  <c r="F26" i="5"/>
  <c r="H26" i="5"/>
  <c r="F27" i="5"/>
  <c r="H27" i="5"/>
  <c r="F28" i="5"/>
  <c r="H28" i="5"/>
  <c r="F29" i="5"/>
  <c r="H29" i="5"/>
  <c r="F30" i="5"/>
  <c r="H30" i="5"/>
  <c r="F31" i="5"/>
  <c r="H31" i="5"/>
  <c r="F32" i="5"/>
  <c r="H32" i="5"/>
  <c r="F33" i="5"/>
  <c r="H33" i="5"/>
  <c r="F34" i="5"/>
  <c r="H34" i="5"/>
  <c r="F35" i="5"/>
  <c r="H35" i="5"/>
  <c r="F36" i="5"/>
  <c r="H36" i="5"/>
  <c r="F37" i="5"/>
  <c r="H37" i="5"/>
  <c r="F38" i="5"/>
  <c r="H38" i="5"/>
  <c r="F39" i="5"/>
  <c r="H39" i="5"/>
  <c r="F40" i="5"/>
  <c r="H40" i="5"/>
  <c r="F41" i="5"/>
  <c r="H41" i="5"/>
  <c r="F42" i="5"/>
  <c r="H42" i="5"/>
  <c r="F43" i="5"/>
  <c r="H43" i="5"/>
  <c r="F44" i="5"/>
  <c r="H44" i="5"/>
  <c r="F45" i="5"/>
  <c r="H45" i="5"/>
  <c r="F46" i="5"/>
  <c r="H46" i="5"/>
  <c r="F47" i="5"/>
  <c r="H47" i="5"/>
  <c r="F48" i="5"/>
  <c r="H48" i="5"/>
  <c r="C54" i="5"/>
  <c r="D54" i="5"/>
  <c r="F54" i="5"/>
  <c r="C55" i="5"/>
  <c r="F7" i="5" s="1"/>
  <c r="D55" i="5"/>
  <c r="C56" i="5"/>
  <c r="D56" i="5"/>
  <c r="C57" i="5"/>
  <c r="D57" i="5"/>
  <c r="C58" i="5"/>
  <c r="D58" i="5"/>
  <c r="C59" i="5"/>
  <c r="D59" i="5"/>
  <c r="C60" i="5"/>
  <c r="D60" i="5"/>
  <c r="C61" i="5"/>
  <c r="D61" i="5"/>
  <c r="C62" i="5"/>
  <c r="D62" i="5"/>
  <c r="C63" i="5"/>
  <c r="D63" i="5"/>
  <c r="C64" i="5"/>
  <c r="D64" i="5"/>
  <c r="C65" i="5"/>
  <c r="D65" i="5"/>
  <c r="C66" i="5"/>
  <c r="D66" i="5"/>
  <c r="C67" i="5"/>
  <c r="D67" i="5"/>
  <c r="C68" i="5"/>
  <c r="D68" i="5"/>
  <c r="C69" i="5"/>
  <c r="D69" i="5"/>
  <c r="C70" i="5"/>
  <c r="D70" i="5"/>
  <c r="C71" i="5"/>
  <c r="D71" i="5"/>
  <c r="C72" i="5"/>
  <c r="D72" i="5"/>
  <c r="C73" i="5"/>
  <c r="D73" i="5"/>
  <c r="C74" i="5"/>
  <c r="D74" i="5"/>
  <c r="C75" i="5"/>
  <c r="D75" i="5"/>
  <c r="C76" i="5"/>
  <c r="D76" i="5"/>
  <c r="C77" i="5"/>
  <c r="D77" i="5"/>
  <c r="C78" i="5"/>
  <c r="D78" i="5"/>
  <c r="C79" i="5"/>
  <c r="D79" i="5"/>
  <c r="C80" i="5"/>
  <c r="D80" i="5"/>
  <c r="C81" i="5"/>
  <c r="D81" i="5"/>
  <c r="C82" i="5"/>
  <c r="D82" i="5"/>
  <c r="C83" i="5"/>
  <c r="D83" i="5"/>
  <c r="C84" i="5"/>
  <c r="D84" i="5"/>
  <c r="C85" i="5"/>
  <c r="D85" i="5"/>
  <c r="C86" i="5"/>
  <c r="D86" i="5"/>
  <c r="C87" i="5"/>
  <c r="D87" i="5"/>
  <c r="C88" i="5"/>
  <c r="D88" i="5"/>
  <c r="C89" i="5"/>
  <c r="D89" i="5"/>
  <c r="C90" i="5"/>
  <c r="D90" i="5"/>
  <c r="C91" i="5"/>
  <c r="D91" i="5"/>
  <c r="C92" i="5"/>
  <c r="D92" i="5"/>
  <c r="C93" i="5"/>
  <c r="D93" i="5"/>
  <c r="C94" i="5"/>
  <c r="D94" i="5"/>
  <c r="C95" i="5"/>
  <c r="D95" i="5"/>
  <c r="C96" i="5"/>
  <c r="D96" i="5"/>
  <c r="C97" i="5"/>
  <c r="D97" i="5"/>
  <c r="C98" i="5"/>
  <c r="D98" i="5"/>
  <c r="C99" i="5"/>
  <c r="D99" i="5"/>
  <c r="C100" i="5"/>
  <c r="D100" i="5"/>
  <c r="C101" i="5"/>
  <c r="D101" i="5"/>
  <c r="C102" i="5"/>
  <c r="D102" i="5"/>
  <c r="G7" i="4"/>
  <c r="D14" i="4"/>
  <c r="D15" i="4"/>
  <c r="F15" i="4" s="1"/>
  <c r="D16" i="4"/>
  <c r="H16" i="4" s="1"/>
  <c r="D17" i="4"/>
  <c r="F17" i="4"/>
  <c r="H17" i="4"/>
  <c r="D18" i="4"/>
  <c r="F18" i="4"/>
  <c r="H18" i="4"/>
  <c r="D19" i="4"/>
  <c r="F19" i="4" s="1"/>
  <c r="D20" i="4"/>
  <c r="H20" i="4" s="1"/>
  <c r="D21" i="4"/>
  <c r="F21" i="4"/>
  <c r="H21" i="4"/>
  <c r="D22" i="4"/>
  <c r="F22" i="4"/>
  <c r="H22" i="4"/>
  <c r="D23" i="4"/>
  <c r="F23" i="4" s="1"/>
  <c r="D24" i="4"/>
  <c r="H24" i="4" s="1"/>
  <c r="F24" i="4"/>
  <c r="D25" i="4"/>
  <c r="F25" i="4"/>
  <c r="H25" i="4"/>
  <c r="D26" i="4"/>
  <c r="F26" i="4"/>
  <c r="H26" i="4"/>
  <c r="D27" i="4"/>
  <c r="F27" i="4" s="1"/>
  <c r="D28" i="4"/>
  <c r="H28" i="4" s="1"/>
  <c r="D29" i="4"/>
  <c r="F29" i="4"/>
  <c r="H29" i="4"/>
  <c r="D30" i="4"/>
  <c r="F30" i="4"/>
  <c r="H30" i="4"/>
  <c r="D31" i="4"/>
  <c r="F31" i="4" s="1"/>
  <c r="D32" i="4"/>
  <c r="H32" i="4" s="1"/>
  <c r="D33" i="4"/>
  <c r="F33" i="4"/>
  <c r="H33" i="4"/>
  <c r="D34" i="4"/>
  <c r="F34" i="4"/>
  <c r="H34" i="4"/>
  <c r="D35" i="4"/>
  <c r="F35" i="4" s="1"/>
  <c r="D36" i="4"/>
  <c r="H36" i="4" s="1"/>
  <c r="F36" i="4"/>
  <c r="D37" i="4"/>
  <c r="F37" i="4"/>
  <c r="H37" i="4"/>
  <c r="D38" i="4"/>
  <c r="F38" i="4"/>
  <c r="H38" i="4"/>
  <c r="D39" i="4"/>
  <c r="F39" i="4" s="1"/>
  <c r="D40" i="4"/>
  <c r="H40" i="4" s="1"/>
  <c r="F40" i="4"/>
  <c r="D41" i="4"/>
  <c r="F41" i="4"/>
  <c r="H41" i="4"/>
  <c r="D42" i="4"/>
  <c r="F42" i="4"/>
  <c r="H42" i="4"/>
  <c r="D43" i="4"/>
  <c r="F43" i="4" s="1"/>
  <c r="D44" i="4"/>
  <c r="H44" i="4" s="1"/>
  <c r="D45" i="4"/>
  <c r="F45" i="4"/>
  <c r="H45" i="4"/>
  <c r="D46" i="4"/>
  <c r="F46" i="4"/>
  <c r="H46" i="4"/>
  <c r="D47" i="4"/>
  <c r="F47" i="4" s="1"/>
  <c r="D48" i="4"/>
  <c r="H48" i="4" s="1"/>
  <c r="F48" i="4"/>
  <c r="B54" i="4"/>
  <c r="C54" i="4"/>
  <c r="D54" i="4"/>
  <c r="E54" i="4"/>
  <c r="M48" i="13" s="1"/>
  <c r="N48" i="13" s="1"/>
  <c r="G54" i="4"/>
  <c r="H54" i="4"/>
  <c r="I54" i="4"/>
  <c r="B55" i="4"/>
  <c r="C55" i="4"/>
  <c r="F7" i="4" s="1"/>
  <c r="D55" i="4"/>
  <c r="B56" i="4"/>
  <c r="C56" i="4"/>
  <c r="D56" i="4"/>
  <c r="B57" i="4"/>
  <c r="C57" i="4"/>
  <c r="D57" i="4"/>
  <c r="B58" i="4"/>
  <c r="C58" i="4"/>
  <c r="D58" i="4"/>
  <c r="B59" i="4"/>
  <c r="C59" i="4"/>
  <c r="D59" i="4"/>
  <c r="B60" i="4"/>
  <c r="C60" i="4"/>
  <c r="D60" i="4"/>
  <c r="B61" i="4"/>
  <c r="C61" i="4"/>
  <c r="D61" i="4"/>
  <c r="B62" i="4"/>
  <c r="C62" i="4"/>
  <c r="D62" i="4"/>
  <c r="B63" i="4"/>
  <c r="C63" i="4"/>
  <c r="D63" i="4"/>
  <c r="B64" i="4"/>
  <c r="C64" i="4"/>
  <c r="D64" i="4"/>
  <c r="B65" i="4"/>
  <c r="C65" i="4"/>
  <c r="D65" i="4"/>
  <c r="B66" i="4"/>
  <c r="C66" i="4"/>
  <c r="D66" i="4"/>
  <c r="B67" i="4"/>
  <c r="C67" i="4"/>
  <c r="D67" i="4"/>
  <c r="B68" i="4"/>
  <c r="C68" i="4"/>
  <c r="D68" i="4"/>
  <c r="B69" i="4"/>
  <c r="C69" i="4"/>
  <c r="D69" i="4"/>
  <c r="B70" i="4"/>
  <c r="C70" i="4"/>
  <c r="D70" i="4"/>
  <c r="B71" i="4"/>
  <c r="C71" i="4"/>
  <c r="D71" i="4"/>
  <c r="B72" i="4"/>
  <c r="C72" i="4"/>
  <c r="D72" i="4"/>
  <c r="B73" i="4"/>
  <c r="C73" i="4"/>
  <c r="D73" i="4"/>
  <c r="B74" i="4"/>
  <c r="C74" i="4"/>
  <c r="D74" i="4"/>
  <c r="B75" i="4"/>
  <c r="C75" i="4"/>
  <c r="D75" i="4"/>
  <c r="B76" i="4"/>
  <c r="C76" i="4"/>
  <c r="D76" i="4"/>
  <c r="B77" i="4"/>
  <c r="C77" i="4"/>
  <c r="D77" i="4"/>
  <c r="B78" i="4"/>
  <c r="C78" i="4"/>
  <c r="D78" i="4"/>
  <c r="B79" i="4"/>
  <c r="C79" i="4"/>
  <c r="D79" i="4"/>
  <c r="B80" i="4"/>
  <c r="C80" i="4"/>
  <c r="D80" i="4"/>
  <c r="B81" i="4"/>
  <c r="C81" i="4"/>
  <c r="D81" i="4"/>
  <c r="B82" i="4"/>
  <c r="C82" i="4"/>
  <c r="D82" i="4"/>
  <c r="B83" i="4"/>
  <c r="C83" i="4"/>
  <c r="D83" i="4"/>
  <c r="B84" i="4"/>
  <c r="C84" i="4"/>
  <c r="D84" i="4"/>
  <c r="B85" i="4"/>
  <c r="C85" i="4"/>
  <c r="D85" i="4"/>
  <c r="B86" i="4"/>
  <c r="C86" i="4"/>
  <c r="D86" i="4"/>
  <c r="B87" i="4"/>
  <c r="C87" i="4"/>
  <c r="D87" i="4"/>
  <c r="B88" i="4"/>
  <c r="C88" i="4"/>
  <c r="D88" i="4"/>
  <c r="B89" i="4"/>
  <c r="C89" i="4"/>
  <c r="D89" i="4"/>
  <c r="B90" i="4"/>
  <c r="C90" i="4"/>
  <c r="D90" i="4"/>
  <c r="B91" i="4"/>
  <c r="C91" i="4"/>
  <c r="D91" i="4"/>
  <c r="B92" i="4"/>
  <c r="C92" i="4"/>
  <c r="D92" i="4"/>
  <c r="B93" i="4"/>
  <c r="C93" i="4"/>
  <c r="D93" i="4"/>
  <c r="B94" i="4"/>
  <c r="C94" i="4"/>
  <c r="D94" i="4"/>
  <c r="B95" i="4"/>
  <c r="C95" i="4"/>
  <c r="D95" i="4"/>
  <c r="B96" i="4"/>
  <c r="C96" i="4"/>
  <c r="D96" i="4"/>
  <c r="B97" i="4"/>
  <c r="C97" i="4"/>
  <c r="D97" i="4"/>
  <c r="B98" i="4"/>
  <c r="C98" i="4"/>
  <c r="D98" i="4"/>
  <c r="B99" i="4"/>
  <c r="C99" i="4"/>
  <c r="D99" i="4"/>
  <c r="B100" i="4"/>
  <c r="C100" i="4"/>
  <c r="D100" i="4"/>
  <c r="B101" i="4"/>
  <c r="C101" i="4"/>
  <c r="D101" i="4"/>
  <c r="B102" i="4"/>
  <c r="C102" i="4"/>
  <c r="D102" i="4"/>
  <c r="E106" i="4"/>
  <c r="G7" i="3"/>
  <c r="D14" i="3"/>
  <c r="D15" i="3"/>
  <c r="F15" i="3"/>
  <c r="H15" i="3"/>
  <c r="D16" i="3"/>
  <c r="F16" i="3" s="1"/>
  <c r="H16" i="3"/>
  <c r="D17" i="3"/>
  <c r="F17" i="3" s="1"/>
  <c r="D18" i="3"/>
  <c r="H18" i="3" s="1"/>
  <c r="F18" i="3"/>
  <c r="D19" i="3"/>
  <c r="F19" i="3"/>
  <c r="H19" i="3"/>
  <c r="D20" i="3"/>
  <c r="F20" i="3" s="1"/>
  <c r="H20" i="3"/>
  <c r="D21" i="3"/>
  <c r="F21" i="3" s="1"/>
  <c r="D22" i="3"/>
  <c r="H22" i="3" s="1"/>
  <c r="D23" i="3"/>
  <c r="F23" i="3"/>
  <c r="H23" i="3"/>
  <c r="D24" i="3"/>
  <c r="F24" i="3" s="1"/>
  <c r="H24" i="3"/>
  <c r="D25" i="3"/>
  <c r="F25" i="3" s="1"/>
  <c r="D26" i="3"/>
  <c r="H26" i="3" s="1"/>
  <c r="D27" i="3"/>
  <c r="F27" i="3"/>
  <c r="H27" i="3"/>
  <c r="D28" i="3"/>
  <c r="F28" i="3" s="1"/>
  <c r="H28" i="3"/>
  <c r="D29" i="3"/>
  <c r="F29" i="3" s="1"/>
  <c r="D30" i="3"/>
  <c r="H30" i="3" s="1"/>
  <c r="D31" i="3"/>
  <c r="F31" i="3"/>
  <c r="H31" i="3"/>
  <c r="D32" i="3"/>
  <c r="F32" i="3" s="1"/>
  <c r="H32" i="3"/>
  <c r="D33" i="3"/>
  <c r="F33" i="3" s="1"/>
  <c r="D34" i="3"/>
  <c r="H34" i="3" s="1"/>
  <c r="F34" i="3"/>
  <c r="D35" i="3"/>
  <c r="F35" i="3"/>
  <c r="H35" i="3"/>
  <c r="D36" i="3"/>
  <c r="F36" i="3" s="1"/>
  <c r="H36" i="3"/>
  <c r="D37" i="3"/>
  <c r="F37" i="3" s="1"/>
  <c r="D38" i="3"/>
  <c r="H38" i="3" s="1"/>
  <c r="F38" i="3"/>
  <c r="D39" i="3"/>
  <c r="F39" i="3"/>
  <c r="H39" i="3"/>
  <c r="D40" i="3"/>
  <c r="F40" i="3" s="1"/>
  <c r="H40" i="3"/>
  <c r="D41" i="3"/>
  <c r="F41" i="3" s="1"/>
  <c r="D45" i="3"/>
  <c r="C55" i="3"/>
  <c r="F7" i="3" s="1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G5" i="2"/>
  <c r="G7" i="2"/>
  <c r="D14" i="2"/>
  <c r="D15" i="2"/>
  <c r="F15" i="2"/>
  <c r="H15" i="2"/>
  <c r="D16" i="2"/>
  <c r="F16" i="2" s="1"/>
  <c r="H16" i="2"/>
  <c r="D17" i="2"/>
  <c r="F17" i="2" s="1"/>
  <c r="D18" i="2"/>
  <c r="H18" i="2" s="1"/>
  <c r="F18" i="2"/>
  <c r="D19" i="2"/>
  <c r="F19" i="2"/>
  <c r="H19" i="2"/>
  <c r="D20" i="2"/>
  <c r="F20" i="2" s="1"/>
  <c r="H20" i="2"/>
  <c r="D21" i="2"/>
  <c r="F21" i="2" s="1"/>
  <c r="D22" i="2"/>
  <c r="H22" i="2" s="1"/>
  <c r="D23" i="2"/>
  <c r="F23" i="2"/>
  <c r="H23" i="2"/>
  <c r="D24" i="2"/>
  <c r="F24" i="2" s="1"/>
  <c r="H24" i="2"/>
  <c r="D25" i="2"/>
  <c r="F25" i="2" s="1"/>
  <c r="D26" i="2"/>
  <c r="H26" i="2" s="1"/>
  <c r="D27" i="2"/>
  <c r="F27" i="2"/>
  <c r="H27" i="2"/>
  <c r="D28" i="2"/>
  <c r="F28" i="2" s="1"/>
  <c r="H28" i="2"/>
  <c r="D29" i="2"/>
  <c r="F29" i="2" s="1"/>
  <c r="D30" i="2"/>
  <c r="H30" i="2" s="1"/>
  <c r="D31" i="2"/>
  <c r="F31" i="2"/>
  <c r="H31" i="2"/>
  <c r="D32" i="2"/>
  <c r="F32" i="2" s="1"/>
  <c r="H32" i="2"/>
  <c r="D33" i="2"/>
  <c r="F33" i="2" s="1"/>
  <c r="D34" i="2"/>
  <c r="H34" i="2" s="1"/>
  <c r="D35" i="2"/>
  <c r="F35" i="2"/>
  <c r="H35" i="2"/>
  <c r="D36" i="2"/>
  <c r="F36" i="2" s="1"/>
  <c r="H36" i="2"/>
  <c r="D37" i="2"/>
  <c r="F37" i="2" s="1"/>
  <c r="D38" i="2"/>
  <c r="H38" i="2" s="1"/>
  <c r="D39" i="2"/>
  <c r="F39" i="2"/>
  <c r="H39" i="2"/>
  <c r="D40" i="2"/>
  <c r="F40" i="2" s="1"/>
  <c r="H40" i="2"/>
  <c r="D41" i="2"/>
  <c r="F41" i="2" s="1"/>
  <c r="D44" i="2"/>
  <c r="D45" i="2"/>
  <c r="F45" i="2" s="1"/>
  <c r="D48" i="2"/>
  <c r="C54" i="2"/>
  <c r="D54" i="2"/>
  <c r="C55" i="2"/>
  <c r="F7" i="2" s="1"/>
  <c r="D55" i="2"/>
  <c r="C56" i="2"/>
  <c r="D56" i="2"/>
  <c r="C57" i="2"/>
  <c r="D57" i="2"/>
  <c r="C58" i="2"/>
  <c r="D58" i="2"/>
  <c r="C59" i="2"/>
  <c r="D59" i="2"/>
  <c r="C60" i="2"/>
  <c r="D60" i="2"/>
  <c r="C61" i="2"/>
  <c r="D61" i="2"/>
  <c r="C62" i="2"/>
  <c r="D62" i="2"/>
  <c r="C63" i="2"/>
  <c r="D63" i="2"/>
  <c r="C64" i="2"/>
  <c r="D64" i="2"/>
  <c r="C65" i="2"/>
  <c r="D65" i="2"/>
  <c r="C66" i="2"/>
  <c r="D66" i="2"/>
  <c r="C67" i="2"/>
  <c r="D67" i="2"/>
  <c r="C68" i="2"/>
  <c r="D68" i="2"/>
  <c r="C69" i="2"/>
  <c r="D69" i="2"/>
  <c r="C70" i="2"/>
  <c r="D70" i="2"/>
  <c r="C71" i="2"/>
  <c r="D71" i="2"/>
  <c r="C72" i="2"/>
  <c r="D72" i="2"/>
  <c r="C73" i="2"/>
  <c r="D73" i="2"/>
  <c r="C74" i="2"/>
  <c r="D74" i="2"/>
  <c r="C75" i="2"/>
  <c r="D75" i="2"/>
  <c r="C76" i="2"/>
  <c r="D76" i="2"/>
  <c r="C77" i="2"/>
  <c r="D77" i="2"/>
  <c r="C78" i="2"/>
  <c r="D78" i="2"/>
  <c r="C79" i="2"/>
  <c r="D79" i="2"/>
  <c r="C80" i="2"/>
  <c r="D80" i="2"/>
  <c r="C81" i="2"/>
  <c r="D81" i="2"/>
  <c r="C82" i="2"/>
  <c r="D82" i="2"/>
  <c r="C83" i="2"/>
  <c r="D83" i="2"/>
  <c r="C84" i="2"/>
  <c r="D84" i="2"/>
  <c r="C85" i="2"/>
  <c r="D85" i="2"/>
  <c r="C86" i="2"/>
  <c r="D86" i="2"/>
  <c r="C87" i="2"/>
  <c r="D87" i="2"/>
  <c r="C88" i="2"/>
  <c r="D88" i="2"/>
  <c r="C89" i="2"/>
  <c r="D89" i="2"/>
  <c r="C90" i="2"/>
  <c r="D90" i="2"/>
  <c r="C91" i="2"/>
  <c r="D91" i="2"/>
  <c r="C92" i="2"/>
  <c r="D92" i="2"/>
  <c r="C93" i="2"/>
  <c r="D93" i="2"/>
  <c r="C94" i="2"/>
  <c r="D94" i="2"/>
  <c r="C95" i="2"/>
  <c r="D95" i="2"/>
  <c r="C96" i="2"/>
  <c r="D96" i="2"/>
  <c r="C97" i="2"/>
  <c r="D97" i="2"/>
  <c r="C98" i="2"/>
  <c r="D98" i="2"/>
  <c r="C99" i="2"/>
  <c r="D99" i="2"/>
  <c r="C100" i="2"/>
  <c r="D100" i="2"/>
  <c r="C101" i="2"/>
  <c r="D101" i="2"/>
  <c r="C102" i="2"/>
  <c r="D102" i="2"/>
  <c r="G5" i="1"/>
  <c r="G7" i="1"/>
  <c r="F15" i="1"/>
  <c r="H15" i="1"/>
  <c r="F16" i="1"/>
  <c r="H16" i="1"/>
  <c r="F17" i="1"/>
  <c r="H17" i="1"/>
  <c r="F18" i="1"/>
  <c r="H18" i="1"/>
  <c r="F19" i="1"/>
  <c r="H19" i="1"/>
  <c r="F20" i="1"/>
  <c r="H20" i="1"/>
  <c r="F21" i="1"/>
  <c r="H21" i="1"/>
  <c r="F22" i="1"/>
  <c r="H22" i="1"/>
  <c r="F23" i="1"/>
  <c r="H23" i="1"/>
  <c r="F24" i="1"/>
  <c r="H24" i="1"/>
  <c r="F25" i="1"/>
  <c r="H25" i="1"/>
  <c r="F26" i="1"/>
  <c r="H26" i="1"/>
  <c r="F27" i="1"/>
  <c r="H27" i="1"/>
  <c r="F28" i="1"/>
  <c r="H28" i="1"/>
  <c r="F29" i="1"/>
  <c r="H29" i="1"/>
  <c r="F30" i="1"/>
  <c r="H30" i="1"/>
  <c r="F31" i="1"/>
  <c r="H31" i="1"/>
  <c r="F32" i="1"/>
  <c r="H32" i="1"/>
  <c r="F33" i="1"/>
  <c r="H33" i="1"/>
  <c r="F34" i="1"/>
  <c r="H34" i="1"/>
  <c r="F35" i="1"/>
  <c r="H35" i="1"/>
  <c r="F36" i="1"/>
  <c r="H36" i="1"/>
  <c r="F37" i="1"/>
  <c r="H37" i="1"/>
  <c r="F38" i="1"/>
  <c r="H38" i="1"/>
  <c r="F39" i="1"/>
  <c r="H39" i="1"/>
  <c r="F40" i="1"/>
  <c r="H40" i="1"/>
  <c r="H41" i="1"/>
  <c r="C36" i="19"/>
  <c r="H44" i="1"/>
  <c r="C38" i="19"/>
  <c r="H45" i="1"/>
  <c r="H47" i="1"/>
  <c r="H48" i="1"/>
  <c r="C54" i="1"/>
  <c r="D54" i="1"/>
  <c r="C55" i="1"/>
  <c r="F7" i="1" s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C70" i="1"/>
  <c r="D70" i="1"/>
  <c r="C71" i="1"/>
  <c r="D71" i="1"/>
  <c r="C72" i="1"/>
  <c r="D72" i="1"/>
  <c r="C73" i="1"/>
  <c r="D73" i="1"/>
  <c r="C74" i="1"/>
  <c r="D74" i="1"/>
  <c r="C75" i="1"/>
  <c r="D75" i="1"/>
  <c r="C76" i="1"/>
  <c r="D76" i="1"/>
  <c r="C77" i="1"/>
  <c r="D77" i="1"/>
  <c r="C78" i="1"/>
  <c r="D78" i="1"/>
  <c r="C79" i="1"/>
  <c r="D79" i="1"/>
  <c r="C80" i="1"/>
  <c r="D80" i="1"/>
  <c r="C81" i="1"/>
  <c r="D81" i="1"/>
  <c r="C82" i="1"/>
  <c r="D82" i="1"/>
  <c r="C83" i="1"/>
  <c r="D83" i="1"/>
  <c r="C84" i="1"/>
  <c r="D84" i="1"/>
  <c r="C85" i="1"/>
  <c r="D85" i="1"/>
  <c r="C86" i="1"/>
  <c r="D86" i="1"/>
  <c r="C87" i="1"/>
  <c r="D87" i="1"/>
  <c r="C88" i="1"/>
  <c r="D88" i="1"/>
  <c r="C89" i="1"/>
  <c r="D89" i="1"/>
  <c r="C90" i="1"/>
  <c r="D90" i="1"/>
  <c r="C91" i="1"/>
  <c r="D91" i="1"/>
  <c r="C92" i="1"/>
  <c r="D92" i="1"/>
  <c r="C93" i="1"/>
  <c r="D93" i="1"/>
  <c r="C94" i="1"/>
  <c r="D94" i="1"/>
  <c r="C95" i="1"/>
  <c r="D95" i="1"/>
  <c r="C96" i="1"/>
  <c r="D96" i="1"/>
  <c r="C97" i="1"/>
  <c r="D97" i="1"/>
  <c r="C98" i="1"/>
  <c r="D98" i="1"/>
  <c r="C99" i="1"/>
  <c r="D99" i="1"/>
  <c r="C100" i="1"/>
  <c r="D100" i="1"/>
  <c r="C101" i="1"/>
  <c r="D101" i="1"/>
  <c r="C102" i="1"/>
  <c r="D102" i="1"/>
  <c r="N586" i="37" l="1"/>
  <c r="N570" i="37"/>
  <c r="N554" i="37"/>
  <c r="N538" i="37"/>
  <c r="N522" i="37"/>
  <c r="N506" i="37"/>
  <c r="N490" i="37"/>
  <c r="N474" i="37"/>
  <c r="N590" i="37"/>
  <c r="N574" i="37"/>
  <c r="N558" i="37"/>
  <c r="N542" i="37"/>
  <c r="N526" i="37"/>
  <c r="N510" i="37"/>
  <c r="N494" i="37"/>
  <c r="N478" i="37"/>
  <c r="N462" i="37"/>
  <c r="N446" i="37"/>
  <c r="N450" i="37"/>
  <c r="N433" i="37"/>
  <c r="N401" i="37"/>
  <c r="N369" i="37"/>
  <c r="N337" i="37"/>
  <c r="N423" i="37"/>
  <c r="N407" i="37"/>
  <c r="N391" i="37"/>
  <c r="N375" i="37"/>
  <c r="N359" i="37"/>
  <c r="N343" i="37"/>
  <c r="N435" i="37"/>
  <c r="N419" i="37"/>
  <c r="N403" i="37"/>
  <c r="N387" i="37"/>
  <c r="N371" i="37"/>
  <c r="N355" i="37"/>
  <c r="N339" i="37"/>
  <c r="N315" i="37"/>
  <c r="N311" i="37"/>
  <c r="N307" i="37"/>
  <c r="N303" i="37"/>
  <c r="N299" i="37"/>
  <c r="N295" i="37"/>
  <c r="N291" i="37"/>
  <c r="N287" i="37"/>
  <c r="N283" i="37"/>
  <c r="N279" i="37"/>
  <c r="N275" i="37"/>
  <c r="N271" i="37"/>
  <c r="N267" i="37"/>
  <c r="N263" i="37"/>
  <c r="N259" i="37"/>
  <c r="N255" i="37"/>
  <c r="N251" i="37"/>
  <c r="N247" i="37"/>
  <c r="N243" i="37"/>
  <c r="N239" i="37"/>
  <c r="N235" i="37"/>
  <c r="N231" i="37"/>
  <c r="N227" i="37"/>
  <c r="N223" i="37"/>
  <c r="N219" i="37"/>
  <c r="N215" i="37"/>
  <c r="N211" i="37"/>
  <c r="N207" i="37"/>
  <c r="N203" i="37"/>
  <c r="N199" i="37"/>
  <c r="N195" i="37"/>
  <c r="N431" i="37"/>
  <c r="N415" i="37"/>
  <c r="N399" i="37"/>
  <c r="N383" i="37"/>
  <c r="N367" i="37"/>
  <c r="N351" i="37"/>
  <c r="N335" i="37"/>
  <c r="N110" i="37"/>
  <c r="N106" i="37"/>
  <c r="N102" i="37"/>
  <c r="N98" i="37"/>
  <c r="N94" i="37"/>
  <c r="N90" i="37"/>
  <c r="N86" i="37"/>
  <c r="N82" i="37"/>
  <c r="N78" i="37"/>
  <c r="N74" i="37"/>
  <c r="N70" i="37"/>
  <c r="N66" i="37"/>
  <c r="N62" i="37"/>
  <c r="N58" i="37"/>
  <c r="N54" i="37"/>
  <c r="N50" i="37"/>
  <c r="N46" i="37"/>
  <c r="N42" i="37"/>
  <c r="N38" i="37"/>
  <c r="N34" i="37"/>
  <c r="N30" i="37"/>
  <c r="N132" i="37"/>
  <c r="N128" i="37"/>
  <c r="N124" i="37"/>
  <c r="N120" i="37"/>
  <c r="N116" i="37"/>
  <c r="AT290" i="20"/>
  <c r="AM289" i="20"/>
  <c r="AD284" i="20"/>
  <c r="G283" i="20"/>
  <c r="AT282" i="20"/>
  <c r="AM281" i="20"/>
  <c r="AD278" i="20"/>
  <c r="AX277" i="20"/>
  <c r="AI277" i="20"/>
  <c r="AD277" i="20"/>
  <c r="G276" i="20"/>
  <c r="AI272" i="20"/>
  <c r="AM271" i="20"/>
  <c r="AX270" i="20"/>
  <c r="AI265" i="20"/>
  <c r="AD265" i="20"/>
  <c r="G264" i="20"/>
  <c r="G263" i="20"/>
  <c r="AI260" i="20"/>
  <c r="AX258" i="20"/>
  <c r="AT257" i="20"/>
  <c r="AT256" i="20"/>
  <c r="AI244" i="20"/>
  <c r="AX242" i="20"/>
  <c r="AT241" i="20"/>
  <c r="G241" i="20"/>
  <c r="AT238" i="20"/>
  <c r="AM237" i="20"/>
  <c r="AT236" i="20"/>
  <c r="AD234" i="20"/>
  <c r="AX233" i="20"/>
  <c r="AI233" i="20"/>
  <c r="AD233" i="20"/>
  <c r="G232" i="20"/>
  <c r="G231" i="20"/>
  <c r="AD230" i="20"/>
  <c r="AX229" i="20"/>
  <c r="AI229" i="20"/>
  <c r="AD229" i="20"/>
  <c r="AM228" i="20"/>
  <c r="AM227" i="20"/>
  <c r="AI222" i="20"/>
  <c r="AI221" i="20"/>
  <c r="AT196" i="20"/>
  <c r="AI189" i="20"/>
  <c r="G189" i="20"/>
  <c r="AM187" i="20"/>
  <c r="AX184" i="20"/>
  <c r="AD184" i="20"/>
  <c r="AM183" i="20"/>
  <c r="AT180" i="20"/>
  <c r="G178" i="20"/>
  <c r="AX174" i="20"/>
  <c r="AI174" i="20"/>
  <c r="AD174" i="20"/>
  <c r="AI173" i="20"/>
  <c r="G173" i="20"/>
  <c r="AT172" i="20"/>
  <c r="AM167" i="20"/>
  <c r="AX165" i="20"/>
  <c r="AD165" i="20"/>
  <c r="AX164" i="20"/>
  <c r="G164" i="20"/>
  <c r="AM163" i="20"/>
  <c r="AX161" i="20"/>
  <c r="AD161" i="20"/>
  <c r="AX160" i="20"/>
  <c r="AD160" i="20"/>
  <c r="AX159" i="20"/>
  <c r="AI159" i="20"/>
  <c r="AD159" i="20"/>
  <c r="AT157" i="20"/>
  <c r="AM157" i="20"/>
  <c r="AM156" i="20"/>
  <c r="AM151" i="20"/>
  <c r="G148" i="20"/>
  <c r="AM147" i="20"/>
  <c r="AX145" i="20"/>
  <c r="AM142" i="20"/>
  <c r="AX141" i="20"/>
  <c r="AD141" i="20"/>
  <c r="AD138" i="20"/>
  <c r="AX133" i="20"/>
  <c r="AD133" i="20"/>
  <c r="AT132" i="20"/>
  <c r="AD130" i="20"/>
  <c r="AX125" i="20"/>
  <c r="AD125" i="20"/>
  <c r="AT124" i="20"/>
  <c r="AX117" i="20"/>
  <c r="AD117" i="20"/>
  <c r="AT116" i="20"/>
  <c r="AX109" i="20"/>
  <c r="AD109" i="20"/>
  <c r="AT108" i="20"/>
  <c r="AD106" i="20"/>
  <c r="AX100" i="20"/>
  <c r="AD100" i="20"/>
  <c r="AX99" i="20"/>
  <c r="AI99" i="20"/>
  <c r="AD99" i="20"/>
  <c r="AT97" i="20"/>
  <c r="AM97" i="20"/>
  <c r="G94" i="20"/>
  <c r="AM91" i="20"/>
  <c r="AM87" i="20"/>
  <c r="AM83" i="20"/>
  <c r="AX80" i="20"/>
  <c r="AD80" i="20"/>
  <c r="AX79" i="20"/>
  <c r="AI79" i="20"/>
  <c r="AD79" i="20"/>
  <c r="AX76" i="20"/>
  <c r="AD76" i="20"/>
  <c r="AX75" i="20"/>
  <c r="AD75" i="20"/>
  <c r="AX73" i="20"/>
  <c r="AT73" i="20"/>
  <c r="AI73" i="20"/>
  <c r="G73" i="20"/>
  <c r="AM68" i="20"/>
  <c r="AX54" i="20"/>
  <c r="AI54" i="20"/>
  <c r="AD54" i="20"/>
  <c r="AI53" i="20"/>
  <c r="G53" i="20"/>
  <c r="AM48" i="20"/>
  <c r="G44" i="20"/>
  <c r="AD32" i="20"/>
  <c r="AT31" i="20"/>
  <c r="AD28" i="20"/>
  <c r="AT25" i="20"/>
  <c r="AI24" i="20"/>
  <c r="AT23" i="20"/>
  <c r="AD20" i="20"/>
  <c r="AT17" i="20"/>
  <c r="AI16" i="20"/>
  <c r="AT15" i="20"/>
  <c r="AD4" i="20"/>
  <c r="AX3" i="20"/>
  <c r="H181" i="29"/>
  <c r="H173" i="29"/>
  <c r="N169" i="29"/>
  <c r="Q157" i="29"/>
  <c r="U134" i="29"/>
  <c r="U86" i="29"/>
  <c r="U98" i="29"/>
  <c r="I34" i="29"/>
  <c r="N34" i="29" s="1"/>
  <c r="H46" i="29"/>
  <c r="I26" i="29"/>
  <c r="N26" i="29" s="1"/>
  <c r="H38" i="29"/>
  <c r="M385" i="30"/>
  <c r="P385" i="30"/>
  <c r="M381" i="30"/>
  <c r="P381" i="30"/>
  <c r="M377" i="30"/>
  <c r="P377" i="30"/>
  <c r="M347" i="30"/>
  <c r="P347" i="30"/>
  <c r="M343" i="30"/>
  <c r="P343" i="30"/>
  <c r="M339" i="30"/>
  <c r="P339" i="30"/>
  <c r="M289" i="30"/>
  <c r="P289" i="30"/>
  <c r="M281" i="30"/>
  <c r="P281" i="30"/>
  <c r="M271" i="30"/>
  <c r="P271" i="30"/>
  <c r="M237" i="30"/>
  <c r="P237" i="30"/>
  <c r="M227" i="30"/>
  <c r="P227" i="30"/>
  <c r="M219" i="30"/>
  <c r="P219" i="30"/>
  <c r="M191" i="30"/>
  <c r="P191" i="30"/>
  <c r="M183" i="30"/>
  <c r="P183" i="30"/>
  <c r="P157" i="30"/>
  <c r="M157" i="30"/>
  <c r="M149" i="30"/>
  <c r="Q149" i="29" s="1"/>
  <c r="P149" i="30"/>
  <c r="P133" i="30"/>
  <c r="M133" i="30"/>
  <c r="M125" i="30"/>
  <c r="P125" i="30"/>
  <c r="K120" i="30"/>
  <c r="I132" i="30"/>
  <c r="M111" i="30"/>
  <c r="P111" i="30"/>
  <c r="K106" i="30"/>
  <c r="I118" i="30"/>
  <c r="Q361" i="31"/>
  <c r="N361" i="31"/>
  <c r="N353" i="31"/>
  <c r="Q353" i="31"/>
  <c r="Q313" i="31"/>
  <c r="N313" i="31"/>
  <c r="N305" i="31"/>
  <c r="Q305" i="31"/>
  <c r="Q217" i="31"/>
  <c r="N217" i="31"/>
  <c r="N209" i="31"/>
  <c r="Q209" i="31"/>
  <c r="N133" i="31"/>
  <c r="Q133" i="31"/>
  <c r="N125" i="31"/>
  <c r="Q125" i="31"/>
  <c r="L46" i="31"/>
  <c r="Q46" i="31" s="1"/>
  <c r="J58" i="31"/>
  <c r="J71" i="31"/>
  <c r="L59" i="31"/>
  <c r="Q59" i="31" s="1"/>
  <c r="J63" i="31"/>
  <c r="L51" i="31"/>
  <c r="Q51" i="31" s="1"/>
  <c r="G398" i="32"/>
  <c r="M398" i="32" s="1"/>
  <c r="N409" i="32" s="1"/>
  <c r="I398" i="32"/>
  <c r="N373" i="32"/>
  <c r="G351" i="32"/>
  <c r="M351" i="32" s="1"/>
  <c r="I351" i="32"/>
  <c r="G330" i="32"/>
  <c r="M330" i="32" s="1"/>
  <c r="I330" i="32"/>
  <c r="G328" i="32"/>
  <c r="M328" i="32" s="1"/>
  <c r="I328" i="32"/>
  <c r="G298" i="32"/>
  <c r="M298" i="32" s="1"/>
  <c r="I298" i="32"/>
  <c r="G294" i="32"/>
  <c r="M294" i="32" s="1"/>
  <c r="I294" i="32"/>
  <c r="G264" i="32"/>
  <c r="M264" i="32" s="1"/>
  <c r="I264" i="32"/>
  <c r="G260" i="32"/>
  <c r="M260" i="32" s="1"/>
  <c r="I260" i="32"/>
  <c r="G256" i="32"/>
  <c r="M256" i="32" s="1"/>
  <c r="I256" i="32"/>
  <c r="G250" i="32"/>
  <c r="M250" i="32" s="1"/>
  <c r="I250" i="32"/>
  <c r="G246" i="32"/>
  <c r="M246" i="32" s="1"/>
  <c r="I246" i="32"/>
  <c r="G205" i="32"/>
  <c r="M205" i="32" s="1"/>
  <c r="I205" i="32"/>
  <c r="G197" i="32"/>
  <c r="M197" i="32" s="1"/>
  <c r="I197" i="32"/>
  <c r="G193" i="32"/>
  <c r="M193" i="32" s="1"/>
  <c r="I193" i="32"/>
  <c r="G189" i="32"/>
  <c r="M189" i="32" s="1"/>
  <c r="I189" i="32"/>
  <c r="G185" i="32"/>
  <c r="M185" i="32" s="1"/>
  <c r="I185" i="32"/>
  <c r="G143" i="32"/>
  <c r="M143" i="32" s="1"/>
  <c r="I143" i="32"/>
  <c r="G139" i="32"/>
  <c r="M139" i="32" s="1"/>
  <c r="I139" i="32"/>
  <c r="G135" i="32"/>
  <c r="M135" i="32" s="1"/>
  <c r="I135" i="32"/>
  <c r="L290" i="33"/>
  <c r="AA133" i="33"/>
  <c r="Z97" i="33"/>
  <c r="Z98" i="33" s="1"/>
  <c r="AB86" i="33"/>
  <c r="AC97" i="33" s="1"/>
  <c r="G355" i="36"/>
  <c r="L355" i="36" s="1"/>
  <c r="I355" i="36"/>
  <c r="G347" i="36"/>
  <c r="L347" i="36" s="1"/>
  <c r="I347" i="36"/>
  <c r="G329" i="36"/>
  <c r="L329" i="36" s="1"/>
  <c r="I329" i="36"/>
  <c r="G321" i="36"/>
  <c r="L321" i="36" s="1"/>
  <c r="I321" i="36"/>
  <c r="G301" i="36"/>
  <c r="L301" i="36" s="1"/>
  <c r="I301" i="36"/>
  <c r="G297" i="36"/>
  <c r="L297" i="36" s="1"/>
  <c r="I297" i="36"/>
  <c r="G293" i="36"/>
  <c r="L293" i="36" s="1"/>
  <c r="I293" i="36"/>
  <c r="G274" i="36"/>
  <c r="L274" i="36" s="1"/>
  <c r="I274" i="36"/>
  <c r="G270" i="36"/>
  <c r="L270" i="36" s="1"/>
  <c r="I270" i="36"/>
  <c r="G264" i="36"/>
  <c r="L264" i="36" s="1"/>
  <c r="I264" i="36"/>
  <c r="G260" i="36"/>
  <c r="L260" i="36" s="1"/>
  <c r="I260" i="36"/>
  <c r="G256" i="36"/>
  <c r="L256" i="36" s="1"/>
  <c r="I256" i="36"/>
  <c r="G226" i="36"/>
  <c r="L226" i="36" s="1"/>
  <c r="I226" i="36"/>
  <c r="G222" i="36"/>
  <c r="L222" i="36" s="1"/>
  <c r="I222" i="36"/>
  <c r="G216" i="36"/>
  <c r="L216" i="36" s="1"/>
  <c r="I216" i="36"/>
  <c r="G212" i="36"/>
  <c r="L212" i="36" s="1"/>
  <c r="I212" i="36"/>
  <c r="G208" i="36"/>
  <c r="L208" i="36" s="1"/>
  <c r="I208" i="36"/>
  <c r="G190" i="36"/>
  <c r="L190" i="36" s="1"/>
  <c r="M193" i="36" s="1"/>
  <c r="I190" i="36"/>
  <c r="K25" i="19"/>
  <c r="K21" i="19"/>
  <c r="AX290" i="20"/>
  <c r="G289" i="20"/>
  <c r="AD286" i="20"/>
  <c r="AI285" i="20"/>
  <c r="AX282" i="20"/>
  <c r="AT279" i="20"/>
  <c r="AM279" i="20"/>
  <c r="J279" i="20"/>
  <c r="G279" i="20"/>
  <c r="AT278" i="20"/>
  <c r="AM277" i="20"/>
  <c r="J276" i="20"/>
  <c r="AD274" i="20"/>
  <c r="AX273" i="20"/>
  <c r="AI273" i="20"/>
  <c r="AD273" i="20"/>
  <c r="G272" i="20"/>
  <c r="AI268" i="20"/>
  <c r="AI267" i="20"/>
  <c r="J267" i="20"/>
  <c r="G267" i="20"/>
  <c r="AT266" i="20"/>
  <c r="AM265" i="20"/>
  <c r="AI262" i="20"/>
  <c r="G262" i="20"/>
  <c r="AM261" i="20"/>
  <c r="AM260" i="20"/>
  <c r="J260" i="20"/>
  <c r="G260" i="20"/>
  <c r="G259" i="20"/>
  <c r="J255" i="20"/>
  <c r="AT254" i="20"/>
  <c r="AM253" i="20"/>
  <c r="G252" i="20"/>
  <c r="AI248" i="20"/>
  <c r="AD246" i="20"/>
  <c r="AX245" i="20"/>
  <c r="AI245" i="20"/>
  <c r="AD245" i="20"/>
  <c r="AM244" i="20"/>
  <c r="J244" i="20"/>
  <c r="G244" i="20"/>
  <c r="G243" i="20"/>
  <c r="AX238" i="20"/>
  <c r="G237" i="20"/>
  <c r="AX236" i="20"/>
  <c r="AD236" i="20"/>
  <c r="AI235" i="20"/>
  <c r="J235" i="20"/>
  <c r="AT234" i="20"/>
  <c r="AM233" i="20"/>
  <c r="AI230" i="20"/>
  <c r="G230" i="20"/>
  <c r="AM229" i="20"/>
  <c r="AX226" i="20"/>
  <c r="AD226" i="20"/>
  <c r="AT225" i="20"/>
  <c r="AD224" i="20"/>
  <c r="AD223" i="20"/>
  <c r="AM222" i="20"/>
  <c r="J222" i="20"/>
  <c r="G222" i="20"/>
  <c r="AX219" i="20"/>
  <c r="AX217" i="20"/>
  <c r="AM216" i="20"/>
  <c r="AX214" i="20"/>
  <c r="AT213" i="20"/>
  <c r="AI211" i="20"/>
  <c r="AD211" i="20"/>
  <c r="J210" i="20"/>
  <c r="AD209" i="20"/>
  <c r="AX208" i="20"/>
  <c r="AI205" i="20"/>
  <c r="AM204" i="20"/>
  <c r="AX202" i="20"/>
  <c r="AD202" i="20"/>
  <c r="AT201" i="20"/>
  <c r="AM201" i="20"/>
  <c r="AI199" i="20"/>
  <c r="AD199" i="20"/>
  <c r="J198" i="20"/>
  <c r="AD197" i="20"/>
  <c r="AX196" i="20"/>
  <c r="AT193" i="20"/>
  <c r="AI193" i="20"/>
  <c r="AM192" i="20"/>
  <c r="AT189" i="20"/>
  <c r="AM189" i="20"/>
  <c r="AI188" i="20"/>
  <c r="AT181" i="20"/>
  <c r="AT165" i="20"/>
  <c r="AT161" i="20"/>
  <c r="AT141" i="20"/>
  <c r="G138" i="20"/>
  <c r="AM135" i="20"/>
  <c r="G135" i="20"/>
  <c r="AT133" i="20"/>
  <c r="G130" i="20"/>
  <c r="AM127" i="20"/>
  <c r="AT125" i="20"/>
  <c r="G122" i="20"/>
  <c r="AM119" i="20"/>
  <c r="AT117" i="20"/>
  <c r="G114" i="20"/>
  <c r="AM111" i="20"/>
  <c r="AT109" i="20"/>
  <c r="G106" i="20"/>
  <c r="G102" i="20"/>
  <c r="AM100" i="20"/>
  <c r="AX93" i="20"/>
  <c r="AD93" i="20"/>
  <c r="AT92" i="20"/>
  <c r="AD89" i="20"/>
  <c r="AT88" i="20"/>
  <c r="AD85" i="20"/>
  <c r="AT84" i="20"/>
  <c r="AM80" i="20"/>
  <c r="G79" i="20"/>
  <c r="AM76" i="20"/>
  <c r="AI72" i="20"/>
  <c r="AX70" i="20"/>
  <c r="AI70" i="20"/>
  <c r="AD70" i="20"/>
  <c r="AI69" i="20"/>
  <c r="G69" i="20"/>
  <c r="G66" i="20"/>
  <c r="AM63" i="20"/>
  <c r="AM59" i="20"/>
  <c r="AX56" i="20"/>
  <c r="AD56" i="20"/>
  <c r="AX55" i="20"/>
  <c r="AI55" i="20"/>
  <c r="AD55" i="20"/>
  <c r="AI52" i="20"/>
  <c r="AX50" i="20"/>
  <c r="AI50" i="20"/>
  <c r="AD50" i="20"/>
  <c r="AI49" i="20"/>
  <c r="G49" i="20"/>
  <c r="G43" i="20"/>
  <c r="AM42" i="20"/>
  <c r="AM40" i="20"/>
  <c r="G38" i="20"/>
  <c r="AT36" i="20"/>
  <c r="G36" i="20"/>
  <c r="AX30" i="20"/>
  <c r="AD30" i="20"/>
  <c r="AX29" i="20"/>
  <c r="AD29" i="20"/>
  <c r="AX22" i="20"/>
  <c r="AD22" i="20"/>
  <c r="AX21" i="20"/>
  <c r="AD21" i="20"/>
  <c r="AD12" i="20"/>
  <c r="AT9" i="20"/>
  <c r="AI8" i="20"/>
  <c r="AT7" i="20"/>
  <c r="AM3" i="20"/>
  <c r="AD3" i="20"/>
  <c r="R429" i="29"/>
  <c r="K183" i="29"/>
  <c r="K177" i="29"/>
  <c r="H163" i="29"/>
  <c r="K161" i="29"/>
  <c r="Q161" i="29" s="1"/>
  <c r="K155" i="29"/>
  <c r="U74" i="29"/>
  <c r="I36" i="29"/>
  <c r="N36" i="29" s="1"/>
  <c r="H48" i="29"/>
  <c r="I28" i="29"/>
  <c r="N28" i="29" s="1"/>
  <c r="H40" i="29"/>
  <c r="M419" i="30"/>
  <c r="P419" i="30"/>
  <c r="M415" i="30"/>
  <c r="P415" i="30"/>
  <c r="M411" i="30"/>
  <c r="P411" i="30"/>
  <c r="M361" i="30"/>
  <c r="P361" i="30"/>
  <c r="M357" i="30"/>
  <c r="P357" i="30"/>
  <c r="M353" i="30"/>
  <c r="P353" i="30"/>
  <c r="M323" i="30"/>
  <c r="P323" i="30"/>
  <c r="M319" i="30"/>
  <c r="P319" i="30"/>
  <c r="M315" i="30"/>
  <c r="P315" i="30"/>
  <c r="M309" i="30"/>
  <c r="P309" i="30"/>
  <c r="M299" i="30"/>
  <c r="P299" i="30"/>
  <c r="M291" i="30"/>
  <c r="P291" i="30"/>
  <c r="M265" i="30"/>
  <c r="P265" i="30"/>
  <c r="M257" i="30"/>
  <c r="P257" i="30"/>
  <c r="M247" i="30"/>
  <c r="P247" i="30"/>
  <c r="M213" i="30"/>
  <c r="P213" i="30"/>
  <c r="M177" i="30"/>
  <c r="P177" i="30"/>
  <c r="M167" i="30"/>
  <c r="P167" i="30"/>
  <c r="M159" i="30"/>
  <c r="P159" i="30"/>
  <c r="M135" i="30"/>
  <c r="P135" i="30"/>
  <c r="M119" i="30"/>
  <c r="P119" i="30"/>
  <c r="M105" i="30"/>
  <c r="P105" i="30"/>
  <c r="Q385" i="31"/>
  <c r="N385" i="31"/>
  <c r="N377" i="31"/>
  <c r="Q377" i="31"/>
  <c r="N329" i="31"/>
  <c r="Q329" i="31"/>
  <c r="Q241" i="31"/>
  <c r="N241" i="31"/>
  <c r="N233" i="31"/>
  <c r="Q233" i="31"/>
  <c r="N157" i="31"/>
  <c r="Q157" i="31"/>
  <c r="N149" i="31"/>
  <c r="Q149" i="31"/>
  <c r="L26" i="31"/>
  <c r="Q26" i="31" s="1"/>
  <c r="J38" i="31"/>
  <c r="G380" i="32"/>
  <c r="M380" i="32" s="1"/>
  <c r="I380" i="32"/>
  <c r="G357" i="32"/>
  <c r="M357" i="32" s="1"/>
  <c r="I357" i="32"/>
  <c r="G355" i="32"/>
  <c r="M355" i="32" s="1"/>
  <c r="I355" i="32"/>
  <c r="G353" i="32"/>
  <c r="M353" i="32" s="1"/>
  <c r="N361" i="32" s="1"/>
  <c r="I353" i="32"/>
  <c r="G334" i="32"/>
  <c r="M334" i="32" s="1"/>
  <c r="I334" i="32"/>
  <c r="G332" i="32"/>
  <c r="M332" i="32" s="1"/>
  <c r="I332" i="32"/>
  <c r="G325" i="32"/>
  <c r="M325" i="32" s="1"/>
  <c r="I325" i="32"/>
  <c r="G321" i="32"/>
  <c r="M321" i="32" s="1"/>
  <c r="I321" i="32"/>
  <c r="G215" i="32"/>
  <c r="M215" i="32" s="1"/>
  <c r="I215" i="32"/>
  <c r="G211" i="32"/>
  <c r="M211" i="32" s="1"/>
  <c r="I211" i="32"/>
  <c r="G207" i="32"/>
  <c r="M207" i="32" s="1"/>
  <c r="I207" i="32"/>
  <c r="G203" i="32"/>
  <c r="M203" i="32" s="1"/>
  <c r="I203" i="32"/>
  <c r="G195" i="32"/>
  <c r="M195" i="32" s="1"/>
  <c r="N205" i="32" s="1"/>
  <c r="I195" i="32"/>
  <c r="G181" i="32"/>
  <c r="M181" i="32" s="1"/>
  <c r="I181" i="32"/>
  <c r="G177" i="32"/>
  <c r="M177" i="32" s="1"/>
  <c r="I177" i="32"/>
  <c r="G173" i="32"/>
  <c r="M173" i="32" s="1"/>
  <c r="I173" i="32"/>
  <c r="G131" i="32"/>
  <c r="M131" i="32" s="1"/>
  <c r="I131" i="32"/>
  <c r="G127" i="32"/>
  <c r="M127" i="32" s="1"/>
  <c r="I127" i="32"/>
  <c r="G123" i="32"/>
  <c r="M123" i="32" s="1"/>
  <c r="I123" i="32"/>
  <c r="L386" i="33"/>
  <c r="Y386" i="33"/>
  <c r="AT286" i="20"/>
  <c r="AM285" i="20"/>
  <c r="AD270" i="20"/>
  <c r="AX269" i="20"/>
  <c r="AI269" i="20"/>
  <c r="AD269" i="20"/>
  <c r="G268" i="20"/>
  <c r="AM267" i="20"/>
  <c r="AX266" i="20"/>
  <c r="AT262" i="20"/>
  <c r="AX254" i="20"/>
  <c r="AT252" i="20"/>
  <c r="AD250" i="20"/>
  <c r="AX249" i="20"/>
  <c r="AI249" i="20"/>
  <c r="AD249" i="20"/>
  <c r="G248" i="20"/>
  <c r="AI246" i="20"/>
  <c r="AD242" i="20"/>
  <c r="G221" i="20"/>
  <c r="G220" i="20"/>
  <c r="AM218" i="20"/>
  <c r="G218" i="20"/>
  <c r="AX213" i="20"/>
  <c r="AD212" i="20"/>
  <c r="AM211" i="20"/>
  <c r="AI206" i="20"/>
  <c r="AX201" i="20"/>
  <c r="AD200" i="20"/>
  <c r="AM199" i="20"/>
  <c r="AT177" i="20"/>
  <c r="G105" i="20"/>
  <c r="AT93" i="20"/>
  <c r="G33" i="20"/>
  <c r="AT30" i="20"/>
  <c r="AT24" i="20"/>
  <c r="G23" i="20"/>
  <c r="AT22" i="20"/>
  <c r="AT16" i="20"/>
  <c r="K145" i="29"/>
  <c r="N145" i="29"/>
  <c r="K143" i="29"/>
  <c r="N143" i="29"/>
  <c r="K141" i="29"/>
  <c r="N141" i="29"/>
  <c r="K139" i="29"/>
  <c r="N139" i="29"/>
  <c r="K137" i="29"/>
  <c r="Q137" i="29" s="1"/>
  <c r="N137" i="29"/>
  <c r="K135" i="29"/>
  <c r="N135" i="29"/>
  <c r="K121" i="29"/>
  <c r="N121" i="29"/>
  <c r="K119" i="29"/>
  <c r="N119" i="29"/>
  <c r="K117" i="29"/>
  <c r="N117" i="29"/>
  <c r="K115" i="29"/>
  <c r="N115" i="29"/>
  <c r="K113" i="29"/>
  <c r="N113" i="29"/>
  <c r="K111" i="29"/>
  <c r="N111" i="29"/>
  <c r="I30" i="29"/>
  <c r="N30" i="29" s="1"/>
  <c r="H42" i="29"/>
  <c r="M395" i="30"/>
  <c r="P395" i="30"/>
  <c r="M391" i="30"/>
  <c r="P391" i="30"/>
  <c r="M387" i="30"/>
  <c r="P387" i="30"/>
  <c r="M337" i="30"/>
  <c r="P337" i="30"/>
  <c r="M333" i="30"/>
  <c r="P333" i="30"/>
  <c r="M329" i="30"/>
  <c r="P329" i="30"/>
  <c r="M285" i="30"/>
  <c r="P285" i="30"/>
  <c r="M275" i="30"/>
  <c r="P275" i="30"/>
  <c r="M267" i="30"/>
  <c r="P267" i="30"/>
  <c r="M241" i="30"/>
  <c r="P241" i="30"/>
  <c r="M233" i="30"/>
  <c r="P233" i="30"/>
  <c r="M223" i="30"/>
  <c r="P223" i="30"/>
  <c r="M187" i="30"/>
  <c r="P187" i="30"/>
  <c r="M153" i="30"/>
  <c r="P153" i="30"/>
  <c r="M143" i="30"/>
  <c r="P143" i="30"/>
  <c r="M129" i="30"/>
  <c r="P129" i="30"/>
  <c r="K116" i="30"/>
  <c r="I128" i="30"/>
  <c r="Q409" i="31"/>
  <c r="N409" i="31"/>
  <c r="N401" i="31"/>
  <c r="Q401" i="31"/>
  <c r="Q265" i="31"/>
  <c r="N265" i="31"/>
  <c r="N257" i="31"/>
  <c r="Q257" i="31"/>
  <c r="N181" i="31"/>
  <c r="Q181" i="31"/>
  <c r="N173" i="31"/>
  <c r="Q173" i="31"/>
  <c r="N109" i="31"/>
  <c r="Q109" i="31"/>
  <c r="J81" i="31"/>
  <c r="L69" i="31"/>
  <c r="Q69" i="31" s="1"/>
  <c r="L36" i="31"/>
  <c r="Q36" i="31" s="1"/>
  <c r="J48" i="31"/>
  <c r="J55" i="31"/>
  <c r="L43" i="31"/>
  <c r="Q43" i="31" s="1"/>
  <c r="L28" i="31"/>
  <c r="Q28" i="31" s="1"/>
  <c r="J40" i="31"/>
  <c r="G389" i="32"/>
  <c r="M389" i="32" s="1"/>
  <c r="I389" i="32"/>
  <c r="G379" i="32"/>
  <c r="M379" i="32" s="1"/>
  <c r="I379" i="32"/>
  <c r="G373" i="32"/>
  <c r="M373" i="32" s="1"/>
  <c r="I373" i="32"/>
  <c r="G359" i="32"/>
  <c r="M359" i="32" s="1"/>
  <c r="I359" i="32"/>
  <c r="G300" i="32"/>
  <c r="M300" i="32" s="1"/>
  <c r="I300" i="32"/>
  <c r="G296" i="32"/>
  <c r="M296" i="32" s="1"/>
  <c r="I296" i="32"/>
  <c r="G292" i="32"/>
  <c r="M292" i="32" s="1"/>
  <c r="I292" i="32"/>
  <c r="G262" i="32"/>
  <c r="M262" i="32" s="1"/>
  <c r="I262" i="32"/>
  <c r="G258" i="32"/>
  <c r="M258" i="32" s="1"/>
  <c r="I258" i="32"/>
  <c r="G252" i="32"/>
  <c r="M252" i="32" s="1"/>
  <c r="I252" i="32"/>
  <c r="G248" i="32"/>
  <c r="M248" i="32" s="1"/>
  <c r="I248" i="32"/>
  <c r="G244" i="32"/>
  <c r="M244" i="32" s="1"/>
  <c r="I244" i="32"/>
  <c r="G201" i="32"/>
  <c r="M201" i="32" s="1"/>
  <c r="I201" i="32"/>
  <c r="G191" i="32"/>
  <c r="M191" i="32" s="1"/>
  <c r="I191" i="32"/>
  <c r="G187" i="32"/>
  <c r="M187" i="32" s="1"/>
  <c r="I187" i="32"/>
  <c r="G183" i="32"/>
  <c r="M183" i="32" s="1"/>
  <c r="I183" i="32"/>
  <c r="G145" i="32"/>
  <c r="M145" i="32" s="1"/>
  <c r="I145" i="32"/>
  <c r="G141" i="32"/>
  <c r="M141" i="32" s="1"/>
  <c r="I141" i="32"/>
  <c r="G137" i="32"/>
  <c r="M137" i="32" s="1"/>
  <c r="I137" i="32"/>
  <c r="L104" i="33"/>
  <c r="Y104" i="33"/>
  <c r="G357" i="36"/>
  <c r="L357" i="36" s="1"/>
  <c r="I357" i="36"/>
  <c r="G319" i="36"/>
  <c r="L319" i="36" s="1"/>
  <c r="I319" i="36"/>
  <c r="G299" i="36"/>
  <c r="L299" i="36" s="1"/>
  <c r="I299" i="36"/>
  <c r="G295" i="36"/>
  <c r="L295" i="36" s="1"/>
  <c r="I295" i="36"/>
  <c r="G291" i="36"/>
  <c r="L291" i="36" s="1"/>
  <c r="M301" i="36" s="1"/>
  <c r="M302" i="36" s="1"/>
  <c r="I291" i="36"/>
  <c r="G276" i="36"/>
  <c r="L276" i="36" s="1"/>
  <c r="I276" i="36"/>
  <c r="G272" i="36"/>
  <c r="L272" i="36" s="1"/>
  <c r="I272" i="36"/>
  <c r="G268" i="36"/>
  <c r="L268" i="36" s="1"/>
  <c r="I268" i="36"/>
  <c r="G262" i="36"/>
  <c r="L262" i="36" s="1"/>
  <c r="I262" i="36"/>
  <c r="G258" i="36"/>
  <c r="L258" i="36" s="1"/>
  <c r="I258" i="36"/>
  <c r="G228" i="36"/>
  <c r="L228" i="36" s="1"/>
  <c r="I228" i="36"/>
  <c r="G224" i="36"/>
  <c r="L224" i="36" s="1"/>
  <c r="I224" i="36"/>
  <c r="G220" i="36"/>
  <c r="L220" i="36" s="1"/>
  <c r="I220" i="36"/>
  <c r="G214" i="36"/>
  <c r="L214" i="36" s="1"/>
  <c r="I214" i="36"/>
  <c r="G210" i="36"/>
  <c r="L210" i="36" s="1"/>
  <c r="I210" i="36"/>
  <c r="G200" i="36"/>
  <c r="L200" i="36" s="1"/>
  <c r="I200" i="36"/>
  <c r="G176" i="36"/>
  <c r="L176" i="36" s="1"/>
  <c r="I176" i="36"/>
  <c r="K16" i="19"/>
  <c r="AD290" i="20"/>
  <c r="AI289" i="20"/>
  <c r="G288" i="20"/>
  <c r="AX286" i="20"/>
  <c r="AD282" i="20"/>
  <c r="AX281" i="20"/>
  <c r="AI281" i="20"/>
  <c r="AD281" i="20"/>
  <c r="J280" i="20"/>
  <c r="G280" i="20"/>
  <c r="G277" i="20"/>
  <c r="AI276" i="20"/>
  <c r="AD276" i="20"/>
  <c r="AM275" i="20"/>
  <c r="AX274" i="20"/>
  <c r="AT271" i="20"/>
  <c r="AI271" i="20"/>
  <c r="J271" i="20"/>
  <c r="G271" i="20"/>
  <c r="AT270" i="20"/>
  <c r="AM269" i="20"/>
  <c r="J268" i="20"/>
  <c r="AI264" i="20"/>
  <c r="AM263" i="20"/>
  <c r="AX262" i="20"/>
  <c r="J259" i="20"/>
  <c r="AT258" i="20"/>
  <c r="AM257" i="20"/>
  <c r="G256" i="20"/>
  <c r="AX252" i="20"/>
  <c r="AD252" i="20"/>
  <c r="AI251" i="20"/>
  <c r="J251" i="20"/>
  <c r="AT250" i="20"/>
  <c r="AM249" i="20"/>
  <c r="AI247" i="20"/>
  <c r="J247" i="20"/>
  <c r="AT246" i="20"/>
  <c r="G245" i="20"/>
  <c r="J243" i="20"/>
  <c r="AT242" i="20"/>
  <c r="AM241" i="20"/>
  <c r="AT240" i="20"/>
  <c r="AD238" i="20"/>
  <c r="AI237" i="20"/>
  <c r="G236" i="20"/>
  <c r="G233" i="20"/>
  <c r="AI232" i="20"/>
  <c r="AM231" i="20"/>
  <c r="AX230" i="20"/>
  <c r="AI228" i="20"/>
  <c r="AX227" i="20"/>
  <c r="AI227" i="20"/>
  <c r="AX224" i="20"/>
  <c r="AI220" i="20"/>
  <c r="J218" i="20"/>
  <c r="G217" i="20"/>
  <c r="AX215" i="20"/>
  <c r="AI215" i="20"/>
  <c r="AT212" i="20"/>
  <c r="G211" i="20"/>
  <c r="AD208" i="20"/>
  <c r="AD207" i="20"/>
  <c r="AM206" i="20"/>
  <c r="J206" i="20"/>
  <c r="G206" i="20"/>
  <c r="G205" i="20"/>
  <c r="AX203" i="20"/>
  <c r="AI203" i="20"/>
  <c r="J202" i="20"/>
  <c r="AT200" i="20"/>
  <c r="G199" i="20"/>
  <c r="AD196" i="20"/>
  <c r="AD195" i="20"/>
  <c r="AM194" i="20"/>
  <c r="G194" i="20"/>
  <c r="AD193" i="20"/>
  <c r="J193" i="20"/>
  <c r="G193" i="20"/>
  <c r="G191" i="20"/>
  <c r="AM190" i="20"/>
  <c r="G190" i="20"/>
  <c r="AX187" i="20"/>
  <c r="G187" i="20"/>
  <c r="AX185" i="20"/>
  <c r="AI184" i="20"/>
  <c r="AX181" i="20"/>
  <c r="G179" i="20"/>
  <c r="AM171" i="20"/>
  <c r="AM166" i="20"/>
  <c r="G166" i="20"/>
  <c r="AM162" i="20"/>
  <c r="G162" i="20"/>
  <c r="AI160" i="20"/>
  <c r="AM158" i="20"/>
  <c r="AX157" i="20"/>
  <c r="AD157" i="20"/>
  <c r="AX156" i="20"/>
  <c r="AD156" i="20"/>
  <c r="AX155" i="20"/>
  <c r="AI155" i="20"/>
  <c r="AD155" i="20"/>
  <c r="AM146" i="20"/>
  <c r="G146" i="20"/>
  <c r="AT137" i="20"/>
  <c r="AT129" i="20"/>
  <c r="AT121" i="20"/>
  <c r="AT113" i="20"/>
  <c r="AT105" i="20"/>
  <c r="AI100" i="20"/>
  <c r="AI80" i="20"/>
  <c r="AT65" i="20"/>
  <c r="AT42" i="20"/>
  <c r="AT37" i="20"/>
  <c r="AT14" i="20"/>
  <c r="AT8" i="20"/>
  <c r="AT6" i="20"/>
  <c r="H195" i="29"/>
  <c r="H189" i="29"/>
  <c r="H167" i="29"/>
  <c r="K165" i="29"/>
  <c r="K151" i="29"/>
  <c r="I32" i="29"/>
  <c r="N32" i="29" s="1"/>
  <c r="H44" i="29"/>
  <c r="M409" i="30"/>
  <c r="P409" i="30"/>
  <c r="M405" i="30"/>
  <c r="P405" i="30"/>
  <c r="M401" i="30"/>
  <c r="P401" i="30"/>
  <c r="M371" i="30"/>
  <c r="P371" i="30"/>
  <c r="M367" i="30"/>
  <c r="P367" i="30"/>
  <c r="M363" i="30"/>
  <c r="P363" i="30"/>
  <c r="M313" i="30"/>
  <c r="P313" i="30"/>
  <c r="M305" i="30"/>
  <c r="P305" i="30"/>
  <c r="M295" i="30"/>
  <c r="P295" i="30"/>
  <c r="M261" i="30"/>
  <c r="P261" i="30"/>
  <c r="M251" i="30"/>
  <c r="P251" i="30"/>
  <c r="M243" i="30"/>
  <c r="P243" i="30"/>
  <c r="M217" i="30"/>
  <c r="P217" i="30"/>
  <c r="M209" i="30"/>
  <c r="P209" i="30"/>
  <c r="P181" i="30"/>
  <c r="M181" i="30"/>
  <c r="M173" i="30"/>
  <c r="P173" i="30"/>
  <c r="M163" i="30"/>
  <c r="P163" i="30"/>
  <c r="M139" i="30"/>
  <c r="P139" i="30"/>
  <c r="K126" i="30"/>
  <c r="I138" i="30"/>
  <c r="M115" i="30"/>
  <c r="P115" i="30"/>
  <c r="K112" i="30"/>
  <c r="I124" i="30"/>
  <c r="P109" i="30"/>
  <c r="M109" i="30"/>
  <c r="Q337" i="31"/>
  <c r="N337" i="31"/>
  <c r="Q289" i="31"/>
  <c r="N289" i="31"/>
  <c r="N281" i="31"/>
  <c r="Q281" i="31"/>
  <c r="L47" i="31"/>
  <c r="Q47" i="31" s="1"/>
  <c r="J44" i="31"/>
  <c r="L30" i="31"/>
  <c r="Q30" i="31" s="1"/>
  <c r="J42" i="31"/>
  <c r="G388" i="32"/>
  <c r="M388" i="32" s="1"/>
  <c r="I388" i="32"/>
  <c r="I386" i="32"/>
  <c r="G386" i="32"/>
  <c r="M386" i="32" s="1"/>
  <c r="N385" i="32"/>
  <c r="N386" i="32" s="1"/>
  <c r="G372" i="32"/>
  <c r="M372" i="32" s="1"/>
  <c r="I372" i="32"/>
  <c r="G361" i="32"/>
  <c r="M361" i="32" s="1"/>
  <c r="I361" i="32"/>
  <c r="G317" i="32"/>
  <c r="M317" i="32" s="1"/>
  <c r="I317" i="32"/>
  <c r="G217" i="32"/>
  <c r="M217" i="32" s="1"/>
  <c r="I217" i="32"/>
  <c r="G213" i="32"/>
  <c r="M213" i="32" s="1"/>
  <c r="I213" i="32"/>
  <c r="G209" i="32"/>
  <c r="M209" i="32" s="1"/>
  <c r="I209" i="32"/>
  <c r="G199" i="32"/>
  <c r="M199" i="32" s="1"/>
  <c r="I199" i="32"/>
  <c r="G179" i="32"/>
  <c r="M179" i="32" s="1"/>
  <c r="I179" i="32"/>
  <c r="G175" i="32"/>
  <c r="M175" i="32" s="1"/>
  <c r="I175" i="32"/>
  <c r="G171" i="32"/>
  <c r="M171" i="32" s="1"/>
  <c r="I171" i="32"/>
  <c r="G133" i="32"/>
  <c r="M133" i="32" s="1"/>
  <c r="I133" i="32"/>
  <c r="G129" i="32"/>
  <c r="M129" i="32" s="1"/>
  <c r="I129" i="32"/>
  <c r="G125" i="32"/>
  <c r="M125" i="32" s="1"/>
  <c r="I125" i="32"/>
  <c r="G186" i="20"/>
  <c r="AT184" i="20"/>
  <c r="AT183" i="20"/>
  <c r="Y182" i="20"/>
  <c r="AD181" i="20"/>
  <c r="AX180" i="20"/>
  <c r="AX178" i="20"/>
  <c r="AI178" i="20"/>
  <c r="AD178" i="20"/>
  <c r="AI177" i="20"/>
  <c r="J177" i="20"/>
  <c r="G177" i="20"/>
  <c r="AT176" i="20"/>
  <c r="AM175" i="20"/>
  <c r="AM174" i="20"/>
  <c r="G174" i="20"/>
  <c r="AM173" i="20"/>
  <c r="AX172" i="20"/>
  <c r="G171" i="20"/>
  <c r="AD168" i="20"/>
  <c r="AX167" i="20"/>
  <c r="AI167" i="20"/>
  <c r="AD167" i="20"/>
  <c r="AX166" i="20"/>
  <c r="AI166" i="20"/>
  <c r="AD166" i="20"/>
  <c r="AI165" i="20"/>
  <c r="J165" i="20"/>
  <c r="G165" i="20"/>
  <c r="AT164" i="20"/>
  <c r="J162" i="20"/>
  <c r="AX158" i="20"/>
  <c r="AI158" i="20"/>
  <c r="AD158" i="20"/>
  <c r="AI157" i="20"/>
  <c r="J157" i="20"/>
  <c r="G157" i="20"/>
  <c r="AT156" i="20"/>
  <c r="AM155" i="20"/>
  <c r="AM154" i="20"/>
  <c r="G154" i="20"/>
  <c r="AM153" i="20"/>
  <c r="AX152" i="20"/>
  <c r="G151" i="20"/>
  <c r="AD148" i="20"/>
  <c r="AI147" i="20"/>
  <c r="AI146" i="20"/>
  <c r="AD146" i="20"/>
  <c r="AX144" i="20"/>
  <c r="J142" i="20"/>
  <c r="AM140" i="20"/>
  <c r="J138" i="20"/>
  <c r="AX136" i="20"/>
  <c r="J134" i="20"/>
  <c r="AX132" i="20"/>
  <c r="J130" i="20"/>
  <c r="AX128" i="20"/>
  <c r="J126" i="20"/>
  <c r="AX124" i="20"/>
  <c r="J122" i="20"/>
  <c r="AX120" i="20"/>
  <c r="J118" i="20"/>
  <c r="AX116" i="20"/>
  <c r="J114" i="20"/>
  <c r="AX112" i="20"/>
  <c r="J110" i="20"/>
  <c r="AX108" i="20"/>
  <c r="G103" i="20"/>
  <c r="AX102" i="20"/>
  <c r="AI102" i="20"/>
  <c r="AD102" i="20"/>
  <c r="AM101" i="20"/>
  <c r="AT100" i="20"/>
  <c r="AM99" i="20"/>
  <c r="J98" i="20"/>
  <c r="AX96" i="20"/>
  <c r="J94" i="20"/>
  <c r="AX92" i="20"/>
  <c r="AT89" i="20"/>
  <c r="AI89" i="20"/>
  <c r="J89" i="20"/>
  <c r="G89" i="20"/>
  <c r="AD88" i="20"/>
  <c r="AX87" i="20"/>
  <c r="AD87" i="20"/>
  <c r="G86" i="20"/>
  <c r="AX84" i="20"/>
  <c r="AX78" i="20"/>
  <c r="AI78" i="20"/>
  <c r="AD78" i="20"/>
  <c r="AM77" i="20"/>
  <c r="AT76" i="20"/>
  <c r="AM75" i="20"/>
  <c r="J74" i="20"/>
  <c r="AX66" i="20"/>
  <c r="AI66" i="20"/>
  <c r="AD66" i="20"/>
  <c r="AI65" i="20"/>
  <c r="J65" i="20"/>
  <c r="G65" i="20"/>
  <c r="AD64" i="20"/>
  <c r="AX63" i="20"/>
  <c r="AD63" i="20"/>
  <c r="G62" i="20"/>
  <c r="AX60" i="20"/>
  <c r="J44" i="20"/>
  <c r="AI43" i="20"/>
  <c r="G42" i="20"/>
  <c r="AX41" i="20"/>
  <c r="AI40" i="20"/>
  <c r="J40" i="20"/>
  <c r="G40" i="20"/>
  <c r="AD39" i="20"/>
  <c r="AM38" i="20"/>
  <c r="AX37" i="20"/>
  <c r="AD37" i="20"/>
  <c r="AM36" i="20"/>
  <c r="AX35" i="20"/>
  <c r="J35" i="20"/>
  <c r="AI33" i="20"/>
  <c r="AT32" i="20"/>
  <c r="AT29" i="20"/>
  <c r="AI28" i="20"/>
  <c r="G28" i="20"/>
  <c r="AT27" i="20"/>
  <c r="AD27" i="20"/>
  <c r="AM24" i="20"/>
  <c r="J24" i="20"/>
  <c r="AI22" i="20"/>
  <c r="J22" i="20"/>
  <c r="G22" i="20"/>
  <c r="AI21" i="20"/>
  <c r="AT20" i="20"/>
  <c r="AX19" i="20"/>
  <c r="AM18" i="20"/>
  <c r="AX17" i="20"/>
  <c r="AM17" i="20"/>
  <c r="AD17" i="20"/>
  <c r="AX16" i="20"/>
  <c r="AD16" i="20"/>
  <c r="J15" i="20"/>
  <c r="AT13" i="20"/>
  <c r="AI12" i="20"/>
  <c r="G12" i="20"/>
  <c r="AT11" i="20"/>
  <c r="AD11" i="20"/>
  <c r="AM8" i="20"/>
  <c r="J8" i="20"/>
  <c r="AD7" i="20"/>
  <c r="AX5" i="20"/>
  <c r="AM5" i="20"/>
  <c r="AD5" i="20"/>
  <c r="AT4" i="20"/>
  <c r="N133" i="29"/>
  <c r="K133" i="29"/>
  <c r="Q133" i="29" s="1"/>
  <c r="Q125" i="29"/>
  <c r="P397" i="30"/>
  <c r="M397" i="30"/>
  <c r="P349" i="30"/>
  <c r="M349" i="30"/>
  <c r="P301" i="30"/>
  <c r="M301" i="30"/>
  <c r="P253" i="30"/>
  <c r="M253" i="30"/>
  <c r="P205" i="30"/>
  <c r="M205" i="30"/>
  <c r="M169" i="30"/>
  <c r="Q169" i="29" s="1"/>
  <c r="P169" i="30"/>
  <c r="K141" i="30"/>
  <c r="K121" i="30"/>
  <c r="K113" i="30"/>
  <c r="I50" i="30"/>
  <c r="N421" i="31"/>
  <c r="Q421" i="31"/>
  <c r="N373" i="31"/>
  <c r="Q373" i="31"/>
  <c r="N325" i="31"/>
  <c r="Q325" i="31"/>
  <c r="N301" i="31"/>
  <c r="Q301" i="31"/>
  <c r="N253" i="31"/>
  <c r="Q253" i="31"/>
  <c r="N205" i="31"/>
  <c r="Q205" i="31"/>
  <c r="Q169" i="31"/>
  <c r="N169" i="31"/>
  <c r="L121" i="31"/>
  <c r="L85" i="31"/>
  <c r="Q85" i="31" s="1"/>
  <c r="L73" i="31"/>
  <c r="Q73" i="31" s="1"/>
  <c r="G365" i="32"/>
  <c r="M365" i="32" s="1"/>
  <c r="I365" i="32"/>
  <c r="G363" i="32"/>
  <c r="M363" i="32" s="1"/>
  <c r="I363" i="32"/>
  <c r="G336" i="32"/>
  <c r="M336" i="32" s="1"/>
  <c r="I336" i="32"/>
  <c r="G322" i="32"/>
  <c r="M322" i="32" s="1"/>
  <c r="I322" i="32"/>
  <c r="G301" i="32"/>
  <c r="M301" i="32" s="1"/>
  <c r="I301" i="32"/>
  <c r="G297" i="32"/>
  <c r="M297" i="32" s="1"/>
  <c r="I297" i="32"/>
  <c r="G293" i="32"/>
  <c r="M293" i="32" s="1"/>
  <c r="I293" i="32"/>
  <c r="N290" i="32"/>
  <c r="G263" i="32"/>
  <c r="M263" i="32" s="1"/>
  <c r="I263" i="32"/>
  <c r="G259" i="32"/>
  <c r="M259" i="32" s="1"/>
  <c r="I259" i="32"/>
  <c r="G255" i="32"/>
  <c r="M255" i="32" s="1"/>
  <c r="I255" i="32"/>
  <c r="G253" i="32"/>
  <c r="M253" i="32" s="1"/>
  <c r="I253" i="32"/>
  <c r="G249" i="32"/>
  <c r="M249" i="32" s="1"/>
  <c r="I249" i="32"/>
  <c r="G245" i="32"/>
  <c r="M245" i="32" s="1"/>
  <c r="I245" i="32"/>
  <c r="G216" i="32"/>
  <c r="M216" i="32" s="1"/>
  <c r="I216" i="32"/>
  <c r="G212" i="32"/>
  <c r="M212" i="32" s="1"/>
  <c r="I212" i="32"/>
  <c r="G208" i="32"/>
  <c r="M208" i="32" s="1"/>
  <c r="I208" i="32"/>
  <c r="G204" i="32"/>
  <c r="M204" i="32" s="1"/>
  <c r="I204" i="32"/>
  <c r="G200" i="32"/>
  <c r="M200" i="32" s="1"/>
  <c r="I200" i="32"/>
  <c r="G196" i="32"/>
  <c r="M196" i="32" s="1"/>
  <c r="I196" i="32"/>
  <c r="G192" i="32"/>
  <c r="M192" i="32" s="1"/>
  <c r="I192" i="32"/>
  <c r="G188" i="32"/>
  <c r="M188" i="32" s="1"/>
  <c r="I188" i="32"/>
  <c r="G184" i="32"/>
  <c r="M184" i="32" s="1"/>
  <c r="I184" i="32"/>
  <c r="G178" i="32"/>
  <c r="M178" i="32" s="1"/>
  <c r="I178" i="32"/>
  <c r="G174" i="32"/>
  <c r="M174" i="32" s="1"/>
  <c r="I174" i="32"/>
  <c r="G144" i="32"/>
  <c r="M144" i="32" s="1"/>
  <c r="I144" i="32"/>
  <c r="G140" i="32"/>
  <c r="M140" i="32" s="1"/>
  <c r="I140" i="32"/>
  <c r="G136" i="32"/>
  <c r="M136" i="32" s="1"/>
  <c r="I136" i="32"/>
  <c r="G130" i="32"/>
  <c r="M130" i="32" s="1"/>
  <c r="I130" i="32"/>
  <c r="G126" i="32"/>
  <c r="M126" i="32" s="1"/>
  <c r="I126" i="32"/>
  <c r="Y266" i="33"/>
  <c r="AA134" i="33"/>
  <c r="AI187" i="20"/>
  <c r="Y186" i="20"/>
  <c r="AT185" i="20"/>
  <c r="AM185" i="20"/>
  <c r="AI183" i="20"/>
  <c r="AD183" i="20"/>
  <c r="AX182" i="20"/>
  <c r="AI182" i="20"/>
  <c r="AD182" i="20"/>
  <c r="AD180" i="20"/>
  <c r="AI179" i="20"/>
  <c r="J178" i="20"/>
  <c r="AD172" i="20"/>
  <c r="AX171" i="20"/>
  <c r="AI171" i="20"/>
  <c r="AD171" i="20"/>
  <c r="AM170" i="20"/>
  <c r="G170" i="20"/>
  <c r="AM169" i="20"/>
  <c r="AX168" i="20"/>
  <c r="J166" i="20"/>
  <c r="AD164" i="20"/>
  <c r="AX163" i="20"/>
  <c r="AI163" i="20"/>
  <c r="AD163" i="20"/>
  <c r="AX162" i="20"/>
  <c r="AI162" i="20"/>
  <c r="AD162" i="20"/>
  <c r="AI161" i="20"/>
  <c r="J161" i="20"/>
  <c r="G161" i="20"/>
  <c r="AT160" i="20"/>
  <c r="AM159" i="20"/>
  <c r="J158" i="20"/>
  <c r="AD152" i="20"/>
  <c r="AX151" i="20"/>
  <c r="AI151" i="20"/>
  <c r="AD151" i="20"/>
  <c r="AM150" i="20"/>
  <c r="G150" i="20"/>
  <c r="AM149" i="20"/>
  <c r="AX148" i="20"/>
  <c r="J146" i="20"/>
  <c r="AD145" i="20"/>
  <c r="J145" i="20"/>
  <c r="AD144" i="20"/>
  <c r="AI141" i="20"/>
  <c r="J141" i="20"/>
  <c r="G141" i="20"/>
  <c r="AX139" i="20"/>
  <c r="AI139" i="20"/>
  <c r="AI137" i="20"/>
  <c r="J137" i="20"/>
  <c r="AD136" i="20"/>
  <c r="AI135" i="20"/>
  <c r="AI133" i="20"/>
  <c r="J133" i="20"/>
  <c r="AD132" i="20"/>
  <c r="AI131" i="20"/>
  <c r="AI129" i="20"/>
  <c r="J129" i="20"/>
  <c r="AD128" i="20"/>
  <c r="AI127" i="20"/>
  <c r="AX126" i="20"/>
  <c r="AD126" i="20"/>
  <c r="AI125" i="20"/>
  <c r="J125" i="20"/>
  <c r="AD124" i="20"/>
  <c r="AI123" i="20"/>
  <c r="AX122" i="20"/>
  <c r="AD122" i="20"/>
  <c r="AI121" i="20"/>
  <c r="J121" i="20"/>
  <c r="AD120" i="20"/>
  <c r="AI119" i="20"/>
  <c r="AI117" i="20"/>
  <c r="J117" i="20"/>
  <c r="AD116" i="20"/>
  <c r="AI115" i="20"/>
  <c r="AD114" i="20"/>
  <c r="AI113" i="20"/>
  <c r="J113" i="20"/>
  <c r="AD112" i="20"/>
  <c r="AI111" i="20"/>
  <c r="AX110" i="20"/>
  <c r="AD110" i="20"/>
  <c r="AI109" i="20"/>
  <c r="J109" i="20"/>
  <c r="AD108" i="20"/>
  <c r="AI107" i="20"/>
  <c r="AT104" i="20"/>
  <c r="AM103" i="20"/>
  <c r="J102" i="20"/>
  <c r="G99" i="20"/>
  <c r="AX98" i="20"/>
  <c r="AI98" i="20"/>
  <c r="AD98" i="20"/>
  <c r="AI97" i="20"/>
  <c r="J97" i="20"/>
  <c r="G97" i="20"/>
  <c r="AD96" i="20"/>
  <c r="AX95" i="20"/>
  <c r="AI95" i="20"/>
  <c r="AD95" i="20"/>
  <c r="AX94" i="20"/>
  <c r="AI94" i="20"/>
  <c r="AD94" i="20"/>
  <c r="AI93" i="20"/>
  <c r="J93" i="20"/>
  <c r="G93" i="20"/>
  <c r="AD92" i="20"/>
  <c r="AX91" i="20"/>
  <c r="AI91" i="20"/>
  <c r="AD91" i="20"/>
  <c r="G90" i="20"/>
  <c r="AX88" i="20"/>
  <c r="AT85" i="20"/>
  <c r="AI85" i="20"/>
  <c r="J85" i="20"/>
  <c r="G85" i="20"/>
  <c r="AD84" i="20"/>
  <c r="AX83" i="20"/>
  <c r="AI83" i="20"/>
  <c r="AD83" i="20"/>
  <c r="G82" i="20"/>
  <c r="AM81" i="20"/>
  <c r="AT80" i="20"/>
  <c r="AM79" i="20"/>
  <c r="J78" i="20"/>
  <c r="AX74" i="20"/>
  <c r="AI74" i="20"/>
  <c r="AD74" i="20"/>
  <c r="AM73" i="20"/>
  <c r="AT72" i="20"/>
  <c r="AM71" i="20"/>
  <c r="G70" i="20"/>
  <c r="AM69" i="20"/>
  <c r="AT68" i="20"/>
  <c r="AM67" i="20"/>
  <c r="J66" i="20"/>
  <c r="AX64" i="20"/>
  <c r="AT61" i="20"/>
  <c r="AI61" i="20"/>
  <c r="J61" i="20"/>
  <c r="G61" i="20"/>
  <c r="AD60" i="20"/>
  <c r="AX59" i="20"/>
  <c r="AI59" i="20"/>
  <c r="AD59" i="20"/>
  <c r="G58" i="20"/>
  <c r="AM57" i="20"/>
  <c r="AT56" i="20"/>
  <c r="AM55" i="20"/>
  <c r="G54" i="20"/>
  <c r="AM53" i="20"/>
  <c r="AT52" i="20"/>
  <c r="AM51" i="20"/>
  <c r="G50" i="20"/>
  <c r="AM49" i="20"/>
  <c r="AT48" i="20"/>
  <c r="AM47" i="20"/>
  <c r="G46" i="20"/>
  <c r="AM45" i="20"/>
  <c r="G45" i="20"/>
  <c r="AX43" i="20"/>
  <c r="AD43" i="20"/>
  <c r="AI42" i="20"/>
  <c r="J42" i="20"/>
  <c r="AT41" i="20"/>
  <c r="AD41" i="20"/>
  <c r="AT40" i="20"/>
  <c r="Y40" i="20"/>
  <c r="AT39" i="20"/>
  <c r="J39" i="20"/>
  <c r="AM37" i="20"/>
  <c r="AX36" i="20"/>
  <c r="AT35" i="20"/>
  <c r="AD35" i="20"/>
  <c r="G35" i="20"/>
  <c r="AM34" i="20"/>
  <c r="AT33" i="20"/>
  <c r="AI32" i="20"/>
  <c r="J32" i="20"/>
  <c r="AI30" i="20"/>
  <c r="J30" i="20"/>
  <c r="G30" i="20"/>
  <c r="AI29" i="20"/>
  <c r="AT28" i="20"/>
  <c r="AX27" i="20"/>
  <c r="AM26" i="20"/>
  <c r="AX25" i="20"/>
  <c r="AM25" i="20"/>
  <c r="AD25" i="20"/>
  <c r="AX24" i="20"/>
  <c r="AD24" i="20"/>
  <c r="J23" i="20"/>
  <c r="AT21" i="20"/>
  <c r="AI20" i="20"/>
  <c r="G20" i="20"/>
  <c r="AT19" i="20"/>
  <c r="AD19" i="20"/>
  <c r="G19" i="20"/>
  <c r="AM16" i="20"/>
  <c r="J16" i="20"/>
  <c r="AI14" i="20"/>
  <c r="J14" i="20"/>
  <c r="G14" i="20"/>
  <c r="AI13" i="20"/>
  <c r="AT12" i="20"/>
  <c r="AX11" i="20"/>
  <c r="AM10" i="20"/>
  <c r="AX9" i="20"/>
  <c r="AM9" i="20"/>
  <c r="AD9" i="20"/>
  <c r="AX8" i="20"/>
  <c r="AD8" i="20"/>
  <c r="AX7" i="20"/>
  <c r="AI6" i="20"/>
  <c r="AI2" i="20" s="1"/>
  <c r="J6" i="20"/>
  <c r="G6" i="20"/>
  <c r="AT5" i="20"/>
  <c r="G5" i="20"/>
  <c r="AI4" i="20"/>
  <c r="G4" i="20"/>
  <c r="AT3" i="20"/>
  <c r="J3" i="20"/>
  <c r="N109" i="29"/>
  <c r="K109" i="29"/>
  <c r="Q109" i="29" s="1"/>
  <c r="P421" i="30"/>
  <c r="M421" i="30"/>
  <c r="P373" i="30"/>
  <c r="M373" i="30"/>
  <c r="P325" i="30"/>
  <c r="M325" i="30"/>
  <c r="P277" i="30"/>
  <c r="M277" i="30"/>
  <c r="P229" i="30"/>
  <c r="M229" i="30"/>
  <c r="M193" i="30"/>
  <c r="P193" i="30"/>
  <c r="M145" i="30"/>
  <c r="P145" i="30"/>
  <c r="N397" i="31"/>
  <c r="Q397" i="31"/>
  <c r="N349" i="31"/>
  <c r="Q349" i="31"/>
  <c r="N277" i="31"/>
  <c r="Q277" i="31"/>
  <c r="N229" i="31"/>
  <c r="Q229" i="31"/>
  <c r="Q193" i="31"/>
  <c r="N193" i="31"/>
  <c r="Q145" i="31"/>
  <c r="N145" i="31"/>
  <c r="N421" i="32"/>
  <c r="N422" i="32" s="1"/>
  <c r="G392" i="32"/>
  <c r="M392" i="32" s="1"/>
  <c r="I392" i="32"/>
  <c r="G383" i="32"/>
  <c r="M383" i="32" s="1"/>
  <c r="I383" i="32"/>
  <c r="G375" i="32"/>
  <c r="M375" i="32" s="1"/>
  <c r="I375" i="32"/>
  <c r="G368" i="32"/>
  <c r="M368" i="32" s="1"/>
  <c r="I368" i="32"/>
  <c r="G348" i="32"/>
  <c r="M348" i="32" s="1"/>
  <c r="I348" i="32"/>
  <c r="G346" i="32"/>
  <c r="M346" i="32" s="1"/>
  <c r="I346" i="32"/>
  <c r="G344" i="32"/>
  <c r="M344" i="32" s="1"/>
  <c r="I344" i="32"/>
  <c r="G342" i="32"/>
  <c r="M342" i="32" s="1"/>
  <c r="I342" i="32"/>
  <c r="G340" i="32"/>
  <c r="M340" i="32" s="1"/>
  <c r="N349" i="32" s="1"/>
  <c r="N350" i="32" s="1"/>
  <c r="I340" i="32"/>
  <c r="N337" i="32"/>
  <c r="G318" i="32"/>
  <c r="M318" i="32" s="1"/>
  <c r="I318" i="32"/>
  <c r="G299" i="32"/>
  <c r="M299" i="32" s="1"/>
  <c r="I299" i="32"/>
  <c r="G295" i="32"/>
  <c r="M295" i="32" s="1"/>
  <c r="I295" i="32"/>
  <c r="G291" i="32"/>
  <c r="M291" i="32" s="1"/>
  <c r="I291" i="32"/>
  <c r="G265" i="32"/>
  <c r="M265" i="32" s="1"/>
  <c r="I265" i="32"/>
  <c r="G261" i="32"/>
  <c r="M261" i="32" s="1"/>
  <c r="I261" i="32"/>
  <c r="G257" i="32"/>
  <c r="M257" i="32" s="1"/>
  <c r="I257" i="32"/>
  <c r="G251" i="32"/>
  <c r="M251" i="32" s="1"/>
  <c r="I251" i="32"/>
  <c r="G247" i="32"/>
  <c r="M247" i="32" s="1"/>
  <c r="I247" i="32"/>
  <c r="G243" i="32"/>
  <c r="M243" i="32" s="1"/>
  <c r="I243" i="32"/>
  <c r="G214" i="32"/>
  <c r="M214" i="32" s="1"/>
  <c r="I214" i="32"/>
  <c r="G210" i="32"/>
  <c r="M210" i="32" s="1"/>
  <c r="I210" i="32"/>
  <c r="G202" i="32"/>
  <c r="M202" i="32" s="1"/>
  <c r="I202" i="32"/>
  <c r="G198" i="32"/>
  <c r="M198" i="32" s="1"/>
  <c r="I198" i="32"/>
  <c r="G190" i="32"/>
  <c r="M190" i="32" s="1"/>
  <c r="I190" i="32"/>
  <c r="G186" i="32"/>
  <c r="M186" i="32" s="1"/>
  <c r="I186" i="32"/>
  <c r="G180" i="32"/>
  <c r="M180" i="32" s="1"/>
  <c r="I180" i="32"/>
  <c r="G176" i="32"/>
  <c r="M176" i="32" s="1"/>
  <c r="I176" i="32"/>
  <c r="G172" i="32"/>
  <c r="M172" i="32" s="1"/>
  <c r="N181" i="32" s="1"/>
  <c r="N182" i="32" s="1"/>
  <c r="I172" i="32"/>
  <c r="G142" i="32"/>
  <c r="M142" i="32" s="1"/>
  <c r="I142" i="32"/>
  <c r="G138" i="32"/>
  <c r="M138" i="32" s="1"/>
  <c r="I138" i="32"/>
  <c r="G132" i="32"/>
  <c r="M132" i="32" s="1"/>
  <c r="I132" i="32"/>
  <c r="G128" i="32"/>
  <c r="M128" i="32" s="1"/>
  <c r="I128" i="32"/>
  <c r="G124" i="32"/>
  <c r="M124" i="32" s="1"/>
  <c r="I124" i="32"/>
  <c r="N98" i="32"/>
  <c r="N74" i="32"/>
  <c r="N50" i="32"/>
  <c r="S410" i="33"/>
  <c r="AB98" i="33"/>
  <c r="I419" i="34"/>
  <c r="K419" i="34" s="1"/>
  <c r="O419" i="34"/>
  <c r="I415" i="34"/>
  <c r="K415" i="34" s="1"/>
  <c r="O415" i="34"/>
  <c r="I411" i="34"/>
  <c r="K411" i="34" s="1"/>
  <c r="O411" i="34"/>
  <c r="I407" i="34"/>
  <c r="K407" i="34" s="1"/>
  <c r="O407" i="34"/>
  <c r="I403" i="34"/>
  <c r="K403" i="34" s="1"/>
  <c r="O403" i="34"/>
  <c r="I399" i="34"/>
  <c r="K399" i="34" s="1"/>
  <c r="O399" i="34"/>
  <c r="I395" i="34"/>
  <c r="K395" i="34" s="1"/>
  <c r="O395" i="34"/>
  <c r="I391" i="34"/>
  <c r="K391" i="34" s="1"/>
  <c r="O391" i="34"/>
  <c r="I387" i="34"/>
  <c r="K387" i="34" s="1"/>
  <c r="O387" i="34"/>
  <c r="I192" i="34"/>
  <c r="K192" i="34" s="1"/>
  <c r="O192" i="34"/>
  <c r="I186" i="34"/>
  <c r="K186" i="34" s="1"/>
  <c r="O186" i="34"/>
  <c r="I176" i="34"/>
  <c r="K176" i="34" s="1"/>
  <c r="O176" i="34"/>
  <c r="I170" i="34"/>
  <c r="K170" i="34" s="1"/>
  <c r="O170" i="34"/>
  <c r="I160" i="34"/>
  <c r="K160" i="34" s="1"/>
  <c r="O160" i="34"/>
  <c r="I154" i="34"/>
  <c r="K154" i="34" s="1"/>
  <c r="O154" i="34"/>
  <c r="I144" i="34"/>
  <c r="K144" i="34" s="1"/>
  <c r="O144" i="34"/>
  <c r="I197" i="35"/>
  <c r="L197" i="35"/>
  <c r="G397" i="36"/>
  <c r="L397" i="36" s="1"/>
  <c r="I397" i="36"/>
  <c r="G389" i="36"/>
  <c r="L389" i="36" s="1"/>
  <c r="I389" i="36"/>
  <c r="M397" i="36"/>
  <c r="O421" i="34"/>
  <c r="O417" i="34"/>
  <c r="O413" i="34"/>
  <c r="O409" i="34"/>
  <c r="O405" i="34"/>
  <c r="O401" i="34"/>
  <c r="O397" i="34"/>
  <c r="O393" i="34"/>
  <c r="O389" i="34"/>
  <c r="O385" i="34"/>
  <c r="O184" i="34"/>
  <c r="O178" i="34"/>
  <c r="O168" i="34"/>
  <c r="O162" i="34"/>
  <c r="O152" i="34"/>
  <c r="O146" i="34"/>
  <c r="I193" i="35"/>
  <c r="L193" i="35"/>
  <c r="I185" i="35"/>
  <c r="L185" i="35"/>
  <c r="I177" i="35"/>
  <c r="L177" i="35"/>
  <c r="I169" i="35"/>
  <c r="L169" i="35"/>
  <c r="I161" i="35"/>
  <c r="L161" i="35"/>
  <c r="I153" i="35"/>
  <c r="L153" i="35"/>
  <c r="I145" i="35"/>
  <c r="L145" i="35"/>
  <c r="I137" i="35"/>
  <c r="L137" i="35"/>
  <c r="I129" i="35"/>
  <c r="L129" i="35"/>
  <c r="I121" i="35"/>
  <c r="L121" i="35"/>
  <c r="I113" i="35"/>
  <c r="L113" i="35"/>
  <c r="I105" i="35"/>
  <c r="I432" i="35" s="1"/>
  <c r="J432" i="35" s="1"/>
  <c r="L105" i="35"/>
  <c r="G393" i="36"/>
  <c r="L393" i="36" s="1"/>
  <c r="I393" i="36"/>
  <c r="S386" i="33"/>
  <c r="S338" i="33"/>
  <c r="S290" i="33"/>
  <c r="S242" i="33"/>
  <c r="S158" i="33"/>
  <c r="J98" i="33"/>
  <c r="O240" i="34"/>
  <c r="O234" i="34"/>
  <c r="O224" i="34"/>
  <c r="O218" i="34"/>
  <c r="O208" i="34"/>
  <c r="G361" i="36"/>
  <c r="L361" i="36" s="1"/>
  <c r="I361" i="36"/>
  <c r="G339" i="36"/>
  <c r="L339" i="36" s="1"/>
  <c r="I339" i="36"/>
  <c r="S362" i="33"/>
  <c r="S314" i="33"/>
  <c r="S266" i="33"/>
  <c r="S218" i="33"/>
  <c r="S182" i="33"/>
  <c r="S134" i="33"/>
  <c r="V104" i="33"/>
  <c r="X104" i="33" s="1"/>
  <c r="I242" i="34"/>
  <c r="K242" i="34" s="1"/>
  <c r="O242" i="34"/>
  <c r="I232" i="34"/>
  <c r="K232" i="34" s="1"/>
  <c r="O232" i="34"/>
  <c r="I226" i="34"/>
  <c r="K226" i="34" s="1"/>
  <c r="O226" i="34"/>
  <c r="I216" i="34"/>
  <c r="K216" i="34" s="1"/>
  <c r="O216" i="34"/>
  <c r="I210" i="34"/>
  <c r="K210" i="34" s="1"/>
  <c r="O210" i="34"/>
  <c r="J428" i="35"/>
  <c r="J429" i="35"/>
  <c r="I458" i="35"/>
  <c r="J458" i="35" s="1"/>
  <c r="I454" i="35"/>
  <c r="I450" i="35"/>
  <c r="J450" i="35" s="1"/>
  <c r="I309" i="35"/>
  <c r="L309" i="35"/>
  <c r="I301" i="35"/>
  <c r="L301" i="35"/>
  <c r="I293" i="35"/>
  <c r="L293" i="35"/>
  <c r="I285" i="35"/>
  <c r="L285" i="35"/>
  <c r="I277" i="35"/>
  <c r="L277" i="35"/>
  <c r="I269" i="35"/>
  <c r="L269" i="35"/>
  <c r="I261" i="35"/>
  <c r="L261" i="35"/>
  <c r="I253" i="35"/>
  <c r="L253" i="35"/>
  <c r="I245" i="35"/>
  <c r="L245" i="35"/>
  <c r="I237" i="35"/>
  <c r="L237" i="35"/>
  <c r="I229" i="35"/>
  <c r="L229" i="35"/>
  <c r="I221" i="35"/>
  <c r="L221" i="35"/>
  <c r="I213" i="35"/>
  <c r="L213" i="35"/>
  <c r="I205" i="35"/>
  <c r="L205" i="35"/>
  <c r="G363" i="36"/>
  <c r="L363" i="36" s="1"/>
  <c r="I363" i="36"/>
  <c r="G337" i="36"/>
  <c r="L337" i="36" s="1"/>
  <c r="I337" i="36"/>
  <c r="O383" i="34"/>
  <c r="I383" i="34"/>
  <c r="K383" i="34" s="1"/>
  <c r="O382" i="34"/>
  <c r="O381" i="34"/>
  <c r="I381" i="34"/>
  <c r="K381" i="34" s="1"/>
  <c r="O380" i="34"/>
  <c r="O379" i="34"/>
  <c r="I379" i="34"/>
  <c r="K379" i="34" s="1"/>
  <c r="O378" i="34"/>
  <c r="O377" i="34"/>
  <c r="I377" i="34"/>
  <c r="K377" i="34" s="1"/>
  <c r="O376" i="34"/>
  <c r="O375" i="34"/>
  <c r="I375" i="34"/>
  <c r="K375" i="34" s="1"/>
  <c r="O374" i="34"/>
  <c r="O373" i="34"/>
  <c r="I373" i="34"/>
  <c r="K373" i="34" s="1"/>
  <c r="O372" i="34"/>
  <c r="O371" i="34"/>
  <c r="I371" i="34"/>
  <c r="K371" i="34" s="1"/>
  <c r="O370" i="34"/>
  <c r="O369" i="34"/>
  <c r="I369" i="34"/>
  <c r="K369" i="34" s="1"/>
  <c r="O368" i="34"/>
  <c r="O367" i="34"/>
  <c r="I367" i="34"/>
  <c r="K367" i="34" s="1"/>
  <c r="O366" i="34"/>
  <c r="O365" i="34"/>
  <c r="I365" i="34"/>
  <c r="K365" i="34" s="1"/>
  <c r="O364" i="34"/>
  <c r="O363" i="34"/>
  <c r="I363" i="34"/>
  <c r="K363" i="34" s="1"/>
  <c r="O362" i="34"/>
  <c r="O361" i="34"/>
  <c r="I361" i="34"/>
  <c r="K361" i="34" s="1"/>
  <c r="O360" i="34"/>
  <c r="O359" i="34"/>
  <c r="I359" i="34"/>
  <c r="K359" i="34" s="1"/>
  <c r="O358" i="34"/>
  <c r="O357" i="34"/>
  <c r="I357" i="34"/>
  <c r="K357" i="34" s="1"/>
  <c r="O356" i="34"/>
  <c r="O355" i="34"/>
  <c r="I355" i="34"/>
  <c r="K355" i="34" s="1"/>
  <c r="O354" i="34"/>
  <c r="O353" i="34"/>
  <c r="I353" i="34"/>
  <c r="K353" i="34" s="1"/>
  <c r="O352" i="34"/>
  <c r="O351" i="34"/>
  <c r="I351" i="34"/>
  <c r="K351" i="34" s="1"/>
  <c r="O350" i="34"/>
  <c r="O349" i="34"/>
  <c r="I349" i="34"/>
  <c r="K349" i="34" s="1"/>
  <c r="O348" i="34"/>
  <c r="O347" i="34"/>
  <c r="I347" i="34"/>
  <c r="K347" i="34" s="1"/>
  <c r="O346" i="34"/>
  <c r="O345" i="34"/>
  <c r="I345" i="34"/>
  <c r="K345" i="34" s="1"/>
  <c r="O344" i="34"/>
  <c r="O343" i="34"/>
  <c r="I343" i="34"/>
  <c r="K343" i="34" s="1"/>
  <c r="O342" i="34"/>
  <c r="O341" i="34"/>
  <c r="I341" i="34"/>
  <c r="K341" i="34" s="1"/>
  <c r="O340" i="34"/>
  <c r="O339" i="34"/>
  <c r="I339" i="34"/>
  <c r="K339" i="34" s="1"/>
  <c r="O338" i="34"/>
  <c r="O337" i="34"/>
  <c r="I337" i="34"/>
  <c r="K337" i="34" s="1"/>
  <c r="O336" i="34"/>
  <c r="O335" i="34"/>
  <c r="I335" i="34"/>
  <c r="K335" i="34" s="1"/>
  <c r="O334" i="34"/>
  <c r="O333" i="34"/>
  <c r="I333" i="34"/>
  <c r="K333" i="34" s="1"/>
  <c r="O332" i="34"/>
  <c r="O331" i="34"/>
  <c r="I331" i="34"/>
  <c r="K331" i="34" s="1"/>
  <c r="O330" i="34"/>
  <c r="O329" i="34"/>
  <c r="I329" i="34"/>
  <c r="K329" i="34" s="1"/>
  <c r="O328" i="34"/>
  <c r="O327" i="34"/>
  <c r="I327" i="34"/>
  <c r="K327" i="34" s="1"/>
  <c r="O326" i="34"/>
  <c r="O325" i="34"/>
  <c r="I325" i="34"/>
  <c r="K325" i="34" s="1"/>
  <c r="O324" i="34"/>
  <c r="O323" i="34"/>
  <c r="I323" i="34"/>
  <c r="K323" i="34" s="1"/>
  <c r="O322" i="34"/>
  <c r="O321" i="34"/>
  <c r="I321" i="34"/>
  <c r="K321" i="34" s="1"/>
  <c r="O320" i="34"/>
  <c r="O319" i="34"/>
  <c r="I319" i="34"/>
  <c r="K319" i="34" s="1"/>
  <c r="O318" i="34"/>
  <c r="O317" i="34"/>
  <c r="I317" i="34"/>
  <c r="K317" i="34" s="1"/>
  <c r="O316" i="34"/>
  <c r="O315" i="34"/>
  <c r="I315" i="34"/>
  <c r="K315" i="34" s="1"/>
  <c r="O314" i="34"/>
  <c r="O313" i="34"/>
  <c r="I313" i="34"/>
  <c r="K313" i="34" s="1"/>
  <c r="O312" i="34"/>
  <c r="O311" i="34"/>
  <c r="I311" i="34"/>
  <c r="K311" i="34" s="1"/>
  <c r="O310" i="34"/>
  <c r="O309" i="34"/>
  <c r="I309" i="34"/>
  <c r="K309" i="34" s="1"/>
  <c r="O308" i="34"/>
  <c r="O307" i="34"/>
  <c r="I307" i="34"/>
  <c r="K307" i="34" s="1"/>
  <c r="O306" i="34"/>
  <c r="O305" i="34"/>
  <c r="I305" i="34"/>
  <c r="K305" i="34" s="1"/>
  <c r="O304" i="34"/>
  <c r="O303" i="34"/>
  <c r="I303" i="34"/>
  <c r="K303" i="34" s="1"/>
  <c r="O302" i="34"/>
  <c r="O301" i="34"/>
  <c r="I301" i="34"/>
  <c r="K301" i="34" s="1"/>
  <c r="O299" i="34"/>
  <c r="I299" i="34"/>
  <c r="K299" i="34" s="1"/>
  <c r="O297" i="34"/>
  <c r="I297" i="34"/>
  <c r="K297" i="34" s="1"/>
  <c r="O295" i="34"/>
  <c r="I295" i="34"/>
  <c r="K295" i="34" s="1"/>
  <c r="O293" i="34"/>
  <c r="I293" i="34"/>
  <c r="K293" i="34" s="1"/>
  <c r="O291" i="34"/>
  <c r="I291" i="34"/>
  <c r="K291" i="34" s="1"/>
  <c r="O289" i="34"/>
  <c r="I289" i="34"/>
  <c r="K289" i="34" s="1"/>
  <c r="O287" i="34"/>
  <c r="I287" i="34"/>
  <c r="K287" i="34" s="1"/>
  <c r="O285" i="34"/>
  <c r="I285" i="34"/>
  <c r="K285" i="34" s="1"/>
  <c r="O283" i="34"/>
  <c r="I283" i="34"/>
  <c r="K283" i="34" s="1"/>
  <c r="O281" i="34"/>
  <c r="I281" i="34"/>
  <c r="K281" i="34" s="1"/>
  <c r="O279" i="34"/>
  <c r="I279" i="34"/>
  <c r="K279" i="34" s="1"/>
  <c r="O277" i="34"/>
  <c r="I277" i="34"/>
  <c r="K277" i="34" s="1"/>
  <c r="O275" i="34"/>
  <c r="I275" i="34"/>
  <c r="K275" i="34" s="1"/>
  <c r="O273" i="34"/>
  <c r="I273" i="34"/>
  <c r="K273" i="34" s="1"/>
  <c r="O271" i="34"/>
  <c r="I271" i="34"/>
  <c r="K271" i="34" s="1"/>
  <c r="O269" i="34"/>
  <c r="I269" i="34"/>
  <c r="K269" i="34" s="1"/>
  <c r="O267" i="34"/>
  <c r="I267" i="34"/>
  <c r="K267" i="34" s="1"/>
  <c r="O265" i="34"/>
  <c r="I265" i="34"/>
  <c r="K265" i="34" s="1"/>
  <c r="O263" i="34"/>
  <c r="I263" i="34"/>
  <c r="K263" i="34" s="1"/>
  <c r="O261" i="34"/>
  <c r="I261" i="34"/>
  <c r="K261" i="34" s="1"/>
  <c r="O259" i="34"/>
  <c r="I259" i="34"/>
  <c r="K259" i="34" s="1"/>
  <c r="O257" i="34"/>
  <c r="I257" i="34"/>
  <c r="K257" i="34" s="1"/>
  <c r="O255" i="34"/>
  <c r="I255" i="34"/>
  <c r="K255" i="34" s="1"/>
  <c r="O253" i="34"/>
  <c r="I253" i="34"/>
  <c r="K253" i="34" s="1"/>
  <c r="O251" i="34"/>
  <c r="I251" i="34"/>
  <c r="K251" i="34" s="1"/>
  <c r="O249" i="34"/>
  <c r="I249" i="34"/>
  <c r="K249" i="34" s="1"/>
  <c r="O247" i="34"/>
  <c r="I247" i="34"/>
  <c r="K247" i="34" s="1"/>
  <c r="O245" i="34"/>
  <c r="I245" i="34"/>
  <c r="K245" i="34" s="1"/>
  <c r="I236" i="34"/>
  <c r="K236" i="34" s="1"/>
  <c r="I220" i="34"/>
  <c r="K220" i="34" s="1"/>
  <c r="I190" i="34"/>
  <c r="K190" i="34" s="1"/>
  <c r="I174" i="34"/>
  <c r="K174" i="34" s="1"/>
  <c r="I158" i="34"/>
  <c r="K158" i="34" s="1"/>
  <c r="I142" i="34"/>
  <c r="K142" i="34" s="1"/>
  <c r="Q104" i="34"/>
  <c r="R104" i="34" s="1"/>
  <c r="R98" i="34"/>
  <c r="I421" i="35"/>
  <c r="L421" i="35"/>
  <c r="I413" i="35"/>
  <c r="L413" i="35"/>
  <c r="I405" i="35"/>
  <c r="L405" i="35"/>
  <c r="I397" i="35"/>
  <c r="L397" i="35"/>
  <c r="I389" i="35"/>
  <c r="I456" i="35" s="1"/>
  <c r="J456" i="35" s="1"/>
  <c r="L389" i="35"/>
  <c r="I381" i="35"/>
  <c r="L381" i="35"/>
  <c r="I373" i="35"/>
  <c r="L373" i="35"/>
  <c r="I365" i="35"/>
  <c r="L365" i="35"/>
  <c r="I357" i="35"/>
  <c r="L357" i="35"/>
  <c r="I349" i="35"/>
  <c r="L349" i="35"/>
  <c r="I341" i="35"/>
  <c r="I452" i="35" s="1"/>
  <c r="J452" i="35" s="1"/>
  <c r="L341" i="35"/>
  <c r="I333" i="35"/>
  <c r="L333" i="35"/>
  <c r="I325" i="35"/>
  <c r="L325" i="35"/>
  <c r="I317" i="35"/>
  <c r="L317" i="35"/>
  <c r="I311" i="35"/>
  <c r="L311" i="35"/>
  <c r="I303" i="35"/>
  <c r="L303" i="35"/>
  <c r="I195" i="35"/>
  <c r="L195" i="35"/>
  <c r="I437" i="35"/>
  <c r="J437" i="35" s="1"/>
  <c r="I433" i="35"/>
  <c r="J433" i="35" s="1"/>
  <c r="G395" i="36"/>
  <c r="L395" i="36" s="1"/>
  <c r="I395" i="36"/>
  <c r="G387" i="36"/>
  <c r="L387" i="36" s="1"/>
  <c r="I387" i="36"/>
  <c r="G371" i="36"/>
  <c r="L371" i="36" s="1"/>
  <c r="I371" i="36"/>
  <c r="O300" i="34"/>
  <c r="I300" i="34"/>
  <c r="K300" i="34" s="1"/>
  <c r="O298" i="34"/>
  <c r="I298" i="34"/>
  <c r="K298" i="34" s="1"/>
  <c r="O296" i="34"/>
  <c r="I296" i="34"/>
  <c r="K296" i="34" s="1"/>
  <c r="O294" i="34"/>
  <c r="I294" i="34"/>
  <c r="K294" i="34" s="1"/>
  <c r="O292" i="34"/>
  <c r="I292" i="34"/>
  <c r="K292" i="34" s="1"/>
  <c r="O290" i="34"/>
  <c r="I290" i="34"/>
  <c r="K290" i="34" s="1"/>
  <c r="K448" i="34" s="1"/>
  <c r="O288" i="34"/>
  <c r="I288" i="34"/>
  <c r="K288" i="34" s="1"/>
  <c r="O286" i="34"/>
  <c r="I286" i="34"/>
  <c r="K286" i="34" s="1"/>
  <c r="O284" i="34"/>
  <c r="I284" i="34"/>
  <c r="K284" i="34" s="1"/>
  <c r="O282" i="34"/>
  <c r="I282" i="34"/>
  <c r="K282" i="34" s="1"/>
  <c r="O280" i="34"/>
  <c r="I280" i="34"/>
  <c r="K280" i="34" s="1"/>
  <c r="O278" i="34"/>
  <c r="I278" i="34"/>
  <c r="K278" i="34" s="1"/>
  <c r="K447" i="34" s="1"/>
  <c r="O276" i="34"/>
  <c r="I276" i="34"/>
  <c r="K276" i="34" s="1"/>
  <c r="O274" i="34"/>
  <c r="I274" i="34"/>
  <c r="K274" i="34" s="1"/>
  <c r="O272" i="34"/>
  <c r="I272" i="34"/>
  <c r="K272" i="34" s="1"/>
  <c r="O270" i="34"/>
  <c r="I270" i="34"/>
  <c r="K270" i="34" s="1"/>
  <c r="O268" i="34"/>
  <c r="I268" i="34"/>
  <c r="K268" i="34" s="1"/>
  <c r="O266" i="34"/>
  <c r="I266" i="34"/>
  <c r="K266" i="34" s="1"/>
  <c r="K446" i="34" s="1"/>
  <c r="O264" i="34"/>
  <c r="I264" i="34"/>
  <c r="K264" i="34" s="1"/>
  <c r="O262" i="34"/>
  <c r="I262" i="34"/>
  <c r="K262" i="34" s="1"/>
  <c r="O260" i="34"/>
  <c r="I260" i="34"/>
  <c r="K260" i="34" s="1"/>
  <c r="O258" i="34"/>
  <c r="I258" i="34"/>
  <c r="K258" i="34" s="1"/>
  <c r="O256" i="34"/>
  <c r="I256" i="34"/>
  <c r="K256" i="34" s="1"/>
  <c r="O254" i="34"/>
  <c r="I254" i="34"/>
  <c r="K254" i="34" s="1"/>
  <c r="K445" i="34" s="1"/>
  <c r="O252" i="34"/>
  <c r="I252" i="34"/>
  <c r="K252" i="34" s="1"/>
  <c r="O250" i="34"/>
  <c r="I250" i="34"/>
  <c r="K250" i="34" s="1"/>
  <c r="O248" i="34"/>
  <c r="I248" i="34"/>
  <c r="K248" i="34" s="1"/>
  <c r="O246" i="34"/>
  <c r="I246" i="34"/>
  <c r="K246" i="34" s="1"/>
  <c r="O244" i="34"/>
  <c r="I244" i="34"/>
  <c r="K244" i="34" s="1"/>
  <c r="I230" i="34"/>
  <c r="K230" i="34" s="1"/>
  <c r="I228" i="34"/>
  <c r="K228" i="34" s="1"/>
  <c r="I214" i="34"/>
  <c r="K214" i="34" s="1"/>
  <c r="I212" i="34"/>
  <c r="K212" i="34" s="1"/>
  <c r="I182" i="34"/>
  <c r="K182" i="34" s="1"/>
  <c r="I180" i="34"/>
  <c r="K180" i="34" s="1"/>
  <c r="I166" i="34"/>
  <c r="K166" i="34" s="1"/>
  <c r="I164" i="34"/>
  <c r="K164" i="34" s="1"/>
  <c r="I150" i="34"/>
  <c r="K150" i="34" s="1"/>
  <c r="I148" i="34"/>
  <c r="K148" i="34" s="1"/>
  <c r="I415" i="35"/>
  <c r="L415" i="35"/>
  <c r="I407" i="35"/>
  <c r="L407" i="35"/>
  <c r="I399" i="35"/>
  <c r="L399" i="35"/>
  <c r="I391" i="35"/>
  <c r="L391" i="35"/>
  <c r="I383" i="35"/>
  <c r="L383" i="35"/>
  <c r="I375" i="35"/>
  <c r="L375" i="35"/>
  <c r="I367" i="35"/>
  <c r="L367" i="35"/>
  <c r="I359" i="35"/>
  <c r="L359" i="35"/>
  <c r="I351" i="35"/>
  <c r="L351" i="35"/>
  <c r="I343" i="35"/>
  <c r="L343" i="35"/>
  <c r="I335" i="35"/>
  <c r="L335" i="35"/>
  <c r="I327" i="35"/>
  <c r="L327" i="35"/>
  <c r="I319" i="35"/>
  <c r="L319" i="35"/>
  <c r="I299" i="35"/>
  <c r="L299" i="35"/>
  <c r="I291" i="35"/>
  <c r="I448" i="35" s="1"/>
  <c r="L291" i="35"/>
  <c r="I283" i="35"/>
  <c r="L283" i="35"/>
  <c r="I275" i="35"/>
  <c r="L275" i="35"/>
  <c r="I267" i="35"/>
  <c r="I446" i="35" s="1"/>
  <c r="L267" i="35"/>
  <c r="I259" i="35"/>
  <c r="L259" i="35"/>
  <c r="I251" i="35"/>
  <c r="L251" i="35"/>
  <c r="I243" i="35"/>
  <c r="I444" i="35" s="1"/>
  <c r="L243" i="35"/>
  <c r="I235" i="35"/>
  <c r="L235" i="35"/>
  <c r="I227" i="35"/>
  <c r="L227" i="35"/>
  <c r="I219" i="35"/>
  <c r="I442" i="35" s="1"/>
  <c r="L219" i="35"/>
  <c r="I211" i="35"/>
  <c r="L211" i="35"/>
  <c r="I203" i="35"/>
  <c r="L203" i="35"/>
  <c r="I191" i="35"/>
  <c r="L191" i="35"/>
  <c r="I183" i="35"/>
  <c r="I439" i="35" s="1"/>
  <c r="J439" i="35" s="1"/>
  <c r="L183" i="35"/>
  <c r="I175" i="35"/>
  <c r="I438" i="35" s="1"/>
  <c r="L175" i="35"/>
  <c r="I167" i="35"/>
  <c r="L167" i="35"/>
  <c r="I159" i="35"/>
  <c r="L159" i="35"/>
  <c r="I151" i="35"/>
  <c r="I436" i="35" s="1"/>
  <c r="L151" i="35"/>
  <c r="I143" i="35"/>
  <c r="L143" i="35"/>
  <c r="I135" i="35"/>
  <c r="I435" i="35" s="1"/>
  <c r="J435" i="35" s="1"/>
  <c r="L135" i="35"/>
  <c r="I127" i="35"/>
  <c r="I434" i="35" s="1"/>
  <c r="L127" i="35"/>
  <c r="I119" i="35"/>
  <c r="L119" i="35"/>
  <c r="I111" i="35"/>
  <c r="L111" i="35"/>
  <c r="G391" i="36"/>
  <c r="L391" i="36" s="1"/>
  <c r="I391" i="36"/>
  <c r="G367" i="36"/>
  <c r="L367" i="36" s="1"/>
  <c r="I367" i="36"/>
  <c r="G359" i="36"/>
  <c r="L359" i="36" s="1"/>
  <c r="I359" i="36"/>
  <c r="G343" i="36"/>
  <c r="L343" i="36" s="1"/>
  <c r="I343" i="36"/>
  <c r="G333" i="36"/>
  <c r="L333" i="36" s="1"/>
  <c r="I333" i="36"/>
  <c r="I457" i="35"/>
  <c r="I453" i="35"/>
  <c r="I449" i="35"/>
  <c r="J449" i="35" s="1"/>
  <c r="I447" i="35"/>
  <c r="J447" i="35" s="1"/>
  <c r="I443" i="35"/>
  <c r="J443" i="35" s="1"/>
  <c r="G420" i="36"/>
  <c r="L420" i="36" s="1"/>
  <c r="I420" i="36"/>
  <c r="G408" i="36"/>
  <c r="L408" i="36" s="1"/>
  <c r="I408" i="36"/>
  <c r="G406" i="36"/>
  <c r="L406" i="36" s="1"/>
  <c r="I406" i="36"/>
  <c r="G404" i="36"/>
  <c r="L404" i="36" s="1"/>
  <c r="I404" i="36"/>
  <c r="G402" i="36"/>
  <c r="L402" i="36" s="1"/>
  <c r="I402" i="36"/>
  <c r="G400" i="36"/>
  <c r="L400" i="36" s="1"/>
  <c r="M409" i="36" s="1"/>
  <c r="M410" i="36" s="1"/>
  <c r="I400" i="36"/>
  <c r="G372" i="36"/>
  <c r="L372" i="36" s="1"/>
  <c r="I372" i="36"/>
  <c r="G364" i="36"/>
  <c r="L364" i="36" s="1"/>
  <c r="I364" i="36"/>
  <c r="G358" i="36"/>
  <c r="L358" i="36" s="1"/>
  <c r="I358" i="36"/>
  <c r="G354" i="36"/>
  <c r="L354" i="36" s="1"/>
  <c r="I354" i="36"/>
  <c r="G345" i="36"/>
  <c r="L345" i="36" s="1"/>
  <c r="I345" i="36"/>
  <c r="G331" i="36"/>
  <c r="L331" i="36" s="1"/>
  <c r="I331" i="36"/>
  <c r="G325" i="36"/>
  <c r="L325" i="36" s="1"/>
  <c r="I325" i="36"/>
  <c r="G315" i="36"/>
  <c r="L315" i="36" s="1"/>
  <c r="I315" i="36"/>
  <c r="G311" i="36"/>
  <c r="L311" i="36" s="1"/>
  <c r="I311" i="36"/>
  <c r="G307" i="36"/>
  <c r="L307" i="36" s="1"/>
  <c r="I307" i="36"/>
  <c r="G303" i="36"/>
  <c r="L303" i="36" s="1"/>
  <c r="I303" i="36"/>
  <c r="I104" i="34"/>
  <c r="K104" i="34" s="1"/>
  <c r="O104" i="34"/>
  <c r="I455" i="35"/>
  <c r="I451" i="35"/>
  <c r="J451" i="35" s="1"/>
  <c r="I445" i="35"/>
  <c r="J445" i="35" s="1"/>
  <c r="I441" i="35"/>
  <c r="G416" i="36"/>
  <c r="L416" i="36" s="1"/>
  <c r="I416" i="36"/>
  <c r="G412" i="36"/>
  <c r="L412" i="36" s="1"/>
  <c r="M421" i="36" s="1"/>
  <c r="M422" i="36" s="1"/>
  <c r="I412" i="36"/>
  <c r="G385" i="36"/>
  <c r="L385" i="36" s="1"/>
  <c r="I385" i="36"/>
  <c r="G383" i="36"/>
  <c r="L383" i="36" s="1"/>
  <c r="I383" i="36"/>
  <c r="G381" i="36"/>
  <c r="L381" i="36" s="1"/>
  <c r="I381" i="36"/>
  <c r="G379" i="36"/>
  <c r="L379" i="36" s="1"/>
  <c r="I379" i="36"/>
  <c r="G377" i="36"/>
  <c r="L377" i="36" s="1"/>
  <c r="I377" i="36"/>
  <c r="G375" i="36"/>
  <c r="L375" i="36" s="1"/>
  <c r="I375" i="36"/>
  <c r="G368" i="36"/>
  <c r="L368" i="36" s="1"/>
  <c r="M373" i="36" s="1"/>
  <c r="I368" i="36"/>
  <c r="G360" i="36"/>
  <c r="L360" i="36" s="1"/>
  <c r="I360" i="36"/>
  <c r="G356" i="36"/>
  <c r="L356" i="36" s="1"/>
  <c r="I356" i="36"/>
  <c r="G349" i="36"/>
  <c r="L349" i="36" s="1"/>
  <c r="I349" i="36"/>
  <c r="G341" i="36"/>
  <c r="L341" i="36" s="1"/>
  <c r="I341" i="36"/>
  <c r="G335" i="36"/>
  <c r="L335" i="36" s="1"/>
  <c r="I335" i="36"/>
  <c r="G327" i="36"/>
  <c r="L327" i="36" s="1"/>
  <c r="I327" i="36"/>
  <c r="G323" i="36"/>
  <c r="L323" i="36" s="1"/>
  <c r="I323" i="36"/>
  <c r="G317" i="36"/>
  <c r="L317" i="36" s="1"/>
  <c r="I317" i="36"/>
  <c r="G313" i="36"/>
  <c r="L313" i="36" s="1"/>
  <c r="I313" i="36"/>
  <c r="G309" i="36"/>
  <c r="L309" i="36" s="1"/>
  <c r="I309" i="36"/>
  <c r="G305" i="36"/>
  <c r="L305" i="36" s="1"/>
  <c r="I305" i="36"/>
  <c r="G348" i="36"/>
  <c r="L348" i="36" s="1"/>
  <c r="I348" i="36"/>
  <c r="G344" i="36"/>
  <c r="L344" i="36" s="1"/>
  <c r="I344" i="36"/>
  <c r="G340" i="36"/>
  <c r="L340" i="36" s="1"/>
  <c r="M349" i="36" s="1"/>
  <c r="I340" i="36"/>
  <c r="G334" i="36"/>
  <c r="L334" i="36" s="1"/>
  <c r="I334" i="36"/>
  <c r="G330" i="36"/>
  <c r="L330" i="36" s="1"/>
  <c r="I330" i="36"/>
  <c r="G324" i="36"/>
  <c r="L324" i="36" s="1"/>
  <c r="I324" i="36"/>
  <c r="G320" i="36"/>
  <c r="L320" i="36" s="1"/>
  <c r="I320" i="36"/>
  <c r="G316" i="36"/>
  <c r="L316" i="36" s="1"/>
  <c r="M325" i="36" s="1"/>
  <c r="I316" i="36"/>
  <c r="G310" i="36"/>
  <c r="L310" i="36" s="1"/>
  <c r="I310" i="36"/>
  <c r="G306" i="36"/>
  <c r="L306" i="36" s="1"/>
  <c r="I306" i="36"/>
  <c r="G298" i="36"/>
  <c r="L298" i="36" s="1"/>
  <c r="I298" i="36"/>
  <c r="G294" i="36"/>
  <c r="L294" i="36" s="1"/>
  <c r="I294" i="36"/>
  <c r="G275" i="36"/>
  <c r="L275" i="36" s="1"/>
  <c r="I275" i="36"/>
  <c r="G271" i="36"/>
  <c r="L271" i="36" s="1"/>
  <c r="I271" i="36"/>
  <c r="G267" i="36"/>
  <c r="L267" i="36" s="1"/>
  <c r="I267" i="36"/>
  <c r="G265" i="36"/>
  <c r="L265" i="36" s="1"/>
  <c r="I265" i="36"/>
  <c r="G261" i="36"/>
  <c r="L261" i="36" s="1"/>
  <c r="I261" i="36"/>
  <c r="G257" i="36"/>
  <c r="L257" i="36" s="1"/>
  <c r="I257" i="36"/>
  <c r="M254" i="36"/>
  <c r="G227" i="36"/>
  <c r="L227" i="36" s="1"/>
  <c r="I227" i="36"/>
  <c r="G223" i="36"/>
  <c r="L223" i="36" s="1"/>
  <c r="I223" i="36"/>
  <c r="G219" i="36"/>
  <c r="L219" i="36" s="1"/>
  <c r="I219" i="36"/>
  <c r="G217" i="36"/>
  <c r="L217" i="36" s="1"/>
  <c r="I217" i="36"/>
  <c r="G213" i="36"/>
  <c r="L213" i="36" s="1"/>
  <c r="I213" i="36"/>
  <c r="G209" i="36"/>
  <c r="L209" i="36" s="1"/>
  <c r="I209" i="36"/>
  <c r="G178" i="36"/>
  <c r="L178" i="36" s="1"/>
  <c r="I178" i="36"/>
  <c r="G153" i="36"/>
  <c r="L153" i="36" s="1"/>
  <c r="I153" i="36"/>
  <c r="G135" i="36"/>
  <c r="L135" i="36" s="1"/>
  <c r="I135" i="36"/>
  <c r="G120" i="36"/>
  <c r="L120" i="36" s="1"/>
  <c r="I120" i="36"/>
  <c r="M97" i="36"/>
  <c r="M73" i="36"/>
  <c r="G346" i="36"/>
  <c r="L346" i="36" s="1"/>
  <c r="I346" i="36"/>
  <c r="G342" i="36"/>
  <c r="L342" i="36" s="1"/>
  <c r="I342" i="36"/>
  <c r="G336" i="36"/>
  <c r="L336" i="36" s="1"/>
  <c r="I336" i="36"/>
  <c r="G332" i="36"/>
  <c r="L332" i="36" s="1"/>
  <c r="I332" i="36"/>
  <c r="G328" i="36"/>
  <c r="L328" i="36" s="1"/>
  <c r="I328" i="36"/>
  <c r="G322" i="36"/>
  <c r="L322" i="36" s="1"/>
  <c r="I322" i="36"/>
  <c r="G318" i="36"/>
  <c r="L318" i="36" s="1"/>
  <c r="I318" i="36"/>
  <c r="G312" i="36"/>
  <c r="L312" i="36" s="1"/>
  <c r="I312" i="36"/>
  <c r="G308" i="36"/>
  <c r="L308" i="36" s="1"/>
  <c r="I308" i="36"/>
  <c r="G304" i="36"/>
  <c r="L304" i="36" s="1"/>
  <c r="I304" i="36"/>
  <c r="G300" i="36"/>
  <c r="L300" i="36" s="1"/>
  <c r="I300" i="36"/>
  <c r="G296" i="36"/>
  <c r="L296" i="36" s="1"/>
  <c r="I296" i="36"/>
  <c r="G292" i="36"/>
  <c r="L292" i="36" s="1"/>
  <c r="I292" i="36"/>
  <c r="G277" i="36"/>
  <c r="L277" i="36" s="1"/>
  <c r="I277" i="36"/>
  <c r="G273" i="36"/>
  <c r="L273" i="36" s="1"/>
  <c r="I273" i="36"/>
  <c r="G269" i="36"/>
  <c r="L269" i="36" s="1"/>
  <c r="I269" i="36"/>
  <c r="G263" i="36"/>
  <c r="L263" i="36" s="1"/>
  <c r="I263" i="36"/>
  <c r="G259" i="36"/>
  <c r="L259" i="36" s="1"/>
  <c r="I259" i="36"/>
  <c r="G255" i="36"/>
  <c r="L255" i="36" s="1"/>
  <c r="M265" i="36" s="1"/>
  <c r="M266" i="36" s="1"/>
  <c r="I255" i="36"/>
  <c r="G229" i="36"/>
  <c r="L229" i="36" s="1"/>
  <c r="I229" i="36"/>
  <c r="G225" i="36"/>
  <c r="L225" i="36" s="1"/>
  <c r="I225" i="36"/>
  <c r="G221" i="36"/>
  <c r="L221" i="36" s="1"/>
  <c r="I221" i="36"/>
  <c r="G215" i="36"/>
  <c r="L215" i="36" s="1"/>
  <c r="I215" i="36"/>
  <c r="G211" i="36"/>
  <c r="L211" i="36" s="1"/>
  <c r="I211" i="36"/>
  <c r="G207" i="36"/>
  <c r="L207" i="36" s="1"/>
  <c r="M217" i="36" s="1"/>
  <c r="I207" i="36"/>
  <c r="G198" i="36"/>
  <c r="L198" i="36" s="1"/>
  <c r="I198" i="36"/>
  <c r="M205" i="36"/>
  <c r="G192" i="36"/>
  <c r="L192" i="36" s="1"/>
  <c r="I192" i="36"/>
  <c r="G184" i="36"/>
  <c r="L184" i="36" s="1"/>
  <c r="I184" i="36"/>
  <c r="G160" i="36"/>
  <c r="L160" i="36" s="1"/>
  <c r="I160" i="36"/>
  <c r="G140" i="36"/>
  <c r="L140" i="36" s="1"/>
  <c r="I140" i="36"/>
  <c r="G133" i="36"/>
  <c r="L133" i="36" s="1"/>
  <c r="I133" i="36"/>
  <c r="G115" i="36"/>
  <c r="L115" i="36" s="1"/>
  <c r="I115" i="36"/>
  <c r="G174" i="36"/>
  <c r="L174" i="36" s="1"/>
  <c r="I174" i="36"/>
  <c r="G172" i="36"/>
  <c r="L172" i="36" s="1"/>
  <c r="M181" i="36" s="1"/>
  <c r="I172" i="36"/>
  <c r="G163" i="36"/>
  <c r="L163" i="36" s="1"/>
  <c r="I163" i="36"/>
  <c r="I150" i="36"/>
  <c r="G150" i="36"/>
  <c r="L150" i="36" s="1"/>
  <c r="G143" i="36"/>
  <c r="L143" i="36" s="1"/>
  <c r="I143" i="36"/>
  <c r="G125" i="36"/>
  <c r="L125" i="36" s="1"/>
  <c r="M133" i="36" s="1"/>
  <c r="I125" i="36"/>
  <c r="G105" i="36"/>
  <c r="L105" i="36" s="1"/>
  <c r="M109" i="36" s="1"/>
  <c r="M110" i="36" s="1"/>
  <c r="I105" i="36"/>
  <c r="M50" i="36"/>
  <c r="G180" i="36"/>
  <c r="L180" i="36" s="1"/>
  <c r="I180" i="36"/>
  <c r="G168" i="36"/>
  <c r="L168" i="36" s="1"/>
  <c r="I168" i="36"/>
  <c r="I134" i="36"/>
  <c r="G134" i="36"/>
  <c r="L134" i="36" s="1"/>
  <c r="M145" i="36" s="1"/>
  <c r="I130" i="36"/>
  <c r="G130" i="36"/>
  <c r="L130" i="36" s="1"/>
  <c r="G112" i="36"/>
  <c r="L112" i="36" s="1"/>
  <c r="I112" i="36"/>
  <c r="G167" i="36"/>
  <c r="L167" i="36" s="1"/>
  <c r="I167" i="36"/>
  <c r="I158" i="36"/>
  <c r="G158" i="36"/>
  <c r="L158" i="36" s="1"/>
  <c r="G149" i="36"/>
  <c r="L149" i="36" s="1"/>
  <c r="I149" i="36"/>
  <c r="G139" i="36"/>
  <c r="L139" i="36" s="1"/>
  <c r="I139" i="36"/>
  <c r="G111" i="36"/>
  <c r="L111" i="36" s="1"/>
  <c r="I111" i="36"/>
  <c r="G109" i="36"/>
  <c r="L109" i="36" s="1"/>
  <c r="I109" i="36"/>
  <c r="M61" i="36"/>
  <c r="M62" i="36" s="1"/>
  <c r="G159" i="36"/>
  <c r="L159" i="36" s="1"/>
  <c r="I159" i="36"/>
  <c r="G157" i="36"/>
  <c r="L157" i="36" s="1"/>
  <c r="I157" i="36"/>
  <c r="G129" i="36"/>
  <c r="L129" i="36" s="1"/>
  <c r="I129" i="36"/>
  <c r="G119" i="36"/>
  <c r="L119" i="36" s="1"/>
  <c r="I119" i="36"/>
  <c r="I110" i="36"/>
  <c r="G110" i="36"/>
  <c r="L110" i="36" s="1"/>
  <c r="M85" i="36"/>
  <c r="M86" i="36" s="1"/>
  <c r="M37" i="36"/>
  <c r="M38" i="36" s="1"/>
  <c r="G219" i="20"/>
  <c r="G39" i="20"/>
  <c r="G27" i="20"/>
  <c r="G11" i="20"/>
  <c r="L95" i="23"/>
  <c r="G31" i="20"/>
  <c r="G15" i="20"/>
  <c r="H729" i="23"/>
  <c r="H725" i="23"/>
  <c r="H721" i="23"/>
  <c r="H717" i="23"/>
  <c r="H713" i="23"/>
  <c r="H709" i="23"/>
  <c r="H705" i="23"/>
  <c r="R87" i="23"/>
  <c r="T87" i="23" s="1"/>
  <c r="U87" i="23" s="1"/>
  <c r="J87" i="23"/>
  <c r="L87" i="23" s="1"/>
  <c r="M701" i="23"/>
  <c r="R413" i="23"/>
  <c r="T413" i="23" s="1"/>
  <c r="U413" i="23" s="1"/>
  <c r="R403" i="23"/>
  <c r="T403" i="23" s="1"/>
  <c r="U403" i="23" s="1"/>
  <c r="R95" i="23"/>
  <c r="T95" i="23" s="1"/>
  <c r="U95" i="23" s="1"/>
  <c r="H703" i="23"/>
  <c r="R91" i="23"/>
  <c r="T91" i="23" s="1"/>
  <c r="U91" i="23" s="1"/>
  <c r="J91" i="23"/>
  <c r="L91" i="23" s="1"/>
  <c r="M100" i="23" s="1"/>
  <c r="H727" i="23"/>
  <c r="H723" i="23"/>
  <c r="H719" i="23"/>
  <c r="H715" i="23"/>
  <c r="H711" i="23"/>
  <c r="H707" i="23"/>
  <c r="R393" i="23"/>
  <c r="T393" i="23" s="1"/>
  <c r="U393" i="23" s="1"/>
  <c r="R389" i="23"/>
  <c r="T389" i="23" s="1"/>
  <c r="U389" i="23" s="1"/>
  <c r="R361" i="23"/>
  <c r="T361" i="23" s="1"/>
  <c r="U361" i="23" s="1"/>
  <c r="R357" i="23"/>
  <c r="T357" i="23" s="1"/>
  <c r="U357" i="23" s="1"/>
  <c r="R329" i="23"/>
  <c r="T329" i="23" s="1"/>
  <c r="U329" i="23" s="1"/>
  <c r="R325" i="23"/>
  <c r="T325" i="23" s="1"/>
  <c r="U325" i="23" s="1"/>
  <c r="R297" i="23"/>
  <c r="T297" i="23" s="1"/>
  <c r="U297" i="23" s="1"/>
  <c r="R293" i="23"/>
  <c r="T293" i="23" s="1"/>
  <c r="U293" i="23" s="1"/>
  <c r="R265" i="23"/>
  <c r="T265" i="23" s="1"/>
  <c r="U265" i="23" s="1"/>
  <c r="R261" i="23"/>
  <c r="T261" i="23" s="1"/>
  <c r="U261" i="23" s="1"/>
  <c r="R233" i="23"/>
  <c r="T233" i="23" s="1"/>
  <c r="U233" i="23" s="1"/>
  <c r="R229" i="23"/>
  <c r="T229" i="23" s="1"/>
  <c r="U229" i="23" s="1"/>
  <c r="R189" i="23"/>
  <c r="T189" i="23" s="1"/>
  <c r="U189" i="23" s="1"/>
  <c r="R177" i="23"/>
  <c r="T177" i="23" s="1"/>
  <c r="U177" i="23" s="1"/>
  <c r="R157" i="23"/>
  <c r="T157" i="23" s="1"/>
  <c r="U157" i="23" s="1"/>
  <c r="R145" i="23"/>
  <c r="T145" i="23" s="1"/>
  <c r="U145" i="23" s="1"/>
  <c r="R125" i="23"/>
  <c r="T125" i="23" s="1"/>
  <c r="U125" i="23" s="1"/>
  <c r="R113" i="23"/>
  <c r="T113" i="23" s="1"/>
  <c r="U113" i="23" s="1"/>
  <c r="M698" i="23"/>
  <c r="J83" i="23"/>
  <c r="J79" i="23"/>
  <c r="L79" i="23" s="1"/>
  <c r="J75" i="23"/>
  <c r="L75" i="23" s="1"/>
  <c r="J65" i="23"/>
  <c r="L65" i="23" s="1"/>
  <c r="J59" i="23"/>
  <c r="J32" i="23"/>
  <c r="L32" i="23" s="1"/>
  <c r="H194" i="24"/>
  <c r="H185" i="24"/>
  <c r="H189" i="24"/>
  <c r="H193" i="24"/>
  <c r="F194" i="24"/>
  <c r="H184" i="24"/>
  <c r="H192" i="24"/>
  <c r="H188" i="24"/>
  <c r="H191" i="24"/>
  <c r="H187" i="24"/>
  <c r="H183" i="24"/>
  <c r="F166" i="24"/>
  <c r="H166" i="24"/>
  <c r="H165" i="24"/>
  <c r="F162" i="24"/>
  <c r="H162" i="24"/>
  <c r="H161" i="24"/>
  <c r="F158" i="24"/>
  <c r="H158" i="24"/>
  <c r="H148" i="24"/>
  <c r="F148" i="24"/>
  <c r="F147" i="24"/>
  <c r="H138" i="24"/>
  <c r="H74" i="24"/>
  <c r="F74" i="24"/>
  <c r="H70" i="24"/>
  <c r="F70" i="24"/>
  <c r="F66" i="24"/>
  <c r="H66" i="24"/>
  <c r="H62" i="24"/>
  <c r="F62" i="24"/>
  <c r="H58" i="24"/>
  <c r="F58" i="24"/>
  <c r="H54" i="24"/>
  <c r="F54" i="24"/>
  <c r="H50" i="24"/>
  <c r="F50" i="24"/>
  <c r="E419" i="25"/>
  <c r="F419" i="25"/>
  <c r="E411" i="25"/>
  <c r="F411" i="25"/>
  <c r="E403" i="25"/>
  <c r="F403" i="25"/>
  <c r="E395" i="25"/>
  <c r="F395" i="25"/>
  <c r="E387" i="25"/>
  <c r="F387" i="25"/>
  <c r="E379" i="25"/>
  <c r="F379" i="25"/>
  <c r="E371" i="25"/>
  <c r="F371" i="25"/>
  <c r="E363" i="25"/>
  <c r="F363" i="25"/>
  <c r="E355" i="25"/>
  <c r="F355" i="25"/>
  <c r="E344" i="25"/>
  <c r="F344" i="25"/>
  <c r="E330" i="25"/>
  <c r="F330" i="25"/>
  <c r="F325" i="25"/>
  <c r="E325" i="25"/>
  <c r="E312" i="25"/>
  <c r="F312" i="25"/>
  <c r="E298" i="25"/>
  <c r="F298" i="25"/>
  <c r="F293" i="25"/>
  <c r="E293" i="25"/>
  <c r="E280" i="25"/>
  <c r="F280" i="25"/>
  <c r="E266" i="25"/>
  <c r="F266" i="25"/>
  <c r="E261" i="25"/>
  <c r="F261" i="25"/>
  <c r="E257" i="25"/>
  <c r="F257" i="25"/>
  <c r="E251" i="25"/>
  <c r="F251" i="25"/>
  <c r="E207" i="25"/>
  <c r="F207" i="25"/>
  <c r="F202" i="25"/>
  <c r="E202" i="25"/>
  <c r="E197" i="25"/>
  <c r="F197" i="25"/>
  <c r="E193" i="25"/>
  <c r="F193" i="25"/>
  <c r="E187" i="25"/>
  <c r="F187" i="25"/>
  <c r="E181" i="25"/>
  <c r="F181" i="25"/>
  <c r="E167" i="25"/>
  <c r="F167" i="25"/>
  <c r="F162" i="25"/>
  <c r="E162" i="25"/>
  <c r="E149" i="25"/>
  <c r="F149" i="25"/>
  <c r="E135" i="25"/>
  <c r="F135" i="25"/>
  <c r="F130" i="25"/>
  <c r="E130" i="25"/>
  <c r="E117" i="25"/>
  <c r="F117" i="25"/>
  <c r="E103" i="25"/>
  <c r="F103" i="25"/>
  <c r="F98" i="25"/>
  <c r="E98" i="25"/>
  <c r="G273" i="20"/>
  <c r="G265" i="20"/>
  <c r="G87" i="20"/>
  <c r="G75" i="20"/>
  <c r="G29" i="20"/>
  <c r="G25" i="20"/>
  <c r="G21" i="20"/>
  <c r="G17" i="20"/>
  <c r="G13" i="20"/>
  <c r="G9" i="20"/>
  <c r="G7" i="20"/>
  <c r="H699" i="23"/>
  <c r="J50" i="23"/>
  <c r="L50" i="23" s="1"/>
  <c r="F353" i="24"/>
  <c r="F355" i="24"/>
  <c r="F213" i="24"/>
  <c r="F209" i="24"/>
  <c r="H205" i="24"/>
  <c r="I205" i="24" s="1"/>
  <c r="F205" i="24"/>
  <c r="H186" i="24"/>
  <c r="H179" i="24"/>
  <c r="F177" i="24"/>
  <c r="F179" i="24"/>
  <c r="F176" i="24"/>
  <c r="F178" i="24"/>
  <c r="F153" i="24"/>
  <c r="H140" i="24"/>
  <c r="H142" i="24"/>
  <c r="F133" i="24"/>
  <c r="F131" i="24"/>
  <c r="F135" i="24"/>
  <c r="H135" i="24"/>
  <c r="H134" i="24"/>
  <c r="H131" i="24"/>
  <c r="F127" i="24"/>
  <c r="H127" i="24"/>
  <c r="H123" i="24"/>
  <c r="F123" i="24"/>
  <c r="H119" i="24"/>
  <c r="F119" i="24"/>
  <c r="H115" i="24"/>
  <c r="F115" i="24"/>
  <c r="H111" i="24"/>
  <c r="F111" i="24"/>
  <c r="H107" i="24"/>
  <c r="F107" i="24"/>
  <c r="H103" i="24"/>
  <c r="F103" i="24"/>
  <c r="H99" i="24"/>
  <c r="F99" i="24"/>
  <c r="H95" i="24"/>
  <c r="F95" i="24"/>
  <c r="H91" i="24"/>
  <c r="F91" i="24"/>
  <c r="H87" i="24"/>
  <c r="F87" i="24"/>
  <c r="H83" i="24"/>
  <c r="F83" i="24"/>
  <c r="F348" i="24"/>
  <c r="F346" i="24"/>
  <c r="F351" i="24"/>
  <c r="I217" i="24"/>
  <c r="H202" i="24"/>
  <c r="F201" i="24"/>
  <c r="F202" i="24"/>
  <c r="H175" i="24"/>
  <c r="F173" i="24"/>
  <c r="F175" i="24"/>
  <c r="F172" i="24"/>
  <c r="F174" i="24"/>
  <c r="F168" i="24"/>
  <c r="H168" i="24"/>
  <c r="F164" i="24"/>
  <c r="H164" i="24"/>
  <c r="F160" i="24"/>
  <c r="H160" i="24"/>
  <c r="H156" i="24"/>
  <c r="F156" i="24"/>
  <c r="F155" i="24"/>
  <c r="F149" i="24"/>
  <c r="H72" i="24"/>
  <c r="F72" i="24"/>
  <c r="H68" i="24"/>
  <c r="F68" i="24"/>
  <c r="H64" i="24"/>
  <c r="F64" i="24"/>
  <c r="H60" i="24"/>
  <c r="F60" i="24"/>
  <c r="H56" i="24"/>
  <c r="F56" i="24"/>
  <c r="H52" i="24"/>
  <c r="F52" i="24"/>
  <c r="H48" i="24"/>
  <c r="H44" i="24"/>
  <c r="E346" i="25"/>
  <c r="F346" i="25"/>
  <c r="F341" i="25"/>
  <c r="E341" i="25"/>
  <c r="E328" i="25"/>
  <c r="F328" i="25"/>
  <c r="E314" i="25"/>
  <c r="F314" i="25"/>
  <c r="F309" i="25"/>
  <c r="E309" i="25"/>
  <c r="E296" i="25"/>
  <c r="F296" i="25"/>
  <c r="E282" i="25"/>
  <c r="F282" i="25"/>
  <c r="F277" i="25"/>
  <c r="E277" i="25"/>
  <c r="E245" i="25"/>
  <c r="F245" i="25"/>
  <c r="E241" i="25"/>
  <c r="F241" i="25"/>
  <c r="E235" i="25"/>
  <c r="F235" i="25"/>
  <c r="F230" i="25"/>
  <c r="E230" i="25"/>
  <c r="E183" i="25"/>
  <c r="F183" i="25"/>
  <c r="F178" i="25"/>
  <c r="E178" i="25"/>
  <c r="E165" i="25"/>
  <c r="F165" i="25"/>
  <c r="E151" i="25"/>
  <c r="F151" i="25"/>
  <c r="F146" i="25"/>
  <c r="E146" i="25"/>
  <c r="E133" i="25"/>
  <c r="F133" i="25"/>
  <c r="E119" i="25"/>
  <c r="F119" i="25"/>
  <c r="F114" i="25"/>
  <c r="E114" i="25"/>
  <c r="E101" i="25"/>
  <c r="F101" i="25"/>
  <c r="E87" i="25"/>
  <c r="F87" i="25"/>
  <c r="M676" i="28"/>
  <c r="N676" i="28" s="1"/>
  <c r="L718" i="28"/>
  <c r="L717" i="28"/>
  <c r="L716" i="28"/>
  <c r="L715" i="28"/>
  <c r="L714" i="28"/>
  <c r="L713" i="28"/>
  <c r="L712" i="28"/>
  <c r="L711" i="28"/>
  <c r="L710" i="28"/>
  <c r="L709" i="28"/>
  <c r="L708" i="28"/>
  <c r="L707" i="28"/>
  <c r="L706" i="28"/>
  <c r="L705" i="28"/>
  <c r="L704" i="28"/>
  <c r="L703" i="28"/>
  <c r="L702" i="28"/>
  <c r="L701" i="28"/>
  <c r="L700" i="28"/>
  <c r="L699" i="28"/>
  <c r="L698" i="28"/>
  <c r="L697" i="28"/>
  <c r="L696" i="28"/>
  <c r="L695" i="28"/>
  <c r="L694" i="28"/>
  <c r="L693" i="28"/>
  <c r="L692" i="28"/>
  <c r="L691" i="28"/>
  <c r="L690" i="28"/>
  <c r="L689" i="28"/>
  <c r="L688" i="28"/>
  <c r="L687" i="28"/>
  <c r="L686" i="28"/>
  <c r="L685" i="28"/>
  <c r="L684" i="28"/>
  <c r="L683" i="28"/>
  <c r="L682" i="28"/>
  <c r="L681" i="28"/>
  <c r="L680" i="28"/>
  <c r="L679" i="28"/>
  <c r="L678" i="28"/>
  <c r="L677" i="28"/>
  <c r="G281" i="20"/>
  <c r="G249" i="20"/>
  <c r="G247" i="20"/>
  <c r="G91" i="20"/>
  <c r="G83" i="20"/>
  <c r="G67" i="20"/>
  <c r="G37" i="20"/>
  <c r="G32" i="20"/>
  <c r="H701" i="23"/>
  <c r="H697" i="23"/>
  <c r="J100" i="23"/>
  <c r="L100" i="23" s="1"/>
  <c r="J96" i="23"/>
  <c r="L96" i="23" s="1"/>
  <c r="J92" i="23"/>
  <c r="L92" i="23" s="1"/>
  <c r="J88" i="23"/>
  <c r="L88" i="23" s="1"/>
  <c r="M99" i="23" s="1"/>
  <c r="J84" i="23"/>
  <c r="L84" i="23" s="1"/>
  <c r="J80" i="23"/>
  <c r="L80" i="23" s="1"/>
  <c r="J76" i="23"/>
  <c r="L76" i="23" s="1"/>
  <c r="J71" i="23"/>
  <c r="J61" i="23"/>
  <c r="L61" i="23" s="1"/>
  <c r="J55" i="23"/>
  <c r="L55" i="23" s="1"/>
  <c r="J48" i="23"/>
  <c r="L48" i="23" s="1"/>
  <c r="M58" i="23"/>
  <c r="J28" i="23"/>
  <c r="L28" i="23" s="1"/>
  <c r="F350" i="24"/>
  <c r="F349" i="24"/>
  <c r="H213" i="24"/>
  <c r="F217" i="24"/>
  <c r="F215" i="24"/>
  <c r="H215" i="24"/>
  <c r="F211" i="24"/>
  <c r="H211" i="24"/>
  <c r="F207" i="24"/>
  <c r="H207" i="24"/>
  <c r="H198" i="24"/>
  <c r="F197" i="24"/>
  <c r="F198" i="24"/>
  <c r="H167" i="24"/>
  <c r="H171" i="24"/>
  <c r="H169" i="24"/>
  <c r="F171" i="24"/>
  <c r="F170" i="24"/>
  <c r="H152" i="24"/>
  <c r="F152" i="24"/>
  <c r="F151" i="24"/>
  <c r="H145" i="24"/>
  <c r="F137" i="24"/>
  <c r="H137" i="24"/>
  <c r="H133" i="24"/>
  <c r="H129" i="24"/>
  <c r="H125" i="24"/>
  <c r="F125" i="24"/>
  <c r="H121" i="24"/>
  <c r="F121" i="24"/>
  <c r="H117" i="24"/>
  <c r="F117" i="24"/>
  <c r="H113" i="24"/>
  <c r="F113" i="24"/>
  <c r="H109" i="24"/>
  <c r="F109" i="24"/>
  <c r="H105" i="24"/>
  <c r="F105" i="24"/>
  <c r="H101" i="24"/>
  <c r="F101" i="24"/>
  <c r="H97" i="24"/>
  <c r="F97" i="24"/>
  <c r="H93" i="24"/>
  <c r="F93" i="24"/>
  <c r="H89" i="24"/>
  <c r="F89" i="24"/>
  <c r="H85" i="24"/>
  <c r="F85" i="24"/>
  <c r="H81" i="24"/>
  <c r="F81" i="24"/>
  <c r="J72" i="23"/>
  <c r="L72" i="23" s="1"/>
  <c r="J68" i="23"/>
  <c r="L68" i="23" s="1"/>
  <c r="J64" i="23"/>
  <c r="L64" i="23" s="1"/>
  <c r="J60" i="23"/>
  <c r="L60" i="23" s="1"/>
  <c r="J56" i="23"/>
  <c r="L56" i="23" s="1"/>
  <c r="J52" i="23"/>
  <c r="L52" i="23" s="1"/>
  <c r="J46" i="23"/>
  <c r="J41" i="23"/>
  <c r="L41" i="23" s="1"/>
  <c r="J38" i="23"/>
  <c r="L38" i="23" s="1"/>
  <c r="J33" i="23"/>
  <c r="L33" i="23" s="1"/>
  <c r="J30" i="23"/>
  <c r="L30" i="23" s="1"/>
  <c r="J25" i="23"/>
  <c r="L25" i="23" s="1"/>
  <c r="J22" i="23"/>
  <c r="J19" i="23"/>
  <c r="L19" i="23" s="1"/>
  <c r="J15" i="23"/>
  <c r="L15" i="23" s="1"/>
  <c r="J11" i="23"/>
  <c r="A340" i="24"/>
  <c r="A351" i="24"/>
  <c r="A363" i="24" s="1"/>
  <c r="A375" i="24" s="1"/>
  <c r="A387" i="24" s="1"/>
  <c r="A399" i="24" s="1"/>
  <c r="A411" i="24" s="1"/>
  <c r="A423" i="24" s="1"/>
  <c r="A435" i="24" s="1"/>
  <c r="A447" i="24" s="1"/>
  <c r="A459" i="24" s="1"/>
  <c r="A471" i="24" s="1"/>
  <c r="A483" i="24" s="1"/>
  <c r="A495" i="24" s="1"/>
  <c r="A507" i="24" s="1"/>
  <c r="A519" i="24" s="1"/>
  <c r="A531" i="24" s="1"/>
  <c r="A543" i="24" s="1"/>
  <c r="A555" i="24" s="1"/>
  <c r="A567" i="24" s="1"/>
  <c r="A579" i="24" s="1"/>
  <c r="A591" i="24" s="1"/>
  <c r="A603" i="24" s="1"/>
  <c r="A615" i="24" s="1"/>
  <c r="A627" i="24" s="1"/>
  <c r="A639" i="24" s="1"/>
  <c r="A651" i="24" s="1"/>
  <c r="A663" i="24" s="1"/>
  <c r="A675" i="24" s="1"/>
  <c r="A687" i="24" s="1"/>
  <c r="A699" i="24" s="1"/>
  <c r="A711" i="24" s="1"/>
  <c r="A723" i="24" s="1"/>
  <c r="A735" i="24" s="1"/>
  <c r="A747" i="24" s="1"/>
  <c r="A759" i="24" s="1"/>
  <c r="A771" i="24" s="1"/>
  <c r="A783" i="24" s="1"/>
  <c r="A795" i="24" s="1"/>
  <c r="A807" i="24" s="1"/>
  <c r="A819" i="24" s="1"/>
  <c r="A831" i="24" s="1"/>
  <c r="F344" i="24"/>
  <c r="F340" i="24"/>
  <c r="F336" i="24"/>
  <c r="F332" i="24"/>
  <c r="F328" i="24"/>
  <c r="F324" i="24"/>
  <c r="F320" i="24"/>
  <c r="F316" i="24"/>
  <c r="F312" i="24"/>
  <c r="F308" i="24"/>
  <c r="F304" i="24"/>
  <c r="F300" i="24"/>
  <c r="F296" i="24"/>
  <c r="F292" i="24"/>
  <c r="F288" i="24"/>
  <c r="F284" i="24"/>
  <c r="F280" i="24"/>
  <c r="F276" i="24"/>
  <c r="F272" i="24"/>
  <c r="F268" i="24"/>
  <c r="F264" i="24"/>
  <c r="F260" i="24"/>
  <c r="F259" i="24"/>
  <c r="F256" i="24"/>
  <c r="F255" i="24"/>
  <c r="F252" i="24"/>
  <c r="F251" i="24"/>
  <c r="F247" i="24"/>
  <c r="H248" i="24"/>
  <c r="F248" i="24"/>
  <c r="H247" i="24"/>
  <c r="F243" i="24"/>
  <c r="H244" i="24"/>
  <c r="F244" i="24"/>
  <c r="H243" i="24"/>
  <c r="H219" i="24"/>
  <c r="F216" i="24"/>
  <c r="H216" i="24"/>
  <c r="F212" i="24"/>
  <c r="H212" i="24"/>
  <c r="F208" i="24"/>
  <c r="H208" i="24"/>
  <c r="H204" i="24"/>
  <c r="F203" i="24"/>
  <c r="F204" i="24"/>
  <c r="H196" i="24"/>
  <c r="F195" i="24"/>
  <c r="F196" i="24"/>
  <c r="H173" i="24"/>
  <c r="F165" i="24"/>
  <c r="F161" i="24"/>
  <c r="H157" i="24"/>
  <c r="I157" i="24" s="1"/>
  <c r="F157" i="24"/>
  <c r="H150" i="24"/>
  <c r="F150" i="24"/>
  <c r="H141" i="24"/>
  <c r="F134" i="24"/>
  <c r="H130" i="24"/>
  <c r="H126" i="24"/>
  <c r="F126" i="24"/>
  <c r="H122" i="24"/>
  <c r="F122" i="24"/>
  <c r="H118" i="24"/>
  <c r="F118" i="24"/>
  <c r="H114" i="24"/>
  <c r="F114" i="24"/>
  <c r="H110" i="24"/>
  <c r="F110" i="24"/>
  <c r="H106" i="24"/>
  <c r="F106" i="24"/>
  <c r="H102" i="24"/>
  <c r="F102" i="24"/>
  <c r="H98" i="24"/>
  <c r="F98" i="24"/>
  <c r="H94" i="24"/>
  <c r="F94" i="24"/>
  <c r="H90" i="24"/>
  <c r="F90" i="24"/>
  <c r="H86" i="24"/>
  <c r="F86" i="24"/>
  <c r="H82" i="24"/>
  <c r="F82" i="24"/>
  <c r="H78" i="24"/>
  <c r="F77" i="24"/>
  <c r="F78" i="24"/>
  <c r="H73" i="24"/>
  <c r="F73" i="24"/>
  <c r="H69" i="24"/>
  <c r="F69" i="24"/>
  <c r="F65" i="24"/>
  <c r="H65" i="24"/>
  <c r="H61" i="24"/>
  <c r="F61" i="24"/>
  <c r="H57" i="24"/>
  <c r="F57" i="24"/>
  <c r="H53" i="24"/>
  <c r="F53" i="24"/>
  <c r="H49" i="24"/>
  <c r="F48" i="24"/>
  <c r="F49" i="24"/>
  <c r="H45" i="24"/>
  <c r="F44" i="24"/>
  <c r="F45" i="24"/>
  <c r="H41" i="24"/>
  <c r="F40" i="24"/>
  <c r="F41" i="24"/>
  <c r="H37" i="24"/>
  <c r="H36" i="24"/>
  <c r="F37" i="24"/>
  <c r="H33" i="24"/>
  <c r="H32" i="24"/>
  <c r="F33" i="24"/>
  <c r="H29" i="24"/>
  <c r="H28" i="24"/>
  <c r="F29" i="24"/>
  <c r="H25" i="24"/>
  <c r="H14" i="24"/>
  <c r="H16" i="24"/>
  <c r="H18" i="24"/>
  <c r="H20" i="24"/>
  <c r="H22" i="24"/>
  <c r="H24" i="24"/>
  <c r="F25" i="24"/>
  <c r="E421" i="25"/>
  <c r="F421" i="25"/>
  <c r="E413" i="25"/>
  <c r="F413" i="25"/>
  <c r="E405" i="25"/>
  <c r="F405" i="25"/>
  <c r="E397" i="25"/>
  <c r="F397" i="25"/>
  <c r="E389" i="25"/>
  <c r="F389" i="25"/>
  <c r="E381" i="25"/>
  <c r="F381" i="25"/>
  <c r="E373" i="25"/>
  <c r="F373" i="25"/>
  <c r="E365" i="25"/>
  <c r="F365" i="25"/>
  <c r="E357" i="25"/>
  <c r="F357" i="25"/>
  <c r="E349" i="25"/>
  <c r="F349" i="25"/>
  <c r="E336" i="25"/>
  <c r="F336" i="25"/>
  <c r="E322" i="25"/>
  <c r="F322" i="25"/>
  <c r="F317" i="25"/>
  <c r="E317" i="25"/>
  <c r="E304" i="25"/>
  <c r="F304" i="25"/>
  <c r="E290" i="25"/>
  <c r="F290" i="25"/>
  <c r="F285" i="25"/>
  <c r="E285" i="25"/>
  <c r="E272" i="25"/>
  <c r="F272" i="25"/>
  <c r="J45" i="23"/>
  <c r="L45" i="23" s="1"/>
  <c r="J37" i="23"/>
  <c r="L37" i="23" s="1"/>
  <c r="J34" i="23"/>
  <c r="J29" i="23"/>
  <c r="L29" i="23" s="1"/>
  <c r="J26" i="23"/>
  <c r="L26" i="23" s="1"/>
  <c r="J21" i="23"/>
  <c r="L21" i="23" s="1"/>
  <c r="J17" i="23"/>
  <c r="L17" i="23" s="1"/>
  <c r="J13" i="23"/>
  <c r="L13" i="23" s="1"/>
  <c r="F342" i="24"/>
  <c r="F338" i="24"/>
  <c r="F334" i="24"/>
  <c r="F330" i="24"/>
  <c r="F326" i="24"/>
  <c r="F322" i="24"/>
  <c r="F318" i="24"/>
  <c r="F314" i="24"/>
  <c r="F310" i="24"/>
  <c r="F306" i="24"/>
  <c r="F302" i="24"/>
  <c r="F298" i="24"/>
  <c r="F294" i="24"/>
  <c r="F290" i="24"/>
  <c r="F286" i="24"/>
  <c r="F282" i="24"/>
  <c r="F278" i="24"/>
  <c r="F274" i="24"/>
  <c r="F270" i="24"/>
  <c r="F266" i="24"/>
  <c r="F262" i="24"/>
  <c r="F258" i="24"/>
  <c r="F257" i="24"/>
  <c r="F254" i="24"/>
  <c r="F253" i="24"/>
  <c r="F250" i="24"/>
  <c r="F249" i="24"/>
  <c r="F245" i="24"/>
  <c r="H246" i="24"/>
  <c r="F246" i="24"/>
  <c r="H245" i="24"/>
  <c r="H240" i="24"/>
  <c r="F241" i="24"/>
  <c r="H242" i="24"/>
  <c r="F232" i="24"/>
  <c r="F234" i="24"/>
  <c r="F236" i="24"/>
  <c r="F238" i="24"/>
  <c r="F240" i="24"/>
  <c r="F242" i="24"/>
  <c r="H237" i="24"/>
  <c r="H239" i="24"/>
  <c r="H241" i="24"/>
  <c r="H235" i="24"/>
  <c r="H233" i="24"/>
  <c r="H231" i="24"/>
  <c r="H223" i="24"/>
  <c r="F214" i="24"/>
  <c r="H214" i="24"/>
  <c r="F210" i="24"/>
  <c r="H210" i="24"/>
  <c r="F206" i="24"/>
  <c r="H206" i="24"/>
  <c r="H200" i="24"/>
  <c r="F199" i="24"/>
  <c r="F200" i="24"/>
  <c r="H177" i="24"/>
  <c r="F169" i="24"/>
  <c r="F167" i="24"/>
  <c r="F163" i="24"/>
  <c r="F159" i="24"/>
  <c r="H154" i="24"/>
  <c r="F154" i="24"/>
  <c r="H146" i="24"/>
  <c r="H139" i="24"/>
  <c r="H143" i="24"/>
  <c r="F146" i="24"/>
  <c r="F136" i="24"/>
  <c r="H132" i="24"/>
  <c r="F128" i="24"/>
  <c r="H124" i="24"/>
  <c r="F124" i="24"/>
  <c r="H120" i="24"/>
  <c r="F120" i="24"/>
  <c r="H116" i="24"/>
  <c r="F116" i="24"/>
  <c r="H112" i="24"/>
  <c r="F112" i="24"/>
  <c r="H108" i="24"/>
  <c r="F108" i="24"/>
  <c r="H104" i="24"/>
  <c r="F104" i="24"/>
  <c r="H100" i="24"/>
  <c r="F100" i="24"/>
  <c r="H96" i="24"/>
  <c r="F96" i="24"/>
  <c r="H92" i="24"/>
  <c r="F92" i="24"/>
  <c r="H88" i="24"/>
  <c r="F88" i="24"/>
  <c r="H84" i="24"/>
  <c r="F84" i="24"/>
  <c r="H79" i="24"/>
  <c r="H80" i="24"/>
  <c r="F79" i="24"/>
  <c r="F80" i="24"/>
  <c r="H75" i="24"/>
  <c r="F75" i="24"/>
  <c r="H71" i="24"/>
  <c r="F71" i="24"/>
  <c r="F67" i="24"/>
  <c r="H67" i="24"/>
  <c r="H63" i="24"/>
  <c r="F63" i="24"/>
  <c r="H59" i="24"/>
  <c r="F59" i="24"/>
  <c r="H55" i="24"/>
  <c r="F55" i="24"/>
  <c r="H51" i="24"/>
  <c r="F51" i="24"/>
  <c r="H46" i="24"/>
  <c r="H47" i="24"/>
  <c r="F46" i="24"/>
  <c r="F47" i="24"/>
  <c r="H42" i="24"/>
  <c r="H43" i="24"/>
  <c r="F42" i="24"/>
  <c r="F43" i="24"/>
  <c r="H38" i="24"/>
  <c r="H39" i="24"/>
  <c r="F38" i="24"/>
  <c r="F39" i="24"/>
  <c r="F34" i="24"/>
  <c r="H35" i="24"/>
  <c r="H34" i="24"/>
  <c r="F35" i="24"/>
  <c r="F30" i="24"/>
  <c r="H31" i="24"/>
  <c r="H30" i="24"/>
  <c r="F31" i="24"/>
  <c r="F26" i="24"/>
  <c r="H27" i="24"/>
  <c r="H26" i="24"/>
  <c r="F27" i="24"/>
  <c r="F21" i="24"/>
  <c r="F17" i="24"/>
  <c r="E338" i="25"/>
  <c r="F338" i="25"/>
  <c r="F333" i="25"/>
  <c r="E333" i="25"/>
  <c r="E320" i="25"/>
  <c r="F320" i="25"/>
  <c r="E306" i="25"/>
  <c r="F306" i="25"/>
  <c r="F301" i="25"/>
  <c r="E301" i="25"/>
  <c r="E288" i="25"/>
  <c r="F288" i="25"/>
  <c r="E274" i="25"/>
  <c r="F274" i="25"/>
  <c r="F269" i="25"/>
  <c r="E269" i="25"/>
  <c r="E223" i="25"/>
  <c r="F223" i="25"/>
  <c r="F218" i="25"/>
  <c r="E218" i="25"/>
  <c r="F214" i="25"/>
  <c r="E214" i="25"/>
  <c r="F345" i="24"/>
  <c r="F341" i="24"/>
  <c r="F337" i="24"/>
  <c r="F333" i="24"/>
  <c r="F329" i="24"/>
  <c r="F325" i="24"/>
  <c r="F321" i="24"/>
  <c r="F317" i="24"/>
  <c r="F313" i="24"/>
  <c r="F309" i="24"/>
  <c r="F305" i="24"/>
  <c r="F301" i="24"/>
  <c r="F297" i="24"/>
  <c r="F293" i="24"/>
  <c r="F289" i="24"/>
  <c r="F285" i="24"/>
  <c r="F281" i="24"/>
  <c r="F277" i="24"/>
  <c r="F273" i="24"/>
  <c r="F269" i="24"/>
  <c r="F265" i="24"/>
  <c r="F261" i="24"/>
  <c r="F239" i="24"/>
  <c r="H238" i="24"/>
  <c r="F237" i="24"/>
  <c r="F235" i="24"/>
  <c r="F233" i="24"/>
  <c r="F231" i="24"/>
  <c r="H229" i="24"/>
  <c r="I229" i="24" s="1"/>
  <c r="F226" i="24"/>
  <c r="H222" i="24"/>
  <c r="H218" i="24"/>
  <c r="H201" i="24"/>
  <c r="H197" i="24"/>
  <c r="F193" i="24"/>
  <c r="F192" i="24"/>
  <c r="F190" i="24"/>
  <c r="F188" i="24"/>
  <c r="F186" i="24"/>
  <c r="F184" i="24"/>
  <c r="F182" i="24"/>
  <c r="H180" i="24"/>
  <c r="H176" i="24"/>
  <c r="H172" i="24"/>
  <c r="H155" i="24"/>
  <c r="H151" i="24"/>
  <c r="H147" i="24"/>
  <c r="F143" i="24"/>
  <c r="F140" i="24"/>
  <c r="F141" i="24"/>
  <c r="F138" i="24"/>
  <c r="F139" i="24"/>
  <c r="F23" i="24"/>
  <c r="F19" i="24"/>
  <c r="F15" i="24"/>
  <c r="H21" i="24"/>
  <c r="H17" i="24"/>
  <c r="H13" i="24"/>
  <c r="E348" i="25"/>
  <c r="F348" i="25"/>
  <c r="F337" i="25"/>
  <c r="E337" i="25"/>
  <c r="E332" i="25"/>
  <c r="F332" i="25"/>
  <c r="F321" i="25"/>
  <c r="E321" i="25"/>
  <c r="E316" i="25"/>
  <c r="F316" i="25"/>
  <c r="F305" i="25"/>
  <c r="E305" i="25"/>
  <c r="E300" i="25"/>
  <c r="F300" i="25"/>
  <c r="F289" i="25"/>
  <c r="E289" i="25"/>
  <c r="E284" i="25"/>
  <c r="F284" i="25"/>
  <c r="F273" i="25"/>
  <c r="E273" i="25"/>
  <c r="E268" i="25"/>
  <c r="F268" i="25"/>
  <c r="F262" i="25"/>
  <c r="E262" i="25"/>
  <c r="F234" i="25"/>
  <c r="E234" i="25"/>
  <c r="E229" i="25"/>
  <c r="F229" i="25"/>
  <c r="E225" i="25"/>
  <c r="F225" i="25"/>
  <c r="E219" i="25"/>
  <c r="F219" i="25"/>
  <c r="F186" i="25"/>
  <c r="E186" i="25"/>
  <c r="E173" i="25"/>
  <c r="F173" i="25"/>
  <c r="E159" i="25"/>
  <c r="F159" i="25"/>
  <c r="F154" i="25"/>
  <c r="E154" i="25"/>
  <c r="E141" i="25"/>
  <c r="F141" i="25"/>
  <c r="E127" i="25"/>
  <c r="F127" i="25"/>
  <c r="F122" i="25"/>
  <c r="E122" i="25"/>
  <c r="E109" i="25"/>
  <c r="F109" i="25"/>
  <c r="E95" i="25"/>
  <c r="F95" i="25"/>
  <c r="F90" i="25"/>
  <c r="E90" i="25"/>
  <c r="F343" i="24"/>
  <c r="F339" i="24"/>
  <c r="F335" i="24"/>
  <c r="F331" i="24"/>
  <c r="F327" i="24"/>
  <c r="F323" i="24"/>
  <c r="F319" i="24"/>
  <c r="F315" i="24"/>
  <c r="F311" i="24"/>
  <c r="F307" i="24"/>
  <c r="F303" i="24"/>
  <c r="F299" i="24"/>
  <c r="F295" i="24"/>
  <c r="F291" i="24"/>
  <c r="F287" i="24"/>
  <c r="F283" i="24"/>
  <c r="F279" i="24"/>
  <c r="F275" i="24"/>
  <c r="F271" i="24"/>
  <c r="F267" i="24"/>
  <c r="F263" i="24"/>
  <c r="H236" i="24"/>
  <c r="H234" i="24"/>
  <c r="H232" i="24"/>
  <c r="H230" i="24"/>
  <c r="F228" i="24"/>
  <c r="H224" i="24"/>
  <c r="H220" i="24"/>
  <c r="H203" i="24"/>
  <c r="H199" i="24"/>
  <c r="H195" i="24"/>
  <c r="F191" i="24"/>
  <c r="F189" i="24"/>
  <c r="F187" i="24"/>
  <c r="F185" i="24"/>
  <c r="F183" i="24"/>
  <c r="H181" i="24"/>
  <c r="I181" i="24" s="1"/>
  <c r="H178" i="24"/>
  <c r="H174" i="24"/>
  <c r="H170" i="24"/>
  <c r="H153" i="24"/>
  <c r="H149" i="24"/>
  <c r="F145" i="24"/>
  <c r="F144" i="24"/>
  <c r="F142" i="24"/>
  <c r="H76" i="24"/>
  <c r="H77" i="24"/>
  <c r="F22" i="24"/>
  <c r="H23" i="24"/>
  <c r="F18" i="24"/>
  <c r="H19" i="24"/>
  <c r="F14" i="24"/>
  <c r="H15" i="24"/>
  <c r="F345" i="25"/>
  <c r="E345" i="25"/>
  <c r="E340" i="25"/>
  <c r="F340" i="25"/>
  <c r="F329" i="25"/>
  <c r="E329" i="25"/>
  <c r="E324" i="25"/>
  <c r="F324" i="25"/>
  <c r="F313" i="25"/>
  <c r="E313" i="25"/>
  <c r="E308" i="25"/>
  <c r="F308" i="25"/>
  <c r="F297" i="25"/>
  <c r="E297" i="25"/>
  <c r="E292" i="25"/>
  <c r="F292" i="25"/>
  <c r="F281" i="25"/>
  <c r="E281" i="25"/>
  <c r="E276" i="25"/>
  <c r="F276" i="25"/>
  <c r="F250" i="25"/>
  <c r="E250" i="25"/>
  <c r="F246" i="25"/>
  <c r="E246" i="25"/>
  <c r="E213" i="25"/>
  <c r="F213" i="25"/>
  <c r="E209" i="25"/>
  <c r="F209" i="25"/>
  <c r="E203" i="25"/>
  <c r="F203" i="25"/>
  <c r="F198" i="25"/>
  <c r="E198" i="25"/>
  <c r="E175" i="25"/>
  <c r="F175" i="25"/>
  <c r="F170" i="25"/>
  <c r="E170" i="25"/>
  <c r="E157" i="25"/>
  <c r="F157" i="25"/>
  <c r="E143" i="25"/>
  <c r="F143" i="25"/>
  <c r="F138" i="25"/>
  <c r="E138" i="25"/>
  <c r="E125" i="25"/>
  <c r="F125" i="25"/>
  <c r="E111" i="25"/>
  <c r="F111" i="25"/>
  <c r="F106" i="25"/>
  <c r="E106" i="25"/>
  <c r="E93" i="25"/>
  <c r="F93" i="25"/>
  <c r="E265" i="25"/>
  <c r="F265" i="25"/>
  <c r="F254" i="25"/>
  <c r="E254" i="25"/>
  <c r="E233" i="25"/>
  <c r="F233" i="25"/>
  <c r="F222" i="25"/>
  <c r="E222" i="25"/>
  <c r="E201" i="25"/>
  <c r="F201" i="25"/>
  <c r="F190" i="25"/>
  <c r="E190" i="25"/>
  <c r="F182" i="25"/>
  <c r="E182" i="25"/>
  <c r="E177" i="25"/>
  <c r="F177" i="25"/>
  <c r="F166" i="25"/>
  <c r="E166" i="25"/>
  <c r="E161" i="25"/>
  <c r="F161" i="25"/>
  <c r="F150" i="25"/>
  <c r="E150" i="25"/>
  <c r="E145" i="25"/>
  <c r="F145" i="25"/>
  <c r="F134" i="25"/>
  <c r="E134" i="25"/>
  <c r="E129" i="25"/>
  <c r="F129" i="25"/>
  <c r="F118" i="25"/>
  <c r="E118" i="25"/>
  <c r="E113" i="25"/>
  <c r="F113" i="25"/>
  <c r="F102" i="25"/>
  <c r="E102" i="25"/>
  <c r="E97" i="25"/>
  <c r="F97" i="25"/>
  <c r="F86" i="25"/>
  <c r="E86" i="25"/>
  <c r="E249" i="25"/>
  <c r="F249" i="25"/>
  <c r="F238" i="25"/>
  <c r="E238" i="25"/>
  <c r="E217" i="25"/>
  <c r="F217" i="25"/>
  <c r="F206" i="25"/>
  <c r="E206" i="25"/>
  <c r="E185" i="25"/>
  <c r="F185" i="25"/>
  <c r="F174" i="25"/>
  <c r="E174" i="25"/>
  <c r="E169" i="25"/>
  <c r="F169" i="25"/>
  <c r="F158" i="25"/>
  <c r="E158" i="25"/>
  <c r="E153" i="25"/>
  <c r="F153" i="25"/>
  <c r="F142" i="25"/>
  <c r="E142" i="25"/>
  <c r="E137" i="25"/>
  <c r="F137" i="25"/>
  <c r="F126" i="25"/>
  <c r="E126" i="25"/>
  <c r="E121" i="25"/>
  <c r="F121" i="25"/>
  <c r="F110" i="25"/>
  <c r="E110" i="25"/>
  <c r="E105" i="25"/>
  <c r="F105" i="25"/>
  <c r="F94" i="25"/>
  <c r="E94" i="25"/>
  <c r="E89" i="25"/>
  <c r="F89" i="25"/>
  <c r="E85" i="25"/>
  <c r="F85" i="25"/>
  <c r="L708" i="27"/>
  <c r="M708" i="27" s="1"/>
  <c r="L707" i="27"/>
  <c r="L706" i="27"/>
  <c r="M706" i="27" s="1"/>
  <c r="L705" i="27"/>
  <c r="L704" i="27"/>
  <c r="M704" i="27" s="1"/>
  <c r="L703" i="27"/>
  <c r="L702" i="27"/>
  <c r="M702" i="27" s="1"/>
  <c r="L701" i="27"/>
  <c r="L700" i="27"/>
  <c r="M700" i="27" s="1"/>
  <c r="L699" i="27"/>
  <c r="L698" i="27"/>
  <c r="M698" i="27" s="1"/>
  <c r="L697" i="27"/>
  <c r="L696" i="27"/>
  <c r="M696" i="27" s="1"/>
  <c r="L695" i="27"/>
  <c r="L694" i="27"/>
  <c r="M694" i="27" s="1"/>
  <c r="L693" i="27"/>
  <c r="L692" i="27"/>
  <c r="M692" i="27" s="1"/>
  <c r="L691" i="27"/>
  <c r="L690" i="27"/>
  <c r="M690" i="27" s="1"/>
  <c r="L689" i="27"/>
  <c r="L688" i="27"/>
  <c r="M688" i="27" s="1"/>
  <c r="L687" i="27"/>
  <c r="L686" i="27"/>
  <c r="M686" i="27" s="1"/>
  <c r="L685" i="27"/>
  <c r="L684" i="27"/>
  <c r="M684" i="27" s="1"/>
  <c r="L683" i="27"/>
  <c r="L682" i="27"/>
  <c r="M682" i="27" s="1"/>
  <c r="L681" i="27"/>
  <c r="L680" i="27"/>
  <c r="M680" i="27" s="1"/>
  <c r="L679" i="27"/>
  <c r="L678" i="27"/>
  <c r="M678" i="27" s="1"/>
  <c r="L677" i="27"/>
  <c r="L676" i="27"/>
  <c r="M717" i="28"/>
  <c r="M715" i="28"/>
  <c r="N715" i="28" s="1"/>
  <c r="M713" i="28"/>
  <c r="M711" i="28"/>
  <c r="N711" i="28" s="1"/>
  <c r="M709" i="28"/>
  <c r="M707" i="28"/>
  <c r="N707" i="28" s="1"/>
  <c r="M705" i="28"/>
  <c r="M703" i="28"/>
  <c r="N703" i="28" s="1"/>
  <c r="M701" i="28"/>
  <c r="M699" i="28"/>
  <c r="N699" i="28" s="1"/>
  <c r="M697" i="28"/>
  <c r="M695" i="28"/>
  <c r="N695" i="28" s="1"/>
  <c r="M693" i="28"/>
  <c r="M691" i="28"/>
  <c r="N691" i="28" s="1"/>
  <c r="M689" i="28"/>
  <c r="M687" i="28"/>
  <c r="N687" i="28" s="1"/>
  <c r="M685" i="28"/>
  <c r="M683" i="28"/>
  <c r="N683" i="28" s="1"/>
  <c r="L718" i="27"/>
  <c r="L717" i="27"/>
  <c r="M717" i="27" s="1"/>
  <c r="L716" i="27"/>
  <c r="L715" i="27"/>
  <c r="M715" i="27" s="1"/>
  <c r="L714" i="27"/>
  <c r="L713" i="27"/>
  <c r="M718" i="28"/>
  <c r="N718" i="28" s="1"/>
  <c r="M714" i="28"/>
  <c r="N714" i="28" s="1"/>
  <c r="M710" i="28"/>
  <c r="N710" i="28" s="1"/>
  <c r="M706" i="28"/>
  <c r="N706" i="28" s="1"/>
  <c r="M702" i="28"/>
  <c r="N702" i="28" s="1"/>
  <c r="M698" i="28"/>
  <c r="N698" i="28" s="1"/>
  <c r="M694" i="28"/>
  <c r="N694" i="28" s="1"/>
  <c r="M690" i="28"/>
  <c r="N690" i="28" s="1"/>
  <c r="M686" i="28"/>
  <c r="N686" i="28" s="1"/>
  <c r="M682" i="28"/>
  <c r="N682" i="28" s="1"/>
  <c r="M680" i="28"/>
  <c r="N680" i="28" s="1"/>
  <c r="M716" i="28"/>
  <c r="N716" i="28" s="1"/>
  <c r="M712" i="28"/>
  <c r="N712" i="28" s="1"/>
  <c r="M708" i="28"/>
  <c r="N708" i="28" s="1"/>
  <c r="M704" i="28"/>
  <c r="N704" i="28" s="1"/>
  <c r="M700" i="28"/>
  <c r="N700" i="28" s="1"/>
  <c r="M696" i="28"/>
  <c r="N696" i="28" s="1"/>
  <c r="M692" i="28"/>
  <c r="N692" i="28" s="1"/>
  <c r="M688" i="28"/>
  <c r="N688" i="28" s="1"/>
  <c r="M684" i="28"/>
  <c r="N684" i="28" s="1"/>
  <c r="M678" i="28"/>
  <c r="N678" i="28" s="1"/>
  <c r="M677" i="28"/>
  <c r="L712" i="27"/>
  <c r="M712" i="27" s="1"/>
  <c r="L711" i="27"/>
  <c r="L710" i="27"/>
  <c r="M710" i="27" s="1"/>
  <c r="L709" i="27"/>
  <c r="D75" i="8"/>
  <c r="C75" i="8"/>
  <c r="H75" i="8"/>
  <c r="I75" i="8"/>
  <c r="I71" i="8"/>
  <c r="C71" i="8"/>
  <c r="H71" i="8"/>
  <c r="D71" i="8"/>
  <c r="I67" i="8"/>
  <c r="C67" i="8"/>
  <c r="H67" i="8"/>
  <c r="D67" i="8"/>
  <c r="I63" i="8"/>
  <c r="D63" i="8"/>
  <c r="C63" i="8"/>
  <c r="H63" i="8"/>
  <c r="D59" i="8"/>
  <c r="C59" i="8"/>
  <c r="H59" i="8"/>
  <c r="I59" i="8"/>
  <c r="C55" i="8"/>
  <c r="H55" i="8"/>
  <c r="I55" i="8"/>
  <c r="D55" i="8"/>
  <c r="H41" i="12"/>
  <c r="F41" i="12"/>
  <c r="C76" i="8"/>
  <c r="C72" i="8"/>
  <c r="C68" i="8"/>
  <c r="C64" i="8"/>
  <c r="C60" i="8"/>
  <c r="C56" i="8"/>
  <c r="D77" i="8"/>
  <c r="C77" i="8"/>
  <c r="H77" i="8"/>
  <c r="I77" i="8"/>
  <c r="I73" i="8"/>
  <c r="C73" i="8"/>
  <c r="H73" i="8"/>
  <c r="D73" i="8"/>
  <c r="D69" i="8"/>
  <c r="C69" i="8"/>
  <c r="H69" i="8"/>
  <c r="I69" i="8"/>
  <c r="I65" i="8"/>
  <c r="C65" i="8"/>
  <c r="H65" i="8"/>
  <c r="D65" i="8"/>
  <c r="I61" i="8"/>
  <c r="D61" i="8"/>
  <c r="G7" i="8"/>
  <c r="C61" i="8"/>
  <c r="H61" i="8"/>
  <c r="C57" i="8"/>
  <c r="H57" i="8"/>
  <c r="D57" i="8"/>
  <c r="I57" i="8"/>
  <c r="C53" i="8"/>
  <c r="F7" i="8" s="1"/>
  <c r="H53" i="8"/>
  <c r="D53" i="8"/>
  <c r="I53" i="8"/>
  <c r="F26" i="3"/>
  <c r="F32" i="4"/>
  <c r="F28" i="4"/>
  <c r="N31" i="12"/>
  <c r="N32" i="12"/>
  <c r="C39" i="19"/>
  <c r="F22" i="3"/>
  <c r="I54" i="5"/>
  <c r="F73" i="7"/>
  <c r="I68" i="7"/>
  <c r="F5" i="9"/>
  <c r="H43" i="12"/>
  <c r="Q29" i="13"/>
  <c r="F32" i="14"/>
  <c r="H32" i="14"/>
  <c r="F33" i="14"/>
  <c r="F23" i="14"/>
  <c r="H23" i="14"/>
  <c r="G246" i="20"/>
  <c r="F48" i="1"/>
  <c r="F44" i="1"/>
  <c r="D46" i="2"/>
  <c r="D42" i="2"/>
  <c r="D46" i="3"/>
  <c r="D42" i="3"/>
  <c r="H54" i="5"/>
  <c r="H80" i="7"/>
  <c r="H76" i="7"/>
  <c r="H72" i="7"/>
  <c r="H68" i="7"/>
  <c r="H64" i="7"/>
  <c r="H60" i="7"/>
  <c r="H56" i="7"/>
  <c r="G10" i="7"/>
  <c r="F8" i="11"/>
  <c r="F5" i="11"/>
  <c r="N42" i="12"/>
  <c r="F38" i="12"/>
  <c r="H38" i="12"/>
  <c r="F39" i="12"/>
  <c r="F30" i="12"/>
  <c r="H30" i="12"/>
  <c r="F31" i="12"/>
  <c r="F22" i="12"/>
  <c r="N31" i="13"/>
  <c r="F23" i="13"/>
  <c r="H23" i="13"/>
  <c r="Q44" i="14"/>
  <c r="Q42" i="14"/>
  <c r="F31" i="14"/>
  <c r="H31" i="14"/>
  <c r="F30" i="14"/>
  <c r="H30" i="14"/>
  <c r="Q26" i="14"/>
  <c r="F19" i="14"/>
  <c r="H19" i="14"/>
  <c r="F47" i="15"/>
  <c r="M45" i="14"/>
  <c r="N45" i="14" s="1"/>
  <c r="H47" i="15"/>
  <c r="D30" i="19"/>
  <c r="K17" i="19"/>
  <c r="R6" i="19"/>
  <c r="AX289" i="20"/>
  <c r="AD289" i="20"/>
  <c r="AI288" i="20"/>
  <c r="G287" i="20"/>
  <c r="AX285" i="20"/>
  <c r="AD285" i="20"/>
  <c r="AI284" i="20"/>
  <c r="AM283" i="20"/>
  <c r="G282" i="20"/>
  <c r="AM280" i="20"/>
  <c r="G278" i="20"/>
  <c r="AM276" i="20"/>
  <c r="G274" i="20"/>
  <c r="AM272" i="20"/>
  <c r="G270" i="20"/>
  <c r="AM268" i="20"/>
  <c r="G266" i="20"/>
  <c r="AM264" i="20"/>
  <c r="AT261" i="20"/>
  <c r="AT260" i="20"/>
  <c r="V260" i="20"/>
  <c r="S259" i="20"/>
  <c r="Y257" i="20"/>
  <c r="AX256" i="20"/>
  <c r="AD256" i="20"/>
  <c r="AI255" i="20"/>
  <c r="AX253" i="20"/>
  <c r="AD253" i="20"/>
  <c r="AI252" i="20"/>
  <c r="AM251" i="20"/>
  <c r="G250" i="20"/>
  <c r="AM248" i="20"/>
  <c r="AT245" i="20"/>
  <c r="AT244" i="20"/>
  <c r="V244" i="20"/>
  <c r="S243" i="20"/>
  <c r="Y241" i="20"/>
  <c r="AX240" i="20"/>
  <c r="AD240" i="20"/>
  <c r="AI239" i="20"/>
  <c r="AX237" i="20"/>
  <c r="AD237" i="20"/>
  <c r="AI236" i="20"/>
  <c r="AM235" i="20"/>
  <c r="G234" i="20"/>
  <c r="AM232" i="20"/>
  <c r="AT229" i="20"/>
  <c r="AT228" i="20"/>
  <c r="AT218" i="20"/>
  <c r="G207" i="20"/>
  <c r="G195" i="20"/>
  <c r="G168" i="20"/>
  <c r="G152" i="20"/>
  <c r="F42" i="12"/>
  <c r="F16" i="4"/>
  <c r="F5" i="4" s="1"/>
  <c r="I60" i="7"/>
  <c r="I56" i="7"/>
  <c r="F8" i="9"/>
  <c r="N39" i="12"/>
  <c r="N40" i="12"/>
  <c r="C41" i="19"/>
  <c r="H46" i="1"/>
  <c r="F45" i="1"/>
  <c r="C37" i="19"/>
  <c r="H42" i="1"/>
  <c r="F41" i="1"/>
  <c r="F5" i="1" s="1"/>
  <c r="D47" i="2"/>
  <c r="H45" i="2"/>
  <c r="D43" i="2"/>
  <c r="F44" i="2" s="1"/>
  <c r="H41" i="2"/>
  <c r="H37" i="2"/>
  <c r="H33" i="2"/>
  <c r="H29" i="2"/>
  <c r="H25" i="2"/>
  <c r="H21" i="2"/>
  <c r="H17" i="2"/>
  <c r="D47" i="3"/>
  <c r="D43" i="3"/>
  <c r="H41" i="3"/>
  <c r="H37" i="3"/>
  <c r="H33" i="3"/>
  <c r="H29" i="3"/>
  <c r="H25" i="3"/>
  <c r="H21" i="3"/>
  <c r="H17" i="3"/>
  <c r="F54" i="4"/>
  <c r="H47" i="4"/>
  <c r="H43" i="4"/>
  <c r="H39" i="4"/>
  <c r="H35" i="4"/>
  <c r="H31" i="4"/>
  <c r="H27" i="4"/>
  <c r="H23" i="4"/>
  <c r="H19" i="4"/>
  <c r="H15" i="4"/>
  <c r="G5" i="4"/>
  <c r="G54" i="5"/>
  <c r="F11" i="6"/>
  <c r="H81" i="7"/>
  <c r="G80" i="7"/>
  <c r="H77" i="7"/>
  <c r="G76" i="7"/>
  <c r="H73" i="7"/>
  <c r="G72" i="7"/>
  <c r="H69" i="7"/>
  <c r="G68" i="7"/>
  <c r="H65" i="7"/>
  <c r="G64" i="7"/>
  <c r="H61" i="7"/>
  <c r="G60" i="7"/>
  <c r="H57" i="7"/>
  <c r="G56" i="7"/>
  <c r="I76" i="8"/>
  <c r="D76" i="8"/>
  <c r="I74" i="8"/>
  <c r="D74" i="8"/>
  <c r="I72" i="8"/>
  <c r="D72" i="8"/>
  <c r="I70" i="8"/>
  <c r="D70" i="8"/>
  <c r="I68" i="8"/>
  <c r="D68" i="8"/>
  <c r="I66" i="8"/>
  <c r="D66" i="8"/>
  <c r="I64" i="8"/>
  <c r="D64" i="8"/>
  <c r="I62" i="8"/>
  <c r="D62" i="8"/>
  <c r="I60" i="8"/>
  <c r="D60" i="8"/>
  <c r="I58" i="8"/>
  <c r="D58" i="8"/>
  <c r="I56" i="8"/>
  <c r="D56" i="8"/>
  <c r="I54" i="8"/>
  <c r="D54" i="8"/>
  <c r="I52" i="8"/>
  <c r="D52" i="8"/>
  <c r="N42" i="8"/>
  <c r="N38" i="8"/>
  <c r="P38" i="8" s="1"/>
  <c r="N36" i="8"/>
  <c r="P37" i="8" s="1"/>
  <c r="F7" i="10"/>
  <c r="N44" i="12"/>
  <c r="H42" i="12"/>
  <c r="N35" i="12"/>
  <c r="N36" i="12"/>
  <c r="F33" i="12"/>
  <c r="N27" i="12"/>
  <c r="N28" i="12"/>
  <c r="F25" i="12"/>
  <c r="H20" i="12"/>
  <c r="G5" i="13"/>
  <c r="P45" i="13"/>
  <c r="Q45" i="13" s="1"/>
  <c r="F36" i="13"/>
  <c r="Q33" i="13"/>
  <c r="N32" i="13"/>
  <c r="F25" i="13"/>
  <c r="F21" i="13"/>
  <c r="F19" i="13"/>
  <c r="H19" i="13"/>
  <c r="Q47" i="14"/>
  <c r="P45" i="14"/>
  <c r="Q45" i="14" s="1"/>
  <c r="Q30" i="14"/>
  <c r="Q31" i="14"/>
  <c r="F29" i="14"/>
  <c r="H29" i="14"/>
  <c r="Q27" i="14"/>
  <c r="F24" i="14"/>
  <c r="F15" i="14"/>
  <c r="H15" i="14"/>
  <c r="F43" i="15"/>
  <c r="F5" i="15" s="1"/>
  <c r="M41" i="14"/>
  <c r="N41" i="14" s="1"/>
  <c r="D41" i="13"/>
  <c r="H43" i="15"/>
  <c r="D41" i="14"/>
  <c r="O44" i="19"/>
  <c r="E42" i="19"/>
  <c r="D29" i="19"/>
  <c r="K27" i="19"/>
  <c r="K1" i="19" s="1"/>
  <c r="R3" i="19"/>
  <c r="G290" i="20"/>
  <c r="AM288" i="20"/>
  <c r="AM287" i="20"/>
  <c r="G286" i="20"/>
  <c r="AM284" i="20"/>
  <c r="AT281" i="20"/>
  <c r="AT280" i="20"/>
  <c r="V280" i="20"/>
  <c r="S279" i="20"/>
  <c r="AT277" i="20"/>
  <c r="AT276" i="20"/>
  <c r="V276" i="20"/>
  <c r="S275" i="20"/>
  <c r="AT273" i="20"/>
  <c r="AT272" i="20"/>
  <c r="V272" i="20"/>
  <c r="S271" i="20"/>
  <c r="AT269" i="20"/>
  <c r="AT268" i="20"/>
  <c r="V268" i="20"/>
  <c r="S267" i="20"/>
  <c r="AT265" i="20"/>
  <c r="AT264" i="20"/>
  <c r="V264" i="20"/>
  <c r="S263" i="20"/>
  <c r="Y261" i="20"/>
  <c r="M261" i="20"/>
  <c r="AX260" i="20"/>
  <c r="AD260" i="20"/>
  <c r="AI259" i="20"/>
  <c r="AX257" i="20"/>
  <c r="AD257" i="20"/>
  <c r="AI256" i="20"/>
  <c r="AM255" i="20"/>
  <c r="G254" i="20"/>
  <c r="AM252" i="20"/>
  <c r="J252" i="20"/>
  <c r="G251" i="20"/>
  <c r="AT249" i="20"/>
  <c r="AT248" i="20"/>
  <c r="V248" i="20"/>
  <c r="S247" i="20"/>
  <c r="Y245" i="20"/>
  <c r="M245" i="20"/>
  <c r="AX244" i="20"/>
  <c r="AD244" i="20"/>
  <c r="AI243" i="20"/>
  <c r="AX241" i="20"/>
  <c r="AD241" i="20"/>
  <c r="AI240" i="20"/>
  <c r="AM239" i="20"/>
  <c r="G238" i="20"/>
  <c r="AM236" i="20"/>
  <c r="J236" i="20"/>
  <c r="G235" i="20"/>
  <c r="AT233" i="20"/>
  <c r="AT232" i="20"/>
  <c r="V232" i="20"/>
  <c r="S231" i="20"/>
  <c r="Y229" i="20"/>
  <c r="M229" i="20"/>
  <c r="AX228" i="20"/>
  <c r="AD228" i="20"/>
  <c r="AT217" i="20"/>
  <c r="AT211" i="20"/>
  <c r="AT199" i="20"/>
  <c r="G192" i="20"/>
  <c r="G172" i="20"/>
  <c r="G156" i="20"/>
  <c r="F47" i="1"/>
  <c r="F43" i="1"/>
  <c r="F38" i="2"/>
  <c r="F34" i="2"/>
  <c r="F30" i="2"/>
  <c r="F26" i="2"/>
  <c r="F22" i="2"/>
  <c r="F30" i="3"/>
  <c r="F44" i="4"/>
  <c r="F20" i="4"/>
  <c r="I80" i="7"/>
  <c r="I72" i="7"/>
  <c r="I64" i="7"/>
  <c r="F61" i="7"/>
  <c r="F57" i="7"/>
  <c r="N25" i="12"/>
  <c r="H28" i="13"/>
  <c r="F29" i="13"/>
  <c r="F46" i="1"/>
  <c r="H43" i="1"/>
  <c r="F42" i="1"/>
  <c r="D48" i="3"/>
  <c r="D44" i="3"/>
  <c r="H76" i="8"/>
  <c r="H74" i="8"/>
  <c r="H72" i="8"/>
  <c r="H70" i="8"/>
  <c r="H68" i="8"/>
  <c r="H66" i="8"/>
  <c r="H64" i="8"/>
  <c r="H62" i="8"/>
  <c r="H60" i="8"/>
  <c r="H58" i="8"/>
  <c r="H56" i="8"/>
  <c r="H54" i="8"/>
  <c r="H52" i="8"/>
  <c r="N45" i="8"/>
  <c r="N41" i="8"/>
  <c r="P41" i="8" s="1"/>
  <c r="F43" i="12"/>
  <c r="F34" i="12"/>
  <c r="H34" i="12"/>
  <c r="F35" i="12"/>
  <c r="F26" i="12"/>
  <c r="H26" i="12"/>
  <c r="F27" i="12"/>
  <c r="F21" i="12"/>
  <c r="F19" i="12"/>
  <c r="H19" i="12"/>
  <c r="Q47" i="13"/>
  <c r="N43" i="13"/>
  <c r="N40" i="13"/>
  <c r="Q36" i="13"/>
  <c r="H36" i="13"/>
  <c r="F37" i="13"/>
  <c r="F35" i="13"/>
  <c r="F28" i="13"/>
  <c r="Q25" i="13"/>
  <c r="H25" i="13"/>
  <c r="F24" i="13"/>
  <c r="F15" i="13"/>
  <c r="H15" i="13"/>
  <c r="Q46" i="14"/>
  <c r="Q40" i="14"/>
  <c r="Q38" i="14"/>
  <c r="Q36" i="14"/>
  <c r="Q34" i="14"/>
  <c r="Q28" i="14"/>
  <c r="Q29" i="14"/>
  <c r="H24" i="14"/>
  <c r="F20" i="14"/>
  <c r="F48" i="15"/>
  <c r="F7" i="16"/>
  <c r="Q18" i="19"/>
  <c r="R7" i="19"/>
  <c r="R5" i="19"/>
  <c r="D4" i="19"/>
  <c r="D1" i="19" s="1"/>
  <c r="AT289" i="20"/>
  <c r="AT288" i="20"/>
  <c r="V288" i="20"/>
  <c r="S287" i="20"/>
  <c r="AT285" i="20"/>
  <c r="AT284" i="20"/>
  <c r="V284" i="20"/>
  <c r="S283" i="20"/>
  <c r="Y281" i="20"/>
  <c r="M281" i="20"/>
  <c r="AX280" i="20"/>
  <c r="AD280" i="20"/>
  <c r="AI279" i="20"/>
  <c r="Y277" i="20"/>
  <c r="AX276" i="20"/>
  <c r="Y273" i="20"/>
  <c r="M273" i="20"/>
  <c r="AX272" i="20"/>
  <c r="AD272" i="20"/>
  <c r="Y269" i="20"/>
  <c r="M269" i="20"/>
  <c r="AX268" i="20"/>
  <c r="AD268" i="20"/>
  <c r="M265" i="20"/>
  <c r="AM259" i="20"/>
  <c r="G258" i="20"/>
  <c r="AM256" i="20"/>
  <c r="J256" i="20"/>
  <c r="G255" i="20"/>
  <c r="AT253" i="20"/>
  <c r="M249" i="20"/>
  <c r="AM243" i="20"/>
  <c r="G242" i="20"/>
  <c r="AM240" i="20"/>
  <c r="J240" i="20"/>
  <c r="G239" i="20"/>
  <c r="AT237" i="20"/>
  <c r="M233" i="20"/>
  <c r="G223" i="20"/>
  <c r="AT190" i="20"/>
  <c r="G176" i="20"/>
  <c r="G160" i="20"/>
  <c r="AT227" i="20"/>
  <c r="AD227" i="20"/>
  <c r="AI226" i="20"/>
  <c r="AI225" i="20"/>
  <c r="G225" i="20"/>
  <c r="G224" i="20"/>
  <c r="AX223" i="20"/>
  <c r="AT222" i="20"/>
  <c r="V222" i="20"/>
  <c r="AM221" i="20"/>
  <c r="Y219" i="20"/>
  <c r="S217" i="20"/>
  <c r="AT215" i="20"/>
  <c r="AD215" i="20"/>
  <c r="AI214" i="20"/>
  <c r="AD214" i="20"/>
  <c r="AM210" i="20"/>
  <c r="AI209" i="20"/>
  <c r="G209" i="20"/>
  <c r="G208" i="20"/>
  <c r="AX207" i="20"/>
  <c r="AT206" i="20"/>
  <c r="V206" i="20"/>
  <c r="AT203" i="20"/>
  <c r="AD203" i="20"/>
  <c r="AI202" i="20"/>
  <c r="AM198" i="20"/>
  <c r="AI197" i="20"/>
  <c r="G197" i="20"/>
  <c r="G196" i="20"/>
  <c r="AX195" i="20"/>
  <c r="AT194" i="20"/>
  <c r="V194" i="20"/>
  <c r="AM193" i="20"/>
  <c r="Y191" i="20"/>
  <c r="S189" i="20"/>
  <c r="AT187" i="20"/>
  <c r="AD187" i="20"/>
  <c r="AX186" i="20"/>
  <c r="AI186" i="20"/>
  <c r="AD186" i="20"/>
  <c r="AM182" i="20"/>
  <c r="AI181" i="20"/>
  <c r="G181" i="20"/>
  <c r="G180" i="20"/>
  <c r="AX179" i="20"/>
  <c r="AT178" i="20"/>
  <c r="V178" i="20"/>
  <c r="S177" i="20"/>
  <c r="AT175" i="20"/>
  <c r="AT174" i="20"/>
  <c r="V174" i="20"/>
  <c r="S173" i="20"/>
  <c r="AT171" i="20"/>
  <c r="AT170" i="20"/>
  <c r="V170" i="20"/>
  <c r="S169" i="20"/>
  <c r="AT167" i="20"/>
  <c r="AT166" i="20"/>
  <c r="V166" i="20"/>
  <c r="S165" i="20"/>
  <c r="AT163" i="20"/>
  <c r="AT162" i="20"/>
  <c r="V162" i="20"/>
  <c r="S161" i="20"/>
  <c r="AT159" i="20"/>
  <c r="AT158" i="20"/>
  <c r="V158" i="20"/>
  <c r="S157" i="20"/>
  <c r="AT155" i="20"/>
  <c r="AT154" i="20"/>
  <c r="V154" i="20"/>
  <c r="S153" i="20"/>
  <c r="AT151" i="20"/>
  <c r="AT150" i="20"/>
  <c r="V150" i="20"/>
  <c r="S149" i="20"/>
  <c r="AT147" i="20"/>
  <c r="AT146" i="20"/>
  <c r="D42" i="14"/>
  <c r="AM226" i="20"/>
  <c r="J226" i="20"/>
  <c r="AM225" i="20"/>
  <c r="Y223" i="20"/>
  <c r="M223" i="20"/>
  <c r="AX222" i="20"/>
  <c r="AD222" i="20"/>
  <c r="M222" i="20"/>
  <c r="S221" i="20"/>
  <c r="AT219" i="20"/>
  <c r="AD219" i="20"/>
  <c r="AX218" i="20"/>
  <c r="AI218" i="20"/>
  <c r="AD218" i="20"/>
  <c r="AM214" i="20"/>
  <c r="J214" i="20"/>
  <c r="AI213" i="20"/>
  <c r="J213" i="20"/>
  <c r="G213" i="20"/>
  <c r="G212" i="20"/>
  <c r="AX211" i="20"/>
  <c r="AT210" i="20"/>
  <c r="V210" i="20"/>
  <c r="AM209" i="20"/>
  <c r="Y207" i="20"/>
  <c r="M207" i="20"/>
  <c r="AX206" i="20"/>
  <c r="AD206" i="20"/>
  <c r="M206" i="20"/>
  <c r="S205" i="20"/>
  <c r="AM202" i="20"/>
  <c r="AI201" i="20"/>
  <c r="J201" i="20"/>
  <c r="G201" i="20"/>
  <c r="G200" i="20"/>
  <c r="AX199" i="20"/>
  <c r="AT198" i="20"/>
  <c r="V198" i="20"/>
  <c r="AM197" i="20"/>
  <c r="Y195" i="20"/>
  <c r="M195" i="20"/>
  <c r="AX194" i="20"/>
  <c r="AD194" i="20"/>
  <c r="M194" i="20"/>
  <c r="S193" i="20"/>
  <c r="AT191" i="20"/>
  <c r="AD191" i="20"/>
  <c r="AX190" i="20"/>
  <c r="AI190" i="20"/>
  <c r="AD190" i="20"/>
  <c r="AM186" i="20"/>
  <c r="AI185" i="20"/>
  <c r="J185" i="20"/>
  <c r="J2" i="20" s="1"/>
  <c r="G185" i="20"/>
  <c r="G184" i="20"/>
  <c r="AX183" i="20"/>
  <c r="AT182" i="20"/>
  <c r="V182" i="20"/>
  <c r="AM181" i="20"/>
  <c r="Y179" i="20"/>
  <c r="Y175" i="20"/>
  <c r="Y171" i="20"/>
  <c r="Y167" i="20"/>
  <c r="Y163" i="20"/>
  <c r="Y159" i="20"/>
  <c r="Y155" i="20"/>
  <c r="Y151" i="20"/>
  <c r="G143" i="20"/>
  <c r="G140" i="20"/>
  <c r="M46" i="13"/>
  <c r="D42" i="13"/>
  <c r="M46" i="14"/>
  <c r="M42" i="14"/>
  <c r="G228" i="20"/>
  <c r="AT226" i="20"/>
  <c r="AT223" i="20"/>
  <c r="AI217" i="20"/>
  <c r="J217" i="20"/>
  <c r="G216" i="20"/>
  <c r="AT214" i="20"/>
  <c r="AM213" i="20"/>
  <c r="M210" i="20"/>
  <c r="AT207" i="20"/>
  <c r="J205" i="20"/>
  <c r="G204" i="20"/>
  <c r="AT202" i="20"/>
  <c r="M198" i="20"/>
  <c r="AT195" i="20"/>
  <c r="J189" i="20"/>
  <c r="G188" i="20"/>
  <c r="AT186" i="20"/>
  <c r="M182" i="20"/>
  <c r="AT179" i="20"/>
  <c r="AX150" i="20"/>
  <c r="AD150" i="20"/>
  <c r="AI149" i="20"/>
  <c r="G149" i="20"/>
  <c r="AX147" i="20"/>
  <c r="AD147" i="20"/>
  <c r="AX146" i="20"/>
  <c r="AI145" i="20"/>
  <c r="G145" i="20"/>
  <c r="G144" i="20"/>
  <c r="AX143" i="20"/>
  <c r="AT142" i="20"/>
  <c r="V142" i="20"/>
  <c r="AM141" i="20"/>
  <c r="AD139" i="20"/>
  <c r="AI138" i="20"/>
  <c r="G137" i="20"/>
  <c r="AX135" i="20"/>
  <c r="AD135" i="20"/>
  <c r="AI134" i="20"/>
  <c r="G133" i="20"/>
  <c r="AX131" i="20"/>
  <c r="AD131" i="20"/>
  <c r="AI130" i="20"/>
  <c r="G129" i="20"/>
  <c r="AX127" i="20"/>
  <c r="AD127" i="20"/>
  <c r="AI126" i="20"/>
  <c r="G125" i="20"/>
  <c r="AX123" i="20"/>
  <c r="AD123" i="20"/>
  <c r="AI122" i="20"/>
  <c r="G121" i="20"/>
  <c r="AX119" i="20"/>
  <c r="AD119" i="20"/>
  <c r="AI118" i="20"/>
  <c r="G117" i="20"/>
  <c r="AX115" i="20"/>
  <c r="AD115" i="20"/>
  <c r="AI114" i="20"/>
  <c r="G113" i="20"/>
  <c r="AX111" i="20"/>
  <c r="AD111" i="20"/>
  <c r="AI110" i="20"/>
  <c r="G109" i="20"/>
  <c r="AX107" i="20"/>
  <c r="AD107" i="20"/>
  <c r="AI106" i="20"/>
  <c r="AM105" i="20"/>
  <c r="G104" i="20"/>
  <c r="AM102" i="20"/>
  <c r="G100" i="20"/>
  <c r="AM98" i="20"/>
  <c r="G96" i="20"/>
  <c r="AM94" i="20"/>
  <c r="G92" i="20"/>
  <c r="AM90" i="20"/>
  <c r="G88" i="20"/>
  <c r="AM86" i="20"/>
  <c r="G84" i="20"/>
  <c r="AM82" i="20"/>
  <c r="G80" i="20"/>
  <c r="AM78" i="20"/>
  <c r="G76" i="20"/>
  <c r="AM74" i="20"/>
  <c r="G72" i="20"/>
  <c r="AM70" i="20"/>
  <c r="G68" i="20"/>
  <c r="AM66" i="20"/>
  <c r="G64" i="20"/>
  <c r="AM62" i="20"/>
  <c r="G60" i="20"/>
  <c r="AM58" i="20"/>
  <c r="G56" i="20"/>
  <c r="AM54" i="20"/>
  <c r="G52" i="20"/>
  <c r="AM50" i="20"/>
  <c r="G48" i="20"/>
  <c r="AM46" i="20"/>
  <c r="AT44" i="20"/>
  <c r="A1" i="21"/>
  <c r="V146" i="20"/>
  <c r="AM145" i="20"/>
  <c r="Y143" i="20"/>
  <c r="S141" i="20"/>
  <c r="AT139" i="20"/>
  <c r="AM138" i="20"/>
  <c r="AM137" i="20"/>
  <c r="G136" i="20"/>
  <c r="AM134" i="20"/>
  <c r="AM133" i="20"/>
  <c r="G132" i="20"/>
  <c r="AM130" i="20"/>
  <c r="AM129" i="20"/>
  <c r="G128" i="20"/>
  <c r="AM126" i="20"/>
  <c r="AM125" i="20"/>
  <c r="G124" i="20"/>
  <c r="AM122" i="20"/>
  <c r="AM121" i="20"/>
  <c r="G120" i="20"/>
  <c r="AM118" i="20"/>
  <c r="AM117" i="20"/>
  <c r="G116" i="20"/>
  <c r="AM114" i="20"/>
  <c r="AM113" i="20"/>
  <c r="G112" i="20"/>
  <c r="AM110" i="20"/>
  <c r="AM109" i="20"/>
  <c r="G108" i="20"/>
  <c r="AM106" i="20"/>
  <c r="AT103" i="20"/>
  <c r="AT102" i="20"/>
  <c r="V102" i="20"/>
  <c r="S101" i="20"/>
  <c r="AT99" i="20"/>
  <c r="AT98" i="20"/>
  <c r="V98" i="20"/>
  <c r="S97" i="20"/>
  <c r="AT95" i="20"/>
  <c r="AT94" i="20"/>
  <c r="V94" i="20"/>
  <c r="S93" i="20"/>
  <c r="AT91" i="20"/>
  <c r="AT90" i="20"/>
  <c r="V90" i="20"/>
  <c r="S89" i="20"/>
  <c r="AT87" i="20"/>
  <c r="AT86" i="20"/>
  <c r="V86" i="20"/>
  <c r="S85" i="20"/>
  <c r="AT83" i="20"/>
  <c r="AT82" i="20"/>
  <c r="V82" i="20"/>
  <c r="S81" i="20"/>
  <c r="AT79" i="20"/>
  <c r="AT78" i="20"/>
  <c r="V78" i="20"/>
  <c r="S77" i="20"/>
  <c r="AT75" i="20"/>
  <c r="AT74" i="20"/>
  <c r="V74" i="20"/>
  <c r="S73" i="20"/>
  <c r="AT71" i="20"/>
  <c r="AT70" i="20"/>
  <c r="V70" i="20"/>
  <c r="S69" i="20"/>
  <c r="AT67" i="20"/>
  <c r="AT66" i="20"/>
  <c r="V66" i="20"/>
  <c r="S65" i="20"/>
  <c r="AT63" i="20"/>
  <c r="AT62" i="20"/>
  <c r="V62" i="20"/>
  <c r="S61" i="20"/>
  <c r="AT59" i="20"/>
  <c r="AT58" i="20"/>
  <c r="V58" i="20"/>
  <c r="S57" i="20"/>
  <c r="AT55" i="20"/>
  <c r="AT54" i="20"/>
  <c r="V54" i="20"/>
  <c r="S53" i="20"/>
  <c r="AT51" i="20"/>
  <c r="AT50" i="20"/>
  <c r="V50" i="20"/>
  <c r="S49" i="20"/>
  <c r="AT47" i="20"/>
  <c r="AT46" i="20"/>
  <c r="V46" i="20"/>
  <c r="V2" i="20" s="1"/>
  <c r="M146" i="20"/>
  <c r="M2" i="20" s="1"/>
  <c r="S145" i="20"/>
  <c r="AT143" i="20"/>
  <c r="AD143" i="20"/>
  <c r="AX142" i="20"/>
  <c r="AI142" i="20"/>
  <c r="AD142" i="20"/>
  <c r="AT138" i="20"/>
  <c r="V138" i="20"/>
  <c r="S137" i="20"/>
  <c r="AT135" i="20"/>
  <c r="AT134" i="20"/>
  <c r="V134" i="20"/>
  <c r="S133" i="20"/>
  <c r="AT131" i="20"/>
  <c r="AT130" i="20"/>
  <c r="V130" i="20"/>
  <c r="S129" i="20"/>
  <c r="AT127" i="20"/>
  <c r="AT126" i="20"/>
  <c r="V126" i="20"/>
  <c r="S125" i="20"/>
  <c r="AT123" i="20"/>
  <c r="AT122" i="20"/>
  <c r="V122" i="20"/>
  <c r="S121" i="20"/>
  <c r="AT119" i="20"/>
  <c r="AT118" i="20"/>
  <c r="V118" i="20"/>
  <c r="S117" i="20"/>
  <c r="AT115" i="20"/>
  <c r="AT114" i="20"/>
  <c r="V114" i="20"/>
  <c r="S113" i="20"/>
  <c r="AT111" i="20"/>
  <c r="AT110" i="20"/>
  <c r="V110" i="20"/>
  <c r="S109" i="20"/>
  <c r="AT107" i="20"/>
  <c r="AT106" i="20"/>
  <c r="V106" i="20"/>
  <c r="S105" i="20"/>
  <c r="Y103" i="20"/>
  <c r="Y99" i="20"/>
  <c r="Y95" i="20"/>
  <c r="Y91" i="20"/>
  <c r="Y87" i="20"/>
  <c r="Y83" i="20"/>
  <c r="Y79" i="20"/>
  <c r="Y75" i="20"/>
  <c r="Y71" i="20"/>
  <c r="Y67" i="20"/>
  <c r="Y63" i="20"/>
  <c r="Y59" i="20"/>
  <c r="Y55" i="20"/>
  <c r="Y51" i="20"/>
  <c r="Y47" i="20"/>
  <c r="AM44" i="20"/>
  <c r="P2" i="20"/>
  <c r="Y45" i="20"/>
  <c r="AT43" i="20"/>
  <c r="AT2" i="20" s="1"/>
  <c r="AM43" i="20"/>
  <c r="G41" i="20"/>
  <c r="AD45" i="20"/>
  <c r="AX44" i="20"/>
  <c r="AI44" i="20"/>
  <c r="AD44" i="20"/>
  <c r="AX2" i="20"/>
  <c r="S2" i="20"/>
  <c r="A1" i="22"/>
  <c r="O8" i="37" l="1"/>
  <c r="F139" i="38"/>
  <c r="O12" i="37"/>
  <c r="J139" i="38"/>
  <c r="N19" i="38"/>
  <c r="O19" i="38"/>
  <c r="C139" i="38"/>
  <c r="O13" i="37"/>
  <c r="K139" i="38"/>
  <c r="O9" i="37"/>
  <c r="G139" i="38"/>
  <c r="N206" i="32"/>
  <c r="N362" i="32"/>
  <c r="M194" i="36"/>
  <c r="M169" i="36"/>
  <c r="M146" i="36"/>
  <c r="M98" i="36"/>
  <c r="M398" i="36"/>
  <c r="AA146" i="33"/>
  <c r="Q121" i="31"/>
  <c r="N121" i="31"/>
  <c r="M113" i="30"/>
  <c r="P113" i="30"/>
  <c r="I189" i="29"/>
  <c r="H201" i="29"/>
  <c r="L40" i="31"/>
  <c r="Q40" i="31" s="1"/>
  <c r="J52" i="31"/>
  <c r="L48" i="31"/>
  <c r="Q48" i="31" s="1"/>
  <c r="J60" i="31"/>
  <c r="I42" i="29"/>
  <c r="N42" i="29" s="1"/>
  <c r="H54" i="29"/>
  <c r="N217" i="32"/>
  <c r="I48" i="29"/>
  <c r="N48" i="29" s="1"/>
  <c r="H60" i="29"/>
  <c r="N410" i="32"/>
  <c r="J83" i="31"/>
  <c r="L71" i="31"/>
  <c r="Q71" i="31" s="1"/>
  <c r="P106" i="30"/>
  <c r="M106" i="30"/>
  <c r="N109" i="30" s="1"/>
  <c r="N110" i="30" s="1"/>
  <c r="P120" i="30"/>
  <c r="M120" i="30"/>
  <c r="AM2" i="20"/>
  <c r="Y2" i="20"/>
  <c r="M121" i="36"/>
  <c r="M122" i="36" s="1"/>
  <c r="M229" i="36"/>
  <c r="J455" i="35"/>
  <c r="M313" i="36"/>
  <c r="M314" i="36" s="1"/>
  <c r="J436" i="35"/>
  <c r="J442" i="35"/>
  <c r="J446" i="35"/>
  <c r="I106" i="34"/>
  <c r="K106" i="34" s="1"/>
  <c r="I110" i="34"/>
  <c r="K110" i="34" s="1"/>
  <c r="I114" i="34"/>
  <c r="K114" i="34" s="1"/>
  <c r="I118" i="34"/>
  <c r="K118" i="34" s="1"/>
  <c r="I122" i="34"/>
  <c r="K122" i="34" s="1"/>
  <c r="I126" i="34"/>
  <c r="K126" i="34" s="1"/>
  <c r="I130" i="34"/>
  <c r="K130" i="34" s="1"/>
  <c r="I134" i="34"/>
  <c r="K134" i="34" s="1"/>
  <c r="I138" i="34"/>
  <c r="K138" i="34" s="1"/>
  <c r="I196" i="34"/>
  <c r="K196" i="34" s="1"/>
  <c r="I200" i="34"/>
  <c r="K200" i="34" s="1"/>
  <c r="I204" i="34"/>
  <c r="K204" i="34" s="1"/>
  <c r="I108" i="34"/>
  <c r="K108" i="34" s="1"/>
  <c r="I112" i="34"/>
  <c r="K112" i="34" s="1"/>
  <c r="I116" i="34"/>
  <c r="K116" i="34" s="1"/>
  <c r="I120" i="34"/>
  <c r="K120" i="34" s="1"/>
  <c r="I124" i="34"/>
  <c r="K124" i="34" s="1"/>
  <c r="I128" i="34"/>
  <c r="K128" i="34" s="1"/>
  <c r="I132" i="34"/>
  <c r="K132" i="34" s="1"/>
  <c r="I136" i="34"/>
  <c r="K136" i="34" s="1"/>
  <c r="I140" i="34"/>
  <c r="K140" i="34" s="1"/>
  <c r="I194" i="34"/>
  <c r="K194" i="34" s="1"/>
  <c r="I198" i="34"/>
  <c r="K198" i="34" s="1"/>
  <c r="I202" i="34"/>
  <c r="K202" i="34" s="1"/>
  <c r="I109" i="34"/>
  <c r="K109" i="34" s="1"/>
  <c r="I117" i="34"/>
  <c r="K117" i="34" s="1"/>
  <c r="I125" i="34"/>
  <c r="K125" i="34" s="1"/>
  <c r="I133" i="34"/>
  <c r="K133" i="34" s="1"/>
  <c r="I141" i="34"/>
  <c r="K141" i="34" s="1"/>
  <c r="I153" i="34"/>
  <c r="K153" i="34" s="1"/>
  <c r="I155" i="34"/>
  <c r="K155" i="34" s="1"/>
  <c r="I169" i="34"/>
  <c r="K169" i="34" s="1"/>
  <c r="I171" i="34"/>
  <c r="K171" i="34" s="1"/>
  <c r="I185" i="34"/>
  <c r="K185" i="34" s="1"/>
  <c r="I187" i="34"/>
  <c r="K187" i="34" s="1"/>
  <c r="K439" i="34" s="1"/>
  <c r="I201" i="34"/>
  <c r="K201" i="34" s="1"/>
  <c r="I203" i="34"/>
  <c r="K203" i="34" s="1"/>
  <c r="I217" i="34"/>
  <c r="K217" i="34" s="1"/>
  <c r="I219" i="34"/>
  <c r="K219" i="34" s="1"/>
  <c r="I233" i="34"/>
  <c r="K233" i="34" s="1"/>
  <c r="I235" i="34"/>
  <c r="K235" i="34" s="1"/>
  <c r="I105" i="34"/>
  <c r="K105" i="34" s="1"/>
  <c r="I113" i="34"/>
  <c r="K113" i="34" s="1"/>
  <c r="I121" i="34"/>
  <c r="K121" i="34" s="1"/>
  <c r="I129" i="34"/>
  <c r="K129" i="34" s="1"/>
  <c r="I137" i="34"/>
  <c r="K137" i="34" s="1"/>
  <c r="I145" i="34"/>
  <c r="K145" i="34" s="1"/>
  <c r="I147" i="34"/>
  <c r="K147" i="34" s="1"/>
  <c r="I161" i="34"/>
  <c r="K161" i="34" s="1"/>
  <c r="I163" i="34"/>
  <c r="K163" i="34" s="1"/>
  <c r="I177" i="34"/>
  <c r="K177" i="34" s="1"/>
  <c r="K438" i="34" s="1"/>
  <c r="I179" i="34"/>
  <c r="K179" i="34" s="1"/>
  <c r="I193" i="34"/>
  <c r="K193" i="34" s="1"/>
  <c r="I195" i="34"/>
  <c r="K195" i="34" s="1"/>
  <c r="I209" i="34"/>
  <c r="K209" i="34" s="1"/>
  <c r="I211" i="34"/>
  <c r="K211" i="34" s="1"/>
  <c r="I225" i="34"/>
  <c r="K225" i="34" s="1"/>
  <c r="I227" i="34"/>
  <c r="K227" i="34" s="1"/>
  <c r="I241" i="34"/>
  <c r="K241" i="34" s="1"/>
  <c r="I243" i="34"/>
  <c r="K243" i="34" s="1"/>
  <c r="K444" i="34" s="1"/>
  <c r="I115" i="34"/>
  <c r="K115" i="34" s="1"/>
  <c r="I131" i="34"/>
  <c r="K131" i="34" s="1"/>
  <c r="I197" i="34"/>
  <c r="K197" i="34" s="1"/>
  <c r="I205" i="34"/>
  <c r="K205" i="34" s="1"/>
  <c r="I207" i="34"/>
  <c r="K207" i="34" s="1"/>
  <c r="I221" i="34"/>
  <c r="K221" i="34" s="1"/>
  <c r="I223" i="34"/>
  <c r="K223" i="34" s="1"/>
  <c r="I237" i="34"/>
  <c r="K237" i="34" s="1"/>
  <c r="I239" i="34"/>
  <c r="K239" i="34" s="1"/>
  <c r="I107" i="34"/>
  <c r="K107" i="34" s="1"/>
  <c r="I123" i="34"/>
  <c r="K123" i="34" s="1"/>
  <c r="I139" i="34"/>
  <c r="K139" i="34" s="1"/>
  <c r="I213" i="34"/>
  <c r="K213" i="34" s="1"/>
  <c r="I215" i="34"/>
  <c r="K215" i="34" s="1"/>
  <c r="I229" i="34"/>
  <c r="K229" i="34" s="1"/>
  <c r="I231" i="34"/>
  <c r="K231" i="34" s="1"/>
  <c r="K443" i="34" s="1"/>
  <c r="I384" i="34"/>
  <c r="K384" i="34" s="1"/>
  <c r="I386" i="34"/>
  <c r="K386" i="34" s="1"/>
  <c r="I388" i="34"/>
  <c r="K388" i="34" s="1"/>
  <c r="I390" i="34"/>
  <c r="K390" i="34" s="1"/>
  <c r="I392" i="34"/>
  <c r="K392" i="34" s="1"/>
  <c r="I394" i="34"/>
  <c r="K394" i="34" s="1"/>
  <c r="I396" i="34"/>
  <c r="K396" i="34" s="1"/>
  <c r="I398" i="34"/>
  <c r="K398" i="34" s="1"/>
  <c r="I400" i="34"/>
  <c r="K400" i="34" s="1"/>
  <c r="I402" i="34"/>
  <c r="K402" i="34" s="1"/>
  <c r="I404" i="34"/>
  <c r="K404" i="34" s="1"/>
  <c r="I406" i="34"/>
  <c r="K406" i="34" s="1"/>
  <c r="I408" i="34"/>
  <c r="K408" i="34" s="1"/>
  <c r="I410" i="34"/>
  <c r="K410" i="34" s="1"/>
  <c r="I412" i="34"/>
  <c r="K412" i="34" s="1"/>
  <c r="I414" i="34"/>
  <c r="K414" i="34" s="1"/>
  <c r="I416" i="34"/>
  <c r="K416" i="34" s="1"/>
  <c r="I418" i="34"/>
  <c r="K418" i="34" s="1"/>
  <c r="I420" i="34"/>
  <c r="K420" i="34" s="1"/>
  <c r="I111" i="34"/>
  <c r="K111" i="34" s="1"/>
  <c r="I143" i="34"/>
  <c r="K143" i="34" s="1"/>
  <c r="I157" i="34"/>
  <c r="K157" i="34" s="1"/>
  <c r="I159" i="34"/>
  <c r="K159" i="34" s="1"/>
  <c r="K437" i="34" s="1"/>
  <c r="I173" i="34"/>
  <c r="K173" i="34" s="1"/>
  <c r="I175" i="34"/>
  <c r="K175" i="34" s="1"/>
  <c r="I189" i="34"/>
  <c r="K189" i="34" s="1"/>
  <c r="I191" i="34"/>
  <c r="K191" i="34" s="1"/>
  <c r="I127" i="34"/>
  <c r="K127" i="34" s="1"/>
  <c r="I149" i="34"/>
  <c r="K149" i="34" s="1"/>
  <c r="I151" i="34"/>
  <c r="K151" i="34" s="1"/>
  <c r="I165" i="34"/>
  <c r="K165" i="34" s="1"/>
  <c r="I167" i="34"/>
  <c r="K167" i="34" s="1"/>
  <c r="I181" i="34"/>
  <c r="K181" i="34" s="1"/>
  <c r="I183" i="34"/>
  <c r="K183" i="34" s="1"/>
  <c r="I199" i="34"/>
  <c r="K199" i="34" s="1"/>
  <c r="I135" i="34"/>
  <c r="K135" i="34" s="1"/>
  <c r="I119" i="34"/>
  <c r="K119" i="34" s="1"/>
  <c r="I172" i="34"/>
  <c r="K172" i="34" s="1"/>
  <c r="I206" i="34"/>
  <c r="K206" i="34" s="1"/>
  <c r="K441" i="34" s="1"/>
  <c r="I238" i="34"/>
  <c r="K238" i="34" s="1"/>
  <c r="I302" i="34"/>
  <c r="K302" i="34" s="1"/>
  <c r="I304" i="34"/>
  <c r="K304" i="34" s="1"/>
  <c r="I306" i="34"/>
  <c r="K306" i="34" s="1"/>
  <c r="I308" i="34"/>
  <c r="K308" i="34" s="1"/>
  <c r="I310" i="34"/>
  <c r="K310" i="34" s="1"/>
  <c r="I312" i="34"/>
  <c r="K312" i="34" s="1"/>
  <c r="I314" i="34"/>
  <c r="K314" i="34" s="1"/>
  <c r="K450" i="34" s="1"/>
  <c r="I316" i="34"/>
  <c r="K316" i="34" s="1"/>
  <c r="I318" i="34"/>
  <c r="K318" i="34" s="1"/>
  <c r="I320" i="34"/>
  <c r="K320" i="34" s="1"/>
  <c r="I322" i="34"/>
  <c r="K322" i="34" s="1"/>
  <c r="I324" i="34"/>
  <c r="K324" i="34" s="1"/>
  <c r="I326" i="34"/>
  <c r="K326" i="34" s="1"/>
  <c r="I328" i="34"/>
  <c r="K328" i="34" s="1"/>
  <c r="I330" i="34"/>
  <c r="K330" i="34" s="1"/>
  <c r="I332" i="34"/>
  <c r="K332" i="34" s="1"/>
  <c r="I334" i="34"/>
  <c r="K334" i="34" s="1"/>
  <c r="I336" i="34"/>
  <c r="K336" i="34" s="1"/>
  <c r="I338" i="34"/>
  <c r="K338" i="34" s="1"/>
  <c r="I340" i="34"/>
  <c r="K340" i="34" s="1"/>
  <c r="I342" i="34"/>
  <c r="K342" i="34" s="1"/>
  <c r="I344" i="34"/>
  <c r="K344" i="34" s="1"/>
  <c r="I346" i="34"/>
  <c r="K346" i="34" s="1"/>
  <c r="I348" i="34"/>
  <c r="K348" i="34" s="1"/>
  <c r="I350" i="34"/>
  <c r="K350" i="34" s="1"/>
  <c r="I352" i="34"/>
  <c r="K352" i="34" s="1"/>
  <c r="I354" i="34"/>
  <c r="K354" i="34" s="1"/>
  <c r="I356" i="34"/>
  <c r="K356" i="34" s="1"/>
  <c r="I358" i="34"/>
  <c r="K358" i="34" s="1"/>
  <c r="I360" i="34"/>
  <c r="K360" i="34" s="1"/>
  <c r="I362" i="34"/>
  <c r="K362" i="34" s="1"/>
  <c r="I364" i="34"/>
  <c r="K364" i="34" s="1"/>
  <c r="I366" i="34"/>
  <c r="K366" i="34" s="1"/>
  <c r="I368" i="34"/>
  <c r="K368" i="34" s="1"/>
  <c r="I370" i="34"/>
  <c r="K370" i="34" s="1"/>
  <c r="I372" i="34"/>
  <c r="K372" i="34" s="1"/>
  <c r="I374" i="34"/>
  <c r="K374" i="34" s="1"/>
  <c r="I376" i="34"/>
  <c r="K376" i="34" s="1"/>
  <c r="I378" i="34"/>
  <c r="K378" i="34" s="1"/>
  <c r="I380" i="34"/>
  <c r="K380" i="34" s="1"/>
  <c r="I382" i="34"/>
  <c r="K382" i="34" s="1"/>
  <c r="Y109" i="33"/>
  <c r="Y133" i="33"/>
  <c r="Y157" i="33"/>
  <c r="Y181" i="33"/>
  <c r="Y205" i="33"/>
  <c r="Y229" i="33"/>
  <c r="Y253" i="33"/>
  <c r="Y277" i="33"/>
  <c r="Y301" i="33"/>
  <c r="Y325" i="33"/>
  <c r="Y349" i="33"/>
  <c r="Y373" i="33"/>
  <c r="Y397" i="33"/>
  <c r="Y121" i="33"/>
  <c r="Y145" i="33"/>
  <c r="Y169" i="33"/>
  <c r="Y193" i="33"/>
  <c r="Y217" i="33"/>
  <c r="Y241" i="33"/>
  <c r="Y265" i="33"/>
  <c r="Y289" i="33"/>
  <c r="Y313" i="33"/>
  <c r="Y337" i="33"/>
  <c r="Y361" i="33"/>
  <c r="Y385" i="33"/>
  <c r="Y112" i="33"/>
  <c r="Y116" i="33"/>
  <c r="Y120" i="33"/>
  <c r="Y123" i="33"/>
  <c r="Y127" i="33"/>
  <c r="Y131" i="33"/>
  <c r="Y138" i="33"/>
  <c r="Y142" i="33"/>
  <c r="Y146" i="33"/>
  <c r="Y149" i="33"/>
  <c r="Y153" i="33"/>
  <c r="Y160" i="33"/>
  <c r="Y164" i="33"/>
  <c r="Y168" i="33"/>
  <c r="Y171" i="33"/>
  <c r="Y175" i="33"/>
  <c r="Y179" i="33"/>
  <c r="Y186" i="33"/>
  <c r="Y190" i="33"/>
  <c r="Y207" i="33"/>
  <c r="Y211" i="33"/>
  <c r="Y215" i="33"/>
  <c r="Y222" i="33"/>
  <c r="Y226" i="33"/>
  <c r="Y230" i="33"/>
  <c r="Y233" i="33"/>
  <c r="Y237" i="33"/>
  <c r="Y244" i="33"/>
  <c r="Y248" i="33"/>
  <c r="Y252" i="33"/>
  <c r="Y255" i="33"/>
  <c r="Y259" i="33"/>
  <c r="Y263" i="33"/>
  <c r="Y270" i="33"/>
  <c r="Y274" i="33"/>
  <c r="Y278" i="33"/>
  <c r="Y281" i="33"/>
  <c r="Y285" i="33"/>
  <c r="Y292" i="33"/>
  <c r="Y296" i="33"/>
  <c r="Y300" i="33"/>
  <c r="Y302" i="33"/>
  <c r="Y303" i="33"/>
  <c r="Y307" i="33"/>
  <c r="Y311" i="33"/>
  <c r="Y316" i="33"/>
  <c r="Y320" i="33"/>
  <c r="Y324" i="33"/>
  <c r="Y329" i="33"/>
  <c r="Y333" i="33"/>
  <c r="Y342" i="33"/>
  <c r="Y346" i="33"/>
  <c r="Y350" i="33"/>
  <c r="Y351" i="33"/>
  <c r="Y355" i="33"/>
  <c r="Y359" i="33"/>
  <c r="Y364" i="33"/>
  <c r="Y368" i="33"/>
  <c r="Y372" i="33"/>
  <c r="Y377" i="33"/>
  <c r="Y381" i="33"/>
  <c r="Y390" i="33"/>
  <c r="Y394" i="33"/>
  <c r="Y398" i="33"/>
  <c r="Y399" i="33"/>
  <c r="Y403" i="33"/>
  <c r="Y421" i="33"/>
  <c r="Y114" i="33"/>
  <c r="Y118" i="33"/>
  <c r="Y122" i="33"/>
  <c r="Y125" i="33"/>
  <c r="Y129" i="33"/>
  <c r="Y136" i="33"/>
  <c r="Y140" i="33"/>
  <c r="Y144" i="33"/>
  <c r="Y147" i="33"/>
  <c r="Y151" i="33"/>
  <c r="Y155" i="33"/>
  <c r="Y162" i="33"/>
  <c r="Y166" i="33"/>
  <c r="Y170" i="33"/>
  <c r="Y173" i="33"/>
  <c r="Y177" i="33"/>
  <c r="Y184" i="33"/>
  <c r="Y188" i="33"/>
  <c r="Y192" i="33"/>
  <c r="Y194" i="33"/>
  <c r="Y206" i="33"/>
  <c r="Y209" i="33"/>
  <c r="Y213" i="33"/>
  <c r="Y220" i="33"/>
  <c r="Y224" i="33"/>
  <c r="Y228" i="33"/>
  <c r="Y231" i="33"/>
  <c r="Y235" i="33"/>
  <c r="Y239" i="33"/>
  <c r="Y246" i="33"/>
  <c r="Y250" i="33"/>
  <c r="Y254" i="33"/>
  <c r="Y257" i="33"/>
  <c r="Y261" i="33"/>
  <c r="Y268" i="33"/>
  <c r="Y272" i="33"/>
  <c r="Y276" i="33"/>
  <c r="Y279" i="33"/>
  <c r="Y283" i="33"/>
  <c r="Y287" i="33"/>
  <c r="Y294" i="33"/>
  <c r="Y298" i="33"/>
  <c r="Y305" i="33"/>
  <c r="Y309" i="33"/>
  <c r="Y318" i="33"/>
  <c r="Y322" i="33"/>
  <c r="Y326" i="33"/>
  <c r="Y327" i="33"/>
  <c r="Y331" i="33"/>
  <c r="Y335" i="33"/>
  <c r="Y340" i="33"/>
  <c r="Y344" i="33"/>
  <c r="Y348" i="33"/>
  <c r="Y353" i="33"/>
  <c r="Y357" i="33"/>
  <c r="Y366" i="33"/>
  <c r="Y370" i="33"/>
  <c r="Y374" i="33"/>
  <c r="Y375" i="33"/>
  <c r="Y379" i="33"/>
  <c r="Y383" i="33"/>
  <c r="Y388" i="33"/>
  <c r="Y392" i="33"/>
  <c r="Y396" i="33"/>
  <c r="Y401" i="33"/>
  <c r="Y409" i="33"/>
  <c r="Y105" i="33"/>
  <c r="Z109" i="33" s="1"/>
  <c r="Y107" i="33"/>
  <c r="Y110" i="33"/>
  <c r="Y115" i="33"/>
  <c r="Y128" i="33"/>
  <c r="Y135" i="33"/>
  <c r="Y143" i="33"/>
  <c r="Y154" i="33"/>
  <c r="Y158" i="33"/>
  <c r="Y161" i="33"/>
  <c r="Y174" i="33"/>
  <c r="Y189" i="33"/>
  <c r="Y196" i="33"/>
  <c r="Y200" i="33"/>
  <c r="Y204" i="33"/>
  <c r="Y212" i="33"/>
  <c r="Y219" i="33"/>
  <c r="Y227" i="33"/>
  <c r="Y238" i="33"/>
  <c r="Y242" i="33"/>
  <c r="Y245" i="33"/>
  <c r="Y258" i="33"/>
  <c r="Y273" i="33"/>
  <c r="Y284" i="33"/>
  <c r="Y291" i="33"/>
  <c r="Y299" i="33"/>
  <c r="Y306" i="33"/>
  <c r="Y328" i="33"/>
  <c r="Y332" i="33"/>
  <c r="Y336" i="33"/>
  <c r="Y338" i="33"/>
  <c r="Y363" i="33"/>
  <c r="Y367" i="33"/>
  <c r="Y371" i="33"/>
  <c r="Y389" i="33"/>
  <c r="Y393" i="33"/>
  <c r="Y400" i="33"/>
  <c r="Y404" i="33"/>
  <c r="Y405" i="33"/>
  <c r="Y406" i="33"/>
  <c r="Y407" i="33"/>
  <c r="Y408" i="33"/>
  <c r="Y419" i="33"/>
  <c r="Y106" i="33"/>
  <c r="Y108" i="33"/>
  <c r="Y111" i="33"/>
  <c r="Y119" i="33"/>
  <c r="Y124" i="33"/>
  <c r="Y132" i="33"/>
  <c r="Y139" i="33"/>
  <c r="Y150" i="33"/>
  <c r="Y165" i="33"/>
  <c r="Y178" i="33"/>
  <c r="Y185" i="33"/>
  <c r="Y198" i="33"/>
  <c r="Y202" i="33"/>
  <c r="Y208" i="33"/>
  <c r="Y216" i="33"/>
  <c r="Y223" i="33"/>
  <c r="Y234" i="33"/>
  <c r="Y249" i="33"/>
  <c r="Y262" i="33"/>
  <c r="Y269" i="33"/>
  <c r="Z277" i="33" s="1"/>
  <c r="Y280" i="33"/>
  <c r="Y288" i="33"/>
  <c r="Y295" i="33"/>
  <c r="Y310" i="33"/>
  <c r="Y330" i="33"/>
  <c r="Y334" i="33"/>
  <c r="Y365" i="33"/>
  <c r="Y369" i="33"/>
  <c r="Y387" i="33"/>
  <c r="Z397" i="33" s="1"/>
  <c r="Y391" i="33"/>
  <c r="Y395" i="33"/>
  <c r="Y402" i="33"/>
  <c r="Y417" i="33"/>
  <c r="Y117" i="33"/>
  <c r="Y130" i="33"/>
  <c r="Y152" i="33"/>
  <c r="Y159" i="33"/>
  <c r="Y191" i="33"/>
  <c r="Y221" i="33"/>
  <c r="Y251" i="33"/>
  <c r="Y260" i="33"/>
  <c r="Y267" i="33"/>
  <c r="Y304" i="33"/>
  <c r="Y378" i="33"/>
  <c r="Y382" i="33"/>
  <c r="Y420" i="33"/>
  <c r="Y137" i="33"/>
  <c r="Y167" i="33"/>
  <c r="Y176" i="33"/>
  <c r="Y183" i="33"/>
  <c r="Y214" i="33"/>
  <c r="Y236" i="33"/>
  <c r="Y243" i="33"/>
  <c r="Y275" i="33"/>
  <c r="Y282" i="33"/>
  <c r="Y297" i="33"/>
  <c r="Y312" i="33"/>
  <c r="Y376" i="33"/>
  <c r="Y380" i="33"/>
  <c r="Y384" i="33"/>
  <c r="Y411" i="33"/>
  <c r="Y412" i="33"/>
  <c r="Y413" i="33"/>
  <c r="Y414" i="33"/>
  <c r="Y415" i="33"/>
  <c r="Y416" i="33"/>
  <c r="Y126" i="33"/>
  <c r="Y180" i="33"/>
  <c r="Y210" i="33"/>
  <c r="Y264" i="33"/>
  <c r="Y293" i="33"/>
  <c r="Y317" i="33"/>
  <c r="Y321" i="33"/>
  <c r="Y352" i="33"/>
  <c r="Y356" i="33"/>
  <c r="Y360" i="33"/>
  <c r="Y362" i="33"/>
  <c r="Z373" i="33" s="1"/>
  <c r="Y134" i="33"/>
  <c r="Y172" i="33"/>
  <c r="Y187" i="33"/>
  <c r="Y218" i="33"/>
  <c r="Y256" i="33"/>
  <c r="Y271" i="33"/>
  <c r="Y339" i="33"/>
  <c r="Y343" i="33"/>
  <c r="Y347" i="33"/>
  <c r="Y141" i="33"/>
  <c r="Y156" i="33"/>
  <c r="Y225" i="33"/>
  <c r="Y240" i="33"/>
  <c r="Y308" i="33"/>
  <c r="Y315" i="33"/>
  <c r="Y319" i="33"/>
  <c r="Y323" i="33"/>
  <c r="Y354" i="33"/>
  <c r="Y358" i="33"/>
  <c r="Y113" i="33"/>
  <c r="Y148" i="33"/>
  <c r="Y163" i="33"/>
  <c r="Y195" i="33"/>
  <c r="Y197" i="33"/>
  <c r="Y199" i="33"/>
  <c r="Y201" i="33"/>
  <c r="Y203" i="33"/>
  <c r="Y232" i="33"/>
  <c r="Y247" i="33"/>
  <c r="Y286" i="33"/>
  <c r="Y341" i="33"/>
  <c r="Y345" i="33"/>
  <c r="Y418" i="33"/>
  <c r="I208" i="34"/>
  <c r="K208" i="34" s="1"/>
  <c r="I224" i="34"/>
  <c r="K224" i="34" s="1"/>
  <c r="I240" i="34"/>
  <c r="K240" i="34" s="1"/>
  <c r="I146" i="34"/>
  <c r="K146" i="34" s="1"/>
  <c r="I162" i="34"/>
  <c r="K162" i="34" s="1"/>
  <c r="I178" i="34"/>
  <c r="K178" i="34" s="1"/>
  <c r="I385" i="34"/>
  <c r="K385" i="34" s="1"/>
  <c r="I393" i="34"/>
  <c r="K393" i="34" s="1"/>
  <c r="I401" i="34"/>
  <c r="K401" i="34" s="1"/>
  <c r="I409" i="34"/>
  <c r="K409" i="34" s="1"/>
  <c r="I417" i="34"/>
  <c r="K417" i="34" s="1"/>
  <c r="Y182" i="33"/>
  <c r="N253" i="32"/>
  <c r="N254" i="32" s="1"/>
  <c r="N301" i="32"/>
  <c r="M121" i="30"/>
  <c r="Q121" i="29" s="1"/>
  <c r="P121" i="30"/>
  <c r="N397" i="32"/>
  <c r="N398" i="32" s="1"/>
  <c r="L42" i="31"/>
  <c r="Q42" i="31" s="1"/>
  <c r="J54" i="31"/>
  <c r="K124" i="30"/>
  <c r="I136" i="30"/>
  <c r="K138" i="30"/>
  <c r="I150" i="30"/>
  <c r="I195" i="29"/>
  <c r="H207" i="29"/>
  <c r="Q113" i="29"/>
  <c r="Q145" i="29"/>
  <c r="Y314" i="33"/>
  <c r="Y410" i="33"/>
  <c r="I163" i="29"/>
  <c r="H175" i="29"/>
  <c r="L58" i="31"/>
  <c r="Q58" i="31" s="1"/>
  <c r="J70" i="31"/>
  <c r="H50" i="29"/>
  <c r="I38" i="29"/>
  <c r="N38" i="29" s="1"/>
  <c r="M206" i="36"/>
  <c r="M218" i="36"/>
  <c r="M277" i="36"/>
  <c r="M337" i="36"/>
  <c r="M338" i="36" s="1"/>
  <c r="M385" i="36"/>
  <c r="M386" i="36" s="1"/>
  <c r="J453" i="35"/>
  <c r="J454" i="35"/>
  <c r="N265" i="32"/>
  <c r="M141" i="30"/>
  <c r="P141" i="30"/>
  <c r="P112" i="30"/>
  <c r="M112" i="30"/>
  <c r="P126" i="30"/>
  <c r="M126" i="30"/>
  <c r="K128" i="30"/>
  <c r="I140" i="30"/>
  <c r="J50" i="31"/>
  <c r="L38" i="31"/>
  <c r="Q38" i="31" s="1"/>
  <c r="I40" i="29"/>
  <c r="N40" i="29" s="1"/>
  <c r="H52" i="29"/>
  <c r="AA145" i="33"/>
  <c r="N145" i="32"/>
  <c r="N374" i="32"/>
  <c r="J75" i="31"/>
  <c r="L63" i="31"/>
  <c r="Q63" i="31" s="1"/>
  <c r="I173" i="29"/>
  <c r="H185" i="29"/>
  <c r="AD2" i="20"/>
  <c r="G2" i="20"/>
  <c r="M157" i="36"/>
  <c r="M158" i="36" s="1"/>
  <c r="M74" i="36"/>
  <c r="K432" i="34"/>
  <c r="M361" i="36"/>
  <c r="M362" i="36" s="1"/>
  <c r="J457" i="35"/>
  <c r="J434" i="35"/>
  <c r="J438" i="35"/>
  <c r="J444" i="35"/>
  <c r="J448" i="35"/>
  <c r="I440" i="35"/>
  <c r="J440" i="35" s="1"/>
  <c r="I156" i="34"/>
  <c r="K156" i="34" s="1"/>
  <c r="I188" i="34"/>
  <c r="K188" i="34" s="1"/>
  <c r="I222" i="34"/>
  <c r="K222" i="34" s="1"/>
  <c r="I218" i="34"/>
  <c r="K218" i="34" s="1"/>
  <c r="I234" i="34"/>
  <c r="K234" i="34" s="1"/>
  <c r="I152" i="34"/>
  <c r="K152" i="34" s="1"/>
  <c r="I168" i="34"/>
  <c r="K168" i="34" s="1"/>
  <c r="I184" i="34"/>
  <c r="K184" i="34" s="1"/>
  <c r="I389" i="34"/>
  <c r="K389" i="34" s="1"/>
  <c r="I397" i="34"/>
  <c r="K397" i="34" s="1"/>
  <c r="I405" i="34"/>
  <c r="K405" i="34" s="1"/>
  <c r="I413" i="34"/>
  <c r="K413" i="34" s="1"/>
  <c r="I421" i="34"/>
  <c r="K421" i="34" s="1"/>
  <c r="K50" i="30"/>
  <c r="P50" i="30" s="1"/>
  <c r="I62" i="30"/>
  <c r="N325" i="32"/>
  <c r="N326" i="32" s="1"/>
  <c r="L44" i="31"/>
  <c r="Q44" i="31" s="1"/>
  <c r="J56" i="31"/>
  <c r="I44" i="29"/>
  <c r="N44" i="29" s="1"/>
  <c r="H56" i="29"/>
  <c r="I167" i="29"/>
  <c r="H179" i="29"/>
  <c r="N193" i="32"/>
  <c r="N194" i="32" s="1"/>
  <c r="J67" i="31"/>
  <c r="L55" i="31"/>
  <c r="Q55" i="31" s="1"/>
  <c r="J93" i="31"/>
  <c r="L81" i="31"/>
  <c r="Q81" i="31" s="1"/>
  <c r="P116" i="30"/>
  <c r="M116" i="30"/>
  <c r="N133" i="32"/>
  <c r="N134" i="32" s="1"/>
  <c r="M432" i="30"/>
  <c r="Y290" i="33"/>
  <c r="K118" i="30"/>
  <c r="I130" i="30"/>
  <c r="K132" i="30"/>
  <c r="I144" i="30"/>
  <c r="I46" i="29"/>
  <c r="N46" i="29" s="1"/>
  <c r="H58" i="29"/>
  <c r="I181" i="29"/>
  <c r="H193" i="29"/>
  <c r="M40" i="23"/>
  <c r="M41" i="23"/>
  <c r="L46" i="23"/>
  <c r="J699" i="23"/>
  <c r="M73" i="23"/>
  <c r="M74" i="23"/>
  <c r="I133" i="24"/>
  <c r="L71" i="23"/>
  <c r="J701" i="23"/>
  <c r="Q677" i="28"/>
  <c r="P677" i="28"/>
  <c r="Q681" i="28"/>
  <c r="P681" i="28"/>
  <c r="M25" i="23"/>
  <c r="M76" i="23"/>
  <c r="M713" i="27"/>
  <c r="M48" i="23"/>
  <c r="A352" i="24"/>
  <c r="A364" i="24" s="1"/>
  <c r="A376" i="24" s="1"/>
  <c r="A388" i="24" s="1"/>
  <c r="A400" i="24" s="1"/>
  <c r="A412" i="24" s="1"/>
  <c r="A424" i="24" s="1"/>
  <c r="A436" i="24" s="1"/>
  <c r="A448" i="24" s="1"/>
  <c r="A460" i="24" s="1"/>
  <c r="A472" i="24" s="1"/>
  <c r="A484" i="24" s="1"/>
  <c r="A496" i="24" s="1"/>
  <c r="A508" i="24" s="1"/>
  <c r="A520" i="24" s="1"/>
  <c r="A532" i="24" s="1"/>
  <c r="A544" i="24" s="1"/>
  <c r="A556" i="24" s="1"/>
  <c r="A568" i="24" s="1"/>
  <c r="A580" i="24" s="1"/>
  <c r="A592" i="24" s="1"/>
  <c r="A604" i="24" s="1"/>
  <c r="A616" i="24" s="1"/>
  <c r="A628" i="24" s="1"/>
  <c r="A640" i="24" s="1"/>
  <c r="A652" i="24" s="1"/>
  <c r="A664" i="24" s="1"/>
  <c r="A676" i="24" s="1"/>
  <c r="A688" i="24" s="1"/>
  <c r="A700" i="24" s="1"/>
  <c r="A712" i="24" s="1"/>
  <c r="A724" i="24" s="1"/>
  <c r="A736" i="24" s="1"/>
  <c r="A748" i="24" s="1"/>
  <c r="A760" i="24" s="1"/>
  <c r="A772" i="24" s="1"/>
  <c r="A784" i="24" s="1"/>
  <c r="A796" i="24" s="1"/>
  <c r="A808" i="24" s="1"/>
  <c r="A820" i="24" s="1"/>
  <c r="A832" i="24" s="1"/>
  <c r="A341" i="24"/>
  <c r="L22" i="23"/>
  <c r="M33" i="23" s="1"/>
  <c r="J697" i="23"/>
  <c r="M49" i="23"/>
  <c r="M67" i="23"/>
  <c r="M29" i="23"/>
  <c r="M65" i="23"/>
  <c r="Q679" i="28"/>
  <c r="M35" i="23"/>
  <c r="M43" i="23"/>
  <c r="M42" i="23"/>
  <c r="M89" i="23"/>
  <c r="M88" i="23"/>
  <c r="M46" i="23"/>
  <c r="M60" i="23"/>
  <c r="M709" i="27"/>
  <c r="N677" i="28"/>
  <c r="M714" i="27"/>
  <c r="M718" i="27"/>
  <c r="N689" i="28"/>
  <c r="N697" i="28"/>
  <c r="N705" i="28"/>
  <c r="N713" i="28"/>
  <c r="M677" i="27"/>
  <c r="M681" i="27"/>
  <c r="M685" i="27"/>
  <c r="M689" i="27"/>
  <c r="M693" i="27"/>
  <c r="M697" i="27"/>
  <c r="M701" i="27"/>
  <c r="M705" i="27"/>
  <c r="M56" i="23"/>
  <c r="M55" i="23"/>
  <c r="L11" i="23"/>
  <c r="J696" i="23"/>
  <c r="M36" i="23"/>
  <c r="M52" i="23"/>
  <c r="M71" i="23"/>
  <c r="I145" i="24"/>
  <c r="M39" i="23"/>
  <c r="M38" i="23"/>
  <c r="M72" i="23"/>
  <c r="M95" i="23"/>
  <c r="Q680" i="28"/>
  <c r="P680" i="28"/>
  <c r="N681" i="28"/>
  <c r="M51" i="23"/>
  <c r="M64" i="23"/>
  <c r="L59" i="23"/>
  <c r="J700" i="23"/>
  <c r="L83" i="23"/>
  <c r="J702" i="23"/>
  <c r="M53" i="23"/>
  <c r="M97" i="23"/>
  <c r="M98" i="23"/>
  <c r="M96" i="23"/>
  <c r="M711" i="27"/>
  <c r="N679" i="28"/>
  <c r="M716" i="27"/>
  <c r="N685" i="28"/>
  <c r="N693" i="28"/>
  <c r="N701" i="28"/>
  <c r="N709" i="28"/>
  <c r="N717" i="28"/>
  <c r="M679" i="27"/>
  <c r="M683" i="27"/>
  <c r="M687" i="27"/>
  <c r="M691" i="27"/>
  <c r="M695" i="27"/>
  <c r="M699" i="27"/>
  <c r="M703" i="27"/>
  <c r="M707" i="27"/>
  <c r="M28" i="23"/>
  <c r="L34" i="23"/>
  <c r="M45" i="23" s="1"/>
  <c r="J698" i="23"/>
  <c r="M30" i="23"/>
  <c r="M44" i="23"/>
  <c r="M79" i="23"/>
  <c r="M78" i="23"/>
  <c r="I169" i="24"/>
  <c r="M87" i="23"/>
  <c r="Q678" i="28"/>
  <c r="M31" i="23"/>
  <c r="M62" i="23"/>
  <c r="M47" i="23"/>
  <c r="I193" i="24"/>
  <c r="M27" i="23"/>
  <c r="M84" i="23"/>
  <c r="M85" i="23"/>
  <c r="M86" i="23"/>
  <c r="M77" i="23"/>
  <c r="M34" i="23"/>
  <c r="N42" i="14"/>
  <c r="N43" i="14"/>
  <c r="F42" i="13"/>
  <c r="H42" i="13"/>
  <c r="H43" i="13"/>
  <c r="F44" i="3"/>
  <c r="H44" i="3"/>
  <c r="F10" i="7"/>
  <c r="P42" i="8"/>
  <c r="H47" i="3"/>
  <c r="F47" i="3"/>
  <c r="H45" i="12"/>
  <c r="F45" i="12"/>
  <c r="H42" i="3"/>
  <c r="F42" i="3"/>
  <c r="F5" i="3" s="1"/>
  <c r="H42" i="2"/>
  <c r="F42" i="2"/>
  <c r="F5" i="2" s="1"/>
  <c r="P43" i="8"/>
  <c r="N46" i="14"/>
  <c r="N47" i="14"/>
  <c r="N46" i="13"/>
  <c r="N47" i="13"/>
  <c r="P45" i="8"/>
  <c r="P46" i="8"/>
  <c r="D54" i="3"/>
  <c r="F48" i="3"/>
  <c r="G5" i="3"/>
  <c r="H48" i="3"/>
  <c r="C54" i="3"/>
  <c r="F41" i="13"/>
  <c r="H41" i="13"/>
  <c r="H47" i="12"/>
  <c r="F47" i="12"/>
  <c r="H47" i="2"/>
  <c r="F47" i="2"/>
  <c r="H48" i="2"/>
  <c r="F44" i="12"/>
  <c r="F5" i="12" s="1"/>
  <c r="H44" i="12"/>
  <c r="F48" i="12"/>
  <c r="G5" i="12"/>
  <c r="H48" i="12"/>
  <c r="F45" i="14"/>
  <c r="H45" i="14"/>
  <c r="H46" i="3"/>
  <c r="F46" i="3"/>
  <c r="H46" i="2"/>
  <c r="F46" i="2"/>
  <c r="P39" i="8"/>
  <c r="F48" i="2"/>
  <c r="F42" i="14"/>
  <c r="F43" i="14"/>
  <c r="H42" i="14"/>
  <c r="H43" i="14"/>
  <c r="F7" i="15"/>
  <c r="H43" i="3"/>
  <c r="F43" i="3"/>
  <c r="F43" i="13"/>
  <c r="F46" i="12"/>
  <c r="H46" i="12"/>
  <c r="F46" i="14"/>
  <c r="F47" i="14"/>
  <c r="H46" i="14"/>
  <c r="H47" i="14"/>
  <c r="H46" i="13"/>
  <c r="F47" i="13"/>
  <c r="H47" i="13"/>
  <c r="F46" i="13"/>
  <c r="F41" i="14"/>
  <c r="F5" i="14" s="1"/>
  <c r="H41" i="14"/>
  <c r="H45" i="3"/>
  <c r="F43" i="2"/>
  <c r="H44" i="2"/>
  <c r="H43" i="2"/>
  <c r="F45" i="13"/>
  <c r="F5" i="13" s="1"/>
  <c r="H45" i="13"/>
  <c r="Q46" i="13"/>
  <c r="F45" i="3"/>
  <c r="N79" i="38" l="1"/>
  <c r="O79" i="38"/>
  <c r="O5" i="37"/>
  <c r="Z110" i="33"/>
  <c r="AB109" i="33"/>
  <c r="H109" i="33" s="1"/>
  <c r="I109" i="33" s="1"/>
  <c r="O109" i="33" s="1"/>
  <c r="AB104" i="33"/>
  <c r="AB106" i="33"/>
  <c r="H106" i="33" s="1"/>
  <c r="I106" i="33" s="1"/>
  <c r="O106" i="33" s="1"/>
  <c r="AB108" i="33"/>
  <c r="H108" i="33" s="1"/>
  <c r="I108" i="33" s="1"/>
  <c r="O108" i="33" s="1"/>
  <c r="AB105" i="33"/>
  <c r="H105" i="33" s="1"/>
  <c r="I105" i="33" s="1"/>
  <c r="O105" i="33" s="1"/>
  <c r="AB107" i="33"/>
  <c r="H107" i="33" s="1"/>
  <c r="I107" i="33" s="1"/>
  <c r="O107" i="33" s="1"/>
  <c r="AB387" i="33"/>
  <c r="H387" i="33" s="1"/>
  <c r="I387" i="33" s="1"/>
  <c r="O387" i="33" s="1"/>
  <c r="AB391" i="33"/>
  <c r="H391" i="33" s="1"/>
  <c r="I391" i="33" s="1"/>
  <c r="O391" i="33" s="1"/>
  <c r="AB395" i="33"/>
  <c r="H395" i="33" s="1"/>
  <c r="I395" i="33" s="1"/>
  <c r="O395" i="33" s="1"/>
  <c r="AB389" i="33"/>
  <c r="H389" i="33" s="1"/>
  <c r="I389" i="33" s="1"/>
  <c r="O389" i="33" s="1"/>
  <c r="AB393" i="33"/>
  <c r="H393" i="33" s="1"/>
  <c r="I393" i="33" s="1"/>
  <c r="O393" i="33" s="1"/>
  <c r="AB390" i="33"/>
  <c r="H390" i="33" s="1"/>
  <c r="I390" i="33" s="1"/>
  <c r="O390" i="33" s="1"/>
  <c r="AB394" i="33"/>
  <c r="H394" i="33" s="1"/>
  <c r="I394" i="33" s="1"/>
  <c r="O394" i="33" s="1"/>
  <c r="AB388" i="33"/>
  <c r="H388" i="33" s="1"/>
  <c r="I388" i="33" s="1"/>
  <c r="O388" i="33" s="1"/>
  <c r="AB392" i="33"/>
  <c r="H392" i="33" s="1"/>
  <c r="I392" i="33" s="1"/>
  <c r="O392" i="33" s="1"/>
  <c r="AB396" i="33"/>
  <c r="H396" i="33" s="1"/>
  <c r="I396" i="33" s="1"/>
  <c r="O396" i="33" s="1"/>
  <c r="AB269" i="33"/>
  <c r="H269" i="33" s="1"/>
  <c r="I269" i="33" s="1"/>
  <c r="O269" i="33" s="1"/>
  <c r="AB273" i="33"/>
  <c r="H273" i="33" s="1"/>
  <c r="I273" i="33" s="1"/>
  <c r="O273" i="33" s="1"/>
  <c r="AB267" i="33"/>
  <c r="H267" i="33" s="1"/>
  <c r="I267" i="33" s="1"/>
  <c r="O267" i="33" s="1"/>
  <c r="AB271" i="33"/>
  <c r="H271" i="33" s="1"/>
  <c r="I271" i="33" s="1"/>
  <c r="O271" i="33" s="1"/>
  <c r="AB275" i="33"/>
  <c r="H275" i="33" s="1"/>
  <c r="I275" i="33" s="1"/>
  <c r="O275" i="33" s="1"/>
  <c r="AB272" i="33"/>
  <c r="H272" i="33" s="1"/>
  <c r="I272" i="33" s="1"/>
  <c r="O272" i="33" s="1"/>
  <c r="AB268" i="33"/>
  <c r="H268" i="33" s="1"/>
  <c r="I268" i="33" s="1"/>
  <c r="O268" i="33" s="1"/>
  <c r="AB276" i="33"/>
  <c r="H276" i="33" s="1"/>
  <c r="I276" i="33" s="1"/>
  <c r="O276" i="33" s="1"/>
  <c r="AB274" i="33"/>
  <c r="H274" i="33" s="1"/>
  <c r="I274" i="33" s="1"/>
  <c r="O274" i="33" s="1"/>
  <c r="AB270" i="33"/>
  <c r="H270" i="33" s="1"/>
  <c r="I270" i="33" s="1"/>
  <c r="O270" i="33" s="1"/>
  <c r="L54" i="31"/>
  <c r="Q54" i="31" s="1"/>
  <c r="J66" i="31"/>
  <c r="Z229" i="33"/>
  <c r="Z385" i="33"/>
  <c r="Z361" i="33"/>
  <c r="J87" i="31"/>
  <c r="L75" i="31"/>
  <c r="Q75" i="31" s="1"/>
  <c r="AA157" i="33"/>
  <c r="AB145" i="33"/>
  <c r="H145" i="33" s="1"/>
  <c r="I145" i="33" s="1"/>
  <c r="O145" i="33" s="1"/>
  <c r="P128" i="30"/>
  <c r="M128" i="30"/>
  <c r="N266" i="32"/>
  <c r="N278" i="32"/>
  <c r="M278" i="36"/>
  <c r="M290" i="36"/>
  <c r="H62" i="29"/>
  <c r="I50" i="29"/>
  <c r="N50" i="29" s="1"/>
  <c r="N163" i="29"/>
  <c r="K163" i="29"/>
  <c r="I207" i="29"/>
  <c r="H219" i="29"/>
  <c r="P138" i="30"/>
  <c r="M138" i="30"/>
  <c r="N302" i="32"/>
  <c r="N314" i="32"/>
  <c r="Z349" i="33"/>
  <c r="Z121" i="33"/>
  <c r="Z217" i="33"/>
  <c r="Z409" i="33"/>
  <c r="Z289" i="33"/>
  <c r="K458" i="34"/>
  <c r="K456" i="34"/>
  <c r="K440" i="34"/>
  <c r="K433" i="34"/>
  <c r="I60" i="29"/>
  <c r="N60" i="29" s="1"/>
  <c r="H72" i="29"/>
  <c r="M170" i="36"/>
  <c r="M182" i="36"/>
  <c r="J105" i="31"/>
  <c r="L93" i="31"/>
  <c r="Q93" i="31" s="1"/>
  <c r="I179" i="29"/>
  <c r="H191" i="29"/>
  <c r="L56" i="31"/>
  <c r="Q56" i="31" s="1"/>
  <c r="J68" i="31"/>
  <c r="K140" i="30"/>
  <c r="I152" i="30"/>
  <c r="I175" i="29"/>
  <c r="H187" i="29"/>
  <c r="I54" i="29"/>
  <c r="N54" i="29" s="1"/>
  <c r="H66" i="29"/>
  <c r="M326" i="36"/>
  <c r="Z301" i="33"/>
  <c r="N167" i="29"/>
  <c r="K167" i="29"/>
  <c r="K181" i="29"/>
  <c r="Q181" i="29" s="1"/>
  <c r="N181" i="29"/>
  <c r="P132" i="30"/>
  <c r="M132" i="30"/>
  <c r="J79" i="31"/>
  <c r="L67" i="31"/>
  <c r="Q67" i="31" s="1"/>
  <c r="I56" i="29"/>
  <c r="N56" i="29" s="1"/>
  <c r="H68" i="29"/>
  <c r="K442" i="34"/>
  <c r="I185" i="29"/>
  <c r="H197" i="29"/>
  <c r="J62" i="31"/>
  <c r="L50" i="31"/>
  <c r="Q50" i="31" s="1"/>
  <c r="J441" i="35"/>
  <c r="L70" i="31"/>
  <c r="Q70" i="31" s="1"/>
  <c r="J82" i="31"/>
  <c r="Z421" i="33"/>
  <c r="N195" i="29"/>
  <c r="K195" i="29"/>
  <c r="K136" i="30"/>
  <c r="I148" i="30"/>
  <c r="Z265" i="33"/>
  <c r="Z278" i="33" s="1"/>
  <c r="Z205" i="33"/>
  <c r="K455" i="34"/>
  <c r="K453" i="34"/>
  <c r="K451" i="34"/>
  <c r="K449" i="34"/>
  <c r="K434" i="34"/>
  <c r="M230" i="36"/>
  <c r="M242" i="36"/>
  <c r="L60" i="31"/>
  <c r="Q60" i="31" s="1"/>
  <c r="J72" i="31"/>
  <c r="I201" i="29"/>
  <c r="H213" i="29"/>
  <c r="N338" i="32"/>
  <c r="M134" i="36"/>
  <c r="M374" i="36"/>
  <c r="P118" i="30"/>
  <c r="M118" i="30"/>
  <c r="K150" i="30"/>
  <c r="I162" i="30"/>
  <c r="AB365" i="33"/>
  <c r="H365" i="33" s="1"/>
  <c r="I365" i="33" s="1"/>
  <c r="O365" i="33" s="1"/>
  <c r="AB369" i="33"/>
  <c r="H369" i="33" s="1"/>
  <c r="I369" i="33" s="1"/>
  <c r="O369" i="33" s="1"/>
  <c r="AB363" i="33"/>
  <c r="H363" i="33" s="1"/>
  <c r="I363" i="33" s="1"/>
  <c r="O363" i="33" s="1"/>
  <c r="AB367" i="33"/>
  <c r="H367" i="33" s="1"/>
  <c r="I367" i="33" s="1"/>
  <c r="O367" i="33" s="1"/>
  <c r="AB371" i="33"/>
  <c r="H371" i="33" s="1"/>
  <c r="I371" i="33" s="1"/>
  <c r="O371" i="33" s="1"/>
  <c r="AB364" i="33"/>
  <c r="H364" i="33" s="1"/>
  <c r="I364" i="33" s="1"/>
  <c r="O364" i="33" s="1"/>
  <c r="AB368" i="33"/>
  <c r="H368" i="33" s="1"/>
  <c r="I368" i="33" s="1"/>
  <c r="O368" i="33" s="1"/>
  <c r="AB372" i="33"/>
  <c r="H372" i="33" s="1"/>
  <c r="I372" i="33" s="1"/>
  <c r="O372" i="33" s="1"/>
  <c r="AB366" i="33"/>
  <c r="H366" i="33" s="1"/>
  <c r="I366" i="33" s="1"/>
  <c r="O366" i="33" s="1"/>
  <c r="AB370" i="33"/>
  <c r="H370" i="33" s="1"/>
  <c r="I370" i="33" s="1"/>
  <c r="O370" i="33" s="1"/>
  <c r="Z253" i="33"/>
  <c r="Z181" i="33"/>
  <c r="Z241" i="33"/>
  <c r="Z157" i="33"/>
  <c r="K454" i="34"/>
  <c r="K452" i="34"/>
  <c r="L52" i="31"/>
  <c r="Q52" i="31" s="1"/>
  <c r="J64" i="31"/>
  <c r="AA158" i="33"/>
  <c r="I193" i="29"/>
  <c r="H205" i="29"/>
  <c r="K144" i="30"/>
  <c r="I156" i="30"/>
  <c r="I58" i="29"/>
  <c r="N58" i="29" s="1"/>
  <c r="H70" i="29"/>
  <c r="K130" i="30"/>
  <c r="I142" i="30"/>
  <c r="K62" i="30"/>
  <c r="P62" i="30" s="1"/>
  <c r="I74" i="30"/>
  <c r="N173" i="29"/>
  <c r="K173" i="29"/>
  <c r="Q173" i="29" s="1"/>
  <c r="N146" i="32"/>
  <c r="N158" i="32"/>
  <c r="I52" i="29"/>
  <c r="N52" i="29" s="1"/>
  <c r="H64" i="29"/>
  <c r="Z325" i="33"/>
  <c r="P124" i="30"/>
  <c r="M124" i="30"/>
  <c r="Z193" i="33"/>
  <c r="K436" i="34"/>
  <c r="Z145" i="33"/>
  <c r="Z169" i="33"/>
  <c r="Z337" i="33"/>
  <c r="Z133" i="33"/>
  <c r="Z313" i="33"/>
  <c r="K457" i="34"/>
  <c r="K435" i="34"/>
  <c r="J95" i="31"/>
  <c r="L83" i="31"/>
  <c r="Q83" i="31" s="1"/>
  <c r="N218" i="32"/>
  <c r="N230" i="32"/>
  <c r="N189" i="29"/>
  <c r="K189" i="29"/>
  <c r="M350" i="36"/>
  <c r="M22" i="23"/>
  <c r="M21" i="23"/>
  <c r="A342" i="24"/>
  <c r="A353" i="24"/>
  <c r="A365" i="24" s="1"/>
  <c r="A377" i="24" s="1"/>
  <c r="A389" i="24" s="1"/>
  <c r="A401" i="24" s="1"/>
  <c r="A413" i="24" s="1"/>
  <c r="A425" i="24" s="1"/>
  <c r="A437" i="24" s="1"/>
  <c r="A449" i="24" s="1"/>
  <c r="A461" i="24" s="1"/>
  <c r="A473" i="24" s="1"/>
  <c r="A485" i="24" s="1"/>
  <c r="A497" i="24" s="1"/>
  <c r="A509" i="24" s="1"/>
  <c r="A521" i="24" s="1"/>
  <c r="A533" i="24" s="1"/>
  <c r="A545" i="24" s="1"/>
  <c r="A557" i="24" s="1"/>
  <c r="A569" i="24" s="1"/>
  <c r="A581" i="24" s="1"/>
  <c r="A593" i="24" s="1"/>
  <c r="A605" i="24" s="1"/>
  <c r="A617" i="24" s="1"/>
  <c r="A629" i="24" s="1"/>
  <c r="A641" i="24" s="1"/>
  <c r="A653" i="24" s="1"/>
  <c r="A665" i="24" s="1"/>
  <c r="A677" i="24" s="1"/>
  <c r="A689" i="24" s="1"/>
  <c r="A701" i="24" s="1"/>
  <c r="A713" i="24" s="1"/>
  <c r="A725" i="24" s="1"/>
  <c r="A737" i="24" s="1"/>
  <c r="A749" i="24" s="1"/>
  <c r="A761" i="24" s="1"/>
  <c r="A773" i="24" s="1"/>
  <c r="A785" i="24" s="1"/>
  <c r="A797" i="24" s="1"/>
  <c r="A809" i="24" s="1"/>
  <c r="A821" i="24" s="1"/>
  <c r="A833" i="24" s="1"/>
  <c r="P678" i="28"/>
  <c r="M70" i="23"/>
  <c r="M69" i="23"/>
  <c r="M68" i="23"/>
  <c r="P679" i="28"/>
  <c r="M66" i="23"/>
  <c r="M80" i="23"/>
  <c r="M81" i="23"/>
  <c r="M82" i="23"/>
  <c r="M75" i="23"/>
  <c r="M26" i="23"/>
  <c r="M59" i="23"/>
  <c r="M63" i="23"/>
  <c r="M93" i="23"/>
  <c r="M92" i="23"/>
  <c r="M94" i="23"/>
  <c r="M37" i="23"/>
  <c r="M90" i="23"/>
  <c r="M61" i="23"/>
  <c r="M91" i="23"/>
  <c r="M83" i="23"/>
  <c r="M32" i="23"/>
  <c r="M23" i="23"/>
  <c r="M57" i="23"/>
  <c r="M50" i="23"/>
  <c r="M54" i="23"/>
  <c r="M24" i="23"/>
  <c r="Z362" i="33" l="1"/>
  <c r="AB352" i="33"/>
  <c r="H352" i="33" s="1"/>
  <c r="I352" i="33" s="1"/>
  <c r="O352" i="33" s="1"/>
  <c r="AB356" i="33"/>
  <c r="H356" i="33" s="1"/>
  <c r="I356" i="33" s="1"/>
  <c r="O356" i="33" s="1"/>
  <c r="AB360" i="33"/>
  <c r="H360" i="33" s="1"/>
  <c r="I360" i="33" s="1"/>
  <c r="O360" i="33" s="1"/>
  <c r="AB354" i="33"/>
  <c r="H354" i="33" s="1"/>
  <c r="I354" i="33" s="1"/>
  <c r="O354" i="33" s="1"/>
  <c r="AB358" i="33"/>
  <c r="H358" i="33" s="1"/>
  <c r="I358" i="33" s="1"/>
  <c r="O358" i="33" s="1"/>
  <c r="AB353" i="33"/>
  <c r="H353" i="33" s="1"/>
  <c r="I353" i="33" s="1"/>
  <c r="O353" i="33" s="1"/>
  <c r="AB357" i="33"/>
  <c r="H357" i="33" s="1"/>
  <c r="I357" i="33" s="1"/>
  <c r="O357" i="33" s="1"/>
  <c r="AB351" i="33"/>
  <c r="H351" i="33" s="1"/>
  <c r="I351" i="33" s="1"/>
  <c r="O351" i="33" s="1"/>
  <c r="AB355" i="33"/>
  <c r="H355" i="33" s="1"/>
  <c r="I355" i="33" s="1"/>
  <c r="O355" i="33" s="1"/>
  <c r="AB359" i="33"/>
  <c r="H359" i="33" s="1"/>
  <c r="I359" i="33" s="1"/>
  <c r="O359" i="33" s="1"/>
  <c r="Z314" i="33"/>
  <c r="AB304" i="33"/>
  <c r="H304" i="33" s="1"/>
  <c r="I304" i="33" s="1"/>
  <c r="O304" i="33" s="1"/>
  <c r="AB308" i="33"/>
  <c r="H308" i="33" s="1"/>
  <c r="I308" i="33" s="1"/>
  <c r="O308" i="33" s="1"/>
  <c r="AB312" i="33"/>
  <c r="H312" i="33" s="1"/>
  <c r="I312" i="33" s="1"/>
  <c r="O312" i="33" s="1"/>
  <c r="AB306" i="33"/>
  <c r="H306" i="33" s="1"/>
  <c r="I306" i="33" s="1"/>
  <c r="O306" i="33" s="1"/>
  <c r="AB310" i="33"/>
  <c r="H310" i="33" s="1"/>
  <c r="I310" i="33" s="1"/>
  <c r="O310" i="33" s="1"/>
  <c r="AB309" i="33"/>
  <c r="H309" i="33" s="1"/>
  <c r="I309" i="33" s="1"/>
  <c r="O309" i="33" s="1"/>
  <c r="AB305" i="33"/>
  <c r="H305" i="33" s="1"/>
  <c r="I305" i="33" s="1"/>
  <c r="O305" i="33" s="1"/>
  <c r="AB311" i="33"/>
  <c r="H311" i="33" s="1"/>
  <c r="I311" i="33" s="1"/>
  <c r="O311" i="33" s="1"/>
  <c r="AB303" i="33"/>
  <c r="H303" i="33" s="1"/>
  <c r="I303" i="33" s="1"/>
  <c r="O303" i="33" s="1"/>
  <c r="AB307" i="33"/>
  <c r="H307" i="33" s="1"/>
  <c r="I307" i="33" s="1"/>
  <c r="O307" i="33" s="1"/>
  <c r="Z146" i="33"/>
  <c r="AB137" i="33"/>
  <c r="H137" i="33" s="1"/>
  <c r="I137" i="33" s="1"/>
  <c r="O137" i="33" s="1"/>
  <c r="AB141" i="33"/>
  <c r="H141" i="33" s="1"/>
  <c r="I141" i="33" s="1"/>
  <c r="O141" i="33" s="1"/>
  <c r="AB142" i="33"/>
  <c r="H142" i="33" s="1"/>
  <c r="I142" i="33" s="1"/>
  <c r="O142" i="33" s="1"/>
  <c r="AB138" i="33"/>
  <c r="H138" i="33" s="1"/>
  <c r="I138" i="33" s="1"/>
  <c r="O138" i="33" s="1"/>
  <c r="AB144" i="33"/>
  <c r="H144" i="33" s="1"/>
  <c r="I144" i="33" s="1"/>
  <c r="O144" i="33" s="1"/>
  <c r="AB136" i="33"/>
  <c r="H136" i="33" s="1"/>
  <c r="I136" i="33" s="1"/>
  <c r="O136" i="33" s="1"/>
  <c r="AB140" i="33"/>
  <c r="H140" i="33" s="1"/>
  <c r="I140" i="33" s="1"/>
  <c r="O140" i="33" s="1"/>
  <c r="AB139" i="33"/>
  <c r="H139" i="33" s="1"/>
  <c r="I139" i="33" s="1"/>
  <c r="O139" i="33" s="1"/>
  <c r="AB135" i="33"/>
  <c r="H135" i="33" s="1"/>
  <c r="I135" i="33" s="1"/>
  <c r="O135" i="33" s="1"/>
  <c r="AB143" i="33"/>
  <c r="H143" i="33" s="1"/>
  <c r="I143" i="33" s="1"/>
  <c r="O143" i="33" s="1"/>
  <c r="AB134" i="33"/>
  <c r="K74" i="30"/>
  <c r="P74" i="30" s="1"/>
  <c r="I86" i="30"/>
  <c r="I70" i="29"/>
  <c r="N70" i="29" s="1"/>
  <c r="H82" i="29"/>
  <c r="I205" i="29"/>
  <c r="H217" i="29"/>
  <c r="L64" i="31"/>
  <c r="Q64" i="31" s="1"/>
  <c r="J76" i="31"/>
  <c r="Z158" i="33"/>
  <c r="AB148" i="33"/>
  <c r="H148" i="33" s="1"/>
  <c r="I148" i="33" s="1"/>
  <c r="O148" i="33" s="1"/>
  <c r="AB152" i="33"/>
  <c r="H152" i="33" s="1"/>
  <c r="I152" i="33" s="1"/>
  <c r="O152" i="33" s="1"/>
  <c r="AB156" i="33"/>
  <c r="H156" i="33" s="1"/>
  <c r="I156" i="33" s="1"/>
  <c r="O156" i="33" s="1"/>
  <c r="AB150" i="33"/>
  <c r="H150" i="33" s="1"/>
  <c r="I150" i="33" s="1"/>
  <c r="O150" i="33" s="1"/>
  <c r="AB154" i="33"/>
  <c r="H154" i="33" s="1"/>
  <c r="I154" i="33" s="1"/>
  <c r="O154" i="33" s="1"/>
  <c r="AB153" i="33"/>
  <c r="H153" i="33" s="1"/>
  <c r="I153" i="33" s="1"/>
  <c r="O153" i="33" s="1"/>
  <c r="AB149" i="33"/>
  <c r="H149" i="33" s="1"/>
  <c r="I149" i="33" s="1"/>
  <c r="O149" i="33" s="1"/>
  <c r="AB151" i="33"/>
  <c r="H151" i="33" s="1"/>
  <c r="I151" i="33" s="1"/>
  <c r="O151" i="33" s="1"/>
  <c r="AB155" i="33"/>
  <c r="H155" i="33" s="1"/>
  <c r="I155" i="33" s="1"/>
  <c r="O155" i="33" s="1"/>
  <c r="AB147" i="33"/>
  <c r="H147" i="33" s="1"/>
  <c r="I147" i="33" s="1"/>
  <c r="O147" i="33" s="1"/>
  <c r="P150" i="30"/>
  <c r="M150" i="30"/>
  <c r="L72" i="31"/>
  <c r="Q72" i="31" s="1"/>
  <c r="J84" i="31"/>
  <c r="P136" i="30"/>
  <c r="M136" i="30"/>
  <c r="L82" i="31"/>
  <c r="Q82" i="31" s="1"/>
  <c r="J94" i="31"/>
  <c r="J74" i="31"/>
  <c r="L62" i="31"/>
  <c r="Q62" i="31" s="1"/>
  <c r="I68" i="29"/>
  <c r="N68" i="29" s="1"/>
  <c r="H80" i="29"/>
  <c r="I66" i="29"/>
  <c r="N66" i="29" s="1"/>
  <c r="H78" i="29"/>
  <c r="K152" i="30"/>
  <c r="I164" i="30"/>
  <c r="I191" i="29"/>
  <c r="H203" i="29"/>
  <c r="Z290" i="33"/>
  <c r="AB280" i="33"/>
  <c r="H280" i="33" s="1"/>
  <c r="I280" i="33" s="1"/>
  <c r="O280" i="33" s="1"/>
  <c r="AB284" i="33"/>
  <c r="H284" i="33" s="1"/>
  <c r="I284" i="33" s="1"/>
  <c r="O284" i="33" s="1"/>
  <c r="AB288" i="33"/>
  <c r="H288" i="33" s="1"/>
  <c r="I288" i="33" s="1"/>
  <c r="O288" i="33" s="1"/>
  <c r="AB282" i="33"/>
  <c r="H282" i="33" s="1"/>
  <c r="I282" i="33" s="1"/>
  <c r="O282" i="33" s="1"/>
  <c r="AB286" i="33"/>
  <c r="H286" i="33" s="1"/>
  <c r="I286" i="33" s="1"/>
  <c r="O286" i="33" s="1"/>
  <c r="AB283" i="33"/>
  <c r="H283" i="33" s="1"/>
  <c r="I283" i="33" s="1"/>
  <c r="O283" i="33" s="1"/>
  <c r="AB279" i="33"/>
  <c r="H279" i="33" s="1"/>
  <c r="I279" i="33" s="1"/>
  <c r="O279" i="33" s="1"/>
  <c r="AB287" i="33"/>
  <c r="H287" i="33" s="1"/>
  <c r="I287" i="33" s="1"/>
  <c r="O287" i="33" s="1"/>
  <c r="AB281" i="33"/>
  <c r="H281" i="33" s="1"/>
  <c r="I281" i="33" s="1"/>
  <c r="O281" i="33" s="1"/>
  <c r="AB285" i="33"/>
  <c r="H285" i="33" s="1"/>
  <c r="I285" i="33" s="1"/>
  <c r="O285" i="33" s="1"/>
  <c r="Z350" i="33"/>
  <c r="AB339" i="33"/>
  <c r="H339" i="33" s="1"/>
  <c r="I339" i="33" s="1"/>
  <c r="O339" i="33" s="1"/>
  <c r="AB343" i="33"/>
  <c r="H343" i="33" s="1"/>
  <c r="I343" i="33" s="1"/>
  <c r="O343" i="33" s="1"/>
  <c r="AB347" i="33"/>
  <c r="H347" i="33" s="1"/>
  <c r="I347" i="33" s="1"/>
  <c r="O347" i="33" s="1"/>
  <c r="AB341" i="33"/>
  <c r="H341" i="33" s="1"/>
  <c r="I341" i="33" s="1"/>
  <c r="O341" i="33" s="1"/>
  <c r="AB345" i="33"/>
  <c r="H345" i="33" s="1"/>
  <c r="I345" i="33" s="1"/>
  <c r="O345" i="33" s="1"/>
  <c r="AB340" i="33"/>
  <c r="H340" i="33" s="1"/>
  <c r="I340" i="33" s="1"/>
  <c r="O340" i="33" s="1"/>
  <c r="AB344" i="33"/>
  <c r="H344" i="33" s="1"/>
  <c r="I344" i="33" s="1"/>
  <c r="O344" i="33" s="1"/>
  <c r="AB348" i="33"/>
  <c r="H348" i="33" s="1"/>
  <c r="I348" i="33" s="1"/>
  <c r="O348" i="33" s="1"/>
  <c r="AB342" i="33"/>
  <c r="H342" i="33" s="1"/>
  <c r="I342" i="33" s="1"/>
  <c r="O342" i="33" s="1"/>
  <c r="AB346" i="33"/>
  <c r="H346" i="33" s="1"/>
  <c r="I346" i="33" s="1"/>
  <c r="O346" i="33" s="1"/>
  <c r="J99" i="31"/>
  <c r="L87" i="31"/>
  <c r="Q87" i="31" s="1"/>
  <c r="L66" i="31"/>
  <c r="Q66" i="31" s="1"/>
  <c r="J78" i="31"/>
  <c r="H104" i="33"/>
  <c r="I104" i="33" s="1"/>
  <c r="AC109" i="33"/>
  <c r="AC110" i="33" s="1"/>
  <c r="J107" i="31"/>
  <c r="L95" i="31"/>
  <c r="Q95" i="31" s="1"/>
  <c r="Z326" i="33"/>
  <c r="AB317" i="33"/>
  <c r="H317" i="33" s="1"/>
  <c r="I317" i="33" s="1"/>
  <c r="O317" i="33" s="1"/>
  <c r="AB321" i="33"/>
  <c r="H321" i="33" s="1"/>
  <c r="I321" i="33" s="1"/>
  <c r="O321" i="33" s="1"/>
  <c r="AB315" i="33"/>
  <c r="H315" i="33" s="1"/>
  <c r="I315" i="33" s="1"/>
  <c r="O315" i="33" s="1"/>
  <c r="AB319" i="33"/>
  <c r="H319" i="33" s="1"/>
  <c r="I319" i="33" s="1"/>
  <c r="O319" i="33" s="1"/>
  <c r="AB323" i="33"/>
  <c r="H323" i="33" s="1"/>
  <c r="I323" i="33" s="1"/>
  <c r="O323" i="33" s="1"/>
  <c r="AB318" i="33"/>
  <c r="H318" i="33" s="1"/>
  <c r="I318" i="33" s="1"/>
  <c r="O318" i="33" s="1"/>
  <c r="AB322" i="33"/>
  <c r="H322" i="33" s="1"/>
  <c r="I322" i="33" s="1"/>
  <c r="O322" i="33" s="1"/>
  <c r="AB316" i="33"/>
  <c r="H316" i="33" s="1"/>
  <c r="I316" i="33" s="1"/>
  <c r="O316" i="33" s="1"/>
  <c r="AB320" i="33"/>
  <c r="H320" i="33" s="1"/>
  <c r="I320" i="33" s="1"/>
  <c r="O320" i="33" s="1"/>
  <c r="AB324" i="33"/>
  <c r="H324" i="33" s="1"/>
  <c r="I324" i="33" s="1"/>
  <c r="O324" i="33" s="1"/>
  <c r="Z242" i="33"/>
  <c r="AB232" i="33"/>
  <c r="H232" i="33" s="1"/>
  <c r="I232" i="33" s="1"/>
  <c r="O232" i="33" s="1"/>
  <c r="AB236" i="33"/>
  <c r="H236" i="33" s="1"/>
  <c r="I236" i="33" s="1"/>
  <c r="O236" i="33" s="1"/>
  <c r="AB240" i="33"/>
  <c r="H240" i="33" s="1"/>
  <c r="I240" i="33" s="1"/>
  <c r="O240" i="33" s="1"/>
  <c r="AB234" i="33"/>
  <c r="H234" i="33" s="1"/>
  <c r="I234" i="33" s="1"/>
  <c r="O234" i="33" s="1"/>
  <c r="AB238" i="33"/>
  <c r="H238" i="33" s="1"/>
  <c r="I238" i="33" s="1"/>
  <c r="O238" i="33" s="1"/>
  <c r="AB237" i="33"/>
  <c r="H237" i="33" s="1"/>
  <c r="I237" i="33" s="1"/>
  <c r="O237" i="33" s="1"/>
  <c r="AB233" i="33"/>
  <c r="H233" i="33" s="1"/>
  <c r="I233" i="33" s="1"/>
  <c r="O233" i="33" s="1"/>
  <c r="AB235" i="33"/>
  <c r="H235" i="33" s="1"/>
  <c r="I235" i="33" s="1"/>
  <c r="O235" i="33" s="1"/>
  <c r="AB239" i="33"/>
  <c r="H239" i="33" s="1"/>
  <c r="I239" i="33" s="1"/>
  <c r="O239" i="33" s="1"/>
  <c r="AB231" i="33"/>
  <c r="H231" i="33" s="1"/>
  <c r="I231" i="33" s="1"/>
  <c r="O231" i="33" s="1"/>
  <c r="I197" i="29"/>
  <c r="H209" i="29"/>
  <c r="N179" i="29"/>
  <c r="K179" i="29"/>
  <c r="I219" i="29"/>
  <c r="H231" i="29"/>
  <c r="Z338" i="33"/>
  <c r="AB330" i="33"/>
  <c r="H330" i="33" s="1"/>
  <c r="I330" i="33" s="1"/>
  <c r="O330" i="33" s="1"/>
  <c r="AB334" i="33"/>
  <c r="H334" i="33" s="1"/>
  <c r="I334" i="33" s="1"/>
  <c r="O334" i="33" s="1"/>
  <c r="AB328" i="33"/>
  <c r="H328" i="33" s="1"/>
  <c r="I328" i="33" s="1"/>
  <c r="O328" i="33" s="1"/>
  <c r="AB332" i="33"/>
  <c r="H332" i="33" s="1"/>
  <c r="I332" i="33" s="1"/>
  <c r="O332" i="33" s="1"/>
  <c r="AB336" i="33"/>
  <c r="H336" i="33" s="1"/>
  <c r="I336" i="33" s="1"/>
  <c r="O336" i="33" s="1"/>
  <c r="AB329" i="33"/>
  <c r="H329" i="33" s="1"/>
  <c r="I329" i="33" s="1"/>
  <c r="O329" i="33" s="1"/>
  <c r="AB333" i="33"/>
  <c r="H333" i="33" s="1"/>
  <c r="I333" i="33" s="1"/>
  <c r="O333" i="33" s="1"/>
  <c r="AB327" i="33"/>
  <c r="H327" i="33" s="1"/>
  <c r="I327" i="33" s="1"/>
  <c r="O327" i="33" s="1"/>
  <c r="AB331" i="33"/>
  <c r="H331" i="33" s="1"/>
  <c r="I331" i="33" s="1"/>
  <c r="O331" i="33" s="1"/>
  <c r="AB335" i="33"/>
  <c r="H335" i="33" s="1"/>
  <c r="I335" i="33" s="1"/>
  <c r="O335" i="33" s="1"/>
  <c r="Z194" i="33"/>
  <c r="AB185" i="33"/>
  <c r="H185" i="33" s="1"/>
  <c r="I185" i="33" s="1"/>
  <c r="O185" i="33" s="1"/>
  <c r="AB189" i="33"/>
  <c r="H189" i="33" s="1"/>
  <c r="I189" i="33" s="1"/>
  <c r="O189" i="33" s="1"/>
  <c r="AB183" i="33"/>
  <c r="H183" i="33" s="1"/>
  <c r="I183" i="33" s="1"/>
  <c r="O183" i="33" s="1"/>
  <c r="AB187" i="33"/>
  <c r="H187" i="33" s="1"/>
  <c r="I187" i="33" s="1"/>
  <c r="O187" i="33" s="1"/>
  <c r="AB188" i="33"/>
  <c r="H188" i="33" s="1"/>
  <c r="I188" i="33" s="1"/>
  <c r="O188" i="33" s="1"/>
  <c r="AB184" i="33"/>
  <c r="H184" i="33" s="1"/>
  <c r="I184" i="33" s="1"/>
  <c r="O184" i="33" s="1"/>
  <c r="AB192" i="33"/>
  <c r="H192" i="33" s="1"/>
  <c r="I192" i="33" s="1"/>
  <c r="O192" i="33" s="1"/>
  <c r="AB190" i="33"/>
  <c r="H190" i="33" s="1"/>
  <c r="I190" i="33" s="1"/>
  <c r="O190" i="33" s="1"/>
  <c r="AB186" i="33"/>
  <c r="H186" i="33" s="1"/>
  <c r="I186" i="33" s="1"/>
  <c r="O186" i="33" s="1"/>
  <c r="AB191" i="33"/>
  <c r="H191" i="33" s="1"/>
  <c r="I191" i="33" s="1"/>
  <c r="O191" i="33" s="1"/>
  <c r="I64" i="29"/>
  <c r="N64" i="29" s="1"/>
  <c r="H76" i="29"/>
  <c r="K142" i="30"/>
  <c r="I154" i="30"/>
  <c r="K156" i="30"/>
  <c r="I168" i="30"/>
  <c r="AB158" i="33"/>
  <c r="AA170" i="33"/>
  <c r="Z182" i="33"/>
  <c r="AB174" i="33"/>
  <c r="H174" i="33" s="1"/>
  <c r="I174" i="33" s="1"/>
  <c r="O174" i="33" s="1"/>
  <c r="AB178" i="33"/>
  <c r="H178" i="33" s="1"/>
  <c r="I178" i="33" s="1"/>
  <c r="O178" i="33" s="1"/>
  <c r="AB172" i="33"/>
  <c r="H172" i="33" s="1"/>
  <c r="I172" i="33" s="1"/>
  <c r="O172" i="33" s="1"/>
  <c r="AB176" i="33"/>
  <c r="H176" i="33" s="1"/>
  <c r="I176" i="33" s="1"/>
  <c r="O176" i="33" s="1"/>
  <c r="AB180" i="33"/>
  <c r="H180" i="33" s="1"/>
  <c r="I180" i="33" s="1"/>
  <c r="O180" i="33" s="1"/>
  <c r="AB173" i="33"/>
  <c r="H173" i="33" s="1"/>
  <c r="I173" i="33" s="1"/>
  <c r="O173" i="33" s="1"/>
  <c r="AB177" i="33"/>
  <c r="H177" i="33" s="1"/>
  <c r="I177" i="33" s="1"/>
  <c r="O177" i="33" s="1"/>
  <c r="AB175" i="33"/>
  <c r="H175" i="33" s="1"/>
  <c r="I175" i="33" s="1"/>
  <c r="O175" i="33" s="1"/>
  <c r="AB179" i="33"/>
  <c r="H179" i="33" s="1"/>
  <c r="I179" i="33" s="1"/>
  <c r="O179" i="33" s="1"/>
  <c r="AB171" i="33"/>
  <c r="H171" i="33" s="1"/>
  <c r="I171" i="33" s="1"/>
  <c r="O171" i="33" s="1"/>
  <c r="Z374" i="33"/>
  <c r="I213" i="29"/>
  <c r="H225" i="29"/>
  <c r="Z266" i="33"/>
  <c r="AB258" i="33"/>
  <c r="H258" i="33" s="1"/>
  <c r="I258" i="33" s="1"/>
  <c r="O258" i="33" s="1"/>
  <c r="AB262" i="33"/>
  <c r="H262" i="33" s="1"/>
  <c r="I262" i="33" s="1"/>
  <c r="O262" i="33" s="1"/>
  <c r="AB256" i="33"/>
  <c r="H256" i="33" s="1"/>
  <c r="I256" i="33" s="1"/>
  <c r="O256" i="33" s="1"/>
  <c r="AB260" i="33"/>
  <c r="H260" i="33" s="1"/>
  <c r="I260" i="33" s="1"/>
  <c r="O260" i="33" s="1"/>
  <c r="AB264" i="33"/>
  <c r="H264" i="33" s="1"/>
  <c r="I264" i="33" s="1"/>
  <c r="O264" i="33" s="1"/>
  <c r="AB257" i="33"/>
  <c r="H257" i="33" s="1"/>
  <c r="I257" i="33" s="1"/>
  <c r="O257" i="33" s="1"/>
  <c r="AB261" i="33"/>
  <c r="H261" i="33" s="1"/>
  <c r="I261" i="33" s="1"/>
  <c r="O261" i="33" s="1"/>
  <c r="AB259" i="33"/>
  <c r="H259" i="33" s="1"/>
  <c r="I259" i="33" s="1"/>
  <c r="O259" i="33" s="1"/>
  <c r="AB263" i="33"/>
  <c r="H263" i="33" s="1"/>
  <c r="I263" i="33" s="1"/>
  <c r="O263" i="33" s="1"/>
  <c r="AB255" i="33"/>
  <c r="H255" i="33" s="1"/>
  <c r="I255" i="33" s="1"/>
  <c r="O255" i="33" s="1"/>
  <c r="N185" i="29"/>
  <c r="K185" i="29"/>
  <c r="Q185" i="29" s="1"/>
  <c r="Z302" i="33"/>
  <c r="AB291" i="33"/>
  <c r="H291" i="33" s="1"/>
  <c r="I291" i="33" s="1"/>
  <c r="O291" i="33" s="1"/>
  <c r="AB295" i="33"/>
  <c r="H295" i="33" s="1"/>
  <c r="I295" i="33" s="1"/>
  <c r="O295" i="33" s="1"/>
  <c r="AB299" i="33"/>
  <c r="H299" i="33" s="1"/>
  <c r="I299" i="33" s="1"/>
  <c r="O299" i="33" s="1"/>
  <c r="AB293" i="33"/>
  <c r="H293" i="33" s="1"/>
  <c r="I293" i="33" s="1"/>
  <c r="O293" i="33" s="1"/>
  <c r="AB297" i="33"/>
  <c r="H297" i="33" s="1"/>
  <c r="I297" i="33" s="1"/>
  <c r="O297" i="33" s="1"/>
  <c r="AB298" i="33"/>
  <c r="H298" i="33" s="1"/>
  <c r="I298" i="33" s="1"/>
  <c r="O298" i="33" s="1"/>
  <c r="AB294" i="33"/>
  <c r="H294" i="33" s="1"/>
  <c r="I294" i="33" s="1"/>
  <c r="O294" i="33" s="1"/>
  <c r="AB296" i="33"/>
  <c r="H296" i="33" s="1"/>
  <c r="I296" i="33" s="1"/>
  <c r="O296" i="33" s="1"/>
  <c r="AB292" i="33"/>
  <c r="H292" i="33" s="1"/>
  <c r="I292" i="33" s="1"/>
  <c r="O292" i="33" s="1"/>
  <c r="AB300" i="33"/>
  <c r="H300" i="33" s="1"/>
  <c r="I300" i="33" s="1"/>
  <c r="O300" i="33" s="1"/>
  <c r="I187" i="29"/>
  <c r="H199" i="29"/>
  <c r="L68" i="31"/>
  <c r="Q68" i="31" s="1"/>
  <c r="J80" i="31"/>
  <c r="I72" i="29"/>
  <c r="N72" i="29" s="1"/>
  <c r="H84" i="29"/>
  <c r="Z218" i="33"/>
  <c r="AB210" i="33"/>
  <c r="H210" i="33" s="1"/>
  <c r="I210" i="33" s="1"/>
  <c r="O210" i="33" s="1"/>
  <c r="AB214" i="33"/>
  <c r="H214" i="33" s="1"/>
  <c r="I214" i="33" s="1"/>
  <c r="O214" i="33" s="1"/>
  <c r="AB208" i="33"/>
  <c r="H208" i="33" s="1"/>
  <c r="I208" i="33" s="1"/>
  <c r="O208" i="33" s="1"/>
  <c r="AB212" i="33"/>
  <c r="H212" i="33" s="1"/>
  <c r="I212" i="33" s="1"/>
  <c r="O212" i="33" s="1"/>
  <c r="AB216" i="33"/>
  <c r="H216" i="33" s="1"/>
  <c r="I216" i="33" s="1"/>
  <c r="O216" i="33" s="1"/>
  <c r="AB211" i="33"/>
  <c r="H211" i="33" s="1"/>
  <c r="I211" i="33" s="1"/>
  <c r="O211" i="33" s="1"/>
  <c r="AB207" i="33"/>
  <c r="H207" i="33" s="1"/>
  <c r="I207" i="33" s="1"/>
  <c r="O207" i="33" s="1"/>
  <c r="AB215" i="33"/>
  <c r="H215" i="33" s="1"/>
  <c r="I215" i="33" s="1"/>
  <c r="O215" i="33" s="1"/>
  <c r="AB213" i="33"/>
  <c r="H213" i="33" s="1"/>
  <c r="I213" i="33" s="1"/>
  <c r="O213" i="33" s="1"/>
  <c r="AB209" i="33"/>
  <c r="H209" i="33" s="1"/>
  <c r="I209" i="33" s="1"/>
  <c r="O209" i="33" s="1"/>
  <c r="N207" i="29"/>
  <c r="K207" i="29"/>
  <c r="H74" i="29"/>
  <c r="I62" i="29"/>
  <c r="N62" i="29" s="1"/>
  <c r="AA169" i="33"/>
  <c r="AB157" i="33"/>
  <c r="H157" i="33" s="1"/>
  <c r="I157" i="33" s="1"/>
  <c r="O157" i="33" s="1"/>
  <c r="Z386" i="33"/>
  <c r="AB378" i="33"/>
  <c r="H378" i="33" s="1"/>
  <c r="I378" i="33" s="1"/>
  <c r="O378" i="33" s="1"/>
  <c r="AB382" i="33"/>
  <c r="H382" i="33" s="1"/>
  <c r="I382" i="33" s="1"/>
  <c r="O382" i="33" s="1"/>
  <c r="AB376" i="33"/>
  <c r="H376" i="33" s="1"/>
  <c r="I376" i="33" s="1"/>
  <c r="O376" i="33" s="1"/>
  <c r="AB380" i="33"/>
  <c r="H380" i="33" s="1"/>
  <c r="I380" i="33" s="1"/>
  <c r="O380" i="33" s="1"/>
  <c r="AB384" i="33"/>
  <c r="H384" i="33" s="1"/>
  <c r="I384" i="33" s="1"/>
  <c r="O384" i="33" s="1"/>
  <c r="AB375" i="33"/>
  <c r="H375" i="33" s="1"/>
  <c r="I375" i="33" s="1"/>
  <c r="O375" i="33" s="1"/>
  <c r="AB379" i="33"/>
  <c r="H379" i="33" s="1"/>
  <c r="I379" i="33" s="1"/>
  <c r="O379" i="33" s="1"/>
  <c r="AB383" i="33"/>
  <c r="H383" i="33" s="1"/>
  <c r="I383" i="33" s="1"/>
  <c r="O383" i="33" s="1"/>
  <c r="AB377" i="33"/>
  <c r="H377" i="33" s="1"/>
  <c r="I377" i="33" s="1"/>
  <c r="O377" i="33" s="1"/>
  <c r="AB381" i="33"/>
  <c r="H381" i="33" s="1"/>
  <c r="I381" i="33" s="1"/>
  <c r="O381" i="33" s="1"/>
  <c r="Z134" i="33"/>
  <c r="AB126" i="33"/>
  <c r="H126" i="33" s="1"/>
  <c r="I126" i="33" s="1"/>
  <c r="O126" i="33" s="1"/>
  <c r="AB130" i="33"/>
  <c r="H130" i="33" s="1"/>
  <c r="I130" i="33" s="1"/>
  <c r="O130" i="33" s="1"/>
  <c r="AB124" i="33"/>
  <c r="H124" i="33" s="1"/>
  <c r="I124" i="33" s="1"/>
  <c r="O124" i="33" s="1"/>
  <c r="AB128" i="33"/>
  <c r="H128" i="33" s="1"/>
  <c r="I128" i="33" s="1"/>
  <c r="O128" i="33" s="1"/>
  <c r="AB132" i="33"/>
  <c r="H132" i="33" s="1"/>
  <c r="I132" i="33" s="1"/>
  <c r="O132" i="33" s="1"/>
  <c r="AB127" i="33"/>
  <c r="H127" i="33" s="1"/>
  <c r="I127" i="33" s="1"/>
  <c r="O127" i="33" s="1"/>
  <c r="AB123" i="33"/>
  <c r="H123" i="33" s="1"/>
  <c r="I123" i="33" s="1"/>
  <c r="O123" i="33" s="1"/>
  <c r="AB131" i="33"/>
  <c r="H131" i="33" s="1"/>
  <c r="I131" i="33" s="1"/>
  <c r="O131" i="33" s="1"/>
  <c r="AB129" i="33"/>
  <c r="H129" i="33" s="1"/>
  <c r="I129" i="33" s="1"/>
  <c r="O129" i="33" s="1"/>
  <c r="AB125" i="33"/>
  <c r="H125" i="33" s="1"/>
  <c r="I125" i="33" s="1"/>
  <c r="O125" i="33" s="1"/>
  <c r="AB122" i="33"/>
  <c r="AB133" i="33"/>
  <c r="H133" i="33" s="1"/>
  <c r="I133" i="33" s="1"/>
  <c r="O133" i="33" s="1"/>
  <c r="N193" i="29"/>
  <c r="K193" i="29"/>
  <c r="Q193" i="29" s="1"/>
  <c r="Z206" i="33"/>
  <c r="AB196" i="33"/>
  <c r="H196" i="33" s="1"/>
  <c r="I196" i="33" s="1"/>
  <c r="O196" i="33" s="1"/>
  <c r="AB198" i="33"/>
  <c r="H198" i="33" s="1"/>
  <c r="I198" i="33" s="1"/>
  <c r="O198" i="33" s="1"/>
  <c r="AB200" i="33"/>
  <c r="H200" i="33" s="1"/>
  <c r="I200" i="33" s="1"/>
  <c r="O200" i="33" s="1"/>
  <c r="AB202" i="33"/>
  <c r="H202" i="33" s="1"/>
  <c r="I202" i="33" s="1"/>
  <c r="O202" i="33" s="1"/>
  <c r="AB204" i="33"/>
  <c r="H204" i="33" s="1"/>
  <c r="I204" i="33" s="1"/>
  <c r="O204" i="33" s="1"/>
  <c r="AB195" i="33"/>
  <c r="H195" i="33" s="1"/>
  <c r="I195" i="33" s="1"/>
  <c r="O195" i="33" s="1"/>
  <c r="AB197" i="33"/>
  <c r="H197" i="33" s="1"/>
  <c r="I197" i="33" s="1"/>
  <c r="O197" i="33" s="1"/>
  <c r="AB199" i="33"/>
  <c r="H199" i="33" s="1"/>
  <c r="I199" i="33" s="1"/>
  <c r="O199" i="33" s="1"/>
  <c r="AB201" i="33"/>
  <c r="H201" i="33" s="1"/>
  <c r="I201" i="33" s="1"/>
  <c r="O201" i="33" s="1"/>
  <c r="AB203" i="33"/>
  <c r="H203" i="33" s="1"/>
  <c r="I203" i="33" s="1"/>
  <c r="O203" i="33" s="1"/>
  <c r="P140" i="30"/>
  <c r="M140" i="30"/>
  <c r="AB400" i="33"/>
  <c r="H400" i="33" s="1"/>
  <c r="I400" i="33" s="1"/>
  <c r="O400" i="33" s="1"/>
  <c r="AB402" i="33"/>
  <c r="H402" i="33" s="1"/>
  <c r="I402" i="33" s="1"/>
  <c r="O402" i="33" s="1"/>
  <c r="Z410" i="33"/>
  <c r="AB401" i="33"/>
  <c r="H401" i="33" s="1"/>
  <c r="I401" i="33" s="1"/>
  <c r="O401" i="33" s="1"/>
  <c r="AB399" i="33"/>
  <c r="H399" i="33" s="1"/>
  <c r="I399" i="33" s="1"/>
  <c r="O399" i="33" s="1"/>
  <c r="AB403" i="33"/>
  <c r="H403" i="33" s="1"/>
  <c r="I403" i="33" s="1"/>
  <c r="O403" i="33" s="1"/>
  <c r="AB404" i="33"/>
  <c r="H404" i="33" s="1"/>
  <c r="I404" i="33" s="1"/>
  <c r="O404" i="33" s="1"/>
  <c r="AB405" i="33"/>
  <c r="H405" i="33" s="1"/>
  <c r="I405" i="33" s="1"/>
  <c r="O405" i="33" s="1"/>
  <c r="AB406" i="33"/>
  <c r="H406" i="33" s="1"/>
  <c r="I406" i="33" s="1"/>
  <c r="O406" i="33" s="1"/>
  <c r="AB407" i="33"/>
  <c r="H407" i="33" s="1"/>
  <c r="I407" i="33" s="1"/>
  <c r="O407" i="33" s="1"/>
  <c r="AB408" i="33"/>
  <c r="H408" i="33" s="1"/>
  <c r="I408" i="33" s="1"/>
  <c r="O408" i="33" s="1"/>
  <c r="Z170" i="33"/>
  <c r="AB159" i="33"/>
  <c r="H159" i="33" s="1"/>
  <c r="I159" i="33" s="1"/>
  <c r="O159" i="33" s="1"/>
  <c r="AB163" i="33"/>
  <c r="H163" i="33" s="1"/>
  <c r="I163" i="33" s="1"/>
  <c r="O163" i="33" s="1"/>
  <c r="AB167" i="33"/>
  <c r="H167" i="33" s="1"/>
  <c r="I167" i="33" s="1"/>
  <c r="O167" i="33" s="1"/>
  <c r="AB160" i="33"/>
  <c r="H160" i="33" s="1"/>
  <c r="I160" i="33" s="1"/>
  <c r="O160" i="33" s="1"/>
  <c r="AB168" i="33"/>
  <c r="H168" i="33" s="1"/>
  <c r="I168" i="33" s="1"/>
  <c r="O168" i="33" s="1"/>
  <c r="AB164" i="33"/>
  <c r="H164" i="33" s="1"/>
  <c r="I164" i="33" s="1"/>
  <c r="O164" i="33" s="1"/>
  <c r="AB166" i="33"/>
  <c r="H166" i="33" s="1"/>
  <c r="I166" i="33" s="1"/>
  <c r="O166" i="33" s="1"/>
  <c r="AB162" i="33"/>
  <c r="H162" i="33" s="1"/>
  <c r="I162" i="33" s="1"/>
  <c r="O162" i="33" s="1"/>
  <c r="AB165" i="33"/>
  <c r="H165" i="33" s="1"/>
  <c r="I165" i="33" s="1"/>
  <c r="O165" i="33" s="1"/>
  <c r="AB161" i="33"/>
  <c r="H161" i="33" s="1"/>
  <c r="I161" i="33" s="1"/>
  <c r="O161" i="33" s="1"/>
  <c r="P130" i="30"/>
  <c r="M130" i="30"/>
  <c r="P144" i="30"/>
  <c r="M144" i="30"/>
  <c r="AB146" i="33"/>
  <c r="Z254" i="33"/>
  <c r="AB243" i="33"/>
  <c r="H243" i="33" s="1"/>
  <c r="I243" i="33" s="1"/>
  <c r="O243" i="33" s="1"/>
  <c r="AB247" i="33"/>
  <c r="H247" i="33" s="1"/>
  <c r="I247" i="33" s="1"/>
  <c r="O247" i="33" s="1"/>
  <c r="AB251" i="33"/>
  <c r="H251" i="33" s="1"/>
  <c r="I251" i="33" s="1"/>
  <c r="O251" i="33" s="1"/>
  <c r="AB245" i="33"/>
  <c r="H245" i="33" s="1"/>
  <c r="I245" i="33" s="1"/>
  <c r="O245" i="33" s="1"/>
  <c r="AB249" i="33"/>
  <c r="H249" i="33" s="1"/>
  <c r="I249" i="33" s="1"/>
  <c r="O249" i="33" s="1"/>
  <c r="AB244" i="33"/>
  <c r="H244" i="33" s="1"/>
  <c r="I244" i="33" s="1"/>
  <c r="O244" i="33" s="1"/>
  <c r="AB252" i="33"/>
  <c r="H252" i="33" s="1"/>
  <c r="I252" i="33" s="1"/>
  <c r="O252" i="33" s="1"/>
  <c r="AB248" i="33"/>
  <c r="H248" i="33" s="1"/>
  <c r="I248" i="33" s="1"/>
  <c r="O248" i="33" s="1"/>
  <c r="AB250" i="33"/>
  <c r="H250" i="33" s="1"/>
  <c r="I250" i="33" s="1"/>
  <c r="O250" i="33" s="1"/>
  <c r="AB246" i="33"/>
  <c r="H246" i="33" s="1"/>
  <c r="I246" i="33" s="1"/>
  <c r="O246" i="33" s="1"/>
  <c r="K162" i="30"/>
  <c r="I174" i="30"/>
  <c r="N201" i="29"/>
  <c r="K201" i="29"/>
  <c r="K148" i="30"/>
  <c r="I160" i="30"/>
  <c r="Z422" i="33"/>
  <c r="AB411" i="33"/>
  <c r="H411" i="33" s="1"/>
  <c r="I411" i="33" s="1"/>
  <c r="O411" i="33" s="1"/>
  <c r="AB412" i="33"/>
  <c r="H412" i="33" s="1"/>
  <c r="I412" i="33" s="1"/>
  <c r="O412" i="33" s="1"/>
  <c r="AB413" i="33"/>
  <c r="H413" i="33" s="1"/>
  <c r="I413" i="33" s="1"/>
  <c r="O413" i="33" s="1"/>
  <c r="AB414" i="33"/>
  <c r="H414" i="33" s="1"/>
  <c r="I414" i="33" s="1"/>
  <c r="O414" i="33" s="1"/>
  <c r="AB415" i="33"/>
  <c r="H415" i="33" s="1"/>
  <c r="I415" i="33" s="1"/>
  <c r="O415" i="33" s="1"/>
  <c r="AB416" i="33"/>
  <c r="H416" i="33" s="1"/>
  <c r="I416" i="33" s="1"/>
  <c r="O416" i="33" s="1"/>
  <c r="AB420" i="33"/>
  <c r="H420" i="33" s="1"/>
  <c r="I420" i="33" s="1"/>
  <c r="O420" i="33" s="1"/>
  <c r="AB417" i="33"/>
  <c r="H417" i="33" s="1"/>
  <c r="I417" i="33" s="1"/>
  <c r="O417" i="33" s="1"/>
  <c r="AB418" i="33"/>
  <c r="H418" i="33" s="1"/>
  <c r="I418" i="33" s="1"/>
  <c r="O418" i="33" s="1"/>
  <c r="AB419" i="33"/>
  <c r="H419" i="33" s="1"/>
  <c r="I419" i="33" s="1"/>
  <c r="O419" i="33" s="1"/>
  <c r="J91" i="31"/>
  <c r="L79" i="31"/>
  <c r="Q79" i="31" s="1"/>
  <c r="N175" i="29"/>
  <c r="K175" i="29"/>
  <c r="J117" i="31"/>
  <c r="L105" i="31"/>
  <c r="Z122" i="33"/>
  <c r="AB111" i="33"/>
  <c r="H111" i="33" s="1"/>
  <c r="I111" i="33" s="1"/>
  <c r="O111" i="33" s="1"/>
  <c r="AB115" i="33"/>
  <c r="H115" i="33" s="1"/>
  <c r="I115" i="33" s="1"/>
  <c r="O115" i="33" s="1"/>
  <c r="AB119" i="33"/>
  <c r="H119" i="33" s="1"/>
  <c r="I119" i="33" s="1"/>
  <c r="O119" i="33" s="1"/>
  <c r="AB114" i="33"/>
  <c r="H114" i="33" s="1"/>
  <c r="I114" i="33" s="1"/>
  <c r="O114" i="33" s="1"/>
  <c r="AB118" i="33"/>
  <c r="H118" i="33" s="1"/>
  <c r="I118" i="33" s="1"/>
  <c r="O118" i="33" s="1"/>
  <c r="AB116" i="33"/>
  <c r="H116" i="33" s="1"/>
  <c r="I116" i="33" s="1"/>
  <c r="O116" i="33" s="1"/>
  <c r="AB120" i="33"/>
  <c r="H120" i="33" s="1"/>
  <c r="I120" i="33" s="1"/>
  <c r="O120" i="33" s="1"/>
  <c r="AB112" i="33"/>
  <c r="H112" i="33" s="1"/>
  <c r="I112" i="33" s="1"/>
  <c r="O112" i="33" s="1"/>
  <c r="AB110" i="33"/>
  <c r="AB121" i="33"/>
  <c r="H121" i="33" s="1"/>
  <c r="I121" i="33" s="1"/>
  <c r="O121" i="33" s="1"/>
  <c r="AB117" i="33"/>
  <c r="H117" i="33" s="1"/>
  <c r="I117" i="33" s="1"/>
  <c r="O117" i="33" s="1"/>
  <c r="AB113" i="33"/>
  <c r="H113" i="33" s="1"/>
  <c r="I113" i="33" s="1"/>
  <c r="O113" i="33" s="1"/>
  <c r="Z230" i="33"/>
  <c r="AB221" i="33"/>
  <c r="H221" i="33" s="1"/>
  <c r="I221" i="33" s="1"/>
  <c r="O221" i="33" s="1"/>
  <c r="AB225" i="33"/>
  <c r="H225" i="33" s="1"/>
  <c r="I225" i="33" s="1"/>
  <c r="O225" i="33" s="1"/>
  <c r="AB219" i="33"/>
  <c r="H219" i="33" s="1"/>
  <c r="I219" i="33" s="1"/>
  <c r="O219" i="33" s="1"/>
  <c r="AB223" i="33"/>
  <c r="H223" i="33" s="1"/>
  <c r="I223" i="33" s="1"/>
  <c r="O223" i="33" s="1"/>
  <c r="AB227" i="33"/>
  <c r="H227" i="33" s="1"/>
  <c r="I227" i="33" s="1"/>
  <c r="O227" i="33" s="1"/>
  <c r="AB226" i="33"/>
  <c r="H226" i="33" s="1"/>
  <c r="I226" i="33" s="1"/>
  <c r="O226" i="33" s="1"/>
  <c r="AB222" i="33"/>
  <c r="H222" i="33" s="1"/>
  <c r="I222" i="33" s="1"/>
  <c r="O222" i="33" s="1"/>
  <c r="AB220" i="33"/>
  <c r="H220" i="33" s="1"/>
  <c r="I220" i="33" s="1"/>
  <c r="O220" i="33" s="1"/>
  <c r="AB228" i="33"/>
  <c r="H228" i="33" s="1"/>
  <c r="I228" i="33" s="1"/>
  <c r="O228" i="33" s="1"/>
  <c r="AB224" i="33"/>
  <c r="H224" i="33" s="1"/>
  <c r="I224" i="33" s="1"/>
  <c r="O224" i="33" s="1"/>
  <c r="Z398" i="33"/>
  <c r="A354" i="24"/>
  <c r="A366" i="24" s="1"/>
  <c r="A378" i="24" s="1"/>
  <c r="A390" i="24" s="1"/>
  <c r="A402" i="24" s="1"/>
  <c r="A414" i="24" s="1"/>
  <c r="A426" i="24" s="1"/>
  <c r="A438" i="24" s="1"/>
  <c r="A450" i="24" s="1"/>
  <c r="A462" i="24" s="1"/>
  <c r="A474" i="24" s="1"/>
  <c r="A486" i="24" s="1"/>
  <c r="A498" i="24" s="1"/>
  <c r="A510" i="24" s="1"/>
  <c r="A522" i="24" s="1"/>
  <c r="A534" i="24" s="1"/>
  <c r="A546" i="24" s="1"/>
  <c r="A558" i="24" s="1"/>
  <c r="A570" i="24" s="1"/>
  <c r="A582" i="24" s="1"/>
  <c r="A594" i="24" s="1"/>
  <c r="A606" i="24" s="1"/>
  <c r="A618" i="24" s="1"/>
  <c r="A630" i="24" s="1"/>
  <c r="A642" i="24" s="1"/>
  <c r="A654" i="24" s="1"/>
  <c r="A666" i="24" s="1"/>
  <c r="A678" i="24" s="1"/>
  <c r="A690" i="24" s="1"/>
  <c r="A702" i="24" s="1"/>
  <c r="A714" i="24" s="1"/>
  <c r="A726" i="24" s="1"/>
  <c r="A738" i="24" s="1"/>
  <c r="A750" i="24" s="1"/>
  <c r="A762" i="24" s="1"/>
  <c r="A774" i="24" s="1"/>
  <c r="A786" i="24" s="1"/>
  <c r="A798" i="24" s="1"/>
  <c r="A810" i="24" s="1"/>
  <c r="A822" i="24" s="1"/>
  <c r="A834" i="24" s="1"/>
  <c r="A343" i="24"/>
  <c r="N213" i="29" l="1"/>
  <c r="K213" i="29"/>
  <c r="N197" i="29"/>
  <c r="K197" i="29"/>
  <c r="Q197" i="29" s="1"/>
  <c r="L78" i="31"/>
  <c r="Q78" i="31" s="1"/>
  <c r="J90" i="31"/>
  <c r="H86" i="29"/>
  <c r="I74" i="29"/>
  <c r="N74" i="29" s="1"/>
  <c r="L80" i="31"/>
  <c r="Q80" i="31" s="1"/>
  <c r="J92" i="31"/>
  <c r="I225" i="29"/>
  <c r="H237" i="29"/>
  <c r="K168" i="30"/>
  <c r="I180" i="30"/>
  <c r="I76" i="29"/>
  <c r="N76" i="29" s="1"/>
  <c r="H88" i="29"/>
  <c r="I231" i="29"/>
  <c r="H243" i="29"/>
  <c r="I209" i="29"/>
  <c r="H221" i="29"/>
  <c r="I432" i="33"/>
  <c r="J109" i="33"/>
  <c r="J110" i="33" s="1"/>
  <c r="O104" i="33"/>
  <c r="J111" i="31"/>
  <c r="L99" i="31"/>
  <c r="Q99" i="31" s="1"/>
  <c r="N191" i="29"/>
  <c r="K191" i="29"/>
  <c r="K205" i="29"/>
  <c r="Q205" i="29" s="1"/>
  <c r="N205" i="29"/>
  <c r="K164" i="30"/>
  <c r="I176" i="30"/>
  <c r="J86" i="31"/>
  <c r="L74" i="31"/>
  <c r="Q74" i="31" s="1"/>
  <c r="I82" i="29"/>
  <c r="N82" i="29" s="1"/>
  <c r="H94" i="29"/>
  <c r="H122" i="33"/>
  <c r="I122" i="33" s="1"/>
  <c r="AC133" i="33"/>
  <c r="AA181" i="33"/>
  <c r="AB169" i="33"/>
  <c r="H169" i="33" s="1"/>
  <c r="I169" i="33" s="1"/>
  <c r="O169" i="33" s="1"/>
  <c r="I84" i="29"/>
  <c r="N84" i="29" s="1"/>
  <c r="H96" i="29"/>
  <c r="I199" i="29"/>
  <c r="H211" i="29"/>
  <c r="AB170" i="33"/>
  <c r="AA182" i="33"/>
  <c r="K154" i="30"/>
  <c r="I166" i="30"/>
  <c r="J119" i="31"/>
  <c r="L107" i="31"/>
  <c r="P152" i="30"/>
  <c r="M152" i="30"/>
  <c r="I80" i="29"/>
  <c r="N80" i="29" s="1"/>
  <c r="H92" i="29"/>
  <c r="L94" i="31"/>
  <c r="Q94" i="31" s="1"/>
  <c r="J106" i="31"/>
  <c r="L84" i="31"/>
  <c r="Q84" i="31" s="1"/>
  <c r="J96" i="31"/>
  <c r="N105" i="31"/>
  <c r="Q105" i="31"/>
  <c r="P156" i="30"/>
  <c r="M156" i="30"/>
  <c r="N219" i="29"/>
  <c r="K219" i="29"/>
  <c r="L76" i="31"/>
  <c r="Q76" i="31" s="1"/>
  <c r="J88" i="31"/>
  <c r="H134" i="33"/>
  <c r="I134" i="33" s="1"/>
  <c r="AC145" i="33"/>
  <c r="AC146" i="33" s="1"/>
  <c r="J129" i="31"/>
  <c r="L117" i="31"/>
  <c r="J103" i="31"/>
  <c r="L91" i="31"/>
  <c r="Q91" i="31" s="1"/>
  <c r="K160" i="30"/>
  <c r="I172" i="30"/>
  <c r="K174" i="30"/>
  <c r="I186" i="30"/>
  <c r="H110" i="33"/>
  <c r="I110" i="33" s="1"/>
  <c r="AC121" i="33"/>
  <c r="AC122" i="33" s="1"/>
  <c r="P148" i="30"/>
  <c r="M148" i="30"/>
  <c r="P162" i="30"/>
  <c r="M162" i="30"/>
  <c r="H146" i="33"/>
  <c r="I146" i="33" s="1"/>
  <c r="AC157" i="33"/>
  <c r="AC158" i="33" s="1"/>
  <c r="N187" i="29"/>
  <c r="K187" i="29"/>
  <c r="H158" i="33"/>
  <c r="I158" i="33" s="1"/>
  <c r="AC169" i="33"/>
  <c r="AC170" i="33" s="1"/>
  <c r="P142" i="30"/>
  <c r="M142" i="30"/>
  <c r="I203" i="29"/>
  <c r="H215" i="29"/>
  <c r="I78" i="29"/>
  <c r="N78" i="29" s="1"/>
  <c r="H90" i="29"/>
  <c r="I217" i="29"/>
  <c r="H229" i="29"/>
  <c r="K86" i="30"/>
  <c r="P86" i="30" s="1"/>
  <c r="I98" i="30"/>
  <c r="A344" i="24"/>
  <c r="A355" i="24"/>
  <c r="A367" i="24" s="1"/>
  <c r="A379" i="24" s="1"/>
  <c r="A391" i="24" s="1"/>
  <c r="A403" i="24" s="1"/>
  <c r="A415" i="24" s="1"/>
  <c r="A427" i="24" s="1"/>
  <c r="A439" i="24" s="1"/>
  <c r="A451" i="24" s="1"/>
  <c r="A463" i="24" s="1"/>
  <c r="A475" i="24" s="1"/>
  <c r="A487" i="24" s="1"/>
  <c r="A499" i="24" s="1"/>
  <c r="A511" i="24" s="1"/>
  <c r="A523" i="24" s="1"/>
  <c r="A535" i="24" s="1"/>
  <c r="A547" i="24" s="1"/>
  <c r="A559" i="24" s="1"/>
  <c r="A571" i="24" s="1"/>
  <c r="A583" i="24" s="1"/>
  <c r="A595" i="24" s="1"/>
  <c r="A607" i="24" s="1"/>
  <c r="A619" i="24" s="1"/>
  <c r="A631" i="24" s="1"/>
  <c r="A643" i="24" s="1"/>
  <c r="A655" i="24" s="1"/>
  <c r="A667" i="24" s="1"/>
  <c r="A679" i="24" s="1"/>
  <c r="A691" i="24" s="1"/>
  <c r="A703" i="24" s="1"/>
  <c r="A715" i="24" s="1"/>
  <c r="A727" i="24" s="1"/>
  <c r="A739" i="24" s="1"/>
  <c r="A751" i="24" s="1"/>
  <c r="A763" i="24" s="1"/>
  <c r="A775" i="24" s="1"/>
  <c r="A787" i="24" s="1"/>
  <c r="A799" i="24" s="1"/>
  <c r="A811" i="24" s="1"/>
  <c r="A823" i="24" s="1"/>
  <c r="A835" i="24" s="1"/>
  <c r="I215" i="29" l="1"/>
  <c r="H227" i="29"/>
  <c r="P154" i="30"/>
  <c r="M154" i="30"/>
  <c r="K172" i="30"/>
  <c r="I184" i="30"/>
  <c r="N117" i="31"/>
  <c r="Q117" i="29" s="1"/>
  <c r="Q117" i="31"/>
  <c r="L88" i="31"/>
  <c r="Q88" i="31" s="1"/>
  <c r="J100" i="31"/>
  <c r="Q105" i="29"/>
  <c r="K166" i="30"/>
  <c r="I178" i="30"/>
  <c r="I211" i="29"/>
  <c r="H223" i="29"/>
  <c r="I94" i="29"/>
  <c r="N94" i="29" s="1"/>
  <c r="H106" i="29"/>
  <c r="K176" i="30"/>
  <c r="I188" i="30"/>
  <c r="P109" i="33"/>
  <c r="P110" i="33" s="1"/>
  <c r="O432" i="33"/>
  <c r="N209" i="29"/>
  <c r="K209" i="29"/>
  <c r="Q209" i="29" s="1"/>
  <c r="N225" i="29"/>
  <c r="K225" i="29"/>
  <c r="H98" i="29"/>
  <c r="I86" i="29"/>
  <c r="N86" i="29" s="1"/>
  <c r="O110" i="33"/>
  <c r="J121" i="33"/>
  <c r="J122" i="33" s="1"/>
  <c r="I433" i="33"/>
  <c r="J141" i="31"/>
  <c r="L129" i="31"/>
  <c r="L96" i="31"/>
  <c r="Q96" i="31" s="1"/>
  <c r="J108" i="31"/>
  <c r="I92" i="29"/>
  <c r="N92" i="29" s="1"/>
  <c r="H104" i="29"/>
  <c r="N203" i="29"/>
  <c r="K203" i="29"/>
  <c r="O146" i="33"/>
  <c r="I436" i="33"/>
  <c r="J157" i="33"/>
  <c r="J158" i="33" s="1"/>
  <c r="K186" i="30"/>
  <c r="I198" i="30"/>
  <c r="J131" i="31"/>
  <c r="L119" i="31"/>
  <c r="I96" i="29"/>
  <c r="N96" i="29" s="1"/>
  <c r="H108" i="29"/>
  <c r="AC134" i="33"/>
  <c r="N231" i="29"/>
  <c r="K231" i="29"/>
  <c r="P168" i="30"/>
  <c r="M168" i="30"/>
  <c r="L90" i="31"/>
  <c r="Q90" i="31" s="1"/>
  <c r="J102" i="31"/>
  <c r="I229" i="29"/>
  <c r="H241" i="29"/>
  <c r="P160" i="30"/>
  <c r="M160" i="30"/>
  <c r="N107" i="31"/>
  <c r="Q107" i="29" s="1"/>
  <c r="Q107" i="31"/>
  <c r="N199" i="29"/>
  <c r="K199" i="29"/>
  <c r="AA193" i="33"/>
  <c r="AB181" i="33"/>
  <c r="H181" i="33" s="1"/>
  <c r="I181" i="33" s="1"/>
  <c r="O181" i="33" s="1"/>
  <c r="P164" i="30"/>
  <c r="M164" i="30"/>
  <c r="I243" i="29"/>
  <c r="H255" i="29"/>
  <c r="K180" i="30"/>
  <c r="I192" i="30"/>
  <c r="L92" i="31"/>
  <c r="Q92" i="31" s="1"/>
  <c r="J104" i="31"/>
  <c r="K217" i="29"/>
  <c r="Q217" i="29" s="1"/>
  <c r="N217" i="29"/>
  <c r="O158" i="33"/>
  <c r="J169" i="33"/>
  <c r="J170" i="33" s="1"/>
  <c r="I437" i="33"/>
  <c r="AB182" i="33"/>
  <c r="AA194" i="33"/>
  <c r="K98" i="30"/>
  <c r="P98" i="30" s="1"/>
  <c r="I110" i="30"/>
  <c r="I90" i="29"/>
  <c r="N90" i="29" s="1"/>
  <c r="H102" i="29"/>
  <c r="P174" i="30"/>
  <c r="M174" i="30"/>
  <c r="J115" i="31"/>
  <c r="L103" i="31"/>
  <c r="Q103" i="31" s="1"/>
  <c r="O134" i="33"/>
  <c r="J145" i="33"/>
  <c r="I435" i="33"/>
  <c r="J118" i="31"/>
  <c r="L106" i="31"/>
  <c r="H170" i="33"/>
  <c r="I170" i="33" s="1"/>
  <c r="AC181" i="33"/>
  <c r="AC182" i="33" s="1"/>
  <c r="O122" i="33"/>
  <c r="I434" i="33"/>
  <c r="J133" i="33"/>
  <c r="J98" i="31"/>
  <c r="L86" i="31"/>
  <c r="Q86" i="31" s="1"/>
  <c r="J123" i="31"/>
  <c r="L111" i="31"/>
  <c r="I221" i="29"/>
  <c r="H233" i="29"/>
  <c r="I88" i="29"/>
  <c r="N88" i="29" s="1"/>
  <c r="H100" i="29"/>
  <c r="I237" i="29"/>
  <c r="H249" i="29"/>
  <c r="A356" i="24"/>
  <c r="A368" i="24" s="1"/>
  <c r="A380" i="24" s="1"/>
  <c r="A392" i="24" s="1"/>
  <c r="A404" i="24" s="1"/>
  <c r="A416" i="24" s="1"/>
  <c r="A428" i="24" s="1"/>
  <c r="A440" i="24" s="1"/>
  <c r="A452" i="24" s="1"/>
  <c r="A464" i="24" s="1"/>
  <c r="A476" i="24" s="1"/>
  <c r="A488" i="24" s="1"/>
  <c r="A500" i="24" s="1"/>
  <c r="A512" i="24" s="1"/>
  <c r="A524" i="24" s="1"/>
  <c r="A536" i="24" s="1"/>
  <c r="A548" i="24" s="1"/>
  <c r="A560" i="24" s="1"/>
  <c r="A572" i="24" s="1"/>
  <c r="A584" i="24" s="1"/>
  <c r="A596" i="24" s="1"/>
  <c r="A608" i="24" s="1"/>
  <c r="A620" i="24" s="1"/>
  <c r="A632" i="24" s="1"/>
  <c r="A644" i="24" s="1"/>
  <c r="A656" i="24" s="1"/>
  <c r="A668" i="24" s="1"/>
  <c r="A680" i="24" s="1"/>
  <c r="A692" i="24" s="1"/>
  <c r="A704" i="24" s="1"/>
  <c r="A716" i="24" s="1"/>
  <c r="A728" i="24" s="1"/>
  <c r="A740" i="24" s="1"/>
  <c r="A752" i="24" s="1"/>
  <c r="A764" i="24" s="1"/>
  <c r="A776" i="24" s="1"/>
  <c r="A788" i="24" s="1"/>
  <c r="A800" i="24" s="1"/>
  <c r="A812" i="24" s="1"/>
  <c r="A824" i="24" s="1"/>
  <c r="A836" i="24" s="1"/>
  <c r="A345" i="24"/>
  <c r="N237" i="29" l="1"/>
  <c r="K237" i="29"/>
  <c r="N221" i="29"/>
  <c r="K221" i="29"/>
  <c r="Q221" i="29" s="1"/>
  <c r="L98" i="31"/>
  <c r="Q98" i="31" s="1"/>
  <c r="J110" i="31"/>
  <c r="J127" i="31"/>
  <c r="L115" i="31"/>
  <c r="I102" i="29"/>
  <c r="N102" i="29" s="1"/>
  <c r="H114" i="29"/>
  <c r="AB194" i="33"/>
  <c r="AA206" i="33"/>
  <c r="L104" i="31"/>
  <c r="Q104" i="31" s="1"/>
  <c r="J116" i="31"/>
  <c r="I255" i="29"/>
  <c r="H267" i="29"/>
  <c r="I241" i="29"/>
  <c r="H253" i="29"/>
  <c r="N119" i="31"/>
  <c r="Q119" i="29" s="1"/>
  <c r="Q119" i="31"/>
  <c r="P176" i="30"/>
  <c r="M176" i="30"/>
  <c r="N211" i="29"/>
  <c r="K211" i="29"/>
  <c r="I100" i="29"/>
  <c r="N100" i="29" s="1"/>
  <c r="H112" i="29"/>
  <c r="N111" i="31"/>
  <c r="Q111" i="29" s="1"/>
  <c r="Q111" i="31"/>
  <c r="J134" i="33"/>
  <c r="O170" i="33"/>
  <c r="I438" i="33"/>
  <c r="J181" i="33"/>
  <c r="J182" i="33" s="1"/>
  <c r="J146" i="33"/>
  <c r="H182" i="33"/>
  <c r="I182" i="33" s="1"/>
  <c r="AC193" i="33"/>
  <c r="AC194" i="33" s="1"/>
  <c r="P169" i="33"/>
  <c r="O437" i="33"/>
  <c r="N243" i="29"/>
  <c r="K243" i="29"/>
  <c r="AA205" i="33"/>
  <c r="AB193" i="33"/>
  <c r="H193" i="33" s="1"/>
  <c r="I193" i="33" s="1"/>
  <c r="O193" i="33" s="1"/>
  <c r="K229" i="29"/>
  <c r="Q229" i="29" s="1"/>
  <c r="N229" i="29"/>
  <c r="J143" i="31"/>
  <c r="L131" i="31"/>
  <c r="I104" i="29"/>
  <c r="N104" i="29" s="1"/>
  <c r="H116" i="29"/>
  <c r="N129" i="31"/>
  <c r="Q129" i="29" s="1"/>
  <c r="Q129" i="31"/>
  <c r="P121" i="33"/>
  <c r="P122" i="33" s="1"/>
  <c r="O433" i="33"/>
  <c r="I106" i="29"/>
  <c r="H118" i="29"/>
  <c r="K178" i="30"/>
  <c r="I190" i="30"/>
  <c r="I249" i="29"/>
  <c r="H261" i="29"/>
  <c r="J135" i="31"/>
  <c r="L123" i="31"/>
  <c r="N106" i="31"/>
  <c r="Q106" i="31"/>
  <c r="P145" i="33"/>
  <c r="O435" i="33"/>
  <c r="I122" i="30"/>
  <c r="K110" i="30"/>
  <c r="K192" i="30"/>
  <c r="I204" i="30"/>
  <c r="I108" i="29"/>
  <c r="H120" i="29"/>
  <c r="K198" i="30"/>
  <c r="I210" i="30"/>
  <c r="P157" i="33"/>
  <c r="P158" i="33" s="1"/>
  <c r="O436" i="33"/>
  <c r="J153" i="31"/>
  <c r="L141" i="31"/>
  <c r="P166" i="30"/>
  <c r="M166" i="30"/>
  <c r="L100" i="31"/>
  <c r="Q100" i="31" s="1"/>
  <c r="J112" i="31"/>
  <c r="K184" i="30"/>
  <c r="I196" i="30"/>
  <c r="I227" i="29"/>
  <c r="H239" i="29"/>
  <c r="I233" i="29"/>
  <c r="H245" i="29"/>
  <c r="P133" i="33"/>
  <c r="P134" i="33" s="1"/>
  <c r="O434" i="33"/>
  <c r="J130" i="31"/>
  <c r="L118" i="31"/>
  <c r="P180" i="30"/>
  <c r="M180" i="30"/>
  <c r="J114" i="31"/>
  <c r="L102" i="31"/>
  <c r="Q102" i="31" s="1"/>
  <c r="P186" i="30"/>
  <c r="M186" i="30"/>
  <c r="J120" i="31"/>
  <c r="L108" i="31"/>
  <c r="H110" i="29"/>
  <c r="I98" i="29"/>
  <c r="N98" i="29" s="1"/>
  <c r="K188" i="30"/>
  <c r="I200" i="30"/>
  <c r="I223" i="29"/>
  <c r="H235" i="29"/>
  <c r="P172" i="30"/>
  <c r="M172" i="30"/>
  <c r="N215" i="29"/>
  <c r="K215" i="29"/>
  <c r="A346" i="24"/>
  <c r="A357" i="24"/>
  <c r="A369" i="24" s="1"/>
  <c r="A381" i="24" s="1"/>
  <c r="A393" i="24" s="1"/>
  <c r="A405" i="24" s="1"/>
  <c r="A417" i="24" s="1"/>
  <c r="A429" i="24" s="1"/>
  <c r="A441" i="24" s="1"/>
  <c r="A453" i="24" s="1"/>
  <c r="A465" i="24" s="1"/>
  <c r="A477" i="24" s="1"/>
  <c r="A489" i="24" s="1"/>
  <c r="A501" i="24" s="1"/>
  <c r="A513" i="24" s="1"/>
  <c r="A525" i="24" s="1"/>
  <c r="A537" i="24" s="1"/>
  <c r="A549" i="24" s="1"/>
  <c r="A561" i="24" s="1"/>
  <c r="A573" i="24" s="1"/>
  <c r="A585" i="24" s="1"/>
  <c r="A597" i="24" s="1"/>
  <c r="A609" i="24" s="1"/>
  <c r="A621" i="24" s="1"/>
  <c r="A633" i="24" s="1"/>
  <c r="A645" i="24" s="1"/>
  <c r="A657" i="24" s="1"/>
  <c r="A669" i="24" s="1"/>
  <c r="A681" i="24" s="1"/>
  <c r="A693" i="24" s="1"/>
  <c r="A705" i="24" s="1"/>
  <c r="A717" i="24" s="1"/>
  <c r="A729" i="24" s="1"/>
  <c r="A741" i="24" s="1"/>
  <c r="A753" i="24" s="1"/>
  <c r="A765" i="24" s="1"/>
  <c r="A777" i="24" s="1"/>
  <c r="A789" i="24" s="1"/>
  <c r="A801" i="24" s="1"/>
  <c r="A813" i="24" s="1"/>
  <c r="A825" i="24" s="1"/>
  <c r="A837" i="24" s="1"/>
  <c r="P188" i="30" l="1"/>
  <c r="M188" i="30"/>
  <c r="P198" i="30"/>
  <c r="M198" i="30"/>
  <c r="N123" i="31"/>
  <c r="Q123" i="29" s="1"/>
  <c r="Q123" i="31"/>
  <c r="K190" i="30"/>
  <c r="I202" i="30"/>
  <c r="I116" i="29"/>
  <c r="H128" i="29"/>
  <c r="I267" i="29"/>
  <c r="H279" i="29"/>
  <c r="AB206" i="33"/>
  <c r="AA218" i="33"/>
  <c r="N115" i="31"/>
  <c r="Q115" i="29" s="1"/>
  <c r="Q115" i="31"/>
  <c r="I235" i="29"/>
  <c r="H247" i="29"/>
  <c r="N118" i="31"/>
  <c r="Q118" i="31"/>
  <c r="I245" i="29"/>
  <c r="H257" i="29"/>
  <c r="K196" i="30"/>
  <c r="I208" i="30"/>
  <c r="I120" i="29"/>
  <c r="H132" i="29"/>
  <c r="P192" i="30"/>
  <c r="M192" i="30"/>
  <c r="P146" i="33"/>
  <c r="J147" i="31"/>
  <c r="L135" i="31"/>
  <c r="P178" i="30"/>
  <c r="M178" i="30"/>
  <c r="O182" i="33"/>
  <c r="J193" i="33"/>
  <c r="J194" i="33" s="1"/>
  <c r="I439" i="33"/>
  <c r="P181" i="33"/>
  <c r="P182" i="33" s="1"/>
  <c r="O438" i="33"/>
  <c r="I112" i="29"/>
  <c r="H124" i="29"/>
  <c r="N255" i="29"/>
  <c r="K255" i="29"/>
  <c r="AC205" i="33"/>
  <c r="AC206" i="33" s="1"/>
  <c r="H194" i="33"/>
  <c r="I194" i="33" s="1"/>
  <c r="J139" i="31"/>
  <c r="L127" i="31"/>
  <c r="J165" i="31"/>
  <c r="L153" i="31"/>
  <c r="K204" i="30"/>
  <c r="I216" i="30"/>
  <c r="N223" i="29"/>
  <c r="K223" i="29"/>
  <c r="H122" i="29"/>
  <c r="I110" i="29"/>
  <c r="J126" i="31"/>
  <c r="L114" i="31"/>
  <c r="J142" i="31"/>
  <c r="L130" i="31"/>
  <c r="N233" i="29"/>
  <c r="K233" i="29"/>
  <c r="Q233" i="29" s="1"/>
  <c r="P184" i="30"/>
  <c r="M184" i="30"/>
  <c r="N108" i="29"/>
  <c r="K108" i="29"/>
  <c r="M110" i="30"/>
  <c r="P110" i="30"/>
  <c r="I261" i="29"/>
  <c r="H273" i="29"/>
  <c r="I118" i="29"/>
  <c r="H130" i="29"/>
  <c r="N131" i="31"/>
  <c r="Q131" i="29" s="1"/>
  <c r="Q131" i="31"/>
  <c r="I253" i="29"/>
  <c r="H265" i="29"/>
  <c r="J128" i="31"/>
  <c r="L116" i="31"/>
  <c r="I114" i="29"/>
  <c r="H126" i="29"/>
  <c r="L110" i="31"/>
  <c r="J122" i="31"/>
  <c r="J132" i="31"/>
  <c r="L120" i="31"/>
  <c r="N227" i="29"/>
  <c r="K227" i="29"/>
  <c r="K200" i="30"/>
  <c r="I212" i="30"/>
  <c r="N108" i="31"/>
  <c r="Q108" i="31"/>
  <c r="I239" i="29"/>
  <c r="H251" i="29"/>
  <c r="J124" i="31"/>
  <c r="L112" i="31"/>
  <c r="N141" i="31"/>
  <c r="Q141" i="29" s="1"/>
  <c r="Q141" i="31"/>
  <c r="K210" i="30"/>
  <c r="I222" i="30"/>
  <c r="I134" i="30"/>
  <c r="K122" i="30"/>
  <c r="N432" i="31"/>
  <c r="O109" i="31"/>
  <c r="O110" i="31" s="1"/>
  <c r="N249" i="29"/>
  <c r="K249" i="29"/>
  <c r="N106" i="29"/>
  <c r="K106" i="29"/>
  <c r="J155" i="31"/>
  <c r="L143" i="31"/>
  <c r="AA217" i="33"/>
  <c r="AB205" i="33"/>
  <c r="H205" i="33" s="1"/>
  <c r="I205" i="33" s="1"/>
  <c r="O205" i="33" s="1"/>
  <c r="P170" i="33"/>
  <c r="K241" i="29"/>
  <c r="Q241" i="29" s="1"/>
  <c r="N241" i="29"/>
  <c r="A347" i="24"/>
  <c r="A358" i="24"/>
  <c r="A370" i="24" s="1"/>
  <c r="A382" i="24" s="1"/>
  <c r="A394" i="24" s="1"/>
  <c r="A406" i="24" s="1"/>
  <c r="A418" i="24" s="1"/>
  <c r="A430" i="24" s="1"/>
  <c r="A442" i="24" s="1"/>
  <c r="A454" i="24" s="1"/>
  <c r="A466" i="24" s="1"/>
  <c r="A478" i="24" s="1"/>
  <c r="A490" i="24" s="1"/>
  <c r="A502" i="24" s="1"/>
  <c r="A514" i="24" s="1"/>
  <c r="A526" i="24" s="1"/>
  <c r="A538" i="24" s="1"/>
  <c r="A550" i="24" s="1"/>
  <c r="A562" i="24" s="1"/>
  <c r="A574" i="24" s="1"/>
  <c r="A586" i="24" s="1"/>
  <c r="A598" i="24" s="1"/>
  <c r="A610" i="24" s="1"/>
  <c r="A622" i="24" s="1"/>
  <c r="A634" i="24" s="1"/>
  <c r="A646" i="24" s="1"/>
  <c r="A658" i="24" s="1"/>
  <c r="A670" i="24" s="1"/>
  <c r="A682" i="24" s="1"/>
  <c r="A694" i="24" s="1"/>
  <c r="A706" i="24" s="1"/>
  <c r="A718" i="24" s="1"/>
  <c r="A730" i="24" s="1"/>
  <c r="A742" i="24" s="1"/>
  <c r="A754" i="24" s="1"/>
  <c r="A766" i="24" s="1"/>
  <c r="A778" i="24" s="1"/>
  <c r="A790" i="24" s="1"/>
  <c r="A802" i="24" s="1"/>
  <c r="A814" i="24" s="1"/>
  <c r="A826" i="24" s="1"/>
  <c r="A838" i="24" s="1"/>
  <c r="N110" i="31" l="1"/>
  <c r="Q110" i="31"/>
  <c r="J140" i="31"/>
  <c r="L128" i="31"/>
  <c r="N112" i="29"/>
  <c r="K112" i="29"/>
  <c r="P196" i="30"/>
  <c r="M196" i="30"/>
  <c r="Q106" i="29"/>
  <c r="K432" i="29"/>
  <c r="L109" i="29"/>
  <c r="L110" i="29" s="1"/>
  <c r="K222" i="30"/>
  <c r="I234" i="30"/>
  <c r="N112" i="31"/>
  <c r="Q112" i="31"/>
  <c r="J144" i="31"/>
  <c r="L132" i="31"/>
  <c r="I126" i="29"/>
  <c r="H138" i="29"/>
  <c r="I265" i="29"/>
  <c r="H277" i="29"/>
  <c r="I130" i="29"/>
  <c r="H142" i="29"/>
  <c r="N130" i="31"/>
  <c r="Q130" i="31"/>
  <c r="N110" i="29"/>
  <c r="K110" i="29"/>
  <c r="K216" i="30"/>
  <c r="I228" i="30"/>
  <c r="N127" i="31"/>
  <c r="Q127" i="29" s="1"/>
  <c r="Q127" i="31"/>
  <c r="P193" i="33"/>
  <c r="P194" i="33" s="1"/>
  <c r="O439" i="33"/>
  <c r="J159" i="31"/>
  <c r="L147" i="31"/>
  <c r="I132" i="29"/>
  <c r="H144" i="29"/>
  <c r="I257" i="29"/>
  <c r="H269" i="29"/>
  <c r="I247" i="29"/>
  <c r="H259" i="29"/>
  <c r="AB218" i="33"/>
  <c r="AA230" i="33"/>
  <c r="P190" i="30"/>
  <c r="M190" i="30"/>
  <c r="J167" i="31"/>
  <c r="L155" i="31"/>
  <c r="P200" i="30"/>
  <c r="M200" i="30"/>
  <c r="K202" i="30"/>
  <c r="I214" i="30"/>
  <c r="AA229" i="33"/>
  <c r="AB217" i="33"/>
  <c r="H217" i="33" s="1"/>
  <c r="I217" i="33" s="1"/>
  <c r="O217" i="33" s="1"/>
  <c r="P210" i="30"/>
  <c r="M210" i="30"/>
  <c r="J136" i="31"/>
  <c r="L124" i="31"/>
  <c r="N114" i="29"/>
  <c r="K114" i="29"/>
  <c r="N253" i="29"/>
  <c r="K253" i="29"/>
  <c r="Q253" i="29" s="1"/>
  <c r="N118" i="29"/>
  <c r="K118" i="29"/>
  <c r="Q118" i="29" s="1"/>
  <c r="M433" i="30"/>
  <c r="N121" i="30"/>
  <c r="N122" i="30" s="1"/>
  <c r="J154" i="31"/>
  <c r="L142" i="31"/>
  <c r="H134" i="29"/>
  <c r="I122" i="29"/>
  <c r="P204" i="30"/>
  <c r="M204" i="30"/>
  <c r="J151" i="31"/>
  <c r="L139" i="31"/>
  <c r="N120" i="29"/>
  <c r="K120" i="29"/>
  <c r="N245" i="29"/>
  <c r="K245" i="29"/>
  <c r="Q245" i="29" s="1"/>
  <c r="N235" i="29"/>
  <c r="K235" i="29"/>
  <c r="H206" i="33"/>
  <c r="I206" i="33" s="1"/>
  <c r="AC217" i="33"/>
  <c r="AC218" i="33" s="1"/>
  <c r="I128" i="29"/>
  <c r="H140" i="29"/>
  <c r="I146" i="30"/>
  <c r="K134" i="30"/>
  <c r="N239" i="29"/>
  <c r="K239" i="29"/>
  <c r="N120" i="31"/>
  <c r="Q120" i="31"/>
  <c r="N261" i="29"/>
  <c r="K261" i="29"/>
  <c r="J138" i="31"/>
  <c r="L126" i="31"/>
  <c r="J177" i="31"/>
  <c r="L165" i="31"/>
  <c r="N135" i="31"/>
  <c r="Q135" i="29" s="1"/>
  <c r="Q135" i="31"/>
  <c r="N267" i="29"/>
  <c r="K267" i="29"/>
  <c r="N143" i="31"/>
  <c r="Q143" i="29" s="1"/>
  <c r="Q143" i="31"/>
  <c r="P122" i="30"/>
  <c r="M122" i="30"/>
  <c r="I251" i="29"/>
  <c r="H263" i="29"/>
  <c r="K212" i="30"/>
  <c r="I224" i="30"/>
  <c r="L122" i="31"/>
  <c r="J134" i="31"/>
  <c r="N116" i="31"/>
  <c r="Q116" i="31"/>
  <c r="I273" i="29"/>
  <c r="H285" i="29"/>
  <c r="Q108" i="29"/>
  <c r="N114" i="31"/>
  <c r="Q114" i="31"/>
  <c r="N153" i="31"/>
  <c r="Q153" i="29" s="1"/>
  <c r="Q153" i="31"/>
  <c r="O194" i="33"/>
  <c r="J205" i="33"/>
  <c r="J206" i="33" s="1"/>
  <c r="I440" i="33"/>
  <c r="I124" i="29"/>
  <c r="H136" i="29"/>
  <c r="K208" i="30"/>
  <c r="I220" i="30"/>
  <c r="I279" i="29"/>
  <c r="H291" i="29"/>
  <c r="N116" i="29"/>
  <c r="K116" i="29"/>
  <c r="Q116" i="29" s="1"/>
  <c r="A348" i="24"/>
  <c r="A359" i="24"/>
  <c r="A371" i="24" s="1"/>
  <c r="A383" i="24" s="1"/>
  <c r="A395" i="24" s="1"/>
  <c r="A407" i="24" s="1"/>
  <c r="A419" i="24" s="1"/>
  <c r="A431" i="24" s="1"/>
  <c r="A443" i="24" s="1"/>
  <c r="A455" i="24" s="1"/>
  <c r="A467" i="24" s="1"/>
  <c r="A479" i="24" s="1"/>
  <c r="A491" i="24" s="1"/>
  <c r="A503" i="24" s="1"/>
  <c r="A515" i="24" s="1"/>
  <c r="A527" i="24" s="1"/>
  <c r="A539" i="24" s="1"/>
  <c r="A551" i="24" s="1"/>
  <c r="A563" i="24" s="1"/>
  <c r="A575" i="24" s="1"/>
  <c r="A587" i="24" s="1"/>
  <c r="A599" i="24" s="1"/>
  <c r="A611" i="24" s="1"/>
  <c r="A623" i="24" s="1"/>
  <c r="A635" i="24" s="1"/>
  <c r="A647" i="24" s="1"/>
  <c r="A659" i="24" s="1"/>
  <c r="A671" i="24" s="1"/>
  <c r="A683" i="24" s="1"/>
  <c r="A695" i="24" s="1"/>
  <c r="A707" i="24" s="1"/>
  <c r="A719" i="24" s="1"/>
  <c r="A731" i="24" s="1"/>
  <c r="A743" i="24" s="1"/>
  <c r="A755" i="24" s="1"/>
  <c r="A767" i="24" s="1"/>
  <c r="A779" i="24" s="1"/>
  <c r="A791" i="24" s="1"/>
  <c r="A803" i="24" s="1"/>
  <c r="A815" i="24" s="1"/>
  <c r="A827" i="24" s="1"/>
  <c r="A839" i="24" s="1"/>
  <c r="J166" i="31" l="1"/>
  <c r="L154" i="31"/>
  <c r="K214" i="30"/>
  <c r="I226" i="30"/>
  <c r="P216" i="30"/>
  <c r="M216" i="30"/>
  <c r="P222" i="30"/>
  <c r="M222" i="30"/>
  <c r="I291" i="29"/>
  <c r="H303" i="29"/>
  <c r="I136" i="29"/>
  <c r="H148" i="29"/>
  <c r="P205" i="33"/>
  <c r="P206" i="33" s="1"/>
  <c r="O440" i="33"/>
  <c r="N273" i="29"/>
  <c r="K273" i="29"/>
  <c r="Q122" i="31"/>
  <c r="N122" i="31"/>
  <c r="N251" i="29"/>
  <c r="K251" i="29"/>
  <c r="N126" i="31"/>
  <c r="Q126" i="31"/>
  <c r="M134" i="30"/>
  <c r="P134" i="30"/>
  <c r="N139" i="31"/>
  <c r="Q139" i="29" s="1"/>
  <c r="Q139" i="31"/>
  <c r="K122" i="29"/>
  <c r="N122" i="29"/>
  <c r="P202" i="30"/>
  <c r="M202" i="30"/>
  <c r="J179" i="31"/>
  <c r="L167" i="31"/>
  <c r="H218" i="33"/>
  <c r="I218" i="33" s="1"/>
  <c r="N257" i="29"/>
  <c r="K257" i="29"/>
  <c r="Q257" i="29" s="1"/>
  <c r="J171" i="31"/>
  <c r="L159" i="31"/>
  <c r="L121" i="29"/>
  <c r="L122" i="29" s="1"/>
  <c r="Q110" i="29"/>
  <c r="K433" i="29"/>
  <c r="I142" i="29"/>
  <c r="H154" i="29"/>
  <c r="I138" i="29"/>
  <c r="H150" i="29"/>
  <c r="J152" i="31"/>
  <c r="L140" i="31"/>
  <c r="L134" i="31"/>
  <c r="J146" i="31"/>
  <c r="J189" i="31"/>
  <c r="L177" i="31"/>
  <c r="N155" i="31"/>
  <c r="Q155" i="29" s="1"/>
  <c r="Q155" i="31"/>
  <c r="AB230" i="33"/>
  <c r="AA242" i="33"/>
  <c r="I269" i="29"/>
  <c r="H281" i="29"/>
  <c r="K265" i="29"/>
  <c r="Q265" i="29" s="1"/>
  <c r="N265" i="29"/>
  <c r="J156" i="31"/>
  <c r="L144" i="31"/>
  <c r="N279" i="29"/>
  <c r="K279" i="29"/>
  <c r="N124" i="29"/>
  <c r="K124" i="29"/>
  <c r="K224" i="30"/>
  <c r="I236" i="30"/>
  <c r="N133" i="30"/>
  <c r="N134" i="30" s="1"/>
  <c r="M434" i="30"/>
  <c r="J150" i="31"/>
  <c r="L138" i="31"/>
  <c r="I158" i="30"/>
  <c r="K146" i="30"/>
  <c r="O206" i="33"/>
  <c r="I441" i="33"/>
  <c r="J217" i="33"/>
  <c r="J218" i="33" s="1"/>
  <c r="J163" i="31"/>
  <c r="L151" i="31"/>
  <c r="H146" i="29"/>
  <c r="I134" i="29"/>
  <c r="N124" i="31"/>
  <c r="Q124" i="31"/>
  <c r="I259" i="29"/>
  <c r="H271" i="29"/>
  <c r="I144" i="29"/>
  <c r="H156" i="29"/>
  <c r="N130" i="29"/>
  <c r="K130" i="29"/>
  <c r="Q130" i="29" s="1"/>
  <c r="N126" i="29"/>
  <c r="K126" i="29"/>
  <c r="Q126" i="29" s="1"/>
  <c r="Q112" i="29"/>
  <c r="P208" i="30"/>
  <c r="M208" i="30"/>
  <c r="I285" i="29"/>
  <c r="H297" i="29"/>
  <c r="I263" i="29"/>
  <c r="H275" i="29"/>
  <c r="N128" i="29"/>
  <c r="K128" i="29"/>
  <c r="N147" i="31"/>
  <c r="Q147" i="29" s="1"/>
  <c r="Q147" i="31"/>
  <c r="N128" i="31"/>
  <c r="Q128" i="31"/>
  <c r="K220" i="30"/>
  <c r="I232" i="30"/>
  <c r="P212" i="30"/>
  <c r="M212" i="30"/>
  <c r="N165" i="31"/>
  <c r="Q165" i="29" s="1"/>
  <c r="Q165" i="31"/>
  <c r="I140" i="29"/>
  <c r="H152" i="29"/>
  <c r="Q120" i="29"/>
  <c r="N142" i="31"/>
  <c r="Q142" i="31"/>
  <c r="Q114" i="29"/>
  <c r="J148" i="31"/>
  <c r="L136" i="31"/>
  <c r="AA241" i="33"/>
  <c r="AB229" i="33"/>
  <c r="H229" i="33" s="1"/>
  <c r="I229" i="33" s="1"/>
  <c r="O229" i="33" s="1"/>
  <c r="N247" i="29"/>
  <c r="K247" i="29"/>
  <c r="N132" i="29"/>
  <c r="K132" i="29"/>
  <c r="K228" i="30"/>
  <c r="I240" i="30"/>
  <c r="I277" i="29"/>
  <c r="H289" i="29"/>
  <c r="N132" i="31"/>
  <c r="Q132" i="31"/>
  <c r="K234" i="30"/>
  <c r="I246" i="30"/>
  <c r="Q432" i="29"/>
  <c r="R432" i="29" s="1"/>
  <c r="R109" i="29"/>
  <c r="R110" i="29" s="1"/>
  <c r="N433" i="31"/>
  <c r="O121" i="31"/>
  <c r="O122" i="31" s="1"/>
  <c r="A349" i="24"/>
  <c r="A361" i="24" s="1"/>
  <c r="A373" i="24" s="1"/>
  <c r="A385" i="24" s="1"/>
  <c r="A397" i="24" s="1"/>
  <c r="A409" i="24" s="1"/>
  <c r="A421" i="24" s="1"/>
  <c r="A433" i="24" s="1"/>
  <c r="A445" i="24" s="1"/>
  <c r="A457" i="24" s="1"/>
  <c r="A469" i="24" s="1"/>
  <c r="A481" i="24" s="1"/>
  <c r="A493" i="24" s="1"/>
  <c r="A505" i="24" s="1"/>
  <c r="A517" i="24" s="1"/>
  <c r="A529" i="24" s="1"/>
  <c r="A541" i="24" s="1"/>
  <c r="A553" i="24" s="1"/>
  <c r="A565" i="24" s="1"/>
  <c r="A577" i="24" s="1"/>
  <c r="A589" i="24" s="1"/>
  <c r="A601" i="24" s="1"/>
  <c r="A613" i="24" s="1"/>
  <c r="A625" i="24" s="1"/>
  <c r="A637" i="24" s="1"/>
  <c r="A649" i="24" s="1"/>
  <c r="A661" i="24" s="1"/>
  <c r="A673" i="24" s="1"/>
  <c r="A685" i="24" s="1"/>
  <c r="A697" i="24" s="1"/>
  <c r="A709" i="24" s="1"/>
  <c r="A721" i="24" s="1"/>
  <c r="A733" i="24" s="1"/>
  <c r="A745" i="24" s="1"/>
  <c r="A757" i="24" s="1"/>
  <c r="A769" i="24" s="1"/>
  <c r="A781" i="24" s="1"/>
  <c r="A793" i="24" s="1"/>
  <c r="A805" i="24" s="1"/>
  <c r="A817" i="24" s="1"/>
  <c r="A829" i="24" s="1"/>
  <c r="A841" i="24" s="1"/>
  <c r="A360" i="24"/>
  <c r="A372" i="24" s="1"/>
  <c r="A384" i="24" s="1"/>
  <c r="A396" i="24" s="1"/>
  <c r="A408" i="24" s="1"/>
  <c r="A420" i="24" s="1"/>
  <c r="A432" i="24" s="1"/>
  <c r="A444" i="24" s="1"/>
  <c r="A456" i="24" s="1"/>
  <c r="A468" i="24" s="1"/>
  <c r="A480" i="24" s="1"/>
  <c r="A492" i="24" s="1"/>
  <c r="A504" i="24" s="1"/>
  <c r="A516" i="24" s="1"/>
  <c r="A528" i="24" s="1"/>
  <c r="A540" i="24" s="1"/>
  <c r="A552" i="24" s="1"/>
  <c r="A564" i="24" s="1"/>
  <c r="A576" i="24" s="1"/>
  <c r="A588" i="24" s="1"/>
  <c r="A600" i="24" s="1"/>
  <c r="A612" i="24" s="1"/>
  <c r="A624" i="24" s="1"/>
  <c r="A636" i="24" s="1"/>
  <c r="A648" i="24" s="1"/>
  <c r="A660" i="24" s="1"/>
  <c r="A672" i="24" s="1"/>
  <c r="A684" i="24" s="1"/>
  <c r="A696" i="24" s="1"/>
  <c r="A708" i="24" s="1"/>
  <c r="A720" i="24" s="1"/>
  <c r="A732" i="24" s="1"/>
  <c r="A744" i="24" s="1"/>
  <c r="A756" i="24" s="1"/>
  <c r="A768" i="24" s="1"/>
  <c r="A780" i="24" s="1"/>
  <c r="A792" i="24" s="1"/>
  <c r="A804" i="24" s="1"/>
  <c r="A816" i="24" s="1"/>
  <c r="A828" i="24" s="1"/>
  <c r="A840" i="24" s="1"/>
  <c r="N263" i="29" l="1"/>
  <c r="K263" i="29"/>
  <c r="I271" i="29"/>
  <c r="H283" i="29"/>
  <c r="J168" i="31"/>
  <c r="L156" i="31"/>
  <c r="N134" i="31"/>
  <c r="Q134" i="31"/>
  <c r="R121" i="29"/>
  <c r="R122" i="29" s="1"/>
  <c r="Q433" i="29"/>
  <c r="R433" i="29" s="1"/>
  <c r="I148" i="29"/>
  <c r="H160" i="29"/>
  <c r="K246" i="30"/>
  <c r="I258" i="30"/>
  <c r="I289" i="29"/>
  <c r="H301" i="29"/>
  <c r="Q132" i="29"/>
  <c r="Q128" i="29"/>
  <c r="I297" i="29"/>
  <c r="H309" i="29"/>
  <c r="N259" i="29"/>
  <c r="K259" i="29"/>
  <c r="I146" i="29"/>
  <c r="H158" i="29"/>
  <c r="N138" i="31"/>
  <c r="Q138" i="31"/>
  <c r="K236" i="30"/>
  <c r="I248" i="30"/>
  <c r="AB242" i="33"/>
  <c r="AA254" i="33"/>
  <c r="N177" i="31"/>
  <c r="Q177" i="29" s="1"/>
  <c r="Q177" i="31"/>
  <c r="N140" i="31"/>
  <c r="Q140" i="31"/>
  <c r="H166" i="29"/>
  <c r="I154" i="29"/>
  <c r="J191" i="31"/>
  <c r="L179" i="31"/>
  <c r="K434" i="29"/>
  <c r="L133" i="29"/>
  <c r="L134" i="29" s="1"/>
  <c r="Q122" i="29"/>
  <c r="M435" i="30"/>
  <c r="N145" i="30"/>
  <c r="N146" i="30" s="1"/>
  <c r="N136" i="29"/>
  <c r="K136" i="29"/>
  <c r="P214" i="30"/>
  <c r="M214" i="30"/>
  <c r="P220" i="30"/>
  <c r="M220" i="30"/>
  <c r="P234" i="30"/>
  <c r="M234" i="30"/>
  <c r="K277" i="29"/>
  <c r="Q277" i="29" s="1"/>
  <c r="N277" i="29"/>
  <c r="AA253" i="33"/>
  <c r="AB241" i="33"/>
  <c r="H241" i="33" s="1"/>
  <c r="I241" i="33" s="1"/>
  <c r="O241" i="33" s="1"/>
  <c r="H164" i="29"/>
  <c r="I152" i="29"/>
  <c r="N285" i="29"/>
  <c r="K285" i="29"/>
  <c r="H168" i="29"/>
  <c r="I156" i="29"/>
  <c r="N151" i="31"/>
  <c r="Q151" i="29" s="1"/>
  <c r="Q151" i="31"/>
  <c r="P217" i="33"/>
  <c r="P218" i="33" s="1"/>
  <c r="O441" i="33"/>
  <c r="J162" i="31"/>
  <c r="L150" i="31"/>
  <c r="P224" i="30"/>
  <c r="M224" i="30"/>
  <c r="H230" i="33"/>
  <c r="I230" i="33" s="1"/>
  <c r="AC241" i="33"/>
  <c r="AC242" i="33" s="1"/>
  <c r="J201" i="31"/>
  <c r="L189" i="31"/>
  <c r="J164" i="31"/>
  <c r="L152" i="31"/>
  <c r="N142" i="29"/>
  <c r="K142" i="29"/>
  <c r="Q142" i="29" s="1"/>
  <c r="N159" i="31"/>
  <c r="Q159" i="29" s="1"/>
  <c r="Q159" i="31"/>
  <c r="AC229" i="33"/>
  <c r="AC230" i="33" s="1"/>
  <c r="O133" i="31"/>
  <c r="O134" i="31" s="1"/>
  <c r="N434" i="31"/>
  <c r="I303" i="29"/>
  <c r="H315" i="29"/>
  <c r="N154" i="31"/>
  <c r="Q154" i="31"/>
  <c r="P228" i="30"/>
  <c r="M228" i="30"/>
  <c r="J160" i="31"/>
  <c r="L148" i="31"/>
  <c r="N134" i="29"/>
  <c r="K134" i="29"/>
  <c r="I170" i="30"/>
  <c r="K158" i="30"/>
  <c r="N269" i="29"/>
  <c r="K269" i="29"/>
  <c r="Q269" i="29" s="1"/>
  <c r="N138" i="29"/>
  <c r="K138" i="29"/>
  <c r="Q138" i="29" s="1"/>
  <c r="N167" i="31"/>
  <c r="Q167" i="29" s="1"/>
  <c r="Q167" i="31"/>
  <c r="K226" i="30"/>
  <c r="I238" i="30"/>
  <c r="K240" i="30"/>
  <c r="I252" i="30"/>
  <c r="N136" i="31"/>
  <c r="Q136" i="31"/>
  <c r="N140" i="29"/>
  <c r="K140" i="29"/>
  <c r="Q140" i="29" s="1"/>
  <c r="K232" i="30"/>
  <c r="I244" i="30"/>
  <c r="I275" i="29"/>
  <c r="H287" i="29"/>
  <c r="N144" i="29"/>
  <c r="K144" i="29"/>
  <c r="J175" i="31"/>
  <c r="L163" i="31"/>
  <c r="P146" i="30"/>
  <c r="M146" i="30"/>
  <c r="Q124" i="29"/>
  <c r="N144" i="31"/>
  <c r="Q144" i="31"/>
  <c r="I281" i="29"/>
  <c r="H293" i="29"/>
  <c r="L146" i="31"/>
  <c r="J158" i="31"/>
  <c r="H162" i="29"/>
  <c r="I150" i="29"/>
  <c r="J183" i="31"/>
  <c r="L171" i="31"/>
  <c r="O218" i="33"/>
  <c r="I442" i="33"/>
  <c r="J229" i="33"/>
  <c r="J230" i="33" s="1"/>
  <c r="N291" i="29"/>
  <c r="K291" i="29"/>
  <c r="J178" i="31"/>
  <c r="L166" i="31"/>
  <c r="N166" i="31" l="1"/>
  <c r="Q166" i="31"/>
  <c r="J195" i="31"/>
  <c r="L183" i="31"/>
  <c r="N163" i="31"/>
  <c r="Q163" i="29" s="1"/>
  <c r="Q163" i="31"/>
  <c r="I287" i="29"/>
  <c r="H299" i="29"/>
  <c r="N189" i="31"/>
  <c r="Q189" i="29" s="1"/>
  <c r="Q189" i="31"/>
  <c r="K152" i="29"/>
  <c r="Q152" i="29" s="1"/>
  <c r="N152" i="29"/>
  <c r="N179" i="31"/>
  <c r="Q179" i="29" s="1"/>
  <c r="Q179" i="31"/>
  <c r="AB254" i="33"/>
  <c r="AA266" i="33"/>
  <c r="P236" i="30"/>
  <c r="M236" i="30"/>
  <c r="K146" i="29"/>
  <c r="N146" i="29"/>
  <c r="N297" i="29"/>
  <c r="K297" i="29"/>
  <c r="N289" i="29"/>
  <c r="K289" i="29"/>
  <c r="Q289" i="29" s="1"/>
  <c r="N148" i="29"/>
  <c r="K148" i="29"/>
  <c r="I283" i="29"/>
  <c r="H295" i="29"/>
  <c r="J190" i="31"/>
  <c r="L178" i="31"/>
  <c r="K150" i="29"/>
  <c r="N150" i="29"/>
  <c r="I293" i="29"/>
  <c r="H305" i="29"/>
  <c r="J187" i="31"/>
  <c r="L175" i="31"/>
  <c r="N275" i="29"/>
  <c r="K275" i="29"/>
  <c r="K252" i="30"/>
  <c r="I264" i="30"/>
  <c r="Q134" i="29"/>
  <c r="L145" i="29"/>
  <c r="L146" i="29" s="1"/>
  <c r="K435" i="29"/>
  <c r="I315" i="29"/>
  <c r="H327" i="29"/>
  <c r="J213" i="31"/>
  <c r="L201" i="31"/>
  <c r="H180" i="29"/>
  <c r="I168" i="29"/>
  <c r="H176" i="29"/>
  <c r="I164" i="29"/>
  <c r="Q136" i="29"/>
  <c r="R133" i="29"/>
  <c r="R134" i="29" s="1"/>
  <c r="Q434" i="29"/>
  <c r="R434" i="29" s="1"/>
  <c r="J203" i="31"/>
  <c r="L191" i="31"/>
  <c r="H242" i="33"/>
  <c r="I242" i="33" s="1"/>
  <c r="K258" i="30"/>
  <c r="I270" i="30"/>
  <c r="N435" i="31"/>
  <c r="O145" i="31"/>
  <c r="O146" i="31" s="1"/>
  <c r="N271" i="29"/>
  <c r="K271" i="29"/>
  <c r="I182" i="30"/>
  <c r="K170" i="30"/>
  <c r="K156" i="29"/>
  <c r="N156" i="29"/>
  <c r="P229" i="33"/>
  <c r="P230" i="33" s="1"/>
  <c r="O442" i="33"/>
  <c r="H174" i="29"/>
  <c r="I162" i="29"/>
  <c r="N281" i="29"/>
  <c r="K281" i="29"/>
  <c r="Q281" i="29" s="1"/>
  <c r="N157" i="30"/>
  <c r="N158" i="30" s="1"/>
  <c r="M436" i="30"/>
  <c r="Q144" i="29"/>
  <c r="K244" i="30"/>
  <c r="I256" i="30"/>
  <c r="P240" i="30"/>
  <c r="M240" i="30"/>
  <c r="N303" i="29"/>
  <c r="K303" i="29"/>
  <c r="N152" i="31"/>
  <c r="Q152" i="31"/>
  <c r="N150" i="31"/>
  <c r="Q150" i="31"/>
  <c r="K154" i="29"/>
  <c r="Q154" i="29" s="1"/>
  <c r="N154" i="29"/>
  <c r="P246" i="30"/>
  <c r="M246" i="30"/>
  <c r="N156" i="31"/>
  <c r="Q156" i="31"/>
  <c r="Q146" i="31"/>
  <c r="N146" i="31"/>
  <c r="P226" i="30"/>
  <c r="M226" i="30"/>
  <c r="J172" i="31"/>
  <c r="L160" i="31"/>
  <c r="N171" i="31"/>
  <c r="Q171" i="29" s="1"/>
  <c r="Q171" i="31"/>
  <c r="L158" i="31"/>
  <c r="J170" i="31"/>
  <c r="P232" i="30"/>
  <c r="M232" i="30"/>
  <c r="K238" i="30"/>
  <c r="I250" i="30"/>
  <c r="M158" i="30"/>
  <c r="P158" i="30"/>
  <c r="N148" i="31"/>
  <c r="Q148" i="31"/>
  <c r="J176" i="31"/>
  <c r="L164" i="31"/>
  <c r="O230" i="33"/>
  <c r="I443" i="33"/>
  <c r="J241" i="33"/>
  <c r="J242" i="33" s="1"/>
  <c r="J174" i="31"/>
  <c r="L162" i="31"/>
  <c r="AA265" i="33"/>
  <c r="AB253" i="33"/>
  <c r="H253" i="33" s="1"/>
  <c r="I253" i="33" s="1"/>
  <c r="O253" i="33" s="1"/>
  <c r="H178" i="29"/>
  <c r="I166" i="29"/>
  <c r="K248" i="30"/>
  <c r="I260" i="30"/>
  <c r="I158" i="29"/>
  <c r="H170" i="29"/>
  <c r="I309" i="29"/>
  <c r="H321" i="29"/>
  <c r="I301" i="29"/>
  <c r="H313" i="29"/>
  <c r="H172" i="29"/>
  <c r="I160" i="29"/>
  <c r="J180" i="31"/>
  <c r="L168" i="31"/>
  <c r="H184" i="29" l="1"/>
  <c r="I172" i="29"/>
  <c r="AA277" i="33"/>
  <c r="AB265" i="33"/>
  <c r="H265" i="33" s="1"/>
  <c r="I265" i="33" s="1"/>
  <c r="O265" i="33" s="1"/>
  <c r="P170" i="30"/>
  <c r="M170" i="30"/>
  <c r="J215" i="31"/>
  <c r="L203" i="31"/>
  <c r="K160" i="29"/>
  <c r="N160" i="29"/>
  <c r="I321" i="29"/>
  <c r="H333" i="29"/>
  <c r="K260" i="30"/>
  <c r="I272" i="30"/>
  <c r="J188" i="31"/>
  <c r="L176" i="31"/>
  <c r="M437" i="30"/>
  <c r="N169" i="30"/>
  <c r="N170" i="30" s="1"/>
  <c r="K256" i="30"/>
  <c r="I268" i="30"/>
  <c r="H186" i="29"/>
  <c r="I174" i="29"/>
  <c r="Q156" i="29"/>
  <c r="P258" i="30"/>
  <c r="M258" i="30"/>
  <c r="N191" i="31"/>
  <c r="Q191" i="29" s="1"/>
  <c r="Q191" i="31"/>
  <c r="H192" i="29"/>
  <c r="I180" i="29"/>
  <c r="N315" i="29"/>
  <c r="K315" i="29"/>
  <c r="K264" i="30"/>
  <c r="I276" i="30"/>
  <c r="N175" i="31"/>
  <c r="Q175" i="29" s="1"/>
  <c r="Q175" i="31"/>
  <c r="I295" i="29"/>
  <c r="H307" i="29"/>
  <c r="AB266" i="33"/>
  <c r="AA278" i="33"/>
  <c r="I299" i="29"/>
  <c r="H311" i="29"/>
  <c r="N183" i="31"/>
  <c r="Q183" i="29" s="1"/>
  <c r="Q183" i="31"/>
  <c r="N309" i="29"/>
  <c r="K309" i="29"/>
  <c r="P244" i="30"/>
  <c r="M244" i="30"/>
  <c r="N201" i="31"/>
  <c r="Q201" i="29" s="1"/>
  <c r="Q201" i="31"/>
  <c r="Q150" i="29"/>
  <c r="N168" i="31"/>
  <c r="Q168" i="31"/>
  <c r="N162" i="31"/>
  <c r="Q162" i="31"/>
  <c r="N158" i="31"/>
  <c r="Q158" i="31"/>
  <c r="O157" i="31"/>
  <c r="O158" i="31" s="1"/>
  <c r="N436" i="31"/>
  <c r="I194" i="30"/>
  <c r="K182" i="30"/>
  <c r="AC253" i="33"/>
  <c r="AC254" i="33" s="1"/>
  <c r="H188" i="29"/>
  <c r="I176" i="29"/>
  <c r="J225" i="31"/>
  <c r="L213" i="31"/>
  <c r="I305" i="29"/>
  <c r="H317" i="29"/>
  <c r="N178" i="31"/>
  <c r="Q178" i="31"/>
  <c r="Q148" i="29"/>
  <c r="P248" i="30"/>
  <c r="M248" i="30"/>
  <c r="K250" i="30"/>
  <c r="I262" i="30"/>
  <c r="L170" i="31"/>
  <c r="J182" i="31"/>
  <c r="K164" i="29"/>
  <c r="N164" i="29"/>
  <c r="P252" i="30"/>
  <c r="M252" i="30"/>
  <c r="J199" i="31"/>
  <c r="L187" i="31"/>
  <c r="N283" i="29"/>
  <c r="K283" i="29"/>
  <c r="L157" i="29"/>
  <c r="L158" i="29" s="1"/>
  <c r="K436" i="29"/>
  <c r="Q146" i="29"/>
  <c r="H254" i="33"/>
  <c r="I254" i="33" s="1"/>
  <c r="AC265" i="33"/>
  <c r="AC266" i="33" s="1"/>
  <c r="N287" i="29"/>
  <c r="K287" i="29"/>
  <c r="J207" i="31"/>
  <c r="L195" i="31"/>
  <c r="I313" i="29"/>
  <c r="H325" i="29"/>
  <c r="I170" i="29"/>
  <c r="H182" i="29"/>
  <c r="K166" i="29"/>
  <c r="Q166" i="29" s="1"/>
  <c r="N166" i="29"/>
  <c r="P241" i="33"/>
  <c r="P242" i="33" s="1"/>
  <c r="O443" i="33"/>
  <c r="P238" i="30"/>
  <c r="M238" i="30"/>
  <c r="N160" i="31"/>
  <c r="Q160" i="31"/>
  <c r="J192" i="31"/>
  <c r="L180" i="31"/>
  <c r="K301" i="29"/>
  <c r="Q301" i="29" s="1"/>
  <c r="N301" i="29"/>
  <c r="K158" i="29"/>
  <c r="N158" i="29"/>
  <c r="H190" i="29"/>
  <c r="I178" i="29"/>
  <c r="J186" i="31"/>
  <c r="L174" i="31"/>
  <c r="N164" i="31"/>
  <c r="Q164" i="31"/>
  <c r="J184" i="31"/>
  <c r="L172" i="31"/>
  <c r="K162" i="29"/>
  <c r="Q162" i="29" s="1"/>
  <c r="N162" i="29"/>
  <c r="K270" i="30"/>
  <c r="I282" i="30"/>
  <c r="O242" i="33"/>
  <c r="J253" i="33"/>
  <c r="J254" i="33" s="1"/>
  <c r="I444" i="33"/>
  <c r="K168" i="29"/>
  <c r="Q168" i="29" s="1"/>
  <c r="N168" i="29"/>
  <c r="I327" i="29"/>
  <c r="H339" i="29"/>
  <c r="R145" i="29"/>
  <c r="R146" i="29" s="1"/>
  <c r="Q435" i="29"/>
  <c r="R435" i="29" s="1"/>
  <c r="N293" i="29"/>
  <c r="K293" i="29"/>
  <c r="Q293" i="29" s="1"/>
  <c r="J202" i="31"/>
  <c r="L190" i="31"/>
  <c r="J214" i="31" l="1"/>
  <c r="L202" i="31"/>
  <c r="J219" i="31"/>
  <c r="L207" i="31"/>
  <c r="N190" i="31"/>
  <c r="Q190" i="31"/>
  <c r="P253" i="33"/>
  <c r="P254" i="33" s="1"/>
  <c r="O444" i="33"/>
  <c r="K178" i="29"/>
  <c r="Q178" i="29" s="1"/>
  <c r="N178" i="29"/>
  <c r="I182" i="29"/>
  <c r="H194" i="29"/>
  <c r="N195" i="31"/>
  <c r="Q195" i="29" s="1"/>
  <c r="Q195" i="31"/>
  <c r="J211" i="31"/>
  <c r="L199" i="31"/>
  <c r="Q164" i="29"/>
  <c r="P250" i="30"/>
  <c r="M250" i="30"/>
  <c r="N305" i="29"/>
  <c r="K305" i="29"/>
  <c r="Q305" i="29" s="1"/>
  <c r="K176" i="29"/>
  <c r="N176" i="29"/>
  <c r="I206" i="30"/>
  <c r="K194" i="30"/>
  <c r="N437" i="31"/>
  <c r="O169" i="31"/>
  <c r="O170" i="31" s="1"/>
  <c r="AB278" i="33"/>
  <c r="AA290" i="33"/>
  <c r="P256" i="30"/>
  <c r="M256" i="30"/>
  <c r="N176" i="31"/>
  <c r="Q176" i="31"/>
  <c r="I333" i="29"/>
  <c r="H345" i="29"/>
  <c r="N203" i="31"/>
  <c r="Q203" i="29" s="1"/>
  <c r="Q203" i="31"/>
  <c r="K282" i="30"/>
  <c r="I294" i="30"/>
  <c r="O254" i="33"/>
  <c r="I445" i="33"/>
  <c r="J265" i="33"/>
  <c r="J266" i="33" s="1"/>
  <c r="H266" i="33"/>
  <c r="I266" i="33" s="1"/>
  <c r="N321" i="29"/>
  <c r="K321" i="29"/>
  <c r="AA289" i="33"/>
  <c r="AB277" i="33"/>
  <c r="H277" i="33" s="1"/>
  <c r="I277" i="33" s="1"/>
  <c r="O277" i="33" s="1"/>
  <c r="P270" i="30"/>
  <c r="M270" i="30"/>
  <c r="N174" i="31"/>
  <c r="Q174" i="31"/>
  <c r="I325" i="29"/>
  <c r="H337" i="29"/>
  <c r="R157" i="29"/>
  <c r="R158" i="29" s="1"/>
  <c r="Q436" i="29"/>
  <c r="R436" i="29" s="1"/>
  <c r="Q170" i="31"/>
  <c r="N170" i="31"/>
  <c r="N213" i="31"/>
  <c r="Q213" i="29" s="1"/>
  <c r="Q213" i="31"/>
  <c r="I311" i="29"/>
  <c r="H323" i="29"/>
  <c r="I307" i="29"/>
  <c r="H319" i="29"/>
  <c r="K276" i="30"/>
  <c r="I288" i="30"/>
  <c r="K180" i="29"/>
  <c r="N180" i="29"/>
  <c r="H198" i="29"/>
  <c r="I186" i="29"/>
  <c r="K272" i="30"/>
  <c r="I284" i="30"/>
  <c r="N181" i="30"/>
  <c r="N182" i="30" s="1"/>
  <c r="M438" i="30"/>
  <c r="K172" i="29"/>
  <c r="N172" i="29"/>
  <c r="H202" i="29"/>
  <c r="I190" i="29"/>
  <c r="N170" i="29"/>
  <c r="K170" i="29"/>
  <c r="L182" i="31"/>
  <c r="J194" i="31"/>
  <c r="H200" i="29"/>
  <c r="I188" i="29"/>
  <c r="K174" i="29"/>
  <c r="Q174" i="29" s="1"/>
  <c r="N174" i="29"/>
  <c r="J200" i="31"/>
  <c r="L188" i="31"/>
  <c r="J227" i="31"/>
  <c r="L215" i="31"/>
  <c r="I339" i="29"/>
  <c r="H351" i="29"/>
  <c r="N172" i="31"/>
  <c r="Q172" i="31"/>
  <c r="N180" i="31"/>
  <c r="Q180" i="31"/>
  <c r="N327" i="29"/>
  <c r="K327" i="29"/>
  <c r="J196" i="31"/>
  <c r="L184" i="31"/>
  <c r="J198" i="31"/>
  <c r="L186" i="31"/>
  <c r="Q158" i="29"/>
  <c r="L169" i="29"/>
  <c r="L170" i="29" s="1"/>
  <c r="K437" i="29"/>
  <c r="J204" i="31"/>
  <c r="L192" i="31"/>
  <c r="N313" i="29"/>
  <c r="K313" i="29"/>
  <c r="Q313" i="29" s="1"/>
  <c r="N187" i="31"/>
  <c r="Q187" i="29" s="1"/>
  <c r="Q187" i="31"/>
  <c r="K262" i="30"/>
  <c r="I274" i="30"/>
  <c r="I317" i="29"/>
  <c r="H329" i="29"/>
  <c r="J237" i="31"/>
  <c r="L225" i="31"/>
  <c r="M182" i="30"/>
  <c r="P182" i="30"/>
  <c r="N299" i="29"/>
  <c r="K299" i="29"/>
  <c r="N295" i="29"/>
  <c r="K295" i="29"/>
  <c r="P264" i="30"/>
  <c r="M264" i="30"/>
  <c r="H204" i="29"/>
  <c r="I192" i="29"/>
  <c r="K268" i="30"/>
  <c r="I280" i="30"/>
  <c r="P260" i="30"/>
  <c r="M260" i="30"/>
  <c r="Q160" i="29"/>
  <c r="H196" i="29"/>
  <c r="I184" i="29"/>
  <c r="N192" i="31" l="1"/>
  <c r="Q192" i="31"/>
  <c r="H212" i="29"/>
  <c r="I200" i="29"/>
  <c r="K284" i="30"/>
  <c r="I296" i="30"/>
  <c r="P282" i="30"/>
  <c r="M282" i="30"/>
  <c r="J223" i="31"/>
  <c r="L211" i="31"/>
  <c r="P268" i="30"/>
  <c r="M268" i="30"/>
  <c r="J249" i="31"/>
  <c r="L237" i="31"/>
  <c r="P262" i="30"/>
  <c r="M262" i="30"/>
  <c r="N184" i="31"/>
  <c r="Q184" i="31"/>
  <c r="I351" i="29"/>
  <c r="H363" i="29"/>
  <c r="N188" i="31"/>
  <c r="Q188" i="31"/>
  <c r="K188" i="29"/>
  <c r="Q188" i="29" s="1"/>
  <c r="N188" i="29"/>
  <c r="H214" i="29"/>
  <c r="I202" i="29"/>
  <c r="H210" i="29"/>
  <c r="I198" i="29"/>
  <c r="P276" i="30"/>
  <c r="M276" i="30"/>
  <c r="N311" i="29"/>
  <c r="K311" i="29"/>
  <c r="O181" i="31"/>
  <c r="O182" i="31" s="1"/>
  <c r="N438" i="31"/>
  <c r="AA301" i="33"/>
  <c r="AB289" i="33"/>
  <c r="H289" i="33" s="1"/>
  <c r="I289" i="33" s="1"/>
  <c r="O289" i="33" s="1"/>
  <c r="O266" i="33"/>
  <c r="I446" i="33"/>
  <c r="J277" i="33"/>
  <c r="J278" i="33" s="1"/>
  <c r="K294" i="30"/>
  <c r="I306" i="30"/>
  <c r="I345" i="29"/>
  <c r="H357" i="29"/>
  <c r="H278" i="33"/>
  <c r="I278" i="33" s="1"/>
  <c r="I218" i="30"/>
  <c r="K206" i="30"/>
  <c r="N199" i="31"/>
  <c r="Q199" i="29" s="1"/>
  <c r="Q199" i="31"/>
  <c r="I194" i="29"/>
  <c r="H206" i="29"/>
  <c r="N207" i="31"/>
  <c r="Q207" i="29" s="1"/>
  <c r="Q207" i="31"/>
  <c r="I329" i="29"/>
  <c r="H341" i="29"/>
  <c r="Q437" i="29"/>
  <c r="R437" i="29" s="1"/>
  <c r="R169" i="29"/>
  <c r="R170" i="29" s="1"/>
  <c r="J208" i="31"/>
  <c r="L196" i="31"/>
  <c r="J212" i="31"/>
  <c r="L200" i="31"/>
  <c r="I319" i="29"/>
  <c r="H331" i="29"/>
  <c r="I337" i="29"/>
  <c r="H349" i="29"/>
  <c r="K184" i="29"/>
  <c r="Q184" i="29" s="1"/>
  <c r="N184" i="29"/>
  <c r="H216" i="29"/>
  <c r="I204" i="29"/>
  <c r="M439" i="30"/>
  <c r="N193" i="30"/>
  <c r="N194" i="30" s="1"/>
  <c r="J216" i="31"/>
  <c r="L204" i="31"/>
  <c r="N186" i="31"/>
  <c r="Q186" i="31"/>
  <c r="N215" i="31"/>
  <c r="Q215" i="29" s="1"/>
  <c r="Q215" i="31"/>
  <c r="L194" i="31"/>
  <c r="J206" i="31"/>
  <c r="Q172" i="29"/>
  <c r="P272" i="30"/>
  <c r="M272" i="30"/>
  <c r="Q180" i="29"/>
  <c r="N307" i="29"/>
  <c r="K307" i="29"/>
  <c r="K325" i="29"/>
  <c r="Q325" i="29" s="1"/>
  <c r="N325" i="29"/>
  <c r="Q176" i="29"/>
  <c r="N202" i="31"/>
  <c r="Q202" i="31"/>
  <c r="K192" i="29"/>
  <c r="Q192" i="29" s="1"/>
  <c r="N192" i="29"/>
  <c r="N339" i="29"/>
  <c r="K339" i="29"/>
  <c r="Q170" i="29"/>
  <c r="L181" i="29"/>
  <c r="L182" i="29" s="1"/>
  <c r="K438" i="29"/>
  <c r="N333" i="29"/>
  <c r="K333" i="29"/>
  <c r="K182" i="29"/>
  <c r="N182" i="29"/>
  <c r="J231" i="31"/>
  <c r="L219" i="31"/>
  <c r="N317" i="29"/>
  <c r="K317" i="29"/>
  <c r="Q317" i="29" s="1"/>
  <c r="H208" i="29"/>
  <c r="I196" i="29"/>
  <c r="K280" i="30"/>
  <c r="I292" i="30"/>
  <c r="N225" i="31"/>
  <c r="Q225" i="29" s="1"/>
  <c r="Q225" i="31"/>
  <c r="K274" i="30"/>
  <c r="I286" i="30"/>
  <c r="J210" i="31"/>
  <c r="L198" i="31"/>
  <c r="J239" i="31"/>
  <c r="L227" i="31"/>
  <c r="N182" i="31"/>
  <c r="Q182" i="31"/>
  <c r="K190" i="29"/>
  <c r="Q190" i="29" s="1"/>
  <c r="N190" i="29"/>
  <c r="K186" i="29"/>
  <c r="N186" i="29"/>
  <c r="K288" i="30"/>
  <c r="I300" i="30"/>
  <c r="I323" i="29"/>
  <c r="H335" i="29"/>
  <c r="AC277" i="33"/>
  <c r="AC278" i="33" s="1"/>
  <c r="P265" i="33"/>
  <c r="P266" i="33" s="1"/>
  <c r="O445" i="33"/>
  <c r="AB290" i="33"/>
  <c r="AA302" i="33"/>
  <c r="M194" i="30"/>
  <c r="P194" i="30"/>
  <c r="J226" i="31"/>
  <c r="L214" i="31"/>
  <c r="I335" i="29" l="1"/>
  <c r="H347" i="29"/>
  <c r="N214" i="31"/>
  <c r="Q214" i="31"/>
  <c r="AB302" i="33"/>
  <c r="AA314" i="33"/>
  <c r="P288" i="30"/>
  <c r="M288" i="30"/>
  <c r="J251" i="31"/>
  <c r="L239" i="31"/>
  <c r="P274" i="30"/>
  <c r="M274" i="30"/>
  <c r="K292" i="30"/>
  <c r="I304" i="30"/>
  <c r="Q194" i="31"/>
  <c r="N194" i="31"/>
  <c r="I331" i="29"/>
  <c r="H343" i="29"/>
  <c r="N196" i="31"/>
  <c r="Q196" i="31"/>
  <c r="I341" i="29"/>
  <c r="H353" i="29"/>
  <c r="O278" i="33"/>
  <c r="I447" i="33"/>
  <c r="J289" i="33"/>
  <c r="J290" i="33" s="1"/>
  <c r="P294" i="30"/>
  <c r="M294" i="30"/>
  <c r="K198" i="29"/>
  <c r="N198" i="29"/>
  <c r="I363" i="29"/>
  <c r="H375" i="29"/>
  <c r="K200" i="29"/>
  <c r="N200" i="29"/>
  <c r="J238" i="31"/>
  <c r="L226" i="31"/>
  <c r="P280" i="30"/>
  <c r="M280" i="30"/>
  <c r="N329" i="29"/>
  <c r="K329" i="29"/>
  <c r="Q329" i="29" s="1"/>
  <c r="I206" i="29"/>
  <c r="H218" i="29"/>
  <c r="I357" i="29"/>
  <c r="H369" i="29"/>
  <c r="N351" i="29"/>
  <c r="K351" i="29"/>
  <c r="Q186" i="29"/>
  <c r="K196" i="29"/>
  <c r="Q196" i="29" s="1"/>
  <c r="N196" i="29"/>
  <c r="K204" i="29"/>
  <c r="N204" i="29"/>
  <c r="I349" i="29"/>
  <c r="H361" i="29"/>
  <c r="N200" i="31"/>
  <c r="Q200" i="31"/>
  <c r="K194" i="29"/>
  <c r="N194" i="29"/>
  <c r="I230" i="30"/>
  <c r="K218" i="30"/>
  <c r="N345" i="29"/>
  <c r="K345" i="29"/>
  <c r="K202" i="29"/>
  <c r="Q202" i="29" s="1"/>
  <c r="N202" i="29"/>
  <c r="N237" i="31"/>
  <c r="Q237" i="29" s="1"/>
  <c r="Q237" i="31"/>
  <c r="N211" i="31"/>
  <c r="Q211" i="29" s="1"/>
  <c r="Q211" i="31"/>
  <c r="K296" i="30"/>
  <c r="I308" i="30"/>
  <c r="H290" i="33"/>
  <c r="I290" i="33" s="1"/>
  <c r="N198" i="31"/>
  <c r="Q198" i="31"/>
  <c r="Q182" i="29"/>
  <c r="L193" i="29"/>
  <c r="L194" i="29" s="1"/>
  <c r="K439" i="29"/>
  <c r="N319" i="29"/>
  <c r="K319" i="29"/>
  <c r="J220" i="31"/>
  <c r="L208" i="31"/>
  <c r="M206" i="30"/>
  <c r="P206" i="30"/>
  <c r="AA313" i="33"/>
  <c r="AB301" i="33"/>
  <c r="H301" i="33" s="1"/>
  <c r="I301" i="33" s="1"/>
  <c r="O301" i="33" s="1"/>
  <c r="H222" i="29"/>
  <c r="I210" i="29"/>
  <c r="H224" i="29"/>
  <c r="I212" i="29"/>
  <c r="N323" i="29"/>
  <c r="K323" i="29"/>
  <c r="N439" i="31"/>
  <c r="O193" i="31"/>
  <c r="O194" i="31" s="1"/>
  <c r="J222" i="31"/>
  <c r="L210" i="31"/>
  <c r="N219" i="31"/>
  <c r="Q219" i="29" s="1"/>
  <c r="Q219" i="31"/>
  <c r="N204" i="31"/>
  <c r="Q204" i="31"/>
  <c r="M440" i="30"/>
  <c r="N205" i="30"/>
  <c r="N206" i="30" s="1"/>
  <c r="K300" i="30"/>
  <c r="I312" i="30"/>
  <c r="N227" i="31"/>
  <c r="Q227" i="29" s="1"/>
  <c r="Q227" i="31"/>
  <c r="K286" i="30"/>
  <c r="I298" i="30"/>
  <c r="H220" i="29"/>
  <c r="I208" i="29"/>
  <c r="J243" i="31"/>
  <c r="L231" i="31"/>
  <c r="Q438" i="29"/>
  <c r="R438" i="29" s="1"/>
  <c r="R181" i="29"/>
  <c r="R182" i="29" s="1"/>
  <c r="L206" i="31"/>
  <c r="J218" i="31"/>
  <c r="J228" i="31"/>
  <c r="L216" i="31"/>
  <c r="H228" i="29"/>
  <c r="I216" i="29"/>
  <c r="N337" i="29"/>
  <c r="K337" i="29"/>
  <c r="Q337" i="29" s="1"/>
  <c r="J224" i="31"/>
  <c r="L212" i="31"/>
  <c r="AC289" i="33"/>
  <c r="AC290" i="33" s="1"/>
  <c r="K306" i="30"/>
  <c r="I318" i="30"/>
  <c r="P277" i="33"/>
  <c r="P278" i="33" s="1"/>
  <c r="O446" i="33"/>
  <c r="H226" i="29"/>
  <c r="I214" i="29"/>
  <c r="J261" i="31"/>
  <c r="L249" i="31"/>
  <c r="J235" i="31"/>
  <c r="L223" i="31"/>
  <c r="P284" i="30"/>
  <c r="M284" i="30"/>
  <c r="P306" i="30" l="1"/>
  <c r="M306" i="30"/>
  <c r="I361" i="29"/>
  <c r="H373" i="29"/>
  <c r="I218" i="29"/>
  <c r="H230" i="29"/>
  <c r="N223" i="31"/>
  <c r="Q223" i="29" s="1"/>
  <c r="Q223" i="31"/>
  <c r="K214" i="29"/>
  <c r="Q214" i="29" s="1"/>
  <c r="N214" i="29"/>
  <c r="K318" i="30"/>
  <c r="I330" i="30"/>
  <c r="J236" i="31"/>
  <c r="L224" i="31"/>
  <c r="H240" i="29"/>
  <c r="I228" i="29"/>
  <c r="Q206" i="31"/>
  <c r="N206" i="31"/>
  <c r="J255" i="31"/>
  <c r="L243" i="31"/>
  <c r="P286" i="30"/>
  <c r="M286" i="30"/>
  <c r="P300" i="30"/>
  <c r="M300" i="30"/>
  <c r="J234" i="31"/>
  <c r="L222" i="31"/>
  <c r="H234" i="29"/>
  <c r="I222" i="29"/>
  <c r="M441" i="30"/>
  <c r="N217" i="30"/>
  <c r="N218" i="30" s="1"/>
  <c r="Q439" i="29"/>
  <c r="R439" i="29" s="1"/>
  <c r="R193" i="29"/>
  <c r="R194" i="29" s="1"/>
  <c r="O290" i="33"/>
  <c r="J301" i="33"/>
  <c r="J302" i="33" s="1"/>
  <c r="I448" i="33"/>
  <c r="I242" i="30"/>
  <c r="K230" i="30"/>
  <c r="Q204" i="29"/>
  <c r="N357" i="29"/>
  <c r="K357" i="29"/>
  <c r="J250" i="31"/>
  <c r="L238" i="31"/>
  <c r="N363" i="29"/>
  <c r="K363" i="29"/>
  <c r="P289" i="33"/>
  <c r="P290" i="33" s="1"/>
  <c r="O447" i="33"/>
  <c r="J247" i="31"/>
  <c r="L235" i="31"/>
  <c r="N216" i="31"/>
  <c r="Q216" i="31"/>
  <c r="K212" i="29"/>
  <c r="N212" i="29"/>
  <c r="I353" i="29"/>
  <c r="H365" i="29"/>
  <c r="I343" i="29"/>
  <c r="H355" i="29"/>
  <c r="H232" i="29"/>
  <c r="I220" i="29"/>
  <c r="H236" i="29"/>
  <c r="I224" i="29"/>
  <c r="AA325" i="33"/>
  <c r="AB313" i="33"/>
  <c r="H313" i="33" s="1"/>
  <c r="I313" i="33" s="1"/>
  <c r="O313" i="33" s="1"/>
  <c r="J232" i="31"/>
  <c r="L220" i="31"/>
  <c r="P296" i="30"/>
  <c r="M296" i="30"/>
  <c r="L205" i="29"/>
  <c r="L206" i="29" s="1"/>
  <c r="K440" i="29"/>
  <c r="Q194" i="29"/>
  <c r="K349" i="29"/>
  <c r="Q349" i="29" s="1"/>
  <c r="N349" i="29"/>
  <c r="K206" i="29"/>
  <c r="N206" i="29"/>
  <c r="Q200" i="29"/>
  <c r="Q198" i="29"/>
  <c r="N341" i="29"/>
  <c r="K341" i="29"/>
  <c r="Q341" i="29" s="1"/>
  <c r="N331" i="29"/>
  <c r="K331" i="29"/>
  <c r="K304" i="30"/>
  <c r="I316" i="30"/>
  <c r="N239" i="31"/>
  <c r="Q239" i="29" s="1"/>
  <c r="Q239" i="31"/>
  <c r="AB314" i="33"/>
  <c r="AA326" i="33"/>
  <c r="I347" i="29"/>
  <c r="H359" i="29"/>
  <c r="H238" i="29"/>
  <c r="I226" i="29"/>
  <c r="K208" i="29"/>
  <c r="Q208" i="29" s="1"/>
  <c r="N208" i="29"/>
  <c r="N208" i="31"/>
  <c r="Q208" i="31"/>
  <c r="K308" i="30"/>
  <c r="I320" i="30"/>
  <c r="N249" i="31"/>
  <c r="Q249" i="29" s="1"/>
  <c r="Q249" i="31"/>
  <c r="J240" i="31"/>
  <c r="L228" i="31"/>
  <c r="J273" i="31"/>
  <c r="L261" i="31"/>
  <c r="N212" i="31"/>
  <c r="Q212" i="31"/>
  <c r="K216" i="29"/>
  <c r="Q216" i="29" s="1"/>
  <c r="N216" i="29"/>
  <c r="L218" i="31"/>
  <c r="J230" i="31"/>
  <c r="N231" i="31"/>
  <c r="Q231" i="29" s="1"/>
  <c r="Q231" i="31"/>
  <c r="K298" i="30"/>
  <c r="I310" i="30"/>
  <c r="K312" i="30"/>
  <c r="I324" i="30"/>
  <c r="N210" i="31"/>
  <c r="Q210" i="31"/>
  <c r="K210" i="29"/>
  <c r="Q210" i="29" s="1"/>
  <c r="N210" i="29"/>
  <c r="AC301" i="33"/>
  <c r="AC302" i="33" s="1"/>
  <c r="P218" i="30"/>
  <c r="M218" i="30"/>
  <c r="I369" i="29"/>
  <c r="H381" i="29"/>
  <c r="N226" i="31"/>
  <c r="Q226" i="31"/>
  <c r="I375" i="29"/>
  <c r="H387" i="29"/>
  <c r="N440" i="31"/>
  <c r="O205" i="31"/>
  <c r="O206" i="31" s="1"/>
  <c r="P292" i="30"/>
  <c r="M292" i="30"/>
  <c r="J263" i="31"/>
  <c r="L251" i="31"/>
  <c r="H302" i="33"/>
  <c r="I302" i="33" s="1"/>
  <c r="AC313" i="33"/>
  <c r="AC314" i="33" s="1"/>
  <c r="N335" i="29"/>
  <c r="K335" i="29"/>
  <c r="J275" i="31" l="1"/>
  <c r="L263" i="31"/>
  <c r="K324" i="30"/>
  <c r="I336" i="30"/>
  <c r="AA337" i="33"/>
  <c r="AB325" i="33"/>
  <c r="H325" i="33" s="1"/>
  <c r="I325" i="33" s="1"/>
  <c r="O325" i="33" s="1"/>
  <c r="H244" i="29"/>
  <c r="I232" i="29"/>
  <c r="N251" i="31"/>
  <c r="Q251" i="29" s="1"/>
  <c r="Q251" i="31"/>
  <c r="N229" i="30"/>
  <c r="N230" i="30" s="1"/>
  <c r="M442" i="30"/>
  <c r="P298" i="30"/>
  <c r="M298" i="30"/>
  <c r="N218" i="31"/>
  <c r="Q218" i="31"/>
  <c r="J252" i="31"/>
  <c r="L240" i="31"/>
  <c r="P308" i="30"/>
  <c r="M308" i="30"/>
  <c r="N347" i="29"/>
  <c r="K347" i="29"/>
  <c r="K220" i="29"/>
  <c r="N220" i="29"/>
  <c r="I365" i="29"/>
  <c r="H377" i="29"/>
  <c r="Q212" i="29"/>
  <c r="J259" i="31"/>
  <c r="L247" i="31"/>
  <c r="H246" i="29"/>
  <c r="I234" i="29"/>
  <c r="J267" i="31"/>
  <c r="L255" i="31"/>
  <c r="H252" i="29"/>
  <c r="I240" i="29"/>
  <c r="P318" i="30"/>
  <c r="M318" i="30"/>
  <c r="K361" i="29"/>
  <c r="Q361" i="29" s="1"/>
  <c r="N361" i="29"/>
  <c r="K226" i="29"/>
  <c r="Q226" i="29" s="1"/>
  <c r="N226" i="29"/>
  <c r="Q440" i="29"/>
  <c r="R440" i="29" s="1"/>
  <c r="R205" i="29"/>
  <c r="R206" i="29" s="1"/>
  <c r="N238" i="31"/>
  <c r="Q238" i="31"/>
  <c r="N222" i="31"/>
  <c r="Q222" i="31"/>
  <c r="N224" i="31"/>
  <c r="Q224" i="31"/>
  <c r="I230" i="29"/>
  <c r="H242" i="29"/>
  <c r="I387" i="29"/>
  <c r="H399" i="29"/>
  <c r="I381" i="29"/>
  <c r="H393" i="29"/>
  <c r="P312" i="30"/>
  <c r="M312" i="30"/>
  <c r="J285" i="31"/>
  <c r="L273" i="31"/>
  <c r="H250" i="29"/>
  <c r="I238" i="29"/>
  <c r="AC325" i="33"/>
  <c r="AC326" i="33" s="1"/>
  <c r="H314" i="33"/>
  <c r="I314" i="33" s="1"/>
  <c r="P304" i="30"/>
  <c r="M304" i="30"/>
  <c r="Q206" i="29"/>
  <c r="L217" i="29"/>
  <c r="L218" i="29" s="1"/>
  <c r="K441" i="29"/>
  <c r="N220" i="31"/>
  <c r="Q220" i="31"/>
  <c r="K224" i="29"/>
  <c r="Q224" i="29" s="1"/>
  <c r="N224" i="29"/>
  <c r="I355" i="29"/>
  <c r="H367" i="29"/>
  <c r="J262" i="31"/>
  <c r="L250" i="31"/>
  <c r="M230" i="30"/>
  <c r="P230" i="30"/>
  <c r="P301" i="33"/>
  <c r="P302" i="33" s="1"/>
  <c r="O448" i="33"/>
  <c r="J246" i="31"/>
  <c r="L234" i="31"/>
  <c r="J248" i="31"/>
  <c r="L236" i="31"/>
  <c r="K218" i="29"/>
  <c r="N218" i="29"/>
  <c r="N261" i="31"/>
  <c r="Q261" i="29" s="1"/>
  <c r="Q261" i="31"/>
  <c r="AB326" i="33"/>
  <c r="AA338" i="33"/>
  <c r="K316" i="30"/>
  <c r="I328" i="30"/>
  <c r="N353" i="29"/>
  <c r="K353" i="29"/>
  <c r="Q353" i="29" s="1"/>
  <c r="N441" i="31"/>
  <c r="O217" i="31"/>
  <c r="O218" i="31" s="1"/>
  <c r="O302" i="33"/>
  <c r="I449" i="33"/>
  <c r="J313" i="33"/>
  <c r="J314" i="33" s="1"/>
  <c r="N375" i="29"/>
  <c r="K375" i="29"/>
  <c r="N369" i="29"/>
  <c r="K369" i="29"/>
  <c r="K310" i="30"/>
  <c r="I322" i="30"/>
  <c r="L230" i="31"/>
  <c r="J242" i="31"/>
  <c r="N228" i="31"/>
  <c r="Q228" i="31"/>
  <c r="K320" i="30"/>
  <c r="I332" i="30"/>
  <c r="I359" i="29"/>
  <c r="H371" i="29"/>
  <c r="J244" i="31"/>
  <c r="L232" i="31"/>
  <c r="H248" i="29"/>
  <c r="I236" i="29"/>
  <c r="N343" i="29"/>
  <c r="K343" i="29"/>
  <c r="N235" i="31"/>
  <c r="Q235" i="29" s="1"/>
  <c r="Q235" i="31"/>
  <c r="I254" i="30"/>
  <c r="K242" i="30"/>
  <c r="K222" i="29"/>
  <c r="N222" i="29"/>
  <c r="N243" i="31"/>
  <c r="Q243" i="29" s="1"/>
  <c r="Q243" i="31"/>
  <c r="K228" i="29"/>
  <c r="Q228" i="29" s="1"/>
  <c r="N228" i="29"/>
  <c r="K330" i="30"/>
  <c r="I342" i="30"/>
  <c r="I373" i="29"/>
  <c r="H385" i="29"/>
  <c r="K342" i="30" l="1"/>
  <c r="I354" i="30"/>
  <c r="P320" i="30"/>
  <c r="M320" i="30"/>
  <c r="AB338" i="33"/>
  <c r="AA350" i="33"/>
  <c r="N373" i="29"/>
  <c r="K373" i="29"/>
  <c r="Q373" i="29" s="1"/>
  <c r="Q222" i="29"/>
  <c r="J256" i="31"/>
  <c r="L244" i="31"/>
  <c r="K332" i="30"/>
  <c r="I344" i="30"/>
  <c r="L242" i="31"/>
  <c r="J254" i="31"/>
  <c r="P316" i="30"/>
  <c r="M316" i="30"/>
  <c r="J260" i="31"/>
  <c r="L248" i="31"/>
  <c r="J274" i="31"/>
  <c r="L262" i="31"/>
  <c r="O314" i="33"/>
  <c r="I450" i="33"/>
  <c r="J325" i="33"/>
  <c r="J326" i="33" s="1"/>
  <c r="N273" i="31"/>
  <c r="Q273" i="29" s="1"/>
  <c r="Q273" i="31"/>
  <c r="I393" i="29"/>
  <c r="H405" i="29"/>
  <c r="I242" i="29"/>
  <c r="H254" i="29"/>
  <c r="K240" i="29"/>
  <c r="N240" i="29"/>
  <c r="K234" i="29"/>
  <c r="Q234" i="29" s="1"/>
  <c r="N234" i="29"/>
  <c r="Q220" i="29"/>
  <c r="N442" i="31"/>
  <c r="O229" i="31"/>
  <c r="O230" i="31" s="1"/>
  <c r="K232" i="29"/>
  <c r="N232" i="29"/>
  <c r="K336" i="30"/>
  <c r="I348" i="30"/>
  <c r="K236" i="29"/>
  <c r="N236" i="29"/>
  <c r="N234" i="31"/>
  <c r="Q234" i="31"/>
  <c r="I367" i="29"/>
  <c r="H379" i="29"/>
  <c r="N381" i="29"/>
  <c r="K381" i="29"/>
  <c r="N240" i="31"/>
  <c r="Q240" i="31"/>
  <c r="H256" i="29"/>
  <c r="I244" i="29"/>
  <c r="P330" i="30"/>
  <c r="M330" i="30"/>
  <c r="I266" i="30"/>
  <c r="K254" i="30"/>
  <c r="Q218" i="29"/>
  <c r="L229" i="29"/>
  <c r="L230" i="29" s="1"/>
  <c r="K442" i="29"/>
  <c r="M443" i="30"/>
  <c r="N241" i="30"/>
  <c r="N242" i="30" s="1"/>
  <c r="N355" i="29"/>
  <c r="K355" i="29"/>
  <c r="K238" i="29"/>
  <c r="Q238" i="29" s="1"/>
  <c r="N238" i="29"/>
  <c r="I399" i="29"/>
  <c r="H411" i="29"/>
  <c r="I411" i="29" s="1"/>
  <c r="N255" i="31"/>
  <c r="Q255" i="29" s="1"/>
  <c r="Q255" i="31"/>
  <c r="N247" i="31"/>
  <c r="Q247" i="29" s="1"/>
  <c r="Q247" i="31"/>
  <c r="N365" i="29"/>
  <c r="K365" i="29"/>
  <c r="Q365" i="29" s="1"/>
  <c r="J264" i="31"/>
  <c r="L252" i="31"/>
  <c r="N263" i="31"/>
  <c r="Q263" i="29" s="1"/>
  <c r="Q263" i="31"/>
  <c r="P242" i="30"/>
  <c r="M242" i="30"/>
  <c r="Q230" i="31"/>
  <c r="N230" i="31"/>
  <c r="Q441" i="29"/>
  <c r="R441" i="29" s="1"/>
  <c r="R217" i="29"/>
  <c r="R218" i="29" s="1"/>
  <c r="J297" i="31"/>
  <c r="L285" i="31"/>
  <c r="N230" i="29"/>
  <c r="K230" i="29"/>
  <c r="H264" i="29"/>
  <c r="I252" i="29"/>
  <c r="H258" i="29"/>
  <c r="I246" i="29"/>
  <c r="I377" i="29"/>
  <c r="H389" i="29"/>
  <c r="P324" i="30"/>
  <c r="M324" i="30"/>
  <c r="H260" i="29"/>
  <c r="I248" i="29"/>
  <c r="I371" i="29"/>
  <c r="H383" i="29"/>
  <c r="K322" i="30"/>
  <c r="I334" i="30"/>
  <c r="P313" i="33"/>
  <c r="P314" i="33" s="1"/>
  <c r="O449" i="33"/>
  <c r="H326" i="33"/>
  <c r="I326" i="33" s="1"/>
  <c r="J258" i="31"/>
  <c r="L246" i="31"/>
  <c r="I385" i="29"/>
  <c r="H397" i="29"/>
  <c r="N232" i="31"/>
  <c r="Q232" i="31"/>
  <c r="N359" i="29"/>
  <c r="K359" i="29"/>
  <c r="P310" i="30"/>
  <c r="M310" i="30"/>
  <c r="K328" i="30"/>
  <c r="I340" i="30"/>
  <c r="N236" i="31"/>
  <c r="Q236" i="31"/>
  <c r="N250" i="31"/>
  <c r="Q250" i="31"/>
  <c r="H262" i="29"/>
  <c r="I250" i="29"/>
  <c r="N387" i="29"/>
  <c r="K387" i="29"/>
  <c r="J279" i="31"/>
  <c r="L267" i="31"/>
  <c r="J271" i="31"/>
  <c r="L259" i="31"/>
  <c r="AA349" i="33"/>
  <c r="AB337" i="33"/>
  <c r="H337" i="33" s="1"/>
  <c r="I337" i="33" s="1"/>
  <c r="O337" i="33" s="1"/>
  <c r="J287" i="31"/>
  <c r="L275" i="31"/>
  <c r="N246" i="31" l="1"/>
  <c r="Q246" i="31"/>
  <c r="I383" i="29"/>
  <c r="H395" i="29"/>
  <c r="N244" i="31"/>
  <c r="Q244" i="31"/>
  <c r="N267" i="31"/>
  <c r="Q267" i="29" s="1"/>
  <c r="Q267" i="31"/>
  <c r="K250" i="29"/>
  <c r="Q250" i="29" s="1"/>
  <c r="N250" i="29"/>
  <c r="K385" i="29"/>
  <c r="Q385" i="29" s="1"/>
  <c r="N385" i="29"/>
  <c r="O326" i="33"/>
  <c r="I451" i="33"/>
  <c r="J337" i="33"/>
  <c r="J338" i="33" s="1"/>
  <c r="P322" i="30"/>
  <c r="M322" i="30"/>
  <c r="H272" i="29"/>
  <c r="I260" i="29"/>
  <c r="I389" i="29"/>
  <c r="H401" i="29"/>
  <c r="K252" i="29"/>
  <c r="N252" i="29"/>
  <c r="N285" i="31"/>
  <c r="Q285" i="29" s="1"/>
  <c r="Q285" i="31"/>
  <c r="N443" i="31"/>
  <c r="O241" i="31"/>
  <c r="O242" i="31" s="1"/>
  <c r="R229" i="29"/>
  <c r="R230" i="29" s="1"/>
  <c r="Q442" i="29"/>
  <c r="R442" i="29" s="1"/>
  <c r="I379" i="29"/>
  <c r="H391" i="29"/>
  <c r="Q240" i="29"/>
  <c r="N393" i="29"/>
  <c r="K393" i="29"/>
  <c r="N248" i="31"/>
  <c r="Q248" i="31"/>
  <c r="P332" i="30"/>
  <c r="M332" i="30"/>
  <c r="AA361" i="33"/>
  <c r="AB349" i="33"/>
  <c r="H349" i="33" s="1"/>
  <c r="I349" i="33" s="1"/>
  <c r="O349" i="33" s="1"/>
  <c r="H276" i="29"/>
  <c r="I264" i="29"/>
  <c r="Q232" i="29"/>
  <c r="N259" i="31"/>
  <c r="Q259" i="29" s="1"/>
  <c r="Q259" i="31"/>
  <c r="N371" i="29"/>
  <c r="K371" i="29"/>
  <c r="K246" i="29"/>
  <c r="Q246" i="29" s="1"/>
  <c r="N246" i="29"/>
  <c r="Q230" i="29"/>
  <c r="L241" i="29"/>
  <c r="L242" i="29" s="1"/>
  <c r="K443" i="29"/>
  <c r="M444" i="30"/>
  <c r="N253" i="30"/>
  <c r="N254" i="30" s="1"/>
  <c r="N252" i="31"/>
  <c r="Q252" i="31"/>
  <c r="N411" i="29"/>
  <c r="K411" i="29"/>
  <c r="M254" i="30"/>
  <c r="P254" i="30"/>
  <c r="K244" i="29"/>
  <c r="Q244" i="29" s="1"/>
  <c r="N244" i="29"/>
  <c r="K348" i="30"/>
  <c r="I360" i="30"/>
  <c r="K242" i="29"/>
  <c r="N242" i="29"/>
  <c r="N262" i="31"/>
  <c r="Q262" i="31"/>
  <c r="N242" i="31"/>
  <c r="Q242" i="31"/>
  <c r="J268" i="31"/>
  <c r="L256" i="31"/>
  <c r="AB350" i="33"/>
  <c r="AA362" i="33"/>
  <c r="K354" i="30"/>
  <c r="I366" i="30"/>
  <c r="J291" i="31"/>
  <c r="L279" i="31"/>
  <c r="H274" i="29"/>
  <c r="I262" i="29"/>
  <c r="N377" i="29"/>
  <c r="K377" i="29"/>
  <c r="Q377" i="29" s="1"/>
  <c r="J309" i="31"/>
  <c r="L297" i="31"/>
  <c r="N367" i="29"/>
  <c r="K367" i="29"/>
  <c r="Q236" i="29"/>
  <c r="I254" i="29"/>
  <c r="H266" i="29"/>
  <c r="P325" i="33"/>
  <c r="P326" i="33" s="1"/>
  <c r="O450" i="33"/>
  <c r="J272" i="31"/>
  <c r="L260" i="31"/>
  <c r="L254" i="31"/>
  <c r="J266" i="31"/>
  <c r="N275" i="31"/>
  <c r="Q275" i="29" s="1"/>
  <c r="Q275" i="31"/>
  <c r="K340" i="30"/>
  <c r="I352" i="30"/>
  <c r="J270" i="31"/>
  <c r="L258" i="31"/>
  <c r="J299" i="31"/>
  <c r="L287" i="31"/>
  <c r="J283" i="31"/>
  <c r="L271" i="31"/>
  <c r="P328" i="30"/>
  <c r="M328" i="30"/>
  <c r="I397" i="29"/>
  <c r="H409" i="29"/>
  <c r="AC337" i="33"/>
  <c r="AC338" i="33" s="1"/>
  <c r="K334" i="30"/>
  <c r="I346" i="30"/>
  <c r="K248" i="29"/>
  <c r="Q248" i="29" s="1"/>
  <c r="N248" i="29"/>
  <c r="H270" i="29"/>
  <c r="I258" i="29"/>
  <c r="J276" i="31"/>
  <c r="L264" i="31"/>
  <c r="N399" i="29"/>
  <c r="K399" i="29"/>
  <c r="I278" i="30"/>
  <c r="K266" i="30"/>
  <c r="H268" i="29"/>
  <c r="I256" i="29"/>
  <c r="P336" i="30"/>
  <c r="M336" i="30"/>
  <c r="I405" i="29"/>
  <c r="H417" i="29"/>
  <c r="I417" i="29" s="1"/>
  <c r="J286" i="31"/>
  <c r="L274" i="31"/>
  <c r="K344" i="30"/>
  <c r="I356" i="30"/>
  <c r="H338" i="33"/>
  <c r="I338" i="33" s="1"/>
  <c r="P342" i="30"/>
  <c r="M342" i="30"/>
  <c r="N417" i="29" l="1"/>
  <c r="K417" i="29"/>
  <c r="K397" i="29"/>
  <c r="Q397" i="29" s="1"/>
  <c r="N397" i="29"/>
  <c r="J282" i="31"/>
  <c r="L270" i="31"/>
  <c r="J303" i="31"/>
  <c r="L291" i="31"/>
  <c r="N389" i="29"/>
  <c r="K389" i="29"/>
  <c r="Q389" i="29" s="1"/>
  <c r="I395" i="29"/>
  <c r="H407" i="29"/>
  <c r="H280" i="29"/>
  <c r="I268" i="29"/>
  <c r="H282" i="29"/>
  <c r="I270" i="29"/>
  <c r="K352" i="30"/>
  <c r="I364" i="30"/>
  <c r="J284" i="31"/>
  <c r="L272" i="31"/>
  <c r="K254" i="29"/>
  <c r="N254" i="29"/>
  <c r="N297" i="31"/>
  <c r="Q297" i="29" s="1"/>
  <c r="Q297" i="31"/>
  <c r="K262" i="29"/>
  <c r="Q262" i="29" s="1"/>
  <c r="N262" i="29"/>
  <c r="K366" i="30"/>
  <c r="I378" i="30"/>
  <c r="N256" i="31"/>
  <c r="Q256" i="31"/>
  <c r="K360" i="30"/>
  <c r="I372" i="30"/>
  <c r="Q443" i="29"/>
  <c r="R443" i="29" s="1"/>
  <c r="R241" i="29"/>
  <c r="R242" i="29" s="1"/>
  <c r="AA373" i="33"/>
  <c r="AB361" i="33"/>
  <c r="H361" i="33" s="1"/>
  <c r="I361" i="33" s="1"/>
  <c r="O361" i="33" s="1"/>
  <c r="I391" i="29"/>
  <c r="H403" i="29"/>
  <c r="K260" i="29"/>
  <c r="Q260" i="29" s="1"/>
  <c r="N260" i="29"/>
  <c r="N383" i="29"/>
  <c r="K383" i="29"/>
  <c r="K256" i="29"/>
  <c r="Q256" i="29" s="1"/>
  <c r="N256" i="29"/>
  <c r="N260" i="31"/>
  <c r="Q260" i="31"/>
  <c r="H350" i="33"/>
  <c r="I350" i="33" s="1"/>
  <c r="AC361" i="33"/>
  <c r="P344" i="30"/>
  <c r="M344" i="30"/>
  <c r="N287" i="31"/>
  <c r="Q287" i="29" s="1"/>
  <c r="Q287" i="31"/>
  <c r="O338" i="33"/>
  <c r="J349" i="33"/>
  <c r="J350" i="33" s="1"/>
  <c r="I452" i="33"/>
  <c r="P266" i="30"/>
  <c r="M266" i="30"/>
  <c r="P340" i="30"/>
  <c r="M340" i="30"/>
  <c r="L266" i="31"/>
  <c r="J278" i="31"/>
  <c r="J321" i="31"/>
  <c r="L309" i="31"/>
  <c r="H286" i="29"/>
  <c r="I274" i="29"/>
  <c r="P354" i="30"/>
  <c r="M354" i="30"/>
  <c r="J280" i="31"/>
  <c r="L268" i="31"/>
  <c r="P348" i="30"/>
  <c r="M348" i="30"/>
  <c r="K264" i="29"/>
  <c r="N264" i="29"/>
  <c r="N379" i="29"/>
  <c r="K379" i="29"/>
  <c r="Q252" i="29"/>
  <c r="H284" i="29"/>
  <c r="I272" i="29"/>
  <c r="K356" i="30"/>
  <c r="I368" i="30"/>
  <c r="K258" i="29"/>
  <c r="Q258" i="29" s="1"/>
  <c r="N258" i="29"/>
  <c r="K346" i="30"/>
  <c r="I358" i="30"/>
  <c r="J295" i="31"/>
  <c r="L283" i="31"/>
  <c r="I266" i="29"/>
  <c r="H278" i="29"/>
  <c r="N444" i="31"/>
  <c r="O253" i="31"/>
  <c r="O254" i="31" s="1"/>
  <c r="Q242" i="29"/>
  <c r="L253" i="29"/>
  <c r="L254" i="29" s="1"/>
  <c r="K444" i="29"/>
  <c r="N405" i="29"/>
  <c r="K405" i="29"/>
  <c r="P334" i="30"/>
  <c r="M334" i="30"/>
  <c r="N274" i="31"/>
  <c r="Q274" i="31"/>
  <c r="N264" i="31"/>
  <c r="Q264" i="31"/>
  <c r="J311" i="31"/>
  <c r="L299" i="31"/>
  <c r="AC349" i="33"/>
  <c r="AC350" i="33" s="1"/>
  <c r="J298" i="31"/>
  <c r="L286" i="31"/>
  <c r="I290" i="30"/>
  <c r="K278" i="30"/>
  <c r="J288" i="31"/>
  <c r="L276" i="31"/>
  <c r="I409" i="29"/>
  <c r="H421" i="29"/>
  <c r="I421" i="29" s="1"/>
  <c r="N271" i="31"/>
  <c r="Q271" i="29" s="1"/>
  <c r="Q271" i="31"/>
  <c r="N258" i="31"/>
  <c r="Q258" i="31"/>
  <c r="Q254" i="31"/>
  <c r="N254" i="31"/>
  <c r="N279" i="31"/>
  <c r="Q279" i="29" s="1"/>
  <c r="Q279" i="31"/>
  <c r="AB362" i="33"/>
  <c r="AA374" i="33"/>
  <c r="M445" i="30"/>
  <c r="N265" i="30"/>
  <c r="N266" i="30" s="1"/>
  <c r="H288" i="29"/>
  <c r="I276" i="29"/>
  <c r="I401" i="29"/>
  <c r="H413" i="29"/>
  <c r="I413" i="29" s="1"/>
  <c r="P337" i="33"/>
  <c r="P338" i="33" s="1"/>
  <c r="O451" i="33"/>
  <c r="K421" i="29" l="1"/>
  <c r="Q421" i="29" s="1"/>
  <c r="N421" i="29"/>
  <c r="I278" i="29"/>
  <c r="H290" i="29"/>
  <c r="K358" i="30"/>
  <c r="I370" i="30"/>
  <c r="H296" i="29"/>
  <c r="I284" i="29"/>
  <c r="J333" i="31"/>
  <c r="L321" i="31"/>
  <c r="I403" i="29"/>
  <c r="H415" i="29"/>
  <c r="I415" i="29" s="1"/>
  <c r="P360" i="30"/>
  <c r="M360" i="30"/>
  <c r="P366" i="30"/>
  <c r="M366" i="30"/>
  <c r="J296" i="31"/>
  <c r="L284" i="31"/>
  <c r="H294" i="29"/>
  <c r="I282" i="29"/>
  <c r="N395" i="29"/>
  <c r="K395" i="29"/>
  <c r="N291" i="31"/>
  <c r="Q291" i="29" s="1"/>
  <c r="Q291" i="31"/>
  <c r="K276" i="29"/>
  <c r="N276" i="29"/>
  <c r="AB374" i="33"/>
  <c r="AA386" i="33"/>
  <c r="K409" i="29"/>
  <c r="Q409" i="29" s="1"/>
  <c r="N409" i="29"/>
  <c r="I302" i="30"/>
  <c r="K290" i="30"/>
  <c r="N299" i="31"/>
  <c r="Q299" i="29" s="1"/>
  <c r="Q299" i="31"/>
  <c r="R253" i="29"/>
  <c r="R254" i="29" s="1"/>
  <c r="Q444" i="29"/>
  <c r="R444" i="29" s="1"/>
  <c r="N266" i="29"/>
  <c r="K266" i="29"/>
  <c r="P346" i="30"/>
  <c r="M346" i="30"/>
  <c r="K368" i="30"/>
  <c r="I380" i="30"/>
  <c r="N268" i="31"/>
  <c r="Q268" i="31"/>
  <c r="K274" i="29"/>
  <c r="Q274" i="29" s="1"/>
  <c r="N274" i="29"/>
  <c r="L278" i="31"/>
  <c r="J290" i="31"/>
  <c r="M446" i="30"/>
  <c r="N277" i="30"/>
  <c r="N278" i="30" s="1"/>
  <c r="P349" i="33"/>
  <c r="P350" i="33" s="1"/>
  <c r="O452" i="33"/>
  <c r="N391" i="29"/>
  <c r="K391" i="29"/>
  <c r="K364" i="30"/>
  <c r="I376" i="30"/>
  <c r="K268" i="29"/>
  <c r="N268" i="29"/>
  <c r="J315" i="31"/>
  <c r="L303" i="31"/>
  <c r="H362" i="33"/>
  <c r="I362" i="33" s="1"/>
  <c r="N445" i="31"/>
  <c r="O265" i="31"/>
  <c r="O266" i="31" s="1"/>
  <c r="N276" i="31"/>
  <c r="Q276" i="31"/>
  <c r="N286" i="31"/>
  <c r="Q286" i="31"/>
  <c r="J323" i="31"/>
  <c r="L311" i="31"/>
  <c r="N283" i="31"/>
  <c r="Q283" i="29" s="1"/>
  <c r="Q283" i="31"/>
  <c r="P356" i="30"/>
  <c r="M356" i="30"/>
  <c r="Q264" i="29"/>
  <c r="J292" i="31"/>
  <c r="L280" i="31"/>
  <c r="H298" i="29"/>
  <c r="I286" i="29"/>
  <c r="N266" i="31"/>
  <c r="Q266" i="31"/>
  <c r="AC362" i="33"/>
  <c r="Q254" i="29"/>
  <c r="L265" i="29"/>
  <c r="L266" i="29" s="1"/>
  <c r="K445" i="29"/>
  <c r="P352" i="30"/>
  <c r="M352" i="30"/>
  <c r="H292" i="29"/>
  <c r="I280" i="29"/>
  <c r="N270" i="31"/>
  <c r="Q270" i="31"/>
  <c r="N401" i="29"/>
  <c r="K401" i="29"/>
  <c r="Q401" i="29" s="1"/>
  <c r="M278" i="30"/>
  <c r="P278" i="30"/>
  <c r="H300" i="29"/>
  <c r="I288" i="29"/>
  <c r="N413" i="29"/>
  <c r="K413" i="29"/>
  <c r="Q413" i="29" s="1"/>
  <c r="J300" i="31"/>
  <c r="L288" i="31"/>
  <c r="J310" i="31"/>
  <c r="L298" i="31"/>
  <c r="J307" i="31"/>
  <c r="L295" i="31"/>
  <c r="K272" i="29"/>
  <c r="Q272" i="29" s="1"/>
  <c r="N272" i="29"/>
  <c r="N309" i="31"/>
  <c r="Q309" i="29" s="1"/>
  <c r="Q309" i="31"/>
  <c r="O350" i="33"/>
  <c r="I453" i="33"/>
  <c r="J361" i="33"/>
  <c r="J362" i="33" s="1"/>
  <c r="AA385" i="33"/>
  <c r="AB373" i="33"/>
  <c r="H373" i="33" s="1"/>
  <c r="I373" i="33" s="1"/>
  <c r="O373" i="33" s="1"/>
  <c r="K372" i="30"/>
  <c r="I384" i="30"/>
  <c r="K378" i="30"/>
  <c r="I390" i="30"/>
  <c r="N272" i="31"/>
  <c r="Q272" i="31"/>
  <c r="K270" i="29"/>
  <c r="Q270" i="29" s="1"/>
  <c r="N270" i="29"/>
  <c r="I407" i="29"/>
  <c r="H419" i="29"/>
  <c r="I419" i="29" s="1"/>
  <c r="J294" i="31"/>
  <c r="L282" i="31"/>
  <c r="N419" i="29" l="1"/>
  <c r="K419" i="29"/>
  <c r="K384" i="30"/>
  <c r="I396" i="30"/>
  <c r="J312" i="31"/>
  <c r="L300" i="31"/>
  <c r="K280" i="29"/>
  <c r="Q280" i="29" s="1"/>
  <c r="N280" i="29"/>
  <c r="N280" i="31"/>
  <c r="Q280" i="31"/>
  <c r="N311" i="31"/>
  <c r="Q311" i="29" s="1"/>
  <c r="Q311" i="31"/>
  <c r="O362" i="33"/>
  <c r="I454" i="33"/>
  <c r="J373" i="33"/>
  <c r="J374" i="33" s="1"/>
  <c r="K380" i="30"/>
  <c r="I392" i="30"/>
  <c r="Q266" i="29"/>
  <c r="L277" i="29"/>
  <c r="L278" i="29" s="1"/>
  <c r="K446" i="29"/>
  <c r="I314" i="30"/>
  <c r="K302" i="30"/>
  <c r="H374" i="33"/>
  <c r="I374" i="33" s="1"/>
  <c r="H306" i="29"/>
  <c r="I294" i="29"/>
  <c r="N403" i="29"/>
  <c r="K403" i="29"/>
  <c r="K284" i="29"/>
  <c r="N284" i="29"/>
  <c r="I290" i="29"/>
  <c r="H302" i="29"/>
  <c r="N407" i="29"/>
  <c r="K407" i="29"/>
  <c r="P372" i="30"/>
  <c r="M372" i="30"/>
  <c r="N298" i="31"/>
  <c r="Q298" i="31"/>
  <c r="H304" i="29"/>
  <c r="I292" i="29"/>
  <c r="O277" i="31"/>
  <c r="O278" i="31" s="1"/>
  <c r="N446" i="31"/>
  <c r="J304" i="31"/>
  <c r="L292" i="31"/>
  <c r="J335" i="31"/>
  <c r="L323" i="31"/>
  <c r="AC373" i="33"/>
  <c r="AC374" i="33" s="1"/>
  <c r="Q268" i="29"/>
  <c r="P368" i="30"/>
  <c r="M368" i="30"/>
  <c r="N284" i="31"/>
  <c r="Q284" i="31"/>
  <c r="H308" i="29"/>
  <c r="I296" i="29"/>
  <c r="K278" i="29"/>
  <c r="N278" i="29"/>
  <c r="J319" i="31"/>
  <c r="L307" i="31"/>
  <c r="H312" i="29"/>
  <c r="I300" i="29"/>
  <c r="N282" i="31"/>
  <c r="Q282" i="31"/>
  <c r="K390" i="30"/>
  <c r="I402" i="30"/>
  <c r="P361" i="33"/>
  <c r="P362" i="33" s="1"/>
  <c r="O453" i="33"/>
  <c r="J322" i="31"/>
  <c r="L310" i="31"/>
  <c r="M447" i="30"/>
  <c r="N289" i="30"/>
  <c r="N290" i="30" s="1"/>
  <c r="Q445" i="29"/>
  <c r="R445" i="29" s="1"/>
  <c r="R265" i="29"/>
  <c r="R266" i="29" s="1"/>
  <c r="K286" i="29"/>
  <c r="Q286" i="29" s="1"/>
  <c r="N286" i="29"/>
  <c r="N303" i="31"/>
  <c r="Q303" i="29" s="1"/>
  <c r="Q303" i="31"/>
  <c r="K376" i="30"/>
  <c r="I388" i="30"/>
  <c r="L290" i="31"/>
  <c r="J302" i="31"/>
  <c r="Q276" i="29"/>
  <c r="J308" i="31"/>
  <c r="L296" i="31"/>
  <c r="N321" i="31"/>
  <c r="Q321" i="29" s="1"/>
  <c r="Q321" i="31"/>
  <c r="K370" i="30"/>
  <c r="I382" i="30"/>
  <c r="J306" i="31"/>
  <c r="L294" i="31"/>
  <c r="P378" i="30"/>
  <c r="M378" i="30"/>
  <c r="AA397" i="33"/>
  <c r="AB385" i="33"/>
  <c r="H385" i="33" s="1"/>
  <c r="I385" i="33" s="1"/>
  <c r="O385" i="33" s="1"/>
  <c r="N295" i="31"/>
  <c r="Q295" i="29" s="1"/>
  <c r="Q295" i="31"/>
  <c r="N288" i="31"/>
  <c r="Q288" i="31"/>
  <c r="K288" i="29"/>
  <c r="Q288" i="29" s="1"/>
  <c r="N288" i="29"/>
  <c r="H310" i="29"/>
  <c r="I298" i="29"/>
  <c r="J327" i="31"/>
  <c r="L315" i="31"/>
  <c r="P364" i="30"/>
  <c r="M364" i="30"/>
  <c r="Q278" i="31"/>
  <c r="N278" i="31"/>
  <c r="P290" i="30"/>
  <c r="M290" i="30"/>
  <c r="AB386" i="33"/>
  <c r="AA398" i="33"/>
  <c r="K282" i="29"/>
  <c r="Q282" i="29" s="1"/>
  <c r="N282" i="29"/>
  <c r="N415" i="29"/>
  <c r="K415" i="29"/>
  <c r="J345" i="31"/>
  <c r="L333" i="31"/>
  <c r="P358" i="30"/>
  <c r="M358" i="30"/>
  <c r="N307" i="31" l="1"/>
  <c r="Q307" i="29" s="1"/>
  <c r="Q307" i="31"/>
  <c r="K290" i="29"/>
  <c r="N290" i="29"/>
  <c r="O374" i="33"/>
  <c r="I455" i="33"/>
  <c r="J385" i="33"/>
  <c r="J386" i="33" s="1"/>
  <c r="P376" i="30"/>
  <c r="M376" i="30"/>
  <c r="J331" i="31"/>
  <c r="L319" i="31"/>
  <c r="H320" i="29"/>
  <c r="I308" i="29"/>
  <c r="N323" i="31"/>
  <c r="Q323" i="29" s="1"/>
  <c r="Q323" i="31"/>
  <c r="K294" i="29"/>
  <c r="N294" i="29"/>
  <c r="P302" i="30"/>
  <c r="M302" i="30"/>
  <c r="Q446" i="29"/>
  <c r="R446" i="29" s="1"/>
  <c r="R277" i="29"/>
  <c r="R278" i="29" s="1"/>
  <c r="P384" i="30"/>
  <c r="M384" i="30"/>
  <c r="J320" i="31"/>
  <c r="L308" i="31"/>
  <c r="H316" i="29"/>
  <c r="I304" i="29"/>
  <c r="K396" i="30"/>
  <c r="I408" i="30"/>
  <c r="K298" i="29"/>
  <c r="Q298" i="29" s="1"/>
  <c r="N298" i="29"/>
  <c r="H322" i="29"/>
  <c r="I310" i="29"/>
  <c r="AA409" i="33"/>
  <c r="AB397" i="33"/>
  <c r="H397" i="33" s="1"/>
  <c r="I397" i="33" s="1"/>
  <c r="O397" i="33" s="1"/>
  <c r="J318" i="31"/>
  <c r="L306" i="31"/>
  <c r="L302" i="31"/>
  <c r="J314" i="31"/>
  <c r="N310" i="31"/>
  <c r="Q310" i="31"/>
  <c r="K402" i="30"/>
  <c r="I414" i="30"/>
  <c r="K414" i="30" s="1"/>
  <c r="K300" i="29"/>
  <c r="N300" i="29"/>
  <c r="J347" i="31"/>
  <c r="L335" i="31"/>
  <c r="Q284" i="29"/>
  <c r="H318" i="29"/>
  <c r="I306" i="29"/>
  <c r="I326" i="30"/>
  <c r="K314" i="30"/>
  <c r="K392" i="30"/>
  <c r="I404" i="30"/>
  <c r="N300" i="31"/>
  <c r="Q300" i="31"/>
  <c r="H386" i="33"/>
  <c r="I386" i="33" s="1"/>
  <c r="J339" i="31"/>
  <c r="L327" i="31"/>
  <c r="P370" i="30"/>
  <c r="M370" i="30"/>
  <c r="K388" i="30"/>
  <c r="I400" i="30"/>
  <c r="K296" i="29"/>
  <c r="N296" i="29"/>
  <c r="J316" i="31"/>
  <c r="L304" i="31"/>
  <c r="N333" i="31"/>
  <c r="Q333" i="29" s="1"/>
  <c r="Q333" i="31"/>
  <c r="M448" i="30"/>
  <c r="N301" i="30"/>
  <c r="N302" i="30" s="1"/>
  <c r="N294" i="31"/>
  <c r="Q294" i="31"/>
  <c r="J357" i="31"/>
  <c r="L345" i="31"/>
  <c r="AB398" i="33"/>
  <c r="AA410" i="33"/>
  <c r="AB410" i="33" s="1"/>
  <c r="N447" i="31"/>
  <c r="O289" i="31"/>
  <c r="O290" i="31" s="1"/>
  <c r="N315" i="31"/>
  <c r="Q315" i="29" s="1"/>
  <c r="Q315" i="31"/>
  <c r="K382" i="30"/>
  <c r="I394" i="30"/>
  <c r="N296" i="31"/>
  <c r="Q296" i="31"/>
  <c r="N290" i="31"/>
  <c r="Q290" i="31"/>
  <c r="J334" i="31"/>
  <c r="L322" i="31"/>
  <c r="P390" i="30"/>
  <c r="M390" i="30"/>
  <c r="H324" i="29"/>
  <c r="I312" i="29"/>
  <c r="Q278" i="29"/>
  <c r="L289" i="29"/>
  <c r="L290" i="29" s="1"/>
  <c r="K447" i="29"/>
  <c r="N292" i="31"/>
  <c r="Q292" i="31"/>
  <c r="K292" i="29"/>
  <c r="Q292" i="29" s="1"/>
  <c r="N292" i="29"/>
  <c r="I302" i="29"/>
  <c r="H314" i="29"/>
  <c r="AC385" i="33"/>
  <c r="AC386" i="33" s="1"/>
  <c r="P380" i="30"/>
  <c r="M380" i="30"/>
  <c r="P373" i="33"/>
  <c r="P374" i="33" s="1"/>
  <c r="O454" i="33"/>
  <c r="J324" i="31"/>
  <c r="L312" i="31"/>
  <c r="P414" i="30" l="1"/>
  <c r="M414" i="30"/>
  <c r="L314" i="31"/>
  <c r="J326" i="31"/>
  <c r="K394" i="30"/>
  <c r="I406" i="30"/>
  <c r="Q296" i="29"/>
  <c r="AC397" i="33"/>
  <c r="AC398" i="33" s="1"/>
  <c r="K404" i="30"/>
  <c r="I416" i="30"/>
  <c r="K416" i="30" s="1"/>
  <c r="K306" i="29"/>
  <c r="N306" i="29"/>
  <c r="J359" i="31"/>
  <c r="L347" i="31"/>
  <c r="P402" i="30"/>
  <c r="M402" i="30"/>
  <c r="Q302" i="31"/>
  <c r="N302" i="31"/>
  <c r="AA421" i="33"/>
  <c r="AB421" i="33" s="1"/>
  <c r="H421" i="33" s="1"/>
  <c r="I421" i="33" s="1"/>
  <c r="O421" i="33" s="1"/>
  <c r="AB409" i="33"/>
  <c r="H409" i="33" s="1"/>
  <c r="I409" i="33" s="1"/>
  <c r="O409" i="33" s="1"/>
  <c r="H328" i="29"/>
  <c r="I316" i="29"/>
  <c r="N319" i="31"/>
  <c r="Q319" i="29" s="1"/>
  <c r="Q319" i="31"/>
  <c r="Q290" i="29"/>
  <c r="L301" i="29"/>
  <c r="L302" i="29" s="1"/>
  <c r="K448" i="29"/>
  <c r="O386" i="33"/>
  <c r="J397" i="33"/>
  <c r="J398" i="33" s="1"/>
  <c r="I456" i="33"/>
  <c r="I338" i="30"/>
  <c r="K326" i="30"/>
  <c r="H332" i="29"/>
  <c r="I320" i="29"/>
  <c r="N312" i="31"/>
  <c r="Q312" i="31"/>
  <c r="P382" i="30"/>
  <c r="M382" i="30"/>
  <c r="N304" i="31"/>
  <c r="Q304" i="31"/>
  <c r="K400" i="30"/>
  <c r="I412" i="30"/>
  <c r="K412" i="30" s="1"/>
  <c r="N327" i="31"/>
  <c r="Q327" i="29" s="1"/>
  <c r="Q327" i="31"/>
  <c r="P392" i="30"/>
  <c r="M392" i="30"/>
  <c r="H330" i="29"/>
  <c r="I318" i="29"/>
  <c r="N306" i="31"/>
  <c r="Q306" i="31"/>
  <c r="K310" i="29"/>
  <c r="Q310" i="29" s="1"/>
  <c r="N310" i="29"/>
  <c r="K408" i="30"/>
  <c r="I420" i="30"/>
  <c r="K420" i="30" s="1"/>
  <c r="N308" i="31"/>
  <c r="Q308" i="31"/>
  <c r="J343" i="31"/>
  <c r="L331" i="31"/>
  <c r="H336" i="29"/>
  <c r="I324" i="29"/>
  <c r="J346" i="31"/>
  <c r="L334" i="31"/>
  <c r="H398" i="33"/>
  <c r="I398" i="33" s="1"/>
  <c r="AC409" i="33"/>
  <c r="AC410" i="33" s="1"/>
  <c r="N335" i="31"/>
  <c r="Q335" i="29" s="1"/>
  <c r="Q335" i="31"/>
  <c r="K304" i="29"/>
  <c r="Q304" i="29" s="1"/>
  <c r="N304" i="29"/>
  <c r="M449" i="30"/>
  <c r="N313" i="30"/>
  <c r="N314" i="30" s="1"/>
  <c r="I314" i="29"/>
  <c r="H326" i="29"/>
  <c r="Q447" i="29"/>
  <c r="R447" i="29" s="1"/>
  <c r="R289" i="29"/>
  <c r="R290" i="29" s="1"/>
  <c r="N448" i="31"/>
  <c r="O301" i="31"/>
  <c r="O302" i="31" s="1"/>
  <c r="N345" i="31"/>
  <c r="Q345" i="29" s="1"/>
  <c r="Q345" i="31"/>
  <c r="J336" i="31"/>
  <c r="L324" i="31"/>
  <c r="K302" i="29"/>
  <c r="N302" i="29"/>
  <c r="K312" i="29"/>
  <c r="Q312" i="29" s="1"/>
  <c r="N312" i="29"/>
  <c r="N322" i="31"/>
  <c r="Q322" i="31"/>
  <c r="AC421" i="33"/>
  <c r="H410" i="33"/>
  <c r="I410" i="33" s="1"/>
  <c r="J369" i="31"/>
  <c r="L357" i="31"/>
  <c r="J328" i="31"/>
  <c r="L316" i="31"/>
  <c r="P388" i="30"/>
  <c r="M388" i="30"/>
  <c r="J351" i="31"/>
  <c r="L339" i="31"/>
  <c r="M314" i="30"/>
  <c r="P314" i="30"/>
  <c r="Q300" i="29"/>
  <c r="J330" i="31"/>
  <c r="L318" i="31"/>
  <c r="H334" i="29"/>
  <c r="I322" i="29"/>
  <c r="P396" i="30"/>
  <c r="M396" i="30"/>
  <c r="J332" i="31"/>
  <c r="L320" i="31"/>
  <c r="Q294" i="29"/>
  <c r="K308" i="29"/>
  <c r="Q308" i="29" s="1"/>
  <c r="N308" i="29"/>
  <c r="P385" i="33"/>
  <c r="P386" i="33" s="1"/>
  <c r="O455" i="33"/>
  <c r="J344" i="31" l="1"/>
  <c r="L332" i="31"/>
  <c r="J342" i="31"/>
  <c r="L330" i="31"/>
  <c r="N339" i="31"/>
  <c r="Q339" i="29" s="1"/>
  <c r="Q339" i="31"/>
  <c r="N316" i="31"/>
  <c r="Q316" i="31"/>
  <c r="I458" i="33"/>
  <c r="O410" i="33"/>
  <c r="J421" i="33"/>
  <c r="N324" i="31"/>
  <c r="Q324" i="31"/>
  <c r="I326" i="29"/>
  <c r="H338" i="29"/>
  <c r="K324" i="29"/>
  <c r="Q324" i="29" s="1"/>
  <c r="N324" i="29"/>
  <c r="K318" i="29"/>
  <c r="Q318" i="29" s="1"/>
  <c r="N318" i="29"/>
  <c r="P326" i="30"/>
  <c r="M326" i="30"/>
  <c r="P397" i="33"/>
  <c r="P398" i="33" s="1"/>
  <c r="O456" i="33"/>
  <c r="L326" i="31"/>
  <c r="J338" i="31"/>
  <c r="N320" i="31"/>
  <c r="Q320" i="31"/>
  <c r="K322" i="29"/>
  <c r="Q322" i="29" s="1"/>
  <c r="N322" i="29"/>
  <c r="J363" i="31"/>
  <c r="L351" i="31"/>
  <c r="J340" i="31"/>
  <c r="L328" i="31"/>
  <c r="AC422" i="33"/>
  <c r="J348" i="31"/>
  <c r="L336" i="31"/>
  <c r="K314" i="29"/>
  <c r="N314" i="29"/>
  <c r="O398" i="33"/>
  <c r="I457" i="33"/>
  <c r="J409" i="33"/>
  <c r="J410" i="33" s="1"/>
  <c r="H348" i="29"/>
  <c r="I336" i="29"/>
  <c r="H342" i="29"/>
  <c r="I330" i="29"/>
  <c r="I350" i="30"/>
  <c r="K338" i="30"/>
  <c r="Q306" i="29"/>
  <c r="Q314" i="31"/>
  <c r="N314" i="31"/>
  <c r="H346" i="29"/>
  <c r="I334" i="29"/>
  <c r="N357" i="31"/>
  <c r="Q357" i="29" s="1"/>
  <c r="Q357" i="31"/>
  <c r="N334" i="31"/>
  <c r="Q334" i="31"/>
  <c r="N331" i="31"/>
  <c r="Q331" i="29" s="1"/>
  <c r="Q331" i="31"/>
  <c r="P420" i="30"/>
  <c r="M420" i="30"/>
  <c r="P412" i="30"/>
  <c r="M412" i="30"/>
  <c r="K320" i="29"/>
  <c r="N320" i="29"/>
  <c r="K316" i="29"/>
  <c r="Q316" i="29" s="1"/>
  <c r="N316" i="29"/>
  <c r="N449" i="31"/>
  <c r="O313" i="31"/>
  <c r="O314" i="31" s="1"/>
  <c r="N347" i="31"/>
  <c r="Q347" i="29" s="1"/>
  <c r="Q347" i="31"/>
  <c r="P416" i="30"/>
  <c r="M416" i="30"/>
  <c r="K406" i="30"/>
  <c r="I418" i="30"/>
  <c r="K418" i="30" s="1"/>
  <c r="N318" i="31"/>
  <c r="Q318" i="31"/>
  <c r="N325" i="30"/>
  <c r="N326" i="30" s="1"/>
  <c r="M450" i="30"/>
  <c r="J381" i="31"/>
  <c r="L369" i="31"/>
  <c r="Q302" i="29"/>
  <c r="L313" i="29"/>
  <c r="L314" i="29" s="1"/>
  <c r="K449" i="29"/>
  <c r="J358" i="31"/>
  <c r="L346" i="31"/>
  <c r="J355" i="31"/>
  <c r="L343" i="31"/>
  <c r="P408" i="30"/>
  <c r="M408" i="30"/>
  <c r="P400" i="30"/>
  <c r="M400" i="30"/>
  <c r="H344" i="29"/>
  <c r="I332" i="29"/>
  <c r="Q448" i="29"/>
  <c r="R448" i="29" s="1"/>
  <c r="R301" i="29"/>
  <c r="R302" i="29" s="1"/>
  <c r="H340" i="29"/>
  <c r="I328" i="29"/>
  <c r="J371" i="31"/>
  <c r="L359" i="31"/>
  <c r="P404" i="30"/>
  <c r="M404" i="30"/>
  <c r="P394" i="30"/>
  <c r="M394" i="30"/>
  <c r="H356" i="29" l="1"/>
  <c r="I344" i="29"/>
  <c r="N369" i="31"/>
  <c r="Q369" i="29" s="1"/>
  <c r="Q369" i="31"/>
  <c r="K334" i="29"/>
  <c r="Q334" i="29" s="1"/>
  <c r="N334" i="29"/>
  <c r="H354" i="29"/>
  <c r="I342" i="29"/>
  <c r="N336" i="31"/>
  <c r="Q336" i="31"/>
  <c r="J352" i="31"/>
  <c r="L340" i="31"/>
  <c r="N326" i="31"/>
  <c r="Q326" i="31"/>
  <c r="N330" i="31"/>
  <c r="Q330" i="31"/>
  <c r="N359" i="31"/>
  <c r="Q359" i="29" s="1"/>
  <c r="Q359" i="31"/>
  <c r="N343" i="31"/>
  <c r="Q343" i="29" s="1"/>
  <c r="Q343" i="31"/>
  <c r="J393" i="31"/>
  <c r="L381" i="31"/>
  <c r="Q320" i="29"/>
  <c r="H358" i="29"/>
  <c r="I346" i="29"/>
  <c r="M338" i="30"/>
  <c r="P338" i="30"/>
  <c r="K336" i="29"/>
  <c r="Q336" i="29" s="1"/>
  <c r="N336" i="29"/>
  <c r="P409" i="33"/>
  <c r="P410" i="33" s="1"/>
  <c r="O457" i="33"/>
  <c r="J360" i="31"/>
  <c r="L348" i="31"/>
  <c r="N351" i="31"/>
  <c r="Q351" i="29" s="1"/>
  <c r="Q351" i="31"/>
  <c r="I338" i="29"/>
  <c r="H350" i="29"/>
  <c r="J422" i="33"/>
  <c r="J354" i="31"/>
  <c r="L342" i="31"/>
  <c r="K328" i="29"/>
  <c r="N328" i="29"/>
  <c r="H352" i="29"/>
  <c r="I340" i="29"/>
  <c r="J370" i="31"/>
  <c r="L358" i="31"/>
  <c r="J383" i="31"/>
  <c r="L371" i="31"/>
  <c r="J367" i="31"/>
  <c r="L355" i="31"/>
  <c r="P418" i="30"/>
  <c r="M418" i="30"/>
  <c r="N450" i="31"/>
  <c r="O325" i="31"/>
  <c r="O326" i="31" s="1"/>
  <c r="I362" i="30"/>
  <c r="K350" i="30"/>
  <c r="H360" i="29"/>
  <c r="I348" i="29"/>
  <c r="J375" i="31"/>
  <c r="L363" i="31"/>
  <c r="N326" i="29"/>
  <c r="K326" i="29"/>
  <c r="P421" i="33"/>
  <c r="O458" i="33"/>
  <c r="N332" i="31"/>
  <c r="Q332" i="31"/>
  <c r="K332" i="29"/>
  <c r="N332" i="29"/>
  <c r="N346" i="31"/>
  <c r="Q346" i="31"/>
  <c r="Q449" i="29"/>
  <c r="R449" i="29" s="1"/>
  <c r="R313" i="29"/>
  <c r="R314" i="29" s="1"/>
  <c r="P406" i="30"/>
  <c r="M406" i="30"/>
  <c r="K330" i="29"/>
  <c r="Q330" i="29" s="1"/>
  <c r="N330" i="29"/>
  <c r="L325" i="29"/>
  <c r="L326" i="29" s="1"/>
  <c r="Q314" i="29"/>
  <c r="K450" i="29"/>
  <c r="N328" i="31"/>
  <c r="Q328" i="31"/>
  <c r="L338" i="31"/>
  <c r="J350" i="31"/>
  <c r="M451" i="30"/>
  <c r="N337" i="30"/>
  <c r="N338" i="30" s="1"/>
  <c r="J356" i="31"/>
  <c r="L344" i="31"/>
  <c r="P350" i="30" l="1"/>
  <c r="M350" i="30"/>
  <c r="K340" i="29"/>
  <c r="N340" i="29"/>
  <c r="K338" i="29"/>
  <c r="N338" i="29"/>
  <c r="J372" i="31"/>
  <c r="L360" i="31"/>
  <c r="H370" i="29"/>
  <c r="I358" i="29"/>
  <c r="N340" i="31"/>
  <c r="Q340" i="31"/>
  <c r="K342" i="29"/>
  <c r="N342" i="29"/>
  <c r="N344" i="31"/>
  <c r="Q344" i="31"/>
  <c r="L350" i="31"/>
  <c r="J362" i="31"/>
  <c r="Q332" i="29"/>
  <c r="P422" i="33"/>
  <c r="J387" i="31"/>
  <c r="L375" i="31"/>
  <c r="I374" i="30"/>
  <c r="K362" i="30"/>
  <c r="J395" i="31"/>
  <c r="L383" i="31"/>
  <c r="H364" i="29"/>
  <c r="I352" i="29"/>
  <c r="J366" i="31"/>
  <c r="L354" i="31"/>
  <c r="J364" i="31"/>
  <c r="L352" i="31"/>
  <c r="H366" i="29"/>
  <c r="I354" i="29"/>
  <c r="N371" i="31"/>
  <c r="Q371" i="29" s="1"/>
  <c r="Q371" i="31"/>
  <c r="Q338" i="31"/>
  <c r="N338" i="31"/>
  <c r="R325" i="29"/>
  <c r="R326" i="29" s="1"/>
  <c r="Q450" i="29"/>
  <c r="R450" i="29" s="1"/>
  <c r="Q326" i="29"/>
  <c r="L337" i="29"/>
  <c r="L338" i="29" s="1"/>
  <c r="K451" i="29"/>
  <c r="K348" i="29"/>
  <c r="Q348" i="29" s="1"/>
  <c r="N348" i="29"/>
  <c r="N355" i="31"/>
  <c r="Q355" i="29" s="1"/>
  <c r="Q355" i="31"/>
  <c r="N358" i="31"/>
  <c r="Q358" i="31"/>
  <c r="M452" i="30"/>
  <c r="N349" i="30"/>
  <c r="N350" i="30" s="1"/>
  <c r="N381" i="31"/>
  <c r="Q381" i="29" s="1"/>
  <c r="Q381" i="31"/>
  <c r="K344" i="29"/>
  <c r="Q344" i="29" s="1"/>
  <c r="N344" i="29"/>
  <c r="N363" i="31"/>
  <c r="Q363" i="29" s="1"/>
  <c r="Q363" i="31"/>
  <c r="N342" i="31"/>
  <c r="Q342" i="31"/>
  <c r="J368" i="31"/>
  <c r="L356" i="31"/>
  <c r="H372" i="29"/>
  <c r="I360" i="29"/>
  <c r="J379" i="31"/>
  <c r="L367" i="31"/>
  <c r="J382" i="31"/>
  <c r="L370" i="31"/>
  <c r="Q328" i="29"/>
  <c r="I350" i="29"/>
  <c r="H362" i="29"/>
  <c r="N348" i="31"/>
  <c r="Q348" i="31"/>
  <c r="K346" i="29"/>
  <c r="Q346" i="29" s="1"/>
  <c r="N346" i="29"/>
  <c r="J405" i="31"/>
  <c r="L393" i="31"/>
  <c r="N451" i="31"/>
  <c r="O337" i="31"/>
  <c r="O338" i="31" s="1"/>
  <c r="H368" i="29"/>
  <c r="I356" i="29"/>
  <c r="N352" i="31" l="1"/>
  <c r="Q352" i="31"/>
  <c r="K352" i="29"/>
  <c r="Q352" i="29" s="1"/>
  <c r="N352" i="29"/>
  <c r="M362" i="30"/>
  <c r="P362" i="30"/>
  <c r="N360" i="31"/>
  <c r="Q360" i="31"/>
  <c r="H380" i="29"/>
  <c r="I368" i="29"/>
  <c r="J417" i="31"/>
  <c r="L417" i="31" s="1"/>
  <c r="L405" i="31"/>
  <c r="N370" i="31"/>
  <c r="Q370" i="31"/>
  <c r="K360" i="29"/>
  <c r="Q360" i="29" s="1"/>
  <c r="N360" i="29"/>
  <c r="J376" i="31"/>
  <c r="L364" i="31"/>
  <c r="H376" i="29"/>
  <c r="I364" i="29"/>
  <c r="I386" i="30"/>
  <c r="K374" i="30"/>
  <c r="J384" i="31"/>
  <c r="L372" i="31"/>
  <c r="Q340" i="29"/>
  <c r="K356" i="29"/>
  <c r="N356" i="29"/>
  <c r="J391" i="31"/>
  <c r="L379" i="31"/>
  <c r="J380" i="31"/>
  <c r="L368" i="31"/>
  <c r="I362" i="29"/>
  <c r="H374" i="29"/>
  <c r="J394" i="31"/>
  <c r="L382" i="31"/>
  <c r="H384" i="29"/>
  <c r="I372" i="29"/>
  <c r="N452" i="31"/>
  <c r="O349" i="31"/>
  <c r="O350" i="31" s="1"/>
  <c r="K354" i="29"/>
  <c r="Q354" i="29" s="1"/>
  <c r="N354" i="29"/>
  <c r="N354" i="31"/>
  <c r="Q354" i="31"/>
  <c r="N383" i="31"/>
  <c r="Q383" i="29" s="1"/>
  <c r="Q383" i="31"/>
  <c r="N375" i="31"/>
  <c r="Q375" i="29" s="1"/>
  <c r="Q375" i="31"/>
  <c r="L362" i="31"/>
  <c r="J374" i="31"/>
  <c r="K358" i="29"/>
  <c r="Q358" i="29" s="1"/>
  <c r="N358" i="29"/>
  <c r="M453" i="30"/>
  <c r="N361" i="30"/>
  <c r="N362" i="30" s="1"/>
  <c r="N393" i="31"/>
  <c r="Q393" i="29" s="1"/>
  <c r="Q393" i="31"/>
  <c r="K350" i="29"/>
  <c r="N350" i="29"/>
  <c r="N367" i="31"/>
  <c r="Q367" i="29" s="1"/>
  <c r="Q367" i="31"/>
  <c r="N356" i="31"/>
  <c r="Q356" i="31"/>
  <c r="Q451" i="29"/>
  <c r="R451" i="29" s="1"/>
  <c r="R337" i="29"/>
  <c r="R338" i="29" s="1"/>
  <c r="H378" i="29"/>
  <c r="I366" i="29"/>
  <c r="J378" i="31"/>
  <c r="L366" i="31"/>
  <c r="J407" i="31"/>
  <c r="L395" i="31"/>
  <c r="J399" i="31"/>
  <c r="L387" i="31"/>
  <c r="N350" i="31"/>
  <c r="Q350" i="31"/>
  <c r="Q342" i="29"/>
  <c r="H382" i="29"/>
  <c r="I370" i="29"/>
  <c r="L349" i="29"/>
  <c r="L350" i="29" s="1"/>
  <c r="K452" i="29"/>
  <c r="Q338" i="29"/>
  <c r="R349" i="29" l="1"/>
  <c r="R350" i="29" s="1"/>
  <c r="Q452" i="29"/>
  <c r="R452" i="29" s="1"/>
  <c r="H394" i="29"/>
  <c r="I382" i="29"/>
  <c r="K370" i="29"/>
  <c r="Q370" i="29" s="1"/>
  <c r="N370" i="29"/>
  <c r="N453" i="31"/>
  <c r="O361" i="31"/>
  <c r="O362" i="31" s="1"/>
  <c r="J419" i="31"/>
  <c r="L419" i="31" s="1"/>
  <c r="L407" i="31"/>
  <c r="H390" i="29"/>
  <c r="I378" i="29"/>
  <c r="Q350" i="29"/>
  <c r="L361" i="29"/>
  <c r="L362" i="29" s="1"/>
  <c r="K453" i="29"/>
  <c r="Q362" i="31"/>
  <c r="N362" i="31"/>
  <c r="H396" i="29"/>
  <c r="I384" i="29"/>
  <c r="K362" i="29"/>
  <c r="N362" i="29"/>
  <c r="J403" i="31"/>
  <c r="L391" i="31"/>
  <c r="N372" i="31"/>
  <c r="Q372" i="31"/>
  <c r="K364" i="29"/>
  <c r="N364" i="29"/>
  <c r="N405" i="31"/>
  <c r="Q405" i="29" s="1"/>
  <c r="Q405" i="31"/>
  <c r="N387" i="31"/>
  <c r="Q387" i="29" s="1"/>
  <c r="Q387" i="31"/>
  <c r="N382" i="31"/>
  <c r="Q382" i="31"/>
  <c r="N417" i="31"/>
  <c r="Q417" i="29" s="1"/>
  <c r="Q417" i="31"/>
  <c r="J390" i="31"/>
  <c r="L378" i="31"/>
  <c r="J406" i="31"/>
  <c r="L394" i="31"/>
  <c r="J392" i="31"/>
  <c r="L380" i="31"/>
  <c r="Q356" i="29"/>
  <c r="P374" i="30"/>
  <c r="M374" i="30"/>
  <c r="N364" i="31"/>
  <c r="Q364" i="31"/>
  <c r="K368" i="29"/>
  <c r="Q368" i="29" s="1"/>
  <c r="N368" i="29"/>
  <c r="N366" i="31"/>
  <c r="Q366" i="31"/>
  <c r="N368" i="31"/>
  <c r="Q368" i="31"/>
  <c r="J396" i="31"/>
  <c r="L384" i="31"/>
  <c r="H388" i="29"/>
  <c r="I376" i="29"/>
  <c r="J411" i="31"/>
  <c r="L411" i="31" s="1"/>
  <c r="L399" i="31"/>
  <c r="N395" i="31"/>
  <c r="Q395" i="29" s="1"/>
  <c r="Q395" i="31"/>
  <c r="K366" i="29"/>
  <c r="Q366" i="29" s="1"/>
  <c r="N366" i="29"/>
  <c r="L374" i="31"/>
  <c r="J386" i="31"/>
  <c r="K372" i="29"/>
  <c r="Q372" i="29" s="1"/>
  <c r="N372" i="29"/>
  <c r="I374" i="29"/>
  <c r="H386" i="29"/>
  <c r="N379" i="31"/>
  <c r="Q379" i="29" s="1"/>
  <c r="Q379" i="31"/>
  <c r="I398" i="30"/>
  <c r="K386" i="30"/>
  <c r="J388" i="31"/>
  <c r="L376" i="31"/>
  <c r="H392" i="29"/>
  <c r="I380" i="29"/>
  <c r="M454" i="30"/>
  <c r="N373" i="30"/>
  <c r="N374" i="30" s="1"/>
  <c r="N374" i="31" l="1"/>
  <c r="Q374" i="31"/>
  <c r="H400" i="29"/>
  <c r="I388" i="29"/>
  <c r="K384" i="29"/>
  <c r="N384" i="29"/>
  <c r="H406" i="29"/>
  <c r="I394" i="29"/>
  <c r="K380" i="29"/>
  <c r="N380" i="29"/>
  <c r="M386" i="30"/>
  <c r="P386" i="30"/>
  <c r="I386" i="29"/>
  <c r="H398" i="29"/>
  <c r="L386" i="31"/>
  <c r="J398" i="31"/>
  <c r="K376" i="29"/>
  <c r="N376" i="29"/>
  <c r="M455" i="30"/>
  <c r="N385" i="30"/>
  <c r="N386" i="30" s="1"/>
  <c r="J404" i="31"/>
  <c r="L392" i="31"/>
  <c r="J402" i="31"/>
  <c r="L390" i="31"/>
  <c r="L373" i="29"/>
  <c r="L374" i="29" s="1"/>
  <c r="Q362" i="29"/>
  <c r="K454" i="29"/>
  <c r="K378" i="29"/>
  <c r="Q378" i="29" s="1"/>
  <c r="N378" i="29"/>
  <c r="K382" i="29"/>
  <c r="Q382" i="29" s="1"/>
  <c r="N382" i="29"/>
  <c r="K374" i="29"/>
  <c r="N374" i="29"/>
  <c r="N391" i="31"/>
  <c r="Q391" i="29" s="1"/>
  <c r="Q391" i="31"/>
  <c r="H402" i="29"/>
  <c r="I390" i="29"/>
  <c r="N399" i="31"/>
  <c r="Q399" i="29" s="1"/>
  <c r="Q399" i="31"/>
  <c r="N384" i="31"/>
  <c r="Q384" i="31"/>
  <c r="J418" i="31"/>
  <c r="L418" i="31" s="1"/>
  <c r="L406" i="31"/>
  <c r="Q364" i="29"/>
  <c r="J415" i="31"/>
  <c r="L415" i="31" s="1"/>
  <c r="L403" i="31"/>
  <c r="H408" i="29"/>
  <c r="I396" i="29"/>
  <c r="N407" i="31"/>
  <c r="Q407" i="29" s="1"/>
  <c r="Q407" i="31"/>
  <c r="H404" i="29"/>
  <c r="I392" i="29"/>
  <c r="I410" i="30"/>
  <c r="K410" i="30" s="1"/>
  <c r="K398" i="30"/>
  <c r="N394" i="31"/>
  <c r="Q394" i="31"/>
  <c r="N376" i="31"/>
  <c r="Q376" i="31"/>
  <c r="J400" i="31"/>
  <c r="L388" i="31"/>
  <c r="N411" i="31"/>
  <c r="Q411" i="29" s="1"/>
  <c r="Q411" i="31"/>
  <c r="J408" i="31"/>
  <c r="L396" i="31"/>
  <c r="N380" i="31"/>
  <c r="Q380" i="31"/>
  <c r="N378" i="31"/>
  <c r="Q378" i="31"/>
  <c r="O373" i="31"/>
  <c r="O374" i="31" s="1"/>
  <c r="N454" i="31"/>
  <c r="Q453" i="29"/>
  <c r="R453" i="29" s="1"/>
  <c r="R361" i="29"/>
  <c r="R362" i="29" s="1"/>
  <c r="N419" i="31"/>
  <c r="Q419" i="29" s="1"/>
  <c r="Q419" i="31"/>
  <c r="N388" i="31" l="1"/>
  <c r="Q388" i="31"/>
  <c r="K388" i="29"/>
  <c r="Q388" i="29" s="1"/>
  <c r="N388" i="29"/>
  <c r="J420" i="31"/>
  <c r="L420" i="31" s="1"/>
  <c r="L408" i="31"/>
  <c r="J412" i="31"/>
  <c r="L412" i="31" s="1"/>
  <c r="L400" i="31"/>
  <c r="H416" i="29"/>
  <c r="I416" i="29" s="1"/>
  <c r="I404" i="29"/>
  <c r="H420" i="29"/>
  <c r="I420" i="29" s="1"/>
  <c r="I408" i="29"/>
  <c r="N406" i="31"/>
  <c r="Q406" i="31"/>
  <c r="J414" i="31"/>
  <c r="L414" i="31" s="1"/>
  <c r="L402" i="31"/>
  <c r="Q386" i="31"/>
  <c r="N386" i="31"/>
  <c r="M456" i="30"/>
  <c r="N397" i="30"/>
  <c r="N398" i="30" s="1"/>
  <c r="H418" i="29"/>
  <c r="I418" i="29" s="1"/>
  <c r="I406" i="29"/>
  <c r="H412" i="29"/>
  <c r="I412" i="29" s="1"/>
  <c r="I400" i="29"/>
  <c r="K392" i="29"/>
  <c r="N392" i="29"/>
  <c r="N390" i="31"/>
  <c r="Q390" i="31"/>
  <c r="L398" i="31"/>
  <c r="J410" i="31"/>
  <c r="L410" i="31" s="1"/>
  <c r="P398" i="30"/>
  <c r="M398" i="30"/>
  <c r="N403" i="31"/>
  <c r="Q403" i="29" s="1"/>
  <c r="Q403" i="31"/>
  <c r="N418" i="31"/>
  <c r="Q418" i="31"/>
  <c r="R373" i="29"/>
  <c r="R374" i="29" s="1"/>
  <c r="Q454" i="29"/>
  <c r="R454" i="29" s="1"/>
  <c r="N392" i="31"/>
  <c r="Q392" i="31"/>
  <c r="I398" i="29"/>
  <c r="H410" i="29"/>
  <c r="I410" i="29" s="1"/>
  <c r="N396" i="31"/>
  <c r="Q396" i="31"/>
  <c r="K396" i="29"/>
  <c r="N396" i="29"/>
  <c r="H414" i="29"/>
  <c r="I414" i="29" s="1"/>
  <c r="I402" i="29"/>
  <c r="Q374" i="29"/>
  <c r="L385" i="29"/>
  <c r="L386" i="29" s="1"/>
  <c r="K455" i="29"/>
  <c r="K394" i="29"/>
  <c r="Q394" i="29" s="1"/>
  <c r="N394" i="29"/>
  <c r="M410" i="30"/>
  <c r="P410" i="30"/>
  <c r="N415" i="31"/>
  <c r="Q415" i="29" s="1"/>
  <c r="Q415" i="31"/>
  <c r="K390" i="29"/>
  <c r="Q390" i="29" s="1"/>
  <c r="N390" i="29"/>
  <c r="J416" i="31"/>
  <c r="L416" i="31" s="1"/>
  <c r="L404" i="31"/>
  <c r="Q376" i="29"/>
  <c r="N386" i="29"/>
  <c r="K386" i="29"/>
  <c r="Q380" i="29"/>
  <c r="Q384" i="29"/>
  <c r="N455" i="31"/>
  <c r="O385" i="31"/>
  <c r="O386" i="31" s="1"/>
  <c r="M457" i="30" l="1"/>
  <c r="N409" i="30"/>
  <c r="N410" i="30" s="1"/>
  <c r="K408" i="29"/>
  <c r="N408" i="29"/>
  <c r="K414" i="29"/>
  <c r="N414" i="29"/>
  <c r="K412" i="29"/>
  <c r="N412" i="29"/>
  <c r="N414" i="31"/>
  <c r="Q414" i="31"/>
  <c r="K420" i="29"/>
  <c r="N420" i="29"/>
  <c r="N412" i="31"/>
  <c r="Q412" i="31"/>
  <c r="L397" i="29"/>
  <c r="L398" i="29" s="1"/>
  <c r="K456" i="29"/>
  <c r="Q386" i="29"/>
  <c r="K402" i="29"/>
  <c r="N402" i="29"/>
  <c r="N402" i="31"/>
  <c r="Q402" i="31"/>
  <c r="N421" i="30"/>
  <c r="N422" i="30" s="1"/>
  <c r="M458" i="30"/>
  <c r="K410" i="29"/>
  <c r="N410" i="29"/>
  <c r="Q410" i="31"/>
  <c r="N410" i="31"/>
  <c r="K406" i="29"/>
  <c r="Q406" i="29" s="1"/>
  <c r="N406" i="29"/>
  <c r="N456" i="31"/>
  <c r="O397" i="31"/>
  <c r="O398" i="31" s="1"/>
  <c r="K404" i="29"/>
  <c r="Q404" i="29" s="1"/>
  <c r="N404" i="29"/>
  <c r="N408" i="31"/>
  <c r="Q408" i="31"/>
  <c r="N416" i="31"/>
  <c r="Q416" i="31"/>
  <c r="K400" i="29"/>
  <c r="N400" i="29"/>
  <c r="N400" i="31"/>
  <c r="Q400" i="31"/>
  <c r="N404" i="31"/>
  <c r="Q404" i="31"/>
  <c r="Q455" i="29"/>
  <c r="R455" i="29" s="1"/>
  <c r="R385" i="29"/>
  <c r="R386" i="29" s="1"/>
  <c r="Q396" i="29"/>
  <c r="K398" i="29"/>
  <c r="N398" i="29"/>
  <c r="N398" i="31"/>
  <c r="Q398" i="31"/>
  <c r="Q392" i="29"/>
  <c r="K418" i="29"/>
  <c r="Q418" i="29" s="1"/>
  <c r="N418" i="29"/>
  <c r="K416" i="29"/>
  <c r="N416" i="29"/>
  <c r="N420" i="31"/>
  <c r="Q420" i="31"/>
  <c r="Q398" i="29" l="1"/>
  <c r="L409" i="29"/>
  <c r="L410" i="29" s="1"/>
  <c r="K457" i="29"/>
  <c r="N458" i="31"/>
  <c r="O421" i="31"/>
  <c r="Q420" i="29"/>
  <c r="Q412" i="29"/>
  <c r="Q408" i="29"/>
  <c r="L421" i="29"/>
  <c r="L422" i="29" s="1"/>
  <c r="Q410" i="29"/>
  <c r="K458" i="29"/>
  <c r="Q416" i="29"/>
  <c r="Q400" i="29"/>
  <c r="Q402" i="29"/>
  <c r="N457" i="31"/>
  <c r="O409" i="31"/>
  <c r="O410" i="31" s="1"/>
  <c r="Q456" i="29"/>
  <c r="R456" i="29" s="1"/>
  <c r="R397" i="29"/>
  <c r="R398" i="29" s="1"/>
  <c r="Q414" i="29"/>
  <c r="R421" i="29" l="1"/>
  <c r="Q458" i="29"/>
  <c r="R458" i="29" s="1"/>
  <c r="O422" i="31"/>
  <c r="Q457" i="29"/>
  <c r="R457" i="29" s="1"/>
  <c r="R409" i="29"/>
  <c r="R410" i="29" s="1"/>
  <c r="R422" i="29" l="1"/>
  <c r="J366" i="23" l="1"/>
  <c r="K366" i="23" s="1"/>
  <c r="J330" i="23"/>
  <c r="K330" i="23" s="1"/>
  <c r="J335" i="23"/>
  <c r="K335" i="23" s="1"/>
  <c r="J349" i="23"/>
  <c r="K349" i="23" s="1"/>
  <c r="J377" i="23"/>
  <c r="K377" i="23" s="1"/>
  <c r="J372" i="23"/>
  <c r="K372" i="23" s="1"/>
  <c r="J392" i="23"/>
  <c r="K392" i="23" s="1"/>
  <c r="J325" i="23"/>
  <c r="K325" i="23" s="1"/>
  <c r="J342" i="23"/>
  <c r="K342" i="23" s="1"/>
  <c r="J299" i="23"/>
  <c r="K299" i="23" s="1"/>
  <c r="J363" i="23"/>
  <c r="K363" i="23" s="1"/>
  <c r="J329" i="23"/>
  <c r="K329" i="23" s="1"/>
  <c r="J353" i="23"/>
  <c r="K353" i="23" s="1"/>
  <c r="J378" i="23"/>
  <c r="K378" i="23" s="1"/>
  <c r="J390" i="23"/>
  <c r="K390" i="23" s="1"/>
  <c r="J327" i="23"/>
  <c r="K327" i="23" s="1"/>
  <c r="J305" i="23"/>
  <c r="K305" i="23" s="1"/>
  <c r="J313" i="23"/>
  <c r="K313" i="23" s="1"/>
  <c r="J337" i="23"/>
  <c r="K337" i="23" s="1"/>
  <c r="J354" i="23"/>
  <c r="K354" i="23" s="1"/>
  <c r="J362" i="23"/>
  <c r="K362" i="23" s="1"/>
  <c r="J331" i="23"/>
  <c r="K331" i="23" s="1"/>
  <c r="J396" i="23"/>
  <c r="K396" i="23" s="1"/>
  <c r="J386" i="23"/>
  <c r="K386" i="23" s="1"/>
  <c r="J316" i="23"/>
  <c r="K316" i="23" s="1"/>
  <c r="J344" i="23"/>
  <c r="K344" i="23" s="1"/>
  <c r="J312" i="23"/>
  <c r="K312" i="23" s="1"/>
  <c r="J336" i="23"/>
  <c r="K336" i="23" s="1"/>
  <c r="J307" i="23"/>
  <c r="K307" i="23" s="1"/>
  <c r="J324" i="23"/>
  <c r="K324" i="23" s="1"/>
  <c r="J306" i="23"/>
  <c r="K306" i="23" s="1"/>
  <c r="J320" i="23"/>
  <c r="K320" i="23" s="1"/>
  <c r="J361" i="23"/>
  <c r="K361" i="23" s="1"/>
  <c r="J332" i="23"/>
  <c r="K332" i="23" s="1"/>
  <c r="J314" i="23"/>
  <c r="K314" i="23" s="1"/>
  <c r="J360" i="23"/>
  <c r="K360" i="23" s="1"/>
  <c r="J405" i="23"/>
  <c r="K405" i="23" s="1"/>
  <c r="J373" i="23"/>
  <c r="K373" i="23" s="1"/>
  <c r="J365" i="23"/>
  <c r="K365" i="23" s="1"/>
  <c r="J401" i="23"/>
  <c r="K401" i="23" s="1"/>
  <c r="J339" i="23"/>
  <c r="K339" i="23" s="1"/>
  <c r="J347" i="23"/>
  <c r="K347" i="23" s="1"/>
  <c r="J300" i="23"/>
  <c r="K300" i="23" s="1"/>
  <c r="J302" i="23"/>
  <c r="K302" i="23" s="1"/>
  <c r="J326" i="23"/>
  <c r="K326" i="23" s="1"/>
  <c r="J357" i="23"/>
  <c r="K357" i="23" s="1"/>
  <c r="J355" i="23"/>
  <c r="K355" i="23" s="1"/>
  <c r="J309" i="23"/>
  <c r="K309" i="23" s="1"/>
  <c r="J345" i="23"/>
  <c r="K345" i="23" s="1"/>
  <c r="J368" i="23"/>
  <c r="K368" i="23" s="1"/>
  <c r="J311" i="23"/>
  <c r="K311" i="23" s="1"/>
  <c r="J367" i="23"/>
  <c r="K367" i="23" s="1"/>
  <c r="J356" i="23"/>
  <c r="K356" i="23" s="1"/>
  <c r="J315" i="23"/>
  <c r="K315" i="23" s="1"/>
  <c r="J376" i="23"/>
  <c r="K376" i="23" s="1"/>
  <c r="J303" i="23"/>
  <c r="K303" i="23" s="1"/>
  <c r="J341" i="23"/>
  <c r="K341" i="23" s="1"/>
  <c r="J402" i="23"/>
  <c r="K402" i="23" s="1"/>
  <c r="J333" i="23"/>
  <c r="K333" i="23" s="1"/>
  <c r="J338" i="23"/>
  <c r="K338" i="23" s="1"/>
  <c r="J319" i="23"/>
  <c r="K319" i="23" s="1"/>
  <c r="J391" i="23"/>
  <c r="K391" i="23" s="1"/>
  <c r="J381" i="23"/>
  <c r="K381" i="23" s="1"/>
  <c r="J317" i="23"/>
  <c r="K317" i="23" s="1"/>
  <c r="J301" i="23"/>
  <c r="K301" i="23" s="1"/>
  <c r="J318" i="23"/>
  <c r="K318" i="23" s="1"/>
  <c r="J395" i="23"/>
  <c r="K395" i="23" s="1"/>
  <c r="J388" i="23"/>
  <c r="K388" i="23" s="1"/>
  <c r="J400" i="23"/>
  <c r="K400" i="23" s="1"/>
  <c r="J371" i="23"/>
  <c r="K371" i="23" s="1"/>
  <c r="J397" i="23"/>
  <c r="K397" i="23" s="1"/>
  <c r="J374" i="23"/>
  <c r="K374" i="23" s="1"/>
  <c r="J379" i="23"/>
  <c r="K379" i="23" s="1"/>
  <c r="J403" i="23"/>
  <c r="K403" i="23" s="1"/>
  <c r="J348" i="23"/>
  <c r="K348" i="23" s="1"/>
  <c r="J321" i="23"/>
  <c r="K321" i="23" s="1"/>
  <c r="J343" i="23"/>
  <c r="K343" i="23" s="1"/>
  <c r="J375" i="23"/>
  <c r="K375" i="23" s="1"/>
  <c r="J384" i="23"/>
  <c r="K384" i="23" s="1"/>
  <c r="J385" i="23"/>
  <c r="K385" i="23" s="1"/>
  <c r="J352" i="23"/>
  <c r="K352" i="23" s="1"/>
  <c r="J359" i="23"/>
  <c r="K359" i="23" s="1"/>
  <c r="J383" i="23"/>
  <c r="K383" i="23" s="1"/>
  <c r="J404" i="23"/>
  <c r="K404" i="23" s="1"/>
  <c r="J350" i="23"/>
  <c r="K350" i="23" s="1"/>
  <c r="J328" i="23"/>
  <c r="K328" i="23" s="1"/>
  <c r="J308" i="23"/>
  <c r="K308" i="23" s="1"/>
  <c r="J351" i="23"/>
  <c r="K351" i="23" s="1"/>
  <c r="J304" i="23"/>
  <c r="K304" i="23" s="1"/>
  <c r="J340" i="23"/>
  <c r="K340" i="23" s="1"/>
  <c r="J380" i="23"/>
  <c r="K380" i="23" s="1"/>
  <c r="J387" i="23"/>
  <c r="K387" i="23" s="1"/>
  <c r="J389" i="23"/>
  <c r="K389" i="23" s="1"/>
  <c r="J369" i="23"/>
  <c r="K369" i="23" s="1"/>
  <c r="J393" i="23"/>
  <c r="K393" i="23" s="1"/>
  <c r="J399" i="23"/>
  <c r="K399" i="23" s="1"/>
  <c r="J364" i="23"/>
  <c r="K364" i="23" s="1"/>
  <c r="J398" i="23"/>
  <c r="K398" i="23" s="1"/>
  <c r="J323" i="23"/>
  <c r="K323" i="23" s="1"/>
  <c r="G59" i="15" l="1"/>
  <c r="I59" i="15"/>
  <c r="F59" i="15"/>
  <c r="H59" i="15"/>
  <c r="F69" i="15"/>
  <c r="H69" i="15"/>
  <c r="I69" i="15"/>
  <c r="G69" i="15"/>
  <c r="F57" i="15"/>
  <c r="G57" i="15"/>
  <c r="H57" i="15"/>
  <c r="I57" i="15"/>
  <c r="I77" i="15"/>
  <c r="F77" i="15"/>
  <c r="G77" i="15"/>
  <c r="H77" i="15"/>
  <c r="G79" i="15"/>
  <c r="F79" i="15"/>
  <c r="I79" i="15"/>
  <c r="H79" i="15"/>
  <c r="G75" i="15"/>
  <c r="I75" i="15"/>
  <c r="F75" i="15"/>
  <c r="H75" i="15"/>
  <c r="I74" i="15"/>
  <c r="H74" i="15"/>
  <c r="F74" i="15"/>
  <c r="G74" i="15"/>
  <c r="G67" i="15"/>
  <c r="F67" i="15"/>
  <c r="I67" i="15"/>
  <c r="H67" i="15"/>
  <c r="F61" i="15"/>
  <c r="H61" i="15"/>
  <c r="I61" i="15"/>
  <c r="G61" i="15"/>
  <c r="I68" i="15"/>
  <c r="F68" i="15"/>
  <c r="G68" i="15"/>
  <c r="H68" i="15"/>
  <c r="I66" i="15"/>
  <c r="F66" i="15"/>
  <c r="H66" i="15"/>
  <c r="G66" i="15"/>
  <c r="H72" i="15"/>
  <c r="I72" i="15"/>
  <c r="F72" i="15"/>
  <c r="G72" i="15"/>
  <c r="H76" i="15"/>
  <c r="G76" i="15"/>
  <c r="F76" i="15"/>
  <c r="I76" i="15"/>
  <c r="H62" i="15"/>
  <c r="G62" i="15"/>
  <c r="I62" i="15"/>
  <c r="F62" i="15"/>
  <c r="G81" i="15"/>
  <c r="I81" i="15"/>
  <c r="H81" i="15"/>
  <c r="F81" i="15"/>
  <c r="F65" i="15"/>
  <c r="I65" i="15"/>
  <c r="G10" i="15"/>
  <c r="G65" i="15"/>
  <c r="H65" i="15"/>
  <c r="I78" i="15"/>
  <c r="G78" i="15"/>
  <c r="F78" i="15"/>
  <c r="H78" i="15"/>
  <c r="I70" i="15"/>
  <c r="H70" i="15"/>
  <c r="G70" i="15"/>
  <c r="F70" i="15"/>
  <c r="I63" i="15"/>
  <c r="G63" i="15"/>
  <c r="F63" i="15"/>
  <c r="H63" i="15"/>
  <c r="H64" i="15"/>
  <c r="F64" i="15"/>
  <c r="G64" i="15"/>
  <c r="I64" i="15"/>
  <c r="F73" i="15"/>
  <c r="G73" i="15"/>
  <c r="I73" i="15"/>
  <c r="H73" i="15"/>
  <c r="H80" i="15"/>
  <c r="F80" i="15"/>
  <c r="G80" i="15"/>
  <c r="I80" i="15"/>
  <c r="F60" i="15"/>
  <c r="G60" i="15"/>
  <c r="H60" i="15"/>
  <c r="I60" i="15"/>
  <c r="I58" i="15"/>
  <c r="F58" i="15"/>
  <c r="G58" i="15"/>
  <c r="H58" i="15"/>
  <c r="G71" i="15"/>
  <c r="F71" i="15"/>
  <c r="I71" i="15"/>
  <c r="H71" i="15"/>
  <c r="H9" i="19"/>
  <c r="J131" i="23"/>
  <c r="K131" i="23" s="1"/>
  <c r="J163" i="23"/>
  <c r="K163" i="23" s="1"/>
  <c r="J257" i="23"/>
  <c r="K257" i="23" s="1"/>
  <c r="J232" i="23"/>
  <c r="K232" i="23" s="1"/>
  <c r="J129" i="23"/>
  <c r="K129" i="23" s="1"/>
  <c r="J124" i="23"/>
  <c r="K124" i="23" s="1"/>
  <c r="J212" i="23"/>
  <c r="K212" i="23" s="1"/>
  <c r="J210" i="23"/>
  <c r="K210" i="23" s="1"/>
  <c r="J136" i="23"/>
  <c r="K136" i="23" s="1"/>
  <c r="J155" i="23"/>
  <c r="K155" i="23" s="1"/>
  <c r="J254" i="23"/>
  <c r="K254" i="23" s="1"/>
  <c r="J186" i="23"/>
  <c r="K186" i="23" s="1"/>
  <c r="J144" i="23"/>
  <c r="K144" i="23" s="1"/>
  <c r="J209" i="23"/>
  <c r="K209" i="23" s="1"/>
  <c r="J193" i="23"/>
  <c r="K193" i="23" s="1"/>
  <c r="J244" i="23"/>
  <c r="K244" i="23" s="1"/>
  <c r="J237" i="23"/>
  <c r="K237" i="23" s="1"/>
  <c r="J413" i="23"/>
  <c r="K413" i="23" s="1"/>
  <c r="J270" i="23"/>
  <c r="K270" i="23" s="1"/>
  <c r="J229" i="23"/>
  <c r="K229" i="23" s="1"/>
  <c r="J292" i="23"/>
  <c r="K292" i="23" s="1"/>
  <c r="J147" i="23"/>
  <c r="K147" i="23" s="1"/>
  <c r="J252" i="23"/>
  <c r="K252" i="23" s="1"/>
  <c r="J256" i="23"/>
  <c r="K256" i="23" s="1"/>
  <c r="J188" i="23"/>
  <c r="K188" i="23" s="1"/>
  <c r="J125" i="23"/>
  <c r="K125" i="23" s="1"/>
  <c r="J171" i="23"/>
  <c r="K171" i="23" s="1"/>
  <c r="J265" i="23"/>
  <c r="K265" i="23" s="1"/>
  <c r="J291" i="23"/>
  <c r="K291" i="23" s="1"/>
  <c r="J247" i="23"/>
  <c r="K247" i="23" s="1"/>
  <c r="J240" i="23"/>
  <c r="K240" i="23" s="1"/>
  <c r="J108" i="23"/>
  <c r="K108" i="23" s="1"/>
  <c r="J196" i="23"/>
  <c r="K196" i="23" s="1"/>
  <c r="J267" i="23"/>
  <c r="K267" i="23" s="1"/>
  <c r="J115" i="23"/>
  <c r="K115" i="23" s="1"/>
  <c r="J206" i="23"/>
  <c r="K206" i="23" s="1"/>
  <c r="J119" i="23"/>
  <c r="K119" i="23" s="1"/>
  <c r="J194" i="23"/>
  <c r="K194" i="23" s="1"/>
  <c r="H23" i="19"/>
  <c r="J156" i="23"/>
  <c r="K156" i="23" s="1"/>
  <c r="J285" i="23"/>
  <c r="K285" i="23" s="1"/>
  <c r="J132" i="23"/>
  <c r="K132" i="23" s="1"/>
  <c r="J153" i="23"/>
  <c r="K153" i="23" s="1"/>
  <c r="J105" i="23"/>
  <c r="K105" i="23" s="1"/>
  <c r="J412" i="23"/>
  <c r="K412" i="23" s="1"/>
  <c r="J160" i="23"/>
  <c r="K160" i="23" s="1"/>
  <c r="J102" i="23"/>
  <c r="K102" i="23" s="1"/>
  <c r="J211" i="23"/>
  <c r="K211" i="23" s="1"/>
  <c r="J126" i="23"/>
  <c r="K126" i="23" s="1"/>
  <c r="J120" i="23"/>
  <c r="K120" i="23" s="1"/>
  <c r="J289" i="23"/>
  <c r="K289" i="23" s="1"/>
  <c r="J148" i="23"/>
  <c r="K148" i="23" s="1"/>
  <c r="J208" i="23"/>
  <c r="K208" i="23" s="1"/>
  <c r="H22" i="19"/>
  <c r="J241" i="23"/>
  <c r="K241" i="23" s="1"/>
  <c r="J293" i="23"/>
  <c r="K293" i="23" s="1"/>
  <c r="J263" i="23"/>
  <c r="K263" i="23" s="1"/>
  <c r="J123" i="23"/>
  <c r="K123" i="23" s="1"/>
  <c r="J116" i="23"/>
  <c r="K116" i="23" s="1"/>
  <c r="J161" i="23"/>
  <c r="K161" i="23" s="1"/>
  <c r="J235" i="23"/>
  <c r="K235" i="23" s="1"/>
  <c r="J167" i="23"/>
  <c r="K167" i="23" s="1"/>
  <c r="J103" i="23"/>
  <c r="K103" i="23" s="1"/>
  <c r="J207" i="23"/>
  <c r="K207" i="23" s="1"/>
  <c r="J159" i="23"/>
  <c r="K159" i="23" s="1"/>
  <c r="J139" i="23"/>
  <c r="K139" i="23" s="1"/>
  <c r="J279" i="23"/>
  <c r="K279" i="23" s="1"/>
  <c r="J220" i="23"/>
  <c r="K220" i="23" s="1"/>
  <c r="J203" i="23"/>
  <c r="K203" i="23" s="1"/>
  <c r="J408" i="23"/>
  <c r="K408" i="23" s="1"/>
  <c r="J151" i="23"/>
  <c r="K151" i="23" s="1"/>
  <c r="J297" i="23"/>
  <c r="K297" i="23" s="1"/>
  <c r="J162" i="23"/>
  <c r="K162" i="23" s="1"/>
  <c r="J282" i="23"/>
  <c r="K282" i="23" s="1"/>
  <c r="J233" i="23"/>
  <c r="K233" i="23" s="1"/>
  <c r="J221" i="23"/>
  <c r="K221" i="23" s="1"/>
  <c r="J195" i="23"/>
  <c r="K195" i="23" s="1"/>
  <c r="J218" i="23"/>
  <c r="K218" i="23" s="1"/>
  <c r="J135" i="23"/>
  <c r="K135" i="23" s="1"/>
  <c r="J288" i="23"/>
  <c r="K288" i="23" s="1"/>
  <c r="J109" i="23"/>
  <c r="K109" i="23" s="1"/>
  <c r="J273" i="23"/>
  <c r="K273" i="23" s="1"/>
  <c r="J275" i="23"/>
  <c r="K275" i="23" s="1"/>
  <c r="H7" i="19"/>
  <c r="J287" i="23"/>
  <c r="K287" i="23" s="1"/>
  <c r="J172" i="23"/>
  <c r="K172" i="23" s="1"/>
  <c r="J417" i="23"/>
  <c r="K417" i="23" s="1"/>
  <c r="H28" i="19"/>
  <c r="J407" i="23"/>
  <c r="K407" i="23" s="1"/>
  <c r="J225" i="23"/>
  <c r="K225" i="23" s="1"/>
  <c r="J272" i="23"/>
  <c r="K272" i="23" s="1"/>
  <c r="J259" i="23"/>
  <c r="K259" i="23" s="1"/>
  <c r="J183" i="23"/>
  <c r="K183" i="23" s="1"/>
  <c r="J104" i="23"/>
  <c r="K104" i="23" s="1"/>
  <c r="H12" i="19"/>
  <c r="J249" i="23"/>
  <c r="K249" i="23" s="1"/>
  <c r="J415" i="23"/>
  <c r="K415" i="23" s="1"/>
  <c r="J168" i="23"/>
  <c r="K168" i="23" s="1"/>
  <c r="J223" i="23"/>
  <c r="K223" i="23" s="1"/>
  <c r="J416" i="23"/>
  <c r="K416" i="23" s="1"/>
  <c r="H14" i="19"/>
  <c r="J176" i="23"/>
  <c r="K176" i="23" s="1"/>
  <c r="J175" i="23"/>
  <c r="K175" i="23" s="1"/>
  <c r="J261" i="23"/>
  <c r="K261" i="23" s="1"/>
  <c r="J271" i="23"/>
  <c r="K271" i="23" s="1"/>
  <c r="J242" i="23"/>
  <c r="K242" i="23" s="1"/>
  <c r="J170" i="23"/>
  <c r="K170" i="23" s="1"/>
  <c r="J409" i="23"/>
  <c r="K409" i="23" s="1"/>
  <c r="J187" i="23"/>
  <c r="K187" i="23" s="1"/>
  <c r="J173" i="23"/>
  <c r="K173" i="23" s="1"/>
  <c r="J414" i="23"/>
  <c r="K414" i="23" s="1"/>
  <c r="J181" i="23"/>
  <c r="K181" i="23" s="1"/>
  <c r="J152" i="23"/>
  <c r="K152" i="23" s="1"/>
  <c r="J281" i="23"/>
  <c r="K281" i="23" s="1"/>
  <c r="J192" i="23"/>
  <c r="K192" i="23" s="1"/>
  <c r="J138" i="23"/>
  <c r="K138" i="23" s="1"/>
  <c r="J280" i="23"/>
  <c r="K280" i="23" s="1"/>
  <c r="J117" i="23"/>
  <c r="K117" i="23" s="1"/>
  <c r="J143" i="23"/>
  <c r="K143" i="23" s="1"/>
  <c r="J295" i="23"/>
  <c r="K295" i="23" s="1"/>
  <c r="J134" i="23"/>
  <c r="K134" i="23" s="1"/>
  <c r="J217" i="23"/>
  <c r="K217" i="23" s="1"/>
  <c r="J227" i="23"/>
  <c r="K227" i="23" s="1"/>
  <c r="J239" i="23"/>
  <c r="K239" i="23" s="1"/>
  <c r="J111" i="23"/>
  <c r="K111" i="23" s="1"/>
  <c r="J177" i="23"/>
  <c r="K177" i="23" s="1"/>
  <c r="J245" i="23"/>
  <c r="K245" i="23" s="1"/>
  <c r="J253" i="23"/>
  <c r="K253" i="23" s="1"/>
  <c r="J284" i="23"/>
  <c r="K284" i="23" s="1"/>
  <c r="J169" i="23"/>
  <c r="K169" i="23" s="1"/>
  <c r="J246" i="23"/>
  <c r="K246" i="23" s="1"/>
  <c r="J410" i="23"/>
  <c r="K410" i="23" s="1"/>
  <c r="J182" i="23"/>
  <c r="K182" i="23" s="1"/>
  <c r="J283" i="23"/>
  <c r="K283" i="23" s="1"/>
  <c r="H17" i="19"/>
  <c r="J296" i="23"/>
  <c r="K296" i="23" s="1"/>
  <c r="J199" i="23"/>
  <c r="K199" i="23" s="1"/>
  <c r="J278" i="23"/>
  <c r="K278" i="23" s="1"/>
  <c r="J164" i="23"/>
  <c r="K164" i="23" s="1"/>
  <c r="J179" i="23"/>
  <c r="K179" i="23" s="1"/>
  <c r="J189" i="23"/>
  <c r="K189" i="23" s="1"/>
  <c r="J215" i="23"/>
  <c r="K215" i="23" s="1"/>
  <c r="J290" i="23"/>
  <c r="K290" i="23" s="1"/>
  <c r="J224" i="23"/>
  <c r="K224" i="23" s="1"/>
  <c r="J201" i="23"/>
  <c r="K201" i="23" s="1"/>
  <c r="J277" i="23"/>
  <c r="K277" i="23" s="1"/>
  <c r="J174" i="23"/>
  <c r="K174" i="23" s="1"/>
  <c r="J248" i="23"/>
  <c r="K248" i="23" s="1"/>
  <c r="J157" i="23"/>
  <c r="K157" i="23" s="1"/>
  <c r="J219" i="23"/>
  <c r="K219" i="23" s="1"/>
  <c r="J258" i="23"/>
  <c r="K258" i="23" s="1"/>
  <c r="J268" i="23"/>
  <c r="K268" i="23" s="1"/>
  <c r="J145" i="23"/>
  <c r="K145" i="23" s="1"/>
  <c r="J216" i="23"/>
  <c r="K216" i="23" s="1"/>
  <c r="J197" i="23"/>
  <c r="K197" i="23" s="1"/>
  <c r="J107" i="23"/>
  <c r="K107" i="23" s="1"/>
  <c r="J146" i="23"/>
  <c r="K146" i="23" s="1"/>
  <c r="J234" i="23"/>
  <c r="K234" i="23" s="1"/>
  <c r="J114" i="23"/>
  <c r="K114" i="23" s="1"/>
  <c r="J137" i="23"/>
  <c r="K137" i="23" s="1"/>
  <c r="J228" i="23"/>
  <c r="K228" i="23" s="1"/>
  <c r="J128" i="23"/>
  <c r="K128" i="23" s="1"/>
  <c r="J269" i="23"/>
  <c r="K269" i="23" s="1"/>
  <c r="J112" i="23"/>
  <c r="K112" i="23" s="1"/>
  <c r="J255" i="23"/>
  <c r="K255" i="23" s="1"/>
  <c r="J191" i="23"/>
  <c r="K191" i="23" s="1"/>
  <c r="J127" i="23"/>
  <c r="K127" i="23" s="1"/>
  <c r="J122" i="23"/>
  <c r="K122" i="23" s="1"/>
  <c r="J230" i="23"/>
  <c r="K230" i="23" s="1"/>
  <c r="J222" i="23"/>
  <c r="K222" i="23" s="1"/>
  <c r="J205" i="23"/>
  <c r="K205" i="23" s="1"/>
  <c r="J264" i="23"/>
  <c r="K264" i="23" s="1"/>
  <c r="J411" i="23"/>
  <c r="K411" i="23" s="1"/>
  <c r="J276" i="23"/>
  <c r="K276" i="23" s="1"/>
  <c r="H19" i="19"/>
  <c r="J140" i="23"/>
  <c r="K140" i="23" s="1"/>
  <c r="J198" i="23"/>
  <c r="K198" i="23" s="1"/>
  <c r="J294" i="23"/>
  <c r="K294" i="23" s="1"/>
  <c r="J150" i="23"/>
  <c r="K150" i="23" s="1"/>
  <c r="J251" i="23"/>
  <c r="K251" i="23" s="1"/>
  <c r="J113" i="23"/>
  <c r="K113" i="23" s="1"/>
  <c r="J149" i="23"/>
  <c r="K149" i="23" s="1"/>
  <c r="J243" i="23"/>
  <c r="K243" i="23" s="1"/>
  <c r="J158" i="23"/>
  <c r="K158" i="23" s="1"/>
  <c r="J260" i="23"/>
  <c r="K260" i="23" s="1"/>
  <c r="J213" i="23"/>
  <c r="K213" i="23" s="1"/>
  <c r="J141" i="23"/>
  <c r="K141" i="23" s="1"/>
  <c r="J231" i="23"/>
  <c r="K231" i="23" s="1"/>
  <c r="J184" i="23"/>
  <c r="K184" i="23" s="1"/>
  <c r="H31" i="19"/>
  <c r="J121" i="23"/>
  <c r="K121" i="23" s="1"/>
  <c r="J165" i="23"/>
  <c r="K165" i="23" s="1"/>
  <c r="J236" i="23"/>
  <c r="K236" i="23" s="1"/>
  <c r="J110" i="23"/>
  <c r="K110" i="23" s="1"/>
  <c r="J200" i="23"/>
  <c r="K200" i="23" s="1"/>
  <c r="J266" i="23"/>
  <c r="K266" i="23" s="1"/>
  <c r="J133" i="23"/>
  <c r="K133" i="23" s="1"/>
  <c r="J185" i="23"/>
  <c r="K185" i="23" s="1"/>
  <c r="J180" i="23"/>
  <c r="K180" i="23" s="1"/>
  <c r="J204" i="23"/>
  <c r="K204" i="23" s="1"/>
  <c r="H30" i="19" l="1"/>
  <c r="H29" i="19"/>
  <c r="H13" i="19"/>
  <c r="H27" i="19"/>
  <c r="H26" i="19"/>
  <c r="F10" i="15"/>
  <c r="H24" i="19"/>
  <c r="H10" i="19"/>
  <c r="H18" i="19"/>
  <c r="H8" i="19"/>
  <c r="H21" i="19"/>
  <c r="H25" i="19"/>
  <c r="H20" i="19"/>
  <c r="H15" i="19"/>
  <c r="I82" i="15"/>
  <c r="G82" i="15"/>
  <c r="H82" i="15"/>
  <c r="F82" i="15"/>
  <c r="H16" i="19"/>
  <c r="H11" i="19"/>
  <c r="V1" i="19" l="1"/>
  <c r="H1" i="19"/>
  <c r="G83" i="15"/>
  <c r="F83" i="15"/>
  <c r="I83" i="15"/>
  <c r="H83" i="15"/>
  <c r="I710" i="23"/>
  <c r="J178" i="23"/>
  <c r="I725" i="23"/>
  <c r="J358" i="23"/>
  <c r="I709" i="23"/>
  <c r="J166" i="23"/>
  <c r="J406" i="23"/>
  <c r="I729" i="23"/>
  <c r="J106" i="23"/>
  <c r="I704" i="23"/>
  <c r="M704" i="23" s="1"/>
  <c r="I712" i="23"/>
  <c r="J202" i="23"/>
  <c r="I726" i="23"/>
  <c r="M726" i="23" s="1"/>
  <c r="J370" i="23"/>
  <c r="I713" i="23"/>
  <c r="M713" i="23" s="1"/>
  <c r="J214" i="23"/>
  <c r="I724" i="23"/>
  <c r="J346" i="23"/>
  <c r="I728" i="23"/>
  <c r="J394" i="23"/>
  <c r="I714" i="23"/>
  <c r="M714" i="23" s="1"/>
  <c r="J226" i="23"/>
  <c r="J154" i="23"/>
  <c r="I708" i="23"/>
  <c r="J118" i="23"/>
  <c r="I705" i="23"/>
  <c r="M705" i="23" s="1"/>
  <c r="I703" i="23"/>
  <c r="M703" i="23" s="1"/>
  <c r="J101" i="23"/>
  <c r="I719" i="23"/>
  <c r="J286" i="23"/>
  <c r="I715" i="23"/>
  <c r="M715" i="23" s="1"/>
  <c r="J238" i="23"/>
  <c r="J142" i="23"/>
  <c r="I707" i="23"/>
  <c r="M707" i="23" s="1"/>
  <c r="I717" i="23"/>
  <c r="J262" i="23"/>
  <c r="J130" i="23"/>
  <c r="I706" i="23"/>
  <c r="M706" i="23" s="1"/>
  <c r="I716" i="23"/>
  <c r="M716" i="23" s="1"/>
  <c r="J250" i="23"/>
  <c r="I718" i="23"/>
  <c r="M718" i="23" s="1"/>
  <c r="J274" i="23"/>
  <c r="I721" i="23"/>
  <c r="J310" i="23"/>
  <c r="I711" i="23"/>
  <c r="M711" i="23" s="1"/>
  <c r="J190" i="23"/>
  <c r="I727" i="23"/>
  <c r="M727" i="23" s="1"/>
  <c r="J382" i="23"/>
  <c r="I722" i="23"/>
  <c r="M722" i="23" s="1"/>
  <c r="J322" i="23"/>
  <c r="I723" i="23"/>
  <c r="M723" i="23" s="1"/>
  <c r="J334" i="23"/>
  <c r="I720" i="23"/>
  <c r="M720" i="23" s="1"/>
  <c r="J298" i="23"/>
  <c r="I140" i="38" l="1"/>
  <c r="H84" i="15"/>
  <c r="G84" i="15"/>
  <c r="F84" i="15"/>
  <c r="I84" i="15"/>
  <c r="J723" i="23"/>
  <c r="K334" i="23"/>
  <c r="K723" i="23" s="1"/>
  <c r="K382" i="23"/>
  <c r="K727" i="23" s="1"/>
  <c r="J727" i="23"/>
  <c r="K310" i="23"/>
  <c r="K721" i="23" s="1"/>
  <c r="J721" i="23"/>
  <c r="K250" i="23"/>
  <c r="K716" i="23" s="1"/>
  <c r="J716" i="23"/>
  <c r="K262" i="23"/>
  <c r="K717" i="23" s="1"/>
  <c r="L717" i="23" s="1"/>
  <c r="J717" i="23"/>
  <c r="J715" i="23"/>
  <c r="K238" i="23"/>
  <c r="K715" i="23" s="1"/>
  <c r="K101" i="23"/>
  <c r="K703" i="23" s="1"/>
  <c r="L703" i="23" s="1"/>
  <c r="J703" i="23"/>
  <c r="M708" i="23"/>
  <c r="J728" i="23"/>
  <c r="K394" i="23"/>
  <c r="K728" i="23" s="1"/>
  <c r="L728" i="23" s="1"/>
  <c r="K214" i="23"/>
  <c r="K713" i="23" s="1"/>
  <c r="L713" i="23" s="1"/>
  <c r="N713" i="23" s="1"/>
  <c r="J713" i="23"/>
  <c r="K202" i="23"/>
  <c r="K712" i="23" s="1"/>
  <c r="J712" i="23"/>
  <c r="M729" i="23"/>
  <c r="K358" i="23"/>
  <c r="K725" i="23" s="1"/>
  <c r="J725" i="23"/>
  <c r="K322" i="23"/>
  <c r="K722" i="23" s="1"/>
  <c r="L722" i="23" s="1"/>
  <c r="N722" i="23" s="1"/>
  <c r="J722" i="23"/>
  <c r="K190" i="23"/>
  <c r="K711" i="23" s="1"/>
  <c r="J711" i="23"/>
  <c r="J718" i="23"/>
  <c r="K274" i="23"/>
  <c r="K718" i="23" s="1"/>
  <c r="J726" i="23"/>
  <c r="K370" i="23"/>
  <c r="K726" i="23" s="1"/>
  <c r="L726" i="23" s="1"/>
  <c r="N726" i="23" s="1"/>
  <c r="K166" i="23"/>
  <c r="K709" i="23" s="1"/>
  <c r="J709" i="23"/>
  <c r="M721" i="23"/>
  <c r="M717" i="23"/>
  <c r="K154" i="23"/>
  <c r="K708" i="23" s="1"/>
  <c r="L708" i="23" s="1"/>
  <c r="N708" i="23" s="1"/>
  <c r="J708" i="23"/>
  <c r="M728" i="23"/>
  <c r="M712" i="23"/>
  <c r="K406" i="23"/>
  <c r="K729" i="23" s="1"/>
  <c r="L729" i="23" s="1"/>
  <c r="J729" i="23"/>
  <c r="M725" i="23"/>
  <c r="J720" i="23"/>
  <c r="K298" i="23"/>
  <c r="K720" i="23" s="1"/>
  <c r="K286" i="23"/>
  <c r="K719" i="23" s="1"/>
  <c r="L719" i="23" s="1"/>
  <c r="J719" i="23"/>
  <c r="K226" i="23"/>
  <c r="K714" i="23" s="1"/>
  <c r="J714" i="23"/>
  <c r="K346" i="23"/>
  <c r="K724" i="23" s="1"/>
  <c r="L724" i="23" s="1"/>
  <c r="J724" i="23"/>
  <c r="J710" i="23"/>
  <c r="K178" i="23"/>
  <c r="K710" i="23" s="1"/>
  <c r="L710" i="23" s="1"/>
  <c r="K130" i="23"/>
  <c r="K706" i="23" s="1"/>
  <c r="L706" i="23" s="1"/>
  <c r="N706" i="23" s="1"/>
  <c r="J706" i="23"/>
  <c r="K142" i="23"/>
  <c r="K707" i="23" s="1"/>
  <c r="J707" i="23"/>
  <c r="M719" i="23"/>
  <c r="K118" i="23"/>
  <c r="K705" i="23" s="1"/>
  <c r="J705" i="23"/>
  <c r="M724" i="23"/>
  <c r="J704" i="23"/>
  <c r="K106" i="23"/>
  <c r="K704" i="23" s="1"/>
  <c r="L704" i="23" s="1"/>
  <c r="N704" i="23" s="1"/>
  <c r="M709" i="23"/>
  <c r="M710" i="23"/>
  <c r="N724" i="23" l="1"/>
  <c r="L718" i="23"/>
  <c r="N718" i="23" s="1"/>
  <c r="L723" i="23"/>
  <c r="N723" i="23" s="1"/>
  <c r="H55" i="16"/>
  <c r="I55" i="16"/>
  <c r="G55" i="16"/>
  <c r="E55" i="4"/>
  <c r="F55" i="16"/>
  <c r="O23" i="37"/>
  <c r="I85" i="15"/>
  <c r="H85" i="15"/>
  <c r="F85" i="15"/>
  <c r="G85" i="15"/>
  <c r="L716" i="23"/>
  <c r="N716" i="23" s="1"/>
  <c r="L707" i="23"/>
  <c r="N707" i="23" s="1"/>
  <c r="L714" i="23"/>
  <c r="N714" i="23" s="1"/>
  <c r="L712" i="23"/>
  <c r="N712" i="23" s="1"/>
  <c r="L715" i="23"/>
  <c r="N715" i="23" s="1"/>
  <c r="N719" i="23"/>
  <c r="L705" i="23"/>
  <c r="N705" i="23" s="1"/>
  <c r="L711" i="23"/>
  <c r="N711" i="23" s="1"/>
  <c r="L725" i="23"/>
  <c r="N725" i="23" s="1"/>
  <c r="L727" i="23"/>
  <c r="N727" i="23" s="1"/>
  <c r="N710" i="23"/>
  <c r="L720" i="23"/>
  <c r="N720" i="23" s="1"/>
  <c r="N729" i="23"/>
  <c r="L709" i="23"/>
  <c r="N709" i="23" s="1"/>
  <c r="N728" i="23"/>
  <c r="N717" i="23"/>
  <c r="L721" i="23"/>
  <c r="N721" i="23" s="1"/>
  <c r="G55" i="14" l="1"/>
  <c r="F55" i="14"/>
  <c r="P55" i="14"/>
  <c r="Q55" i="14" s="1"/>
  <c r="K140" i="38"/>
  <c r="G140" i="38"/>
  <c r="I86" i="15"/>
  <c r="F86" i="15"/>
  <c r="G86" i="15"/>
  <c r="H86" i="15"/>
  <c r="L140" i="38"/>
  <c r="O26" i="37"/>
  <c r="F140" i="38"/>
  <c r="O20" i="37"/>
  <c r="H53" i="13"/>
  <c r="I53" i="13"/>
  <c r="F53" i="13"/>
  <c r="G53" i="13"/>
  <c r="P48" i="13"/>
  <c r="Q48" i="13" s="1"/>
  <c r="H140" i="38"/>
  <c r="E140" i="38"/>
  <c r="J140" i="38"/>
  <c r="D140" i="38"/>
  <c r="M49" i="13"/>
  <c r="N49" i="13" s="1"/>
  <c r="G55" i="4"/>
  <c r="H55" i="4"/>
  <c r="I55" i="4"/>
  <c r="F55" i="4"/>
  <c r="O24" i="37" l="1"/>
  <c r="O22" i="37"/>
  <c r="O21" i="37"/>
  <c r="G87" i="15"/>
  <c r="F87" i="15"/>
  <c r="I87" i="15"/>
  <c r="H87" i="15"/>
  <c r="O18" i="37"/>
  <c r="O19" i="37"/>
  <c r="O25" i="37"/>
  <c r="H88" i="15" l="1"/>
  <c r="F88" i="15"/>
  <c r="G88" i="15"/>
  <c r="I88" i="15"/>
  <c r="F89" i="15" l="1"/>
  <c r="H89" i="15"/>
  <c r="I89" i="15"/>
  <c r="G89" i="15"/>
  <c r="F90" i="15" l="1"/>
  <c r="H90" i="15"/>
  <c r="G90" i="15"/>
  <c r="I90" i="15"/>
  <c r="I91" i="15" l="1"/>
  <c r="F91" i="15"/>
  <c r="H91" i="15"/>
  <c r="G91" i="15"/>
  <c r="F92" i="15" l="1"/>
  <c r="I92" i="15"/>
  <c r="G92" i="15"/>
  <c r="H92" i="15"/>
  <c r="F93" i="15" l="1"/>
  <c r="H93" i="15"/>
  <c r="I93" i="15"/>
  <c r="G93" i="15"/>
  <c r="I94" i="15" l="1"/>
  <c r="F94" i="15"/>
  <c r="G94" i="15"/>
  <c r="H94" i="15"/>
  <c r="G95" i="15" l="1"/>
  <c r="F95" i="15"/>
  <c r="I95" i="15"/>
  <c r="H95" i="15"/>
  <c r="H96" i="15" l="1"/>
  <c r="G96" i="15"/>
  <c r="F96" i="15"/>
  <c r="I96" i="15"/>
  <c r="I97" i="15" l="1"/>
  <c r="F97" i="15"/>
  <c r="G97" i="15"/>
  <c r="H97" i="15"/>
  <c r="I98" i="15" l="1"/>
  <c r="H98" i="15"/>
  <c r="F98" i="15"/>
  <c r="G98" i="15"/>
  <c r="G99" i="15" l="1"/>
  <c r="F99" i="15"/>
  <c r="I99" i="15"/>
  <c r="H99" i="15"/>
  <c r="I100" i="15" l="1"/>
  <c r="F100" i="15"/>
  <c r="G100" i="15"/>
  <c r="H100" i="15"/>
  <c r="F101" i="15" l="1"/>
  <c r="G101" i="15"/>
  <c r="I101" i="15"/>
  <c r="H101" i="15"/>
  <c r="I102" i="15" l="1"/>
  <c r="F102" i="15"/>
  <c r="G102" i="15"/>
  <c r="H102" i="15"/>
  <c r="G103" i="15" l="1"/>
  <c r="I103" i="15"/>
  <c r="F103" i="15"/>
  <c r="H103" i="15"/>
  <c r="H104" i="15" l="1"/>
  <c r="G104" i="15"/>
  <c r="F104" i="15"/>
  <c r="I104" i="15"/>
  <c r="I148" i="38" l="1"/>
  <c r="I143" i="38"/>
  <c r="I146" i="38"/>
  <c r="I145" i="38"/>
  <c r="I144" i="38"/>
  <c r="I141" i="38"/>
  <c r="O59" i="37" l="1"/>
  <c r="O83" i="37"/>
  <c r="O155" i="37"/>
  <c r="O167" i="37"/>
  <c r="I147" i="38"/>
  <c r="I56" i="16"/>
  <c r="E56" i="4"/>
  <c r="F56" i="16"/>
  <c r="G56" i="16"/>
  <c r="H56" i="16"/>
  <c r="I60" i="16"/>
  <c r="F60" i="16"/>
  <c r="H60" i="16"/>
  <c r="G60" i="16"/>
  <c r="E60" i="4"/>
  <c r="E68" i="4"/>
  <c r="I68" i="16"/>
  <c r="G68" i="16"/>
  <c r="F68" i="16"/>
  <c r="H68" i="16"/>
  <c r="H58" i="16"/>
  <c r="I58" i="16"/>
  <c r="E58" i="4"/>
  <c r="G58" i="16"/>
  <c r="G67" i="16"/>
  <c r="H67" i="16"/>
  <c r="I67" i="16"/>
  <c r="E67" i="4"/>
  <c r="F67" i="16"/>
  <c r="I142" i="38"/>
  <c r="Q33" i="38"/>
  <c r="I153" i="38"/>
  <c r="I152" i="38"/>
  <c r="Q32" i="38"/>
  <c r="O35" i="37"/>
  <c r="O95" i="37"/>
  <c r="O143" i="37"/>
  <c r="H66" i="16"/>
  <c r="I66" i="16"/>
  <c r="F66" i="16"/>
  <c r="E66" i="4"/>
  <c r="G66" i="16"/>
  <c r="G59" i="16"/>
  <c r="H59" i="16"/>
  <c r="E59" i="4"/>
  <c r="I59" i="16"/>
  <c r="F59" i="16"/>
  <c r="I64" i="16"/>
  <c r="E64" i="4"/>
  <c r="G64" i="16"/>
  <c r="F64" i="16"/>
  <c r="H64" i="16"/>
  <c r="G61" i="16"/>
  <c r="I61" i="16"/>
  <c r="E61" i="4"/>
  <c r="F61" i="16"/>
  <c r="H61" i="16"/>
  <c r="H63" i="16"/>
  <c r="I63" i="16"/>
  <c r="G63" i="16"/>
  <c r="E63" i="4"/>
  <c r="G8" i="16"/>
  <c r="F63" i="16"/>
  <c r="G65" i="16"/>
  <c r="F65" i="16"/>
  <c r="I65" i="16"/>
  <c r="E65" i="4"/>
  <c r="H65" i="16"/>
  <c r="O131" i="37"/>
  <c r="O179" i="37"/>
  <c r="I151" i="38"/>
  <c r="Q31" i="38"/>
  <c r="Q29" i="38"/>
  <c r="I149" i="38"/>
  <c r="I150" i="38"/>
  <c r="Q30" i="38"/>
  <c r="G151" i="38" l="1"/>
  <c r="G145" i="38"/>
  <c r="O81" i="37"/>
  <c r="D142" i="38"/>
  <c r="H141" i="38"/>
  <c r="O34" i="37"/>
  <c r="E153" i="38"/>
  <c r="J148" i="38"/>
  <c r="O120" i="37"/>
  <c r="O72" i="37"/>
  <c r="J144" i="38"/>
  <c r="J147" i="38"/>
  <c r="O108" i="37"/>
  <c r="D152" i="38"/>
  <c r="E152" i="38"/>
  <c r="O163" i="37"/>
  <c r="L150" i="38"/>
  <c r="J146" i="38"/>
  <c r="O96" i="37"/>
  <c r="G146" i="38"/>
  <c r="H149" i="38"/>
  <c r="O130" i="37"/>
  <c r="E149" i="38"/>
  <c r="K149" i="38"/>
  <c r="O133" i="37"/>
  <c r="G66" i="14"/>
  <c r="P65" i="14"/>
  <c r="G65" i="14"/>
  <c r="F65" i="14"/>
  <c r="M53" i="13"/>
  <c r="G59" i="4"/>
  <c r="H59" i="4"/>
  <c r="I59" i="4"/>
  <c r="F59" i="4"/>
  <c r="P59" i="13"/>
  <c r="H64" i="13"/>
  <c r="F64" i="13"/>
  <c r="G64" i="13"/>
  <c r="I64" i="13"/>
  <c r="G69" i="16"/>
  <c r="I69" i="16"/>
  <c r="E69" i="4"/>
  <c r="F69" i="16"/>
  <c r="H69" i="16"/>
  <c r="O107" i="37"/>
  <c r="H65" i="13"/>
  <c r="I65" i="13"/>
  <c r="G65" i="13"/>
  <c r="F65" i="13"/>
  <c r="P60" i="13"/>
  <c r="Q60" i="13" s="1"/>
  <c r="P60" i="14"/>
  <c r="F60" i="14"/>
  <c r="G60" i="14"/>
  <c r="P49" i="13"/>
  <c r="Q49" i="13" s="1"/>
  <c r="H54" i="13"/>
  <c r="F54" i="13"/>
  <c r="G54" i="13"/>
  <c r="I54" i="13"/>
  <c r="J151" i="38"/>
  <c r="H151" i="38"/>
  <c r="O86" i="37"/>
  <c r="L145" i="38"/>
  <c r="E145" i="38"/>
  <c r="K142" i="38"/>
  <c r="F143" i="38"/>
  <c r="G143" i="38"/>
  <c r="K143" i="38"/>
  <c r="F141" i="38"/>
  <c r="G141" i="38"/>
  <c r="O178" i="37"/>
  <c r="H153" i="38"/>
  <c r="K153" i="38"/>
  <c r="F153" i="38"/>
  <c r="L148" i="38"/>
  <c r="D148" i="38"/>
  <c r="F148" i="38"/>
  <c r="D144" i="38"/>
  <c r="G144" i="38"/>
  <c r="G152" i="38"/>
  <c r="O165" i="37"/>
  <c r="F152" i="38"/>
  <c r="O164" i="37"/>
  <c r="E150" i="38"/>
  <c r="O139" i="37"/>
  <c r="E146" i="38"/>
  <c r="O91" i="37"/>
  <c r="L146" i="38"/>
  <c r="O98" i="37"/>
  <c r="G149" i="38"/>
  <c r="O129" i="37"/>
  <c r="F149" i="38"/>
  <c r="O128" i="37"/>
  <c r="P56" i="13"/>
  <c r="I61" i="13"/>
  <c r="H61" i="13"/>
  <c r="G61" i="14"/>
  <c r="F61" i="14"/>
  <c r="P61" i="14"/>
  <c r="Q61" i="14" s="1"/>
  <c r="M55" i="13"/>
  <c r="I61" i="4"/>
  <c r="H61" i="4"/>
  <c r="F61" i="4"/>
  <c r="G61" i="4"/>
  <c r="M58" i="13"/>
  <c r="I64" i="4"/>
  <c r="G64" i="4"/>
  <c r="H64" i="4"/>
  <c r="F64" i="4"/>
  <c r="G59" i="14"/>
  <c r="F59" i="14"/>
  <c r="P59" i="14"/>
  <c r="P66" i="14"/>
  <c r="Q66" i="14" s="1"/>
  <c r="F66" i="14"/>
  <c r="I154" i="38"/>
  <c r="Q34" i="38"/>
  <c r="O71" i="37"/>
  <c r="F67" i="4"/>
  <c r="H67" i="4"/>
  <c r="I67" i="4"/>
  <c r="G67" i="4"/>
  <c r="M61" i="13"/>
  <c r="M52" i="13"/>
  <c r="G58" i="4"/>
  <c r="H58" i="4"/>
  <c r="I58" i="4"/>
  <c r="F68" i="14"/>
  <c r="P68" i="14"/>
  <c r="G68" i="14"/>
  <c r="M62" i="13"/>
  <c r="I68" i="4"/>
  <c r="G68" i="4"/>
  <c r="H68" i="4"/>
  <c r="F68" i="4"/>
  <c r="I58" i="13"/>
  <c r="H58" i="13"/>
  <c r="F58" i="13"/>
  <c r="P53" i="13"/>
  <c r="G58" i="13"/>
  <c r="J145" i="38"/>
  <c r="L143" i="38"/>
  <c r="O30" i="37"/>
  <c r="D141" i="38"/>
  <c r="J153" i="38"/>
  <c r="F144" i="38"/>
  <c r="K151" i="38"/>
  <c r="L151" i="38"/>
  <c r="D151" i="38"/>
  <c r="H145" i="38"/>
  <c r="E142" i="38"/>
  <c r="L142" i="38"/>
  <c r="E143" i="38"/>
  <c r="K141" i="38"/>
  <c r="L141" i="38"/>
  <c r="O191" i="37"/>
  <c r="D153" i="38"/>
  <c r="G153" i="38"/>
  <c r="G148" i="38"/>
  <c r="E148" i="38"/>
  <c r="H148" i="38"/>
  <c r="K144" i="38"/>
  <c r="K152" i="38"/>
  <c r="J150" i="38"/>
  <c r="G150" i="38"/>
  <c r="D150" i="38"/>
  <c r="K146" i="38"/>
  <c r="D149" i="38"/>
  <c r="J149" i="38"/>
  <c r="P58" i="13"/>
  <c r="I63" i="13"/>
  <c r="H63" i="13"/>
  <c r="G8" i="13"/>
  <c r="F63" i="13"/>
  <c r="G63" i="13"/>
  <c r="P63" i="14"/>
  <c r="H62" i="13"/>
  <c r="G62" i="13"/>
  <c r="I62" i="13"/>
  <c r="P57" i="13"/>
  <c r="Q57" i="13" s="1"/>
  <c r="F62" i="13"/>
  <c r="P64" i="14"/>
  <c r="F64" i="14"/>
  <c r="G64" i="14"/>
  <c r="G8" i="14"/>
  <c r="H57" i="13"/>
  <c r="G57" i="13"/>
  <c r="P52" i="13"/>
  <c r="Q52" i="13" s="1"/>
  <c r="I57" i="13"/>
  <c r="F57" i="13"/>
  <c r="G57" i="16"/>
  <c r="F57" i="16"/>
  <c r="F8" i="16" s="1"/>
  <c r="I57" i="16"/>
  <c r="F56" i="13"/>
  <c r="E57" i="4"/>
  <c r="H57" i="16"/>
  <c r="O119" i="37"/>
  <c r="P67" i="14"/>
  <c r="G67" i="14"/>
  <c r="F67" i="14"/>
  <c r="P58" i="14"/>
  <c r="M50" i="13"/>
  <c r="N50" i="13" s="1"/>
  <c r="H56" i="4"/>
  <c r="G56" i="4"/>
  <c r="I56" i="4"/>
  <c r="F56" i="4"/>
  <c r="F62" i="16"/>
  <c r="G62" i="16"/>
  <c r="H62" i="16"/>
  <c r="I62" i="16"/>
  <c r="F61" i="13"/>
  <c r="E62" i="4"/>
  <c r="D145" i="38"/>
  <c r="G142" i="38"/>
  <c r="H143" i="38"/>
  <c r="H144" i="38"/>
  <c r="L147" i="38"/>
  <c r="F151" i="38"/>
  <c r="E151" i="38"/>
  <c r="F145" i="38"/>
  <c r="K145" i="38"/>
  <c r="H142" i="38"/>
  <c r="J142" i="38"/>
  <c r="F142" i="38"/>
  <c r="D143" i="38"/>
  <c r="J143" i="38"/>
  <c r="E141" i="38"/>
  <c r="J141" i="38"/>
  <c r="L153" i="38"/>
  <c r="K148" i="38"/>
  <c r="E144" i="38"/>
  <c r="L144" i="38"/>
  <c r="L152" i="38"/>
  <c r="O170" i="37"/>
  <c r="J152" i="38"/>
  <c r="O168" i="37"/>
  <c r="H152" i="38"/>
  <c r="O166" i="37"/>
  <c r="H150" i="38"/>
  <c r="O142" i="37"/>
  <c r="K150" i="38"/>
  <c r="O145" i="37"/>
  <c r="F150" i="38"/>
  <c r="O140" i="37"/>
  <c r="H146" i="38"/>
  <c r="O94" i="37"/>
  <c r="F146" i="38"/>
  <c r="O92" i="37"/>
  <c r="D146" i="38"/>
  <c r="O90" i="37"/>
  <c r="L149" i="38"/>
  <c r="O134" i="37"/>
  <c r="M59" i="13"/>
  <c r="G65" i="4"/>
  <c r="I65" i="4"/>
  <c r="H65" i="4"/>
  <c r="F65" i="4"/>
  <c r="M57" i="13"/>
  <c r="H63" i="4"/>
  <c r="G63" i="4"/>
  <c r="I63" i="4"/>
  <c r="F63" i="4"/>
  <c r="G8" i="4"/>
  <c r="H59" i="13"/>
  <c r="P54" i="13"/>
  <c r="Q54" i="13" s="1"/>
  <c r="I59" i="13"/>
  <c r="F59" i="13"/>
  <c r="G59" i="13"/>
  <c r="F66" i="4"/>
  <c r="G66" i="4"/>
  <c r="H66" i="4"/>
  <c r="I66" i="4"/>
  <c r="M60" i="13"/>
  <c r="N60" i="13" s="1"/>
  <c r="H56" i="13"/>
  <c r="P51" i="13"/>
  <c r="G56" i="13"/>
  <c r="I56" i="13"/>
  <c r="F58" i="16"/>
  <c r="F66" i="13"/>
  <c r="G66" i="13"/>
  <c r="P61" i="13"/>
  <c r="Q61" i="13" s="1"/>
  <c r="I66" i="13"/>
  <c r="H66" i="13"/>
  <c r="I60" i="4"/>
  <c r="H60" i="4"/>
  <c r="F60" i="4"/>
  <c r="G60" i="4"/>
  <c r="M54" i="13"/>
  <c r="N54" i="13" s="1"/>
  <c r="F56" i="14"/>
  <c r="G56" i="14"/>
  <c r="P56" i="14"/>
  <c r="Q56" i="14" s="1"/>
  <c r="P62" i="14" l="1"/>
  <c r="Q62" i="14" s="1"/>
  <c r="F62" i="14"/>
  <c r="G62" i="14"/>
  <c r="G57" i="14"/>
  <c r="P57" i="14"/>
  <c r="Q57" i="14" s="1"/>
  <c r="F57" i="14"/>
  <c r="Q63" i="14"/>
  <c r="Q58" i="13"/>
  <c r="H147" i="38"/>
  <c r="N58" i="13"/>
  <c r="F147" i="38"/>
  <c r="O104" i="37"/>
  <c r="K154" i="38"/>
  <c r="L154" i="38"/>
  <c r="N59" i="13"/>
  <c r="O74" i="37"/>
  <c r="O121" i="37"/>
  <c r="O36" i="37"/>
  <c r="O60" i="37"/>
  <c r="O44" i="37"/>
  <c r="O46" i="37"/>
  <c r="O80" i="37"/>
  <c r="O152" i="37"/>
  <c r="O70" i="37"/>
  <c r="O45" i="37"/>
  <c r="F8" i="4"/>
  <c r="M51" i="13"/>
  <c r="N51" i="13" s="1"/>
  <c r="I57" i="4"/>
  <c r="H57" i="4"/>
  <c r="G57" i="4"/>
  <c r="F57" i="4"/>
  <c r="F63" i="14"/>
  <c r="O132" i="37"/>
  <c r="O97" i="37"/>
  <c r="O141" i="37"/>
  <c r="O169" i="37"/>
  <c r="O73" i="37"/>
  <c r="O115" i="37"/>
  <c r="O177" i="37"/>
  <c r="O37" i="37"/>
  <c r="O50" i="37"/>
  <c r="O82" i="37"/>
  <c r="O158" i="37"/>
  <c r="O68" i="37"/>
  <c r="O84" i="37"/>
  <c r="Q53" i="13"/>
  <c r="N62" i="13"/>
  <c r="F58" i="4"/>
  <c r="Q59" i="14"/>
  <c r="N55" i="13"/>
  <c r="G61" i="13"/>
  <c r="W36" i="13"/>
  <c r="W28" i="13"/>
  <c r="G147" i="38"/>
  <c r="O66" i="37"/>
  <c r="O114" i="37"/>
  <c r="O176" i="37"/>
  <c r="O32" i="37"/>
  <c r="O57" i="37"/>
  <c r="O49" i="37"/>
  <c r="O156" i="37"/>
  <c r="D154" i="38"/>
  <c r="Q58" i="14"/>
  <c r="F154" i="38"/>
  <c r="E154" i="38"/>
  <c r="Q51" i="13"/>
  <c r="E147" i="38"/>
  <c r="O103" i="37"/>
  <c r="M56" i="13"/>
  <c r="G62" i="4"/>
  <c r="H62" i="4"/>
  <c r="I62" i="4"/>
  <c r="R57" i="13"/>
  <c r="F62" i="4"/>
  <c r="R49" i="13"/>
  <c r="G58" i="14"/>
  <c r="F55" i="13"/>
  <c r="F8" i="13" s="1"/>
  <c r="H55" i="13"/>
  <c r="P50" i="13"/>
  <c r="Q50" i="13" s="1"/>
  <c r="G55" i="13"/>
  <c r="I55" i="13"/>
  <c r="Q64" i="14"/>
  <c r="W32" i="14"/>
  <c r="G63" i="14"/>
  <c r="N61" i="13"/>
  <c r="D147" i="38"/>
  <c r="Q60" i="14"/>
  <c r="F69" i="14"/>
  <c r="G69" i="14"/>
  <c r="P69" i="14"/>
  <c r="P62" i="13"/>
  <c r="Q62" i="13" s="1"/>
  <c r="I67" i="13"/>
  <c r="G67" i="13"/>
  <c r="H67" i="13"/>
  <c r="F67" i="13"/>
  <c r="Q59" i="13"/>
  <c r="Q65" i="14"/>
  <c r="O127" i="37"/>
  <c r="O93" i="37"/>
  <c r="O146" i="37"/>
  <c r="O162" i="37"/>
  <c r="O175" i="37"/>
  <c r="O42" i="37"/>
  <c r="O153" i="37"/>
  <c r="J154" i="38"/>
  <c r="O47" i="37"/>
  <c r="H154" i="38"/>
  <c r="O190" i="37"/>
  <c r="G154" i="38"/>
  <c r="O189" i="37"/>
  <c r="O67" i="37"/>
  <c r="O182" i="37"/>
  <c r="O31" i="37"/>
  <c r="O54" i="37"/>
  <c r="O48" i="37"/>
  <c r="O85" i="37"/>
  <c r="O151" i="37"/>
  <c r="O110" i="37"/>
  <c r="O58" i="37"/>
  <c r="O78" i="37"/>
  <c r="F60" i="13"/>
  <c r="G60" i="13"/>
  <c r="I60" i="13"/>
  <c r="P55" i="13"/>
  <c r="Q55" i="13" s="1"/>
  <c r="H60" i="13"/>
  <c r="F58" i="14"/>
  <c r="F8" i="14" s="1"/>
  <c r="Q67" i="14"/>
  <c r="O126" i="37"/>
  <c r="O138" i="37"/>
  <c r="O144" i="37"/>
  <c r="K147" i="38"/>
  <c r="O118" i="37"/>
  <c r="O117" i="37"/>
  <c r="O174" i="37"/>
  <c r="O38" i="37"/>
  <c r="O55" i="37"/>
  <c r="O43" i="37"/>
  <c r="O150" i="37"/>
  <c r="O157" i="37"/>
  <c r="O180" i="37"/>
  <c r="O62" i="37"/>
  <c r="Q68" i="14"/>
  <c r="O69" i="37"/>
  <c r="O116" i="37"/>
  <c r="O122" i="37"/>
  <c r="O181" i="37"/>
  <c r="O33" i="37"/>
  <c r="O61" i="37"/>
  <c r="O56" i="37"/>
  <c r="O79" i="37"/>
  <c r="O154" i="37"/>
  <c r="M63" i="13"/>
  <c r="N63" i="13" s="1"/>
  <c r="G69" i="4"/>
  <c r="I69" i="4"/>
  <c r="H69" i="4"/>
  <c r="F69" i="4"/>
  <c r="N53" i="13"/>
  <c r="O109" i="37" l="1"/>
  <c r="O192" i="37"/>
  <c r="W28" i="14"/>
  <c r="S24" i="14"/>
  <c r="S28" i="14"/>
  <c r="Q69" i="14"/>
  <c r="O102" i="37"/>
  <c r="O187" i="37"/>
  <c r="O105" i="37"/>
  <c r="Q56" i="13"/>
  <c r="N52" i="13"/>
  <c r="O194" i="37"/>
  <c r="O106" i="37"/>
  <c r="R36" i="13"/>
  <c r="N56" i="13"/>
  <c r="R28" i="13"/>
  <c r="O188" i="37"/>
  <c r="O186" i="37"/>
  <c r="O193" i="37"/>
  <c r="N57" i="13"/>
  <c r="O16" i="37" l="1"/>
  <c r="G55" i="5"/>
  <c r="I55" i="5"/>
  <c r="H55" i="5"/>
  <c r="F55" i="5"/>
  <c r="E43" i="19"/>
  <c r="B140" i="38"/>
  <c r="O100" i="37" l="1"/>
  <c r="F65" i="5"/>
  <c r="I65" i="5"/>
  <c r="H65" i="5"/>
  <c r="E53" i="19"/>
  <c r="H62" i="5"/>
  <c r="I62" i="5"/>
  <c r="E50" i="19"/>
  <c r="O148" i="37"/>
  <c r="O160" i="37"/>
  <c r="G67" i="5"/>
  <c r="I67" i="5"/>
  <c r="F67" i="5"/>
  <c r="H67" i="5"/>
  <c r="E55" i="19"/>
  <c r="F66" i="5"/>
  <c r="G66" i="5"/>
  <c r="I66" i="5"/>
  <c r="H66" i="5"/>
  <c r="E54" i="19"/>
  <c r="B150" i="38"/>
  <c r="B147" i="38"/>
  <c r="B153" i="38"/>
  <c r="O40" i="37"/>
  <c r="B152" i="38"/>
  <c r="B151" i="38"/>
  <c r="F69" i="5"/>
  <c r="G69" i="5"/>
  <c r="H69" i="5"/>
  <c r="I69" i="5"/>
  <c r="E57" i="19"/>
  <c r="G57" i="5"/>
  <c r="I57" i="5"/>
  <c r="H57" i="5"/>
  <c r="E45" i="19"/>
  <c r="O136" i="37"/>
  <c r="O184" i="37"/>
  <c r="M140" i="38"/>
  <c r="H68" i="5"/>
  <c r="I68" i="5"/>
  <c r="F68" i="5"/>
  <c r="G68" i="5"/>
  <c r="E56" i="19"/>
  <c r="B154" i="38"/>
  <c r="B142" i="38"/>
  <c r="O17" i="37" l="1"/>
  <c r="O80" i="38"/>
  <c r="O64" i="37"/>
  <c r="O29" i="38"/>
  <c r="B149" i="38"/>
  <c r="B145" i="38"/>
  <c r="F61" i="5"/>
  <c r="I61" i="5"/>
  <c r="G61" i="5"/>
  <c r="H61" i="5"/>
  <c r="E49" i="19"/>
  <c r="H56" i="5"/>
  <c r="I56" i="5"/>
  <c r="F56" i="5"/>
  <c r="F8" i="5" s="1"/>
  <c r="G56" i="5"/>
  <c r="E44" i="19"/>
  <c r="O28" i="37"/>
  <c r="M152" i="38"/>
  <c r="O171" i="37"/>
  <c r="M150" i="38"/>
  <c r="O173" i="37"/>
  <c r="O27" i="37"/>
  <c r="F57" i="5"/>
  <c r="G8" i="5"/>
  <c r="I63" i="5"/>
  <c r="F63" i="5"/>
  <c r="H63" i="5"/>
  <c r="G63" i="5"/>
  <c r="E51" i="19"/>
  <c r="O172" i="37"/>
  <c r="G59" i="5"/>
  <c r="I59" i="5"/>
  <c r="F59" i="5"/>
  <c r="H59" i="5"/>
  <c r="E47" i="19"/>
  <c r="G62" i="5"/>
  <c r="B146" i="38"/>
  <c r="B141" i="38"/>
  <c r="M154" i="38"/>
  <c r="M147" i="38"/>
  <c r="O111" i="37"/>
  <c r="M153" i="38"/>
  <c r="O183" i="37"/>
  <c r="B148" i="38"/>
  <c r="B144" i="38"/>
  <c r="F58" i="5"/>
  <c r="H58" i="5"/>
  <c r="I58" i="5"/>
  <c r="G58" i="5"/>
  <c r="E46" i="19"/>
  <c r="M142" i="38"/>
  <c r="O51" i="37"/>
  <c r="M149" i="38"/>
  <c r="O135" i="37"/>
  <c r="M151" i="38"/>
  <c r="H64" i="5"/>
  <c r="I64" i="5"/>
  <c r="F64" i="5"/>
  <c r="G64" i="5"/>
  <c r="E52" i="19"/>
  <c r="H60" i="5"/>
  <c r="I60" i="5"/>
  <c r="F60" i="5"/>
  <c r="G60" i="5"/>
  <c r="E48" i="19"/>
  <c r="F62" i="5"/>
  <c r="G65" i="5"/>
  <c r="B143" i="38"/>
  <c r="C140" i="38"/>
  <c r="N20" i="38"/>
  <c r="O20" i="38"/>
  <c r="C149" i="38"/>
  <c r="O125" i="37"/>
  <c r="O185" i="37" l="1"/>
  <c r="N94" i="38"/>
  <c r="O137" i="37"/>
  <c r="C142" i="38"/>
  <c r="N22" i="38"/>
  <c r="O22" i="38"/>
  <c r="O112" i="37"/>
  <c r="M145" i="38"/>
  <c r="O87" i="37"/>
  <c r="O159" i="37"/>
  <c r="O147" i="37"/>
  <c r="C152" i="38"/>
  <c r="O32" i="38"/>
  <c r="N32" i="38"/>
  <c r="C154" i="38"/>
  <c r="N34" i="38"/>
  <c r="O34" i="38"/>
  <c r="O101" i="37"/>
  <c r="N87" i="38"/>
  <c r="O87" i="38"/>
  <c r="M144" i="38"/>
  <c r="O75" i="37"/>
  <c r="M146" i="38"/>
  <c r="O99" i="37"/>
  <c r="O52" i="37"/>
  <c r="O89" i="38"/>
  <c r="N89" i="38"/>
  <c r="O124" i="37"/>
  <c r="C151" i="38"/>
  <c r="O31" i="38"/>
  <c r="N31" i="38"/>
  <c r="N93" i="38"/>
  <c r="C147" i="38"/>
  <c r="N27" i="38"/>
  <c r="O27" i="38"/>
  <c r="N29" i="38"/>
  <c r="N80" i="38"/>
  <c r="M148" i="38"/>
  <c r="C150" i="38"/>
  <c r="N30" i="38"/>
  <c r="O30" i="38"/>
  <c r="O149" i="37"/>
  <c r="N91" i="38"/>
  <c r="O76" i="37"/>
  <c r="M141" i="38"/>
  <c r="O39" i="37"/>
  <c r="M143" i="38"/>
  <c r="O63" i="37"/>
  <c r="O195" i="37"/>
  <c r="O93" i="38"/>
  <c r="C153" i="38"/>
  <c r="O33" i="38"/>
  <c r="N33" i="38"/>
  <c r="O88" i="37"/>
  <c r="O77" i="37" l="1"/>
  <c r="N85" i="38"/>
  <c r="O85" i="38"/>
  <c r="O53" i="37"/>
  <c r="N83" i="38"/>
  <c r="O83" i="38"/>
  <c r="O65" i="37"/>
  <c r="O84" i="38"/>
  <c r="N84" i="38"/>
  <c r="O123" i="37"/>
  <c r="C148" i="38"/>
  <c r="N28" i="38"/>
  <c r="O28" i="38"/>
  <c r="C146" i="38"/>
  <c r="O26" i="38"/>
  <c r="N26" i="38"/>
  <c r="C145" i="38"/>
  <c r="N25" i="38"/>
  <c r="O25" i="38"/>
  <c r="O29" i="37"/>
  <c r="O81" i="38"/>
  <c r="N81" i="38"/>
  <c r="C141" i="38"/>
  <c r="N21" i="38"/>
  <c r="O21" i="38"/>
  <c r="O90" i="38"/>
  <c r="O94" i="38"/>
  <c r="C144" i="38"/>
  <c r="O24" i="38"/>
  <c r="N24" i="38"/>
  <c r="C143" i="38"/>
  <c r="N23" i="38"/>
  <c r="O23" i="38"/>
  <c r="O161" i="37"/>
  <c r="O92" i="38"/>
  <c r="N92" i="38"/>
  <c r="O91" i="38"/>
  <c r="O41" i="37"/>
  <c r="N82" i="38"/>
  <c r="O82" i="38"/>
  <c r="N90" i="38"/>
  <c r="O89" i="37" l="1"/>
  <c r="O86" i="38"/>
  <c r="N86" i="38"/>
  <c r="O113" i="37"/>
  <c r="N88" i="38"/>
  <c r="O88" i="38"/>
  <c r="C43" i="19" l="1"/>
  <c r="H55" i="3"/>
  <c r="I55" i="3"/>
  <c r="E55" i="2"/>
  <c r="M55" i="1"/>
  <c r="I55" i="1"/>
  <c r="H55" i="1"/>
  <c r="O23" i="19" l="1"/>
  <c r="I55" i="2"/>
  <c r="H55" i="2"/>
  <c r="Q23" i="19"/>
  <c r="O49" i="19"/>
  <c r="G54" i="12" l="1"/>
  <c r="F54" i="12"/>
  <c r="F55" i="12"/>
  <c r="G55" i="12"/>
  <c r="G54" i="1"/>
  <c r="M54" i="1"/>
  <c r="F54" i="1"/>
  <c r="I54" i="1"/>
  <c r="H54" i="1"/>
  <c r="E54" i="2"/>
  <c r="F55" i="1"/>
  <c r="G55" i="1"/>
  <c r="C42" i="19"/>
  <c r="I54" i="3"/>
  <c r="H54" i="3"/>
  <c r="G54" i="3"/>
  <c r="F54" i="3"/>
  <c r="F55" i="3"/>
  <c r="G55" i="3"/>
  <c r="O36" i="19"/>
  <c r="O48" i="19" l="1"/>
  <c r="N54" i="12"/>
  <c r="N55" i="12"/>
  <c r="C47" i="19"/>
  <c r="H59" i="3"/>
  <c r="I59" i="3"/>
  <c r="F55" i="2"/>
  <c r="F54" i="2"/>
  <c r="I54" i="2"/>
  <c r="H54" i="2"/>
  <c r="G54" i="2"/>
  <c r="G55" i="2"/>
  <c r="O10" i="19"/>
  <c r="E59" i="2"/>
  <c r="I59" i="1"/>
  <c r="M59" i="1"/>
  <c r="H59" i="1"/>
  <c r="O22" i="19"/>
  <c r="Q22" i="19"/>
  <c r="R8" i="19"/>
  <c r="O35" i="19"/>
  <c r="G60" i="1" l="1"/>
  <c r="F60" i="1"/>
  <c r="I60" i="1"/>
  <c r="E60" i="2"/>
  <c r="M60" i="1"/>
  <c r="H60" i="1"/>
  <c r="M62" i="1"/>
  <c r="I62" i="1"/>
  <c r="E62" i="2"/>
  <c r="H62" i="1"/>
  <c r="O25" i="19"/>
  <c r="C50" i="19"/>
  <c r="I62" i="3"/>
  <c r="H62" i="3"/>
  <c r="C48" i="19"/>
  <c r="I60" i="3"/>
  <c r="G60" i="3"/>
  <c r="F60" i="3"/>
  <c r="H60" i="3"/>
  <c r="I59" i="2"/>
  <c r="H59" i="2"/>
  <c r="G60" i="12"/>
  <c r="N60" i="12"/>
  <c r="F60" i="12"/>
  <c r="O51" i="19"/>
  <c r="O53" i="19"/>
  <c r="Q25" i="19"/>
  <c r="G60" i="2" l="1"/>
  <c r="I60" i="2"/>
  <c r="H60" i="2"/>
  <c r="F60" i="2"/>
  <c r="C44" i="19"/>
  <c r="H56" i="3"/>
  <c r="G56" i="3"/>
  <c r="I56" i="3"/>
  <c r="F56" i="3"/>
  <c r="G58" i="1"/>
  <c r="F58" i="1"/>
  <c r="M58" i="1"/>
  <c r="I58" i="1"/>
  <c r="E58" i="2"/>
  <c r="H58" i="1"/>
  <c r="G59" i="1"/>
  <c r="F59" i="1"/>
  <c r="C51" i="19"/>
  <c r="G8" i="3"/>
  <c r="G63" i="3"/>
  <c r="H63" i="3"/>
  <c r="I63" i="3"/>
  <c r="F63" i="3"/>
  <c r="G71" i="3"/>
  <c r="H71" i="3"/>
  <c r="I71" i="3"/>
  <c r="G57" i="1"/>
  <c r="F57" i="1"/>
  <c r="M57" i="1"/>
  <c r="H57" i="1"/>
  <c r="I57" i="1"/>
  <c r="E57" i="2"/>
  <c r="E63" i="2"/>
  <c r="I63" i="1"/>
  <c r="M63" i="1"/>
  <c r="G8" i="1"/>
  <c r="F63" i="1"/>
  <c r="H63" i="1"/>
  <c r="G63" i="1"/>
  <c r="E71" i="2"/>
  <c r="F71" i="1"/>
  <c r="I71" i="1"/>
  <c r="H71" i="1"/>
  <c r="C46" i="19"/>
  <c r="I58" i="3"/>
  <c r="F58" i="3"/>
  <c r="G58" i="3"/>
  <c r="H58" i="3"/>
  <c r="F59" i="3"/>
  <c r="G59" i="3"/>
  <c r="F71" i="3"/>
  <c r="G57" i="12"/>
  <c r="F57" i="12"/>
  <c r="N56" i="12"/>
  <c r="F56" i="12"/>
  <c r="G56" i="12"/>
  <c r="F58" i="12"/>
  <c r="G58" i="12"/>
  <c r="F59" i="12"/>
  <c r="G59" i="12"/>
  <c r="Q27" i="19"/>
  <c r="O27" i="19"/>
  <c r="O26" i="19"/>
  <c r="Q26" i="19"/>
  <c r="C45" i="19"/>
  <c r="I57" i="3"/>
  <c r="F57" i="3"/>
  <c r="H57" i="3"/>
  <c r="G57" i="3"/>
  <c r="G56" i="1"/>
  <c r="F56" i="1"/>
  <c r="M56" i="1"/>
  <c r="E56" i="2"/>
  <c r="H56" i="1"/>
  <c r="I56" i="1"/>
  <c r="G64" i="12"/>
  <c r="G63" i="12"/>
  <c r="G8" i="12"/>
  <c r="N63" i="12"/>
  <c r="F63" i="12"/>
  <c r="O9" i="19"/>
  <c r="F63" i="2"/>
  <c r="H62" i="2"/>
  <c r="I62" i="2"/>
  <c r="O40" i="19"/>
  <c r="O52" i="19"/>
  <c r="O38" i="19"/>
  <c r="Q24" i="19"/>
  <c r="O50" i="19"/>
  <c r="C52" i="19" l="1"/>
  <c r="I64" i="3"/>
  <c r="H64" i="3"/>
  <c r="G64" i="3"/>
  <c r="F64" i="3"/>
  <c r="H71" i="2"/>
  <c r="I71" i="2"/>
  <c r="F71" i="2"/>
  <c r="H57" i="2"/>
  <c r="F57" i="2"/>
  <c r="I57" i="2"/>
  <c r="G57" i="2"/>
  <c r="N72" i="12"/>
  <c r="F72" i="12"/>
  <c r="C55" i="19"/>
  <c r="G67" i="3"/>
  <c r="H67" i="3"/>
  <c r="I67" i="3"/>
  <c r="F67" i="3"/>
  <c r="I58" i="2"/>
  <c r="F58" i="2"/>
  <c r="H58" i="2"/>
  <c r="G58" i="2"/>
  <c r="F59" i="2"/>
  <c r="G59" i="2"/>
  <c r="G72" i="12"/>
  <c r="C54" i="19"/>
  <c r="I66" i="3"/>
  <c r="H66" i="3"/>
  <c r="F66" i="3"/>
  <c r="G66" i="3"/>
  <c r="C56" i="19"/>
  <c r="H68" i="3"/>
  <c r="F68" i="3"/>
  <c r="I68" i="3"/>
  <c r="G68" i="3"/>
  <c r="N64" i="12"/>
  <c r="F64" i="12"/>
  <c r="N65" i="12"/>
  <c r="F65" i="12"/>
  <c r="G65" i="12"/>
  <c r="E70" i="2"/>
  <c r="H70" i="1"/>
  <c r="I70" i="1"/>
  <c r="G71" i="1"/>
  <c r="E67" i="2"/>
  <c r="F67" i="1"/>
  <c r="I67" i="1"/>
  <c r="M67" i="1"/>
  <c r="H67" i="1"/>
  <c r="G67" i="1"/>
  <c r="G71" i="12"/>
  <c r="G61" i="1"/>
  <c r="I61" i="1"/>
  <c r="M61" i="1"/>
  <c r="F61" i="1"/>
  <c r="F8" i="1" s="1"/>
  <c r="E61" i="2"/>
  <c r="H61" i="1"/>
  <c r="G62" i="1"/>
  <c r="F62" i="1"/>
  <c r="F68" i="12"/>
  <c r="G68" i="12"/>
  <c r="N58" i="12"/>
  <c r="N59" i="12"/>
  <c r="G64" i="1"/>
  <c r="E64" i="2"/>
  <c r="F64" i="1"/>
  <c r="M64" i="1"/>
  <c r="H64" i="1"/>
  <c r="I64" i="1"/>
  <c r="G65" i="1"/>
  <c r="M65" i="1"/>
  <c r="F65" i="1"/>
  <c r="I65" i="1"/>
  <c r="E65" i="2"/>
  <c r="H65" i="1"/>
  <c r="I70" i="3"/>
  <c r="H70" i="3"/>
  <c r="G72" i="1"/>
  <c r="E72" i="2"/>
  <c r="F72" i="1"/>
  <c r="I72" i="1"/>
  <c r="H72" i="1"/>
  <c r="F67" i="12"/>
  <c r="G67" i="12"/>
  <c r="F71" i="12"/>
  <c r="G66" i="1"/>
  <c r="M66" i="1"/>
  <c r="F66" i="1"/>
  <c r="E66" i="2"/>
  <c r="I66" i="1"/>
  <c r="H66" i="1"/>
  <c r="C49" i="19"/>
  <c r="I61" i="3"/>
  <c r="F61" i="3"/>
  <c r="F8" i="3" s="1"/>
  <c r="G61" i="3"/>
  <c r="H61" i="3"/>
  <c r="F62" i="3"/>
  <c r="G62" i="3"/>
  <c r="O39" i="19"/>
  <c r="I56" i="2"/>
  <c r="F56" i="2"/>
  <c r="H56" i="2"/>
  <c r="G56" i="2"/>
  <c r="C53" i="19"/>
  <c r="I65" i="3"/>
  <c r="H65" i="3"/>
  <c r="F65" i="3"/>
  <c r="G65" i="3"/>
  <c r="N57" i="12"/>
  <c r="I63" i="2"/>
  <c r="H63" i="2"/>
  <c r="G8" i="2"/>
  <c r="G63" i="2"/>
  <c r="F72" i="3"/>
  <c r="H72" i="3"/>
  <c r="G72" i="3"/>
  <c r="I72" i="3"/>
  <c r="O24" i="19"/>
  <c r="F66" i="12"/>
  <c r="G66" i="12"/>
  <c r="N66" i="12"/>
  <c r="F61" i="12"/>
  <c r="F8" i="12" s="1"/>
  <c r="G61" i="12"/>
  <c r="F62" i="12"/>
  <c r="G62" i="12"/>
  <c r="G68" i="1"/>
  <c r="E68" i="2"/>
  <c r="M68" i="1"/>
  <c r="F68" i="1"/>
  <c r="H68" i="1"/>
  <c r="I68" i="1"/>
  <c r="O14" i="19"/>
  <c r="O13" i="19"/>
  <c r="O37" i="19"/>
  <c r="O12" i="19"/>
  <c r="G68" i="2" l="1"/>
  <c r="H68" i="2"/>
  <c r="F68" i="2"/>
  <c r="I68" i="2"/>
  <c r="I73" i="3"/>
  <c r="F73" i="3"/>
  <c r="H73" i="3"/>
  <c r="G73" i="3"/>
  <c r="H72" i="2"/>
  <c r="I72" i="2"/>
  <c r="F72" i="2"/>
  <c r="G72" i="2"/>
  <c r="N68" i="12"/>
  <c r="H61" i="2"/>
  <c r="F61" i="2"/>
  <c r="I61" i="2"/>
  <c r="G61" i="2"/>
  <c r="G62" i="2"/>
  <c r="F62" i="2"/>
  <c r="I67" i="2"/>
  <c r="H67" i="2"/>
  <c r="F67" i="2"/>
  <c r="G67" i="2"/>
  <c r="H70" i="2"/>
  <c r="I70" i="2"/>
  <c r="G71" i="2"/>
  <c r="I66" i="2"/>
  <c r="F66" i="2"/>
  <c r="G66" i="2"/>
  <c r="H66" i="2"/>
  <c r="F65" i="2"/>
  <c r="H65" i="2"/>
  <c r="G65" i="2"/>
  <c r="I65" i="2"/>
  <c r="F8" i="2"/>
  <c r="N73" i="12"/>
  <c r="G73" i="12"/>
  <c r="F73" i="12"/>
  <c r="N61" i="12"/>
  <c r="N62" i="12"/>
  <c r="N71" i="12"/>
  <c r="G73" i="1"/>
  <c r="F73" i="1"/>
  <c r="I73" i="1"/>
  <c r="E73" i="2"/>
  <c r="H73" i="1"/>
  <c r="N67" i="12"/>
  <c r="F64" i="2"/>
  <c r="I64" i="2"/>
  <c r="H64" i="2"/>
  <c r="G64" i="2"/>
  <c r="R10" i="19"/>
  <c r="I74" i="3" l="1"/>
  <c r="F74" i="3"/>
  <c r="G74" i="3"/>
  <c r="H74" i="3"/>
  <c r="F74" i="12"/>
  <c r="N74" i="12"/>
  <c r="G74" i="12"/>
  <c r="O11" i="19"/>
  <c r="O1" i="19" s="1"/>
  <c r="I73" i="2"/>
  <c r="F73" i="2"/>
  <c r="G73" i="2"/>
  <c r="H73" i="2"/>
  <c r="G74" i="1"/>
  <c r="F74" i="1"/>
  <c r="I74" i="1"/>
  <c r="E74" i="2"/>
  <c r="H74" i="1"/>
  <c r="R9" i="19"/>
  <c r="I74" i="2" l="1"/>
  <c r="G74" i="2"/>
  <c r="H74" i="2"/>
  <c r="F74" i="2"/>
  <c r="G69" i="12"/>
  <c r="F69" i="12"/>
  <c r="F70" i="12"/>
  <c r="G70" i="12"/>
  <c r="C57" i="19"/>
  <c r="I69" i="3"/>
  <c r="G69" i="3"/>
  <c r="F69" i="3"/>
  <c r="H69" i="3"/>
  <c r="F70" i="3"/>
  <c r="G70" i="3"/>
  <c r="G69" i="1"/>
  <c r="M69" i="1"/>
  <c r="F69" i="1"/>
  <c r="E69" i="2"/>
  <c r="I69" i="1"/>
  <c r="H69" i="1"/>
  <c r="F70" i="1"/>
  <c r="G70" i="1"/>
  <c r="G76" i="1" l="1"/>
  <c r="E76" i="2"/>
  <c r="F76" i="1"/>
  <c r="H76" i="1"/>
  <c r="I76" i="1"/>
  <c r="E75" i="2"/>
  <c r="F75" i="1"/>
  <c r="H75" i="1"/>
  <c r="I75" i="1"/>
  <c r="G75" i="1"/>
  <c r="F76" i="12"/>
  <c r="G76" i="12"/>
  <c r="F75" i="12"/>
  <c r="G75" i="12"/>
  <c r="N75" i="12"/>
  <c r="G76" i="3"/>
  <c r="I76" i="3"/>
  <c r="F76" i="3"/>
  <c r="H76" i="3"/>
  <c r="G75" i="3"/>
  <c r="H75" i="3"/>
  <c r="I75" i="3"/>
  <c r="F75" i="3"/>
  <c r="F69" i="2"/>
  <c r="I69" i="2"/>
  <c r="H69" i="2"/>
  <c r="G69" i="2"/>
  <c r="G70" i="2"/>
  <c r="F70" i="2"/>
  <c r="P16" i="12"/>
  <c r="N69" i="12"/>
  <c r="N70" i="12"/>
  <c r="I75" i="2" l="1"/>
  <c r="H75" i="2"/>
  <c r="F75" i="2"/>
  <c r="G75" i="2"/>
  <c r="G76" i="2"/>
  <c r="F76" i="2"/>
  <c r="I76" i="2"/>
  <c r="H76" i="2"/>
  <c r="N76" i="12"/>
  <c r="G77" i="1" l="1"/>
  <c r="F77" i="1"/>
  <c r="I77" i="1"/>
  <c r="H77" i="1"/>
  <c r="E77" i="2"/>
  <c r="I77" i="3"/>
  <c r="G77" i="3"/>
  <c r="H77" i="3"/>
  <c r="F77" i="3"/>
  <c r="N77" i="12"/>
  <c r="F77" i="12"/>
  <c r="G77" i="12"/>
  <c r="G78" i="1"/>
  <c r="F78" i="1"/>
  <c r="I78" i="1"/>
  <c r="H78" i="1"/>
  <c r="E78" i="2"/>
  <c r="F78" i="12"/>
  <c r="N78" i="12"/>
  <c r="G78" i="12"/>
  <c r="I78" i="3"/>
  <c r="F78" i="3"/>
  <c r="H78" i="3"/>
  <c r="G78" i="3"/>
  <c r="R12" i="19"/>
  <c r="F78" i="2" l="1"/>
  <c r="G78" i="2"/>
  <c r="H78" i="2"/>
  <c r="I78" i="2"/>
  <c r="E79" i="2"/>
  <c r="F79" i="1"/>
  <c r="H79" i="1"/>
  <c r="G79" i="1"/>
  <c r="I79" i="1"/>
  <c r="G79" i="3"/>
  <c r="H79" i="3"/>
  <c r="I79" i="3"/>
  <c r="F79" i="3"/>
  <c r="G77" i="2"/>
  <c r="F77" i="2"/>
  <c r="I77" i="2"/>
  <c r="H77" i="2"/>
  <c r="G79" i="12"/>
  <c r="F79" i="12"/>
  <c r="R11" i="19"/>
  <c r="R13" i="19"/>
  <c r="P20" i="12" l="1"/>
  <c r="N79" i="12"/>
  <c r="P24" i="12"/>
  <c r="I79" i="2"/>
  <c r="H79" i="2"/>
  <c r="G79" i="2"/>
  <c r="F79" i="2"/>
  <c r="R1" i="19"/>
  <c r="F80" i="3" l="1"/>
  <c r="G80" i="3"/>
  <c r="I80" i="3"/>
  <c r="H80" i="3"/>
  <c r="G80" i="1"/>
  <c r="H80" i="1"/>
  <c r="I80" i="1"/>
  <c r="E80" i="2"/>
  <c r="F80" i="1"/>
  <c r="F80" i="2" l="1"/>
  <c r="G80" i="2"/>
  <c r="H80" i="2"/>
  <c r="I80" i="2"/>
  <c r="G81" i="1"/>
  <c r="H81" i="1"/>
  <c r="E81" i="2"/>
  <c r="I81" i="1"/>
  <c r="F81" i="1"/>
  <c r="G81" i="3"/>
  <c r="H81" i="3"/>
  <c r="I81" i="3"/>
  <c r="F81" i="3"/>
  <c r="H82" i="3" l="1"/>
  <c r="G82" i="3"/>
  <c r="I82" i="3"/>
  <c r="F82" i="3"/>
  <c r="G82" i="1"/>
  <c r="F82" i="1"/>
  <c r="E82" i="2"/>
  <c r="H82" i="1"/>
  <c r="I82" i="1"/>
  <c r="G81" i="2"/>
  <c r="H81" i="2"/>
  <c r="I81" i="2"/>
  <c r="F81" i="2"/>
  <c r="I83" i="3" l="1"/>
  <c r="F83" i="3"/>
  <c r="G83" i="3"/>
  <c r="H83" i="3"/>
  <c r="H82" i="2"/>
  <c r="I82" i="2"/>
  <c r="F82" i="2"/>
  <c r="G82" i="2"/>
  <c r="E83" i="2"/>
  <c r="G83" i="1"/>
  <c r="H83" i="1"/>
  <c r="I83" i="1"/>
  <c r="F83" i="1"/>
  <c r="I83" i="2" l="1"/>
  <c r="F83" i="2"/>
  <c r="H83" i="2"/>
  <c r="G83" i="2"/>
  <c r="F84" i="3"/>
  <c r="I84" i="3"/>
  <c r="G84" i="3"/>
  <c r="H84" i="3"/>
  <c r="G84" i="1"/>
  <c r="I84" i="1"/>
  <c r="H84" i="1"/>
  <c r="F84" i="1"/>
  <c r="E84" i="2"/>
  <c r="F84" i="2" l="1"/>
  <c r="I84" i="2"/>
  <c r="G84" i="2"/>
  <c r="H84" i="2"/>
  <c r="G85" i="1"/>
  <c r="I85" i="1"/>
  <c r="F85" i="1"/>
  <c r="H85" i="1"/>
  <c r="E85" i="2"/>
  <c r="G85" i="3"/>
  <c r="H85" i="3"/>
  <c r="I85" i="3"/>
  <c r="F85" i="3"/>
  <c r="G85" i="2" l="1"/>
  <c r="H85" i="2"/>
  <c r="I85" i="2"/>
  <c r="F85" i="2"/>
  <c r="G86" i="1"/>
  <c r="I86" i="1"/>
  <c r="E86" i="2"/>
  <c r="H86" i="1"/>
  <c r="F86" i="1"/>
  <c r="H86" i="3"/>
  <c r="G86" i="3"/>
  <c r="I86" i="3"/>
  <c r="F86" i="3"/>
  <c r="E87" i="2" l="1"/>
  <c r="G87" i="1"/>
  <c r="F87" i="1"/>
  <c r="H87" i="1"/>
  <c r="I87" i="1"/>
  <c r="H86" i="2"/>
  <c r="G86" i="2"/>
  <c r="I86" i="2"/>
  <c r="F86" i="2"/>
  <c r="I87" i="3"/>
  <c r="F87" i="3"/>
  <c r="G87" i="3"/>
  <c r="H87" i="3"/>
  <c r="I87" i="2" l="1"/>
  <c r="F87" i="2"/>
  <c r="G87" i="2"/>
  <c r="H87" i="2"/>
  <c r="F88" i="3"/>
  <c r="G88" i="3"/>
  <c r="H88" i="3"/>
  <c r="I88" i="3"/>
  <c r="G88" i="1"/>
  <c r="E88" i="2"/>
  <c r="H88" i="1"/>
  <c r="I88" i="1"/>
  <c r="F88" i="1"/>
  <c r="G89" i="1" l="1"/>
  <c r="F89" i="1"/>
  <c r="H89" i="1"/>
  <c r="E89" i="2"/>
  <c r="I89" i="1"/>
  <c r="F88" i="2"/>
  <c r="G88" i="2"/>
  <c r="I88" i="2"/>
  <c r="H88" i="2"/>
  <c r="G89" i="3"/>
  <c r="H89" i="3"/>
  <c r="I89" i="3"/>
  <c r="F89" i="3"/>
  <c r="G89" i="2" l="1"/>
  <c r="H89" i="2"/>
  <c r="I89" i="2"/>
  <c r="F89" i="2"/>
  <c r="H90" i="3"/>
  <c r="I90" i="3"/>
  <c r="F90" i="3"/>
  <c r="G90" i="3"/>
  <c r="G90" i="1"/>
  <c r="E90" i="2"/>
  <c r="H90" i="1"/>
  <c r="I90" i="1"/>
  <c r="F90" i="1"/>
  <c r="E91" i="2" l="1"/>
  <c r="G91" i="1"/>
  <c r="I91" i="1"/>
  <c r="H91" i="1"/>
  <c r="F91" i="1"/>
  <c r="H90" i="2"/>
  <c r="I90" i="2"/>
  <c r="F90" i="2"/>
  <c r="G90" i="2"/>
  <c r="I91" i="3"/>
  <c r="H91" i="3"/>
  <c r="F91" i="3"/>
  <c r="G91" i="3"/>
  <c r="I91" i="2" l="1"/>
  <c r="F91" i="2"/>
  <c r="G91" i="2"/>
  <c r="H91" i="2"/>
  <c r="F92" i="3"/>
  <c r="G92" i="3"/>
  <c r="H92" i="3"/>
  <c r="I92" i="3"/>
  <c r="G92" i="1"/>
  <c r="I92" i="1"/>
  <c r="H92" i="1"/>
  <c r="F92" i="1"/>
  <c r="E92" i="2"/>
  <c r="G93" i="1" l="1"/>
  <c r="I93" i="1"/>
  <c r="H93" i="1"/>
  <c r="E93" i="2"/>
  <c r="F93" i="1"/>
  <c r="G93" i="3"/>
  <c r="F93" i="3"/>
  <c r="H93" i="3"/>
  <c r="I93" i="3"/>
  <c r="F92" i="2"/>
  <c r="I92" i="2"/>
  <c r="G92" i="2"/>
  <c r="H92" i="2"/>
  <c r="G93" i="2" l="1"/>
  <c r="H93" i="2"/>
  <c r="F93" i="2"/>
  <c r="I93" i="2"/>
  <c r="H94" i="3"/>
  <c r="G94" i="3"/>
  <c r="I94" i="3"/>
  <c r="F94" i="3"/>
  <c r="G94" i="1"/>
  <c r="E94" i="2"/>
  <c r="H94" i="1"/>
  <c r="I94" i="1"/>
  <c r="F94" i="1"/>
  <c r="E95" i="2" l="1"/>
  <c r="G95" i="1"/>
  <c r="I95" i="1"/>
  <c r="F95" i="1"/>
  <c r="H95" i="1"/>
  <c r="H94" i="2"/>
  <c r="G94" i="2"/>
  <c r="I94" i="2"/>
  <c r="F94" i="2"/>
  <c r="I95" i="3"/>
  <c r="F95" i="3"/>
  <c r="H95" i="3"/>
  <c r="G95" i="3"/>
  <c r="G96" i="1" l="1"/>
  <c r="E96" i="2"/>
  <c r="F96" i="1"/>
  <c r="H96" i="1"/>
  <c r="I96" i="1"/>
  <c r="F96" i="3"/>
  <c r="G96" i="3"/>
  <c r="I96" i="3"/>
  <c r="H96" i="3"/>
  <c r="I95" i="2"/>
  <c r="F95" i="2"/>
  <c r="H95" i="2"/>
  <c r="G95" i="2"/>
  <c r="G97" i="1" l="1"/>
  <c r="H97" i="1"/>
  <c r="E97" i="2"/>
  <c r="I97" i="1"/>
  <c r="F97" i="1"/>
  <c r="F96" i="2"/>
  <c r="G96" i="2"/>
  <c r="H96" i="2"/>
  <c r="I96" i="2"/>
  <c r="G97" i="3"/>
  <c r="H97" i="3"/>
  <c r="I97" i="3"/>
  <c r="F97" i="3"/>
  <c r="G98" i="1" l="1"/>
  <c r="I98" i="1"/>
  <c r="F98" i="1"/>
  <c r="E98" i="2"/>
  <c r="H98" i="1"/>
  <c r="G97" i="2"/>
  <c r="H97" i="2"/>
  <c r="I97" i="2"/>
  <c r="F97" i="2"/>
  <c r="H98" i="3"/>
  <c r="I98" i="3"/>
  <c r="F98" i="3"/>
  <c r="G98" i="3"/>
  <c r="I99" i="3" l="1"/>
  <c r="F99" i="3"/>
  <c r="G99" i="3"/>
  <c r="H99" i="3"/>
  <c r="H98" i="2"/>
  <c r="G98" i="2"/>
  <c r="I98" i="2"/>
  <c r="F98" i="2"/>
  <c r="E99" i="2"/>
  <c r="G99" i="1"/>
  <c r="H99" i="1"/>
  <c r="I99" i="1"/>
  <c r="F99" i="1"/>
  <c r="I99" i="2" l="1"/>
  <c r="H99" i="2"/>
  <c r="F99" i="2"/>
  <c r="G99" i="2"/>
  <c r="F100" i="3"/>
  <c r="I100" i="3"/>
  <c r="G100" i="3"/>
  <c r="H100" i="3"/>
  <c r="G100" i="1"/>
  <c r="I100" i="1"/>
  <c r="H100" i="1"/>
  <c r="E100" i="2"/>
  <c r="F100" i="1"/>
  <c r="F100" i="2" l="1"/>
  <c r="I100" i="2"/>
  <c r="G100" i="2"/>
  <c r="H100" i="2"/>
  <c r="G101" i="1"/>
  <c r="I101" i="1"/>
  <c r="H101" i="1"/>
  <c r="E101" i="2"/>
  <c r="F101" i="1"/>
  <c r="G101" i="3"/>
  <c r="H101" i="3"/>
  <c r="I101" i="3"/>
  <c r="F101" i="3"/>
  <c r="G101" i="2" l="1"/>
  <c r="H101" i="2"/>
  <c r="I101" i="2"/>
  <c r="F101" i="2"/>
  <c r="G102" i="1"/>
  <c r="I102" i="1"/>
  <c r="E102" i="2"/>
  <c r="H102" i="1"/>
  <c r="F102" i="1"/>
  <c r="H102" i="3"/>
  <c r="G102" i="3"/>
  <c r="I102" i="3"/>
  <c r="F102" i="3"/>
  <c r="H102" i="2" l="1"/>
  <c r="G102" i="2"/>
  <c r="I102" i="2"/>
  <c r="F102" i="2"/>
  <c r="F70" i="5" l="1"/>
  <c r="G70" i="5"/>
  <c r="I70" i="5"/>
  <c r="H70" i="5"/>
  <c r="O208" i="37" l="1"/>
  <c r="O196" i="37"/>
  <c r="G71" i="5"/>
  <c r="I71" i="5"/>
  <c r="F71" i="5"/>
  <c r="H71" i="5"/>
  <c r="O220" i="37" l="1"/>
  <c r="H70" i="16"/>
  <c r="F70" i="16"/>
  <c r="G70" i="16"/>
  <c r="I70" i="16"/>
  <c r="E70" i="4"/>
  <c r="E58" i="19"/>
  <c r="M70" i="1"/>
  <c r="C58" i="19"/>
  <c r="I155" i="38"/>
  <c r="Q35" i="38"/>
  <c r="B155" i="38"/>
  <c r="O203" i="37"/>
  <c r="H72" i="5"/>
  <c r="I72" i="5"/>
  <c r="G72" i="5"/>
  <c r="F72" i="5"/>
  <c r="H155" i="38" l="1"/>
  <c r="F155" i="38"/>
  <c r="O200" i="37"/>
  <c r="F73" i="5"/>
  <c r="I73" i="5"/>
  <c r="G73" i="5"/>
  <c r="H73" i="5"/>
  <c r="M155" i="38"/>
  <c r="I71" i="16"/>
  <c r="G71" i="16"/>
  <c r="H71" i="16"/>
  <c r="E71" i="4"/>
  <c r="E59" i="19"/>
  <c r="F71" i="16"/>
  <c r="M71" i="1"/>
  <c r="C59" i="19"/>
  <c r="I68" i="13"/>
  <c r="P63" i="13"/>
  <c r="Q63" i="13" s="1"/>
  <c r="F68" i="13"/>
  <c r="G68" i="13"/>
  <c r="H68" i="13"/>
  <c r="L155" i="38"/>
  <c r="D155" i="38"/>
  <c r="E155" i="38"/>
  <c r="I156" i="38"/>
  <c r="Q36" i="38"/>
  <c r="B156" i="38"/>
  <c r="P70" i="14"/>
  <c r="Q70" i="14" s="1"/>
  <c r="G70" i="14"/>
  <c r="F70" i="14"/>
  <c r="G155" i="38"/>
  <c r="O232" i="37"/>
  <c r="J155" i="38"/>
  <c r="K155" i="38"/>
  <c r="F70" i="4"/>
  <c r="G70" i="4"/>
  <c r="H70" i="4"/>
  <c r="I70" i="4"/>
  <c r="M64" i="13"/>
  <c r="N64" i="13" s="1"/>
  <c r="J156" i="38" l="1"/>
  <c r="O216" i="37"/>
  <c r="C155" i="38"/>
  <c r="O35" i="38"/>
  <c r="N35" i="38"/>
  <c r="I72" i="16"/>
  <c r="H72" i="16"/>
  <c r="E60" i="19"/>
  <c r="F72" i="16"/>
  <c r="G72" i="16"/>
  <c r="E72" i="4"/>
  <c r="M72" i="1"/>
  <c r="C60" i="19"/>
  <c r="F74" i="5"/>
  <c r="I74" i="5"/>
  <c r="H74" i="5"/>
  <c r="G74" i="5"/>
  <c r="O227" i="37"/>
  <c r="E156" i="38"/>
  <c r="F156" i="38"/>
  <c r="O205" i="37"/>
  <c r="O201" i="37"/>
  <c r="O199" i="37"/>
  <c r="O198" i="37"/>
  <c r="F71" i="4"/>
  <c r="H71" i="4"/>
  <c r="I71" i="4"/>
  <c r="G71" i="4"/>
  <c r="M65" i="13"/>
  <c r="N65" i="13" s="1"/>
  <c r="Q37" i="38"/>
  <c r="I157" i="38"/>
  <c r="B157" i="38"/>
  <c r="B159" i="38"/>
  <c r="I160" i="38"/>
  <c r="O244" i="37"/>
  <c r="H156" i="38"/>
  <c r="O214" i="37"/>
  <c r="H69" i="13"/>
  <c r="G69" i="13"/>
  <c r="I69" i="13"/>
  <c r="F69" i="13"/>
  <c r="P64" i="13"/>
  <c r="Q64" i="13" s="1"/>
  <c r="O207" i="37"/>
  <c r="G74" i="16"/>
  <c r="H74" i="16"/>
  <c r="I74" i="16"/>
  <c r="F74" i="16"/>
  <c r="E74" i="4"/>
  <c r="E62" i="19"/>
  <c r="C62" i="19"/>
  <c r="M74" i="1"/>
  <c r="O202" i="37"/>
  <c r="G156" i="38"/>
  <c r="K156" i="38"/>
  <c r="O251" i="37"/>
  <c r="M156" i="38"/>
  <c r="D156" i="38"/>
  <c r="L156" i="38"/>
  <c r="O204" i="37"/>
  <c r="O206" i="37"/>
  <c r="P71" i="14"/>
  <c r="Q71" i="14" s="1"/>
  <c r="G71" i="14"/>
  <c r="F71" i="14"/>
  <c r="O215" i="37"/>
  <c r="I159" i="38"/>
  <c r="Q39" i="38"/>
  <c r="O209" i="37" l="1"/>
  <c r="G159" i="38"/>
  <c r="H159" i="38"/>
  <c r="E159" i="38"/>
  <c r="J157" i="38"/>
  <c r="D157" i="38"/>
  <c r="P74" i="14"/>
  <c r="G74" i="14"/>
  <c r="F74" i="14"/>
  <c r="P72" i="14"/>
  <c r="Q72" i="14" s="1"/>
  <c r="F72" i="14"/>
  <c r="G72" i="14"/>
  <c r="D159" i="38"/>
  <c r="E157" i="38"/>
  <c r="H157" i="38"/>
  <c r="O218" i="37"/>
  <c r="O219" i="37"/>
  <c r="O217" i="37"/>
  <c r="H74" i="4"/>
  <c r="I74" i="4"/>
  <c r="R45" i="13"/>
  <c r="F72" i="4"/>
  <c r="R53" i="13"/>
  <c r="G72" i="4"/>
  <c r="M66" i="13"/>
  <c r="I72" i="4"/>
  <c r="H72" i="4"/>
  <c r="I70" i="13"/>
  <c r="F70" i="13"/>
  <c r="G70" i="13"/>
  <c r="P65" i="13"/>
  <c r="Q65" i="13" s="1"/>
  <c r="H70" i="13"/>
  <c r="F159" i="38"/>
  <c r="O248" i="37"/>
  <c r="J159" i="38"/>
  <c r="O252" i="37"/>
  <c r="K157" i="38"/>
  <c r="O229" i="37"/>
  <c r="F157" i="38"/>
  <c r="O224" i="37"/>
  <c r="G157" i="38"/>
  <c r="O225" i="37"/>
  <c r="I72" i="13"/>
  <c r="F72" i="13"/>
  <c r="H72" i="13"/>
  <c r="G73" i="16"/>
  <c r="E73" i="4"/>
  <c r="I73" i="16"/>
  <c r="H73" i="16"/>
  <c r="E61" i="19"/>
  <c r="F73" i="16"/>
  <c r="C61" i="19"/>
  <c r="M73" i="1"/>
  <c r="E63" i="19"/>
  <c r="I75" i="16"/>
  <c r="G75" i="16"/>
  <c r="H75" i="16"/>
  <c r="E75" i="4"/>
  <c r="F75" i="16"/>
  <c r="M75" i="1"/>
  <c r="C63" i="19"/>
  <c r="C156" i="38"/>
  <c r="N36" i="38"/>
  <c r="O36" i="38"/>
  <c r="G75" i="5"/>
  <c r="I75" i="5"/>
  <c r="H75" i="5"/>
  <c r="F75" i="5"/>
  <c r="O256" i="37"/>
  <c r="K159" i="38"/>
  <c r="L159" i="38"/>
  <c r="O263" i="37"/>
  <c r="I161" i="38"/>
  <c r="O239" i="37"/>
  <c r="M157" i="38"/>
  <c r="O230" i="37"/>
  <c r="L157" i="38"/>
  <c r="O197" i="37"/>
  <c r="N95" i="38"/>
  <c r="O95" i="38"/>
  <c r="O210" i="37"/>
  <c r="O213" i="37"/>
  <c r="I158" i="38"/>
  <c r="Q38" i="38"/>
  <c r="B158" i="38"/>
  <c r="O212" i="37"/>
  <c r="O211" i="37"/>
  <c r="B160" i="38"/>
  <c r="O221" i="37" l="1"/>
  <c r="J160" i="38"/>
  <c r="O275" i="37"/>
  <c r="H158" i="38"/>
  <c r="J158" i="38"/>
  <c r="H73" i="4"/>
  <c r="I73" i="4"/>
  <c r="G73" i="4"/>
  <c r="F73" i="4"/>
  <c r="H76" i="5"/>
  <c r="I76" i="5"/>
  <c r="G76" i="5"/>
  <c r="F76" i="5"/>
  <c r="H160" i="38"/>
  <c r="K160" i="38"/>
  <c r="E158" i="38"/>
  <c r="G158" i="38"/>
  <c r="O253" i="37"/>
  <c r="F75" i="4"/>
  <c r="I75" i="4"/>
  <c r="H75" i="4"/>
  <c r="G75" i="4"/>
  <c r="F73" i="14"/>
  <c r="G73" i="14"/>
  <c r="P73" i="14"/>
  <c r="Q73" i="14" s="1"/>
  <c r="B161" i="38"/>
  <c r="R32" i="13"/>
  <c r="N66" i="13"/>
  <c r="R24" i="13"/>
  <c r="F74" i="4"/>
  <c r="O226" i="37"/>
  <c r="O246" i="37"/>
  <c r="O222" i="37"/>
  <c r="O250" i="37"/>
  <c r="N96" i="38"/>
  <c r="E160" i="38"/>
  <c r="D160" i="38"/>
  <c r="M158" i="38"/>
  <c r="P75" i="14"/>
  <c r="Q75" i="14" s="1"/>
  <c r="F75" i="14"/>
  <c r="G75" i="14"/>
  <c r="P66" i="13"/>
  <c r="I71" i="13"/>
  <c r="F71" i="13"/>
  <c r="G71" i="13"/>
  <c r="H71" i="13"/>
  <c r="G74" i="4"/>
  <c r="C157" i="38"/>
  <c r="O37" i="38"/>
  <c r="N37" i="38"/>
  <c r="O96" i="38"/>
  <c r="F160" i="38"/>
  <c r="O260" i="37"/>
  <c r="O268" i="37"/>
  <c r="G160" i="38"/>
  <c r="O261" i="37"/>
  <c r="L160" i="38"/>
  <c r="O266" i="37"/>
  <c r="L158" i="38"/>
  <c r="O242" i="37"/>
  <c r="K158" i="38"/>
  <c r="O241" i="37"/>
  <c r="D158" i="38"/>
  <c r="O234" i="37"/>
  <c r="F158" i="38"/>
  <c r="O236" i="37"/>
  <c r="O231" i="37"/>
  <c r="I76" i="16"/>
  <c r="E76" i="4"/>
  <c r="F76" i="16"/>
  <c r="H76" i="16"/>
  <c r="E64" i="19"/>
  <c r="G76" i="16"/>
  <c r="M76" i="1"/>
  <c r="C64" i="19"/>
  <c r="O254" i="37"/>
  <c r="H73" i="13"/>
  <c r="F73" i="13"/>
  <c r="G73" i="13"/>
  <c r="I73" i="13"/>
  <c r="G72" i="13"/>
  <c r="O223" i="37"/>
  <c r="O228" i="37"/>
  <c r="O247" i="37"/>
  <c r="O249" i="37"/>
  <c r="O233" i="37" l="1"/>
  <c r="J161" i="38"/>
  <c r="I163" i="38"/>
  <c r="K161" i="38"/>
  <c r="O277" i="37"/>
  <c r="H161" i="38"/>
  <c r="O274" i="37"/>
  <c r="M159" i="38"/>
  <c r="O255" i="37"/>
  <c r="F76" i="4"/>
  <c r="G76" i="4"/>
  <c r="I76" i="4"/>
  <c r="H76" i="4"/>
  <c r="O258" i="37"/>
  <c r="O259" i="37"/>
  <c r="O235" i="37"/>
  <c r="O265" i="37"/>
  <c r="Q74" i="14"/>
  <c r="N97" i="38"/>
  <c r="O280" i="37"/>
  <c r="I162" i="38"/>
  <c r="I74" i="13"/>
  <c r="F74" i="13"/>
  <c r="H74" i="13"/>
  <c r="G74" i="13"/>
  <c r="E161" i="38"/>
  <c r="O271" i="37"/>
  <c r="F76" i="14"/>
  <c r="P76" i="14"/>
  <c r="Q76" i="14" s="1"/>
  <c r="G76" i="14"/>
  <c r="C158" i="38"/>
  <c r="O38" i="38"/>
  <c r="N38" i="38"/>
  <c r="O97" i="38"/>
  <c r="L161" i="38"/>
  <c r="F161" i="38"/>
  <c r="D161" i="38"/>
  <c r="G161" i="38"/>
  <c r="W24" i="13"/>
  <c r="W32" i="13"/>
  <c r="Q66" i="13"/>
  <c r="O243" i="37"/>
  <c r="F77" i="5"/>
  <c r="G77" i="5"/>
  <c r="H77" i="5"/>
  <c r="I77" i="5"/>
  <c r="O237" i="37"/>
  <c r="O262" i="37"/>
  <c r="O240" i="37"/>
  <c r="O238" i="37"/>
  <c r="O264" i="37"/>
  <c r="K162" i="38" l="1"/>
  <c r="O289" i="37"/>
  <c r="J162" i="38"/>
  <c r="O288" i="37"/>
  <c r="F162" i="38"/>
  <c r="O284" i="37"/>
  <c r="O287" i="37"/>
  <c r="O270" i="37"/>
  <c r="F78" i="5"/>
  <c r="H78" i="5"/>
  <c r="G78" i="5"/>
  <c r="I78" i="5"/>
  <c r="O278" i="37"/>
  <c r="G78" i="16"/>
  <c r="F78" i="16"/>
  <c r="I78" i="16"/>
  <c r="E78" i="4"/>
  <c r="E66" i="19"/>
  <c r="H78" i="16"/>
  <c r="M78" i="1"/>
  <c r="C66" i="19"/>
  <c r="O98" i="38"/>
  <c r="G162" i="38"/>
  <c r="G77" i="16"/>
  <c r="F77" i="16"/>
  <c r="I77" i="16"/>
  <c r="E77" i="4"/>
  <c r="H77" i="16"/>
  <c r="E65" i="19"/>
  <c r="C65" i="19"/>
  <c r="M77" i="1"/>
  <c r="O299" i="37"/>
  <c r="B163" i="38"/>
  <c r="B162" i="38"/>
  <c r="N98" i="38"/>
  <c r="O292" i="37"/>
  <c r="C159" i="38"/>
  <c r="O39" i="38"/>
  <c r="N39" i="38"/>
  <c r="H162" i="38"/>
  <c r="L162" i="38"/>
  <c r="E162" i="38"/>
  <c r="D162" i="38"/>
  <c r="M160" i="38"/>
  <c r="O273" i="37"/>
  <c r="O272" i="37"/>
  <c r="O276" i="37"/>
  <c r="C160" i="38" l="1"/>
  <c r="N40" i="38"/>
  <c r="O40" i="38"/>
  <c r="F77" i="4"/>
  <c r="G77" i="4"/>
  <c r="H77" i="4"/>
  <c r="I77" i="4"/>
  <c r="F78" i="4"/>
  <c r="H78" i="4"/>
  <c r="I78" i="4"/>
  <c r="G78" i="4"/>
  <c r="I165" i="38"/>
  <c r="E163" i="38"/>
  <c r="D163" i="38"/>
  <c r="G163" i="38"/>
  <c r="O267" i="37"/>
  <c r="O283" i="37"/>
  <c r="O286" i="37"/>
  <c r="H75" i="13"/>
  <c r="I75" i="13"/>
  <c r="F75" i="13"/>
  <c r="G75" i="13"/>
  <c r="O285" i="37"/>
  <c r="P78" i="14"/>
  <c r="G78" i="14"/>
  <c r="I164" i="38"/>
  <c r="J163" i="38"/>
  <c r="L163" i="38"/>
  <c r="H163" i="38"/>
  <c r="M161" i="38"/>
  <c r="O245" i="37"/>
  <c r="O99" i="38"/>
  <c r="N99" i="38"/>
  <c r="F78" i="14"/>
  <c r="P77" i="14"/>
  <c r="Q77" i="14" s="1"/>
  <c r="G77" i="14"/>
  <c r="F77" i="14"/>
  <c r="F163" i="38"/>
  <c r="O296" i="37"/>
  <c r="K163" i="38"/>
  <c r="O301" i="37"/>
  <c r="O282" i="37"/>
  <c r="O290" i="37"/>
  <c r="F76" i="13"/>
  <c r="I76" i="13"/>
  <c r="H76" i="13"/>
  <c r="G76" i="13"/>
  <c r="G80" i="16"/>
  <c r="E68" i="19"/>
  <c r="C68" i="19"/>
  <c r="O269" i="37" l="1"/>
  <c r="B165" i="38"/>
  <c r="B164" i="38"/>
  <c r="Q78" i="14"/>
  <c r="M80" i="1"/>
  <c r="I80" i="16"/>
  <c r="O257" i="37"/>
  <c r="O100" i="38"/>
  <c r="N100" i="38"/>
  <c r="O302" i="37"/>
  <c r="O300" i="37"/>
  <c r="G79" i="16"/>
  <c r="F79" i="16"/>
  <c r="I79" i="16"/>
  <c r="E79" i="4"/>
  <c r="E67" i="19"/>
  <c r="H79" i="16"/>
  <c r="M79" i="1"/>
  <c r="C67" i="19"/>
  <c r="O297" i="37"/>
  <c r="O295" i="37"/>
  <c r="O311" i="37"/>
  <c r="O323" i="37"/>
  <c r="U323" i="37" s="1"/>
  <c r="F80" i="16"/>
  <c r="H80" i="16"/>
  <c r="C161" i="38"/>
  <c r="O41" i="38"/>
  <c r="N41" i="38"/>
  <c r="I166" i="38"/>
  <c r="E69" i="19"/>
  <c r="M162" i="38"/>
  <c r="E80" i="4"/>
  <c r="F80" i="4" s="1"/>
  <c r="O279" i="37"/>
  <c r="O298" i="37"/>
  <c r="H80" i="5"/>
  <c r="I80" i="5"/>
  <c r="G80" i="5"/>
  <c r="F80" i="5"/>
  <c r="G79" i="5"/>
  <c r="I79" i="5"/>
  <c r="H79" i="5"/>
  <c r="F79" i="5"/>
  <c r="O294" i="37"/>
  <c r="G81" i="16"/>
  <c r="H81" i="16"/>
  <c r="I81" i="16"/>
  <c r="E81" i="4"/>
  <c r="F81" i="16"/>
  <c r="C69" i="19"/>
  <c r="M81" i="1"/>
  <c r="I80" i="4"/>
  <c r="G80" i="4"/>
  <c r="H80" i="4"/>
  <c r="I78" i="13"/>
  <c r="F78" i="13"/>
  <c r="G78" i="13"/>
  <c r="H78" i="13"/>
  <c r="E165" i="38" l="1"/>
  <c r="L164" i="38"/>
  <c r="O314" i="37"/>
  <c r="C162" i="38"/>
  <c r="N42" i="38"/>
  <c r="O42" i="38"/>
  <c r="H165" i="38"/>
  <c r="K165" i="38"/>
  <c r="H164" i="38"/>
  <c r="M163" i="38"/>
  <c r="O303" i="37"/>
  <c r="O304" i="37"/>
  <c r="F79" i="4"/>
  <c r="I79" i="4"/>
  <c r="G79" i="4"/>
  <c r="H79" i="4"/>
  <c r="O101" i="38"/>
  <c r="J164" i="38"/>
  <c r="O328" i="37"/>
  <c r="G165" i="38"/>
  <c r="J165" i="38"/>
  <c r="O305" i="37"/>
  <c r="E164" i="38"/>
  <c r="G164" i="38"/>
  <c r="O309" i="37"/>
  <c r="I167" i="38"/>
  <c r="F81" i="5"/>
  <c r="I81" i="5"/>
  <c r="G81" i="5"/>
  <c r="H81" i="5"/>
  <c r="P79" i="14"/>
  <c r="F79" i="14"/>
  <c r="G79" i="14"/>
  <c r="O316" i="37"/>
  <c r="U316" i="37" s="1"/>
  <c r="N101" i="38"/>
  <c r="D165" i="38"/>
  <c r="O318" i="37"/>
  <c r="U318" i="37" s="1"/>
  <c r="F165" i="38"/>
  <c r="O320" i="37"/>
  <c r="U320" i="37" s="1"/>
  <c r="L165" i="38"/>
  <c r="O326" i="37"/>
  <c r="U326" i="37" s="1"/>
  <c r="F164" i="38"/>
  <c r="O308" i="37"/>
  <c r="K164" i="38"/>
  <c r="O313" i="37"/>
  <c r="D164" i="38"/>
  <c r="O306" i="37"/>
  <c r="O291" i="37"/>
  <c r="B166" i="38"/>
  <c r="H77" i="13"/>
  <c r="F77" i="13"/>
  <c r="G77" i="13"/>
  <c r="I77" i="13"/>
  <c r="G82" i="16"/>
  <c r="H82" i="16"/>
  <c r="I82" i="16"/>
  <c r="E82" i="4"/>
  <c r="F82" i="16"/>
  <c r="E70" i="19"/>
  <c r="C70" i="19"/>
  <c r="M82" i="1"/>
  <c r="I81" i="4"/>
  <c r="F81" i="4"/>
  <c r="G81" i="4"/>
  <c r="H81" i="4"/>
  <c r="M165" i="38" l="1"/>
  <c r="O327" i="37"/>
  <c r="U327" i="37" s="1"/>
  <c r="O293" i="37"/>
  <c r="N103" i="38"/>
  <c r="O103" i="38"/>
  <c r="M164" i="38"/>
  <c r="B167" i="38"/>
  <c r="G166" i="38"/>
  <c r="D166" i="38"/>
  <c r="C163" i="38"/>
  <c r="N43" i="38"/>
  <c r="O43" i="38"/>
  <c r="C164" i="38"/>
  <c r="O44" i="38"/>
  <c r="N44" i="38"/>
  <c r="O321" i="37"/>
  <c r="U321" i="37" s="1"/>
  <c r="O310" i="37"/>
  <c r="O322" i="37"/>
  <c r="U322" i="37" s="1"/>
  <c r="L166" i="38"/>
  <c r="J166" i="38"/>
  <c r="H166" i="38"/>
  <c r="O307" i="37"/>
  <c r="O324" i="37"/>
  <c r="T324" i="37"/>
  <c r="O335" i="37"/>
  <c r="O319" i="37"/>
  <c r="U319" i="37" s="1"/>
  <c r="H83" i="16"/>
  <c r="I168" i="38"/>
  <c r="O347" i="37"/>
  <c r="F166" i="38"/>
  <c r="E166" i="38"/>
  <c r="K166" i="38"/>
  <c r="O281" i="37"/>
  <c r="O102" i="38"/>
  <c r="N102" i="38"/>
  <c r="S32" i="14"/>
  <c r="Q79" i="14"/>
  <c r="O312" i="37"/>
  <c r="O325" i="37"/>
  <c r="U325" i="37" s="1"/>
  <c r="F82" i="5"/>
  <c r="H82" i="5"/>
  <c r="I82" i="5"/>
  <c r="G82" i="5"/>
  <c r="I82" i="4"/>
  <c r="F82" i="4"/>
  <c r="G82" i="4"/>
  <c r="H82" i="4"/>
  <c r="E71" i="19"/>
  <c r="F83" i="16"/>
  <c r="L167" i="38" l="1"/>
  <c r="O350" i="37"/>
  <c r="C165" i="38"/>
  <c r="N45" i="38"/>
  <c r="O45" i="38"/>
  <c r="O352" i="37"/>
  <c r="F167" i="38"/>
  <c r="K167" i="38"/>
  <c r="E83" i="4"/>
  <c r="H83" i="4" s="1"/>
  <c r="G83" i="16"/>
  <c r="O331" i="37"/>
  <c r="O340" i="37"/>
  <c r="G83" i="5"/>
  <c r="I83" i="5"/>
  <c r="F83" i="5"/>
  <c r="H83" i="5"/>
  <c r="U324" i="37"/>
  <c r="V324" i="37"/>
  <c r="O334" i="37"/>
  <c r="O338" i="37"/>
  <c r="O330" i="37"/>
  <c r="O315" i="37"/>
  <c r="D167" i="38"/>
  <c r="O342" i="37"/>
  <c r="O359" i="37"/>
  <c r="E167" i="38"/>
  <c r="O343" i="37"/>
  <c r="G167" i="38"/>
  <c r="O345" i="37"/>
  <c r="I169" i="38"/>
  <c r="C71" i="19"/>
  <c r="I83" i="16"/>
  <c r="B168" i="38"/>
  <c r="N104" i="38"/>
  <c r="H167" i="38"/>
  <c r="O346" i="37"/>
  <c r="M166" i="38"/>
  <c r="O339" i="37"/>
  <c r="J167" i="38"/>
  <c r="O348" i="37"/>
  <c r="M83" i="1"/>
  <c r="O337" i="37"/>
  <c r="O332" i="37"/>
  <c r="O336" i="37"/>
  <c r="O333" i="37"/>
  <c r="G84" i="16"/>
  <c r="H84" i="16"/>
  <c r="I84" i="16"/>
  <c r="E84" i="4"/>
  <c r="F84" i="16"/>
  <c r="M84" i="1"/>
  <c r="C72" i="19"/>
  <c r="I83" i="4"/>
  <c r="O329" i="37" l="1"/>
  <c r="N106" i="38"/>
  <c r="O106" i="38"/>
  <c r="O371" i="37"/>
  <c r="M167" i="38"/>
  <c r="E168" i="38"/>
  <c r="H84" i="5"/>
  <c r="G84" i="5"/>
  <c r="I84" i="5"/>
  <c r="F84" i="5"/>
  <c r="D168" i="38"/>
  <c r="G83" i="4"/>
  <c r="B169" i="38"/>
  <c r="O349" i="37"/>
  <c r="L168" i="38"/>
  <c r="O362" i="37"/>
  <c r="K168" i="38"/>
  <c r="O361" i="37"/>
  <c r="F168" i="38"/>
  <c r="O356" i="37"/>
  <c r="J168" i="38"/>
  <c r="O360" i="37"/>
  <c r="F83" i="4"/>
  <c r="O104" i="38"/>
  <c r="C166" i="38"/>
  <c r="O46" i="38"/>
  <c r="N46" i="38"/>
  <c r="I170" i="38"/>
  <c r="G168" i="38"/>
  <c r="O357" i="37"/>
  <c r="H168" i="38"/>
  <c r="O358" i="37"/>
  <c r="O364" i="37"/>
  <c r="E72" i="19"/>
  <c r="O317" i="37"/>
  <c r="U317" i="37" s="1"/>
  <c r="N105" i="38"/>
  <c r="O105" i="38"/>
  <c r="O344" i="37"/>
  <c r="G85" i="16"/>
  <c r="E73" i="19"/>
  <c r="H85" i="16"/>
  <c r="I85" i="16"/>
  <c r="E85" i="4"/>
  <c r="F85" i="16"/>
  <c r="C73" i="19"/>
  <c r="M85" i="1"/>
  <c r="I84" i="4"/>
  <c r="F84" i="4"/>
  <c r="H84" i="4"/>
  <c r="G84" i="4"/>
  <c r="G169" i="38" l="1"/>
  <c r="I171" i="38"/>
  <c r="E169" i="38"/>
  <c r="O367" i="37"/>
  <c r="J169" i="38"/>
  <c r="I85" i="5"/>
  <c r="F85" i="5"/>
  <c r="H85" i="5"/>
  <c r="G85" i="5"/>
  <c r="O354" i="37"/>
  <c r="O351" i="37"/>
  <c r="K169" i="38"/>
  <c r="O341" i="37"/>
  <c r="N107" i="38"/>
  <c r="B170" i="38"/>
  <c r="D169" i="38"/>
  <c r="O366" i="37"/>
  <c r="O363" i="37"/>
  <c r="M168" i="38"/>
  <c r="O376" i="37"/>
  <c r="L169" i="38"/>
  <c r="H169" i="38"/>
  <c r="F169" i="38"/>
  <c r="C167" i="38"/>
  <c r="O47" i="38"/>
  <c r="N47" i="38"/>
  <c r="O355" i="37"/>
  <c r="G86" i="16"/>
  <c r="H86" i="16"/>
  <c r="I86" i="16"/>
  <c r="E86" i="4"/>
  <c r="E74" i="19"/>
  <c r="F86" i="16"/>
  <c r="C74" i="19"/>
  <c r="M86" i="1"/>
  <c r="I85" i="4"/>
  <c r="F85" i="4"/>
  <c r="G85" i="4"/>
  <c r="H85" i="4"/>
  <c r="M169" i="38" l="1"/>
  <c r="F170" i="38"/>
  <c r="O353" i="37"/>
  <c r="N108" i="38"/>
  <c r="O108" i="38"/>
  <c r="O365" i="37"/>
  <c r="H170" i="38"/>
  <c r="O370" i="37"/>
  <c r="O107" i="38"/>
  <c r="O373" i="37"/>
  <c r="C168" i="38"/>
  <c r="O48" i="38"/>
  <c r="N48" i="38"/>
  <c r="C169" i="38"/>
  <c r="N49" i="38"/>
  <c r="O49" i="38"/>
  <c r="L170" i="38"/>
  <c r="O386" i="37"/>
  <c r="D170" i="38"/>
  <c r="O378" i="37"/>
  <c r="E170" i="38"/>
  <c r="O379" i="37"/>
  <c r="O372" i="37"/>
  <c r="O369" i="37"/>
  <c r="F86" i="5"/>
  <c r="I86" i="5"/>
  <c r="G86" i="5"/>
  <c r="H86" i="5"/>
  <c r="O395" i="37"/>
  <c r="I87" i="16"/>
  <c r="I172" i="38"/>
  <c r="K170" i="38"/>
  <c r="O385" i="37"/>
  <c r="G170" i="38"/>
  <c r="O381" i="37"/>
  <c r="J170" i="38"/>
  <c r="O384" i="37"/>
  <c r="O388" i="37"/>
  <c r="O368" i="37"/>
  <c r="O374" i="37"/>
  <c r="O383" i="37"/>
  <c r="B171" i="38"/>
  <c r="G87" i="16"/>
  <c r="H87" i="16"/>
  <c r="E87" i="4"/>
  <c r="F87" i="16"/>
  <c r="C75" i="19"/>
  <c r="M87" i="1"/>
  <c r="I86" i="4"/>
  <c r="F86" i="4"/>
  <c r="G86" i="4"/>
  <c r="H86" i="4"/>
  <c r="I173" i="38" l="1"/>
  <c r="G87" i="5"/>
  <c r="I87" i="5"/>
  <c r="H87" i="5"/>
  <c r="F87" i="5"/>
  <c r="O377" i="37"/>
  <c r="M171" i="38"/>
  <c r="K171" i="38"/>
  <c r="J171" i="38"/>
  <c r="B172" i="38"/>
  <c r="C170" i="38"/>
  <c r="N50" i="38"/>
  <c r="N109" i="38"/>
  <c r="O375" i="37"/>
  <c r="O400" i="37"/>
  <c r="G171" i="38"/>
  <c r="D171" i="38"/>
  <c r="O109" i="38"/>
  <c r="E171" i="38"/>
  <c r="O391" i="37"/>
  <c r="F171" i="38"/>
  <c r="O392" i="37"/>
  <c r="O407" i="37"/>
  <c r="H171" i="38"/>
  <c r="O394" i="37"/>
  <c r="L171" i="38"/>
  <c r="O398" i="37"/>
  <c r="E75" i="19"/>
  <c r="O382" i="37"/>
  <c r="O380" i="37"/>
  <c r="M170" i="38"/>
  <c r="G88" i="16"/>
  <c r="H88" i="16"/>
  <c r="I88" i="16"/>
  <c r="E88" i="4"/>
  <c r="F88" i="16"/>
  <c r="M88" i="1"/>
  <c r="C76" i="19"/>
  <c r="I87" i="4"/>
  <c r="H87" i="4"/>
  <c r="F87" i="4"/>
  <c r="G87" i="4"/>
  <c r="I174" i="38" l="1"/>
  <c r="F172" i="38"/>
  <c r="O404" i="37"/>
  <c r="H88" i="5"/>
  <c r="G88" i="5"/>
  <c r="I88" i="5"/>
  <c r="F88" i="5"/>
  <c r="C171" i="38"/>
  <c r="N51" i="38"/>
  <c r="O51" i="38"/>
  <c r="O110" i="38"/>
  <c r="O412" i="37"/>
  <c r="M172" i="38"/>
  <c r="O411" i="37"/>
  <c r="E172" i="38"/>
  <c r="O403" i="37"/>
  <c r="J172" i="38"/>
  <c r="O408" i="37"/>
  <c r="E76" i="19"/>
  <c r="O387" i="37"/>
  <c r="B173" i="38"/>
  <c r="O393" i="37"/>
  <c r="O396" i="37"/>
  <c r="O399" i="37"/>
  <c r="H172" i="38"/>
  <c r="O406" i="37"/>
  <c r="K172" i="38"/>
  <c r="O409" i="37"/>
  <c r="G172" i="38"/>
  <c r="O405" i="37"/>
  <c r="D172" i="38"/>
  <c r="O402" i="37"/>
  <c r="L172" i="38"/>
  <c r="O410" i="37"/>
  <c r="O419" i="37"/>
  <c r="O390" i="37"/>
  <c r="O50" i="38"/>
  <c r="O397" i="37"/>
  <c r="N110" i="38"/>
  <c r="G89" i="16"/>
  <c r="H89" i="16"/>
  <c r="I89" i="16"/>
  <c r="E89" i="4"/>
  <c r="F89" i="16"/>
  <c r="C77" i="19"/>
  <c r="M89" i="1"/>
  <c r="I88" i="4"/>
  <c r="F88" i="4"/>
  <c r="H88" i="4"/>
  <c r="G88" i="4"/>
  <c r="O424" i="37" l="1"/>
  <c r="O401" i="37"/>
  <c r="N112" i="38"/>
  <c r="O112" i="38"/>
  <c r="M173" i="38"/>
  <c r="H173" i="38"/>
  <c r="C172" i="38"/>
  <c r="N52" i="38"/>
  <c r="O52" i="38"/>
  <c r="B174" i="38"/>
  <c r="O389" i="37"/>
  <c r="N111" i="38"/>
  <c r="O111" i="38"/>
  <c r="E173" i="38"/>
  <c r="O415" i="37"/>
  <c r="F173" i="38"/>
  <c r="O416" i="37"/>
  <c r="K173" i="38"/>
  <c r="O421" i="37"/>
  <c r="I175" i="38"/>
  <c r="J173" i="38"/>
  <c r="O420" i="37"/>
  <c r="I89" i="5"/>
  <c r="F89" i="5"/>
  <c r="G89" i="5"/>
  <c r="H89" i="5"/>
  <c r="L173" i="38"/>
  <c r="O422" i="37"/>
  <c r="G173" i="38"/>
  <c r="O417" i="37"/>
  <c r="D173" i="38"/>
  <c r="O414" i="37"/>
  <c r="O431" i="37"/>
  <c r="E77" i="19"/>
  <c r="G90" i="16"/>
  <c r="H90" i="16"/>
  <c r="I90" i="16"/>
  <c r="E90" i="4"/>
  <c r="E78" i="19"/>
  <c r="F90" i="16"/>
  <c r="M90" i="1"/>
  <c r="C78" i="19"/>
  <c r="I89" i="4"/>
  <c r="F89" i="4"/>
  <c r="G89" i="4"/>
  <c r="H89" i="4"/>
  <c r="M174" i="38" l="1"/>
  <c r="O435" i="37"/>
  <c r="O443" i="37"/>
  <c r="C173" i="38"/>
  <c r="N53" i="38"/>
  <c r="O53" i="38"/>
  <c r="B175" i="38"/>
  <c r="E174" i="38"/>
  <c r="J174" i="38"/>
  <c r="O418" i="37"/>
  <c r="D174" i="38"/>
  <c r="O426" i="37"/>
  <c r="H174" i="38"/>
  <c r="K174" i="38"/>
  <c r="O433" i="37"/>
  <c r="G174" i="38"/>
  <c r="I176" i="38"/>
  <c r="F174" i="38"/>
  <c r="L174" i="38"/>
  <c r="O434" i="37"/>
  <c r="F90" i="5"/>
  <c r="G90" i="5"/>
  <c r="I90" i="5"/>
  <c r="H90" i="5"/>
  <c r="O423" i="37"/>
  <c r="G91" i="16"/>
  <c r="E79" i="19"/>
  <c r="H91" i="16"/>
  <c r="I91" i="16"/>
  <c r="E91" i="4"/>
  <c r="F91" i="16"/>
  <c r="C79" i="19"/>
  <c r="M91" i="1"/>
  <c r="I90" i="4"/>
  <c r="F90" i="4"/>
  <c r="H90" i="4"/>
  <c r="G90" i="4"/>
  <c r="O413" i="37" l="1"/>
  <c r="O113" i="38"/>
  <c r="N113" i="38"/>
  <c r="M175" i="38"/>
  <c r="G175" i="38"/>
  <c r="J175" i="38"/>
  <c r="H175" i="38"/>
  <c r="O428" i="37"/>
  <c r="G91" i="5"/>
  <c r="I91" i="5"/>
  <c r="F91" i="5"/>
  <c r="H91" i="5"/>
  <c r="O429" i="37"/>
  <c r="O430" i="37"/>
  <c r="O427" i="37"/>
  <c r="E175" i="38"/>
  <c r="B176" i="38"/>
  <c r="O436" i="37"/>
  <c r="O455" i="37"/>
  <c r="O425" i="37"/>
  <c r="D175" i="38"/>
  <c r="I92" i="16"/>
  <c r="I177" i="38"/>
  <c r="L175" i="38"/>
  <c r="F175" i="38"/>
  <c r="K175" i="38"/>
  <c r="C174" i="38"/>
  <c r="O54" i="38"/>
  <c r="N54" i="38"/>
  <c r="O432" i="37"/>
  <c r="G92" i="16"/>
  <c r="H92" i="16"/>
  <c r="E92" i="4"/>
  <c r="E80" i="19"/>
  <c r="F92" i="16"/>
  <c r="C80" i="19"/>
  <c r="M92" i="1"/>
  <c r="I91" i="4"/>
  <c r="H91" i="4"/>
  <c r="F91" i="4"/>
  <c r="G91" i="4"/>
  <c r="O437" i="37" l="1"/>
  <c r="H176" i="38"/>
  <c r="N114" i="38"/>
  <c r="D176" i="38"/>
  <c r="F176" i="38"/>
  <c r="O452" i="37"/>
  <c r="O445" i="37"/>
  <c r="O446" i="37"/>
  <c r="O442" i="37"/>
  <c r="O441" i="37"/>
  <c r="J176" i="38"/>
  <c r="O460" i="37"/>
  <c r="B177" i="38"/>
  <c r="M176" i="38"/>
  <c r="E176" i="38"/>
  <c r="O451" i="37"/>
  <c r="G176" i="38"/>
  <c r="C175" i="38"/>
  <c r="O55" i="38"/>
  <c r="N55" i="38"/>
  <c r="L176" i="38"/>
  <c r="O448" i="37"/>
  <c r="O449" i="37"/>
  <c r="K176" i="38"/>
  <c r="O467" i="37"/>
  <c r="H93" i="16"/>
  <c r="I178" i="38"/>
  <c r="O440" i="37"/>
  <c r="H92" i="5"/>
  <c r="G92" i="5"/>
  <c r="I92" i="5"/>
  <c r="F92" i="5"/>
  <c r="O438" i="37"/>
  <c r="O114" i="38"/>
  <c r="O439" i="37"/>
  <c r="O444" i="37"/>
  <c r="O447" i="37"/>
  <c r="I92" i="4"/>
  <c r="F92" i="4"/>
  <c r="G92" i="4"/>
  <c r="H92" i="4"/>
  <c r="G93" i="16"/>
  <c r="E93" i="4"/>
  <c r="J177" i="38" l="1"/>
  <c r="D177" i="38"/>
  <c r="O462" i="37"/>
  <c r="O479" i="37"/>
  <c r="O472" i="37"/>
  <c r="I179" i="38"/>
  <c r="E177" i="38"/>
  <c r="G177" i="38"/>
  <c r="O465" i="37"/>
  <c r="F93" i="16"/>
  <c r="E81" i="19"/>
  <c r="O457" i="37"/>
  <c r="O458" i="37"/>
  <c r="O456" i="37"/>
  <c r="M177" i="38"/>
  <c r="O471" i="37"/>
  <c r="I93" i="5"/>
  <c r="F93" i="5"/>
  <c r="G93" i="5"/>
  <c r="H93" i="5"/>
  <c r="C81" i="19"/>
  <c r="I93" i="16"/>
  <c r="B178" i="38"/>
  <c r="N115" i="38"/>
  <c r="K177" i="38"/>
  <c r="O115" i="38"/>
  <c r="L177" i="38"/>
  <c r="O470" i="37"/>
  <c r="H177" i="38"/>
  <c r="F177" i="38"/>
  <c r="O464" i="37"/>
  <c r="M93" i="1"/>
  <c r="C176" i="38"/>
  <c r="O56" i="38"/>
  <c r="N56" i="38"/>
  <c r="O453" i="37"/>
  <c r="O459" i="37"/>
  <c r="O454" i="37"/>
  <c r="G94" i="16"/>
  <c r="H94" i="16"/>
  <c r="I94" i="16"/>
  <c r="E94" i="4"/>
  <c r="E82" i="19"/>
  <c r="F94" i="16"/>
  <c r="C82" i="19"/>
  <c r="M94" i="1"/>
  <c r="I93" i="4"/>
  <c r="F93" i="4"/>
  <c r="G93" i="4"/>
  <c r="H93" i="4"/>
  <c r="O461" i="37" l="1"/>
  <c r="I95" i="16"/>
  <c r="I180" i="38"/>
  <c r="M178" i="38"/>
  <c r="H178" i="38"/>
  <c r="L178" i="38"/>
  <c r="J178" i="38"/>
  <c r="O469" i="37"/>
  <c r="E178" i="38"/>
  <c r="F178" i="38"/>
  <c r="O484" i="37"/>
  <c r="O466" i="37"/>
  <c r="F94" i="5"/>
  <c r="I94" i="5"/>
  <c r="H94" i="5"/>
  <c r="G94" i="5"/>
  <c r="O450" i="37"/>
  <c r="O116" i="38"/>
  <c r="O463" i="37"/>
  <c r="O468" i="37"/>
  <c r="G178" i="38"/>
  <c r="O477" i="37"/>
  <c r="D178" i="38"/>
  <c r="K178" i="38"/>
  <c r="O481" i="37"/>
  <c r="B179" i="38"/>
  <c r="N116" i="38"/>
  <c r="C177" i="38"/>
  <c r="O57" i="38"/>
  <c r="N57" i="38"/>
  <c r="I94" i="4"/>
  <c r="F94" i="4"/>
  <c r="H94" i="4"/>
  <c r="G94" i="4"/>
  <c r="H95" i="16"/>
  <c r="C83" i="19"/>
  <c r="K179" i="38" l="1"/>
  <c r="O493" i="37"/>
  <c r="C178" i="38"/>
  <c r="O58" i="38"/>
  <c r="N58" i="38"/>
  <c r="G95" i="5"/>
  <c r="I95" i="5"/>
  <c r="H95" i="5"/>
  <c r="F95" i="5"/>
  <c r="G179" i="38"/>
  <c r="L179" i="38"/>
  <c r="F95" i="16"/>
  <c r="E83" i="19"/>
  <c r="O474" i="37"/>
  <c r="O476" i="37"/>
  <c r="O475" i="37"/>
  <c r="B180" i="38"/>
  <c r="O482" i="37"/>
  <c r="O483" i="37"/>
  <c r="N117" i="38"/>
  <c r="J179" i="38"/>
  <c r="O492" i="37"/>
  <c r="M179" i="38"/>
  <c r="O495" i="37"/>
  <c r="E179" i="38"/>
  <c r="O487" i="37"/>
  <c r="F179" i="38"/>
  <c r="O488" i="37"/>
  <c r="E95" i="4"/>
  <c r="G95" i="16"/>
  <c r="O491" i="37"/>
  <c r="O117" i="38"/>
  <c r="D179" i="38"/>
  <c r="O503" i="37"/>
  <c r="O496" i="37"/>
  <c r="H179" i="38"/>
  <c r="E84" i="19"/>
  <c r="I181" i="38"/>
  <c r="M95" i="1"/>
  <c r="O480" i="37"/>
  <c r="O478" i="37"/>
  <c r="I96" i="16"/>
  <c r="M96" i="1"/>
  <c r="I95" i="4"/>
  <c r="H95" i="4"/>
  <c r="F95" i="4"/>
  <c r="G95" i="4"/>
  <c r="F180" i="38" l="1"/>
  <c r="O500" i="37"/>
  <c r="K180" i="38"/>
  <c r="O505" i="37"/>
  <c r="H180" i="38"/>
  <c r="O502" i="37"/>
  <c r="L180" i="38"/>
  <c r="O506" i="37"/>
  <c r="I182" i="38"/>
  <c r="F96" i="16"/>
  <c r="H96" i="16"/>
  <c r="O473" i="37"/>
  <c r="O118" i="38"/>
  <c r="N118" i="38"/>
  <c r="O490" i="37"/>
  <c r="O494" i="37"/>
  <c r="H96" i="5"/>
  <c r="G96" i="5"/>
  <c r="I96" i="5"/>
  <c r="F96" i="5"/>
  <c r="J180" i="38"/>
  <c r="C179" i="38"/>
  <c r="N59" i="38"/>
  <c r="O59" i="38"/>
  <c r="O515" i="37"/>
  <c r="E180" i="38"/>
  <c r="O499" i="37"/>
  <c r="E96" i="4"/>
  <c r="G96" i="16"/>
  <c r="B181" i="38"/>
  <c r="M180" i="38"/>
  <c r="D180" i="38"/>
  <c r="G180" i="38"/>
  <c r="O508" i="37"/>
  <c r="C84" i="19"/>
  <c r="O486" i="37"/>
  <c r="O489" i="37"/>
  <c r="G97" i="16"/>
  <c r="H97" i="16"/>
  <c r="I97" i="16"/>
  <c r="E97" i="4"/>
  <c r="F97" i="16"/>
  <c r="C85" i="19"/>
  <c r="M97" i="1"/>
  <c r="I96" i="4"/>
  <c r="F96" i="4"/>
  <c r="G96" i="4"/>
  <c r="H96" i="4"/>
  <c r="K181" i="38" l="1"/>
  <c r="O517" i="37"/>
  <c r="C180" i="38"/>
  <c r="N60" i="38"/>
  <c r="O60" i="38"/>
  <c r="I97" i="5"/>
  <c r="F97" i="5"/>
  <c r="H97" i="5"/>
  <c r="G97" i="5"/>
  <c r="I183" i="38"/>
  <c r="M181" i="38"/>
  <c r="G181" i="38"/>
  <c r="E181" i="38"/>
  <c r="F181" i="38"/>
  <c r="O520" i="37"/>
  <c r="E85" i="19"/>
  <c r="O485" i="37"/>
  <c r="O119" i="38"/>
  <c r="N119" i="38"/>
  <c r="O498" i="37"/>
  <c r="O507" i="37"/>
  <c r="B182" i="38"/>
  <c r="H181" i="38"/>
  <c r="O514" i="37"/>
  <c r="L181" i="38"/>
  <c r="O518" i="37"/>
  <c r="D181" i="38"/>
  <c r="O510" i="37"/>
  <c r="J181" i="38"/>
  <c r="O516" i="37"/>
  <c r="O501" i="37"/>
  <c r="O504" i="37"/>
  <c r="G98" i="16"/>
  <c r="H98" i="16"/>
  <c r="I98" i="16"/>
  <c r="E98" i="4"/>
  <c r="E86" i="19"/>
  <c r="F98" i="16"/>
  <c r="M98" i="1"/>
  <c r="C86" i="19"/>
  <c r="I97" i="4"/>
  <c r="F97" i="4"/>
  <c r="G97" i="4"/>
  <c r="H97" i="4"/>
  <c r="O532" i="37" l="1"/>
  <c r="F182" i="38"/>
  <c r="O524" i="37"/>
  <c r="O509" i="37"/>
  <c r="M182" i="38"/>
  <c r="G182" i="38"/>
  <c r="K182" i="38"/>
  <c r="J182" i="38"/>
  <c r="O497" i="37"/>
  <c r="N120" i="38"/>
  <c r="O120" i="38"/>
  <c r="C181" i="38"/>
  <c r="N61" i="38"/>
  <c r="O61" i="38"/>
  <c r="O512" i="37"/>
  <c r="O513" i="37"/>
  <c r="D182" i="38"/>
  <c r="F98" i="5"/>
  <c r="H98" i="5"/>
  <c r="G98" i="5"/>
  <c r="I98" i="5"/>
  <c r="O539" i="37"/>
  <c r="G99" i="16"/>
  <c r="I184" i="38"/>
  <c r="L182" i="38"/>
  <c r="E182" i="38"/>
  <c r="H182" i="38"/>
  <c r="O527" i="37"/>
  <c r="B183" i="38"/>
  <c r="O511" i="37"/>
  <c r="O519" i="37"/>
  <c r="E87" i="19"/>
  <c r="I99" i="16"/>
  <c r="F99" i="16"/>
  <c r="M99" i="1"/>
  <c r="I98" i="4"/>
  <c r="F98" i="4"/>
  <c r="G98" i="4"/>
  <c r="H98" i="4"/>
  <c r="K183" i="38" l="1"/>
  <c r="O541" i="37"/>
  <c r="C182" i="38"/>
  <c r="N62" i="38"/>
  <c r="O62" i="38"/>
  <c r="O121" i="38"/>
  <c r="L183" i="38"/>
  <c r="O542" i="37"/>
  <c r="C87" i="19"/>
  <c r="H99" i="16"/>
  <c r="O523" i="37"/>
  <c r="O522" i="37"/>
  <c r="G99" i="5"/>
  <c r="I99" i="5"/>
  <c r="F99" i="5"/>
  <c r="H99" i="5"/>
  <c r="O529" i="37"/>
  <c r="O531" i="37"/>
  <c r="I185" i="38"/>
  <c r="M183" i="38"/>
  <c r="O543" i="37"/>
  <c r="J183" i="38"/>
  <c r="O540" i="37"/>
  <c r="H183" i="38"/>
  <c r="O538" i="37"/>
  <c r="B184" i="38"/>
  <c r="O551" i="37"/>
  <c r="G183" i="38"/>
  <c r="O544" i="37"/>
  <c r="D183" i="38"/>
  <c r="O536" i="37"/>
  <c r="F183" i="38"/>
  <c r="E183" i="38"/>
  <c r="E99" i="4"/>
  <c r="G99" i="4" s="1"/>
  <c r="O526" i="37"/>
  <c r="O530" i="37"/>
  <c r="O528" i="37"/>
  <c r="O525" i="37"/>
  <c r="N121" i="38"/>
  <c r="G100" i="16"/>
  <c r="H100" i="16"/>
  <c r="I100" i="16"/>
  <c r="E100" i="4"/>
  <c r="F100" i="16"/>
  <c r="E88" i="19"/>
  <c r="C88" i="19"/>
  <c r="M100" i="1"/>
  <c r="F99" i="4"/>
  <c r="I186" i="38" l="1"/>
  <c r="M184" i="38"/>
  <c r="O555" i="37"/>
  <c r="K184" i="38"/>
  <c r="O553" i="37"/>
  <c r="O533" i="37"/>
  <c r="O556" i="37"/>
  <c r="L184" i="38"/>
  <c r="I99" i="4"/>
  <c r="O521" i="37"/>
  <c r="O122" i="38"/>
  <c r="N122" i="38"/>
  <c r="H100" i="5"/>
  <c r="G100" i="5"/>
  <c r="I100" i="5"/>
  <c r="F100" i="5"/>
  <c r="O537" i="37"/>
  <c r="C183" i="38"/>
  <c r="N63" i="38"/>
  <c r="O63" i="38"/>
  <c r="E184" i="38"/>
  <c r="G184" i="38"/>
  <c r="D184" i="38"/>
  <c r="H99" i="4"/>
  <c r="B185" i="38"/>
  <c r="J184" i="38"/>
  <c r="O563" i="37"/>
  <c r="H184" i="38"/>
  <c r="F184" i="38"/>
  <c r="O535" i="37"/>
  <c r="O534" i="37"/>
  <c r="I100" i="4"/>
  <c r="F100" i="4"/>
  <c r="H100" i="4"/>
  <c r="G100" i="4"/>
  <c r="G101" i="16"/>
  <c r="E89" i="19"/>
  <c r="H101" i="16"/>
  <c r="I101" i="16"/>
  <c r="E101" i="4"/>
  <c r="F101" i="16"/>
  <c r="C89" i="19"/>
  <c r="M101" i="1"/>
  <c r="I187" i="38"/>
  <c r="K185" i="38" l="1"/>
  <c r="O565" i="37"/>
  <c r="C184" i="38"/>
  <c r="N64" i="38"/>
  <c r="O64" i="38"/>
  <c r="O123" i="38"/>
  <c r="J185" i="38"/>
  <c r="O564" i="37"/>
  <c r="D185" i="38"/>
  <c r="O558" i="37"/>
  <c r="E185" i="38"/>
  <c r="O559" i="37"/>
  <c r="O580" i="37"/>
  <c r="O548" i="37"/>
  <c r="O546" i="37"/>
  <c r="F102" i="5"/>
  <c r="I102" i="5"/>
  <c r="G102" i="5"/>
  <c r="H102" i="5"/>
  <c r="O554" i="37"/>
  <c r="I101" i="5"/>
  <c r="H101" i="5"/>
  <c r="F101" i="5"/>
  <c r="G101" i="5"/>
  <c r="O568" i="37"/>
  <c r="G185" i="38"/>
  <c r="B187" i="38"/>
  <c r="B186" i="38"/>
  <c r="M185" i="38"/>
  <c r="L185" i="38"/>
  <c r="O575" i="37"/>
  <c r="H185" i="38"/>
  <c r="F185" i="38"/>
  <c r="O550" i="37"/>
  <c r="O552" i="37"/>
  <c r="O549" i="37"/>
  <c r="O547" i="37"/>
  <c r="N123" i="38"/>
  <c r="I101" i="4"/>
  <c r="F101" i="4"/>
  <c r="H101" i="4"/>
  <c r="G101" i="4"/>
  <c r="O557" i="37" l="1"/>
  <c r="F187" i="38"/>
  <c r="E187" i="38"/>
  <c r="G187" i="38"/>
  <c r="L186" i="38"/>
  <c r="O560" i="37"/>
  <c r="O566" i="37"/>
  <c r="D187" i="38"/>
  <c r="O582" i="37"/>
  <c r="G186" i="38"/>
  <c r="O573" i="37"/>
  <c r="K187" i="38"/>
  <c r="O589" i="37"/>
  <c r="J187" i="38"/>
  <c r="O588" i="37"/>
  <c r="L187" i="38"/>
  <c r="O590" i="37"/>
  <c r="F186" i="38"/>
  <c r="O572" i="37"/>
  <c r="E186" i="38"/>
  <c r="O571" i="37"/>
  <c r="H186" i="38"/>
  <c r="O574" i="37"/>
  <c r="O587" i="37"/>
  <c r="C185" i="38"/>
  <c r="O65" i="38"/>
  <c r="N65" i="38"/>
  <c r="D186" i="38"/>
  <c r="O545" i="37"/>
  <c r="O124" i="38"/>
  <c r="N124" i="38"/>
  <c r="H187" i="38"/>
  <c r="O586" i="37"/>
  <c r="M186" i="38"/>
  <c r="J186" i="38"/>
  <c r="K186" i="38"/>
  <c r="O562" i="37"/>
  <c r="O567" i="37"/>
  <c r="O561" i="37"/>
  <c r="G102" i="16"/>
  <c r="H102" i="16"/>
  <c r="I102" i="16"/>
  <c r="E102" i="4"/>
  <c r="E90" i="19"/>
  <c r="F102" i="16"/>
  <c r="M102" i="1"/>
  <c r="C90" i="19"/>
  <c r="C186" i="38" l="1"/>
  <c r="N66" i="38"/>
  <c r="O66" i="38"/>
  <c r="O577" i="37"/>
  <c r="O579" i="37"/>
  <c r="O570" i="37"/>
  <c r="O578" i="37"/>
  <c r="O583" i="37"/>
  <c r="N125" i="38"/>
  <c r="O125" i="38"/>
  <c r="O576" i="37"/>
  <c r="M187" i="38"/>
  <c r="O591" i="37"/>
  <c r="O585" i="37"/>
  <c r="O584" i="37"/>
  <c r="I102" i="4"/>
  <c r="F102" i="4"/>
  <c r="G102" i="4"/>
  <c r="H102" i="4"/>
  <c r="O581" i="37" l="1"/>
  <c r="O127" i="38"/>
  <c r="N127" i="38"/>
  <c r="C187" i="38"/>
  <c r="O67" i="38"/>
  <c r="N67" i="38"/>
  <c r="O569" i="37"/>
  <c r="N126" i="38"/>
  <c r="O126" i="38"/>
</calcChain>
</file>

<file path=xl/sharedStrings.xml><?xml version="1.0" encoding="utf-8"?>
<sst xmlns="http://schemas.openxmlformats.org/spreadsheetml/2006/main" count="2399" uniqueCount="538">
  <si>
    <t>%</t>
  </si>
  <si>
    <t>Absolute</t>
  </si>
  <si>
    <t>Forecast</t>
  </si>
  <si>
    <t>Load Factor</t>
  </si>
  <si>
    <t xml:space="preserve">Delta </t>
  </si>
  <si>
    <t>Growth</t>
  </si>
  <si>
    <t>(Vero in Dec2016)</t>
  </si>
  <si>
    <t>Based on 2014 TYSP</t>
  </si>
  <si>
    <t>FORECAST</t>
  </si>
  <si>
    <t>HISTORY</t>
  </si>
  <si>
    <t>Based on Current Forecast (2015 to 2024)</t>
  </si>
  <si>
    <t>Based on 2014 TYSP (2015 to 2024)</t>
  </si>
  <si>
    <t>HISTORY (1980 to 2014)</t>
  </si>
  <si>
    <t>AVERAGE ANNUAL GROWTH</t>
  </si>
  <si>
    <t>FPL 000548                          OCEC NEED</t>
  </si>
  <si>
    <t>CALENDAR NET ENERGY FOR LOAD (GWH)</t>
  </si>
  <si>
    <t>FPL 000549                          OCEC NEED</t>
  </si>
  <si>
    <t>NET ENERGY FOR LOAD PER CUSTOMER (KWH)</t>
  </si>
  <si>
    <t>FPL 000550                          OCEC NEED</t>
  </si>
  <si>
    <t>FPL 000551                          OCEC NEED</t>
  </si>
  <si>
    <t>SUMMER PEAK PER CUSTOMER (KW)</t>
  </si>
  <si>
    <t>FPL 000552                         OCEC NEED</t>
  </si>
  <si>
    <t>WINTER PEAK LOAD (MW)</t>
  </si>
  <si>
    <t>Monthly Rate</t>
  </si>
  <si>
    <t>Absolute Growth</t>
  </si>
  <si>
    <t>2015 TYSP</t>
  </si>
  <si>
    <t>2014 TYSP</t>
  </si>
  <si>
    <t>Based on Current (2015 to 2024)</t>
  </si>
  <si>
    <t>HISTORY (1990 to 2014)</t>
  </si>
  <si>
    <t>HISTORY (2006 to 2014)</t>
  </si>
  <si>
    <t>FPL 000553                         OCEC NEED</t>
  </si>
  <si>
    <t>FLORIDA POPULATION (Based on April Values)</t>
  </si>
  <si>
    <t>FPL 000554                         OCEC NEED</t>
  </si>
  <si>
    <t>AVERAGE ANNUAL FLORIDA POPULATION (Based on average of monthly data)</t>
  </si>
  <si>
    <t>(Thousands 2009$)</t>
  </si>
  <si>
    <t>2015 TYSP Forecast</t>
  </si>
  <si>
    <t>2014 TYSP Forecast</t>
  </si>
  <si>
    <t>2009$</t>
  </si>
  <si>
    <t>2005$</t>
  </si>
  <si>
    <t>Growth Rates</t>
  </si>
  <si>
    <t>Rebasing 2014 TYSP Income</t>
  </si>
  <si>
    <t>HISTORY (1982 to 2014)</t>
  </si>
  <si>
    <t>FPL 000555                         OCEC NEED</t>
  </si>
  <si>
    <t>REAL PER CAPITA INCOME (Thousands 2009$)</t>
  </si>
  <si>
    <t>FPL 000556                         OCEC NEED</t>
  </si>
  <si>
    <t>REAL PER CAPITA INCOME (Thousands 2009$) Weighted by Percent Employed</t>
  </si>
  <si>
    <t>FPL 000557                         OCEC NEED</t>
  </si>
  <si>
    <t>CONSUMER PRICE INDEX (1982-1984 = 100)</t>
  </si>
  <si>
    <t>Based on Current Forecast (2014 to 2024)</t>
  </si>
  <si>
    <t>Based on 2014 TYSP (2014 to 2024)</t>
  </si>
  <si>
    <t>HISTORY (1982 to 2013)</t>
  </si>
  <si>
    <t>FPL 000558                         OCEC NEED</t>
  </si>
  <si>
    <t>CONSUMER PRICE INDEX FOR ENERGY (1982-1984 = 100)</t>
  </si>
  <si>
    <t>no dsm or adj</t>
  </si>
  <si>
    <t>1990 - 2040</t>
  </si>
  <si>
    <t>C.A.G.R.</t>
  </si>
  <si>
    <t>2010 - 2040</t>
  </si>
  <si>
    <t>2010 - 2030</t>
  </si>
  <si>
    <t>History</t>
  </si>
  <si>
    <t>no dsm</t>
  </si>
  <si>
    <t>without adj</t>
  </si>
  <si>
    <t>Number of Years:</t>
  </si>
  <si>
    <t>without adjustments</t>
  </si>
  <si>
    <t>W/N NEL</t>
  </si>
  <si>
    <t>W/N NEL per Customer</t>
  </si>
  <si>
    <t>With adjustments removed from 2007 - 2040</t>
  </si>
  <si>
    <t>HISTORY (1980 to 20147)</t>
  </si>
  <si>
    <t>FPL 000559                         OCEC NEED</t>
  </si>
  <si>
    <t>1992 - 2022</t>
  </si>
  <si>
    <t>1992 - 2032</t>
  </si>
  <si>
    <t>No Adjustments</t>
  </si>
  <si>
    <t>2002 - 2022</t>
  </si>
  <si>
    <t>2002 - 2032</t>
  </si>
  <si>
    <t>SP per Customer</t>
  </si>
  <si>
    <t>Without Adjustments</t>
  </si>
  <si>
    <t>W/N SP per Customer</t>
  </si>
  <si>
    <t>Per Cust</t>
  </si>
  <si>
    <t>W/N SPK</t>
  </si>
  <si>
    <t>Based on 2013 TYSP (2015 to 2024)</t>
  </si>
  <si>
    <t>FPL 000560                         OCEC NEED</t>
  </si>
  <si>
    <t>1990 - 2025</t>
  </si>
  <si>
    <t>2000 - 2030</t>
  </si>
  <si>
    <t>1990 - 2030</t>
  </si>
  <si>
    <t>Weather Normalized Summer Peak</t>
  </si>
  <si>
    <t>HISTORY (1980 to 2013)</t>
  </si>
  <si>
    <t>FPL 000561                         OCEC NEED</t>
  </si>
  <si>
    <t>FPL 000562                         OCEC NEED</t>
  </si>
  <si>
    <t>TOTAL AVERAGE CUSTOMERS</t>
  </si>
  <si>
    <t>FPL 000563                         OCEC NEED</t>
  </si>
  <si>
    <t>SUMMER PEAK LOAD (MW)</t>
  </si>
  <si>
    <t>RF</t>
  </si>
  <si>
    <t>NEPACT</t>
  </si>
  <si>
    <t>Inputs</t>
  </si>
  <si>
    <t>Sales Forecasts</t>
  </si>
  <si>
    <t>Customer Forecasts</t>
  </si>
  <si>
    <t>Vero Beach Forecasts</t>
  </si>
  <si>
    <t>Wholesale Forecasts</t>
  </si>
  <si>
    <t>Winter Peak</t>
  </si>
  <si>
    <t>Summer Peak</t>
  </si>
  <si>
    <t>NEL</t>
  </si>
  <si>
    <t>Summer Peak Table for CAGR</t>
  </si>
  <si>
    <t>NEL Table for CAGR</t>
  </si>
  <si>
    <t>Long-Term Trending</t>
  </si>
  <si>
    <t>HZ</t>
  </si>
  <si>
    <t>Sales by Revenue Class</t>
  </si>
  <si>
    <t>Monthly Peak</t>
  </si>
  <si>
    <t xml:space="preserve">Winter Peak </t>
  </si>
  <si>
    <t xml:space="preserve">Summer Peak </t>
  </si>
  <si>
    <t>Vero Beach with Links</t>
  </si>
  <si>
    <t>Revised Loss Forecast</t>
  </si>
  <si>
    <t>Revise Unbilled sales forecast</t>
  </si>
  <si>
    <t>NEL, SALES,Unbilled ST Calc</t>
  </si>
  <si>
    <t>NEL, SALES,Unbilled ST</t>
  </si>
  <si>
    <t>Model Variables</t>
  </si>
  <si>
    <t>Input check worksheets (4)</t>
  </si>
  <si>
    <t>Miscellaneous Worksheets</t>
  </si>
  <si>
    <t>Summer Peak per Customer</t>
  </si>
  <si>
    <t>NEL per Customer</t>
  </si>
  <si>
    <t>need to rebase 2014 TYSP from $2005 to $2009</t>
  </si>
  <si>
    <t>Real Per Capita Income</t>
  </si>
  <si>
    <t>Weighted Real Per Capita Income</t>
  </si>
  <si>
    <t>CPI &amp; CPI for Energy</t>
  </si>
  <si>
    <t>Population (Average Annual)</t>
  </si>
  <si>
    <t>Population (April 1)</t>
  </si>
  <si>
    <t>Updated but need to check</t>
  </si>
  <si>
    <t>NEL with no DSM adjustments</t>
  </si>
  <si>
    <t>Percent of Variables checked</t>
  </si>
  <si>
    <t>Total Customers</t>
  </si>
  <si>
    <t>Forecast Tables</t>
  </si>
  <si>
    <t>CPI Energy</t>
  </si>
  <si>
    <t>Total Number of Variables to check</t>
  </si>
  <si>
    <t>Population forecast</t>
  </si>
  <si>
    <t>Forecast Inputs</t>
  </si>
  <si>
    <t>DSM - NEL</t>
  </si>
  <si>
    <t>Number of Variables not checked</t>
  </si>
  <si>
    <t>Wholesale adjustments - NEL, SP, and WP</t>
  </si>
  <si>
    <t>Hybrid forecast - NEL, SP, and WP</t>
  </si>
  <si>
    <t>EDR - NEL, SP, and WP</t>
  </si>
  <si>
    <t>Model Adjustments</t>
  </si>
  <si>
    <t>May want to consider deleting this worksheet.</t>
  </si>
  <si>
    <t>NEL Calendar worksheet</t>
  </si>
  <si>
    <t>Hourly Inputs worksheet</t>
  </si>
  <si>
    <t>RM/RF</t>
  </si>
  <si>
    <t>Calculation WN Retail worksheet</t>
  </si>
  <si>
    <t>NEL forecast</t>
  </si>
  <si>
    <t>Monthly Peak forecast</t>
  </si>
  <si>
    <t>Winter Peak forecast</t>
  </si>
  <si>
    <t>Summer Peak forecast</t>
  </si>
  <si>
    <t>Peak Forecasts</t>
  </si>
  <si>
    <t>Industrial Customers forecasts</t>
  </si>
  <si>
    <t>Commercial Customer forecast</t>
  </si>
  <si>
    <t>Residential Customer forecast</t>
  </si>
  <si>
    <t>Total Customer forecast</t>
  </si>
  <si>
    <t>Wholesale forecasts</t>
  </si>
  <si>
    <t>Street &amp; Highway forecasts</t>
  </si>
  <si>
    <t>Other forecasts</t>
  </si>
  <si>
    <t>Metrorail forecasts</t>
  </si>
  <si>
    <t>Industrial Sales forecasts</t>
  </si>
  <si>
    <t>Commercial Sales forecasts</t>
  </si>
  <si>
    <t>Residential Sales forecast</t>
  </si>
  <si>
    <t>FPL 000564                         OCEC NEED</t>
  </si>
  <si>
    <t>Initials</t>
  </si>
  <si>
    <t>Checkoff Box</t>
  </si>
  <si>
    <t>Variable</t>
  </si>
  <si>
    <t>Forecast Category</t>
  </si>
  <si>
    <t>Weather.HDH_Billed</t>
  </si>
  <si>
    <t>Lagged Winter Billed HDD</t>
  </si>
  <si>
    <t>HDD Billed</t>
  </si>
  <si>
    <t>X</t>
  </si>
  <si>
    <t>Lagged Billed CDH</t>
  </si>
  <si>
    <t>Winter Billed HDD</t>
  </si>
  <si>
    <t>Winter Cal HDD</t>
  </si>
  <si>
    <t>HDH_Billed</t>
  </si>
  <si>
    <t>CDH_Billed</t>
  </si>
  <si>
    <t>Bill Cycle CDH</t>
  </si>
  <si>
    <t>December CDH</t>
  </si>
  <si>
    <t>November CDH</t>
  </si>
  <si>
    <t>October CDH</t>
  </si>
  <si>
    <t>September CDH</t>
  </si>
  <si>
    <t>August CDH</t>
  </si>
  <si>
    <t>July CDH</t>
  </si>
  <si>
    <t>June CDH</t>
  </si>
  <si>
    <t>May CDH</t>
  </si>
  <si>
    <t>April CDH</t>
  </si>
  <si>
    <t>March CDH</t>
  </si>
  <si>
    <t>February CDH</t>
  </si>
  <si>
    <t>January CDH</t>
  </si>
  <si>
    <t>December HDD</t>
  </si>
  <si>
    <t>March HDD YTD if above normal</t>
  </si>
  <si>
    <t>February HDD YTD if above normal</t>
  </si>
  <si>
    <t>January HDD</t>
  </si>
  <si>
    <t>HDD Based on 45 Degrees</t>
  </si>
  <si>
    <t>Cal HDD West Palm</t>
  </si>
  <si>
    <t>Cooling Degree Hours West Palm</t>
  </si>
  <si>
    <t>Min Temp Avg (Daytona and W. Palm Beach)</t>
  </si>
  <si>
    <t>CDH Avg (Daytona and W. Palm Beach)</t>
  </si>
  <si>
    <t>Max_Temp_Avg (Daytona and W. Palm Beach)</t>
  </si>
  <si>
    <t>Max Temperature</t>
  </si>
  <si>
    <t>CDHs 2 days prior</t>
  </si>
  <si>
    <t>Minimium Temperature</t>
  </si>
  <si>
    <t>Effective_Min (based on diff temps)</t>
  </si>
  <si>
    <t>Average Temperature</t>
  </si>
  <si>
    <t>HDH Prior 2 days</t>
  </si>
  <si>
    <t>HDH Prior Day and Current Day to 9AM Squared</t>
  </si>
  <si>
    <t>Weather</t>
  </si>
  <si>
    <t>Lag Street &amp; Highway Customers</t>
  </si>
  <si>
    <t>Weekend Peak</t>
  </si>
  <si>
    <t>Leap Year</t>
  </si>
  <si>
    <t>NEPACT MW</t>
  </si>
  <si>
    <t>NEPACT ALL MWH wgt by Normal CDH</t>
  </si>
  <si>
    <t>Misc</t>
  </si>
  <si>
    <t>Population</t>
  </si>
  <si>
    <t># of Households</t>
  </si>
  <si>
    <t>Housing Starts per Capita</t>
  </si>
  <si>
    <t>Housing Starts Lagged 16 months</t>
  </si>
  <si>
    <t>CPI</t>
  </si>
  <si>
    <t>Employee/Population ratio</t>
  </si>
  <si>
    <t>Non-Ag Employment</t>
  </si>
  <si>
    <t>Real GSP</t>
  </si>
  <si>
    <t>GSP Manufacturing</t>
  </si>
  <si>
    <t>Real Per Capita Income wgt by Emp/Pop</t>
  </si>
  <si>
    <t>Real Disposable Income</t>
  </si>
  <si>
    <t>Weighted Disposable Income</t>
  </si>
  <si>
    <t>Real Disposable Income Per HH</t>
  </si>
  <si>
    <t>Economic Demographic</t>
  </si>
  <si>
    <t>Lag Gas Prices</t>
  </si>
  <si>
    <t>CPI- Energy 12 month</t>
  </si>
  <si>
    <t>CPI- Energy 3 month</t>
  </si>
  <si>
    <t>CPI - Energy</t>
  </si>
  <si>
    <t>Price</t>
  </si>
  <si>
    <t># of Models</t>
  </si>
  <si>
    <t>Street &amp; Highway Customers</t>
  </si>
  <si>
    <t>Small Industrial Customers</t>
  </si>
  <si>
    <t>Commercial Customers</t>
  </si>
  <si>
    <t>Residential Customers</t>
  </si>
  <si>
    <t>Large Industrial Sales</t>
  </si>
  <si>
    <t>Medium Industrial Sales</t>
  </si>
  <si>
    <t>Small Industrial Sales</t>
  </si>
  <si>
    <t>Large Commercial Sales</t>
  </si>
  <si>
    <t>Medium Commercial Sales</t>
  </si>
  <si>
    <t>Small Commercial Sales</t>
  </si>
  <si>
    <t>Residential Sales</t>
  </si>
  <si>
    <t>NEL WN</t>
  </si>
  <si>
    <t>Vero NEL &amp; Sales</t>
  </si>
  <si>
    <t>Vero Summer Peak</t>
  </si>
  <si>
    <t>Vero Winter Peak</t>
  </si>
  <si>
    <t>Variables</t>
  </si>
  <si>
    <t>Monthly Models</t>
  </si>
  <si>
    <t>Annual Models</t>
  </si>
  <si>
    <t>FPL 000565                                                       OCEC NEED</t>
  </si>
  <si>
    <t>Fcst</t>
  </si>
  <si>
    <t>Unbilled Sales</t>
  </si>
  <si>
    <t>Actual</t>
  </si>
  <si>
    <t>SP to WP</t>
  </si>
  <si>
    <t>Based on NEL</t>
  </si>
  <si>
    <t>annual value rather than using monthly</t>
  </si>
  <si>
    <t>Ratio</t>
  </si>
  <si>
    <t>SP Load Factor</t>
  </si>
  <si>
    <t>uses LT_Inputs file which grows 2039</t>
  </si>
  <si>
    <t>summer peak is incorrect</t>
  </si>
  <si>
    <t>Delivered Sales</t>
  </si>
  <si>
    <t>Fixed after 2026</t>
  </si>
  <si>
    <t>Monthly_NEL_Model</t>
  </si>
  <si>
    <t>Net Energy for Load</t>
  </si>
  <si>
    <t>WP</t>
  </si>
  <si>
    <t>SP</t>
  </si>
  <si>
    <t>Billed Sales</t>
  </si>
  <si>
    <t>Small Ind Sales</t>
  </si>
  <si>
    <t>Vero NEL</t>
  </si>
  <si>
    <t>Vero SP</t>
  </si>
  <si>
    <t>Sales (ST)</t>
  </si>
  <si>
    <t>Sales by Class (ST)</t>
  </si>
  <si>
    <t>NEL, SALES,  Unbilled ST</t>
  </si>
  <si>
    <t>NEL, SALES,  Unbilled ST Calc</t>
  </si>
  <si>
    <t>Worksheet</t>
  </si>
  <si>
    <t>Disposable Real Per HH Income</t>
  </si>
  <si>
    <t>Customers</t>
  </si>
  <si>
    <t>FPL 000566                                                       OCEC NEED</t>
  </si>
  <si>
    <t>Sm Ind Sales</t>
  </si>
  <si>
    <t>Sm Com Sales</t>
  </si>
  <si>
    <t>Lg Com Sales</t>
  </si>
  <si>
    <t>Lg Ind Sales</t>
  </si>
  <si>
    <t>Med Ind Sales</t>
  </si>
  <si>
    <t>Med Com Sales</t>
  </si>
  <si>
    <t>Com Cust</t>
  </si>
  <si>
    <t>NEL_WN</t>
  </si>
  <si>
    <t>Res Cust</t>
  </si>
  <si>
    <t>Tot Cust</t>
  </si>
  <si>
    <t>Sm Ind Cust</t>
  </si>
  <si>
    <t>Res Sales</t>
  </si>
  <si>
    <t>Model</t>
  </si>
  <si>
    <t>HDH Billed</t>
  </si>
  <si>
    <t>CDH Billed</t>
  </si>
  <si>
    <t>Billed CDH Lagged</t>
  </si>
  <si>
    <t>Leap Year Dummy</t>
  </si>
  <si>
    <t>Florida Population</t>
  </si>
  <si>
    <t xml:space="preserve"> NEPACT</t>
  </si>
  <si>
    <t>Employee/Pop Ratio</t>
  </si>
  <si>
    <r>
      <rPr>
        <b/>
        <sz val="8"/>
        <rFont val="Calibri"/>
        <family val="2"/>
        <scheme val="minor"/>
      </rPr>
      <t xml:space="preserve">FPL 000567                                                       OCEC NEED  </t>
    </r>
    <r>
      <rPr>
        <sz val="8"/>
        <rFont val="Calibri"/>
        <family val="2"/>
        <scheme val="minor"/>
      </rPr>
      <t xml:space="preserve">               Variable</t>
    </r>
  </si>
  <si>
    <t>Good</t>
  </si>
  <si>
    <t>CHECK</t>
  </si>
  <si>
    <t>Max_Temp_Avg (DYB and WPB)</t>
  </si>
  <si>
    <t>Effective_Min</t>
  </si>
  <si>
    <t>Weekend Dummy</t>
  </si>
  <si>
    <t>HDH Prior and Current Day to 9AM Squared</t>
  </si>
  <si>
    <t>Min Temp</t>
  </si>
  <si>
    <t>Year</t>
  </si>
  <si>
    <t>FPL 000568                                                       OCEC NEED</t>
  </si>
  <si>
    <t>Vero Summer Pk Tab</t>
  </si>
  <si>
    <t>Summer Peak Tab</t>
  </si>
  <si>
    <t>Vero Winter Pk Tab</t>
  </si>
  <si>
    <t>Winter Peak Tab</t>
  </si>
  <si>
    <t>Win Cal HDD</t>
  </si>
  <si>
    <t>Billed Cycle CDH</t>
  </si>
  <si>
    <t>Month</t>
  </si>
  <si>
    <r>
      <rPr>
        <b/>
        <sz val="10"/>
        <rFont val="Arial"/>
        <family val="2"/>
      </rPr>
      <t>FPL 000569                                                       OCEC NEED</t>
    </r>
    <r>
      <rPr>
        <sz val="10"/>
        <rFont val="Arial"/>
        <family val="2"/>
      </rPr>
      <t xml:space="preserve">                      Year</t>
    </r>
  </si>
  <si>
    <t>RES Sales Model Tab</t>
  </si>
  <si>
    <t>Monthly NEL Model Tab</t>
  </si>
  <si>
    <t>Vero NEL &amp; Sales Tab</t>
  </si>
  <si>
    <t>Underlying grwth</t>
  </si>
  <si>
    <t>Cust Grwth</t>
  </si>
  <si>
    <t>% Change</t>
  </si>
  <si>
    <t>Intercept Adj.</t>
  </si>
  <si>
    <t>check with source file</t>
  </si>
  <si>
    <t>12 mo ave % error</t>
  </si>
  <si>
    <t>% Error</t>
  </si>
  <si>
    <t>Res Sales actual/pred</t>
  </si>
  <si>
    <t>Predicted Res Sales</t>
  </si>
  <si>
    <t>Customers excl Vero Beach</t>
  </si>
  <si>
    <t>Predicted</t>
  </si>
  <si>
    <t>AR</t>
  </si>
  <si>
    <t>CPI Energy 12 Mo Average</t>
  </si>
  <si>
    <t>Weighted Per Capita Income</t>
  </si>
  <si>
    <t>Cal Winter HDD</t>
  </si>
  <si>
    <t>AR(1)</t>
  </si>
  <si>
    <t>Economics.CPI_Energy_12MoAvg</t>
  </si>
  <si>
    <t>Aug 2004 thru July 2014</t>
  </si>
  <si>
    <t>data:</t>
  </si>
  <si>
    <t>Economics.Wgt_Per_Capital_Income</t>
  </si>
  <si>
    <t>Res_Sales_Model_2MoWeather</t>
  </si>
  <si>
    <t>file:</t>
  </si>
  <si>
    <t>Weather.Cal_Winter_HDD</t>
  </si>
  <si>
    <t>Durbin-Watson Statistic</t>
  </si>
  <si>
    <t>Weather.Bill_Cycle_CDH</t>
  </si>
  <si>
    <t>Mean Abs. % Err. (MAPE)</t>
  </si>
  <si>
    <t>CONST</t>
  </si>
  <si>
    <t>FPL 000542                          OCEC NEED</t>
  </si>
  <si>
    <t>Adjusted R-Squared</t>
  </si>
  <si>
    <t>Elasticity</t>
  </si>
  <si>
    <t>P-Value</t>
  </si>
  <si>
    <t>T-Stat</t>
  </si>
  <si>
    <t>StdErr</t>
  </si>
  <si>
    <t>Coefficient</t>
  </si>
  <si>
    <t>Customers based on population</t>
  </si>
  <si>
    <t>Use per customer stabilzes after August 2012</t>
  </si>
  <si>
    <t>NOTE:  use per customer based on the average 2010-2012</t>
  </si>
  <si>
    <t>FPL 000543                          OCEC NEED</t>
  </si>
  <si>
    <t>12MoAve UPC</t>
  </si>
  <si>
    <t>SHYUPC</t>
  </si>
  <si>
    <t>MHSHY</t>
  </si>
  <si>
    <t>CUST_SHY</t>
  </si>
  <si>
    <t>Period</t>
  </si>
  <si>
    <t>Actuals through May 2014</t>
  </si>
  <si>
    <t>Air Force Base</t>
  </si>
  <si>
    <t>Ball Fields</t>
  </si>
  <si>
    <t>Total UPC (KWH)</t>
  </si>
  <si>
    <t>Total MWH</t>
  </si>
  <si>
    <t>Total KWH</t>
  </si>
  <si>
    <t>FPL 000544                          OCEC NEED</t>
  </si>
  <si>
    <t>Sales (KWH)</t>
  </si>
  <si>
    <t>Actuals through August 2014</t>
  </si>
  <si>
    <t>FPL 000545                          OCEC NEED</t>
  </si>
  <si>
    <t>UPC</t>
  </si>
  <si>
    <t>MHMET</t>
  </si>
  <si>
    <t>CUST_MET</t>
  </si>
  <si>
    <t>FPL 000546                          OCEC NEED</t>
  </si>
  <si>
    <t xml:space="preserve">Total Wholesale </t>
  </si>
  <si>
    <t>Winter Park</t>
  </si>
  <si>
    <t>Blountstown</t>
  </si>
  <si>
    <t>Wauchula</t>
  </si>
  <si>
    <t>New Smyrna Beach</t>
  </si>
  <si>
    <t>Seminole Agreement</t>
  </si>
  <si>
    <t>Metro Dade</t>
  </si>
  <si>
    <t>Lee County</t>
  </si>
  <si>
    <t>Key West</t>
  </si>
  <si>
    <t>Florida Keys</t>
  </si>
  <si>
    <t>Retail NEL</t>
  </si>
  <si>
    <t>FPL 000547                          OCEC NEED</t>
  </si>
  <si>
    <t>Total Wholesale NEL</t>
  </si>
  <si>
    <t>Annual</t>
  </si>
  <si>
    <t>TOTAL COMMERCIAL CUSTOMERS Actual/Forecast</t>
  </si>
  <si>
    <t>TOTAL COMMERCIAL SALES Actual/Forecast</t>
  </si>
  <si>
    <t>Delta</t>
  </si>
  <si>
    <t>From the Model</t>
  </si>
  <si>
    <t xml:space="preserve"> Annual</t>
  </si>
  <si>
    <t>Sales Actual/Pred</t>
  </si>
  <si>
    <t>Customers Actual/Pred</t>
  </si>
  <si>
    <t xml:space="preserve">Pred </t>
  </si>
  <si>
    <t>Dummy DEC</t>
  </si>
  <si>
    <t>ARMA</t>
  </si>
  <si>
    <r>
      <t>CDH_Billed</t>
    </r>
    <r>
      <rPr>
        <b/>
        <sz val="10"/>
        <color rgb="FFFF0000"/>
        <rFont val="Arial"/>
        <family val="2"/>
      </rPr>
      <t xml:space="preserve"> LAGGED1</t>
    </r>
  </si>
  <si>
    <t>Per_capita_Income</t>
  </si>
  <si>
    <t>LARGE COMMERCIAL SALES</t>
  </si>
  <si>
    <t>MA(1)</t>
  </si>
  <si>
    <t>Trans2014.DummyDEC</t>
  </si>
  <si>
    <t>Trans2014.DummyNOV_05</t>
  </si>
  <si>
    <t>Trans2014.DummyJAN_07</t>
  </si>
  <si>
    <t>Trans2014.CDH_Billed_Lag1</t>
  </si>
  <si>
    <t>DW</t>
  </si>
  <si>
    <t>Weather2014.HDH_Billed</t>
  </si>
  <si>
    <t>MAPE</t>
  </si>
  <si>
    <t>Weather2014.CDH_Billed</t>
  </si>
  <si>
    <t>Adj R-Sq</t>
  </si>
  <si>
    <t>Economics2014.Per_capita_Income</t>
  </si>
  <si>
    <t>R-Squared</t>
  </si>
  <si>
    <t>UPC Model</t>
  </si>
  <si>
    <t>Dummy JAN</t>
  </si>
  <si>
    <t>Jan_HDD</t>
  </si>
  <si>
    <t>Wgt_Per_Capital_Income</t>
  </si>
  <si>
    <t>MEDIUM COMMERCIAL SALES</t>
  </si>
  <si>
    <t>Weather2014.Jan_HDD</t>
  </si>
  <si>
    <t>Economics2014.CPI</t>
  </si>
  <si>
    <t>Economics2014.Wgt_Per_Capital_Income</t>
  </si>
  <si>
    <t>DummyJAN_07</t>
  </si>
  <si>
    <t>DummyNOV_05</t>
  </si>
  <si>
    <t>LIGHTING COMMERCIAL SALES</t>
  </si>
  <si>
    <t>SMALL COMMERCIAL SALES</t>
  </si>
  <si>
    <t>EXPONENTIAL SMOOTHING MODELS</t>
  </si>
  <si>
    <t>ACTUAL/PRED</t>
  </si>
  <si>
    <t>PRED</t>
  </si>
  <si>
    <t>Nov_2013</t>
  </si>
  <si>
    <t>Employment</t>
  </si>
  <si>
    <t>ANNUAL COMMERCIAL CUSTOMERS</t>
  </si>
  <si>
    <t>TOTAL COMMERCIAL CUSTOMERS ACTUAL/PRED</t>
  </si>
  <si>
    <t>LARGE CUSTOMERS ACTUAL/PRED</t>
  </si>
  <si>
    <t>MEDIUM CUSTOMERS ACTUAL/PRED</t>
  </si>
  <si>
    <t>LIGHTING CUSTOMERS ACTUAL/PRED</t>
  </si>
  <si>
    <t>SMALL COMMERCIAL CUSTOMERS</t>
  </si>
  <si>
    <t>Transformations.Nov_2013</t>
  </si>
  <si>
    <t>Econ2014.Employment</t>
  </si>
  <si>
    <t>FPL 000534                            OCEC NEED</t>
  </si>
  <si>
    <t>Pred FULL Adjusted</t>
  </si>
  <si>
    <t>Monthly Shares</t>
  </si>
  <si>
    <t>Pred Error Adjusted</t>
  </si>
  <si>
    <t>Forecast Error%</t>
  </si>
  <si>
    <t>Pred Sales</t>
  </si>
  <si>
    <t>Actual Sales</t>
  </si>
  <si>
    <r>
      <t xml:space="preserve">TOTAL INDUSTRIAL CUSTOMERS </t>
    </r>
    <r>
      <rPr>
        <b/>
        <sz val="10"/>
        <color rgb="FFFF0000"/>
        <rFont val="Arial"/>
        <family val="2"/>
      </rPr>
      <t>Actual/Forecast</t>
    </r>
  </si>
  <si>
    <r>
      <t xml:space="preserve">TOTAL INDUSTRIAL SALES </t>
    </r>
    <r>
      <rPr>
        <b/>
        <sz val="12"/>
        <color rgb="FFFF0000"/>
        <rFont val="Arial"/>
        <family val="2"/>
      </rPr>
      <t>Actual/Forecast</t>
    </r>
  </si>
  <si>
    <t>Pred Adjusted</t>
  </si>
  <si>
    <t>FL_GSP_Mfg</t>
  </si>
  <si>
    <t>Emp_Pop_Ratio</t>
  </si>
  <si>
    <t>LARGE INDUSTRIAL SALES</t>
  </si>
  <si>
    <t>Trans1.Nov_2004</t>
  </si>
  <si>
    <t>Trans1.Oct_2004</t>
  </si>
  <si>
    <t>Weather.CDH_Billed</t>
  </si>
  <si>
    <t>GI_Data_Monthly.Consumer_Price_Index</t>
  </si>
  <si>
    <t>GI_Data_Monthly.FL_GSP_Mfg</t>
  </si>
  <si>
    <t>Economics.Emp_Pop_Ratio</t>
  </si>
  <si>
    <t>Total Sales Model</t>
  </si>
  <si>
    <t>Pred UPC</t>
  </si>
  <si>
    <t>Actual UPC</t>
  </si>
  <si>
    <t xml:space="preserve">Adjusted Pred </t>
  </si>
  <si>
    <t>FL_Real_GSP</t>
  </si>
  <si>
    <t>MA(2)</t>
  </si>
  <si>
    <t>AR(2)</t>
  </si>
  <si>
    <t>Trans1.Nov_2005</t>
  </si>
  <si>
    <t>Trans1.Feb_2005</t>
  </si>
  <si>
    <t>Weather.Jan_HDD</t>
  </si>
  <si>
    <t>Economics.CPI</t>
  </si>
  <si>
    <t>GI_Data_Monthly.FL_Real_GSP</t>
  </si>
  <si>
    <t>USE PER CUSTOMER MODEL</t>
  </si>
  <si>
    <t>Customers Actual / Pred</t>
  </si>
  <si>
    <t>Disposable_INCOME perHousehold</t>
  </si>
  <si>
    <t>SMA(1)</t>
  </si>
  <si>
    <t>Economics.Real_Disp_INCperHH</t>
  </si>
  <si>
    <t>H_Starts_lagged16</t>
  </si>
  <si>
    <t>ANNUAL INDUSTRIAL CUSTOMERS</t>
  </si>
  <si>
    <t>TOTAL INDUSTRIAL CUSTOMERS ACTUAL/PRED</t>
  </si>
  <si>
    <t>GS1 INDUSTRIAL CUSTOMERS</t>
  </si>
  <si>
    <t>Binary.H_Starts_lagged16</t>
  </si>
  <si>
    <t>FPL 000538                          OCEC NEED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</si>
  <si>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</si>
  <si>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</si>
  <si>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</si>
  <si>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</si>
  <si>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</si>
  <si>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</si>
  <si>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</si>
  <si>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</si>
  <si>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</si>
  <si>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</si>
  <si>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</si>
  <si>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</si>
  <si>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Peaks</t>
  </si>
  <si>
    <t>Total</t>
  </si>
  <si>
    <t>Other</t>
  </si>
  <si>
    <t>Industrial</t>
  </si>
  <si>
    <t>Commercial</t>
  </si>
  <si>
    <t>Residential</t>
  </si>
  <si>
    <t>Sales</t>
  </si>
  <si>
    <t>FPL 000539                          OCEC NEED</t>
  </si>
  <si>
    <t>RATIO WITH ANNUAL SUMMER PEAK</t>
  </si>
  <si>
    <t>check Summer Peak</t>
  </si>
  <si>
    <t>check Winter Peak</t>
  </si>
  <si>
    <t>Vero</t>
  </si>
  <si>
    <t>contract adjustment</t>
  </si>
  <si>
    <t>&lt;WN 2013 SP</t>
  </si>
  <si>
    <t>Monthly Peak Forecast (without Vero)</t>
  </si>
  <si>
    <t>Ratios calculated thru 2013.  Do not remove months</t>
  </si>
  <si>
    <t>Historical Ratios  Yrs</t>
  </si>
  <si>
    <t>Ratio Max/Min</t>
  </si>
  <si>
    <t>Min for the Year</t>
  </si>
  <si>
    <t>Max for the Year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</si>
  <si>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</si>
  <si>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</si>
  <si>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</si>
  <si>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</si>
  <si>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</si>
  <si>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</si>
  <si>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</si>
  <si>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</si>
  <si>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</si>
  <si>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</si>
  <si>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</si>
  <si>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</si>
  <si>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(60 Minute Net in mW)</t>
  </si>
  <si>
    <t>HISTORY SYSTEM MONTHLY PEAK LOADS INCLUDING QUALIFYING FACILITIES</t>
  </si>
  <si>
    <t>FPL 000541                          OCEC NEED</t>
  </si>
  <si>
    <t>FORM 27</t>
  </si>
  <si>
    <t>FPL 000532                          OCEC NEED</t>
  </si>
  <si>
    <t>FPL 000533                          OCEC NEED</t>
  </si>
  <si>
    <t>FPL 000535                            OCEC NEED</t>
  </si>
  <si>
    <t>FPL 000536                            OCEC NEED</t>
  </si>
  <si>
    <t>FPL 000537                            OCEC NEED</t>
  </si>
  <si>
    <t>FPL 000540                          OCEC NEED</t>
  </si>
  <si>
    <t>Wgt_CDH (Avg PBI-DAB)</t>
  </si>
  <si>
    <t>Cal_PBI_HDD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</si>
</sst>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#,##0.000"/>
    <numFmt numFmtId="167" formatCode="0.000000"/>
    <numFmt numFmtId="168" formatCode="General_)"/>
    <numFmt numFmtId="169" formatCode="0.000%"/>
    <numFmt numFmtId="170" formatCode="0.00000"/>
    <numFmt numFmtId="171" formatCode="#,##0.0"/>
    <numFmt numFmtId="172" formatCode="0.0"/>
    <numFmt numFmtId="173" formatCode="_(* #,##0.0000_);_(* \(#,##0.0000\);_(* &quot;-&quot;??_);_(@_)"/>
    <numFmt numFmtId="174" formatCode="[$-409]mmm\-yy;@"/>
    <numFmt numFmtId="175" formatCode="0.000"/>
    <numFmt numFmtId="176" formatCode="0.0000"/>
    <numFmt numFmtId="177" formatCode="0.000000%"/>
    <numFmt numFmtId="178" formatCode="#,##0.0000000000;\-#,##0.0000000000"/>
    <numFmt numFmtId="179" formatCode="0.000;\-0.000"/>
    <numFmt numFmtId="180" formatCode="0.00%;\-0.00%"/>
    <numFmt numFmtId="181" formatCode="0.0000;\-0.0000"/>
    <numFmt numFmtId="182" formatCode="0.0000%"/>
    <numFmt numFmtId="183" formatCode="0.0;\-0.0"/>
    <numFmt numFmtId="184" formatCode="0.00000;\-0.00000"/>
    <numFmt numFmtId="185" formatCode="0.000000;\-0.000000"/>
    <numFmt numFmtId="186" formatCode="#,##0.0000"/>
    <numFmt numFmtId="187" formatCode="_(* #,##0.0_);_(* \(#,##0.0\);_(* &quot;-&quot;??_);_(@_)"/>
    <numFmt numFmtId="188" formatCode="#,##0.0_);\(#,##0.0\)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u/>
      <sz val="10"/>
      <name val="Times New Roman"/>
      <family val="1"/>
    </font>
    <font>
      <b/>
      <sz val="10"/>
      <name val="Times New Roman"/>
      <family val="1"/>
    </font>
    <font>
      <b/>
      <sz val="10"/>
      <color indexed="10"/>
      <name val="Arial"/>
      <family val="2"/>
    </font>
    <font>
      <b/>
      <sz val="14"/>
      <name val="Times New Roman"/>
      <family val="1"/>
    </font>
    <font>
      <b/>
      <sz val="10"/>
      <name val="Arial"/>
      <family val="2"/>
    </font>
    <font>
      <sz val="10"/>
      <name val="Tms Rmn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u val="singleAccounting"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1"/>
      <name val="Arial"/>
      <family val="2"/>
    </font>
    <font>
      <sz val="10"/>
      <color indexed="39"/>
      <name val="Arial"/>
      <family val="2"/>
    </font>
    <font>
      <b/>
      <u val="singleAccounting"/>
      <sz val="14"/>
      <color indexed="8"/>
      <name val="Arial"/>
      <family val="2"/>
    </font>
    <font>
      <sz val="10"/>
      <color indexed="10"/>
      <name val="Arial"/>
      <family val="2"/>
    </font>
    <font>
      <sz val="10"/>
      <color rgb="FFFF0000"/>
      <name val="Times New Roman"/>
      <family val="1"/>
    </font>
    <font>
      <sz val="10"/>
      <color rgb="FFFF0000"/>
      <name val="Arial"/>
      <family val="2"/>
    </font>
    <font>
      <u/>
      <sz val="10"/>
      <name val="Arial"/>
      <family val="2"/>
    </font>
    <font>
      <b/>
      <u/>
      <sz val="10"/>
      <name val="Times New Roman"/>
      <family val="1"/>
    </font>
    <font>
      <sz val="9"/>
      <name val="Arial"/>
      <family val="2"/>
    </font>
    <font>
      <sz val="11"/>
      <name val="Calibri"/>
      <family val="2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b/>
      <sz val="16"/>
      <name val="Arial"/>
      <family val="2"/>
    </font>
    <font>
      <b/>
      <sz val="10"/>
      <color indexed="10"/>
      <name val="Times New Roman"/>
      <family val="1"/>
    </font>
    <font>
      <b/>
      <sz val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Arial"/>
      <family val="2"/>
    </font>
    <font>
      <sz val="9"/>
      <color indexed="8"/>
      <name val="Arial"/>
      <family val="2"/>
    </font>
    <font>
      <b/>
      <sz val="9"/>
      <color rgb="FFFF0000"/>
      <name val="Arial"/>
      <family val="2"/>
    </font>
    <font>
      <b/>
      <sz val="14"/>
      <name val="Arial"/>
      <family val="2"/>
    </font>
    <font>
      <b/>
      <sz val="11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  <font>
      <u/>
      <sz val="10"/>
      <color theme="10"/>
      <name val="Arial"/>
      <family val="2"/>
    </font>
    <font>
      <sz val="10"/>
      <color indexed="10"/>
      <name val="Tms Rmn"/>
    </font>
    <font>
      <b/>
      <sz val="10"/>
      <name val="Tms Rmn"/>
    </font>
    <font>
      <b/>
      <sz val="9"/>
      <color indexed="10"/>
      <name val="Arial"/>
      <family val="2"/>
    </font>
    <font>
      <b/>
      <sz val="10"/>
      <color indexed="14"/>
      <name val="Tms Rmn"/>
    </font>
    <font>
      <b/>
      <sz val="10"/>
      <color indexed="10"/>
      <name val="Tms Rmn"/>
    </font>
    <font>
      <b/>
      <sz val="9"/>
      <color indexed="14"/>
      <name val="Arial"/>
      <family val="2"/>
    </font>
    <font>
      <sz val="10"/>
      <color indexed="12"/>
      <name val="Arial"/>
      <family val="2"/>
    </font>
    <font>
      <sz val="9"/>
      <color indexed="14"/>
      <name val="Arial"/>
      <family val="2"/>
    </font>
    <font>
      <b/>
      <sz val="10"/>
      <color indexed="12"/>
      <name val="Tms Rmn"/>
    </font>
  </fonts>
  <fills count="32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9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A6CAF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medium">
        <color indexed="4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91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3" fillId="0" borderId="0">
      <alignment horizontal="left" wrapText="1"/>
    </xf>
    <xf numFmtId="0" fontId="3" fillId="0" borderId="0"/>
    <xf numFmtId="168" fontId="11" fillId="0" borderId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2" fillId="2" borderId="2" applyNumberFormat="0" applyProtection="0">
      <alignment vertical="center"/>
    </xf>
    <xf numFmtId="4" fontId="13" fillId="3" borderId="2" applyNumberFormat="0" applyProtection="0">
      <alignment vertical="center"/>
    </xf>
    <xf numFmtId="4" fontId="12" fillId="3" borderId="2" applyNumberFormat="0" applyProtection="0">
      <alignment horizontal="left" vertical="center" indent="1"/>
    </xf>
    <xf numFmtId="0" fontId="12" fillId="3" borderId="2" applyNumberFormat="0" applyProtection="0">
      <alignment horizontal="left" vertical="top" indent="1"/>
    </xf>
    <xf numFmtId="4" fontId="14" fillId="0" borderId="0" applyNumberFormat="0" applyProtection="0">
      <alignment horizontal="left"/>
    </xf>
    <xf numFmtId="4" fontId="15" fillId="4" borderId="2" applyNumberFormat="0" applyProtection="0">
      <alignment horizontal="right" vertical="center"/>
    </xf>
    <xf numFmtId="4" fontId="15" fillId="5" borderId="2" applyNumberFormat="0" applyProtection="0">
      <alignment horizontal="right" vertical="center"/>
    </xf>
    <xf numFmtId="4" fontId="15" fillId="6" borderId="2" applyNumberFormat="0" applyProtection="0">
      <alignment horizontal="right" vertical="center"/>
    </xf>
    <xf numFmtId="4" fontId="15" fillId="7" borderId="2" applyNumberFormat="0" applyProtection="0">
      <alignment horizontal="right" vertical="center"/>
    </xf>
    <xf numFmtId="4" fontId="15" fillId="8" borderId="2" applyNumberFormat="0" applyProtection="0">
      <alignment horizontal="right" vertical="center"/>
    </xf>
    <xf numFmtId="4" fontId="15" fillId="9" borderId="2" applyNumberFormat="0" applyProtection="0">
      <alignment horizontal="right" vertical="center"/>
    </xf>
    <xf numFmtId="4" fontId="15" fillId="10" borderId="2" applyNumberFormat="0" applyProtection="0">
      <alignment horizontal="right" vertical="center"/>
    </xf>
    <xf numFmtId="4" fontId="15" fillId="11" borderId="2" applyNumberFormat="0" applyProtection="0">
      <alignment horizontal="right" vertical="center"/>
    </xf>
    <xf numFmtId="4" fontId="15" fillId="12" borderId="2" applyNumberFormat="0" applyProtection="0">
      <alignment horizontal="right" vertical="center"/>
    </xf>
    <xf numFmtId="4" fontId="12" fillId="13" borderId="3" applyNumberFormat="0" applyProtection="0">
      <alignment horizontal="left" vertical="center" indent="1"/>
    </xf>
    <xf numFmtId="4" fontId="12" fillId="0" borderId="0" applyNumberFormat="0" applyProtection="0">
      <alignment horizontal="left" vertical="center" indent="1"/>
    </xf>
    <xf numFmtId="4" fontId="12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4" fontId="16" fillId="14" borderId="0" applyNumberFormat="0" applyProtection="0">
      <alignment horizontal="left" vertical="center" indent="1"/>
    </xf>
    <xf numFmtId="4" fontId="15" fillId="15" borderId="2" applyNumberFormat="0" applyProtection="0">
      <alignment horizontal="right" vertical="center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4" fontId="15" fillId="16" borderId="0" applyNumberFormat="0" applyProtection="0">
      <alignment horizontal="left" vertical="center" indent="1"/>
    </xf>
    <xf numFmtId="4" fontId="15" fillId="16" borderId="0" applyNumberFormat="0" applyProtection="0">
      <alignment horizontal="left" vertical="center" indent="1"/>
    </xf>
    <xf numFmtId="4" fontId="15" fillId="16" borderId="0" applyNumberFormat="0" applyProtection="0">
      <alignment horizontal="left" vertical="center" indent="1"/>
    </xf>
    <xf numFmtId="4" fontId="15" fillId="16" borderId="0" applyNumberFormat="0" applyProtection="0">
      <alignment horizontal="left" vertical="center" indent="1"/>
    </xf>
    <xf numFmtId="4" fontId="15" fillId="16" borderId="0" applyNumberFormat="0" applyProtection="0">
      <alignment horizontal="left" vertical="center" indent="1"/>
    </xf>
    <xf numFmtId="4" fontId="15" fillId="16" borderId="0" applyNumberFormat="0" applyProtection="0">
      <alignment horizontal="left" vertical="center" indent="1"/>
    </xf>
    <xf numFmtId="4" fontId="15" fillId="16" borderId="0" applyNumberFormat="0" applyProtection="0">
      <alignment horizontal="left" vertical="center" indent="1"/>
    </xf>
    <xf numFmtId="4" fontId="15" fillId="16" borderId="0" applyNumberFormat="0" applyProtection="0">
      <alignment horizontal="left" vertical="center" indent="1"/>
    </xf>
    <xf numFmtId="0" fontId="10" fillId="14" borderId="2" applyNumberFormat="0" applyProtection="0">
      <alignment horizontal="left" vertical="center" indent="1"/>
    </xf>
    <xf numFmtId="0" fontId="3" fillId="14" borderId="2" applyNumberFormat="0" applyProtection="0">
      <alignment horizontal="left" vertical="top" indent="1"/>
    </xf>
    <xf numFmtId="0" fontId="3" fillId="16" borderId="2" applyNumberFormat="0" applyProtection="0">
      <alignment horizontal="left" vertical="center" indent="1"/>
    </xf>
    <xf numFmtId="0" fontId="17" fillId="0" borderId="0" applyNumberFormat="0" applyProtection="0">
      <alignment horizontal="left" vertical="center" indent="1"/>
    </xf>
    <xf numFmtId="0" fontId="17" fillId="0" borderId="0" applyNumberFormat="0" applyProtection="0">
      <alignment horizontal="left" vertical="center" indent="1"/>
    </xf>
    <xf numFmtId="0" fontId="3" fillId="16" borderId="2" applyNumberFormat="0" applyProtection="0">
      <alignment horizontal="left" vertical="top" indent="1"/>
    </xf>
    <xf numFmtId="0" fontId="3" fillId="17" borderId="2" applyNumberFormat="0" applyProtection="0">
      <alignment horizontal="left" vertical="center" indent="1"/>
    </xf>
    <xf numFmtId="0" fontId="3" fillId="0" borderId="0" applyNumberFormat="0" applyProtection="0">
      <alignment horizontal="left" vertical="center" indent="1"/>
    </xf>
    <xf numFmtId="0" fontId="3" fillId="0" borderId="0" applyNumberFormat="0" applyProtection="0">
      <alignment horizontal="left" vertical="center" indent="1"/>
    </xf>
    <xf numFmtId="0" fontId="3" fillId="17" borderId="2" applyNumberFormat="0" applyProtection="0">
      <alignment horizontal="left" vertical="top" indent="1"/>
    </xf>
    <xf numFmtId="0" fontId="3" fillId="18" borderId="2" applyNumberFormat="0" applyProtection="0">
      <alignment horizontal="left" vertical="center" indent="1"/>
    </xf>
    <xf numFmtId="0" fontId="3" fillId="18" borderId="2" applyNumberFormat="0" applyProtection="0">
      <alignment horizontal="left" vertical="top" indent="1"/>
    </xf>
    <xf numFmtId="0" fontId="3" fillId="0" borderId="0"/>
    <xf numFmtId="4" fontId="15" fillId="19" borderId="2" applyNumberFormat="0" applyProtection="0">
      <alignment vertical="center"/>
    </xf>
    <xf numFmtId="4" fontId="18" fillId="19" borderId="2" applyNumberFormat="0" applyProtection="0">
      <alignment vertical="center"/>
    </xf>
    <xf numFmtId="4" fontId="15" fillId="19" borderId="2" applyNumberFormat="0" applyProtection="0">
      <alignment horizontal="left" vertical="center" indent="1"/>
    </xf>
    <xf numFmtId="0" fontId="15" fillId="19" borderId="2" applyNumberFormat="0" applyProtection="0">
      <alignment horizontal="left" vertical="top" indent="1"/>
    </xf>
    <xf numFmtId="4" fontId="15" fillId="0" borderId="0" applyNumberFormat="0" applyProtection="0">
      <alignment horizontal="right"/>
    </xf>
    <xf numFmtId="4" fontId="15" fillId="0" borderId="0" applyNumberFormat="0" applyProtection="0">
      <alignment horizontal="right" vertical="justify"/>
    </xf>
    <xf numFmtId="4" fontId="15" fillId="0" borderId="0" applyNumberFormat="0" applyProtection="0">
      <alignment horizontal="right" vertical="justify"/>
    </xf>
    <xf numFmtId="4" fontId="12" fillId="0" borderId="4" applyNumberFormat="0" applyProtection="0">
      <alignment horizontal="right" vertical="center"/>
    </xf>
    <xf numFmtId="4" fontId="12" fillId="0" borderId="0" applyNumberFormat="0" applyProtection="0">
      <alignment horizontal="left" vertical="center" wrapText="1" indent="1"/>
    </xf>
    <xf numFmtId="0" fontId="14" fillId="0" borderId="0" applyNumberFormat="0" applyProtection="0">
      <alignment horizontal="center" wrapText="1"/>
    </xf>
    <xf numFmtId="4" fontId="19" fillId="0" borderId="0" applyNumberFormat="0" applyProtection="0">
      <alignment horizontal="left"/>
    </xf>
    <xf numFmtId="4" fontId="20" fillId="0" borderId="0" applyNumberFormat="0" applyProtection="0">
      <alignment horizontal="right"/>
    </xf>
    <xf numFmtId="167" fontId="3" fillId="0" borderId="0">
      <alignment horizontal="left" wrapText="1"/>
    </xf>
    <xf numFmtId="0" fontId="41" fillId="0" borderId="0" applyNumberFormat="0" applyFill="0" applyBorder="0" applyAlignment="0" applyProtection="0"/>
  </cellStyleXfs>
  <cellXfs count="737">
    <xf numFmtId="0" fontId="0" fillId="0" borderId="0" xfId="0"/>
    <xf numFmtId="164" fontId="0" fillId="0" borderId="0" xfId="2" applyNumberFormat="1" applyFont="1"/>
    <xf numFmtId="16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0" fontId="5" fillId="0" borderId="0" xfId="2" quotePrefix="1" applyNumberFormat="1" applyFont="1" applyAlignment="1">
      <alignment horizontal="center"/>
    </xf>
    <xf numFmtId="3" fontId="5" fillId="0" borderId="0" xfId="0" applyNumberFormat="1" applyFont="1" applyFill="1" applyAlignment="1">
      <alignment horizontal="center"/>
    </xf>
    <xf numFmtId="3" fontId="5" fillId="0" borderId="0" xfId="0" quotePrefix="1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0" fillId="0" borderId="0" xfId="0" applyNumberFormat="1"/>
    <xf numFmtId="165" fontId="0" fillId="0" borderId="0" xfId="1" applyNumberFormat="1" applyFont="1"/>
    <xf numFmtId="165" fontId="4" fillId="0" borderId="0" xfId="1" applyNumberFormat="1" applyFont="1" applyAlignment="1">
      <alignment horizontal="center"/>
    </xf>
    <xf numFmtId="166" fontId="0" fillId="0" borderId="0" xfId="0" applyNumberForma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17" fontId="6" fillId="0" borderId="0" xfId="0" applyNumberFormat="1" applyFont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wrapText="1"/>
    </xf>
    <xf numFmtId="17" fontId="6" fillId="0" borderId="0" xfId="0" applyNumberFormat="1" applyFont="1" applyFill="1" applyAlignment="1">
      <alignment horizontal="center"/>
    </xf>
    <xf numFmtId="0" fontId="4" fillId="0" borderId="0" xfId="0" applyFont="1"/>
    <xf numFmtId="0" fontId="3" fillId="0" borderId="0" xfId="0" applyFont="1"/>
    <xf numFmtId="0" fontId="4" fillId="0" borderId="0" xfId="0" quotePrefix="1" applyFont="1" applyAlignment="1">
      <alignment horizontal="center" wrapText="1"/>
    </xf>
    <xf numFmtId="16" fontId="4" fillId="0" borderId="0" xfId="0" quotePrefix="1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3" fontId="0" fillId="0" borderId="0" xfId="0" applyNumberFormat="1" applyAlignment="1"/>
    <xf numFmtId="3" fontId="4" fillId="0" borderId="0" xfId="0" applyNumberFormat="1" applyFont="1"/>
    <xf numFmtId="0" fontId="8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/>
    <xf numFmtId="3" fontId="4" fillId="0" borderId="0" xfId="0" quotePrefix="1" applyNumberFormat="1" applyFont="1" applyAlignment="1">
      <alignment horizontal="center"/>
    </xf>
    <xf numFmtId="0" fontId="4" fillId="0" borderId="0" xfId="0" applyFont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7" fillId="0" borderId="0" xfId="0" applyFont="1" applyBorder="1" applyAlignment="1">
      <alignment horizontal="centerContinuous"/>
    </xf>
    <xf numFmtId="0" fontId="4" fillId="0" borderId="0" xfId="0" quotePrefix="1" applyFont="1" applyAlignment="1">
      <alignment horizontal="left"/>
    </xf>
    <xf numFmtId="0" fontId="9" fillId="0" borderId="0" xfId="0" applyFont="1" applyBorder="1" applyAlignment="1">
      <alignment horizontal="center"/>
    </xf>
    <xf numFmtId="0" fontId="10" fillId="0" borderId="0" xfId="0" applyFont="1" applyFill="1" applyAlignment="1">
      <alignment wrapText="1"/>
    </xf>
    <xf numFmtId="164" fontId="0" fillId="0" borderId="0" xfId="0" applyNumberFormat="1"/>
    <xf numFmtId="43" fontId="5" fillId="0" borderId="0" xfId="1" applyFont="1" applyAlignment="1">
      <alignment horizontal="center"/>
    </xf>
    <xf numFmtId="165" fontId="5" fillId="0" borderId="0" xfId="1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4" fillId="0" borderId="0" xfId="0" applyFont="1" applyAlignment="1">
      <alignment horizontal="center" wrapText="1"/>
    </xf>
    <xf numFmtId="164" fontId="4" fillId="0" borderId="0" xfId="0" applyNumberFormat="1" applyFont="1" applyAlignment="1">
      <alignment horizontal="center" wrapText="1"/>
    </xf>
    <xf numFmtId="164" fontId="5" fillId="0" borderId="0" xfId="0" applyNumberFormat="1" applyFont="1" applyAlignment="1">
      <alignment horizontal="center"/>
    </xf>
    <xf numFmtId="164" fontId="4" fillId="0" borderId="0" xfId="0" applyNumberFormat="1" applyFont="1"/>
    <xf numFmtId="10" fontId="5" fillId="0" borderId="0" xfId="2" applyNumberFormat="1" applyFont="1" applyAlignment="1">
      <alignment horizontal="center"/>
    </xf>
    <xf numFmtId="164" fontId="3" fillId="0" borderId="0" xfId="2" applyNumberFormat="1"/>
    <xf numFmtId="164" fontId="4" fillId="0" borderId="0" xfId="0" applyNumberFormat="1" applyFont="1" applyAlignment="1">
      <alignment horizontal="centerContinuous"/>
    </xf>
    <xf numFmtId="164" fontId="4" fillId="0" borderId="0" xfId="0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"/>
    </xf>
    <xf numFmtId="165" fontId="0" fillId="0" borderId="0" xfId="0" applyNumberFormat="1"/>
    <xf numFmtId="3" fontId="21" fillId="0" borderId="0" xfId="0" applyNumberFormat="1" applyFont="1" applyAlignment="1">
      <alignment horizontal="center"/>
    </xf>
    <xf numFmtId="0" fontId="22" fillId="0" borderId="0" xfId="0" applyFont="1"/>
    <xf numFmtId="0" fontId="3" fillId="0" borderId="0" xfId="0" quotePrefix="1" applyFont="1" applyAlignment="1">
      <alignment horizontal="left"/>
    </xf>
    <xf numFmtId="0" fontId="10" fillId="0" borderId="0" xfId="0" applyFont="1" applyAlignment="1">
      <alignment horizontal="center"/>
    </xf>
    <xf numFmtId="10" fontId="10" fillId="0" borderId="0" xfId="2" applyNumberFormat="1" applyFont="1" applyAlignment="1">
      <alignment horizontal="center"/>
    </xf>
    <xf numFmtId="0" fontId="10" fillId="0" borderId="0" xfId="0" quotePrefix="1" applyFont="1" applyAlignment="1">
      <alignment horizontal="center"/>
    </xf>
    <xf numFmtId="169" fontId="10" fillId="0" borderId="0" xfId="2" applyNumberFormat="1" applyFont="1" applyAlignment="1">
      <alignment horizontal="center"/>
    </xf>
    <xf numFmtId="0" fontId="10" fillId="0" borderId="0" xfId="0" applyFont="1"/>
    <xf numFmtId="4" fontId="4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170" fontId="0" fillId="0" borderId="0" xfId="0" applyNumberFormat="1"/>
    <xf numFmtId="4" fontId="4" fillId="0" borderId="0" xfId="0" applyNumberFormat="1" applyFont="1"/>
    <xf numFmtId="10" fontId="0" fillId="0" borderId="0" xfId="2" applyNumberFormat="1" applyFont="1"/>
    <xf numFmtId="0" fontId="0" fillId="0" borderId="0" xfId="0" quotePrefix="1" applyAlignment="1">
      <alignment horizontal="center"/>
    </xf>
    <xf numFmtId="0" fontId="0" fillId="0" borderId="0" xfId="0" applyBorder="1"/>
    <xf numFmtId="3" fontId="0" fillId="0" borderId="0" xfId="0" applyNumberFormat="1" applyBorder="1"/>
    <xf numFmtId="3" fontId="5" fillId="0" borderId="0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3" fillId="0" borderId="0" xfId="0" applyFont="1" applyFill="1"/>
    <xf numFmtId="3" fontId="15" fillId="0" borderId="0" xfId="0" applyNumberFormat="1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3" fontId="3" fillId="0" borderId="0" xfId="0" applyNumberFormat="1" applyFont="1" applyFill="1" applyAlignment="1">
      <alignment horizontal="center"/>
    </xf>
    <xf numFmtId="3" fontId="3" fillId="0" borderId="0" xfId="0" applyNumberFormat="1" applyFont="1" applyFill="1"/>
    <xf numFmtId="0" fontId="3" fillId="0" borderId="0" xfId="0" applyFont="1" applyFill="1" applyAlignment="1">
      <alignment horizontal="center"/>
    </xf>
    <xf numFmtId="10" fontId="3" fillId="0" borderId="0" xfId="0" applyNumberFormat="1" applyFont="1" applyFill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wrapText="1"/>
    </xf>
    <xf numFmtId="0" fontId="23" fillId="0" borderId="0" xfId="0" applyFont="1" applyFill="1" applyAlignment="1">
      <alignment horizontal="center" wrapText="1"/>
    </xf>
    <xf numFmtId="0" fontId="23" fillId="0" borderId="0" xfId="0" applyFont="1" applyFill="1" applyAlignment="1">
      <alignment horizontal="center"/>
    </xf>
    <xf numFmtId="17" fontId="23" fillId="0" borderId="0" xfId="0" applyNumberFormat="1" applyFont="1" applyFill="1" applyAlignment="1">
      <alignment horizontal="center"/>
    </xf>
    <xf numFmtId="0" fontId="23" fillId="0" borderId="0" xfId="0" applyFont="1" applyFill="1" applyAlignment="1"/>
    <xf numFmtId="0" fontId="3" fillId="0" borderId="0" xfId="0" quotePrefix="1" applyFont="1" applyFill="1" applyAlignment="1">
      <alignment horizontal="center" wrapText="1"/>
    </xf>
    <xf numFmtId="0" fontId="20" fillId="0" borderId="0" xfId="0" applyFont="1" applyFill="1" applyAlignment="1">
      <alignment horizontal="center"/>
    </xf>
    <xf numFmtId="2" fontId="3" fillId="0" borderId="0" xfId="2" applyNumberFormat="1" applyFont="1" applyFill="1"/>
    <xf numFmtId="0" fontId="3" fillId="0" borderId="0" xfId="0" applyFont="1" applyFill="1" applyAlignment="1">
      <alignment horizontal="right"/>
    </xf>
    <xf numFmtId="2" fontId="3" fillId="0" borderId="0" xfId="0" applyNumberFormat="1" applyFont="1" applyFill="1"/>
    <xf numFmtId="0" fontId="3" fillId="0" borderId="0" xfId="0" applyFont="1" applyFill="1" applyAlignment="1"/>
    <xf numFmtId="3" fontId="3" fillId="0" borderId="0" xfId="0" quotePrefix="1" applyNumberFormat="1" applyFont="1" applyFill="1" applyAlignment="1">
      <alignment horizontal="center"/>
    </xf>
    <xf numFmtId="0" fontId="3" fillId="0" borderId="0" xfId="0" applyFont="1" applyFill="1" applyAlignment="1">
      <alignment horizontal="centerContinuous"/>
    </xf>
    <xf numFmtId="0" fontId="3" fillId="0" borderId="0" xfId="0" applyFont="1" applyFill="1" applyBorder="1" applyAlignment="1">
      <alignment horizontal="centerContinuous"/>
    </xf>
    <xf numFmtId="0" fontId="10" fillId="0" borderId="0" xfId="0" applyFont="1" applyFill="1" applyBorder="1" applyAlignment="1">
      <alignment horizontal="centerContinuous"/>
    </xf>
    <xf numFmtId="164" fontId="3" fillId="0" borderId="0" xfId="0" applyNumberFormat="1" applyFont="1" applyFill="1"/>
    <xf numFmtId="0" fontId="3" fillId="0" borderId="0" xfId="0" quotePrefix="1" applyFont="1" applyFill="1" applyAlignment="1">
      <alignment horizontal="left"/>
    </xf>
    <xf numFmtId="0" fontId="10" fillId="0" borderId="0" xfId="0" applyFont="1" applyFill="1" applyBorder="1" applyAlignment="1">
      <alignment horizontal="center"/>
    </xf>
    <xf numFmtId="3" fontId="15" fillId="0" borderId="0" xfId="0" applyNumberFormat="1" applyFont="1" applyAlignment="1">
      <alignment horizontal="center"/>
    </xf>
    <xf numFmtId="3" fontId="3" fillId="0" borderId="0" xfId="0" applyNumberFormat="1" applyFont="1"/>
    <xf numFmtId="16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7" fontId="23" fillId="0" borderId="0" xfId="0" applyNumberFormat="1" applyFont="1" applyAlignment="1">
      <alignment horizontal="center"/>
    </xf>
    <xf numFmtId="0" fontId="3" fillId="0" borderId="0" xfId="0" quotePrefix="1" applyFont="1" applyAlignment="1">
      <alignment horizontal="center" wrapText="1"/>
    </xf>
    <xf numFmtId="0" fontId="20" fillId="0" borderId="0" xfId="0" applyFont="1" applyAlignment="1">
      <alignment horizontal="center"/>
    </xf>
    <xf numFmtId="2" fontId="3" fillId="0" borderId="0" xfId="2" applyNumberFormat="1" applyFont="1"/>
    <xf numFmtId="3" fontId="3" fillId="0" borderId="0" xfId="0" applyNumberFormat="1" applyFont="1" applyAlignment="1"/>
    <xf numFmtId="3" fontId="3" fillId="0" borderId="0" xfId="0" applyNumberFormat="1" applyFont="1" applyFill="1" applyAlignment="1"/>
    <xf numFmtId="0" fontId="3" fillId="0" borderId="0" xfId="0" applyNumberFormat="1" applyFont="1" applyAlignment="1"/>
    <xf numFmtId="2" fontId="3" fillId="0" borderId="0" xfId="0" applyNumberFormat="1" applyFont="1"/>
    <xf numFmtId="0" fontId="3" fillId="0" borderId="0" xfId="0" applyFont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10" fillId="0" borderId="0" xfId="0" applyFont="1" applyBorder="1" applyAlignment="1">
      <alignment horizontal="centerContinuous"/>
    </xf>
    <xf numFmtId="164" fontId="3" fillId="0" borderId="0" xfId="0" applyNumberFormat="1" applyFont="1"/>
    <xf numFmtId="0" fontId="10" fillId="0" borderId="0" xfId="0" applyFont="1" applyBorder="1" applyAlignment="1">
      <alignment horizontal="center"/>
    </xf>
    <xf numFmtId="0" fontId="0" fillId="0" borderId="0" xfId="0" applyFill="1"/>
    <xf numFmtId="4" fontId="0" fillId="0" borderId="0" xfId="0" applyNumberFormat="1" applyFill="1"/>
    <xf numFmtId="164" fontId="0" fillId="0" borderId="0" xfId="2" applyNumberFormat="1" applyFont="1" applyFill="1"/>
    <xf numFmtId="171" fontId="4" fillId="0" borderId="0" xfId="0" applyNumberFormat="1" applyFont="1" applyFill="1" applyAlignment="1">
      <alignment horizontal="center"/>
    </xf>
    <xf numFmtId="171" fontId="5" fillId="0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10" fontId="0" fillId="0" borderId="0" xfId="2" applyNumberFormat="1" applyFont="1" applyFill="1"/>
    <xf numFmtId="1" fontId="0" fillId="0" borderId="0" xfId="0" applyNumberFormat="1" applyFill="1"/>
    <xf numFmtId="0" fontId="4" fillId="0" borderId="0" xfId="0" applyFont="1" applyFill="1" applyAlignment="1">
      <alignment horizontal="center"/>
    </xf>
    <xf numFmtId="1" fontId="0" fillId="0" borderId="0" xfId="2" applyNumberFormat="1" applyFont="1" applyFill="1"/>
    <xf numFmtId="17" fontId="24" fillId="0" borderId="0" xfId="0" quotePrefix="1" applyNumberFormat="1" applyFont="1" applyFill="1" applyAlignment="1">
      <alignment horizontal="center"/>
    </xf>
    <xf numFmtId="0" fontId="4" fillId="0" borderId="0" xfId="0" applyFont="1" applyFill="1"/>
    <xf numFmtId="16" fontId="4" fillId="0" borderId="0" xfId="0" quotePrefix="1" applyNumberFormat="1" applyFont="1" applyFill="1" applyAlignment="1">
      <alignment horizontal="center"/>
    </xf>
    <xf numFmtId="0" fontId="4" fillId="0" borderId="0" xfId="0" quotePrefix="1" applyFont="1" applyFill="1" applyAlignment="1">
      <alignment horizontal="center" wrapText="1"/>
    </xf>
    <xf numFmtId="164" fontId="0" fillId="0" borderId="0" xfId="0" applyNumberFormat="1" applyFill="1"/>
    <xf numFmtId="172" fontId="0" fillId="0" borderId="0" xfId="0" applyNumberFormat="1" applyFill="1"/>
    <xf numFmtId="4" fontId="5" fillId="0" borderId="0" xfId="0" applyNumberFormat="1" applyFont="1" applyFill="1" applyAlignment="1">
      <alignment horizontal="center"/>
    </xf>
    <xf numFmtId="10" fontId="4" fillId="0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right"/>
    </xf>
    <xf numFmtId="3" fontId="0" fillId="0" borderId="0" xfId="0" applyNumberFormat="1" applyFill="1"/>
    <xf numFmtId="0" fontId="4" fillId="0" borderId="0" xfId="0" applyFont="1" applyFill="1" applyAlignment="1">
      <alignment horizontal="right"/>
    </xf>
    <xf numFmtId="0" fontId="3" fillId="0" borderId="0" xfId="0" quotePrefix="1" applyFont="1" applyFill="1" applyAlignment="1">
      <alignment horizontal="center"/>
    </xf>
    <xf numFmtId="0" fontId="8" fillId="0" borderId="0" xfId="0" applyFont="1" applyFill="1"/>
    <xf numFmtId="10" fontId="3" fillId="0" borderId="0" xfId="2" applyNumberFormat="1" applyFill="1"/>
    <xf numFmtId="0" fontId="0" fillId="0" borderId="0" xfId="0" quotePrefix="1" applyFill="1" applyAlignment="1">
      <alignment horizontal="left"/>
    </xf>
    <xf numFmtId="0" fontId="4" fillId="0" borderId="0" xfId="0" applyFont="1" applyFill="1" applyAlignment="1"/>
    <xf numFmtId="3" fontId="4" fillId="0" borderId="0" xfId="0" quotePrefix="1" applyNumberFormat="1" applyFont="1" applyFill="1" applyAlignment="1">
      <alignment horizontal="center"/>
    </xf>
    <xf numFmtId="0" fontId="4" fillId="0" borderId="0" xfId="0" applyFont="1" applyFill="1" applyAlignment="1">
      <alignment horizontal="centerContinuous"/>
    </xf>
    <xf numFmtId="0" fontId="4" fillId="0" borderId="0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centerContinuous"/>
    </xf>
    <xf numFmtId="0" fontId="9" fillId="0" borderId="0" xfId="0" applyFont="1" applyFill="1" applyBorder="1" applyAlignment="1">
      <alignment horizontal="center"/>
    </xf>
    <xf numFmtId="171" fontId="25" fillId="0" borderId="0" xfId="0" applyNumberFormat="1" applyFont="1" applyFill="1" applyAlignment="1">
      <alignment horizontal="center"/>
    </xf>
    <xf numFmtId="3" fontId="4" fillId="0" borderId="0" xfId="0" applyNumberFormat="1" applyFont="1" applyFill="1" applyAlignment="1">
      <alignment horizontal="right"/>
    </xf>
    <xf numFmtId="173" fontId="0" fillId="0" borderId="0" xfId="1" applyNumberFormat="1" applyFont="1" applyFill="1"/>
    <xf numFmtId="171" fontId="4" fillId="0" borderId="0" xfId="0" applyNumberFormat="1" applyFont="1" applyFill="1"/>
    <xf numFmtId="171" fontId="4" fillId="0" borderId="0" xfId="0" applyNumberFormat="1" applyFont="1" applyFill="1" applyAlignment="1">
      <alignment horizontal="right"/>
    </xf>
    <xf numFmtId="3" fontId="4" fillId="0" borderId="0" xfId="0" applyNumberFormat="1" applyFont="1" applyFill="1" applyAlignment="1">
      <alignment horizontal="center"/>
    </xf>
    <xf numFmtId="171" fontId="5" fillId="0" borderId="0" xfId="0" applyNumberFormat="1" applyFont="1" applyAlignment="1">
      <alignment horizontal="center"/>
    </xf>
    <xf numFmtId="0" fontId="26" fillId="0" borderId="0" xfId="0" applyFont="1"/>
    <xf numFmtId="171" fontId="4" fillId="0" borderId="0" xfId="0" applyNumberFormat="1" applyFont="1" applyAlignment="1">
      <alignment horizontal="center"/>
    </xf>
    <xf numFmtId="166" fontId="0" fillId="0" borderId="0" xfId="0" applyNumberFormat="1" applyFill="1"/>
    <xf numFmtId="164" fontId="5" fillId="0" borderId="0" xfId="2" applyNumberFormat="1" applyFont="1" applyFill="1" applyAlignment="1">
      <alignment horizontal="center"/>
    </xf>
    <xf numFmtId="0" fontId="26" fillId="0" borderId="0" xfId="0" applyFont="1" applyFill="1"/>
    <xf numFmtId="0" fontId="4" fillId="0" borderId="0" xfId="0" applyFont="1" applyFill="1" applyAlignment="1">
      <alignment horizontal="center" wrapText="1"/>
    </xf>
    <xf numFmtId="3" fontId="21" fillId="20" borderId="0" xfId="0" applyNumberFormat="1" applyFont="1" applyFill="1" applyAlignment="1">
      <alignment horizontal="center"/>
    </xf>
    <xf numFmtId="0" fontId="27" fillId="0" borderId="0" xfId="0" quotePrefix="1" applyFont="1" applyAlignment="1">
      <alignment horizontal="center" wrapText="1"/>
    </xf>
    <xf numFmtId="3" fontId="4" fillId="20" borderId="0" xfId="0" applyNumberFormat="1" applyFont="1" applyFill="1" applyAlignment="1">
      <alignment horizontal="center"/>
    </xf>
    <xf numFmtId="0" fontId="3" fillId="0" borderId="0" xfId="0" applyFont="1" applyBorder="1" applyAlignment="1">
      <alignment horizontal="center"/>
    </xf>
    <xf numFmtId="10" fontId="10" fillId="0" borderId="0" xfId="2" applyNumberFormat="1" applyFont="1" applyBorder="1" applyAlignment="1">
      <alignment horizontal="center"/>
    </xf>
    <xf numFmtId="0" fontId="10" fillId="0" borderId="0" xfId="0" quotePrefix="1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28" fillId="0" borderId="6" xfId="0" applyFont="1" applyBorder="1" applyAlignment="1">
      <alignment horizontal="center"/>
    </xf>
    <xf numFmtId="169" fontId="28" fillId="0" borderId="7" xfId="2" applyNumberFormat="1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9" xfId="0" quotePrefix="1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28" fillId="0" borderId="12" xfId="0" quotePrefix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169" fontId="10" fillId="0" borderId="7" xfId="2" applyNumberFormat="1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9" xfId="0" quotePrefix="1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quotePrefix="1" applyFont="1" applyBorder="1" applyAlignment="1">
      <alignment horizontal="center"/>
    </xf>
    <xf numFmtId="0" fontId="28" fillId="0" borderId="0" xfId="0" applyFont="1"/>
    <xf numFmtId="0" fontId="3" fillId="0" borderId="10" xfId="0" applyFont="1" applyBorder="1"/>
    <xf numFmtId="0" fontId="3" fillId="0" borderId="11" xfId="0" applyFont="1" applyBorder="1"/>
    <xf numFmtId="0" fontId="29" fillId="0" borderId="0" xfId="0" quotePrefix="1" applyFont="1" applyAlignment="1">
      <alignment horizontal="left"/>
    </xf>
    <xf numFmtId="4" fontId="4" fillId="0" borderId="0" xfId="0" quotePrefix="1" applyNumberFormat="1" applyFont="1" applyAlignment="1">
      <alignment horizontal="center"/>
    </xf>
    <xf numFmtId="4" fontId="4" fillId="20" borderId="0" xfId="0" applyNumberFormat="1" applyFont="1" applyFill="1" applyAlignment="1">
      <alignment horizontal="center"/>
    </xf>
    <xf numFmtId="0" fontId="10" fillId="0" borderId="0" xfId="0" applyFont="1" applyAlignment="1">
      <alignment horizontal="left"/>
    </xf>
    <xf numFmtId="4" fontId="4" fillId="0" borderId="0" xfId="0" applyNumberFormat="1" applyFont="1" applyFill="1" applyAlignment="1">
      <alignment horizontal="center"/>
    </xf>
    <xf numFmtId="10" fontId="28" fillId="0" borderId="7" xfId="2" applyNumberFormat="1" applyFont="1" applyBorder="1" applyAlignment="1">
      <alignment horizontal="center"/>
    </xf>
    <xf numFmtId="0" fontId="10" fillId="0" borderId="0" xfId="0" quotePrefix="1" applyFont="1" applyAlignment="1">
      <alignment horizontal="left"/>
    </xf>
    <xf numFmtId="166" fontId="4" fillId="0" borderId="0" xfId="0" applyNumberFormat="1" applyFont="1" applyAlignment="1">
      <alignment horizontal="center"/>
    </xf>
    <xf numFmtId="0" fontId="21" fillId="0" borderId="0" xfId="0" quotePrefix="1" applyFont="1" applyAlignment="1">
      <alignment horizontal="left"/>
    </xf>
    <xf numFmtId="0" fontId="21" fillId="0" borderId="0" xfId="0" quotePrefix="1" applyFont="1" applyAlignment="1">
      <alignment horizontal="center" wrapText="1"/>
    </xf>
    <xf numFmtId="169" fontId="10" fillId="0" borderId="0" xfId="2" applyNumberFormat="1" applyFont="1" applyBorder="1" applyAlignment="1">
      <alignment horizontal="center"/>
    </xf>
    <xf numFmtId="0" fontId="28" fillId="0" borderId="0" xfId="0" applyFont="1" applyBorder="1"/>
    <xf numFmtId="2" fontId="3" fillId="0" borderId="0" xfId="2" applyNumberFormat="1"/>
    <xf numFmtId="2" fontId="0" fillId="0" borderId="0" xfId="0" applyNumberFormat="1"/>
    <xf numFmtId="3" fontId="5" fillId="0" borderId="0" xfId="1" applyNumberFormat="1" applyFont="1" applyAlignment="1">
      <alignment horizontal="right"/>
    </xf>
    <xf numFmtId="165" fontId="4" fillId="0" borderId="0" xfId="1" applyNumberFormat="1" applyFont="1"/>
    <xf numFmtId="43" fontId="4" fillId="0" borderId="0" xfId="0" applyNumberFormat="1" applyFont="1"/>
    <xf numFmtId="10" fontId="4" fillId="0" borderId="0" xfId="2" applyNumberFormat="1" applyFont="1"/>
    <xf numFmtId="0" fontId="30" fillId="0" borderId="0" xfId="0" applyFont="1"/>
    <xf numFmtId="164" fontId="4" fillId="0" borderId="0" xfId="2" applyNumberFormat="1" applyFont="1"/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21" borderId="0" xfId="0" applyFill="1"/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center"/>
    </xf>
    <xf numFmtId="0" fontId="10" fillId="22" borderId="0" xfId="0" applyFont="1" applyFill="1"/>
    <xf numFmtId="9" fontId="10" fillId="22" borderId="0" xfId="2" applyFont="1" applyFill="1" applyAlignment="1">
      <alignment horizontal="center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0" fontId="10" fillId="22" borderId="0" xfId="0" applyFont="1" applyFill="1" applyAlignment="1">
      <alignment horizontal="center"/>
    </xf>
    <xf numFmtId="0" fontId="3" fillId="21" borderId="0" xfId="0" applyFont="1" applyFill="1"/>
    <xf numFmtId="0" fontId="0" fillId="0" borderId="0" xfId="0" applyAlignment="1"/>
    <xf numFmtId="0" fontId="3" fillId="21" borderId="0" xfId="0" quotePrefix="1" applyFont="1" applyFill="1" applyAlignment="1">
      <alignment horizontal="left"/>
    </xf>
    <xf numFmtId="0" fontId="3" fillId="0" borderId="0" xfId="0" applyFont="1" applyAlignment="1"/>
    <xf numFmtId="0" fontId="0" fillId="21" borderId="0" xfId="0" applyFill="1" applyBorder="1"/>
    <xf numFmtId="0" fontId="0" fillId="21" borderId="0" xfId="0" applyFill="1" applyBorder="1" applyAlignment="1"/>
    <xf numFmtId="0" fontId="3" fillId="21" borderId="0" xfId="0" applyFont="1" applyFill="1" applyBorder="1"/>
    <xf numFmtId="0" fontId="3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Font="1" applyFill="1" applyBorder="1"/>
    <xf numFmtId="0" fontId="3" fillId="0" borderId="0" xfId="0" quotePrefix="1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0" fillId="0" borderId="0" xfId="0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0" fontId="0" fillId="0" borderId="0" xfId="0" quotePrefix="1" applyFill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0" xfId="0" applyFill="1" applyBorder="1" applyAlignment="1">
      <alignment horizontal="center" wrapText="1"/>
    </xf>
    <xf numFmtId="0" fontId="0" fillId="0" borderId="6" xfId="0" applyFill="1" applyBorder="1" applyAlignment="1">
      <alignment horizontal="center" wrapText="1"/>
    </xf>
    <xf numFmtId="0" fontId="0" fillId="0" borderId="6" xfId="0" quotePrefix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6" xfId="0" quotePrefix="1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0" fillId="0" borderId="7" xfId="0" applyFill="1" applyBorder="1" applyAlignment="1">
      <alignment horizontal="center" wrapText="1"/>
    </xf>
    <xf numFmtId="0" fontId="10" fillId="0" borderId="6" xfId="0" quotePrefix="1" applyFont="1" applyFill="1" applyBorder="1" applyAlignment="1">
      <alignment horizontal="center"/>
    </xf>
    <xf numFmtId="0" fontId="0" fillId="0" borderId="6" xfId="0" applyFill="1" applyBorder="1"/>
    <xf numFmtId="37" fontId="3" fillId="0" borderId="0" xfId="0" applyNumberFormat="1" applyFont="1" applyAlignment="1">
      <alignment horizontal="center"/>
    </xf>
    <xf numFmtId="164" fontId="3" fillId="0" borderId="0" xfId="2" applyNumberFormat="1" applyFont="1" applyAlignment="1">
      <alignment horizontal="center"/>
    </xf>
    <xf numFmtId="0" fontId="3" fillId="0" borderId="13" xfId="0" applyFont="1" applyBorder="1"/>
    <xf numFmtId="37" fontId="3" fillId="0" borderId="0" xfId="0" applyNumberFormat="1" applyFont="1" applyBorder="1" applyAlignment="1">
      <alignment horizontal="center"/>
    </xf>
    <xf numFmtId="0" fontId="3" fillId="0" borderId="14" xfId="0" applyFont="1" applyBorder="1"/>
    <xf numFmtId="164" fontId="3" fillId="0" borderId="0" xfId="2" applyNumberFormat="1" applyFont="1"/>
    <xf numFmtId="0" fontId="22" fillId="0" borderId="0" xfId="0" applyFont="1" applyBorder="1"/>
    <xf numFmtId="2" fontId="3" fillId="0" borderId="13" xfId="0" applyNumberFormat="1" applyFont="1" applyBorder="1"/>
    <xf numFmtId="4" fontId="3" fillId="0" borderId="0" xfId="0" applyNumberFormat="1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3" fontId="3" fillId="0" borderId="14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2" fontId="3" fillId="0" borderId="14" xfId="0" applyNumberFormat="1" applyFont="1" applyBorder="1" applyAlignment="1">
      <alignment horizontal="center"/>
    </xf>
    <xf numFmtId="0" fontId="10" fillId="0" borderId="13" xfId="0" applyFont="1" applyBorder="1" applyAlignment="1"/>
    <xf numFmtId="0" fontId="10" fillId="0" borderId="0" xfId="0" applyFont="1" applyBorder="1" applyAlignment="1"/>
    <xf numFmtId="0" fontId="3" fillId="0" borderId="14" xfId="0" applyFont="1" applyBorder="1" applyAlignment="1">
      <alignment horizontal="center"/>
    </xf>
    <xf numFmtId="37" fontId="3" fillId="0" borderId="14" xfId="0" applyNumberFormat="1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3" fillId="0" borderId="0" xfId="0" quotePrefix="1" applyFont="1" applyFill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0" borderId="13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3" fillId="0" borderId="0" xfId="0" quotePrefix="1" applyFont="1" applyBorder="1" applyAlignment="1">
      <alignment horizontal="center" wrapText="1"/>
    </xf>
    <xf numFmtId="0" fontId="31" fillId="0" borderId="0" xfId="0" applyFont="1" applyAlignment="1">
      <alignment horizontal="center" vertical="center"/>
    </xf>
    <xf numFmtId="4" fontId="0" fillId="0" borderId="0" xfId="0" applyNumberFormat="1"/>
    <xf numFmtId="174" fontId="0" fillId="0" borderId="0" xfId="0" applyNumberFormat="1" applyAlignment="1">
      <alignment horizontal="center"/>
    </xf>
    <xf numFmtId="175" fontId="0" fillId="0" borderId="0" xfId="0" applyNumberFormat="1" applyBorder="1"/>
    <xf numFmtId="3" fontId="0" fillId="0" borderId="9" xfId="0" applyNumberFormat="1" applyBorder="1"/>
    <xf numFmtId="2" fontId="0" fillId="0" borderId="0" xfId="0" applyNumberFormat="1" applyBorder="1"/>
    <xf numFmtId="2" fontId="0" fillId="0" borderId="9" xfId="0" applyNumberFormat="1" applyBorder="1"/>
    <xf numFmtId="2" fontId="0" fillId="0" borderId="6" xfId="0" applyNumberFormat="1" applyBorder="1"/>
    <xf numFmtId="3" fontId="3" fillId="0" borderId="6" xfId="0" applyNumberFormat="1" applyFont="1" applyBorder="1"/>
    <xf numFmtId="167" fontId="0" fillId="0" borderId="0" xfId="0" applyNumberFormat="1" applyBorder="1"/>
    <xf numFmtId="167" fontId="0" fillId="0" borderId="9" xfId="0" applyNumberFormat="1" applyBorder="1"/>
    <xf numFmtId="175" fontId="0" fillId="0" borderId="9" xfId="0" applyNumberFormat="1" applyBorder="1"/>
    <xf numFmtId="174" fontId="0" fillId="0" borderId="6" xfId="0" applyNumberFormat="1" applyBorder="1" applyAlignment="1">
      <alignment horizontal="center"/>
    </xf>
    <xf numFmtId="0" fontId="0" fillId="0" borderId="8" xfId="0" applyBorder="1"/>
    <xf numFmtId="3" fontId="3" fillId="0" borderId="0" xfId="0" applyNumberFormat="1" applyFont="1" applyBorder="1"/>
    <xf numFmtId="0" fontId="0" fillId="0" borderId="0" xfId="0" applyAlignment="1">
      <alignment wrapText="1"/>
    </xf>
    <xf numFmtId="0" fontId="0" fillId="0" borderId="9" xfId="0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0" fillId="0" borderId="0" xfId="0" quotePrefix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3" fillId="0" borderId="9" xfId="0" quotePrefix="1" applyFont="1" applyBorder="1" applyAlignment="1">
      <alignment horizontal="center" wrapText="1"/>
    </xf>
    <xf numFmtId="0" fontId="32" fillId="0" borderId="0" xfId="0" applyFont="1" applyAlignment="1">
      <alignment wrapText="1"/>
    </xf>
    <xf numFmtId="4" fontId="0" fillId="0" borderId="0" xfId="0" applyNumberFormat="1" applyAlignment="1">
      <alignment horizontal="right"/>
    </xf>
    <xf numFmtId="43" fontId="0" fillId="0" borderId="0" xfId="1" applyFont="1"/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wrapText="1"/>
    </xf>
    <xf numFmtId="1" fontId="0" fillId="0" borderId="0" xfId="0" applyNumberFormat="1"/>
    <xf numFmtId="4" fontId="0" fillId="0" borderId="0" xfId="0" applyNumberFormat="1" applyAlignment="1">
      <alignment horizontal="right" wrapText="1"/>
    </xf>
    <xf numFmtId="4" fontId="0" fillId="0" borderId="0" xfId="0" applyNumberFormat="1" applyFill="1" applyAlignment="1">
      <alignment horizontal="right" wrapText="1"/>
    </xf>
    <xf numFmtId="1" fontId="0" fillId="0" borderId="0" xfId="0" applyNumberFormat="1" applyAlignment="1">
      <alignment horizontal="right"/>
    </xf>
    <xf numFmtId="1" fontId="0" fillId="0" borderId="0" xfId="0" applyNumberFormat="1" applyAlignment="1">
      <alignment horizontal="right" wrapText="1"/>
    </xf>
    <xf numFmtId="0" fontId="0" fillId="0" borderId="0" xfId="0" applyFill="1" applyAlignment="1">
      <alignment horizontal="center" wrapText="1"/>
    </xf>
    <xf numFmtId="1" fontId="0" fillId="0" borderId="0" xfId="0" applyNumberFormat="1" applyAlignment="1">
      <alignment horizontal="center" wrapText="1"/>
    </xf>
    <xf numFmtId="1" fontId="3" fillId="0" borderId="0" xfId="0" applyNumberFormat="1" applyFont="1" applyAlignment="1">
      <alignment horizontal="center" wrapText="1"/>
    </xf>
    <xf numFmtId="0" fontId="0" fillId="0" borderId="0" xfId="0" applyFill="1" applyAlignment="1">
      <alignment horizontal="center"/>
    </xf>
    <xf numFmtId="0" fontId="25" fillId="0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0" fontId="25" fillId="0" borderId="0" xfId="0" applyFont="1" applyAlignment="1">
      <alignment horizontal="left"/>
    </xf>
    <xf numFmtId="164" fontId="25" fillId="0" borderId="0" xfId="2" applyNumberFormat="1" applyFont="1" applyFill="1" applyAlignment="1"/>
    <xf numFmtId="165" fontId="25" fillId="0" borderId="0" xfId="1" applyNumberFormat="1" applyFont="1" applyAlignment="1">
      <alignment horizontal="left"/>
    </xf>
    <xf numFmtId="3" fontId="25" fillId="0" borderId="0" xfId="0" applyNumberFormat="1" applyFont="1" applyAlignment="1"/>
    <xf numFmtId="176" fontId="25" fillId="0" borderId="0" xfId="0" applyNumberFormat="1" applyFont="1" applyAlignment="1"/>
    <xf numFmtId="170" fontId="25" fillId="0" borderId="0" xfId="0" applyNumberFormat="1" applyFont="1" applyAlignment="1"/>
    <xf numFmtId="2" fontId="25" fillId="0" borderId="0" xfId="0" applyNumberFormat="1" applyFont="1" applyAlignment="1"/>
    <xf numFmtId="172" fontId="25" fillId="0" borderId="0" xfId="0" applyNumberFormat="1" applyFont="1" applyAlignment="1"/>
    <xf numFmtId="0" fontId="25" fillId="0" borderId="0" xfId="0" applyFont="1"/>
    <xf numFmtId="0" fontId="25" fillId="0" borderId="0" xfId="0" applyFont="1" applyFill="1" applyBorder="1" applyAlignment="1">
      <alignment horizontal="left"/>
    </xf>
    <xf numFmtId="0" fontId="0" fillId="0" borderId="0" xfId="0" applyFill="1" applyBorder="1"/>
    <xf numFmtId="170" fontId="0" fillId="0" borderId="0" xfId="0" applyNumberFormat="1" applyFill="1"/>
    <xf numFmtId="167" fontId="0" fillId="0" borderId="0" xfId="0" applyNumberFormat="1"/>
    <xf numFmtId="3" fontId="25" fillId="23" borderId="0" xfId="0" applyNumberFormat="1" applyFont="1" applyFill="1"/>
    <xf numFmtId="3" fontId="25" fillId="0" borderId="0" xfId="0" applyNumberFormat="1" applyFont="1"/>
    <xf numFmtId="2" fontId="25" fillId="0" borderId="0" xfId="0" applyNumberFormat="1" applyFont="1" applyAlignment="1">
      <alignment horizontal="center"/>
    </xf>
    <xf numFmtId="4" fontId="25" fillId="0" borderId="0" xfId="0" applyNumberFormat="1" applyFont="1" applyAlignment="1">
      <alignment horizontal="center"/>
    </xf>
    <xf numFmtId="164" fontId="0" fillId="0" borderId="0" xfId="2" applyNumberFormat="1" applyFont="1" applyFill="1" applyBorder="1"/>
    <xf numFmtId="170" fontId="0" fillId="0" borderId="0" xfId="0" applyNumberFormat="1" applyFill="1" applyBorder="1"/>
    <xf numFmtId="170" fontId="0" fillId="0" borderId="0" xfId="0" applyNumberFormat="1" applyBorder="1"/>
    <xf numFmtId="3" fontId="25" fillId="23" borderId="0" xfId="0" applyNumberFormat="1" applyFont="1" applyFill="1" applyBorder="1"/>
    <xf numFmtId="3" fontId="25" fillId="0" borderId="0" xfId="0" applyNumberFormat="1" applyFont="1" applyBorder="1"/>
    <xf numFmtId="2" fontId="25" fillId="0" borderId="0" xfId="0" applyNumberFormat="1" applyFont="1" applyBorder="1" applyAlignment="1">
      <alignment horizontal="center"/>
    </xf>
    <xf numFmtId="0" fontId="25" fillId="0" borderId="0" xfId="0" applyFont="1" applyFill="1" applyAlignment="1">
      <alignment horizontal="left"/>
    </xf>
    <xf numFmtId="164" fontId="0" fillId="0" borderId="18" xfId="0" applyNumberFormat="1" applyBorder="1" applyAlignment="1">
      <alignment horizontal="center"/>
    </xf>
    <xf numFmtId="3" fontId="3" fillId="0" borderId="19" xfId="0" applyNumberFormat="1" applyFont="1" applyBorder="1" applyAlignment="1">
      <alignment horizontal="center"/>
    </xf>
    <xf numFmtId="164" fontId="0" fillId="23" borderId="6" xfId="0" applyNumberFormat="1" applyFill="1" applyBorder="1"/>
    <xf numFmtId="164" fontId="25" fillId="0" borderId="6" xfId="0" applyNumberFormat="1" applyFont="1" applyBorder="1"/>
    <xf numFmtId="3" fontId="25" fillId="0" borderId="6" xfId="0" applyNumberFormat="1" applyFont="1" applyBorder="1"/>
    <xf numFmtId="176" fontId="25" fillId="0" borderId="6" xfId="0" applyNumberFormat="1" applyFont="1" applyBorder="1" applyAlignment="1"/>
    <xf numFmtId="2" fontId="25" fillId="0" borderId="6" xfId="0" applyNumberFormat="1" applyFont="1" applyBorder="1" applyAlignment="1">
      <alignment horizontal="center"/>
    </xf>
    <xf numFmtId="4" fontId="25" fillId="0" borderId="6" xfId="0" applyNumberFormat="1" applyFont="1" applyBorder="1" applyAlignment="1">
      <alignment horizontal="center"/>
    </xf>
    <xf numFmtId="0" fontId="25" fillId="0" borderId="6" xfId="0" applyFont="1" applyFill="1" applyBorder="1" applyAlignment="1">
      <alignment horizontal="left"/>
    </xf>
    <xf numFmtId="164" fontId="0" fillId="23" borderId="0" xfId="0" applyNumberFormat="1" applyFill="1"/>
    <xf numFmtId="164" fontId="25" fillId="0" borderId="0" xfId="0" applyNumberFormat="1" applyFont="1"/>
    <xf numFmtId="177" fontId="0" fillId="0" borderId="0" xfId="0" applyNumberFormat="1" applyFill="1"/>
    <xf numFmtId="178" fontId="0" fillId="0" borderId="0" xfId="0" applyNumberFormat="1" applyFill="1"/>
    <xf numFmtId="177" fontId="0" fillId="0" borderId="0" xfId="0" applyNumberFormat="1"/>
    <xf numFmtId="178" fontId="0" fillId="0" borderId="0" xfId="0" applyNumberFormat="1"/>
    <xf numFmtId="178" fontId="0" fillId="0" borderId="0" xfId="0" applyNumberFormat="1" applyBorder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left" wrapText="1"/>
    </xf>
    <xf numFmtId="0" fontId="25" fillId="0" borderId="0" xfId="0" quotePrefix="1" applyFont="1" applyAlignment="1">
      <alignment horizontal="center" wrapText="1"/>
    </xf>
    <xf numFmtId="0" fontId="25" fillId="0" borderId="0" xfId="0" quotePrefix="1" applyFont="1" applyAlignment="1">
      <alignment horizontal="left"/>
    </xf>
    <xf numFmtId="0" fontId="25" fillId="0" borderId="0" xfId="0" applyFont="1" applyAlignment="1">
      <alignment horizontal="center"/>
    </xf>
    <xf numFmtId="176" fontId="0" fillId="0" borderId="0" xfId="0" applyNumberFormat="1"/>
    <xf numFmtId="165" fontId="0" fillId="0" borderId="0" xfId="1" applyNumberFormat="1" applyFont="1" applyAlignment="1">
      <alignment horizontal="center"/>
    </xf>
    <xf numFmtId="179" fontId="0" fillId="0" borderId="0" xfId="0" applyNumberFormat="1"/>
    <xf numFmtId="180" fontId="0" fillId="0" borderId="0" xfId="0" applyNumberFormat="1"/>
    <xf numFmtId="181" fontId="0" fillId="0" borderId="0" xfId="0" applyNumberFormat="1"/>
    <xf numFmtId="0" fontId="3" fillId="0" borderId="0" xfId="0" applyNumberFormat="1" applyFont="1"/>
    <xf numFmtId="175" fontId="0" fillId="0" borderId="0" xfId="0" applyNumberFormat="1"/>
    <xf numFmtId="179" fontId="0" fillId="0" borderId="0" xfId="0" applyNumberFormat="1" applyAlignment="1">
      <alignment horizontal="right" vertical="center"/>
    </xf>
    <xf numFmtId="0" fontId="0" fillId="0" borderId="0" xfId="0" applyAlignment="1">
      <alignment horizontal="left" vertical="center"/>
    </xf>
    <xf numFmtId="0" fontId="3" fillId="0" borderId="0" xfId="0" quotePrefix="1" applyNumberFormat="1" applyFont="1" applyAlignment="1">
      <alignment horizontal="left"/>
    </xf>
    <xf numFmtId="180" fontId="0" fillId="0" borderId="0" xfId="0" applyNumberFormat="1" applyAlignment="1">
      <alignment horizontal="right" vertical="center"/>
    </xf>
    <xf numFmtId="0" fontId="0" fillId="0" borderId="0" xfId="0" applyNumberFormat="1"/>
    <xf numFmtId="0" fontId="0" fillId="24" borderId="20" xfId="0" applyFill="1" applyBorder="1" applyAlignment="1">
      <alignment horizontal="center"/>
    </xf>
    <xf numFmtId="167" fontId="3" fillId="0" borderId="0" xfId="22">
      <alignment horizontal="left" wrapText="1"/>
    </xf>
    <xf numFmtId="167" fontId="25" fillId="0" borderId="0" xfId="22" applyFont="1" applyAlignment="1">
      <alignment horizontal="center" wrapText="1"/>
    </xf>
    <xf numFmtId="3" fontId="25" fillId="0" borderId="0" xfId="22" applyNumberFormat="1" applyFont="1" applyAlignment="1">
      <alignment horizontal="center" wrapText="1"/>
    </xf>
    <xf numFmtId="1" fontId="25" fillId="0" borderId="0" xfId="22" applyNumberFormat="1" applyFont="1" applyAlignment="1">
      <alignment horizontal="center" wrapText="1"/>
    </xf>
    <xf numFmtId="3" fontId="34" fillId="20" borderId="0" xfId="22" applyNumberFormat="1" applyFont="1" applyFill="1" applyAlignment="1">
      <alignment horizontal="center" wrapText="1"/>
    </xf>
    <xf numFmtId="167" fontId="3" fillId="0" borderId="0" xfId="22" applyBorder="1">
      <alignment horizontal="left" wrapText="1"/>
    </xf>
    <xf numFmtId="0" fontId="25" fillId="0" borderId="0" xfId="0" applyFont="1" applyBorder="1" applyAlignment="1">
      <alignment horizontal="center"/>
    </xf>
    <xf numFmtId="165" fontId="3" fillId="0" borderId="0" xfId="1" applyNumberFormat="1" applyAlignment="1">
      <alignment horizontal="left" wrapText="1"/>
    </xf>
    <xf numFmtId="3" fontId="25" fillId="0" borderId="6" xfId="22" applyNumberFormat="1" applyFont="1" applyBorder="1" applyAlignment="1">
      <alignment horizontal="center" wrapText="1"/>
    </xf>
    <xf numFmtId="0" fontId="25" fillId="0" borderId="6" xfId="0" applyFont="1" applyFill="1" applyBorder="1" applyAlignment="1">
      <alignment horizontal="center"/>
    </xf>
    <xf numFmtId="3" fontId="25" fillId="0" borderId="0" xfId="22" applyNumberFormat="1" applyFont="1" applyBorder="1" applyAlignment="1">
      <alignment horizontal="center" wrapText="1"/>
    </xf>
    <xf numFmtId="3" fontId="25" fillId="0" borderId="0" xfId="22" applyNumberFormat="1" applyFont="1" applyFill="1" applyAlignment="1">
      <alignment horizontal="center" wrapText="1"/>
    </xf>
    <xf numFmtId="0" fontId="25" fillId="0" borderId="0" xfId="22" applyNumberFormat="1" applyFont="1" applyBorder="1" applyAlignment="1">
      <alignment horizontal="center"/>
    </xf>
    <xf numFmtId="0" fontId="25" fillId="0" borderId="0" xfId="22" applyNumberFormat="1" applyFont="1" applyAlignment="1">
      <alignment horizontal="center"/>
    </xf>
    <xf numFmtId="3" fontId="25" fillId="0" borderId="0" xfId="22" applyNumberFormat="1" applyFont="1" applyFill="1" applyBorder="1" applyAlignment="1">
      <alignment horizontal="center" wrapText="1"/>
    </xf>
    <xf numFmtId="3" fontId="3" fillId="0" borderId="0" xfId="22" applyNumberFormat="1" applyBorder="1" applyAlignment="1">
      <alignment wrapText="1"/>
    </xf>
    <xf numFmtId="3" fontId="3" fillId="0" borderId="0" xfId="22" applyNumberFormat="1" applyAlignment="1">
      <alignment wrapText="1"/>
    </xf>
    <xf numFmtId="164" fontId="3" fillId="0" borderId="0" xfId="2" applyNumberFormat="1" applyAlignment="1">
      <alignment horizontal="left" wrapText="1"/>
    </xf>
    <xf numFmtId="165" fontId="3" fillId="0" borderId="0" xfId="1" applyNumberFormat="1" applyBorder="1" applyAlignment="1">
      <alignment horizontal="left" wrapText="1"/>
    </xf>
    <xf numFmtId="164" fontId="3" fillId="0" borderId="0" xfId="2" applyNumberFormat="1" applyBorder="1" applyAlignment="1">
      <alignment horizontal="left" wrapText="1"/>
    </xf>
    <xf numFmtId="167" fontId="3" fillId="0" borderId="0" xfId="22" applyFill="1">
      <alignment horizontal="left" wrapText="1"/>
    </xf>
    <xf numFmtId="167" fontId="3" fillId="0" borderId="0" xfId="22" applyFont="1">
      <alignment horizontal="left" wrapText="1"/>
    </xf>
    <xf numFmtId="1" fontId="25" fillId="0" borderId="0" xfId="22" applyNumberFormat="1" applyFont="1" applyAlignment="1" applyProtection="1">
      <alignment horizontal="center" wrapText="1"/>
    </xf>
    <xf numFmtId="1" fontId="25" fillId="0" borderId="0" xfId="22" applyNumberFormat="1" applyFont="1" applyFill="1" applyAlignment="1" applyProtection="1">
      <alignment horizontal="center" wrapText="1"/>
    </xf>
    <xf numFmtId="167" fontId="3" fillId="0" borderId="0" xfId="22" applyFont="1" applyAlignment="1">
      <alignment horizontal="left"/>
    </xf>
    <xf numFmtId="1" fontId="25" fillId="0" borderId="0" xfId="22" applyNumberFormat="1" applyFont="1" applyAlignment="1" applyProtection="1">
      <alignment horizontal="center"/>
    </xf>
    <xf numFmtId="174" fontId="0" fillId="25" borderId="0" xfId="0" applyNumberFormat="1" applyFill="1"/>
    <xf numFmtId="0" fontId="3" fillId="25" borderId="0" xfId="0" applyFont="1" applyFill="1"/>
    <xf numFmtId="0" fontId="0" fillId="25" borderId="0" xfId="0" applyFill="1"/>
    <xf numFmtId="165" fontId="3" fillId="25" borderId="0" xfId="1" applyNumberFormat="1" applyFont="1" applyFill="1"/>
    <xf numFmtId="165" fontId="0" fillId="25" borderId="0" xfId="0" applyNumberFormat="1" applyFill="1"/>
    <xf numFmtId="165" fontId="3" fillId="25" borderId="6" xfId="1" applyNumberFormat="1" applyFont="1" applyFill="1" applyBorder="1"/>
    <xf numFmtId="174" fontId="0" fillId="25" borderId="6" xfId="0" applyNumberFormat="1" applyFill="1" applyBorder="1"/>
    <xf numFmtId="165" fontId="3" fillId="25" borderId="0" xfId="1" applyNumberFormat="1" applyFont="1" applyFill="1" applyBorder="1"/>
    <xf numFmtId="174" fontId="0" fillId="25" borderId="0" xfId="0" applyNumberFormat="1" applyFill="1" applyBorder="1"/>
    <xf numFmtId="164" fontId="0" fillId="0" borderId="6" xfId="2" applyNumberFormat="1" applyFont="1" applyFill="1" applyBorder="1"/>
    <xf numFmtId="3" fontId="3" fillId="0" borderId="0" xfId="1" applyNumberFormat="1" applyFont="1" applyFill="1"/>
    <xf numFmtId="165" fontId="3" fillId="0" borderId="0" xfId="1" applyNumberFormat="1" applyFont="1" applyFill="1"/>
    <xf numFmtId="1" fontId="25" fillId="0" borderId="6" xfId="22" quotePrefix="1" applyNumberFormat="1" applyFont="1" applyBorder="1" applyAlignment="1">
      <alignment horizontal="left"/>
    </xf>
    <xf numFmtId="165" fontId="3" fillId="0" borderId="6" xfId="1" applyNumberFormat="1" applyFont="1" applyFill="1" applyBorder="1"/>
    <xf numFmtId="174" fontId="0" fillId="0" borderId="6" xfId="0" applyNumberFormat="1" applyFill="1" applyBorder="1"/>
    <xf numFmtId="174" fontId="0" fillId="0" borderId="0" xfId="0" applyNumberFormat="1" applyFill="1"/>
    <xf numFmtId="165" fontId="3" fillId="0" borderId="0" xfId="1" applyNumberFormat="1" applyFont="1" applyFill="1" applyBorder="1"/>
    <xf numFmtId="174" fontId="3" fillId="0" borderId="0" xfId="0" applyNumberFormat="1" applyFont="1" applyFill="1" applyBorder="1"/>
    <xf numFmtId="174" fontId="0" fillId="0" borderId="0" xfId="0" applyNumberFormat="1" applyFill="1" applyBorder="1"/>
    <xf numFmtId="10" fontId="3" fillId="0" borderId="0" xfId="2" applyNumberFormat="1" applyFont="1" applyFill="1" applyBorder="1"/>
    <xf numFmtId="169" fontId="0" fillId="0" borderId="0" xfId="2" applyNumberFormat="1" applyFont="1" applyFill="1" applyBorder="1"/>
    <xf numFmtId="10" fontId="0" fillId="0" borderId="0" xfId="2" applyNumberFormat="1" applyFont="1" applyFill="1" applyBorder="1"/>
    <xf numFmtId="165" fontId="0" fillId="0" borderId="0" xfId="1" applyNumberFormat="1" applyFont="1" applyBorder="1"/>
    <xf numFmtId="174" fontId="0" fillId="0" borderId="0" xfId="0" applyNumberFormat="1" applyBorder="1"/>
    <xf numFmtId="174" fontId="0" fillId="0" borderId="0" xfId="0" applyNumberFormat="1"/>
    <xf numFmtId="1" fontId="25" fillId="26" borderId="0" xfId="22" applyNumberFormat="1" applyFont="1" applyFill="1" applyAlignment="1">
      <alignment horizontal="center" wrapText="1"/>
    </xf>
    <xf numFmtId="1" fontId="35" fillId="0" borderId="0" xfId="22" applyNumberFormat="1" applyFont="1" applyAlignment="1" applyProtection="1">
      <alignment horizontal="center"/>
    </xf>
    <xf numFmtId="165" fontId="3" fillId="25" borderId="0" xfId="1" applyNumberFormat="1" applyFont="1" applyFill="1" applyAlignment="1">
      <alignment horizontal="right"/>
    </xf>
    <xf numFmtId="3" fontId="3" fillId="25" borderId="0" xfId="1" applyNumberFormat="1" applyFont="1" applyFill="1" applyAlignment="1">
      <alignment horizontal="right"/>
    </xf>
    <xf numFmtId="1" fontId="25" fillId="26" borderId="6" xfId="22" applyNumberFormat="1" applyFont="1" applyFill="1" applyBorder="1" applyAlignment="1">
      <alignment horizontal="center" wrapText="1"/>
    </xf>
    <xf numFmtId="1" fontId="3" fillId="0" borderId="0" xfId="22" applyNumberFormat="1" applyBorder="1" applyAlignment="1">
      <alignment horizontal="center" wrapText="1"/>
    </xf>
    <xf numFmtId="1" fontId="25" fillId="0" borderId="6" xfId="22" applyNumberFormat="1" applyFont="1" applyBorder="1" applyAlignment="1">
      <alignment horizontal="right" wrapText="1"/>
    </xf>
    <xf numFmtId="3" fontId="25" fillId="0" borderId="6" xfId="22" applyNumberFormat="1" applyFont="1" applyBorder="1" applyAlignment="1">
      <alignment horizontal="right" wrapText="1"/>
    </xf>
    <xf numFmtId="1" fontId="25" fillId="0" borderId="6" xfId="22" applyNumberFormat="1" applyFont="1" applyFill="1" applyBorder="1" applyAlignment="1">
      <alignment horizontal="center" wrapText="1"/>
    </xf>
    <xf numFmtId="1" fontId="25" fillId="0" borderId="0" xfId="22" applyNumberFormat="1" applyFont="1" applyAlignment="1">
      <alignment horizontal="right" wrapText="1"/>
    </xf>
    <xf numFmtId="3" fontId="25" fillId="0" borderId="0" xfId="22" applyNumberFormat="1" applyFont="1" applyAlignment="1">
      <alignment horizontal="right" wrapText="1"/>
    </xf>
    <xf numFmtId="1" fontId="25" fillId="0" borderId="0" xfId="22" applyNumberFormat="1" applyFont="1" applyFill="1" applyBorder="1" applyAlignment="1">
      <alignment horizontal="center" wrapText="1"/>
    </xf>
    <xf numFmtId="1" fontId="25" fillId="0" borderId="0" xfId="22" applyNumberFormat="1" applyFont="1" applyFill="1" applyAlignment="1">
      <alignment horizontal="center" wrapText="1"/>
    </xf>
    <xf numFmtId="1" fontId="36" fillId="0" borderId="0" xfId="22" applyNumberFormat="1" applyFont="1" applyAlignment="1">
      <alignment horizontal="center" wrapText="1"/>
    </xf>
    <xf numFmtId="164" fontId="3" fillId="0" borderId="0" xfId="2" applyNumberFormat="1" applyFont="1" applyBorder="1" applyAlignment="1">
      <alignment horizontal="left" wrapText="1"/>
    </xf>
    <xf numFmtId="10" fontId="3" fillId="0" borderId="0" xfId="2" applyNumberFormat="1" applyBorder="1" applyAlignment="1">
      <alignment horizontal="left" wrapText="1"/>
    </xf>
    <xf numFmtId="1" fontId="25" fillId="0" borderId="0" xfId="22" applyNumberFormat="1" applyFont="1" applyBorder="1" applyAlignment="1">
      <alignment horizontal="center" wrapText="1"/>
    </xf>
    <xf numFmtId="164" fontId="3" fillId="0" borderId="0" xfId="2" applyNumberFormat="1" applyFont="1" applyBorder="1" applyAlignment="1">
      <alignment horizontal="left"/>
    </xf>
    <xf numFmtId="1" fontId="0" fillId="0" borderId="0" xfId="0" applyNumberFormat="1" applyBorder="1"/>
    <xf numFmtId="1" fontId="3" fillId="0" borderId="0" xfId="22" applyNumberFormat="1" applyAlignment="1">
      <alignment horizontal="center" wrapText="1"/>
    </xf>
    <xf numFmtId="182" fontId="3" fillId="0" borderId="0" xfId="2" applyNumberFormat="1" applyAlignment="1">
      <alignment horizontal="left" wrapText="1"/>
    </xf>
    <xf numFmtId="167" fontId="3" fillId="0" borderId="0" xfId="22" applyFill="1" applyBorder="1">
      <alignment horizontal="left" wrapText="1"/>
    </xf>
    <xf numFmtId="167" fontId="3" fillId="0" borderId="0" xfId="22" applyFont="1" applyBorder="1">
      <alignment horizontal="left" wrapText="1"/>
    </xf>
    <xf numFmtId="1" fontId="3" fillId="0" borderId="0" xfId="22" applyNumberFormat="1" applyBorder="1">
      <alignment horizontal="left" wrapText="1"/>
    </xf>
    <xf numFmtId="1" fontId="3" fillId="0" borderId="0" xfId="22" applyNumberFormat="1" applyAlignment="1">
      <alignment wrapText="1"/>
    </xf>
    <xf numFmtId="167" fontId="0" fillId="0" borderId="0" xfId="22" applyFont="1" applyBorder="1">
      <alignment horizontal="left" wrapText="1"/>
    </xf>
    <xf numFmtId="167" fontId="3" fillId="0" borderId="0" xfId="22" applyFont="1" applyAlignment="1">
      <alignment horizontal="center" wrapText="1"/>
    </xf>
    <xf numFmtId="3" fontId="25" fillId="0" borderId="0" xfId="22" applyNumberFormat="1" applyFont="1" applyAlignment="1" applyProtection="1">
      <alignment horizontal="center"/>
    </xf>
    <xf numFmtId="167" fontId="25" fillId="0" borderId="0" xfId="22" applyFont="1" applyAlignment="1" applyProtection="1">
      <alignment horizontal="center"/>
    </xf>
    <xf numFmtId="0" fontId="25" fillId="0" borderId="0" xfId="25" applyFont="1" applyAlignment="1">
      <alignment horizontal="left"/>
    </xf>
    <xf numFmtId="0" fontId="25" fillId="0" borderId="0" xfId="25" applyFont="1" applyAlignment="1">
      <alignment horizontal="center"/>
    </xf>
    <xf numFmtId="164" fontId="25" fillId="0" borderId="0" xfId="2" applyNumberFormat="1" applyFont="1" applyAlignment="1">
      <alignment horizontal="center"/>
    </xf>
    <xf numFmtId="3" fontId="25" fillId="0" borderId="0" xfId="25" applyNumberFormat="1" applyFont="1" applyAlignment="1">
      <alignment horizontal="center"/>
    </xf>
    <xf numFmtId="9" fontId="25" fillId="0" borderId="0" xfId="2" applyFont="1" applyAlignment="1">
      <alignment horizontal="center"/>
    </xf>
    <xf numFmtId="3" fontId="25" fillId="0" borderId="0" xfId="25" applyNumberFormat="1" applyFont="1" applyAlignment="1">
      <alignment horizontal="left"/>
    </xf>
    <xf numFmtId="10" fontId="25" fillId="0" borderId="0" xfId="2" applyNumberFormat="1" applyFont="1" applyAlignment="1">
      <alignment horizontal="center"/>
    </xf>
    <xf numFmtId="164" fontId="25" fillId="0" borderId="0" xfId="25" applyNumberFormat="1" applyFont="1" applyAlignment="1">
      <alignment horizontal="left"/>
    </xf>
    <xf numFmtId="166" fontId="25" fillId="0" borderId="0" xfId="25" applyNumberFormat="1" applyFont="1" applyAlignment="1"/>
    <xf numFmtId="3" fontId="25" fillId="0" borderId="0" xfId="25" applyNumberFormat="1" applyFont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0" borderId="0" xfId="25" applyFont="1" applyAlignment="1">
      <alignment horizontal="center" vertical="center"/>
    </xf>
    <xf numFmtId="0" fontId="25" fillId="0" borderId="0" xfId="25" applyFont="1" applyBorder="1" applyAlignment="1">
      <alignment horizontal="center" vertical="center"/>
    </xf>
    <xf numFmtId="0" fontId="25" fillId="0" borderId="0" xfId="25" applyFont="1" applyBorder="1" applyAlignment="1">
      <alignment horizontal="center"/>
    </xf>
    <xf numFmtId="4" fontId="25" fillId="27" borderId="21" xfId="25" quotePrefix="1" applyNumberFormat="1" applyFont="1" applyFill="1" applyBorder="1" applyAlignment="1">
      <alignment horizontal="center" vertical="center" wrapText="1"/>
    </xf>
    <xf numFmtId="0" fontId="25" fillId="27" borderId="21" xfId="25" applyFont="1" applyFill="1" applyBorder="1" applyAlignment="1">
      <alignment horizontal="center" vertical="center"/>
    </xf>
    <xf numFmtId="3" fontId="25" fillId="0" borderId="0" xfId="0" applyNumberFormat="1" applyFont="1" applyAlignment="1">
      <alignment horizontal="center"/>
    </xf>
    <xf numFmtId="4" fontId="25" fillId="0" borderId="0" xfId="25" applyNumberFormat="1" applyFont="1" applyAlignment="1"/>
    <xf numFmtId="3" fontId="25" fillId="0" borderId="6" xfId="25" applyNumberFormat="1" applyFont="1" applyBorder="1" applyAlignment="1">
      <alignment horizontal="center"/>
    </xf>
    <xf numFmtId="0" fontId="25" fillId="0" borderId="6" xfId="25" applyFont="1" applyBorder="1" applyAlignment="1">
      <alignment horizontal="center" vertical="center"/>
    </xf>
    <xf numFmtId="0" fontId="25" fillId="0" borderId="6" xfId="25" applyFont="1" applyBorder="1" applyAlignment="1">
      <alignment horizontal="center"/>
    </xf>
    <xf numFmtId="4" fontId="25" fillId="27" borderId="21" xfId="25" applyNumberFormat="1" applyFont="1" applyFill="1" applyBorder="1" applyAlignment="1">
      <alignment horizontal="center" vertical="center"/>
    </xf>
    <xf numFmtId="3" fontId="10" fillId="20" borderId="0" xfId="0" applyNumberFormat="1" applyFont="1" applyFill="1" applyAlignment="1">
      <alignment horizontal="center"/>
    </xf>
    <xf numFmtId="3" fontId="0" fillId="0" borderId="0" xfId="0" applyNumberFormat="1" applyAlignment="1">
      <alignment horizontal="center"/>
    </xf>
    <xf numFmtId="164" fontId="10" fillId="20" borderId="0" xfId="2" applyNumberFormat="1" applyFont="1" applyFill="1" applyAlignment="1">
      <alignment horizontal="center"/>
    </xf>
    <xf numFmtId="10" fontId="10" fillId="20" borderId="0" xfId="2" applyNumberFormat="1" applyFont="1" applyFill="1" applyAlignment="1">
      <alignment horizontal="center"/>
    </xf>
    <xf numFmtId="171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3" fontId="10" fillId="20" borderId="0" xfId="0" applyNumberFormat="1" applyFont="1" applyFill="1"/>
    <xf numFmtId="3" fontId="10" fillId="20" borderId="0" xfId="0" quotePrefix="1" applyNumberFormat="1" applyFont="1" applyFill="1" applyAlignment="1">
      <alignment horizontal="center"/>
    </xf>
    <xf numFmtId="175" fontId="0" fillId="0" borderId="0" xfId="0" applyNumberFormat="1" applyAlignment="1">
      <alignment horizontal="center"/>
    </xf>
    <xf numFmtId="0" fontId="10" fillId="20" borderId="0" xfId="0" applyFont="1" applyFill="1"/>
    <xf numFmtId="3" fontId="0" fillId="20" borderId="0" xfId="0" applyNumberFormat="1" applyFill="1"/>
    <xf numFmtId="3" fontId="10" fillId="0" borderId="0" xfId="0" applyNumberFormat="1" applyFont="1"/>
    <xf numFmtId="4" fontId="28" fillId="0" borderId="0" xfId="0" applyNumberFormat="1" applyFont="1"/>
    <xf numFmtId="4" fontId="22" fillId="0" borderId="0" xfId="0" applyNumberFormat="1" applyFont="1" applyAlignment="1">
      <alignment horizontal="center"/>
    </xf>
    <xf numFmtId="3" fontId="0" fillId="0" borderId="6" xfId="0" applyNumberFormat="1" applyBorder="1" applyAlignment="1">
      <alignment horizontal="center"/>
    </xf>
    <xf numFmtId="165" fontId="3" fillId="0" borderId="6" xfId="1" applyNumberFormat="1" applyFont="1" applyBorder="1"/>
    <xf numFmtId="4" fontId="0" fillId="0" borderId="6" xfId="0" applyNumberFormat="1" applyBorder="1"/>
    <xf numFmtId="3" fontId="10" fillId="0" borderId="6" xfId="0" applyNumberFormat="1" applyFont="1" applyBorder="1" applyAlignment="1">
      <alignment horizontal="center"/>
    </xf>
    <xf numFmtId="171" fontId="0" fillId="0" borderId="6" xfId="0" applyNumberFormat="1" applyBorder="1" applyAlignment="1">
      <alignment horizontal="center"/>
    </xf>
    <xf numFmtId="4" fontId="0" fillId="0" borderId="6" xfId="0" applyNumberFormat="1" applyBorder="1" applyAlignment="1">
      <alignment horizontal="center"/>
    </xf>
    <xf numFmtId="166" fontId="0" fillId="0" borderId="6" xfId="0" applyNumberFormat="1" applyBorder="1" applyAlignment="1">
      <alignment horizontal="center"/>
    </xf>
    <xf numFmtId="3" fontId="10" fillId="0" borderId="0" xfId="0" quotePrefix="1" applyNumberFormat="1" applyFont="1" applyAlignment="1">
      <alignment horizontal="center"/>
    </xf>
    <xf numFmtId="3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37" fillId="0" borderId="0" xfId="0" applyFont="1" applyAlignment="1">
      <alignment horizontal="center" wrapText="1"/>
    </xf>
    <xf numFmtId="0" fontId="10" fillId="0" borderId="0" xfId="0" quotePrefix="1" applyFont="1" applyAlignment="1">
      <alignment horizontal="center" wrapText="1"/>
    </xf>
    <xf numFmtId="0" fontId="10" fillId="24" borderId="20" xfId="0" quotePrefix="1" applyFont="1" applyFill="1" applyBorder="1" applyAlignment="1">
      <alignment horizontal="center"/>
    </xf>
    <xf numFmtId="0" fontId="10" fillId="0" borderId="0" xfId="0" quotePrefix="1" applyNumberFormat="1" applyFont="1" applyAlignment="1">
      <alignment horizontal="center" wrapText="1"/>
    </xf>
    <xf numFmtId="0" fontId="34" fillId="0" borderId="0" xfId="0" quotePrefix="1" applyFont="1" applyAlignment="1">
      <alignment horizontal="center" wrapText="1"/>
    </xf>
    <xf numFmtId="183" fontId="0" fillId="0" borderId="0" xfId="0" applyNumberFormat="1"/>
    <xf numFmtId="3" fontId="10" fillId="0" borderId="0" xfId="0" quotePrefix="1" applyNumberFormat="1" applyFont="1" applyAlignment="1">
      <alignment horizontal="left"/>
    </xf>
    <xf numFmtId="165" fontId="10" fillId="0" borderId="0" xfId="1" applyNumberFormat="1" applyFont="1"/>
    <xf numFmtId="171" fontId="0" fillId="0" borderId="0" xfId="0" applyNumberFormat="1"/>
    <xf numFmtId="179" fontId="1" fillId="0" borderId="0" xfId="0" applyNumberFormat="1" applyFont="1"/>
    <xf numFmtId="180" fontId="1" fillId="0" borderId="0" xfId="0" applyNumberFormat="1" applyFont="1"/>
    <xf numFmtId="0" fontId="1" fillId="0" borderId="0" xfId="0" applyFont="1"/>
    <xf numFmtId="0" fontId="10" fillId="0" borderId="0" xfId="16" applyFont="1" applyAlignment="1">
      <alignment wrapText="1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3" fontId="3" fillId="0" borderId="6" xfId="0" applyNumberFormat="1" applyFont="1" applyBorder="1" applyAlignment="1">
      <alignment horizontal="center"/>
    </xf>
    <xf numFmtId="3" fontId="10" fillId="0" borderId="6" xfId="0" quotePrefix="1" applyNumberFormat="1" applyFon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10" fillId="24" borderId="20" xfId="0" applyFont="1" applyFill="1" applyBorder="1" applyAlignment="1">
      <alignment horizontal="center"/>
    </xf>
    <xf numFmtId="0" fontId="10" fillId="0" borderId="0" xfId="0" applyNumberFormat="1" applyFont="1" applyAlignment="1">
      <alignment horizontal="center" wrapText="1"/>
    </xf>
    <xf numFmtId="0" fontId="34" fillId="0" borderId="0" xfId="0" applyFont="1" applyAlignment="1">
      <alignment horizontal="center" wrapText="1"/>
    </xf>
    <xf numFmtId="0" fontId="2" fillId="0" borderId="0" xfId="0" applyNumberFormat="1" applyFont="1"/>
    <xf numFmtId="171" fontId="10" fillId="20" borderId="0" xfId="0" applyNumberFormat="1" applyFont="1" applyFill="1"/>
    <xf numFmtId="4" fontId="10" fillId="0" borderId="0" xfId="0" quotePrefix="1" applyNumberFormat="1" applyFont="1" applyAlignment="1">
      <alignment horizontal="center"/>
    </xf>
    <xf numFmtId="4" fontId="3" fillId="0" borderId="6" xfId="0" applyNumberFormat="1" applyFont="1" applyBorder="1" applyAlignment="1">
      <alignment horizontal="center"/>
    </xf>
    <xf numFmtId="4" fontId="10" fillId="0" borderId="6" xfId="0" applyNumberFormat="1" applyFont="1" applyBorder="1" applyAlignment="1">
      <alignment horizontal="center"/>
    </xf>
    <xf numFmtId="184" fontId="3" fillId="0" borderId="0" xfId="0" applyNumberFormat="1" applyFont="1"/>
    <xf numFmtId="179" fontId="10" fillId="0" borderId="0" xfId="0" applyNumberFormat="1" applyFont="1"/>
    <xf numFmtId="0" fontId="0" fillId="24" borderId="0" xfId="0" applyFill="1" applyBorder="1" applyAlignment="1">
      <alignment horizontal="center"/>
    </xf>
    <xf numFmtId="0" fontId="0" fillId="20" borderId="0" xfId="0" applyFill="1"/>
    <xf numFmtId="0" fontId="10" fillId="28" borderId="0" xfId="0" applyFont="1" applyFill="1"/>
    <xf numFmtId="0" fontId="10" fillId="29" borderId="0" xfId="0" applyFont="1" applyFill="1"/>
    <xf numFmtId="0" fontId="0" fillId="30" borderId="0" xfId="0" applyFill="1"/>
    <xf numFmtId="0" fontId="0" fillId="30" borderId="0" xfId="0" applyFill="1" applyAlignment="1">
      <alignment horizontal="center"/>
    </xf>
    <xf numFmtId="0" fontId="25" fillId="30" borderId="0" xfId="0" applyFont="1" applyFill="1" applyAlignment="1">
      <alignment horizontal="center"/>
    </xf>
    <xf numFmtId="0" fontId="25" fillId="30" borderId="0" xfId="0" applyFont="1" applyFill="1" applyAlignment="1">
      <alignment horizontal="left"/>
    </xf>
    <xf numFmtId="3" fontId="10" fillId="28" borderId="0" xfId="0" applyNumberFormat="1" applyFont="1" applyFill="1" applyAlignment="1">
      <alignment horizontal="center"/>
    </xf>
    <xf numFmtId="3" fontId="10" fillId="30" borderId="0" xfId="0" applyNumberFormat="1" applyFont="1" applyFill="1" applyAlignment="1">
      <alignment horizontal="center"/>
    </xf>
    <xf numFmtId="3" fontId="10" fillId="29" borderId="0" xfId="0" applyNumberFormat="1" applyFont="1" applyFill="1" applyAlignment="1">
      <alignment horizontal="center"/>
    </xf>
    <xf numFmtId="4" fontId="0" fillId="30" borderId="0" xfId="0" applyNumberFormat="1" applyFill="1" applyAlignment="1">
      <alignment horizontal="center"/>
    </xf>
    <xf numFmtId="3" fontId="0" fillId="30" borderId="0" xfId="0" applyNumberFormat="1" applyFill="1" applyAlignment="1">
      <alignment horizontal="center"/>
    </xf>
    <xf numFmtId="3" fontId="10" fillId="30" borderId="0" xfId="0" applyNumberFormat="1" applyFont="1" applyFill="1"/>
    <xf numFmtId="171" fontId="0" fillId="30" borderId="0" xfId="0" applyNumberFormat="1" applyFill="1" applyAlignment="1">
      <alignment horizontal="center"/>
    </xf>
    <xf numFmtId="2" fontId="0" fillId="30" borderId="0" xfId="0" applyNumberFormat="1" applyFill="1" applyAlignment="1">
      <alignment horizontal="center"/>
    </xf>
    <xf numFmtId="0" fontId="25" fillId="30" borderId="6" xfId="0" applyFont="1" applyFill="1" applyBorder="1" applyAlignment="1">
      <alignment horizontal="left"/>
    </xf>
    <xf numFmtId="3" fontId="10" fillId="20" borderId="6" xfId="0" applyNumberFormat="1" applyFont="1" applyFill="1" applyBorder="1" applyAlignment="1">
      <alignment horizontal="center"/>
    </xf>
    <xf numFmtId="3" fontId="3" fillId="20" borderId="6" xfId="0" applyNumberFormat="1" applyFont="1" applyFill="1" applyBorder="1" applyAlignment="1">
      <alignment horizontal="center"/>
    </xf>
    <xf numFmtId="3" fontId="3" fillId="28" borderId="6" xfId="0" applyNumberFormat="1" applyFont="1" applyFill="1" applyBorder="1" applyAlignment="1">
      <alignment horizontal="center"/>
    </xf>
    <xf numFmtId="3" fontId="3" fillId="29" borderId="6" xfId="0" applyNumberFormat="1" applyFont="1" applyFill="1" applyBorder="1" applyAlignment="1">
      <alignment horizontal="center"/>
    </xf>
    <xf numFmtId="4" fontId="0" fillId="30" borderId="6" xfId="0" applyNumberFormat="1" applyFill="1" applyBorder="1" applyAlignment="1">
      <alignment horizontal="center"/>
    </xf>
    <xf numFmtId="3" fontId="0" fillId="30" borderId="6" xfId="0" applyNumberFormat="1" applyFill="1" applyBorder="1" applyAlignment="1">
      <alignment horizontal="center"/>
    </xf>
    <xf numFmtId="3" fontId="10" fillId="30" borderId="6" xfId="0" applyNumberFormat="1" applyFont="1" applyFill="1" applyBorder="1"/>
    <xf numFmtId="171" fontId="0" fillId="30" borderId="6" xfId="0" applyNumberFormat="1" applyFill="1" applyBorder="1" applyAlignment="1">
      <alignment horizontal="center"/>
    </xf>
    <xf numFmtId="2" fontId="0" fillId="30" borderId="6" xfId="0" applyNumberFormat="1" applyFill="1" applyBorder="1" applyAlignment="1">
      <alignment horizontal="center"/>
    </xf>
    <xf numFmtId="3" fontId="3" fillId="20" borderId="0" xfId="0" applyNumberFormat="1" applyFont="1" applyFill="1" applyAlignment="1">
      <alignment horizontal="center"/>
    </xf>
    <xf numFmtId="3" fontId="3" fillId="28" borderId="0" xfId="0" applyNumberFormat="1" applyFont="1" applyFill="1" applyAlignment="1">
      <alignment horizontal="center"/>
    </xf>
    <xf numFmtId="3" fontId="3" fillId="29" borderId="0" xfId="0" applyNumberFormat="1" applyFont="1" applyFill="1" applyAlignment="1">
      <alignment horizontal="center"/>
    </xf>
    <xf numFmtId="2" fontId="10" fillId="30" borderId="0" xfId="0" applyNumberFormat="1" applyFont="1" applyFill="1" applyAlignment="1">
      <alignment horizontal="center"/>
    </xf>
    <xf numFmtId="0" fontId="10" fillId="30" borderId="0" xfId="0" applyFont="1" applyFill="1" applyAlignment="1">
      <alignment horizontal="center" wrapText="1"/>
    </xf>
    <xf numFmtId="0" fontId="10" fillId="30" borderId="20" xfId="0" applyFont="1" applyFill="1" applyBorder="1" applyAlignment="1">
      <alignment horizontal="center"/>
    </xf>
    <xf numFmtId="0" fontId="10" fillId="30" borderId="20" xfId="0" applyFont="1" applyFill="1" applyBorder="1" applyAlignment="1">
      <alignment horizontal="center" wrapText="1"/>
    </xf>
    <xf numFmtId="0" fontId="34" fillId="30" borderId="0" xfId="0" applyFont="1" applyFill="1" applyAlignment="1">
      <alignment horizontal="center" wrapText="1"/>
    </xf>
    <xf numFmtId="0" fontId="10" fillId="20" borderId="6" xfId="0" applyFont="1" applyFill="1" applyBorder="1" applyAlignment="1">
      <alignment horizontal="center" wrapText="1"/>
    </xf>
    <xf numFmtId="0" fontId="10" fillId="28" borderId="6" xfId="0" applyFont="1" applyFill="1" applyBorder="1" applyAlignment="1">
      <alignment horizontal="center" wrapText="1"/>
    </xf>
    <xf numFmtId="0" fontId="10" fillId="29" borderId="6" xfId="0" applyFont="1" applyFill="1" applyBorder="1" applyAlignment="1">
      <alignment horizontal="center" wrapText="1"/>
    </xf>
    <xf numFmtId="184" fontId="10" fillId="30" borderId="0" xfId="0" applyNumberFormat="1" applyFont="1" applyFill="1"/>
    <xf numFmtId="0" fontId="10" fillId="30" borderId="0" xfId="0" applyNumberFormat="1" applyFont="1" applyFill="1"/>
    <xf numFmtId="185" fontId="10" fillId="30" borderId="0" xfId="0" applyNumberFormat="1" applyFont="1" applyFill="1"/>
    <xf numFmtId="169" fontId="0" fillId="30" borderId="0" xfId="2" applyNumberFormat="1" applyFont="1" applyFill="1"/>
    <xf numFmtId="181" fontId="10" fillId="30" borderId="0" xfId="0" applyNumberFormat="1" applyFont="1" applyFill="1"/>
    <xf numFmtId="0" fontId="10" fillId="20" borderId="0" xfId="0" applyFont="1" applyFill="1" applyAlignment="1">
      <alignment wrapText="1"/>
    </xf>
    <xf numFmtId="0" fontId="0" fillId="30" borderId="20" xfId="0" applyFill="1" applyBorder="1" applyAlignment="1">
      <alignment horizontal="center"/>
    </xf>
    <xf numFmtId="3" fontId="38" fillId="20" borderId="0" xfId="0" applyNumberFormat="1" applyFont="1" applyFill="1" applyAlignment="1">
      <alignment horizontal="center"/>
    </xf>
    <xf numFmtId="164" fontId="39" fillId="20" borderId="0" xfId="0" applyNumberFormat="1" applyFont="1" applyFill="1" applyBorder="1" applyAlignment="1">
      <alignment horizontal="center"/>
    </xf>
    <xf numFmtId="165" fontId="10" fillId="20" borderId="0" xfId="1" applyNumberFormat="1" applyFont="1" applyFill="1"/>
    <xf numFmtId="3" fontId="28" fillId="0" borderId="0" xfId="0" applyNumberFormat="1" applyFont="1" applyAlignment="1">
      <alignment horizontal="center"/>
    </xf>
    <xf numFmtId="176" fontId="0" fillId="0" borderId="0" xfId="0" applyNumberFormat="1" applyAlignment="1">
      <alignment horizontal="center"/>
    </xf>
    <xf numFmtId="164" fontId="28" fillId="0" borderId="18" xfId="2" applyNumberFormat="1" applyFont="1" applyBorder="1"/>
    <xf numFmtId="164" fontId="39" fillId="20" borderId="6" xfId="0" applyNumberFormat="1" applyFont="1" applyFill="1" applyBorder="1" applyAlignment="1">
      <alignment horizontal="center"/>
    </xf>
    <xf numFmtId="3" fontId="0" fillId="0" borderId="6" xfId="0" applyNumberFormat="1" applyBorder="1"/>
    <xf numFmtId="164" fontId="3" fillId="0" borderId="5" xfId="2" applyNumberFormat="1" applyFont="1" applyBorder="1"/>
    <xf numFmtId="3" fontId="28" fillId="0" borderId="6" xfId="0" applyNumberFormat="1" applyFont="1" applyBorder="1" applyAlignment="1">
      <alignment horizontal="center"/>
    </xf>
    <xf numFmtId="176" fontId="0" fillId="0" borderId="6" xfId="0" applyNumberFormat="1" applyBorder="1" applyAlignment="1">
      <alignment horizontal="center"/>
    </xf>
    <xf numFmtId="164" fontId="3" fillId="0" borderId="8" xfId="2" applyNumberFormat="1" applyFont="1" applyBorder="1"/>
    <xf numFmtId="165" fontId="3" fillId="0" borderId="0" xfId="1" applyNumberFormat="1" applyFont="1" applyBorder="1"/>
    <xf numFmtId="164" fontId="3" fillId="0" borderId="10" xfId="2" applyNumberFormat="1" applyFont="1" applyBorder="1"/>
    <xf numFmtId="165" fontId="3" fillId="0" borderId="11" xfId="1" applyNumberFormat="1" applyFont="1" applyBorder="1"/>
    <xf numFmtId="164" fontId="39" fillId="20" borderId="18" xfId="0" applyNumberFormat="1" applyFont="1" applyFill="1" applyBorder="1" applyAlignment="1">
      <alignment horizontal="center"/>
    </xf>
    <xf numFmtId="186" fontId="0" fillId="0" borderId="0" xfId="0" applyNumberFormat="1"/>
    <xf numFmtId="164" fontId="39" fillId="20" borderId="22" xfId="0" applyNumberFormat="1" applyFont="1" applyFill="1" applyBorder="1" applyAlignment="1">
      <alignment horizontal="center"/>
    </xf>
    <xf numFmtId="164" fontId="39" fillId="20" borderId="19" xfId="0" applyNumberFormat="1" applyFont="1" applyFill="1" applyBorder="1" applyAlignment="1">
      <alignment horizontal="center"/>
    </xf>
    <xf numFmtId="0" fontId="28" fillId="0" borderId="0" xfId="0" applyFont="1" applyAlignment="1">
      <alignment horizontal="center" wrapText="1"/>
    </xf>
    <xf numFmtId="0" fontId="2" fillId="24" borderId="20" xfId="0" applyFont="1" applyFill="1" applyBorder="1" applyAlignment="1">
      <alignment horizontal="center" wrapText="1"/>
    </xf>
    <xf numFmtId="0" fontId="31" fillId="0" borderId="0" xfId="0" applyFont="1" applyAlignment="1">
      <alignment horizontal="center" wrapText="1"/>
    </xf>
    <xf numFmtId="3" fontId="28" fillId="20" borderId="0" xfId="0" applyNumberFormat="1" applyFont="1" applyFill="1" applyAlignment="1">
      <alignment horizontal="center"/>
    </xf>
    <xf numFmtId="176" fontId="28" fillId="0" borderId="0" xfId="0" applyNumberFormat="1" applyFont="1" applyAlignment="1">
      <alignment horizontal="center"/>
    </xf>
    <xf numFmtId="176" fontId="10" fillId="0" borderId="0" xfId="0" applyNumberFormat="1" applyFont="1" applyAlignment="1">
      <alignment horizontal="center"/>
    </xf>
    <xf numFmtId="186" fontId="0" fillId="0" borderId="0" xfId="0" applyNumberFormat="1" applyAlignment="1">
      <alignment horizontal="center"/>
    </xf>
    <xf numFmtId="164" fontId="2" fillId="20" borderId="0" xfId="2" applyNumberFormat="1" applyFont="1" applyFill="1"/>
    <xf numFmtId="3" fontId="2" fillId="20" borderId="0" xfId="0" applyNumberFormat="1" applyFont="1" applyFill="1"/>
    <xf numFmtId="164" fontId="28" fillId="0" borderId="8" xfId="2" applyNumberFormat="1" applyFont="1" applyBorder="1"/>
    <xf numFmtId="175" fontId="10" fillId="0" borderId="0" xfId="0" applyNumberFormat="1" applyFont="1"/>
    <xf numFmtId="186" fontId="3" fillId="0" borderId="6" xfId="0" applyNumberFormat="1" applyFont="1" applyBorder="1"/>
    <xf numFmtId="0" fontId="3" fillId="0" borderId="7" xfId="0" applyFont="1" applyBorder="1"/>
    <xf numFmtId="186" fontId="0" fillId="0" borderId="6" xfId="0" applyNumberFormat="1" applyBorder="1"/>
    <xf numFmtId="176" fontId="10" fillId="0" borderId="6" xfId="0" applyNumberFormat="1" applyFont="1" applyBorder="1" applyAlignment="1">
      <alignment horizontal="center"/>
    </xf>
    <xf numFmtId="186" fontId="0" fillId="0" borderId="6" xfId="0" applyNumberFormat="1" applyBorder="1" applyAlignment="1">
      <alignment horizontal="center"/>
    </xf>
    <xf numFmtId="186" fontId="3" fillId="0" borderId="0" xfId="0" applyNumberFormat="1" applyFont="1" applyBorder="1"/>
    <xf numFmtId="0" fontId="3" fillId="0" borderId="9" xfId="0" applyFont="1" applyBorder="1"/>
    <xf numFmtId="186" fontId="3" fillId="0" borderId="11" xfId="0" applyNumberFormat="1" applyFont="1" applyBorder="1"/>
    <xf numFmtId="0" fontId="3" fillId="0" borderId="12" xfId="0" applyFont="1" applyBorder="1"/>
    <xf numFmtId="0" fontId="10" fillId="20" borderId="0" xfId="0" applyFont="1" applyFill="1" applyAlignment="1">
      <alignment horizontal="center" wrapText="1"/>
    </xf>
    <xf numFmtId="184" fontId="0" fillId="0" borderId="0" xfId="0" applyNumberFormat="1"/>
    <xf numFmtId="4" fontId="3" fillId="0" borderId="0" xfId="0" applyNumberFormat="1" applyFont="1" applyFill="1" applyAlignment="1">
      <alignment horizontal="center"/>
    </xf>
    <xf numFmtId="170" fontId="10" fillId="0" borderId="0" xfId="0" applyNumberFormat="1" applyFont="1" applyAlignment="1">
      <alignment horizontal="center"/>
    </xf>
    <xf numFmtId="170" fontId="0" fillId="0" borderId="6" xfId="0" applyNumberFormat="1" applyBorder="1"/>
    <xf numFmtId="170" fontId="10" fillId="0" borderId="6" xfId="0" applyNumberFormat="1" applyFont="1" applyBorder="1" applyAlignment="1">
      <alignment horizontal="center"/>
    </xf>
    <xf numFmtId="184" fontId="10" fillId="0" borderId="0" xfId="0" applyNumberFormat="1" applyFont="1"/>
    <xf numFmtId="0" fontId="10" fillId="0" borderId="0" xfId="0" applyNumberFormat="1" applyFont="1"/>
    <xf numFmtId="3" fontId="41" fillId="0" borderId="0" xfId="90" quotePrefix="1" applyNumberFormat="1" applyAlignment="1">
      <alignment horizontal="center"/>
    </xf>
    <xf numFmtId="185" fontId="10" fillId="0" borderId="0" xfId="0" applyNumberFormat="1" applyFont="1"/>
    <xf numFmtId="3" fontId="0" fillId="30" borderId="0" xfId="0" applyNumberFormat="1" applyFill="1"/>
    <xf numFmtId="2" fontId="0" fillId="30" borderId="0" xfId="0" applyNumberFormat="1" applyFill="1"/>
    <xf numFmtId="186" fontId="0" fillId="30" borderId="0" xfId="0" applyNumberFormat="1" applyFill="1" applyAlignment="1">
      <alignment horizontal="center"/>
    </xf>
    <xf numFmtId="166" fontId="0" fillId="30" borderId="0" xfId="0" applyNumberFormat="1" applyFill="1" applyAlignment="1">
      <alignment horizontal="center"/>
    </xf>
    <xf numFmtId="3" fontId="0" fillId="30" borderId="6" xfId="0" applyNumberFormat="1" applyFill="1" applyBorder="1"/>
    <xf numFmtId="2" fontId="0" fillId="30" borderId="6" xfId="0" applyNumberFormat="1" applyFill="1" applyBorder="1"/>
    <xf numFmtId="166" fontId="0" fillId="30" borderId="6" xfId="0" applyNumberFormat="1" applyFill="1" applyBorder="1" applyAlignment="1">
      <alignment horizontal="center"/>
    </xf>
    <xf numFmtId="186" fontId="0" fillId="0" borderId="0" xfId="0" applyNumberFormat="1" applyBorder="1"/>
    <xf numFmtId="164" fontId="0" fillId="0" borderId="0" xfId="2" applyNumberFormat="1" applyFont="1" applyAlignment="1">
      <alignment horizontal="center"/>
    </xf>
    <xf numFmtId="168" fontId="11" fillId="0" borderId="0" xfId="24"/>
    <xf numFmtId="164" fontId="42" fillId="0" borderId="0" xfId="2" applyNumberFormat="1" applyFont="1"/>
    <xf numFmtId="168" fontId="43" fillId="0" borderId="0" xfId="24" applyFont="1" applyBorder="1" applyAlignment="1">
      <alignment horizontal="center"/>
    </xf>
    <xf numFmtId="168" fontId="43" fillId="0" borderId="0" xfId="24" applyFont="1" applyAlignment="1">
      <alignment horizontal="center"/>
    </xf>
    <xf numFmtId="10" fontId="42" fillId="0" borderId="0" xfId="2" applyNumberFormat="1" applyFont="1"/>
    <xf numFmtId="165" fontId="42" fillId="0" borderId="0" xfId="1" applyNumberFormat="1" applyFont="1"/>
    <xf numFmtId="168" fontId="11" fillId="0" borderId="0" xfId="24" applyBorder="1"/>
    <xf numFmtId="43" fontId="11" fillId="0" borderId="0" xfId="1" applyFont="1" applyBorder="1"/>
    <xf numFmtId="3" fontId="11" fillId="0" borderId="0" xfId="24" applyNumberFormat="1"/>
    <xf numFmtId="165" fontId="11" fillId="0" borderId="0" xfId="1" applyNumberFormat="1" applyFont="1" applyBorder="1"/>
    <xf numFmtId="165" fontId="25" fillId="0" borderId="0" xfId="24" applyNumberFormat="1" applyFont="1" applyAlignment="1">
      <alignment horizontal="center"/>
    </xf>
    <xf numFmtId="165" fontId="44" fillId="0" borderId="0" xfId="24" applyNumberFormat="1" applyFont="1" applyAlignment="1">
      <alignment horizontal="center"/>
    </xf>
    <xf numFmtId="165" fontId="11" fillId="0" borderId="0" xfId="1" applyNumberFormat="1" applyFont="1"/>
    <xf numFmtId="168" fontId="11" fillId="0" borderId="1" xfId="24" applyBorder="1"/>
    <xf numFmtId="37" fontId="45" fillId="0" borderId="0" xfId="24" applyNumberFormat="1" applyFont="1" applyBorder="1"/>
    <xf numFmtId="37" fontId="46" fillId="0" borderId="0" xfId="24" quotePrefix="1" applyNumberFormat="1" applyFont="1" applyBorder="1" applyAlignment="1">
      <alignment horizontal="left"/>
    </xf>
    <xf numFmtId="165" fontId="43" fillId="0" borderId="0" xfId="1" applyNumberFormat="1" applyFont="1"/>
    <xf numFmtId="168" fontId="11" fillId="0" borderId="0" xfId="24" applyAlignment="1">
      <alignment horizontal="center"/>
    </xf>
    <xf numFmtId="165" fontId="47" fillId="0" borderId="0" xfId="24" applyNumberFormat="1" applyFont="1" applyAlignment="1">
      <alignment horizontal="center"/>
    </xf>
    <xf numFmtId="165" fontId="34" fillId="0" borderId="0" xfId="24" applyNumberFormat="1" applyFont="1" applyAlignment="1">
      <alignment horizontal="center"/>
    </xf>
    <xf numFmtId="37" fontId="11" fillId="0" borderId="0" xfId="24" quotePrefix="1" applyNumberFormat="1"/>
    <xf numFmtId="37" fontId="43" fillId="0" borderId="0" xfId="24" applyNumberFormat="1" applyFont="1" applyProtection="1"/>
    <xf numFmtId="3" fontId="48" fillId="0" borderId="0" xfId="23" applyNumberFormat="1" applyFont="1"/>
    <xf numFmtId="37" fontId="45" fillId="0" borderId="0" xfId="24" applyNumberFormat="1" applyFont="1"/>
    <xf numFmtId="3" fontId="48" fillId="0" borderId="0" xfId="23" applyNumberFormat="1" applyFont="1" applyBorder="1"/>
    <xf numFmtId="37" fontId="11" fillId="0" borderId="0" xfId="24" applyNumberFormat="1" applyProtection="1"/>
    <xf numFmtId="187" fontId="11" fillId="0" borderId="0" xfId="1" applyNumberFormat="1" applyFont="1"/>
    <xf numFmtId="3" fontId="20" fillId="0" borderId="0" xfId="23" applyNumberFormat="1" applyFont="1"/>
    <xf numFmtId="164" fontId="11" fillId="0" borderId="0" xfId="2" applyNumberFormat="1" applyFont="1"/>
    <xf numFmtId="3" fontId="11" fillId="29" borderId="0" xfId="24" applyNumberFormat="1" applyFill="1"/>
    <xf numFmtId="165" fontId="25" fillId="0" borderId="5" xfId="24" applyNumberFormat="1" applyFont="1" applyBorder="1" applyAlignment="1">
      <alignment horizontal="center"/>
    </xf>
    <xf numFmtId="37" fontId="11" fillId="31" borderId="0" xfId="24" quotePrefix="1" applyNumberFormat="1" applyFill="1"/>
    <xf numFmtId="37" fontId="11" fillId="0" borderId="0" xfId="24" quotePrefix="1" applyNumberFormat="1" applyBorder="1"/>
    <xf numFmtId="168" fontId="11" fillId="0" borderId="0" xfId="24" applyFont="1"/>
    <xf numFmtId="165" fontId="49" fillId="0" borderId="0" xfId="24" applyNumberFormat="1" applyFont="1" applyAlignment="1">
      <alignment horizontal="center"/>
    </xf>
    <xf numFmtId="3" fontId="11" fillId="0" borderId="0" xfId="24" applyNumberFormat="1" applyFont="1"/>
    <xf numFmtId="168" fontId="11" fillId="0" borderId="0" xfId="24" quotePrefix="1" applyAlignment="1">
      <alignment horizontal="left"/>
    </xf>
    <xf numFmtId="168" fontId="50" fillId="0" borderId="0" xfId="24" applyFont="1"/>
    <xf numFmtId="168" fontId="46" fillId="0" borderId="0" xfId="24" quotePrefix="1" applyFont="1" applyAlignment="1">
      <alignment horizontal="left"/>
    </xf>
    <xf numFmtId="10" fontId="43" fillId="0" borderId="0" xfId="24" applyNumberFormat="1" applyFont="1" applyProtection="1"/>
    <xf numFmtId="168" fontId="45" fillId="0" borderId="0" xfId="24" applyNumberFormat="1" applyFont="1" applyAlignment="1" applyProtection="1">
      <alignment horizontal="left"/>
    </xf>
    <xf numFmtId="10" fontId="50" fillId="0" borderId="0" xfId="24" applyNumberFormat="1" applyFont="1" applyProtection="1"/>
    <xf numFmtId="168" fontId="43" fillId="0" borderId="0" xfId="24" applyFont="1"/>
    <xf numFmtId="168" fontId="43" fillId="0" borderId="0" xfId="24" applyNumberFormat="1" applyFont="1" applyAlignment="1" applyProtection="1">
      <alignment horizontal="center"/>
    </xf>
    <xf numFmtId="168" fontId="11" fillId="0" borderId="0" xfId="24" applyNumberFormat="1" applyAlignment="1" applyProtection="1">
      <alignment horizontal="left"/>
    </xf>
    <xf numFmtId="168" fontId="11" fillId="0" borderId="0" xfId="24" applyNumberFormat="1" applyAlignment="1" applyProtection="1">
      <alignment horizontal="center"/>
    </xf>
    <xf numFmtId="188" fontId="11" fillId="0" borderId="0" xfId="24" applyNumberFormat="1" applyProtection="1"/>
    <xf numFmtId="168" fontId="43" fillId="0" borderId="0" xfId="24" applyNumberFormat="1" applyFont="1" applyAlignment="1" applyProtection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43" fillId="0" borderId="0" xfId="24" applyFont="1" applyAlignment="1">
      <alignment horizontal="center"/>
    </xf>
    <xf numFmtId="165" fontId="42" fillId="0" borderId="0" xfId="1" applyNumberFormat="1" applyFont="1" applyAlignment="1">
      <alignment horizontal="center"/>
    </xf>
    <xf numFmtId="0" fontId="31" fillId="0" borderId="6" xfId="0" applyFont="1" applyBorder="1" applyAlignment="1">
      <alignment horizontal="center"/>
    </xf>
    <xf numFmtId="0" fontId="10" fillId="30" borderId="6" xfId="0" applyFont="1" applyFill="1" applyBorder="1" applyAlignment="1">
      <alignment horizontal="center"/>
    </xf>
    <xf numFmtId="0" fontId="10" fillId="29" borderId="0" xfId="0" applyFont="1" applyFill="1" applyAlignment="1">
      <alignment horizontal="center"/>
    </xf>
    <xf numFmtId="0" fontId="34" fillId="29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9" fillId="0" borderId="1" xfId="0" quotePrefix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10" fillId="0" borderId="1" xfId="0" quotePrefix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9" fillId="0" borderId="1" xfId="0" quotePrefix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1" xfId="0" applyFont="1" applyFill="1" applyBorder="1" applyAlignment="1">
      <alignment horizontal="center"/>
    </xf>
    <xf numFmtId="164" fontId="3" fillId="0" borderId="0" xfId="2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10" fillId="21" borderId="0" xfId="0" applyFont="1" applyFill="1" applyAlignment="1">
      <alignment horizontal="center"/>
    </xf>
    <xf numFmtId="0" fontId="10" fillId="22" borderId="0" xfId="0" applyFont="1" applyFill="1" applyAlignment="1">
      <alignment horizontal="center"/>
    </xf>
    <xf numFmtId="0" fontId="10" fillId="0" borderId="0" xfId="0" quotePrefix="1" applyFont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 textRotation="90"/>
    </xf>
    <xf numFmtId="0" fontId="29" fillId="0" borderId="6" xfId="0" applyFont="1" applyBorder="1" applyAlignment="1">
      <alignment horizontal="center" vertical="center" textRotation="90"/>
    </xf>
    <xf numFmtId="0" fontId="10" fillId="0" borderId="11" xfId="0" quotePrefix="1" applyFont="1" applyBorder="1" applyAlignment="1">
      <alignment horizontal="center" vertical="center" textRotation="90" wrapText="1"/>
    </xf>
    <xf numFmtId="0" fontId="10" fillId="0" borderId="0" xfId="0" quotePrefix="1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textRotation="90" wrapText="1"/>
    </xf>
    <xf numFmtId="0" fontId="17" fillId="0" borderId="11" xfId="0" applyFont="1" applyBorder="1" applyAlignment="1">
      <alignment horizontal="center" vertical="center" textRotation="90"/>
    </xf>
    <xf numFmtId="0" fontId="17" fillId="0" borderId="0" xfId="0" applyFont="1" applyBorder="1" applyAlignment="1">
      <alignment horizontal="center" vertical="center" textRotation="90"/>
    </xf>
    <xf numFmtId="0" fontId="17" fillId="0" borderId="6" xfId="0" applyFont="1" applyBorder="1" applyAlignment="1">
      <alignment horizontal="center" vertical="center" textRotation="90"/>
    </xf>
    <xf numFmtId="0" fontId="31" fillId="0" borderId="11" xfId="0" applyFont="1" applyBorder="1" applyAlignment="1">
      <alignment horizontal="center" vertical="center" textRotation="90" wrapText="1"/>
    </xf>
    <xf numFmtId="0" fontId="31" fillId="0" borderId="0" xfId="0" applyFont="1" applyBorder="1" applyAlignment="1">
      <alignment horizontal="center" vertical="center" textRotation="90" wrapText="1"/>
    </xf>
    <xf numFmtId="0" fontId="31" fillId="0" borderId="6" xfId="0" applyFont="1" applyBorder="1" applyAlignment="1">
      <alignment horizontal="center" vertical="center" textRotation="90" wrapText="1"/>
    </xf>
    <xf numFmtId="0" fontId="31" fillId="0" borderId="0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" fillId="0" borderId="17" xfId="0" quotePrefix="1" applyFont="1" applyBorder="1" applyAlignment="1">
      <alignment horizontal="center"/>
    </xf>
    <xf numFmtId="0" fontId="3" fillId="0" borderId="16" xfId="0" quotePrefix="1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4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10" fillId="21" borderId="12" xfId="0" applyFont="1" applyFill="1" applyBorder="1" applyAlignment="1">
      <alignment horizontal="center"/>
    </xf>
    <xf numFmtId="0" fontId="10" fillId="21" borderId="11" xfId="0" applyFont="1" applyFill="1" applyBorder="1" applyAlignment="1">
      <alignment horizontal="center"/>
    </xf>
    <xf numFmtId="0" fontId="10" fillId="21" borderId="10" xfId="0" applyFont="1" applyFill="1" applyBorder="1" applyAlignment="1">
      <alignment horizontal="center"/>
    </xf>
    <xf numFmtId="0" fontId="10" fillId="21" borderId="12" xfId="0" quotePrefix="1" applyFont="1" applyFill="1" applyBorder="1" applyAlignment="1">
      <alignment horizontal="center"/>
    </xf>
    <xf numFmtId="0" fontId="10" fillId="21" borderId="11" xfId="0" quotePrefix="1" applyFont="1" applyFill="1" applyBorder="1" applyAlignment="1">
      <alignment horizontal="center"/>
    </xf>
    <xf numFmtId="0" fontId="10" fillId="21" borderId="10" xfId="0" quotePrefix="1" applyFont="1" applyFill="1" applyBorder="1" applyAlignment="1">
      <alignment horizontal="center"/>
    </xf>
    <xf numFmtId="0" fontId="0" fillId="21" borderId="0" xfId="0" applyFill="1" applyAlignment="1">
      <alignment horizontal="center"/>
    </xf>
    <xf numFmtId="0" fontId="3" fillId="21" borderId="0" xfId="0" applyFont="1" applyFill="1" applyAlignment="1">
      <alignment horizontal="center"/>
    </xf>
  </cellXfs>
  <cellStyles count="91">
    <cellStyle name="Comma" xfId="1" builtinId="3"/>
    <cellStyle name="Comma 2" xfId="3"/>
    <cellStyle name="Comma 3" xfId="4"/>
    <cellStyle name="Comma 4" xfId="5"/>
    <cellStyle name="Comma 5" xfId="6"/>
    <cellStyle name="Comma 6" xfId="7"/>
    <cellStyle name="Comma 7" xfId="8"/>
    <cellStyle name="Comma 8" xfId="9"/>
    <cellStyle name="Currency 2" xfId="10"/>
    <cellStyle name="Currency 3" xfId="11"/>
    <cellStyle name="Currency 4" xfId="12"/>
    <cellStyle name="Currency 5" xfId="13"/>
    <cellStyle name="Currency 6" xfId="14"/>
    <cellStyle name="Currency 7" xfId="15"/>
    <cellStyle name="Hyperlink" xfId="90" builtinId="8"/>
    <cellStyle name="Normal" xfId="0" builtinId="0"/>
    <cellStyle name="Normal 2" xfId="16"/>
    <cellStyle name="Normal 2 2" xfId="17"/>
    <cellStyle name="Normal 3" xfId="18"/>
    <cellStyle name="Normal 4" xfId="19"/>
    <cellStyle name="Normal 5" xfId="20"/>
    <cellStyle name="Normal 9" xfId="21"/>
    <cellStyle name="Normal_2008_2012 St_Energy Forecast(2011-12 Joaane's Numbers)" xfId="22"/>
    <cellStyle name="Normal_Monthly Peaks" xfId="23"/>
    <cellStyle name="Normal_MoPks3692_NOV2105" xfId="24"/>
    <cellStyle name="Normal_Wholesale Forecast" xfId="25"/>
    <cellStyle name="Percent" xfId="2" builtinId="5"/>
    <cellStyle name="Percent 2" xfId="26"/>
    <cellStyle name="Percent 3" xfId="27"/>
    <cellStyle name="SAPBEXaggData" xfId="28"/>
    <cellStyle name="SAPBEXaggDataEmph" xfId="29"/>
    <cellStyle name="SAPBEXaggItem" xfId="30"/>
    <cellStyle name="SAPBEXaggItemX" xfId="31"/>
    <cellStyle name="SAPBEXchaText" xfId="32"/>
    <cellStyle name="SAPBEXexcBad7" xfId="33"/>
    <cellStyle name="SAPBEXexcBad8" xfId="34"/>
    <cellStyle name="SAPBEXexcBad9" xfId="35"/>
    <cellStyle name="SAPBEXexcCritical4" xfId="36"/>
    <cellStyle name="SAPBEXexcCritical5" xfId="37"/>
    <cellStyle name="SAPBEXexcCritical6" xfId="38"/>
    <cellStyle name="SAPBEXexcGood1" xfId="39"/>
    <cellStyle name="SAPBEXexcGood2" xfId="40"/>
    <cellStyle name="SAPBEXexcGood3" xfId="41"/>
    <cellStyle name="SAPBEXfilterDrill" xfId="42"/>
    <cellStyle name="SAPBEXfilterDrill 2" xfId="43"/>
    <cellStyle name="SAPBEXfilterDrill_Feb 12 Revenue Trend (2)" xfId="44"/>
    <cellStyle name="SAPBEXfilterItem" xfId="45"/>
    <cellStyle name="SAPBEXfilterText" xfId="46"/>
    <cellStyle name="SAPBEXformats" xfId="47"/>
    <cellStyle name="SAPBEXheaderItem" xfId="48"/>
    <cellStyle name="SAPBEXheaderItem 2" xfId="49"/>
    <cellStyle name="SAPBEXheaderItem 3" xfId="50"/>
    <cellStyle name="SAPBEXheaderItem 4" xfId="51"/>
    <cellStyle name="SAPBEXheaderItem 5" xfId="52"/>
    <cellStyle name="SAPBEXheaderItem 6" xfId="53"/>
    <cellStyle name="SAPBEXheaderItem 7" xfId="54"/>
    <cellStyle name="SAPBEXheaderItem 8" xfId="55"/>
    <cellStyle name="SAPBEXheaderText" xfId="56"/>
    <cellStyle name="SAPBEXheaderText 2" xfId="57"/>
    <cellStyle name="SAPBEXheaderText 3" xfId="58"/>
    <cellStyle name="SAPBEXheaderText 4" xfId="59"/>
    <cellStyle name="SAPBEXheaderText 5" xfId="60"/>
    <cellStyle name="SAPBEXheaderText 6" xfId="61"/>
    <cellStyle name="SAPBEXheaderText 7" xfId="62"/>
    <cellStyle name="SAPBEXheaderText 8" xfId="63"/>
    <cellStyle name="SAPBEXHLevel0" xfId="64"/>
    <cellStyle name="SAPBEXHLevel0X" xfId="65"/>
    <cellStyle name="SAPBEXHLevel1" xfId="66"/>
    <cellStyle name="SAPBEXHLevel1 2" xfId="67"/>
    <cellStyle name="SAPBEXHLevel1_Feb 12 Revenue Trend (2)" xfId="68"/>
    <cellStyle name="SAPBEXHLevel1X" xfId="69"/>
    <cellStyle name="SAPBEXHLevel2" xfId="70"/>
    <cellStyle name="SAPBEXHLevel2 2" xfId="71"/>
    <cellStyle name="SAPBEXHLevel2_Feb 12 Revenue Trend (2)" xfId="72"/>
    <cellStyle name="SAPBEXHLevel2X" xfId="73"/>
    <cellStyle name="SAPBEXHLevel3" xfId="74"/>
    <cellStyle name="SAPBEXHLevel3X" xfId="75"/>
    <cellStyle name="SAPBEXinputData" xfId="76"/>
    <cellStyle name="SAPBEXresData" xfId="77"/>
    <cellStyle name="SAPBEXresDataEmph" xfId="78"/>
    <cellStyle name="SAPBEXresItem" xfId="79"/>
    <cellStyle name="SAPBEXresItemX" xfId="80"/>
    <cellStyle name="SAPBEXstdData" xfId="81"/>
    <cellStyle name="SAPBEXstdData 2" xfId="82"/>
    <cellStyle name="SAPBEXstdData_Feb 12 Revenue Trend (2)" xfId="83"/>
    <cellStyle name="SAPBEXstdDataEmph" xfId="84"/>
    <cellStyle name="SAPBEXstdItem" xfId="85"/>
    <cellStyle name="SAPBEXstdItemX" xfId="86"/>
    <cellStyle name="SAPBEXtitle" xfId="87"/>
    <cellStyle name="SAPBEXundefined" xfId="88"/>
    <cellStyle name="Style 1" xfId="89"/>
  </cellStyles>
  <dxfs count="83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&#65279;<?xml version="1.0" encoding="UTF-8" standalone="yes"?>
<Relationships xmlns="http://schemas.openxmlformats.org/package/2006/relationships">
  <Relationship Id="rId42" Type="http://schemas.openxmlformats.org/officeDocument/2006/relationships/styles" Target="styles.xml" />
  <Relationship Id="rId41" Type="http://schemas.openxmlformats.org/officeDocument/2006/relationships/theme" Target="theme/theme1.xml" />
  <Relationship Id="rId43" Type="http://schemas.openxmlformats.org/officeDocument/2006/relationships/sharedStrings" Target="sharedStrings.xml" />
  <Relationship Id="rId1" Type="http://schemas.openxmlformats.org/officeDocument/2006/relationships/worksheet" Target="worksheets/sheet1.xml" />
  <Relationship Id="rId2" Type="http://schemas.openxmlformats.org/officeDocument/2006/relationships/worksheet" Target="worksheets/sheet2.xml" />
  <Relationship Id="rId3" Type="http://schemas.openxmlformats.org/officeDocument/2006/relationships/worksheet" Target="worksheets/sheet3.xml" />
  <Relationship Id="rId4" Type="http://schemas.openxmlformats.org/officeDocument/2006/relationships/worksheet" Target="worksheets/sheet4.xml" />
  <Relationship Id="rId5" Type="http://schemas.openxmlformats.org/officeDocument/2006/relationships/worksheet" Target="worksheets/sheet5.xml" />
  <Relationship Id="rId6" Type="http://schemas.openxmlformats.org/officeDocument/2006/relationships/worksheet" Target="worksheets/sheet6.xml" />
  <Relationship Id="rId7" Type="http://schemas.openxmlformats.org/officeDocument/2006/relationships/worksheet" Target="worksheets/sheet7.xml" />
  <Relationship Id="rId8" Type="http://schemas.openxmlformats.org/officeDocument/2006/relationships/worksheet" Target="worksheets/sheet8.xml" />
  <Relationship Id="rId9" Type="http://schemas.openxmlformats.org/officeDocument/2006/relationships/worksheet" Target="worksheets/sheet9.xml" />
  <Relationship Id="rId10" Type="http://schemas.openxmlformats.org/officeDocument/2006/relationships/worksheet" Target="worksheets/sheet10.xml" />
  <Relationship Id="rId11" Type="http://schemas.openxmlformats.org/officeDocument/2006/relationships/worksheet" Target="worksheets/sheet11.xml" />
  <Relationship Id="rId12" Type="http://schemas.openxmlformats.org/officeDocument/2006/relationships/worksheet" Target="worksheets/sheet12.xml" />
  <Relationship Id="rId13" Type="http://schemas.openxmlformats.org/officeDocument/2006/relationships/worksheet" Target="worksheets/sheet13.xml" />
  <Relationship Id="rId14" Type="http://schemas.openxmlformats.org/officeDocument/2006/relationships/worksheet" Target="worksheets/sheet14.xml" />
  <Relationship Id="rId15" Type="http://schemas.openxmlformats.org/officeDocument/2006/relationships/worksheet" Target="worksheets/sheet15.xml" />
  <Relationship Id="rId16" Type="http://schemas.openxmlformats.org/officeDocument/2006/relationships/worksheet" Target="worksheets/sheet16.xml" />
  <Relationship Id="rId17" Type="http://schemas.openxmlformats.org/officeDocument/2006/relationships/worksheet" Target="worksheets/sheet17.xml" />
  <Relationship Id="rId18" Type="http://schemas.openxmlformats.org/officeDocument/2006/relationships/worksheet" Target="worksheets/sheet18.xml" />
  <Relationship Id="rId19" Type="http://schemas.openxmlformats.org/officeDocument/2006/relationships/worksheet" Target="worksheets/sheet19.xml" />
  <Relationship Id="rId20" Type="http://schemas.openxmlformats.org/officeDocument/2006/relationships/worksheet" Target="worksheets/sheet20.xml" />
  <Relationship Id="rId21" Type="http://schemas.openxmlformats.org/officeDocument/2006/relationships/worksheet" Target="worksheets/sheet21.xml" />
  <Relationship Id="rId22" Type="http://schemas.openxmlformats.org/officeDocument/2006/relationships/worksheet" Target="worksheets/sheet22.xml" />
  <Relationship Id="rId23" Type="http://schemas.openxmlformats.org/officeDocument/2006/relationships/worksheet" Target="worksheets/sheet23.xml" />
  <Relationship Id="rId24" Type="http://schemas.openxmlformats.org/officeDocument/2006/relationships/worksheet" Target="worksheets/sheet24.xml" />
  <Relationship Id="rId25" Type="http://schemas.openxmlformats.org/officeDocument/2006/relationships/worksheet" Target="worksheets/sheet25.xml" />
  <Relationship Id="rId26" Type="http://schemas.openxmlformats.org/officeDocument/2006/relationships/worksheet" Target="worksheets/sheet26.xml" />
  <Relationship Id="rId27" Type="http://schemas.openxmlformats.org/officeDocument/2006/relationships/worksheet" Target="worksheets/sheet27.xml" />
  <Relationship Id="rId28" Type="http://schemas.openxmlformats.org/officeDocument/2006/relationships/worksheet" Target="worksheets/sheet28.xml" />
  <Relationship Id="rId29" Type="http://schemas.openxmlformats.org/officeDocument/2006/relationships/worksheet" Target="worksheets/sheet29.xml" />
  <Relationship Id="rId30" Type="http://schemas.openxmlformats.org/officeDocument/2006/relationships/worksheet" Target="worksheets/sheet30.xml" />
  <Relationship Id="rId31" Type="http://schemas.openxmlformats.org/officeDocument/2006/relationships/worksheet" Target="worksheets/sheet31.xml" />
  <Relationship Id="rId32" Type="http://schemas.openxmlformats.org/officeDocument/2006/relationships/worksheet" Target="worksheets/sheet32.xml" />
  <Relationship Id="rId33" Type="http://schemas.openxmlformats.org/officeDocument/2006/relationships/worksheet" Target="worksheets/sheet33.xml" />
  <Relationship Id="rId34" Type="http://schemas.openxmlformats.org/officeDocument/2006/relationships/worksheet" Target="worksheets/sheet34.xml" />
  <Relationship Id="rId35" Type="http://schemas.openxmlformats.org/officeDocument/2006/relationships/worksheet" Target="worksheets/sheet35.xml" />
  <Relationship Id="rId36" Type="http://schemas.openxmlformats.org/officeDocument/2006/relationships/worksheet" Target="worksheets/sheet36.xml" />
  <Relationship Id="rId37" Type="http://schemas.openxmlformats.org/officeDocument/2006/relationships/worksheet" Target="worksheets/sheet37.xml" />
  <Relationship Id="rId38" Type="http://schemas.openxmlformats.org/officeDocument/2006/relationships/worksheet" Target="worksheets/sheet38.xml" />
  <Relationship Id="rId39" Type="http://schemas.openxmlformats.org/officeDocument/2006/relationships/externalLink" Target="externalLinks/externalLink1.xml" />
  <Relationship Id="rId40" Type="http://schemas.openxmlformats.org/officeDocument/2006/relationships/externalLink" Target="externalLinks/externalLink2.xml" />
  <Relationship Id="rId44" Type="http://schemas.openxmlformats.org/officeDocument/2006/relationships/calcChain" Target="calcChain.xml" />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NEL WN UPC without adjustments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8729152020018789E-2"/>
          <c:y val="0.10161035548247112"/>
          <c:w val="0.89699972699856845"/>
          <c:h val="0.78502250270785157"/>
        </c:manualLayout>
      </c:layout>
      <c:lineChart>
        <c:grouping val="standard"/>
        <c:varyColors val="0"/>
        <c:ser>
          <c:idx val="0"/>
          <c:order val="0"/>
          <c:marker>
            <c:spPr>
              <a:solidFill>
                <a:schemeClr val="accent1"/>
              </a:solidFill>
            </c:spPr>
          </c:marker>
          <c:dPt>
            <c:idx val="1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11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21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31"/>
            <c:bubble3D val="0"/>
          </c:dPt>
          <c:dPt>
            <c:idx val="33"/>
            <c:bubble3D val="0"/>
          </c:dPt>
          <c:dPt>
            <c:idx val="36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41"/>
            <c:bubble3D val="0"/>
          </c:dPt>
          <c:dPt>
            <c:idx val="43"/>
            <c:bubble3D val="0"/>
          </c:dPt>
          <c:dPt>
            <c:idx val="46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51"/>
            <c:bubble3D val="0"/>
          </c:dPt>
          <c:dPt>
            <c:idx val="56"/>
            <c:marker>
              <c:spPr>
                <a:solidFill>
                  <a:srgbClr val="FF0000"/>
                </a:solidFill>
              </c:spPr>
            </c:marker>
            <c:bubble3D val="0"/>
          </c:dPt>
          <c:cat>
            <c:numRef>
              <c:f>'Table NEL_no_inc_DSM-UPC '!$L$23:$L$80</c:f>
              <c:numCache>
                <c:formatCode>General</c:formatCode>
                <c:ptCount val="58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  <c:pt idx="35">
                  <c:v>2019</c:v>
                </c:pt>
                <c:pt idx="36">
                  <c:v>2020</c:v>
                </c:pt>
                <c:pt idx="37">
                  <c:v>2021</c:v>
                </c:pt>
                <c:pt idx="38">
                  <c:v>2022</c:v>
                </c:pt>
                <c:pt idx="39">
                  <c:v>2023</c:v>
                </c:pt>
                <c:pt idx="40">
                  <c:v>2024</c:v>
                </c:pt>
                <c:pt idx="41">
                  <c:v>2025</c:v>
                </c:pt>
                <c:pt idx="42">
                  <c:v>2026</c:v>
                </c:pt>
                <c:pt idx="43">
                  <c:v>2027</c:v>
                </c:pt>
                <c:pt idx="44">
                  <c:v>2028</c:v>
                </c:pt>
                <c:pt idx="45">
                  <c:v>2029</c:v>
                </c:pt>
                <c:pt idx="46">
                  <c:v>2030</c:v>
                </c:pt>
                <c:pt idx="47">
                  <c:v>2031</c:v>
                </c:pt>
                <c:pt idx="48">
                  <c:v>2032</c:v>
                </c:pt>
                <c:pt idx="49">
                  <c:v>2033</c:v>
                </c:pt>
                <c:pt idx="50">
                  <c:v>2034</c:v>
                </c:pt>
                <c:pt idx="51">
                  <c:v>2035</c:v>
                </c:pt>
                <c:pt idx="52">
                  <c:v>2036</c:v>
                </c:pt>
                <c:pt idx="53">
                  <c:v>2037</c:v>
                </c:pt>
                <c:pt idx="54">
                  <c:v>2038</c:v>
                </c:pt>
                <c:pt idx="55">
                  <c:v>2039</c:v>
                </c:pt>
                <c:pt idx="56">
                  <c:v>2040</c:v>
                </c:pt>
              </c:numCache>
            </c:numRef>
          </c:cat>
          <c:val>
            <c:numRef>
              <c:f>'Table NEL_no_inc_DSM-UPC '!$M$23:$M$80</c:f>
              <c:numCache>
                <c:formatCode>#,##0</c:formatCode>
                <c:ptCount val="58"/>
                <c:pt idx="0">
                  <c:v>22399.137447060206</c:v>
                </c:pt>
                <c:pt idx="1">
                  <c:v>22560.233942286079</c:v>
                </c:pt>
                <c:pt idx="2">
                  <c:v>22725.484419979024</c:v>
                </c:pt>
                <c:pt idx="3">
                  <c:v>22759.86021671179</c:v>
                </c:pt>
                <c:pt idx="4">
                  <c:v>22940.701360891391</c:v>
                </c:pt>
                <c:pt idx="5">
                  <c:v>23562.310795149111</c:v>
                </c:pt>
                <c:pt idx="6">
                  <c:v>23917.342749460404</c:v>
                </c:pt>
                <c:pt idx="7">
                  <c:v>24126.114316435694</c:v>
                </c:pt>
                <c:pt idx="8">
                  <c:v>24197.025847015579</c:v>
                </c:pt>
                <c:pt idx="9">
                  <c:v>24669.137157802244</c:v>
                </c:pt>
                <c:pt idx="10">
                  <c:v>24933.33299860809</c:v>
                </c:pt>
                <c:pt idx="11">
                  <c:v>25518.848366576633</c:v>
                </c:pt>
                <c:pt idx="12">
                  <c:v>25591.000890946907</c:v>
                </c:pt>
                <c:pt idx="13">
                  <c:v>25943.319914463704</c:v>
                </c:pt>
                <c:pt idx="14">
                  <c:v>26038.400379427221</c:v>
                </c:pt>
                <c:pt idx="15">
                  <c:v>25994.033201029149</c:v>
                </c:pt>
                <c:pt idx="16">
                  <c:v>25948.951185714952</c:v>
                </c:pt>
                <c:pt idx="17">
                  <c:v>25916.409449991144</c:v>
                </c:pt>
                <c:pt idx="18">
                  <c:v>25385.546889185</c:v>
                </c:pt>
                <c:pt idx="19">
                  <c:v>24855.814952240624</c:v>
                </c:pt>
                <c:pt idx="20">
                  <c:v>24122.424541465523</c:v>
                </c:pt>
                <c:pt idx="21">
                  <c:v>24044.700793307624</c:v>
                </c:pt>
                <c:pt idx="22">
                  <c:v>23780.559692543669</c:v>
                </c:pt>
                <c:pt idx="23">
                  <c:v>24040.566693732748</c:v>
                </c:pt>
                <c:pt idx="24">
                  <c:v>23959.257145368505</c:v>
                </c:pt>
                <c:pt idx="25">
                  <c:v>23775.130654779354</c:v>
                </c:pt>
                <c:pt idx="31">
                  <c:v>23967.119169710244</c:v>
                </c:pt>
                <c:pt idx="32">
                  <c:v>24132.441007406705</c:v>
                </c:pt>
                <c:pt idx="33">
                  <c:v>24142.391541157518</c:v>
                </c:pt>
                <c:pt idx="34">
                  <c:v>24143.847777778679</c:v>
                </c:pt>
                <c:pt idx="35">
                  <c:v>24117.663658480669</c:v>
                </c:pt>
                <c:pt idx="36">
                  <c:v>24127.387453086558</c:v>
                </c:pt>
                <c:pt idx="37">
                  <c:v>23971.548394714868</c:v>
                </c:pt>
                <c:pt idx="38">
                  <c:v>23876.460875727778</c:v>
                </c:pt>
                <c:pt idx="39">
                  <c:v>23824.175695159825</c:v>
                </c:pt>
                <c:pt idx="40">
                  <c:v>23830.981194378612</c:v>
                </c:pt>
                <c:pt idx="41">
                  <c:v>23728.489173711649</c:v>
                </c:pt>
                <c:pt idx="42">
                  <c:v>23719.338752279105</c:v>
                </c:pt>
                <c:pt idx="43">
                  <c:v>23791.659489904756</c:v>
                </c:pt>
                <c:pt idx="44">
                  <c:v>23936.797967006543</c:v>
                </c:pt>
                <c:pt idx="45">
                  <c:v>23966.27809694178</c:v>
                </c:pt>
                <c:pt idx="46">
                  <c:v>24072.968212752265</c:v>
                </c:pt>
                <c:pt idx="47">
                  <c:v>24194.62526351459</c:v>
                </c:pt>
                <c:pt idx="48">
                  <c:v>24398.092426220526</c:v>
                </c:pt>
                <c:pt idx="49">
                  <c:v>24426.556280160275</c:v>
                </c:pt>
                <c:pt idx="50">
                  <c:v>24500.990321415757</c:v>
                </c:pt>
                <c:pt idx="51">
                  <c:v>24579.805647487847</c:v>
                </c:pt>
                <c:pt idx="52">
                  <c:v>24737.307536875203</c:v>
                </c:pt>
                <c:pt idx="53">
                  <c:v>24760.468800230174</c:v>
                </c:pt>
                <c:pt idx="54">
                  <c:v>24856.085930397447</c:v>
                </c:pt>
                <c:pt idx="55">
                  <c:v>24954.42448281623</c:v>
                </c:pt>
                <c:pt idx="56">
                  <c:v>25127.822280631943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73664"/>
        <c:axId val="229479552"/>
      </c:lineChart>
      <c:catAx>
        <c:axId val="22947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29479552"/>
        <c:crosses val="autoZero"/>
        <c:auto val="1"/>
        <c:lblAlgn val="ctr"/>
        <c:lblOffset val="100"/>
        <c:noMultiLvlLbl val="0"/>
      </c:catAx>
      <c:valAx>
        <c:axId val="2294795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9473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WN SP per Customer without adjustments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dPt>
            <c:idx val="2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3"/>
            <c:bubble3D val="0"/>
          </c:dPt>
          <c:dPt>
            <c:idx val="12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13"/>
            <c:bubble3D val="0"/>
          </c:dPt>
          <c:dPt>
            <c:idx val="32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42"/>
            <c:marker>
              <c:spPr>
                <a:solidFill>
                  <a:srgbClr val="FF0000"/>
                </a:solidFill>
              </c:spPr>
            </c:marker>
            <c:bubble3D val="0"/>
          </c:dPt>
          <c:cat>
            <c:numRef>
              <c:f>'Table SumPKPerCust no EV-EDRAdj'!$K$24:$K$66</c:f>
              <c:numCache>
                <c:formatCode>General</c:formatCode>
                <c:ptCount val="4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</c:numCache>
            </c:numRef>
          </c:cat>
          <c:val>
            <c:numRef>
              <c:f>'Table SumPKPerCust no EV-EDRAdj'!$P$24:$P$66</c:f>
              <c:numCache>
                <c:formatCode>#,##0.00</c:formatCode>
                <c:ptCount val="43"/>
                <c:pt idx="0">
                  <c:v>4.2934952264173987</c:v>
                </c:pt>
                <c:pt idx="1">
                  <c:v>4.4077967417783732</c:v>
                </c:pt>
                <c:pt idx="2">
                  <c:v>4.5266907445453803</c:v>
                </c:pt>
                <c:pt idx="3">
                  <c:v>4.4570447688662096</c:v>
                </c:pt>
                <c:pt idx="4">
                  <c:v>4.7529911874505046</c:v>
                </c:pt>
                <c:pt idx="5">
                  <c:v>4.6426593779664174</c:v>
                </c:pt>
                <c:pt idx="6">
                  <c:v>4.5568832846827236</c:v>
                </c:pt>
                <c:pt idx="7">
                  <c:v>4.575280148523003</c:v>
                </c:pt>
                <c:pt idx="8">
                  <c:v>4.7188380217793453</c:v>
                </c:pt>
                <c:pt idx="9">
                  <c:v>4.6300006719025983</c:v>
                </c:pt>
                <c:pt idx="10">
                  <c:v>4.6745513849014912</c:v>
                </c:pt>
                <c:pt idx="11">
                  <c:v>4.7897639583433067</c:v>
                </c:pt>
                <c:pt idx="12">
                  <c:v>4.7714384141871173</c:v>
                </c:pt>
                <c:pt idx="13">
                  <c:v>4.8753612496649801</c:v>
                </c:pt>
                <c:pt idx="14">
                  <c:v>5.0003368962526835</c:v>
                </c:pt>
                <c:pt idx="15">
                  <c:v>5.0348943541519651</c:v>
                </c:pt>
                <c:pt idx="16">
                  <c:v>4.8931949650592443</c:v>
                </c:pt>
                <c:pt idx="17">
                  <c:v>4.8281915697494613</c:v>
                </c:pt>
                <c:pt idx="18">
                  <c:v>4.7613581580451054</c:v>
                </c:pt>
                <c:pt idx="19">
                  <c:v>4.8470814459644078</c:v>
                </c:pt>
                <c:pt idx="20">
                  <c:v>4.7257237047958638</c:v>
                </c:pt>
                <c:pt idx="21">
                  <c:v>4.6478053857873691</c:v>
                </c:pt>
                <c:pt idx="22">
                  <c:v>4.7088033909262679</c:v>
                </c:pt>
                <c:pt idx="23">
                  <c:v>4.621850767567266</c:v>
                </c:pt>
                <c:pt idx="24">
                  <c:v>4.6842192912813836</c:v>
                </c:pt>
                <c:pt idx="25">
                  <c:v>4.7114889683395278</c:v>
                </c:pt>
                <c:pt idx="26">
                  <c:v>4.7359360265435901</c:v>
                </c:pt>
                <c:pt idx="27">
                  <c:v>4.7584594460285015</c:v>
                </c:pt>
                <c:pt idx="28">
                  <c:v>4.7588920948722455</c:v>
                </c:pt>
                <c:pt idx="29">
                  <c:v>4.7232529131649255</c:v>
                </c:pt>
                <c:pt idx="30">
                  <c:v>4.766713060170602</c:v>
                </c:pt>
                <c:pt idx="31">
                  <c:v>4.7940129468942922</c:v>
                </c:pt>
                <c:pt idx="32">
                  <c:v>4.8265503330092878</c:v>
                </c:pt>
                <c:pt idx="33">
                  <c:v>4.8618476036473846</c:v>
                </c:pt>
                <c:pt idx="34">
                  <c:v>4.9066660021964461</c:v>
                </c:pt>
                <c:pt idx="35">
                  <c:v>4.9646397184281064</c:v>
                </c:pt>
                <c:pt idx="36">
                  <c:v>5.0207462425127414</c:v>
                </c:pt>
                <c:pt idx="37">
                  <c:v>5.0775745681930058</c:v>
                </c:pt>
                <c:pt idx="38">
                  <c:v>5.1352085164968981</c:v>
                </c:pt>
                <c:pt idx="39">
                  <c:v>5.1809296737039929</c:v>
                </c:pt>
                <c:pt idx="40">
                  <c:v>5.2322794814786917</c:v>
                </c:pt>
                <c:pt idx="41">
                  <c:v>5.2760598450917477</c:v>
                </c:pt>
                <c:pt idx="42">
                  <c:v>5.3145216028730653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77984"/>
        <c:axId val="228779520"/>
      </c:lineChart>
      <c:catAx>
        <c:axId val="2287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28779520"/>
        <c:crosses val="autoZero"/>
        <c:auto val="1"/>
        <c:lblAlgn val="ctr"/>
        <c:lblOffset val="100"/>
        <c:noMultiLvlLbl val="0"/>
      </c:catAx>
      <c:valAx>
        <c:axId val="228779520"/>
        <c:scaling>
          <c:orientation val="minMax"/>
          <c:min val="4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228777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WN SP per Customer without adjustments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pPr>
              <a:solidFill>
                <a:schemeClr val="accent1"/>
              </a:solidFill>
            </c:spPr>
          </c:marker>
          <c:dPt>
            <c:idx val="0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10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9"/>
            <c:marker>
              <c:spPr>
                <a:solidFill>
                  <a:srgbClr val="0070C0"/>
                </a:solidFill>
              </c:spPr>
            </c:marker>
            <c:bubble3D val="0"/>
          </c:dPt>
          <c:dPt>
            <c:idx val="20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32"/>
            <c:bubble3D val="0"/>
          </c:dPt>
          <c:dPt>
            <c:idx val="35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42"/>
            <c:bubble3D val="0"/>
          </c:dPt>
          <c:dPt>
            <c:idx val="45"/>
            <c:marker>
              <c:spPr>
                <a:solidFill>
                  <a:srgbClr val="FF0000"/>
                </a:solidFill>
              </c:spPr>
            </c:marker>
            <c:bubble3D val="0"/>
          </c:dPt>
          <c:dPt>
            <c:idx val="55"/>
            <c:marker>
              <c:spPr>
                <a:solidFill>
                  <a:srgbClr val="FF0000"/>
                </a:solidFill>
              </c:spPr>
            </c:marker>
            <c:bubble3D val="0"/>
          </c:dPt>
          <c:cat>
            <c:numRef>
              <c:f>'Table SumPK PER CUST no adj'!$K$24:$K$79</c:f>
              <c:numCache>
                <c:formatCode>General</c:formatCode>
                <c:ptCount val="5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  <c:pt idx="39">
                  <c:v>2024</c:v>
                </c:pt>
                <c:pt idx="40">
                  <c:v>2025</c:v>
                </c:pt>
                <c:pt idx="41">
                  <c:v>2026</c:v>
                </c:pt>
                <c:pt idx="42">
                  <c:v>2027</c:v>
                </c:pt>
                <c:pt idx="43">
                  <c:v>2028</c:v>
                </c:pt>
                <c:pt idx="44">
                  <c:v>2029</c:v>
                </c:pt>
                <c:pt idx="45">
                  <c:v>2030</c:v>
                </c:pt>
                <c:pt idx="46">
                  <c:v>2031</c:v>
                </c:pt>
                <c:pt idx="47">
                  <c:v>2032</c:v>
                </c:pt>
                <c:pt idx="48">
                  <c:v>2033</c:v>
                </c:pt>
                <c:pt idx="49">
                  <c:v>2034</c:v>
                </c:pt>
                <c:pt idx="50">
                  <c:v>2035</c:v>
                </c:pt>
                <c:pt idx="51">
                  <c:v>2036</c:v>
                </c:pt>
                <c:pt idx="52">
                  <c:v>2037</c:v>
                </c:pt>
                <c:pt idx="53">
                  <c:v>2038</c:v>
                </c:pt>
                <c:pt idx="54">
                  <c:v>2039</c:v>
                </c:pt>
                <c:pt idx="55">
                  <c:v>2040</c:v>
                </c:pt>
              </c:numCache>
            </c:numRef>
          </c:cat>
          <c:val>
            <c:numRef>
              <c:f>'Table SumPK PER CUST no adj'!$P$24:$P$79</c:f>
              <c:numCache>
                <c:formatCode>#,##0.00</c:formatCode>
                <c:ptCount val="56"/>
                <c:pt idx="0">
                  <c:v>4.5036972478594794</c:v>
                </c:pt>
                <c:pt idx="1">
                  <c:v>4.3662927277224943</c:v>
                </c:pt>
                <c:pt idx="2">
                  <c:v>4.4046365518070614</c:v>
                </c:pt>
                <c:pt idx="3">
                  <c:v>4.5461560645914245</c:v>
                </c:pt>
                <c:pt idx="4">
                  <c:v>4.3092671953688519</c:v>
                </c:pt>
                <c:pt idx="5">
                  <c:v>4.5308730508333097</c:v>
                </c:pt>
                <c:pt idx="6">
                  <c:v>4.4296951591418008</c:v>
                </c:pt>
                <c:pt idx="7">
                  <c:v>4.6041646306216339</c:v>
                </c:pt>
                <c:pt idx="8">
                  <c:v>5.004350106023975</c:v>
                </c:pt>
                <c:pt idx="9">
                  <c:v>4.6738622200999131</c:v>
                </c:pt>
                <c:pt idx="10">
                  <c:v>4.5272522604592789</c:v>
                </c:pt>
                <c:pt idx="11">
                  <c:v>4.729648330390666</c:v>
                </c:pt>
                <c:pt idx="12">
                  <c:v>4.7578260960179346</c:v>
                </c:pt>
                <c:pt idx="13">
                  <c:v>4.644789100536391</c:v>
                </c:pt>
                <c:pt idx="14">
                  <c:v>4.8046377113821865</c:v>
                </c:pt>
                <c:pt idx="15">
                  <c:v>5.2973352280443518</c:v>
                </c:pt>
                <c:pt idx="16">
                  <c:v>4.9572635726503682</c:v>
                </c:pt>
                <c:pt idx="17">
                  <c:v>4.9052655481722729</c:v>
                </c:pt>
                <c:pt idx="18">
                  <c:v>4.6033809398854268</c:v>
                </c:pt>
                <c:pt idx="19">
                  <c:v>5.1531754873738276</c:v>
                </c:pt>
                <c:pt idx="20">
                  <c:v>4.9651142008151297</c:v>
                </c:pt>
                <c:pt idx="21">
                  <c:v>4.7609376047069283</c:v>
                </c:pt>
                <c:pt idx="22">
                  <c:v>4.5610371170528339</c:v>
                </c:pt>
                <c:pt idx="23">
                  <c:v>4.6060739491789793</c:v>
                </c:pt>
                <c:pt idx="24">
                  <c:v>4.6280098879362219</c:v>
                </c:pt>
                <c:pt idx="30">
                  <c:v>4.6503137978838103</c:v>
                </c:pt>
                <c:pt idx="31">
                  <c:v>4.6816032230823232</c:v>
                </c:pt>
                <c:pt idx="32">
                  <c:v>4.7208162176839767</c:v>
                </c:pt>
                <c:pt idx="33">
                  <c:v>4.7424221877368904</c:v>
                </c:pt>
                <c:pt idx="34">
                  <c:v>4.7556473311844849</c:v>
                </c:pt>
                <c:pt idx="35">
                  <c:v>4.7556951344258307</c:v>
                </c:pt>
                <c:pt idx="36">
                  <c:v>4.7571356110944292</c:v>
                </c:pt>
                <c:pt idx="37">
                  <c:v>4.7594102896597859</c:v>
                </c:pt>
                <c:pt idx="38">
                  <c:v>4.7821512167636202</c:v>
                </c:pt>
                <c:pt idx="39">
                  <c:v>4.806901009699847</c:v>
                </c:pt>
                <c:pt idx="40">
                  <c:v>4.8308572526767009</c:v>
                </c:pt>
                <c:pt idx="41">
                  <c:v>4.8607167980543107</c:v>
                </c:pt>
                <c:pt idx="42">
                  <c:v>4.9075110147951326</c:v>
                </c:pt>
                <c:pt idx="43">
                  <c:v>4.9504984676156605</c:v>
                </c:pt>
                <c:pt idx="44">
                  <c:v>4.9916718000067881</c:v>
                </c:pt>
                <c:pt idx="45">
                  <c:v>5.0325204527257448</c:v>
                </c:pt>
                <c:pt idx="46">
                  <c:v>5.0783019658091479</c:v>
                </c:pt>
                <c:pt idx="47">
                  <c:v>5.1297090045302722</c:v>
                </c:pt>
                <c:pt idx="48">
                  <c:v>5.1735438049520308</c:v>
                </c:pt>
                <c:pt idx="49">
                  <c:v>5.2120575371360207</c:v>
                </c:pt>
                <c:pt idx="50">
                  <c:v>5.2486264892347698</c:v>
                </c:pt>
                <c:pt idx="51">
                  <c:v>5.2874930415727572</c:v>
                </c:pt>
                <c:pt idx="52">
                  <c:v>5.3240968943215572</c:v>
                </c:pt>
                <c:pt idx="53">
                  <c:v>5.3651230027024059</c:v>
                </c:pt>
                <c:pt idx="54">
                  <c:v>5.40528258630835</c:v>
                </c:pt>
                <c:pt idx="55">
                  <c:v>5.4467815037429057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688256"/>
        <c:axId val="228689792"/>
      </c:lineChart>
      <c:catAx>
        <c:axId val="2286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28689792"/>
        <c:crosses val="autoZero"/>
        <c:auto val="1"/>
        <c:lblAlgn val="ctr"/>
        <c:lblOffset val="100"/>
        <c:tickLblSkip val="2"/>
        <c:noMultiLvlLbl val="0"/>
      </c:catAx>
      <c:valAx>
        <c:axId val="228689792"/>
        <c:scaling>
          <c:orientation val="minMax"/>
          <c:min val="4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228688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Summer Peak Annual Load Factor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'Annual Input Check'!$A$36:$A$90</c:f>
              <c:numCache>
                <c:formatCode>General</c:formatCode>
                <c:ptCount val="5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  <c:pt idx="32">
                  <c:v>2041</c:v>
                </c:pt>
                <c:pt idx="33">
                  <c:v>2042</c:v>
                </c:pt>
                <c:pt idx="34">
                  <c:v>2043</c:v>
                </c:pt>
                <c:pt idx="35">
                  <c:v>2044</c:v>
                </c:pt>
                <c:pt idx="36">
                  <c:v>2045</c:v>
                </c:pt>
                <c:pt idx="37">
                  <c:v>2046</c:v>
                </c:pt>
                <c:pt idx="38">
                  <c:v>2047</c:v>
                </c:pt>
                <c:pt idx="39">
                  <c:v>2048</c:v>
                </c:pt>
                <c:pt idx="40">
                  <c:v>2049</c:v>
                </c:pt>
                <c:pt idx="41">
                  <c:v>2050</c:v>
                </c:pt>
                <c:pt idx="42">
                  <c:v>2051</c:v>
                </c:pt>
                <c:pt idx="43">
                  <c:v>2052</c:v>
                </c:pt>
                <c:pt idx="44">
                  <c:v>2053</c:v>
                </c:pt>
                <c:pt idx="45">
                  <c:v>2054</c:v>
                </c:pt>
                <c:pt idx="46">
                  <c:v>2055</c:v>
                </c:pt>
                <c:pt idx="47">
                  <c:v>2056</c:v>
                </c:pt>
                <c:pt idx="48">
                  <c:v>2057</c:v>
                </c:pt>
                <c:pt idx="49">
                  <c:v>2058</c:v>
                </c:pt>
                <c:pt idx="50">
                  <c:v>2059</c:v>
                </c:pt>
                <c:pt idx="51">
                  <c:v>2060</c:v>
                </c:pt>
                <c:pt idx="52">
                  <c:v>2061</c:v>
                </c:pt>
                <c:pt idx="53">
                  <c:v>2062</c:v>
                </c:pt>
                <c:pt idx="54">
                  <c:v>2063</c:v>
                </c:pt>
              </c:numCache>
            </c:numRef>
          </c:cat>
          <c:val>
            <c:numRef>
              <c:f>'Annual Input Check'!$C$36:$C$90</c:f>
              <c:numCache>
                <c:formatCode>0.0%</c:formatCode>
                <c:ptCount val="55"/>
                <c:pt idx="0">
                  <c:v>0.56813275288879028</c:v>
                </c:pt>
                <c:pt idx="1">
                  <c:v>0.58782328514767146</c:v>
                </c:pt>
                <c:pt idx="2">
                  <c:v>0.5889789544373808</c:v>
                </c:pt>
                <c:pt idx="3">
                  <c:v>0.58868006811060813</c:v>
                </c:pt>
                <c:pt idx="4">
                  <c:v>0.590750308350391</c:v>
                </c:pt>
                <c:pt idx="5">
                  <c:v>0.58309242046988663</c:v>
                </c:pt>
                <c:pt idx="6">
                  <c:v>0.58687522133499748</c:v>
                </c:pt>
                <c:pt idx="7">
                  <c:v>0.58604442969823245</c:v>
                </c:pt>
                <c:pt idx="8">
                  <c:v>0.58341146923927401</c:v>
                </c:pt>
                <c:pt idx="9">
                  <c:v>0.58094132717891112</c:v>
                </c:pt>
                <c:pt idx="10">
                  <c:v>0.57918944025564023</c:v>
                </c:pt>
                <c:pt idx="11">
                  <c:v>0.57821633373378289</c:v>
                </c:pt>
                <c:pt idx="12">
                  <c:v>0.57862080113348346</c:v>
                </c:pt>
                <c:pt idx="13">
                  <c:v>0.5748108352473128</c:v>
                </c:pt>
                <c:pt idx="14">
                  <c:v>0.57106093444104589</c:v>
                </c:pt>
                <c:pt idx="15">
                  <c:v>0.56676403432572875</c:v>
                </c:pt>
                <c:pt idx="16">
                  <c:v>0.56296960287425324</c:v>
                </c:pt>
                <c:pt idx="17">
                  <c:v>0.55904743605882523</c:v>
                </c:pt>
                <c:pt idx="18">
                  <c:v>0.55528536852020693</c:v>
                </c:pt>
                <c:pt idx="19">
                  <c:v>0.55203016128838278</c:v>
                </c:pt>
                <c:pt idx="20">
                  <c:v>0.54944068688078329</c:v>
                </c:pt>
                <c:pt idx="21">
                  <c:v>0.54725215728219412</c:v>
                </c:pt>
                <c:pt idx="22">
                  <c:v>0.54523042832745816</c:v>
                </c:pt>
                <c:pt idx="23">
                  <c:v>0.54294232406325849</c:v>
                </c:pt>
                <c:pt idx="24">
                  <c:v>0.54070203917445225</c:v>
                </c:pt>
                <c:pt idx="25">
                  <c:v>0.53848809656413477</c:v>
                </c:pt>
                <c:pt idx="26">
                  <c:v>0.53658250734551227</c:v>
                </c:pt>
                <c:pt idx="27">
                  <c:v>0.53463556948337321</c:v>
                </c:pt>
                <c:pt idx="28">
                  <c:v>0.53308889596675157</c:v>
                </c:pt>
                <c:pt idx="29">
                  <c:v>0.53118320426624321</c:v>
                </c:pt>
                <c:pt idx="30">
                  <c:v>0.52943735428046979</c:v>
                </c:pt>
                <c:pt idx="31">
                  <c:v>0.52764962058504972</c:v>
                </c:pt>
                <c:pt idx="32">
                  <c:v>0.52735173079481912</c:v>
                </c:pt>
                <c:pt idx="33">
                  <c:v>0.5270539988959192</c:v>
                </c:pt>
                <c:pt idx="34">
                  <c:v>0.52675705644586224</c:v>
                </c:pt>
                <c:pt idx="35">
                  <c:v>0.52646088721510675</c:v>
                </c:pt>
                <c:pt idx="36">
                  <c:v>0.5261654752527799</c:v>
                </c:pt>
                <c:pt idx="37">
                  <c:v>0.52587080488241</c:v>
                </c:pt>
                <c:pt idx="38">
                  <c:v>0.52557686069772203</c:v>
                </c:pt>
                <c:pt idx="39">
                  <c:v>0.52528362755850377</c:v>
                </c:pt>
                <c:pt idx="40">
                  <c:v>0.52499109058653148</c:v>
                </c:pt>
                <c:pt idx="41">
                  <c:v>0.52469923516156414</c:v>
                </c:pt>
                <c:pt idx="42">
                  <c:v>0.5244080469173954</c:v>
                </c:pt>
                <c:pt idx="43">
                  <c:v>0.52411751173796994</c:v>
                </c:pt>
                <c:pt idx="44">
                  <c:v>0.52362173055717931</c:v>
                </c:pt>
                <c:pt idx="45">
                  <c:v>0.52344580419297371</c:v>
                </c:pt>
                <c:pt idx="46">
                  <c:v>0.52326903548681791</c:v>
                </c:pt>
                <c:pt idx="47">
                  <c:v>0.52309142667752018</c:v>
                </c:pt>
                <c:pt idx="48">
                  <c:v>0.52291298007414622</c:v>
                </c:pt>
                <c:pt idx="49">
                  <c:v>0.52273369805445935</c:v>
                </c:pt>
                <c:pt idx="50">
                  <c:v>0.52255358306337674</c:v>
                </c:pt>
                <c:pt idx="51">
                  <c:v>0.52237263761144703</c:v>
                </c:pt>
                <c:pt idx="52">
                  <c:v>0.5221908642733496</c:v>
                </c:pt>
                <c:pt idx="53">
                  <c:v>0.52200826568641001</c:v>
                </c:pt>
                <c:pt idx="54">
                  <c:v>0.52182484454914035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697216"/>
        <c:axId val="230735872"/>
      </c:lineChart>
      <c:catAx>
        <c:axId val="23069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230735872"/>
        <c:crosses val="autoZero"/>
        <c:auto val="1"/>
        <c:lblAlgn val="ctr"/>
        <c:lblOffset val="100"/>
        <c:noMultiLvlLbl val="0"/>
      </c:catAx>
      <c:valAx>
        <c:axId val="230735872"/>
        <c:scaling>
          <c:orientation val="minMax"/>
          <c:min val="0.4800000000000003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30697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CheckBox" checked="Checked" fmlaLink="$R$2" lockText="1" noThreeD="1"/>
</file>

<file path=xl/ctrlProps/ctrlProp10.xml><?xml version="1.0" encoding="utf-8"?>
<formControlPr xmlns="http://schemas.microsoft.com/office/spreadsheetml/2009/9/main" objectType="CheckBox" checked="Checked" fmlaLink="$R$15" lockText="1" noThreeD="1"/>
</file>

<file path=xl/ctrlProps/ctrlProp11.xml><?xml version="1.0" encoding="utf-8"?>
<formControlPr xmlns="http://schemas.microsoft.com/office/spreadsheetml/2009/9/main" objectType="CheckBox" checked="Checked" fmlaLink="$R$16" lockText="1" noThreeD="1"/>
</file>

<file path=xl/ctrlProps/ctrlProp12.xml><?xml version="1.0" encoding="utf-8"?>
<formControlPr xmlns="http://schemas.microsoft.com/office/spreadsheetml/2009/9/main" objectType="CheckBox" checked="Checked" fmlaLink="$R$11" lockText="1" noThreeD="1"/>
</file>

<file path=xl/ctrlProps/ctrlProp13.xml><?xml version="1.0" encoding="utf-8"?>
<formControlPr xmlns="http://schemas.microsoft.com/office/spreadsheetml/2009/9/main" objectType="CheckBox" checked="Checked" fmlaLink="$R$17" lockText="1" noThreeD="1"/>
</file>

<file path=xl/ctrlProps/ctrlProp14.xml><?xml version="1.0" encoding="utf-8"?>
<formControlPr xmlns="http://schemas.microsoft.com/office/spreadsheetml/2009/9/main" objectType="CheckBox" checked="Checked" fmlaLink="$R$18" lockText="1" noThreeD="1"/>
</file>

<file path=xl/ctrlProps/ctrlProp15.xml><?xml version="1.0" encoding="utf-8"?>
<formControlPr xmlns="http://schemas.microsoft.com/office/spreadsheetml/2009/9/main" objectType="CheckBox" checked="Checked" fmlaLink="$R$19" lockText="1" noThreeD="1"/>
</file>

<file path=xl/ctrlProps/ctrlProp16.xml><?xml version="1.0" encoding="utf-8"?>
<formControlPr xmlns="http://schemas.microsoft.com/office/spreadsheetml/2009/9/main" objectType="CheckBox" checked="Checked" fmlaLink="$R$20" lockText="1" noThreeD="1"/>
</file>

<file path=xl/ctrlProps/ctrlProp17.xml><?xml version="1.0" encoding="utf-8"?>
<formControlPr xmlns="http://schemas.microsoft.com/office/spreadsheetml/2009/9/main" objectType="CheckBox" checked="Checked" fmlaLink="$R$12" lockText="1" noThreeD="1"/>
</file>

<file path=xl/ctrlProps/ctrlProp18.xml><?xml version="1.0" encoding="utf-8"?>
<formControlPr xmlns="http://schemas.microsoft.com/office/spreadsheetml/2009/9/main" objectType="CheckBox" checked="Checked" fmlaLink="$R$13" lockText="1" noThreeD="1"/>
</file>

<file path=xl/ctrlProps/ctrlProp19.xml><?xml version="1.0" encoding="utf-8"?>
<formControlPr xmlns="http://schemas.microsoft.com/office/spreadsheetml/2009/9/main" objectType="CheckBox" checked="Checked" fmlaLink="$R$14" lockText="1" noThreeD="1"/>
</file>

<file path=xl/ctrlProps/ctrlProp2.xml><?xml version="1.0" encoding="utf-8"?>
<formControlPr xmlns="http://schemas.microsoft.com/office/spreadsheetml/2009/9/main" objectType="CheckBox" checked="Checked" fmlaLink="$R$4" lockText="1" noThreeD="1"/>
</file>

<file path=xl/ctrlProps/ctrlProp20.xml><?xml version="1.0" encoding="utf-8"?>
<formControlPr xmlns="http://schemas.microsoft.com/office/spreadsheetml/2009/9/main" objectType="CheckBox" checked="Checked" fmlaLink="$R$22" lockText="1" noThreeD="1"/>
</file>

<file path=xl/ctrlProps/ctrlProp21.xml><?xml version="1.0" encoding="utf-8"?>
<formControlPr xmlns="http://schemas.microsoft.com/office/spreadsheetml/2009/9/main" objectType="CheckBox" checked="Checked" fmlaLink="$R$23" lockText="1" noThreeD="1"/>
</file>

<file path=xl/ctrlProps/ctrlProp22.xml><?xml version="1.0" encoding="utf-8"?>
<formControlPr xmlns="http://schemas.microsoft.com/office/spreadsheetml/2009/9/main" objectType="CheckBox" checked="Checked" fmlaLink="$R$21" lockText="1" noThreeD="1"/>
</file>

<file path=xl/ctrlProps/ctrlProp23.xml><?xml version="1.0" encoding="utf-8"?>
<formControlPr xmlns="http://schemas.microsoft.com/office/spreadsheetml/2009/9/main" objectType="CheckBox" checked="Checked" fmlaLink="$R$24" lockText="1" noThreeD="1"/>
</file>

<file path=xl/ctrlProps/ctrlProp24.xml><?xml version="1.0" encoding="utf-8"?>
<formControlPr xmlns="http://schemas.microsoft.com/office/spreadsheetml/2009/9/main" objectType="CheckBox" checked="Checked" fmlaLink="$R$25" lockText="1" noThreeD="1"/>
</file>

<file path=xl/ctrlProps/ctrlProp25.xml><?xml version="1.0" encoding="utf-8"?>
<formControlPr xmlns="http://schemas.microsoft.com/office/spreadsheetml/2009/9/main" objectType="CheckBox" checked="Checked" fmlaLink="$R$26" lockText="1" noThreeD="1"/>
</file>

<file path=xl/ctrlProps/ctrlProp26.xml><?xml version="1.0" encoding="utf-8"?>
<formControlPr xmlns="http://schemas.microsoft.com/office/spreadsheetml/2009/9/main" objectType="CheckBox" checked="Checked" fmlaLink="$R$27" lockText="1" noThreeD="1"/>
</file>

<file path=xl/ctrlProps/ctrlProp27.xml><?xml version="1.0" encoding="utf-8"?>
<formControlPr xmlns="http://schemas.microsoft.com/office/spreadsheetml/2009/9/main" objectType="CheckBox" checked="Checked" fmlaLink="$R$32" lockText="1" noThreeD="1"/>
</file>

<file path=xl/ctrlProps/ctrlProp28.xml><?xml version="1.0" encoding="utf-8"?>
<formControlPr xmlns="http://schemas.microsoft.com/office/spreadsheetml/2009/9/main" objectType="CheckBox" checked="Checked" fmlaLink="$R$33" lockText="1" noThreeD="1"/>
</file>

<file path=xl/ctrlProps/ctrlProp29.xml><?xml version="1.0" encoding="utf-8"?>
<formControlPr xmlns="http://schemas.microsoft.com/office/spreadsheetml/2009/9/main" objectType="CheckBox" checked="Checked" fmlaLink="$R$34" lockText="1" noThreeD="1"/>
</file>

<file path=xl/ctrlProps/ctrlProp3.xml><?xml version="1.0" encoding="utf-8"?>
<formControlPr xmlns="http://schemas.microsoft.com/office/spreadsheetml/2009/9/main" objectType="CheckBox" checked="Checked" fmlaLink="$R$5" lockText="1" noThreeD="1"/>
</file>

<file path=xl/ctrlProps/ctrlProp30.xml><?xml version="1.0" encoding="utf-8"?>
<formControlPr xmlns="http://schemas.microsoft.com/office/spreadsheetml/2009/9/main" objectType="CheckBox" checked="Checked" fmlaLink="$R$28" lockText="1" noThreeD="1"/>
</file>

<file path=xl/ctrlProps/ctrlProp31.xml><?xml version="1.0" encoding="utf-8"?>
<formControlPr xmlns="http://schemas.microsoft.com/office/spreadsheetml/2009/9/main" objectType="CheckBox" checked="Checked" fmlaLink="$R$35" lockText="1" noThreeD="1"/>
</file>

<file path=xl/ctrlProps/ctrlProp32.xml><?xml version="1.0" encoding="utf-8"?>
<formControlPr xmlns="http://schemas.microsoft.com/office/spreadsheetml/2009/9/main" objectType="CheckBox" checked="Checked" fmlaLink="$R$36" lockText="1" noThreeD="1"/>
</file>

<file path=xl/ctrlProps/ctrlProp33.xml><?xml version="1.0" encoding="utf-8"?>
<formControlPr xmlns="http://schemas.microsoft.com/office/spreadsheetml/2009/9/main" objectType="CheckBox" checked="Checked" fmlaLink="$R$37" lockText="1" noThreeD="1"/>
</file>

<file path=xl/ctrlProps/ctrlProp34.xml><?xml version="1.0" encoding="utf-8"?>
<formControlPr xmlns="http://schemas.microsoft.com/office/spreadsheetml/2009/9/main" objectType="CheckBox" checked="Checked" fmlaLink="$R$38" lockText="1" noThreeD="1"/>
</file>

<file path=xl/ctrlProps/ctrlProp35.xml><?xml version="1.0" encoding="utf-8"?>
<formControlPr xmlns="http://schemas.microsoft.com/office/spreadsheetml/2009/9/main" objectType="CheckBox" checked="Checked" fmlaLink="$R$29" lockText="1" noThreeD="1"/>
</file>

<file path=xl/ctrlProps/ctrlProp36.xml><?xml version="1.0" encoding="utf-8"?>
<formControlPr xmlns="http://schemas.microsoft.com/office/spreadsheetml/2009/9/main" objectType="CheckBox" checked="Checked" fmlaLink="$R$30" lockText="1" noThreeD="1"/>
</file>

<file path=xl/ctrlProps/ctrlProp37.xml><?xml version="1.0" encoding="utf-8"?>
<formControlPr xmlns="http://schemas.microsoft.com/office/spreadsheetml/2009/9/main" objectType="CheckBox" checked="Checked" fmlaLink="$R$31" lockText="1" noThreeD="1"/>
</file>

<file path=xl/ctrlProps/ctrlProp38.xml><?xml version="1.0" encoding="utf-8"?>
<formControlPr xmlns="http://schemas.microsoft.com/office/spreadsheetml/2009/9/main" objectType="CheckBox" checked="Checked" fmlaLink="$R$39" lockText="1" noThreeD="1"/>
</file>

<file path=xl/ctrlProps/ctrlProp39.xml><?xml version="1.0" encoding="utf-8"?>
<formControlPr xmlns="http://schemas.microsoft.com/office/spreadsheetml/2009/9/main" objectType="CheckBox" checked="Checked" fmlaLink="$R$40" lockText="1" noThreeD="1"/>
</file>

<file path=xl/ctrlProps/ctrlProp4.xml><?xml version="1.0" encoding="utf-8"?>
<formControlPr xmlns="http://schemas.microsoft.com/office/spreadsheetml/2009/9/main" objectType="CheckBox" checked="Checked" fmlaLink="$R$6" lockText="1" noThreeD="1"/>
</file>

<file path=xl/ctrlProps/ctrlProp40.xml><?xml version="1.0" encoding="utf-8"?>
<formControlPr xmlns="http://schemas.microsoft.com/office/spreadsheetml/2009/9/main" objectType="CheckBox" checked="Checked" fmlaLink="$R$41" lockText="1" noThreeD="1"/>
</file>

<file path=xl/ctrlProps/ctrlProp41.xml><?xml version="1.0" encoding="utf-8"?>
<formControlPr xmlns="http://schemas.microsoft.com/office/spreadsheetml/2009/9/main" objectType="CheckBox" checked="Checked" fmlaLink="$R$42" lockText="1" noThreeD="1"/>
</file>

<file path=xl/ctrlProps/ctrlProp42.xml><?xml version="1.0" encoding="utf-8"?>
<formControlPr xmlns="http://schemas.microsoft.com/office/spreadsheetml/2009/9/main" objectType="CheckBox" checked="Checked" fmlaLink="$R$43" lockText="1" noThreeD="1"/>
</file>

<file path=xl/ctrlProps/ctrlProp43.xml><?xml version="1.0" encoding="utf-8"?>
<formControlPr xmlns="http://schemas.microsoft.com/office/spreadsheetml/2009/9/main" objectType="CheckBox" checked="Checked" fmlaLink="$R$44" lockText="1" noThreeD="1"/>
</file>

<file path=xl/ctrlProps/ctrlProp44.xml><?xml version="1.0" encoding="utf-8"?>
<formControlPr xmlns="http://schemas.microsoft.com/office/spreadsheetml/2009/9/main" objectType="CheckBox" checked="Checked" fmlaLink="$R$45" lockText="1" noThreeD="1"/>
</file>

<file path=xl/ctrlProps/ctrlProp45.xml><?xml version="1.0" encoding="utf-8"?>
<formControlPr xmlns="http://schemas.microsoft.com/office/spreadsheetml/2009/9/main" objectType="CheckBox" checked="Checked" fmlaLink="$R$49" lockText="1" noThreeD="1"/>
</file>

<file path=xl/ctrlProps/ctrlProp46.xml><?xml version="1.0" encoding="utf-8"?>
<formControlPr xmlns="http://schemas.microsoft.com/office/spreadsheetml/2009/9/main" objectType="CheckBox" checked="Checked" fmlaLink="$R$48" lockText="1" noThreeD="1"/>
</file>

<file path=xl/ctrlProps/ctrlProp47.xml><?xml version="1.0" encoding="utf-8"?>
<formControlPr xmlns="http://schemas.microsoft.com/office/spreadsheetml/2009/9/main" objectType="CheckBox" checked="Checked" fmlaLink="$R$46" lockText="1" noThreeD="1"/>
</file>

<file path=xl/ctrlProps/ctrlProp48.xml><?xml version="1.0" encoding="utf-8"?>
<formControlPr xmlns="http://schemas.microsoft.com/office/spreadsheetml/2009/9/main" objectType="CheckBox" checked="Checked" fmlaLink="$R$47" lockText="1" noThreeD="1"/>
</file>

<file path=xl/ctrlProps/ctrlProp49.xml><?xml version="1.0" encoding="utf-8"?>
<formControlPr xmlns="http://schemas.microsoft.com/office/spreadsheetml/2009/9/main" objectType="CheckBox" checked="Checked" fmlaLink="$R$51" lockText="1" noThreeD="1"/>
</file>

<file path=xl/ctrlProps/ctrlProp5.xml><?xml version="1.0" encoding="utf-8"?>
<formControlPr xmlns="http://schemas.microsoft.com/office/spreadsheetml/2009/9/main" objectType="CheckBox" checked="Checked" fmlaLink="$R$3" lockText="1" noThreeD="1"/>
</file>

<file path=xl/ctrlProps/ctrlProp50.xml><?xml version="1.0" encoding="utf-8"?>
<formControlPr xmlns="http://schemas.microsoft.com/office/spreadsheetml/2009/9/main" objectType="CheckBox" checked="Checked" fmlaLink="$R$50" lockText="1" noThreeD="1"/>
</file>

<file path=xl/ctrlProps/ctrlProp51.xml><?xml version="1.0" encoding="utf-8"?>
<formControlPr xmlns="http://schemas.microsoft.com/office/spreadsheetml/2009/9/main" objectType="CheckBox" checked="Checked" fmlaLink="$R$53" lockText="1" noThreeD="1"/>
</file>

<file path=xl/ctrlProps/ctrlProp52.xml><?xml version="1.0" encoding="utf-8"?>
<formControlPr xmlns="http://schemas.microsoft.com/office/spreadsheetml/2009/9/main" objectType="CheckBox" checked="Checked" fmlaLink="$R$55" lockText="1" noThreeD="1"/>
</file>

<file path=xl/ctrlProps/ctrlProp53.xml><?xml version="1.0" encoding="utf-8"?>
<formControlPr xmlns="http://schemas.microsoft.com/office/spreadsheetml/2009/9/main" objectType="CheckBox" checked="Checked" fmlaLink="$R$54" lockText="1" noThreeD="1"/>
</file>

<file path=xl/ctrlProps/ctrlProp54.xml><?xml version="1.0" encoding="utf-8"?>
<formControlPr xmlns="http://schemas.microsoft.com/office/spreadsheetml/2009/9/main" objectType="CheckBox" checked="Checked" fmlaLink="$R$52" lockText="1" noThreeD="1"/>
</file>

<file path=xl/ctrlProps/ctrlProp55.xml><?xml version="1.0" encoding="utf-8"?>
<formControlPr xmlns="http://schemas.microsoft.com/office/spreadsheetml/2009/9/main" objectType="CheckBox" checked="Checked" fmlaLink="$R$56" lockText="1" noThreeD="1"/>
</file>

<file path=xl/ctrlProps/ctrlProp56.xml><?xml version="1.0" encoding="utf-8"?>
<formControlPr xmlns="http://schemas.microsoft.com/office/spreadsheetml/2009/9/main" objectType="CheckBox" checked="Checked" fmlaLink="$R$57" lockText="1" noThreeD="1"/>
</file>

<file path=xl/ctrlProps/ctrlProp57.xml><?xml version="1.0" encoding="utf-8"?>
<formControlPr xmlns="http://schemas.microsoft.com/office/spreadsheetml/2009/9/main" objectType="CheckBox" checked="Checked" fmlaLink="$R$58" lockText="1" noThreeD="1"/>
</file>

<file path=xl/ctrlProps/ctrlProp58.xml><?xml version="1.0" encoding="utf-8"?>
<formControlPr xmlns="http://schemas.microsoft.com/office/spreadsheetml/2009/9/main" objectType="CheckBox" checked="Checked" fmlaLink="$R$59" lockText="1" noThreeD="1"/>
</file>

<file path=xl/ctrlProps/ctrlProp6.xml><?xml version="1.0" encoding="utf-8"?>
<formControlPr xmlns="http://schemas.microsoft.com/office/spreadsheetml/2009/9/main" objectType="CheckBox" checked="Checked" fmlaLink="$R$7" lockText="1" noThreeD="1"/>
</file>

<file path=xl/ctrlProps/ctrlProp7.xml><?xml version="1.0" encoding="utf-8"?>
<formControlPr xmlns="http://schemas.microsoft.com/office/spreadsheetml/2009/9/main" objectType="CheckBox" checked="Checked" fmlaLink="$R$8" lockText="1" noThreeD="1"/>
</file>

<file path=xl/ctrlProps/ctrlProp8.xml><?xml version="1.0" encoding="utf-8"?>
<formControlPr xmlns="http://schemas.microsoft.com/office/spreadsheetml/2009/9/main" objectType="CheckBox" checked="Checked" fmlaLink="$R$9" lockText="1" noThreeD="1"/>
</file>

<file path=xl/ctrlProps/ctrlProp9.xml><?xml version="1.0" encoding="utf-8"?>
<formControlPr xmlns="http://schemas.microsoft.com/office/spreadsheetml/2009/9/main" objectType="CheckBox" checked="Checked" fmlaLink="$R$10" lockText="1" noThreeD="1"/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chart" Target="../charts/chart1.xml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chart" Target="../charts/chart2.xml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chart" Target="../charts/chart3.xml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chart" Target="../charts/chart4.xml" />
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176082</xdr:colOff>
      <xdr:row>6</xdr:row>
      <xdr:rowOff>118560</xdr:rowOff>
    </xdr:from>
    <xdr:ext cx="7574766" cy="937629"/>
    <xdr:sp macro="" textlink="">
      <xdr:nvSpPr>
        <xdr:cNvPr id="2" name="Rectangle 1"/>
        <xdr:cNvSpPr/>
      </xdr:nvSpPr>
      <xdr:spPr>
        <a:xfrm>
          <a:off x="8710482" y="1090110"/>
          <a:ext cx="757476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5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Enter Comm Sales &amp; Cust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141771</xdr:colOff>
      <xdr:row>1</xdr:row>
      <xdr:rowOff>92102</xdr:rowOff>
    </xdr:from>
    <xdr:ext cx="4732962" cy="781111"/>
    <xdr:sp macro="" textlink="">
      <xdr:nvSpPr>
        <xdr:cNvPr id="2" name="Rectangle 1"/>
        <xdr:cNvSpPr/>
      </xdr:nvSpPr>
      <xdr:spPr>
        <a:xfrm>
          <a:off x="8066571" y="254027"/>
          <a:ext cx="4732962" cy="78111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See LIGHTING Sales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369093</xdr:colOff>
      <xdr:row>16</xdr:row>
      <xdr:rowOff>95250</xdr:rowOff>
    </xdr:from>
    <xdr:to>
      <xdr:col>29</xdr:col>
      <xdr:colOff>559592</xdr:colOff>
      <xdr:row>41</xdr:row>
      <xdr:rowOff>107156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511969</xdr:colOff>
      <xdr:row>40</xdr:row>
      <xdr:rowOff>154781</xdr:rowOff>
    </xdr:from>
    <xdr:to>
      <xdr:col>30</xdr:col>
      <xdr:colOff>238125</xdr:colOff>
      <xdr:row>64</xdr:row>
      <xdr:rowOff>119062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142875</xdr:colOff>
      <xdr:row>34</xdr:row>
      <xdr:rowOff>23813</xdr:rowOff>
    </xdr:from>
    <xdr:to>
      <xdr:col>26</xdr:col>
      <xdr:colOff>500062</xdr:colOff>
      <xdr:row>58</xdr:row>
      <xdr:rowOff>154781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76200</xdr:rowOff>
        </xdr:from>
        <xdr:to>
          <xdr:col>5</xdr:col>
          <xdr:colOff>409575</xdr:colOff>
          <xdr:row>1</xdr:row>
          <xdr:rowOff>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142875</xdr:rowOff>
        </xdr:from>
        <xdr:to>
          <xdr:col>5</xdr:col>
          <xdr:colOff>209550</xdr:colOff>
          <xdr:row>4</xdr:row>
          <xdr:rowOff>19050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133350</xdr:rowOff>
        </xdr:from>
        <xdr:to>
          <xdr:col>5</xdr:col>
          <xdr:colOff>209550</xdr:colOff>
          <xdr:row>5</xdr:row>
          <xdr:rowOff>9525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</xdr:row>
          <xdr:rowOff>133350</xdr:rowOff>
        </xdr:from>
        <xdr:to>
          <xdr:col>5</xdr:col>
          <xdr:colOff>123825</xdr:colOff>
          <xdr:row>6</xdr:row>
          <xdr:rowOff>19050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123825</xdr:rowOff>
        </xdr:from>
        <xdr:to>
          <xdr:col>3</xdr:col>
          <xdr:colOff>304800</xdr:colOff>
          <xdr:row>3</xdr:row>
          <xdr:rowOff>9525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133350</xdr:rowOff>
        </xdr:from>
        <xdr:to>
          <xdr:col>5</xdr:col>
          <xdr:colOff>266700</xdr:colOff>
          <xdr:row>7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</xdr:row>
          <xdr:rowOff>142875</xdr:rowOff>
        </xdr:from>
        <xdr:to>
          <xdr:col>5</xdr:col>
          <xdr:colOff>266700</xdr:colOff>
          <xdr:row>8</xdr:row>
          <xdr:rowOff>19050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</xdr:row>
          <xdr:rowOff>142875</xdr:rowOff>
        </xdr:from>
        <xdr:to>
          <xdr:col>5</xdr:col>
          <xdr:colOff>266700</xdr:colOff>
          <xdr:row>9</xdr:row>
          <xdr:rowOff>19050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133350</xdr:rowOff>
        </xdr:from>
        <xdr:to>
          <xdr:col>5</xdr:col>
          <xdr:colOff>266700</xdr:colOff>
          <xdr:row>10</xdr:row>
          <xdr:rowOff>9525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142875</xdr:rowOff>
        </xdr:from>
        <xdr:to>
          <xdr:col>5</xdr:col>
          <xdr:colOff>209550</xdr:colOff>
          <xdr:row>15</xdr:row>
          <xdr:rowOff>19050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133350</xdr:rowOff>
        </xdr:from>
        <xdr:to>
          <xdr:col>5</xdr:col>
          <xdr:colOff>209550</xdr:colOff>
          <xdr:row>16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</xdr:row>
          <xdr:rowOff>123825</xdr:rowOff>
        </xdr:from>
        <xdr:to>
          <xdr:col>3</xdr:col>
          <xdr:colOff>304800</xdr:colOff>
          <xdr:row>11</xdr:row>
          <xdr:rowOff>9525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133350</xdr:rowOff>
        </xdr:from>
        <xdr:to>
          <xdr:col>5</xdr:col>
          <xdr:colOff>266700</xdr:colOff>
          <xdr:row>17</xdr:row>
          <xdr:rowOff>9525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142875</xdr:rowOff>
        </xdr:from>
        <xdr:to>
          <xdr:col>5</xdr:col>
          <xdr:colOff>266700</xdr:colOff>
          <xdr:row>18</xdr:row>
          <xdr:rowOff>19050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142875</xdr:rowOff>
        </xdr:from>
        <xdr:to>
          <xdr:col>5</xdr:col>
          <xdr:colOff>266700</xdr:colOff>
          <xdr:row>19</xdr:row>
          <xdr:rowOff>19050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133350</xdr:rowOff>
        </xdr:from>
        <xdr:to>
          <xdr:col>5</xdr:col>
          <xdr:colOff>266700</xdr:colOff>
          <xdr:row>20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142875</xdr:rowOff>
        </xdr:from>
        <xdr:to>
          <xdr:col>5</xdr:col>
          <xdr:colOff>266700</xdr:colOff>
          <xdr:row>12</xdr:row>
          <xdr:rowOff>19050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142875</xdr:rowOff>
        </xdr:from>
        <xdr:to>
          <xdr:col>5</xdr:col>
          <xdr:colOff>266700</xdr:colOff>
          <xdr:row>13</xdr:row>
          <xdr:rowOff>19050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142875</xdr:rowOff>
        </xdr:from>
        <xdr:to>
          <xdr:col>5</xdr:col>
          <xdr:colOff>266700</xdr:colOff>
          <xdr:row>14</xdr:row>
          <xdr:rowOff>19050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5</xdr:col>
          <xdr:colOff>209550</xdr:colOff>
          <xdr:row>22</xdr:row>
          <xdr:rowOff>47625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133350</xdr:rowOff>
        </xdr:from>
        <xdr:to>
          <xdr:col>5</xdr:col>
          <xdr:colOff>123825</xdr:colOff>
          <xdr:row>23</xdr:row>
          <xdr:rowOff>19050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133350</xdr:rowOff>
        </xdr:from>
        <xdr:to>
          <xdr:col>3</xdr:col>
          <xdr:colOff>304800</xdr:colOff>
          <xdr:row>21</xdr:row>
          <xdr:rowOff>19050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133350</xdr:rowOff>
        </xdr:from>
        <xdr:to>
          <xdr:col>5</xdr:col>
          <xdr:colOff>266700</xdr:colOff>
          <xdr:row>24</xdr:row>
          <xdr:rowOff>9525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142875</xdr:rowOff>
        </xdr:from>
        <xdr:to>
          <xdr:col>5</xdr:col>
          <xdr:colOff>266700</xdr:colOff>
          <xdr:row>25</xdr:row>
          <xdr:rowOff>19050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142875</xdr:rowOff>
        </xdr:from>
        <xdr:to>
          <xdr:col>5</xdr:col>
          <xdr:colOff>266700</xdr:colOff>
          <xdr:row>26</xdr:row>
          <xdr:rowOff>19050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133350</xdr:rowOff>
        </xdr:from>
        <xdr:to>
          <xdr:col>5</xdr:col>
          <xdr:colOff>266700</xdr:colOff>
          <xdr:row>27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142875</xdr:rowOff>
        </xdr:from>
        <xdr:to>
          <xdr:col>5</xdr:col>
          <xdr:colOff>209550</xdr:colOff>
          <xdr:row>32</xdr:row>
          <xdr:rowOff>19050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133350</xdr:rowOff>
        </xdr:from>
        <xdr:to>
          <xdr:col>5</xdr:col>
          <xdr:colOff>209550</xdr:colOff>
          <xdr:row>33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133350</xdr:rowOff>
        </xdr:from>
        <xdr:to>
          <xdr:col>5</xdr:col>
          <xdr:colOff>123825</xdr:colOff>
          <xdr:row>34</xdr:row>
          <xdr:rowOff>19050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123825</xdr:rowOff>
        </xdr:from>
        <xdr:to>
          <xdr:col>3</xdr:col>
          <xdr:colOff>304800</xdr:colOff>
          <xdr:row>28</xdr:row>
          <xdr:rowOff>9525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133350</xdr:rowOff>
        </xdr:from>
        <xdr:to>
          <xdr:col>5</xdr:col>
          <xdr:colOff>266700</xdr:colOff>
          <xdr:row>35</xdr:row>
          <xdr:rowOff>9525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142875</xdr:rowOff>
        </xdr:from>
        <xdr:to>
          <xdr:col>5</xdr:col>
          <xdr:colOff>266700</xdr:colOff>
          <xdr:row>36</xdr:row>
          <xdr:rowOff>19050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142875</xdr:rowOff>
        </xdr:from>
        <xdr:to>
          <xdr:col>5</xdr:col>
          <xdr:colOff>266700</xdr:colOff>
          <xdr:row>37</xdr:row>
          <xdr:rowOff>19050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36</xdr:row>
          <xdr:rowOff>133350</xdr:rowOff>
        </xdr:from>
        <xdr:to>
          <xdr:col>5</xdr:col>
          <xdr:colOff>266700</xdr:colOff>
          <xdr:row>38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142875</xdr:rowOff>
        </xdr:from>
        <xdr:to>
          <xdr:col>5</xdr:col>
          <xdr:colOff>266700</xdr:colOff>
          <xdr:row>29</xdr:row>
          <xdr:rowOff>19050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142875</xdr:rowOff>
        </xdr:from>
        <xdr:to>
          <xdr:col>5</xdr:col>
          <xdr:colOff>266700</xdr:colOff>
          <xdr:row>30</xdr:row>
          <xdr:rowOff>19050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142875</xdr:rowOff>
        </xdr:from>
        <xdr:to>
          <xdr:col>5</xdr:col>
          <xdr:colOff>266700</xdr:colOff>
          <xdr:row>31</xdr:row>
          <xdr:rowOff>19050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37</xdr:row>
          <xdr:rowOff>123825</xdr:rowOff>
        </xdr:from>
        <xdr:to>
          <xdr:col>5</xdr:col>
          <xdr:colOff>333375</xdr:colOff>
          <xdr:row>39</xdr:row>
          <xdr:rowOff>9525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123825</xdr:rowOff>
        </xdr:from>
        <xdr:to>
          <xdr:col>5</xdr:col>
          <xdr:colOff>342900</xdr:colOff>
          <xdr:row>40</xdr:row>
          <xdr:rowOff>9525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123825</xdr:rowOff>
        </xdr:from>
        <xdr:to>
          <xdr:col>5</xdr:col>
          <xdr:colOff>323850</xdr:colOff>
          <xdr:row>41</xdr:row>
          <xdr:rowOff>9525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142875</xdr:rowOff>
        </xdr:from>
        <xdr:to>
          <xdr:col>5</xdr:col>
          <xdr:colOff>276225</xdr:colOff>
          <xdr:row>42</xdr:row>
          <xdr:rowOff>19050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41</xdr:row>
          <xdr:rowOff>133350</xdr:rowOff>
        </xdr:from>
        <xdr:to>
          <xdr:col>5</xdr:col>
          <xdr:colOff>276225</xdr:colOff>
          <xdr:row>43</xdr:row>
          <xdr:rowOff>9525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142875</xdr:rowOff>
        </xdr:from>
        <xdr:to>
          <xdr:col>5</xdr:col>
          <xdr:colOff>276225</xdr:colOff>
          <xdr:row>44</xdr:row>
          <xdr:rowOff>19050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142875</xdr:rowOff>
        </xdr:from>
        <xdr:to>
          <xdr:col>5</xdr:col>
          <xdr:colOff>276225</xdr:colOff>
          <xdr:row>45</xdr:row>
          <xdr:rowOff>19050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47</xdr:row>
          <xdr:rowOff>142875</xdr:rowOff>
        </xdr:from>
        <xdr:to>
          <xdr:col>5</xdr:col>
          <xdr:colOff>276225</xdr:colOff>
          <xdr:row>49</xdr:row>
          <xdr:rowOff>19050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46</xdr:row>
          <xdr:rowOff>142875</xdr:rowOff>
        </xdr:from>
        <xdr:to>
          <xdr:col>5</xdr:col>
          <xdr:colOff>276225</xdr:colOff>
          <xdr:row>48</xdr:row>
          <xdr:rowOff>19050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142875</xdr:rowOff>
        </xdr:from>
        <xdr:to>
          <xdr:col>5</xdr:col>
          <xdr:colOff>276225</xdr:colOff>
          <xdr:row>46</xdr:row>
          <xdr:rowOff>19050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142875</xdr:rowOff>
        </xdr:from>
        <xdr:to>
          <xdr:col>5</xdr:col>
          <xdr:colOff>276225</xdr:colOff>
          <xdr:row>47</xdr:row>
          <xdr:rowOff>19050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49</xdr:row>
          <xdr:rowOff>142875</xdr:rowOff>
        </xdr:from>
        <xdr:to>
          <xdr:col>5</xdr:col>
          <xdr:colOff>276225</xdr:colOff>
          <xdr:row>51</xdr:row>
          <xdr:rowOff>19050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48</xdr:row>
          <xdr:rowOff>142875</xdr:rowOff>
        </xdr:from>
        <xdr:to>
          <xdr:col>5</xdr:col>
          <xdr:colOff>276225</xdr:colOff>
          <xdr:row>50</xdr:row>
          <xdr:rowOff>19050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123825</xdr:rowOff>
        </xdr:from>
        <xdr:to>
          <xdr:col>5</xdr:col>
          <xdr:colOff>276225</xdr:colOff>
          <xdr:row>53</xdr:row>
          <xdr:rowOff>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53</xdr:row>
          <xdr:rowOff>123825</xdr:rowOff>
        </xdr:from>
        <xdr:to>
          <xdr:col>5</xdr:col>
          <xdr:colOff>276225</xdr:colOff>
          <xdr:row>55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123825</xdr:rowOff>
        </xdr:from>
        <xdr:to>
          <xdr:col>5</xdr:col>
          <xdr:colOff>276225</xdr:colOff>
          <xdr:row>54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50</xdr:row>
          <xdr:rowOff>133350</xdr:rowOff>
        </xdr:from>
        <xdr:to>
          <xdr:col>5</xdr:col>
          <xdr:colOff>276225</xdr:colOff>
          <xdr:row>52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123825</xdr:rowOff>
        </xdr:from>
        <xdr:to>
          <xdr:col>5</xdr:col>
          <xdr:colOff>276225</xdr:colOff>
          <xdr:row>56</xdr:row>
          <xdr:rowOff>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55</xdr:row>
          <xdr:rowOff>123825</xdr:rowOff>
        </xdr:from>
        <xdr:to>
          <xdr:col>5</xdr:col>
          <xdr:colOff>276225</xdr:colOff>
          <xdr:row>57</xdr:row>
          <xdr:rowOff>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56</xdr:row>
          <xdr:rowOff>133350</xdr:rowOff>
        </xdr:from>
        <xdr:to>
          <xdr:col>5</xdr:col>
          <xdr:colOff>276225</xdr:colOff>
          <xdr:row>58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57</xdr:row>
          <xdr:rowOff>133350</xdr:rowOff>
        </xdr:from>
        <xdr:to>
          <xdr:col>5</xdr:col>
          <xdr:colOff>276225</xdr:colOff>
          <xdr:row>59</xdr:row>
          <xdr:rowOff>9525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177800</xdr:colOff>
      <xdr:row>54</xdr:row>
      <xdr:rowOff>50800</xdr:rowOff>
    </xdr:from>
    <xdr:to>
      <xdr:col>13</xdr:col>
      <xdr:colOff>952500</xdr:colOff>
      <xdr:row>76</xdr:row>
      <xdr:rowOff>63500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Accounting/FIN_RPT/FRM/02%20CLAUSWKB.XLS" TargetMode="External" />
</Relationships>
</file>

<file path=xl/externalLinks/_rels/externalLink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Common/LEO/WKLY2000.XLS" TargetMode="External" />
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s"/>
      <sheetName val="Base"/>
      <sheetName val="NI Variances"/>
      <sheetName val="Clause Link"/>
      <sheetName val="Brd Rpt Other"/>
      <sheetName val="Clause Budget"/>
      <sheetName val="SOEF"/>
      <sheetName val="ER_SOEF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4">
          <cell r="L14">
            <v>13349</v>
          </cell>
          <cell r="P14">
            <v>48097</v>
          </cell>
        </row>
        <row r="16">
          <cell r="L16">
            <v>13384</v>
          </cell>
          <cell r="P16">
            <v>41066</v>
          </cell>
        </row>
        <row r="17">
          <cell r="L17">
            <v>4834</v>
          </cell>
          <cell r="P17">
            <v>794</v>
          </cell>
        </row>
        <row r="21">
          <cell r="L21">
            <v>-37289</v>
          </cell>
          <cell r="P21">
            <v>-82721</v>
          </cell>
        </row>
        <row r="22">
          <cell r="L22">
            <v>23146</v>
          </cell>
          <cell r="P22">
            <v>66878</v>
          </cell>
        </row>
        <row r="23">
          <cell r="L23">
            <v>1148</v>
          </cell>
          <cell r="P23">
            <v>12267</v>
          </cell>
        </row>
        <row r="28">
          <cell r="L28">
            <v>589</v>
          </cell>
          <cell r="P28">
            <v>-1979</v>
          </cell>
        </row>
        <row r="29">
          <cell r="L29">
            <v>6871</v>
          </cell>
          <cell r="P29">
            <v>-7355</v>
          </cell>
        </row>
        <row r="32">
          <cell r="L32">
            <v>1800</v>
          </cell>
          <cell r="P32">
            <v>-5057</v>
          </cell>
        </row>
        <row r="33">
          <cell r="L33">
            <v>-473</v>
          </cell>
          <cell r="P33">
            <v>-3109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 Hourly (On Hour Load)"/>
      <sheetName val="Weekly Log (OHL)"/>
      <sheetName val="2000 Weekly"/>
      <sheetName val="Weekly NEL Report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8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9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10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11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12.bin" />
</Relationships>
</file>

<file path=xl/worksheets/_rels/sheet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png" />
</Relationships>
</file>

<file path=xl/worksheets/_rels/sheet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png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13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14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15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1.png" />
  <Relationship Id="rId1" Type="http://schemas.openxmlformats.org/officeDocument/2006/relationships/printerSettings" Target="../printerSettings/printerSettings1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16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17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18.bin" />
</Relationships>
</file>

<file path=xl/worksheets/_rels/sheet23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19.bin" />
</Relationships>
</file>

<file path=xl/worksheets/_rels/sheet24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20.bin" />
</Relationships>
</file>

<file path=xl/worksheets/_rels/sheet25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21.bin" />
</Relationships>
</file>

<file path=xl/worksheets/_rels/sheet26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22.bin" />
</Relationships>
</file>

<file path=xl/worksheets/_rels/sheet27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1.png" />
  <Relationship Id="rId1" Type="http://schemas.openxmlformats.org/officeDocument/2006/relationships/printerSettings" Target="../printerSettings/printerSettings23.bin" />
</Relationships>
</file>

<file path=xl/worksheets/_rels/sheet28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.png" /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24.bin" />
</Relationships>
</file>

<file path=xl/worksheets/_rels/sheet29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.png" /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25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2.bin" />
</Relationships>
</file>

<file path=xl/worksheets/_rels/sheet30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1.png" /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26.bin" />
</Relationships>
</file>

<file path=xl/worksheets/_rels/sheet31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27.bin" />
</Relationships>
</file>

<file path=xl/worksheets/_rels/sheet32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28.bin" />
</Relationships>
</file>

<file path=xl/worksheets/_rels/sheet33.xml.rels>&#65279;<?xml version="1.0" encoding="UTF-8" standalone="yes"?>
<Relationships xmlns="http://schemas.openxmlformats.org/package/2006/relationships">
  <Relationship Id="rId13" Type="http://schemas.openxmlformats.org/officeDocument/2006/relationships/ctrlProp" Target="../ctrlProps/ctrlProp9.xml" />
  <Relationship Id="rId18" Type="http://schemas.openxmlformats.org/officeDocument/2006/relationships/ctrlProp" Target="../ctrlProps/ctrlProp14.xml" />
  <Relationship Id="rId26" Type="http://schemas.openxmlformats.org/officeDocument/2006/relationships/ctrlProp" Target="../ctrlProps/ctrlProp22.xml" />
  <Relationship Id="rId39" Type="http://schemas.openxmlformats.org/officeDocument/2006/relationships/ctrlProp" Target="../ctrlProps/ctrlProp35.xml" />
  <Relationship Id="rId21" Type="http://schemas.openxmlformats.org/officeDocument/2006/relationships/ctrlProp" Target="../ctrlProps/ctrlProp17.xml" />
  <Relationship Id="rId34" Type="http://schemas.openxmlformats.org/officeDocument/2006/relationships/ctrlProp" Target="../ctrlProps/ctrlProp30.xml" />
  <Relationship Id="rId42" Type="http://schemas.openxmlformats.org/officeDocument/2006/relationships/ctrlProp" Target="../ctrlProps/ctrlProp38.xml" />
  <Relationship Id="rId47" Type="http://schemas.openxmlformats.org/officeDocument/2006/relationships/ctrlProp" Target="../ctrlProps/ctrlProp43.xml" />
  <Relationship Id="rId50" Type="http://schemas.openxmlformats.org/officeDocument/2006/relationships/ctrlProp" Target="../ctrlProps/ctrlProp46.xml" />
  <Relationship Id="rId55" Type="http://schemas.openxmlformats.org/officeDocument/2006/relationships/ctrlProp" Target="../ctrlProps/ctrlProp51.xml" />
  <Relationship Id="rId7" Type="http://schemas.openxmlformats.org/officeDocument/2006/relationships/ctrlProp" Target="../ctrlProps/ctrlProp3.xml" />
  <Relationship Id="rId2" Type="http://schemas.openxmlformats.org/officeDocument/2006/relationships/drawing" Target="../drawings/drawing6.xml" />
  <Relationship Id="rId16" Type="http://schemas.openxmlformats.org/officeDocument/2006/relationships/ctrlProp" Target="../ctrlProps/ctrlProp12.xml" />
  <Relationship Id="rId20" Type="http://schemas.openxmlformats.org/officeDocument/2006/relationships/ctrlProp" Target="../ctrlProps/ctrlProp16.xml" />
  <Relationship Id="rId29" Type="http://schemas.openxmlformats.org/officeDocument/2006/relationships/ctrlProp" Target="../ctrlProps/ctrlProp25.xml" />
  <Relationship Id="rId41" Type="http://schemas.openxmlformats.org/officeDocument/2006/relationships/ctrlProp" Target="../ctrlProps/ctrlProp37.xml" />
  <Relationship Id="rId54" Type="http://schemas.openxmlformats.org/officeDocument/2006/relationships/ctrlProp" Target="../ctrlProps/ctrlProp50.xml" />
  <Relationship Id="rId62" Type="http://schemas.openxmlformats.org/officeDocument/2006/relationships/ctrlProp" Target="../ctrlProps/ctrlProp58.xml" />
  <Relationship Id="rId1" Type="http://schemas.openxmlformats.org/officeDocument/2006/relationships/printerSettings" Target="../printerSettings/printerSettings29.bin" />
  <Relationship Id="rId6" Type="http://schemas.openxmlformats.org/officeDocument/2006/relationships/ctrlProp" Target="../ctrlProps/ctrlProp2.xml" />
  <Relationship Id="rId11" Type="http://schemas.openxmlformats.org/officeDocument/2006/relationships/ctrlProp" Target="../ctrlProps/ctrlProp7.xml" />
  <Relationship Id="rId24" Type="http://schemas.openxmlformats.org/officeDocument/2006/relationships/ctrlProp" Target="../ctrlProps/ctrlProp20.xml" />
  <Relationship Id="rId32" Type="http://schemas.openxmlformats.org/officeDocument/2006/relationships/ctrlProp" Target="../ctrlProps/ctrlProp28.xml" />
  <Relationship Id="rId37" Type="http://schemas.openxmlformats.org/officeDocument/2006/relationships/ctrlProp" Target="../ctrlProps/ctrlProp33.xml" />
  <Relationship Id="rId40" Type="http://schemas.openxmlformats.org/officeDocument/2006/relationships/ctrlProp" Target="../ctrlProps/ctrlProp36.xml" />
  <Relationship Id="rId45" Type="http://schemas.openxmlformats.org/officeDocument/2006/relationships/ctrlProp" Target="../ctrlProps/ctrlProp41.xml" />
  <Relationship Id="rId53" Type="http://schemas.openxmlformats.org/officeDocument/2006/relationships/ctrlProp" Target="../ctrlProps/ctrlProp49.xml" />
  <Relationship Id="rId58" Type="http://schemas.openxmlformats.org/officeDocument/2006/relationships/ctrlProp" Target="../ctrlProps/ctrlProp54.xml" />
  <Relationship Id="rId5" Type="http://schemas.openxmlformats.org/officeDocument/2006/relationships/ctrlProp" Target="../ctrlProps/ctrlProp1.xml" />
  <Relationship Id="rId15" Type="http://schemas.openxmlformats.org/officeDocument/2006/relationships/ctrlProp" Target="../ctrlProps/ctrlProp11.xml" />
  <Relationship Id="rId23" Type="http://schemas.openxmlformats.org/officeDocument/2006/relationships/ctrlProp" Target="../ctrlProps/ctrlProp19.xml" />
  <Relationship Id="rId28" Type="http://schemas.openxmlformats.org/officeDocument/2006/relationships/ctrlProp" Target="../ctrlProps/ctrlProp24.xml" />
  <Relationship Id="rId36" Type="http://schemas.openxmlformats.org/officeDocument/2006/relationships/ctrlProp" Target="../ctrlProps/ctrlProp32.xml" />
  <Relationship Id="rId49" Type="http://schemas.openxmlformats.org/officeDocument/2006/relationships/ctrlProp" Target="../ctrlProps/ctrlProp45.xml" />
  <Relationship Id="rId57" Type="http://schemas.openxmlformats.org/officeDocument/2006/relationships/ctrlProp" Target="../ctrlProps/ctrlProp53.xml" />
  <Relationship Id="rId61" Type="http://schemas.openxmlformats.org/officeDocument/2006/relationships/ctrlProp" Target="../ctrlProps/ctrlProp57.xml" />
  <Relationship Id="rId10" Type="http://schemas.openxmlformats.org/officeDocument/2006/relationships/ctrlProp" Target="../ctrlProps/ctrlProp6.xml" />
  <Relationship Id="rId19" Type="http://schemas.openxmlformats.org/officeDocument/2006/relationships/ctrlProp" Target="../ctrlProps/ctrlProp15.xml" />
  <Relationship Id="rId31" Type="http://schemas.openxmlformats.org/officeDocument/2006/relationships/ctrlProp" Target="../ctrlProps/ctrlProp27.xml" />
  <Relationship Id="rId44" Type="http://schemas.openxmlformats.org/officeDocument/2006/relationships/ctrlProp" Target="../ctrlProps/ctrlProp40.xml" />
  <Relationship Id="rId52" Type="http://schemas.openxmlformats.org/officeDocument/2006/relationships/ctrlProp" Target="../ctrlProps/ctrlProp48.xml" />
  <Relationship Id="rId60" Type="http://schemas.openxmlformats.org/officeDocument/2006/relationships/ctrlProp" Target="../ctrlProps/ctrlProp56.xml" />
  <Relationship Id="rId4" Type="http://schemas.openxmlformats.org/officeDocument/2006/relationships/image" Target="../media/image1.png" />
  <Relationship Id="rId9" Type="http://schemas.openxmlformats.org/officeDocument/2006/relationships/ctrlProp" Target="../ctrlProps/ctrlProp5.xml" />
  <Relationship Id="rId14" Type="http://schemas.openxmlformats.org/officeDocument/2006/relationships/ctrlProp" Target="../ctrlProps/ctrlProp10.xml" />
  <Relationship Id="rId22" Type="http://schemas.openxmlformats.org/officeDocument/2006/relationships/ctrlProp" Target="../ctrlProps/ctrlProp18.xml" />
  <Relationship Id="rId27" Type="http://schemas.openxmlformats.org/officeDocument/2006/relationships/ctrlProp" Target="../ctrlProps/ctrlProp23.xml" />
  <Relationship Id="rId30" Type="http://schemas.openxmlformats.org/officeDocument/2006/relationships/ctrlProp" Target="../ctrlProps/ctrlProp26.xml" />
  <Relationship Id="rId35" Type="http://schemas.openxmlformats.org/officeDocument/2006/relationships/ctrlProp" Target="../ctrlProps/ctrlProp31.xml" />
  <Relationship Id="rId43" Type="http://schemas.openxmlformats.org/officeDocument/2006/relationships/ctrlProp" Target="../ctrlProps/ctrlProp39.xml" />
  <Relationship Id="rId48" Type="http://schemas.openxmlformats.org/officeDocument/2006/relationships/ctrlProp" Target="../ctrlProps/ctrlProp44.xml" />
  <Relationship Id="rId56" Type="http://schemas.openxmlformats.org/officeDocument/2006/relationships/ctrlProp" Target="../ctrlProps/ctrlProp52.xml" />
  <Relationship Id="rId8" Type="http://schemas.openxmlformats.org/officeDocument/2006/relationships/ctrlProp" Target="../ctrlProps/ctrlProp4.xml" />
  <Relationship Id="rId51" Type="http://schemas.openxmlformats.org/officeDocument/2006/relationships/ctrlProp" Target="../ctrlProps/ctrlProp47.xml" />
  <Relationship Id="rId3" Type="http://schemas.openxmlformats.org/officeDocument/2006/relationships/vmlDrawing" Target="../drawings/vmlDrawing1.vml" />
  <Relationship Id="rId12" Type="http://schemas.openxmlformats.org/officeDocument/2006/relationships/ctrlProp" Target="../ctrlProps/ctrlProp8.xml" />
  <Relationship Id="rId17" Type="http://schemas.openxmlformats.org/officeDocument/2006/relationships/ctrlProp" Target="../ctrlProps/ctrlProp13.xml" />
  <Relationship Id="rId25" Type="http://schemas.openxmlformats.org/officeDocument/2006/relationships/ctrlProp" Target="../ctrlProps/ctrlProp21.xml" />
  <Relationship Id="rId33" Type="http://schemas.openxmlformats.org/officeDocument/2006/relationships/ctrlProp" Target="../ctrlProps/ctrlProp29.xml" />
  <Relationship Id="rId38" Type="http://schemas.openxmlformats.org/officeDocument/2006/relationships/ctrlProp" Target="../ctrlProps/ctrlProp34.xml" />
  <Relationship Id="rId46" Type="http://schemas.openxmlformats.org/officeDocument/2006/relationships/ctrlProp" Target="../ctrlProps/ctrlProp42.xml" />
  <Relationship Id="rId59" Type="http://schemas.openxmlformats.org/officeDocument/2006/relationships/ctrlProp" Target="../ctrlProps/ctrlProp55.xml" />
</Relationships>
</file>

<file path=xl/worksheets/_rels/sheet34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2.png" />
  <Relationship Id="rId1" Type="http://schemas.openxmlformats.org/officeDocument/2006/relationships/printerSettings" Target="../printerSettings/printerSettings30.bin" />
</Relationships>
</file>

<file path=xl/worksheets/_rels/sheet35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.png" /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31.bin" />
</Relationships>
</file>

<file path=xl/worksheets/_rels/sheet36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3.png" />
  <Relationship Id="rId1" Type="http://schemas.openxmlformats.org/officeDocument/2006/relationships/printerSettings" Target="../printerSettings/printerSettings32.bin" />
</Relationships>
</file>

<file path=xl/worksheets/_rels/sheet37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33.bin" />
</Relationships>
</file>

<file path=xl/worksheets/_rels/sheet4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3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4.bin" />
</Relationships>
</file>

<file path=xl/worksheets/_rels/sheet6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5.bin" />
</Relationships>
</file>

<file path=xl/worksheets/_rels/sheet7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6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printerSettings" Target="../printerSettings/printerSettings7.bin" />
  <Relationship Id="rId1" Type="http://schemas.openxmlformats.org/officeDocument/2006/relationships/hyperlink" Target="../../../../../RXF0VVA/AppData/Local/Microsoft/Windows/Temporary%20Internet%20Files/Content.Outlook/X4S29CXK/2014_LT_Inputs.xlsx" TargetMode="External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735"/>
  <sheetViews>
    <sheetView tabSelected="1" zoomScale="90" zoomScaleNormal="90" workbookViewId="0">
      <pane xSplit="1" ySplit="2" topLeftCell="B3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defaultRowHeight="12.75" x14ac:dyDescent="0.2"/>
  <cols>
    <col min="1" max="1" width="13" customWidth="1"/>
    <col min="2" max="2" width="12.7109375" customWidth="1"/>
    <col min="3" max="3" width="13.140625" customWidth="1"/>
    <col min="4" max="4" width="14" customWidth="1"/>
    <col min="5" max="7" width="11.140625" customWidth="1"/>
    <col min="8" max="8" width="10.28515625" customWidth="1"/>
    <col min="9" max="9" width="14.42578125" customWidth="1"/>
    <col min="10" max="10" width="12" customWidth="1"/>
    <col min="11" max="11" width="12.5703125" customWidth="1"/>
    <col min="12" max="12" width="9.85546875" customWidth="1"/>
    <col min="13" max="13" width="9.140625" customWidth="1"/>
    <col min="14" max="14" width="13.85546875" customWidth="1"/>
  </cols>
  <sheetData>
    <row r="1" spans="1:18" ht="25.5" x14ac:dyDescent="0.2">
      <c r="A1" s="35" t="s">
        <v>530</v>
      </c>
      <c r="B1" s="677" t="s">
        <v>276</v>
      </c>
      <c r="C1" s="677"/>
      <c r="D1" s="677"/>
      <c r="E1" s="677"/>
      <c r="F1" s="677"/>
      <c r="H1" s="207"/>
      <c r="I1" s="676" t="s">
        <v>500</v>
      </c>
      <c r="J1" s="676"/>
      <c r="K1" s="676"/>
      <c r="L1" s="676"/>
      <c r="M1" s="676"/>
      <c r="N1" s="676"/>
      <c r="O1" s="219"/>
      <c r="P1" s="207"/>
      <c r="Q1" s="207"/>
    </row>
    <row r="2" spans="1:18" x14ac:dyDescent="0.2">
      <c r="B2" t="s">
        <v>495</v>
      </c>
      <c r="C2" s="102" t="s">
        <v>499</v>
      </c>
      <c r="D2" s="207" t="s">
        <v>498</v>
      </c>
      <c r="E2" s="207" t="s">
        <v>497</v>
      </c>
      <c r="F2" s="207" t="s">
        <v>496</v>
      </c>
      <c r="H2" s="102" t="s">
        <v>99</v>
      </c>
      <c r="I2" s="102" t="s">
        <v>266</v>
      </c>
      <c r="J2" s="102" t="s">
        <v>499</v>
      </c>
      <c r="K2" s="207" t="s">
        <v>498</v>
      </c>
      <c r="L2" s="207" t="s">
        <v>497</v>
      </c>
      <c r="M2" s="207" t="s">
        <v>496</v>
      </c>
      <c r="N2" s="207" t="s">
        <v>495</v>
      </c>
      <c r="O2" s="102" t="s">
        <v>494</v>
      </c>
      <c r="P2" s="102"/>
      <c r="Q2" s="102"/>
    </row>
    <row r="3" spans="1:18" x14ac:dyDescent="0.2">
      <c r="C3" s="1">
        <v>0.82383833547879659</v>
      </c>
      <c r="D3" s="1">
        <v>0.16229961088543715</v>
      </c>
      <c r="E3" s="1">
        <v>0</v>
      </c>
      <c r="F3" s="1">
        <v>1.3862053635766298E-2</v>
      </c>
      <c r="H3" s="102"/>
      <c r="I3" s="102"/>
      <c r="J3" s="254"/>
      <c r="K3" s="627"/>
      <c r="L3" s="627"/>
      <c r="M3" s="627"/>
      <c r="N3" s="627"/>
      <c r="O3" s="102"/>
      <c r="P3" s="102"/>
      <c r="Q3" s="102"/>
    </row>
    <row r="4" spans="1:18" x14ac:dyDescent="0.2">
      <c r="A4" s="422">
        <v>42019</v>
      </c>
      <c r="B4" s="9"/>
      <c r="C4" s="9"/>
      <c r="D4" s="9"/>
      <c r="E4" s="9"/>
      <c r="F4" s="9"/>
      <c r="G4" s="9"/>
      <c r="H4" s="475">
        <v>0</v>
      </c>
      <c r="I4" s="475">
        <v>0</v>
      </c>
      <c r="J4" s="475">
        <v>0</v>
      </c>
      <c r="K4" s="475">
        <v>0</v>
      </c>
      <c r="L4" s="475">
        <v>0</v>
      </c>
      <c r="M4" s="475">
        <v>0</v>
      </c>
      <c r="N4" s="475">
        <f t="shared" ref="N4:N67" si="0">SUM(J4:M4)</f>
        <v>0</v>
      </c>
      <c r="O4" s="8">
        <f>'Vero Monthly Peaks'!B79</f>
        <v>0</v>
      </c>
      <c r="P4" s="8"/>
      <c r="Q4" s="475" t="s">
        <v>493</v>
      </c>
      <c r="R4" s="475"/>
    </row>
    <row r="5" spans="1:18" x14ac:dyDescent="0.2">
      <c r="A5" s="422">
        <f t="shared" ref="A5:A68" si="1">+A4+30.42</f>
        <v>42049.42</v>
      </c>
      <c r="B5" s="9"/>
      <c r="C5" s="9"/>
      <c r="D5" s="9"/>
      <c r="E5" s="9"/>
      <c r="F5" s="9"/>
      <c r="G5" s="9"/>
      <c r="H5" s="475">
        <v>0</v>
      </c>
      <c r="I5" s="475">
        <v>0</v>
      </c>
      <c r="J5" s="475">
        <v>0</v>
      </c>
      <c r="K5" s="475">
        <v>0</v>
      </c>
      <c r="L5" s="475">
        <v>0</v>
      </c>
      <c r="M5" s="475">
        <v>0</v>
      </c>
      <c r="N5" s="475">
        <f t="shared" si="0"/>
        <v>0</v>
      </c>
      <c r="O5" s="8">
        <f>'Vero Monthly Peaks'!C79</f>
        <v>0</v>
      </c>
      <c r="P5" s="8"/>
      <c r="Q5" s="475" t="s">
        <v>492</v>
      </c>
      <c r="R5" s="475"/>
    </row>
    <row r="6" spans="1:18" x14ac:dyDescent="0.2">
      <c r="A6" s="422">
        <f t="shared" si="1"/>
        <v>42079.839999999997</v>
      </c>
      <c r="B6" s="9"/>
      <c r="C6" s="9"/>
      <c r="D6" s="9"/>
      <c r="E6" s="9"/>
      <c r="F6" s="9"/>
      <c r="G6" s="9"/>
      <c r="H6" s="475">
        <v>0</v>
      </c>
      <c r="I6" s="475">
        <v>0</v>
      </c>
      <c r="J6" s="475">
        <v>0</v>
      </c>
      <c r="K6" s="475">
        <v>0</v>
      </c>
      <c r="L6" s="475">
        <v>0</v>
      </c>
      <c r="M6" s="475">
        <v>0</v>
      </c>
      <c r="N6" s="475">
        <f t="shared" si="0"/>
        <v>0</v>
      </c>
      <c r="O6" s="8">
        <f>'Vero Monthly Peaks'!D79</f>
        <v>0</v>
      </c>
      <c r="P6" s="8"/>
      <c r="Q6" s="475" t="s">
        <v>491</v>
      </c>
    </row>
    <row r="7" spans="1:18" x14ac:dyDescent="0.2">
      <c r="A7" s="422">
        <f t="shared" si="1"/>
        <v>42110.259999999995</v>
      </c>
      <c r="B7" s="9"/>
      <c r="C7" s="9"/>
      <c r="D7" s="9"/>
      <c r="E7" s="9"/>
      <c r="F7" s="9"/>
      <c r="G7" s="9"/>
      <c r="H7" s="475">
        <v>0</v>
      </c>
      <c r="I7" s="475">
        <v>0</v>
      </c>
      <c r="J7" s="475">
        <v>0</v>
      </c>
      <c r="K7" s="475">
        <v>0</v>
      </c>
      <c r="L7" s="475">
        <v>0</v>
      </c>
      <c r="M7" s="475">
        <v>0</v>
      </c>
      <c r="N7" s="475">
        <f t="shared" si="0"/>
        <v>0</v>
      </c>
      <c r="O7" s="8">
        <f>'Vero Monthly Peaks'!E79</f>
        <v>0</v>
      </c>
      <c r="P7" s="8"/>
      <c r="Q7" s="475" t="s">
        <v>490</v>
      </c>
    </row>
    <row r="8" spans="1:18" x14ac:dyDescent="0.2">
      <c r="A8" s="422">
        <f t="shared" si="1"/>
        <v>42140.679999999993</v>
      </c>
      <c r="B8" s="9"/>
      <c r="C8" s="9"/>
      <c r="D8" s="9"/>
      <c r="E8" s="9"/>
      <c r="F8" s="9"/>
      <c r="G8" s="9"/>
      <c r="H8" s="475">
        <v>0</v>
      </c>
      <c r="I8" s="475">
        <v>0</v>
      </c>
      <c r="J8" s="475">
        <v>0</v>
      </c>
      <c r="K8" s="475">
        <v>0</v>
      </c>
      <c r="L8" s="475">
        <v>0</v>
      </c>
      <c r="M8" s="475">
        <v>0</v>
      </c>
      <c r="N8" s="475">
        <f t="shared" si="0"/>
        <v>0</v>
      </c>
      <c r="O8" s="8">
        <f>'Vero Monthly Peaks'!F79</f>
        <v>0</v>
      </c>
      <c r="P8" s="8"/>
      <c r="Q8" s="475" t="s">
        <v>489</v>
      </c>
    </row>
    <row r="9" spans="1:18" x14ac:dyDescent="0.2">
      <c r="A9" s="422">
        <f t="shared" si="1"/>
        <v>42171.099999999991</v>
      </c>
      <c r="B9" s="9"/>
      <c r="C9" s="9"/>
      <c r="D9" s="9"/>
      <c r="E9" s="9"/>
      <c r="F9" s="9"/>
      <c r="G9" s="9"/>
      <c r="H9" s="475">
        <v>0</v>
      </c>
      <c r="I9" s="475">
        <v>0</v>
      </c>
      <c r="J9" s="475">
        <v>0</v>
      </c>
      <c r="K9" s="475">
        <v>0</v>
      </c>
      <c r="L9" s="475">
        <v>0</v>
      </c>
      <c r="M9" s="475">
        <v>0</v>
      </c>
      <c r="N9" s="475">
        <f t="shared" si="0"/>
        <v>0</v>
      </c>
      <c r="O9" s="8">
        <f>'Vero Monthly Peaks'!G79</f>
        <v>0</v>
      </c>
      <c r="P9" s="8"/>
      <c r="Q9" s="475" t="s">
        <v>488</v>
      </c>
    </row>
    <row r="10" spans="1:18" x14ac:dyDescent="0.2">
      <c r="A10" s="422">
        <f t="shared" si="1"/>
        <v>42201.51999999999</v>
      </c>
      <c r="B10" s="9"/>
      <c r="C10" s="9"/>
      <c r="D10" s="9"/>
      <c r="E10" s="9"/>
      <c r="F10" s="9"/>
      <c r="G10" s="9"/>
      <c r="H10" s="475">
        <v>0</v>
      </c>
      <c r="I10" s="475">
        <v>0</v>
      </c>
      <c r="J10" s="475">
        <v>0</v>
      </c>
      <c r="K10" s="475">
        <v>0</v>
      </c>
      <c r="L10" s="475">
        <v>0</v>
      </c>
      <c r="M10" s="475">
        <v>0</v>
      </c>
      <c r="N10" s="475">
        <f t="shared" si="0"/>
        <v>0</v>
      </c>
      <c r="O10" s="8">
        <f>'Vero Monthly Peaks'!H79</f>
        <v>0</v>
      </c>
      <c r="P10" s="8"/>
      <c r="Q10" s="475" t="s">
        <v>487</v>
      </c>
    </row>
    <row r="11" spans="1:18" x14ac:dyDescent="0.2">
      <c r="A11" s="422">
        <f t="shared" si="1"/>
        <v>42231.939999999988</v>
      </c>
      <c r="B11" s="9"/>
      <c r="C11" s="9"/>
      <c r="D11" s="9"/>
      <c r="E11" s="9"/>
      <c r="F11" s="9"/>
      <c r="G11" s="9"/>
      <c r="H11" s="475">
        <v>0</v>
      </c>
      <c r="I11" s="475">
        <v>0</v>
      </c>
      <c r="J11" s="475">
        <v>0</v>
      </c>
      <c r="K11" s="475">
        <v>0</v>
      </c>
      <c r="L11" s="475">
        <v>0</v>
      </c>
      <c r="M11" s="475">
        <v>0</v>
      </c>
      <c r="N11" s="475">
        <f t="shared" si="0"/>
        <v>0</v>
      </c>
      <c r="O11" s="8">
        <f>'Vero Monthly Peaks'!I79</f>
        <v>0</v>
      </c>
      <c r="P11" s="8"/>
      <c r="Q11" s="475" t="s">
        <v>486</v>
      </c>
    </row>
    <row r="12" spans="1:18" x14ac:dyDescent="0.2">
      <c r="A12" s="422">
        <f t="shared" si="1"/>
        <v>42262.359999999986</v>
      </c>
      <c r="B12" s="9"/>
      <c r="C12" s="9"/>
      <c r="D12" s="9"/>
      <c r="E12" s="9"/>
      <c r="F12" s="9"/>
      <c r="G12" s="9"/>
      <c r="H12" s="475">
        <v>0</v>
      </c>
      <c r="I12" s="475">
        <v>0</v>
      </c>
      <c r="J12" s="475">
        <v>0</v>
      </c>
      <c r="K12" s="475">
        <v>0</v>
      </c>
      <c r="L12" s="475">
        <v>0</v>
      </c>
      <c r="M12" s="475">
        <v>0</v>
      </c>
      <c r="N12" s="475">
        <f t="shared" si="0"/>
        <v>0</v>
      </c>
      <c r="O12" s="8">
        <f>'Vero Monthly Peaks'!J79</f>
        <v>0</v>
      </c>
      <c r="P12" s="8"/>
      <c r="Q12" s="475" t="s">
        <v>485</v>
      </c>
    </row>
    <row r="13" spans="1:18" x14ac:dyDescent="0.2">
      <c r="A13" s="422">
        <f t="shared" si="1"/>
        <v>42292.779999999984</v>
      </c>
      <c r="B13" s="9"/>
      <c r="C13" s="9"/>
      <c r="D13" s="9"/>
      <c r="E13" s="9"/>
      <c r="F13" s="9"/>
      <c r="G13" s="9"/>
      <c r="H13" s="475">
        <v>0</v>
      </c>
      <c r="I13" s="475">
        <v>0</v>
      </c>
      <c r="J13" s="475">
        <v>0</v>
      </c>
      <c r="K13" s="475">
        <v>0</v>
      </c>
      <c r="L13" s="475">
        <v>0</v>
      </c>
      <c r="M13" s="475">
        <v>0</v>
      </c>
      <c r="N13" s="475">
        <f t="shared" si="0"/>
        <v>0</v>
      </c>
      <c r="O13" s="8">
        <f>'Vero Monthly Peaks'!K79</f>
        <v>0</v>
      </c>
      <c r="P13" s="8"/>
      <c r="Q13" s="475" t="s">
        <v>484</v>
      </c>
    </row>
    <row r="14" spans="1:18" x14ac:dyDescent="0.2">
      <c r="A14" s="422">
        <f t="shared" si="1"/>
        <v>42323.199999999983</v>
      </c>
      <c r="B14" s="9"/>
      <c r="C14" s="9"/>
      <c r="D14" s="9"/>
      <c r="E14" s="9"/>
      <c r="F14" s="9"/>
      <c r="G14" s="9"/>
      <c r="H14" s="475">
        <v>0</v>
      </c>
      <c r="I14" s="475">
        <v>0</v>
      </c>
      <c r="J14" s="475">
        <v>0</v>
      </c>
      <c r="K14" s="475">
        <v>0</v>
      </c>
      <c r="L14" s="475">
        <v>0</v>
      </c>
      <c r="M14" s="475">
        <v>0</v>
      </c>
      <c r="N14" s="475">
        <f t="shared" si="0"/>
        <v>0</v>
      </c>
      <c r="O14" s="8">
        <f>'Vero Monthly Peaks'!L79</f>
        <v>0</v>
      </c>
      <c r="P14" s="8"/>
      <c r="Q14" s="475" t="s">
        <v>483</v>
      </c>
    </row>
    <row r="15" spans="1:18" x14ac:dyDescent="0.2">
      <c r="A15" s="422">
        <f t="shared" si="1"/>
        <v>42353.619999999981</v>
      </c>
      <c r="B15" s="9"/>
      <c r="C15" s="9"/>
      <c r="D15" s="9"/>
      <c r="E15" s="9"/>
      <c r="F15" s="9"/>
      <c r="G15" s="9"/>
      <c r="H15" s="475">
        <v>0</v>
      </c>
      <c r="I15" s="475">
        <v>0</v>
      </c>
      <c r="J15" s="475">
        <v>0</v>
      </c>
      <c r="K15" s="475">
        <v>0</v>
      </c>
      <c r="L15" s="475">
        <v>0</v>
      </c>
      <c r="M15" s="475">
        <v>0</v>
      </c>
      <c r="N15" s="475">
        <f t="shared" si="0"/>
        <v>0</v>
      </c>
      <c r="O15" s="8">
        <f>'Vero Monthly Peaks'!M79</f>
        <v>0</v>
      </c>
      <c r="P15" s="8"/>
      <c r="Q15" s="475" t="s">
        <v>482</v>
      </c>
    </row>
    <row r="16" spans="1:18" x14ac:dyDescent="0.2">
      <c r="A16" s="422">
        <f t="shared" si="1"/>
        <v>42384.039999999979</v>
      </c>
      <c r="B16" s="505"/>
      <c r="C16" s="9"/>
      <c r="D16" s="9"/>
      <c r="E16" s="9"/>
      <c r="F16" s="9"/>
      <c r="G16" s="9"/>
      <c r="H16" s="475">
        <v>0</v>
      </c>
      <c r="I16" s="475">
        <v>0</v>
      </c>
      <c r="J16" s="475">
        <v>0</v>
      </c>
      <c r="K16" s="475">
        <v>0</v>
      </c>
      <c r="L16" s="475">
        <v>0</v>
      </c>
      <c r="M16" s="475">
        <v>0</v>
      </c>
      <c r="N16" s="475">
        <f t="shared" si="0"/>
        <v>0</v>
      </c>
      <c r="O16" s="8">
        <f>'Vero Monthly Peaks'!B80</f>
        <v>0</v>
      </c>
      <c r="P16" s="8"/>
      <c r="Q16" s="475" t="s">
        <v>493</v>
      </c>
    </row>
    <row r="17" spans="1:22" x14ac:dyDescent="0.2">
      <c r="A17" s="422">
        <f t="shared" si="1"/>
        <v>42414.459999999977</v>
      </c>
      <c r="B17" s="505"/>
      <c r="C17" s="9"/>
      <c r="D17" s="9"/>
      <c r="E17" s="9"/>
      <c r="F17" s="9"/>
      <c r="G17" s="9"/>
      <c r="H17" s="475">
        <v>0</v>
      </c>
      <c r="I17" s="475">
        <v>0</v>
      </c>
      <c r="J17" s="475">
        <v>0</v>
      </c>
      <c r="K17" s="475">
        <v>0</v>
      </c>
      <c r="L17" s="475">
        <v>0</v>
      </c>
      <c r="M17" s="475">
        <v>0</v>
      </c>
      <c r="N17" s="475">
        <f t="shared" si="0"/>
        <v>0</v>
      </c>
      <c r="O17" s="8">
        <f>'Vero Monthly Peaks'!C80</f>
        <v>0</v>
      </c>
      <c r="P17" s="8"/>
      <c r="Q17" s="475" t="s">
        <v>492</v>
      </c>
    </row>
    <row r="18" spans="1:22" x14ac:dyDescent="0.2">
      <c r="A18" s="422">
        <f t="shared" si="1"/>
        <v>42444.879999999976</v>
      </c>
      <c r="B18" s="505"/>
      <c r="C18" s="9"/>
      <c r="D18" s="9"/>
      <c r="E18" s="9"/>
      <c r="F18" s="9"/>
      <c r="G18" s="9"/>
      <c r="H18" s="475">
        <v>0</v>
      </c>
      <c r="I18" s="475">
        <v>0</v>
      </c>
      <c r="J18" s="475">
        <v>0</v>
      </c>
      <c r="K18" s="475">
        <v>0</v>
      </c>
      <c r="L18" s="475">
        <v>0</v>
      </c>
      <c r="M18" s="475">
        <v>0</v>
      </c>
      <c r="N18" s="475">
        <f t="shared" si="0"/>
        <v>0</v>
      </c>
      <c r="O18" s="8">
        <f>'Vero Monthly Peaks'!D80</f>
        <v>0</v>
      </c>
      <c r="P18" s="8"/>
      <c r="Q18" s="475" t="s">
        <v>491</v>
      </c>
    </row>
    <row r="19" spans="1:22" x14ac:dyDescent="0.2">
      <c r="A19" s="422">
        <f t="shared" si="1"/>
        <v>42475.299999999974</v>
      </c>
      <c r="B19" s="505"/>
      <c r="C19" s="9"/>
      <c r="D19" s="9"/>
      <c r="E19" s="9"/>
      <c r="F19" s="9"/>
      <c r="G19" s="9"/>
      <c r="H19" s="475">
        <v>0</v>
      </c>
      <c r="I19" s="475">
        <v>0</v>
      </c>
      <c r="J19" s="475">
        <v>0</v>
      </c>
      <c r="K19" s="475">
        <v>0</v>
      </c>
      <c r="L19" s="475">
        <v>0</v>
      </c>
      <c r="M19" s="475">
        <v>0</v>
      </c>
      <c r="N19" s="475">
        <f t="shared" si="0"/>
        <v>0</v>
      </c>
      <c r="O19" s="8">
        <f>'Vero Monthly Peaks'!E80</f>
        <v>0</v>
      </c>
      <c r="P19" s="8"/>
      <c r="Q19" s="475" t="s">
        <v>490</v>
      </c>
    </row>
    <row r="20" spans="1:22" x14ac:dyDescent="0.2">
      <c r="A20" s="422">
        <f t="shared" si="1"/>
        <v>42505.719999999972</v>
      </c>
      <c r="B20" s="505"/>
      <c r="C20" s="9"/>
      <c r="D20" s="9"/>
      <c r="E20" s="9"/>
      <c r="F20" s="9"/>
      <c r="G20" s="9"/>
      <c r="H20" s="475">
        <v>0</v>
      </c>
      <c r="I20" s="475">
        <v>0</v>
      </c>
      <c r="J20" s="475">
        <v>0</v>
      </c>
      <c r="K20" s="475">
        <v>0</v>
      </c>
      <c r="L20" s="475">
        <v>0</v>
      </c>
      <c r="M20" s="475">
        <v>0</v>
      </c>
      <c r="N20" s="475">
        <f t="shared" si="0"/>
        <v>0</v>
      </c>
      <c r="O20" s="8">
        <f>'Vero Monthly Peaks'!F80</f>
        <v>0</v>
      </c>
      <c r="P20" s="8"/>
      <c r="Q20" s="475" t="s">
        <v>489</v>
      </c>
    </row>
    <row r="21" spans="1:22" x14ac:dyDescent="0.2">
      <c r="A21" s="422">
        <f t="shared" si="1"/>
        <v>42536.13999999997</v>
      </c>
      <c r="B21" s="505"/>
      <c r="C21" s="9"/>
      <c r="D21" s="9"/>
      <c r="E21" s="9"/>
      <c r="F21" s="9"/>
      <c r="G21" s="9"/>
      <c r="H21" s="475">
        <v>0</v>
      </c>
      <c r="I21" s="475">
        <v>0</v>
      </c>
      <c r="J21" s="475">
        <v>0</v>
      </c>
      <c r="K21" s="475">
        <v>0</v>
      </c>
      <c r="L21" s="475">
        <v>0</v>
      </c>
      <c r="M21" s="475">
        <v>0</v>
      </c>
      <c r="N21" s="475">
        <f t="shared" si="0"/>
        <v>0</v>
      </c>
      <c r="O21" s="8">
        <f>'Vero Monthly Peaks'!G80</f>
        <v>0</v>
      </c>
      <c r="P21" s="8"/>
      <c r="Q21" s="475" t="s">
        <v>488</v>
      </c>
    </row>
    <row r="22" spans="1:22" x14ac:dyDescent="0.2">
      <c r="A22" s="422">
        <f t="shared" si="1"/>
        <v>42566.559999999969</v>
      </c>
      <c r="B22" s="505"/>
      <c r="C22" s="9"/>
      <c r="D22" s="9"/>
      <c r="E22" s="9"/>
      <c r="F22" s="9"/>
      <c r="G22" s="9"/>
      <c r="H22" s="475">
        <v>0</v>
      </c>
      <c r="I22" s="475">
        <v>0</v>
      </c>
      <c r="J22" s="475">
        <v>0</v>
      </c>
      <c r="K22" s="475">
        <v>0</v>
      </c>
      <c r="L22" s="475">
        <v>0</v>
      </c>
      <c r="M22" s="475">
        <v>0</v>
      </c>
      <c r="N22" s="475">
        <f t="shared" si="0"/>
        <v>0</v>
      </c>
      <c r="O22" s="8">
        <f>'Vero Monthly Peaks'!H80</f>
        <v>0</v>
      </c>
      <c r="P22" s="8"/>
      <c r="Q22" s="475" t="s">
        <v>487</v>
      </c>
    </row>
    <row r="23" spans="1:22" x14ac:dyDescent="0.2">
      <c r="A23" s="422">
        <f t="shared" si="1"/>
        <v>42596.979999999967</v>
      </c>
      <c r="B23" s="505"/>
      <c r="C23" s="9"/>
      <c r="D23" s="9"/>
      <c r="E23" s="9"/>
      <c r="F23" s="9"/>
      <c r="G23" s="9"/>
      <c r="H23" s="475">
        <v>0</v>
      </c>
      <c r="I23" s="475">
        <v>0</v>
      </c>
      <c r="J23" s="475">
        <v>0</v>
      </c>
      <c r="K23" s="475">
        <v>0</v>
      </c>
      <c r="L23" s="475">
        <v>0</v>
      </c>
      <c r="M23" s="475">
        <v>0</v>
      </c>
      <c r="N23" s="475">
        <f t="shared" si="0"/>
        <v>0</v>
      </c>
      <c r="O23" s="8">
        <f>'Vero Monthly Peaks'!I80</f>
        <v>0</v>
      </c>
      <c r="P23" s="8"/>
      <c r="Q23" s="475" t="s">
        <v>486</v>
      </c>
    </row>
    <row r="24" spans="1:22" x14ac:dyDescent="0.2">
      <c r="A24" s="422">
        <f t="shared" si="1"/>
        <v>42627.399999999965</v>
      </c>
      <c r="B24" s="505"/>
      <c r="C24" s="9"/>
      <c r="D24" s="9"/>
      <c r="E24" s="9"/>
      <c r="F24" s="9"/>
      <c r="G24" s="9"/>
      <c r="H24" s="475">
        <v>0</v>
      </c>
      <c r="I24" s="475">
        <v>0</v>
      </c>
      <c r="J24" s="475">
        <v>0</v>
      </c>
      <c r="K24" s="475">
        <v>0</v>
      </c>
      <c r="L24" s="475">
        <v>0</v>
      </c>
      <c r="M24" s="475">
        <v>0</v>
      </c>
      <c r="N24" s="475">
        <f t="shared" si="0"/>
        <v>0</v>
      </c>
      <c r="O24" s="8">
        <f>'Vero Monthly Peaks'!J80</f>
        <v>0</v>
      </c>
      <c r="P24" s="8"/>
      <c r="Q24" s="475" t="s">
        <v>485</v>
      </c>
    </row>
    <row r="25" spans="1:22" x14ac:dyDescent="0.2">
      <c r="A25" s="422">
        <f t="shared" si="1"/>
        <v>42657.819999999963</v>
      </c>
      <c r="B25" s="505"/>
      <c r="C25" s="9"/>
      <c r="D25" s="9"/>
      <c r="E25" s="9"/>
      <c r="F25" s="9"/>
      <c r="G25" s="9"/>
      <c r="H25" s="475">
        <v>0</v>
      </c>
      <c r="I25" s="475">
        <v>0</v>
      </c>
      <c r="J25" s="475">
        <v>0</v>
      </c>
      <c r="K25" s="475">
        <v>0</v>
      </c>
      <c r="L25" s="475">
        <v>0</v>
      </c>
      <c r="M25" s="475">
        <v>0</v>
      </c>
      <c r="N25" s="475">
        <f t="shared" si="0"/>
        <v>0</v>
      </c>
      <c r="O25" s="8">
        <f>'Vero Monthly Peaks'!K80</f>
        <v>0</v>
      </c>
      <c r="P25" s="8"/>
      <c r="Q25" s="475" t="s">
        <v>484</v>
      </c>
    </row>
    <row r="26" spans="1:22" x14ac:dyDescent="0.2">
      <c r="A26" s="422">
        <f t="shared" si="1"/>
        <v>42688.239999999962</v>
      </c>
      <c r="B26" s="505"/>
      <c r="C26" s="9"/>
      <c r="D26" s="9"/>
      <c r="E26" s="9"/>
      <c r="F26" s="9"/>
      <c r="G26" s="9"/>
      <c r="H26" s="475">
        <v>0</v>
      </c>
      <c r="I26" s="475">
        <v>0</v>
      </c>
      <c r="J26" s="475">
        <v>0</v>
      </c>
      <c r="K26" s="475">
        <v>0</v>
      </c>
      <c r="L26" s="475">
        <v>0</v>
      </c>
      <c r="M26" s="475">
        <v>0</v>
      </c>
      <c r="N26" s="475">
        <f t="shared" si="0"/>
        <v>0</v>
      </c>
      <c r="O26" s="8">
        <f>'Vero Monthly Peaks'!L80</f>
        <v>0</v>
      </c>
      <c r="P26" s="8"/>
      <c r="Q26" s="475" t="s">
        <v>483</v>
      </c>
    </row>
    <row r="27" spans="1:22" x14ac:dyDescent="0.2">
      <c r="A27" s="422">
        <f t="shared" si="1"/>
        <v>42718.65999999996</v>
      </c>
      <c r="B27" s="505"/>
      <c r="C27" s="9"/>
      <c r="D27" s="9"/>
      <c r="E27" s="9"/>
      <c r="F27" s="9"/>
      <c r="G27" s="9"/>
      <c r="H27" s="475">
        <v>0</v>
      </c>
      <c r="I27" s="475">
        <v>0</v>
      </c>
      <c r="J27" s="475">
        <v>0</v>
      </c>
      <c r="K27" s="475">
        <v>0</v>
      </c>
      <c r="L27" s="475">
        <v>0</v>
      </c>
      <c r="M27" s="475">
        <v>0</v>
      </c>
      <c r="N27" s="475">
        <f t="shared" si="0"/>
        <v>0</v>
      </c>
      <c r="O27" s="8">
        <f>'Vero Monthly Peaks'!M80</f>
        <v>0</v>
      </c>
      <c r="P27" s="8"/>
      <c r="Q27" s="475" t="s">
        <v>482</v>
      </c>
    </row>
    <row r="28" spans="1:22" x14ac:dyDescent="0.2">
      <c r="A28" s="422">
        <f t="shared" si="1"/>
        <v>42749.079999999958</v>
      </c>
      <c r="B28" s="505"/>
      <c r="C28" s="9"/>
      <c r="D28" s="9"/>
      <c r="E28" s="9"/>
      <c r="F28" s="9"/>
      <c r="G28" s="9"/>
      <c r="H28" s="475">
        <v>0</v>
      </c>
      <c r="I28" s="475">
        <v>0</v>
      </c>
      <c r="J28" s="475">
        <v>0</v>
      </c>
      <c r="K28" s="475">
        <v>0</v>
      </c>
      <c r="L28" s="475">
        <v>0</v>
      </c>
      <c r="M28" s="475">
        <v>0</v>
      </c>
      <c r="N28" s="475">
        <f t="shared" si="0"/>
        <v>0</v>
      </c>
      <c r="O28" s="8">
        <f>'Vero Monthly Peaks'!B81</f>
        <v>0</v>
      </c>
      <c r="P28" s="8"/>
      <c r="Q28" s="475" t="s">
        <v>493</v>
      </c>
    </row>
    <row r="29" spans="1:22" x14ac:dyDescent="0.2">
      <c r="A29" s="422">
        <f t="shared" si="1"/>
        <v>42779.499999999956</v>
      </c>
      <c r="B29" s="505"/>
      <c r="C29" s="9"/>
      <c r="D29" s="9"/>
      <c r="E29" s="9"/>
      <c r="F29" s="9"/>
      <c r="G29" s="9"/>
      <c r="H29" s="475">
        <v>0</v>
      </c>
      <c r="I29" s="475">
        <v>0</v>
      </c>
      <c r="J29" s="475">
        <v>0</v>
      </c>
      <c r="K29" s="475">
        <v>0</v>
      </c>
      <c r="L29" s="475">
        <v>0</v>
      </c>
      <c r="M29" s="475">
        <v>0</v>
      </c>
      <c r="N29" s="475">
        <f t="shared" si="0"/>
        <v>0</v>
      </c>
      <c r="O29" s="8">
        <f>'Vero Monthly Peaks'!C81</f>
        <v>0</v>
      </c>
      <c r="P29" s="8"/>
      <c r="Q29" s="475" t="s">
        <v>492</v>
      </c>
    </row>
    <row r="30" spans="1:22" x14ac:dyDescent="0.2">
      <c r="A30" s="422">
        <f t="shared" si="1"/>
        <v>42809.919999999955</v>
      </c>
      <c r="B30" s="505"/>
      <c r="C30" s="9"/>
      <c r="D30" s="9"/>
      <c r="E30" s="9"/>
      <c r="F30" s="9"/>
      <c r="G30" s="9"/>
      <c r="H30" s="475">
        <v>0</v>
      </c>
      <c r="I30" s="475">
        <v>0</v>
      </c>
      <c r="J30" s="475">
        <v>0</v>
      </c>
      <c r="K30" s="475">
        <v>0</v>
      </c>
      <c r="L30" s="475">
        <v>0</v>
      </c>
      <c r="M30" s="475">
        <v>0</v>
      </c>
      <c r="N30" s="475">
        <f t="shared" si="0"/>
        <v>0</v>
      </c>
      <c r="O30" s="8">
        <f>'Vero Monthly Peaks'!D81</f>
        <v>0</v>
      </c>
      <c r="P30" s="8"/>
      <c r="Q30" s="475" t="s">
        <v>491</v>
      </c>
      <c r="R30" s="475"/>
    </row>
    <row r="31" spans="1:22" x14ac:dyDescent="0.2">
      <c r="A31" s="422">
        <f t="shared" si="1"/>
        <v>42840.339999999953</v>
      </c>
      <c r="B31" s="505"/>
      <c r="C31" s="9"/>
      <c r="D31" s="9"/>
      <c r="E31" s="9"/>
      <c r="F31" s="9"/>
      <c r="G31" s="9"/>
      <c r="H31" s="475">
        <v>0</v>
      </c>
      <c r="I31" s="475">
        <v>0</v>
      </c>
      <c r="J31" s="475">
        <v>0</v>
      </c>
      <c r="K31" s="475">
        <v>0</v>
      </c>
      <c r="L31" s="475">
        <v>0</v>
      </c>
      <c r="M31" s="475">
        <v>0</v>
      </c>
      <c r="N31" s="475">
        <f t="shared" si="0"/>
        <v>0</v>
      </c>
      <c r="O31" s="8">
        <f>'Vero Monthly Peaks'!E81</f>
        <v>0</v>
      </c>
      <c r="P31" s="8"/>
      <c r="Q31" s="475" t="s">
        <v>490</v>
      </c>
      <c r="R31" s="475"/>
    </row>
    <row r="32" spans="1:22" x14ac:dyDescent="0.2">
      <c r="A32" s="422">
        <f t="shared" si="1"/>
        <v>42870.759999999951</v>
      </c>
      <c r="B32" s="505"/>
      <c r="C32" s="9"/>
      <c r="D32" s="9"/>
      <c r="E32" s="9"/>
      <c r="F32" s="9"/>
      <c r="G32" s="9"/>
      <c r="H32" s="475">
        <v>0</v>
      </c>
      <c r="I32" s="475">
        <v>0</v>
      </c>
      <c r="J32" s="475">
        <v>0</v>
      </c>
      <c r="K32" s="475">
        <v>0</v>
      </c>
      <c r="L32" s="475">
        <v>0</v>
      </c>
      <c r="M32" s="475">
        <v>0</v>
      </c>
      <c r="N32" s="475">
        <f t="shared" si="0"/>
        <v>0</v>
      </c>
      <c r="O32" s="8">
        <f>'Vero Monthly Peaks'!F81</f>
        <v>0</v>
      </c>
      <c r="P32" s="8"/>
      <c r="Q32" s="475" t="s">
        <v>489</v>
      </c>
      <c r="R32" s="475"/>
      <c r="S32" s="8"/>
      <c r="T32" s="8"/>
      <c r="U32" s="8"/>
      <c r="V32" s="8"/>
    </row>
    <row r="33" spans="1:22" x14ac:dyDescent="0.2">
      <c r="A33" s="422">
        <f t="shared" si="1"/>
        <v>42901.179999999949</v>
      </c>
      <c r="B33" s="505"/>
      <c r="C33" s="9"/>
      <c r="D33" s="9"/>
      <c r="E33" s="9"/>
      <c r="F33" s="9"/>
      <c r="G33" s="9"/>
      <c r="H33" s="475">
        <v>0</v>
      </c>
      <c r="I33" s="475">
        <v>0</v>
      </c>
      <c r="J33" s="475">
        <v>0</v>
      </c>
      <c r="K33" s="475">
        <v>0</v>
      </c>
      <c r="L33" s="475">
        <v>0</v>
      </c>
      <c r="M33" s="475">
        <v>0</v>
      </c>
      <c r="N33" s="475">
        <f t="shared" si="0"/>
        <v>0</v>
      </c>
      <c r="O33" s="8">
        <f>'Vero Monthly Peaks'!G81</f>
        <v>0</v>
      </c>
      <c r="P33" s="8"/>
      <c r="Q33" s="475" t="s">
        <v>488</v>
      </c>
      <c r="R33" s="475"/>
      <c r="S33" s="8"/>
      <c r="T33" s="8"/>
      <c r="U33" s="8"/>
      <c r="V33" s="8"/>
    </row>
    <row r="34" spans="1:22" x14ac:dyDescent="0.2">
      <c r="A34" s="422">
        <f t="shared" si="1"/>
        <v>42931.599999999948</v>
      </c>
      <c r="B34" s="505"/>
      <c r="C34" s="9"/>
      <c r="D34" s="9"/>
      <c r="E34" s="9"/>
      <c r="F34" s="9"/>
      <c r="G34" s="9"/>
      <c r="H34" s="475">
        <v>0</v>
      </c>
      <c r="I34" s="475">
        <v>0</v>
      </c>
      <c r="J34" s="475">
        <v>0</v>
      </c>
      <c r="K34" s="475">
        <v>0</v>
      </c>
      <c r="L34" s="475">
        <v>0</v>
      </c>
      <c r="M34" s="475">
        <v>0</v>
      </c>
      <c r="N34" s="475">
        <f t="shared" si="0"/>
        <v>0</v>
      </c>
      <c r="O34" s="8">
        <f>'Vero Monthly Peaks'!H81</f>
        <v>0</v>
      </c>
      <c r="P34" s="8"/>
      <c r="Q34" s="475" t="s">
        <v>487</v>
      </c>
      <c r="R34" s="475"/>
      <c r="S34" s="8"/>
      <c r="T34" s="8"/>
      <c r="U34" s="8"/>
      <c r="V34" s="8"/>
    </row>
    <row r="35" spans="1:22" x14ac:dyDescent="0.2">
      <c r="A35" s="422">
        <f t="shared" si="1"/>
        <v>42962.019999999946</v>
      </c>
      <c r="B35" s="505"/>
      <c r="C35" s="9"/>
      <c r="D35" s="9"/>
      <c r="E35" s="9"/>
      <c r="F35" s="9"/>
      <c r="G35" s="9"/>
      <c r="H35" s="475">
        <v>0</v>
      </c>
      <c r="I35" s="475">
        <v>0</v>
      </c>
      <c r="J35" s="475">
        <v>0</v>
      </c>
      <c r="K35" s="475">
        <v>0</v>
      </c>
      <c r="L35" s="475">
        <v>0</v>
      </c>
      <c r="M35" s="475">
        <v>0</v>
      </c>
      <c r="N35" s="475">
        <f t="shared" si="0"/>
        <v>0</v>
      </c>
      <c r="O35" s="8">
        <f>'Vero Monthly Peaks'!I81</f>
        <v>0</v>
      </c>
      <c r="P35" s="8"/>
      <c r="Q35" s="475" t="s">
        <v>486</v>
      </c>
      <c r="R35" s="475"/>
      <c r="S35" s="8"/>
      <c r="T35" s="8"/>
      <c r="U35" s="8"/>
      <c r="V35" s="8"/>
    </row>
    <row r="36" spans="1:22" x14ac:dyDescent="0.2">
      <c r="A36" s="422">
        <f t="shared" si="1"/>
        <v>42992.439999999944</v>
      </c>
      <c r="B36" s="505"/>
      <c r="C36" s="9"/>
      <c r="D36" s="9"/>
      <c r="E36" s="9"/>
      <c r="F36" s="9"/>
      <c r="G36" s="9"/>
      <c r="H36" s="475">
        <v>0</v>
      </c>
      <c r="I36" s="475">
        <v>0</v>
      </c>
      <c r="J36" s="475">
        <v>0</v>
      </c>
      <c r="K36" s="475">
        <v>0</v>
      </c>
      <c r="L36" s="475">
        <v>0</v>
      </c>
      <c r="M36" s="475">
        <v>0</v>
      </c>
      <c r="N36" s="475">
        <f t="shared" si="0"/>
        <v>0</v>
      </c>
      <c r="O36" s="8">
        <f>'Vero Monthly Peaks'!J81</f>
        <v>0</v>
      </c>
      <c r="P36" s="8"/>
      <c r="Q36" s="475" t="s">
        <v>485</v>
      </c>
      <c r="R36" s="475"/>
    </row>
    <row r="37" spans="1:22" x14ac:dyDescent="0.2">
      <c r="A37" s="422">
        <f t="shared" si="1"/>
        <v>43022.859999999942</v>
      </c>
      <c r="B37" s="505"/>
      <c r="C37" s="9"/>
      <c r="D37" s="9"/>
      <c r="E37" s="9"/>
      <c r="F37" s="9"/>
      <c r="G37" s="9"/>
      <c r="H37" s="475">
        <v>0</v>
      </c>
      <c r="I37" s="475">
        <v>0</v>
      </c>
      <c r="J37" s="475">
        <v>0</v>
      </c>
      <c r="K37" s="475">
        <v>0</v>
      </c>
      <c r="L37" s="475">
        <v>0</v>
      </c>
      <c r="M37" s="475">
        <v>0</v>
      </c>
      <c r="N37" s="475">
        <f t="shared" si="0"/>
        <v>0</v>
      </c>
      <c r="O37" s="8">
        <f>'Vero Monthly Peaks'!K81</f>
        <v>0</v>
      </c>
      <c r="P37" s="8"/>
      <c r="Q37" s="475" t="s">
        <v>484</v>
      </c>
      <c r="R37" s="475"/>
    </row>
    <row r="38" spans="1:22" x14ac:dyDescent="0.2">
      <c r="A38" s="422">
        <f t="shared" si="1"/>
        <v>43053.279999999941</v>
      </c>
      <c r="B38" s="505"/>
      <c r="C38" s="9"/>
      <c r="D38" s="9"/>
      <c r="E38" s="9"/>
      <c r="F38" s="9"/>
      <c r="G38" s="9"/>
      <c r="H38" s="475">
        <v>0</v>
      </c>
      <c r="I38" s="475">
        <v>0</v>
      </c>
      <c r="J38" s="475">
        <v>0</v>
      </c>
      <c r="K38" s="475">
        <v>0</v>
      </c>
      <c r="L38" s="475">
        <v>0</v>
      </c>
      <c r="M38" s="475">
        <v>0</v>
      </c>
      <c r="N38" s="475">
        <f t="shared" si="0"/>
        <v>0</v>
      </c>
      <c r="O38" s="8">
        <f>'Vero Monthly Peaks'!L81</f>
        <v>0</v>
      </c>
      <c r="P38" s="8"/>
      <c r="Q38" s="475" t="s">
        <v>483</v>
      </c>
      <c r="R38" s="475"/>
    </row>
    <row r="39" spans="1:22" x14ac:dyDescent="0.2">
      <c r="A39" s="422">
        <f t="shared" si="1"/>
        <v>43083.699999999939</v>
      </c>
      <c r="B39" s="505"/>
      <c r="C39" s="9"/>
      <c r="D39" s="9"/>
      <c r="E39" s="9"/>
      <c r="F39" s="9"/>
      <c r="G39" s="9"/>
      <c r="H39" s="475">
        <v>0</v>
      </c>
      <c r="I39" s="475">
        <v>0</v>
      </c>
      <c r="J39" s="475">
        <v>0</v>
      </c>
      <c r="K39" s="475">
        <v>0</v>
      </c>
      <c r="L39" s="475">
        <v>0</v>
      </c>
      <c r="M39" s="475">
        <v>0</v>
      </c>
      <c r="N39" s="475">
        <f t="shared" si="0"/>
        <v>0</v>
      </c>
      <c r="O39" s="8">
        <f>'Vero Monthly Peaks'!M81</f>
        <v>0</v>
      </c>
      <c r="P39" s="8"/>
      <c r="Q39" s="475" t="s">
        <v>482</v>
      </c>
      <c r="R39" s="475"/>
    </row>
    <row r="40" spans="1:22" x14ac:dyDescent="0.2">
      <c r="A40" s="422">
        <f t="shared" si="1"/>
        <v>43114.119999999937</v>
      </c>
      <c r="B40" s="505"/>
      <c r="C40" s="9"/>
      <c r="D40" s="9"/>
      <c r="E40" s="9"/>
      <c r="F40" s="9"/>
      <c r="G40" s="9"/>
      <c r="H40" s="475">
        <v>0</v>
      </c>
      <c r="I40" s="475">
        <v>0</v>
      </c>
      <c r="J40" s="475">
        <v>0</v>
      </c>
      <c r="K40" s="475">
        <v>0</v>
      </c>
      <c r="L40" s="475">
        <v>0</v>
      </c>
      <c r="M40" s="475">
        <v>0</v>
      </c>
      <c r="N40" s="475">
        <f t="shared" si="0"/>
        <v>0</v>
      </c>
      <c r="O40" s="8">
        <f>'Vero Monthly Peaks'!B82</f>
        <v>0</v>
      </c>
      <c r="P40" s="8"/>
      <c r="Q40" s="475" t="s">
        <v>493</v>
      </c>
      <c r="R40" s="475"/>
    </row>
    <row r="41" spans="1:22" x14ac:dyDescent="0.2">
      <c r="A41" s="422">
        <f t="shared" si="1"/>
        <v>43144.539999999935</v>
      </c>
      <c r="B41" s="505"/>
      <c r="C41" s="9"/>
      <c r="D41" s="9"/>
      <c r="E41" s="9"/>
      <c r="F41" s="9"/>
      <c r="G41" s="9"/>
      <c r="H41" s="475">
        <v>0</v>
      </c>
      <c r="I41" s="475">
        <v>0</v>
      </c>
      <c r="J41" s="475">
        <v>0</v>
      </c>
      <c r="K41" s="475">
        <v>0</v>
      </c>
      <c r="L41" s="475">
        <v>0</v>
      </c>
      <c r="M41" s="475">
        <v>0</v>
      </c>
      <c r="N41" s="475">
        <f t="shared" si="0"/>
        <v>0</v>
      </c>
      <c r="O41" s="8">
        <f>'Vero Monthly Peaks'!C82</f>
        <v>0</v>
      </c>
      <c r="P41" s="8"/>
      <c r="Q41" s="475" t="s">
        <v>492</v>
      </c>
      <c r="R41" s="475"/>
    </row>
    <row r="42" spans="1:22" x14ac:dyDescent="0.2">
      <c r="A42" s="422">
        <f t="shared" si="1"/>
        <v>43174.959999999934</v>
      </c>
      <c r="B42" s="505"/>
      <c r="C42" s="9"/>
      <c r="D42" s="9"/>
      <c r="E42" s="9"/>
      <c r="F42" s="9"/>
      <c r="G42" s="9"/>
      <c r="H42" s="475">
        <v>0</v>
      </c>
      <c r="I42" s="475">
        <v>0</v>
      </c>
      <c r="J42" s="475">
        <v>0</v>
      </c>
      <c r="K42" s="475">
        <v>0</v>
      </c>
      <c r="L42" s="475">
        <v>0</v>
      </c>
      <c r="M42" s="475">
        <v>0</v>
      </c>
      <c r="N42" s="475">
        <f t="shared" si="0"/>
        <v>0</v>
      </c>
      <c r="O42" s="8">
        <f>'Vero Monthly Peaks'!D82</f>
        <v>0</v>
      </c>
      <c r="P42" s="8"/>
      <c r="Q42" s="475" t="s">
        <v>491</v>
      </c>
      <c r="R42" s="475"/>
    </row>
    <row r="43" spans="1:22" x14ac:dyDescent="0.2">
      <c r="A43" s="422">
        <f t="shared" si="1"/>
        <v>43205.379999999932</v>
      </c>
      <c r="B43" s="505"/>
      <c r="C43" s="9"/>
      <c r="D43" s="9"/>
      <c r="E43" s="9"/>
      <c r="F43" s="9"/>
      <c r="G43" s="9"/>
      <c r="H43" s="475">
        <v>0</v>
      </c>
      <c r="I43" s="475">
        <v>0</v>
      </c>
      <c r="J43" s="475">
        <v>0</v>
      </c>
      <c r="K43" s="475">
        <v>0</v>
      </c>
      <c r="L43" s="475">
        <v>0</v>
      </c>
      <c r="M43" s="475">
        <v>0</v>
      </c>
      <c r="N43" s="475">
        <f t="shared" si="0"/>
        <v>0</v>
      </c>
      <c r="O43" s="8">
        <f>'Vero Monthly Peaks'!E82</f>
        <v>0</v>
      </c>
      <c r="P43" s="8"/>
      <c r="Q43" s="475" t="s">
        <v>490</v>
      </c>
      <c r="R43" s="475"/>
    </row>
    <row r="44" spans="1:22" x14ac:dyDescent="0.2">
      <c r="A44" s="422">
        <f t="shared" si="1"/>
        <v>43235.79999999993</v>
      </c>
      <c r="B44" s="505"/>
      <c r="C44" s="9"/>
      <c r="D44" s="9"/>
      <c r="E44" s="9"/>
      <c r="F44" s="9"/>
      <c r="G44" s="9"/>
      <c r="H44" s="475">
        <v>0</v>
      </c>
      <c r="I44" s="475">
        <v>0</v>
      </c>
      <c r="J44" s="475">
        <v>0</v>
      </c>
      <c r="K44" s="475">
        <v>0</v>
      </c>
      <c r="L44" s="475">
        <v>0</v>
      </c>
      <c r="M44" s="475">
        <v>0</v>
      </c>
      <c r="N44" s="475">
        <f t="shared" si="0"/>
        <v>0</v>
      </c>
      <c r="O44" s="8">
        <f>'Vero Monthly Peaks'!F82</f>
        <v>0</v>
      </c>
      <c r="P44" s="8"/>
      <c r="Q44" s="475" t="s">
        <v>489</v>
      </c>
      <c r="R44" s="475"/>
    </row>
    <row r="45" spans="1:22" x14ac:dyDescent="0.2">
      <c r="A45" s="422">
        <f t="shared" si="1"/>
        <v>43266.219999999928</v>
      </c>
      <c r="B45" s="505"/>
      <c r="C45" s="9"/>
      <c r="D45" s="9"/>
      <c r="E45" s="9"/>
      <c r="F45" s="9"/>
      <c r="G45" s="9"/>
      <c r="H45" s="475">
        <v>0</v>
      </c>
      <c r="I45" s="475">
        <v>0</v>
      </c>
      <c r="J45" s="475">
        <v>0</v>
      </c>
      <c r="K45" s="475">
        <v>0</v>
      </c>
      <c r="L45" s="475">
        <v>0</v>
      </c>
      <c r="M45" s="475">
        <v>0</v>
      </c>
      <c r="N45" s="475">
        <f t="shared" si="0"/>
        <v>0</v>
      </c>
      <c r="O45" s="8">
        <f>'Vero Monthly Peaks'!G82</f>
        <v>0</v>
      </c>
      <c r="P45" s="8"/>
      <c r="Q45" s="475" t="s">
        <v>488</v>
      </c>
      <c r="R45" s="475"/>
    </row>
    <row r="46" spans="1:22" x14ac:dyDescent="0.2">
      <c r="A46" s="422">
        <f t="shared" si="1"/>
        <v>43296.639999999927</v>
      </c>
      <c r="B46" s="505"/>
      <c r="C46" s="9"/>
      <c r="D46" s="9"/>
      <c r="E46" s="9"/>
      <c r="F46" s="9"/>
      <c r="G46" s="9"/>
      <c r="H46" s="475">
        <v>0</v>
      </c>
      <c r="I46" s="475">
        <v>0</v>
      </c>
      <c r="J46" s="475">
        <v>0</v>
      </c>
      <c r="K46" s="475">
        <v>0</v>
      </c>
      <c r="L46" s="475">
        <v>0</v>
      </c>
      <c r="M46" s="475">
        <v>0</v>
      </c>
      <c r="N46" s="475">
        <f t="shared" si="0"/>
        <v>0</v>
      </c>
      <c r="O46" s="8">
        <f>'Vero Monthly Peaks'!H82</f>
        <v>0</v>
      </c>
      <c r="P46" s="8"/>
      <c r="Q46" s="475" t="s">
        <v>487</v>
      </c>
      <c r="R46" s="475"/>
    </row>
    <row r="47" spans="1:22" x14ac:dyDescent="0.2">
      <c r="A47" s="422">
        <f t="shared" si="1"/>
        <v>43327.059999999925</v>
      </c>
      <c r="B47" s="505"/>
      <c r="C47" s="9"/>
      <c r="D47" s="9"/>
      <c r="E47" s="9"/>
      <c r="F47" s="9"/>
      <c r="G47" s="9"/>
      <c r="H47" s="475">
        <v>0</v>
      </c>
      <c r="I47" s="475">
        <v>0</v>
      </c>
      <c r="J47" s="475">
        <v>0</v>
      </c>
      <c r="K47" s="475">
        <v>0</v>
      </c>
      <c r="L47" s="475">
        <v>0</v>
      </c>
      <c r="M47" s="475">
        <v>0</v>
      </c>
      <c r="N47" s="475">
        <f t="shared" si="0"/>
        <v>0</v>
      </c>
      <c r="O47" s="8">
        <f>'Vero Monthly Peaks'!I82</f>
        <v>0</v>
      </c>
      <c r="P47" s="8"/>
      <c r="Q47" s="475" t="s">
        <v>486</v>
      </c>
      <c r="R47" s="475"/>
    </row>
    <row r="48" spans="1:22" x14ac:dyDescent="0.2">
      <c r="A48" s="422">
        <f t="shared" si="1"/>
        <v>43357.479999999923</v>
      </c>
      <c r="B48" s="505"/>
      <c r="C48" s="9"/>
      <c r="D48" s="9"/>
      <c r="E48" s="9"/>
      <c r="F48" s="9"/>
      <c r="G48" s="9"/>
      <c r="H48" s="475">
        <v>0</v>
      </c>
      <c r="I48" s="475">
        <v>0</v>
      </c>
      <c r="J48" s="475">
        <v>0</v>
      </c>
      <c r="K48" s="475">
        <v>0</v>
      </c>
      <c r="L48" s="475">
        <v>0</v>
      </c>
      <c r="M48" s="475">
        <v>0</v>
      </c>
      <c r="N48" s="475">
        <f t="shared" si="0"/>
        <v>0</v>
      </c>
      <c r="O48" s="8">
        <f>'Vero Monthly Peaks'!J82</f>
        <v>0</v>
      </c>
      <c r="P48" s="8"/>
      <c r="Q48" s="475" t="s">
        <v>485</v>
      </c>
      <c r="R48" s="475"/>
    </row>
    <row r="49" spans="1:18" x14ac:dyDescent="0.2">
      <c r="A49" s="422">
        <f t="shared" si="1"/>
        <v>43387.899999999921</v>
      </c>
      <c r="B49" s="505"/>
      <c r="C49" s="9"/>
      <c r="D49" s="9"/>
      <c r="E49" s="9"/>
      <c r="F49" s="9"/>
      <c r="G49" s="9"/>
      <c r="H49" s="475">
        <v>0</v>
      </c>
      <c r="I49" s="475">
        <v>0</v>
      </c>
      <c r="J49" s="475">
        <v>0</v>
      </c>
      <c r="K49" s="475">
        <v>0</v>
      </c>
      <c r="L49" s="475">
        <v>0</v>
      </c>
      <c r="M49" s="475">
        <v>0</v>
      </c>
      <c r="N49" s="475">
        <f t="shared" si="0"/>
        <v>0</v>
      </c>
      <c r="O49" s="8">
        <f>'Vero Monthly Peaks'!K82</f>
        <v>0</v>
      </c>
      <c r="P49" s="8"/>
      <c r="Q49" s="475" t="s">
        <v>484</v>
      </c>
      <c r="R49" s="475"/>
    </row>
    <row r="50" spans="1:18" x14ac:dyDescent="0.2">
      <c r="A50" s="422">
        <f t="shared" si="1"/>
        <v>43418.31999999992</v>
      </c>
      <c r="B50" s="505"/>
      <c r="C50" s="9"/>
      <c r="D50" s="9"/>
      <c r="E50" s="9"/>
      <c r="F50" s="9"/>
      <c r="G50" s="9"/>
      <c r="H50" s="475">
        <v>0</v>
      </c>
      <c r="I50" s="475">
        <v>0</v>
      </c>
      <c r="J50" s="475">
        <v>0</v>
      </c>
      <c r="K50" s="475">
        <v>0</v>
      </c>
      <c r="L50" s="475">
        <v>0</v>
      </c>
      <c r="M50" s="475">
        <v>0</v>
      </c>
      <c r="N50" s="475">
        <f t="shared" si="0"/>
        <v>0</v>
      </c>
      <c r="O50" s="8">
        <f>'Vero Monthly Peaks'!L82</f>
        <v>0</v>
      </c>
      <c r="P50" s="8"/>
      <c r="Q50" s="475" t="s">
        <v>483</v>
      </c>
      <c r="R50" s="475"/>
    </row>
    <row r="51" spans="1:18" x14ac:dyDescent="0.2">
      <c r="A51" s="422">
        <f t="shared" si="1"/>
        <v>43448.739999999918</v>
      </c>
      <c r="B51" s="505"/>
      <c r="C51" s="9"/>
      <c r="D51" s="9"/>
      <c r="E51" s="9"/>
      <c r="F51" s="9"/>
      <c r="G51" s="9"/>
      <c r="H51" s="475">
        <v>0</v>
      </c>
      <c r="I51" s="475">
        <v>0</v>
      </c>
      <c r="J51" s="475">
        <v>0</v>
      </c>
      <c r="K51" s="475">
        <v>0</v>
      </c>
      <c r="L51" s="475">
        <v>0</v>
      </c>
      <c r="M51" s="475">
        <v>0</v>
      </c>
      <c r="N51" s="475">
        <f t="shared" si="0"/>
        <v>0</v>
      </c>
      <c r="O51" s="8">
        <f>'Vero Monthly Peaks'!M82</f>
        <v>0</v>
      </c>
      <c r="P51" s="8"/>
      <c r="Q51" s="475" t="s">
        <v>482</v>
      </c>
      <c r="R51" s="475"/>
    </row>
    <row r="52" spans="1:18" x14ac:dyDescent="0.2">
      <c r="A52" s="422">
        <f t="shared" si="1"/>
        <v>43479.159999999916</v>
      </c>
      <c r="B52" s="505"/>
      <c r="C52" s="9"/>
      <c r="D52" s="9"/>
      <c r="E52" s="9"/>
      <c r="F52" s="9"/>
      <c r="G52" s="9"/>
      <c r="H52" s="475">
        <v>0</v>
      </c>
      <c r="I52" s="475">
        <v>0</v>
      </c>
      <c r="J52" s="475">
        <v>0</v>
      </c>
      <c r="K52" s="475">
        <v>0</v>
      </c>
      <c r="L52" s="475">
        <v>0</v>
      </c>
      <c r="M52" s="475">
        <v>0</v>
      </c>
      <c r="N52" s="475">
        <f t="shared" si="0"/>
        <v>0</v>
      </c>
      <c r="O52" s="8">
        <f>'Vero Monthly Peaks'!B83</f>
        <v>0</v>
      </c>
      <c r="P52" s="8"/>
      <c r="Q52" s="475" t="s">
        <v>493</v>
      </c>
      <c r="R52" s="475"/>
    </row>
    <row r="53" spans="1:18" x14ac:dyDescent="0.2">
      <c r="A53" s="422">
        <f t="shared" si="1"/>
        <v>43509.579999999914</v>
      </c>
      <c r="B53" s="505"/>
      <c r="C53" s="9"/>
      <c r="D53" s="9"/>
      <c r="E53" s="9"/>
      <c r="F53" s="9"/>
      <c r="G53" s="9"/>
      <c r="H53" s="475">
        <v>0</v>
      </c>
      <c r="I53" s="475">
        <v>0</v>
      </c>
      <c r="J53" s="475">
        <v>0</v>
      </c>
      <c r="K53" s="475">
        <v>0</v>
      </c>
      <c r="L53" s="475">
        <v>0</v>
      </c>
      <c r="M53" s="475">
        <v>0</v>
      </c>
      <c r="N53" s="475">
        <f t="shared" si="0"/>
        <v>0</v>
      </c>
      <c r="O53" s="8">
        <f>'Vero Monthly Peaks'!C83</f>
        <v>0</v>
      </c>
      <c r="P53" s="8"/>
      <c r="Q53" s="475" t="s">
        <v>492</v>
      </c>
      <c r="R53" s="475"/>
    </row>
    <row r="54" spans="1:18" x14ac:dyDescent="0.2">
      <c r="A54" s="422">
        <f t="shared" si="1"/>
        <v>43539.999999999913</v>
      </c>
      <c r="B54" s="505"/>
      <c r="C54" s="9"/>
      <c r="D54" s="9"/>
      <c r="E54" s="9"/>
      <c r="F54" s="9"/>
      <c r="G54" s="9"/>
      <c r="H54" s="475">
        <v>0</v>
      </c>
      <c r="I54" s="475">
        <v>0</v>
      </c>
      <c r="J54" s="475">
        <v>0</v>
      </c>
      <c r="K54" s="475">
        <v>0</v>
      </c>
      <c r="L54" s="475">
        <v>0</v>
      </c>
      <c r="M54" s="475">
        <v>0</v>
      </c>
      <c r="N54" s="475">
        <f t="shared" si="0"/>
        <v>0</v>
      </c>
      <c r="O54" s="8">
        <f>'Vero Monthly Peaks'!D83</f>
        <v>0</v>
      </c>
      <c r="P54" s="8"/>
      <c r="Q54" s="475" t="s">
        <v>491</v>
      </c>
      <c r="R54" s="475"/>
    </row>
    <row r="55" spans="1:18" x14ac:dyDescent="0.2">
      <c r="A55" s="422">
        <f t="shared" si="1"/>
        <v>43570.419999999911</v>
      </c>
      <c r="B55" s="505"/>
      <c r="C55" s="9"/>
      <c r="D55" s="9"/>
      <c r="E55" s="9"/>
      <c r="F55" s="9"/>
      <c r="G55" s="9"/>
      <c r="H55" s="475">
        <v>0</v>
      </c>
      <c r="I55" s="475">
        <v>0</v>
      </c>
      <c r="J55" s="475">
        <v>0</v>
      </c>
      <c r="K55" s="475">
        <v>0</v>
      </c>
      <c r="L55" s="475">
        <v>0</v>
      </c>
      <c r="M55" s="475">
        <v>0</v>
      </c>
      <c r="N55" s="475">
        <f t="shared" si="0"/>
        <v>0</v>
      </c>
      <c r="O55" s="8">
        <f>'Vero Monthly Peaks'!E83</f>
        <v>0</v>
      </c>
      <c r="P55" s="8"/>
      <c r="Q55" s="475" t="s">
        <v>490</v>
      </c>
      <c r="R55" s="475"/>
    </row>
    <row r="56" spans="1:18" x14ac:dyDescent="0.2">
      <c r="A56" s="422">
        <f t="shared" si="1"/>
        <v>43600.839999999909</v>
      </c>
      <c r="B56" s="505"/>
      <c r="C56" s="9"/>
      <c r="D56" s="9"/>
      <c r="E56" s="9"/>
      <c r="F56" s="9"/>
      <c r="G56" s="9"/>
      <c r="H56" s="475">
        <v>0</v>
      </c>
      <c r="I56" s="475">
        <v>0</v>
      </c>
      <c r="J56" s="475">
        <v>0</v>
      </c>
      <c r="K56" s="475">
        <v>0</v>
      </c>
      <c r="L56" s="475">
        <v>0</v>
      </c>
      <c r="M56" s="475">
        <v>0</v>
      </c>
      <c r="N56" s="475">
        <f t="shared" si="0"/>
        <v>0</v>
      </c>
      <c r="O56" s="8">
        <f>'Vero Monthly Peaks'!F83</f>
        <v>0</v>
      </c>
      <c r="P56" s="8"/>
      <c r="Q56" s="475" t="s">
        <v>489</v>
      </c>
      <c r="R56" s="475"/>
    </row>
    <row r="57" spans="1:18" x14ac:dyDescent="0.2">
      <c r="A57" s="422">
        <f t="shared" si="1"/>
        <v>43631.259999999907</v>
      </c>
      <c r="B57" s="505"/>
      <c r="C57" s="9"/>
      <c r="D57" s="9"/>
      <c r="E57" s="9"/>
      <c r="F57" s="9"/>
      <c r="G57" s="9"/>
      <c r="H57" s="475">
        <v>0</v>
      </c>
      <c r="I57" s="475">
        <v>0</v>
      </c>
      <c r="J57" s="475">
        <v>0</v>
      </c>
      <c r="K57" s="475">
        <v>0</v>
      </c>
      <c r="L57" s="475">
        <v>0</v>
      </c>
      <c r="M57" s="475">
        <v>0</v>
      </c>
      <c r="N57" s="475">
        <f t="shared" si="0"/>
        <v>0</v>
      </c>
      <c r="O57" s="8">
        <f>'Vero Monthly Peaks'!G83</f>
        <v>0</v>
      </c>
      <c r="P57" s="8"/>
      <c r="Q57" s="475" t="s">
        <v>488</v>
      </c>
      <c r="R57" s="475"/>
    </row>
    <row r="58" spans="1:18" x14ac:dyDescent="0.2">
      <c r="A58" s="422">
        <f t="shared" si="1"/>
        <v>43661.679999999906</v>
      </c>
      <c r="B58" s="505"/>
      <c r="C58" s="9"/>
      <c r="D58" s="9"/>
      <c r="E58" s="9"/>
      <c r="F58" s="9"/>
      <c r="G58" s="9"/>
      <c r="H58" s="475">
        <v>0</v>
      </c>
      <c r="I58" s="475">
        <v>0</v>
      </c>
      <c r="J58" s="475">
        <v>0</v>
      </c>
      <c r="K58" s="475">
        <v>0</v>
      </c>
      <c r="L58" s="475">
        <v>0</v>
      </c>
      <c r="M58" s="475">
        <v>0</v>
      </c>
      <c r="N58" s="475">
        <f t="shared" si="0"/>
        <v>0</v>
      </c>
      <c r="O58" s="8">
        <f>'Vero Monthly Peaks'!H83</f>
        <v>0</v>
      </c>
      <c r="P58" s="8"/>
      <c r="Q58" s="475" t="s">
        <v>487</v>
      </c>
      <c r="R58" s="475"/>
    </row>
    <row r="59" spans="1:18" x14ac:dyDescent="0.2">
      <c r="A59" s="422">
        <f t="shared" si="1"/>
        <v>43692.099999999904</v>
      </c>
      <c r="B59" s="505"/>
      <c r="C59" s="9"/>
      <c r="D59" s="9"/>
      <c r="E59" s="9"/>
      <c r="F59" s="9"/>
      <c r="G59" s="9"/>
      <c r="H59" s="475">
        <v>0</v>
      </c>
      <c r="I59" s="475">
        <v>0</v>
      </c>
      <c r="J59" s="475">
        <v>0</v>
      </c>
      <c r="K59" s="475">
        <v>0</v>
      </c>
      <c r="L59" s="475">
        <v>0</v>
      </c>
      <c r="M59" s="475">
        <v>0</v>
      </c>
      <c r="N59" s="475">
        <f t="shared" si="0"/>
        <v>0</v>
      </c>
      <c r="O59" s="8">
        <f>'Vero Monthly Peaks'!I83</f>
        <v>0</v>
      </c>
      <c r="P59" s="8"/>
      <c r="Q59" s="475" t="s">
        <v>486</v>
      </c>
      <c r="R59" s="475"/>
    </row>
    <row r="60" spans="1:18" x14ac:dyDescent="0.2">
      <c r="A60" s="422">
        <f t="shared" si="1"/>
        <v>43722.519999999902</v>
      </c>
      <c r="B60" s="505"/>
      <c r="C60" s="9"/>
      <c r="D60" s="9"/>
      <c r="E60" s="9"/>
      <c r="F60" s="9"/>
      <c r="G60" s="9"/>
      <c r="H60" s="475">
        <v>0</v>
      </c>
      <c r="I60" s="475">
        <v>0</v>
      </c>
      <c r="J60" s="475">
        <v>0</v>
      </c>
      <c r="K60" s="475">
        <v>0</v>
      </c>
      <c r="L60" s="475">
        <v>0</v>
      </c>
      <c r="M60" s="475">
        <v>0</v>
      </c>
      <c r="N60" s="475">
        <f t="shared" si="0"/>
        <v>0</v>
      </c>
      <c r="O60" s="8">
        <f>'Vero Monthly Peaks'!J83</f>
        <v>0</v>
      </c>
      <c r="P60" s="8"/>
      <c r="Q60" s="475" t="s">
        <v>485</v>
      </c>
      <c r="R60" s="475"/>
    </row>
    <row r="61" spans="1:18" x14ac:dyDescent="0.2">
      <c r="A61" s="422">
        <f t="shared" si="1"/>
        <v>43752.9399999999</v>
      </c>
      <c r="B61" s="505"/>
      <c r="C61" s="9"/>
      <c r="D61" s="9"/>
      <c r="E61" s="9"/>
      <c r="F61" s="9"/>
      <c r="G61" s="9"/>
      <c r="H61" s="475">
        <v>0</v>
      </c>
      <c r="I61" s="475">
        <v>0</v>
      </c>
      <c r="J61" s="475">
        <v>0</v>
      </c>
      <c r="K61" s="475">
        <v>0</v>
      </c>
      <c r="L61" s="475">
        <v>0</v>
      </c>
      <c r="M61" s="475">
        <v>0</v>
      </c>
      <c r="N61" s="475">
        <f t="shared" si="0"/>
        <v>0</v>
      </c>
      <c r="O61" s="8">
        <f>'Vero Monthly Peaks'!K83</f>
        <v>0</v>
      </c>
      <c r="P61" s="8"/>
      <c r="Q61" s="475" t="s">
        <v>484</v>
      </c>
      <c r="R61" s="475"/>
    </row>
    <row r="62" spans="1:18" x14ac:dyDescent="0.2">
      <c r="A62" s="422">
        <f t="shared" si="1"/>
        <v>43783.359999999899</v>
      </c>
      <c r="B62" s="505"/>
      <c r="C62" s="9"/>
      <c r="D62" s="9"/>
      <c r="E62" s="9"/>
      <c r="F62" s="9"/>
      <c r="G62" s="9"/>
      <c r="H62" s="475">
        <v>0</v>
      </c>
      <c r="I62" s="475">
        <v>0</v>
      </c>
      <c r="J62" s="475">
        <v>0</v>
      </c>
      <c r="K62" s="475">
        <v>0</v>
      </c>
      <c r="L62" s="475">
        <v>0</v>
      </c>
      <c r="M62" s="475">
        <v>0</v>
      </c>
      <c r="N62" s="475">
        <f t="shared" si="0"/>
        <v>0</v>
      </c>
      <c r="O62" s="8">
        <f>'Vero Monthly Peaks'!L83</f>
        <v>0</v>
      </c>
      <c r="P62" s="8"/>
      <c r="Q62" s="475" t="s">
        <v>483</v>
      </c>
      <c r="R62" s="475"/>
    </row>
    <row r="63" spans="1:18" x14ac:dyDescent="0.2">
      <c r="A63" s="422">
        <f t="shared" si="1"/>
        <v>43813.779999999897</v>
      </c>
      <c r="B63" s="505"/>
      <c r="C63" s="9"/>
      <c r="D63" s="9"/>
      <c r="E63" s="9"/>
      <c r="F63" s="9"/>
      <c r="G63" s="9"/>
      <c r="H63" s="475">
        <v>0</v>
      </c>
      <c r="I63" s="475">
        <v>0</v>
      </c>
      <c r="J63" s="475">
        <v>0</v>
      </c>
      <c r="K63" s="475">
        <v>0</v>
      </c>
      <c r="L63" s="475">
        <v>0</v>
      </c>
      <c r="M63" s="475">
        <v>0</v>
      </c>
      <c r="N63" s="475">
        <f t="shared" si="0"/>
        <v>0</v>
      </c>
      <c r="O63" s="8">
        <f>'Vero Monthly Peaks'!M83</f>
        <v>0</v>
      </c>
      <c r="P63" s="8"/>
      <c r="Q63" s="475" t="s">
        <v>482</v>
      </c>
      <c r="R63" s="475"/>
    </row>
    <row r="64" spans="1:18" x14ac:dyDescent="0.2">
      <c r="A64" s="422">
        <f t="shared" si="1"/>
        <v>43844.199999999895</v>
      </c>
      <c r="B64" s="505"/>
      <c r="C64" s="9"/>
      <c r="D64" s="9"/>
      <c r="E64" s="9"/>
      <c r="F64" s="9"/>
      <c r="G64" s="9"/>
      <c r="H64" s="475">
        <v>0</v>
      </c>
      <c r="I64" s="475">
        <v>0</v>
      </c>
      <c r="J64" s="475">
        <v>0</v>
      </c>
      <c r="K64" s="475">
        <v>0</v>
      </c>
      <c r="L64" s="475">
        <v>0</v>
      </c>
      <c r="M64" s="475">
        <v>0</v>
      </c>
      <c r="N64" s="475">
        <f t="shared" si="0"/>
        <v>0</v>
      </c>
      <c r="O64" s="8">
        <f>'Vero Monthly Peaks'!B84</f>
        <v>0</v>
      </c>
      <c r="P64" s="8"/>
      <c r="Q64" s="475" t="s">
        <v>493</v>
      </c>
      <c r="R64" s="475"/>
    </row>
    <row r="65" spans="1:18" x14ac:dyDescent="0.2">
      <c r="A65" s="422">
        <f t="shared" si="1"/>
        <v>43874.619999999893</v>
      </c>
      <c r="B65" s="505"/>
      <c r="C65" s="9"/>
      <c r="D65" s="9"/>
      <c r="E65" s="9"/>
      <c r="F65" s="9"/>
      <c r="G65" s="9"/>
      <c r="H65" s="475">
        <v>0</v>
      </c>
      <c r="I65" s="475">
        <v>0</v>
      </c>
      <c r="J65" s="475">
        <v>0</v>
      </c>
      <c r="K65" s="475">
        <v>0</v>
      </c>
      <c r="L65" s="475">
        <v>0</v>
      </c>
      <c r="M65" s="475">
        <v>0</v>
      </c>
      <c r="N65" s="475">
        <f t="shared" si="0"/>
        <v>0</v>
      </c>
      <c r="O65" s="8">
        <f>'Vero Monthly Peaks'!C84</f>
        <v>0</v>
      </c>
      <c r="P65" s="8"/>
      <c r="Q65" s="475" t="s">
        <v>492</v>
      </c>
      <c r="R65" s="475"/>
    </row>
    <row r="66" spans="1:18" x14ac:dyDescent="0.2">
      <c r="A66" s="422">
        <f t="shared" si="1"/>
        <v>43905.039999999892</v>
      </c>
      <c r="B66" s="505"/>
      <c r="C66" s="9"/>
      <c r="D66" s="9"/>
      <c r="E66" s="9"/>
      <c r="F66" s="9"/>
      <c r="G66" s="9"/>
      <c r="H66" s="475">
        <v>0</v>
      </c>
      <c r="I66" s="475">
        <v>0</v>
      </c>
      <c r="J66" s="475">
        <v>0</v>
      </c>
      <c r="K66" s="475">
        <v>0</v>
      </c>
      <c r="L66" s="475">
        <v>0</v>
      </c>
      <c r="M66" s="475">
        <v>0</v>
      </c>
      <c r="N66" s="475">
        <f t="shared" si="0"/>
        <v>0</v>
      </c>
      <c r="O66" s="8">
        <f>'Vero Monthly Peaks'!D84</f>
        <v>0</v>
      </c>
      <c r="P66" s="8"/>
      <c r="Q66" s="475" t="s">
        <v>491</v>
      </c>
      <c r="R66" s="475"/>
    </row>
    <row r="67" spans="1:18" x14ac:dyDescent="0.2">
      <c r="A67" s="422">
        <f t="shared" si="1"/>
        <v>43935.45999999989</v>
      </c>
      <c r="B67" s="505"/>
      <c r="C67" s="9"/>
      <c r="D67" s="9"/>
      <c r="E67" s="9"/>
      <c r="F67" s="9"/>
      <c r="G67" s="9"/>
      <c r="H67" s="475">
        <v>0</v>
      </c>
      <c r="I67" s="475">
        <v>0</v>
      </c>
      <c r="J67" s="475">
        <v>0</v>
      </c>
      <c r="K67" s="475">
        <v>0</v>
      </c>
      <c r="L67" s="475">
        <v>0</v>
      </c>
      <c r="M67" s="475">
        <v>0</v>
      </c>
      <c r="N67" s="475">
        <f t="shared" si="0"/>
        <v>0</v>
      </c>
      <c r="O67" s="8">
        <f>'Vero Monthly Peaks'!E84</f>
        <v>0</v>
      </c>
      <c r="P67" s="8"/>
      <c r="Q67" s="475" t="s">
        <v>490</v>
      </c>
      <c r="R67" s="475"/>
    </row>
    <row r="68" spans="1:18" x14ac:dyDescent="0.2">
      <c r="A68" s="422">
        <f t="shared" si="1"/>
        <v>43965.879999999888</v>
      </c>
      <c r="B68" s="505"/>
      <c r="C68" s="9"/>
      <c r="D68" s="9"/>
      <c r="E68" s="9"/>
      <c r="F68" s="9"/>
      <c r="G68" s="9"/>
      <c r="H68" s="475">
        <v>0</v>
      </c>
      <c r="I68" s="475">
        <v>0</v>
      </c>
      <c r="J68" s="475">
        <v>0</v>
      </c>
      <c r="K68" s="475">
        <v>0</v>
      </c>
      <c r="L68" s="475">
        <v>0</v>
      </c>
      <c r="M68" s="475">
        <v>0</v>
      </c>
      <c r="N68" s="475">
        <f t="shared" ref="N68:N131" si="2">SUM(J68:M68)</f>
        <v>0</v>
      </c>
      <c r="O68" s="8">
        <f>'Vero Monthly Peaks'!F84</f>
        <v>0</v>
      </c>
      <c r="P68" s="8"/>
      <c r="Q68" s="475" t="s">
        <v>489</v>
      </c>
      <c r="R68" s="475"/>
    </row>
    <row r="69" spans="1:18" x14ac:dyDescent="0.2">
      <c r="A69" s="422">
        <f t="shared" ref="A69:A132" si="3">+A68+30.42</f>
        <v>43996.299999999886</v>
      </c>
      <c r="B69" s="505"/>
      <c r="C69" s="9"/>
      <c r="D69" s="9"/>
      <c r="E69" s="9"/>
      <c r="F69" s="9"/>
      <c r="G69" s="9"/>
      <c r="H69" s="475">
        <v>0</v>
      </c>
      <c r="I69" s="475">
        <v>0</v>
      </c>
      <c r="J69" s="475">
        <v>0</v>
      </c>
      <c r="K69" s="475">
        <v>0</v>
      </c>
      <c r="L69" s="475">
        <v>0</v>
      </c>
      <c r="M69" s="475">
        <v>0</v>
      </c>
      <c r="N69" s="475">
        <f t="shared" si="2"/>
        <v>0</v>
      </c>
      <c r="O69" s="8">
        <f>'Vero Monthly Peaks'!G84</f>
        <v>0</v>
      </c>
      <c r="P69" s="8"/>
      <c r="Q69" s="475" t="s">
        <v>488</v>
      </c>
      <c r="R69" s="475"/>
    </row>
    <row r="70" spans="1:18" x14ac:dyDescent="0.2">
      <c r="A70" s="422">
        <f t="shared" si="3"/>
        <v>44026.719999999885</v>
      </c>
      <c r="B70" s="505"/>
      <c r="C70" s="9"/>
      <c r="D70" s="9"/>
      <c r="E70" s="9"/>
      <c r="F70" s="9"/>
      <c r="G70" s="9"/>
      <c r="H70" s="475">
        <v>0</v>
      </c>
      <c r="I70" s="475">
        <v>0</v>
      </c>
      <c r="J70" s="475">
        <v>0</v>
      </c>
      <c r="K70" s="475">
        <v>0</v>
      </c>
      <c r="L70" s="475">
        <v>0</v>
      </c>
      <c r="M70" s="475">
        <v>0</v>
      </c>
      <c r="N70" s="475">
        <f t="shared" si="2"/>
        <v>0</v>
      </c>
      <c r="O70" s="8">
        <f>'Vero Monthly Peaks'!H84</f>
        <v>0</v>
      </c>
      <c r="P70" s="8"/>
      <c r="Q70" s="475" t="s">
        <v>487</v>
      </c>
      <c r="R70" s="475"/>
    </row>
    <row r="71" spans="1:18" x14ac:dyDescent="0.2">
      <c r="A71" s="422">
        <f t="shared" si="3"/>
        <v>44057.139999999883</v>
      </c>
      <c r="B71" s="505"/>
      <c r="C71" s="9"/>
      <c r="D71" s="9"/>
      <c r="E71" s="9"/>
      <c r="F71" s="9"/>
      <c r="G71" s="9"/>
      <c r="H71" s="475">
        <v>0</v>
      </c>
      <c r="I71" s="475">
        <v>0</v>
      </c>
      <c r="J71" s="475">
        <v>0</v>
      </c>
      <c r="K71" s="475">
        <v>0</v>
      </c>
      <c r="L71" s="475">
        <v>0</v>
      </c>
      <c r="M71" s="475">
        <v>0</v>
      </c>
      <c r="N71" s="475">
        <f t="shared" si="2"/>
        <v>0</v>
      </c>
      <c r="O71" s="8">
        <f>'Vero Monthly Peaks'!I84</f>
        <v>0</v>
      </c>
      <c r="P71" s="8"/>
      <c r="Q71" s="475" t="s">
        <v>486</v>
      </c>
      <c r="R71" s="475"/>
    </row>
    <row r="72" spans="1:18" x14ac:dyDescent="0.2">
      <c r="A72" s="422">
        <f t="shared" si="3"/>
        <v>44087.559999999881</v>
      </c>
      <c r="B72" s="505"/>
      <c r="C72" s="9"/>
      <c r="D72" s="9"/>
      <c r="E72" s="9"/>
      <c r="F72" s="9"/>
      <c r="G72" s="9"/>
      <c r="H72" s="475">
        <v>0</v>
      </c>
      <c r="I72" s="475">
        <v>0</v>
      </c>
      <c r="J72" s="475">
        <v>0</v>
      </c>
      <c r="K72" s="475">
        <v>0</v>
      </c>
      <c r="L72" s="475">
        <v>0</v>
      </c>
      <c r="M72" s="475">
        <v>0</v>
      </c>
      <c r="N72" s="475">
        <f t="shared" si="2"/>
        <v>0</v>
      </c>
      <c r="O72" s="8">
        <f>'Vero Monthly Peaks'!J84</f>
        <v>0</v>
      </c>
      <c r="P72" s="8"/>
      <c r="Q72" s="475" t="s">
        <v>485</v>
      </c>
      <c r="R72" s="475"/>
    </row>
    <row r="73" spans="1:18" x14ac:dyDescent="0.2">
      <c r="A73" s="422">
        <f t="shared" si="3"/>
        <v>44117.97999999988</v>
      </c>
      <c r="B73" s="505"/>
      <c r="C73" s="9"/>
      <c r="D73" s="9"/>
      <c r="E73" s="9"/>
      <c r="F73" s="9"/>
      <c r="G73" s="9"/>
      <c r="H73" s="475">
        <v>0</v>
      </c>
      <c r="I73" s="475">
        <v>0</v>
      </c>
      <c r="J73" s="475">
        <v>0</v>
      </c>
      <c r="K73" s="475">
        <v>0</v>
      </c>
      <c r="L73" s="475">
        <v>0</v>
      </c>
      <c r="M73" s="475">
        <v>0</v>
      </c>
      <c r="N73" s="475">
        <f t="shared" si="2"/>
        <v>0</v>
      </c>
      <c r="O73" s="8">
        <f>'Vero Monthly Peaks'!K84</f>
        <v>0</v>
      </c>
      <c r="P73" s="8"/>
      <c r="Q73" s="475" t="s">
        <v>484</v>
      </c>
      <c r="R73" s="475"/>
    </row>
    <row r="74" spans="1:18" x14ac:dyDescent="0.2">
      <c r="A74" s="422">
        <f t="shared" si="3"/>
        <v>44148.399999999878</v>
      </c>
      <c r="B74" s="505"/>
      <c r="C74" s="9"/>
      <c r="D74" s="9"/>
      <c r="E74" s="9"/>
      <c r="F74" s="9"/>
      <c r="G74" s="9"/>
      <c r="H74" s="475">
        <v>0</v>
      </c>
      <c r="I74" s="475">
        <v>0</v>
      </c>
      <c r="J74" s="475">
        <v>0</v>
      </c>
      <c r="K74" s="475">
        <v>0</v>
      </c>
      <c r="L74" s="475">
        <v>0</v>
      </c>
      <c r="M74" s="475">
        <v>0</v>
      </c>
      <c r="N74" s="475">
        <f t="shared" si="2"/>
        <v>0</v>
      </c>
      <c r="O74" s="8">
        <f>'Vero Monthly Peaks'!L84</f>
        <v>0</v>
      </c>
      <c r="P74" s="8"/>
      <c r="Q74" s="475" t="s">
        <v>483</v>
      </c>
      <c r="R74" s="475"/>
    </row>
    <row r="75" spans="1:18" x14ac:dyDescent="0.2">
      <c r="A75" s="422">
        <f t="shared" si="3"/>
        <v>44178.819999999876</v>
      </c>
      <c r="B75" s="505"/>
      <c r="C75" s="9"/>
      <c r="D75" s="9"/>
      <c r="E75" s="9"/>
      <c r="F75" s="9"/>
      <c r="G75" s="9"/>
      <c r="H75" s="475">
        <v>0</v>
      </c>
      <c r="I75" s="475">
        <v>0</v>
      </c>
      <c r="J75" s="475">
        <v>0</v>
      </c>
      <c r="K75" s="475">
        <v>0</v>
      </c>
      <c r="L75" s="475">
        <v>0</v>
      </c>
      <c r="M75" s="475">
        <v>0</v>
      </c>
      <c r="N75" s="475">
        <f t="shared" si="2"/>
        <v>0</v>
      </c>
      <c r="O75" s="8">
        <f>'Vero Monthly Peaks'!M84</f>
        <v>0</v>
      </c>
      <c r="P75" s="8"/>
      <c r="Q75" s="475" t="s">
        <v>482</v>
      </c>
      <c r="R75" s="475"/>
    </row>
    <row r="76" spans="1:18" x14ac:dyDescent="0.2">
      <c r="A76" s="422">
        <f t="shared" si="3"/>
        <v>44209.239999999874</v>
      </c>
      <c r="B76" s="505"/>
      <c r="C76" s="9"/>
      <c r="D76" s="9"/>
      <c r="E76" s="9"/>
      <c r="F76" s="9"/>
      <c r="G76" s="9"/>
      <c r="H76" s="475">
        <v>0</v>
      </c>
      <c r="I76" s="475">
        <v>0</v>
      </c>
      <c r="J76" s="475">
        <v>0</v>
      </c>
      <c r="K76" s="475">
        <v>0</v>
      </c>
      <c r="L76" s="475">
        <v>0</v>
      </c>
      <c r="M76" s="475">
        <v>0</v>
      </c>
      <c r="N76" s="475">
        <f t="shared" si="2"/>
        <v>0</v>
      </c>
      <c r="O76" s="8">
        <f>'Vero Monthly Peaks'!B85</f>
        <v>0</v>
      </c>
      <c r="P76" s="8"/>
      <c r="Q76" s="475" t="s">
        <v>493</v>
      </c>
      <c r="R76" s="475"/>
    </row>
    <row r="77" spans="1:18" x14ac:dyDescent="0.2">
      <c r="A77" s="422">
        <f t="shared" si="3"/>
        <v>44239.659999999873</v>
      </c>
      <c r="B77" s="505"/>
      <c r="C77" s="9"/>
      <c r="D77" s="9"/>
      <c r="E77" s="9"/>
      <c r="F77" s="9"/>
      <c r="G77" s="9"/>
      <c r="H77" s="475">
        <v>0</v>
      </c>
      <c r="I77" s="475">
        <v>0</v>
      </c>
      <c r="J77" s="475">
        <v>0</v>
      </c>
      <c r="K77" s="475">
        <v>0</v>
      </c>
      <c r="L77" s="475">
        <v>0</v>
      </c>
      <c r="M77" s="475">
        <v>0</v>
      </c>
      <c r="N77" s="475">
        <f t="shared" si="2"/>
        <v>0</v>
      </c>
      <c r="O77" s="8">
        <f>'Vero Monthly Peaks'!C85</f>
        <v>0</v>
      </c>
      <c r="P77" s="8"/>
      <c r="Q77" s="475" t="s">
        <v>492</v>
      </c>
      <c r="R77" s="475"/>
    </row>
    <row r="78" spans="1:18" x14ac:dyDescent="0.2">
      <c r="A78" s="422">
        <f t="shared" si="3"/>
        <v>44270.079999999871</v>
      </c>
      <c r="B78" s="505"/>
      <c r="C78" s="9"/>
      <c r="D78" s="9"/>
      <c r="E78" s="9"/>
      <c r="F78" s="9"/>
      <c r="G78" s="9"/>
      <c r="H78" s="475">
        <v>0</v>
      </c>
      <c r="I78" s="475">
        <v>0</v>
      </c>
      <c r="J78" s="475">
        <v>0</v>
      </c>
      <c r="K78" s="475">
        <v>0</v>
      </c>
      <c r="L78" s="475">
        <v>0</v>
      </c>
      <c r="M78" s="475">
        <v>0</v>
      </c>
      <c r="N78" s="475">
        <f t="shared" si="2"/>
        <v>0</v>
      </c>
      <c r="O78" s="8">
        <f>'Vero Monthly Peaks'!D85</f>
        <v>0</v>
      </c>
      <c r="P78" s="8"/>
      <c r="Q78" s="475" t="s">
        <v>491</v>
      </c>
      <c r="R78" s="475"/>
    </row>
    <row r="79" spans="1:18" x14ac:dyDescent="0.2">
      <c r="A79" s="422">
        <f t="shared" si="3"/>
        <v>44300.499999999869</v>
      </c>
      <c r="B79" s="505"/>
      <c r="C79" s="9"/>
      <c r="D79" s="9"/>
      <c r="E79" s="9"/>
      <c r="F79" s="9"/>
      <c r="G79" s="9"/>
      <c r="H79" s="475">
        <v>0</v>
      </c>
      <c r="I79" s="475">
        <v>0</v>
      </c>
      <c r="J79" s="475">
        <v>0</v>
      </c>
      <c r="K79" s="475">
        <v>0</v>
      </c>
      <c r="L79" s="475">
        <v>0</v>
      </c>
      <c r="M79" s="475">
        <v>0</v>
      </c>
      <c r="N79" s="475">
        <f t="shared" si="2"/>
        <v>0</v>
      </c>
      <c r="O79" s="8">
        <f>'Vero Monthly Peaks'!E85</f>
        <v>0</v>
      </c>
      <c r="P79" s="8"/>
      <c r="Q79" s="475" t="s">
        <v>490</v>
      </c>
      <c r="R79" s="475"/>
    </row>
    <row r="80" spans="1:18" x14ac:dyDescent="0.2">
      <c r="A80" s="422">
        <f t="shared" si="3"/>
        <v>44330.919999999867</v>
      </c>
      <c r="B80" s="505"/>
      <c r="C80" s="9"/>
      <c r="D80" s="9"/>
      <c r="E80" s="9"/>
      <c r="F80" s="9"/>
      <c r="G80" s="9"/>
      <c r="H80" s="475">
        <v>0</v>
      </c>
      <c r="I80" s="475">
        <v>0</v>
      </c>
      <c r="J80" s="475">
        <v>0</v>
      </c>
      <c r="K80" s="475">
        <v>0</v>
      </c>
      <c r="L80" s="475">
        <v>0</v>
      </c>
      <c r="M80" s="475">
        <v>0</v>
      </c>
      <c r="N80" s="475">
        <f t="shared" si="2"/>
        <v>0</v>
      </c>
      <c r="O80" s="8">
        <f>'Vero Monthly Peaks'!F85</f>
        <v>0</v>
      </c>
      <c r="P80" s="8"/>
      <c r="Q80" s="475" t="s">
        <v>489</v>
      </c>
      <c r="R80" s="475"/>
    </row>
    <row r="81" spans="1:18" x14ac:dyDescent="0.2">
      <c r="A81" s="422">
        <f t="shared" si="3"/>
        <v>44361.339999999866</v>
      </c>
      <c r="B81" s="505"/>
      <c r="C81" s="9"/>
      <c r="D81" s="9"/>
      <c r="E81" s="9"/>
      <c r="F81" s="9"/>
      <c r="G81" s="9"/>
      <c r="H81" s="475">
        <v>0</v>
      </c>
      <c r="I81" s="475">
        <v>0</v>
      </c>
      <c r="J81" s="475">
        <v>0</v>
      </c>
      <c r="K81" s="475">
        <v>0</v>
      </c>
      <c r="L81" s="475">
        <v>0</v>
      </c>
      <c r="M81" s="475">
        <v>0</v>
      </c>
      <c r="N81" s="475">
        <f t="shared" si="2"/>
        <v>0</v>
      </c>
      <c r="O81" s="8">
        <f>'Vero Monthly Peaks'!G85</f>
        <v>0</v>
      </c>
      <c r="P81" s="8"/>
      <c r="Q81" s="475" t="s">
        <v>488</v>
      </c>
      <c r="R81" s="475"/>
    </row>
    <row r="82" spans="1:18" x14ac:dyDescent="0.2">
      <c r="A82" s="422">
        <f t="shared" si="3"/>
        <v>44391.759999999864</v>
      </c>
      <c r="B82" s="505"/>
      <c r="C82" s="9"/>
      <c r="D82" s="9"/>
      <c r="E82" s="9"/>
      <c r="F82" s="9"/>
      <c r="G82" s="9"/>
      <c r="H82" s="475">
        <v>0</v>
      </c>
      <c r="I82" s="475">
        <v>0</v>
      </c>
      <c r="J82" s="475">
        <v>0</v>
      </c>
      <c r="K82" s="475">
        <v>0</v>
      </c>
      <c r="L82" s="475">
        <v>0</v>
      </c>
      <c r="M82" s="475">
        <v>0</v>
      </c>
      <c r="N82" s="475">
        <f t="shared" si="2"/>
        <v>0</v>
      </c>
      <c r="O82" s="8">
        <f>'Vero Monthly Peaks'!H85</f>
        <v>0</v>
      </c>
      <c r="P82" s="8"/>
      <c r="Q82" s="475" t="s">
        <v>487</v>
      </c>
      <c r="R82" s="475"/>
    </row>
    <row r="83" spans="1:18" x14ac:dyDescent="0.2">
      <c r="A83" s="422">
        <f t="shared" si="3"/>
        <v>44422.179999999862</v>
      </c>
      <c r="B83" s="505"/>
      <c r="C83" s="9"/>
      <c r="D83" s="9"/>
      <c r="E83" s="9"/>
      <c r="F83" s="9"/>
      <c r="G83" s="9"/>
      <c r="H83" s="475">
        <v>0</v>
      </c>
      <c r="I83" s="475">
        <v>0</v>
      </c>
      <c r="J83" s="475">
        <v>0</v>
      </c>
      <c r="K83" s="475">
        <v>0</v>
      </c>
      <c r="L83" s="475">
        <v>0</v>
      </c>
      <c r="M83" s="475">
        <v>0</v>
      </c>
      <c r="N83" s="475">
        <f t="shared" si="2"/>
        <v>0</v>
      </c>
      <c r="O83" s="8">
        <f>'Vero Monthly Peaks'!I85</f>
        <v>0</v>
      </c>
      <c r="P83" s="8"/>
      <c r="Q83" s="475" t="s">
        <v>486</v>
      </c>
      <c r="R83" s="475"/>
    </row>
    <row r="84" spans="1:18" x14ac:dyDescent="0.2">
      <c r="A84" s="422">
        <f t="shared" si="3"/>
        <v>44452.59999999986</v>
      </c>
      <c r="B84" s="505"/>
      <c r="C84" s="9"/>
      <c r="D84" s="9"/>
      <c r="E84" s="9"/>
      <c r="F84" s="9"/>
      <c r="G84" s="9"/>
      <c r="H84" s="475">
        <v>0</v>
      </c>
      <c r="I84" s="475">
        <v>0</v>
      </c>
      <c r="J84" s="475">
        <v>0</v>
      </c>
      <c r="K84" s="475">
        <v>0</v>
      </c>
      <c r="L84" s="475">
        <v>0</v>
      </c>
      <c r="M84" s="475">
        <v>0</v>
      </c>
      <c r="N84" s="475">
        <f t="shared" si="2"/>
        <v>0</v>
      </c>
      <c r="O84" s="8">
        <f>'Vero Monthly Peaks'!J85</f>
        <v>0</v>
      </c>
      <c r="P84" s="8"/>
      <c r="Q84" s="475" t="s">
        <v>485</v>
      </c>
      <c r="R84" s="475"/>
    </row>
    <row r="85" spans="1:18" x14ac:dyDescent="0.2">
      <c r="A85" s="422">
        <f t="shared" si="3"/>
        <v>44483.019999999859</v>
      </c>
      <c r="B85" s="505"/>
      <c r="C85" s="9"/>
      <c r="D85" s="9"/>
      <c r="E85" s="9"/>
      <c r="F85" s="9"/>
      <c r="G85" s="9"/>
      <c r="H85" s="475">
        <v>0</v>
      </c>
      <c r="I85" s="475">
        <v>0</v>
      </c>
      <c r="J85" s="475">
        <v>0</v>
      </c>
      <c r="K85" s="475">
        <v>0</v>
      </c>
      <c r="L85" s="475">
        <v>0</v>
      </c>
      <c r="M85" s="475">
        <v>0</v>
      </c>
      <c r="N85" s="475">
        <f t="shared" si="2"/>
        <v>0</v>
      </c>
      <c r="O85" s="8">
        <f>'Vero Monthly Peaks'!K85</f>
        <v>0</v>
      </c>
      <c r="P85" s="8"/>
      <c r="Q85" s="475" t="s">
        <v>484</v>
      </c>
      <c r="R85" s="475"/>
    </row>
    <row r="86" spans="1:18" x14ac:dyDescent="0.2">
      <c r="A86" s="422">
        <f t="shared" si="3"/>
        <v>44513.439999999857</v>
      </c>
      <c r="B86" s="505"/>
      <c r="C86" s="9"/>
      <c r="D86" s="9"/>
      <c r="E86" s="9"/>
      <c r="F86" s="9"/>
      <c r="G86" s="9"/>
      <c r="H86" s="475">
        <v>0</v>
      </c>
      <c r="I86" s="475">
        <v>0</v>
      </c>
      <c r="J86" s="475">
        <v>0</v>
      </c>
      <c r="K86" s="475">
        <v>0</v>
      </c>
      <c r="L86" s="475">
        <v>0</v>
      </c>
      <c r="M86" s="475">
        <v>0</v>
      </c>
      <c r="N86" s="475">
        <f t="shared" si="2"/>
        <v>0</v>
      </c>
      <c r="O86" s="8">
        <f>'Vero Monthly Peaks'!L85</f>
        <v>0</v>
      </c>
      <c r="P86" s="8"/>
      <c r="Q86" s="475" t="s">
        <v>483</v>
      </c>
      <c r="R86" s="475"/>
    </row>
    <row r="87" spans="1:18" x14ac:dyDescent="0.2">
      <c r="A87" s="422">
        <f t="shared" si="3"/>
        <v>44543.859999999855</v>
      </c>
      <c r="B87" s="505"/>
      <c r="C87" s="9"/>
      <c r="D87" s="9"/>
      <c r="E87" s="9"/>
      <c r="F87" s="9"/>
      <c r="G87" s="9"/>
      <c r="H87" s="475">
        <v>0</v>
      </c>
      <c r="I87" s="475">
        <v>0</v>
      </c>
      <c r="J87" s="475">
        <v>0</v>
      </c>
      <c r="K87" s="475">
        <v>0</v>
      </c>
      <c r="L87" s="475">
        <v>0</v>
      </c>
      <c r="M87" s="475">
        <v>0</v>
      </c>
      <c r="N87" s="475">
        <f t="shared" si="2"/>
        <v>0</v>
      </c>
      <c r="O87" s="8">
        <f>'Vero Monthly Peaks'!M85</f>
        <v>0</v>
      </c>
      <c r="P87" s="8"/>
      <c r="Q87" s="475" t="s">
        <v>482</v>
      </c>
      <c r="R87" s="475"/>
    </row>
    <row r="88" spans="1:18" x14ac:dyDescent="0.2">
      <c r="A88" s="422">
        <f t="shared" si="3"/>
        <v>44574.279999999853</v>
      </c>
      <c r="B88" s="505"/>
      <c r="C88" s="9"/>
      <c r="D88" s="9"/>
      <c r="E88" s="9"/>
      <c r="F88" s="9"/>
      <c r="G88" s="9"/>
      <c r="H88" s="475">
        <v>0</v>
      </c>
      <c r="I88" s="475">
        <v>0</v>
      </c>
      <c r="J88" s="475">
        <v>0</v>
      </c>
      <c r="K88" s="475">
        <v>0</v>
      </c>
      <c r="L88" s="475">
        <v>0</v>
      </c>
      <c r="M88" s="475">
        <v>0</v>
      </c>
      <c r="N88" s="475">
        <f t="shared" si="2"/>
        <v>0</v>
      </c>
      <c r="O88" s="8">
        <f>'Vero Monthly Peaks'!B86</f>
        <v>0</v>
      </c>
      <c r="P88" s="8"/>
      <c r="Q88" s="475" t="s">
        <v>493</v>
      </c>
      <c r="R88" s="475"/>
    </row>
    <row r="89" spans="1:18" x14ac:dyDescent="0.2">
      <c r="A89" s="422">
        <f t="shared" si="3"/>
        <v>44604.699999999852</v>
      </c>
      <c r="B89" s="505"/>
      <c r="C89" s="9"/>
      <c r="D89" s="9"/>
      <c r="E89" s="9"/>
      <c r="F89" s="9"/>
      <c r="G89" s="9"/>
      <c r="H89" s="475">
        <v>0</v>
      </c>
      <c r="I89" s="475">
        <v>0</v>
      </c>
      <c r="J89" s="475">
        <v>0</v>
      </c>
      <c r="K89" s="475">
        <v>0</v>
      </c>
      <c r="L89" s="475">
        <v>0</v>
      </c>
      <c r="M89" s="475">
        <v>0</v>
      </c>
      <c r="N89" s="475">
        <f t="shared" si="2"/>
        <v>0</v>
      </c>
      <c r="O89" s="8">
        <f>'Vero Monthly Peaks'!C86</f>
        <v>0</v>
      </c>
      <c r="P89" s="8"/>
      <c r="Q89" s="475" t="s">
        <v>492</v>
      </c>
      <c r="R89" s="475"/>
    </row>
    <row r="90" spans="1:18" x14ac:dyDescent="0.2">
      <c r="A90" s="422">
        <f t="shared" si="3"/>
        <v>44635.11999999985</v>
      </c>
      <c r="B90" s="505"/>
      <c r="C90" s="9"/>
      <c r="D90" s="9"/>
      <c r="E90" s="9"/>
      <c r="F90" s="9"/>
      <c r="G90" s="9"/>
      <c r="H90" s="475">
        <v>0</v>
      </c>
      <c r="I90" s="475">
        <v>0</v>
      </c>
      <c r="J90" s="475">
        <v>0</v>
      </c>
      <c r="K90" s="475">
        <v>0</v>
      </c>
      <c r="L90" s="475">
        <v>0</v>
      </c>
      <c r="M90" s="475">
        <v>0</v>
      </c>
      <c r="N90" s="475">
        <f t="shared" si="2"/>
        <v>0</v>
      </c>
      <c r="O90" s="8">
        <f>'Vero Monthly Peaks'!D86</f>
        <v>0</v>
      </c>
      <c r="P90" s="8"/>
      <c r="Q90" s="475" t="s">
        <v>491</v>
      </c>
      <c r="R90" s="475"/>
    </row>
    <row r="91" spans="1:18" x14ac:dyDescent="0.2">
      <c r="A91" s="422">
        <f t="shared" si="3"/>
        <v>44665.539999999848</v>
      </c>
      <c r="B91" s="505"/>
      <c r="C91" s="9"/>
      <c r="D91" s="9"/>
      <c r="E91" s="9"/>
      <c r="F91" s="9"/>
      <c r="G91" s="9"/>
      <c r="H91" s="475">
        <v>0</v>
      </c>
      <c r="I91" s="475">
        <v>0</v>
      </c>
      <c r="J91" s="475">
        <v>0</v>
      </c>
      <c r="K91" s="475">
        <v>0</v>
      </c>
      <c r="L91" s="475">
        <v>0</v>
      </c>
      <c r="M91" s="475">
        <v>0</v>
      </c>
      <c r="N91" s="475">
        <f t="shared" si="2"/>
        <v>0</v>
      </c>
      <c r="O91" s="8">
        <f>'Vero Monthly Peaks'!E86</f>
        <v>0</v>
      </c>
      <c r="P91" s="8"/>
      <c r="Q91" s="475" t="s">
        <v>490</v>
      </c>
      <c r="R91" s="475"/>
    </row>
    <row r="92" spans="1:18" x14ac:dyDescent="0.2">
      <c r="A92" s="422">
        <f t="shared" si="3"/>
        <v>44695.959999999846</v>
      </c>
      <c r="B92" s="505"/>
      <c r="C92" s="9"/>
      <c r="D92" s="9"/>
      <c r="E92" s="9"/>
      <c r="F92" s="9"/>
      <c r="G92" s="9"/>
      <c r="H92" s="475">
        <v>0</v>
      </c>
      <c r="I92" s="475">
        <v>0</v>
      </c>
      <c r="J92" s="475">
        <v>0</v>
      </c>
      <c r="K92" s="475">
        <v>0</v>
      </c>
      <c r="L92" s="475">
        <v>0</v>
      </c>
      <c r="M92" s="475">
        <v>0</v>
      </c>
      <c r="N92" s="475">
        <f t="shared" si="2"/>
        <v>0</v>
      </c>
      <c r="O92" s="8">
        <f>'Vero Monthly Peaks'!F86</f>
        <v>0</v>
      </c>
      <c r="P92" s="8"/>
      <c r="Q92" s="475" t="s">
        <v>489</v>
      </c>
      <c r="R92" s="475"/>
    </row>
    <row r="93" spans="1:18" x14ac:dyDescent="0.2">
      <c r="A93" s="422">
        <f t="shared" si="3"/>
        <v>44726.379999999845</v>
      </c>
      <c r="B93" s="505"/>
      <c r="C93" s="9"/>
      <c r="D93" s="9"/>
      <c r="E93" s="9"/>
      <c r="F93" s="9"/>
      <c r="G93" s="9"/>
      <c r="H93" s="475">
        <v>0</v>
      </c>
      <c r="I93" s="475">
        <v>0</v>
      </c>
      <c r="J93" s="475">
        <v>0</v>
      </c>
      <c r="K93" s="475">
        <v>0</v>
      </c>
      <c r="L93" s="475">
        <v>0</v>
      </c>
      <c r="M93" s="475">
        <v>0</v>
      </c>
      <c r="N93" s="475">
        <f t="shared" si="2"/>
        <v>0</v>
      </c>
      <c r="O93" s="8">
        <f>'Vero Monthly Peaks'!G86</f>
        <v>0</v>
      </c>
      <c r="P93" s="8"/>
      <c r="Q93" s="475" t="s">
        <v>488</v>
      </c>
      <c r="R93" s="475"/>
    </row>
    <row r="94" spans="1:18" x14ac:dyDescent="0.2">
      <c r="A94" s="422">
        <f t="shared" si="3"/>
        <v>44756.799999999843</v>
      </c>
      <c r="B94" s="505"/>
      <c r="C94" s="9"/>
      <c r="D94" s="9"/>
      <c r="E94" s="9"/>
      <c r="F94" s="9"/>
      <c r="G94" s="9"/>
      <c r="H94" s="475">
        <v>0</v>
      </c>
      <c r="I94" s="475">
        <v>0</v>
      </c>
      <c r="J94" s="475">
        <v>0</v>
      </c>
      <c r="K94" s="475">
        <v>0</v>
      </c>
      <c r="L94" s="475">
        <v>0</v>
      </c>
      <c r="M94" s="475">
        <v>0</v>
      </c>
      <c r="N94" s="475">
        <f t="shared" si="2"/>
        <v>0</v>
      </c>
      <c r="O94" s="8">
        <f>'Vero Monthly Peaks'!H86</f>
        <v>0</v>
      </c>
      <c r="P94" s="8"/>
      <c r="Q94" s="475" t="s">
        <v>487</v>
      </c>
      <c r="R94" s="475"/>
    </row>
    <row r="95" spans="1:18" x14ac:dyDescent="0.2">
      <c r="A95" s="422">
        <f t="shared" si="3"/>
        <v>44787.219999999841</v>
      </c>
      <c r="B95" s="505"/>
      <c r="C95" s="9"/>
      <c r="D95" s="9"/>
      <c r="E95" s="9"/>
      <c r="F95" s="9"/>
      <c r="G95" s="9"/>
      <c r="H95" s="475">
        <v>0</v>
      </c>
      <c r="I95" s="475">
        <v>0</v>
      </c>
      <c r="J95" s="475">
        <v>0</v>
      </c>
      <c r="K95" s="475">
        <v>0</v>
      </c>
      <c r="L95" s="475">
        <v>0</v>
      </c>
      <c r="M95" s="475">
        <v>0</v>
      </c>
      <c r="N95" s="475">
        <f t="shared" si="2"/>
        <v>0</v>
      </c>
      <c r="O95" s="8">
        <f>'Vero Monthly Peaks'!I86</f>
        <v>0</v>
      </c>
      <c r="P95" s="8"/>
      <c r="Q95" s="475" t="s">
        <v>486</v>
      </c>
      <c r="R95" s="475"/>
    </row>
    <row r="96" spans="1:18" x14ac:dyDescent="0.2">
      <c r="A96" s="422">
        <f t="shared" si="3"/>
        <v>44817.639999999839</v>
      </c>
      <c r="B96" s="505"/>
      <c r="C96" s="9"/>
      <c r="D96" s="9"/>
      <c r="E96" s="9"/>
      <c r="F96" s="9"/>
      <c r="G96" s="9"/>
      <c r="H96" s="475">
        <v>0</v>
      </c>
      <c r="I96" s="475">
        <v>0</v>
      </c>
      <c r="J96" s="475">
        <v>0</v>
      </c>
      <c r="K96" s="475">
        <v>0</v>
      </c>
      <c r="L96" s="475">
        <v>0</v>
      </c>
      <c r="M96" s="475">
        <v>0</v>
      </c>
      <c r="N96" s="475">
        <f t="shared" si="2"/>
        <v>0</v>
      </c>
      <c r="O96" s="8">
        <f>'Vero Monthly Peaks'!J86</f>
        <v>0</v>
      </c>
      <c r="P96" s="8"/>
      <c r="Q96" s="475" t="s">
        <v>485</v>
      </c>
      <c r="R96" s="475"/>
    </row>
    <row r="97" spans="1:18" x14ac:dyDescent="0.2">
      <c r="A97" s="422">
        <f t="shared" si="3"/>
        <v>44848.059999999838</v>
      </c>
      <c r="B97" s="505"/>
      <c r="C97" s="9"/>
      <c r="D97" s="9"/>
      <c r="E97" s="9"/>
      <c r="F97" s="9"/>
      <c r="G97" s="9"/>
      <c r="H97" s="475">
        <v>0</v>
      </c>
      <c r="I97" s="475">
        <v>0</v>
      </c>
      <c r="J97" s="475">
        <v>0</v>
      </c>
      <c r="K97" s="475">
        <v>0</v>
      </c>
      <c r="L97" s="475">
        <v>0</v>
      </c>
      <c r="M97" s="475">
        <v>0</v>
      </c>
      <c r="N97" s="475">
        <f t="shared" si="2"/>
        <v>0</v>
      </c>
      <c r="O97" s="8">
        <f>'Vero Monthly Peaks'!K86</f>
        <v>0</v>
      </c>
      <c r="P97" s="8"/>
      <c r="Q97" s="475" t="s">
        <v>484</v>
      </c>
      <c r="R97" s="475"/>
    </row>
    <row r="98" spans="1:18" x14ac:dyDescent="0.2">
      <c r="A98" s="422">
        <f t="shared" si="3"/>
        <v>44878.479999999836</v>
      </c>
      <c r="B98" s="505"/>
      <c r="C98" s="9"/>
      <c r="D98" s="9"/>
      <c r="E98" s="9"/>
      <c r="F98" s="9"/>
      <c r="G98" s="9"/>
      <c r="H98" s="475">
        <v>0</v>
      </c>
      <c r="I98" s="475">
        <v>0</v>
      </c>
      <c r="J98" s="475">
        <v>0</v>
      </c>
      <c r="K98" s="475">
        <v>0</v>
      </c>
      <c r="L98" s="475">
        <v>0</v>
      </c>
      <c r="M98" s="475">
        <v>0</v>
      </c>
      <c r="N98" s="475">
        <f t="shared" si="2"/>
        <v>0</v>
      </c>
      <c r="O98" s="8">
        <f>'Vero Monthly Peaks'!L86</f>
        <v>0</v>
      </c>
      <c r="P98" s="8"/>
      <c r="Q98" s="475" t="s">
        <v>483</v>
      </c>
      <c r="R98" s="475"/>
    </row>
    <row r="99" spans="1:18" x14ac:dyDescent="0.2">
      <c r="A99" s="422">
        <f t="shared" si="3"/>
        <v>44908.899999999834</v>
      </c>
      <c r="B99" s="505"/>
      <c r="C99" s="9"/>
      <c r="D99" s="9"/>
      <c r="E99" s="9"/>
      <c r="F99" s="9"/>
      <c r="G99" s="9"/>
      <c r="H99" s="475">
        <v>0</v>
      </c>
      <c r="I99" s="475">
        <v>0</v>
      </c>
      <c r="J99" s="475">
        <v>0</v>
      </c>
      <c r="K99" s="475">
        <v>0</v>
      </c>
      <c r="L99" s="475">
        <v>0</v>
      </c>
      <c r="M99" s="475">
        <v>0</v>
      </c>
      <c r="N99" s="475">
        <f t="shared" si="2"/>
        <v>0</v>
      </c>
      <c r="O99" s="8">
        <f>'Vero Monthly Peaks'!M86</f>
        <v>0</v>
      </c>
      <c r="P99" s="8"/>
      <c r="Q99" s="475" t="s">
        <v>482</v>
      </c>
      <c r="R99" s="475"/>
    </row>
    <row r="100" spans="1:18" x14ac:dyDescent="0.2">
      <c r="A100" s="422">
        <f t="shared" si="3"/>
        <v>44939.319999999832</v>
      </c>
      <c r="B100" s="505"/>
      <c r="C100" s="9"/>
      <c r="D100" s="9"/>
      <c r="E100" s="9"/>
      <c r="F100" s="9"/>
      <c r="G100" s="9"/>
      <c r="H100" s="475">
        <v>0</v>
      </c>
      <c r="I100" s="475">
        <v>0</v>
      </c>
      <c r="J100" s="475">
        <v>0</v>
      </c>
      <c r="K100" s="475">
        <v>0</v>
      </c>
      <c r="L100" s="475">
        <v>0</v>
      </c>
      <c r="M100" s="475">
        <v>0</v>
      </c>
      <c r="N100" s="475">
        <f t="shared" si="2"/>
        <v>0</v>
      </c>
      <c r="O100" s="8">
        <f>'Vero Monthly Peaks'!B87</f>
        <v>0</v>
      </c>
      <c r="P100" s="8"/>
      <c r="Q100" s="475" t="s">
        <v>493</v>
      </c>
      <c r="R100" s="475"/>
    </row>
    <row r="101" spans="1:18" x14ac:dyDescent="0.2">
      <c r="A101" s="422">
        <f t="shared" si="3"/>
        <v>44969.739999999831</v>
      </c>
      <c r="B101" s="505"/>
      <c r="C101" s="9"/>
      <c r="D101" s="9"/>
      <c r="E101" s="9"/>
      <c r="F101" s="9"/>
      <c r="G101" s="9"/>
      <c r="H101" s="475">
        <v>0</v>
      </c>
      <c r="I101" s="475">
        <v>0</v>
      </c>
      <c r="J101" s="475">
        <v>0</v>
      </c>
      <c r="K101" s="475">
        <v>0</v>
      </c>
      <c r="L101" s="475">
        <v>0</v>
      </c>
      <c r="M101" s="475">
        <v>0</v>
      </c>
      <c r="N101" s="475">
        <f t="shared" si="2"/>
        <v>0</v>
      </c>
      <c r="O101" s="8">
        <f>'Vero Monthly Peaks'!C87</f>
        <v>0</v>
      </c>
      <c r="P101" s="8"/>
      <c r="Q101" s="475" t="s">
        <v>492</v>
      </c>
      <c r="R101" s="475"/>
    </row>
    <row r="102" spans="1:18" x14ac:dyDescent="0.2">
      <c r="A102" s="422">
        <f t="shared" si="3"/>
        <v>45000.159999999829</v>
      </c>
      <c r="B102" s="505"/>
      <c r="C102" s="9"/>
      <c r="D102" s="9"/>
      <c r="E102" s="9"/>
      <c r="F102" s="9"/>
      <c r="G102" s="9"/>
      <c r="H102" s="475">
        <v>0</v>
      </c>
      <c r="I102" s="475">
        <v>0</v>
      </c>
      <c r="J102" s="475">
        <v>0</v>
      </c>
      <c r="K102" s="475">
        <v>0</v>
      </c>
      <c r="L102" s="475">
        <v>0</v>
      </c>
      <c r="M102" s="475">
        <v>0</v>
      </c>
      <c r="N102" s="475">
        <f t="shared" si="2"/>
        <v>0</v>
      </c>
      <c r="O102" s="8">
        <f>'Vero Monthly Peaks'!D87</f>
        <v>0</v>
      </c>
      <c r="P102" s="8"/>
      <c r="Q102" s="475" t="s">
        <v>491</v>
      </c>
      <c r="R102" s="475"/>
    </row>
    <row r="103" spans="1:18" x14ac:dyDescent="0.2">
      <c r="A103" s="422">
        <f t="shared" si="3"/>
        <v>45030.579999999827</v>
      </c>
      <c r="B103" s="505"/>
      <c r="C103" s="9"/>
      <c r="D103" s="9"/>
      <c r="E103" s="9"/>
      <c r="F103" s="9"/>
      <c r="G103" s="9"/>
      <c r="H103" s="475">
        <v>0</v>
      </c>
      <c r="I103" s="475">
        <v>0</v>
      </c>
      <c r="J103" s="475">
        <v>0</v>
      </c>
      <c r="K103" s="475">
        <v>0</v>
      </c>
      <c r="L103" s="475">
        <v>0</v>
      </c>
      <c r="M103" s="475">
        <v>0</v>
      </c>
      <c r="N103" s="475">
        <f t="shared" si="2"/>
        <v>0</v>
      </c>
      <c r="O103" s="8">
        <f>'Vero Monthly Peaks'!E87</f>
        <v>0</v>
      </c>
      <c r="P103" s="8"/>
      <c r="Q103" s="475" t="s">
        <v>490</v>
      </c>
      <c r="R103" s="475"/>
    </row>
    <row r="104" spans="1:18" x14ac:dyDescent="0.2">
      <c r="A104" s="422">
        <f t="shared" si="3"/>
        <v>45060.999999999825</v>
      </c>
      <c r="B104" s="505"/>
      <c r="C104" s="9"/>
      <c r="D104" s="9"/>
      <c r="E104" s="9"/>
      <c r="F104" s="9"/>
      <c r="G104" s="9"/>
      <c r="H104" s="475">
        <v>0</v>
      </c>
      <c r="I104" s="475">
        <v>0</v>
      </c>
      <c r="J104" s="475">
        <v>0</v>
      </c>
      <c r="K104" s="475">
        <v>0</v>
      </c>
      <c r="L104" s="475">
        <v>0</v>
      </c>
      <c r="M104" s="475">
        <v>0</v>
      </c>
      <c r="N104" s="475">
        <f t="shared" si="2"/>
        <v>0</v>
      </c>
      <c r="O104" s="8">
        <f>'Vero Monthly Peaks'!F87</f>
        <v>0</v>
      </c>
      <c r="P104" s="8"/>
      <c r="Q104" s="475" t="s">
        <v>489</v>
      </c>
      <c r="R104" s="475"/>
    </row>
    <row r="105" spans="1:18" x14ac:dyDescent="0.2">
      <c r="A105" s="422">
        <f t="shared" si="3"/>
        <v>45091.419999999824</v>
      </c>
      <c r="B105" s="505"/>
      <c r="C105" s="9"/>
      <c r="D105" s="9"/>
      <c r="E105" s="9"/>
      <c r="F105" s="9"/>
      <c r="G105" s="9"/>
      <c r="H105" s="475">
        <v>0</v>
      </c>
      <c r="I105" s="475">
        <v>0</v>
      </c>
      <c r="J105" s="475">
        <v>0</v>
      </c>
      <c r="K105" s="475">
        <v>0</v>
      </c>
      <c r="L105" s="475">
        <v>0</v>
      </c>
      <c r="M105" s="475">
        <v>0</v>
      </c>
      <c r="N105" s="475">
        <f t="shared" si="2"/>
        <v>0</v>
      </c>
      <c r="O105" s="8">
        <f>'Vero Monthly Peaks'!G87</f>
        <v>0</v>
      </c>
      <c r="P105" s="8"/>
      <c r="Q105" s="475" t="s">
        <v>488</v>
      </c>
      <c r="R105" s="475"/>
    </row>
    <row r="106" spans="1:18" x14ac:dyDescent="0.2">
      <c r="A106" s="422">
        <f t="shared" si="3"/>
        <v>45121.839999999822</v>
      </c>
      <c r="B106" s="505"/>
      <c r="C106" s="9"/>
      <c r="D106" s="9"/>
      <c r="E106" s="9"/>
      <c r="F106" s="9"/>
      <c r="G106" s="9"/>
      <c r="H106" s="475">
        <v>0</v>
      </c>
      <c r="I106" s="475">
        <v>0</v>
      </c>
      <c r="J106" s="475">
        <v>0</v>
      </c>
      <c r="K106" s="475">
        <v>0</v>
      </c>
      <c r="L106" s="475">
        <v>0</v>
      </c>
      <c r="M106" s="475">
        <v>0</v>
      </c>
      <c r="N106" s="475">
        <f t="shared" si="2"/>
        <v>0</v>
      </c>
      <c r="O106" s="8">
        <f>'Vero Monthly Peaks'!H87</f>
        <v>0</v>
      </c>
      <c r="P106" s="8"/>
      <c r="Q106" s="475" t="s">
        <v>487</v>
      </c>
      <c r="R106" s="475"/>
    </row>
    <row r="107" spans="1:18" x14ac:dyDescent="0.2">
      <c r="A107" s="422">
        <f t="shared" si="3"/>
        <v>45152.25999999982</v>
      </c>
      <c r="B107" s="505"/>
      <c r="C107" s="9"/>
      <c r="D107" s="9"/>
      <c r="E107" s="9"/>
      <c r="F107" s="9"/>
      <c r="G107" s="9"/>
      <c r="H107" s="475">
        <v>0</v>
      </c>
      <c r="I107" s="475">
        <v>0</v>
      </c>
      <c r="J107" s="475">
        <v>0</v>
      </c>
      <c r="K107" s="475">
        <v>0</v>
      </c>
      <c r="L107" s="475">
        <v>0</v>
      </c>
      <c r="M107" s="475">
        <v>0</v>
      </c>
      <c r="N107" s="475">
        <f t="shared" si="2"/>
        <v>0</v>
      </c>
      <c r="O107" s="8">
        <f>'Vero Monthly Peaks'!I87</f>
        <v>0</v>
      </c>
      <c r="P107" s="8"/>
      <c r="Q107" s="475" t="s">
        <v>486</v>
      </c>
      <c r="R107" s="475"/>
    </row>
    <row r="108" spans="1:18" x14ac:dyDescent="0.2">
      <c r="A108" s="422">
        <f t="shared" si="3"/>
        <v>45182.679999999818</v>
      </c>
      <c r="B108" s="505"/>
      <c r="C108" s="9"/>
      <c r="D108" s="9"/>
      <c r="E108" s="9"/>
      <c r="F108" s="9"/>
      <c r="G108" s="9"/>
      <c r="H108" s="475">
        <v>0</v>
      </c>
      <c r="I108" s="475">
        <v>0</v>
      </c>
      <c r="J108" s="475">
        <v>0</v>
      </c>
      <c r="K108" s="475">
        <v>0</v>
      </c>
      <c r="L108" s="475">
        <v>0</v>
      </c>
      <c r="M108" s="475">
        <v>0</v>
      </c>
      <c r="N108" s="475">
        <f t="shared" si="2"/>
        <v>0</v>
      </c>
      <c r="O108" s="8">
        <f>'Vero Monthly Peaks'!J87</f>
        <v>0</v>
      </c>
      <c r="P108" s="8"/>
      <c r="Q108" s="475" t="s">
        <v>485</v>
      </c>
      <c r="R108" s="475"/>
    </row>
    <row r="109" spans="1:18" x14ac:dyDescent="0.2">
      <c r="A109" s="422">
        <f t="shared" si="3"/>
        <v>45213.099999999817</v>
      </c>
      <c r="B109" s="505"/>
      <c r="C109" s="9"/>
      <c r="D109" s="9"/>
      <c r="E109" s="9"/>
      <c r="F109" s="9"/>
      <c r="G109" s="9"/>
      <c r="H109" s="475">
        <v>0</v>
      </c>
      <c r="I109" s="475">
        <v>0</v>
      </c>
      <c r="J109" s="475">
        <v>0</v>
      </c>
      <c r="K109" s="475">
        <v>0</v>
      </c>
      <c r="L109" s="475">
        <v>0</v>
      </c>
      <c r="M109" s="475">
        <v>0</v>
      </c>
      <c r="N109" s="475">
        <f t="shared" si="2"/>
        <v>0</v>
      </c>
      <c r="O109" s="8">
        <f>'Vero Monthly Peaks'!K87</f>
        <v>0</v>
      </c>
      <c r="P109" s="8"/>
      <c r="Q109" s="475" t="s">
        <v>484</v>
      </c>
      <c r="R109" s="475"/>
    </row>
    <row r="110" spans="1:18" x14ac:dyDescent="0.2">
      <c r="A110" s="422">
        <f t="shared" si="3"/>
        <v>45243.519999999815</v>
      </c>
      <c r="B110" s="505"/>
      <c r="C110" s="9"/>
      <c r="D110" s="9"/>
      <c r="E110" s="9"/>
      <c r="F110" s="9"/>
      <c r="G110" s="9"/>
      <c r="H110" s="475">
        <v>0</v>
      </c>
      <c r="I110" s="475">
        <v>0</v>
      </c>
      <c r="J110" s="475">
        <v>0</v>
      </c>
      <c r="K110" s="475">
        <v>0</v>
      </c>
      <c r="L110" s="475">
        <v>0</v>
      </c>
      <c r="M110" s="475">
        <v>0</v>
      </c>
      <c r="N110" s="475">
        <f t="shared" si="2"/>
        <v>0</v>
      </c>
      <c r="O110" s="8">
        <f>'Vero Monthly Peaks'!L87</f>
        <v>0</v>
      </c>
      <c r="P110" s="8"/>
      <c r="Q110" s="475" t="s">
        <v>483</v>
      </c>
      <c r="R110" s="475"/>
    </row>
    <row r="111" spans="1:18" x14ac:dyDescent="0.2">
      <c r="A111" s="422">
        <f t="shared" si="3"/>
        <v>45273.939999999813</v>
      </c>
      <c r="B111" s="505"/>
      <c r="C111" s="9"/>
      <c r="D111" s="9"/>
      <c r="E111" s="9"/>
      <c r="F111" s="9"/>
      <c r="G111" s="9"/>
      <c r="H111" s="475">
        <v>0</v>
      </c>
      <c r="I111" s="475">
        <v>0</v>
      </c>
      <c r="J111" s="475">
        <v>0</v>
      </c>
      <c r="K111" s="475">
        <v>0</v>
      </c>
      <c r="L111" s="475">
        <v>0</v>
      </c>
      <c r="M111" s="475">
        <v>0</v>
      </c>
      <c r="N111" s="475">
        <f t="shared" si="2"/>
        <v>0</v>
      </c>
      <c r="O111" s="8">
        <f>'Vero Monthly Peaks'!M87</f>
        <v>0</v>
      </c>
      <c r="P111" s="8"/>
      <c r="Q111" s="475" t="s">
        <v>482</v>
      </c>
      <c r="R111" s="475"/>
    </row>
    <row r="112" spans="1:18" x14ac:dyDescent="0.2">
      <c r="A112" s="422">
        <f t="shared" si="3"/>
        <v>45304.359999999811</v>
      </c>
      <c r="B112" s="505"/>
      <c r="C112" s="9"/>
      <c r="D112" s="9"/>
      <c r="E112" s="9"/>
      <c r="F112" s="9"/>
      <c r="G112" s="9"/>
      <c r="H112" s="475">
        <v>0</v>
      </c>
      <c r="I112" s="475">
        <v>0</v>
      </c>
      <c r="J112" s="475">
        <v>0</v>
      </c>
      <c r="K112" s="475">
        <v>0</v>
      </c>
      <c r="L112" s="475">
        <v>0</v>
      </c>
      <c r="M112" s="475">
        <v>0</v>
      </c>
      <c r="N112" s="475">
        <f t="shared" si="2"/>
        <v>0</v>
      </c>
      <c r="O112" s="8">
        <f>'Vero Monthly Peaks'!B88</f>
        <v>0</v>
      </c>
      <c r="P112" s="8"/>
      <c r="Q112" s="475" t="s">
        <v>493</v>
      </c>
      <c r="R112" s="475"/>
    </row>
    <row r="113" spans="1:18" x14ac:dyDescent="0.2">
      <c r="A113" s="422">
        <f t="shared" si="3"/>
        <v>45334.77999999981</v>
      </c>
      <c r="B113" s="505"/>
      <c r="C113" s="9"/>
      <c r="D113" s="9"/>
      <c r="E113" s="9"/>
      <c r="F113" s="9"/>
      <c r="G113" s="9"/>
      <c r="H113" s="475">
        <v>0</v>
      </c>
      <c r="I113" s="475">
        <v>0</v>
      </c>
      <c r="J113" s="475">
        <v>0</v>
      </c>
      <c r="K113" s="475">
        <v>0</v>
      </c>
      <c r="L113" s="475">
        <v>0</v>
      </c>
      <c r="M113" s="475">
        <v>0</v>
      </c>
      <c r="N113" s="475">
        <f t="shared" si="2"/>
        <v>0</v>
      </c>
      <c r="O113" s="8">
        <f>'Vero Monthly Peaks'!C88</f>
        <v>0</v>
      </c>
      <c r="P113" s="8"/>
      <c r="Q113" s="475" t="s">
        <v>492</v>
      </c>
      <c r="R113" s="475"/>
    </row>
    <row r="114" spans="1:18" x14ac:dyDescent="0.2">
      <c r="A114" s="422">
        <f t="shared" si="3"/>
        <v>45365.199999999808</v>
      </c>
      <c r="B114" s="505"/>
      <c r="C114" s="9"/>
      <c r="D114" s="9"/>
      <c r="E114" s="9"/>
      <c r="F114" s="9"/>
      <c r="G114" s="9"/>
      <c r="H114" s="475">
        <v>0</v>
      </c>
      <c r="I114" s="475">
        <v>0</v>
      </c>
      <c r="J114" s="475">
        <v>0</v>
      </c>
      <c r="K114" s="475">
        <v>0</v>
      </c>
      <c r="L114" s="475">
        <v>0</v>
      </c>
      <c r="M114" s="475">
        <v>0</v>
      </c>
      <c r="N114" s="475">
        <f t="shared" si="2"/>
        <v>0</v>
      </c>
      <c r="O114" s="8">
        <f>'Vero Monthly Peaks'!D88</f>
        <v>0</v>
      </c>
      <c r="P114" s="8"/>
      <c r="Q114" s="475" t="s">
        <v>491</v>
      </c>
      <c r="R114" s="475"/>
    </row>
    <row r="115" spans="1:18" x14ac:dyDescent="0.2">
      <c r="A115" s="422">
        <f t="shared" si="3"/>
        <v>45395.619999999806</v>
      </c>
      <c r="B115" s="505"/>
      <c r="C115" s="9"/>
      <c r="D115" s="9"/>
      <c r="E115" s="9"/>
      <c r="F115" s="9"/>
      <c r="G115" s="9"/>
      <c r="H115" s="475">
        <v>0</v>
      </c>
      <c r="I115" s="475">
        <v>0</v>
      </c>
      <c r="J115" s="475">
        <v>0</v>
      </c>
      <c r="K115" s="475">
        <v>0</v>
      </c>
      <c r="L115" s="475">
        <v>0</v>
      </c>
      <c r="M115" s="475">
        <v>0</v>
      </c>
      <c r="N115" s="475">
        <f t="shared" si="2"/>
        <v>0</v>
      </c>
      <c r="O115" s="8">
        <f>'Vero Monthly Peaks'!E88</f>
        <v>0</v>
      </c>
      <c r="P115" s="8"/>
      <c r="Q115" s="475" t="s">
        <v>490</v>
      </c>
      <c r="R115" s="475"/>
    </row>
    <row r="116" spans="1:18" x14ac:dyDescent="0.2">
      <c r="A116" s="422">
        <f t="shared" si="3"/>
        <v>45426.039999999804</v>
      </c>
      <c r="B116" s="505"/>
      <c r="C116" s="9"/>
      <c r="D116" s="9"/>
      <c r="E116" s="9"/>
      <c r="F116" s="9"/>
      <c r="G116" s="9"/>
      <c r="H116" s="475">
        <v>0</v>
      </c>
      <c r="I116" s="475">
        <v>0</v>
      </c>
      <c r="J116" s="475">
        <v>0</v>
      </c>
      <c r="K116" s="475">
        <v>0</v>
      </c>
      <c r="L116" s="475">
        <v>0</v>
      </c>
      <c r="M116" s="475">
        <v>0</v>
      </c>
      <c r="N116" s="475">
        <f t="shared" si="2"/>
        <v>0</v>
      </c>
      <c r="O116" s="8">
        <f>'Vero Monthly Peaks'!F88</f>
        <v>0</v>
      </c>
      <c r="P116" s="8"/>
      <c r="Q116" s="475" t="s">
        <v>489</v>
      </c>
      <c r="R116" s="475"/>
    </row>
    <row r="117" spans="1:18" x14ac:dyDescent="0.2">
      <c r="A117" s="422">
        <f t="shared" si="3"/>
        <v>45456.459999999803</v>
      </c>
      <c r="B117" s="505"/>
      <c r="C117" s="9"/>
      <c r="D117" s="9"/>
      <c r="E117" s="9"/>
      <c r="F117" s="9"/>
      <c r="G117" s="9"/>
      <c r="H117" s="475">
        <v>0</v>
      </c>
      <c r="I117" s="475">
        <v>0</v>
      </c>
      <c r="J117" s="475">
        <v>0</v>
      </c>
      <c r="K117" s="475">
        <v>0</v>
      </c>
      <c r="L117" s="475">
        <v>0</v>
      </c>
      <c r="M117" s="475">
        <v>0</v>
      </c>
      <c r="N117" s="475">
        <f t="shared" si="2"/>
        <v>0</v>
      </c>
      <c r="O117" s="8">
        <f>'Vero Monthly Peaks'!G88</f>
        <v>0</v>
      </c>
      <c r="P117" s="8"/>
      <c r="Q117" s="475" t="s">
        <v>488</v>
      </c>
      <c r="R117" s="475"/>
    </row>
    <row r="118" spans="1:18" x14ac:dyDescent="0.2">
      <c r="A118" s="422">
        <f t="shared" si="3"/>
        <v>45486.879999999801</v>
      </c>
      <c r="B118" s="505"/>
      <c r="C118" s="9"/>
      <c r="D118" s="9"/>
      <c r="E118" s="9"/>
      <c r="F118" s="9"/>
      <c r="G118" s="9"/>
      <c r="H118" s="475">
        <v>0</v>
      </c>
      <c r="I118" s="475">
        <v>0</v>
      </c>
      <c r="J118" s="475">
        <v>0</v>
      </c>
      <c r="K118" s="475">
        <v>0</v>
      </c>
      <c r="L118" s="475">
        <v>0</v>
      </c>
      <c r="M118" s="475">
        <v>0</v>
      </c>
      <c r="N118" s="475">
        <f t="shared" si="2"/>
        <v>0</v>
      </c>
      <c r="O118" s="8">
        <f>'Vero Monthly Peaks'!H88</f>
        <v>0</v>
      </c>
      <c r="P118" s="8"/>
      <c r="Q118" s="475" t="s">
        <v>487</v>
      </c>
      <c r="R118" s="475"/>
    </row>
    <row r="119" spans="1:18" x14ac:dyDescent="0.2">
      <c r="A119" s="422">
        <f t="shared" si="3"/>
        <v>45517.299999999799</v>
      </c>
      <c r="B119" s="505"/>
      <c r="C119" s="9"/>
      <c r="D119" s="9"/>
      <c r="E119" s="9"/>
      <c r="F119" s="9"/>
      <c r="G119" s="9"/>
      <c r="H119" s="475">
        <v>0</v>
      </c>
      <c r="I119" s="475">
        <v>0</v>
      </c>
      <c r="J119" s="475">
        <v>0</v>
      </c>
      <c r="K119" s="475">
        <v>0</v>
      </c>
      <c r="L119" s="475">
        <v>0</v>
      </c>
      <c r="M119" s="475">
        <v>0</v>
      </c>
      <c r="N119" s="475">
        <f t="shared" si="2"/>
        <v>0</v>
      </c>
      <c r="O119" s="8">
        <f>'Vero Monthly Peaks'!I88</f>
        <v>0</v>
      </c>
      <c r="P119" s="8"/>
      <c r="Q119" s="475" t="s">
        <v>486</v>
      </c>
      <c r="R119" s="475"/>
    </row>
    <row r="120" spans="1:18" x14ac:dyDescent="0.2">
      <c r="A120" s="422">
        <f t="shared" si="3"/>
        <v>45547.719999999797</v>
      </c>
      <c r="B120" s="505"/>
      <c r="C120" s="9"/>
      <c r="D120" s="9"/>
      <c r="E120" s="9"/>
      <c r="F120" s="9"/>
      <c r="G120" s="9"/>
      <c r="H120" s="475">
        <v>0</v>
      </c>
      <c r="I120" s="475">
        <v>0</v>
      </c>
      <c r="J120" s="475">
        <v>0</v>
      </c>
      <c r="K120" s="475">
        <v>0</v>
      </c>
      <c r="L120" s="475">
        <v>0</v>
      </c>
      <c r="M120" s="475">
        <v>0</v>
      </c>
      <c r="N120" s="475">
        <f t="shared" si="2"/>
        <v>0</v>
      </c>
      <c r="O120" s="8">
        <f>'Vero Monthly Peaks'!J88</f>
        <v>0</v>
      </c>
      <c r="P120" s="8"/>
      <c r="Q120" s="475" t="s">
        <v>485</v>
      </c>
      <c r="R120" s="475"/>
    </row>
    <row r="121" spans="1:18" x14ac:dyDescent="0.2">
      <c r="A121" s="422">
        <f t="shared" si="3"/>
        <v>45578.139999999796</v>
      </c>
      <c r="B121" s="505"/>
      <c r="C121" s="9"/>
      <c r="D121" s="9"/>
      <c r="E121" s="9"/>
      <c r="F121" s="9"/>
      <c r="G121" s="9"/>
      <c r="H121" s="475">
        <v>0</v>
      </c>
      <c r="I121" s="475">
        <v>0</v>
      </c>
      <c r="J121" s="475">
        <v>0</v>
      </c>
      <c r="K121" s="475">
        <v>0</v>
      </c>
      <c r="L121" s="475">
        <v>0</v>
      </c>
      <c r="M121" s="475">
        <v>0</v>
      </c>
      <c r="N121" s="475">
        <f t="shared" si="2"/>
        <v>0</v>
      </c>
      <c r="O121" s="8">
        <f>'Vero Monthly Peaks'!K88</f>
        <v>0</v>
      </c>
      <c r="P121" s="8"/>
      <c r="Q121" s="475" t="s">
        <v>484</v>
      </c>
    </row>
    <row r="122" spans="1:18" x14ac:dyDescent="0.2">
      <c r="A122" s="422">
        <f t="shared" si="3"/>
        <v>45608.559999999794</v>
      </c>
      <c r="B122" s="505"/>
      <c r="C122" s="9"/>
      <c r="D122" s="9"/>
      <c r="E122" s="9"/>
      <c r="F122" s="9"/>
      <c r="G122" s="9"/>
      <c r="H122" s="475">
        <v>0</v>
      </c>
      <c r="I122" s="475">
        <v>0</v>
      </c>
      <c r="J122" s="475">
        <v>0</v>
      </c>
      <c r="K122" s="475">
        <v>0</v>
      </c>
      <c r="L122" s="475">
        <v>0</v>
      </c>
      <c r="M122" s="475">
        <v>0</v>
      </c>
      <c r="N122" s="475">
        <f t="shared" si="2"/>
        <v>0</v>
      </c>
      <c r="O122" s="8">
        <f>'Vero Monthly Peaks'!L88</f>
        <v>0</v>
      </c>
      <c r="P122" s="8"/>
      <c r="Q122" s="475" t="s">
        <v>483</v>
      </c>
    </row>
    <row r="123" spans="1:18" x14ac:dyDescent="0.2">
      <c r="A123" s="422">
        <f t="shared" si="3"/>
        <v>45638.979999999792</v>
      </c>
      <c r="B123" s="505"/>
      <c r="C123" s="9"/>
      <c r="D123" s="9"/>
      <c r="E123" s="9"/>
      <c r="F123" s="9"/>
      <c r="G123" s="9"/>
      <c r="H123" s="475">
        <v>0</v>
      </c>
      <c r="I123" s="475">
        <v>0</v>
      </c>
      <c r="J123" s="475">
        <v>0</v>
      </c>
      <c r="K123" s="475">
        <v>0</v>
      </c>
      <c r="L123" s="475">
        <v>0</v>
      </c>
      <c r="M123" s="475">
        <v>0</v>
      </c>
      <c r="N123" s="475">
        <f t="shared" si="2"/>
        <v>0</v>
      </c>
      <c r="O123" s="8">
        <f>'Vero Monthly Peaks'!M88</f>
        <v>0</v>
      </c>
      <c r="P123" s="8"/>
      <c r="Q123" s="475" t="s">
        <v>482</v>
      </c>
    </row>
    <row r="124" spans="1:18" x14ac:dyDescent="0.2">
      <c r="A124" s="422">
        <f t="shared" si="3"/>
        <v>45669.39999999979</v>
      </c>
      <c r="B124" s="505"/>
      <c r="C124" s="9"/>
      <c r="D124" s="9"/>
      <c r="E124" s="9"/>
      <c r="F124" s="9"/>
      <c r="G124" s="9"/>
      <c r="H124" s="475">
        <v>0</v>
      </c>
      <c r="I124" s="475">
        <v>0</v>
      </c>
      <c r="J124" s="475">
        <v>0</v>
      </c>
      <c r="K124" s="475">
        <v>0</v>
      </c>
      <c r="L124" s="475">
        <v>0</v>
      </c>
      <c r="M124" s="475">
        <v>0</v>
      </c>
      <c r="N124" s="475">
        <f t="shared" si="2"/>
        <v>0</v>
      </c>
      <c r="O124" s="8">
        <f>'Vero Monthly Peaks'!B89</f>
        <v>0</v>
      </c>
      <c r="P124" s="8"/>
      <c r="Q124" s="475" t="s">
        <v>493</v>
      </c>
    </row>
    <row r="125" spans="1:18" x14ac:dyDescent="0.2">
      <c r="A125" s="422">
        <f t="shared" si="3"/>
        <v>45699.819999999789</v>
      </c>
      <c r="B125" s="505"/>
      <c r="C125" s="9"/>
      <c r="D125" s="9"/>
      <c r="E125" s="9"/>
      <c r="F125" s="9"/>
      <c r="G125" s="9"/>
      <c r="H125" s="475">
        <v>0</v>
      </c>
      <c r="I125" s="475">
        <v>0</v>
      </c>
      <c r="J125" s="475">
        <v>0</v>
      </c>
      <c r="K125" s="475">
        <v>0</v>
      </c>
      <c r="L125" s="475">
        <v>0</v>
      </c>
      <c r="M125" s="475">
        <v>0</v>
      </c>
      <c r="N125" s="475">
        <f t="shared" si="2"/>
        <v>0</v>
      </c>
      <c r="O125" s="8">
        <f>'Vero Monthly Peaks'!C89</f>
        <v>0</v>
      </c>
      <c r="P125" s="8"/>
      <c r="Q125" s="475" t="s">
        <v>492</v>
      </c>
    </row>
    <row r="126" spans="1:18" x14ac:dyDescent="0.2">
      <c r="A126" s="422">
        <f t="shared" si="3"/>
        <v>45730.239999999787</v>
      </c>
      <c r="B126" s="505"/>
      <c r="C126" s="9"/>
      <c r="D126" s="9"/>
      <c r="E126" s="9"/>
      <c r="F126" s="9"/>
      <c r="G126" s="9"/>
      <c r="H126" s="475">
        <v>0</v>
      </c>
      <c r="I126" s="475">
        <v>0</v>
      </c>
      <c r="J126" s="475">
        <v>0</v>
      </c>
      <c r="K126" s="475">
        <v>0</v>
      </c>
      <c r="L126" s="475">
        <v>0</v>
      </c>
      <c r="M126" s="475">
        <v>0</v>
      </c>
      <c r="N126" s="475">
        <f t="shared" si="2"/>
        <v>0</v>
      </c>
      <c r="O126" s="8">
        <f>'Vero Monthly Peaks'!D89</f>
        <v>0</v>
      </c>
      <c r="P126" s="8"/>
      <c r="Q126" s="475" t="s">
        <v>491</v>
      </c>
    </row>
    <row r="127" spans="1:18" x14ac:dyDescent="0.2">
      <c r="A127" s="422">
        <f t="shared" si="3"/>
        <v>45760.659999999785</v>
      </c>
      <c r="B127" s="505"/>
      <c r="C127" s="9"/>
      <c r="D127" s="9"/>
      <c r="E127" s="9"/>
      <c r="F127" s="9"/>
      <c r="G127" s="9"/>
      <c r="H127" s="475">
        <v>0</v>
      </c>
      <c r="I127" s="475">
        <v>0</v>
      </c>
      <c r="J127" s="475">
        <v>0</v>
      </c>
      <c r="K127" s="475">
        <v>0</v>
      </c>
      <c r="L127" s="475">
        <v>0</v>
      </c>
      <c r="M127" s="475">
        <v>0</v>
      </c>
      <c r="N127" s="475">
        <f t="shared" si="2"/>
        <v>0</v>
      </c>
      <c r="O127" s="8">
        <f>'Vero Monthly Peaks'!E89</f>
        <v>0</v>
      </c>
      <c r="P127" s="8"/>
      <c r="Q127" s="475" t="s">
        <v>490</v>
      </c>
    </row>
    <row r="128" spans="1:18" x14ac:dyDescent="0.2">
      <c r="A128" s="422">
        <f t="shared" si="3"/>
        <v>45791.079999999783</v>
      </c>
      <c r="B128" s="505"/>
      <c r="C128" s="9"/>
      <c r="D128" s="9"/>
      <c r="E128" s="9"/>
      <c r="F128" s="9"/>
      <c r="G128" s="9"/>
      <c r="H128" s="475">
        <v>0</v>
      </c>
      <c r="I128" s="475">
        <v>0</v>
      </c>
      <c r="J128" s="475">
        <v>0</v>
      </c>
      <c r="K128" s="475">
        <v>0</v>
      </c>
      <c r="L128" s="475">
        <v>0</v>
      </c>
      <c r="M128" s="475">
        <v>0</v>
      </c>
      <c r="N128" s="475">
        <f t="shared" si="2"/>
        <v>0</v>
      </c>
      <c r="O128" s="8">
        <f>'Vero Monthly Peaks'!F89</f>
        <v>0</v>
      </c>
      <c r="P128" s="8"/>
      <c r="Q128" s="475" t="s">
        <v>489</v>
      </c>
    </row>
    <row r="129" spans="1:18" x14ac:dyDescent="0.2">
      <c r="A129" s="422">
        <f t="shared" si="3"/>
        <v>45821.499999999782</v>
      </c>
      <c r="B129" s="505"/>
      <c r="C129" s="9"/>
      <c r="D129" s="9"/>
      <c r="E129" s="9"/>
      <c r="F129" s="9"/>
      <c r="G129" s="9"/>
      <c r="H129" s="475">
        <v>0</v>
      </c>
      <c r="I129" s="475">
        <v>0</v>
      </c>
      <c r="J129" s="475">
        <v>0</v>
      </c>
      <c r="K129" s="475">
        <v>0</v>
      </c>
      <c r="L129" s="475">
        <v>0</v>
      </c>
      <c r="M129" s="475">
        <v>0</v>
      </c>
      <c r="N129" s="475">
        <f t="shared" si="2"/>
        <v>0</v>
      </c>
      <c r="O129" s="8">
        <f>'Vero Monthly Peaks'!G89</f>
        <v>0</v>
      </c>
      <c r="P129" s="8"/>
      <c r="Q129" s="475" t="s">
        <v>488</v>
      </c>
    </row>
    <row r="130" spans="1:18" x14ac:dyDescent="0.2">
      <c r="A130" s="422">
        <f t="shared" si="3"/>
        <v>45851.91999999978</v>
      </c>
      <c r="B130" s="505"/>
      <c r="C130" s="9"/>
      <c r="D130" s="9"/>
      <c r="E130" s="9"/>
      <c r="F130" s="9"/>
      <c r="G130" s="9"/>
      <c r="H130" s="475">
        <v>0</v>
      </c>
      <c r="I130" s="475">
        <v>0</v>
      </c>
      <c r="J130" s="475">
        <v>0</v>
      </c>
      <c r="K130" s="475">
        <v>0</v>
      </c>
      <c r="L130" s="475">
        <v>0</v>
      </c>
      <c r="M130" s="475">
        <v>0</v>
      </c>
      <c r="N130" s="475">
        <f t="shared" si="2"/>
        <v>0</v>
      </c>
      <c r="O130" s="8">
        <f>'Vero Monthly Peaks'!H89</f>
        <v>0</v>
      </c>
      <c r="P130" s="8"/>
      <c r="Q130" s="475" t="s">
        <v>487</v>
      </c>
    </row>
    <row r="131" spans="1:18" x14ac:dyDescent="0.2">
      <c r="A131" s="422">
        <f t="shared" si="3"/>
        <v>45882.339999999778</v>
      </c>
      <c r="B131" s="505"/>
      <c r="C131" s="9"/>
      <c r="D131" s="9"/>
      <c r="E131" s="9"/>
      <c r="F131" s="9"/>
      <c r="G131" s="9"/>
      <c r="H131" s="475">
        <v>0</v>
      </c>
      <c r="I131" s="475">
        <v>0</v>
      </c>
      <c r="J131" s="475">
        <v>0</v>
      </c>
      <c r="K131" s="475">
        <v>0</v>
      </c>
      <c r="L131" s="475">
        <v>0</v>
      </c>
      <c r="M131" s="475">
        <v>0</v>
      </c>
      <c r="N131" s="475">
        <f t="shared" si="2"/>
        <v>0</v>
      </c>
      <c r="O131" s="8">
        <f>'Vero Monthly Peaks'!I89</f>
        <v>0</v>
      </c>
      <c r="P131" s="8"/>
      <c r="Q131" s="475" t="s">
        <v>486</v>
      </c>
    </row>
    <row r="132" spans="1:18" x14ac:dyDescent="0.2">
      <c r="A132" s="422">
        <f t="shared" si="3"/>
        <v>45912.759999999776</v>
      </c>
      <c r="B132" s="505"/>
      <c r="C132" s="9"/>
      <c r="D132" s="9"/>
      <c r="E132" s="9"/>
      <c r="F132" s="9"/>
      <c r="G132" s="9"/>
      <c r="H132" s="475">
        <v>0</v>
      </c>
      <c r="I132" s="475">
        <v>0</v>
      </c>
      <c r="J132" s="475">
        <v>0</v>
      </c>
      <c r="K132" s="475">
        <v>0</v>
      </c>
      <c r="L132" s="475">
        <v>0</v>
      </c>
      <c r="M132" s="475">
        <v>0</v>
      </c>
      <c r="N132" s="475">
        <f t="shared" ref="N132:N195" si="4">SUM(J132:M132)</f>
        <v>0</v>
      </c>
      <c r="O132" s="8">
        <f>'Vero Monthly Peaks'!J89</f>
        <v>0</v>
      </c>
      <c r="P132" s="8"/>
      <c r="Q132" s="475" t="s">
        <v>485</v>
      </c>
    </row>
    <row r="133" spans="1:18" x14ac:dyDescent="0.2">
      <c r="A133" s="422">
        <f t="shared" ref="A133:A196" si="5">+A132+30.42</f>
        <v>45943.179999999775</v>
      </c>
      <c r="B133" s="505"/>
      <c r="C133" s="9"/>
      <c r="D133" s="9"/>
      <c r="E133" s="9"/>
      <c r="F133" s="9"/>
      <c r="G133" s="9"/>
      <c r="H133" s="475">
        <v>0</v>
      </c>
      <c r="I133" s="475">
        <v>0</v>
      </c>
      <c r="J133" s="475">
        <v>0</v>
      </c>
      <c r="K133" s="475">
        <v>0</v>
      </c>
      <c r="L133" s="475">
        <v>0</v>
      </c>
      <c r="M133" s="475">
        <v>0</v>
      </c>
      <c r="N133" s="475">
        <f t="shared" si="4"/>
        <v>0</v>
      </c>
      <c r="O133" s="8">
        <f>'Vero Monthly Peaks'!K89</f>
        <v>0</v>
      </c>
      <c r="P133" s="8"/>
      <c r="Q133" s="475" t="s">
        <v>484</v>
      </c>
    </row>
    <row r="134" spans="1:18" x14ac:dyDescent="0.2">
      <c r="A134" s="422">
        <f t="shared" si="5"/>
        <v>45973.599999999773</v>
      </c>
      <c r="B134" s="505"/>
      <c r="C134" s="9"/>
      <c r="D134" s="9"/>
      <c r="E134" s="9"/>
      <c r="F134" s="9"/>
      <c r="G134" s="9"/>
      <c r="H134" s="475">
        <v>0</v>
      </c>
      <c r="I134" s="475">
        <v>0</v>
      </c>
      <c r="J134" s="475">
        <v>0</v>
      </c>
      <c r="K134" s="475">
        <v>0</v>
      </c>
      <c r="L134" s="475">
        <v>0</v>
      </c>
      <c r="M134" s="475">
        <v>0</v>
      </c>
      <c r="N134" s="475">
        <f t="shared" si="4"/>
        <v>0</v>
      </c>
      <c r="O134" s="8">
        <f>'Vero Monthly Peaks'!L89</f>
        <v>0</v>
      </c>
      <c r="P134" s="8"/>
      <c r="Q134" s="475" t="s">
        <v>483</v>
      </c>
    </row>
    <row r="135" spans="1:18" x14ac:dyDescent="0.2">
      <c r="A135" s="422">
        <f t="shared" si="5"/>
        <v>46004.019999999771</v>
      </c>
      <c r="B135" s="505"/>
      <c r="C135" s="9"/>
      <c r="D135" s="9"/>
      <c r="E135" s="9"/>
      <c r="F135" s="9"/>
      <c r="G135" s="9"/>
      <c r="H135" s="475">
        <v>0</v>
      </c>
      <c r="I135" s="475">
        <v>0</v>
      </c>
      <c r="J135" s="475">
        <v>0</v>
      </c>
      <c r="K135" s="475">
        <v>0</v>
      </c>
      <c r="L135" s="475">
        <v>0</v>
      </c>
      <c r="M135" s="475">
        <v>0</v>
      </c>
      <c r="N135" s="475">
        <f t="shared" si="4"/>
        <v>0</v>
      </c>
      <c r="O135" s="8">
        <f>'Vero Monthly Peaks'!M89</f>
        <v>0</v>
      </c>
      <c r="P135" s="8"/>
      <c r="Q135" s="475" t="s">
        <v>482</v>
      </c>
    </row>
    <row r="136" spans="1:18" x14ac:dyDescent="0.2">
      <c r="A136" s="422">
        <f t="shared" si="5"/>
        <v>46034.439999999769</v>
      </c>
      <c r="B136" s="505"/>
      <c r="C136" s="9"/>
      <c r="D136" s="9"/>
      <c r="E136" s="9"/>
      <c r="F136" s="9"/>
      <c r="G136" s="9"/>
      <c r="H136" s="475">
        <v>0</v>
      </c>
      <c r="I136" s="475">
        <v>0</v>
      </c>
      <c r="J136" s="475">
        <v>0</v>
      </c>
      <c r="K136" s="475">
        <v>0</v>
      </c>
      <c r="L136" s="475">
        <v>0</v>
      </c>
      <c r="M136" s="475">
        <v>0</v>
      </c>
      <c r="N136" s="475">
        <f t="shared" si="4"/>
        <v>0</v>
      </c>
      <c r="O136" s="8">
        <f>'Vero Monthly Peaks'!B90</f>
        <v>0</v>
      </c>
      <c r="P136" s="8"/>
      <c r="Q136" s="475" t="s">
        <v>493</v>
      </c>
    </row>
    <row r="137" spans="1:18" x14ac:dyDescent="0.2">
      <c r="A137" s="422">
        <f t="shared" si="5"/>
        <v>46064.859999999768</v>
      </c>
      <c r="B137" s="505"/>
      <c r="C137" s="9"/>
      <c r="D137" s="9"/>
      <c r="E137" s="9"/>
      <c r="F137" s="9"/>
      <c r="G137" s="9"/>
      <c r="H137" s="475">
        <v>0</v>
      </c>
      <c r="I137" s="475">
        <v>0</v>
      </c>
      <c r="J137" s="475">
        <v>0</v>
      </c>
      <c r="K137" s="475">
        <v>0</v>
      </c>
      <c r="L137" s="475">
        <v>0</v>
      </c>
      <c r="M137" s="475">
        <v>0</v>
      </c>
      <c r="N137" s="475">
        <f t="shared" si="4"/>
        <v>0</v>
      </c>
      <c r="O137" s="8">
        <f>'Vero Monthly Peaks'!C90</f>
        <v>0</v>
      </c>
      <c r="P137" s="8"/>
      <c r="Q137" s="475" t="s">
        <v>492</v>
      </c>
      <c r="R137" s="475"/>
    </row>
    <row r="138" spans="1:18" x14ac:dyDescent="0.2">
      <c r="A138" s="422">
        <f t="shared" si="5"/>
        <v>46095.279999999766</v>
      </c>
      <c r="B138" s="505"/>
      <c r="C138" s="9"/>
      <c r="D138" s="9"/>
      <c r="E138" s="9"/>
      <c r="F138" s="9"/>
      <c r="G138" s="9"/>
      <c r="H138" s="475">
        <v>0</v>
      </c>
      <c r="I138" s="475">
        <v>0</v>
      </c>
      <c r="J138" s="475">
        <v>0</v>
      </c>
      <c r="K138" s="475">
        <v>0</v>
      </c>
      <c r="L138" s="475">
        <v>0</v>
      </c>
      <c r="M138" s="475">
        <v>0</v>
      </c>
      <c r="N138" s="475">
        <f t="shared" si="4"/>
        <v>0</v>
      </c>
      <c r="O138" s="8">
        <f>'Vero Monthly Peaks'!D90</f>
        <v>0</v>
      </c>
      <c r="P138" s="8"/>
      <c r="Q138" s="475" t="s">
        <v>491</v>
      </c>
      <c r="R138" s="475"/>
    </row>
    <row r="139" spans="1:18" x14ac:dyDescent="0.2">
      <c r="A139" s="422">
        <f t="shared" si="5"/>
        <v>46125.699999999764</v>
      </c>
      <c r="B139" s="505"/>
      <c r="C139" s="9"/>
      <c r="D139" s="9"/>
      <c r="E139" s="9"/>
      <c r="F139" s="9"/>
      <c r="G139" s="9"/>
      <c r="H139" s="475">
        <v>0</v>
      </c>
      <c r="I139" s="475">
        <v>0</v>
      </c>
      <c r="J139" s="475">
        <v>0</v>
      </c>
      <c r="K139" s="475">
        <v>0</v>
      </c>
      <c r="L139" s="475">
        <v>0</v>
      </c>
      <c r="M139" s="475">
        <v>0</v>
      </c>
      <c r="N139" s="475">
        <f t="shared" si="4"/>
        <v>0</v>
      </c>
      <c r="O139" s="8">
        <f>'Vero Monthly Peaks'!E90</f>
        <v>0</v>
      </c>
      <c r="P139" s="8"/>
      <c r="Q139" s="475" t="s">
        <v>490</v>
      </c>
      <c r="R139" s="475"/>
    </row>
    <row r="140" spans="1:18" x14ac:dyDescent="0.2">
      <c r="A140" s="422">
        <f t="shared" si="5"/>
        <v>46156.119999999763</v>
      </c>
      <c r="B140" s="505"/>
      <c r="C140" s="9"/>
      <c r="D140" s="9"/>
      <c r="E140" s="9"/>
      <c r="F140" s="9"/>
      <c r="G140" s="9"/>
      <c r="H140" s="475">
        <v>0</v>
      </c>
      <c r="I140" s="475">
        <v>0</v>
      </c>
      <c r="J140" s="475">
        <v>0</v>
      </c>
      <c r="K140" s="475">
        <v>0</v>
      </c>
      <c r="L140" s="475">
        <v>0</v>
      </c>
      <c r="M140" s="475">
        <v>0</v>
      </c>
      <c r="N140" s="475">
        <f t="shared" si="4"/>
        <v>0</v>
      </c>
      <c r="O140" s="8">
        <f>'Vero Monthly Peaks'!F90</f>
        <v>0</v>
      </c>
      <c r="P140" s="8"/>
      <c r="Q140" s="475" t="s">
        <v>489</v>
      </c>
      <c r="R140" s="475"/>
    </row>
    <row r="141" spans="1:18" x14ac:dyDescent="0.2">
      <c r="A141" s="422">
        <f t="shared" si="5"/>
        <v>46186.539999999761</v>
      </c>
      <c r="B141" s="505"/>
      <c r="C141" s="9"/>
      <c r="D141" s="9"/>
      <c r="E141" s="9"/>
      <c r="F141" s="9"/>
      <c r="G141" s="9"/>
      <c r="H141" s="475">
        <v>0</v>
      </c>
      <c r="I141" s="475">
        <v>0</v>
      </c>
      <c r="J141" s="475">
        <v>0</v>
      </c>
      <c r="K141" s="475">
        <v>0</v>
      </c>
      <c r="L141" s="475">
        <v>0</v>
      </c>
      <c r="M141" s="475">
        <v>0</v>
      </c>
      <c r="N141" s="475">
        <f t="shared" si="4"/>
        <v>0</v>
      </c>
      <c r="O141" s="8">
        <f>'Vero Monthly Peaks'!G90</f>
        <v>0</v>
      </c>
      <c r="P141" s="8"/>
      <c r="Q141" s="475" t="s">
        <v>488</v>
      </c>
      <c r="R141" s="475"/>
    </row>
    <row r="142" spans="1:18" x14ac:dyDescent="0.2">
      <c r="A142" s="422">
        <f t="shared" si="5"/>
        <v>46216.959999999759</v>
      </c>
      <c r="B142" s="505"/>
      <c r="C142" s="9"/>
      <c r="D142" s="9"/>
      <c r="E142" s="9"/>
      <c r="F142" s="9"/>
      <c r="G142" s="9"/>
      <c r="H142" s="475">
        <v>0</v>
      </c>
      <c r="I142" s="475">
        <v>0</v>
      </c>
      <c r="J142" s="475">
        <v>0</v>
      </c>
      <c r="K142" s="475">
        <v>0</v>
      </c>
      <c r="L142" s="475">
        <v>0</v>
      </c>
      <c r="M142" s="475">
        <v>0</v>
      </c>
      <c r="N142" s="475">
        <f t="shared" si="4"/>
        <v>0</v>
      </c>
      <c r="O142" s="8">
        <f>'Vero Monthly Peaks'!H90</f>
        <v>0</v>
      </c>
      <c r="P142" s="8"/>
      <c r="Q142" s="475" t="s">
        <v>487</v>
      </c>
      <c r="R142" s="475"/>
    </row>
    <row r="143" spans="1:18" x14ac:dyDescent="0.2">
      <c r="A143" s="422">
        <f t="shared" si="5"/>
        <v>46247.379999999757</v>
      </c>
      <c r="B143" s="505"/>
      <c r="C143" s="9"/>
      <c r="D143" s="9"/>
      <c r="E143" s="9"/>
      <c r="F143" s="9"/>
      <c r="G143" s="9"/>
      <c r="H143" s="475">
        <v>0</v>
      </c>
      <c r="I143" s="475">
        <v>0</v>
      </c>
      <c r="J143" s="475">
        <v>0</v>
      </c>
      <c r="K143" s="475">
        <v>0</v>
      </c>
      <c r="L143" s="475">
        <v>0</v>
      </c>
      <c r="M143" s="475">
        <v>0</v>
      </c>
      <c r="N143" s="475">
        <f t="shared" si="4"/>
        <v>0</v>
      </c>
      <c r="O143" s="8">
        <f>'Vero Monthly Peaks'!I90</f>
        <v>0</v>
      </c>
      <c r="P143" s="8"/>
      <c r="Q143" s="475" t="s">
        <v>486</v>
      </c>
      <c r="R143" s="475"/>
    </row>
    <row r="144" spans="1:18" x14ac:dyDescent="0.2">
      <c r="A144" s="422">
        <f t="shared" si="5"/>
        <v>46277.799999999756</v>
      </c>
      <c r="B144" s="505"/>
      <c r="C144" s="9"/>
      <c r="D144" s="9"/>
      <c r="E144" s="9"/>
      <c r="F144" s="9"/>
      <c r="G144" s="9"/>
      <c r="H144" s="475">
        <v>0</v>
      </c>
      <c r="I144" s="475">
        <v>0</v>
      </c>
      <c r="J144" s="475">
        <v>0</v>
      </c>
      <c r="K144" s="475">
        <v>0</v>
      </c>
      <c r="L144" s="475">
        <v>0</v>
      </c>
      <c r="M144" s="475">
        <v>0</v>
      </c>
      <c r="N144" s="475">
        <f t="shared" si="4"/>
        <v>0</v>
      </c>
      <c r="O144" s="8">
        <f>'Vero Monthly Peaks'!J90</f>
        <v>0</v>
      </c>
      <c r="P144" s="8"/>
      <c r="Q144" s="475" t="s">
        <v>485</v>
      </c>
      <c r="R144" s="475"/>
    </row>
    <row r="145" spans="1:18" x14ac:dyDescent="0.2">
      <c r="A145" s="422">
        <f t="shared" si="5"/>
        <v>46308.219999999754</v>
      </c>
      <c r="B145" s="505"/>
      <c r="C145" s="9"/>
      <c r="D145" s="9"/>
      <c r="E145" s="9"/>
      <c r="F145" s="9"/>
      <c r="G145" s="9"/>
      <c r="H145" s="475">
        <v>0</v>
      </c>
      <c r="I145" s="475">
        <v>0</v>
      </c>
      <c r="J145" s="475">
        <v>0</v>
      </c>
      <c r="K145" s="475">
        <v>0</v>
      </c>
      <c r="L145" s="475">
        <v>0</v>
      </c>
      <c r="M145" s="475">
        <v>0</v>
      </c>
      <c r="N145" s="475">
        <f t="shared" si="4"/>
        <v>0</v>
      </c>
      <c r="O145" s="8">
        <f>'Vero Monthly Peaks'!K90</f>
        <v>0</v>
      </c>
      <c r="P145" s="8"/>
      <c r="Q145" s="475" t="s">
        <v>484</v>
      </c>
      <c r="R145" s="475"/>
    </row>
    <row r="146" spans="1:18" x14ac:dyDescent="0.2">
      <c r="A146" s="422">
        <f t="shared" si="5"/>
        <v>46338.639999999752</v>
      </c>
      <c r="B146" s="505"/>
      <c r="C146" s="9"/>
      <c r="D146" s="9"/>
      <c r="E146" s="9"/>
      <c r="F146" s="9"/>
      <c r="G146" s="9"/>
      <c r="H146" s="475">
        <v>0</v>
      </c>
      <c r="I146" s="475">
        <v>0</v>
      </c>
      <c r="J146" s="475">
        <v>0</v>
      </c>
      <c r="K146" s="475">
        <v>0</v>
      </c>
      <c r="L146" s="475">
        <v>0</v>
      </c>
      <c r="M146" s="475">
        <v>0</v>
      </c>
      <c r="N146" s="475">
        <f t="shared" si="4"/>
        <v>0</v>
      </c>
      <c r="O146" s="8">
        <f>'Vero Monthly Peaks'!L90</f>
        <v>0</v>
      </c>
      <c r="P146" s="8"/>
      <c r="Q146" s="475" t="s">
        <v>483</v>
      </c>
      <c r="R146" s="475"/>
    </row>
    <row r="147" spans="1:18" x14ac:dyDescent="0.2">
      <c r="A147" s="422">
        <f t="shared" si="5"/>
        <v>46369.05999999975</v>
      </c>
      <c r="B147" s="505"/>
      <c r="C147" s="9"/>
      <c r="D147" s="9"/>
      <c r="E147" s="9"/>
      <c r="F147" s="9"/>
      <c r="G147" s="9"/>
      <c r="H147" s="475">
        <v>0</v>
      </c>
      <c r="I147" s="475">
        <v>0</v>
      </c>
      <c r="J147" s="475">
        <v>0</v>
      </c>
      <c r="K147" s="475">
        <v>0</v>
      </c>
      <c r="L147" s="475">
        <v>0</v>
      </c>
      <c r="M147" s="475">
        <v>0</v>
      </c>
      <c r="N147" s="475">
        <f t="shared" si="4"/>
        <v>0</v>
      </c>
      <c r="O147" s="8">
        <f>'Vero Monthly Peaks'!M90</f>
        <v>0</v>
      </c>
      <c r="P147" s="8"/>
      <c r="Q147" s="475" t="s">
        <v>482</v>
      </c>
      <c r="R147" s="475"/>
    </row>
    <row r="148" spans="1:18" x14ac:dyDescent="0.2">
      <c r="A148" s="422">
        <f t="shared" si="5"/>
        <v>46399.479999999749</v>
      </c>
      <c r="B148" s="505"/>
      <c r="C148" s="9"/>
      <c r="D148" s="9"/>
      <c r="E148" s="9"/>
      <c r="F148" s="9"/>
      <c r="G148" s="9"/>
      <c r="H148" s="475">
        <v>0</v>
      </c>
      <c r="I148" s="475">
        <v>0</v>
      </c>
      <c r="J148" s="475">
        <v>0</v>
      </c>
      <c r="K148" s="475">
        <v>0</v>
      </c>
      <c r="L148" s="475">
        <v>0</v>
      </c>
      <c r="M148" s="475">
        <v>0</v>
      </c>
      <c r="N148" s="475">
        <f t="shared" si="4"/>
        <v>0</v>
      </c>
      <c r="O148" s="8">
        <f>'Vero Monthly Peaks'!B91</f>
        <v>0</v>
      </c>
      <c r="P148" s="8"/>
      <c r="Q148" s="475" t="s">
        <v>493</v>
      </c>
      <c r="R148" s="475"/>
    </row>
    <row r="149" spans="1:18" x14ac:dyDescent="0.2">
      <c r="A149" s="422">
        <f t="shared" si="5"/>
        <v>46429.899999999747</v>
      </c>
      <c r="B149" s="505"/>
      <c r="C149" s="9"/>
      <c r="D149" s="9"/>
      <c r="E149" s="9"/>
      <c r="F149" s="9"/>
      <c r="G149" s="9"/>
      <c r="H149" s="475">
        <v>0</v>
      </c>
      <c r="I149" s="475">
        <v>0</v>
      </c>
      <c r="J149" s="475">
        <v>0</v>
      </c>
      <c r="K149" s="475">
        <v>0</v>
      </c>
      <c r="L149" s="475">
        <v>0</v>
      </c>
      <c r="M149" s="475">
        <v>0</v>
      </c>
      <c r="N149" s="475">
        <f t="shared" si="4"/>
        <v>0</v>
      </c>
      <c r="O149" s="8">
        <f>'Vero Monthly Peaks'!C91</f>
        <v>0</v>
      </c>
      <c r="P149" s="8"/>
      <c r="Q149" s="475" t="s">
        <v>492</v>
      </c>
      <c r="R149" s="475"/>
    </row>
    <row r="150" spans="1:18" x14ac:dyDescent="0.2">
      <c r="A150" s="422">
        <f t="shared" si="5"/>
        <v>46460.319999999745</v>
      </c>
      <c r="B150" s="505"/>
      <c r="C150" s="9"/>
      <c r="D150" s="9"/>
      <c r="E150" s="9"/>
      <c r="F150" s="9"/>
      <c r="G150" s="9"/>
      <c r="H150" s="475">
        <v>0</v>
      </c>
      <c r="I150" s="475">
        <v>0</v>
      </c>
      <c r="J150" s="475">
        <v>0</v>
      </c>
      <c r="K150" s="475">
        <v>0</v>
      </c>
      <c r="L150" s="475">
        <v>0</v>
      </c>
      <c r="M150" s="475">
        <v>0</v>
      </c>
      <c r="N150" s="475">
        <f t="shared" si="4"/>
        <v>0</v>
      </c>
      <c r="O150" s="8">
        <f>'Vero Monthly Peaks'!D91</f>
        <v>0</v>
      </c>
      <c r="P150" s="8"/>
      <c r="Q150" s="475" t="s">
        <v>491</v>
      </c>
      <c r="R150" s="475"/>
    </row>
    <row r="151" spans="1:18" x14ac:dyDescent="0.2">
      <c r="A151" s="422">
        <f t="shared" si="5"/>
        <v>46490.739999999743</v>
      </c>
      <c r="B151" s="505"/>
      <c r="C151" s="9"/>
      <c r="D151" s="9"/>
      <c r="E151" s="9"/>
      <c r="F151" s="9"/>
      <c r="G151" s="9"/>
      <c r="H151" s="475">
        <v>0</v>
      </c>
      <c r="I151" s="475">
        <v>0</v>
      </c>
      <c r="J151" s="475">
        <v>0</v>
      </c>
      <c r="K151" s="475">
        <v>0</v>
      </c>
      <c r="L151" s="475">
        <v>0</v>
      </c>
      <c r="M151" s="475">
        <v>0</v>
      </c>
      <c r="N151" s="475">
        <f t="shared" si="4"/>
        <v>0</v>
      </c>
      <c r="O151" s="8">
        <f>'Vero Monthly Peaks'!E91</f>
        <v>0</v>
      </c>
      <c r="P151" s="8"/>
      <c r="Q151" s="475" t="s">
        <v>490</v>
      </c>
      <c r="R151" s="475"/>
    </row>
    <row r="152" spans="1:18" x14ac:dyDescent="0.2">
      <c r="A152" s="422">
        <f t="shared" si="5"/>
        <v>46521.159999999742</v>
      </c>
      <c r="B152" s="505"/>
      <c r="C152" s="9"/>
      <c r="D152" s="9"/>
      <c r="E152" s="9"/>
      <c r="F152" s="9"/>
      <c r="G152" s="9"/>
      <c r="H152" s="475">
        <v>0</v>
      </c>
      <c r="I152" s="475">
        <v>0</v>
      </c>
      <c r="J152" s="475">
        <v>0</v>
      </c>
      <c r="K152" s="475">
        <v>0</v>
      </c>
      <c r="L152" s="475">
        <v>0</v>
      </c>
      <c r="M152" s="475">
        <v>0</v>
      </c>
      <c r="N152" s="475">
        <f t="shared" si="4"/>
        <v>0</v>
      </c>
      <c r="O152" s="8">
        <f>'Vero Monthly Peaks'!F91</f>
        <v>0</v>
      </c>
      <c r="P152" s="8"/>
      <c r="Q152" s="475" t="s">
        <v>489</v>
      </c>
      <c r="R152" s="475"/>
    </row>
    <row r="153" spans="1:18" x14ac:dyDescent="0.2">
      <c r="A153" s="422">
        <f t="shared" si="5"/>
        <v>46551.57999999974</v>
      </c>
      <c r="B153" s="505"/>
      <c r="C153" s="9"/>
      <c r="D153" s="9"/>
      <c r="E153" s="9"/>
      <c r="F153" s="9"/>
      <c r="G153" s="9"/>
      <c r="H153" s="475">
        <v>0</v>
      </c>
      <c r="I153" s="475">
        <v>0</v>
      </c>
      <c r="J153" s="475">
        <v>0</v>
      </c>
      <c r="K153" s="475">
        <v>0</v>
      </c>
      <c r="L153" s="475">
        <v>0</v>
      </c>
      <c r="M153" s="475">
        <v>0</v>
      </c>
      <c r="N153" s="475">
        <f t="shared" si="4"/>
        <v>0</v>
      </c>
      <c r="O153" s="8">
        <f>'Vero Monthly Peaks'!G91</f>
        <v>0</v>
      </c>
      <c r="P153" s="8"/>
      <c r="Q153" s="475" t="s">
        <v>488</v>
      </c>
      <c r="R153" s="475"/>
    </row>
    <row r="154" spans="1:18" x14ac:dyDescent="0.2">
      <c r="A154" s="422">
        <f t="shared" si="5"/>
        <v>46581.999999999738</v>
      </c>
      <c r="B154" s="505"/>
      <c r="C154" s="9"/>
      <c r="D154" s="9"/>
      <c r="E154" s="9"/>
      <c r="F154" s="9"/>
      <c r="G154" s="9"/>
      <c r="H154" s="475">
        <v>0</v>
      </c>
      <c r="I154" s="475">
        <v>0</v>
      </c>
      <c r="J154" s="475">
        <v>0</v>
      </c>
      <c r="K154" s="475">
        <v>0</v>
      </c>
      <c r="L154" s="475">
        <v>0</v>
      </c>
      <c r="M154" s="475">
        <v>0</v>
      </c>
      <c r="N154" s="475">
        <f t="shared" si="4"/>
        <v>0</v>
      </c>
      <c r="O154" s="8">
        <f>'Vero Monthly Peaks'!H91</f>
        <v>0</v>
      </c>
      <c r="P154" s="8"/>
      <c r="Q154" s="475" t="s">
        <v>487</v>
      </c>
      <c r="R154" s="475"/>
    </row>
    <row r="155" spans="1:18" x14ac:dyDescent="0.2">
      <c r="A155" s="422">
        <f t="shared" si="5"/>
        <v>46612.419999999736</v>
      </c>
      <c r="B155" s="505"/>
      <c r="C155" s="9"/>
      <c r="D155" s="9"/>
      <c r="E155" s="9"/>
      <c r="F155" s="9"/>
      <c r="G155" s="9"/>
      <c r="H155" s="475">
        <v>0</v>
      </c>
      <c r="I155" s="475">
        <v>0</v>
      </c>
      <c r="J155" s="475">
        <v>0</v>
      </c>
      <c r="K155" s="475">
        <v>0</v>
      </c>
      <c r="L155" s="475">
        <v>0</v>
      </c>
      <c r="M155" s="475">
        <v>0</v>
      </c>
      <c r="N155" s="475">
        <f t="shared" si="4"/>
        <v>0</v>
      </c>
      <c r="O155" s="8">
        <f>'Vero Monthly Peaks'!I91</f>
        <v>0</v>
      </c>
      <c r="P155" s="8"/>
      <c r="Q155" s="475" t="s">
        <v>486</v>
      </c>
      <c r="R155" s="475"/>
    </row>
    <row r="156" spans="1:18" x14ac:dyDescent="0.2">
      <c r="A156" s="422">
        <f t="shared" si="5"/>
        <v>46642.839999999735</v>
      </c>
      <c r="B156" s="505"/>
      <c r="C156" s="9"/>
      <c r="D156" s="9"/>
      <c r="E156" s="9"/>
      <c r="F156" s="9"/>
      <c r="G156" s="9"/>
      <c r="H156" s="475">
        <v>0</v>
      </c>
      <c r="I156" s="475">
        <v>0</v>
      </c>
      <c r="J156" s="475">
        <v>0</v>
      </c>
      <c r="K156" s="475">
        <v>0</v>
      </c>
      <c r="L156" s="475">
        <v>0</v>
      </c>
      <c r="M156" s="475">
        <v>0</v>
      </c>
      <c r="N156" s="475">
        <f t="shared" si="4"/>
        <v>0</v>
      </c>
      <c r="O156" s="8">
        <f>'Vero Monthly Peaks'!J91</f>
        <v>0</v>
      </c>
      <c r="P156" s="8"/>
      <c r="Q156" s="475" t="s">
        <v>485</v>
      </c>
      <c r="R156" s="475"/>
    </row>
    <row r="157" spans="1:18" x14ac:dyDescent="0.2">
      <c r="A157" s="422">
        <f t="shared" si="5"/>
        <v>46673.259999999733</v>
      </c>
      <c r="B157" s="505"/>
      <c r="C157" s="9"/>
      <c r="D157" s="9"/>
      <c r="E157" s="9"/>
      <c r="F157" s="9"/>
      <c r="G157" s="9"/>
      <c r="H157" s="475">
        <v>0</v>
      </c>
      <c r="I157" s="475">
        <v>0</v>
      </c>
      <c r="J157" s="475">
        <v>0</v>
      </c>
      <c r="K157" s="475">
        <v>0</v>
      </c>
      <c r="L157" s="475">
        <v>0</v>
      </c>
      <c r="M157" s="475">
        <v>0</v>
      </c>
      <c r="N157" s="475">
        <f t="shared" si="4"/>
        <v>0</v>
      </c>
      <c r="O157" s="8">
        <f>'Vero Monthly Peaks'!K91</f>
        <v>0</v>
      </c>
      <c r="P157" s="8"/>
      <c r="Q157" s="475" t="s">
        <v>484</v>
      </c>
      <c r="R157" s="475"/>
    </row>
    <row r="158" spans="1:18" x14ac:dyDescent="0.2">
      <c r="A158" s="422">
        <f t="shared" si="5"/>
        <v>46703.679999999731</v>
      </c>
      <c r="B158" s="505"/>
      <c r="C158" s="9"/>
      <c r="D158" s="9"/>
      <c r="E158" s="9"/>
      <c r="F158" s="9"/>
      <c r="G158" s="9"/>
      <c r="H158" s="475">
        <v>0</v>
      </c>
      <c r="I158" s="475">
        <v>0</v>
      </c>
      <c r="J158" s="475">
        <v>0</v>
      </c>
      <c r="K158" s="475">
        <v>0</v>
      </c>
      <c r="L158" s="475">
        <v>0</v>
      </c>
      <c r="M158" s="475">
        <v>0</v>
      </c>
      <c r="N158" s="475">
        <f t="shared" si="4"/>
        <v>0</v>
      </c>
      <c r="O158" s="8">
        <f>'Vero Monthly Peaks'!L91</f>
        <v>0</v>
      </c>
      <c r="P158" s="8"/>
      <c r="Q158" s="475" t="s">
        <v>483</v>
      </c>
      <c r="R158" s="475"/>
    </row>
    <row r="159" spans="1:18" x14ac:dyDescent="0.2">
      <c r="A159" s="422">
        <f t="shared" si="5"/>
        <v>46734.099999999729</v>
      </c>
      <c r="B159" s="505"/>
      <c r="C159" s="9"/>
      <c r="D159" s="9"/>
      <c r="E159" s="9"/>
      <c r="F159" s="9"/>
      <c r="G159" s="9"/>
      <c r="H159" s="475">
        <v>0</v>
      </c>
      <c r="I159" s="475">
        <v>0</v>
      </c>
      <c r="J159" s="475">
        <v>0</v>
      </c>
      <c r="K159" s="475">
        <v>0</v>
      </c>
      <c r="L159" s="475">
        <v>0</v>
      </c>
      <c r="M159" s="475">
        <v>0</v>
      </c>
      <c r="N159" s="475">
        <f t="shared" si="4"/>
        <v>0</v>
      </c>
      <c r="O159" s="8">
        <f>'Vero Monthly Peaks'!M91</f>
        <v>0</v>
      </c>
      <c r="P159" s="8"/>
      <c r="Q159" s="475" t="s">
        <v>482</v>
      </c>
      <c r="R159" s="475"/>
    </row>
    <row r="160" spans="1:18" x14ac:dyDescent="0.2">
      <c r="A160" s="422">
        <f t="shared" si="5"/>
        <v>46764.519999999728</v>
      </c>
      <c r="B160" s="505"/>
      <c r="C160" s="9"/>
      <c r="D160" s="9"/>
      <c r="E160" s="9"/>
      <c r="F160" s="9"/>
      <c r="G160" s="9"/>
      <c r="H160" s="475">
        <v>0</v>
      </c>
      <c r="I160" s="475">
        <v>0</v>
      </c>
      <c r="J160" s="475">
        <v>0</v>
      </c>
      <c r="K160" s="475">
        <v>0</v>
      </c>
      <c r="L160" s="475">
        <v>0</v>
      </c>
      <c r="M160" s="475">
        <v>0</v>
      </c>
      <c r="N160" s="475">
        <f t="shared" si="4"/>
        <v>0</v>
      </c>
      <c r="O160" s="8">
        <f>'Vero Monthly Peaks'!B92</f>
        <v>0</v>
      </c>
      <c r="P160" s="8"/>
      <c r="Q160" s="475" t="s">
        <v>493</v>
      </c>
      <c r="R160" s="475"/>
    </row>
    <row r="161" spans="1:18" x14ac:dyDescent="0.2">
      <c r="A161" s="422">
        <f t="shared" si="5"/>
        <v>46794.939999999726</v>
      </c>
      <c r="B161" s="505"/>
      <c r="C161" s="9"/>
      <c r="D161" s="9"/>
      <c r="E161" s="9"/>
      <c r="F161" s="9"/>
      <c r="G161" s="9"/>
      <c r="H161" s="475">
        <v>0</v>
      </c>
      <c r="I161" s="475">
        <v>0</v>
      </c>
      <c r="J161" s="475">
        <v>0</v>
      </c>
      <c r="K161" s="475">
        <v>0</v>
      </c>
      <c r="L161" s="475">
        <v>0</v>
      </c>
      <c r="M161" s="475">
        <v>0</v>
      </c>
      <c r="N161" s="475">
        <f t="shared" si="4"/>
        <v>0</v>
      </c>
      <c r="O161" s="8">
        <f>'Vero Monthly Peaks'!C92</f>
        <v>0</v>
      </c>
      <c r="P161" s="8"/>
      <c r="Q161" s="475" t="s">
        <v>492</v>
      </c>
      <c r="R161" s="475"/>
    </row>
    <row r="162" spans="1:18" x14ac:dyDescent="0.2">
      <c r="A162" s="422">
        <f t="shared" si="5"/>
        <v>46825.359999999724</v>
      </c>
      <c r="B162" s="505"/>
      <c r="C162" s="9"/>
      <c r="D162" s="9"/>
      <c r="E162" s="9"/>
      <c r="F162" s="9"/>
      <c r="G162" s="9"/>
      <c r="H162" s="475">
        <v>0</v>
      </c>
      <c r="I162" s="475">
        <v>0</v>
      </c>
      <c r="J162" s="475">
        <v>0</v>
      </c>
      <c r="K162" s="475">
        <v>0</v>
      </c>
      <c r="L162" s="475">
        <v>0</v>
      </c>
      <c r="M162" s="475">
        <v>0</v>
      </c>
      <c r="N162" s="475">
        <f t="shared" si="4"/>
        <v>0</v>
      </c>
      <c r="O162" s="8">
        <f>'Vero Monthly Peaks'!D92</f>
        <v>0</v>
      </c>
      <c r="P162" s="8"/>
      <c r="Q162" s="475" t="s">
        <v>491</v>
      </c>
      <c r="R162" s="475"/>
    </row>
    <row r="163" spans="1:18" x14ac:dyDescent="0.2">
      <c r="A163" s="422">
        <f t="shared" si="5"/>
        <v>46855.779999999722</v>
      </c>
      <c r="B163" s="505"/>
      <c r="C163" s="9"/>
      <c r="D163" s="9"/>
      <c r="E163" s="9"/>
      <c r="F163" s="9"/>
      <c r="G163" s="9"/>
      <c r="H163" s="475">
        <v>0</v>
      </c>
      <c r="I163" s="475">
        <v>0</v>
      </c>
      <c r="J163" s="475">
        <v>0</v>
      </c>
      <c r="K163" s="475">
        <v>0</v>
      </c>
      <c r="L163" s="475">
        <v>0</v>
      </c>
      <c r="M163" s="475">
        <v>0</v>
      </c>
      <c r="N163" s="475">
        <f t="shared" si="4"/>
        <v>0</v>
      </c>
      <c r="O163" s="8">
        <f>'Vero Monthly Peaks'!E92</f>
        <v>0</v>
      </c>
      <c r="P163" s="8"/>
      <c r="Q163" s="475" t="s">
        <v>490</v>
      </c>
    </row>
    <row r="164" spans="1:18" x14ac:dyDescent="0.2">
      <c r="A164" s="422">
        <f t="shared" si="5"/>
        <v>46886.199999999721</v>
      </c>
      <c r="B164" s="505"/>
      <c r="C164" s="9"/>
      <c r="D164" s="9"/>
      <c r="E164" s="9"/>
      <c r="F164" s="9"/>
      <c r="G164" s="9"/>
      <c r="H164" s="475">
        <v>0</v>
      </c>
      <c r="I164" s="475">
        <v>0</v>
      </c>
      <c r="J164" s="475">
        <v>0</v>
      </c>
      <c r="K164" s="475">
        <v>0</v>
      </c>
      <c r="L164" s="475">
        <v>0</v>
      </c>
      <c r="M164" s="475">
        <v>0</v>
      </c>
      <c r="N164" s="475">
        <f t="shared" si="4"/>
        <v>0</v>
      </c>
      <c r="O164" s="8">
        <f>'Vero Monthly Peaks'!F92</f>
        <v>0</v>
      </c>
      <c r="P164" s="8"/>
      <c r="Q164" s="475" t="s">
        <v>489</v>
      </c>
    </row>
    <row r="165" spans="1:18" x14ac:dyDescent="0.2">
      <c r="A165" s="422">
        <f t="shared" si="5"/>
        <v>46916.619999999719</v>
      </c>
      <c r="B165" s="505"/>
      <c r="C165" s="9"/>
      <c r="D165" s="9"/>
      <c r="E165" s="9"/>
      <c r="F165" s="9"/>
      <c r="G165" s="9"/>
      <c r="H165" s="475">
        <v>0</v>
      </c>
      <c r="I165" s="475">
        <v>0</v>
      </c>
      <c r="J165" s="475">
        <v>0</v>
      </c>
      <c r="K165" s="475">
        <v>0</v>
      </c>
      <c r="L165" s="475">
        <v>0</v>
      </c>
      <c r="M165" s="475">
        <v>0</v>
      </c>
      <c r="N165" s="475">
        <f t="shared" si="4"/>
        <v>0</v>
      </c>
      <c r="O165" s="8">
        <f>'Vero Monthly Peaks'!G92</f>
        <v>0</v>
      </c>
      <c r="P165" s="8"/>
      <c r="Q165" s="475" t="s">
        <v>488</v>
      </c>
    </row>
    <row r="166" spans="1:18" x14ac:dyDescent="0.2">
      <c r="A166" s="422">
        <f t="shared" si="5"/>
        <v>46947.039999999717</v>
      </c>
      <c r="B166" s="505"/>
      <c r="C166" s="9"/>
      <c r="D166" s="9"/>
      <c r="E166" s="9"/>
      <c r="F166" s="9"/>
      <c r="G166" s="9"/>
      <c r="H166" s="475">
        <v>0</v>
      </c>
      <c r="I166" s="475">
        <v>0</v>
      </c>
      <c r="J166" s="475">
        <v>0</v>
      </c>
      <c r="K166" s="475">
        <v>0</v>
      </c>
      <c r="L166" s="475">
        <v>0</v>
      </c>
      <c r="M166" s="475">
        <v>0</v>
      </c>
      <c r="N166" s="475">
        <f t="shared" si="4"/>
        <v>0</v>
      </c>
      <c r="O166" s="8">
        <f>'Vero Monthly Peaks'!H92</f>
        <v>0</v>
      </c>
      <c r="P166" s="8"/>
      <c r="Q166" s="475" t="s">
        <v>487</v>
      </c>
    </row>
    <row r="167" spans="1:18" x14ac:dyDescent="0.2">
      <c r="A167" s="422">
        <f t="shared" si="5"/>
        <v>46977.459999999715</v>
      </c>
      <c r="B167" s="505"/>
      <c r="C167" s="9"/>
      <c r="D167" s="9"/>
      <c r="E167" s="9"/>
      <c r="F167" s="9"/>
      <c r="G167" s="9"/>
      <c r="H167" s="475">
        <v>0</v>
      </c>
      <c r="I167" s="475">
        <v>0</v>
      </c>
      <c r="J167" s="475">
        <v>0</v>
      </c>
      <c r="K167" s="475">
        <v>0</v>
      </c>
      <c r="L167" s="475">
        <v>0</v>
      </c>
      <c r="M167" s="475">
        <v>0</v>
      </c>
      <c r="N167" s="475">
        <f t="shared" si="4"/>
        <v>0</v>
      </c>
      <c r="O167" s="8">
        <f>'Vero Monthly Peaks'!I92</f>
        <v>0</v>
      </c>
      <c r="P167" s="8"/>
      <c r="Q167" s="475" t="s">
        <v>486</v>
      </c>
    </row>
    <row r="168" spans="1:18" x14ac:dyDescent="0.2">
      <c r="A168" s="422">
        <f t="shared" si="5"/>
        <v>47007.879999999714</v>
      </c>
      <c r="B168" s="505"/>
      <c r="C168" s="9"/>
      <c r="D168" s="9"/>
      <c r="E168" s="9"/>
      <c r="F168" s="9"/>
      <c r="G168" s="9"/>
      <c r="H168" s="475">
        <v>0</v>
      </c>
      <c r="I168" s="475">
        <v>0</v>
      </c>
      <c r="J168" s="475">
        <v>0</v>
      </c>
      <c r="K168" s="475">
        <v>0</v>
      </c>
      <c r="L168" s="475">
        <v>0</v>
      </c>
      <c r="M168" s="475">
        <v>0</v>
      </c>
      <c r="N168" s="475">
        <f t="shared" si="4"/>
        <v>0</v>
      </c>
      <c r="O168" s="8">
        <f>'Vero Monthly Peaks'!J92</f>
        <v>0</v>
      </c>
      <c r="P168" s="8"/>
      <c r="Q168" s="475" t="s">
        <v>485</v>
      </c>
    </row>
    <row r="169" spans="1:18" x14ac:dyDescent="0.2">
      <c r="A169" s="422">
        <f t="shared" si="5"/>
        <v>47038.299999999712</v>
      </c>
      <c r="B169" s="505"/>
      <c r="C169" s="9"/>
      <c r="D169" s="9"/>
      <c r="E169" s="9"/>
      <c r="F169" s="9"/>
      <c r="G169" s="9"/>
      <c r="H169" s="475">
        <v>0</v>
      </c>
      <c r="I169" s="475">
        <v>0</v>
      </c>
      <c r="J169" s="475">
        <v>0</v>
      </c>
      <c r="K169" s="475">
        <v>0</v>
      </c>
      <c r="L169" s="475">
        <v>0</v>
      </c>
      <c r="M169" s="475">
        <v>0</v>
      </c>
      <c r="N169" s="475">
        <f t="shared" si="4"/>
        <v>0</v>
      </c>
      <c r="O169" s="8">
        <f>'Vero Monthly Peaks'!K92</f>
        <v>0</v>
      </c>
      <c r="P169" s="8"/>
      <c r="Q169" s="475" t="s">
        <v>484</v>
      </c>
    </row>
    <row r="170" spans="1:18" x14ac:dyDescent="0.2">
      <c r="A170" s="422">
        <f t="shared" si="5"/>
        <v>47068.71999999971</v>
      </c>
      <c r="B170" s="505"/>
      <c r="C170" s="9"/>
      <c r="D170" s="9"/>
      <c r="E170" s="9"/>
      <c r="F170" s="9"/>
      <c r="G170" s="9"/>
      <c r="H170" s="475">
        <v>0</v>
      </c>
      <c r="I170" s="475">
        <v>0</v>
      </c>
      <c r="J170" s="475">
        <v>0</v>
      </c>
      <c r="K170" s="475">
        <v>0</v>
      </c>
      <c r="L170" s="475">
        <v>0</v>
      </c>
      <c r="M170" s="475">
        <v>0</v>
      </c>
      <c r="N170" s="475">
        <f t="shared" si="4"/>
        <v>0</v>
      </c>
      <c r="O170" s="8">
        <f>'Vero Monthly Peaks'!L92</f>
        <v>0</v>
      </c>
      <c r="P170" s="8"/>
      <c r="Q170" s="475" t="s">
        <v>483</v>
      </c>
    </row>
    <row r="171" spans="1:18" x14ac:dyDescent="0.2">
      <c r="A171" s="422">
        <f t="shared" si="5"/>
        <v>47099.139999999708</v>
      </c>
      <c r="B171" s="505"/>
      <c r="C171" s="9"/>
      <c r="D171" s="9"/>
      <c r="E171" s="9"/>
      <c r="F171" s="9"/>
      <c r="G171" s="9"/>
      <c r="H171" s="475">
        <v>0</v>
      </c>
      <c r="I171" s="475">
        <v>0</v>
      </c>
      <c r="J171" s="475">
        <v>0</v>
      </c>
      <c r="K171" s="475">
        <v>0</v>
      </c>
      <c r="L171" s="475">
        <v>0</v>
      </c>
      <c r="M171" s="475">
        <v>0</v>
      </c>
      <c r="N171" s="475">
        <f t="shared" si="4"/>
        <v>0</v>
      </c>
      <c r="O171" s="8">
        <f>'Vero Monthly Peaks'!M92</f>
        <v>0</v>
      </c>
      <c r="P171" s="8"/>
      <c r="Q171" s="475" t="s">
        <v>482</v>
      </c>
    </row>
    <row r="172" spans="1:18" x14ac:dyDescent="0.2">
      <c r="A172" s="422">
        <f t="shared" si="5"/>
        <v>47129.559999999707</v>
      </c>
      <c r="B172" s="505"/>
      <c r="C172" s="9"/>
      <c r="D172" s="9"/>
      <c r="E172" s="9"/>
      <c r="F172" s="9"/>
      <c r="G172" s="9"/>
      <c r="H172" s="475">
        <v>0</v>
      </c>
      <c r="I172" s="475">
        <v>0</v>
      </c>
      <c r="J172" s="475">
        <v>0</v>
      </c>
      <c r="K172" s="475">
        <v>0</v>
      </c>
      <c r="L172" s="475">
        <v>0</v>
      </c>
      <c r="M172" s="475">
        <v>0</v>
      </c>
      <c r="N172" s="475">
        <f t="shared" si="4"/>
        <v>0</v>
      </c>
      <c r="O172" s="8">
        <f>'Vero Monthly Peaks'!B93</f>
        <v>0</v>
      </c>
      <c r="P172" s="8"/>
      <c r="Q172" s="475" t="s">
        <v>493</v>
      </c>
    </row>
    <row r="173" spans="1:18" x14ac:dyDescent="0.2">
      <c r="A173" s="422">
        <f t="shared" si="5"/>
        <v>47159.979999999705</v>
      </c>
      <c r="B173" s="505"/>
      <c r="C173" s="9"/>
      <c r="D173" s="9"/>
      <c r="E173" s="9"/>
      <c r="F173" s="9"/>
      <c r="G173" s="9"/>
      <c r="H173" s="475">
        <v>0</v>
      </c>
      <c r="I173" s="475">
        <v>0</v>
      </c>
      <c r="J173" s="475">
        <v>0</v>
      </c>
      <c r="K173" s="475">
        <v>0</v>
      </c>
      <c r="L173" s="475">
        <v>0</v>
      </c>
      <c r="M173" s="475">
        <v>0</v>
      </c>
      <c r="N173" s="475">
        <f t="shared" si="4"/>
        <v>0</v>
      </c>
      <c r="O173" s="8">
        <f>'Vero Monthly Peaks'!C93</f>
        <v>0</v>
      </c>
      <c r="P173" s="8"/>
      <c r="Q173" s="475" t="s">
        <v>492</v>
      </c>
    </row>
    <row r="174" spans="1:18" x14ac:dyDescent="0.2">
      <c r="A174" s="422">
        <f t="shared" si="5"/>
        <v>47190.399999999703</v>
      </c>
      <c r="B174" s="505"/>
      <c r="C174" s="9"/>
      <c r="D174" s="9"/>
      <c r="E174" s="9"/>
      <c r="F174" s="9"/>
      <c r="G174" s="9"/>
      <c r="H174" s="475">
        <v>0</v>
      </c>
      <c r="I174" s="475">
        <v>0</v>
      </c>
      <c r="J174" s="475">
        <v>0</v>
      </c>
      <c r="K174" s="475">
        <v>0</v>
      </c>
      <c r="L174" s="475">
        <v>0</v>
      </c>
      <c r="M174" s="475">
        <v>0</v>
      </c>
      <c r="N174" s="475">
        <f t="shared" si="4"/>
        <v>0</v>
      </c>
      <c r="O174" s="8">
        <f>'Vero Monthly Peaks'!D93</f>
        <v>0</v>
      </c>
      <c r="P174" s="8"/>
      <c r="Q174" s="475" t="s">
        <v>491</v>
      </c>
    </row>
    <row r="175" spans="1:18" x14ac:dyDescent="0.2">
      <c r="A175" s="422">
        <f t="shared" si="5"/>
        <v>47220.819999999701</v>
      </c>
      <c r="B175" s="505"/>
      <c r="C175" s="9"/>
      <c r="D175" s="9"/>
      <c r="E175" s="9"/>
      <c r="F175" s="9"/>
      <c r="G175" s="9"/>
      <c r="H175" s="475">
        <v>0</v>
      </c>
      <c r="I175" s="475">
        <v>0</v>
      </c>
      <c r="J175" s="475">
        <v>0</v>
      </c>
      <c r="K175" s="475">
        <v>0</v>
      </c>
      <c r="L175" s="475">
        <v>0</v>
      </c>
      <c r="M175" s="475">
        <v>0</v>
      </c>
      <c r="N175" s="475">
        <f t="shared" si="4"/>
        <v>0</v>
      </c>
      <c r="O175" s="8">
        <f>'Vero Monthly Peaks'!E93</f>
        <v>0</v>
      </c>
      <c r="P175" s="8"/>
      <c r="Q175" s="475" t="s">
        <v>490</v>
      </c>
    </row>
    <row r="176" spans="1:18" x14ac:dyDescent="0.2">
      <c r="A176" s="422">
        <f t="shared" si="5"/>
        <v>47251.2399999997</v>
      </c>
      <c r="B176" s="505"/>
      <c r="C176" s="9"/>
      <c r="D176" s="9"/>
      <c r="E176" s="9"/>
      <c r="F176" s="9"/>
      <c r="G176" s="9"/>
      <c r="H176" s="475">
        <v>0</v>
      </c>
      <c r="I176" s="475">
        <v>0</v>
      </c>
      <c r="J176" s="475">
        <v>0</v>
      </c>
      <c r="K176" s="475">
        <v>0</v>
      </c>
      <c r="L176" s="475">
        <v>0</v>
      </c>
      <c r="M176" s="475">
        <v>0</v>
      </c>
      <c r="N176" s="475">
        <f t="shared" si="4"/>
        <v>0</v>
      </c>
      <c r="O176" s="8">
        <f>'Vero Monthly Peaks'!F93</f>
        <v>0</v>
      </c>
      <c r="P176" s="8"/>
      <c r="Q176" s="475" t="s">
        <v>489</v>
      </c>
    </row>
    <row r="177" spans="1:18" x14ac:dyDescent="0.2">
      <c r="A177" s="422">
        <f t="shared" si="5"/>
        <v>47281.659999999698</v>
      </c>
      <c r="B177" s="505"/>
      <c r="C177" s="9"/>
      <c r="D177" s="9"/>
      <c r="E177" s="9"/>
      <c r="F177" s="9"/>
      <c r="G177" s="9"/>
      <c r="H177" s="475">
        <v>0</v>
      </c>
      <c r="I177" s="475">
        <v>0</v>
      </c>
      <c r="J177" s="475">
        <v>0</v>
      </c>
      <c r="K177" s="475">
        <v>0</v>
      </c>
      <c r="L177" s="475">
        <v>0</v>
      </c>
      <c r="M177" s="475">
        <v>0</v>
      </c>
      <c r="N177" s="475">
        <f t="shared" si="4"/>
        <v>0</v>
      </c>
      <c r="O177" s="8">
        <f>'Vero Monthly Peaks'!G93</f>
        <v>0</v>
      </c>
      <c r="P177" s="8"/>
      <c r="Q177" s="475" t="s">
        <v>488</v>
      </c>
    </row>
    <row r="178" spans="1:18" x14ac:dyDescent="0.2">
      <c r="A178" s="422">
        <f t="shared" si="5"/>
        <v>47312.079999999696</v>
      </c>
      <c r="B178" s="505"/>
      <c r="C178" s="9"/>
      <c r="D178" s="9"/>
      <c r="E178" s="9"/>
      <c r="F178" s="9"/>
      <c r="G178" s="9"/>
      <c r="H178" s="475">
        <v>0</v>
      </c>
      <c r="I178" s="475">
        <v>0</v>
      </c>
      <c r="J178" s="475">
        <v>0</v>
      </c>
      <c r="K178" s="475">
        <v>0</v>
      </c>
      <c r="L178" s="475">
        <v>0</v>
      </c>
      <c r="M178" s="475">
        <v>0</v>
      </c>
      <c r="N178" s="475">
        <f t="shared" si="4"/>
        <v>0</v>
      </c>
      <c r="O178" s="8">
        <f>'Vero Monthly Peaks'!H93</f>
        <v>0</v>
      </c>
      <c r="P178" s="8"/>
      <c r="Q178" s="475" t="s">
        <v>487</v>
      </c>
    </row>
    <row r="179" spans="1:18" x14ac:dyDescent="0.2">
      <c r="A179" s="422">
        <f t="shared" si="5"/>
        <v>47342.499999999694</v>
      </c>
      <c r="B179" s="505"/>
      <c r="C179" s="9"/>
      <c r="D179" s="9"/>
      <c r="E179" s="9"/>
      <c r="F179" s="9"/>
      <c r="G179" s="9"/>
      <c r="H179" s="475">
        <v>0</v>
      </c>
      <c r="I179" s="475">
        <v>0</v>
      </c>
      <c r="J179" s="475">
        <v>0</v>
      </c>
      <c r="K179" s="475">
        <v>0</v>
      </c>
      <c r="L179" s="475">
        <v>0</v>
      </c>
      <c r="M179" s="475">
        <v>0</v>
      </c>
      <c r="N179" s="475">
        <f t="shared" si="4"/>
        <v>0</v>
      </c>
      <c r="O179" s="8">
        <f>'Vero Monthly Peaks'!I93</f>
        <v>0</v>
      </c>
      <c r="P179" s="8"/>
      <c r="Q179" s="475" t="s">
        <v>486</v>
      </c>
    </row>
    <row r="180" spans="1:18" x14ac:dyDescent="0.2">
      <c r="A180" s="422">
        <f t="shared" si="5"/>
        <v>47372.919999999693</v>
      </c>
      <c r="B180" s="505"/>
      <c r="C180" s="9"/>
      <c r="D180" s="9"/>
      <c r="E180" s="9"/>
      <c r="F180" s="9"/>
      <c r="G180" s="9"/>
      <c r="H180" s="475">
        <v>0</v>
      </c>
      <c r="I180" s="475">
        <v>0</v>
      </c>
      <c r="J180" s="475">
        <v>0</v>
      </c>
      <c r="K180" s="475">
        <v>0</v>
      </c>
      <c r="L180" s="475">
        <v>0</v>
      </c>
      <c r="M180" s="475">
        <v>0</v>
      </c>
      <c r="N180" s="475">
        <f t="shared" si="4"/>
        <v>0</v>
      </c>
      <c r="O180" s="8">
        <f>'Vero Monthly Peaks'!J93</f>
        <v>0</v>
      </c>
      <c r="P180" s="8"/>
      <c r="Q180" s="475" t="s">
        <v>485</v>
      </c>
    </row>
    <row r="181" spans="1:18" x14ac:dyDescent="0.2">
      <c r="A181" s="422">
        <f t="shared" si="5"/>
        <v>47403.339999999691</v>
      </c>
      <c r="B181" s="505"/>
      <c r="C181" s="9"/>
      <c r="D181" s="9"/>
      <c r="E181" s="9"/>
      <c r="F181" s="9"/>
      <c r="G181" s="9"/>
      <c r="H181" s="475">
        <v>0</v>
      </c>
      <c r="I181" s="475">
        <v>0</v>
      </c>
      <c r="J181" s="475">
        <v>0</v>
      </c>
      <c r="K181" s="475">
        <v>0</v>
      </c>
      <c r="L181" s="475">
        <v>0</v>
      </c>
      <c r="M181" s="475">
        <v>0</v>
      </c>
      <c r="N181" s="475">
        <f t="shared" si="4"/>
        <v>0</v>
      </c>
      <c r="O181" s="8">
        <f>'Vero Monthly Peaks'!K93</f>
        <v>0</v>
      </c>
      <c r="P181" s="8"/>
      <c r="Q181" s="475" t="s">
        <v>484</v>
      </c>
    </row>
    <row r="182" spans="1:18" x14ac:dyDescent="0.2">
      <c r="A182" s="422">
        <f t="shared" si="5"/>
        <v>47433.759999999689</v>
      </c>
      <c r="B182" s="505"/>
      <c r="C182" s="9"/>
      <c r="D182" s="9"/>
      <c r="E182" s="9"/>
      <c r="F182" s="9"/>
      <c r="G182" s="9"/>
      <c r="H182" s="475">
        <v>0</v>
      </c>
      <c r="I182" s="475">
        <v>0</v>
      </c>
      <c r="J182" s="475">
        <v>0</v>
      </c>
      <c r="K182" s="475">
        <v>0</v>
      </c>
      <c r="L182" s="475">
        <v>0</v>
      </c>
      <c r="M182" s="475">
        <v>0</v>
      </c>
      <c r="N182" s="475">
        <f t="shared" si="4"/>
        <v>0</v>
      </c>
      <c r="O182" s="8">
        <f>'Vero Monthly Peaks'!L93</f>
        <v>0</v>
      </c>
      <c r="P182" s="8"/>
      <c r="Q182" s="475" t="s">
        <v>483</v>
      </c>
    </row>
    <row r="183" spans="1:18" x14ac:dyDescent="0.2">
      <c r="A183" s="422">
        <f t="shared" si="5"/>
        <v>47464.179999999687</v>
      </c>
      <c r="B183" s="505"/>
      <c r="C183" s="9"/>
      <c r="D183" s="9"/>
      <c r="E183" s="9"/>
      <c r="F183" s="9"/>
      <c r="G183" s="9"/>
      <c r="H183" s="475">
        <v>0</v>
      </c>
      <c r="I183" s="475">
        <v>0</v>
      </c>
      <c r="J183" s="475">
        <v>0</v>
      </c>
      <c r="K183" s="475">
        <v>0</v>
      </c>
      <c r="L183" s="475">
        <v>0</v>
      </c>
      <c r="M183" s="475">
        <v>0</v>
      </c>
      <c r="N183" s="475">
        <f t="shared" si="4"/>
        <v>0</v>
      </c>
      <c r="O183" s="8">
        <f>'Vero Monthly Peaks'!M93</f>
        <v>0</v>
      </c>
      <c r="P183" s="8"/>
      <c r="Q183" s="475" t="s">
        <v>482</v>
      </c>
      <c r="R183" s="475"/>
    </row>
    <row r="184" spans="1:18" x14ac:dyDescent="0.2">
      <c r="A184" s="422">
        <f t="shared" si="5"/>
        <v>47494.599999999686</v>
      </c>
      <c r="B184" s="505"/>
      <c r="C184" s="9"/>
      <c r="D184" s="9"/>
      <c r="E184" s="9"/>
      <c r="F184" s="9"/>
      <c r="G184" s="9"/>
      <c r="H184" s="475">
        <v>0</v>
      </c>
      <c r="I184" s="475">
        <v>0</v>
      </c>
      <c r="J184" s="475">
        <v>0</v>
      </c>
      <c r="K184" s="475">
        <v>0</v>
      </c>
      <c r="L184" s="475">
        <v>0</v>
      </c>
      <c r="M184" s="475">
        <v>0</v>
      </c>
      <c r="N184" s="475">
        <f t="shared" si="4"/>
        <v>0</v>
      </c>
      <c r="O184" s="8">
        <f>'Vero Monthly Peaks'!B94</f>
        <v>0</v>
      </c>
      <c r="P184" s="8"/>
      <c r="Q184" s="475" t="s">
        <v>493</v>
      </c>
      <c r="R184" s="475"/>
    </row>
    <row r="185" spans="1:18" x14ac:dyDescent="0.2">
      <c r="A185" s="422">
        <f t="shared" si="5"/>
        <v>47525.019999999684</v>
      </c>
      <c r="B185" s="505"/>
      <c r="C185" s="9"/>
      <c r="D185" s="9"/>
      <c r="E185" s="9"/>
      <c r="F185" s="9"/>
      <c r="G185" s="9"/>
      <c r="H185" s="475">
        <v>0</v>
      </c>
      <c r="I185" s="475">
        <v>0</v>
      </c>
      <c r="J185" s="475">
        <v>0</v>
      </c>
      <c r="K185" s="475">
        <v>0</v>
      </c>
      <c r="L185" s="475">
        <v>0</v>
      </c>
      <c r="M185" s="475">
        <v>0</v>
      </c>
      <c r="N185" s="475">
        <f t="shared" si="4"/>
        <v>0</v>
      </c>
      <c r="O185" s="8">
        <f>'Vero Monthly Peaks'!C94</f>
        <v>0</v>
      </c>
      <c r="P185" s="8"/>
      <c r="Q185" s="475" t="s">
        <v>492</v>
      </c>
      <c r="R185" s="475"/>
    </row>
    <row r="186" spans="1:18" x14ac:dyDescent="0.2">
      <c r="A186" s="422">
        <f t="shared" si="5"/>
        <v>47555.439999999682</v>
      </c>
      <c r="B186" s="505"/>
      <c r="C186" s="9"/>
      <c r="D186" s="9"/>
      <c r="E186" s="9"/>
      <c r="F186" s="9"/>
      <c r="G186" s="9"/>
      <c r="H186" s="475">
        <v>0</v>
      </c>
      <c r="I186" s="475">
        <v>0</v>
      </c>
      <c r="J186" s="475">
        <v>0</v>
      </c>
      <c r="K186" s="475">
        <v>0</v>
      </c>
      <c r="L186" s="475">
        <v>0</v>
      </c>
      <c r="M186" s="475">
        <v>0</v>
      </c>
      <c r="N186" s="475">
        <f t="shared" si="4"/>
        <v>0</v>
      </c>
      <c r="O186" s="8">
        <f>'Vero Monthly Peaks'!D94</f>
        <v>0</v>
      </c>
      <c r="P186" s="8"/>
      <c r="Q186" s="475" t="s">
        <v>491</v>
      </c>
      <c r="R186" s="475"/>
    </row>
    <row r="187" spans="1:18" x14ac:dyDescent="0.2">
      <c r="A187" s="422">
        <f t="shared" si="5"/>
        <v>47585.85999999968</v>
      </c>
      <c r="B187" s="505"/>
      <c r="C187" s="9"/>
      <c r="D187" s="9"/>
      <c r="E187" s="9"/>
      <c r="F187" s="9"/>
      <c r="G187" s="9"/>
      <c r="H187" s="475">
        <v>0</v>
      </c>
      <c r="I187" s="475">
        <v>0</v>
      </c>
      <c r="J187" s="475">
        <v>0</v>
      </c>
      <c r="K187" s="475">
        <v>0</v>
      </c>
      <c r="L187" s="475">
        <v>0</v>
      </c>
      <c r="M187" s="475">
        <v>0</v>
      </c>
      <c r="N187" s="475">
        <f t="shared" si="4"/>
        <v>0</v>
      </c>
      <c r="O187" s="8">
        <f>'Vero Monthly Peaks'!E94</f>
        <v>0</v>
      </c>
      <c r="P187" s="8"/>
      <c r="Q187" s="475" t="s">
        <v>490</v>
      </c>
      <c r="R187" s="475"/>
    </row>
    <row r="188" spans="1:18" x14ac:dyDescent="0.2">
      <c r="A188" s="422">
        <f t="shared" si="5"/>
        <v>47616.279999999679</v>
      </c>
      <c r="B188" s="505"/>
      <c r="C188" s="9"/>
      <c r="D188" s="9"/>
      <c r="E188" s="9"/>
      <c r="F188" s="9"/>
      <c r="G188" s="9"/>
      <c r="H188" s="475">
        <v>0</v>
      </c>
      <c r="I188" s="475">
        <v>0</v>
      </c>
      <c r="J188" s="475">
        <v>0</v>
      </c>
      <c r="K188" s="475">
        <v>0</v>
      </c>
      <c r="L188" s="475">
        <v>0</v>
      </c>
      <c r="M188" s="475">
        <v>0</v>
      </c>
      <c r="N188" s="475">
        <f t="shared" si="4"/>
        <v>0</v>
      </c>
      <c r="O188" s="8">
        <f>'Vero Monthly Peaks'!F94</f>
        <v>0</v>
      </c>
      <c r="P188" s="8"/>
      <c r="Q188" s="475" t="s">
        <v>489</v>
      </c>
      <c r="R188" s="475"/>
    </row>
    <row r="189" spans="1:18" x14ac:dyDescent="0.2">
      <c r="A189" s="422">
        <f t="shared" si="5"/>
        <v>47646.699999999677</v>
      </c>
      <c r="B189" s="505"/>
      <c r="C189" s="9"/>
      <c r="D189" s="9"/>
      <c r="E189" s="9"/>
      <c r="F189" s="9"/>
      <c r="G189" s="9"/>
      <c r="H189" s="475">
        <v>0</v>
      </c>
      <c r="I189" s="475">
        <v>0</v>
      </c>
      <c r="J189" s="475">
        <v>0</v>
      </c>
      <c r="K189" s="475">
        <v>0</v>
      </c>
      <c r="L189" s="475">
        <v>0</v>
      </c>
      <c r="M189" s="475">
        <v>0</v>
      </c>
      <c r="N189" s="475">
        <f t="shared" si="4"/>
        <v>0</v>
      </c>
      <c r="O189" s="8">
        <f>'Vero Monthly Peaks'!G94</f>
        <v>0</v>
      </c>
      <c r="P189" s="8"/>
      <c r="Q189" s="475" t="s">
        <v>488</v>
      </c>
      <c r="R189" s="475"/>
    </row>
    <row r="190" spans="1:18" x14ac:dyDescent="0.2">
      <c r="A190" s="422">
        <f t="shared" si="5"/>
        <v>47677.119999999675</v>
      </c>
      <c r="B190" s="505"/>
      <c r="C190" s="9"/>
      <c r="D190" s="9"/>
      <c r="E190" s="9"/>
      <c r="F190" s="9"/>
      <c r="G190" s="9"/>
      <c r="H190" s="475">
        <v>0</v>
      </c>
      <c r="I190" s="475">
        <v>0</v>
      </c>
      <c r="J190" s="475">
        <v>0</v>
      </c>
      <c r="K190" s="475">
        <v>0</v>
      </c>
      <c r="L190" s="475">
        <v>0</v>
      </c>
      <c r="M190" s="475">
        <v>0</v>
      </c>
      <c r="N190" s="475">
        <f t="shared" si="4"/>
        <v>0</v>
      </c>
      <c r="O190" s="8">
        <f>'Vero Monthly Peaks'!H94</f>
        <v>0</v>
      </c>
      <c r="P190" s="8"/>
      <c r="Q190" s="475" t="s">
        <v>487</v>
      </c>
      <c r="R190" s="475"/>
    </row>
    <row r="191" spans="1:18" x14ac:dyDescent="0.2">
      <c r="A191" s="422">
        <f t="shared" si="5"/>
        <v>47707.539999999673</v>
      </c>
      <c r="B191" s="505"/>
      <c r="C191" s="9"/>
      <c r="D191" s="9"/>
      <c r="E191" s="9"/>
      <c r="F191" s="9"/>
      <c r="G191" s="9"/>
      <c r="H191" s="475">
        <v>0</v>
      </c>
      <c r="I191" s="475">
        <v>0</v>
      </c>
      <c r="J191" s="475">
        <v>0</v>
      </c>
      <c r="K191" s="475">
        <v>0</v>
      </c>
      <c r="L191" s="475">
        <v>0</v>
      </c>
      <c r="M191" s="475">
        <v>0</v>
      </c>
      <c r="N191" s="475">
        <f t="shared" si="4"/>
        <v>0</v>
      </c>
      <c r="O191" s="8">
        <f>'Vero Monthly Peaks'!I94</f>
        <v>0</v>
      </c>
      <c r="P191" s="8"/>
      <c r="Q191" s="475" t="s">
        <v>486</v>
      </c>
      <c r="R191" s="475"/>
    </row>
    <row r="192" spans="1:18" x14ac:dyDescent="0.2">
      <c r="A192" s="422">
        <f t="shared" si="5"/>
        <v>47737.959999999672</v>
      </c>
      <c r="B192" s="505"/>
      <c r="C192" s="9"/>
      <c r="D192" s="9"/>
      <c r="E192" s="9"/>
      <c r="F192" s="9"/>
      <c r="G192" s="9"/>
      <c r="H192" s="475">
        <v>0</v>
      </c>
      <c r="I192" s="475">
        <v>0</v>
      </c>
      <c r="J192" s="475">
        <v>0</v>
      </c>
      <c r="K192" s="475">
        <v>0</v>
      </c>
      <c r="L192" s="475">
        <v>0</v>
      </c>
      <c r="M192" s="475">
        <v>0</v>
      </c>
      <c r="N192" s="475">
        <f t="shared" si="4"/>
        <v>0</v>
      </c>
      <c r="O192" s="8">
        <f>'Vero Monthly Peaks'!J94</f>
        <v>0</v>
      </c>
      <c r="P192" s="8"/>
      <c r="Q192" s="475" t="s">
        <v>485</v>
      </c>
      <c r="R192" s="475"/>
    </row>
    <row r="193" spans="1:18" x14ac:dyDescent="0.2">
      <c r="A193" s="422">
        <f t="shared" si="5"/>
        <v>47768.37999999967</v>
      </c>
      <c r="B193" s="505"/>
      <c r="C193" s="9"/>
      <c r="D193" s="9"/>
      <c r="E193" s="9"/>
      <c r="F193" s="9"/>
      <c r="G193" s="9"/>
      <c r="H193" s="475">
        <v>0</v>
      </c>
      <c r="I193" s="475">
        <v>0</v>
      </c>
      <c r="J193" s="475">
        <v>0</v>
      </c>
      <c r="K193" s="475">
        <v>0</v>
      </c>
      <c r="L193" s="475">
        <v>0</v>
      </c>
      <c r="M193" s="475">
        <v>0</v>
      </c>
      <c r="N193" s="475">
        <f t="shared" si="4"/>
        <v>0</v>
      </c>
      <c r="O193" s="8">
        <f>'Vero Monthly Peaks'!K94</f>
        <v>0</v>
      </c>
      <c r="P193" s="8"/>
      <c r="Q193" s="475" t="s">
        <v>484</v>
      </c>
      <c r="R193" s="475"/>
    </row>
    <row r="194" spans="1:18" x14ac:dyDescent="0.2">
      <c r="A194" s="422">
        <f t="shared" si="5"/>
        <v>47798.799999999668</v>
      </c>
      <c r="B194" s="505"/>
      <c r="C194" s="9"/>
      <c r="D194" s="9"/>
      <c r="E194" s="9"/>
      <c r="F194" s="9"/>
      <c r="G194" s="9"/>
      <c r="H194" s="475">
        <v>0</v>
      </c>
      <c r="I194" s="475">
        <v>0</v>
      </c>
      <c r="J194" s="475">
        <v>0</v>
      </c>
      <c r="K194" s="475">
        <v>0</v>
      </c>
      <c r="L194" s="475">
        <v>0</v>
      </c>
      <c r="M194" s="475">
        <v>0</v>
      </c>
      <c r="N194" s="475">
        <f t="shared" si="4"/>
        <v>0</v>
      </c>
      <c r="O194" s="8">
        <f>'Vero Monthly Peaks'!L94</f>
        <v>0</v>
      </c>
      <c r="P194" s="8"/>
      <c r="Q194" s="475" t="s">
        <v>483</v>
      </c>
      <c r="R194" s="475"/>
    </row>
    <row r="195" spans="1:18" x14ac:dyDescent="0.2">
      <c r="A195" s="422">
        <f t="shared" si="5"/>
        <v>47829.219999999666</v>
      </c>
      <c r="B195" s="505"/>
      <c r="C195" s="9"/>
      <c r="D195" s="9"/>
      <c r="E195" s="9"/>
      <c r="F195" s="9"/>
      <c r="G195" s="9"/>
      <c r="H195" s="475">
        <v>0</v>
      </c>
      <c r="I195" s="475">
        <v>0</v>
      </c>
      <c r="J195" s="475">
        <v>0</v>
      </c>
      <c r="K195" s="475">
        <v>0</v>
      </c>
      <c r="L195" s="475">
        <v>0</v>
      </c>
      <c r="M195" s="475">
        <v>0</v>
      </c>
      <c r="N195" s="475">
        <f t="shared" si="4"/>
        <v>0</v>
      </c>
      <c r="O195" s="8">
        <f>'Vero Monthly Peaks'!M94</f>
        <v>0</v>
      </c>
      <c r="P195" s="8"/>
      <c r="Q195" s="475" t="s">
        <v>482</v>
      </c>
      <c r="R195" s="475"/>
    </row>
    <row r="196" spans="1:18" x14ac:dyDescent="0.2">
      <c r="A196" s="422">
        <f t="shared" si="5"/>
        <v>47859.639999999665</v>
      </c>
      <c r="B196" s="505"/>
      <c r="C196" s="9"/>
      <c r="D196" s="9"/>
      <c r="E196" s="9"/>
      <c r="F196" s="9"/>
      <c r="G196" s="9"/>
      <c r="H196" s="475">
        <v>0</v>
      </c>
      <c r="I196" s="475">
        <v>0</v>
      </c>
      <c r="J196" s="475">
        <v>0</v>
      </c>
      <c r="K196" s="475">
        <v>0</v>
      </c>
      <c r="L196" s="475">
        <v>0</v>
      </c>
      <c r="M196" s="475">
        <v>0</v>
      </c>
      <c r="N196" s="475">
        <f t="shared" ref="N196:N259" si="6">SUM(J196:M196)</f>
        <v>0</v>
      </c>
      <c r="O196" s="8">
        <f>'Vero Monthly Peaks'!B95</f>
        <v>0</v>
      </c>
      <c r="P196" s="8"/>
      <c r="Q196" s="475" t="s">
        <v>493</v>
      </c>
      <c r="R196" s="475"/>
    </row>
    <row r="197" spans="1:18" x14ac:dyDescent="0.2">
      <c r="A197" s="422">
        <f t="shared" ref="A197:A260" si="7">+A196+30.42</f>
        <v>47890.059999999663</v>
      </c>
      <c r="B197" s="505"/>
      <c r="C197" s="9"/>
      <c r="D197" s="9"/>
      <c r="E197" s="9"/>
      <c r="F197" s="9"/>
      <c r="G197" s="9"/>
      <c r="H197" s="475">
        <v>0</v>
      </c>
      <c r="I197" s="475">
        <v>0</v>
      </c>
      <c r="J197" s="475">
        <v>0</v>
      </c>
      <c r="K197" s="475">
        <v>0</v>
      </c>
      <c r="L197" s="475">
        <v>0</v>
      </c>
      <c r="M197" s="475">
        <v>0</v>
      </c>
      <c r="N197" s="475">
        <f t="shared" si="6"/>
        <v>0</v>
      </c>
      <c r="O197" s="8">
        <f>'Vero Monthly Peaks'!C95</f>
        <v>0</v>
      </c>
      <c r="P197" s="8"/>
      <c r="Q197" s="475" t="s">
        <v>492</v>
      </c>
      <c r="R197" s="475"/>
    </row>
    <row r="198" spans="1:18" x14ac:dyDescent="0.2">
      <c r="A198" s="422">
        <f t="shared" si="7"/>
        <v>47920.479999999661</v>
      </c>
      <c r="B198" s="505"/>
      <c r="C198" s="9"/>
      <c r="D198" s="9"/>
      <c r="E198" s="9"/>
      <c r="F198" s="9"/>
      <c r="G198" s="9"/>
      <c r="H198" s="475">
        <v>0</v>
      </c>
      <c r="I198" s="475">
        <v>0</v>
      </c>
      <c r="J198" s="475">
        <v>0</v>
      </c>
      <c r="K198" s="475">
        <v>0</v>
      </c>
      <c r="L198" s="475">
        <v>0</v>
      </c>
      <c r="M198" s="475">
        <v>0</v>
      </c>
      <c r="N198" s="475">
        <f t="shared" si="6"/>
        <v>0</v>
      </c>
      <c r="O198" s="8">
        <f>'Vero Monthly Peaks'!D95</f>
        <v>0</v>
      </c>
      <c r="P198" s="8"/>
      <c r="Q198" s="475" t="s">
        <v>491</v>
      </c>
      <c r="R198" s="475"/>
    </row>
    <row r="199" spans="1:18" x14ac:dyDescent="0.2">
      <c r="A199" s="422">
        <f t="shared" si="7"/>
        <v>47950.899999999659</v>
      </c>
      <c r="B199" s="505"/>
      <c r="C199" s="9"/>
      <c r="D199" s="9"/>
      <c r="E199" s="9"/>
      <c r="F199" s="9"/>
      <c r="G199" s="9"/>
      <c r="H199" s="475">
        <v>0</v>
      </c>
      <c r="I199" s="475">
        <v>0</v>
      </c>
      <c r="J199" s="475">
        <v>0</v>
      </c>
      <c r="K199" s="475">
        <v>0</v>
      </c>
      <c r="L199" s="475">
        <v>0</v>
      </c>
      <c r="M199" s="475">
        <v>0</v>
      </c>
      <c r="N199" s="475">
        <f t="shared" si="6"/>
        <v>0</v>
      </c>
      <c r="O199" s="8">
        <f>'Vero Monthly Peaks'!E95</f>
        <v>0</v>
      </c>
      <c r="P199" s="8"/>
      <c r="Q199" s="475" t="s">
        <v>490</v>
      </c>
      <c r="R199" s="475"/>
    </row>
    <row r="200" spans="1:18" x14ac:dyDescent="0.2">
      <c r="A200" s="422">
        <f t="shared" si="7"/>
        <v>47981.319999999658</v>
      </c>
      <c r="B200" s="505"/>
      <c r="C200" s="9"/>
      <c r="D200" s="9"/>
      <c r="E200" s="9"/>
      <c r="F200" s="9"/>
      <c r="G200" s="9"/>
      <c r="H200" s="475">
        <v>0</v>
      </c>
      <c r="I200" s="475">
        <v>0</v>
      </c>
      <c r="J200" s="475">
        <v>0</v>
      </c>
      <c r="K200" s="475">
        <v>0</v>
      </c>
      <c r="L200" s="475">
        <v>0</v>
      </c>
      <c r="M200" s="475">
        <v>0</v>
      </c>
      <c r="N200" s="475">
        <f t="shared" si="6"/>
        <v>0</v>
      </c>
      <c r="O200" s="8">
        <f>'Vero Monthly Peaks'!F95</f>
        <v>0</v>
      </c>
      <c r="P200" s="8"/>
      <c r="Q200" s="475" t="s">
        <v>489</v>
      </c>
      <c r="R200" s="475"/>
    </row>
    <row r="201" spans="1:18" x14ac:dyDescent="0.2">
      <c r="A201" s="422">
        <f t="shared" si="7"/>
        <v>48011.739999999656</v>
      </c>
      <c r="B201" s="505"/>
      <c r="C201" s="9"/>
      <c r="D201" s="9"/>
      <c r="E201" s="9"/>
      <c r="F201" s="9"/>
      <c r="G201" s="9"/>
      <c r="H201" s="475">
        <v>0</v>
      </c>
      <c r="I201" s="475">
        <v>0</v>
      </c>
      <c r="J201" s="475">
        <v>0</v>
      </c>
      <c r="K201" s="475">
        <v>0</v>
      </c>
      <c r="L201" s="475">
        <v>0</v>
      </c>
      <c r="M201" s="475">
        <v>0</v>
      </c>
      <c r="N201" s="475">
        <f t="shared" si="6"/>
        <v>0</v>
      </c>
      <c r="O201" s="8">
        <f>'Vero Monthly Peaks'!G95</f>
        <v>0</v>
      </c>
      <c r="P201" s="8"/>
      <c r="Q201" s="475" t="s">
        <v>488</v>
      </c>
      <c r="R201" s="475"/>
    </row>
    <row r="202" spans="1:18" x14ac:dyDescent="0.2">
      <c r="A202" s="422">
        <f t="shared" si="7"/>
        <v>48042.159999999654</v>
      </c>
      <c r="B202" s="505"/>
      <c r="C202" s="9"/>
      <c r="D202" s="9"/>
      <c r="E202" s="9"/>
      <c r="F202" s="9"/>
      <c r="G202" s="9"/>
      <c r="H202" s="475">
        <v>0</v>
      </c>
      <c r="I202" s="475">
        <v>0</v>
      </c>
      <c r="J202" s="475">
        <v>0</v>
      </c>
      <c r="K202" s="475">
        <v>0</v>
      </c>
      <c r="L202" s="475">
        <v>0</v>
      </c>
      <c r="M202" s="475">
        <v>0</v>
      </c>
      <c r="N202" s="475">
        <f t="shared" si="6"/>
        <v>0</v>
      </c>
      <c r="O202" s="8">
        <f>'Vero Monthly Peaks'!H95</f>
        <v>0</v>
      </c>
      <c r="P202" s="8"/>
      <c r="Q202" s="475" t="s">
        <v>487</v>
      </c>
      <c r="R202" s="475"/>
    </row>
    <row r="203" spans="1:18" x14ac:dyDescent="0.2">
      <c r="A203" s="422">
        <f t="shared" si="7"/>
        <v>48072.579999999653</v>
      </c>
      <c r="B203" s="505"/>
      <c r="C203" s="9"/>
      <c r="D203" s="9"/>
      <c r="E203" s="9"/>
      <c r="F203" s="9"/>
      <c r="G203" s="9"/>
      <c r="H203" s="475">
        <v>0</v>
      </c>
      <c r="I203" s="475">
        <v>0</v>
      </c>
      <c r="J203" s="475">
        <v>0</v>
      </c>
      <c r="K203" s="475">
        <v>0</v>
      </c>
      <c r="L203" s="475">
        <v>0</v>
      </c>
      <c r="M203" s="475">
        <v>0</v>
      </c>
      <c r="N203" s="475">
        <f t="shared" si="6"/>
        <v>0</v>
      </c>
      <c r="O203" s="8">
        <f>'Vero Monthly Peaks'!I95</f>
        <v>0</v>
      </c>
      <c r="P203" s="8"/>
      <c r="Q203" s="475" t="s">
        <v>486</v>
      </c>
      <c r="R203" s="475"/>
    </row>
    <row r="204" spans="1:18" x14ac:dyDescent="0.2">
      <c r="A204" s="422">
        <f t="shared" si="7"/>
        <v>48102.999999999651</v>
      </c>
      <c r="B204" s="505"/>
      <c r="C204" s="9"/>
      <c r="D204" s="9"/>
      <c r="E204" s="9"/>
      <c r="F204" s="9"/>
      <c r="G204" s="9"/>
      <c r="H204" s="475">
        <v>0</v>
      </c>
      <c r="I204" s="475">
        <v>0</v>
      </c>
      <c r="J204" s="475">
        <v>0</v>
      </c>
      <c r="K204" s="475">
        <v>0</v>
      </c>
      <c r="L204" s="475">
        <v>0</v>
      </c>
      <c r="M204" s="475">
        <v>0</v>
      </c>
      <c r="N204" s="475">
        <f t="shared" si="6"/>
        <v>0</v>
      </c>
      <c r="O204" s="8">
        <f>'Vero Monthly Peaks'!J95</f>
        <v>0</v>
      </c>
      <c r="P204" s="8"/>
      <c r="Q204" s="475" t="s">
        <v>485</v>
      </c>
      <c r="R204" s="475"/>
    </row>
    <row r="205" spans="1:18" x14ac:dyDescent="0.2">
      <c r="A205" s="422">
        <f t="shared" si="7"/>
        <v>48133.419999999649</v>
      </c>
      <c r="B205" s="505"/>
      <c r="C205" s="9"/>
      <c r="D205" s="9"/>
      <c r="E205" s="9"/>
      <c r="F205" s="9"/>
      <c r="G205" s="9"/>
      <c r="H205" s="475">
        <v>0</v>
      </c>
      <c r="I205" s="475">
        <v>0</v>
      </c>
      <c r="J205" s="475">
        <v>0</v>
      </c>
      <c r="K205" s="475">
        <v>0</v>
      </c>
      <c r="L205" s="475">
        <v>0</v>
      </c>
      <c r="M205" s="475">
        <v>0</v>
      </c>
      <c r="N205" s="475">
        <f t="shared" si="6"/>
        <v>0</v>
      </c>
      <c r="O205" s="8">
        <f>'Vero Monthly Peaks'!K95</f>
        <v>0</v>
      </c>
      <c r="P205" s="8"/>
      <c r="Q205" s="475" t="s">
        <v>484</v>
      </c>
      <c r="R205" s="475"/>
    </row>
    <row r="206" spans="1:18" x14ac:dyDescent="0.2">
      <c r="A206" s="422">
        <f t="shared" si="7"/>
        <v>48163.839999999647</v>
      </c>
      <c r="B206" s="505"/>
      <c r="C206" s="9"/>
      <c r="D206" s="9"/>
      <c r="E206" s="9"/>
      <c r="F206" s="9"/>
      <c r="G206" s="9"/>
      <c r="H206" s="475">
        <v>0</v>
      </c>
      <c r="I206" s="475">
        <v>0</v>
      </c>
      <c r="J206" s="475">
        <v>0</v>
      </c>
      <c r="K206" s="475">
        <v>0</v>
      </c>
      <c r="L206" s="475">
        <v>0</v>
      </c>
      <c r="M206" s="475">
        <v>0</v>
      </c>
      <c r="N206" s="475">
        <f t="shared" si="6"/>
        <v>0</v>
      </c>
      <c r="O206" s="8">
        <f>'Vero Monthly Peaks'!L95</f>
        <v>0</v>
      </c>
      <c r="P206" s="8"/>
      <c r="Q206" s="475" t="s">
        <v>483</v>
      </c>
      <c r="R206" s="475"/>
    </row>
    <row r="207" spans="1:18" x14ac:dyDescent="0.2">
      <c r="A207" s="422">
        <f t="shared" si="7"/>
        <v>48194.259999999646</v>
      </c>
      <c r="B207" s="505"/>
      <c r="C207" s="9"/>
      <c r="D207" s="9"/>
      <c r="E207" s="9"/>
      <c r="F207" s="9"/>
      <c r="G207" s="9"/>
      <c r="H207" s="475">
        <v>0</v>
      </c>
      <c r="I207" s="475">
        <v>0</v>
      </c>
      <c r="J207" s="475">
        <v>0</v>
      </c>
      <c r="K207" s="475">
        <v>0</v>
      </c>
      <c r="L207" s="475">
        <v>0</v>
      </c>
      <c r="M207" s="475">
        <v>0</v>
      </c>
      <c r="N207" s="475">
        <f t="shared" si="6"/>
        <v>0</v>
      </c>
      <c r="O207" s="8">
        <f>'Vero Monthly Peaks'!M95</f>
        <v>0</v>
      </c>
      <c r="P207" s="8"/>
      <c r="Q207" s="475" t="s">
        <v>482</v>
      </c>
      <c r="R207" s="475"/>
    </row>
    <row r="208" spans="1:18" x14ac:dyDescent="0.2">
      <c r="A208" s="422">
        <f t="shared" si="7"/>
        <v>48224.679999999644</v>
      </c>
      <c r="B208" s="505"/>
      <c r="C208" s="9"/>
      <c r="D208" s="9"/>
      <c r="E208" s="9"/>
      <c r="F208" s="9"/>
      <c r="G208" s="9"/>
      <c r="H208" s="475">
        <v>0</v>
      </c>
      <c r="I208" s="475">
        <v>0</v>
      </c>
      <c r="J208" s="475">
        <v>0</v>
      </c>
      <c r="K208" s="475">
        <v>0</v>
      </c>
      <c r="L208" s="475">
        <v>0</v>
      </c>
      <c r="M208" s="475">
        <v>0</v>
      </c>
      <c r="N208" s="475">
        <f t="shared" si="6"/>
        <v>0</v>
      </c>
      <c r="O208" s="8">
        <f>'Vero Monthly Peaks'!B96</f>
        <v>0</v>
      </c>
      <c r="P208" s="8"/>
      <c r="Q208" s="475" t="s">
        <v>493</v>
      </c>
      <c r="R208" s="475"/>
    </row>
    <row r="209" spans="1:18" x14ac:dyDescent="0.2">
      <c r="A209" s="422">
        <f t="shared" si="7"/>
        <v>48255.099999999642</v>
      </c>
      <c r="B209" s="505"/>
      <c r="C209" s="9"/>
      <c r="D209" s="9"/>
      <c r="E209" s="9"/>
      <c r="F209" s="9"/>
      <c r="G209" s="9"/>
      <c r="H209" s="475">
        <v>0</v>
      </c>
      <c r="I209" s="475">
        <v>0</v>
      </c>
      <c r="J209" s="475">
        <v>0</v>
      </c>
      <c r="K209" s="475">
        <v>0</v>
      </c>
      <c r="L209" s="475">
        <v>0</v>
      </c>
      <c r="M209" s="475">
        <v>0</v>
      </c>
      <c r="N209" s="475">
        <f t="shared" si="6"/>
        <v>0</v>
      </c>
      <c r="O209" s="8">
        <f>'Vero Monthly Peaks'!C96</f>
        <v>0</v>
      </c>
      <c r="P209" s="8"/>
      <c r="Q209" s="475" t="s">
        <v>492</v>
      </c>
      <c r="R209" s="475"/>
    </row>
    <row r="210" spans="1:18" x14ac:dyDescent="0.2">
      <c r="A210" s="422">
        <f t="shared" si="7"/>
        <v>48285.51999999964</v>
      </c>
      <c r="B210" s="505"/>
      <c r="C210" s="9"/>
      <c r="D210" s="9"/>
      <c r="E210" s="9"/>
      <c r="F210" s="9"/>
      <c r="G210" s="9"/>
      <c r="H210" s="475">
        <v>0</v>
      </c>
      <c r="I210" s="475">
        <v>0</v>
      </c>
      <c r="J210" s="475">
        <v>0</v>
      </c>
      <c r="K210" s="475">
        <v>0</v>
      </c>
      <c r="L210" s="475">
        <v>0</v>
      </c>
      <c r="M210" s="475">
        <v>0</v>
      </c>
      <c r="N210" s="475">
        <f t="shared" si="6"/>
        <v>0</v>
      </c>
      <c r="O210" s="8">
        <f>'Vero Monthly Peaks'!D96</f>
        <v>0</v>
      </c>
      <c r="P210" s="8"/>
      <c r="Q210" s="475" t="s">
        <v>491</v>
      </c>
      <c r="R210" s="475"/>
    </row>
    <row r="211" spans="1:18" x14ac:dyDescent="0.2">
      <c r="A211" s="422">
        <f t="shared" si="7"/>
        <v>48315.939999999639</v>
      </c>
      <c r="B211" s="505"/>
      <c r="C211" s="9"/>
      <c r="D211" s="9"/>
      <c r="E211" s="9"/>
      <c r="F211" s="9"/>
      <c r="G211" s="9"/>
      <c r="H211" s="475">
        <v>0</v>
      </c>
      <c r="I211" s="475">
        <v>0</v>
      </c>
      <c r="J211" s="475">
        <v>0</v>
      </c>
      <c r="K211" s="475">
        <v>0</v>
      </c>
      <c r="L211" s="475">
        <v>0</v>
      </c>
      <c r="M211" s="475">
        <v>0</v>
      </c>
      <c r="N211" s="475">
        <f t="shared" si="6"/>
        <v>0</v>
      </c>
      <c r="O211" s="8">
        <f>'Vero Monthly Peaks'!E96</f>
        <v>0</v>
      </c>
      <c r="P211" s="8"/>
      <c r="Q211" s="475" t="s">
        <v>490</v>
      </c>
      <c r="R211" s="475"/>
    </row>
    <row r="212" spans="1:18" x14ac:dyDescent="0.2">
      <c r="A212" s="422">
        <f t="shared" si="7"/>
        <v>48346.359999999637</v>
      </c>
      <c r="B212" s="505"/>
      <c r="C212" s="9"/>
      <c r="D212" s="9"/>
      <c r="E212" s="9"/>
      <c r="F212" s="9"/>
      <c r="G212" s="9"/>
      <c r="H212" s="475">
        <v>0</v>
      </c>
      <c r="I212" s="475">
        <v>0</v>
      </c>
      <c r="J212" s="475">
        <v>0</v>
      </c>
      <c r="K212" s="475">
        <v>0</v>
      </c>
      <c r="L212" s="475">
        <v>0</v>
      </c>
      <c r="M212" s="475">
        <v>0</v>
      </c>
      <c r="N212" s="475">
        <f t="shared" si="6"/>
        <v>0</v>
      </c>
      <c r="O212" s="8">
        <f>'Vero Monthly Peaks'!F96</f>
        <v>0</v>
      </c>
      <c r="P212" s="8"/>
      <c r="Q212" s="475" t="s">
        <v>489</v>
      </c>
      <c r="R212" s="475"/>
    </row>
    <row r="213" spans="1:18" x14ac:dyDescent="0.2">
      <c r="A213" s="422">
        <f t="shared" si="7"/>
        <v>48376.779999999635</v>
      </c>
      <c r="B213" s="505"/>
      <c r="C213" s="9"/>
      <c r="D213" s="9"/>
      <c r="E213" s="9"/>
      <c r="F213" s="9"/>
      <c r="G213" s="9"/>
      <c r="H213" s="475">
        <v>0</v>
      </c>
      <c r="I213" s="475">
        <v>0</v>
      </c>
      <c r="J213" s="475">
        <v>0</v>
      </c>
      <c r="K213" s="475">
        <v>0</v>
      </c>
      <c r="L213" s="475">
        <v>0</v>
      </c>
      <c r="M213" s="475">
        <v>0</v>
      </c>
      <c r="N213" s="475">
        <f t="shared" si="6"/>
        <v>0</v>
      </c>
      <c r="O213" s="8">
        <f>'Vero Monthly Peaks'!G96</f>
        <v>0</v>
      </c>
      <c r="P213" s="8"/>
      <c r="Q213" s="475" t="s">
        <v>488</v>
      </c>
      <c r="R213" s="475"/>
    </row>
    <row r="214" spans="1:18" x14ac:dyDescent="0.2">
      <c r="A214" s="422">
        <f t="shared" si="7"/>
        <v>48407.199999999633</v>
      </c>
      <c r="B214" s="505"/>
      <c r="C214" s="9"/>
      <c r="D214" s="9"/>
      <c r="E214" s="9"/>
      <c r="F214" s="9"/>
      <c r="G214" s="9"/>
      <c r="H214" s="475">
        <v>0</v>
      </c>
      <c r="I214" s="475">
        <v>0</v>
      </c>
      <c r="J214" s="475">
        <v>0</v>
      </c>
      <c r="K214" s="475">
        <v>0</v>
      </c>
      <c r="L214" s="475">
        <v>0</v>
      </c>
      <c r="M214" s="475">
        <v>0</v>
      </c>
      <c r="N214" s="475">
        <f t="shared" si="6"/>
        <v>0</v>
      </c>
      <c r="O214" s="8">
        <f>'Vero Monthly Peaks'!H96</f>
        <v>0</v>
      </c>
      <c r="P214" s="8"/>
      <c r="Q214" s="475" t="s">
        <v>487</v>
      </c>
      <c r="R214" s="475"/>
    </row>
    <row r="215" spans="1:18" x14ac:dyDescent="0.2">
      <c r="A215" s="422">
        <f t="shared" si="7"/>
        <v>48437.619999999632</v>
      </c>
      <c r="B215" s="505"/>
      <c r="C215" s="9"/>
      <c r="D215" s="9"/>
      <c r="E215" s="9"/>
      <c r="F215" s="9"/>
      <c r="G215" s="9"/>
      <c r="H215" s="475">
        <v>0</v>
      </c>
      <c r="I215" s="475">
        <v>0</v>
      </c>
      <c r="J215" s="475">
        <v>0</v>
      </c>
      <c r="K215" s="475">
        <v>0</v>
      </c>
      <c r="L215" s="475">
        <v>0</v>
      </c>
      <c r="M215" s="475">
        <v>0</v>
      </c>
      <c r="N215" s="475">
        <f t="shared" si="6"/>
        <v>0</v>
      </c>
      <c r="O215" s="8">
        <f>'Vero Monthly Peaks'!I96</f>
        <v>0</v>
      </c>
      <c r="P215" s="8"/>
      <c r="Q215" s="475" t="s">
        <v>486</v>
      </c>
      <c r="R215" s="475"/>
    </row>
    <row r="216" spans="1:18" x14ac:dyDescent="0.2">
      <c r="A216" s="422">
        <f t="shared" si="7"/>
        <v>48468.03999999963</v>
      </c>
      <c r="B216" s="505"/>
      <c r="C216" s="9"/>
      <c r="D216" s="9"/>
      <c r="E216" s="9"/>
      <c r="F216" s="9"/>
      <c r="G216" s="9"/>
      <c r="H216" s="475">
        <v>0</v>
      </c>
      <c r="I216" s="475">
        <v>0</v>
      </c>
      <c r="J216" s="475">
        <v>0</v>
      </c>
      <c r="K216" s="475">
        <v>0</v>
      </c>
      <c r="L216" s="475">
        <v>0</v>
      </c>
      <c r="M216" s="475">
        <v>0</v>
      </c>
      <c r="N216" s="475">
        <f t="shared" si="6"/>
        <v>0</v>
      </c>
      <c r="O216" s="8">
        <f>'Vero Monthly Peaks'!J96</f>
        <v>0</v>
      </c>
      <c r="P216" s="8"/>
      <c r="Q216" s="475" t="s">
        <v>485</v>
      </c>
      <c r="R216" s="475"/>
    </row>
    <row r="217" spans="1:18" x14ac:dyDescent="0.2">
      <c r="A217" s="422">
        <f t="shared" si="7"/>
        <v>48498.459999999628</v>
      </c>
      <c r="B217" s="505"/>
      <c r="C217" s="9"/>
      <c r="D217" s="9"/>
      <c r="E217" s="9"/>
      <c r="F217" s="9"/>
      <c r="G217" s="9"/>
      <c r="H217" s="475">
        <v>0</v>
      </c>
      <c r="I217" s="475">
        <v>0</v>
      </c>
      <c r="J217" s="475">
        <v>0</v>
      </c>
      <c r="K217" s="475">
        <v>0</v>
      </c>
      <c r="L217" s="475">
        <v>0</v>
      </c>
      <c r="M217" s="475">
        <v>0</v>
      </c>
      <c r="N217" s="475">
        <f t="shared" si="6"/>
        <v>0</v>
      </c>
      <c r="O217" s="8">
        <f>'Vero Monthly Peaks'!K96</f>
        <v>0</v>
      </c>
      <c r="P217" s="8"/>
      <c r="Q217" s="475" t="s">
        <v>484</v>
      </c>
      <c r="R217" s="475"/>
    </row>
    <row r="218" spans="1:18" x14ac:dyDescent="0.2">
      <c r="A218" s="422">
        <f t="shared" si="7"/>
        <v>48528.879999999626</v>
      </c>
      <c r="B218" s="505"/>
      <c r="C218" s="9"/>
      <c r="D218" s="9"/>
      <c r="E218" s="9"/>
      <c r="F218" s="9"/>
      <c r="G218" s="9"/>
      <c r="H218" s="475">
        <v>0</v>
      </c>
      <c r="I218" s="475">
        <v>0</v>
      </c>
      <c r="J218" s="475">
        <v>0</v>
      </c>
      <c r="K218" s="475">
        <v>0</v>
      </c>
      <c r="L218" s="475">
        <v>0</v>
      </c>
      <c r="M218" s="475">
        <v>0</v>
      </c>
      <c r="N218" s="475">
        <f t="shared" si="6"/>
        <v>0</v>
      </c>
      <c r="O218" s="8">
        <f>'Vero Monthly Peaks'!L96</f>
        <v>0</v>
      </c>
      <c r="P218" s="8"/>
      <c r="Q218" s="475" t="s">
        <v>483</v>
      </c>
      <c r="R218" s="475"/>
    </row>
    <row r="219" spans="1:18" x14ac:dyDescent="0.2">
      <c r="A219" s="422">
        <f t="shared" si="7"/>
        <v>48559.299999999625</v>
      </c>
      <c r="B219" s="505"/>
      <c r="C219" s="9"/>
      <c r="D219" s="9"/>
      <c r="E219" s="9"/>
      <c r="F219" s="9"/>
      <c r="G219" s="9"/>
      <c r="H219" s="475">
        <v>0</v>
      </c>
      <c r="I219" s="475">
        <v>0</v>
      </c>
      <c r="J219" s="475">
        <v>0</v>
      </c>
      <c r="K219" s="475">
        <v>0</v>
      </c>
      <c r="L219" s="475">
        <v>0</v>
      </c>
      <c r="M219" s="475">
        <v>0</v>
      </c>
      <c r="N219" s="475">
        <f t="shared" si="6"/>
        <v>0</v>
      </c>
      <c r="O219" s="8">
        <f>'Vero Monthly Peaks'!M96</f>
        <v>0</v>
      </c>
      <c r="P219" s="8"/>
      <c r="Q219" s="475" t="s">
        <v>482</v>
      </c>
      <c r="R219" s="475"/>
    </row>
    <row r="220" spans="1:18" x14ac:dyDescent="0.2">
      <c r="A220" s="422">
        <f t="shared" si="7"/>
        <v>48589.719999999623</v>
      </c>
      <c r="B220" s="505"/>
      <c r="C220" s="9"/>
      <c r="D220" s="9"/>
      <c r="E220" s="9"/>
      <c r="F220" s="9"/>
      <c r="G220" s="9"/>
      <c r="H220" s="475">
        <v>0</v>
      </c>
      <c r="I220" s="475">
        <v>0</v>
      </c>
      <c r="J220" s="475">
        <v>0</v>
      </c>
      <c r="K220" s="475">
        <v>0</v>
      </c>
      <c r="L220" s="475">
        <v>0</v>
      </c>
      <c r="M220" s="475">
        <v>0</v>
      </c>
      <c r="N220" s="475">
        <f t="shared" si="6"/>
        <v>0</v>
      </c>
      <c r="O220" s="8">
        <f>'Vero Monthly Peaks'!B97</f>
        <v>0</v>
      </c>
      <c r="P220" s="8"/>
      <c r="Q220" s="475" t="s">
        <v>493</v>
      </c>
      <c r="R220" s="475"/>
    </row>
    <row r="221" spans="1:18" x14ac:dyDescent="0.2">
      <c r="A221" s="422">
        <f t="shared" si="7"/>
        <v>48620.139999999621</v>
      </c>
      <c r="B221" s="505"/>
      <c r="C221" s="9"/>
      <c r="D221" s="9"/>
      <c r="E221" s="9"/>
      <c r="F221" s="9"/>
      <c r="G221" s="9"/>
      <c r="H221" s="475">
        <v>0</v>
      </c>
      <c r="I221" s="475">
        <v>0</v>
      </c>
      <c r="J221" s="475">
        <v>0</v>
      </c>
      <c r="K221" s="475">
        <v>0</v>
      </c>
      <c r="L221" s="475">
        <v>0</v>
      </c>
      <c r="M221" s="475">
        <v>0</v>
      </c>
      <c r="N221" s="475">
        <f t="shared" si="6"/>
        <v>0</v>
      </c>
      <c r="O221" s="8">
        <f>'Vero Monthly Peaks'!C97</f>
        <v>0</v>
      </c>
      <c r="P221" s="8"/>
      <c r="Q221" s="475" t="s">
        <v>492</v>
      </c>
      <c r="R221" s="475"/>
    </row>
    <row r="222" spans="1:18" x14ac:dyDescent="0.2">
      <c r="A222" s="422">
        <f t="shared" si="7"/>
        <v>48650.559999999619</v>
      </c>
      <c r="B222" s="505"/>
      <c r="C222" s="9"/>
      <c r="D222" s="9"/>
      <c r="E222" s="9"/>
      <c r="F222" s="9"/>
      <c r="G222" s="9"/>
      <c r="H222" s="475">
        <v>0</v>
      </c>
      <c r="I222" s="475">
        <v>0</v>
      </c>
      <c r="J222" s="475">
        <v>0</v>
      </c>
      <c r="K222" s="475">
        <v>0</v>
      </c>
      <c r="L222" s="475">
        <v>0</v>
      </c>
      <c r="M222" s="475">
        <v>0</v>
      </c>
      <c r="N222" s="475">
        <f t="shared" si="6"/>
        <v>0</v>
      </c>
      <c r="O222" s="8">
        <f>'Vero Monthly Peaks'!D97</f>
        <v>0</v>
      </c>
      <c r="P222" s="8"/>
      <c r="Q222" s="475" t="s">
        <v>491</v>
      </c>
      <c r="R222" s="475"/>
    </row>
    <row r="223" spans="1:18" x14ac:dyDescent="0.2">
      <c r="A223" s="422">
        <f t="shared" si="7"/>
        <v>48680.979999999618</v>
      </c>
      <c r="B223" s="505"/>
      <c r="C223" s="9"/>
      <c r="D223" s="9"/>
      <c r="E223" s="9"/>
      <c r="F223" s="9"/>
      <c r="G223" s="9"/>
      <c r="H223" s="475">
        <v>0</v>
      </c>
      <c r="I223" s="475">
        <v>0</v>
      </c>
      <c r="J223" s="475">
        <v>0</v>
      </c>
      <c r="K223" s="475">
        <v>0</v>
      </c>
      <c r="L223" s="475">
        <v>0</v>
      </c>
      <c r="M223" s="475">
        <v>0</v>
      </c>
      <c r="N223" s="475">
        <f t="shared" si="6"/>
        <v>0</v>
      </c>
      <c r="O223" s="8">
        <f>'Vero Monthly Peaks'!E97</f>
        <v>0</v>
      </c>
      <c r="P223" s="8"/>
      <c r="Q223" s="475" t="s">
        <v>490</v>
      </c>
      <c r="R223" s="475"/>
    </row>
    <row r="224" spans="1:18" x14ac:dyDescent="0.2">
      <c r="A224" s="422">
        <f t="shared" si="7"/>
        <v>48711.399999999616</v>
      </c>
      <c r="B224" s="505"/>
      <c r="C224" s="9"/>
      <c r="D224" s="9"/>
      <c r="E224" s="9"/>
      <c r="F224" s="9"/>
      <c r="G224" s="9"/>
      <c r="H224" s="475">
        <v>0</v>
      </c>
      <c r="I224" s="475">
        <v>0</v>
      </c>
      <c r="J224" s="475">
        <v>0</v>
      </c>
      <c r="K224" s="475">
        <v>0</v>
      </c>
      <c r="L224" s="475">
        <v>0</v>
      </c>
      <c r="M224" s="475">
        <v>0</v>
      </c>
      <c r="N224" s="475">
        <f t="shared" si="6"/>
        <v>0</v>
      </c>
      <c r="O224" s="8">
        <f>'Vero Monthly Peaks'!F97</f>
        <v>0</v>
      </c>
      <c r="P224" s="8"/>
      <c r="Q224" s="475" t="s">
        <v>489</v>
      </c>
      <c r="R224" s="475"/>
    </row>
    <row r="225" spans="1:18" x14ac:dyDescent="0.2">
      <c r="A225" s="422">
        <f t="shared" si="7"/>
        <v>48741.819999999614</v>
      </c>
      <c r="B225" s="505"/>
      <c r="C225" s="9"/>
      <c r="D225" s="9"/>
      <c r="E225" s="9"/>
      <c r="F225" s="9"/>
      <c r="G225" s="9"/>
      <c r="H225" s="475">
        <v>0</v>
      </c>
      <c r="I225" s="475">
        <v>0</v>
      </c>
      <c r="J225" s="475">
        <v>0</v>
      </c>
      <c r="K225" s="475">
        <v>0</v>
      </c>
      <c r="L225" s="475">
        <v>0</v>
      </c>
      <c r="M225" s="475">
        <v>0</v>
      </c>
      <c r="N225" s="475">
        <f t="shared" si="6"/>
        <v>0</v>
      </c>
      <c r="O225" s="8">
        <f>'Vero Monthly Peaks'!G97</f>
        <v>0</v>
      </c>
      <c r="P225" s="8"/>
      <c r="Q225" s="475" t="s">
        <v>488</v>
      </c>
      <c r="R225" s="475"/>
    </row>
    <row r="226" spans="1:18" x14ac:dyDescent="0.2">
      <c r="A226" s="422">
        <f t="shared" si="7"/>
        <v>48772.239999999612</v>
      </c>
      <c r="B226" s="505"/>
      <c r="C226" s="9"/>
      <c r="D226" s="9"/>
      <c r="E226" s="9"/>
      <c r="F226" s="9"/>
      <c r="G226" s="9"/>
      <c r="H226" s="475">
        <v>0</v>
      </c>
      <c r="I226" s="475">
        <v>0</v>
      </c>
      <c r="J226" s="475">
        <v>0</v>
      </c>
      <c r="K226" s="475">
        <v>0</v>
      </c>
      <c r="L226" s="475">
        <v>0</v>
      </c>
      <c r="M226" s="475">
        <v>0</v>
      </c>
      <c r="N226" s="475">
        <f t="shared" si="6"/>
        <v>0</v>
      </c>
      <c r="O226" s="8">
        <f>'Vero Monthly Peaks'!H97</f>
        <v>0</v>
      </c>
      <c r="P226" s="8"/>
      <c r="Q226" s="475" t="s">
        <v>487</v>
      </c>
      <c r="R226" s="475"/>
    </row>
    <row r="227" spans="1:18" x14ac:dyDescent="0.2">
      <c r="A227" s="422">
        <f t="shared" si="7"/>
        <v>48802.659999999611</v>
      </c>
      <c r="B227" s="505"/>
      <c r="C227" s="9"/>
      <c r="D227" s="9"/>
      <c r="E227" s="9"/>
      <c r="F227" s="9"/>
      <c r="G227" s="9"/>
      <c r="H227" s="475">
        <v>0</v>
      </c>
      <c r="I227" s="475">
        <v>0</v>
      </c>
      <c r="J227" s="475">
        <v>0</v>
      </c>
      <c r="K227" s="475">
        <v>0</v>
      </c>
      <c r="L227" s="475">
        <v>0</v>
      </c>
      <c r="M227" s="475">
        <v>0</v>
      </c>
      <c r="N227" s="475">
        <f t="shared" si="6"/>
        <v>0</v>
      </c>
      <c r="O227" s="8">
        <f>'Vero Monthly Peaks'!I97</f>
        <v>0</v>
      </c>
      <c r="P227" s="8"/>
      <c r="Q227" s="475" t="s">
        <v>486</v>
      </c>
      <c r="R227" s="475"/>
    </row>
    <row r="228" spans="1:18" x14ac:dyDescent="0.2">
      <c r="A228" s="422">
        <f t="shared" si="7"/>
        <v>48833.079999999609</v>
      </c>
      <c r="B228" s="505"/>
      <c r="C228" s="9"/>
      <c r="D228" s="9"/>
      <c r="E228" s="9"/>
      <c r="F228" s="9"/>
      <c r="G228" s="9"/>
      <c r="H228" s="475">
        <v>0</v>
      </c>
      <c r="I228" s="475">
        <v>0</v>
      </c>
      <c r="J228" s="475">
        <v>0</v>
      </c>
      <c r="K228" s="475">
        <v>0</v>
      </c>
      <c r="L228" s="475">
        <v>0</v>
      </c>
      <c r="M228" s="475">
        <v>0</v>
      </c>
      <c r="N228" s="475">
        <f t="shared" si="6"/>
        <v>0</v>
      </c>
      <c r="O228" s="8">
        <f>'Vero Monthly Peaks'!J97</f>
        <v>0</v>
      </c>
      <c r="P228" s="8"/>
      <c r="Q228" s="475" t="s">
        <v>485</v>
      </c>
      <c r="R228" s="475"/>
    </row>
    <row r="229" spans="1:18" x14ac:dyDescent="0.2">
      <c r="A229" s="422">
        <f t="shared" si="7"/>
        <v>48863.499999999607</v>
      </c>
      <c r="B229" s="505"/>
      <c r="C229" s="9"/>
      <c r="D229" s="9"/>
      <c r="E229" s="9"/>
      <c r="F229" s="9"/>
      <c r="G229" s="9"/>
      <c r="H229" s="475">
        <v>0</v>
      </c>
      <c r="I229" s="475">
        <v>0</v>
      </c>
      <c r="J229" s="475">
        <v>0</v>
      </c>
      <c r="K229" s="475">
        <v>0</v>
      </c>
      <c r="L229" s="475">
        <v>0</v>
      </c>
      <c r="M229" s="475">
        <v>0</v>
      </c>
      <c r="N229" s="475">
        <f t="shared" si="6"/>
        <v>0</v>
      </c>
      <c r="O229" s="8">
        <f>'Vero Monthly Peaks'!K97</f>
        <v>0</v>
      </c>
      <c r="P229" s="8"/>
      <c r="Q229" s="475" t="s">
        <v>484</v>
      </c>
      <c r="R229" s="475"/>
    </row>
    <row r="230" spans="1:18" x14ac:dyDescent="0.2">
      <c r="A230" s="422">
        <f t="shared" si="7"/>
        <v>48893.919999999605</v>
      </c>
      <c r="B230" s="505"/>
      <c r="C230" s="9"/>
      <c r="D230" s="9"/>
      <c r="E230" s="9"/>
      <c r="F230" s="9"/>
      <c r="G230" s="9"/>
      <c r="H230" s="475">
        <v>0</v>
      </c>
      <c r="I230" s="475">
        <v>0</v>
      </c>
      <c r="J230" s="475">
        <v>0</v>
      </c>
      <c r="K230" s="475">
        <v>0</v>
      </c>
      <c r="L230" s="475">
        <v>0</v>
      </c>
      <c r="M230" s="475">
        <v>0</v>
      </c>
      <c r="N230" s="475">
        <f t="shared" si="6"/>
        <v>0</v>
      </c>
      <c r="O230" s="8">
        <f>'Vero Monthly Peaks'!L97</f>
        <v>0</v>
      </c>
      <c r="P230" s="8"/>
      <c r="Q230" s="475" t="s">
        <v>483</v>
      </c>
      <c r="R230" s="475"/>
    </row>
    <row r="231" spans="1:18" x14ac:dyDescent="0.2">
      <c r="A231" s="422">
        <f t="shared" si="7"/>
        <v>48924.339999999604</v>
      </c>
      <c r="B231" s="505"/>
      <c r="C231" s="9"/>
      <c r="D231" s="9"/>
      <c r="E231" s="9"/>
      <c r="F231" s="9"/>
      <c r="G231" s="9"/>
      <c r="H231" s="475">
        <v>0</v>
      </c>
      <c r="I231" s="475">
        <v>0</v>
      </c>
      <c r="J231" s="475">
        <v>0</v>
      </c>
      <c r="K231" s="475">
        <v>0</v>
      </c>
      <c r="L231" s="475">
        <v>0</v>
      </c>
      <c r="M231" s="475">
        <v>0</v>
      </c>
      <c r="N231" s="475">
        <f t="shared" si="6"/>
        <v>0</v>
      </c>
      <c r="O231" s="8">
        <f>'Vero Monthly Peaks'!M97</f>
        <v>0</v>
      </c>
      <c r="P231" s="8"/>
      <c r="Q231" s="475" t="s">
        <v>482</v>
      </c>
      <c r="R231" s="475"/>
    </row>
    <row r="232" spans="1:18" x14ac:dyDescent="0.2">
      <c r="A232" s="422">
        <f t="shared" si="7"/>
        <v>48954.759999999602</v>
      </c>
      <c r="B232" s="505"/>
      <c r="C232" s="9"/>
      <c r="D232" s="9"/>
      <c r="E232" s="9"/>
      <c r="F232" s="9"/>
      <c r="G232" s="9"/>
      <c r="H232" s="475">
        <v>0</v>
      </c>
      <c r="I232" s="475">
        <v>0</v>
      </c>
      <c r="J232" s="475">
        <v>0</v>
      </c>
      <c r="K232" s="475">
        <v>0</v>
      </c>
      <c r="L232" s="475">
        <v>0</v>
      </c>
      <c r="M232" s="475">
        <v>0</v>
      </c>
      <c r="N232" s="475">
        <f t="shared" si="6"/>
        <v>0</v>
      </c>
      <c r="O232" s="8">
        <f>'Vero Monthly Peaks'!B98</f>
        <v>0</v>
      </c>
      <c r="P232" s="8"/>
      <c r="Q232" s="475" t="s">
        <v>493</v>
      </c>
      <c r="R232" s="475"/>
    </row>
    <row r="233" spans="1:18" x14ac:dyDescent="0.2">
      <c r="A233" s="422">
        <f t="shared" si="7"/>
        <v>48985.1799999996</v>
      </c>
      <c r="B233" s="505"/>
      <c r="C233" s="9"/>
      <c r="D233" s="9"/>
      <c r="E233" s="9"/>
      <c r="F233" s="9"/>
      <c r="G233" s="9"/>
      <c r="H233" s="475">
        <v>0</v>
      </c>
      <c r="I233" s="475">
        <v>0</v>
      </c>
      <c r="J233" s="475">
        <v>0</v>
      </c>
      <c r="K233" s="475">
        <v>0</v>
      </c>
      <c r="L233" s="475">
        <v>0</v>
      </c>
      <c r="M233" s="475">
        <v>0</v>
      </c>
      <c r="N233" s="475">
        <f t="shared" si="6"/>
        <v>0</v>
      </c>
      <c r="O233" s="8">
        <f>'Vero Monthly Peaks'!C98</f>
        <v>0</v>
      </c>
      <c r="P233" s="8"/>
      <c r="Q233" s="475" t="s">
        <v>492</v>
      </c>
      <c r="R233" s="475"/>
    </row>
    <row r="234" spans="1:18" x14ac:dyDescent="0.2">
      <c r="A234" s="422">
        <f t="shared" si="7"/>
        <v>49015.599999999598</v>
      </c>
      <c r="B234" s="505"/>
      <c r="C234" s="9"/>
      <c r="D234" s="9"/>
      <c r="E234" s="9"/>
      <c r="F234" s="9"/>
      <c r="G234" s="9"/>
      <c r="H234" s="475">
        <v>0</v>
      </c>
      <c r="I234" s="475">
        <v>0</v>
      </c>
      <c r="J234" s="475">
        <v>0</v>
      </c>
      <c r="K234" s="475">
        <v>0</v>
      </c>
      <c r="L234" s="475">
        <v>0</v>
      </c>
      <c r="M234" s="475">
        <v>0</v>
      </c>
      <c r="N234" s="475">
        <f t="shared" si="6"/>
        <v>0</v>
      </c>
      <c r="O234" s="8">
        <f>'Vero Monthly Peaks'!D98</f>
        <v>0</v>
      </c>
      <c r="P234" s="8"/>
      <c r="Q234" s="475" t="s">
        <v>491</v>
      </c>
      <c r="R234" s="475"/>
    </row>
    <row r="235" spans="1:18" x14ac:dyDescent="0.2">
      <c r="A235" s="422">
        <f t="shared" si="7"/>
        <v>49046.019999999597</v>
      </c>
      <c r="B235" s="505"/>
      <c r="C235" s="9"/>
      <c r="D235" s="9"/>
      <c r="E235" s="9"/>
      <c r="F235" s="9"/>
      <c r="G235" s="9"/>
      <c r="H235" s="475">
        <v>0</v>
      </c>
      <c r="I235" s="475">
        <v>0</v>
      </c>
      <c r="J235" s="475">
        <v>0</v>
      </c>
      <c r="K235" s="475">
        <v>0</v>
      </c>
      <c r="L235" s="475">
        <v>0</v>
      </c>
      <c r="M235" s="475">
        <v>0</v>
      </c>
      <c r="N235" s="475">
        <f t="shared" si="6"/>
        <v>0</v>
      </c>
      <c r="O235" s="8">
        <f>'Vero Monthly Peaks'!E98</f>
        <v>0</v>
      </c>
      <c r="P235" s="8"/>
      <c r="Q235" s="475" t="s">
        <v>490</v>
      </c>
      <c r="R235" s="475"/>
    </row>
    <row r="236" spans="1:18" x14ac:dyDescent="0.2">
      <c r="A236" s="422">
        <f t="shared" si="7"/>
        <v>49076.439999999595</v>
      </c>
      <c r="B236" s="505"/>
      <c r="C236" s="9"/>
      <c r="D236" s="9"/>
      <c r="E236" s="9"/>
      <c r="F236" s="9"/>
      <c r="G236" s="9"/>
      <c r="H236" s="475">
        <v>0</v>
      </c>
      <c r="I236" s="475">
        <v>0</v>
      </c>
      <c r="J236" s="475">
        <v>0</v>
      </c>
      <c r="K236" s="475">
        <v>0</v>
      </c>
      <c r="L236" s="475">
        <v>0</v>
      </c>
      <c r="M236" s="475">
        <v>0</v>
      </c>
      <c r="N236" s="475">
        <f t="shared" si="6"/>
        <v>0</v>
      </c>
      <c r="O236" s="8">
        <f>'Vero Monthly Peaks'!F98</f>
        <v>0</v>
      </c>
      <c r="P236" s="8"/>
      <c r="Q236" s="475" t="s">
        <v>489</v>
      </c>
      <c r="R236" s="475"/>
    </row>
    <row r="237" spans="1:18" x14ac:dyDescent="0.2">
      <c r="A237" s="422">
        <f t="shared" si="7"/>
        <v>49106.859999999593</v>
      </c>
      <c r="B237" s="505"/>
      <c r="C237" s="9"/>
      <c r="D237" s="9"/>
      <c r="E237" s="9"/>
      <c r="F237" s="9"/>
      <c r="G237" s="9"/>
      <c r="H237" s="475">
        <v>0</v>
      </c>
      <c r="I237" s="475">
        <v>0</v>
      </c>
      <c r="J237" s="475">
        <v>0</v>
      </c>
      <c r="K237" s="475">
        <v>0</v>
      </c>
      <c r="L237" s="475">
        <v>0</v>
      </c>
      <c r="M237" s="475">
        <v>0</v>
      </c>
      <c r="N237" s="475">
        <f t="shared" si="6"/>
        <v>0</v>
      </c>
      <c r="O237" s="8">
        <f>'Vero Monthly Peaks'!G98</f>
        <v>0</v>
      </c>
      <c r="P237" s="8"/>
      <c r="Q237" s="475" t="s">
        <v>488</v>
      </c>
      <c r="R237" s="475"/>
    </row>
    <row r="238" spans="1:18" x14ac:dyDescent="0.2">
      <c r="A238" s="422">
        <f t="shared" si="7"/>
        <v>49137.279999999591</v>
      </c>
      <c r="B238" s="505"/>
      <c r="C238" s="9"/>
      <c r="D238" s="9"/>
      <c r="E238" s="9"/>
      <c r="F238" s="9"/>
      <c r="G238" s="9"/>
      <c r="H238" s="475">
        <v>0</v>
      </c>
      <c r="I238" s="475">
        <v>0</v>
      </c>
      <c r="J238" s="475">
        <v>0</v>
      </c>
      <c r="K238" s="475">
        <v>0</v>
      </c>
      <c r="L238" s="475">
        <v>0</v>
      </c>
      <c r="M238" s="475">
        <v>0</v>
      </c>
      <c r="N238" s="475">
        <f t="shared" si="6"/>
        <v>0</v>
      </c>
      <c r="O238" s="8">
        <f>'Vero Monthly Peaks'!H98</f>
        <v>0</v>
      </c>
      <c r="P238" s="8"/>
      <c r="Q238" s="475" t="s">
        <v>487</v>
      </c>
      <c r="R238" s="475"/>
    </row>
    <row r="239" spans="1:18" x14ac:dyDescent="0.2">
      <c r="A239" s="422">
        <f t="shared" si="7"/>
        <v>49167.69999999959</v>
      </c>
      <c r="B239" s="505"/>
      <c r="C239" s="9"/>
      <c r="D239" s="9"/>
      <c r="E239" s="9"/>
      <c r="F239" s="9"/>
      <c r="G239" s="9"/>
      <c r="H239" s="475">
        <v>0</v>
      </c>
      <c r="I239" s="475">
        <v>0</v>
      </c>
      <c r="J239" s="475">
        <v>0</v>
      </c>
      <c r="K239" s="475">
        <v>0</v>
      </c>
      <c r="L239" s="475">
        <v>0</v>
      </c>
      <c r="M239" s="475">
        <v>0</v>
      </c>
      <c r="N239" s="475">
        <f t="shared" si="6"/>
        <v>0</v>
      </c>
      <c r="O239" s="8">
        <f>'Vero Monthly Peaks'!I98</f>
        <v>0</v>
      </c>
      <c r="P239" s="8"/>
      <c r="Q239" s="475" t="s">
        <v>486</v>
      </c>
      <c r="R239" s="475"/>
    </row>
    <row r="240" spans="1:18" x14ac:dyDescent="0.2">
      <c r="A240" s="422">
        <f t="shared" si="7"/>
        <v>49198.119999999588</v>
      </c>
      <c r="B240" s="505"/>
      <c r="C240" s="9"/>
      <c r="D240" s="9"/>
      <c r="E240" s="9"/>
      <c r="F240" s="9"/>
      <c r="G240" s="9"/>
      <c r="H240" s="475">
        <v>0</v>
      </c>
      <c r="I240" s="475">
        <v>0</v>
      </c>
      <c r="J240" s="475">
        <v>0</v>
      </c>
      <c r="K240" s="475">
        <v>0</v>
      </c>
      <c r="L240" s="475">
        <v>0</v>
      </c>
      <c r="M240" s="475">
        <v>0</v>
      </c>
      <c r="N240" s="475">
        <f t="shared" si="6"/>
        <v>0</v>
      </c>
      <c r="O240" s="8">
        <f>'Vero Monthly Peaks'!J98</f>
        <v>0</v>
      </c>
      <c r="P240" s="8"/>
      <c r="Q240" s="475" t="s">
        <v>485</v>
      </c>
      <c r="R240" s="475"/>
    </row>
    <row r="241" spans="1:18" x14ac:dyDescent="0.2">
      <c r="A241" s="422">
        <f t="shared" si="7"/>
        <v>49228.539999999586</v>
      </c>
      <c r="B241" s="505"/>
      <c r="C241" s="9"/>
      <c r="D241" s="9"/>
      <c r="E241" s="9"/>
      <c r="F241" s="9"/>
      <c r="G241" s="9"/>
      <c r="H241" s="475">
        <v>0</v>
      </c>
      <c r="I241" s="475">
        <v>0</v>
      </c>
      <c r="J241" s="475">
        <v>0</v>
      </c>
      <c r="K241" s="475">
        <v>0</v>
      </c>
      <c r="L241" s="475">
        <v>0</v>
      </c>
      <c r="M241" s="475">
        <v>0</v>
      </c>
      <c r="N241" s="475">
        <f t="shared" si="6"/>
        <v>0</v>
      </c>
      <c r="O241" s="8">
        <f>'Vero Monthly Peaks'!K98</f>
        <v>0</v>
      </c>
      <c r="P241" s="8"/>
      <c r="Q241" s="475" t="s">
        <v>484</v>
      </c>
      <c r="R241" s="475"/>
    </row>
    <row r="242" spans="1:18" x14ac:dyDescent="0.2">
      <c r="A242" s="422">
        <f t="shared" si="7"/>
        <v>49258.959999999584</v>
      </c>
      <c r="B242" s="505"/>
      <c r="C242" s="9"/>
      <c r="D242" s="9"/>
      <c r="E242" s="9"/>
      <c r="F242" s="9"/>
      <c r="G242" s="9"/>
      <c r="H242" s="475">
        <v>0</v>
      </c>
      <c r="I242" s="475">
        <v>0</v>
      </c>
      <c r="J242" s="475">
        <v>0</v>
      </c>
      <c r="K242" s="475">
        <v>0</v>
      </c>
      <c r="L242" s="475">
        <v>0</v>
      </c>
      <c r="M242" s="475">
        <v>0</v>
      </c>
      <c r="N242" s="475">
        <f t="shared" si="6"/>
        <v>0</v>
      </c>
      <c r="O242" s="8">
        <f>'Vero Monthly Peaks'!L98</f>
        <v>0</v>
      </c>
      <c r="P242" s="8"/>
      <c r="Q242" s="475" t="s">
        <v>483</v>
      </c>
      <c r="R242" s="475"/>
    </row>
    <row r="243" spans="1:18" x14ac:dyDescent="0.2">
      <c r="A243" s="422">
        <f t="shared" si="7"/>
        <v>49289.379999999583</v>
      </c>
      <c r="B243" s="505"/>
      <c r="C243" s="9"/>
      <c r="D243" s="9"/>
      <c r="E243" s="9"/>
      <c r="F243" s="9"/>
      <c r="G243" s="9"/>
      <c r="H243" s="475">
        <v>0</v>
      </c>
      <c r="I243" s="475">
        <v>0</v>
      </c>
      <c r="J243" s="475">
        <v>0</v>
      </c>
      <c r="K243" s="475">
        <v>0</v>
      </c>
      <c r="L243" s="475">
        <v>0</v>
      </c>
      <c r="M243" s="475">
        <v>0</v>
      </c>
      <c r="N243" s="475">
        <f t="shared" si="6"/>
        <v>0</v>
      </c>
      <c r="O243" s="8">
        <f>'Vero Monthly Peaks'!M98</f>
        <v>0</v>
      </c>
      <c r="P243" s="8"/>
      <c r="Q243" s="475" t="s">
        <v>482</v>
      </c>
      <c r="R243" s="475"/>
    </row>
    <row r="244" spans="1:18" x14ac:dyDescent="0.2">
      <c r="A244" s="422">
        <f t="shared" si="7"/>
        <v>49319.799999999581</v>
      </c>
      <c r="B244" s="505"/>
      <c r="C244" s="9"/>
      <c r="D244" s="9"/>
      <c r="E244" s="9"/>
      <c r="F244" s="9"/>
      <c r="G244" s="9"/>
      <c r="H244" s="475">
        <v>0</v>
      </c>
      <c r="I244" s="475">
        <v>0</v>
      </c>
      <c r="J244" s="475">
        <v>0</v>
      </c>
      <c r="K244" s="475">
        <v>0</v>
      </c>
      <c r="L244" s="475">
        <v>0</v>
      </c>
      <c r="M244" s="475">
        <v>0</v>
      </c>
      <c r="N244" s="475">
        <f t="shared" si="6"/>
        <v>0</v>
      </c>
      <c r="O244" s="8">
        <f>'Vero Monthly Peaks'!B99</f>
        <v>0</v>
      </c>
      <c r="P244" s="8"/>
      <c r="Q244" s="475" t="s">
        <v>493</v>
      </c>
      <c r="R244" s="475"/>
    </row>
    <row r="245" spans="1:18" x14ac:dyDescent="0.2">
      <c r="A245" s="422">
        <f t="shared" si="7"/>
        <v>49350.219999999579</v>
      </c>
      <c r="B245" s="505"/>
      <c r="C245" s="9"/>
      <c r="D245" s="9"/>
      <c r="E245" s="9"/>
      <c r="F245" s="9"/>
      <c r="G245" s="9"/>
      <c r="H245" s="475">
        <v>0</v>
      </c>
      <c r="I245" s="475">
        <v>0</v>
      </c>
      <c r="J245" s="475">
        <v>0</v>
      </c>
      <c r="K245" s="475">
        <v>0</v>
      </c>
      <c r="L245" s="475">
        <v>0</v>
      </c>
      <c r="M245" s="475">
        <v>0</v>
      </c>
      <c r="N245" s="475">
        <f t="shared" si="6"/>
        <v>0</v>
      </c>
      <c r="O245" s="8">
        <f>'Vero Monthly Peaks'!C99</f>
        <v>0</v>
      </c>
      <c r="P245" s="8"/>
      <c r="Q245" s="475" t="s">
        <v>492</v>
      </c>
      <c r="R245" s="475"/>
    </row>
    <row r="246" spans="1:18" x14ac:dyDescent="0.2">
      <c r="A246" s="422">
        <f t="shared" si="7"/>
        <v>49380.639999999577</v>
      </c>
      <c r="B246" s="505"/>
      <c r="C246" s="9"/>
      <c r="D246" s="9"/>
      <c r="E246" s="9"/>
      <c r="F246" s="9"/>
      <c r="G246" s="9"/>
      <c r="H246" s="475">
        <v>0</v>
      </c>
      <c r="I246" s="475">
        <v>0</v>
      </c>
      <c r="J246" s="475">
        <v>0</v>
      </c>
      <c r="K246" s="475">
        <v>0</v>
      </c>
      <c r="L246" s="475">
        <v>0</v>
      </c>
      <c r="M246" s="475">
        <v>0</v>
      </c>
      <c r="N246" s="475">
        <f t="shared" si="6"/>
        <v>0</v>
      </c>
      <c r="O246" s="8">
        <f>'Vero Monthly Peaks'!D99</f>
        <v>0</v>
      </c>
      <c r="P246" s="8"/>
      <c r="Q246" s="475" t="s">
        <v>491</v>
      </c>
      <c r="R246" s="475"/>
    </row>
    <row r="247" spans="1:18" x14ac:dyDescent="0.2">
      <c r="A247" s="422">
        <f t="shared" si="7"/>
        <v>49411.059999999576</v>
      </c>
      <c r="B247" s="505"/>
      <c r="C247" s="9"/>
      <c r="D247" s="9"/>
      <c r="E247" s="9"/>
      <c r="F247" s="9"/>
      <c r="G247" s="9"/>
      <c r="H247" s="475">
        <v>0</v>
      </c>
      <c r="I247" s="475">
        <v>0</v>
      </c>
      <c r="J247" s="475">
        <v>0</v>
      </c>
      <c r="K247" s="475">
        <v>0</v>
      </c>
      <c r="L247" s="475">
        <v>0</v>
      </c>
      <c r="M247" s="475">
        <v>0</v>
      </c>
      <c r="N247" s="475">
        <f t="shared" si="6"/>
        <v>0</v>
      </c>
      <c r="O247" s="8">
        <f>'Vero Monthly Peaks'!E99</f>
        <v>0</v>
      </c>
      <c r="P247" s="8"/>
      <c r="Q247" s="475" t="s">
        <v>490</v>
      </c>
      <c r="R247" s="475"/>
    </row>
    <row r="248" spans="1:18" x14ac:dyDescent="0.2">
      <c r="A248" s="422">
        <f t="shared" si="7"/>
        <v>49441.479999999574</v>
      </c>
      <c r="B248" s="505"/>
      <c r="C248" s="9"/>
      <c r="D248" s="9"/>
      <c r="E248" s="9"/>
      <c r="F248" s="9"/>
      <c r="G248" s="9"/>
      <c r="H248" s="475">
        <v>0</v>
      </c>
      <c r="I248" s="475">
        <v>0</v>
      </c>
      <c r="J248" s="475">
        <v>0</v>
      </c>
      <c r="K248" s="475">
        <v>0</v>
      </c>
      <c r="L248" s="475">
        <v>0</v>
      </c>
      <c r="M248" s="475">
        <v>0</v>
      </c>
      <c r="N248" s="475">
        <f t="shared" si="6"/>
        <v>0</v>
      </c>
      <c r="O248" s="8">
        <f>'Vero Monthly Peaks'!F99</f>
        <v>0</v>
      </c>
      <c r="P248" s="8"/>
      <c r="Q248" s="475" t="s">
        <v>489</v>
      </c>
      <c r="R248" s="475"/>
    </row>
    <row r="249" spans="1:18" x14ac:dyDescent="0.2">
      <c r="A249" s="422">
        <f t="shared" si="7"/>
        <v>49471.899999999572</v>
      </c>
      <c r="B249" s="505"/>
      <c r="C249" s="9"/>
      <c r="D249" s="9"/>
      <c r="E249" s="9"/>
      <c r="F249" s="9"/>
      <c r="G249" s="9"/>
      <c r="H249" s="475">
        <v>0</v>
      </c>
      <c r="I249" s="475">
        <v>0</v>
      </c>
      <c r="J249" s="475">
        <v>0</v>
      </c>
      <c r="K249" s="475">
        <v>0</v>
      </c>
      <c r="L249" s="475">
        <v>0</v>
      </c>
      <c r="M249" s="475">
        <v>0</v>
      </c>
      <c r="N249" s="475">
        <f t="shared" si="6"/>
        <v>0</v>
      </c>
      <c r="O249" s="8">
        <f>'Vero Monthly Peaks'!G99</f>
        <v>0</v>
      </c>
      <c r="P249" s="8"/>
      <c r="Q249" s="475" t="s">
        <v>488</v>
      </c>
      <c r="R249" s="475"/>
    </row>
    <row r="250" spans="1:18" x14ac:dyDescent="0.2">
      <c r="A250" s="422">
        <f t="shared" si="7"/>
        <v>49502.31999999957</v>
      </c>
      <c r="B250" s="505"/>
      <c r="C250" s="9"/>
      <c r="D250" s="9"/>
      <c r="E250" s="9"/>
      <c r="F250" s="9"/>
      <c r="G250" s="9"/>
      <c r="H250" s="475">
        <v>0</v>
      </c>
      <c r="I250" s="475">
        <v>0</v>
      </c>
      <c r="J250" s="475">
        <v>0</v>
      </c>
      <c r="K250" s="475">
        <v>0</v>
      </c>
      <c r="L250" s="475">
        <v>0</v>
      </c>
      <c r="M250" s="475">
        <v>0</v>
      </c>
      <c r="N250" s="475">
        <f t="shared" si="6"/>
        <v>0</v>
      </c>
      <c r="O250" s="8">
        <f>'Vero Monthly Peaks'!H99</f>
        <v>0</v>
      </c>
      <c r="P250" s="8"/>
      <c r="Q250" s="475" t="s">
        <v>487</v>
      </c>
      <c r="R250" s="475"/>
    </row>
    <row r="251" spans="1:18" x14ac:dyDescent="0.2">
      <c r="A251" s="422">
        <f t="shared" si="7"/>
        <v>49532.739999999569</v>
      </c>
      <c r="B251" s="505"/>
      <c r="C251" s="9"/>
      <c r="D251" s="9"/>
      <c r="E251" s="9"/>
      <c r="F251" s="9"/>
      <c r="G251" s="9"/>
      <c r="H251" s="475">
        <v>0</v>
      </c>
      <c r="I251" s="475">
        <v>0</v>
      </c>
      <c r="J251" s="475">
        <v>0</v>
      </c>
      <c r="K251" s="475">
        <v>0</v>
      </c>
      <c r="L251" s="475">
        <v>0</v>
      </c>
      <c r="M251" s="475">
        <v>0</v>
      </c>
      <c r="N251" s="475">
        <f t="shared" si="6"/>
        <v>0</v>
      </c>
      <c r="O251" s="8">
        <f>'Vero Monthly Peaks'!I99</f>
        <v>0</v>
      </c>
      <c r="P251" s="8"/>
      <c r="Q251" s="475" t="s">
        <v>486</v>
      </c>
      <c r="R251" s="475"/>
    </row>
    <row r="252" spans="1:18" x14ac:dyDescent="0.2">
      <c r="A252" s="422">
        <f t="shared" si="7"/>
        <v>49563.159999999567</v>
      </c>
      <c r="B252" s="505"/>
      <c r="C252" s="9"/>
      <c r="D252" s="9"/>
      <c r="E252" s="9"/>
      <c r="F252" s="9"/>
      <c r="G252" s="9"/>
      <c r="H252" s="475">
        <v>0</v>
      </c>
      <c r="I252" s="475">
        <v>0</v>
      </c>
      <c r="J252" s="475">
        <v>0</v>
      </c>
      <c r="K252" s="475">
        <v>0</v>
      </c>
      <c r="L252" s="475">
        <v>0</v>
      </c>
      <c r="M252" s="475">
        <v>0</v>
      </c>
      <c r="N252" s="475">
        <f t="shared" si="6"/>
        <v>0</v>
      </c>
      <c r="O252" s="8">
        <f>'Vero Monthly Peaks'!J99</f>
        <v>0</v>
      </c>
      <c r="P252" s="8"/>
      <c r="Q252" s="475" t="s">
        <v>485</v>
      </c>
      <c r="R252" s="475"/>
    </row>
    <row r="253" spans="1:18" x14ac:dyDescent="0.2">
      <c r="A253" s="422">
        <f t="shared" si="7"/>
        <v>49593.579999999565</v>
      </c>
      <c r="B253" s="505"/>
      <c r="C253" s="9"/>
      <c r="D253" s="9"/>
      <c r="E253" s="9"/>
      <c r="F253" s="9"/>
      <c r="G253" s="9"/>
      <c r="H253" s="475">
        <v>0</v>
      </c>
      <c r="I253" s="475">
        <v>0</v>
      </c>
      <c r="J253" s="475">
        <v>0</v>
      </c>
      <c r="K253" s="475">
        <v>0</v>
      </c>
      <c r="L253" s="475">
        <v>0</v>
      </c>
      <c r="M253" s="475">
        <v>0</v>
      </c>
      <c r="N253" s="475">
        <f t="shared" si="6"/>
        <v>0</v>
      </c>
      <c r="O253" s="8">
        <f>'Vero Monthly Peaks'!K99</f>
        <v>0</v>
      </c>
      <c r="P253" s="8"/>
      <c r="Q253" s="475" t="s">
        <v>484</v>
      </c>
      <c r="R253" s="475"/>
    </row>
    <row r="254" spans="1:18" x14ac:dyDescent="0.2">
      <c r="A254" s="422">
        <f t="shared" si="7"/>
        <v>49623.999999999563</v>
      </c>
      <c r="B254" s="505"/>
      <c r="C254" s="9"/>
      <c r="D254" s="9"/>
      <c r="E254" s="9"/>
      <c r="F254" s="9"/>
      <c r="G254" s="9"/>
      <c r="H254" s="475">
        <v>0</v>
      </c>
      <c r="I254" s="475">
        <v>0</v>
      </c>
      <c r="J254" s="475">
        <v>0</v>
      </c>
      <c r="K254" s="475">
        <v>0</v>
      </c>
      <c r="L254" s="475">
        <v>0</v>
      </c>
      <c r="M254" s="475">
        <v>0</v>
      </c>
      <c r="N254" s="475">
        <f t="shared" si="6"/>
        <v>0</v>
      </c>
      <c r="O254" s="8">
        <f>'Vero Monthly Peaks'!L99</f>
        <v>0</v>
      </c>
      <c r="P254" s="8"/>
      <c r="Q254" s="475" t="s">
        <v>483</v>
      </c>
      <c r="R254" s="475"/>
    </row>
    <row r="255" spans="1:18" x14ac:dyDescent="0.2">
      <c r="A255" s="422">
        <f t="shared" si="7"/>
        <v>49654.419999999562</v>
      </c>
      <c r="B255" s="505"/>
      <c r="C255" s="9"/>
      <c r="D255" s="9"/>
      <c r="E255" s="9"/>
      <c r="F255" s="9"/>
      <c r="G255" s="9"/>
      <c r="H255" s="475">
        <v>0</v>
      </c>
      <c r="I255" s="475">
        <v>0</v>
      </c>
      <c r="J255" s="475">
        <v>0</v>
      </c>
      <c r="K255" s="475">
        <v>0</v>
      </c>
      <c r="L255" s="475">
        <v>0</v>
      </c>
      <c r="M255" s="475">
        <v>0</v>
      </c>
      <c r="N255" s="475">
        <f t="shared" si="6"/>
        <v>0</v>
      </c>
      <c r="O255" s="8">
        <f>'Vero Monthly Peaks'!M99</f>
        <v>0</v>
      </c>
      <c r="P255" s="8"/>
      <c r="Q255" s="475" t="s">
        <v>482</v>
      </c>
      <c r="R255" s="475"/>
    </row>
    <row r="256" spans="1:18" x14ac:dyDescent="0.2">
      <c r="A256" s="422">
        <f t="shared" si="7"/>
        <v>49684.83999999956</v>
      </c>
      <c r="B256" s="505"/>
      <c r="C256" s="9"/>
      <c r="D256" s="9"/>
      <c r="E256" s="9"/>
      <c r="F256" s="9"/>
      <c r="G256" s="9"/>
      <c r="H256" s="475">
        <v>0</v>
      </c>
      <c r="I256" s="475">
        <v>0</v>
      </c>
      <c r="J256" s="475">
        <v>0</v>
      </c>
      <c r="K256" s="475">
        <v>0</v>
      </c>
      <c r="L256" s="475">
        <v>0</v>
      </c>
      <c r="M256" s="475">
        <v>0</v>
      </c>
      <c r="N256" s="475">
        <f t="shared" si="6"/>
        <v>0</v>
      </c>
      <c r="O256" s="8">
        <f>'Vero Monthly Peaks'!B100</f>
        <v>0</v>
      </c>
      <c r="P256" s="8"/>
      <c r="Q256" s="475" t="s">
        <v>493</v>
      </c>
      <c r="R256" s="475"/>
    </row>
    <row r="257" spans="1:18" x14ac:dyDescent="0.2">
      <c r="A257" s="422">
        <f t="shared" si="7"/>
        <v>49715.259999999558</v>
      </c>
      <c r="B257" s="505"/>
      <c r="C257" s="9"/>
      <c r="D257" s="9"/>
      <c r="E257" s="9"/>
      <c r="F257" s="9"/>
      <c r="G257" s="9"/>
      <c r="H257" s="475">
        <v>0</v>
      </c>
      <c r="I257" s="475">
        <v>0</v>
      </c>
      <c r="J257" s="475">
        <v>0</v>
      </c>
      <c r="K257" s="475">
        <v>0</v>
      </c>
      <c r="L257" s="475">
        <v>0</v>
      </c>
      <c r="M257" s="475">
        <v>0</v>
      </c>
      <c r="N257" s="475">
        <f t="shared" si="6"/>
        <v>0</v>
      </c>
      <c r="O257" s="8">
        <f>'Vero Monthly Peaks'!C100</f>
        <v>0</v>
      </c>
      <c r="P257" s="8"/>
      <c r="Q257" s="475" t="s">
        <v>492</v>
      </c>
      <c r="R257" s="475"/>
    </row>
    <row r="258" spans="1:18" x14ac:dyDescent="0.2">
      <c r="A258" s="422">
        <f t="shared" si="7"/>
        <v>49745.679999999556</v>
      </c>
      <c r="B258" s="505"/>
      <c r="C258" s="9"/>
      <c r="D258" s="9"/>
      <c r="E258" s="9"/>
      <c r="F258" s="9"/>
      <c r="G258" s="9"/>
      <c r="H258" s="475">
        <v>0</v>
      </c>
      <c r="I258" s="475">
        <v>0</v>
      </c>
      <c r="J258" s="475">
        <v>0</v>
      </c>
      <c r="K258" s="475">
        <v>0</v>
      </c>
      <c r="L258" s="475">
        <v>0</v>
      </c>
      <c r="M258" s="475">
        <v>0</v>
      </c>
      <c r="N258" s="475">
        <f t="shared" si="6"/>
        <v>0</v>
      </c>
      <c r="O258" s="8">
        <f>'Vero Monthly Peaks'!D100</f>
        <v>0</v>
      </c>
      <c r="P258" s="8"/>
      <c r="Q258" s="475" t="s">
        <v>491</v>
      </c>
      <c r="R258" s="475"/>
    </row>
    <row r="259" spans="1:18" x14ac:dyDescent="0.2">
      <c r="A259" s="422">
        <f t="shared" si="7"/>
        <v>49776.099999999555</v>
      </c>
      <c r="B259" s="505"/>
      <c r="C259" s="9"/>
      <c r="D259" s="9"/>
      <c r="E259" s="9"/>
      <c r="F259" s="9"/>
      <c r="G259" s="9"/>
      <c r="H259" s="475">
        <v>0</v>
      </c>
      <c r="I259" s="475">
        <v>0</v>
      </c>
      <c r="J259" s="475">
        <v>0</v>
      </c>
      <c r="K259" s="475">
        <v>0</v>
      </c>
      <c r="L259" s="475">
        <v>0</v>
      </c>
      <c r="M259" s="475">
        <v>0</v>
      </c>
      <c r="N259" s="475">
        <f t="shared" si="6"/>
        <v>0</v>
      </c>
      <c r="O259" s="8">
        <f>'Vero Monthly Peaks'!E100</f>
        <v>0</v>
      </c>
      <c r="P259" s="8"/>
      <c r="Q259" s="475" t="s">
        <v>490</v>
      </c>
      <c r="R259" s="475"/>
    </row>
    <row r="260" spans="1:18" x14ac:dyDescent="0.2">
      <c r="A260" s="422">
        <f t="shared" si="7"/>
        <v>49806.519999999553</v>
      </c>
      <c r="B260" s="505"/>
      <c r="C260" s="9"/>
      <c r="D260" s="9"/>
      <c r="E260" s="9"/>
      <c r="F260" s="9"/>
      <c r="G260" s="9"/>
      <c r="H260" s="475">
        <v>0</v>
      </c>
      <c r="I260" s="475">
        <v>0</v>
      </c>
      <c r="J260" s="475">
        <v>0</v>
      </c>
      <c r="K260" s="475">
        <v>0</v>
      </c>
      <c r="L260" s="475">
        <v>0</v>
      </c>
      <c r="M260" s="475">
        <v>0</v>
      </c>
      <c r="N260" s="475">
        <f t="shared" ref="N260:N323" si="8">SUM(J260:M260)</f>
        <v>0</v>
      </c>
      <c r="O260" s="8">
        <f>'Vero Monthly Peaks'!F100</f>
        <v>0</v>
      </c>
      <c r="P260" s="8"/>
      <c r="Q260" s="475" t="s">
        <v>489</v>
      </c>
      <c r="R260" s="475"/>
    </row>
    <row r="261" spans="1:18" x14ac:dyDescent="0.2">
      <c r="A261" s="422">
        <f t="shared" ref="A261:A324" si="9">+A260+30.42</f>
        <v>49836.939999999551</v>
      </c>
      <c r="B261" s="505"/>
      <c r="C261" s="9"/>
      <c r="D261" s="9"/>
      <c r="E261" s="9"/>
      <c r="F261" s="9"/>
      <c r="G261" s="9"/>
      <c r="H261" s="475">
        <v>0</v>
      </c>
      <c r="I261" s="475">
        <v>0</v>
      </c>
      <c r="J261" s="475">
        <v>0</v>
      </c>
      <c r="K261" s="475">
        <v>0</v>
      </c>
      <c r="L261" s="475">
        <v>0</v>
      </c>
      <c r="M261" s="475">
        <v>0</v>
      </c>
      <c r="N261" s="475">
        <f t="shared" si="8"/>
        <v>0</v>
      </c>
      <c r="O261" s="8">
        <f>'Vero Monthly Peaks'!G100</f>
        <v>0</v>
      </c>
      <c r="P261" s="8"/>
      <c r="Q261" s="475" t="s">
        <v>488</v>
      </c>
      <c r="R261" s="475"/>
    </row>
    <row r="262" spans="1:18" x14ac:dyDescent="0.2">
      <c r="A262" s="422">
        <f t="shared" si="9"/>
        <v>49867.359999999549</v>
      </c>
      <c r="B262" s="505"/>
      <c r="C262" s="9"/>
      <c r="D262" s="9"/>
      <c r="E262" s="9"/>
      <c r="F262" s="9"/>
      <c r="G262" s="9"/>
      <c r="H262" s="475">
        <v>0</v>
      </c>
      <c r="I262" s="475">
        <v>0</v>
      </c>
      <c r="J262" s="475">
        <v>0</v>
      </c>
      <c r="K262" s="475">
        <v>0</v>
      </c>
      <c r="L262" s="475">
        <v>0</v>
      </c>
      <c r="M262" s="475">
        <v>0</v>
      </c>
      <c r="N262" s="475">
        <f t="shared" si="8"/>
        <v>0</v>
      </c>
      <c r="O262" s="8">
        <f>'Vero Monthly Peaks'!H100</f>
        <v>0</v>
      </c>
      <c r="P262" s="8"/>
      <c r="Q262" s="475" t="s">
        <v>487</v>
      </c>
      <c r="R262" s="475"/>
    </row>
    <row r="263" spans="1:18" x14ac:dyDescent="0.2">
      <c r="A263" s="422">
        <f t="shared" si="9"/>
        <v>49897.779999999548</v>
      </c>
      <c r="B263" s="505"/>
      <c r="C263" s="9"/>
      <c r="D263" s="9"/>
      <c r="E263" s="9"/>
      <c r="F263" s="9"/>
      <c r="G263" s="9"/>
      <c r="H263" s="475">
        <v>0</v>
      </c>
      <c r="I263" s="475">
        <v>0</v>
      </c>
      <c r="J263" s="475">
        <v>0</v>
      </c>
      <c r="K263" s="475">
        <v>0</v>
      </c>
      <c r="L263" s="475">
        <v>0</v>
      </c>
      <c r="M263" s="475">
        <v>0</v>
      </c>
      <c r="N263" s="475">
        <f t="shared" si="8"/>
        <v>0</v>
      </c>
      <c r="O263" s="8">
        <f>'Vero Monthly Peaks'!I100</f>
        <v>0</v>
      </c>
      <c r="P263" s="8"/>
      <c r="Q263" s="475" t="s">
        <v>486</v>
      </c>
      <c r="R263" s="475"/>
    </row>
    <row r="264" spans="1:18" x14ac:dyDescent="0.2">
      <c r="A264" s="422">
        <f t="shared" si="9"/>
        <v>49928.199999999546</v>
      </c>
      <c r="B264" s="505"/>
      <c r="C264" s="9"/>
      <c r="D264" s="9"/>
      <c r="E264" s="9"/>
      <c r="F264" s="9"/>
      <c r="G264" s="9"/>
      <c r="H264" s="475">
        <v>0</v>
      </c>
      <c r="I264" s="475">
        <v>0</v>
      </c>
      <c r="J264" s="475">
        <v>0</v>
      </c>
      <c r="K264" s="475">
        <v>0</v>
      </c>
      <c r="L264" s="475">
        <v>0</v>
      </c>
      <c r="M264" s="475">
        <v>0</v>
      </c>
      <c r="N264" s="475">
        <f t="shared" si="8"/>
        <v>0</v>
      </c>
      <c r="O264" s="8">
        <f>'Vero Monthly Peaks'!J100</f>
        <v>0</v>
      </c>
      <c r="P264" s="8"/>
      <c r="Q264" s="475" t="s">
        <v>485</v>
      </c>
    </row>
    <row r="265" spans="1:18" x14ac:dyDescent="0.2">
      <c r="A265" s="422">
        <f t="shared" si="9"/>
        <v>49958.619999999544</v>
      </c>
      <c r="B265" s="505"/>
      <c r="C265" s="9"/>
      <c r="D265" s="9"/>
      <c r="E265" s="9"/>
      <c r="F265" s="9"/>
      <c r="G265" s="9"/>
      <c r="H265" s="475">
        <v>0</v>
      </c>
      <c r="I265" s="475">
        <v>0</v>
      </c>
      <c r="J265" s="475">
        <v>0</v>
      </c>
      <c r="K265" s="475">
        <v>0</v>
      </c>
      <c r="L265" s="475">
        <v>0</v>
      </c>
      <c r="M265" s="475">
        <v>0</v>
      </c>
      <c r="N265" s="475">
        <f t="shared" si="8"/>
        <v>0</v>
      </c>
      <c r="O265" s="8">
        <f>'Vero Monthly Peaks'!K100</f>
        <v>0</v>
      </c>
      <c r="P265" s="8"/>
      <c r="Q265" s="475" t="s">
        <v>484</v>
      </c>
    </row>
    <row r="266" spans="1:18" x14ac:dyDescent="0.2">
      <c r="A266" s="422">
        <f t="shared" si="9"/>
        <v>49989.039999999542</v>
      </c>
      <c r="B266" s="505"/>
      <c r="C266" s="9"/>
      <c r="D266" s="9"/>
      <c r="E266" s="9"/>
      <c r="F266" s="9"/>
      <c r="G266" s="9"/>
      <c r="H266" s="475">
        <v>0</v>
      </c>
      <c r="I266" s="475">
        <v>0</v>
      </c>
      <c r="J266" s="475">
        <v>0</v>
      </c>
      <c r="K266" s="475">
        <v>0</v>
      </c>
      <c r="L266" s="475">
        <v>0</v>
      </c>
      <c r="M266" s="475">
        <v>0</v>
      </c>
      <c r="N266" s="475">
        <f t="shared" si="8"/>
        <v>0</v>
      </c>
      <c r="O266" s="8">
        <f>'Vero Monthly Peaks'!L100</f>
        <v>0</v>
      </c>
      <c r="P266" s="8"/>
      <c r="Q266" s="475" t="s">
        <v>483</v>
      </c>
    </row>
    <row r="267" spans="1:18" x14ac:dyDescent="0.2">
      <c r="A267" s="422">
        <f t="shared" si="9"/>
        <v>50019.459999999541</v>
      </c>
      <c r="B267" s="505"/>
      <c r="C267" s="9"/>
      <c r="D267" s="9"/>
      <c r="E267" s="9"/>
      <c r="F267" s="9"/>
      <c r="G267" s="9"/>
      <c r="H267" s="475">
        <v>0</v>
      </c>
      <c r="I267" s="475">
        <v>0</v>
      </c>
      <c r="J267" s="475">
        <v>0</v>
      </c>
      <c r="K267" s="475">
        <v>0</v>
      </c>
      <c r="L267" s="475">
        <v>0</v>
      </c>
      <c r="M267" s="475">
        <v>0</v>
      </c>
      <c r="N267" s="475">
        <f t="shared" si="8"/>
        <v>0</v>
      </c>
      <c r="O267" s="8">
        <f>'Vero Monthly Peaks'!M100</f>
        <v>0</v>
      </c>
      <c r="P267" s="8"/>
      <c r="Q267" s="475" t="s">
        <v>482</v>
      </c>
    </row>
    <row r="268" spans="1:18" x14ac:dyDescent="0.2">
      <c r="A268" s="422">
        <f t="shared" si="9"/>
        <v>50049.879999999539</v>
      </c>
      <c r="B268" s="505"/>
      <c r="C268" s="9"/>
      <c r="D268" s="9"/>
      <c r="E268" s="9"/>
      <c r="F268" s="9"/>
      <c r="G268" s="9"/>
      <c r="H268" s="475">
        <v>0</v>
      </c>
      <c r="I268" s="475">
        <v>0</v>
      </c>
      <c r="J268" s="475">
        <v>0</v>
      </c>
      <c r="K268" s="475">
        <v>0</v>
      </c>
      <c r="L268" s="475">
        <v>0</v>
      </c>
      <c r="M268" s="475">
        <v>0</v>
      </c>
      <c r="N268" s="475">
        <f t="shared" si="8"/>
        <v>0</v>
      </c>
      <c r="O268" s="8">
        <f>'Vero Monthly Peaks'!B101</f>
        <v>0</v>
      </c>
      <c r="P268" s="475"/>
      <c r="Q268" s="475" t="s">
        <v>493</v>
      </c>
    </row>
    <row r="269" spans="1:18" x14ac:dyDescent="0.2">
      <c r="A269" s="422">
        <f t="shared" si="9"/>
        <v>50080.299999999537</v>
      </c>
      <c r="B269" s="505"/>
      <c r="C269" s="9"/>
      <c r="D269" s="9"/>
      <c r="E269" s="9"/>
      <c r="F269" s="9"/>
      <c r="G269" s="9"/>
      <c r="H269" s="475">
        <v>0</v>
      </c>
      <c r="I269" s="475">
        <v>0</v>
      </c>
      <c r="J269" s="475">
        <v>0</v>
      </c>
      <c r="K269" s="475">
        <v>0</v>
      </c>
      <c r="L269" s="475">
        <v>0</v>
      </c>
      <c r="M269" s="475">
        <v>0</v>
      </c>
      <c r="N269" s="475">
        <f t="shared" si="8"/>
        <v>0</v>
      </c>
      <c r="O269" s="8">
        <f>'Vero Monthly Peaks'!C101</f>
        <v>0</v>
      </c>
      <c r="P269" s="475"/>
      <c r="Q269" s="475" t="s">
        <v>492</v>
      </c>
    </row>
    <row r="270" spans="1:18" x14ac:dyDescent="0.2">
      <c r="A270" s="422">
        <f t="shared" si="9"/>
        <v>50110.719999999536</v>
      </c>
      <c r="B270" s="505"/>
      <c r="C270" s="9"/>
      <c r="D270" s="9"/>
      <c r="E270" s="9"/>
      <c r="F270" s="9"/>
      <c r="G270" s="9"/>
      <c r="H270" s="475">
        <v>0</v>
      </c>
      <c r="I270" s="475">
        <v>0</v>
      </c>
      <c r="J270" s="475">
        <v>0</v>
      </c>
      <c r="K270" s="475">
        <v>0</v>
      </c>
      <c r="L270" s="475">
        <v>0</v>
      </c>
      <c r="M270" s="475">
        <v>0</v>
      </c>
      <c r="N270" s="475">
        <f t="shared" si="8"/>
        <v>0</v>
      </c>
      <c r="O270" s="8">
        <f>'Vero Monthly Peaks'!D101</f>
        <v>0</v>
      </c>
      <c r="P270" s="475"/>
      <c r="Q270" s="475" t="s">
        <v>491</v>
      </c>
      <c r="R270" s="475"/>
    </row>
    <row r="271" spans="1:18" x14ac:dyDescent="0.2">
      <c r="A271" s="422">
        <f t="shared" si="9"/>
        <v>50141.139999999534</v>
      </c>
      <c r="B271" s="505"/>
      <c r="C271" s="9"/>
      <c r="D271" s="9"/>
      <c r="E271" s="9"/>
      <c r="F271" s="9"/>
      <c r="G271" s="9"/>
      <c r="H271" s="475">
        <v>0</v>
      </c>
      <c r="I271" s="475">
        <v>0</v>
      </c>
      <c r="J271" s="475">
        <v>0</v>
      </c>
      <c r="K271" s="475">
        <v>0</v>
      </c>
      <c r="L271" s="475">
        <v>0</v>
      </c>
      <c r="M271" s="475">
        <v>0</v>
      </c>
      <c r="N271" s="475">
        <f t="shared" si="8"/>
        <v>0</v>
      </c>
      <c r="O271" s="8">
        <f>'Vero Monthly Peaks'!E101</f>
        <v>0</v>
      </c>
      <c r="P271" s="475"/>
      <c r="Q271" s="475" t="s">
        <v>490</v>
      </c>
      <c r="R271" s="475"/>
    </row>
    <row r="272" spans="1:18" x14ac:dyDescent="0.2">
      <c r="A272" s="422">
        <f t="shared" si="9"/>
        <v>50171.559999999532</v>
      </c>
      <c r="B272" s="505"/>
      <c r="C272" s="9"/>
      <c r="D272" s="9"/>
      <c r="E272" s="9"/>
      <c r="F272" s="9"/>
      <c r="G272" s="9"/>
      <c r="H272" s="475">
        <v>0</v>
      </c>
      <c r="I272" s="475">
        <v>0</v>
      </c>
      <c r="J272" s="475">
        <v>0</v>
      </c>
      <c r="K272" s="475">
        <v>0</v>
      </c>
      <c r="L272" s="475">
        <v>0</v>
      </c>
      <c r="M272" s="475">
        <v>0</v>
      </c>
      <c r="N272" s="475">
        <f t="shared" si="8"/>
        <v>0</v>
      </c>
      <c r="O272" s="8">
        <f>'Vero Monthly Peaks'!F101</f>
        <v>0</v>
      </c>
      <c r="P272" s="475"/>
      <c r="Q272" s="475" t="s">
        <v>489</v>
      </c>
      <c r="R272" s="475"/>
    </row>
    <row r="273" spans="1:18" x14ac:dyDescent="0.2">
      <c r="A273" s="422">
        <f t="shared" si="9"/>
        <v>50201.97999999953</v>
      </c>
      <c r="B273" s="505"/>
      <c r="C273" s="9"/>
      <c r="D273" s="9"/>
      <c r="E273" s="9"/>
      <c r="F273" s="9"/>
      <c r="G273" s="9"/>
      <c r="H273" s="475">
        <v>0</v>
      </c>
      <c r="I273" s="475">
        <v>0</v>
      </c>
      <c r="J273" s="475">
        <v>0</v>
      </c>
      <c r="K273" s="475">
        <v>0</v>
      </c>
      <c r="L273" s="475">
        <v>0</v>
      </c>
      <c r="M273" s="475">
        <v>0</v>
      </c>
      <c r="N273" s="475">
        <f t="shared" si="8"/>
        <v>0</v>
      </c>
      <c r="O273" s="8">
        <f>'Vero Monthly Peaks'!G101</f>
        <v>0</v>
      </c>
      <c r="P273" s="475"/>
      <c r="Q273" s="475" t="s">
        <v>488</v>
      </c>
      <c r="R273" s="475"/>
    </row>
    <row r="274" spans="1:18" x14ac:dyDescent="0.2">
      <c r="A274" s="422">
        <f t="shared" si="9"/>
        <v>50232.399999999529</v>
      </c>
      <c r="B274" s="505"/>
      <c r="C274" s="9"/>
      <c r="D274" s="9"/>
      <c r="E274" s="9"/>
      <c r="F274" s="9"/>
      <c r="G274" s="9"/>
      <c r="H274" s="475">
        <v>0</v>
      </c>
      <c r="I274" s="475">
        <v>0</v>
      </c>
      <c r="J274" s="475">
        <v>0</v>
      </c>
      <c r="K274" s="475">
        <v>0</v>
      </c>
      <c r="L274" s="475">
        <v>0</v>
      </c>
      <c r="M274" s="475">
        <v>0</v>
      </c>
      <c r="N274" s="475">
        <f t="shared" si="8"/>
        <v>0</v>
      </c>
      <c r="O274" s="8">
        <f>'Vero Monthly Peaks'!H101</f>
        <v>0</v>
      </c>
      <c r="P274" s="475"/>
      <c r="Q274" s="475" t="s">
        <v>487</v>
      </c>
      <c r="R274" s="475"/>
    </row>
    <row r="275" spans="1:18" x14ac:dyDescent="0.2">
      <c r="A275" s="422">
        <f t="shared" si="9"/>
        <v>50262.819999999527</v>
      </c>
      <c r="B275" s="505"/>
      <c r="C275" s="9"/>
      <c r="D275" s="9"/>
      <c r="E275" s="9"/>
      <c r="F275" s="9"/>
      <c r="G275" s="9"/>
      <c r="H275" s="475">
        <v>0</v>
      </c>
      <c r="I275" s="475">
        <v>0</v>
      </c>
      <c r="J275" s="475">
        <v>0</v>
      </c>
      <c r="K275" s="475">
        <v>0</v>
      </c>
      <c r="L275" s="475">
        <v>0</v>
      </c>
      <c r="M275" s="475">
        <v>0</v>
      </c>
      <c r="N275" s="475">
        <f t="shared" si="8"/>
        <v>0</v>
      </c>
      <c r="O275" s="8">
        <f>'Vero Monthly Peaks'!I101</f>
        <v>0</v>
      </c>
      <c r="P275" s="475"/>
      <c r="Q275" s="475" t="s">
        <v>486</v>
      </c>
      <c r="R275" s="475"/>
    </row>
    <row r="276" spans="1:18" x14ac:dyDescent="0.2">
      <c r="A276" s="422">
        <f t="shared" si="9"/>
        <v>50293.239999999525</v>
      </c>
      <c r="B276" s="505"/>
      <c r="C276" s="9"/>
      <c r="D276" s="9"/>
      <c r="E276" s="9"/>
      <c r="F276" s="9"/>
      <c r="G276" s="9"/>
      <c r="H276" s="475">
        <v>0</v>
      </c>
      <c r="I276" s="475">
        <v>0</v>
      </c>
      <c r="J276" s="475">
        <v>0</v>
      </c>
      <c r="K276" s="475">
        <v>0</v>
      </c>
      <c r="L276" s="475">
        <v>0</v>
      </c>
      <c r="M276" s="475">
        <v>0</v>
      </c>
      <c r="N276" s="475">
        <f t="shared" si="8"/>
        <v>0</v>
      </c>
      <c r="O276" s="8">
        <f>'Vero Monthly Peaks'!J101</f>
        <v>0</v>
      </c>
      <c r="P276" s="475"/>
      <c r="Q276" s="475" t="s">
        <v>485</v>
      </c>
      <c r="R276" s="475"/>
    </row>
    <row r="277" spans="1:18" x14ac:dyDescent="0.2">
      <c r="A277" s="422">
        <f t="shared" si="9"/>
        <v>50323.659999999523</v>
      </c>
      <c r="B277" s="505"/>
      <c r="C277" s="9"/>
      <c r="D277" s="9"/>
      <c r="E277" s="9"/>
      <c r="F277" s="9"/>
      <c r="G277" s="9"/>
      <c r="H277" s="475">
        <v>0</v>
      </c>
      <c r="I277" s="475">
        <v>0</v>
      </c>
      <c r="J277" s="475">
        <v>0</v>
      </c>
      <c r="K277" s="475">
        <v>0</v>
      </c>
      <c r="L277" s="475">
        <v>0</v>
      </c>
      <c r="M277" s="475">
        <v>0</v>
      </c>
      <c r="N277" s="475">
        <f t="shared" si="8"/>
        <v>0</v>
      </c>
      <c r="O277" s="8">
        <f>'Vero Monthly Peaks'!K101</f>
        <v>0</v>
      </c>
      <c r="P277" s="475"/>
      <c r="Q277" s="475" t="s">
        <v>484</v>
      </c>
      <c r="R277" s="475"/>
    </row>
    <row r="278" spans="1:18" x14ac:dyDescent="0.2">
      <c r="A278" s="422">
        <f t="shared" si="9"/>
        <v>50354.079999999522</v>
      </c>
      <c r="B278" s="505"/>
      <c r="C278" s="9"/>
      <c r="D278" s="9"/>
      <c r="E278" s="9"/>
      <c r="F278" s="9"/>
      <c r="G278" s="9"/>
      <c r="H278" s="475">
        <v>0</v>
      </c>
      <c r="I278" s="475">
        <v>0</v>
      </c>
      <c r="J278" s="475">
        <v>0</v>
      </c>
      <c r="K278" s="475">
        <v>0</v>
      </c>
      <c r="L278" s="475">
        <v>0</v>
      </c>
      <c r="M278" s="475">
        <v>0</v>
      </c>
      <c r="N278" s="475">
        <f t="shared" si="8"/>
        <v>0</v>
      </c>
      <c r="O278" s="8">
        <f>'Vero Monthly Peaks'!L101</f>
        <v>0</v>
      </c>
      <c r="P278" s="475"/>
      <c r="Q278" s="475" t="s">
        <v>483</v>
      </c>
      <c r="R278" s="475"/>
    </row>
    <row r="279" spans="1:18" x14ac:dyDescent="0.2">
      <c r="A279" s="422">
        <f t="shared" si="9"/>
        <v>50384.49999999952</v>
      </c>
      <c r="B279" s="505"/>
      <c r="C279" s="9"/>
      <c r="D279" s="9"/>
      <c r="E279" s="9"/>
      <c r="F279" s="9"/>
      <c r="G279" s="9"/>
      <c r="H279" s="475">
        <v>0</v>
      </c>
      <c r="I279" s="475">
        <v>0</v>
      </c>
      <c r="J279" s="475">
        <v>0</v>
      </c>
      <c r="K279" s="475">
        <v>0</v>
      </c>
      <c r="L279" s="475">
        <v>0</v>
      </c>
      <c r="M279" s="475">
        <v>0</v>
      </c>
      <c r="N279" s="475">
        <f t="shared" si="8"/>
        <v>0</v>
      </c>
      <c r="O279" s="8">
        <f>'Vero Monthly Peaks'!M101</f>
        <v>0</v>
      </c>
      <c r="P279" s="475"/>
      <c r="Q279" s="475" t="s">
        <v>482</v>
      </c>
      <c r="R279" s="475"/>
    </row>
    <row r="280" spans="1:18" x14ac:dyDescent="0.2">
      <c r="A280" s="422">
        <f t="shared" si="9"/>
        <v>50414.919999999518</v>
      </c>
      <c r="B280" s="505"/>
      <c r="C280" s="9"/>
      <c r="D280" s="9"/>
      <c r="E280" s="9"/>
      <c r="F280" s="9"/>
      <c r="G280" s="9"/>
      <c r="H280" s="475">
        <v>0</v>
      </c>
      <c r="I280" s="475">
        <v>0</v>
      </c>
      <c r="J280" s="475">
        <v>0</v>
      </c>
      <c r="K280" s="475">
        <v>0</v>
      </c>
      <c r="L280" s="475">
        <v>0</v>
      </c>
      <c r="M280" s="475">
        <v>0</v>
      </c>
      <c r="N280" s="475">
        <f t="shared" si="8"/>
        <v>0</v>
      </c>
      <c r="O280" s="8">
        <f>'Vero Monthly Peaks'!B102</f>
        <v>0</v>
      </c>
      <c r="P280" s="475"/>
      <c r="Q280" s="475" t="s">
        <v>493</v>
      </c>
      <c r="R280" s="475"/>
    </row>
    <row r="281" spans="1:18" x14ac:dyDescent="0.2">
      <c r="A281" s="422">
        <f t="shared" si="9"/>
        <v>50445.339999999516</v>
      </c>
      <c r="B281" s="505"/>
      <c r="C281" s="9"/>
      <c r="D281" s="9"/>
      <c r="E281" s="9"/>
      <c r="F281" s="9"/>
      <c r="G281" s="9"/>
      <c r="H281" s="475">
        <v>0</v>
      </c>
      <c r="I281" s="475">
        <v>0</v>
      </c>
      <c r="J281" s="475">
        <v>0</v>
      </c>
      <c r="K281" s="475">
        <v>0</v>
      </c>
      <c r="L281" s="475">
        <v>0</v>
      </c>
      <c r="M281" s="475">
        <v>0</v>
      </c>
      <c r="N281" s="475">
        <f t="shared" si="8"/>
        <v>0</v>
      </c>
      <c r="O281" s="8">
        <f>'Vero Monthly Peaks'!C102</f>
        <v>0</v>
      </c>
      <c r="P281" s="475"/>
      <c r="Q281" s="475" t="s">
        <v>492</v>
      </c>
      <c r="R281" s="475"/>
    </row>
    <row r="282" spans="1:18" x14ac:dyDescent="0.2">
      <c r="A282" s="422">
        <f t="shared" si="9"/>
        <v>50475.759999999515</v>
      </c>
      <c r="B282" s="505"/>
      <c r="C282" s="9"/>
      <c r="D282" s="9"/>
      <c r="E282" s="9"/>
      <c r="F282" s="9"/>
      <c r="G282" s="9"/>
      <c r="H282" s="475">
        <v>0</v>
      </c>
      <c r="I282" s="475">
        <v>0</v>
      </c>
      <c r="J282" s="475">
        <v>0</v>
      </c>
      <c r="K282" s="475">
        <v>0</v>
      </c>
      <c r="L282" s="475">
        <v>0</v>
      </c>
      <c r="M282" s="475">
        <v>0</v>
      </c>
      <c r="N282" s="475">
        <f t="shared" si="8"/>
        <v>0</v>
      </c>
      <c r="O282" s="8">
        <f>'Vero Monthly Peaks'!D102</f>
        <v>0</v>
      </c>
      <c r="P282" s="475"/>
      <c r="Q282" s="475" t="s">
        <v>491</v>
      </c>
      <c r="R282" s="475"/>
    </row>
    <row r="283" spans="1:18" x14ac:dyDescent="0.2">
      <c r="A283" s="422">
        <f t="shared" si="9"/>
        <v>50506.179999999513</v>
      </c>
      <c r="B283" s="505"/>
      <c r="C283" s="9"/>
      <c r="D283" s="9"/>
      <c r="E283" s="9"/>
      <c r="F283" s="9"/>
      <c r="G283" s="9"/>
      <c r="H283" s="475">
        <v>0</v>
      </c>
      <c r="I283" s="475">
        <v>0</v>
      </c>
      <c r="J283" s="475">
        <v>0</v>
      </c>
      <c r="K283" s="475">
        <v>0</v>
      </c>
      <c r="L283" s="475">
        <v>0</v>
      </c>
      <c r="M283" s="475">
        <v>0</v>
      </c>
      <c r="N283" s="475">
        <f t="shared" si="8"/>
        <v>0</v>
      </c>
      <c r="O283" s="8">
        <f>'Vero Monthly Peaks'!E102</f>
        <v>0</v>
      </c>
      <c r="P283" s="475"/>
      <c r="Q283" s="475" t="s">
        <v>490</v>
      </c>
      <c r="R283" s="475"/>
    </row>
    <row r="284" spans="1:18" x14ac:dyDescent="0.2">
      <c r="A284" s="422">
        <f t="shared" si="9"/>
        <v>50536.599999999511</v>
      </c>
      <c r="B284" s="505"/>
      <c r="C284" s="9"/>
      <c r="D284" s="9"/>
      <c r="E284" s="9"/>
      <c r="F284" s="9"/>
      <c r="G284" s="9"/>
      <c r="H284" s="475">
        <v>0</v>
      </c>
      <c r="I284" s="475">
        <v>0</v>
      </c>
      <c r="J284" s="475">
        <v>0</v>
      </c>
      <c r="K284" s="475">
        <v>0</v>
      </c>
      <c r="L284" s="475">
        <v>0</v>
      </c>
      <c r="M284" s="475">
        <v>0</v>
      </c>
      <c r="N284" s="475">
        <f t="shared" si="8"/>
        <v>0</v>
      </c>
      <c r="O284" s="8">
        <f>'Vero Monthly Peaks'!F102</f>
        <v>0</v>
      </c>
      <c r="P284" s="475"/>
      <c r="Q284" s="475" t="s">
        <v>489</v>
      </c>
      <c r="R284" s="475"/>
    </row>
    <row r="285" spans="1:18" x14ac:dyDescent="0.2">
      <c r="A285" s="422">
        <f t="shared" si="9"/>
        <v>50567.019999999509</v>
      </c>
      <c r="B285" s="505"/>
      <c r="C285" s="9"/>
      <c r="D285" s="9"/>
      <c r="E285" s="9"/>
      <c r="F285" s="9"/>
      <c r="G285" s="9"/>
      <c r="H285" s="475">
        <v>0</v>
      </c>
      <c r="I285" s="475">
        <v>0</v>
      </c>
      <c r="J285" s="475">
        <v>0</v>
      </c>
      <c r="K285" s="475">
        <v>0</v>
      </c>
      <c r="L285" s="475">
        <v>0</v>
      </c>
      <c r="M285" s="475">
        <v>0</v>
      </c>
      <c r="N285" s="475">
        <f t="shared" si="8"/>
        <v>0</v>
      </c>
      <c r="O285" s="8">
        <f>'Vero Monthly Peaks'!G102</f>
        <v>0</v>
      </c>
      <c r="P285" s="475"/>
      <c r="Q285" s="475" t="s">
        <v>488</v>
      </c>
      <c r="R285" s="475"/>
    </row>
    <row r="286" spans="1:18" x14ac:dyDescent="0.2">
      <c r="A286" s="422">
        <f t="shared" si="9"/>
        <v>50597.439999999508</v>
      </c>
      <c r="B286" s="505"/>
      <c r="C286" s="9"/>
      <c r="D286" s="9"/>
      <c r="E286" s="9"/>
      <c r="F286" s="9"/>
      <c r="G286" s="9"/>
      <c r="H286" s="475">
        <v>0</v>
      </c>
      <c r="I286" s="475">
        <v>0</v>
      </c>
      <c r="J286" s="475">
        <v>0</v>
      </c>
      <c r="K286" s="475">
        <v>0</v>
      </c>
      <c r="L286" s="475">
        <v>0</v>
      </c>
      <c r="M286" s="475">
        <v>0</v>
      </c>
      <c r="N286" s="475">
        <f t="shared" si="8"/>
        <v>0</v>
      </c>
      <c r="O286" s="8">
        <f>'Vero Monthly Peaks'!H102</f>
        <v>0</v>
      </c>
      <c r="P286" s="475"/>
      <c r="Q286" s="475" t="s">
        <v>487</v>
      </c>
      <c r="R286" s="475"/>
    </row>
    <row r="287" spans="1:18" x14ac:dyDescent="0.2">
      <c r="A287" s="422">
        <f t="shared" si="9"/>
        <v>50627.859999999506</v>
      </c>
      <c r="B287" s="505"/>
      <c r="C287" s="9"/>
      <c r="D287" s="9"/>
      <c r="E287" s="9"/>
      <c r="F287" s="9"/>
      <c r="G287" s="9"/>
      <c r="H287" s="475">
        <v>0</v>
      </c>
      <c r="I287" s="475">
        <v>0</v>
      </c>
      <c r="J287" s="475">
        <v>0</v>
      </c>
      <c r="K287" s="475">
        <v>0</v>
      </c>
      <c r="L287" s="475">
        <v>0</v>
      </c>
      <c r="M287" s="475">
        <v>0</v>
      </c>
      <c r="N287" s="475">
        <f t="shared" si="8"/>
        <v>0</v>
      </c>
      <c r="O287" s="8">
        <f>'Vero Monthly Peaks'!I102</f>
        <v>0</v>
      </c>
      <c r="P287" s="475"/>
      <c r="Q287" s="475" t="s">
        <v>486</v>
      </c>
      <c r="R287" s="475"/>
    </row>
    <row r="288" spans="1:18" x14ac:dyDescent="0.2">
      <c r="A288" s="422">
        <f t="shared" si="9"/>
        <v>50658.279999999504</v>
      </c>
      <c r="B288" s="505"/>
      <c r="C288" s="9"/>
      <c r="D288" s="9"/>
      <c r="E288" s="9"/>
      <c r="F288" s="9"/>
      <c r="G288" s="9"/>
      <c r="H288" s="475">
        <v>0</v>
      </c>
      <c r="I288" s="475">
        <v>0</v>
      </c>
      <c r="J288" s="475">
        <v>0</v>
      </c>
      <c r="K288" s="475">
        <v>0</v>
      </c>
      <c r="L288" s="475">
        <v>0</v>
      </c>
      <c r="M288" s="475">
        <v>0</v>
      </c>
      <c r="N288" s="475">
        <f t="shared" si="8"/>
        <v>0</v>
      </c>
      <c r="O288" s="8">
        <f>'Vero Monthly Peaks'!J102</f>
        <v>0</v>
      </c>
      <c r="P288" s="475"/>
      <c r="Q288" s="475" t="s">
        <v>485</v>
      </c>
      <c r="R288" s="475"/>
    </row>
    <row r="289" spans="1:18" x14ac:dyDescent="0.2">
      <c r="A289" s="422">
        <f t="shared" si="9"/>
        <v>50688.699999999502</v>
      </c>
      <c r="B289" s="505"/>
      <c r="C289" s="9"/>
      <c r="D289" s="9"/>
      <c r="E289" s="9"/>
      <c r="F289" s="9"/>
      <c r="G289" s="9"/>
      <c r="H289" s="475">
        <v>0</v>
      </c>
      <c r="I289" s="475">
        <v>0</v>
      </c>
      <c r="J289" s="475">
        <v>0</v>
      </c>
      <c r="K289" s="475">
        <v>0</v>
      </c>
      <c r="L289" s="475">
        <v>0</v>
      </c>
      <c r="M289" s="475">
        <v>0</v>
      </c>
      <c r="N289" s="475">
        <f t="shared" si="8"/>
        <v>0</v>
      </c>
      <c r="O289" s="8">
        <f>'Vero Monthly Peaks'!K102</f>
        <v>0</v>
      </c>
      <c r="P289" s="475"/>
      <c r="Q289" s="475" t="s">
        <v>484</v>
      </c>
      <c r="R289" s="475"/>
    </row>
    <row r="290" spans="1:18" x14ac:dyDescent="0.2">
      <c r="A290" s="422">
        <f t="shared" si="9"/>
        <v>50719.119999999501</v>
      </c>
      <c r="B290" s="505"/>
      <c r="C290" s="9"/>
      <c r="D290" s="9"/>
      <c r="E290" s="9"/>
      <c r="F290" s="9"/>
      <c r="G290" s="9"/>
      <c r="H290" s="475">
        <v>0</v>
      </c>
      <c r="I290" s="475">
        <v>0</v>
      </c>
      <c r="J290" s="475">
        <v>0</v>
      </c>
      <c r="K290" s="475">
        <v>0</v>
      </c>
      <c r="L290" s="475">
        <v>0</v>
      </c>
      <c r="M290" s="475">
        <v>0</v>
      </c>
      <c r="N290" s="475">
        <f t="shared" si="8"/>
        <v>0</v>
      </c>
      <c r="O290" s="8">
        <f>'Vero Monthly Peaks'!L102</f>
        <v>0</v>
      </c>
      <c r="P290" s="475"/>
      <c r="Q290" s="475" t="s">
        <v>483</v>
      </c>
      <c r="R290" s="475"/>
    </row>
    <row r="291" spans="1:18" x14ac:dyDescent="0.2">
      <c r="A291" s="422">
        <f t="shared" si="9"/>
        <v>50749.539999999499</v>
      </c>
      <c r="B291" s="505"/>
      <c r="C291" s="9"/>
      <c r="D291" s="9"/>
      <c r="E291" s="9"/>
      <c r="F291" s="9"/>
      <c r="G291" s="9"/>
      <c r="H291" s="475">
        <v>0</v>
      </c>
      <c r="I291" s="475">
        <v>0</v>
      </c>
      <c r="J291" s="475">
        <v>0</v>
      </c>
      <c r="K291" s="475">
        <v>0</v>
      </c>
      <c r="L291" s="475">
        <v>0</v>
      </c>
      <c r="M291" s="475">
        <v>0</v>
      </c>
      <c r="N291" s="475">
        <f t="shared" si="8"/>
        <v>0</v>
      </c>
      <c r="O291" s="8">
        <f>'Vero Monthly Peaks'!M102</f>
        <v>0</v>
      </c>
      <c r="P291" s="475"/>
      <c r="Q291" s="475" t="s">
        <v>482</v>
      </c>
      <c r="R291" s="475"/>
    </row>
    <row r="292" spans="1:18" x14ac:dyDescent="0.2">
      <c r="A292" s="422">
        <f t="shared" si="9"/>
        <v>50779.959999999497</v>
      </c>
      <c r="B292" s="505"/>
      <c r="C292" s="9"/>
      <c r="D292" s="9"/>
      <c r="E292" s="9"/>
      <c r="F292" s="9"/>
      <c r="G292" s="9"/>
      <c r="H292" s="475">
        <v>0</v>
      </c>
      <c r="I292" s="475">
        <v>0</v>
      </c>
      <c r="J292" s="475">
        <v>0</v>
      </c>
      <c r="K292" s="475">
        <v>0</v>
      </c>
      <c r="L292" s="475">
        <v>0</v>
      </c>
      <c r="M292" s="475">
        <v>0</v>
      </c>
      <c r="N292" s="475">
        <f t="shared" si="8"/>
        <v>0</v>
      </c>
      <c r="O292" s="8">
        <f>'Vero Monthly Peaks'!B103</f>
        <v>0</v>
      </c>
      <c r="P292" s="475"/>
      <c r="Q292" s="475" t="s">
        <v>493</v>
      </c>
      <c r="R292" s="475"/>
    </row>
    <row r="293" spans="1:18" x14ac:dyDescent="0.2">
      <c r="A293" s="422">
        <f t="shared" si="9"/>
        <v>50810.379999999495</v>
      </c>
      <c r="B293" s="505"/>
      <c r="C293" s="9"/>
      <c r="D293" s="9"/>
      <c r="E293" s="9"/>
      <c r="F293" s="9"/>
      <c r="G293" s="9"/>
      <c r="H293" s="475">
        <v>0</v>
      </c>
      <c r="I293" s="475">
        <v>0</v>
      </c>
      <c r="J293" s="475">
        <v>0</v>
      </c>
      <c r="K293" s="475">
        <v>0</v>
      </c>
      <c r="L293" s="475">
        <v>0</v>
      </c>
      <c r="M293" s="475">
        <v>0</v>
      </c>
      <c r="N293" s="475">
        <f t="shared" si="8"/>
        <v>0</v>
      </c>
      <c r="O293" s="8">
        <f>'Vero Monthly Peaks'!C103</f>
        <v>0</v>
      </c>
      <c r="P293" s="475"/>
      <c r="Q293" s="475" t="s">
        <v>492</v>
      </c>
      <c r="R293" s="475"/>
    </row>
    <row r="294" spans="1:18" x14ac:dyDescent="0.2">
      <c r="A294" s="422">
        <f t="shared" si="9"/>
        <v>50840.799999999494</v>
      </c>
      <c r="B294" s="505"/>
      <c r="C294" s="9"/>
      <c r="D294" s="9"/>
      <c r="E294" s="9"/>
      <c r="F294" s="9"/>
      <c r="G294" s="9"/>
      <c r="H294" s="475">
        <v>0</v>
      </c>
      <c r="I294" s="475">
        <v>0</v>
      </c>
      <c r="J294" s="475">
        <v>0</v>
      </c>
      <c r="K294" s="475">
        <v>0</v>
      </c>
      <c r="L294" s="475">
        <v>0</v>
      </c>
      <c r="M294" s="475">
        <v>0</v>
      </c>
      <c r="N294" s="475">
        <f t="shared" si="8"/>
        <v>0</v>
      </c>
      <c r="O294" s="8">
        <f>'Vero Monthly Peaks'!D103</f>
        <v>0</v>
      </c>
      <c r="P294" s="475"/>
      <c r="Q294" s="475" t="s">
        <v>491</v>
      </c>
      <c r="R294" s="475"/>
    </row>
    <row r="295" spans="1:18" x14ac:dyDescent="0.2">
      <c r="A295" s="422">
        <f t="shared" si="9"/>
        <v>50871.219999999492</v>
      </c>
      <c r="B295" s="505"/>
      <c r="C295" s="9"/>
      <c r="D295" s="9"/>
      <c r="E295" s="9"/>
      <c r="F295" s="9"/>
      <c r="G295" s="9"/>
      <c r="H295" s="475">
        <v>0</v>
      </c>
      <c r="I295" s="475">
        <v>0</v>
      </c>
      <c r="J295" s="475">
        <v>0</v>
      </c>
      <c r="K295" s="475">
        <v>0</v>
      </c>
      <c r="L295" s="475">
        <v>0</v>
      </c>
      <c r="M295" s="475">
        <v>0</v>
      </c>
      <c r="N295" s="475">
        <f t="shared" si="8"/>
        <v>0</v>
      </c>
      <c r="O295" s="8">
        <f>'Vero Monthly Peaks'!E103</f>
        <v>0</v>
      </c>
      <c r="P295" s="475"/>
      <c r="Q295" s="475" t="s">
        <v>490</v>
      </c>
      <c r="R295" s="475"/>
    </row>
    <row r="296" spans="1:18" x14ac:dyDescent="0.2">
      <c r="A296" s="422">
        <f t="shared" si="9"/>
        <v>50901.63999999949</v>
      </c>
      <c r="B296" s="505"/>
      <c r="C296" s="9"/>
      <c r="D296" s="9"/>
      <c r="E296" s="9"/>
      <c r="F296" s="9"/>
      <c r="G296" s="9"/>
      <c r="H296" s="475">
        <v>0</v>
      </c>
      <c r="I296" s="475">
        <v>0</v>
      </c>
      <c r="J296" s="475">
        <v>0</v>
      </c>
      <c r="K296" s="475">
        <v>0</v>
      </c>
      <c r="L296" s="475">
        <v>0</v>
      </c>
      <c r="M296" s="475">
        <v>0</v>
      </c>
      <c r="N296" s="475">
        <f t="shared" si="8"/>
        <v>0</v>
      </c>
      <c r="O296" s="8">
        <f>'Vero Monthly Peaks'!F103</f>
        <v>0</v>
      </c>
      <c r="P296" s="475"/>
      <c r="Q296" s="475" t="s">
        <v>489</v>
      </c>
      <c r="R296" s="475"/>
    </row>
    <row r="297" spans="1:18" x14ac:dyDescent="0.2">
      <c r="A297" s="422">
        <f t="shared" si="9"/>
        <v>50932.059999999488</v>
      </c>
      <c r="B297" s="505"/>
      <c r="C297" s="9"/>
      <c r="D297" s="9"/>
      <c r="E297" s="9"/>
      <c r="F297" s="9"/>
      <c r="G297" s="9"/>
      <c r="H297" s="475">
        <v>0</v>
      </c>
      <c r="I297" s="475">
        <v>0</v>
      </c>
      <c r="J297" s="475">
        <v>0</v>
      </c>
      <c r="K297" s="475">
        <v>0</v>
      </c>
      <c r="L297" s="475">
        <v>0</v>
      </c>
      <c r="M297" s="475">
        <v>0</v>
      </c>
      <c r="N297" s="475">
        <f t="shared" si="8"/>
        <v>0</v>
      </c>
      <c r="O297" s="8">
        <f>'Vero Monthly Peaks'!G103</f>
        <v>0</v>
      </c>
      <c r="P297" s="475"/>
      <c r="Q297" s="475" t="s">
        <v>488</v>
      </c>
      <c r="R297" s="475"/>
    </row>
    <row r="298" spans="1:18" x14ac:dyDescent="0.2">
      <c r="A298" s="422">
        <f t="shared" si="9"/>
        <v>50962.479999999487</v>
      </c>
      <c r="B298" s="505"/>
      <c r="C298" s="9"/>
      <c r="D298" s="9"/>
      <c r="E298" s="9"/>
      <c r="F298" s="9"/>
      <c r="G298" s="9"/>
      <c r="H298" s="475">
        <v>0</v>
      </c>
      <c r="I298" s="475">
        <v>0</v>
      </c>
      <c r="J298" s="475">
        <v>0</v>
      </c>
      <c r="K298" s="475">
        <v>0</v>
      </c>
      <c r="L298" s="475">
        <v>0</v>
      </c>
      <c r="M298" s="475">
        <v>0</v>
      </c>
      <c r="N298" s="475">
        <f t="shared" si="8"/>
        <v>0</v>
      </c>
      <c r="O298" s="8">
        <f>'Vero Monthly Peaks'!H103</f>
        <v>0</v>
      </c>
      <c r="P298" s="475"/>
      <c r="Q298" s="475" t="s">
        <v>487</v>
      </c>
      <c r="R298" s="475"/>
    </row>
    <row r="299" spans="1:18" x14ac:dyDescent="0.2">
      <c r="A299" s="422">
        <f t="shared" si="9"/>
        <v>50992.899999999485</v>
      </c>
      <c r="B299" s="505"/>
      <c r="C299" s="9"/>
      <c r="D299" s="9"/>
      <c r="E299" s="9"/>
      <c r="F299" s="9"/>
      <c r="G299" s="9"/>
      <c r="H299" s="475">
        <v>0</v>
      </c>
      <c r="I299" s="475">
        <v>0</v>
      </c>
      <c r="J299" s="475">
        <v>0</v>
      </c>
      <c r="K299" s="475">
        <v>0</v>
      </c>
      <c r="L299" s="475">
        <v>0</v>
      </c>
      <c r="M299" s="475">
        <v>0</v>
      </c>
      <c r="N299" s="475">
        <f t="shared" si="8"/>
        <v>0</v>
      </c>
      <c r="O299" s="8">
        <f>'Vero Monthly Peaks'!I103</f>
        <v>0</v>
      </c>
      <c r="P299" s="475"/>
      <c r="Q299" s="475" t="s">
        <v>486</v>
      </c>
      <c r="R299" s="475"/>
    </row>
    <row r="300" spans="1:18" x14ac:dyDescent="0.2">
      <c r="A300" s="422">
        <f t="shared" si="9"/>
        <v>51023.319999999483</v>
      </c>
      <c r="B300" s="505"/>
      <c r="C300" s="9"/>
      <c r="D300" s="9"/>
      <c r="E300" s="9"/>
      <c r="F300" s="9"/>
      <c r="G300" s="9"/>
      <c r="H300" s="475">
        <v>0</v>
      </c>
      <c r="I300" s="475">
        <v>0</v>
      </c>
      <c r="J300" s="475">
        <v>0</v>
      </c>
      <c r="K300" s="475">
        <v>0</v>
      </c>
      <c r="L300" s="475">
        <v>0</v>
      </c>
      <c r="M300" s="475">
        <v>0</v>
      </c>
      <c r="N300" s="475">
        <f t="shared" si="8"/>
        <v>0</v>
      </c>
      <c r="O300" s="8">
        <f>'Vero Monthly Peaks'!J103</f>
        <v>0</v>
      </c>
      <c r="P300" s="475"/>
      <c r="Q300" s="475" t="s">
        <v>485</v>
      </c>
      <c r="R300" s="475"/>
    </row>
    <row r="301" spans="1:18" x14ac:dyDescent="0.2">
      <c r="A301" s="422">
        <f t="shared" si="9"/>
        <v>51053.739999999481</v>
      </c>
      <c r="B301" s="505"/>
      <c r="C301" s="9"/>
      <c r="D301" s="9"/>
      <c r="E301" s="9"/>
      <c r="F301" s="9"/>
      <c r="G301" s="9"/>
      <c r="H301" s="475">
        <v>0</v>
      </c>
      <c r="I301" s="475">
        <v>0</v>
      </c>
      <c r="J301" s="475">
        <v>0</v>
      </c>
      <c r="K301" s="475">
        <v>0</v>
      </c>
      <c r="L301" s="475">
        <v>0</v>
      </c>
      <c r="M301" s="475">
        <v>0</v>
      </c>
      <c r="N301" s="475">
        <f t="shared" si="8"/>
        <v>0</v>
      </c>
      <c r="O301" s="8">
        <f>'Vero Monthly Peaks'!K103</f>
        <v>0</v>
      </c>
      <c r="P301" s="475"/>
      <c r="Q301" s="475" t="s">
        <v>484</v>
      </c>
      <c r="R301" s="475"/>
    </row>
    <row r="302" spans="1:18" x14ac:dyDescent="0.2">
      <c r="A302" s="422">
        <f t="shared" si="9"/>
        <v>51084.15999999948</v>
      </c>
      <c r="B302" s="505"/>
      <c r="C302" s="9"/>
      <c r="D302" s="9"/>
      <c r="E302" s="9"/>
      <c r="F302" s="9"/>
      <c r="G302" s="9"/>
      <c r="H302" s="475">
        <v>0</v>
      </c>
      <c r="I302" s="475">
        <v>0</v>
      </c>
      <c r="J302" s="475">
        <v>0</v>
      </c>
      <c r="K302" s="475">
        <v>0</v>
      </c>
      <c r="L302" s="475">
        <v>0</v>
      </c>
      <c r="M302" s="475">
        <v>0</v>
      </c>
      <c r="N302" s="475">
        <f t="shared" si="8"/>
        <v>0</v>
      </c>
      <c r="O302" s="8">
        <f>'Vero Monthly Peaks'!L103</f>
        <v>0</v>
      </c>
      <c r="P302" s="475"/>
      <c r="Q302" s="475" t="s">
        <v>483</v>
      </c>
      <c r="R302" s="475"/>
    </row>
    <row r="303" spans="1:18" x14ac:dyDescent="0.2">
      <c r="A303" s="422">
        <f t="shared" si="9"/>
        <v>51114.579999999478</v>
      </c>
      <c r="B303" s="505"/>
      <c r="C303" s="9"/>
      <c r="D303" s="9"/>
      <c r="E303" s="9"/>
      <c r="F303" s="9"/>
      <c r="G303" s="9"/>
      <c r="H303" s="475">
        <v>0</v>
      </c>
      <c r="I303" s="475">
        <v>0</v>
      </c>
      <c r="J303" s="475">
        <v>0</v>
      </c>
      <c r="K303" s="475">
        <v>0</v>
      </c>
      <c r="L303" s="475">
        <v>0</v>
      </c>
      <c r="M303" s="475">
        <v>0</v>
      </c>
      <c r="N303" s="475">
        <f t="shared" si="8"/>
        <v>0</v>
      </c>
      <c r="O303" s="8">
        <f>'Vero Monthly Peaks'!M103</f>
        <v>0</v>
      </c>
      <c r="P303" s="475"/>
      <c r="Q303" s="475" t="s">
        <v>482</v>
      </c>
      <c r="R303" s="475"/>
    </row>
    <row r="304" spans="1:18" x14ac:dyDescent="0.2">
      <c r="A304" s="422">
        <f t="shared" si="9"/>
        <v>51144.999999999476</v>
      </c>
      <c r="B304" s="505"/>
      <c r="C304" s="9"/>
      <c r="D304" s="9"/>
      <c r="E304" s="9"/>
      <c r="F304" s="9"/>
      <c r="G304" s="9"/>
      <c r="H304" s="475">
        <v>0</v>
      </c>
      <c r="I304" s="475">
        <v>0</v>
      </c>
      <c r="J304" s="475">
        <v>0</v>
      </c>
      <c r="K304" s="475">
        <v>0</v>
      </c>
      <c r="L304" s="475">
        <v>0</v>
      </c>
      <c r="M304" s="475">
        <v>0</v>
      </c>
      <c r="N304" s="475">
        <f t="shared" si="8"/>
        <v>0</v>
      </c>
      <c r="O304" s="8">
        <f>'Vero Monthly Peaks'!B104</f>
        <v>0</v>
      </c>
      <c r="P304" s="475"/>
      <c r="Q304" s="475" t="s">
        <v>493</v>
      </c>
      <c r="R304" s="475"/>
    </row>
    <row r="305" spans="1:21" x14ac:dyDescent="0.2">
      <c r="A305" s="422">
        <f t="shared" si="9"/>
        <v>51175.419999999474</v>
      </c>
      <c r="B305" s="505"/>
      <c r="C305" s="9"/>
      <c r="D305" s="9"/>
      <c r="E305" s="9"/>
      <c r="F305" s="9"/>
      <c r="G305" s="9"/>
      <c r="H305" s="475">
        <v>0</v>
      </c>
      <c r="I305" s="475">
        <v>0</v>
      </c>
      <c r="J305" s="475">
        <v>0</v>
      </c>
      <c r="K305" s="475">
        <v>0</v>
      </c>
      <c r="L305" s="475">
        <v>0</v>
      </c>
      <c r="M305" s="475">
        <v>0</v>
      </c>
      <c r="N305" s="475">
        <f t="shared" si="8"/>
        <v>0</v>
      </c>
      <c r="O305" s="8">
        <f>'Vero Monthly Peaks'!C104</f>
        <v>0</v>
      </c>
      <c r="P305" s="475"/>
      <c r="Q305" s="475" t="s">
        <v>492</v>
      </c>
      <c r="R305" s="475"/>
    </row>
    <row r="306" spans="1:21" x14ac:dyDescent="0.2">
      <c r="A306" s="422">
        <f t="shared" si="9"/>
        <v>51205.839999999473</v>
      </c>
      <c r="B306" s="505"/>
      <c r="C306" s="9"/>
      <c r="D306" s="9"/>
      <c r="E306" s="9"/>
      <c r="F306" s="9"/>
      <c r="G306" s="9"/>
      <c r="H306" s="475">
        <v>0</v>
      </c>
      <c r="I306" s="475">
        <v>0</v>
      </c>
      <c r="J306" s="475">
        <v>0</v>
      </c>
      <c r="K306" s="475">
        <v>0</v>
      </c>
      <c r="L306" s="475">
        <v>0</v>
      </c>
      <c r="M306" s="475">
        <v>0</v>
      </c>
      <c r="N306" s="475">
        <f t="shared" si="8"/>
        <v>0</v>
      </c>
      <c r="O306" s="8">
        <f>'Vero Monthly Peaks'!D104</f>
        <v>0</v>
      </c>
      <c r="P306" s="475"/>
      <c r="Q306" s="475" t="s">
        <v>491</v>
      </c>
      <c r="R306" s="475"/>
    </row>
    <row r="307" spans="1:21" x14ac:dyDescent="0.2">
      <c r="A307" s="422">
        <f t="shared" si="9"/>
        <v>51236.259999999471</v>
      </c>
      <c r="B307" s="505"/>
      <c r="C307" s="9"/>
      <c r="D307" s="9"/>
      <c r="E307" s="9"/>
      <c r="F307" s="9"/>
      <c r="G307" s="9"/>
      <c r="H307" s="475">
        <v>0</v>
      </c>
      <c r="I307" s="475">
        <v>0</v>
      </c>
      <c r="J307" s="475">
        <v>0</v>
      </c>
      <c r="K307" s="475">
        <v>0</v>
      </c>
      <c r="L307" s="475">
        <v>0</v>
      </c>
      <c r="M307" s="475">
        <v>0</v>
      </c>
      <c r="N307" s="475">
        <f t="shared" si="8"/>
        <v>0</v>
      </c>
      <c r="O307" s="8">
        <f>'Vero Monthly Peaks'!E104</f>
        <v>0</v>
      </c>
      <c r="P307" s="475"/>
      <c r="Q307" s="475" t="s">
        <v>490</v>
      </c>
      <c r="R307" s="475"/>
    </row>
    <row r="308" spans="1:21" x14ac:dyDescent="0.2">
      <c r="A308" s="422">
        <f t="shared" si="9"/>
        <v>51266.679999999469</v>
      </c>
      <c r="B308" s="505"/>
      <c r="C308" s="9"/>
      <c r="D308" s="9"/>
      <c r="E308" s="9"/>
      <c r="F308" s="9"/>
      <c r="G308" s="9"/>
      <c r="H308" s="475">
        <v>0</v>
      </c>
      <c r="I308" s="475">
        <v>0</v>
      </c>
      <c r="J308" s="475">
        <v>0</v>
      </c>
      <c r="K308" s="475">
        <v>0</v>
      </c>
      <c r="L308" s="475">
        <v>0</v>
      </c>
      <c r="M308" s="475">
        <v>0</v>
      </c>
      <c r="N308" s="475">
        <f t="shared" si="8"/>
        <v>0</v>
      </c>
      <c r="O308" s="8">
        <f>'Vero Monthly Peaks'!F104</f>
        <v>0</v>
      </c>
      <c r="P308" s="475"/>
      <c r="Q308" s="475" t="s">
        <v>489</v>
      </c>
      <c r="R308" s="475"/>
    </row>
    <row r="309" spans="1:21" x14ac:dyDescent="0.2">
      <c r="A309" s="422">
        <f t="shared" si="9"/>
        <v>51297.099999999467</v>
      </c>
      <c r="B309" s="505"/>
      <c r="C309" s="9"/>
      <c r="D309" s="9"/>
      <c r="E309" s="9"/>
      <c r="F309" s="9"/>
      <c r="G309" s="9"/>
      <c r="H309" s="475">
        <v>0</v>
      </c>
      <c r="I309" s="475">
        <v>0</v>
      </c>
      <c r="J309" s="475">
        <v>0</v>
      </c>
      <c r="K309" s="475">
        <v>0</v>
      </c>
      <c r="L309" s="475">
        <v>0</v>
      </c>
      <c r="M309" s="475">
        <v>0</v>
      </c>
      <c r="N309" s="475">
        <f t="shared" si="8"/>
        <v>0</v>
      </c>
      <c r="O309" s="8">
        <f>'Vero Monthly Peaks'!G104</f>
        <v>0</v>
      </c>
      <c r="P309" s="475"/>
      <c r="Q309" s="475" t="s">
        <v>488</v>
      </c>
      <c r="R309" s="475"/>
    </row>
    <row r="310" spans="1:21" x14ac:dyDescent="0.2">
      <c r="A310" s="422">
        <f t="shared" si="9"/>
        <v>51327.519999999466</v>
      </c>
      <c r="B310" s="505"/>
      <c r="C310" s="9"/>
      <c r="D310" s="9"/>
      <c r="E310" s="9"/>
      <c r="F310" s="9"/>
      <c r="G310" s="9"/>
      <c r="H310" s="475">
        <v>0</v>
      </c>
      <c r="I310" s="475">
        <v>0</v>
      </c>
      <c r="J310" s="475">
        <v>0</v>
      </c>
      <c r="K310" s="475">
        <v>0</v>
      </c>
      <c r="L310" s="475">
        <v>0</v>
      </c>
      <c r="M310" s="475">
        <v>0</v>
      </c>
      <c r="N310" s="475">
        <f t="shared" si="8"/>
        <v>0</v>
      </c>
      <c r="O310" s="8">
        <f>'Vero Monthly Peaks'!H104</f>
        <v>0</v>
      </c>
      <c r="P310" s="475"/>
      <c r="Q310" s="475" t="s">
        <v>487</v>
      </c>
      <c r="R310" s="475"/>
    </row>
    <row r="311" spans="1:21" x14ac:dyDescent="0.2">
      <c r="A311" s="422">
        <f t="shared" si="9"/>
        <v>51357.939999999464</v>
      </c>
      <c r="B311" s="505"/>
      <c r="C311" s="9"/>
      <c r="D311" s="9"/>
      <c r="E311" s="9"/>
      <c r="F311" s="9"/>
      <c r="G311" s="9"/>
      <c r="H311" s="475">
        <v>0</v>
      </c>
      <c r="I311" s="475">
        <v>0</v>
      </c>
      <c r="J311" s="475">
        <v>0</v>
      </c>
      <c r="K311" s="475">
        <v>0</v>
      </c>
      <c r="L311" s="475">
        <v>0</v>
      </c>
      <c r="M311" s="475">
        <v>0</v>
      </c>
      <c r="N311" s="475">
        <f t="shared" si="8"/>
        <v>0</v>
      </c>
      <c r="O311" s="8">
        <f>'Vero Monthly Peaks'!I104</f>
        <v>0</v>
      </c>
      <c r="P311" s="475"/>
      <c r="Q311" s="475" t="s">
        <v>486</v>
      </c>
      <c r="R311" s="475"/>
    </row>
    <row r="312" spans="1:21" x14ac:dyDescent="0.2">
      <c r="A312" s="422">
        <f t="shared" si="9"/>
        <v>51388.359999999462</v>
      </c>
      <c r="B312" s="505"/>
      <c r="C312" s="9"/>
      <c r="D312" s="9"/>
      <c r="E312" s="9"/>
      <c r="F312" s="9"/>
      <c r="G312" s="9"/>
      <c r="H312" s="475">
        <v>0</v>
      </c>
      <c r="I312" s="475">
        <v>0</v>
      </c>
      <c r="J312" s="475">
        <v>0</v>
      </c>
      <c r="K312" s="475">
        <v>0</v>
      </c>
      <c r="L312" s="475">
        <v>0</v>
      </c>
      <c r="M312" s="475">
        <v>0</v>
      </c>
      <c r="N312" s="475">
        <f t="shared" si="8"/>
        <v>0</v>
      </c>
      <c r="O312" s="8">
        <f>'Vero Monthly Peaks'!J104</f>
        <v>0</v>
      </c>
      <c r="P312" s="475"/>
      <c r="Q312" s="475" t="s">
        <v>485</v>
      </c>
      <c r="R312" s="475"/>
    </row>
    <row r="313" spans="1:21" x14ac:dyDescent="0.2">
      <c r="A313" s="422">
        <f t="shared" si="9"/>
        <v>51418.77999999946</v>
      </c>
      <c r="B313" s="505"/>
      <c r="C313" s="9"/>
      <c r="D313" s="9"/>
      <c r="E313" s="9"/>
      <c r="F313" s="9"/>
      <c r="G313" s="9"/>
      <c r="H313" s="475">
        <v>0</v>
      </c>
      <c r="I313" s="475">
        <v>0</v>
      </c>
      <c r="J313" s="475">
        <v>0</v>
      </c>
      <c r="K313" s="475">
        <v>0</v>
      </c>
      <c r="L313" s="475">
        <v>0</v>
      </c>
      <c r="M313" s="475">
        <v>0</v>
      </c>
      <c r="N313" s="475">
        <f t="shared" si="8"/>
        <v>0</v>
      </c>
      <c r="O313" s="8">
        <f>'Vero Monthly Peaks'!K104</f>
        <v>0</v>
      </c>
      <c r="P313" s="475"/>
      <c r="Q313" s="475" t="s">
        <v>484</v>
      </c>
      <c r="R313" s="475"/>
    </row>
    <row r="314" spans="1:21" x14ac:dyDescent="0.2">
      <c r="A314" s="422">
        <f t="shared" si="9"/>
        <v>51449.199999999459</v>
      </c>
      <c r="B314" s="505"/>
      <c r="C314" s="9"/>
      <c r="D314" s="9"/>
      <c r="E314" s="9"/>
      <c r="F314" s="9"/>
      <c r="G314" s="9"/>
      <c r="H314" s="475">
        <v>0</v>
      </c>
      <c r="I314" s="475">
        <v>0</v>
      </c>
      <c r="J314" s="475">
        <v>0</v>
      </c>
      <c r="K314" s="475">
        <v>0</v>
      </c>
      <c r="L314" s="475">
        <v>0</v>
      </c>
      <c r="M314" s="475">
        <v>0</v>
      </c>
      <c r="N314" s="475">
        <f t="shared" si="8"/>
        <v>0</v>
      </c>
      <c r="O314" s="8">
        <f>'Vero Monthly Peaks'!L104</f>
        <v>0</v>
      </c>
      <c r="P314" s="475"/>
      <c r="Q314" s="475" t="s">
        <v>483</v>
      </c>
      <c r="R314" s="475"/>
    </row>
    <row r="315" spans="1:21" x14ac:dyDescent="0.2">
      <c r="A315" s="422">
        <f t="shared" si="9"/>
        <v>51479.619999999457</v>
      </c>
      <c r="B315" s="505"/>
      <c r="C315" s="9"/>
      <c r="D315" s="9"/>
      <c r="E315" s="9"/>
      <c r="F315" s="9"/>
      <c r="G315" s="9"/>
      <c r="H315" s="475">
        <v>0</v>
      </c>
      <c r="I315" s="475">
        <v>0</v>
      </c>
      <c r="J315" s="475">
        <v>0</v>
      </c>
      <c r="K315" s="475">
        <v>0</v>
      </c>
      <c r="L315" s="475">
        <v>0</v>
      </c>
      <c r="M315" s="475">
        <v>0</v>
      </c>
      <c r="N315" s="475">
        <f t="shared" si="8"/>
        <v>0</v>
      </c>
      <c r="O315" s="66">
        <f>'Vero Monthly Peaks'!M104</f>
        <v>0</v>
      </c>
      <c r="P315" s="475"/>
      <c r="Q315" s="475" t="s">
        <v>482</v>
      </c>
      <c r="R315" s="475"/>
    </row>
    <row r="316" spans="1:21" x14ac:dyDescent="0.2">
      <c r="A316" s="422">
        <f t="shared" si="9"/>
        <v>51510.039999999455</v>
      </c>
      <c r="B316" s="475"/>
      <c r="C316" s="9"/>
      <c r="D316" s="9"/>
      <c r="E316" s="9"/>
      <c r="F316" s="9"/>
      <c r="G316" s="422"/>
      <c r="H316" s="475">
        <v>0</v>
      </c>
      <c r="I316" s="475">
        <v>0</v>
      </c>
      <c r="J316" s="475">
        <v>0</v>
      </c>
      <c r="K316" s="475">
        <v>0</v>
      </c>
      <c r="L316" s="475">
        <v>0</v>
      </c>
      <c r="M316" s="475">
        <v>0</v>
      </c>
      <c r="N316" s="475">
        <f t="shared" si="8"/>
        <v>0</v>
      </c>
      <c r="O316" s="66">
        <f>'Vero Monthly Peaks'!B$105</f>
        <v>0</v>
      </c>
      <c r="P316" s="475"/>
      <c r="Q316" s="475" t="s">
        <v>493</v>
      </c>
      <c r="R316" s="475"/>
      <c r="S316">
        <v>217.46043955825007</v>
      </c>
      <c r="U316" t="b">
        <f t="shared" ref="U316:U327" si="10">S316=O316</f>
        <v>0</v>
      </c>
    </row>
    <row r="317" spans="1:21" x14ac:dyDescent="0.2">
      <c r="A317" s="422">
        <f t="shared" si="9"/>
        <v>51540.459999999453</v>
      </c>
      <c r="B317" s="475"/>
      <c r="C317" s="9"/>
      <c r="D317" s="9"/>
      <c r="E317" s="9"/>
      <c r="F317" s="9"/>
      <c r="G317" s="422"/>
      <c r="H317" s="475">
        <v>0</v>
      </c>
      <c r="I317" s="475">
        <v>0</v>
      </c>
      <c r="J317" s="475">
        <v>0</v>
      </c>
      <c r="K317" s="475">
        <v>0</v>
      </c>
      <c r="L317" s="475">
        <v>0</v>
      </c>
      <c r="M317" s="475">
        <v>0</v>
      </c>
      <c r="N317" s="475">
        <f t="shared" si="8"/>
        <v>0</v>
      </c>
      <c r="O317" s="66">
        <f>'Vero Monthly Peaks'!C$105</f>
        <v>0</v>
      </c>
      <c r="P317" s="475"/>
      <c r="Q317" s="475" t="s">
        <v>492</v>
      </c>
      <c r="R317" s="475"/>
      <c r="S317">
        <v>165.89092330645872</v>
      </c>
      <c r="U317" t="b">
        <f t="shared" si="10"/>
        <v>0</v>
      </c>
    </row>
    <row r="318" spans="1:21" x14ac:dyDescent="0.2">
      <c r="A318" s="422">
        <f t="shared" si="9"/>
        <v>51570.879999999452</v>
      </c>
      <c r="B318" s="475"/>
      <c r="C318" s="9"/>
      <c r="D318" s="9"/>
      <c r="E318" s="9"/>
      <c r="F318" s="9"/>
      <c r="G318" s="422"/>
      <c r="H318" s="475">
        <v>0</v>
      </c>
      <c r="I318" s="475">
        <v>0</v>
      </c>
      <c r="J318" s="475">
        <v>0</v>
      </c>
      <c r="K318" s="475">
        <v>0</v>
      </c>
      <c r="L318" s="475">
        <v>0</v>
      </c>
      <c r="M318" s="475">
        <v>0</v>
      </c>
      <c r="N318" s="475">
        <f t="shared" si="8"/>
        <v>0</v>
      </c>
      <c r="O318" s="66">
        <f>'Vero Monthly Peaks'!D$105</f>
        <v>0</v>
      </c>
      <c r="P318" s="475"/>
      <c r="Q318" s="475" t="s">
        <v>491</v>
      </c>
      <c r="R318" s="475"/>
      <c r="S318">
        <v>161.6799215022329</v>
      </c>
      <c r="U318" t="b">
        <f t="shared" si="10"/>
        <v>0</v>
      </c>
    </row>
    <row r="319" spans="1:21" x14ac:dyDescent="0.2">
      <c r="A319" s="422">
        <f t="shared" si="9"/>
        <v>51601.29999999945</v>
      </c>
      <c r="B319" s="475"/>
      <c r="C319" s="9"/>
      <c r="D319" s="9"/>
      <c r="E319" s="9"/>
      <c r="F319" s="9"/>
      <c r="G319" s="422"/>
      <c r="H319" s="475">
        <v>0</v>
      </c>
      <c r="I319" s="475">
        <v>0</v>
      </c>
      <c r="J319" s="475">
        <v>0</v>
      </c>
      <c r="K319" s="475">
        <v>0</v>
      </c>
      <c r="L319" s="475">
        <v>0</v>
      </c>
      <c r="M319" s="475">
        <v>0</v>
      </c>
      <c r="N319" s="475">
        <f t="shared" si="8"/>
        <v>0</v>
      </c>
      <c r="O319" s="66">
        <f>'Vero Monthly Peaks'!E$105</f>
        <v>0</v>
      </c>
      <c r="P319" s="475"/>
      <c r="Q319" s="475" t="s">
        <v>490</v>
      </c>
      <c r="R319" s="475"/>
      <c r="S319">
        <v>169.88475169568119</v>
      </c>
      <c r="U319" t="b">
        <f t="shared" si="10"/>
        <v>0</v>
      </c>
    </row>
    <row r="320" spans="1:21" x14ac:dyDescent="0.2">
      <c r="A320" s="422">
        <f t="shared" si="9"/>
        <v>51631.719999999448</v>
      </c>
      <c r="B320" s="475"/>
      <c r="C320" s="9"/>
      <c r="D320" s="9"/>
      <c r="E320" s="9"/>
      <c r="F320" s="9"/>
      <c r="G320" s="422"/>
      <c r="H320" s="475">
        <v>0</v>
      </c>
      <c r="I320" s="475">
        <v>0</v>
      </c>
      <c r="J320" s="475">
        <v>0</v>
      </c>
      <c r="K320" s="475">
        <v>0</v>
      </c>
      <c r="L320" s="475">
        <v>0</v>
      </c>
      <c r="M320" s="475">
        <v>0</v>
      </c>
      <c r="N320" s="475">
        <f t="shared" si="8"/>
        <v>0</v>
      </c>
      <c r="O320" s="66">
        <f>'Vero Monthly Peaks'!F$105</f>
        <v>0</v>
      </c>
      <c r="P320" s="475"/>
      <c r="Q320" s="475" t="s">
        <v>489</v>
      </c>
      <c r="R320" s="475"/>
      <c r="S320">
        <v>190.3056331612388</v>
      </c>
      <c r="U320" t="b">
        <f t="shared" si="10"/>
        <v>0</v>
      </c>
    </row>
    <row r="321" spans="1:22" x14ac:dyDescent="0.2">
      <c r="A321" s="422">
        <f t="shared" si="9"/>
        <v>51662.139999999446</v>
      </c>
      <c r="B321" s="475"/>
      <c r="C321" s="9"/>
      <c r="D321" s="9"/>
      <c r="E321" s="9"/>
      <c r="F321" s="9"/>
      <c r="G321" s="422"/>
      <c r="H321" s="475">
        <v>0</v>
      </c>
      <c r="I321" s="475">
        <v>0</v>
      </c>
      <c r="J321" s="475">
        <v>0</v>
      </c>
      <c r="K321" s="475">
        <v>0</v>
      </c>
      <c r="L321" s="475">
        <v>0</v>
      </c>
      <c r="M321" s="475">
        <v>0</v>
      </c>
      <c r="N321" s="475">
        <f t="shared" si="8"/>
        <v>0</v>
      </c>
      <c r="O321" s="66">
        <f>'Vero Monthly Peaks'!G$105</f>
        <v>0</v>
      </c>
      <c r="P321" s="475"/>
      <c r="Q321" s="475" t="s">
        <v>488</v>
      </c>
      <c r="R321" s="475"/>
      <c r="S321">
        <v>202.74802899389033</v>
      </c>
      <c r="U321" t="b">
        <f t="shared" si="10"/>
        <v>0</v>
      </c>
    </row>
    <row r="322" spans="1:22" x14ac:dyDescent="0.2">
      <c r="A322" s="422">
        <f t="shared" si="9"/>
        <v>51692.559999999445</v>
      </c>
      <c r="B322" s="475"/>
      <c r="C322" s="9"/>
      <c r="D322" s="9"/>
      <c r="E322" s="9"/>
      <c r="F322" s="9"/>
      <c r="G322" s="422"/>
      <c r="H322" s="475">
        <v>0</v>
      </c>
      <c r="I322" s="475">
        <v>0</v>
      </c>
      <c r="J322" s="475">
        <v>0</v>
      </c>
      <c r="K322" s="475">
        <v>0</v>
      </c>
      <c r="L322" s="475">
        <v>0</v>
      </c>
      <c r="M322" s="475">
        <v>0</v>
      </c>
      <c r="N322" s="475">
        <f t="shared" si="8"/>
        <v>0</v>
      </c>
      <c r="O322" s="66">
        <f>'Vero Monthly Peaks'!H$105</f>
        <v>0</v>
      </c>
      <c r="P322" s="475"/>
      <c r="Q322" s="475" t="s">
        <v>487</v>
      </c>
      <c r="R322" s="475"/>
      <c r="S322">
        <v>207.95710163021431</v>
      </c>
      <c r="U322" t="b">
        <f t="shared" si="10"/>
        <v>0</v>
      </c>
    </row>
    <row r="323" spans="1:22" x14ac:dyDescent="0.2">
      <c r="A323" s="422">
        <f t="shared" si="9"/>
        <v>51722.979999999443</v>
      </c>
      <c r="B323" s="475"/>
      <c r="C323" s="9"/>
      <c r="D323" s="9"/>
      <c r="E323" s="9"/>
      <c r="F323" s="9"/>
      <c r="G323" s="422"/>
      <c r="H323" s="475">
        <v>0</v>
      </c>
      <c r="I323" s="475">
        <v>0</v>
      </c>
      <c r="J323" s="475">
        <v>0</v>
      </c>
      <c r="K323" s="475">
        <v>0</v>
      </c>
      <c r="L323" s="475">
        <v>0</v>
      </c>
      <c r="M323" s="475">
        <v>0</v>
      </c>
      <c r="N323" s="475">
        <f t="shared" si="8"/>
        <v>0</v>
      </c>
      <c r="O323" s="66">
        <f>'Vero Monthly Peaks'!I$105</f>
        <v>0</v>
      </c>
      <c r="P323" s="475"/>
      <c r="Q323" s="475" t="s">
        <v>486</v>
      </c>
      <c r="R323" s="475"/>
      <c r="S323">
        <v>211.25077790625801</v>
      </c>
      <c r="U323" t="b">
        <f t="shared" si="10"/>
        <v>0</v>
      </c>
    </row>
    <row r="324" spans="1:22" x14ac:dyDescent="0.2">
      <c r="A324" s="422">
        <f t="shared" si="9"/>
        <v>51753.399999999441</v>
      </c>
      <c r="B324" s="475"/>
      <c r="C324" s="9"/>
      <c r="D324" s="9"/>
      <c r="E324" s="9"/>
      <c r="F324" s="9"/>
      <c r="G324" s="422"/>
      <c r="H324" s="475">
        <v>0</v>
      </c>
      <c r="I324" s="475">
        <v>0</v>
      </c>
      <c r="J324" s="475">
        <v>0</v>
      </c>
      <c r="K324" s="475">
        <v>0</v>
      </c>
      <c r="L324" s="475">
        <v>0</v>
      </c>
      <c r="M324" s="475">
        <v>0</v>
      </c>
      <c r="N324" s="475">
        <f t="shared" ref="N324:N387" si="11">SUM(J324:M324)</f>
        <v>0</v>
      </c>
      <c r="O324" s="626">
        <f>'Vero Monthly Peaks'!J$105</f>
        <v>0</v>
      </c>
      <c r="P324" s="475"/>
      <c r="Q324" s="475" t="s">
        <v>485</v>
      </c>
      <c r="R324" s="475"/>
      <c r="S324">
        <v>203.74079754419654</v>
      </c>
      <c r="T324" t="b">
        <f>S324='Vero Monthly Peaks'!J105</f>
        <v>0</v>
      </c>
      <c r="U324" t="b">
        <f t="shared" si="10"/>
        <v>0</v>
      </c>
      <c r="V324" t="b">
        <f>O324='Vero Monthly Peaks'!J105</f>
        <v>1</v>
      </c>
    </row>
    <row r="325" spans="1:22" x14ac:dyDescent="0.2">
      <c r="A325" s="422">
        <f t="shared" ref="A325:A388" si="12">+A324+30.42</f>
        <v>51783.819999999439</v>
      </c>
      <c r="B325" s="475"/>
      <c r="C325" s="9"/>
      <c r="D325" s="9"/>
      <c r="E325" s="9"/>
      <c r="F325" s="9"/>
      <c r="G325" s="422"/>
      <c r="H325" s="475">
        <v>0</v>
      </c>
      <c r="I325" s="475">
        <v>0</v>
      </c>
      <c r="J325" s="475">
        <v>0</v>
      </c>
      <c r="K325" s="475">
        <v>0</v>
      </c>
      <c r="L325" s="475">
        <v>0</v>
      </c>
      <c r="M325" s="475">
        <v>0</v>
      </c>
      <c r="N325" s="475">
        <f t="shared" si="11"/>
        <v>0</v>
      </c>
      <c r="O325" s="66">
        <f>'Vero Monthly Peaks'!K$105</f>
        <v>0</v>
      </c>
      <c r="P325" s="475"/>
      <c r="Q325" s="475" t="s">
        <v>484</v>
      </c>
      <c r="R325" s="475"/>
      <c r="S325">
        <v>189.8138302665393</v>
      </c>
      <c r="U325" t="b">
        <f t="shared" si="10"/>
        <v>0</v>
      </c>
    </row>
    <row r="326" spans="1:22" x14ac:dyDescent="0.2">
      <c r="A326" s="422">
        <f t="shared" si="12"/>
        <v>51814.239999999438</v>
      </c>
      <c r="B326" s="475"/>
      <c r="C326" s="9"/>
      <c r="D326" s="9"/>
      <c r="E326" s="9"/>
      <c r="F326" s="9"/>
      <c r="G326" s="422"/>
      <c r="H326" s="475">
        <v>0</v>
      </c>
      <c r="I326" s="475">
        <v>0</v>
      </c>
      <c r="J326" s="475">
        <v>0</v>
      </c>
      <c r="K326" s="475">
        <v>0</v>
      </c>
      <c r="L326" s="475">
        <v>0</v>
      </c>
      <c r="M326" s="475">
        <v>0</v>
      </c>
      <c r="N326" s="475">
        <f t="shared" si="11"/>
        <v>0</v>
      </c>
      <c r="O326" s="66">
        <f>'Vero Monthly Peaks'!L$105</f>
        <v>0</v>
      </c>
      <c r="P326" s="475"/>
      <c r="Q326" s="475" t="s">
        <v>483</v>
      </c>
      <c r="R326" s="475"/>
      <c r="S326">
        <v>166.95281963302841</v>
      </c>
      <c r="U326" t="b">
        <f t="shared" si="10"/>
        <v>0</v>
      </c>
    </row>
    <row r="327" spans="1:22" x14ac:dyDescent="0.2">
      <c r="A327" s="422">
        <f t="shared" si="12"/>
        <v>51844.659999999436</v>
      </c>
      <c r="B327" s="475"/>
      <c r="C327" s="9"/>
      <c r="D327" s="9"/>
      <c r="E327" s="9"/>
      <c r="F327" s="9"/>
      <c r="G327" s="422"/>
      <c r="H327" s="475">
        <v>0</v>
      </c>
      <c r="I327" s="475">
        <v>0</v>
      </c>
      <c r="J327" s="475">
        <v>0</v>
      </c>
      <c r="K327" s="475">
        <v>0</v>
      </c>
      <c r="L327" s="475">
        <v>0</v>
      </c>
      <c r="M327" s="475">
        <v>0</v>
      </c>
      <c r="N327" s="475">
        <f t="shared" si="11"/>
        <v>0</v>
      </c>
      <c r="O327" s="66">
        <f>'Vero Monthly Peaks'!M$105</f>
        <v>0</v>
      </c>
      <c r="P327" s="475"/>
      <c r="Q327" s="475" t="s">
        <v>482</v>
      </c>
      <c r="R327" s="475"/>
      <c r="S327">
        <v>165.57782219750152</v>
      </c>
      <c r="U327" t="b">
        <f t="shared" si="10"/>
        <v>0</v>
      </c>
    </row>
    <row r="328" spans="1:22" x14ac:dyDescent="0.2">
      <c r="A328" s="422">
        <f t="shared" si="12"/>
        <v>51875.079999999434</v>
      </c>
      <c r="B328" s="475"/>
      <c r="C328" s="9"/>
      <c r="D328" s="9"/>
      <c r="E328" s="9"/>
      <c r="F328" s="9"/>
      <c r="G328" s="422"/>
      <c r="H328" s="475">
        <v>0</v>
      </c>
      <c r="I328" s="475">
        <v>0</v>
      </c>
      <c r="J328" s="475">
        <v>0</v>
      </c>
      <c r="K328" s="475">
        <v>0</v>
      </c>
      <c r="L328" s="475">
        <v>0</v>
      </c>
      <c r="M328" s="475">
        <v>0</v>
      </c>
      <c r="N328" s="475">
        <f t="shared" si="11"/>
        <v>0</v>
      </c>
      <c r="O328" s="66">
        <f>'Vero Monthly Peaks'!B$106</f>
        <v>0</v>
      </c>
      <c r="P328" s="475"/>
      <c r="Q328" s="475" t="s">
        <v>493</v>
      </c>
      <c r="R328" s="475"/>
    </row>
    <row r="329" spans="1:22" x14ac:dyDescent="0.2">
      <c r="A329" s="422">
        <f t="shared" si="12"/>
        <v>51905.499999999432</v>
      </c>
      <c r="B329" s="475"/>
      <c r="C329" s="9"/>
      <c r="D329" s="9"/>
      <c r="E329" s="9"/>
      <c r="F329" s="9"/>
      <c r="G329" s="422"/>
      <c r="H329" s="475">
        <v>0</v>
      </c>
      <c r="I329" s="475">
        <v>0</v>
      </c>
      <c r="J329" s="475">
        <v>0</v>
      </c>
      <c r="K329" s="475">
        <v>0</v>
      </c>
      <c r="L329" s="475">
        <v>0</v>
      </c>
      <c r="M329" s="475">
        <v>0</v>
      </c>
      <c r="N329" s="475">
        <f t="shared" si="11"/>
        <v>0</v>
      </c>
      <c r="O329" s="66">
        <f>'Vero Monthly Peaks'!C$106</f>
        <v>0</v>
      </c>
      <c r="P329" s="475"/>
      <c r="Q329" s="475" t="s">
        <v>492</v>
      </c>
      <c r="R329" s="475"/>
    </row>
    <row r="330" spans="1:22" x14ac:dyDescent="0.2">
      <c r="A330" s="422">
        <f t="shared" si="12"/>
        <v>51935.919999999431</v>
      </c>
      <c r="B330" s="475"/>
      <c r="C330" s="9"/>
      <c r="D330" s="9"/>
      <c r="E330" s="9"/>
      <c r="F330" s="9"/>
      <c r="G330" s="422"/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f t="shared" si="11"/>
        <v>0</v>
      </c>
      <c r="O330" s="66">
        <f>'Vero Monthly Peaks'!D$106</f>
        <v>0</v>
      </c>
      <c r="P330" s="475"/>
      <c r="Q330" s="475" t="s">
        <v>491</v>
      </c>
      <c r="R330" s="475"/>
    </row>
    <row r="331" spans="1:22" x14ac:dyDescent="0.2">
      <c r="A331" s="422">
        <f t="shared" si="12"/>
        <v>51966.339999999429</v>
      </c>
      <c r="B331" s="475"/>
      <c r="C331" s="9"/>
      <c r="D331" s="9"/>
      <c r="E331" s="9"/>
      <c r="F331" s="9"/>
      <c r="G331" s="422"/>
      <c r="H331" s="475">
        <v>0</v>
      </c>
      <c r="I331" s="475">
        <v>0</v>
      </c>
      <c r="J331" s="475">
        <v>0</v>
      </c>
      <c r="K331" s="475">
        <v>0</v>
      </c>
      <c r="L331" s="475">
        <v>0</v>
      </c>
      <c r="M331" s="475">
        <v>0</v>
      </c>
      <c r="N331" s="475">
        <f t="shared" si="11"/>
        <v>0</v>
      </c>
      <c r="O331" s="66">
        <f>'Vero Monthly Peaks'!E$106</f>
        <v>0</v>
      </c>
      <c r="P331" s="475"/>
      <c r="Q331" s="475" t="s">
        <v>490</v>
      </c>
      <c r="R331" s="475"/>
    </row>
    <row r="332" spans="1:22" x14ac:dyDescent="0.2">
      <c r="A332" s="422">
        <f t="shared" si="12"/>
        <v>51996.759999999427</v>
      </c>
      <c r="B332" s="475"/>
      <c r="C332" s="9"/>
      <c r="D332" s="9"/>
      <c r="E332" s="9"/>
      <c r="F332" s="9"/>
      <c r="G332" s="422"/>
      <c r="H332" s="475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f t="shared" si="11"/>
        <v>0</v>
      </c>
      <c r="O332" s="66">
        <f>'Vero Monthly Peaks'!F$106</f>
        <v>0</v>
      </c>
      <c r="P332" s="475"/>
      <c r="Q332" s="475" t="s">
        <v>489</v>
      </c>
      <c r="R332" s="475"/>
    </row>
    <row r="333" spans="1:22" x14ac:dyDescent="0.2">
      <c r="A333" s="422">
        <f t="shared" si="12"/>
        <v>52027.179999999425</v>
      </c>
      <c r="B333" s="475"/>
      <c r="C333" s="9"/>
      <c r="D333" s="9"/>
      <c r="E333" s="9"/>
      <c r="F333" s="9"/>
      <c r="G333" s="422"/>
      <c r="H333" s="475">
        <v>0</v>
      </c>
      <c r="I333" s="475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f t="shared" si="11"/>
        <v>0</v>
      </c>
      <c r="O333" s="66">
        <f>'Vero Monthly Peaks'!G$106</f>
        <v>0</v>
      </c>
      <c r="P333" s="475"/>
      <c r="Q333" s="475" t="s">
        <v>488</v>
      </c>
      <c r="R333" s="475"/>
    </row>
    <row r="334" spans="1:22" x14ac:dyDescent="0.2">
      <c r="A334" s="422">
        <f t="shared" si="12"/>
        <v>52057.599999999424</v>
      </c>
      <c r="B334" s="475"/>
      <c r="C334" s="9"/>
      <c r="D334" s="9"/>
      <c r="E334" s="9"/>
      <c r="F334" s="9"/>
      <c r="G334" s="422"/>
      <c r="H334" s="475">
        <v>0</v>
      </c>
      <c r="I334" s="475">
        <v>0</v>
      </c>
      <c r="J334" s="475">
        <v>0</v>
      </c>
      <c r="K334" s="475">
        <v>0</v>
      </c>
      <c r="L334" s="475">
        <v>0</v>
      </c>
      <c r="M334" s="475">
        <v>0</v>
      </c>
      <c r="N334" s="475">
        <f t="shared" si="11"/>
        <v>0</v>
      </c>
      <c r="O334" s="66">
        <f>'Vero Monthly Peaks'!H$106</f>
        <v>0</v>
      </c>
      <c r="P334" s="475"/>
      <c r="Q334" s="475" t="s">
        <v>487</v>
      </c>
      <c r="R334" s="475"/>
    </row>
    <row r="335" spans="1:22" x14ac:dyDescent="0.2">
      <c r="A335" s="422">
        <f t="shared" si="12"/>
        <v>52088.019999999422</v>
      </c>
      <c r="B335" s="475"/>
      <c r="C335" s="9"/>
      <c r="D335" s="9"/>
      <c r="E335" s="9"/>
      <c r="F335" s="9"/>
      <c r="G335" s="422"/>
      <c r="H335" s="475">
        <v>0</v>
      </c>
      <c r="I335" s="475">
        <v>0</v>
      </c>
      <c r="J335" s="475">
        <v>0</v>
      </c>
      <c r="K335" s="475">
        <v>0</v>
      </c>
      <c r="L335" s="475">
        <v>0</v>
      </c>
      <c r="M335" s="475">
        <v>0</v>
      </c>
      <c r="N335" s="475">
        <f t="shared" si="11"/>
        <v>0</v>
      </c>
      <c r="O335" s="66">
        <f>'Vero Monthly Peaks'!I$106</f>
        <v>0</v>
      </c>
      <c r="P335" s="475"/>
      <c r="Q335" s="475" t="s">
        <v>486</v>
      </c>
      <c r="R335" s="475"/>
    </row>
    <row r="336" spans="1:22" x14ac:dyDescent="0.2">
      <c r="A336" s="422">
        <f t="shared" si="12"/>
        <v>52118.43999999942</v>
      </c>
      <c r="B336" s="475"/>
      <c r="C336" s="9"/>
      <c r="D336" s="9"/>
      <c r="E336" s="9"/>
      <c r="F336" s="9"/>
      <c r="G336" s="422"/>
      <c r="H336" s="475">
        <v>0</v>
      </c>
      <c r="I336" s="475">
        <v>0</v>
      </c>
      <c r="J336" s="475">
        <v>0</v>
      </c>
      <c r="K336" s="475">
        <v>0</v>
      </c>
      <c r="L336" s="475">
        <v>0</v>
      </c>
      <c r="M336" s="475">
        <v>0</v>
      </c>
      <c r="N336" s="475">
        <f t="shared" si="11"/>
        <v>0</v>
      </c>
      <c r="O336" s="66">
        <f>'Vero Monthly Peaks'!J$106</f>
        <v>0</v>
      </c>
      <c r="P336" s="475"/>
      <c r="Q336" s="475" t="s">
        <v>485</v>
      </c>
      <c r="R336" s="475"/>
    </row>
    <row r="337" spans="1:18" x14ac:dyDescent="0.2">
      <c r="A337" s="422">
        <f t="shared" si="12"/>
        <v>52148.859999999419</v>
      </c>
      <c r="B337" s="475"/>
      <c r="C337" s="9"/>
      <c r="D337" s="9"/>
      <c r="E337" s="9"/>
      <c r="F337" s="9"/>
      <c r="G337" s="422"/>
      <c r="H337" s="475">
        <v>0</v>
      </c>
      <c r="I337" s="475">
        <v>0</v>
      </c>
      <c r="J337" s="475">
        <v>0</v>
      </c>
      <c r="K337" s="475">
        <v>0</v>
      </c>
      <c r="L337" s="475">
        <v>0</v>
      </c>
      <c r="M337" s="475">
        <v>0</v>
      </c>
      <c r="N337" s="475">
        <f t="shared" si="11"/>
        <v>0</v>
      </c>
      <c r="O337" s="66">
        <f>'Vero Monthly Peaks'!K$106</f>
        <v>0</v>
      </c>
      <c r="P337" s="475"/>
      <c r="Q337" s="475" t="s">
        <v>484</v>
      </c>
      <c r="R337" s="475"/>
    </row>
    <row r="338" spans="1:18" x14ac:dyDescent="0.2">
      <c r="A338" s="422">
        <f t="shared" si="12"/>
        <v>52179.279999999417</v>
      </c>
      <c r="B338" s="475"/>
      <c r="C338" s="9"/>
      <c r="D338" s="9"/>
      <c r="E338" s="9"/>
      <c r="F338" s="9"/>
      <c r="G338" s="422"/>
      <c r="H338" s="475">
        <v>0</v>
      </c>
      <c r="I338" s="475">
        <v>0</v>
      </c>
      <c r="J338" s="475">
        <v>0</v>
      </c>
      <c r="K338" s="475">
        <v>0</v>
      </c>
      <c r="L338" s="475">
        <v>0</v>
      </c>
      <c r="M338" s="475">
        <v>0</v>
      </c>
      <c r="N338" s="475">
        <f t="shared" si="11"/>
        <v>0</v>
      </c>
      <c r="O338" s="66">
        <f>'Vero Monthly Peaks'!L$106</f>
        <v>0</v>
      </c>
      <c r="P338" s="475"/>
      <c r="Q338" s="475" t="s">
        <v>483</v>
      </c>
      <c r="R338" s="475"/>
    </row>
    <row r="339" spans="1:18" x14ac:dyDescent="0.2">
      <c r="A339" s="422">
        <f t="shared" si="12"/>
        <v>52209.699999999415</v>
      </c>
      <c r="B339" s="475"/>
      <c r="C339" s="9"/>
      <c r="D339" s="9"/>
      <c r="E339" s="9"/>
      <c r="F339" s="9"/>
      <c r="G339" s="422"/>
      <c r="H339" s="475">
        <v>0</v>
      </c>
      <c r="I339" s="475">
        <v>0</v>
      </c>
      <c r="J339" s="475">
        <v>0</v>
      </c>
      <c r="K339" s="475">
        <v>0</v>
      </c>
      <c r="L339" s="475">
        <v>0</v>
      </c>
      <c r="M339" s="475">
        <v>0</v>
      </c>
      <c r="N339" s="475">
        <f t="shared" si="11"/>
        <v>0</v>
      </c>
      <c r="O339" s="66">
        <f>'Vero Monthly Peaks'!M$106</f>
        <v>0</v>
      </c>
      <c r="P339" s="475"/>
      <c r="Q339" s="475" t="s">
        <v>482</v>
      </c>
      <c r="R339" s="475"/>
    </row>
    <row r="340" spans="1:18" x14ac:dyDescent="0.2">
      <c r="A340" s="422">
        <f t="shared" si="12"/>
        <v>52240.119999999413</v>
      </c>
      <c r="B340" s="475"/>
      <c r="C340" s="9"/>
      <c r="D340" s="9"/>
      <c r="E340" s="9"/>
      <c r="F340" s="9"/>
      <c r="G340" s="422"/>
      <c r="H340" s="475">
        <v>0</v>
      </c>
      <c r="I340" s="475">
        <v>0</v>
      </c>
      <c r="J340" s="475">
        <v>0</v>
      </c>
      <c r="K340" s="475">
        <v>0</v>
      </c>
      <c r="L340" s="475">
        <v>0</v>
      </c>
      <c r="M340" s="475">
        <v>0</v>
      </c>
      <c r="N340" s="475">
        <f t="shared" si="11"/>
        <v>0</v>
      </c>
      <c r="O340" s="66">
        <f>'Vero Monthly Peaks'!B$107</f>
        <v>0</v>
      </c>
      <c r="P340" s="475"/>
      <c r="Q340" s="475" t="s">
        <v>493</v>
      </c>
      <c r="R340" s="475"/>
    </row>
    <row r="341" spans="1:18" x14ac:dyDescent="0.2">
      <c r="A341" s="422">
        <f t="shared" si="12"/>
        <v>52270.539999999412</v>
      </c>
      <c r="B341" s="475"/>
      <c r="C341" s="9"/>
      <c r="D341" s="9"/>
      <c r="E341" s="9"/>
      <c r="F341" s="9"/>
      <c r="G341" s="422"/>
      <c r="H341" s="475">
        <v>0</v>
      </c>
      <c r="I341" s="475">
        <v>0</v>
      </c>
      <c r="J341" s="475">
        <v>0</v>
      </c>
      <c r="K341" s="475">
        <v>0</v>
      </c>
      <c r="L341" s="475">
        <v>0</v>
      </c>
      <c r="M341" s="475">
        <v>0</v>
      </c>
      <c r="N341" s="475">
        <f t="shared" si="11"/>
        <v>0</v>
      </c>
      <c r="O341" s="66">
        <f>'Vero Monthly Peaks'!C$107</f>
        <v>0</v>
      </c>
      <c r="P341" s="475"/>
      <c r="Q341" s="475" t="s">
        <v>492</v>
      </c>
      <c r="R341" s="475"/>
    </row>
    <row r="342" spans="1:18" x14ac:dyDescent="0.2">
      <c r="A342" s="422">
        <f t="shared" si="12"/>
        <v>52300.95999999941</v>
      </c>
      <c r="B342" s="475"/>
      <c r="C342" s="9"/>
      <c r="D342" s="9"/>
      <c r="E342" s="9"/>
      <c r="F342" s="9"/>
      <c r="G342" s="422"/>
      <c r="H342" s="475">
        <v>0</v>
      </c>
      <c r="I342" s="475">
        <v>0</v>
      </c>
      <c r="J342" s="475">
        <v>0</v>
      </c>
      <c r="K342" s="475">
        <v>0</v>
      </c>
      <c r="L342" s="475">
        <v>0</v>
      </c>
      <c r="M342" s="475">
        <v>0</v>
      </c>
      <c r="N342" s="475">
        <f t="shared" si="11"/>
        <v>0</v>
      </c>
      <c r="O342" s="66">
        <f>'Vero Monthly Peaks'!D$107</f>
        <v>0</v>
      </c>
      <c r="P342" s="475"/>
      <c r="Q342" s="475" t="s">
        <v>491</v>
      </c>
      <c r="R342" s="475"/>
    </row>
    <row r="343" spans="1:18" x14ac:dyDescent="0.2">
      <c r="A343" s="422">
        <f t="shared" si="12"/>
        <v>52331.379999999408</v>
      </c>
      <c r="B343" s="475"/>
      <c r="C343" s="9"/>
      <c r="D343" s="9"/>
      <c r="E343" s="9"/>
      <c r="F343" s="9"/>
      <c r="G343" s="422"/>
      <c r="H343" s="475">
        <v>0</v>
      </c>
      <c r="I343" s="475">
        <v>0</v>
      </c>
      <c r="J343" s="475">
        <v>0</v>
      </c>
      <c r="K343" s="475">
        <v>0</v>
      </c>
      <c r="L343" s="475">
        <v>0</v>
      </c>
      <c r="M343" s="475">
        <v>0</v>
      </c>
      <c r="N343" s="475">
        <f t="shared" si="11"/>
        <v>0</v>
      </c>
      <c r="O343" s="66">
        <f>'Vero Monthly Peaks'!E$107</f>
        <v>0</v>
      </c>
      <c r="P343" s="475"/>
      <c r="Q343" s="475" t="s">
        <v>490</v>
      </c>
      <c r="R343" s="475"/>
    </row>
    <row r="344" spans="1:18" x14ac:dyDescent="0.2">
      <c r="A344" s="422">
        <f t="shared" si="12"/>
        <v>52361.799999999406</v>
      </c>
      <c r="B344" s="475"/>
      <c r="C344" s="9"/>
      <c r="D344" s="9"/>
      <c r="E344" s="9"/>
      <c r="F344" s="9"/>
      <c r="G344" s="422"/>
      <c r="H344" s="475">
        <v>0</v>
      </c>
      <c r="I344" s="475">
        <v>0</v>
      </c>
      <c r="J344" s="475">
        <v>0</v>
      </c>
      <c r="K344" s="475">
        <v>0</v>
      </c>
      <c r="L344" s="475">
        <v>0</v>
      </c>
      <c r="M344" s="475">
        <v>0</v>
      </c>
      <c r="N344" s="475">
        <f t="shared" si="11"/>
        <v>0</v>
      </c>
      <c r="O344" s="66">
        <f>'Vero Monthly Peaks'!F$107</f>
        <v>0</v>
      </c>
      <c r="P344" s="475"/>
      <c r="Q344" s="475" t="s">
        <v>489</v>
      </c>
      <c r="R344" s="475"/>
    </row>
    <row r="345" spans="1:18" x14ac:dyDescent="0.2">
      <c r="A345" s="422">
        <f t="shared" si="12"/>
        <v>52392.219999999405</v>
      </c>
      <c r="B345" s="475"/>
      <c r="C345" s="9"/>
      <c r="D345" s="9"/>
      <c r="E345" s="9"/>
      <c r="F345" s="9"/>
      <c r="G345" s="422"/>
      <c r="H345" s="475">
        <v>0</v>
      </c>
      <c r="I345" s="475">
        <v>0</v>
      </c>
      <c r="J345" s="475">
        <v>0</v>
      </c>
      <c r="K345" s="475">
        <v>0</v>
      </c>
      <c r="L345" s="475">
        <v>0</v>
      </c>
      <c r="M345" s="475">
        <v>0</v>
      </c>
      <c r="N345" s="475">
        <f t="shared" si="11"/>
        <v>0</v>
      </c>
      <c r="O345" s="66">
        <f>'Vero Monthly Peaks'!G$107</f>
        <v>0</v>
      </c>
      <c r="P345" s="475"/>
      <c r="Q345" s="475" t="s">
        <v>488</v>
      </c>
      <c r="R345" s="475"/>
    </row>
    <row r="346" spans="1:18" x14ac:dyDescent="0.2">
      <c r="A346" s="422">
        <f t="shared" si="12"/>
        <v>52422.639999999403</v>
      </c>
      <c r="B346" s="475"/>
      <c r="C346" s="9"/>
      <c r="D346" s="9"/>
      <c r="E346" s="9"/>
      <c r="F346" s="9"/>
      <c r="G346" s="422"/>
      <c r="H346" s="475">
        <v>0</v>
      </c>
      <c r="I346" s="475">
        <v>0</v>
      </c>
      <c r="J346" s="475">
        <v>0</v>
      </c>
      <c r="K346" s="475">
        <v>0</v>
      </c>
      <c r="L346" s="475">
        <v>0</v>
      </c>
      <c r="M346" s="475">
        <v>0</v>
      </c>
      <c r="N346" s="475">
        <f t="shared" si="11"/>
        <v>0</v>
      </c>
      <c r="O346" s="66">
        <f>'Vero Monthly Peaks'!H$107</f>
        <v>0</v>
      </c>
      <c r="P346" s="475"/>
      <c r="Q346" s="475" t="s">
        <v>487</v>
      </c>
      <c r="R346" s="475"/>
    </row>
    <row r="347" spans="1:18" x14ac:dyDescent="0.2">
      <c r="A347" s="422">
        <f t="shared" si="12"/>
        <v>52453.059999999401</v>
      </c>
      <c r="B347" s="475"/>
      <c r="C347" s="9"/>
      <c r="D347" s="9"/>
      <c r="E347" s="9"/>
      <c r="F347" s="9"/>
      <c r="G347" s="422"/>
      <c r="H347" s="475">
        <v>0</v>
      </c>
      <c r="I347" s="475">
        <v>0</v>
      </c>
      <c r="J347" s="475">
        <v>0</v>
      </c>
      <c r="K347" s="475">
        <v>0</v>
      </c>
      <c r="L347" s="475">
        <v>0</v>
      </c>
      <c r="M347" s="475">
        <v>0</v>
      </c>
      <c r="N347" s="475">
        <f t="shared" si="11"/>
        <v>0</v>
      </c>
      <c r="O347" s="66">
        <f>'Vero Monthly Peaks'!I$107</f>
        <v>0</v>
      </c>
      <c r="P347" s="475"/>
      <c r="Q347" s="475" t="s">
        <v>486</v>
      </c>
      <c r="R347" s="475"/>
    </row>
    <row r="348" spans="1:18" x14ac:dyDescent="0.2">
      <c r="A348" s="422">
        <f t="shared" si="12"/>
        <v>52483.479999999399</v>
      </c>
      <c r="B348" s="475"/>
      <c r="C348" s="9"/>
      <c r="D348" s="9"/>
      <c r="E348" s="9"/>
      <c r="F348" s="9"/>
      <c r="G348" s="422"/>
      <c r="H348" s="475">
        <v>0</v>
      </c>
      <c r="I348" s="475">
        <v>0</v>
      </c>
      <c r="J348" s="475">
        <v>0</v>
      </c>
      <c r="K348" s="475">
        <v>0</v>
      </c>
      <c r="L348" s="475">
        <v>0</v>
      </c>
      <c r="M348" s="475">
        <v>0</v>
      </c>
      <c r="N348" s="475">
        <f t="shared" si="11"/>
        <v>0</v>
      </c>
      <c r="O348" s="66">
        <f>'Vero Monthly Peaks'!J$107</f>
        <v>0</v>
      </c>
      <c r="P348" s="475"/>
      <c r="Q348" s="475" t="s">
        <v>485</v>
      </c>
      <c r="R348" s="475"/>
    </row>
    <row r="349" spans="1:18" x14ac:dyDescent="0.2">
      <c r="A349" s="422">
        <f t="shared" si="12"/>
        <v>52513.899999999398</v>
      </c>
      <c r="B349" s="475"/>
      <c r="C349" s="9"/>
      <c r="D349" s="9"/>
      <c r="E349" s="9"/>
      <c r="F349" s="9"/>
      <c r="G349" s="422"/>
      <c r="H349" s="475">
        <v>0</v>
      </c>
      <c r="I349" s="475">
        <v>0</v>
      </c>
      <c r="J349" s="475">
        <v>0</v>
      </c>
      <c r="K349" s="475">
        <v>0</v>
      </c>
      <c r="L349" s="475">
        <v>0</v>
      </c>
      <c r="M349" s="475">
        <v>0</v>
      </c>
      <c r="N349" s="475">
        <f t="shared" si="11"/>
        <v>0</v>
      </c>
      <c r="O349" s="66">
        <f>'Vero Monthly Peaks'!K$107</f>
        <v>0</v>
      </c>
      <c r="P349" s="475"/>
      <c r="Q349" s="475" t="s">
        <v>484</v>
      </c>
      <c r="R349" s="475"/>
    </row>
    <row r="350" spans="1:18" x14ac:dyDescent="0.2">
      <c r="A350" s="422">
        <f t="shared" si="12"/>
        <v>52544.319999999396</v>
      </c>
      <c r="B350" s="475"/>
      <c r="C350" s="9"/>
      <c r="D350" s="9"/>
      <c r="E350" s="9"/>
      <c r="F350" s="9"/>
      <c r="G350" s="422"/>
      <c r="H350" s="475">
        <v>0</v>
      </c>
      <c r="I350" s="475">
        <v>0</v>
      </c>
      <c r="J350" s="475">
        <v>0</v>
      </c>
      <c r="K350" s="475">
        <v>0</v>
      </c>
      <c r="L350" s="475">
        <v>0</v>
      </c>
      <c r="M350" s="475">
        <v>0</v>
      </c>
      <c r="N350" s="475">
        <f t="shared" si="11"/>
        <v>0</v>
      </c>
      <c r="O350" s="66">
        <f>'Vero Monthly Peaks'!L$107</f>
        <v>0</v>
      </c>
      <c r="P350" s="475"/>
      <c r="Q350" s="475" t="s">
        <v>483</v>
      </c>
      <c r="R350" s="475"/>
    </row>
    <row r="351" spans="1:18" x14ac:dyDescent="0.2">
      <c r="A351" s="422">
        <f t="shared" si="12"/>
        <v>52574.739999999394</v>
      </c>
      <c r="B351" s="475"/>
      <c r="C351" s="9"/>
      <c r="D351" s="9"/>
      <c r="E351" s="9"/>
      <c r="F351" s="9"/>
      <c r="G351" s="422"/>
      <c r="H351" s="475">
        <v>0</v>
      </c>
      <c r="I351" s="475">
        <v>0</v>
      </c>
      <c r="J351" s="475">
        <v>0</v>
      </c>
      <c r="K351" s="475">
        <v>0</v>
      </c>
      <c r="L351" s="475">
        <v>0</v>
      </c>
      <c r="M351" s="475">
        <v>0</v>
      </c>
      <c r="N351" s="475">
        <f t="shared" si="11"/>
        <v>0</v>
      </c>
      <c r="O351" s="66">
        <f>'Vero Monthly Peaks'!M$107</f>
        <v>0</v>
      </c>
      <c r="P351" s="475"/>
      <c r="Q351" s="475" t="s">
        <v>482</v>
      </c>
      <c r="R351" s="475"/>
    </row>
    <row r="352" spans="1:18" x14ac:dyDescent="0.2">
      <c r="A352" s="422">
        <f t="shared" si="12"/>
        <v>52605.159999999392</v>
      </c>
      <c r="B352" s="475"/>
      <c r="C352" s="9"/>
      <c r="D352" s="9"/>
      <c r="E352" s="9"/>
      <c r="F352" s="9"/>
      <c r="G352" s="422"/>
      <c r="H352" s="475">
        <v>0</v>
      </c>
      <c r="I352" s="475">
        <v>0</v>
      </c>
      <c r="J352" s="475">
        <v>0</v>
      </c>
      <c r="K352" s="475">
        <v>0</v>
      </c>
      <c r="L352" s="475">
        <v>0</v>
      </c>
      <c r="M352" s="475">
        <v>0</v>
      </c>
      <c r="N352" s="475">
        <f t="shared" si="11"/>
        <v>0</v>
      </c>
      <c r="O352" s="66">
        <f>'Vero Monthly Peaks'!B$108</f>
        <v>0</v>
      </c>
      <c r="P352" s="475"/>
      <c r="Q352" s="475" t="s">
        <v>493</v>
      </c>
      <c r="R352" s="475"/>
    </row>
    <row r="353" spans="1:18" x14ac:dyDescent="0.2">
      <c r="A353" s="422">
        <f t="shared" si="12"/>
        <v>52635.579999999391</v>
      </c>
      <c r="B353" s="475"/>
      <c r="C353" s="9"/>
      <c r="D353" s="9"/>
      <c r="E353" s="9"/>
      <c r="F353" s="9"/>
      <c r="G353" s="422"/>
      <c r="H353" s="475">
        <v>0</v>
      </c>
      <c r="I353" s="475">
        <v>0</v>
      </c>
      <c r="J353" s="475">
        <v>0</v>
      </c>
      <c r="K353" s="475">
        <v>0</v>
      </c>
      <c r="L353" s="475">
        <v>0</v>
      </c>
      <c r="M353" s="475">
        <v>0</v>
      </c>
      <c r="N353" s="475">
        <f t="shared" si="11"/>
        <v>0</v>
      </c>
      <c r="O353" s="66">
        <f>'Vero Monthly Peaks'!C$108</f>
        <v>0</v>
      </c>
      <c r="P353" s="475"/>
      <c r="Q353" s="475" t="s">
        <v>492</v>
      </c>
      <c r="R353" s="475"/>
    </row>
    <row r="354" spans="1:18" x14ac:dyDescent="0.2">
      <c r="A354" s="422">
        <f t="shared" si="12"/>
        <v>52665.999999999389</v>
      </c>
      <c r="B354" s="475"/>
      <c r="C354" s="9"/>
      <c r="D354" s="9"/>
      <c r="E354" s="9"/>
      <c r="F354" s="9"/>
      <c r="G354" s="422"/>
      <c r="H354" s="475">
        <v>0</v>
      </c>
      <c r="I354" s="475">
        <v>0</v>
      </c>
      <c r="J354" s="475">
        <v>0</v>
      </c>
      <c r="K354" s="475">
        <v>0</v>
      </c>
      <c r="L354" s="475">
        <v>0</v>
      </c>
      <c r="M354" s="475">
        <v>0</v>
      </c>
      <c r="N354" s="475">
        <f t="shared" si="11"/>
        <v>0</v>
      </c>
      <c r="O354" s="66">
        <f>'Vero Monthly Peaks'!D$108</f>
        <v>0</v>
      </c>
      <c r="P354" s="475"/>
      <c r="Q354" s="475" t="s">
        <v>491</v>
      </c>
      <c r="R354" s="475"/>
    </row>
    <row r="355" spans="1:18" x14ac:dyDescent="0.2">
      <c r="A355" s="422">
        <f t="shared" si="12"/>
        <v>52696.419999999387</v>
      </c>
      <c r="B355" s="475"/>
      <c r="C355" s="9"/>
      <c r="D355" s="9"/>
      <c r="E355" s="9"/>
      <c r="F355" s="9"/>
      <c r="G355" s="422"/>
      <c r="H355" s="475">
        <v>0</v>
      </c>
      <c r="I355" s="475">
        <v>0</v>
      </c>
      <c r="J355" s="475">
        <v>0</v>
      </c>
      <c r="K355" s="475">
        <v>0</v>
      </c>
      <c r="L355" s="475">
        <v>0</v>
      </c>
      <c r="M355" s="475">
        <v>0</v>
      </c>
      <c r="N355" s="475">
        <f t="shared" si="11"/>
        <v>0</v>
      </c>
      <c r="O355" s="66">
        <f>'Vero Monthly Peaks'!E$108</f>
        <v>0</v>
      </c>
      <c r="P355" s="475"/>
      <c r="Q355" s="475" t="s">
        <v>490</v>
      </c>
      <c r="R355" s="475"/>
    </row>
    <row r="356" spans="1:18" x14ac:dyDescent="0.2">
      <c r="A356" s="422">
        <f t="shared" si="12"/>
        <v>52726.839999999385</v>
      </c>
      <c r="B356" s="475"/>
      <c r="C356" s="9"/>
      <c r="D356" s="9"/>
      <c r="E356" s="9"/>
      <c r="F356" s="9"/>
      <c r="G356" s="422"/>
      <c r="H356" s="475">
        <v>0</v>
      </c>
      <c r="I356" s="475">
        <v>0</v>
      </c>
      <c r="J356" s="475">
        <v>0</v>
      </c>
      <c r="K356" s="475">
        <v>0</v>
      </c>
      <c r="L356" s="475">
        <v>0</v>
      </c>
      <c r="M356" s="475">
        <v>0</v>
      </c>
      <c r="N356" s="475">
        <f t="shared" si="11"/>
        <v>0</v>
      </c>
      <c r="O356" s="66">
        <f>'Vero Monthly Peaks'!F$108</f>
        <v>0</v>
      </c>
      <c r="P356" s="475"/>
      <c r="Q356" s="475" t="s">
        <v>489</v>
      </c>
      <c r="R356" s="475"/>
    </row>
    <row r="357" spans="1:18" x14ac:dyDescent="0.2">
      <c r="A357" s="422">
        <f t="shared" si="12"/>
        <v>52757.259999999384</v>
      </c>
      <c r="B357" s="475"/>
      <c r="C357" s="9"/>
      <c r="D357" s="9"/>
      <c r="E357" s="9"/>
      <c r="F357" s="9"/>
      <c r="G357" s="422"/>
      <c r="H357" s="475">
        <v>0</v>
      </c>
      <c r="I357" s="475">
        <v>0</v>
      </c>
      <c r="J357" s="475">
        <v>0</v>
      </c>
      <c r="K357" s="475">
        <v>0</v>
      </c>
      <c r="L357" s="475">
        <v>0</v>
      </c>
      <c r="M357" s="475">
        <v>0</v>
      </c>
      <c r="N357" s="475">
        <f t="shared" si="11"/>
        <v>0</v>
      </c>
      <c r="O357" s="66">
        <f>'Vero Monthly Peaks'!G$108</f>
        <v>0</v>
      </c>
      <c r="P357" s="475"/>
      <c r="Q357" s="475" t="s">
        <v>488</v>
      </c>
      <c r="R357" s="475"/>
    </row>
    <row r="358" spans="1:18" x14ac:dyDescent="0.2">
      <c r="A358" s="422">
        <f t="shared" si="12"/>
        <v>52787.679999999382</v>
      </c>
      <c r="B358" s="475"/>
      <c r="C358" s="9"/>
      <c r="D358" s="9"/>
      <c r="E358" s="9"/>
      <c r="F358" s="9"/>
      <c r="G358" s="422"/>
      <c r="H358" s="475">
        <v>0</v>
      </c>
      <c r="I358" s="475">
        <v>0</v>
      </c>
      <c r="J358" s="475">
        <v>0</v>
      </c>
      <c r="K358" s="475">
        <v>0</v>
      </c>
      <c r="L358" s="475">
        <v>0</v>
      </c>
      <c r="M358" s="475">
        <v>0</v>
      </c>
      <c r="N358" s="475">
        <f t="shared" si="11"/>
        <v>0</v>
      </c>
      <c r="O358" s="66">
        <f>'Vero Monthly Peaks'!H$108</f>
        <v>0</v>
      </c>
      <c r="P358" s="475"/>
      <c r="Q358" s="475" t="s">
        <v>487</v>
      </c>
      <c r="R358" s="475"/>
    </row>
    <row r="359" spans="1:18" x14ac:dyDescent="0.2">
      <c r="A359" s="422">
        <f t="shared" si="12"/>
        <v>52818.09999999938</v>
      </c>
      <c r="B359" s="475"/>
      <c r="C359" s="9"/>
      <c r="D359" s="9"/>
      <c r="E359" s="9"/>
      <c r="F359" s="9"/>
      <c r="G359" s="422"/>
      <c r="H359" s="475">
        <v>0</v>
      </c>
      <c r="I359" s="475">
        <v>0</v>
      </c>
      <c r="J359" s="475">
        <v>0</v>
      </c>
      <c r="K359" s="475">
        <v>0</v>
      </c>
      <c r="L359" s="475">
        <v>0</v>
      </c>
      <c r="M359" s="475">
        <v>0</v>
      </c>
      <c r="N359" s="475">
        <f t="shared" si="11"/>
        <v>0</v>
      </c>
      <c r="O359" s="66">
        <f>'Vero Monthly Peaks'!I$108</f>
        <v>0</v>
      </c>
      <c r="P359" s="475"/>
      <c r="Q359" s="475" t="s">
        <v>486</v>
      </c>
      <c r="R359" s="475"/>
    </row>
    <row r="360" spans="1:18" x14ac:dyDescent="0.2">
      <c r="A360" s="422">
        <f t="shared" si="12"/>
        <v>52848.519999999378</v>
      </c>
      <c r="B360" s="475"/>
      <c r="C360" s="9"/>
      <c r="D360" s="9"/>
      <c r="E360" s="9"/>
      <c r="F360" s="9"/>
      <c r="G360" s="422"/>
      <c r="H360" s="475">
        <v>0</v>
      </c>
      <c r="I360" s="475">
        <v>0</v>
      </c>
      <c r="J360" s="475">
        <v>0</v>
      </c>
      <c r="K360" s="475">
        <v>0</v>
      </c>
      <c r="L360" s="475">
        <v>0</v>
      </c>
      <c r="M360" s="475">
        <v>0</v>
      </c>
      <c r="N360" s="475">
        <f t="shared" si="11"/>
        <v>0</v>
      </c>
      <c r="O360" s="66">
        <f>'Vero Monthly Peaks'!J$108</f>
        <v>0</v>
      </c>
      <c r="P360" s="475"/>
      <c r="Q360" s="475" t="s">
        <v>485</v>
      </c>
      <c r="R360" s="475"/>
    </row>
    <row r="361" spans="1:18" x14ac:dyDescent="0.2">
      <c r="A361" s="422">
        <f t="shared" si="12"/>
        <v>52878.939999999377</v>
      </c>
      <c r="B361" s="475"/>
      <c r="C361" s="9"/>
      <c r="D361" s="9"/>
      <c r="E361" s="9"/>
      <c r="F361" s="9"/>
      <c r="G361" s="422"/>
      <c r="H361" s="475">
        <v>0</v>
      </c>
      <c r="I361" s="475">
        <v>0</v>
      </c>
      <c r="J361" s="475">
        <v>0</v>
      </c>
      <c r="K361" s="475">
        <v>0</v>
      </c>
      <c r="L361" s="475">
        <v>0</v>
      </c>
      <c r="M361" s="475">
        <v>0</v>
      </c>
      <c r="N361" s="475">
        <f t="shared" si="11"/>
        <v>0</v>
      </c>
      <c r="O361" s="66">
        <f>'Vero Monthly Peaks'!K$108</f>
        <v>0</v>
      </c>
      <c r="P361" s="475"/>
      <c r="Q361" s="475" t="s">
        <v>484</v>
      </c>
      <c r="R361" s="475"/>
    </row>
    <row r="362" spans="1:18" x14ac:dyDescent="0.2">
      <c r="A362" s="422">
        <f t="shared" si="12"/>
        <v>52909.359999999375</v>
      </c>
      <c r="B362" s="475"/>
      <c r="C362" s="9"/>
      <c r="D362" s="9"/>
      <c r="E362" s="9"/>
      <c r="F362" s="9"/>
      <c r="G362" s="422"/>
      <c r="H362" s="475">
        <v>0</v>
      </c>
      <c r="I362" s="475">
        <v>0</v>
      </c>
      <c r="J362" s="475">
        <v>0</v>
      </c>
      <c r="K362" s="475">
        <v>0</v>
      </c>
      <c r="L362" s="475">
        <v>0</v>
      </c>
      <c r="M362" s="475">
        <v>0</v>
      </c>
      <c r="N362" s="475">
        <f t="shared" si="11"/>
        <v>0</v>
      </c>
      <c r="O362" s="66">
        <f>'Vero Monthly Peaks'!L$108</f>
        <v>0</v>
      </c>
      <c r="P362" s="475"/>
      <c r="Q362" s="475" t="s">
        <v>483</v>
      </c>
      <c r="R362" s="475"/>
    </row>
    <row r="363" spans="1:18" x14ac:dyDescent="0.2">
      <c r="A363" s="422">
        <f t="shared" si="12"/>
        <v>52939.779999999373</v>
      </c>
      <c r="B363" s="475"/>
      <c r="C363" s="9"/>
      <c r="D363" s="9"/>
      <c r="E363" s="9"/>
      <c r="F363" s="9"/>
      <c r="G363" s="422"/>
      <c r="H363" s="475">
        <v>0</v>
      </c>
      <c r="I363" s="475">
        <v>0</v>
      </c>
      <c r="J363" s="475">
        <v>0</v>
      </c>
      <c r="K363" s="475">
        <v>0</v>
      </c>
      <c r="L363" s="475">
        <v>0</v>
      </c>
      <c r="M363" s="475">
        <v>0</v>
      </c>
      <c r="N363" s="475">
        <f t="shared" si="11"/>
        <v>0</v>
      </c>
      <c r="O363" s="66">
        <f>'Vero Monthly Peaks'!M$108</f>
        <v>0</v>
      </c>
      <c r="P363" s="475"/>
      <c r="Q363" s="475" t="s">
        <v>482</v>
      </c>
      <c r="R363" s="475"/>
    </row>
    <row r="364" spans="1:18" x14ac:dyDescent="0.2">
      <c r="A364" s="422">
        <f t="shared" si="12"/>
        <v>52970.199999999371</v>
      </c>
      <c r="B364" s="475"/>
      <c r="C364" s="9"/>
      <c r="D364" s="9"/>
      <c r="E364" s="9"/>
      <c r="F364" s="9"/>
      <c r="G364" s="422"/>
      <c r="H364" s="475">
        <v>0</v>
      </c>
      <c r="I364" s="475">
        <v>0</v>
      </c>
      <c r="J364" s="475">
        <v>0</v>
      </c>
      <c r="K364" s="475">
        <v>0</v>
      </c>
      <c r="L364" s="475">
        <v>0</v>
      </c>
      <c r="M364" s="475">
        <v>0</v>
      </c>
      <c r="N364" s="475">
        <f t="shared" si="11"/>
        <v>0</v>
      </c>
      <c r="O364" s="66">
        <f>'Vero Monthly Peaks'!B$109</f>
        <v>0</v>
      </c>
      <c r="P364" s="475"/>
      <c r="Q364" s="475" t="s">
        <v>493</v>
      </c>
      <c r="R364" s="475"/>
    </row>
    <row r="365" spans="1:18" x14ac:dyDescent="0.2">
      <c r="A365" s="422">
        <f t="shared" si="12"/>
        <v>53000.61999999937</v>
      </c>
      <c r="B365" s="475"/>
      <c r="C365" s="9"/>
      <c r="D365" s="9"/>
      <c r="E365" s="9"/>
      <c r="F365" s="9"/>
      <c r="G365" s="422"/>
      <c r="H365" s="475">
        <v>0</v>
      </c>
      <c r="I365" s="475">
        <v>0</v>
      </c>
      <c r="J365" s="475">
        <v>0</v>
      </c>
      <c r="K365" s="475">
        <v>0</v>
      </c>
      <c r="L365" s="475">
        <v>0</v>
      </c>
      <c r="M365" s="475">
        <v>0</v>
      </c>
      <c r="N365" s="475">
        <f t="shared" si="11"/>
        <v>0</v>
      </c>
      <c r="O365" s="66">
        <f>'Vero Monthly Peaks'!C$109</f>
        <v>0</v>
      </c>
      <c r="P365" s="475"/>
      <c r="Q365" s="475" t="s">
        <v>492</v>
      </c>
      <c r="R365" s="475"/>
    </row>
    <row r="366" spans="1:18" x14ac:dyDescent="0.2">
      <c r="A366" s="422">
        <f t="shared" si="12"/>
        <v>53031.039999999368</v>
      </c>
      <c r="B366" s="475"/>
      <c r="C366" s="9"/>
      <c r="D366" s="9"/>
      <c r="E366" s="9"/>
      <c r="F366" s="9"/>
      <c r="G366" s="422"/>
      <c r="H366" s="475">
        <v>0</v>
      </c>
      <c r="I366" s="475">
        <v>0</v>
      </c>
      <c r="J366" s="475">
        <v>0</v>
      </c>
      <c r="K366" s="475">
        <v>0</v>
      </c>
      <c r="L366" s="475">
        <v>0</v>
      </c>
      <c r="M366" s="475">
        <v>0</v>
      </c>
      <c r="N366" s="475">
        <f t="shared" si="11"/>
        <v>0</v>
      </c>
      <c r="O366" s="66">
        <f>'Vero Monthly Peaks'!D$109</f>
        <v>0</v>
      </c>
      <c r="P366" s="475"/>
      <c r="Q366" s="475" t="s">
        <v>491</v>
      </c>
      <c r="R366" s="475"/>
    </row>
    <row r="367" spans="1:18" x14ac:dyDescent="0.2">
      <c r="A367" s="422">
        <f t="shared" si="12"/>
        <v>53061.459999999366</v>
      </c>
      <c r="B367" s="475"/>
      <c r="C367" s="9"/>
      <c r="D367" s="9"/>
      <c r="E367" s="9"/>
      <c r="F367" s="9"/>
      <c r="G367" s="422"/>
      <c r="H367" s="475">
        <v>0</v>
      </c>
      <c r="I367" s="475">
        <v>0</v>
      </c>
      <c r="J367" s="475">
        <v>0</v>
      </c>
      <c r="K367" s="475">
        <v>0</v>
      </c>
      <c r="L367" s="475">
        <v>0</v>
      </c>
      <c r="M367" s="475">
        <v>0</v>
      </c>
      <c r="N367" s="475">
        <f t="shared" si="11"/>
        <v>0</v>
      </c>
      <c r="O367" s="66">
        <f>'Vero Monthly Peaks'!E$109</f>
        <v>0</v>
      </c>
      <c r="P367" s="475"/>
      <c r="Q367" s="475" t="s">
        <v>490</v>
      </c>
      <c r="R367" s="475"/>
    </row>
    <row r="368" spans="1:18" x14ac:dyDescent="0.2">
      <c r="A368" s="422">
        <f t="shared" si="12"/>
        <v>53091.879999999364</v>
      </c>
      <c r="B368" s="475"/>
      <c r="C368" s="9"/>
      <c r="D368" s="9"/>
      <c r="E368" s="9"/>
      <c r="F368" s="9"/>
      <c r="G368" s="422"/>
      <c r="H368" s="475">
        <v>0</v>
      </c>
      <c r="I368" s="475">
        <v>0</v>
      </c>
      <c r="J368" s="475">
        <v>0</v>
      </c>
      <c r="K368" s="475">
        <v>0</v>
      </c>
      <c r="L368" s="475">
        <v>0</v>
      </c>
      <c r="M368" s="475">
        <v>0</v>
      </c>
      <c r="N368" s="475">
        <f t="shared" si="11"/>
        <v>0</v>
      </c>
      <c r="O368" s="66">
        <f>'Vero Monthly Peaks'!F$109</f>
        <v>0</v>
      </c>
      <c r="P368" s="475"/>
      <c r="Q368" s="475" t="s">
        <v>489</v>
      </c>
      <c r="R368" s="475"/>
    </row>
    <row r="369" spans="1:18" x14ac:dyDescent="0.2">
      <c r="A369" s="422">
        <f t="shared" si="12"/>
        <v>53122.299999999363</v>
      </c>
      <c r="B369" s="475"/>
      <c r="C369" s="9"/>
      <c r="D369" s="9"/>
      <c r="E369" s="9"/>
      <c r="F369" s="9"/>
      <c r="G369" s="422"/>
      <c r="H369" s="475">
        <v>0</v>
      </c>
      <c r="I369" s="475">
        <v>0</v>
      </c>
      <c r="J369" s="475">
        <v>0</v>
      </c>
      <c r="K369" s="475">
        <v>0</v>
      </c>
      <c r="L369" s="475">
        <v>0</v>
      </c>
      <c r="M369" s="475">
        <v>0</v>
      </c>
      <c r="N369" s="475">
        <f t="shared" si="11"/>
        <v>0</v>
      </c>
      <c r="O369" s="66">
        <f>'Vero Monthly Peaks'!G$109</f>
        <v>0</v>
      </c>
      <c r="P369" s="475"/>
      <c r="Q369" s="475" t="s">
        <v>488</v>
      </c>
      <c r="R369" s="475"/>
    </row>
    <row r="370" spans="1:18" x14ac:dyDescent="0.2">
      <c r="A370" s="422">
        <f t="shared" si="12"/>
        <v>53152.719999999361</v>
      </c>
      <c r="B370" s="475"/>
      <c r="C370" s="9"/>
      <c r="D370" s="9"/>
      <c r="E370" s="9"/>
      <c r="F370" s="9"/>
      <c r="G370" s="422"/>
      <c r="H370" s="475">
        <v>0</v>
      </c>
      <c r="I370" s="475">
        <v>0</v>
      </c>
      <c r="J370" s="475">
        <v>0</v>
      </c>
      <c r="K370" s="475">
        <v>0</v>
      </c>
      <c r="L370" s="475">
        <v>0</v>
      </c>
      <c r="M370" s="475">
        <v>0</v>
      </c>
      <c r="N370" s="475">
        <f t="shared" si="11"/>
        <v>0</v>
      </c>
      <c r="O370" s="66">
        <f>'Vero Monthly Peaks'!H$109</f>
        <v>0</v>
      </c>
      <c r="P370" s="475"/>
      <c r="Q370" s="475" t="s">
        <v>487</v>
      </c>
      <c r="R370" s="475"/>
    </row>
    <row r="371" spans="1:18" x14ac:dyDescent="0.2">
      <c r="A371" s="422">
        <f t="shared" si="12"/>
        <v>53183.139999999359</v>
      </c>
      <c r="B371" s="475"/>
      <c r="C371" s="9"/>
      <c r="D371" s="9"/>
      <c r="E371" s="9"/>
      <c r="F371" s="9"/>
      <c r="G371" s="422"/>
      <c r="H371" s="475">
        <v>0</v>
      </c>
      <c r="I371" s="475">
        <v>0</v>
      </c>
      <c r="J371" s="475">
        <v>0</v>
      </c>
      <c r="K371" s="475">
        <v>0</v>
      </c>
      <c r="L371" s="475">
        <v>0</v>
      </c>
      <c r="M371" s="475">
        <v>0</v>
      </c>
      <c r="N371" s="475">
        <f t="shared" si="11"/>
        <v>0</v>
      </c>
      <c r="O371" s="66">
        <f>'Vero Monthly Peaks'!I$109</f>
        <v>0</v>
      </c>
      <c r="P371" s="475"/>
      <c r="Q371" s="475" t="s">
        <v>486</v>
      </c>
      <c r="R371" s="475"/>
    </row>
    <row r="372" spans="1:18" x14ac:dyDescent="0.2">
      <c r="A372" s="422">
        <f t="shared" si="12"/>
        <v>53213.559999999357</v>
      </c>
      <c r="B372" s="475"/>
      <c r="C372" s="9"/>
      <c r="D372" s="9"/>
      <c r="E372" s="9"/>
      <c r="F372" s="9"/>
      <c r="G372" s="422"/>
      <c r="H372" s="475">
        <v>0</v>
      </c>
      <c r="I372" s="475">
        <v>0</v>
      </c>
      <c r="J372" s="475">
        <v>0</v>
      </c>
      <c r="K372" s="475">
        <v>0</v>
      </c>
      <c r="L372" s="475">
        <v>0</v>
      </c>
      <c r="M372" s="475">
        <v>0</v>
      </c>
      <c r="N372" s="475">
        <f t="shared" si="11"/>
        <v>0</v>
      </c>
      <c r="O372" s="66">
        <f>'Vero Monthly Peaks'!J$109</f>
        <v>0</v>
      </c>
      <c r="P372" s="475"/>
      <c r="Q372" s="475" t="s">
        <v>485</v>
      </c>
      <c r="R372" s="475"/>
    </row>
    <row r="373" spans="1:18" x14ac:dyDescent="0.2">
      <c r="A373" s="422">
        <f t="shared" si="12"/>
        <v>53243.979999999356</v>
      </c>
      <c r="B373" s="475"/>
      <c r="C373" s="9"/>
      <c r="D373" s="9"/>
      <c r="E373" s="9"/>
      <c r="F373" s="9"/>
      <c r="G373" s="422"/>
      <c r="H373" s="475">
        <v>0</v>
      </c>
      <c r="I373" s="475">
        <v>0</v>
      </c>
      <c r="J373" s="475">
        <v>0</v>
      </c>
      <c r="K373" s="475">
        <v>0</v>
      </c>
      <c r="L373" s="475">
        <v>0</v>
      </c>
      <c r="M373" s="475">
        <v>0</v>
      </c>
      <c r="N373" s="475">
        <f t="shared" si="11"/>
        <v>0</v>
      </c>
      <c r="O373" s="66">
        <f>'Vero Monthly Peaks'!K$109</f>
        <v>0</v>
      </c>
      <c r="P373" s="475"/>
      <c r="Q373" s="475" t="s">
        <v>484</v>
      </c>
      <c r="R373" s="475"/>
    </row>
    <row r="374" spans="1:18" x14ac:dyDescent="0.2">
      <c r="A374" s="422">
        <f t="shared" si="12"/>
        <v>53274.399999999354</v>
      </c>
      <c r="B374" s="475"/>
      <c r="C374" s="9"/>
      <c r="D374" s="9"/>
      <c r="E374" s="9"/>
      <c r="F374" s="9"/>
      <c r="G374" s="422"/>
      <c r="H374" s="475">
        <v>0</v>
      </c>
      <c r="I374" s="475">
        <v>0</v>
      </c>
      <c r="J374" s="475">
        <v>0</v>
      </c>
      <c r="K374" s="475">
        <v>0</v>
      </c>
      <c r="L374" s="475">
        <v>0</v>
      </c>
      <c r="M374" s="475">
        <v>0</v>
      </c>
      <c r="N374" s="475">
        <f t="shared" si="11"/>
        <v>0</v>
      </c>
      <c r="O374" s="66">
        <f>'Vero Monthly Peaks'!L$109</f>
        <v>0</v>
      </c>
      <c r="P374" s="475"/>
      <c r="Q374" s="475" t="s">
        <v>483</v>
      </c>
      <c r="R374" s="475"/>
    </row>
    <row r="375" spans="1:18" x14ac:dyDescent="0.2">
      <c r="A375" s="422">
        <f t="shared" si="12"/>
        <v>53304.819999999352</v>
      </c>
      <c r="B375" s="475"/>
      <c r="C375" s="9"/>
      <c r="D375" s="9"/>
      <c r="E375" s="9"/>
      <c r="F375" s="9"/>
      <c r="G375" s="422"/>
      <c r="H375" s="475">
        <v>0</v>
      </c>
      <c r="I375" s="475">
        <v>0</v>
      </c>
      <c r="J375" s="475">
        <v>0</v>
      </c>
      <c r="K375" s="475">
        <v>0</v>
      </c>
      <c r="L375" s="475">
        <v>0</v>
      </c>
      <c r="M375" s="475">
        <v>0</v>
      </c>
      <c r="N375" s="475">
        <f t="shared" si="11"/>
        <v>0</v>
      </c>
      <c r="O375" s="66">
        <f>'Vero Monthly Peaks'!M$109</f>
        <v>0</v>
      </c>
      <c r="P375" s="475"/>
      <c r="Q375" s="475" t="s">
        <v>482</v>
      </c>
      <c r="R375" s="475"/>
    </row>
    <row r="376" spans="1:18" x14ac:dyDescent="0.2">
      <c r="A376" s="422">
        <f t="shared" si="12"/>
        <v>53335.23999999935</v>
      </c>
      <c r="B376" s="475"/>
      <c r="C376" s="9"/>
      <c r="D376" s="9"/>
      <c r="E376" s="9"/>
      <c r="F376" s="9"/>
      <c r="G376" s="422"/>
      <c r="H376" s="475">
        <v>0</v>
      </c>
      <c r="I376" s="475">
        <v>0</v>
      </c>
      <c r="J376" s="475">
        <v>0</v>
      </c>
      <c r="K376" s="475">
        <v>0</v>
      </c>
      <c r="L376" s="475">
        <v>0</v>
      </c>
      <c r="M376" s="475">
        <v>0</v>
      </c>
      <c r="N376" s="475">
        <f t="shared" si="11"/>
        <v>0</v>
      </c>
      <c r="O376" s="66">
        <f>'Vero Monthly Peaks'!B$110</f>
        <v>0</v>
      </c>
      <c r="P376" s="475"/>
      <c r="Q376" s="475" t="s">
        <v>493</v>
      </c>
      <c r="R376" s="475"/>
    </row>
    <row r="377" spans="1:18" x14ac:dyDescent="0.2">
      <c r="A377" s="422">
        <f t="shared" si="12"/>
        <v>53365.659999999349</v>
      </c>
      <c r="B377" s="475"/>
      <c r="C377" s="9"/>
      <c r="D377" s="9"/>
      <c r="E377" s="9"/>
      <c r="F377" s="9"/>
      <c r="G377" s="422"/>
      <c r="H377" s="475">
        <v>0</v>
      </c>
      <c r="I377" s="475">
        <v>0</v>
      </c>
      <c r="J377" s="475">
        <v>0</v>
      </c>
      <c r="K377" s="475">
        <v>0</v>
      </c>
      <c r="L377" s="475">
        <v>0</v>
      </c>
      <c r="M377" s="475">
        <v>0</v>
      </c>
      <c r="N377" s="475">
        <f t="shared" si="11"/>
        <v>0</v>
      </c>
      <c r="O377" s="66">
        <f>'Vero Monthly Peaks'!C$110</f>
        <v>0</v>
      </c>
      <c r="P377" s="475"/>
      <c r="Q377" s="475" t="s">
        <v>492</v>
      </c>
      <c r="R377" s="475"/>
    </row>
    <row r="378" spans="1:18" x14ac:dyDescent="0.2">
      <c r="A378" s="422">
        <f t="shared" si="12"/>
        <v>53396.079999999347</v>
      </c>
      <c r="B378" s="475"/>
      <c r="C378" s="9"/>
      <c r="D378" s="9"/>
      <c r="E378" s="9"/>
      <c r="F378" s="9"/>
      <c r="G378" s="422"/>
      <c r="H378" s="475">
        <v>0</v>
      </c>
      <c r="I378" s="475">
        <v>0</v>
      </c>
      <c r="J378" s="475">
        <v>0</v>
      </c>
      <c r="K378" s="475">
        <v>0</v>
      </c>
      <c r="L378" s="475">
        <v>0</v>
      </c>
      <c r="M378" s="475">
        <v>0</v>
      </c>
      <c r="N378" s="475">
        <f t="shared" si="11"/>
        <v>0</v>
      </c>
      <c r="O378" s="66">
        <f>'Vero Monthly Peaks'!D$110</f>
        <v>0</v>
      </c>
      <c r="P378" s="475"/>
      <c r="Q378" s="475" t="s">
        <v>491</v>
      </c>
      <c r="R378" s="475"/>
    </row>
    <row r="379" spans="1:18" x14ac:dyDescent="0.2">
      <c r="A379" s="422">
        <f t="shared" si="12"/>
        <v>53426.499999999345</v>
      </c>
      <c r="B379" s="475"/>
      <c r="C379" s="9"/>
      <c r="D379" s="9"/>
      <c r="E379" s="9"/>
      <c r="F379" s="9"/>
      <c r="G379" s="422"/>
      <c r="H379" s="475">
        <v>0</v>
      </c>
      <c r="I379" s="475">
        <v>0</v>
      </c>
      <c r="J379" s="475">
        <v>0</v>
      </c>
      <c r="K379" s="475">
        <v>0</v>
      </c>
      <c r="L379" s="475">
        <v>0</v>
      </c>
      <c r="M379" s="475">
        <v>0</v>
      </c>
      <c r="N379" s="475">
        <f t="shared" si="11"/>
        <v>0</v>
      </c>
      <c r="O379" s="66">
        <f>'Vero Monthly Peaks'!E$110</f>
        <v>0</v>
      </c>
      <c r="P379" s="475"/>
      <c r="Q379" s="475" t="s">
        <v>490</v>
      </c>
      <c r="R379" s="475"/>
    </row>
    <row r="380" spans="1:18" x14ac:dyDescent="0.2">
      <c r="A380" s="422">
        <f t="shared" si="12"/>
        <v>53456.919999999343</v>
      </c>
      <c r="B380" s="475"/>
      <c r="C380" s="9"/>
      <c r="D380" s="9"/>
      <c r="E380" s="9"/>
      <c r="F380" s="9"/>
      <c r="G380" s="422"/>
      <c r="H380" s="475">
        <v>0</v>
      </c>
      <c r="I380" s="475">
        <v>0</v>
      </c>
      <c r="J380" s="475">
        <v>0</v>
      </c>
      <c r="K380" s="475">
        <v>0</v>
      </c>
      <c r="L380" s="475">
        <v>0</v>
      </c>
      <c r="M380" s="475">
        <v>0</v>
      </c>
      <c r="N380" s="475">
        <f t="shared" si="11"/>
        <v>0</v>
      </c>
      <c r="O380" s="66">
        <f>'Vero Monthly Peaks'!F$110</f>
        <v>0</v>
      </c>
      <c r="P380" s="475"/>
      <c r="Q380" s="475" t="s">
        <v>489</v>
      </c>
      <c r="R380" s="475"/>
    </row>
    <row r="381" spans="1:18" x14ac:dyDescent="0.2">
      <c r="A381" s="422">
        <f t="shared" si="12"/>
        <v>53487.339999999342</v>
      </c>
      <c r="B381" s="475"/>
      <c r="C381" s="9"/>
      <c r="D381" s="9"/>
      <c r="E381" s="9"/>
      <c r="F381" s="9"/>
      <c r="G381" s="422"/>
      <c r="H381" s="475">
        <v>0</v>
      </c>
      <c r="I381" s="475">
        <v>0</v>
      </c>
      <c r="J381" s="475">
        <v>0</v>
      </c>
      <c r="K381" s="475">
        <v>0</v>
      </c>
      <c r="L381" s="475">
        <v>0</v>
      </c>
      <c r="M381" s="475">
        <v>0</v>
      </c>
      <c r="N381" s="475">
        <f t="shared" si="11"/>
        <v>0</v>
      </c>
      <c r="O381" s="66">
        <f>'Vero Monthly Peaks'!G$110</f>
        <v>0</v>
      </c>
      <c r="P381" s="475"/>
      <c r="Q381" s="475" t="s">
        <v>488</v>
      </c>
      <c r="R381" s="475"/>
    </row>
    <row r="382" spans="1:18" x14ac:dyDescent="0.2">
      <c r="A382" s="422">
        <f t="shared" si="12"/>
        <v>53517.75999999934</v>
      </c>
      <c r="B382" s="475"/>
      <c r="C382" s="9"/>
      <c r="D382" s="9"/>
      <c r="E382" s="9"/>
      <c r="F382" s="9"/>
      <c r="G382" s="422"/>
      <c r="H382" s="475">
        <v>0</v>
      </c>
      <c r="I382" s="475">
        <v>0</v>
      </c>
      <c r="J382" s="475">
        <v>0</v>
      </c>
      <c r="K382" s="475">
        <v>0</v>
      </c>
      <c r="L382" s="475">
        <v>0</v>
      </c>
      <c r="M382" s="475">
        <v>0</v>
      </c>
      <c r="N382" s="475">
        <f t="shared" si="11"/>
        <v>0</v>
      </c>
      <c r="O382" s="66">
        <f>'Vero Monthly Peaks'!H$110</f>
        <v>0</v>
      </c>
      <c r="P382" s="475"/>
      <c r="Q382" s="475" t="s">
        <v>487</v>
      </c>
      <c r="R382" s="475"/>
    </row>
    <row r="383" spans="1:18" x14ac:dyDescent="0.2">
      <c r="A383" s="422">
        <f t="shared" si="12"/>
        <v>53548.179999999338</v>
      </c>
      <c r="B383" s="475"/>
      <c r="C383" s="9"/>
      <c r="D383" s="9"/>
      <c r="E383" s="9"/>
      <c r="F383" s="9"/>
      <c r="G383" s="422"/>
      <c r="H383" s="475">
        <v>0</v>
      </c>
      <c r="I383" s="475">
        <v>0</v>
      </c>
      <c r="J383" s="475">
        <v>0</v>
      </c>
      <c r="K383" s="475">
        <v>0</v>
      </c>
      <c r="L383" s="475">
        <v>0</v>
      </c>
      <c r="M383" s="475">
        <v>0</v>
      </c>
      <c r="N383" s="475">
        <f t="shared" si="11"/>
        <v>0</v>
      </c>
      <c r="O383" s="66">
        <f>'Vero Monthly Peaks'!I$110</f>
        <v>0</v>
      </c>
      <c r="P383" s="475"/>
      <c r="Q383" s="475" t="s">
        <v>486</v>
      </c>
      <c r="R383" s="475"/>
    </row>
    <row r="384" spans="1:18" x14ac:dyDescent="0.2">
      <c r="A384" s="422">
        <f t="shared" si="12"/>
        <v>53578.599999999336</v>
      </c>
      <c r="B384" s="475"/>
      <c r="C384" s="9"/>
      <c r="D384" s="9"/>
      <c r="E384" s="9"/>
      <c r="F384" s="9"/>
      <c r="G384" s="422"/>
      <c r="H384" s="475">
        <v>0</v>
      </c>
      <c r="I384" s="475">
        <v>0</v>
      </c>
      <c r="J384" s="475">
        <v>0</v>
      </c>
      <c r="K384" s="475">
        <v>0</v>
      </c>
      <c r="L384" s="475">
        <v>0</v>
      </c>
      <c r="M384" s="475">
        <v>0</v>
      </c>
      <c r="N384" s="475">
        <f t="shared" si="11"/>
        <v>0</v>
      </c>
      <c r="O384" s="66">
        <f>'Vero Monthly Peaks'!J$110</f>
        <v>0</v>
      </c>
      <c r="P384" s="475"/>
      <c r="Q384" s="475" t="s">
        <v>485</v>
      </c>
      <c r="R384" s="475"/>
    </row>
    <row r="385" spans="1:18" x14ac:dyDescent="0.2">
      <c r="A385" s="422">
        <f t="shared" si="12"/>
        <v>53609.019999999335</v>
      </c>
      <c r="B385" s="475"/>
      <c r="C385" s="9"/>
      <c r="D385" s="9"/>
      <c r="E385" s="9"/>
      <c r="F385" s="9"/>
      <c r="G385" s="422"/>
      <c r="H385" s="475">
        <v>0</v>
      </c>
      <c r="I385" s="475">
        <v>0</v>
      </c>
      <c r="J385" s="475">
        <v>0</v>
      </c>
      <c r="K385" s="475">
        <v>0</v>
      </c>
      <c r="L385" s="475">
        <v>0</v>
      </c>
      <c r="M385" s="475">
        <v>0</v>
      </c>
      <c r="N385" s="475">
        <f t="shared" si="11"/>
        <v>0</v>
      </c>
      <c r="O385" s="66">
        <f>'Vero Monthly Peaks'!K$110</f>
        <v>0</v>
      </c>
      <c r="P385" s="475"/>
      <c r="Q385" s="475" t="s">
        <v>484</v>
      </c>
      <c r="R385" s="475"/>
    </row>
    <row r="386" spans="1:18" x14ac:dyDescent="0.2">
      <c r="A386" s="422">
        <f t="shared" si="12"/>
        <v>53639.439999999333</v>
      </c>
      <c r="B386" s="475"/>
      <c r="C386" s="9"/>
      <c r="D386" s="9"/>
      <c r="E386" s="9"/>
      <c r="F386" s="9"/>
      <c r="G386" s="422"/>
      <c r="H386" s="475">
        <v>0</v>
      </c>
      <c r="I386" s="475">
        <v>0</v>
      </c>
      <c r="J386" s="475">
        <v>0</v>
      </c>
      <c r="K386" s="475">
        <v>0</v>
      </c>
      <c r="L386" s="475">
        <v>0</v>
      </c>
      <c r="M386" s="475">
        <v>0</v>
      </c>
      <c r="N386" s="475">
        <f t="shared" si="11"/>
        <v>0</v>
      </c>
      <c r="O386" s="66">
        <f>'Vero Monthly Peaks'!L$110</f>
        <v>0</v>
      </c>
      <c r="P386" s="475"/>
      <c r="Q386" s="475" t="s">
        <v>483</v>
      </c>
      <c r="R386" s="475"/>
    </row>
    <row r="387" spans="1:18" x14ac:dyDescent="0.2">
      <c r="A387" s="422">
        <f t="shared" si="12"/>
        <v>53669.859999999331</v>
      </c>
      <c r="B387" s="475"/>
      <c r="C387" s="9"/>
      <c r="D387" s="9"/>
      <c r="E387" s="9"/>
      <c r="F387" s="9"/>
      <c r="G387" s="422"/>
      <c r="H387" s="475">
        <v>0</v>
      </c>
      <c r="I387" s="475">
        <v>0</v>
      </c>
      <c r="J387" s="475">
        <v>0</v>
      </c>
      <c r="K387" s="475">
        <v>0</v>
      </c>
      <c r="L387" s="475">
        <v>0</v>
      </c>
      <c r="M387" s="475">
        <v>0</v>
      </c>
      <c r="N387" s="475">
        <f t="shared" si="11"/>
        <v>0</v>
      </c>
      <c r="O387" s="66">
        <f>'Vero Monthly Peaks'!M$110</f>
        <v>0</v>
      </c>
      <c r="P387" s="475"/>
      <c r="Q387" s="475" t="s">
        <v>482</v>
      </c>
      <c r="R387" s="475"/>
    </row>
    <row r="388" spans="1:18" x14ac:dyDescent="0.2">
      <c r="A388" s="422">
        <f t="shared" si="12"/>
        <v>53700.279999999329</v>
      </c>
      <c r="B388" s="475"/>
      <c r="C388" s="9"/>
      <c r="D388" s="9"/>
      <c r="E388" s="9"/>
      <c r="F388" s="9"/>
      <c r="G388" s="422"/>
      <c r="H388" s="475">
        <v>0</v>
      </c>
      <c r="I388" s="475">
        <v>0</v>
      </c>
      <c r="J388" s="475">
        <v>0</v>
      </c>
      <c r="K388" s="475">
        <v>0</v>
      </c>
      <c r="L388" s="475">
        <v>0</v>
      </c>
      <c r="M388" s="475">
        <v>0</v>
      </c>
      <c r="N388" s="475">
        <f t="shared" ref="N388:N451" si="13">SUM(J388:M388)</f>
        <v>0</v>
      </c>
      <c r="O388" s="66">
        <f>'Vero Monthly Peaks'!B$111</f>
        <v>0</v>
      </c>
      <c r="P388" s="475"/>
      <c r="Q388" s="475" t="s">
        <v>493</v>
      </c>
      <c r="R388" s="475"/>
    </row>
    <row r="389" spans="1:18" x14ac:dyDescent="0.2">
      <c r="A389" s="422">
        <f t="shared" ref="A389:A452" si="14">+A388+30.42</f>
        <v>53730.699999999328</v>
      </c>
      <c r="B389" s="475"/>
      <c r="C389" s="9"/>
      <c r="D389" s="9"/>
      <c r="E389" s="9"/>
      <c r="F389" s="9"/>
      <c r="G389" s="422"/>
      <c r="H389" s="475">
        <v>0</v>
      </c>
      <c r="I389" s="475">
        <v>0</v>
      </c>
      <c r="J389" s="475">
        <v>0</v>
      </c>
      <c r="K389" s="475">
        <v>0</v>
      </c>
      <c r="L389" s="475">
        <v>0</v>
      </c>
      <c r="M389" s="475">
        <v>0</v>
      </c>
      <c r="N389" s="475">
        <f t="shared" si="13"/>
        <v>0</v>
      </c>
      <c r="O389" s="66">
        <f>'Vero Monthly Peaks'!C$111</f>
        <v>0</v>
      </c>
      <c r="P389" s="475"/>
      <c r="Q389" s="475" t="s">
        <v>492</v>
      </c>
      <c r="R389" s="475"/>
    </row>
    <row r="390" spans="1:18" x14ac:dyDescent="0.2">
      <c r="A390" s="422">
        <f t="shared" si="14"/>
        <v>53761.119999999326</v>
      </c>
      <c r="B390" s="475"/>
      <c r="C390" s="9"/>
      <c r="D390" s="9"/>
      <c r="E390" s="9"/>
      <c r="F390" s="9"/>
      <c r="G390" s="422"/>
      <c r="H390" s="475">
        <v>0</v>
      </c>
      <c r="I390" s="475">
        <v>0</v>
      </c>
      <c r="J390" s="475">
        <v>0</v>
      </c>
      <c r="K390" s="475">
        <v>0</v>
      </c>
      <c r="L390" s="475">
        <v>0</v>
      </c>
      <c r="M390" s="475">
        <v>0</v>
      </c>
      <c r="N390" s="475">
        <f t="shared" si="13"/>
        <v>0</v>
      </c>
      <c r="O390" s="66">
        <f>'Vero Monthly Peaks'!D$111</f>
        <v>0</v>
      </c>
      <c r="P390" s="475"/>
      <c r="Q390" s="475" t="s">
        <v>491</v>
      </c>
      <c r="R390" s="475"/>
    </row>
    <row r="391" spans="1:18" x14ac:dyDescent="0.2">
      <c r="A391" s="422">
        <f t="shared" si="14"/>
        <v>53791.539999999324</v>
      </c>
      <c r="B391" s="475"/>
      <c r="C391" s="9"/>
      <c r="D391" s="9"/>
      <c r="E391" s="9"/>
      <c r="F391" s="9"/>
      <c r="G391" s="422"/>
      <c r="H391" s="475">
        <v>0</v>
      </c>
      <c r="I391" s="475">
        <v>0</v>
      </c>
      <c r="J391" s="475">
        <v>0</v>
      </c>
      <c r="K391" s="475">
        <v>0</v>
      </c>
      <c r="L391" s="475">
        <v>0</v>
      </c>
      <c r="M391" s="475">
        <v>0</v>
      </c>
      <c r="N391" s="475">
        <f t="shared" si="13"/>
        <v>0</v>
      </c>
      <c r="O391" s="66">
        <f>'Vero Monthly Peaks'!E$111</f>
        <v>0</v>
      </c>
      <c r="P391" s="475"/>
      <c r="Q391" s="475" t="s">
        <v>490</v>
      </c>
      <c r="R391" s="475"/>
    </row>
    <row r="392" spans="1:18" x14ac:dyDescent="0.2">
      <c r="A392" s="422">
        <f t="shared" si="14"/>
        <v>53821.959999999322</v>
      </c>
      <c r="B392" s="475"/>
      <c r="C392" s="9"/>
      <c r="D392" s="9"/>
      <c r="E392" s="9"/>
      <c r="F392" s="9"/>
      <c r="G392" s="422"/>
      <c r="H392" s="475">
        <v>0</v>
      </c>
      <c r="I392" s="475">
        <v>0</v>
      </c>
      <c r="J392" s="475">
        <v>0</v>
      </c>
      <c r="K392" s="475">
        <v>0</v>
      </c>
      <c r="L392" s="475">
        <v>0</v>
      </c>
      <c r="M392" s="475">
        <v>0</v>
      </c>
      <c r="N392" s="475">
        <f t="shared" si="13"/>
        <v>0</v>
      </c>
      <c r="O392" s="66">
        <f>'Vero Monthly Peaks'!F$111</f>
        <v>0</v>
      </c>
      <c r="P392" s="475"/>
      <c r="Q392" s="475" t="s">
        <v>489</v>
      </c>
      <c r="R392" s="475"/>
    </row>
    <row r="393" spans="1:18" x14ac:dyDescent="0.2">
      <c r="A393" s="422">
        <f t="shared" si="14"/>
        <v>53852.379999999321</v>
      </c>
      <c r="B393" s="475"/>
      <c r="C393" s="9"/>
      <c r="D393" s="9"/>
      <c r="E393" s="9"/>
      <c r="F393" s="9"/>
      <c r="G393" s="422"/>
      <c r="H393" s="475">
        <v>0</v>
      </c>
      <c r="I393" s="475">
        <v>0</v>
      </c>
      <c r="J393" s="475">
        <v>0</v>
      </c>
      <c r="K393" s="475">
        <v>0</v>
      </c>
      <c r="L393" s="475">
        <v>0</v>
      </c>
      <c r="M393" s="475">
        <v>0</v>
      </c>
      <c r="N393" s="475">
        <f t="shared" si="13"/>
        <v>0</v>
      </c>
      <c r="O393" s="66">
        <f>'Vero Monthly Peaks'!G$111</f>
        <v>0</v>
      </c>
      <c r="P393" s="475"/>
      <c r="Q393" s="475" t="s">
        <v>488</v>
      </c>
      <c r="R393" s="475"/>
    </row>
    <row r="394" spans="1:18" x14ac:dyDescent="0.2">
      <c r="A394" s="422">
        <f t="shared" si="14"/>
        <v>53882.799999999319</v>
      </c>
      <c r="B394" s="475"/>
      <c r="C394" s="9"/>
      <c r="D394" s="9"/>
      <c r="E394" s="9"/>
      <c r="F394" s="9"/>
      <c r="G394" s="422"/>
      <c r="H394" s="475">
        <v>0</v>
      </c>
      <c r="I394" s="475">
        <v>0</v>
      </c>
      <c r="J394" s="475">
        <v>0</v>
      </c>
      <c r="K394" s="475">
        <v>0</v>
      </c>
      <c r="L394" s="475">
        <v>0</v>
      </c>
      <c r="M394" s="475">
        <v>0</v>
      </c>
      <c r="N394" s="475">
        <f t="shared" si="13"/>
        <v>0</v>
      </c>
      <c r="O394" s="66">
        <f>'Vero Monthly Peaks'!H$111</f>
        <v>0</v>
      </c>
      <c r="P394" s="475"/>
      <c r="Q394" s="475" t="s">
        <v>487</v>
      </c>
      <c r="R394" s="475"/>
    </row>
    <row r="395" spans="1:18" x14ac:dyDescent="0.2">
      <c r="A395" s="422">
        <f t="shared" si="14"/>
        <v>53913.219999999317</v>
      </c>
      <c r="B395" s="475"/>
      <c r="C395" s="9"/>
      <c r="D395" s="9"/>
      <c r="E395" s="9"/>
      <c r="F395" s="9"/>
      <c r="G395" s="422"/>
      <c r="H395" s="475">
        <v>0</v>
      </c>
      <c r="I395" s="475">
        <v>0</v>
      </c>
      <c r="J395" s="475">
        <v>0</v>
      </c>
      <c r="K395" s="475">
        <v>0</v>
      </c>
      <c r="L395" s="475">
        <v>0</v>
      </c>
      <c r="M395" s="475">
        <v>0</v>
      </c>
      <c r="N395" s="475">
        <f t="shared" si="13"/>
        <v>0</v>
      </c>
      <c r="O395" s="66">
        <f>'Vero Monthly Peaks'!I$111</f>
        <v>0</v>
      </c>
      <c r="P395" s="475"/>
      <c r="Q395" s="475" t="s">
        <v>486</v>
      </c>
      <c r="R395" s="475"/>
    </row>
    <row r="396" spans="1:18" x14ac:dyDescent="0.2">
      <c r="A396" s="422">
        <f t="shared" si="14"/>
        <v>53943.639999999315</v>
      </c>
      <c r="B396" s="475"/>
      <c r="C396" s="9"/>
      <c r="D396" s="9"/>
      <c r="E396" s="9"/>
      <c r="F396" s="9"/>
      <c r="G396" s="422"/>
      <c r="H396" s="475">
        <v>0</v>
      </c>
      <c r="I396" s="475">
        <v>0</v>
      </c>
      <c r="J396" s="475">
        <v>0</v>
      </c>
      <c r="K396" s="475">
        <v>0</v>
      </c>
      <c r="L396" s="475">
        <v>0</v>
      </c>
      <c r="M396" s="475">
        <v>0</v>
      </c>
      <c r="N396" s="475">
        <f t="shared" si="13"/>
        <v>0</v>
      </c>
      <c r="O396" s="66">
        <f>'Vero Monthly Peaks'!J$111</f>
        <v>0</v>
      </c>
      <c r="P396" s="475"/>
      <c r="Q396" s="475" t="s">
        <v>485</v>
      </c>
      <c r="R396" s="475"/>
    </row>
    <row r="397" spans="1:18" x14ac:dyDescent="0.2">
      <c r="A397" s="422">
        <f t="shared" si="14"/>
        <v>53974.059999999314</v>
      </c>
      <c r="B397" s="475"/>
      <c r="C397" s="9"/>
      <c r="D397" s="9"/>
      <c r="E397" s="9"/>
      <c r="F397" s="9"/>
      <c r="G397" s="422"/>
      <c r="H397" s="475">
        <v>0</v>
      </c>
      <c r="I397" s="475">
        <v>0</v>
      </c>
      <c r="J397" s="475">
        <v>0</v>
      </c>
      <c r="K397" s="475">
        <v>0</v>
      </c>
      <c r="L397" s="475">
        <v>0</v>
      </c>
      <c r="M397" s="475">
        <v>0</v>
      </c>
      <c r="N397" s="475">
        <f t="shared" si="13"/>
        <v>0</v>
      </c>
      <c r="O397" s="66">
        <f>'Vero Monthly Peaks'!K$111</f>
        <v>0</v>
      </c>
      <c r="P397" s="475"/>
      <c r="Q397" s="475" t="s">
        <v>484</v>
      </c>
      <c r="R397" s="475"/>
    </row>
    <row r="398" spans="1:18" x14ac:dyDescent="0.2">
      <c r="A398" s="422">
        <f t="shared" si="14"/>
        <v>54004.479999999312</v>
      </c>
      <c r="B398" s="475"/>
      <c r="C398" s="9"/>
      <c r="D398" s="9"/>
      <c r="E398" s="9"/>
      <c r="F398" s="9"/>
      <c r="G398" s="422"/>
      <c r="H398" s="475">
        <v>0</v>
      </c>
      <c r="I398" s="475">
        <v>0</v>
      </c>
      <c r="J398" s="475">
        <v>0</v>
      </c>
      <c r="K398" s="475">
        <v>0</v>
      </c>
      <c r="L398" s="475">
        <v>0</v>
      </c>
      <c r="M398" s="475">
        <v>0</v>
      </c>
      <c r="N398" s="475">
        <f t="shared" si="13"/>
        <v>0</v>
      </c>
      <c r="O398" s="66">
        <f>'Vero Monthly Peaks'!L$111</f>
        <v>0</v>
      </c>
      <c r="P398" s="475"/>
      <c r="Q398" s="475" t="s">
        <v>483</v>
      </c>
      <c r="R398" s="475"/>
    </row>
    <row r="399" spans="1:18" x14ac:dyDescent="0.2">
      <c r="A399" s="422">
        <f t="shared" si="14"/>
        <v>54034.89999999931</v>
      </c>
      <c r="B399" s="475"/>
      <c r="C399" s="9"/>
      <c r="D399" s="9"/>
      <c r="E399" s="9"/>
      <c r="F399" s="9"/>
      <c r="G399" s="422"/>
      <c r="H399" s="475">
        <v>0</v>
      </c>
      <c r="I399" s="475">
        <v>0</v>
      </c>
      <c r="J399" s="475">
        <v>0</v>
      </c>
      <c r="K399" s="475">
        <v>0</v>
      </c>
      <c r="L399" s="475">
        <v>0</v>
      </c>
      <c r="M399" s="475">
        <v>0</v>
      </c>
      <c r="N399" s="475">
        <f t="shared" si="13"/>
        <v>0</v>
      </c>
      <c r="O399" s="66">
        <f>'Vero Monthly Peaks'!M$111</f>
        <v>0</v>
      </c>
      <c r="P399" s="475"/>
      <c r="Q399" s="475" t="s">
        <v>482</v>
      </c>
      <c r="R399" s="475"/>
    </row>
    <row r="400" spans="1:18" x14ac:dyDescent="0.2">
      <c r="A400" s="422">
        <f t="shared" si="14"/>
        <v>54065.319999999308</v>
      </c>
      <c r="B400" s="475"/>
      <c r="C400" s="9"/>
      <c r="D400" s="9"/>
      <c r="E400" s="9"/>
      <c r="F400" s="9"/>
      <c r="G400" s="422"/>
      <c r="H400" s="475">
        <v>0</v>
      </c>
      <c r="I400" s="475">
        <v>0</v>
      </c>
      <c r="J400" s="475">
        <v>0</v>
      </c>
      <c r="K400" s="475">
        <v>0</v>
      </c>
      <c r="L400" s="475">
        <v>0</v>
      </c>
      <c r="M400" s="475">
        <v>0</v>
      </c>
      <c r="N400" s="475">
        <f t="shared" si="13"/>
        <v>0</v>
      </c>
      <c r="O400" s="66">
        <f>'Vero Monthly Peaks'!B$112</f>
        <v>0</v>
      </c>
      <c r="P400" s="475"/>
      <c r="Q400" s="475" t="s">
        <v>493</v>
      </c>
      <c r="R400" s="475"/>
    </row>
    <row r="401" spans="1:18" x14ac:dyDescent="0.2">
      <c r="A401" s="422">
        <f t="shared" si="14"/>
        <v>54095.739999999307</v>
      </c>
      <c r="B401" s="475"/>
      <c r="C401" s="9"/>
      <c r="D401" s="9"/>
      <c r="E401" s="9"/>
      <c r="F401" s="9"/>
      <c r="G401" s="422"/>
      <c r="H401" s="475">
        <v>0</v>
      </c>
      <c r="I401" s="475">
        <v>0</v>
      </c>
      <c r="J401" s="475">
        <v>0</v>
      </c>
      <c r="K401" s="475">
        <v>0</v>
      </c>
      <c r="L401" s="475">
        <v>0</v>
      </c>
      <c r="M401" s="475">
        <v>0</v>
      </c>
      <c r="N401" s="475">
        <f t="shared" si="13"/>
        <v>0</v>
      </c>
      <c r="O401" s="66">
        <f>'Vero Monthly Peaks'!C$112</f>
        <v>0</v>
      </c>
      <c r="P401" s="475"/>
      <c r="Q401" s="475" t="s">
        <v>492</v>
      </c>
      <c r="R401" s="475"/>
    </row>
    <row r="402" spans="1:18" x14ac:dyDescent="0.2">
      <c r="A402" s="422">
        <f t="shared" si="14"/>
        <v>54126.159999999305</v>
      </c>
      <c r="B402" s="475"/>
      <c r="C402" s="9"/>
      <c r="D402" s="9"/>
      <c r="E402" s="9"/>
      <c r="F402" s="9"/>
      <c r="G402" s="422"/>
      <c r="H402" s="475">
        <v>0</v>
      </c>
      <c r="I402" s="475">
        <v>0</v>
      </c>
      <c r="J402" s="475">
        <v>0</v>
      </c>
      <c r="K402" s="475">
        <v>0</v>
      </c>
      <c r="L402" s="475">
        <v>0</v>
      </c>
      <c r="M402" s="475">
        <v>0</v>
      </c>
      <c r="N402" s="475">
        <f t="shared" si="13"/>
        <v>0</v>
      </c>
      <c r="O402" s="66">
        <f>'Vero Monthly Peaks'!D$112</f>
        <v>0</v>
      </c>
      <c r="P402" s="475"/>
      <c r="Q402" s="475" t="s">
        <v>491</v>
      </c>
      <c r="R402" s="475"/>
    </row>
    <row r="403" spans="1:18" x14ac:dyDescent="0.2">
      <c r="A403" s="422">
        <f t="shared" si="14"/>
        <v>54156.579999999303</v>
      </c>
      <c r="B403" s="475"/>
      <c r="C403" s="9"/>
      <c r="D403" s="9"/>
      <c r="E403" s="9"/>
      <c r="F403" s="9"/>
      <c r="G403" s="422"/>
      <c r="H403" s="475">
        <v>0</v>
      </c>
      <c r="I403" s="475">
        <v>0</v>
      </c>
      <c r="J403" s="475">
        <v>0</v>
      </c>
      <c r="K403" s="475">
        <v>0</v>
      </c>
      <c r="L403" s="475">
        <v>0</v>
      </c>
      <c r="M403" s="475">
        <v>0</v>
      </c>
      <c r="N403" s="475">
        <f t="shared" si="13"/>
        <v>0</v>
      </c>
      <c r="O403" s="66">
        <f>'Vero Monthly Peaks'!E$112</f>
        <v>0</v>
      </c>
      <c r="P403" s="475"/>
      <c r="Q403" s="475" t="s">
        <v>490</v>
      </c>
      <c r="R403" s="475"/>
    </row>
    <row r="404" spans="1:18" x14ac:dyDescent="0.2">
      <c r="A404" s="422">
        <f t="shared" si="14"/>
        <v>54186.999999999302</v>
      </c>
      <c r="B404" s="475"/>
      <c r="C404" s="9"/>
      <c r="D404" s="9"/>
      <c r="E404" s="9"/>
      <c r="F404" s="9"/>
      <c r="G404" s="422"/>
      <c r="H404" s="475">
        <v>0</v>
      </c>
      <c r="I404" s="475">
        <v>0</v>
      </c>
      <c r="J404" s="475">
        <v>0</v>
      </c>
      <c r="K404" s="475">
        <v>0</v>
      </c>
      <c r="L404" s="475">
        <v>0</v>
      </c>
      <c r="M404" s="475">
        <v>0</v>
      </c>
      <c r="N404" s="475">
        <f t="shared" si="13"/>
        <v>0</v>
      </c>
      <c r="O404" s="66">
        <f>'Vero Monthly Peaks'!F$112</f>
        <v>0</v>
      </c>
      <c r="P404" s="475"/>
      <c r="Q404" s="475" t="s">
        <v>489</v>
      </c>
      <c r="R404" s="475"/>
    </row>
    <row r="405" spans="1:18" x14ac:dyDescent="0.2">
      <c r="A405" s="422">
        <f t="shared" si="14"/>
        <v>54217.4199999993</v>
      </c>
      <c r="B405" s="475"/>
      <c r="C405" s="9"/>
      <c r="D405" s="9"/>
      <c r="E405" s="9"/>
      <c r="F405" s="9"/>
      <c r="G405" s="422"/>
      <c r="H405" s="475">
        <v>0</v>
      </c>
      <c r="I405" s="475">
        <v>0</v>
      </c>
      <c r="J405" s="475">
        <v>0</v>
      </c>
      <c r="K405" s="475">
        <v>0</v>
      </c>
      <c r="L405" s="475">
        <v>0</v>
      </c>
      <c r="M405" s="475">
        <v>0</v>
      </c>
      <c r="N405" s="475">
        <f t="shared" si="13"/>
        <v>0</v>
      </c>
      <c r="O405" s="66">
        <f>'Vero Monthly Peaks'!G$112</f>
        <v>0</v>
      </c>
      <c r="P405" s="475"/>
      <c r="Q405" s="475" t="s">
        <v>488</v>
      </c>
      <c r="R405" s="475"/>
    </row>
    <row r="406" spans="1:18" x14ac:dyDescent="0.2">
      <c r="A406" s="422">
        <f t="shared" si="14"/>
        <v>54247.839999999298</v>
      </c>
      <c r="B406" s="475"/>
      <c r="C406" s="9"/>
      <c r="D406" s="9"/>
      <c r="E406" s="9"/>
      <c r="F406" s="9"/>
      <c r="G406" s="422"/>
      <c r="H406" s="475">
        <v>0</v>
      </c>
      <c r="I406" s="475">
        <v>0</v>
      </c>
      <c r="J406" s="475">
        <v>0</v>
      </c>
      <c r="K406" s="475">
        <v>0</v>
      </c>
      <c r="L406" s="475">
        <v>0</v>
      </c>
      <c r="M406" s="475">
        <v>0</v>
      </c>
      <c r="N406" s="475">
        <f t="shared" si="13"/>
        <v>0</v>
      </c>
      <c r="O406" s="66">
        <f>'Vero Monthly Peaks'!H$112</f>
        <v>0</v>
      </c>
      <c r="P406" s="475"/>
      <c r="Q406" s="475" t="s">
        <v>487</v>
      </c>
      <c r="R406" s="475"/>
    </row>
    <row r="407" spans="1:18" x14ac:dyDescent="0.2">
      <c r="A407" s="422">
        <f t="shared" si="14"/>
        <v>54278.259999999296</v>
      </c>
      <c r="B407" s="475"/>
      <c r="C407" s="9"/>
      <c r="D407" s="9"/>
      <c r="E407" s="9"/>
      <c r="F407" s="9"/>
      <c r="G407" s="422"/>
      <c r="H407" s="475">
        <v>0</v>
      </c>
      <c r="I407" s="475">
        <v>0</v>
      </c>
      <c r="J407" s="475">
        <v>0</v>
      </c>
      <c r="K407" s="475">
        <v>0</v>
      </c>
      <c r="L407" s="475">
        <v>0</v>
      </c>
      <c r="M407" s="475">
        <v>0</v>
      </c>
      <c r="N407" s="475">
        <f t="shared" si="13"/>
        <v>0</v>
      </c>
      <c r="O407" s="66">
        <f>'Vero Monthly Peaks'!I$112</f>
        <v>0</v>
      </c>
      <c r="P407" s="475"/>
      <c r="Q407" s="475" t="s">
        <v>486</v>
      </c>
      <c r="R407" s="475"/>
    </row>
    <row r="408" spans="1:18" x14ac:dyDescent="0.2">
      <c r="A408" s="422">
        <f t="shared" si="14"/>
        <v>54308.679999999295</v>
      </c>
      <c r="B408" s="475"/>
      <c r="C408" s="9"/>
      <c r="D408" s="9"/>
      <c r="E408" s="9"/>
      <c r="F408" s="9"/>
      <c r="G408" s="422"/>
      <c r="H408" s="475">
        <v>0</v>
      </c>
      <c r="I408" s="475">
        <v>0</v>
      </c>
      <c r="J408" s="475">
        <v>0</v>
      </c>
      <c r="K408" s="475">
        <v>0</v>
      </c>
      <c r="L408" s="475">
        <v>0</v>
      </c>
      <c r="M408" s="475">
        <v>0</v>
      </c>
      <c r="N408" s="475">
        <f t="shared" si="13"/>
        <v>0</v>
      </c>
      <c r="O408" s="66">
        <f>'Vero Monthly Peaks'!J$112</f>
        <v>0</v>
      </c>
      <c r="P408" s="475"/>
      <c r="Q408" s="475" t="s">
        <v>485</v>
      </c>
      <c r="R408" s="475"/>
    </row>
    <row r="409" spans="1:18" x14ac:dyDescent="0.2">
      <c r="A409" s="422">
        <f t="shared" si="14"/>
        <v>54339.099999999293</v>
      </c>
      <c r="B409" s="475"/>
      <c r="C409" s="9"/>
      <c r="D409" s="9"/>
      <c r="E409" s="9"/>
      <c r="F409" s="9"/>
      <c r="G409" s="422"/>
      <c r="H409" s="475">
        <v>0</v>
      </c>
      <c r="I409" s="475">
        <v>0</v>
      </c>
      <c r="J409" s="475">
        <v>0</v>
      </c>
      <c r="K409" s="475">
        <v>0</v>
      </c>
      <c r="L409" s="475">
        <v>0</v>
      </c>
      <c r="M409" s="475">
        <v>0</v>
      </c>
      <c r="N409" s="475">
        <f t="shared" si="13"/>
        <v>0</v>
      </c>
      <c r="O409" s="66">
        <f>'Vero Monthly Peaks'!K$112</f>
        <v>0</v>
      </c>
      <c r="P409" s="475"/>
      <c r="Q409" s="475" t="s">
        <v>484</v>
      </c>
      <c r="R409" s="475"/>
    </row>
    <row r="410" spans="1:18" x14ac:dyDescent="0.2">
      <c r="A410" s="422">
        <f t="shared" si="14"/>
        <v>54369.519999999291</v>
      </c>
      <c r="B410" s="475"/>
      <c r="C410" s="9"/>
      <c r="D410" s="9"/>
      <c r="E410" s="9"/>
      <c r="F410" s="9"/>
      <c r="G410" s="422"/>
      <c r="H410" s="475">
        <v>0</v>
      </c>
      <c r="I410" s="475">
        <v>0</v>
      </c>
      <c r="J410" s="475">
        <v>0</v>
      </c>
      <c r="K410" s="475">
        <v>0</v>
      </c>
      <c r="L410" s="475">
        <v>0</v>
      </c>
      <c r="M410" s="475">
        <v>0</v>
      </c>
      <c r="N410" s="475">
        <f t="shared" si="13"/>
        <v>0</v>
      </c>
      <c r="O410" s="66">
        <f>'Vero Monthly Peaks'!L$112</f>
        <v>0</v>
      </c>
      <c r="P410" s="475"/>
      <c r="Q410" s="475" t="s">
        <v>483</v>
      </c>
      <c r="R410" s="475"/>
    </row>
    <row r="411" spans="1:18" x14ac:dyDescent="0.2">
      <c r="A411" s="422">
        <f t="shared" si="14"/>
        <v>54399.939999999289</v>
      </c>
      <c r="B411" s="475"/>
      <c r="C411" s="9"/>
      <c r="D411" s="9"/>
      <c r="E411" s="9"/>
      <c r="F411" s="9"/>
      <c r="G411" s="422"/>
      <c r="H411" s="475">
        <v>0</v>
      </c>
      <c r="I411" s="475">
        <v>0</v>
      </c>
      <c r="J411" s="475">
        <v>0</v>
      </c>
      <c r="K411" s="475">
        <v>0</v>
      </c>
      <c r="L411" s="475">
        <v>0</v>
      </c>
      <c r="M411" s="475">
        <v>0</v>
      </c>
      <c r="N411" s="475">
        <f t="shared" si="13"/>
        <v>0</v>
      </c>
      <c r="O411" s="66">
        <f>'Vero Monthly Peaks'!M$112</f>
        <v>0</v>
      </c>
      <c r="P411" s="475"/>
      <c r="Q411" s="475" t="s">
        <v>482</v>
      </c>
      <c r="R411" s="475"/>
    </row>
    <row r="412" spans="1:18" x14ac:dyDescent="0.2">
      <c r="A412" s="422">
        <f t="shared" si="14"/>
        <v>54430.359999999288</v>
      </c>
      <c r="B412" s="475"/>
      <c r="C412" s="9"/>
      <c r="D412" s="9"/>
      <c r="E412" s="9"/>
      <c r="F412" s="9"/>
      <c r="G412" s="422"/>
      <c r="H412" s="475">
        <v>0</v>
      </c>
      <c r="I412" s="475">
        <v>0</v>
      </c>
      <c r="J412" s="475">
        <v>0</v>
      </c>
      <c r="K412" s="475">
        <v>0</v>
      </c>
      <c r="L412" s="475">
        <v>0</v>
      </c>
      <c r="M412" s="475">
        <v>0</v>
      </c>
      <c r="N412" s="475">
        <f t="shared" si="13"/>
        <v>0</v>
      </c>
      <c r="O412" s="66">
        <f>'Vero Monthly Peaks'!B$113</f>
        <v>0</v>
      </c>
      <c r="P412" s="475"/>
      <c r="Q412" s="475" t="s">
        <v>493</v>
      </c>
      <c r="R412" s="475"/>
    </row>
    <row r="413" spans="1:18" x14ac:dyDescent="0.2">
      <c r="A413" s="422">
        <f t="shared" si="14"/>
        <v>54460.779999999286</v>
      </c>
      <c r="B413" s="475"/>
      <c r="C413" s="9"/>
      <c r="D413" s="9"/>
      <c r="E413" s="9"/>
      <c r="F413" s="9"/>
      <c r="G413" s="422"/>
      <c r="H413" s="475">
        <v>0</v>
      </c>
      <c r="I413" s="475">
        <v>0</v>
      </c>
      <c r="J413" s="475">
        <v>0</v>
      </c>
      <c r="K413" s="475">
        <v>0</v>
      </c>
      <c r="L413" s="475">
        <v>0</v>
      </c>
      <c r="M413" s="475">
        <v>0</v>
      </c>
      <c r="N413" s="475">
        <f t="shared" si="13"/>
        <v>0</v>
      </c>
      <c r="O413" s="66">
        <f>'Vero Monthly Peaks'!C$113</f>
        <v>0</v>
      </c>
      <c r="P413" s="475"/>
      <c r="Q413" s="475" t="s">
        <v>492</v>
      </c>
      <c r="R413" s="475"/>
    </row>
    <row r="414" spans="1:18" x14ac:dyDescent="0.2">
      <c r="A414" s="422">
        <f t="shared" si="14"/>
        <v>54491.199999999284</v>
      </c>
      <c r="B414" s="475"/>
      <c r="C414" s="9"/>
      <c r="D414" s="9"/>
      <c r="E414" s="9"/>
      <c r="F414" s="9"/>
      <c r="G414" s="422"/>
      <c r="H414" s="475">
        <v>0</v>
      </c>
      <c r="I414" s="475">
        <v>0</v>
      </c>
      <c r="J414" s="475">
        <v>0</v>
      </c>
      <c r="K414" s="475">
        <v>0</v>
      </c>
      <c r="L414" s="475">
        <v>0</v>
      </c>
      <c r="M414" s="475">
        <v>0</v>
      </c>
      <c r="N414" s="475">
        <f t="shared" si="13"/>
        <v>0</v>
      </c>
      <c r="O414" s="66">
        <f>'Vero Monthly Peaks'!D$113</f>
        <v>0</v>
      </c>
      <c r="P414" s="475"/>
      <c r="Q414" s="475" t="s">
        <v>491</v>
      </c>
      <c r="R414" s="475"/>
    </row>
    <row r="415" spans="1:18" x14ac:dyDescent="0.2">
      <c r="A415" s="422">
        <f t="shared" si="14"/>
        <v>54521.619999999282</v>
      </c>
      <c r="B415" s="475"/>
      <c r="C415" s="9"/>
      <c r="D415" s="9"/>
      <c r="E415" s="9"/>
      <c r="F415" s="9"/>
      <c r="G415" s="422"/>
      <c r="H415" s="475">
        <v>0</v>
      </c>
      <c r="I415" s="475">
        <v>0</v>
      </c>
      <c r="J415" s="475">
        <v>0</v>
      </c>
      <c r="K415" s="475">
        <v>0</v>
      </c>
      <c r="L415" s="475">
        <v>0</v>
      </c>
      <c r="M415" s="475">
        <v>0</v>
      </c>
      <c r="N415" s="475">
        <f t="shared" si="13"/>
        <v>0</v>
      </c>
      <c r="O415" s="66">
        <f>'Vero Monthly Peaks'!E$113</f>
        <v>0</v>
      </c>
      <c r="P415" s="475"/>
      <c r="Q415" s="475" t="s">
        <v>490</v>
      </c>
      <c r="R415" s="475"/>
    </row>
    <row r="416" spans="1:18" x14ac:dyDescent="0.2">
      <c r="A416" s="422">
        <f t="shared" si="14"/>
        <v>54552.039999999281</v>
      </c>
      <c r="B416" s="475"/>
      <c r="C416" s="9"/>
      <c r="D416" s="9"/>
      <c r="E416" s="9"/>
      <c r="F416" s="9"/>
      <c r="G416" s="422"/>
      <c r="H416" s="475">
        <v>0</v>
      </c>
      <c r="I416" s="475">
        <v>0</v>
      </c>
      <c r="J416" s="475">
        <v>0</v>
      </c>
      <c r="K416" s="475">
        <v>0</v>
      </c>
      <c r="L416" s="475">
        <v>0</v>
      </c>
      <c r="M416" s="475">
        <v>0</v>
      </c>
      <c r="N416" s="475">
        <f t="shared" si="13"/>
        <v>0</v>
      </c>
      <c r="O416" s="66">
        <f>'Vero Monthly Peaks'!F$113</f>
        <v>0</v>
      </c>
      <c r="P416" s="475"/>
      <c r="Q416" s="475" t="s">
        <v>489</v>
      </c>
      <c r="R416" s="475"/>
    </row>
    <row r="417" spans="1:18" x14ac:dyDescent="0.2">
      <c r="A417" s="422">
        <f t="shared" si="14"/>
        <v>54582.459999999279</v>
      </c>
      <c r="B417" s="475"/>
      <c r="C417" s="9"/>
      <c r="D417" s="9"/>
      <c r="E417" s="9"/>
      <c r="F417" s="9"/>
      <c r="G417" s="422"/>
      <c r="H417" s="475">
        <v>0</v>
      </c>
      <c r="I417" s="475">
        <v>0</v>
      </c>
      <c r="J417" s="475">
        <v>0</v>
      </c>
      <c r="K417" s="475">
        <v>0</v>
      </c>
      <c r="L417" s="475">
        <v>0</v>
      </c>
      <c r="M417" s="475">
        <v>0</v>
      </c>
      <c r="N417" s="475">
        <f t="shared" si="13"/>
        <v>0</v>
      </c>
      <c r="O417" s="66">
        <f>'Vero Monthly Peaks'!G$113</f>
        <v>0</v>
      </c>
      <c r="P417" s="475"/>
      <c r="Q417" s="475" t="s">
        <v>488</v>
      </c>
      <c r="R417" s="475"/>
    </row>
    <row r="418" spans="1:18" x14ac:dyDescent="0.2">
      <c r="A418" s="422">
        <f t="shared" si="14"/>
        <v>54612.879999999277</v>
      </c>
      <c r="B418" s="475"/>
      <c r="C418" s="9"/>
      <c r="D418" s="9"/>
      <c r="E418" s="9"/>
      <c r="F418" s="9"/>
      <c r="G418" s="422"/>
      <c r="H418" s="475">
        <v>0</v>
      </c>
      <c r="I418" s="475">
        <v>0</v>
      </c>
      <c r="J418" s="475">
        <v>0</v>
      </c>
      <c r="K418" s="475">
        <v>0</v>
      </c>
      <c r="L418" s="475">
        <v>0</v>
      </c>
      <c r="M418" s="475">
        <v>0</v>
      </c>
      <c r="N418" s="475">
        <f t="shared" si="13"/>
        <v>0</v>
      </c>
      <c r="O418" s="66">
        <f>'Vero Monthly Peaks'!H$113</f>
        <v>0</v>
      </c>
      <c r="P418" s="475"/>
      <c r="Q418" s="475" t="s">
        <v>487</v>
      </c>
      <c r="R418" s="475"/>
    </row>
    <row r="419" spans="1:18" x14ac:dyDescent="0.2">
      <c r="A419" s="422">
        <f t="shared" si="14"/>
        <v>54643.299999999275</v>
      </c>
      <c r="B419" s="475"/>
      <c r="C419" s="9"/>
      <c r="D419" s="9"/>
      <c r="E419" s="9"/>
      <c r="F419" s="9"/>
      <c r="G419" s="422"/>
      <c r="H419" s="475">
        <v>0</v>
      </c>
      <c r="I419" s="475">
        <v>0</v>
      </c>
      <c r="J419" s="475">
        <v>0</v>
      </c>
      <c r="K419" s="475">
        <v>0</v>
      </c>
      <c r="L419" s="475">
        <v>0</v>
      </c>
      <c r="M419" s="475">
        <v>0</v>
      </c>
      <c r="N419" s="475">
        <f t="shared" si="13"/>
        <v>0</v>
      </c>
      <c r="O419" s="66">
        <f>'Vero Monthly Peaks'!I$113</f>
        <v>0</v>
      </c>
      <c r="P419" s="475"/>
      <c r="Q419" s="475" t="s">
        <v>486</v>
      </c>
      <c r="R419" s="475"/>
    </row>
    <row r="420" spans="1:18" x14ac:dyDescent="0.2">
      <c r="A420" s="422">
        <f t="shared" si="14"/>
        <v>54673.719999999274</v>
      </c>
      <c r="B420" s="475"/>
      <c r="C420" s="9"/>
      <c r="D420" s="9"/>
      <c r="E420" s="9"/>
      <c r="F420" s="9"/>
      <c r="G420" s="422"/>
      <c r="H420" s="475">
        <v>0</v>
      </c>
      <c r="I420" s="475">
        <v>0</v>
      </c>
      <c r="J420" s="475">
        <v>0</v>
      </c>
      <c r="K420" s="475">
        <v>0</v>
      </c>
      <c r="L420" s="475">
        <v>0</v>
      </c>
      <c r="M420" s="475">
        <v>0</v>
      </c>
      <c r="N420" s="475">
        <f t="shared" si="13"/>
        <v>0</v>
      </c>
      <c r="O420" s="66">
        <f>'Vero Monthly Peaks'!J$113</f>
        <v>0</v>
      </c>
      <c r="P420" s="475"/>
      <c r="Q420" s="475" t="s">
        <v>485</v>
      </c>
      <c r="R420" s="475"/>
    </row>
    <row r="421" spans="1:18" x14ac:dyDescent="0.2">
      <c r="A421" s="422">
        <f t="shared" si="14"/>
        <v>54704.139999999272</v>
      </c>
      <c r="B421" s="475"/>
      <c r="C421" s="9"/>
      <c r="D421" s="9"/>
      <c r="E421" s="9"/>
      <c r="F421" s="9"/>
      <c r="G421" s="422"/>
      <c r="H421" s="475">
        <v>0</v>
      </c>
      <c r="I421" s="475">
        <v>0</v>
      </c>
      <c r="J421" s="475">
        <v>0</v>
      </c>
      <c r="K421" s="475">
        <v>0</v>
      </c>
      <c r="L421" s="475">
        <v>0</v>
      </c>
      <c r="M421" s="475">
        <v>0</v>
      </c>
      <c r="N421" s="475">
        <f t="shared" si="13"/>
        <v>0</v>
      </c>
      <c r="O421" s="66">
        <f>'Vero Monthly Peaks'!K$113</f>
        <v>0</v>
      </c>
      <c r="P421" s="475"/>
      <c r="Q421" s="475" t="s">
        <v>484</v>
      </c>
      <c r="R421" s="475"/>
    </row>
    <row r="422" spans="1:18" x14ac:dyDescent="0.2">
      <c r="A422" s="422">
        <f t="shared" si="14"/>
        <v>54734.55999999927</v>
      </c>
      <c r="B422" s="475"/>
      <c r="C422" s="9"/>
      <c r="D422" s="9"/>
      <c r="E422" s="9"/>
      <c r="F422" s="9"/>
      <c r="G422" s="422"/>
      <c r="H422" s="475">
        <v>0</v>
      </c>
      <c r="I422" s="475">
        <v>0</v>
      </c>
      <c r="J422" s="475">
        <v>0</v>
      </c>
      <c r="K422" s="475">
        <v>0</v>
      </c>
      <c r="L422" s="475">
        <v>0</v>
      </c>
      <c r="M422" s="475">
        <v>0</v>
      </c>
      <c r="N422" s="475">
        <f t="shared" si="13"/>
        <v>0</v>
      </c>
      <c r="O422" s="66">
        <f>'Vero Monthly Peaks'!L$113</f>
        <v>0</v>
      </c>
      <c r="P422" s="475"/>
      <c r="Q422" s="475" t="s">
        <v>483</v>
      </c>
      <c r="R422" s="475"/>
    </row>
    <row r="423" spans="1:18" x14ac:dyDescent="0.2">
      <c r="A423" s="422">
        <f t="shared" si="14"/>
        <v>54764.979999999268</v>
      </c>
      <c r="B423" s="475"/>
      <c r="C423" s="9"/>
      <c r="D423" s="9"/>
      <c r="E423" s="9"/>
      <c r="F423" s="9"/>
      <c r="G423" s="422"/>
      <c r="H423" s="475">
        <v>0</v>
      </c>
      <c r="I423" s="475">
        <v>0</v>
      </c>
      <c r="J423" s="475">
        <v>0</v>
      </c>
      <c r="K423" s="475">
        <v>0</v>
      </c>
      <c r="L423" s="475">
        <v>0</v>
      </c>
      <c r="M423" s="475">
        <v>0</v>
      </c>
      <c r="N423" s="475">
        <f t="shared" si="13"/>
        <v>0</v>
      </c>
      <c r="O423" s="66">
        <f>'Vero Monthly Peaks'!M$113</f>
        <v>0</v>
      </c>
      <c r="P423" s="475"/>
      <c r="Q423" s="475" t="s">
        <v>482</v>
      </c>
      <c r="R423" s="475"/>
    </row>
    <row r="424" spans="1:18" x14ac:dyDescent="0.2">
      <c r="A424" s="422">
        <f t="shared" si="14"/>
        <v>54795.399999999267</v>
      </c>
      <c r="B424" s="475"/>
      <c r="C424" s="9"/>
      <c r="D424" s="9"/>
      <c r="E424" s="9"/>
      <c r="F424" s="9"/>
      <c r="G424" s="422"/>
      <c r="H424" s="475">
        <v>0</v>
      </c>
      <c r="I424" s="475">
        <v>0</v>
      </c>
      <c r="J424" s="475">
        <v>0</v>
      </c>
      <c r="K424" s="475">
        <v>0</v>
      </c>
      <c r="L424" s="475">
        <v>0</v>
      </c>
      <c r="M424" s="475">
        <v>0</v>
      </c>
      <c r="N424" s="475">
        <f t="shared" si="13"/>
        <v>0</v>
      </c>
      <c r="O424" s="66">
        <f>'Vero Monthly Peaks'!B$114</f>
        <v>0</v>
      </c>
      <c r="P424" s="475"/>
      <c r="Q424" s="475" t="s">
        <v>493</v>
      </c>
      <c r="R424" s="475"/>
    </row>
    <row r="425" spans="1:18" x14ac:dyDescent="0.2">
      <c r="A425" s="422">
        <f t="shared" si="14"/>
        <v>54825.819999999265</v>
      </c>
      <c r="B425" s="475"/>
      <c r="C425" s="9"/>
      <c r="D425" s="9"/>
      <c r="E425" s="9"/>
      <c r="F425" s="9"/>
      <c r="G425" s="422"/>
      <c r="H425" s="475">
        <v>0</v>
      </c>
      <c r="I425" s="475">
        <v>0</v>
      </c>
      <c r="J425" s="475">
        <v>0</v>
      </c>
      <c r="K425" s="475">
        <v>0</v>
      </c>
      <c r="L425" s="475">
        <v>0</v>
      </c>
      <c r="M425" s="475">
        <v>0</v>
      </c>
      <c r="N425" s="475">
        <f t="shared" si="13"/>
        <v>0</v>
      </c>
      <c r="O425" s="66">
        <f>'Vero Monthly Peaks'!C$114</f>
        <v>0</v>
      </c>
      <c r="P425" s="475"/>
      <c r="Q425" s="475" t="s">
        <v>492</v>
      </c>
      <c r="R425" s="475"/>
    </row>
    <row r="426" spans="1:18" x14ac:dyDescent="0.2">
      <c r="A426" s="422">
        <f t="shared" si="14"/>
        <v>54856.239999999263</v>
      </c>
      <c r="B426" s="475"/>
      <c r="C426" s="9"/>
      <c r="D426" s="9"/>
      <c r="E426" s="9"/>
      <c r="F426" s="9"/>
      <c r="G426" s="422"/>
      <c r="H426" s="475">
        <v>0</v>
      </c>
      <c r="I426" s="475">
        <v>0</v>
      </c>
      <c r="J426" s="475">
        <v>0</v>
      </c>
      <c r="K426" s="475">
        <v>0</v>
      </c>
      <c r="L426" s="475">
        <v>0</v>
      </c>
      <c r="M426" s="475">
        <v>0</v>
      </c>
      <c r="N426" s="475">
        <f t="shared" si="13"/>
        <v>0</v>
      </c>
      <c r="O426" s="66">
        <f>'Vero Monthly Peaks'!D$114</f>
        <v>0</v>
      </c>
      <c r="P426" s="475"/>
      <c r="Q426" s="475" t="s">
        <v>491</v>
      </c>
      <c r="R426" s="475"/>
    </row>
    <row r="427" spans="1:18" x14ac:dyDescent="0.2">
      <c r="A427" s="422">
        <f t="shared" si="14"/>
        <v>54886.659999999261</v>
      </c>
      <c r="B427" s="475"/>
      <c r="C427" s="9"/>
      <c r="D427" s="9"/>
      <c r="E427" s="9"/>
      <c r="F427" s="9"/>
      <c r="G427" s="422"/>
      <c r="H427" s="475">
        <v>0</v>
      </c>
      <c r="I427" s="475">
        <v>0</v>
      </c>
      <c r="J427" s="475">
        <v>0</v>
      </c>
      <c r="K427" s="475">
        <v>0</v>
      </c>
      <c r="L427" s="475">
        <v>0</v>
      </c>
      <c r="M427" s="475">
        <v>0</v>
      </c>
      <c r="N427" s="475">
        <f t="shared" si="13"/>
        <v>0</v>
      </c>
      <c r="O427" s="66">
        <f>'Vero Monthly Peaks'!E$114</f>
        <v>0</v>
      </c>
      <c r="P427" s="475"/>
      <c r="Q427" s="475" t="s">
        <v>490</v>
      </c>
      <c r="R427" s="475"/>
    </row>
    <row r="428" spans="1:18" x14ac:dyDescent="0.2">
      <c r="A428" s="422">
        <f t="shared" si="14"/>
        <v>54917.07999999926</v>
      </c>
      <c r="B428" s="475"/>
      <c r="C428" s="9"/>
      <c r="D428" s="9"/>
      <c r="E428" s="9"/>
      <c r="F428" s="9"/>
      <c r="G428" s="422"/>
      <c r="H428" s="475">
        <v>0</v>
      </c>
      <c r="I428" s="475">
        <v>0</v>
      </c>
      <c r="J428" s="475">
        <v>0</v>
      </c>
      <c r="K428" s="475">
        <v>0</v>
      </c>
      <c r="L428" s="475">
        <v>0</v>
      </c>
      <c r="M428" s="475">
        <v>0</v>
      </c>
      <c r="N428" s="475">
        <f t="shared" si="13"/>
        <v>0</v>
      </c>
      <c r="O428" s="66">
        <f>'Vero Monthly Peaks'!F$114</f>
        <v>0</v>
      </c>
      <c r="P428" s="475"/>
      <c r="Q428" s="475" t="s">
        <v>489</v>
      </c>
      <c r="R428" s="475"/>
    </row>
    <row r="429" spans="1:18" x14ac:dyDescent="0.2">
      <c r="A429" s="422">
        <f t="shared" si="14"/>
        <v>54947.499999999258</v>
      </c>
      <c r="B429" s="475"/>
      <c r="C429" s="9"/>
      <c r="D429" s="9"/>
      <c r="E429" s="9"/>
      <c r="F429" s="9"/>
      <c r="G429" s="422"/>
      <c r="H429" s="475">
        <v>0</v>
      </c>
      <c r="I429" s="475">
        <v>0</v>
      </c>
      <c r="J429" s="475">
        <v>0</v>
      </c>
      <c r="K429" s="475">
        <v>0</v>
      </c>
      <c r="L429" s="475">
        <v>0</v>
      </c>
      <c r="M429" s="475">
        <v>0</v>
      </c>
      <c r="N429" s="475">
        <f t="shared" si="13"/>
        <v>0</v>
      </c>
      <c r="O429" s="66">
        <f>'Vero Monthly Peaks'!G$114</f>
        <v>0</v>
      </c>
      <c r="P429" s="475"/>
      <c r="Q429" s="475" t="s">
        <v>488</v>
      </c>
      <c r="R429" s="475"/>
    </row>
    <row r="430" spans="1:18" x14ac:dyDescent="0.2">
      <c r="A430" s="422">
        <f t="shared" si="14"/>
        <v>54977.919999999256</v>
      </c>
      <c r="B430" s="475"/>
      <c r="C430" s="9"/>
      <c r="D430" s="9"/>
      <c r="E430" s="9"/>
      <c r="F430" s="9"/>
      <c r="G430" s="422"/>
      <c r="H430" s="475">
        <v>0</v>
      </c>
      <c r="I430" s="475">
        <v>0</v>
      </c>
      <c r="J430" s="475">
        <v>0</v>
      </c>
      <c r="K430" s="475">
        <v>0</v>
      </c>
      <c r="L430" s="475">
        <v>0</v>
      </c>
      <c r="M430" s="475">
        <v>0</v>
      </c>
      <c r="N430" s="475">
        <f t="shared" si="13"/>
        <v>0</v>
      </c>
      <c r="O430" s="66">
        <f>'Vero Monthly Peaks'!H$114</f>
        <v>0</v>
      </c>
      <c r="P430" s="475"/>
      <c r="Q430" s="475" t="s">
        <v>487</v>
      </c>
      <c r="R430" s="475"/>
    </row>
    <row r="431" spans="1:18" x14ac:dyDescent="0.2">
      <c r="A431" s="422">
        <f t="shared" si="14"/>
        <v>55008.339999999254</v>
      </c>
      <c r="B431" s="475"/>
      <c r="C431" s="9"/>
      <c r="D431" s="9"/>
      <c r="E431" s="9"/>
      <c r="F431" s="9"/>
      <c r="G431" s="422"/>
      <c r="H431" s="475">
        <v>0</v>
      </c>
      <c r="I431" s="475">
        <v>0</v>
      </c>
      <c r="J431" s="475">
        <v>0</v>
      </c>
      <c r="K431" s="475">
        <v>0</v>
      </c>
      <c r="L431" s="475">
        <v>0</v>
      </c>
      <c r="M431" s="475">
        <v>0</v>
      </c>
      <c r="N431" s="475">
        <f t="shared" si="13"/>
        <v>0</v>
      </c>
      <c r="O431" s="66">
        <f>'Vero Monthly Peaks'!I$114</f>
        <v>0</v>
      </c>
      <c r="P431" s="475"/>
      <c r="Q431" s="475" t="s">
        <v>486</v>
      </c>
      <c r="R431" s="475"/>
    </row>
    <row r="432" spans="1:18" x14ac:dyDescent="0.2">
      <c r="A432" s="422">
        <f t="shared" si="14"/>
        <v>55038.759999999253</v>
      </c>
      <c r="B432" s="475"/>
      <c r="C432" s="9"/>
      <c r="D432" s="9"/>
      <c r="E432" s="9"/>
      <c r="F432" s="9"/>
      <c r="G432" s="422"/>
      <c r="H432" s="475">
        <v>0</v>
      </c>
      <c r="I432" s="475">
        <v>0</v>
      </c>
      <c r="J432" s="475">
        <v>0</v>
      </c>
      <c r="K432" s="475">
        <v>0</v>
      </c>
      <c r="L432" s="475">
        <v>0</v>
      </c>
      <c r="M432" s="475">
        <v>0</v>
      </c>
      <c r="N432" s="475">
        <f t="shared" si="13"/>
        <v>0</v>
      </c>
      <c r="O432" s="66">
        <f>'Vero Monthly Peaks'!J$114</f>
        <v>0</v>
      </c>
      <c r="P432" s="475"/>
      <c r="Q432" s="475" t="s">
        <v>485</v>
      </c>
      <c r="R432" s="475"/>
    </row>
    <row r="433" spans="1:18" x14ac:dyDescent="0.2">
      <c r="A433" s="422">
        <f t="shared" si="14"/>
        <v>55069.179999999251</v>
      </c>
      <c r="B433" s="475"/>
      <c r="C433" s="9"/>
      <c r="D433" s="9"/>
      <c r="E433" s="9"/>
      <c r="F433" s="9"/>
      <c r="G433" s="422"/>
      <c r="H433" s="475">
        <v>0</v>
      </c>
      <c r="I433" s="475">
        <v>0</v>
      </c>
      <c r="J433" s="475">
        <v>0</v>
      </c>
      <c r="K433" s="475">
        <v>0</v>
      </c>
      <c r="L433" s="475">
        <v>0</v>
      </c>
      <c r="M433" s="475">
        <v>0</v>
      </c>
      <c r="N433" s="475">
        <f t="shared" si="13"/>
        <v>0</v>
      </c>
      <c r="O433" s="66">
        <f>'Vero Monthly Peaks'!K$114</f>
        <v>0</v>
      </c>
      <c r="P433" s="475"/>
      <c r="Q433" s="475" t="s">
        <v>484</v>
      </c>
      <c r="R433" s="475"/>
    </row>
    <row r="434" spans="1:18" x14ac:dyDescent="0.2">
      <c r="A434" s="422">
        <f t="shared" si="14"/>
        <v>55099.599999999249</v>
      </c>
      <c r="B434" s="475"/>
      <c r="C434" s="9"/>
      <c r="D434" s="9"/>
      <c r="E434" s="9"/>
      <c r="F434" s="9"/>
      <c r="G434" s="422"/>
      <c r="H434" s="475">
        <v>0</v>
      </c>
      <c r="I434" s="475">
        <v>0</v>
      </c>
      <c r="J434" s="475">
        <v>0</v>
      </c>
      <c r="K434" s="475">
        <v>0</v>
      </c>
      <c r="L434" s="475">
        <v>0</v>
      </c>
      <c r="M434" s="475">
        <v>0</v>
      </c>
      <c r="N434" s="475">
        <f t="shared" si="13"/>
        <v>0</v>
      </c>
      <c r="O434" s="66">
        <f>'Vero Monthly Peaks'!L$114</f>
        <v>0</v>
      </c>
      <c r="P434" s="475"/>
      <c r="Q434" s="475" t="s">
        <v>483</v>
      </c>
      <c r="R434" s="475"/>
    </row>
    <row r="435" spans="1:18" x14ac:dyDescent="0.2">
      <c r="A435" s="422">
        <f t="shared" si="14"/>
        <v>55130.019999999247</v>
      </c>
      <c r="B435" s="475"/>
      <c r="C435" s="9"/>
      <c r="D435" s="9"/>
      <c r="E435" s="9"/>
      <c r="F435" s="9"/>
      <c r="G435" s="422"/>
      <c r="H435" s="475">
        <v>0</v>
      </c>
      <c r="I435" s="475">
        <v>0</v>
      </c>
      <c r="J435" s="475">
        <v>0</v>
      </c>
      <c r="K435" s="475">
        <v>0</v>
      </c>
      <c r="L435" s="475">
        <v>0</v>
      </c>
      <c r="M435" s="475">
        <v>0</v>
      </c>
      <c r="N435" s="475">
        <f t="shared" si="13"/>
        <v>0</v>
      </c>
      <c r="O435" s="66">
        <f>'Vero Monthly Peaks'!M$114</f>
        <v>0</v>
      </c>
      <c r="P435" s="475"/>
      <c r="Q435" s="475" t="s">
        <v>482</v>
      </c>
      <c r="R435" s="475"/>
    </row>
    <row r="436" spans="1:18" x14ac:dyDescent="0.2">
      <c r="A436" s="422">
        <f t="shared" si="14"/>
        <v>55160.439999999246</v>
      </c>
      <c r="B436" s="475"/>
      <c r="C436" s="9"/>
      <c r="D436" s="9"/>
      <c r="E436" s="9"/>
      <c r="F436" s="9"/>
      <c r="G436" s="422"/>
      <c r="H436" s="475">
        <v>0</v>
      </c>
      <c r="I436" s="475">
        <v>0</v>
      </c>
      <c r="J436" s="475">
        <v>0</v>
      </c>
      <c r="K436" s="475">
        <v>0</v>
      </c>
      <c r="L436" s="475">
        <v>0</v>
      </c>
      <c r="M436" s="475">
        <v>0</v>
      </c>
      <c r="N436" s="475">
        <f t="shared" si="13"/>
        <v>0</v>
      </c>
      <c r="O436" s="66">
        <f>'Vero Monthly Peaks'!B$115</f>
        <v>0</v>
      </c>
      <c r="P436" s="475"/>
      <c r="Q436" s="475" t="s">
        <v>493</v>
      </c>
      <c r="R436" s="475"/>
    </row>
    <row r="437" spans="1:18" x14ac:dyDescent="0.2">
      <c r="A437" s="422">
        <f t="shared" si="14"/>
        <v>55190.859999999244</v>
      </c>
      <c r="B437" s="475"/>
      <c r="C437" s="9"/>
      <c r="D437" s="9"/>
      <c r="E437" s="9"/>
      <c r="F437" s="9"/>
      <c r="G437" s="422"/>
      <c r="H437" s="475">
        <v>0</v>
      </c>
      <c r="I437" s="475">
        <v>0</v>
      </c>
      <c r="J437" s="475">
        <v>0</v>
      </c>
      <c r="K437" s="475">
        <v>0</v>
      </c>
      <c r="L437" s="475">
        <v>0</v>
      </c>
      <c r="M437" s="475">
        <v>0</v>
      </c>
      <c r="N437" s="475">
        <f t="shared" si="13"/>
        <v>0</v>
      </c>
      <c r="O437" s="66">
        <f>'Vero Monthly Peaks'!C$115</f>
        <v>0</v>
      </c>
      <c r="P437" s="475"/>
      <c r="Q437" s="475" t="s">
        <v>492</v>
      </c>
      <c r="R437" s="475"/>
    </row>
    <row r="438" spans="1:18" x14ac:dyDescent="0.2">
      <c r="A438" s="422">
        <f t="shared" si="14"/>
        <v>55221.279999999242</v>
      </c>
      <c r="B438" s="475"/>
      <c r="C438" s="9"/>
      <c r="D438" s="9"/>
      <c r="E438" s="9"/>
      <c r="F438" s="9"/>
      <c r="G438" s="422"/>
      <c r="H438" s="475">
        <v>0</v>
      </c>
      <c r="I438" s="475">
        <v>0</v>
      </c>
      <c r="J438" s="475">
        <v>0</v>
      </c>
      <c r="K438" s="475">
        <v>0</v>
      </c>
      <c r="L438" s="475">
        <v>0</v>
      </c>
      <c r="M438" s="475">
        <v>0</v>
      </c>
      <c r="N438" s="475">
        <f t="shared" si="13"/>
        <v>0</v>
      </c>
      <c r="O438" s="66">
        <f>'Vero Monthly Peaks'!D$115</f>
        <v>0</v>
      </c>
      <c r="P438" s="475"/>
      <c r="Q438" s="475" t="s">
        <v>491</v>
      </c>
      <c r="R438" s="475"/>
    </row>
    <row r="439" spans="1:18" x14ac:dyDescent="0.2">
      <c r="A439" s="422">
        <f t="shared" si="14"/>
        <v>55251.69999999924</v>
      </c>
      <c r="B439" s="475"/>
      <c r="C439" s="9"/>
      <c r="D439" s="9"/>
      <c r="E439" s="9"/>
      <c r="F439" s="9"/>
      <c r="G439" s="422"/>
      <c r="H439" s="475">
        <v>0</v>
      </c>
      <c r="I439" s="475">
        <v>0</v>
      </c>
      <c r="J439" s="475">
        <v>0</v>
      </c>
      <c r="K439" s="475">
        <v>0</v>
      </c>
      <c r="L439" s="475">
        <v>0</v>
      </c>
      <c r="M439" s="475">
        <v>0</v>
      </c>
      <c r="N439" s="475">
        <f t="shared" si="13"/>
        <v>0</v>
      </c>
      <c r="O439" s="66">
        <f>'Vero Monthly Peaks'!E$115</f>
        <v>0</v>
      </c>
      <c r="P439" s="475"/>
      <c r="Q439" s="475" t="s">
        <v>490</v>
      </c>
      <c r="R439" s="475"/>
    </row>
    <row r="440" spans="1:18" x14ac:dyDescent="0.2">
      <c r="A440" s="422">
        <f t="shared" si="14"/>
        <v>55282.119999999239</v>
      </c>
      <c r="B440" s="475"/>
      <c r="C440" s="9"/>
      <c r="D440" s="9"/>
      <c r="E440" s="9"/>
      <c r="F440" s="9"/>
      <c r="G440" s="422"/>
      <c r="H440" s="475">
        <v>0</v>
      </c>
      <c r="I440" s="475">
        <v>0</v>
      </c>
      <c r="J440" s="475">
        <v>0</v>
      </c>
      <c r="K440" s="475">
        <v>0</v>
      </c>
      <c r="L440" s="475">
        <v>0</v>
      </c>
      <c r="M440" s="475">
        <v>0</v>
      </c>
      <c r="N440" s="475">
        <f t="shared" si="13"/>
        <v>0</v>
      </c>
      <c r="O440" s="66">
        <f>'Vero Monthly Peaks'!F$115</f>
        <v>0</v>
      </c>
      <c r="P440" s="475"/>
      <c r="Q440" s="475" t="s">
        <v>489</v>
      </c>
      <c r="R440" s="475"/>
    </row>
    <row r="441" spans="1:18" x14ac:dyDescent="0.2">
      <c r="A441" s="422">
        <f t="shared" si="14"/>
        <v>55312.539999999237</v>
      </c>
      <c r="B441" s="475"/>
      <c r="C441" s="9"/>
      <c r="D441" s="9"/>
      <c r="E441" s="9"/>
      <c r="F441" s="9"/>
      <c r="G441" s="422"/>
      <c r="H441" s="475">
        <v>0</v>
      </c>
      <c r="I441" s="475">
        <v>0</v>
      </c>
      <c r="J441" s="475">
        <v>0</v>
      </c>
      <c r="K441" s="475">
        <v>0</v>
      </c>
      <c r="L441" s="475">
        <v>0</v>
      </c>
      <c r="M441" s="475">
        <v>0</v>
      </c>
      <c r="N441" s="475">
        <f t="shared" si="13"/>
        <v>0</v>
      </c>
      <c r="O441" s="66">
        <f>'Vero Monthly Peaks'!G$115</f>
        <v>0</v>
      </c>
      <c r="P441" s="475"/>
      <c r="Q441" s="475" t="s">
        <v>488</v>
      </c>
      <c r="R441" s="475"/>
    </row>
    <row r="442" spans="1:18" x14ac:dyDescent="0.2">
      <c r="A442" s="422">
        <f t="shared" si="14"/>
        <v>55342.959999999235</v>
      </c>
      <c r="B442" s="475"/>
      <c r="C442" s="9"/>
      <c r="D442" s="9"/>
      <c r="E442" s="9"/>
      <c r="F442" s="9"/>
      <c r="G442" s="422"/>
      <c r="H442" s="475">
        <v>0</v>
      </c>
      <c r="I442" s="475">
        <v>0</v>
      </c>
      <c r="J442" s="475">
        <v>0</v>
      </c>
      <c r="K442" s="475">
        <v>0</v>
      </c>
      <c r="L442" s="475">
        <v>0</v>
      </c>
      <c r="M442" s="475">
        <v>0</v>
      </c>
      <c r="N442" s="475">
        <f t="shared" si="13"/>
        <v>0</v>
      </c>
      <c r="O442" s="66">
        <f>'Vero Monthly Peaks'!H$115</f>
        <v>0</v>
      </c>
      <c r="P442" s="475"/>
      <c r="Q442" s="475" t="s">
        <v>487</v>
      </c>
      <c r="R442" s="475"/>
    </row>
    <row r="443" spans="1:18" x14ac:dyDescent="0.2">
      <c r="A443" s="422">
        <f t="shared" si="14"/>
        <v>55373.379999999233</v>
      </c>
      <c r="B443" s="475"/>
      <c r="C443" s="9"/>
      <c r="D443" s="9"/>
      <c r="E443" s="9"/>
      <c r="F443" s="9"/>
      <c r="G443" s="422"/>
      <c r="H443" s="475">
        <v>0</v>
      </c>
      <c r="I443" s="475">
        <v>0</v>
      </c>
      <c r="J443" s="475">
        <v>0</v>
      </c>
      <c r="K443" s="475">
        <v>0</v>
      </c>
      <c r="L443" s="475">
        <v>0</v>
      </c>
      <c r="M443" s="475">
        <v>0</v>
      </c>
      <c r="N443" s="475">
        <f t="shared" si="13"/>
        <v>0</v>
      </c>
      <c r="O443" s="66">
        <f>'Vero Monthly Peaks'!I$115</f>
        <v>0</v>
      </c>
      <c r="P443" s="475"/>
      <c r="Q443" s="475" t="s">
        <v>486</v>
      </c>
      <c r="R443" s="475"/>
    </row>
    <row r="444" spans="1:18" x14ac:dyDescent="0.2">
      <c r="A444" s="422">
        <f t="shared" si="14"/>
        <v>55403.799999999232</v>
      </c>
      <c r="B444" s="475"/>
      <c r="C444" s="9"/>
      <c r="D444" s="9"/>
      <c r="E444" s="9"/>
      <c r="F444" s="9"/>
      <c r="G444" s="422"/>
      <c r="H444" s="475">
        <v>0</v>
      </c>
      <c r="I444" s="475">
        <v>0</v>
      </c>
      <c r="J444" s="475">
        <v>0</v>
      </c>
      <c r="K444" s="475">
        <v>0</v>
      </c>
      <c r="L444" s="475">
        <v>0</v>
      </c>
      <c r="M444" s="475">
        <v>0</v>
      </c>
      <c r="N444" s="475">
        <f t="shared" si="13"/>
        <v>0</v>
      </c>
      <c r="O444" s="66">
        <f>'Vero Monthly Peaks'!J$115</f>
        <v>0</v>
      </c>
      <c r="P444" s="475"/>
      <c r="Q444" s="475" t="s">
        <v>485</v>
      </c>
      <c r="R444" s="475"/>
    </row>
    <row r="445" spans="1:18" x14ac:dyDescent="0.2">
      <c r="A445" s="422">
        <f t="shared" si="14"/>
        <v>55434.21999999923</v>
      </c>
      <c r="B445" s="475"/>
      <c r="C445" s="9"/>
      <c r="D445" s="9"/>
      <c r="E445" s="9"/>
      <c r="F445" s="9"/>
      <c r="G445" s="422"/>
      <c r="H445" s="475">
        <v>0</v>
      </c>
      <c r="I445" s="475">
        <v>0</v>
      </c>
      <c r="J445" s="475">
        <v>0</v>
      </c>
      <c r="K445" s="475">
        <v>0</v>
      </c>
      <c r="L445" s="475">
        <v>0</v>
      </c>
      <c r="M445" s="475">
        <v>0</v>
      </c>
      <c r="N445" s="475">
        <f t="shared" si="13"/>
        <v>0</v>
      </c>
      <c r="O445" s="66">
        <f>'Vero Monthly Peaks'!K$115</f>
        <v>0</v>
      </c>
      <c r="P445" s="475"/>
      <c r="Q445" s="475" t="s">
        <v>484</v>
      </c>
      <c r="R445" s="475"/>
    </row>
    <row r="446" spans="1:18" x14ac:dyDescent="0.2">
      <c r="A446" s="422">
        <f t="shared" si="14"/>
        <v>55464.639999999228</v>
      </c>
      <c r="B446" s="475"/>
      <c r="C446" s="9"/>
      <c r="D446" s="9"/>
      <c r="E446" s="9"/>
      <c r="F446" s="9"/>
      <c r="G446" s="422"/>
      <c r="H446" s="475">
        <v>0</v>
      </c>
      <c r="I446" s="475">
        <v>0</v>
      </c>
      <c r="J446" s="475">
        <v>0</v>
      </c>
      <c r="K446" s="475">
        <v>0</v>
      </c>
      <c r="L446" s="475">
        <v>0</v>
      </c>
      <c r="M446" s="475">
        <v>0</v>
      </c>
      <c r="N446" s="475">
        <f t="shared" si="13"/>
        <v>0</v>
      </c>
      <c r="O446" s="66">
        <f>'Vero Monthly Peaks'!L$115</f>
        <v>0</v>
      </c>
      <c r="P446" s="475"/>
      <c r="Q446" s="475" t="s">
        <v>483</v>
      </c>
      <c r="R446" s="475"/>
    </row>
    <row r="447" spans="1:18" x14ac:dyDescent="0.2">
      <c r="A447" s="422">
        <f t="shared" si="14"/>
        <v>55495.059999999226</v>
      </c>
      <c r="B447" s="475"/>
      <c r="C447" s="9"/>
      <c r="D447" s="9"/>
      <c r="E447" s="9"/>
      <c r="F447" s="9"/>
      <c r="G447" s="422"/>
      <c r="H447" s="475">
        <v>0</v>
      </c>
      <c r="I447" s="475">
        <v>0</v>
      </c>
      <c r="J447" s="475">
        <v>0</v>
      </c>
      <c r="K447" s="475">
        <v>0</v>
      </c>
      <c r="L447" s="475">
        <v>0</v>
      </c>
      <c r="M447" s="475">
        <v>0</v>
      </c>
      <c r="N447" s="475">
        <f t="shared" si="13"/>
        <v>0</v>
      </c>
      <c r="O447" s="66">
        <f>'Vero Monthly Peaks'!M$115</f>
        <v>0</v>
      </c>
      <c r="P447" s="475"/>
      <c r="Q447" s="475" t="s">
        <v>482</v>
      </c>
      <c r="R447" s="475"/>
    </row>
    <row r="448" spans="1:18" x14ac:dyDescent="0.2">
      <c r="A448" s="422">
        <f t="shared" si="14"/>
        <v>55525.479999999225</v>
      </c>
      <c r="B448" s="475"/>
      <c r="C448" s="9"/>
      <c r="D448" s="9"/>
      <c r="E448" s="9"/>
      <c r="F448" s="9"/>
      <c r="G448" s="422"/>
      <c r="H448" s="475">
        <v>0</v>
      </c>
      <c r="I448" s="475">
        <v>0</v>
      </c>
      <c r="J448" s="475">
        <v>0</v>
      </c>
      <c r="K448" s="475">
        <v>0</v>
      </c>
      <c r="L448" s="475">
        <v>0</v>
      </c>
      <c r="M448" s="475">
        <v>0</v>
      </c>
      <c r="N448" s="475">
        <f t="shared" si="13"/>
        <v>0</v>
      </c>
      <c r="O448" s="66">
        <f>'Vero Monthly Peaks'!B$116</f>
        <v>0</v>
      </c>
      <c r="P448" s="475"/>
      <c r="Q448" s="475" t="s">
        <v>493</v>
      </c>
      <c r="R448" s="475"/>
    </row>
    <row r="449" spans="1:18" x14ac:dyDescent="0.2">
      <c r="A449" s="422">
        <f t="shared" si="14"/>
        <v>55555.899999999223</v>
      </c>
      <c r="B449" s="475"/>
      <c r="C449" s="9"/>
      <c r="D449" s="9"/>
      <c r="E449" s="9"/>
      <c r="F449" s="9"/>
      <c r="G449" s="422"/>
      <c r="H449" s="475">
        <v>0</v>
      </c>
      <c r="I449" s="475">
        <v>0</v>
      </c>
      <c r="J449" s="475">
        <v>0</v>
      </c>
      <c r="K449" s="475">
        <v>0</v>
      </c>
      <c r="L449" s="475">
        <v>0</v>
      </c>
      <c r="M449" s="475">
        <v>0</v>
      </c>
      <c r="N449" s="475">
        <f t="shared" si="13"/>
        <v>0</v>
      </c>
      <c r="O449" s="66">
        <f>'Vero Monthly Peaks'!C$116</f>
        <v>0</v>
      </c>
      <c r="P449" s="475"/>
      <c r="Q449" s="475" t="s">
        <v>492</v>
      </c>
      <c r="R449" s="475"/>
    </row>
    <row r="450" spans="1:18" x14ac:dyDescent="0.2">
      <c r="A450" s="422">
        <f t="shared" si="14"/>
        <v>55586.319999999221</v>
      </c>
      <c r="B450" s="475"/>
      <c r="C450" s="9"/>
      <c r="D450" s="9"/>
      <c r="E450" s="9"/>
      <c r="F450" s="9"/>
      <c r="G450" s="422"/>
      <c r="H450" s="475">
        <v>0</v>
      </c>
      <c r="I450" s="475">
        <v>0</v>
      </c>
      <c r="J450" s="475">
        <v>0</v>
      </c>
      <c r="K450" s="475">
        <v>0</v>
      </c>
      <c r="L450" s="475">
        <v>0</v>
      </c>
      <c r="M450" s="475">
        <v>0</v>
      </c>
      <c r="N450" s="475">
        <f t="shared" si="13"/>
        <v>0</v>
      </c>
      <c r="O450" s="66">
        <f>'Vero Monthly Peaks'!D$116</f>
        <v>0</v>
      </c>
      <c r="P450" s="475"/>
      <c r="Q450" s="475" t="s">
        <v>491</v>
      </c>
      <c r="R450" s="475"/>
    </row>
    <row r="451" spans="1:18" x14ac:dyDescent="0.2">
      <c r="A451" s="422">
        <f t="shared" si="14"/>
        <v>55616.739999999219</v>
      </c>
      <c r="B451" s="475"/>
      <c r="C451" s="9"/>
      <c r="D451" s="9"/>
      <c r="E451" s="9"/>
      <c r="F451" s="9"/>
      <c r="G451" s="422"/>
      <c r="H451" s="475">
        <v>0</v>
      </c>
      <c r="I451" s="475">
        <v>0</v>
      </c>
      <c r="J451" s="475">
        <v>0</v>
      </c>
      <c r="K451" s="475">
        <v>0</v>
      </c>
      <c r="L451" s="475">
        <v>0</v>
      </c>
      <c r="M451" s="475">
        <v>0</v>
      </c>
      <c r="N451" s="475">
        <f t="shared" si="13"/>
        <v>0</v>
      </c>
      <c r="O451" s="66">
        <f>'Vero Monthly Peaks'!E$116</f>
        <v>0</v>
      </c>
      <c r="P451" s="475"/>
      <c r="Q451" s="475" t="s">
        <v>490</v>
      </c>
      <c r="R451" s="475"/>
    </row>
    <row r="452" spans="1:18" x14ac:dyDescent="0.2">
      <c r="A452" s="422">
        <f t="shared" si="14"/>
        <v>55647.159999999218</v>
      </c>
      <c r="B452" s="475"/>
      <c r="C452" s="9"/>
      <c r="D452" s="9"/>
      <c r="E452" s="9"/>
      <c r="F452" s="9"/>
      <c r="G452" s="422"/>
      <c r="H452" s="475">
        <v>0</v>
      </c>
      <c r="I452" s="475">
        <v>0</v>
      </c>
      <c r="J452" s="475">
        <v>0</v>
      </c>
      <c r="K452" s="475">
        <v>0</v>
      </c>
      <c r="L452" s="475">
        <v>0</v>
      </c>
      <c r="M452" s="475">
        <v>0</v>
      </c>
      <c r="N452" s="475">
        <f t="shared" ref="N452:N515" si="15">SUM(J452:M452)</f>
        <v>0</v>
      </c>
      <c r="O452" s="66">
        <f>'Vero Monthly Peaks'!F$116</f>
        <v>0</v>
      </c>
      <c r="P452" s="475"/>
      <c r="Q452" s="475" t="s">
        <v>489</v>
      </c>
      <c r="R452" s="475"/>
    </row>
    <row r="453" spans="1:18" x14ac:dyDescent="0.2">
      <c r="A453" s="422">
        <f t="shared" ref="A453:A516" si="16">+A452+30.42</f>
        <v>55677.579999999216</v>
      </c>
      <c r="B453" s="475"/>
      <c r="C453" s="9"/>
      <c r="D453" s="9"/>
      <c r="E453" s="9"/>
      <c r="F453" s="9"/>
      <c r="G453" s="422"/>
      <c r="H453" s="475">
        <v>0</v>
      </c>
      <c r="I453" s="475">
        <v>0</v>
      </c>
      <c r="J453" s="475">
        <v>0</v>
      </c>
      <c r="K453" s="475">
        <v>0</v>
      </c>
      <c r="L453" s="475">
        <v>0</v>
      </c>
      <c r="M453" s="475">
        <v>0</v>
      </c>
      <c r="N453" s="475">
        <f t="shared" si="15"/>
        <v>0</v>
      </c>
      <c r="O453" s="66">
        <f>'Vero Monthly Peaks'!G$116</f>
        <v>0</v>
      </c>
      <c r="P453" s="475"/>
      <c r="Q453" s="475" t="s">
        <v>488</v>
      </c>
      <c r="R453" s="475"/>
    </row>
    <row r="454" spans="1:18" x14ac:dyDescent="0.2">
      <c r="A454" s="422">
        <f t="shared" si="16"/>
        <v>55707.999999999214</v>
      </c>
      <c r="B454" s="475"/>
      <c r="C454" s="9"/>
      <c r="D454" s="9"/>
      <c r="E454" s="9"/>
      <c r="F454" s="9"/>
      <c r="G454" s="422"/>
      <c r="H454" s="475">
        <v>0</v>
      </c>
      <c r="I454" s="475">
        <v>0</v>
      </c>
      <c r="J454" s="475">
        <v>0</v>
      </c>
      <c r="K454" s="475">
        <v>0</v>
      </c>
      <c r="L454" s="475">
        <v>0</v>
      </c>
      <c r="M454" s="475">
        <v>0</v>
      </c>
      <c r="N454" s="475">
        <f t="shared" si="15"/>
        <v>0</v>
      </c>
      <c r="O454" s="66">
        <f>'Vero Monthly Peaks'!H$116</f>
        <v>0</v>
      </c>
      <c r="P454" s="475"/>
      <c r="Q454" s="475" t="s">
        <v>487</v>
      </c>
      <c r="R454" s="475"/>
    </row>
    <row r="455" spans="1:18" x14ac:dyDescent="0.2">
      <c r="A455" s="422">
        <f t="shared" si="16"/>
        <v>55738.419999999212</v>
      </c>
      <c r="B455" s="475"/>
      <c r="C455" s="9"/>
      <c r="D455" s="9"/>
      <c r="E455" s="9"/>
      <c r="F455" s="9"/>
      <c r="G455" s="422"/>
      <c r="H455" s="475">
        <v>0</v>
      </c>
      <c r="I455" s="475">
        <v>0</v>
      </c>
      <c r="J455" s="475">
        <v>0</v>
      </c>
      <c r="K455" s="475">
        <v>0</v>
      </c>
      <c r="L455" s="475">
        <v>0</v>
      </c>
      <c r="M455" s="475">
        <v>0</v>
      </c>
      <c r="N455" s="475">
        <f t="shared" si="15"/>
        <v>0</v>
      </c>
      <c r="O455" s="66">
        <f>'Vero Monthly Peaks'!I$116</f>
        <v>0</v>
      </c>
      <c r="P455" s="475"/>
      <c r="Q455" s="475" t="s">
        <v>486</v>
      </c>
      <c r="R455" s="475"/>
    </row>
    <row r="456" spans="1:18" x14ac:dyDescent="0.2">
      <c r="A456" s="422">
        <f t="shared" si="16"/>
        <v>55768.839999999211</v>
      </c>
      <c r="B456" s="475"/>
      <c r="C456" s="9"/>
      <c r="D456" s="9"/>
      <c r="E456" s="9"/>
      <c r="F456" s="9"/>
      <c r="G456" s="422"/>
      <c r="H456" s="475">
        <v>0</v>
      </c>
      <c r="I456" s="475">
        <v>0</v>
      </c>
      <c r="J456" s="475">
        <v>0</v>
      </c>
      <c r="K456" s="475">
        <v>0</v>
      </c>
      <c r="L456" s="475">
        <v>0</v>
      </c>
      <c r="M456" s="475">
        <v>0</v>
      </c>
      <c r="N456" s="475">
        <f t="shared" si="15"/>
        <v>0</v>
      </c>
      <c r="O456" s="66">
        <f>'Vero Monthly Peaks'!J$116</f>
        <v>0</v>
      </c>
      <c r="P456" s="475"/>
      <c r="Q456" s="475" t="s">
        <v>485</v>
      </c>
      <c r="R456" s="475"/>
    </row>
    <row r="457" spans="1:18" x14ac:dyDescent="0.2">
      <c r="A457" s="422">
        <f t="shared" si="16"/>
        <v>55799.259999999209</v>
      </c>
      <c r="B457" s="475"/>
      <c r="C457" s="9"/>
      <c r="D457" s="9"/>
      <c r="E457" s="9"/>
      <c r="F457" s="9"/>
      <c r="G457" s="422"/>
      <c r="H457" s="475">
        <v>0</v>
      </c>
      <c r="I457" s="475">
        <v>0</v>
      </c>
      <c r="J457" s="475">
        <v>0</v>
      </c>
      <c r="K457" s="475">
        <v>0</v>
      </c>
      <c r="L457" s="475">
        <v>0</v>
      </c>
      <c r="M457" s="475">
        <v>0</v>
      </c>
      <c r="N457" s="475">
        <f t="shared" si="15"/>
        <v>0</v>
      </c>
      <c r="O457" s="66">
        <f>'Vero Monthly Peaks'!K$116</f>
        <v>0</v>
      </c>
      <c r="P457" s="475"/>
      <c r="Q457" s="475" t="s">
        <v>484</v>
      </c>
      <c r="R457" s="475"/>
    </row>
    <row r="458" spans="1:18" x14ac:dyDescent="0.2">
      <c r="A458" s="422">
        <f t="shared" si="16"/>
        <v>55829.679999999207</v>
      </c>
      <c r="B458" s="475"/>
      <c r="C458" s="9"/>
      <c r="D458" s="9"/>
      <c r="E458" s="9"/>
      <c r="F458" s="9"/>
      <c r="G458" s="422"/>
      <c r="H458" s="475">
        <v>0</v>
      </c>
      <c r="I458" s="475">
        <v>0</v>
      </c>
      <c r="J458" s="475">
        <v>0</v>
      </c>
      <c r="K458" s="475">
        <v>0</v>
      </c>
      <c r="L458" s="475">
        <v>0</v>
      </c>
      <c r="M458" s="475">
        <v>0</v>
      </c>
      <c r="N458" s="475">
        <f t="shared" si="15"/>
        <v>0</v>
      </c>
      <c r="O458" s="66">
        <f>'Vero Monthly Peaks'!L$116</f>
        <v>0</v>
      </c>
      <c r="P458" s="475"/>
      <c r="Q458" s="475" t="s">
        <v>483</v>
      </c>
      <c r="R458" s="475"/>
    </row>
    <row r="459" spans="1:18" x14ac:dyDescent="0.2">
      <c r="A459" s="422">
        <f t="shared" si="16"/>
        <v>55860.099999999205</v>
      </c>
      <c r="B459" s="475"/>
      <c r="C459" s="9"/>
      <c r="D459" s="9"/>
      <c r="E459" s="9"/>
      <c r="F459" s="9"/>
      <c r="G459" s="422"/>
      <c r="H459" s="475">
        <v>0</v>
      </c>
      <c r="I459" s="475">
        <v>0</v>
      </c>
      <c r="J459" s="475">
        <v>0</v>
      </c>
      <c r="K459" s="475">
        <v>0</v>
      </c>
      <c r="L459" s="475">
        <v>0</v>
      </c>
      <c r="M459" s="475">
        <v>0</v>
      </c>
      <c r="N459" s="475">
        <f t="shared" si="15"/>
        <v>0</v>
      </c>
      <c r="O459" s="66">
        <f>'Vero Monthly Peaks'!M$116</f>
        <v>0</v>
      </c>
      <c r="P459" s="475"/>
      <c r="Q459" s="475" t="s">
        <v>482</v>
      </c>
      <c r="R459" s="475"/>
    </row>
    <row r="460" spans="1:18" x14ac:dyDescent="0.2">
      <c r="A460" s="422">
        <f t="shared" si="16"/>
        <v>55890.519999999204</v>
      </c>
      <c r="B460" s="475"/>
      <c r="C460" s="9"/>
      <c r="D460" s="9"/>
      <c r="E460" s="9"/>
      <c r="F460" s="9"/>
      <c r="G460" s="422"/>
      <c r="H460" s="475">
        <v>0</v>
      </c>
      <c r="I460" s="475">
        <v>0</v>
      </c>
      <c r="J460" s="475">
        <v>0</v>
      </c>
      <c r="K460" s="475">
        <v>0</v>
      </c>
      <c r="L460" s="475">
        <v>0</v>
      </c>
      <c r="M460" s="475">
        <v>0</v>
      </c>
      <c r="N460" s="475">
        <f t="shared" si="15"/>
        <v>0</v>
      </c>
      <c r="O460" s="66">
        <f>'Vero Monthly Peaks'!B$117</f>
        <v>0</v>
      </c>
      <c r="P460" s="475"/>
      <c r="Q460" s="475" t="s">
        <v>493</v>
      </c>
      <c r="R460" s="475"/>
    </row>
    <row r="461" spans="1:18" x14ac:dyDescent="0.2">
      <c r="A461" s="422">
        <f t="shared" si="16"/>
        <v>55920.939999999202</v>
      </c>
      <c r="B461" s="475"/>
      <c r="C461" s="9"/>
      <c r="D461" s="9"/>
      <c r="E461" s="9"/>
      <c r="F461" s="9"/>
      <c r="G461" s="422"/>
      <c r="H461" s="475">
        <v>0</v>
      </c>
      <c r="I461" s="475">
        <v>0</v>
      </c>
      <c r="J461" s="475">
        <v>0</v>
      </c>
      <c r="K461" s="475">
        <v>0</v>
      </c>
      <c r="L461" s="475">
        <v>0</v>
      </c>
      <c r="M461" s="475">
        <v>0</v>
      </c>
      <c r="N461" s="475">
        <f t="shared" si="15"/>
        <v>0</v>
      </c>
      <c r="O461" s="66">
        <f>'Vero Monthly Peaks'!C$117</f>
        <v>0</v>
      </c>
      <c r="P461" s="475"/>
      <c r="Q461" s="475" t="s">
        <v>492</v>
      </c>
      <c r="R461" s="475"/>
    </row>
    <row r="462" spans="1:18" x14ac:dyDescent="0.2">
      <c r="A462" s="422">
        <f t="shared" si="16"/>
        <v>55951.3599999992</v>
      </c>
      <c r="B462" s="475"/>
      <c r="C462" s="9"/>
      <c r="D462" s="9"/>
      <c r="E462" s="9"/>
      <c r="F462" s="9"/>
      <c r="G462" s="422"/>
      <c r="H462" s="475">
        <v>0</v>
      </c>
      <c r="I462" s="475">
        <v>0</v>
      </c>
      <c r="J462" s="475">
        <v>0</v>
      </c>
      <c r="K462" s="475">
        <v>0</v>
      </c>
      <c r="L462" s="475">
        <v>0</v>
      </c>
      <c r="M462" s="475">
        <v>0</v>
      </c>
      <c r="N462" s="475">
        <f t="shared" si="15"/>
        <v>0</v>
      </c>
      <c r="O462" s="66">
        <f>'Vero Monthly Peaks'!D$117</f>
        <v>0</v>
      </c>
      <c r="P462" s="475"/>
      <c r="Q462" s="475" t="s">
        <v>491</v>
      </c>
      <c r="R462" s="475"/>
    </row>
    <row r="463" spans="1:18" x14ac:dyDescent="0.2">
      <c r="A463" s="422">
        <f t="shared" si="16"/>
        <v>55981.779999999198</v>
      </c>
      <c r="B463" s="475"/>
      <c r="C463" s="9"/>
      <c r="D463" s="9"/>
      <c r="E463" s="9"/>
      <c r="F463" s="9"/>
      <c r="G463" s="422"/>
      <c r="H463" s="475">
        <v>0</v>
      </c>
      <c r="I463" s="475">
        <v>0</v>
      </c>
      <c r="J463" s="475">
        <v>0</v>
      </c>
      <c r="K463" s="475">
        <v>0</v>
      </c>
      <c r="L463" s="475">
        <v>0</v>
      </c>
      <c r="M463" s="475">
        <v>0</v>
      </c>
      <c r="N463" s="475">
        <f t="shared" si="15"/>
        <v>0</v>
      </c>
      <c r="O463" s="66">
        <f>'Vero Monthly Peaks'!E$117</f>
        <v>0</v>
      </c>
      <c r="P463" s="475"/>
      <c r="Q463" s="475" t="s">
        <v>490</v>
      </c>
      <c r="R463" s="475"/>
    </row>
    <row r="464" spans="1:18" x14ac:dyDescent="0.2">
      <c r="A464" s="422">
        <f t="shared" si="16"/>
        <v>56012.199999999197</v>
      </c>
      <c r="B464" s="475"/>
      <c r="C464" s="9"/>
      <c r="D464" s="9"/>
      <c r="E464" s="9"/>
      <c r="F464" s="9"/>
      <c r="G464" s="422"/>
      <c r="H464" s="475">
        <v>0</v>
      </c>
      <c r="I464" s="475">
        <v>0</v>
      </c>
      <c r="J464" s="475">
        <v>0</v>
      </c>
      <c r="K464" s="475">
        <v>0</v>
      </c>
      <c r="L464" s="475">
        <v>0</v>
      </c>
      <c r="M464" s="475">
        <v>0</v>
      </c>
      <c r="N464" s="475">
        <f t="shared" si="15"/>
        <v>0</v>
      </c>
      <c r="O464" s="66">
        <f>'Vero Monthly Peaks'!F$117</f>
        <v>0</v>
      </c>
      <c r="P464" s="475"/>
      <c r="Q464" s="475" t="s">
        <v>489</v>
      </c>
      <c r="R464" s="475"/>
    </row>
    <row r="465" spans="1:18" x14ac:dyDescent="0.2">
      <c r="A465" s="422">
        <f t="shared" si="16"/>
        <v>56042.619999999195</v>
      </c>
      <c r="B465" s="475"/>
      <c r="C465" s="9"/>
      <c r="D465" s="9"/>
      <c r="E465" s="9"/>
      <c r="F465" s="9"/>
      <c r="G465" s="422"/>
      <c r="H465" s="475">
        <v>0</v>
      </c>
      <c r="I465" s="475">
        <v>0</v>
      </c>
      <c r="J465" s="475">
        <v>0</v>
      </c>
      <c r="K465" s="475">
        <v>0</v>
      </c>
      <c r="L465" s="475">
        <v>0</v>
      </c>
      <c r="M465" s="475">
        <v>0</v>
      </c>
      <c r="N465" s="475">
        <f t="shared" si="15"/>
        <v>0</v>
      </c>
      <c r="O465" s="66">
        <f>'Vero Monthly Peaks'!G$117</f>
        <v>0</v>
      </c>
      <c r="P465" s="475"/>
      <c r="Q465" s="475" t="s">
        <v>488</v>
      </c>
      <c r="R465" s="475"/>
    </row>
    <row r="466" spans="1:18" x14ac:dyDescent="0.2">
      <c r="A466" s="422">
        <f t="shared" si="16"/>
        <v>56073.039999999193</v>
      </c>
      <c r="B466" s="475"/>
      <c r="C466" s="9"/>
      <c r="D466" s="9"/>
      <c r="E466" s="9"/>
      <c r="F466" s="9"/>
      <c r="G466" s="422"/>
      <c r="H466" s="475">
        <v>0</v>
      </c>
      <c r="I466" s="475">
        <v>0</v>
      </c>
      <c r="J466" s="475">
        <v>0</v>
      </c>
      <c r="K466" s="475">
        <v>0</v>
      </c>
      <c r="L466" s="475">
        <v>0</v>
      </c>
      <c r="M466" s="475">
        <v>0</v>
      </c>
      <c r="N466" s="475">
        <f t="shared" si="15"/>
        <v>0</v>
      </c>
      <c r="O466" s="66">
        <f>'Vero Monthly Peaks'!H$117</f>
        <v>0</v>
      </c>
      <c r="P466" s="475"/>
      <c r="Q466" s="475" t="s">
        <v>487</v>
      </c>
      <c r="R466" s="475"/>
    </row>
    <row r="467" spans="1:18" x14ac:dyDescent="0.2">
      <c r="A467" s="422">
        <f t="shared" si="16"/>
        <v>56103.459999999191</v>
      </c>
      <c r="B467" s="475"/>
      <c r="C467" s="9"/>
      <c r="D467" s="9"/>
      <c r="E467" s="9"/>
      <c r="F467" s="9"/>
      <c r="G467" s="422"/>
      <c r="H467" s="475">
        <v>0</v>
      </c>
      <c r="I467" s="475">
        <v>0</v>
      </c>
      <c r="J467" s="475">
        <v>0</v>
      </c>
      <c r="K467" s="475">
        <v>0</v>
      </c>
      <c r="L467" s="475">
        <v>0</v>
      </c>
      <c r="M467" s="475">
        <v>0</v>
      </c>
      <c r="N467" s="475">
        <f t="shared" si="15"/>
        <v>0</v>
      </c>
      <c r="O467" s="66">
        <f>'Vero Monthly Peaks'!I$117</f>
        <v>0</v>
      </c>
      <c r="P467" s="475"/>
      <c r="Q467" s="475" t="s">
        <v>486</v>
      </c>
      <c r="R467" s="475"/>
    </row>
    <row r="468" spans="1:18" x14ac:dyDescent="0.2">
      <c r="A468" s="422">
        <f t="shared" si="16"/>
        <v>56133.87999999919</v>
      </c>
      <c r="B468" s="475"/>
      <c r="C468" s="9"/>
      <c r="D468" s="9"/>
      <c r="E468" s="9"/>
      <c r="F468" s="9"/>
      <c r="G468" s="422"/>
      <c r="H468" s="475">
        <v>0</v>
      </c>
      <c r="I468" s="475">
        <v>0</v>
      </c>
      <c r="J468" s="475">
        <v>0</v>
      </c>
      <c r="K468" s="475">
        <v>0</v>
      </c>
      <c r="L468" s="475">
        <v>0</v>
      </c>
      <c r="M468" s="475">
        <v>0</v>
      </c>
      <c r="N468" s="475">
        <f t="shared" si="15"/>
        <v>0</v>
      </c>
      <c r="O468" s="66">
        <f>'Vero Monthly Peaks'!J$117</f>
        <v>0</v>
      </c>
      <c r="P468" s="475"/>
      <c r="Q468" s="475" t="s">
        <v>485</v>
      </c>
      <c r="R468" s="475"/>
    </row>
    <row r="469" spans="1:18" x14ac:dyDescent="0.2">
      <c r="A469" s="422">
        <f t="shared" si="16"/>
        <v>56164.299999999188</v>
      </c>
      <c r="B469" s="475"/>
      <c r="C469" s="9"/>
      <c r="D469" s="9"/>
      <c r="E469" s="9"/>
      <c r="F469" s="9"/>
      <c r="G469" s="422"/>
      <c r="H469" s="475">
        <v>0</v>
      </c>
      <c r="I469" s="475">
        <v>0</v>
      </c>
      <c r="J469" s="475">
        <v>0</v>
      </c>
      <c r="K469" s="475">
        <v>0</v>
      </c>
      <c r="L469" s="475">
        <v>0</v>
      </c>
      <c r="M469" s="475">
        <v>0</v>
      </c>
      <c r="N469" s="475">
        <f t="shared" si="15"/>
        <v>0</v>
      </c>
      <c r="O469" s="66">
        <f>'Vero Monthly Peaks'!K$117</f>
        <v>0</v>
      </c>
      <c r="P469" s="475"/>
      <c r="Q469" s="475" t="s">
        <v>484</v>
      </c>
      <c r="R469" s="475"/>
    </row>
    <row r="470" spans="1:18" x14ac:dyDescent="0.2">
      <c r="A470" s="422">
        <f t="shared" si="16"/>
        <v>56194.719999999186</v>
      </c>
      <c r="B470" s="475"/>
      <c r="C470" s="9"/>
      <c r="D470" s="9"/>
      <c r="E470" s="9"/>
      <c r="F470" s="9"/>
      <c r="G470" s="422"/>
      <c r="H470" s="475">
        <v>0</v>
      </c>
      <c r="I470" s="475">
        <v>0</v>
      </c>
      <c r="J470" s="475">
        <v>0</v>
      </c>
      <c r="K470" s="475">
        <v>0</v>
      </c>
      <c r="L470" s="475">
        <v>0</v>
      </c>
      <c r="M470" s="475">
        <v>0</v>
      </c>
      <c r="N470" s="475">
        <f t="shared" si="15"/>
        <v>0</v>
      </c>
      <c r="O470" s="66">
        <f>'Vero Monthly Peaks'!L$117</f>
        <v>0</v>
      </c>
      <c r="P470" s="475"/>
      <c r="Q470" s="475" t="s">
        <v>483</v>
      </c>
      <c r="R470" s="475"/>
    </row>
    <row r="471" spans="1:18" x14ac:dyDescent="0.2">
      <c r="A471" s="422">
        <f t="shared" si="16"/>
        <v>56225.139999999185</v>
      </c>
      <c r="B471" s="475"/>
      <c r="C471" s="9"/>
      <c r="D471" s="9"/>
      <c r="E471" s="9"/>
      <c r="F471" s="9"/>
      <c r="G471" s="422"/>
      <c r="H471" s="475">
        <v>0</v>
      </c>
      <c r="I471" s="475">
        <v>0</v>
      </c>
      <c r="J471" s="475">
        <v>0</v>
      </c>
      <c r="K471" s="475">
        <v>0</v>
      </c>
      <c r="L471" s="475">
        <v>0</v>
      </c>
      <c r="M471" s="475">
        <v>0</v>
      </c>
      <c r="N471" s="475">
        <f t="shared" si="15"/>
        <v>0</v>
      </c>
      <c r="O471" s="66">
        <f>'Vero Monthly Peaks'!M$117</f>
        <v>0</v>
      </c>
      <c r="P471" s="475"/>
      <c r="Q471" s="475" t="s">
        <v>482</v>
      </c>
      <c r="R471" s="475"/>
    </row>
    <row r="472" spans="1:18" x14ac:dyDescent="0.2">
      <c r="A472" s="422">
        <f t="shared" si="16"/>
        <v>56255.559999999183</v>
      </c>
      <c r="B472" s="475"/>
      <c r="C472" s="9"/>
      <c r="D472" s="9"/>
      <c r="E472" s="9"/>
      <c r="F472" s="9"/>
      <c r="G472" s="422"/>
      <c r="H472" s="475">
        <v>0</v>
      </c>
      <c r="I472" s="475">
        <v>0</v>
      </c>
      <c r="J472" s="475">
        <v>0</v>
      </c>
      <c r="K472" s="475">
        <v>0</v>
      </c>
      <c r="L472" s="475">
        <v>0</v>
      </c>
      <c r="M472" s="475">
        <v>0</v>
      </c>
      <c r="N472" s="475">
        <f t="shared" si="15"/>
        <v>0</v>
      </c>
      <c r="O472" s="66">
        <f>'Vero Monthly Peaks'!B$118</f>
        <v>0</v>
      </c>
      <c r="P472" s="475"/>
      <c r="Q472" s="475" t="s">
        <v>493</v>
      </c>
      <c r="R472" s="475"/>
    </row>
    <row r="473" spans="1:18" x14ac:dyDescent="0.2">
      <c r="A473" s="422">
        <f t="shared" si="16"/>
        <v>56285.979999999181</v>
      </c>
      <c r="B473" s="475"/>
      <c r="C473" s="9"/>
      <c r="D473" s="9"/>
      <c r="E473" s="9"/>
      <c r="F473" s="9"/>
      <c r="G473" s="422"/>
      <c r="H473" s="475">
        <v>0</v>
      </c>
      <c r="I473" s="475">
        <v>0</v>
      </c>
      <c r="J473" s="475">
        <v>0</v>
      </c>
      <c r="K473" s="475">
        <v>0</v>
      </c>
      <c r="L473" s="475">
        <v>0</v>
      </c>
      <c r="M473" s="475">
        <v>0</v>
      </c>
      <c r="N473" s="475">
        <f t="shared" si="15"/>
        <v>0</v>
      </c>
      <c r="O473" s="66">
        <f>'Vero Monthly Peaks'!C$118</f>
        <v>0</v>
      </c>
      <c r="P473" s="475"/>
      <c r="Q473" s="475" t="s">
        <v>492</v>
      </c>
      <c r="R473" s="475"/>
    </row>
    <row r="474" spans="1:18" x14ac:dyDescent="0.2">
      <c r="A474" s="422">
        <f t="shared" si="16"/>
        <v>56316.399999999179</v>
      </c>
      <c r="B474" s="475"/>
      <c r="C474" s="9"/>
      <c r="D474" s="9"/>
      <c r="E474" s="9"/>
      <c r="F474" s="9"/>
      <c r="G474" s="422"/>
      <c r="H474" s="475">
        <v>0</v>
      </c>
      <c r="I474" s="475">
        <v>0</v>
      </c>
      <c r="J474" s="475">
        <v>0</v>
      </c>
      <c r="K474" s="475">
        <v>0</v>
      </c>
      <c r="L474" s="475">
        <v>0</v>
      </c>
      <c r="M474" s="475">
        <v>0</v>
      </c>
      <c r="N474" s="475">
        <f t="shared" si="15"/>
        <v>0</v>
      </c>
      <c r="O474" s="66">
        <f>'Vero Monthly Peaks'!D$118</f>
        <v>0</v>
      </c>
      <c r="P474" s="475"/>
      <c r="Q474" s="475" t="s">
        <v>491</v>
      </c>
      <c r="R474" s="475"/>
    </row>
    <row r="475" spans="1:18" x14ac:dyDescent="0.2">
      <c r="A475" s="422">
        <f t="shared" si="16"/>
        <v>56346.819999999178</v>
      </c>
      <c r="B475" s="475"/>
      <c r="C475" s="9"/>
      <c r="D475" s="9"/>
      <c r="E475" s="9"/>
      <c r="F475" s="9"/>
      <c r="G475" s="422"/>
      <c r="H475" s="475">
        <v>0</v>
      </c>
      <c r="I475" s="475">
        <v>0</v>
      </c>
      <c r="J475" s="475">
        <v>0</v>
      </c>
      <c r="K475" s="475">
        <v>0</v>
      </c>
      <c r="L475" s="475">
        <v>0</v>
      </c>
      <c r="M475" s="475">
        <v>0</v>
      </c>
      <c r="N475" s="475">
        <f t="shared" si="15"/>
        <v>0</v>
      </c>
      <c r="O475" s="66">
        <f>'Vero Monthly Peaks'!E$118</f>
        <v>0</v>
      </c>
      <c r="P475" s="475"/>
      <c r="Q475" s="475" t="s">
        <v>490</v>
      </c>
      <c r="R475" s="475"/>
    </row>
    <row r="476" spans="1:18" x14ac:dyDescent="0.2">
      <c r="A476" s="422">
        <f t="shared" si="16"/>
        <v>56377.239999999176</v>
      </c>
      <c r="B476" s="475"/>
      <c r="C476" s="9"/>
      <c r="D476" s="9"/>
      <c r="E476" s="9"/>
      <c r="F476" s="9"/>
      <c r="G476" s="422"/>
      <c r="H476" s="475">
        <v>0</v>
      </c>
      <c r="I476" s="475">
        <v>0</v>
      </c>
      <c r="J476" s="475">
        <v>0</v>
      </c>
      <c r="K476" s="475">
        <v>0</v>
      </c>
      <c r="L476" s="475">
        <v>0</v>
      </c>
      <c r="M476" s="475">
        <v>0</v>
      </c>
      <c r="N476" s="475">
        <f t="shared" si="15"/>
        <v>0</v>
      </c>
      <c r="O476" s="66">
        <f>'Vero Monthly Peaks'!F$118</f>
        <v>0</v>
      </c>
      <c r="P476" s="475"/>
      <c r="Q476" s="475" t="s">
        <v>489</v>
      </c>
      <c r="R476" s="475"/>
    </row>
    <row r="477" spans="1:18" x14ac:dyDescent="0.2">
      <c r="A477" s="422">
        <f t="shared" si="16"/>
        <v>56407.659999999174</v>
      </c>
      <c r="B477" s="475"/>
      <c r="C477" s="9"/>
      <c r="D477" s="9"/>
      <c r="E477" s="9"/>
      <c r="F477" s="9"/>
      <c r="G477" s="422"/>
      <c r="H477" s="475">
        <v>0</v>
      </c>
      <c r="I477" s="475">
        <v>0</v>
      </c>
      <c r="J477" s="475">
        <v>0</v>
      </c>
      <c r="K477" s="475">
        <v>0</v>
      </c>
      <c r="L477" s="475">
        <v>0</v>
      </c>
      <c r="M477" s="475">
        <v>0</v>
      </c>
      <c r="N477" s="475">
        <f t="shared" si="15"/>
        <v>0</v>
      </c>
      <c r="O477" s="66">
        <f>'Vero Monthly Peaks'!G$118</f>
        <v>0</v>
      </c>
      <c r="P477" s="475"/>
      <c r="Q477" s="475" t="s">
        <v>488</v>
      </c>
      <c r="R477" s="475"/>
    </row>
    <row r="478" spans="1:18" x14ac:dyDescent="0.2">
      <c r="A478" s="422">
        <f t="shared" si="16"/>
        <v>56438.079999999172</v>
      </c>
      <c r="B478" s="475"/>
      <c r="C478" s="9"/>
      <c r="D478" s="9"/>
      <c r="E478" s="9"/>
      <c r="F478" s="9"/>
      <c r="G478" s="422"/>
      <c r="H478" s="475">
        <v>0</v>
      </c>
      <c r="I478" s="475">
        <v>0</v>
      </c>
      <c r="J478" s="475">
        <v>0</v>
      </c>
      <c r="K478" s="475">
        <v>0</v>
      </c>
      <c r="L478" s="475">
        <v>0</v>
      </c>
      <c r="M478" s="475">
        <v>0</v>
      </c>
      <c r="N478" s="475">
        <f t="shared" si="15"/>
        <v>0</v>
      </c>
      <c r="O478" s="66">
        <f>'Vero Monthly Peaks'!H$118</f>
        <v>0</v>
      </c>
      <c r="P478" s="475"/>
      <c r="Q478" s="475" t="s">
        <v>487</v>
      </c>
      <c r="R478" s="475"/>
    </row>
    <row r="479" spans="1:18" x14ac:dyDescent="0.2">
      <c r="A479" s="422">
        <f t="shared" si="16"/>
        <v>56468.499999999171</v>
      </c>
      <c r="B479" s="475"/>
      <c r="C479" s="9"/>
      <c r="D479" s="9"/>
      <c r="E479" s="9"/>
      <c r="F479" s="9"/>
      <c r="G479" s="422"/>
      <c r="H479" s="475">
        <v>0</v>
      </c>
      <c r="I479" s="475">
        <v>0</v>
      </c>
      <c r="J479" s="475">
        <v>0</v>
      </c>
      <c r="K479" s="475">
        <v>0</v>
      </c>
      <c r="L479" s="475">
        <v>0</v>
      </c>
      <c r="M479" s="475">
        <v>0</v>
      </c>
      <c r="N479" s="475">
        <f t="shared" si="15"/>
        <v>0</v>
      </c>
      <c r="O479" s="66">
        <f>'Vero Monthly Peaks'!I$118</f>
        <v>0</v>
      </c>
      <c r="P479" s="475"/>
      <c r="Q479" s="475" t="s">
        <v>486</v>
      </c>
      <c r="R479" s="475"/>
    </row>
    <row r="480" spans="1:18" x14ac:dyDescent="0.2">
      <c r="A480" s="422">
        <f t="shared" si="16"/>
        <v>56498.919999999169</v>
      </c>
      <c r="B480" s="475"/>
      <c r="C480" s="9"/>
      <c r="D480" s="9"/>
      <c r="E480" s="9"/>
      <c r="F480" s="9"/>
      <c r="G480" s="422"/>
      <c r="H480" s="475">
        <v>0</v>
      </c>
      <c r="I480" s="475">
        <v>0</v>
      </c>
      <c r="J480" s="475">
        <v>0</v>
      </c>
      <c r="K480" s="475">
        <v>0</v>
      </c>
      <c r="L480" s="475">
        <v>0</v>
      </c>
      <c r="M480" s="475">
        <v>0</v>
      </c>
      <c r="N480" s="475">
        <f t="shared" si="15"/>
        <v>0</v>
      </c>
      <c r="O480" s="66">
        <f>'Vero Monthly Peaks'!J$118</f>
        <v>0</v>
      </c>
      <c r="P480" s="475"/>
      <c r="Q480" s="475" t="s">
        <v>485</v>
      </c>
      <c r="R480" s="475"/>
    </row>
    <row r="481" spans="1:18" x14ac:dyDescent="0.2">
      <c r="A481" s="422">
        <f t="shared" si="16"/>
        <v>56529.339999999167</v>
      </c>
      <c r="B481" s="475"/>
      <c r="C481" s="9"/>
      <c r="D481" s="9"/>
      <c r="E481" s="9"/>
      <c r="F481" s="9"/>
      <c r="G481" s="422"/>
      <c r="H481" s="475">
        <v>0</v>
      </c>
      <c r="I481" s="475">
        <v>0</v>
      </c>
      <c r="J481" s="475">
        <v>0</v>
      </c>
      <c r="K481" s="475">
        <v>0</v>
      </c>
      <c r="L481" s="475">
        <v>0</v>
      </c>
      <c r="M481" s="475">
        <v>0</v>
      </c>
      <c r="N481" s="475">
        <f t="shared" si="15"/>
        <v>0</v>
      </c>
      <c r="O481" s="66">
        <f>'Vero Monthly Peaks'!K$118</f>
        <v>0</v>
      </c>
      <c r="P481" s="475"/>
      <c r="Q481" s="475" t="s">
        <v>484</v>
      </c>
      <c r="R481" s="475"/>
    </row>
    <row r="482" spans="1:18" x14ac:dyDescent="0.2">
      <c r="A482" s="422">
        <f t="shared" si="16"/>
        <v>56559.759999999165</v>
      </c>
      <c r="B482" s="475"/>
      <c r="C482" s="9"/>
      <c r="D482" s="9"/>
      <c r="E482" s="9"/>
      <c r="F482" s="9"/>
      <c r="G482" s="422"/>
      <c r="H482" s="475">
        <v>0</v>
      </c>
      <c r="I482" s="475">
        <v>0</v>
      </c>
      <c r="J482" s="475">
        <v>0</v>
      </c>
      <c r="K482" s="475">
        <v>0</v>
      </c>
      <c r="L482" s="475">
        <v>0</v>
      </c>
      <c r="M482" s="475">
        <v>0</v>
      </c>
      <c r="N482" s="475">
        <f t="shared" si="15"/>
        <v>0</v>
      </c>
      <c r="O482" s="66">
        <f>'Vero Monthly Peaks'!L$118</f>
        <v>0</v>
      </c>
      <c r="P482" s="475"/>
      <c r="Q482" s="475" t="s">
        <v>483</v>
      </c>
      <c r="R482" s="475"/>
    </row>
    <row r="483" spans="1:18" x14ac:dyDescent="0.2">
      <c r="A483" s="422">
        <f t="shared" si="16"/>
        <v>56590.179999999164</v>
      </c>
      <c r="B483" s="475"/>
      <c r="C483" s="9"/>
      <c r="D483" s="9"/>
      <c r="E483" s="9"/>
      <c r="F483" s="9"/>
      <c r="G483" s="422"/>
      <c r="H483" s="475">
        <v>0</v>
      </c>
      <c r="I483" s="475">
        <v>0</v>
      </c>
      <c r="J483" s="475">
        <v>0</v>
      </c>
      <c r="K483" s="475">
        <v>0</v>
      </c>
      <c r="L483" s="475">
        <v>0</v>
      </c>
      <c r="M483" s="475">
        <v>0</v>
      </c>
      <c r="N483" s="475">
        <f t="shared" si="15"/>
        <v>0</v>
      </c>
      <c r="O483" s="66">
        <f>'Vero Monthly Peaks'!M$118</f>
        <v>0</v>
      </c>
      <c r="P483" s="475"/>
      <c r="Q483" s="475" t="s">
        <v>482</v>
      </c>
      <c r="R483" s="475"/>
    </row>
    <row r="484" spans="1:18" x14ac:dyDescent="0.2">
      <c r="A484" s="422">
        <f t="shared" si="16"/>
        <v>56620.599999999162</v>
      </c>
      <c r="B484" s="475"/>
      <c r="C484" s="9"/>
      <c r="D484" s="9"/>
      <c r="E484" s="9"/>
      <c r="F484" s="9"/>
      <c r="G484" s="422"/>
      <c r="H484" s="475">
        <v>0</v>
      </c>
      <c r="I484" s="475">
        <v>0</v>
      </c>
      <c r="J484" s="475">
        <v>0</v>
      </c>
      <c r="K484" s="475">
        <v>0</v>
      </c>
      <c r="L484" s="475">
        <v>0</v>
      </c>
      <c r="M484" s="475">
        <v>0</v>
      </c>
      <c r="N484" s="475">
        <f t="shared" si="15"/>
        <v>0</v>
      </c>
      <c r="O484" s="66">
        <f>'Vero Monthly Peaks'!B$119</f>
        <v>0</v>
      </c>
      <c r="P484" s="475"/>
      <c r="Q484" s="475" t="s">
        <v>493</v>
      </c>
      <c r="R484" s="475"/>
    </row>
    <row r="485" spans="1:18" x14ac:dyDescent="0.2">
      <c r="A485" s="422">
        <f t="shared" si="16"/>
        <v>56651.01999999916</v>
      </c>
      <c r="B485" s="475"/>
      <c r="C485" s="9"/>
      <c r="D485" s="9"/>
      <c r="E485" s="9"/>
      <c r="F485" s="9"/>
      <c r="G485" s="422"/>
      <c r="H485" s="475">
        <v>0</v>
      </c>
      <c r="I485" s="475">
        <v>0</v>
      </c>
      <c r="J485" s="475">
        <v>0</v>
      </c>
      <c r="K485" s="475">
        <v>0</v>
      </c>
      <c r="L485" s="475">
        <v>0</v>
      </c>
      <c r="M485" s="475">
        <v>0</v>
      </c>
      <c r="N485" s="475">
        <f t="shared" si="15"/>
        <v>0</v>
      </c>
      <c r="O485" s="66">
        <f>'Vero Monthly Peaks'!C$119</f>
        <v>0</v>
      </c>
      <c r="P485" s="475"/>
      <c r="Q485" s="475" t="s">
        <v>492</v>
      </c>
      <c r="R485" s="475"/>
    </row>
    <row r="486" spans="1:18" x14ac:dyDescent="0.2">
      <c r="A486" s="422">
        <f t="shared" si="16"/>
        <v>56681.439999999158</v>
      </c>
      <c r="B486" s="475"/>
      <c r="C486" s="9"/>
      <c r="D486" s="9"/>
      <c r="E486" s="9"/>
      <c r="F486" s="9"/>
      <c r="G486" s="422"/>
      <c r="H486" s="475">
        <v>0</v>
      </c>
      <c r="I486" s="475">
        <v>0</v>
      </c>
      <c r="J486" s="475">
        <v>0</v>
      </c>
      <c r="K486" s="475">
        <v>0</v>
      </c>
      <c r="L486" s="475">
        <v>0</v>
      </c>
      <c r="M486" s="475">
        <v>0</v>
      </c>
      <c r="N486" s="475">
        <f t="shared" si="15"/>
        <v>0</v>
      </c>
      <c r="O486" s="66">
        <f>'Vero Monthly Peaks'!D$119</f>
        <v>0</v>
      </c>
      <c r="P486" s="475"/>
      <c r="Q486" s="475" t="s">
        <v>491</v>
      </c>
      <c r="R486" s="475"/>
    </row>
    <row r="487" spans="1:18" x14ac:dyDescent="0.2">
      <c r="A487" s="422">
        <f t="shared" si="16"/>
        <v>56711.859999999157</v>
      </c>
      <c r="B487" s="475"/>
      <c r="C487" s="9"/>
      <c r="D487" s="9"/>
      <c r="E487" s="9"/>
      <c r="F487" s="9"/>
      <c r="G487" s="422"/>
      <c r="H487" s="475">
        <v>0</v>
      </c>
      <c r="I487" s="475">
        <v>0</v>
      </c>
      <c r="J487" s="475">
        <v>0</v>
      </c>
      <c r="K487" s="475">
        <v>0</v>
      </c>
      <c r="L487" s="475">
        <v>0</v>
      </c>
      <c r="M487" s="475">
        <v>0</v>
      </c>
      <c r="N487" s="475">
        <f t="shared" si="15"/>
        <v>0</v>
      </c>
      <c r="O487" s="66">
        <f>'Vero Monthly Peaks'!E$119</f>
        <v>0</v>
      </c>
      <c r="P487" s="475"/>
      <c r="Q487" s="475" t="s">
        <v>490</v>
      </c>
      <c r="R487" s="475"/>
    </row>
    <row r="488" spans="1:18" x14ac:dyDescent="0.2">
      <c r="A488" s="422">
        <f t="shared" si="16"/>
        <v>56742.279999999155</v>
      </c>
      <c r="B488" s="475"/>
      <c r="C488" s="9"/>
      <c r="D488" s="9"/>
      <c r="E488" s="9"/>
      <c r="F488" s="9"/>
      <c r="G488" s="422"/>
      <c r="H488" s="475">
        <v>0</v>
      </c>
      <c r="I488" s="475">
        <v>0</v>
      </c>
      <c r="J488" s="475">
        <v>0</v>
      </c>
      <c r="K488" s="475">
        <v>0</v>
      </c>
      <c r="L488" s="475">
        <v>0</v>
      </c>
      <c r="M488" s="475">
        <v>0</v>
      </c>
      <c r="N488" s="475">
        <f t="shared" si="15"/>
        <v>0</v>
      </c>
      <c r="O488" s="66">
        <f>'Vero Monthly Peaks'!F$119</f>
        <v>0</v>
      </c>
      <c r="P488" s="475"/>
      <c r="Q488" s="475" t="s">
        <v>489</v>
      </c>
      <c r="R488" s="475"/>
    </row>
    <row r="489" spans="1:18" x14ac:dyDescent="0.2">
      <c r="A489" s="422">
        <f t="shared" si="16"/>
        <v>56772.699999999153</v>
      </c>
      <c r="B489" s="475"/>
      <c r="C489" s="9"/>
      <c r="D489" s="9"/>
      <c r="E489" s="9"/>
      <c r="F489" s="9"/>
      <c r="G489" s="422"/>
      <c r="H489" s="475">
        <v>0</v>
      </c>
      <c r="I489" s="475">
        <v>0</v>
      </c>
      <c r="J489" s="475">
        <v>0</v>
      </c>
      <c r="K489" s="475">
        <v>0</v>
      </c>
      <c r="L489" s="475">
        <v>0</v>
      </c>
      <c r="M489" s="475">
        <v>0</v>
      </c>
      <c r="N489" s="475">
        <f t="shared" si="15"/>
        <v>0</v>
      </c>
      <c r="O489" s="66">
        <f>'Vero Monthly Peaks'!G$119</f>
        <v>0</v>
      </c>
      <c r="P489" s="475"/>
      <c r="Q489" s="475" t="s">
        <v>488</v>
      </c>
      <c r="R489" s="475"/>
    </row>
    <row r="490" spans="1:18" x14ac:dyDescent="0.2">
      <c r="A490" s="422">
        <f t="shared" si="16"/>
        <v>56803.119999999151</v>
      </c>
      <c r="B490" s="475"/>
      <c r="C490" s="9"/>
      <c r="D490" s="9"/>
      <c r="E490" s="9"/>
      <c r="F490" s="9"/>
      <c r="G490" s="422"/>
      <c r="H490" s="475">
        <v>0</v>
      </c>
      <c r="I490" s="475">
        <v>0</v>
      </c>
      <c r="J490" s="475">
        <v>0</v>
      </c>
      <c r="K490" s="475">
        <v>0</v>
      </c>
      <c r="L490" s="475">
        <v>0</v>
      </c>
      <c r="M490" s="475">
        <v>0</v>
      </c>
      <c r="N490" s="475">
        <f t="shared" si="15"/>
        <v>0</v>
      </c>
      <c r="O490" s="66">
        <f>'Vero Monthly Peaks'!H$119</f>
        <v>0</v>
      </c>
      <c r="P490" s="475"/>
      <c r="Q490" s="475" t="s">
        <v>487</v>
      </c>
      <c r="R490" s="475"/>
    </row>
    <row r="491" spans="1:18" x14ac:dyDescent="0.2">
      <c r="A491" s="422">
        <f t="shared" si="16"/>
        <v>56833.53999999915</v>
      </c>
      <c r="B491" s="475"/>
      <c r="C491" s="9"/>
      <c r="D491" s="9"/>
      <c r="E491" s="9"/>
      <c r="F491" s="9"/>
      <c r="G491" s="422"/>
      <c r="H491" s="475">
        <v>0</v>
      </c>
      <c r="I491" s="475">
        <v>0</v>
      </c>
      <c r="J491" s="475">
        <v>0</v>
      </c>
      <c r="K491" s="475">
        <v>0</v>
      </c>
      <c r="L491" s="475">
        <v>0</v>
      </c>
      <c r="M491" s="475">
        <v>0</v>
      </c>
      <c r="N491" s="475">
        <f t="shared" si="15"/>
        <v>0</v>
      </c>
      <c r="O491" s="66">
        <f>'Vero Monthly Peaks'!I$119</f>
        <v>0</v>
      </c>
      <c r="P491" s="475"/>
      <c r="Q491" s="475" t="s">
        <v>486</v>
      </c>
      <c r="R491" s="475"/>
    </row>
    <row r="492" spans="1:18" x14ac:dyDescent="0.2">
      <c r="A492" s="422">
        <f t="shared" si="16"/>
        <v>56863.959999999148</v>
      </c>
      <c r="B492" s="475"/>
      <c r="C492" s="9"/>
      <c r="D492" s="9"/>
      <c r="E492" s="9"/>
      <c r="F492" s="9"/>
      <c r="G492" s="422"/>
      <c r="H492" s="475">
        <v>0</v>
      </c>
      <c r="I492" s="475">
        <v>0</v>
      </c>
      <c r="J492" s="475">
        <v>0</v>
      </c>
      <c r="K492" s="475">
        <v>0</v>
      </c>
      <c r="L492" s="475">
        <v>0</v>
      </c>
      <c r="M492" s="475">
        <v>0</v>
      </c>
      <c r="N492" s="475">
        <f t="shared" si="15"/>
        <v>0</v>
      </c>
      <c r="O492" s="66">
        <f>'Vero Monthly Peaks'!J$119</f>
        <v>0</v>
      </c>
      <c r="P492" s="475"/>
      <c r="Q492" s="475" t="s">
        <v>485</v>
      </c>
      <c r="R492" s="475"/>
    </row>
    <row r="493" spans="1:18" x14ac:dyDescent="0.2">
      <c r="A493" s="422">
        <f t="shared" si="16"/>
        <v>56894.379999999146</v>
      </c>
      <c r="B493" s="475"/>
      <c r="C493" s="9"/>
      <c r="D493" s="9"/>
      <c r="E493" s="9"/>
      <c r="F493" s="9"/>
      <c r="G493" s="422"/>
      <c r="H493" s="475">
        <v>0</v>
      </c>
      <c r="I493" s="475">
        <v>0</v>
      </c>
      <c r="J493" s="475">
        <v>0</v>
      </c>
      <c r="K493" s="475">
        <v>0</v>
      </c>
      <c r="L493" s="475">
        <v>0</v>
      </c>
      <c r="M493" s="475">
        <v>0</v>
      </c>
      <c r="N493" s="475">
        <f t="shared" si="15"/>
        <v>0</v>
      </c>
      <c r="O493" s="66">
        <f>'Vero Monthly Peaks'!K$119</f>
        <v>0</v>
      </c>
      <c r="P493" s="475"/>
      <c r="Q493" s="475" t="s">
        <v>484</v>
      </c>
      <c r="R493" s="475"/>
    </row>
    <row r="494" spans="1:18" x14ac:dyDescent="0.2">
      <c r="A494" s="422">
        <f t="shared" si="16"/>
        <v>56924.799999999144</v>
      </c>
      <c r="B494" s="475"/>
      <c r="C494" s="9"/>
      <c r="D494" s="9"/>
      <c r="E494" s="9"/>
      <c r="F494" s="9"/>
      <c r="G494" s="422"/>
      <c r="H494" s="475">
        <v>0</v>
      </c>
      <c r="I494" s="475">
        <v>0</v>
      </c>
      <c r="J494" s="475">
        <v>0</v>
      </c>
      <c r="K494" s="475">
        <v>0</v>
      </c>
      <c r="L494" s="475">
        <v>0</v>
      </c>
      <c r="M494" s="475">
        <v>0</v>
      </c>
      <c r="N494" s="475">
        <f t="shared" si="15"/>
        <v>0</v>
      </c>
      <c r="O494" s="66">
        <f>'Vero Monthly Peaks'!L$119</f>
        <v>0</v>
      </c>
      <c r="P494" s="475"/>
      <c r="Q494" s="475" t="s">
        <v>483</v>
      </c>
      <c r="R494" s="475"/>
    </row>
    <row r="495" spans="1:18" x14ac:dyDescent="0.2">
      <c r="A495" s="422">
        <f t="shared" si="16"/>
        <v>56955.219999999143</v>
      </c>
      <c r="B495" s="475"/>
      <c r="C495" s="9"/>
      <c r="D495" s="9"/>
      <c r="E495" s="9"/>
      <c r="F495" s="9"/>
      <c r="G495" s="422"/>
      <c r="H495" s="475">
        <v>0</v>
      </c>
      <c r="I495" s="475">
        <v>0</v>
      </c>
      <c r="J495" s="475">
        <v>0</v>
      </c>
      <c r="K495" s="475">
        <v>0</v>
      </c>
      <c r="L495" s="475">
        <v>0</v>
      </c>
      <c r="M495" s="475">
        <v>0</v>
      </c>
      <c r="N495" s="475">
        <f t="shared" si="15"/>
        <v>0</v>
      </c>
      <c r="O495" s="66">
        <f>'Vero Monthly Peaks'!M$119</f>
        <v>0</v>
      </c>
      <c r="P495" s="475"/>
      <c r="Q495" s="475" t="s">
        <v>482</v>
      </c>
      <c r="R495" s="475"/>
    </row>
    <row r="496" spans="1:18" x14ac:dyDescent="0.2">
      <c r="A496" s="422">
        <f t="shared" si="16"/>
        <v>56985.639999999141</v>
      </c>
      <c r="B496" s="475"/>
      <c r="C496" s="9"/>
      <c r="D496" s="9"/>
      <c r="E496" s="9"/>
      <c r="F496" s="9"/>
      <c r="G496" s="422"/>
      <c r="H496" s="475">
        <v>0</v>
      </c>
      <c r="I496" s="475">
        <v>0</v>
      </c>
      <c r="J496" s="475">
        <v>0</v>
      </c>
      <c r="K496" s="475">
        <v>0</v>
      </c>
      <c r="L496" s="475">
        <v>0</v>
      </c>
      <c r="M496" s="475">
        <v>0</v>
      </c>
      <c r="N496" s="475">
        <f t="shared" si="15"/>
        <v>0</v>
      </c>
      <c r="O496" s="66">
        <f>'Vero Monthly Peaks'!B$120</f>
        <v>0</v>
      </c>
      <c r="P496" s="475"/>
      <c r="Q496" s="475" t="s">
        <v>493</v>
      </c>
      <c r="R496" s="475"/>
    </row>
    <row r="497" spans="1:18" x14ac:dyDescent="0.2">
      <c r="A497" s="422">
        <f t="shared" si="16"/>
        <v>57016.059999999139</v>
      </c>
      <c r="B497" s="475"/>
      <c r="C497" s="9"/>
      <c r="D497" s="9"/>
      <c r="E497" s="9"/>
      <c r="F497" s="9"/>
      <c r="G497" s="422"/>
      <c r="H497" s="475">
        <v>0</v>
      </c>
      <c r="I497" s="475">
        <v>0</v>
      </c>
      <c r="J497" s="475">
        <v>0</v>
      </c>
      <c r="K497" s="475">
        <v>0</v>
      </c>
      <c r="L497" s="475">
        <v>0</v>
      </c>
      <c r="M497" s="475">
        <v>0</v>
      </c>
      <c r="N497" s="475">
        <f t="shared" si="15"/>
        <v>0</v>
      </c>
      <c r="O497" s="66">
        <f>'Vero Monthly Peaks'!C$120</f>
        <v>0</v>
      </c>
      <c r="P497" s="475"/>
      <c r="Q497" s="475" t="s">
        <v>492</v>
      </c>
      <c r="R497" s="475"/>
    </row>
    <row r="498" spans="1:18" x14ac:dyDescent="0.2">
      <c r="A498" s="422">
        <f t="shared" si="16"/>
        <v>57046.479999999137</v>
      </c>
      <c r="B498" s="475"/>
      <c r="C498" s="9"/>
      <c r="D498" s="9"/>
      <c r="E498" s="9"/>
      <c r="F498" s="9"/>
      <c r="G498" s="422"/>
      <c r="H498" s="475">
        <v>0</v>
      </c>
      <c r="I498" s="475">
        <v>0</v>
      </c>
      <c r="J498" s="475">
        <v>0</v>
      </c>
      <c r="K498" s="475">
        <v>0</v>
      </c>
      <c r="L498" s="475">
        <v>0</v>
      </c>
      <c r="M498" s="475">
        <v>0</v>
      </c>
      <c r="N498" s="475">
        <f t="shared" si="15"/>
        <v>0</v>
      </c>
      <c r="O498" s="66">
        <f>'Vero Monthly Peaks'!D$120</f>
        <v>0</v>
      </c>
      <c r="P498" s="475"/>
      <c r="Q498" s="475" t="s">
        <v>491</v>
      </c>
      <c r="R498" s="475"/>
    </row>
    <row r="499" spans="1:18" x14ac:dyDescent="0.2">
      <c r="A499" s="422">
        <f t="shared" si="16"/>
        <v>57076.899999999136</v>
      </c>
      <c r="B499" s="475"/>
      <c r="C499" s="9"/>
      <c r="D499" s="9"/>
      <c r="E499" s="9"/>
      <c r="F499" s="9"/>
      <c r="G499" s="422"/>
      <c r="H499" s="475">
        <v>0</v>
      </c>
      <c r="I499" s="475">
        <v>0</v>
      </c>
      <c r="J499" s="475">
        <v>0</v>
      </c>
      <c r="K499" s="475">
        <v>0</v>
      </c>
      <c r="L499" s="475">
        <v>0</v>
      </c>
      <c r="M499" s="475">
        <v>0</v>
      </c>
      <c r="N499" s="475">
        <f t="shared" si="15"/>
        <v>0</v>
      </c>
      <c r="O499" s="66">
        <f>'Vero Monthly Peaks'!E$120</f>
        <v>0</v>
      </c>
      <c r="P499" s="475"/>
      <c r="Q499" s="475" t="s">
        <v>490</v>
      </c>
      <c r="R499" s="475"/>
    </row>
    <row r="500" spans="1:18" x14ac:dyDescent="0.2">
      <c r="A500" s="422">
        <f t="shared" si="16"/>
        <v>57107.319999999134</v>
      </c>
      <c r="B500" s="475"/>
      <c r="C500" s="9"/>
      <c r="D500" s="9"/>
      <c r="E500" s="9"/>
      <c r="F500" s="9"/>
      <c r="G500" s="422"/>
      <c r="H500" s="475">
        <v>0</v>
      </c>
      <c r="I500" s="475">
        <v>0</v>
      </c>
      <c r="J500" s="475">
        <v>0</v>
      </c>
      <c r="K500" s="475">
        <v>0</v>
      </c>
      <c r="L500" s="475">
        <v>0</v>
      </c>
      <c r="M500" s="475">
        <v>0</v>
      </c>
      <c r="N500" s="475">
        <f t="shared" si="15"/>
        <v>0</v>
      </c>
      <c r="O500" s="66">
        <f>'Vero Monthly Peaks'!F$120</f>
        <v>0</v>
      </c>
      <c r="P500" s="475"/>
      <c r="Q500" s="475" t="s">
        <v>489</v>
      </c>
      <c r="R500" s="475"/>
    </row>
    <row r="501" spans="1:18" x14ac:dyDescent="0.2">
      <c r="A501" s="422">
        <f t="shared" si="16"/>
        <v>57137.739999999132</v>
      </c>
      <c r="B501" s="475"/>
      <c r="C501" s="9"/>
      <c r="D501" s="9"/>
      <c r="E501" s="9"/>
      <c r="F501" s="9"/>
      <c r="G501" s="422"/>
      <c r="H501" s="475">
        <v>0</v>
      </c>
      <c r="I501" s="475">
        <v>0</v>
      </c>
      <c r="J501" s="475">
        <v>0</v>
      </c>
      <c r="K501" s="475">
        <v>0</v>
      </c>
      <c r="L501" s="475">
        <v>0</v>
      </c>
      <c r="M501" s="475">
        <v>0</v>
      </c>
      <c r="N501" s="475">
        <f t="shared" si="15"/>
        <v>0</v>
      </c>
      <c r="O501" s="66">
        <f>'Vero Monthly Peaks'!G$120</f>
        <v>0</v>
      </c>
      <c r="P501" s="475"/>
      <c r="Q501" s="475" t="s">
        <v>488</v>
      </c>
      <c r="R501" s="475"/>
    </row>
    <row r="502" spans="1:18" x14ac:dyDescent="0.2">
      <c r="A502" s="422">
        <f t="shared" si="16"/>
        <v>57168.15999999913</v>
      </c>
      <c r="B502" s="475"/>
      <c r="C502" s="9"/>
      <c r="D502" s="9"/>
      <c r="E502" s="9"/>
      <c r="F502" s="9"/>
      <c r="G502" s="422"/>
      <c r="H502" s="475">
        <v>0</v>
      </c>
      <c r="I502" s="475">
        <v>0</v>
      </c>
      <c r="J502" s="475">
        <v>0</v>
      </c>
      <c r="K502" s="475">
        <v>0</v>
      </c>
      <c r="L502" s="475">
        <v>0</v>
      </c>
      <c r="M502" s="475">
        <v>0</v>
      </c>
      <c r="N502" s="475">
        <f t="shared" si="15"/>
        <v>0</v>
      </c>
      <c r="O502" s="66">
        <f>'Vero Monthly Peaks'!H$120</f>
        <v>0</v>
      </c>
      <c r="P502" s="475"/>
      <c r="Q502" s="475" t="s">
        <v>487</v>
      </c>
      <c r="R502" s="475"/>
    </row>
    <row r="503" spans="1:18" x14ac:dyDescent="0.2">
      <c r="A503" s="422">
        <f t="shared" si="16"/>
        <v>57198.579999999129</v>
      </c>
      <c r="B503" s="475"/>
      <c r="C503" s="9"/>
      <c r="D503" s="9"/>
      <c r="E503" s="9"/>
      <c r="F503" s="9"/>
      <c r="G503" s="422"/>
      <c r="H503" s="475">
        <v>0</v>
      </c>
      <c r="I503" s="475">
        <v>0</v>
      </c>
      <c r="J503" s="475">
        <v>0</v>
      </c>
      <c r="K503" s="475">
        <v>0</v>
      </c>
      <c r="L503" s="475">
        <v>0</v>
      </c>
      <c r="M503" s="475">
        <v>0</v>
      </c>
      <c r="N503" s="475">
        <f t="shared" si="15"/>
        <v>0</v>
      </c>
      <c r="O503" s="66">
        <f>'Vero Monthly Peaks'!I$120</f>
        <v>0</v>
      </c>
      <c r="P503" s="475"/>
      <c r="Q503" s="475" t="s">
        <v>486</v>
      </c>
      <c r="R503" s="475"/>
    </row>
    <row r="504" spans="1:18" x14ac:dyDescent="0.2">
      <c r="A504" s="422">
        <f t="shared" si="16"/>
        <v>57228.999999999127</v>
      </c>
      <c r="B504" s="475"/>
      <c r="C504" s="9"/>
      <c r="D504" s="9"/>
      <c r="E504" s="9"/>
      <c r="F504" s="9"/>
      <c r="G504" s="422"/>
      <c r="H504" s="475">
        <v>0</v>
      </c>
      <c r="I504" s="475">
        <v>0</v>
      </c>
      <c r="J504" s="475">
        <v>0</v>
      </c>
      <c r="K504" s="475">
        <v>0</v>
      </c>
      <c r="L504" s="475">
        <v>0</v>
      </c>
      <c r="M504" s="475">
        <v>0</v>
      </c>
      <c r="N504" s="475">
        <f t="shared" si="15"/>
        <v>0</v>
      </c>
      <c r="O504" s="66">
        <f>'Vero Monthly Peaks'!J$120</f>
        <v>0</v>
      </c>
      <c r="P504" s="475"/>
      <c r="Q504" s="475" t="s">
        <v>485</v>
      </c>
      <c r="R504" s="475"/>
    </row>
    <row r="505" spans="1:18" x14ac:dyDescent="0.2">
      <c r="A505" s="422">
        <f t="shared" si="16"/>
        <v>57259.419999999125</v>
      </c>
      <c r="B505" s="475"/>
      <c r="C505" s="9"/>
      <c r="D505" s="9"/>
      <c r="E505" s="9"/>
      <c r="F505" s="9"/>
      <c r="G505" s="422"/>
      <c r="H505" s="475">
        <v>0</v>
      </c>
      <c r="I505" s="475">
        <v>0</v>
      </c>
      <c r="J505" s="475">
        <v>0</v>
      </c>
      <c r="K505" s="475">
        <v>0</v>
      </c>
      <c r="L505" s="475">
        <v>0</v>
      </c>
      <c r="M505" s="475">
        <v>0</v>
      </c>
      <c r="N505" s="475">
        <f t="shared" si="15"/>
        <v>0</v>
      </c>
      <c r="O505" s="66">
        <f>'Vero Monthly Peaks'!K$120</f>
        <v>0</v>
      </c>
      <c r="P505" s="475"/>
      <c r="Q505" s="475" t="s">
        <v>484</v>
      </c>
      <c r="R505" s="475"/>
    </row>
    <row r="506" spans="1:18" x14ac:dyDescent="0.2">
      <c r="A506" s="422">
        <f t="shared" si="16"/>
        <v>57289.839999999123</v>
      </c>
      <c r="B506" s="475"/>
      <c r="C506" s="9"/>
      <c r="D506" s="9"/>
      <c r="E506" s="9"/>
      <c r="F506" s="9"/>
      <c r="G506" s="422"/>
      <c r="H506" s="475">
        <v>0</v>
      </c>
      <c r="I506" s="475">
        <v>0</v>
      </c>
      <c r="J506" s="475">
        <v>0</v>
      </c>
      <c r="K506" s="475">
        <v>0</v>
      </c>
      <c r="L506" s="475">
        <v>0</v>
      </c>
      <c r="M506" s="475">
        <v>0</v>
      </c>
      <c r="N506" s="475">
        <f t="shared" si="15"/>
        <v>0</v>
      </c>
      <c r="O506" s="66">
        <f>'Vero Monthly Peaks'!L$120</f>
        <v>0</v>
      </c>
      <c r="P506" s="475"/>
      <c r="Q506" s="475" t="s">
        <v>483</v>
      </c>
      <c r="R506" s="475"/>
    </row>
    <row r="507" spans="1:18" x14ac:dyDescent="0.2">
      <c r="A507" s="422">
        <f t="shared" si="16"/>
        <v>57320.259999999122</v>
      </c>
      <c r="B507" s="475"/>
      <c r="C507" s="9"/>
      <c r="D507" s="9"/>
      <c r="E507" s="9"/>
      <c r="F507" s="9"/>
      <c r="G507" s="422"/>
      <c r="H507" s="475">
        <v>0</v>
      </c>
      <c r="I507" s="475">
        <v>0</v>
      </c>
      <c r="J507" s="475">
        <v>0</v>
      </c>
      <c r="K507" s="475">
        <v>0</v>
      </c>
      <c r="L507" s="475">
        <v>0</v>
      </c>
      <c r="M507" s="475">
        <v>0</v>
      </c>
      <c r="N507" s="475">
        <f t="shared" si="15"/>
        <v>0</v>
      </c>
      <c r="O507" s="66">
        <f>'Vero Monthly Peaks'!M$120</f>
        <v>0</v>
      </c>
      <c r="P507" s="475"/>
      <c r="Q507" s="475" t="s">
        <v>482</v>
      </c>
      <c r="R507" s="475"/>
    </row>
    <row r="508" spans="1:18" x14ac:dyDescent="0.2">
      <c r="A508" s="422">
        <f t="shared" si="16"/>
        <v>57350.67999999912</v>
      </c>
      <c r="B508" s="475"/>
      <c r="C508" s="9"/>
      <c r="D508" s="9"/>
      <c r="E508" s="9"/>
      <c r="F508" s="9"/>
      <c r="G508" s="422"/>
      <c r="H508" s="475">
        <v>0</v>
      </c>
      <c r="I508" s="475">
        <v>0</v>
      </c>
      <c r="J508" s="475">
        <v>0</v>
      </c>
      <c r="K508" s="475">
        <v>0</v>
      </c>
      <c r="L508" s="475">
        <v>0</v>
      </c>
      <c r="M508" s="475">
        <v>0</v>
      </c>
      <c r="N508" s="475">
        <f t="shared" si="15"/>
        <v>0</v>
      </c>
      <c r="O508" s="66">
        <f>'Vero Monthly Peaks'!B$121</f>
        <v>0</v>
      </c>
      <c r="P508" s="475"/>
      <c r="Q508" s="475" t="s">
        <v>493</v>
      </c>
      <c r="R508" s="475"/>
    </row>
    <row r="509" spans="1:18" x14ac:dyDescent="0.2">
      <c r="A509" s="422">
        <f t="shared" si="16"/>
        <v>57381.099999999118</v>
      </c>
      <c r="B509" s="475"/>
      <c r="C509" s="9"/>
      <c r="D509" s="9"/>
      <c r="E509" s="9"/>
      <c r="F509" s="9"/>
      <c r="G509" s="422"/>
      <c r="H509" s="475">
        <v>0</v>
      </c>
      <c r="I509" s="475">
        <v>0</v>
      </c>
      <c r="J509" s="475">
        <v>0</v>
      </c>
      <c r="K509" s="475">
        <v>0</v>
      </c>
      <c r="L509" s="475">
        <v>0</v>
      </c>
      <c r="M509" s="475">
        <v>0</v>
      </c>
      <c r="N509" s="475">
        <f t="shared" si="15"/>
        <v>0</v>
      </c>
      <c r="O509" s="66">
        <f>'Vero Monthly Peaks'!C$121</f>
        <v>0</v>
      </c>
      <c r="P509" s="475"/>
      <c r="Q509" s="475" t="s">
        <v>492</v>
      </c>
      <c r="R509" s="475"/>
    </row>
    <row r="510" spans="1:18" x14ac:dyDescent="0.2">
      <c r="A510" s="422">
        <f t="shared" si="16"/>
        <v>57411.519999999116</v>
      </c>
      <c r="B510" s="475"/>
      <c r="C510" s="9"/>
      <c r="D510" s="9"/>
      <c r="E510" s="9"/>
      <c r="F510" s="9"/>
      <c r="G510" s="422"/>
      <c r="H510" s="475">
        <v>0</v>
      </c>
      <c r="I510" s="475">
        <v>0</v>
      </c>
      <c r="J510" s="475">
        <v>0</v>
      </c>
      <c r="K510" s="475">
        <v>0</v>
      </c>
      <c r="L510" s="475">
        <v>0</v>
      </c>
      <c r="M510" s="475">
        <v>0</v>
      </c>
      <c r="N510" s="475">
        <f t="shared" si="15"/>
        <v>0</v>
      </c>
      <c r="O510" s="66">
        <f>'Vero Monthly Peaks'!D$121</f>
        <v>0</v>
      </c>
      <c r="P510" s="475"/>
      <c r="Q510" s="475" t="s">
        <v>491</v>
      </c>
      <c r="R510" s="475"/>
    </row>
    <row r="511" spans="1:18" x14ac:dyDescent="0.2">
      <c r="A511" s="422">
        <f t="shared" si="16"/>
        <v>57441.939999999115</v>
      </c>
      <c r="B511" s="475"/>
      <c r="C511" s="9"/>
      <c r="D511" s="9"/>
      <c r="E511" s="9"/>
      <c r="F511" s="9"/>
      <c r="G511" s="422"/>
      <c r="H511" s="475">
        <v>0</v>
      </c>
      <c r="I511" s="475">
        <v>0</v>
      </c>
      <c r="J511" s="475">
        <v>0</v>
      </c>
      <c r="K511" s="475">
        <v>0</v>
      </c>
      <c r="L511" s="475">
        <v>0</v>
      </c>
      <c r="M511" s="475">
        <v>0</v>
      </c>
      <c r="N511" s="475">
        <f t="shared" si="15"/>
        <v>0</v>
      </c>
      <c r="O511" s="66">
        <f>'Vero Monthly Peaks'!E$121</f>
        <v>0</v>
      </c>
      <c r="P511" s="475"/>
      <c r="Q511" s="475" t="s">
        <v>490</v>
      </c>
      <c r="R511" s="475"/>
    </row>
    <row r="512" spans="1:18" x14ac:dyDescent="0.2">
      <c r="A512" s="422">
        <f t="shared" si="16"/>
        <v>57472.359999999113</v>
      </c>
      <c r="B512" s="475"/>
      <c r="C512" s="9"/>
      <c r="D512" s="9"/>
      <c r="E512" s="9"/>
      <c r="F512" s="9"/>
      <c r="G512" s="422"/>
      <c r="H512" s="475">
        <v>0</v>
      </c>
      <c r="I512" s="475">
        <v>0</v>
      </c>
      <c r="J512" s="475">
        <v>0</v>
      </c>
      <c r="K512" s="475">
        <v>0</v>
      </c>
      <c r="L512" s="475">
        <v>0</v>
      </c>
      <c r="M512" s="475">
        <v>0</v>
      </c>
      <c r="N512" s="475">
        <f t="shared" si="15"/>
        <v>0</v>
      </c>
      <c r="O512" s="66">
        <f>'Vero Monthly Peaks'!F$121</f>
        <v>0</v>
      </c>
      <c r="P512" s="475"/>
      <c r="Q512" s="475" t="s">
        <v>489</v>
      </c>
      <c r="R512" s="475"/>
    </row>
    <row r="513" spans="1:18" x14ac:dyDescent="0.2">
      <c r="A513" s="422">
        <f t="shared" si="16"/>
        <v>57502.779999999111</v>
      </c>
      <c r="B513" s="475"/>
      <c r="C513" s="9"/>
      <c r="D513" s="9"/>
      <c r="E513" s="9"/>
      <c r="F513" s="9"/>
      <c r="G513" s="422"/>
      <c r="H513" s="475">
        <v>0</v>
      </c>
      <c r="I513" s="475">
        <v>0</v>
      </c>
      <c r="J513" s="475">
        <v>0</v>
      </c>
      <c r="K513" s="475">
        <v>0</v>
      </c>
      <c r="L513" s="475">
        <v>0</v>
      </c>
      <c r="M513" s="475">
        <v>0</v>
      </c>
      <c r="N513" s="475">
        <f t="shared" si="15"/>
        <v>0</v>
      </c>
      <c r="O513" s="66">
        <f>'Vero Monthly Peaks'!G$121</f>
        <v>0</v>
      </c>
      <c r="P513" s="475"/>
      <c r="Q513" s="475" t="s">
        <v>488</v>
      </c>
      <c r="R513" s="475"/>
    </row>
    <row r="514" spans="1:18" x14ac:dyDescent="0.2">
      <c r="A514" s="422">
        <f t="shared" si="16"/>
        <v>57533.199999999109</v>
      </c>
      <c r="B514" s="475"/>
      <c r="C514" s="9"/>
      <c r="D514" s="9"/>
      <c r="E514" s="9"/>
      <c r="F514" s="9"/>
      <c r="G514" s="422"/>
      <c r="H514" s="475">
        <v>0</v>
      </c>
      <c r="I514" s="475">
        <v>0</v>
      </c>
      <c r="J514" s="475">
        <v>0</v>
      </c>
      <c r="K514" s="475">
        <v>0</v>
      </c>
      <c r="L514" s="475">
        <v>0</v>
      </c>
      <c r="M514" s="475">
        <v>0</v>
      </c>
      <c r="N514" s="475">
        <f t="shared" si="15"/>
        <v>0</v>
      </c>
      <c r="O514" s="66">
        <f>'Vero Monthly Peaks'!H$121</f>
        <v>0</v>
      </c>
      <c r="P514" s="475"/>
      <c r="Q514" s="475" t="s">
        <v>487</v>
      </c>
      <c r="R514" s="475"/>
    </row>
    <row r="515" spans="1:18" x14ac:dyDescent="0.2">
      <c r="A515" s="422">
        <f t="shared" si="16"/>
        <v>57563.619999999108</v>
      </c>
      <c r="B515" s="475"/>
      <c r="C515" s="9"/>
      <c r="D515" s="9"/>
      <c r="E515" s="9"/>
      <c r="F515" s="9"/>
      <c r="G515" s="422"/>
      <c r="H515" s="475">
        <v>0</v>
      </c>
      <c r="I515" s="475">
        <v>0</v>
      </c>
      <c r="J515" s="475">
        <v>0</v>
      </c>
      <c r="K515" s="475">
        <v>0</v>
      </c>
      <c r="L515" s="475">
        <v>0</v>
      </c>
      <c r="M515" s="475">
        <v>0</v>
      </c>
      <c r="N515" s="475">
        <f t="shared" si="15"/>
        <v>0</v>
      </c>
      <c r="O515" s="66">
        <f>'Vero Monthly Peaks'!I$121</f>
        <v>0</v>
      </c>
      <c r="P515" s="475"/>
      <c r="Q515" s="475" t="s">
        <v>486</v>
      </c>
      <c r="R515" s="475"/>
    </row>
    <row r="516" spans="1:18" x14ac:dyDescent="0.2">
      <c r="A516" s="422">
        <f t="shared" si="16"/>
        <v>57594.039999999106</v>
      </c>
      <c r="B516" s="475"/>
      <c r="C516" s="9"/>
      <c r="D516" s="9"/>
      <c r="E516" s="9"/>
      <c r="F516" s="9"/>
      <c r="G516" s="422"/>
      <c r="H516" s="475">
        <v>0</v>
      </c>
      <c r="I516" s="475">
        <v>0</v>
      </c>
      <c r="J516" s="475">
        <v>0</v>
      </c>
      <c r="K516" s="475">
        <v>0</v>
      </c>
      <c r="L516" s="475">
        <v>0</v>
      </c>
      <c r="M516" s="475">
        <v>0</v>
      </c>
      <c r="N516" s="475">
        <f t="shared" ref="N516:N579" si="17">SUM(J516:M516)</f>
        <v>0</v>
      </c>
      <c r="O516" s="66">
        <f>'Vero Monthly Peaks'!J$121</f>
        <v>0</v>
      </c>
      <c r="P516" s="475"/>
      <c r="Q516" s="475" t="s">
        <v>485</v>
      </c>
      <c r="R516" s="475"/>
    </row>
    <row r="517" spans="1:18" x14ac:dyDescent="0.2">
      <c r="A517" s="422">
        <f t="shared" ref="A517:A580" si="18">+A516+30.42</f>
        <v>57624.459999999104</v>
      </c>
      <c r="B517" s="475"/>
      <c r="C517" s="9"/>
      <c r="D517" s="9"/>
      <c r="E517" s="9"/>
      <c r="F517" s="9"/>
      <c r="G517" s="422"/>
      <c r="H517" s="475">
        <v>0</v>
      </c>
      <c r="I517" s="475">
        <v>0</v>
      </c>
      <c r="J517" s="475">
        <v>0</v>
      </c>
      <c r="K517" s="475">
        <v>0</v>
      </c>
      <c r="L517" s="475">
        <v>0</v>
      </c>
      <c r="M517" s="475">
        <v>0</v>
      </c>
      <c r="N517" s="475">
        <f t="shared" si="17"/>
        <v>0</v>
      </c>
      <c r="O517" s="66">
        <f>'Vero Monthly Peaks'!K$121</f>
        <v>0</v>
      </c>
      <c r="P517" s="475"/>
      <c r="Q517" s="475" t="s">
        <v>484</v>
      </c>
      <c r="R517" s="475"/>
    </row>
    <row r="518" spans="1:18" x14ac:dyDescent="0.2">
      <c r="A518" s="422">
        <f t="shared" si="18"/>
        <v>57654.879999999102</v>
      </c>
      <c r="B518" s="475"/>
      <c r="C518" s="9"/>
      <c r="D518" s="9"/>
      <c r="E518" s="9"/>
      <c r="F518" s="9"/>
      <c r="G518" s="422"/>
      <c r="H518" s="475">
        <v>0</v>
      </c>
      <c r="I518" s="475">
        <v>0</v>
      </c>
      <c r="J518" s="475">
        <v>0</v>
      </c>
      <c r="K518" s="475">
        <v>0</v>
      </c>
      <c r="L518" s="475">
        <v>0</v>
      </c>
      <c r="M518" s="475">
        <v>0</v>
      </c>
      <c r="N518" s="475">
        <f t="shared" si="17"/>
        <v>0</v>
      </c>
      <c r="O518" s="66">
        <f>'Vero Monthly Peaks'!L$121</f>
        <v>0</v>
      </c>
      <c r="P518" s="475"/>
      <c r="Q518" s="475" t="s">
        <v>483</v>
      </c>
      <c r="R518" s="475"/>
    </row>
    <row r="519" spans="1:18" x14ac:dyDescent="0.2">
      <c r="A519" s="422">
        <f t="shared" si="18"/>
        <v>57685.299999999101</v>
      </c>
      <c r="B519" s="475"/>
      <c r="C519" s="9"/>
      <c r="D519" s="9"/>
      <c r="E519" s="9"/>
      <c r="F519" s="9"/>
      <c r="G519" s="422"/>
      <c r="H519" s="475">
        <v>0</v>
      </c>
      <c r="I519" s="475">
        <v>0</v>
      </c>
      <c r="J519" s="475">
        <v>0</v>
      </c>
      <c r="K519" s="475">
        <v>0</v>
      </c>
      <c r="L519" s="475">
        <v>0</v>
      </c>
      <c r="M519" s="475">
        <v>0</v>
      </c>
      <c r="N519" s="475">
        <f t="shared" si="17"/>
        <v>0</v>
      </c>
      <c r="O519" s="66">
        <f>'Vero Monthly Peaks'!M$121</f>
        <v>0</v>
      </c>
      <c r="P519" s="475"/>
      <c r="Q519" s="475" t="s">
        <v>482</v>
      </c>
      <c r="R519" s="475"/>
    </row>
    <row r="520" spans="1:18" x14ac:dyDescent="0.2">
      <c r="A520" s="422">
        <f t="shared" si="18"/>
        <v>57715.719999999099</v>
      </c>
      <c r="B520" s="475"/>
      <c r="C520" s="9"/>
      <c r="D520" s="9"/>
      <c r="E520" s="9"/>
      <c r="F520" s="9"/>
      <c r="G520" s="422"/>
      <c r="H520" s="475">
        <v>0</v>
      </c>
      <c r="I520" s="475">
        <v>0</v>
      </c>
      <c r="J520" s="475">
        <v>0</v>
      </c>
      <c r="K520" s="475">
        <v>0</v>
      </c>
      <c r="L520" s="475">
        <v>0</v>
      </c>
      <c r="M520" s="475">
        <v>0</v>
      </c>
      <c r="N520" s="475">
        <f t="shared" si="17"/>
        <v>0</v>
      </c>
      <c r="O520" s="66">
        <f>'Vero Monthly Peaks'!B$122</f>
        <v>0</v>
      </c>
      <c r="P520" s="475"/>
      <c r="Q520" s="475" t="s">
        <v>493</v>
      </c>
      <c r="R520" s="475"/>
    </row>
    <row r="521" spans="1:18" x14ac:dyDescent="0.2">
      <c r="A521" s="422">
        <f t="shared" si="18"/>
        <v>57746.139999999097</v>
      </c>
      <c r="B521" s="475"/>
      <c r="C521" s="9"/>
      <c r="D521" s="9"/>
      <c r="E521" s="9"/>
      <c r="F521" s="9"/>
      <c r="G521" s="422"/>
      <c r="H521" s="475">
        <v>0</v>
      </c>
      <c r="I521" s="475">
        <v>0</v>
      </c>
      <c r="J521" s="475">
        <v>0</v>
      </c>
      <c r="K521" s="475">
        <v>0</v>
      </c>
      <c r="L521" s="475">
        <v>0</v>
      </c>
      <c r="M521" s="475">
        <v>0</v>
      </c>
      <c r="N521" s="475">
        <f t="shared" si="17"/>
        <v>0</v>
      </c>
      <c r="O521" s="66">
        <f>'Vero Monthly Peaks'!C$122</f>
        <v>0</v>
      </c>
      <c r="P521" s="475"/>
      <c r="Q521" s="475" t="s">
        <v>492</v>
      </c>
      <c r="R521" s="475"/>
    </row>
    <row r="522" spans="1:18" x14ac:dyDescent="0.2">
      <c r="A522" s="422">
        <f t="shared" si="18"/>
        <v>57776.559999999095</v>
      </c>
      <c r="B522" s="475"/>
      <c r="C522" s="9"/>
      <c r="D522" s="9"/>
      <c r="E522" s="9"/>
      <c r="F522" s="9"/>
      <c r="G522" s="422"/>
      <c r="H522" s="475">
        <v>0</v>
      </c>
      <c r="I522" s="475">
        <v>0</v>
      </c>
      <c r="J522" s="475">
        <v>0</v>
      </c>
      <c r="K522" s="475">
        <v>0</v>
      </c>
      <c r="L522" s="475">
        <v>0</v>
      </c>
      <c r="M522" s="475">
        <v>0</v>
      </c>
      <c r="N522" s="475">
        <f t="shared" si="17"/>
        <v>0</v>
      </c>
      <c r="O522" s="66">
        <f>'Vero Monthly Peaks'!D$122</f>
        <v>0</v>
      </c>
      <c r="P522" s="475"/>
      <c r="Q522" s="475" t="s">
        <v>491</v>
      </c>
      <c r="R522" s="475"/>
    </row>
    <row r="523" spans="1:18" x14ac:dyDescent="0.2">
      <c r="A523" s="422">
        <f t="shared" si="18"/>
        <v>57806.979999999094</v>
      </c>
      <c r="B523" s="475"/>
      <c r="C523" s="9"/>
      <c r="D523" s="9"/>
      <c r="E523" s="9"/>
      <c r="F523" s="9"/>
      <c r="G523" s="422"/>
      <c r="H523" s="475">
        <v>0</v>
      </c>
      <c r="I523" s="475">
        <v>0</v>
      </c>
      <c r="J523" s="475">
        <v>0</v>
      </c>
      <c r="K523" s="475">
        <v>0</v>
      </c>
      <c r="L523" s="475">
        <v>0</v>
      </c>
      <c r="M523" s="475">
        <v>0</v>
      </c>
      <c r="N523" s="475">
        <f t="shared" si="17"/>
        <v>0</v>
      </c>
      <c r="O523" s="66">
        <f>'Vero Monthly Peaks'!E$122</f>
        <v>0</v>
      </c>
      <c r="P523" s="475"/>
      <c r="Q523" s="475" t="s">
        <v>490</v>
      </c>
      <c r="R523" s="475"/>
    </row>
    <row r="524" spans="1:18" x14ac:dyDescent="0.2">
      <c r="A524" s="422">
        <f t="shared" si="18"/>
        <v>57837.399999999092</v>
      </c>
      <c r="B524" s="475"/>
      <c r="C524" s="9"/>
      <c r="D524" s="9"/>
      <c r="E524" s="9"/>
      <c r="F524" s="9"/>
      <c r="G524" s="422"/>
      <c r="H524" s="475">
        <v>0</v>
      </c>
      <c r="I524" s="475">
        <v>0</v>
      </c>
      <c r="J524" s="475">
        <v>0</v>
      </c>
      <c r="K524" s="475">
        <v>0</v>
      </c>
      <c r="L524" s="475">
        <v>0</v>
      </c>
      <c r="M524" s="475">
        <v>0</v>
      </c>
      <c r="N524" s="475">
        <f t="shared" si="17"/>
        <v>0</v>
      </c>
      <c r="O524" s="66">
        <f>'Vero Monthly Peaks'!F$122</f>
        <v>0</v>
      </c>
      <c r="P524" s="475"/>
      <c r="Q524" s="475" t="s">
        <v>489</v>
      </c>
      <c r="R524" s="475"/>
    </row>
    <row r="525" spans="1:18" x14ac:dyDescent="0.2">
      <c r="A525" s="422">
        <f t="shared" si="18"/>
        <v>57867.81999999909</v>
      </c>
      <c r="B525" s="475"/>
      <c r="C525" s="9"/>
      <c r="D525" s="9"/>
      <c r="E525" s="9"/>
      <c r="F525" s="9"/>
      <c r="G525" s="422"/>
      <c r="H525" s="475">
        <v>0</v>
      </c>
      <c r="I525" s="475">
        <v>0</v>
      </c>
      <c r="J525" s="475">
        <v>0</v>
      </c>
      <c r="K525" s="475">
        <v>0</v>
      </c>
      <c r="L525" s="475">
        <v>0</v>
      </c>
      <c r="M525" s="475">
        <v>0</v>
      </c>
      <c r="N525" s="475">
        <f t="shared" si="17"/>
        <v>0</v>
      </c>
      <c r="O525" s="66">
        <f>'Vero Monthly Peaks'!G$122</f>
        <v>0</v>
      </c>
      <c r="P525" s="475"/>
      <c r="Q525" s="475" t="s">
        <v>488</v>
      </c>
      <c r="R525" s="475"/>
    </row>
    <row r="526" spans="1:18" x14ac:dyDescent="0.2">
      <c r="A526" s="422">
        <f t="shared" si="18"/>
        <v>57898.239999999088</v>
      </c>
      <c r="B526" s="475"/>
      <c r="C526" s="9"/>
      <c r="D526" s="9"/>
      <c r="E526" s="9"/>
      <c r="F526" s="9"/>
      <c r="G526" s="422"/>
      <c r="H526" s="475">
        <v>0</v>
      </c>
      <c r="I526" s="475">
        <v>0</v>
      </c>
      <c r="J526" s="475">
        <v>0</v>
      </c>
      <c r="K526" s="475">
        <v>0</v>
      </c>
      <c r="L526" s="475">
        <v>0</v>
      </c>
      <c r="M526" s="475">
        <v>0</v>
      </c>
      <c r="N526" s="475">
        <f t="shared" si="17"/>
        <v>0</v>
      </c>
      <c r="O526" s="66">
        <f>'Vero Monthly Peaks'!H$122</f>
        <v>0</v>
      </c>
      <c r="P526" s="475"/>
      <c r="Q526" s="475" t="s">
        <v>487</v>
      </c>
      <c r="R526" s="475"/>
    </row>
    <row r="527" spans="1:18" x14ac:dyDescent="0.2">
      <c r="A527" s="422">
        <f t="shared" si="18"/>
        <v>57928.659999999087</v>
      </c>
      <c r="B527" s="475"/>
      <c r="C527" s="9"/>
      <c r="D527" s="9"/>
      <c r="E527" s="9"/>
      <c r="F527" s="9"/>
      <c r="G527" s="422"/>
      <c r="H527" s="475">
        <v>0</v>
      </c>
      <c r="I527" s="475">
        <v>0</v>
      </c>
      <c r="J527" s="475">
        <v>0</v>
      </c>
      <c r="K527" s="475">
        <v>0</v>
      </c>
      <c r="L527" s="475">
        <v>0</v>
      </c>
      <c r="M527" s="475">
        <v>0</v>
      </c>
      <c r="N527" s="475">
        <f t="shared" si="17"/>
        <v>0</v>
      </c>
      <c r="O527" s="66">
        <f>'Vero Monthly Peaks'!I$122</f>
        <v>0</v>
      </c>
      <c r="P527" s="475"/>
      <c r="Q527" s="475" t="s">
        <v>486</v>
      </c>
      <c r="R527" s="475"/>
    </row>
    <row r="528" spans="1:18" x14ac:dyDescent="0.2">
      <c r="A528" s="422">
        <f t="shared" si="18"/>
        <v>57959.079999999085</v>
      </c>
      <c r="B528" s="475"/>
      <c r="C528" s="9"/>
      <c r="D528" s="9"/>
      <c r="E528" s="9"/>
      <c r="F528" s="9"/>
      <c r="G528" s="422"/>
      <c r="H528" s="475">
        <v>0</v>
      </c>
      <c r="I528" s="475">
        <v>0</v>
      </c>
      <c r="J528" s="475">
        <v>0</v>
      </c>
      <c r="K528" s="475">
        <v>0</v>
      </c>
      <c r="L528" s="475">
        <v>0</v>
      </c>
      <c r="M528" s="475">
        <v>0</v>
      </c>
      <c r="N528" s="475">
        <f t="shared" si="17"/>
        <v>0</v>
      </c>
      <c r="O528" s="66">
        <f>'Vero Monthly Peaks'!J$122</f>
        <v>0</v>
      </c>
      <c r="P528" s="475"/>
      <c r="Q528" s="475" t="s">
        <v>485</v>
      </c>
      <c r="R528" s="475"/>
    </row>
    <row r="529" spans="1:18" x14ac:dyDescent="0.2">
      <c r="A529" s="422">
        <f t="shared" si="18"/>
        <v>57989.499999999083</v>
      </c>
      <c r="B529" s="475"/>
      <c r="C529" s="9"/>
      <c r="D529" s="9"/>
      <c r="E529" s="9"/>
      <c r="F529" s="9"/>
      <c r="G529" s="422"/>
      <c r="H529" s="475">
        <v>0</v>
      </c>
      <c r="I529" s="475">
        <v>0</v>
      </c>
      <c r="J529" s="475">
        <v>0</v>
      </c>
      <c r="K529" s="475">
        <v>0</v>
      </c>
      <c r="L529" s="475">
        <v>0</v>
      </c>
      <c r="M529" s="475">
        <v>0</v>
      </c>
      <c r="N529" s="475">
        <f t="shared" si="17"/>
        <v>0</v>
      </c>
      <c r="O529" s="66">
        <f>'Vero Monthly Peaks'!K$122</f>
        <v>0</v>
      </c>
      <c r="P529" s="475"/>
      <c r="Q529" s="475" t="s">
        <v>484</v>
      </c>
      <c r="R529" s="475"/>
    </row>
    <row r="530" spans="1:18" x14ac:dyDescent="0.2">
      <c r="A530" s="422">
        <f t="shared" si="18"/>
        <v>58019.919999999081</v>
      </c>
      <c r="B530" s="475"/>
      <c r="C530" s="9"/>
      <c r="D530" s="9"/>
      <c r="E530" s="9"/>
      <c r="F530" s="9"/>
      <c r="G530" s="422"/>
      <c r="H530" s="475">
        <v>0</v>
      </c>
      <c r="I530" s="475">
        <v>0</v>
      </c>
      <c r="J530" s="475">
        <v>0</v>
      </c>
      <c r="K530" s="475">
        <v>0</v>
      </c>
      <c r="L530" s="475">
        <v>0</v>
      </c>
      <c r="M530" s="475">
        <v>0</v>
      </c>
      <c r="N530" s="475">
        <f t="shared" si="17"/>
        <v>0</v>
      </c>
      <c r="O530" s="66">
        <f>'Vero Monthly Peaks'!L$122</f>
        <v>0</v>
      </c>
      <c r="P530" s="475"/>
      <c r="Q530" s="475" t="s">
        <v>483</v>
      </c>
      <c r="R530" s="475"/>
    </row>
    <row r="531" spans="1:18" x14ac:dyDescent="0.2">
      <c r="A531" s="422">
        <f t="shared" si="18"/>
        <v>58050.33999999908</v>
      </c>
      <c r="B531" s="475"/>
      <c r="C531" s="9"/>
      <c r="D531" s="9"/>
      <c r="E531" s="9"/>
      <c r="F531" s="9"/>
      <c r="G531" s="422"/>
      <c r="H531" s="475">
        <v>0</v>
      </c>
      <c r="I531" s="475">
        <v>0</v>
      </c>
      <c r="J531" s="475">
        <v>0</v>
      </c>
      <c r="K531" s="475">
        <v>0</v>
      </c>
      <c r="L531" s="475">
        <v>0</v>
      </c>
      <c r="M531" s="475">
        <v>0</v>
      </c>
      <c r="N531" s="475">
        <f t="shared" si="17"/>
        <v>0</v>
      </c>
      <c r="O531" s="66">
        <f>'Vero Monthly Peaks'!M$122</f>
        <v>0</v>
      </c>
      <c r="P531" s="475"/>
      <c r="Q531" s="475" t="s">
        <v>482</v>
      </c>
      <c r="R531" s="475"/>
    </row>
    <row r="532" spans="1:18" x14ac:dyDescent="0.2">
      <c r="A532" s="422">
        <f t="shared" si="18"/>
        <v>58080.759999999078</v>
      </c>
      <c r="B532" s="475"/>
      <c r="C532" s="9"/>
      <c r="D532" s="9"/>
      <c r="E532" s="9"/>
      <c r="F532" s="9"/>
      <c r="G532" s="422"/>
      <c r="H532" s="475">
        <v>0</v>
      </c>
      <c r="I532" s="475">
        <v>0</v>
      </c>
      <c r="J532" s="475">
        <v>0</v>
      </c>
      <c r="K532" s="475">
        <v>0</v>
      </c>
      <c r="L532" s="475">
        <v>0</v>
      </c>
      <c r="M532" s="475">
        <v>0</v>
      </c>
      <c r="N532" s="475">
        <f t="shared" si="17"/>
        <v>0</v>
      </c>
      <c r="O532" s="66">
        <f>'Vero Monthly Peaks'!B$123</f>
        <v>0</v>
      </c>
      <c r="P532" s="475"/>
      <c r="Q532" s="475" t="s">
        <v>493</v>
      </c>
      <c r="R532" s="475"/>
    </row>
    <row r="533" spans="1:18" x14ac:dyDescent="0.2">
      <c r="A533" s="422">
        <f t="shared" si="18"/>
        <v>58111.179999999076</v>
      </c>
      <c r="B533" s="475"/>
      <c r="C533" s="9"/>
      <c r="D533" s="9"/>
      <c r="E533" s="9"/>
      <c r="F533" s="9"/>
      <c r="G533" s="422"/>
      <c r="H533" s="475">
        <v>0</v>
      </c>
      <c r="I533" s="475">
        <v>0</v>
      </c>
      <c r="J533" s="475">
        <v>0</v>
      </c>
      <c r="K533" s="475">
        <v>0</v>
      </c>
      <c r="L533" s="475">
        <v>0</v>
      </c>
      <c r="M533" s="475">
        <v>0</v>
      </c>
      <c r="N533" s="475">
        <f t="shared" si="17"/>
        <v>0</v>
      </c>
      <c r="O533" s="66">
        <f>'Vero Monthly Peaks'!C$123</f>
        <v>0</v>
      </c>
      <c r="P533" s="475"/>
      <c r="Q533" s="475" t="s">
        <v>492</v>
      </c>
      <c r="R533" s="475"/>
    </row>
    <row r="534" spans="1:18" x14ac:dyDescent="0.2">
      <c r="A534" s="422">
        <f t="shared" si="18"/>
        <v>58141.599999999074</v>
      </c>
      <c r="B534" s="475"/>
      <c r="C534" s="9"/>
      <c r="D534" s="9"/>
      <c r="E534" s="9"/>
      <c r="F534" s="9"/>
      <c r="G534" s="422"/>
      <c r="H534" s="475">
        <v>0</v>
      </c>
      <c r="I534" s="475">
        <v>0</v>
      </c>
      <c r="J534" s="475">
        <v>0</v>
      </c>
      <c r="K534" s="475">
        <v>0</v>
      </c>
      <c r="L534" s="475">
        <v>0</v>
      </c>
      <c r="M534" s="475">
        <v>0</v>
      </c>
      <c r="N534" s="475">
        <f t="shared" si="17"/>
        <v>0</v>
      </c>
      <c r="O534" s="66">
        <f>'Vero Monthly Peaks'!D$123</f>
        <v>0</v>
      </c>
      <c r="P534" s="475"/>
      <c r="Q534" s="475" t="s">
        <v>491</v>
      </c>
      <c r="R534" s="475"/>
    </row>
    <row r="535" spans="1:18" x14ac:dyDescent="0.2">
      <c r="A535" s="422">
        <f t="shared" si="18"/>
        <v>58172.019999999073</v>
      </c>
      <c r="B535" s="475"/>
      <c r="C535" s="9"/>
      <c r="D535" s="9"/>
      <c r="E535" s="9"/>
      <c r="F535" s="9"/>
      <c r="G535" s="422"/>
      <c r="H535" s="475">
        <v>0</v>
      </c>
      <c r="I535" s="475">
        <v>0</v>
      </c>
      <c r="J535" s="475">
        <v>0</v>
      </c>
      <c r="K535" s="475">
        <v>0</v>
      </c>
      <c r="L535" s="475">
        <v>0</v>
      </c>
      <c r="M535" s="475">
        <v>0</v>
      </c>
      <c r="N535" s="475">
        <f t="shared" si="17"/>
        <v>0</v>
      </c>
      <c r="O535" s="66">
        <f>'Vero Monthly Peaks'!E$123</f>
        <v>0</v>
      </c>
      <c r="P535" s="475"/>
      <c r="Q535" s="475" t="s">
        <v>490</v>
      </c>
      <c r="R535" s="475"/>
    </row>
    <row r="536" spans="1:18" x14ac:dyDescent="0.2">
      <c r="A536" s="422">
        <f t="shared" si="18"/>
        <v>58202.439999999071</v>
      </c>
      <c r="B536" s="475"/>
      <c r="C536" s="9"/>
      <c r="D536" s="9"/>
      <c r="E536" s="9"/>
      <c r="F536" s="9"/>
      <c r="G536" s="422"/>
      <c r="H536" s="475">
        <v>0</v>
      </c>
      <c r="I536" s="475">
        <v>0</v>
      </c>
      <c r="J536" s="475">
        <v>0</v>
      </c>
      <c r="K536" s="475">
        <v>0</v>
      </c>
      <c r="L536" s="475">
        <v>0</v>
      </c>
      <c r="M536" s="475">
        <v>0</v>
      </c>
      <c r="N536" s="475">
        <f t="shared" si="17"/>
        <v>0</v>
      </c>
      <c r="O536" s="66">
        <f>'Vero Monthly Peaks'!F$123</f>
        <v>0</v>
      </c>
      <c r="P536" s="475"/>
      <c r="Q536" s="475" t="s">
        <v>489</v>
      </c>
      <c r="R536" s="475"/>
    </row>
    <row r="537" spans="1:18" x14ac:dyDescent="0.2">
      <c r="A537" s="422">
        <f t="shared" si="18"/>
        <v>58232.859999999069</v>
      </c>
      <c r="B537" s="475"/>
      <c r="C537" s="9"/>
      <c r="D537" s="9"/>
      <c r="E537" s="9"/>
      <c r="F537" s="9"/>
      <c r="G537" s="422"/>
      <c r="H537" s="475">
        <v>0</v>
      </c>
      <c r="I537" s="475">
        <v>0</v>
      </c>
      <c r="J537" s="475">
        <v>0</v>
      </c>
      <c r="K537" s="475">
        <v>0</v>
      </c>
      <c r="L537" s="475">
        <v>0</v>
      </c>
      <c r="M537" s="475">
        <v>0</v>
      </c>
      <c r="N537" s="475">
        <f t="shared" si="17"/>
        <v>0</v>
      </c>
      <c r="O537" s="66">
        <f>'Vero Monthly Peaks'!G$123</f>
        <v>0</v>
      </c>
      <c r="P537" s="475"/>
      <c r="Q537" s="475" t="s">
        <v>488</v>
      </c>
      <c r="R537" s="475"/>
    </row>
    <row r="538" spans="1:18" x14ac:dyDescent="0.2">
      <c r="A538" s="422">
        <f t="shared" si="18"/>
        <v>58263.279999999068</v>
      </c>
      <c r="B538" s="475"/>
      <c r="C538" s="9"/>
      <c r="D538" s="9"/>
      <c r="E538" s="9"/>
      <c r="F538" s="9"/>
      <c r="G538" s="422"/>
      <c r="H538" s="475">
        <v>0</v>
      </c>
      <c r="I538" s="475">
        <v>0</v>
      </c>
      <c r="J538" s="475">
        <v>0</v>
      </c>
      <c r="K538" s="475">
        <v>0</v>
      </c>
      <c r="L538" s="475">
        <v>0</v>
      </c>
      <c r="M538" s="475">
        <v>0</v>
      </c>
      <c r="N538" s="475">
        <f t="shared" si="17"/>
        <v>0</v>
      </c>
      <c r="O538" s="66">
        <f>'Vero Monthly Peaks'!H$123</f>
        <v>0</v>
      </c>
      <c r="P538" s="475"/>
      <c r="Q538" s="475" t="s">
        <v>487</v>
      </c>
      <c r="R538" s="475"/>
    </row>
    <row r="539" spans="1:18" x14ac:dyDescent="0.2">
      <c r="A539" s="422">
        <f t="shared" si="18"/>
        <v>58293.699999999066</v>
      </c>
      <c r="B539" s="475"/>
      <c r="C539" s="9"/>
      <c r="D539" s="9"/>
      <c r="E539" s="9"/>
      <c r="F539" s="9"/>
      <c r="G539" s="422"/>
      <c r="H539" s="475">
        <v>0</v>
      </c>
      <c r="I539" s="475">
        <v>0</v>
      </c>
      <c r="J539" s="475">
        <v>0</v>
      </c>
      <c r="K539" s="475">
        <v>0</v>
      </c>
      <c r="L539" s="475">
        <v>0</v>
      </c>
      <c r="M539" s="475">
        <v>0</v>
      </c>
      <c r="N539" s="475">
        <f t="shared" si="17"/>
        <v>0</v>
      </c>
      <c r="O539" s="66">
        <f>'Vero Monthly Peaks'!I$123</f>
        <v>0</v>
      </c>
      <c r="P539" s="475"/>
      <c r="Q539" s="475" t="s">
        <v>486</v>
      </c>
      <c r="R539" s="475"/>
    </row>
    <row r="540" spans="1:18" x14ac:dyDescent="0.2">
      <c r="A540" s="422">
        <f t="shared" si="18"/>
        <v>58324.119999999064</v>
      </c>
      <c r="B540" s="475"/>
      <c r="C540" s="9"/>
      <c r="D540" s="9"/>
      <c r="E540" s="9"/>
      <c r="F540" s="9"/>
      <c r="G540" s="422"/>
      <c r="H540" s="475">
        <v>0</v>
      </c>
      <c r="I540" s="475">
        <v>0</v>
      </c>
      <c r="J540" s="475">
        <v>0</v>
      </c>
      <c r="K540" s="475">
        <v>0</v>
      </c>
      <c r="L540" s="475">
        <v>0</v>
      </c>
      <c r="M540" s="475">
        <v>0</v>
      </c>
      <c r="N540" s="475">
        <f t="shared" si="17"/>
        <v>0</v>
      </c>
      <c r="O540" s="66">
        <f>'Vero Monthly Peaks'!J$123</f>
        <v>0</v>
      </c>
      <c r="P540" s="475"/>
      <c r="Q540" s="475" t="s">
        <v>485</v>
      </c>
      <c r="R540" s="475"/>
    </row>
    <row r="541" spans="1:18" x14ac:dyDescent="0.2">
      <c r="A541" s="422">
        <f t="shared" si="18"/>
        <v>58354.539999999062</v>
      </c>
      <c r="B541" s="475"/>
      <c r="C541" s="9"/>
      <c r="D541" s="9"/>
      <c r="E541" s="9"/>
      <c r="F541" s="9"/>
      <c r="G541" s="422"/>
      <c r="H541" s="475">
        <v>0</v>
      </c>
      <c r="I541" s="475">
        <v>0</v>
      </c>
      <c r="J541" s="475">
        <v>0</v>
      </c>
      <c r="K541" s="475">
        <v>0</v>
      </c>
      <c r="L541" s="475">
        <v>0</v>
      </c>
      <c r="M541" s="475">
        <v>0</v>
      </c>
      <c r="N541" s="475">
        <f t="shared" si="17"/>
        <v>0</v>
      </c>
      <c r="O541" s="66">
        <f>'Vero Monthly Peaks'!K$123</f>
        <v>0</v>
      </c>
      <c r="P541" s="475"/>
      <c r="Q541" s="475" t="s">
        <v>484</v>
      </c>
      <c r="R541" s="475"/>
    </row>
    <row r="542" spans="1:18" x14ac:dyDescent="0.2">
      <c r="A542" s="422">
        <f t="shared" si="18"/>
        <v>58384.959999999061</v>
      </c>
      <c r="B542" s="475"/>
      <c r="C542" s="9"/>
      <c r="D542" s="9"/>
      <c r="E542" s="9"/>
      <c r="F542" s="9"/>
      <c r="G542" s="422"/>
      <c r="H542" s="475">
        <v>0</v>
      </c>
      <c r="I542" s="475">
        <v>0</v>
      </c>
      <c r="J542" s="475">
        <v>0</v>
      </c>
      <c r="K542" s="475">
        <v>0</v>
      </c>
      <c r="L542" s="475">
        <v>0</v>
      </c>
      <c r="M542" s="475">
        <v>0</v>
      </c>
      <c r="N542" s="475">
        <f t="shared" si="17"/>
        <v>0</v>
      </c>
      <c r="O542" s="66">
        <f>'Vero Monthly Peaks'!L$123</f>
        <v>0</v>
      </c>
      <c r="P542" s="475"/>
      <c r="Q542" s="475" t="s">
        <v>483</v>
      </c>
      <c r="R542" s="475"/>
    </row>
    <row r="543" spans="1:18" x14ac:dyDescent="0.2">
      <c r="A543" s="422">
        <f t="shared" si="18"/>
        <v>58415.379999999059</v>
      </c>
      <c r="B543" s="475"/>
      <c r="C543" s="9"/>
      <c r="D543" s="9"/>
      <c r="E543" s="9"/>
      <c r="F543" s="9"/>
      <c r="G543" s="422"/>
      <c r="H543" s="475">
        <v>0</v>
      </c>
      <c r="I543" s="475">
        <v>0</v>
      </c>
      <c r="J543" s="475">
        <v>0</v>
      </c>
      <c r="K543" s="475">
        <v>0</v>
      </c>
      <c r="L543" s="475">
        <v>0</v>
      </c>
      <c r="M543" s="475">
        <v>0</v>
      </c>
      <c r="N543" s="475">
        <f t="shared" si="17"/>
        <v>0</v>
      </c>
      <c r="O543" s="66">
        <f>'Vero Monthly Peaks'!M$123</f>
        <v>0</v>
      </c>
      <c r="P543" s="475"/>
      <c r="Q543" s="475" t="s">
        <v>482</v>
      </c>
      <c r="R543" s="475"/>
    </row>
    <row r="544" spans="1:18" x14ac:dyDescent="0.2">
      <c r="A544" s="422">
        <f t="shared" si="18"/>
        <v>58445.799999999057</v>
      </c>
      <c r="B544" s="475"/>
      <c r="C544" s="9"/>
      <c r="D544" s="9"/>
      <c r="E544" s="9"/>
      <c r="F544" s="9"/>
      <c r="G544" s="422"/>
      <c r="H544" s="475">
        <v>0</v>
      </c>
      <c r="I544" s="475">
        <v>0</v>
      </c>
      <c r="J544" s="475">
        <v>0</v>
      </c>
      <c r="K544" s="475">
        <v>0</v>
      </c>
      <c r="L544" s="475">
        <v>0</v>
      </c>
      <c r="M544" s="475">
        <v>0</v>
      </c>
      <c r="N544" s="475">
        <f t="shared" si="17"/>
        <v>0</v>
      </c>
      <c r="O544" s="66">
        <f>'Vero Monthly Peaks'!B$124</f>
        <v>0</v>
      </c>
      <c r="P544" s="475"/>
      <c r="Q544" s="475" t="s">
        <v>493</v>
      </c>
      <c r="R544" s="475"/>
    </row>
    <row r="545" spans="1:18" x14ac:dyDescent="0.2">
      <c r="A545" s="422">
        <f t="shared" si="18"/>
        <v>58476.219999999055</v>
      </c>
      <c r="B545" s="475"/>
      <c r="C545" s="9"/>
      <c r="D545" s="9"/>
      <c r="E545" s="9"/>
      <c r="F545" s="9"/>
      <c r="G545" s="422"/>
      <c r="H545" s="475">
        <v>0</v>
      </c>
      <c r="I545" s="475">
        <v>0</v>
      </c>
      <c r="J545" s="475">
        <v>0</v>
      </c>
      <c r="K545" s="475">
        <v>0</v>
      </c>
      <c r="L545" s="475">
        <v>0</v>
      </c>
      <c r="M545" s="475">
        <v>0</v>
      </c>
      <c r="N545" s="475">
        <f t="shared" si="17"/>
        <v>0</v>
      </c>
      <c r="O545" s="66">
        <f>'Vero Monthly Peaks'!C$124</f>
        <v>0</v>
      </c>
      <c r="P545" s="475"/>
      <c r="Q545" s="475" t="s">
        <v>492</v>
      </c>
      <c r="R545" s="475"/>
    </row>
    <row r="546" spans="1:18" x14ac:dyDescent="0.2">
      <c r="A546" s="422">
        <f t="shared" si="18"/>
        <v>58506.639999999054</v>
      </c>
      <c r="B546" s="475"/>
      <c r="C546" s="9"/>
      <c r="D546" s="9"/>
      <c r="E546" s="9"/>
      <c r="F546" s="9"/>
      <c r="G546" s="422"/>
      <c r="H546" s="475">
        <v>0</v>
      </c>
      <c r="I546" s="475">
        <v>0</v>
      </c>
      <c r="J546" s="475">
        <v>0</v>
      </c>
      <c r="K546" s="475">
        <v>0</v>
      </c>
      <c r="L546" s="475">
        <v>0</v>
      </c>
      <c r="M546" s="475">
        <v>0</v>
      </c>
      <c r="N546" s="475">
        <f t="shared" si="17"/>
        <v>0</v>
      </c>
      <c r="O546" s="66">
        <f>'Vero Monthly Peaks'!D$124</f>
        <v>0</v>
      </c>
      <c r="P546" s="475"/>
      <c r="Q546" s="475" t="s">
        <v>491</v>
      </c>
      <c r="R546" s="475"/>
    </row>
    <row r="547" spans="1:18" x14ac:dyDescent="0.2">
      <c r="A547" s="422">
        <f t="shared" si="18"/>
        <v>58537.059999999052</v>
      </c>
      <c r="B547" s="475"/>
      <c r="C547" s="9"/>
      <c r="D547" s="9"/>
      <c r="E547" s="9"/>
      <c r="F547" s="9"/>
      <c r="G547" s="422"/>
      <c r="H547" s="475">
        <v>0</v>
      </c>
      <c r="I547" s="475">
        <v>0</v>
      </c>
      <c r="J547" s="475">
        <v>0</v>
      </c>
      <c r="K547" s="475">
        <v>0</v>
      </c>
      <c r="L547" s="475">
        <v>0</v>
      </c>
      <c r="M547" s="475">
        <v>0</v>
      </c>
      <c r="N547" s="475">
        <f t="shared" si="17"/>
        <v>0</v>
      </c>
      <c r="O547" s="66">
        <f>'Vero Monthly Peaks'!E$124</f>
        <v>0</v>
      </c>
      <c r="P547" s="475"/>
      <c r="Q547" s="475" t="s">
        <v>490</v>
      </c>
      <c r="R547" s="475"/>
    </row>
    <row r="548" spans="1:18" x14ac:dyDescent="0.2">
      <c r="A548" s="422">
        <f t="shared" si="18"/>
        <v>58567.47999999905</v>
      </c>
      <c r="B548" s="475"/>
      <c r="C548" s="9"/>
      <c r="D548" s="9"/>
      <c r="E548" s="9"/>
      <c r="F548" s="9"/>
      <c r="G548" s="422"/>
      <c r="H548" s="475">
        <v>0</v>
      </c>
      <c r="I548" s="475">
        <v>0</v>
      </c>
      <c r="J548" s="475">
        <v>0</v>
      </c>
      <c r="K548" s="475">
        <v>0</v>
      </c>
      <c r="L548" s="475">
        <v>0</v>
      </c>
      <c r="M548" s="475">
        <v>0</v>
      </c>
      <c r="N548" s="475">
        <f t="shared" si="17"/>
        <v>0</v>
      </c>
      <c r="O548" s="66">
        <f>'Vero Monthly Peaks'!F$124</f>
        <v>0</v>
      </c>
      <c r="P548" s="475"/>
      <c r="Q548" s="475" t="s">
        <v>489</v>
      </c>
      <c r="R548" s="475"/>
    </row>
    <row r="549" spans="1:18" x14ac:dyDescent="0.2">
      <c r="A549" s="422">
        <f t="shared" si="18"/>
        <v>58597.899999999048</v>
      </c>
      <c r="B549" s="475"/>
      <c r="C549" s="9"/>
      <c r="D549" s="9"/>
      <c r="E549" s="9"/>
      <c r="F549" s="9"/>
      <c r="G549" s="422"/>
      <c r="H549" s="475">
        <v>0</v>
      </c>
      <c r="I549" s="475">
        <v>0</v>
      </c>
      <c r="J549" s="475">
        <v>0</v>
      </c>
      <c r="K549" s="475">
        <v>0</v>
      </c>
      <c r="L549" s="475">
        <v>0</v>
      </c>
      <c r="M549" s="475">
        <v>0</v>
      </c>
      <c r="N549" s="475">
        <f t="shared" si="17"/>
        <v>0</v>
      </c>
      <c r="O549" s="66">
        <f>'Vero Monthly Peaks'!G$124</f>
        <v>0</v>
      </c>
      <c r="P549" s="475"/>
      <c r="Q549" s="475" t="s">
        <v>488</v>
      </c>
      <c r="R549" s="475"/>
    </row>
    <row r="550" spans="1:18" x14ac:dyDescent="0.2">
      <c r="A550" s="422">
        <f t="shared" si="18"/>
        <v>58628.319999999047</v>
      </c>
      <c r="B550" s="475"/>
      <c r="C550" s="9"/>
      <c r="D550" s="9"/>
      <c r="E550" s="9"/>
      <c r="F550" s="9"/>
      <c r="G550" s="422"/>
      <c r="H550" s="475">
        <v>0</v>
      </c>
      <c r="I550" s="475">
        <v>0</v>
      </c>
      <c r="J550" s="475">
        <v>0</v>
      </c>
      <c r="K550" s="475">
        <v>0</v>
      </c>
      <c r="L550" s="475">
        <v>0</v>
      </c>
      <c r="M550" s="475">
        <v>0</v>
      </c>
      <c r="N550" s="475">
        <f t="shared" si="17"/>
        <v>0</v>
      </c>
      <c r="O550" s="66">
        <f>'Vero Monthly Peaks'!H$124</f>
        <v>0</v>
      </c>
      <c r="P550" s="475"/>
      <c r="Q550" s="475" t="s">
        <v>487</v>
      </c>
      <c r="R550" s="475"/>
    </row>
    <row r="551" spans="1:18" x14ac:dyDescent="0.2">
      <c r="A551" s="422">
        <f t="shared" si="18"/>
        <v>58658.739999999045</v>
      </c>
      <c r="B551" s="475"/>
      <c r="C551" s="9"/>
      <c r="D551" s="9"/>
      <c r="E551" s="9"/>
      <c r="F551" s="9"/>
      <c r="G551" s="422"/>
      <c r="H551" s="475">
        <v>0</v>
      </c>
      <c r="I551" s="475">
        <v>0</v>
      </c>
      <c r="J551" s="475">
        <v>0</v>
      </c>
      <c r="K551" s="475">
        <v>0</v>
      </c>
      <c r="L551" s="475">
        <v>0</v>
      </c>
      <c r="M551" s="475">
        <v>0</v>
      </c>
      <c r="N551" s="475">
        <f t="shared" si="17"/>
        <v>0</v>
      </c>
      <c r="O551" s="66">
        <f>'Vero Monthly Peaks'!I$124</f>
        <v>0</v>
      </c>
      <c r="P551" s="475"/>
      <c r="Q551" s="475" t="s">
        <v>486</v>
      </c>
      <c r="R551" s="475"/>
    </row>
    <row r="552" spans="1:18" x14ac:dyDescent="0.2">
      <c r="A552" s="422">
        <f t="shared" si="18"/>
        <v>58689.159999999043</v>
      </c>
      <c r="B552" s="475"/>
      <c r="C552" s="9"/>
      <c r="D552" s="9"/>
      <c r="E552" s="9"/>
      <c r="F552" s="9"/>
      <c r="G552" s="422"/>
      <c r="H552" s="475">
        <v>0</v>
      </c>
      <c r="I552" s="475">
        <v>0</v>
      </c>
      <c r="J552" s="475">
        <v>0</v>
      </c>
      <c r="K552" s="475">
        <v>0</v>
      </c>
      <c r="L552" s="475">
        <v>0</v>
      </c>
      <c r="M552" s="475">
        <v>0</v>
      </c>
      <c r="N552" s="475">
        <f t="shared" si="17"/>
        <v>0</v>
      </c>
      <c r="O552" s="66">
        <f>'Vero Monthly Peaks'!J$124</f>
        <v>0</v>
      </c>
      <c r="P552" s="475"/>
      <c r="Q552" s="475" t="s">
        <v>485</v>
      </c>
      <c r="R552" s="475"/>
    </row>
    <row r="553" spans="1:18" x14ac:dyDescent="0.2">
      <c r="A553" s="422">
        <f t="shared" si="18"/>
        <v>58719.579999999041</v>
      </c>
      <c r="B553" s="475"/>
      <c r="C553" s="9"/>
      <c r="D553" s="9"/>
      <c r="E553" s="9"/>
      <c r="F553" s="9"/>
      <c r="G553" s="422"/>
      <c r="H553" s="475">
        <v>0</v>
      </c>
      <c r="I553" s="475">
        <v>0</v>
      </c>
      <c r="J553" s="475">
        <v>0</v>
      </c>
      <c r="K553" s="475">
        <v>0</v>
      </c>
      <c r="L553" s="475">
        <v>0</v>
      </c>
      <c r="M553" s="475">
        <v>0</v>
      </c>
      <c r="N553" s="475">
        <f t="shared" si="17"/>
        <v>0</v>
      </c>
      <c r="O553" s="66">
        <f>'Vero Monthly Peaks'!K$124</f>
        <v>0</v>
      </c>
      <c r="P553" s="475"/>
      <c r="Q553" s="475" t="s">
        <v>484</v>
      </c>
      <c r="R553" s="475"/>
    </row>
    <row r="554" spans="1:18" x14ac:dyDescent="0.2">
      <c r="A554" s="422">
        <f t="shared" si="18"/>
        <v>58749.99999999904</v>
      </c>
      <c r="B554" s="475"/>
      <c r="C554" s="9"/>
      <c r="D554" s="9"/>
      <c r="E554" s="9"/>
      <c r="F554" s="9"/>
      <c r="G554" s="422"/>
      <c r="H554" s="475">
        <v>0</v>
      </c>
      <c r="I554" s="475">
        <v>0</v>
      </c>
      <c r="J554" s="475">
        <v>0</v>
      </c>
      <c r="K554" s="475">
        <v>0</v>
      </c>
      <c r="L554" s="475">
        <v>0</v>
      </c>
      <c r="M554" s="475">
        <v>0</v>
      </c>
      <c r="N554" s="475">
        <f t="shared" si="17"/>
        <v>0</v>
      </c>
      <c r="O554" s="66">
        <f>'Vero Monthly Peaks'!L$124</f>
        <v>0</v>
      </c>
      <c r="P554" s="475"/>
      <c r="Q554" s="475" t="s">
        <v>483</v>
      </c>
      <c r="R554" s="475"/>
    </row>
    <row r="555" spans="1:18" x14ac:dyDescent="0.2">
      <c r="A555" s="422">
        <f t="shared" si="18"/>
        <v>58780.419999999038</v>
      </c>
      <c r="B555" s="475"/>
      <c r="C555" s="9"/>
      <c r="D555" s="9"/>
      <c r="E555" s="9"/>
      <c r="F555" s="9"/>
      <c r="G555" s="422"/>
      <c r="H555" s="475">
        <v>0</v>
      </c>
      <c r="I555" s="475">
        <v>0</v>
      </c>
      <c r="J555" s="475">
        <v>0</v>
      </c>
      <c r="K555" s="475">
        <v>0</v>
      </c>
      <c r="L555" s="475">
        <v>0</v>
      </c>
      <c r="M555" s="475">
        <v>0</v>
      </c>
      <c r="N555" s="475">
        <f t="shared" si="17"/>
        <v>0</v>
      </c>
      <c r="O555" s="66">
        <f>'Vero Monthly Peaks'!M$124</f>
        <v>0</v>
      </c>
      <c r="P555" s="475"/>
      <c r="Q555" s="475" t="s">
        <v>482</v>
      </c>
      <c r="R555" s="475"/>
    </row>
    <row r="556" spans="1:18" x14ac:dyDescent="0.2">
      <c r="A556" s="422">
        <f t="shared" si="18"/>
        <v>58810.839999999036</v>
      </c>
      <c r="B556" s="475"/>
      <c r="C556" s="9"/>
      <c r="D556" s="9"/>
      <c r="E556" s="9"/>
      <c r="F556" s="9"/>
      <c r="G556" s="422"/>
      <c r="H556" s="475">
        <v>0</v>
      </c>
      <c r="I556" s="475">
        <v>0</v>
      </c>
      <c r="J556" s="475">
        <v>0</v>
      </c>
      <c r="K556" s="475">
        <v>0</v>
      </c>
      <c r="L556" s="475">
        <v>0</v>
      </c>
      <c r="M556" s="475">
        <v>0</v>
      </c>
      <c r="N556" s="475">
        <f t="shared" si="17"/>
        <v>0</v>
      </c>
      <c r="O556" s="66">
        <f>'Vero Monthly Peaks'!B$125</f>
        <v>0</v>
      </c>
      <c r="P556" s="475"/>
      <c r="Q556" s="475" t="s">
        <v>493</v>
      </c>
      <c r="R556" s="475"/>
    </row>
    <row r="557" spans="1:18" x14ac:dyDescent="0.2">
      <c r="A557" s="422">
        <f t="shared" si="18"/>
        <v>58841.259999999034</v>
      </c>
      <c r="B557" s="475"/>
      <c r="C557" s="9"/>
      <c r="D557" s="9"/>
      <c r="E557" s="9"/>
      <c r="F557" s="9"/>
      <c r="G557" s="422"/>
      <c r="H557" s="475">
        <v>0</v>
      </c>
      <c r="I557" s="475">
        <v>0</v>
      </c>
      <c r="J557" s="475">
        <v>0</v>
      </c>
      <c r="K557" s="475">
        <v>0</v>
      </c>
      <c r="L557" s="475">
        <v>0</v>
      </c>
      <c r="M557" s="475">
        <v>0</v>
      </c>
      <c r="N557" s="475">
        <f t="shared" si="17"/>
        <v>0</v>
      </c>
      <c r="O557" s="66">
        <f>'Vero Monthly Peaks'!C$125</f>
        <v>0</v>
      </c>
      <c r="P557" s="475"/>
      <c r="Q557" s="475" t="s">
        <v>492</v>
      </c>
      <c r="R557" s="475"/>
    </row>
    <row r="558" spans="1:18" x14ac:dyDescent="0.2">
      <c r="A558" s="422">
        <f t="shared" si="18"/>
        <v>58871.679999999033</v>
      </c>
      <c r="B558" s="475"/>
      <c r="C558" s="9"/>
      <c r="D558" s="9"/>
      <c r="E558" s="9"/>
      <c r="F558" s="9"/>
      <c r="G558" s="422"/>
      <c r="H558" s="475">
        <v>0</v>
      </c>
      <c r="I558" s="475">
        <v>0</v>
      </c>
      <c r="J558" s="475">
        <v>0</v>
      </c>
      <c r="K558" s="475">
        <v>0</v>
      </c>
      <c r="L558" s="475">
        <v>0</v>
      </c>
      <c r="M558" s="475">
        <v>0</v>
      </c>
      <c r="N558" s="475">
        <f t="shared" si="17"/>
        <v>0</v>
      </c>
      <c r="O558" s="66">
        <f>'Vero Monthly Peaks'!D$125</f>
        <v>0</v>
      </c>
      <c r="P558" s="475"/>
      <c r="Q558" s="475" t="s">
        <v>491</v>
      </c>
      <c r="R558" s="475"/>
    </row>
    <row r="559" spans="1:18" x14ac:dyDescent="0.2">
      <c r="A559" s="422">
        <f t="shared" si="18"/>
        <v>58902.099999999031</v>
      </c>
      <c r="B559" s="475"/>
      <c r="C559" s="9"/>
      <c r="D559" s="9"/>
      <c r="E559" s="9"/>
      <c r="F559" s="9"/>
      <c r="G559" s="422"/>
      <c r="H559" s="475">
        <v>0</v>
      </c>
      <c r="I559" s="475">
        <v>0</v>
      </c>
      <c r="J559" s="475">
        <v>0</v>
      </c>
      <c r="K559" s="475">
        <v>0</v>
      </c>
      <c r="L559" s="475">
        <v>0</v>
      </c>
      <c r="M559" s="475">
        <v>0</v>
      </c>
      <c r="N559" s="475">
        <f t="shared" si="17"/>
        <v>0</v>
      </c>
      <c r="O559" s="66">
        <f>'Vero Monthly Peaks'!E$125</f>
        <v>0</v>
      </c>
      <c r="P559" s="475"/>
      <c r="Q559" s="475" t="s">
        <v>490</v>
      </c>
      <c r="R559" s="475"/>
    </row>
    <row r="560" spans="1:18" x14ac:dyDescent="0.2">
      <c r="A560" s="422">
        <f t="shared" si="18"/>
        <v>58932.519999999029</v>
      </c>
      <c r="B560" s="475"/>
      <c r="C560" s="9"/>
      <c r="D560" s="9"/>
      <c r="E560" s="9"/>
      <c r="F560" s="9"/>
      <c r="G560" s="422"/>
      <c r="H560" s="475">
        <v>0</v>
      </c>
      <c r="I560" s="475">
        <v>0</v>
      </c>
      <c r="J560" s="475">
        <v>0</v>
      </c>
      <c r="K560" s="475">
        <v>0</v>
      </c>
      <c r="L560" s="475">
        <v>0</v>
      </c>
      <c r="M560" s="475">
        <v>0</v>
      </c>
      <c r="N560" s="475">
        <f t="shared" si="17"/>
        <v>0</v>
      </c>
      <c r="O560" s="66">
        <f>'Vero Monthly Peaks'!F$125</f>
        <v>0</v>
      </c>
      <c r="P560" s="475"/>
      <c r="Q560" s="475" t="s">
        <v>489</v>
      </c>
      <c r="R560" s="475"/>
    </row>
    <row r="561" spans="1:18" x14ac:dyDescent="0.2">
      <c r="A561" s="422">
        <f t="shared" si="18"/>
        <v>58962.939999999027</v>
      </c>
      <c r="B561" s="475"/>
      <c r="C561" s="9"/>
      <c r="D561" s="9"/>
      <c r="E561" s="9"/>
      <c r="F561" s="9"/>
      <c r="G561" s="422"/>
      <c r="H561" s="475">
        <v>0</v>
      </c>
      <c r="I561" s="475">
        <v>0</v>
      </c>
      <c r="J561" s="475">
        <v>0</v>
      </c>
      <c r="K561" s="475">
        <v>0</v>
      </c>
      <c r="L561" s="475">
        <v>0</v>
      </c>
      <c r="M561" s="475">
        <v>0</v>
      </c>
      <c r="N561" s="475">
        <f t="shared" si="17"/>
        <v>0</v>
      </c>
      <c r="O561" s="66">
        <f>'Vero Monthly Peaks'!G$125</f>
        <v>0</v>
      </c>
      <c r="P561" s="475"/>
      <c r="Q561" s="475" t="s">
        <v>488</v>
      </c>
      <c r="R561" s="475"/>
    </row>
    <row r="562" spans="1:18" x14ac:dyDescent="0.2">
      <c r="A562" s="422">
        <f t="shared" si="18"/>
        <v>58993.359999999026</v>
      </c>
      <c r="B562" s="475"/>
      <c r="C562" s="9"/>
      <c r="D562" s="9"/>
      <c r="E562" s="9"/>
      <c r="F562" s="9"/>
      <c r="G562" s="422"/>
      <c r="H562" s="475">
        <v>0</v>
      </c>
      <c r="I562" s="475">
        <v>0</v>
      </c>
      <c r="J562" s="475">
        <v>0</v>
      </c>
      <c r="K562" s="475">
        <v>0</v>
      </c>
      <c r="L562" s="475">
        <v>0</v>
      </c>
      <c r="M562" s="475">
        <v>0</v>
      </c>
      <c r="N562" s="475">
        <f t="shared" si="17"/>
        <v>0</v>
      </c>
      <c r="O562" s="66">
        <f>'Vero Monthly Peaks'!H$125</f>
        <v>0</v>
      </c>
      <c r="P562" s="475"/>
      <c r="Q562" s="475" t="s">
        <v>487</v>
      </c>
      <c r="R562" s="475"/>
    </row>
    <row r="563" spans="1:18" x14ac:dyDescent="0.2">
      <c r="A563" s="422">
        <f t="shared" si="18"/>
        <v>59023.779999999024</v>
      </c>
      <c r="B563" s="475"/>
      <c r="C563" s="9"/>
      <c r="D563" s="9"/>
      <c r="E563" s="9"/>
      <c r="F563" s="9"/>
      <c r="G563" s="422"/>
      <c r="H563" s="475">
        <v>0</v>
      </c>
      <c r="I563" s="475">
        <v>0</v>
      </c>
      <c r="J563" s="475">
        <v>0</v>
      </c>
      <c r="K563" s="475">
        <v>0</v>
      </c>
      <c r="L563" s="475">
        <v>0</v>
      </c>
      <c r="M563" s="475">
        <v>0</v>
      </c>
      <c r="N563" s="475">
        <f t="shared" si="17"/>
        <v>0</v>
      </c>
      <c r="O563" s="66">
        <f>'Vero Monthly Peaks'!I$125</f>
        <v>0</v>
      </c>
      <c r="P563" s="475"/>
      <c r="Q563" s="475" t="s">
        <v>486</v>
      </c>
      <c r="R563" s="475"/>
    </row>
    <row r="564" spans="1:18" x14ac:dyDescent="0.2">
      <c r="A564" s="422">
        <f t="shared" si="18"/>
        <v>59054.199999999022</v>
      </c>
      <c r="B564" s="475"/>
      <c r="C564" s="9"/>
      <c r="D564" s="9"/>
      <c r="E564" s="9"/>
      <c r="F564" s="9"/>
      <c r="G564" s="422"/>
      <c r="H564" s="475">
        <v>0</v>
      </c>
      <c r="I564" s="475">
        <v>0</v>
      </c>
      <c r="J564" s="475">
        <v>0</v>
      </c>
      <c r="K564" s="475">
        <v>0</v>
      </c>
      <c r="L564" s="475">
        <v>0</v>
      </c>
      <c r="M564" s="475">
        <v>0</v>
      </c>
      <c r="N564" s="475">
        <f t="shared" si="17"/>
        <v>0</v>
      </c>
      <c r="O564" s="66">
        <f>'Vero Monthly Peaks'!J$125</f>
        <v>0</v>
      </c>
      <c r="P564" s="475"/>
      <c r="Q564" s="475" t="s">
        <v>485</v>
      </c>
      <c r="R564" s="475"/>
    </row>
    <row r="565" spans="1:18" x14ac:dyDescent="0.2">
      <c r="A565" s="422">
        <f t="shared" si="18"/>
        <v>59084.61999999902</v>
      </c>
      <c r="B565" s="475"/>
      <c r="C565" s="9"/>
      <c r="D565" s="9"/>
      <c r="E565" s="9"/>
      <c r="F565" s="9"/>
      <c r="G565" s="422"/>
      <c r="H565" s="475">
        <v>0</v>
      </c>
      <c r="I565" s="475">
        <v>0</v>
      </c>
      <c r="J565" s="475">
        <v>0</v>
      </c>
      <c r="K565" s="475">
        <v>0</v>
      </c>
      <c r="L565" s="475">
        <v>0</v>
      </c>
      <c r="M565" s="475">
        <v>0</v>
      </c>
      <c r="N565" s="475">
        <f t="shared" si="17"/>
        <v>0</v>
      </c>
      <c r="O565" s="66">
        <f>'Vero Monthly Peaks'!K$125</f>
        <v>0</v>
      </c>
      <c r="P565" s="475"/>
      <c r="Q565" s="475" t="s">
        <v>484</v>
      </c>
      <c r="R565" s="475"/>
    </row>
    <row r="566" spans="1:18" x14ac:dyDescent="0.2">
      <c r="A566" s="422">
        <f t="shared" si="18"/>
        <v>59115.039999999019</v>
      </c>
      <c r="B566" s="475"/>
      <c r="C566" s="9"/>
      <c r="D566" s="9"/>
      <c r="E566" s="9"/>
      <c r="F566" s="9"/>
      <c r="G566" s="422"/>
      <c r="H566" s="475">
        <v>0</v>
      </c>
      <c r="I566" s="475">
        <v>0</v>
      </c>
      <c r="J566" s="475">
        <v>0</v>
      </c>
      <c r="K566" s="475">
        <v>0</v>
      </c>
      <c r="L566" s="475">
        <v>0</v>
      </c>
      <c r="M566" s="475">
        <v>0</v>
      </c>
      <c r="N566" s="475">
        <f t="shared" si="17"/>
        <v>0</v>
      </c>
      <c r="O566" s="66">
        <f>'Vero Monthly Peaks'!L$125</f>
        <v>0</v>
      </c>
      <c r="P566" s="475"/>
      <c r="Q566" s="475" t="s">
        <v>483</v>
      </c>
      <c r="R566" s="475"/>
    </row>
    <row r="567" spans="1:18" x14ac:dyDescent="0.2">
      <c r="A567" s="422">
        <f t="shared" si="18"/>
        <v>59145.459999999017</v>
      </c>
      <c r="B567" s="475"/>
      <c r="C567" s="9"/>
      <c r="D567" s="9"/>
      <c r="E567" s="9"/>
      <c r="F567" s="9"/>
      <c r="G567" s="422"/>
      <c r="H567" s="475">
        <v>0</v>
      </c>
      <c r="I567" s="475">
        <v>0</v>
      </c>
      <c r="J567" s="475">
        <v>0</v>
      </c>
      <c r="K567" s="475">
        <v>0</v>
      </c>
      <c r="L567" s="475">
        <v>0</v>
      </c>
      <c r="M567" s="475">
        <v>0</v>
      </c>
      <c r="N567" s="475">
        <f t="shared" si="17"/>
        <v>0</v>
      </c>
      <c r="O567" s="66">
        <f>'Vero Monthly Peaks'!M$125</f>
        <v>0</v>
      </c>
      <c r="P567" s="475"/>
      <c r="Q567" s="475" t="s">
        <v>482</v>
      </c>
      <c r="R567" s="475"/>
    </row>
    <row r="568" spans="1:18" x14ac:dyDescent="0.2">
      <c r="A568" s="422">
        <f t="shared" si="18"/>
        <v>59175.879999999015</v>
      </c>
      <c r="B568" s="475"/>
      <c r="C568" s="9"/>
      <c r="D568" s="9"/>
      <c r="E568" s="9"/>
      <c r="F568" s="9"/>
      <c r="G568" s="422"/>
      <c r="H568" s="475">
        <v>0</v>
      </c>
      <c r="I568" s="475">
        <v>0</v>
      </c>
      <c r="J568" s="475">
        <v>0</v>
      </c>
      <c r="K568" s="475">
        <v>0</v>
      </c>
      <c r="L568" s="475">
        <v>0</v>
      </c>
      <c r="M568" s="475">
        <v>0</v>
      </c>
      <c r="N568" s="475">
        <f t="shared" si="17"/>
        <v>0</v>
      </c>
      <c r="O568" s="66">
        <f>'Vero Monthly Peaks'!B$126</f>
        <v>0</v>
      </c>
      <c r="P568" s="475"/>
      <c r="Q568" s="475" t="s">
        <v>493</v>
      </c>
      <c r="R568" s="475"/>
    </row>
    <row r="569" spans="1:18" x14ac:dyDescent="0.2">
      <c r="A569" s="422">
        <f t="shared" si="18"/>
        <v>59206.299999999013</v>
      </c>
      <c r="B569" s="475"/>
      <c r="C569" s="9"/>
      <c r="D569" s="9"/>
      <c r="E569" s="9"/>
      <c r="F569" s="9"/>
      <c r="G569" s="422"/>
      <c r="H569" s="475">
        <v>0</v>
      </c>
      <c r="I569" s="475">
        <v>0</v>
      </c>
      <c r="J569" s="475">
        <v>0</v>
      </c>
      <c r="K569" s="475">
        <v>0</v>
      </c>
      <c r="L569" s="475">
        <v>0</v>
      </c>
      <c r="M569" s="475">
        <v>0</v>
      </c>
      <c r="N569" s="475">
        <f t="shared" si="17"/>
        <v>0</v>
      </c>
      <c r="O569" s="66">
        <f>'Vero Monthly Peaks'!C$126</f>
        <v>0</v>
      </c>
      <c r="P569" s="475"/>
      <c r="Q569" s="475" t="s">
        <v>492</v>
      </c>
      <c r="R569" s="475"/>
    </row>
    <row r="570" spans="1:18" x14ac:dyDescent="0.2">
      <c r="A570" s="422">
        <f t="shared" si="18"/>
        <v>59236.719999999012</v>
      </c>
      <c r="B570" s="475"/>
      <c r="C570" s="9"/>
      <c r="D570" s="9"/>
      <c r="E570" s="9"/>
      <c r="F570" s="9"/>
      <c r="G570" s="422"/>
      <c r="H570" s="475">
        <v>0</v>
      </c>
      <c r="I570" s="475">
        <v>0</v>
      </c>
      <c r="J570" s="475">
        <v>0</v>
      </c>
      <c r="K570" s="475">
        <v>0</v>
      </c>
      <c r="L570" s="475">
        <v>0</v>
      </c>
      <c r="M570" s="475">
        <v>0</v>
      </c>
      <c r="N570" s="475">
        <f t="shared" si="17"/>
        <v>0</v>
      </c>
      <c r="O570" s="66">
        <f>'Vero Monthly Peaks'!D$126</f>
        <v>0</v>
      </c>
      <c r="P570" s="475"/>
      <c r="Q570" s="475" t="s">
        <v>491</v>
      </c>
      <c r="R570" s="475"/>
    </row>
    <row r="571" spans="1:18" x14ac:dyDescent="0.2">
      <c r="A571" s="422">
        <f t="shared" si="18"/>
        <v>59267.13999999901</v>
      </c>
      <c r="B571" s="475"/>
      <c r="C571" s="9"/>
      <c r="D571" s="9"/>
      <c r="E571" s="9"/>
      <c r="F571" s="9"/>
      <c r="G571" s="422"/>
      <c r="H571" s="475">
        <v>0</v>
      </c>
      <c r="I571" s="475">
        <v>0</v>
      </c>
      <c r="J571" s="475">
        <v>0</v>
      </c>
      <c r="K571" s="475">
        <v>0</v>
      </c>
      <c r="L571" s="475">
        <v>0</v>
      </c>
      <c r="M571" s="475">
        <v>0</v>
      </c>
      <c r="N571" s="475">
        <f t="shared" si="17"/>
        <v>0</v>
      </c>
      <c r="O571" s="66">
        <f>'Vero Monthly Peaks'!E$126</f>
        <v>0</v>
      </c>
      <c r="P571" s="475"/>
      <c r="Q571" s="475" t="s">
        <v>490</v>
      </c>
      <c r="R571" s="475"/>
    </row>
    <row r="572" spans="1:18" x14ac:dyDescent="0.2">
      <c r="A572" s="422">
        <f t="shared" si="18"/>
        <v>59297.559999999008</v>
      </c>
      <c r="B572" s="475"/>
      <c r="C572" s="9"/>
      <c r="D572" s="9"/>
      <c r="E572" s="9"/>
      <c r="F572" s="9"/>
      <c r="G572" s="422"/>
      <c r="H572" s="475">
        <v>0</v>
      </c>
      <c r="I572" s="475">
        <v>0</v>
      </c>
      <c r="J572" s="475">
        <v>0</v>
      </c>
      <c r="K572" s="475">
        <v>0</v>
      </c>
      <c r="L572" s="475">
        <v>0</v>
      </c>
      <c r="M572" s="475">
        <v>0</v>
      </c>
      <c r="N572" s="475">
        <f t="shared" si="17"/>
        <v>0</v>
      </c>
      <c r="O572" s="66">
        <f>'Vero Monthly Peaks'!F$126</f>
        <v>0</v>
      </c>
      <c r="P572" s="475"/>
      <c r="Q572" s="475" t="s">
        <v>489</v>
      </c>
      <c r="R572" s="475"/>
    </row>
    <row r="573" spans="1:18" x14ac:dyDescent="0.2">
      <c r="A573" s="422">
        <f t="shared" si="18"/>
        <v>59327.979999999006</v>
      </c>
      <c r="B573" s="475"/>
      <c r="C573" s="9"/>
      <c r="D573" s="9"/>
      <c r="E573" s="9"/>
      <c r="F573" s="9"/>
      <c r="G573" s="422"/>
      <c r="H573" s="475">
        <v>0</v>
      </c>
      <c r="I573" s="475">
        <v>0</v>
      </c>
      <c r="J573" s="475">
        <v>0</v>
      </c>
      <c r="K573" s="475">
        <v>0</v>
      </c>
      <c r="L573" s="475">
        <v>0</v>
      </c>
      <c r="M573" s="475">
        <v>0</v>
      </c>
      <c r="N573" s="475">
        <f t="shared" si="17"/>
        <v>0</v>
      </c>
      <c r="O573" s="66">
        <f>'Vero Monthly Peaks'!G$126</f>
        <v>0</v>
      </c>
      <c r="P573" s="475"/>
      <c r="Q573" s="475" t="s">
        <v>488</v>
      </c>
      <c r="R573" s="475"/>
    </row>
    <row r="574" spans="1:18" x14ac:dyDescent="0.2">
      <c r="A574" s="422">
        <f t="shared" si="18"/>
        <v>59358.399999999005</v>
      </c>
      <c r="B574" s="475"/>
      <c r="C574" s="9"/>
      <c r="D574" s="9"/>
      <c r="E574" s="9"/>
      <c r="F574" s="9"/>
      <c r="G574" s="422"/>
      <c r="H574" s="475">
        <v>0</v>
      </c>
      <c r="I574" s="475">
        <v>0</v>
      </c>
      <c r="J574" s="475">
        <v>0</v>
      </c>
      <c r="K574" s="475">
        <v>0</v>
      </c>
      <c r="L574" s="475">
        <v>0</v>
      </c>
      <c r="M574" s="475">
        <v>0</v>
      </c>
      <c r="N574" s="475">
        <f t="shared" si="17"/>
        <v>0</v>
      </c>
      <c r="O574" s="66">
        <f>'Vero Monthly Peaks'!H$126</f>
        <v>0</v>
      </c>
      <c r="P574" s="475"/>
      <c r="Q574" s="475" t="s">
        <v>487</v>
      </c>
      <c r="R574" s="475"/>
    </row>
    <row r="575" spans="1:18" x14ac:dyDescent="0.2">
      <c r="A575" s="422">
        <f t="shared" si="18"/>
        <v>59388.819999999003</v>
      </c>
      <c r="B575" s="475"/>
      <c r="C575" s="9"/>
      <c r="D575" s="9"/>
      <c r="E575" s="9"/>
      <c r="F575" s="9"/>
      <c r="G575" s="422"/>
      <c r="H575" s="475">
        <v>0</v>
      </c>
      <c r="I575" s="475">
        <v>0</v>
      </c>
      <c r="J575" s="475">
        <v>0</v>
      </c>
      <c r="K575" s="475">
        <v>0</v>
      </c>
      <c r="L575" s="475">
        <v>0</v>
      </c>
      <c r="M575" s="475">
        <v>0</v>
      </c>
      <c r="N575" s="475">
        <f t="shared" si="17"/>
        <v>0</v>
      </c>
      <c r="O575" s="66">
        <f>'Vero Monthly Peaks'!I$126</f>
        <v>0</v>
      </c>
      <c r="P575" s="475"/>
      <c r="Q575" s="475" t="s">
        <v>486</v>
      </c>
      <c r="R575" s="475"/>
    </row>
    <row r="576" spans="1:18" x14ac:dyDescent="0.2">
      <c r="A576" s="422">
        <f t="shared" si="18"/>
        <v>59419.239999999001</v>
      </c>
      <c r="B576" s="475"/>
      <c r="C576" s="9"/>
      <c r="D576" s="9"/>
      <c r="E576" s="9"/>
      <c r="F576" s="9"/>
      <c r="G576" s="422"/>
      <c r="H576" s="475">
        <v>0</v>
      </c>
      <c r="I576" s="475">
        <v>0</v>
      </c>
      <c r="J576" s="475">
        <v>0</v>
      </c>
      <c r="K576" s="475">
        <v>0</v>
      </c>
      <c r="L576" s="475">
        <v>0</v>
      </c>
      <c r="M576" s="475">
        <v>0</v>
      </c>
      <c r="N576" s="475">
        <f t="shared" si="17"/>
        <v>0</v>
      </c>
      <c r="O576" s="66">
        <f>'Vero Monthly Peaks'!J$126</f>
        <v>0</v>
      </c>
      <c r="P576" s="475"/>
      <c r="Q576" s="475" t="s">
        <v>485</v>
      </c>
      <c r="R576" s="475"/>
    </row>
    <row r="577" spans="1:18" x14ac:dyDescent="0.2">
      <c r="A577" s="422">
        <f t="shared" si="18"/>
        <v>59449.659999998999</v>
      </c>
      <c r="B577" s="475"/>
      <c r="C577" s="9"/>
      <c r="D577" s="9"/>
      <c r="E577" s="9"/>
      <c r="F577" s="9"/>
      <c r="G577" s="422"/>
      <c r="H577" s="475">
        <v>0</v>
      </c>
      <c r="I577" s="475">
        <v>0</v>
      </c>
      <c r="J577" s="475">
        <v>0</v>
      </c>
      <c r="K577" s="475">
        <v>0</v>
      </c>
      <c r="L577" s="475">
        <v>0</v>
      </c>
      <c r="M577" s="475">
        <v>0</v>
      </c>
      <c r="N577" s="475">
        <f t="shared" si="17"/>
        <v>0</v>
      </c>
      <c r="O577" s="66">
        <f>'Vero Monthly Peaks'!K$126</f>
        <v>0</v>
      </c>
      <c r="P577" s="475"/>
      <c r="Q577" s="475" t="s">
        <v>484</v>
      </c>
      <c r="R577" s="475"/>
    </row>
    <row r="578" spans="1:18" x14ac:dyDescent="0.2">
      <c r="A578" s="422">
        <f t="shared" si="18"/>
        <v>59480.079999998998</v>
      </c>
      <c r="B578" s="475"/>
      <c r="C578" s="9"/>
      <c r="D578" s="9"/>
      <c r="E578" s="9"/>
      <c r="F578" s="9"/>
      <c r="G578" s="422"/>
      <c r="H578" s="475">
        <v>0</v>
      </c>
      <c r="I578" s="475">
        <v>0</v>
      </c>
      <c r="J578" s="475">
        <v>0</v>
      </c>
      <c r="K578" s="475">
        <v>0</v>
      </c>
      <c r="L578" s="475">
        <v>0</v>
      </c>
      <c r="M578" s="475">
        <v>0</v>
      </c>
      <c r="N578" s="475">
        <f t="shared" si="17"/>
        <v>0</v>
      </c>
      <c r="O578" s="66">
        <f>'Vero Monthly Peaks'!L$126</f>
        <v>0</v>
      </c>
      <c r="P578" s="475"/>
      <c r="Q578" s="475" t="s">
        <v>483</v>
      </c>
      <c r="R578" s="475"/>
    </row>
    <row r="579" spans="1:18" x14ac:dyDescent="0.2">
      <c r="A579" s="422">
        <f t="shared" si="18"/>
        <v>59510.499999998996</v>
      </c>
      <c r="B579" s="475"/>
      <c r="C579" s="9"/>
      <c r="D579" s="9"/>
      <c r="E579" s="9"/>
      <c r="F579" s="9"/>
      <c r="G579" s="422"/>
      <c r="H579" s="475">
        <v>0</v>
      </c>
      <c r="I579" s="475">
        <v>0</v>
      </c>
      <c r="J579" s="475">
        <v>0</v>
      </c>
      <c r="K579" s="475">
        <v>0</v>
      </c>
      <c r="L579" s="475">
        <v>0</v>
      </c>
      <c r="M579" s="475">
        <v>0</v>
      </c>
      <c r="N579" s="475">
        <f t="shared" si="17"/>
        <v>0</v>
      </c>
      <c r="O579" s="66">
        <f>'Vero Monthly Peaks'!M$126</f>
        <v>0</v>
      </c>
      <c r="P579" s="475"/>
      <c r="Q579" s="475" t="s">
        <v>482</v>
      </c>
      <c r="R579" s="475"/>
    </row>
    <row r="580" spans="1:18" x14ac:dyDescent="0.2">
      <c r="A580" s="422">
        <f t="shared" si="18"/>
        <v>59540.919999998994</v>
      </c>
      <c r="B580" s="475"/>
      <c r="C580" s="9"/>
      <c r="D580" s="9"/>
      <c r="E580" s="9"/>
      <c r="F580" s="9"/>
      <c r="G580" s="422"/>
      <c r="H580" s="475">
        <v>0</v>
      </c>
      <c r="I580" s="475">
        <v>0</v>
      </c>
      <c r="J580" s="475">
        <v>0</v>
      </c>
      <c r="K580" s="475">
        <v>0</v>
      </c>
      <c r="L580" s="475">
        <v>0</v>
      </c>
      <c r="M580" s="475">
        <v>0</v>
      </c>
      <c r="N580" s="475">
        <f t="shared" ref="N580:N591" si="19">SUM(J580:M580)</f>
        <v>0</v>
      </c>
      <c r="O580" s="66">
        <f>'Vero Monthly Peaks'!B$127</f>
        <v>0</v>
      </c>
      <c r="P580" s="475"/>
      <c r="Q580" s="475" t="s">
        <v>493</v>
      </c>
      <c r="R580" s="475"/>
    </row>
    <row r="581" spans="1:18" x14ac:dyDescent="0.2">
      <c r="A581" s="422">
        <f t="shared" ref="A581:A591" si="20">+A580+30.42</f>
        <v>59571.339999998992</v>
      </c>
      <c r="B581" s="475"/>
      <c r="C581" s="9"/>
      <c r="D581" s="9"/>
      <c r="E581" s="9"/>
      <c r="F581" s="9"/>
      <c r="G581" s="422"/>
      <c r="H581" s="475">
        <v>0</v>
      </c>
      <c r="I581" s="475">
        <v>0</v>
      </c>
      <c r="J581" s="475">
        <v>0</v>
      </c>
      <c r="K581" s="475">
        <v>0</v>
      </c>
      <c r="L581" s="475">
        <v>0</v>
      </c>
      <c r="M581" s="475">
        <v>0</v>
      </c>
      <c r="N581" s="475">
        <f t="shared" si="19"/>
        <v>0</v>
      </c>
      <c r="O581" s="66">
        <f>'Vero Monthly Peaks'!C$127</f>
        <v>0</v>
      </c>
      <c r="P581" s="475"/>
      <c r="Q581" s="475" t="s">
        <v>492</v>
      </c>
      <c r="R581" s="475"/>
    </row>
    <row r="582" spans="1:18" x14ac:dyDescent="0.2">
      <c r="A582" s="422">
        <f t="shared" si="20"/>
        <v>59601.759999998991</v>
      </c>
      <c r="B582" s="475"/>
      <c r="C582" s="9"/>
      <c r="D582" s="9"/>
      <c r="E582" s="9"/>
      <c r="F582" s="9"/>
      <c r="G582" s="422"/>
      <c r="H582" s="475">
        <v>0</v>
      </c>
      <c r="I582" s="475">
        <v>0</v>
      </c>
      <c r="J582" s="475">
        <v>0</v>
      </c>
      <c r="K582" s="475">
        <v>0</v>
      </c>
      <c r="L582" s="475">
        <v>0</v>
      </c>
      <c r="M582" s="475">
        <v>0</v>
      </c>
      <c r="N582" s="475">
        <f t="shared" si="19"/>
        <v>0</v>
      </c>
      <c r="O582" s="66">
        <f>'Vero Monthly Peaks'!D$127</f>
        <v>0</v>
      </c>
      <c r="P582" s="475"/>
      <c r="Q582" s="475" t="s">
        <v>491</v>
      </c>
      <c r="R582" s="475"/>
    </row>
    <row r="583" spans="1:18" x14ac:dyDescent="0.2">
      <c r="A583" s="422">
        <f t="shared" si="20"/>
        <v>59632.179999998989</v>
      </c>
      <c r="B583" s="475"/>
      <c r="C583" s="9"/>
      <c r="D583" s="9"/>
      <c r="E583" s="9"/>
      <c r="F583" s="9"/>
      <c r="G583" s="422"/>
      <c r="H583" s="475">
        <v>0</v>
      </c>
      <c r="I583" s="475">
        <v>0</v>
      </c>
      <c r="J583" s="475">
        <v>0</v>
      </c>
      <c r="K583" s="475">
        <v>0</v>
      </c>
      <c r="L583" s="475">
        <v>0</v>
      </c>
      <c r="M583" s="475">
        <v>0</v>
      </c>
      <c r="N583" s="475">
        <f t="shared" si="19"/>
        <v>0</v>
      </c>
      <c r="O583" s="66">
        <f>'Vero Monthly Peaks'!E$127</f>
        <v>0</v>
      </c>
      <c r="P583" s="475"/>
      <c r="Q583" s="475" t="s">
        <v>490</v>
      </c>
      <c r="R583" s="475"/>
    </row>
    <row r="584" spans="1:18" x14ac:dyDescent="0.2">
      <c r="A584" s="422">
        <f t="shared" si="20"/>
        <v>59662.599999998987</v>
      </c>
      <c r="B584" s="475"/>
      <c r="C584" s="9"/>
      <c r="D584" s="9"/>
      <c r="E584" s="9"/>
      <c r="F584" s="9"/>
      <c r="G584" s="422"/>
      <c r="H584" s="475">
        <v>0</v>
      </c>
      <c r="I584" s="475">
        <v>0</v>
      </c>
      <c r="J584" s="475">
        <v>0</v>
      </c>
      <c r="K584" s="475">
        <v>0</v>
      </c>
      <c r="L584" s="475">
        <v>0</v>
      </c>
      <c r="M584" s="475">
        <v>0</v>
      </c>
      <c r="N584" s="475">
        <f t="shared" si="19"/>
        <v>0</v>
      </c>
      <c r="O584" s="66">
        <f>'Vero Monthly Peaks'!F$127</f>
        <v>0</v>
      </c>
      <c r="P584" s="475"/>
      <c r="Q584" s="475" t="s">
        <v>489</v>
      </c>
      <c r="R584" s="475"/>
    </row>
    <row r="585" spans="1:18" x14ac:dyDescent="0.2">
      <c r="A585" s="422">
        <f t="shared" si="20"/>
        <v>59693.019999998985</v>
      </c>
      <c r="B585" s="475"/>
      <c r="C585" s="9"/>
      <c r="D585" s="9"/>
      <c r="E585" s="9"/>
      <c r="F585" s="9"/>
      <c r="G585" s="422"/>
      <c r="H585" s="475">
        <v>0</v>
      </c>
      <c r="I585" s="475">
        <v>0</v>
      </c>
      <c r="J585" s="475">
        <v>0</v>
      </c>
      <c r="K585" s="475">
        <v>0</v>
      </c>
      <c r="L585" s="475">
        <v>0</v>
      </c>
      <c r="M585" s="475">
        <v>0</v>
      </c>
      <c r="N585" s="475">
        <f t="shared" si="19"/>
        <v>0</v>
      </c>
      <c r="O585" s="66">
        <f>'Vero Monthly Peaks'!G$127</f>
        <v>0</v>
      </c>
      <c r="P585" s="475"/>
      <c r="Q585" s="475" t="s">
        <v>488</v>
      </c>
      <c r="R585" s="475"/>
    </row>
    <row r="586" spans="1:18" x14ac:dyDescent="0.2">
      <c r="A586" s="422">
        <f t="shared" si="20"/>
        <v>59723.439999998984</v>
      </c>
      <c r="B586" s="475"/>
      <c r="C586" s="9"/>
      <c r="D586" s="9"/>
      <c r="E586" s="9"/>
      <c r="F586" s="9"/>
      <c r="G586" s="422"/>
      <c r="H586" s="475">
        <v>0</v>
      </c>
      <c r="I586" s="475">
        <v>0</v>
      </c>
      <c r="J586" s="475">
        <v>0</v>
      </c>
      <c r="K586" s="475">
        <v>0</v>
      </c>
      <c r="L586" s="475">
        <v>0</v>
      </c>
      <c r="M586" s="475">
        <v>0</v>
      </c>
      <c r="N586" s="475">
        <f t="shared" si="19"/>
        <v>0</v>
      </c>
      <c r="O586" s="66">
        <f>'Vero Monthly Peaks'!H$127</f>
        <v>0</v>
      </c>
      <c r="P586" s="475"/>
      <c r="Q586" s="475" t="s">
        <v>487</v>
      </c>
      <c r="R586" s="475"/>
    </row>
    <row r="587" spans="1:18" x14ac:dyDescent="0.2">
      <c r="A587" s="422">
        <f t="shared" si="20"/>
        <v>59753.859999998982</v>
      </c>
      <c r="B587" s="475"/>
      <c r="C587" s="9"/>
      <c r="D587" s="9"/>
      <c r="E587" s="9"/>
      <c r="F587" s="9"/>
      <c r="G587" s="422"/>
      <c r="H587" s="475">
        <v>0</v>
      </c>
      <c r="I587" s="475">
        <v>0</v>
      </c>
      <c r="J587" s="475">
        <v>0</v>
      </c>
      <c r="K587" s="475">
        <v>0</v>
      </c>
      <c r="L587" s="475">
        <v>0</v>
      </c>
      <c r="M587" s="475">
        <v>0</v>
      </c>
      <c r="N587" s="475">
        <f t="shared" si="19"/>
        <v>0</v>
      </c>
      <c r="O587" s="66">
        <f>'Vero Monthly Peaks'!I$127</f>
        <v>0</v>
      </c>
      <c r="P587" s="475"/>
      <c r="Q587" s="475" t="s">
        <v>486</v>
      </c>
      <c r="R587" s="475"/>
    </row>
    <row r="588" spans="1:18" x14ac:dyDescent="0.2">
      <c r="A588" s="422">
        <f t="shared" si="20"/>
        <v>59784.27999999898</v>
      </c>
      <c r="B588" s="475"/>
      <c r="C588" s="9"/>
      <c r="D588" s="9"/>
      <c r="E588" s="9"/>
      <c r="F588" s="9"/>
      <c r="G588" s="422"/>
      <c r="H588" s="475">
        <v>0</v>
      </c>
      <c r="I588" s="475">
        <v>0</v>
      </c>
      <c r="J588" s="475">
        <v>0</v>
      </c>
      <c r="K588" s="475">
        <v>0</v>
      </c>
      <c r="L588" s="475">
        <v>0</v>
      </c>
      <c r="M588" s="475">
        <v>0</v>
      </c>
      <c r="N588" s="475">
        <f t="shared" si="19"/>
        <v>0</v>
      </c>
      <c r="O588" s="66">
        <f>'Vero Monthly Peaks'!J$127</f>
        <v>0</v>
      </c>
      <c r="P588" s="475"/>
      <c r="Q588" s="475" t="s">
        <v>485</v>
      </c>
      <c r="R588" s="475"/>
    </row>
    <row r="589" spans="1:18" x14ac:dyDescent="0.2">
      <c r="A589" s="422">
        <f t="shared" si="20"/>
        <v>59814.699999998978</v>
      </c>
      <c r="B589" s="475"/>
      <c r="C589" s="9"/>
      <c r="D589" s="9"/>
      <c r="E589" s="9"/>
      <c r="F589" s="9"/>
      <c r="G589" s="422"/>
      <c r="H589" s="475">
        <v>0</v>
      </c>
      <c r="I589" s="475">
        <v>0</v>
      </c>
      <c r="J589" s="475">
        <v>0</v>
      </c>
      <c r="K589" s="475">
        <v>0</v>
      </c>
      <c r="L589" s="475">
        <v>0</v>
      </c>
      <c r="M589" s="475">
        <v>0</v>
      </c>
      <c r="N589" s="475">
        <f t="shared" si="19"/>
        <v>0</v>
      </c>
      <c r="O589" s="66">
        <f>'Vero Monthly Peaks'!K$127</f>
        <v>0</v>
      </c>
      <c r="P589" s="475"/>
      <c r="Q589" s="475" t="s">
        <v>484</v>
      </c>
      <c r="R589" s="475"/>
    </row>
    <row r="590" spans="1:18" x14ac:dyDescent="0.2">
      <c r="A590" s="422">
        <f t="shared" si="20"/>
        <v>59845.119999998977</v>
      </c>
      <c r="B590" s="475"/>
      <c r="C590" s="9"/>
      <c r="D590" s="9"/>
      <c r="E590" s="9"/>
      <c r="F590" s="9"/>
      <c r="G590" s="422"/>
      <c r="H590" s="475">
        <v>0</v>
      </c>
      <c r="I590" s="475">
        <v>0</v>
      </c>
      <c r="J590" s="475">
        <v>0</v>
      </c>
      <c r="K590" s="475">
        <v>0</v>
      </c>
      <c r="L590" s="475">
        <v>0</v>
      </c>
      <c r="M590" s="475">
        <v>0</v>
      </c>
      <c r="N590" s="475">
        <f t="shared" si="19"/>
        <v>0</v>
      </c>
      <c r="O590" s="66">
        <f>'Vero Monthly Peaks'!L$127</f>
        <v>0</v>
      </c>
      <c r="P590" s="475"/>
      <c r="Q590" s="475" t="s">
        <v>483</v>
      </c>
      <c r="R590" s="475"/>
    </row>
    <row r="591" spans="1:18" x14ac:dyDescent="0.2">
      <c r="A591" s="422">
        <f t="shared" si="20"/>
        <v>59875.539999998975</v>
      </c>
      <c r="B591" s="475"/>
      <c r="C591" s="9"/>
      <c r="D591" s="9"/>
      <c r="E591" s="9"/>
      <c r="F591" s="9"/>
      <c r="G591" s="422"/>
      <c r="H591" s="475">
        <v>0</v>
      </c>
      <c r="I591" s="475">
        <v>0</v>
      </c>
      <c r="J591" s="475">
        <v>0</v>
      </c>
      <c r="K591" s="475">
        <v>0</v>
      </c>
      <c r="L591" s="475">
        <v>0</v>
      </c>
      <c r="M591" s="475">
        <v>0</v>
      </c>
      <c r="N591" s="475">
        <f t="shared" si="19"/>
        <v>0</v>
      </c>
      <c r="O591" s="66">
        <f>'Vero Monthly Peaks'!M$127</f>
        <v>0</v>
      </c>
      <c r="P591" s="475"/>
      <c r="Q591" s="475" t="s">
        <v>482</v>
      </c>
      <c r="R591" s="475"/>
    </row>
    <row r="592" spans="1:18" x14ac:dyDescent="0.2">
      <c r="A592" s="422"/>
      <c r="B592" s="422"/>
      <c r="C592" s="422"/>
      <c r="D592" s="422"/>
      <c r="E592" s="422"/>
      <c r="F592" s="422"/>
      <c r="G592" s="422"/>
    </row>
    <row r="593" spans="1:7" x14ac:dyDescent="0.2">
      <c r="A593" s="422"/>
      <c r="B593" s="422"/>
      <c r="C593" s="422"/>
      <c r="D593" s="422"/>
      <c r="E593" s="422"/>
      <c r="F593" s="422"/>
      <c r="G593" s="422"/>
    </row>
    <row r="594" spans="1:7" x14ac:dyDescent="0.2">
      <c r="A594" s="422"/>
      <c r="B594" s="422"/>
      <c r="C594" s="422"/>
      <c r="D594" s="422"/>
      <c r="E594" s="422"/>
      <c r="F594" s="422"/>
      <c r="G594" s="422"/>
    </row>
    <row r="595" spans="1:7" x14ac:dyDescent="0.2">
      <c r="A595" s="422"/>
      <c r="B595" s="422"/>
      <c r="C595" s="422"/>
      <c r="D595" s="422"/>
      <c r="E595" s="422"/>
      <c r="F595" s="422"/>
      <c r="G595" s="422"/>
    </row>
    <row r="596" spans="1:7" x14ac:dyDescent="0.2">
      <c r="A596" s="422"/>
      <c r="B596" s="422"/>
      <c r="C596" s="422"/>
      <c r="D596" s="422"/>
      <c r="E596" s="422"/>
      <c r="F596" s="422"/>
      <c r="G596" s="422"/>
    </row>
    <row r="597" spans="1:7" x14ac:dyDescent="0.2">
      <c r="A597" s="422"/>
      <c r="B597" s="422"/>
      <c r="C597" s="422"/>
      <c r="D597" s="422"/>
      <c r="E597" s="422"/>
      <c r="F597" s="422"/>
      <c r="G597" s="422"/>
    </row>
    <row r="598" spans="1:7" x14ac:dyDescent="0.2">
      <c r="A598" s="422"/>
      <c r="B598" s="422"/>
      <c r="C598" s="422"/>
      <c r="D598" s="422"/>
      <c r="E598" s="422"/>
      <c r="F598" s="422"/>
      <c r="G598" s="422"/>
    </row>
    <row r="599" spans="1:7" x14ac:dyDescent="0.2">
      <c r="A599" s="422"/>
      <c r="B599" s="422"/>
      <c r="C599" s="422"/>
      <c r="D599" s="422"/>
      <c r="E599" s="422"/>
      <c r="F599" s="422"/>
      <c r="G599" s="422"/>
    </row>
    <row r="600" spans="1:7" x14ac:dyDescent="0.2">
      <c r="A600" s="422"/>
      <c r="B600" s="422"/>
      <c r="C600" s="422"/>
      <c r="D600" s="422"/>
      <c r="E600" s="422"/>
      <c r="F600" s="422"/>
      <c r="G600" s="422"/>
    </row>
    <row r="601" spans="1:7" x14ac:dyDescent="0.2">
      <c r="A601" s="422"/>
      <c r="B601" s="422"/>
      <c r="C601" s="422"/>
      <c r="D601" s="422"/>
      <c r="E601" s="422"/>
      <c r="F601" s="422"/>
      <c r="G601" s="422"/>
    </row>
    <row r="602" spans="1:7" x14ac:dyDescent="0.2">
      <c r="A602" s="422"/>
      <c r="B602" s="422"/>
      <c r="C602" s="422"/>
      <c r="D602" s="422"/>
      <c r="E602" s="422"/>
      <c r="F602" s="422"/>
      <c r="G602" s="422"/>
    </row>
    <row r="603" spans="1:7" x14ac:dyDescent="0.2">
      <c r="A603" s="422"/>
      <c r="B603" s="422"/>
      <c r="C603" s="422"/>
      <c r="D603" s="422"/>
      <c r="E603" s="422"/>
      <c r="F603" s="422"/>
      <c r="G603" s="422"/>
    </row>
    <row r="604" spans="1:7" x14ac:dyDescent="0.2">
      <c r="A604" s="422"/>
      <c r="B604" s="422"/>
      <c r="C604" s="422"/>
      <c r="D604" s="422"/>
      <c r="E604" s="422"/>
      <c r="F604" s="422"/>
      <c r="G604" s="422"/>
    </row>
    <row r="605" spans="1:7" x14ac:dyDescent="0.2">
      <c r="A605" s="422"/>
      <c r="B605" s="422"/>
      <c r="C605" s="422"/>
      <c r="D605" s="422"/>
      <c r="E605" s="422"/>
      <c r="F605" s="422"/>
      <c r="G605" s="422"/>
    </row>
    <row r="606" spans="1:7" x14ac:dyDescent="0.2">
      <c r="A606" s="422"/>
      <c r="B606" s="422"/>
      <c r="C606" s="422"/>
      <c r="D606" s="422"/>
      <c r="E606" s="422"/>
      <c r="F606" s="422"/>
      <c r="G606" s="422"/>
    </row>
    <row r="607" spans="1:7" x14ac:dyDescent="0.2">
      <c r="A607" s="422"/>
      <c r="B607" s="422"/>
      <c r="C607" s="422"/>
      <c r="D607" s="422"/>
      <c r="E607" s="422"/>
      <c r="F607" s="422"/>
      <c r="G607" s="422"/>
    </row>
    <row r="608" spans="1:7" x14ac:dyDescent="0.2">
      <c r="A608" s="422"/>
      <c r="B608" s="422"/>
      <c r="C608" s="422"/>
      <c r="D608" s="422"/>
      <c r="E608" s="422"/>
      <c r="F608" s="422"/>
      <c r="G608" s="422"/>
    </row>
    <row r="609" spans="1:7" x14ac:dyDescent="0.2">
      <c r="A609" s="422"/>
      <c r="B609" s="422"/>
      <c r="C609" s="422"/>
      <c r="D609" s="422"/>
      <c r="E609" s="422"/>
      <c r="F609" s="422"/>
      <c r="G609" s="422"/>
    </row>
    <row r="610" spans="1:7" x14ac:dyDescent="0.2">
      <c r="A610" s="422"/>
      <c r="B610" s="422"/>
      <c r="C610" s="422"/>
      <c r="D610" s="422"/>
      <c r="E610" s="422"/>
      <c r="F610" s="422"/>
      <c r="G610" s="422"/>
    </row>
    <row r="611" spans="1:7" x14ac:dyDescent="0.2">
      <c r="A611" s="422"/>
      <c r="B611" s="422"/>
      <c r="C611" s="422"/>
      <c r="D611" s="422"/>
      <c r="E611" s="422"/>
      <c r="F611" s="422"/>
      <c r="G611" s="422"/>
    </row>
    <row r="612" spans="1:7" x14ac:dyDescent="0.2">
      <c r="A612" s="422"/>
      <c r="B612" s="422"/>
      <c r="C612" s="422"/>
      <c r="D612" s="422"/>
      <c r="E612" s="422"/>
      <c r="F612" s="422"/>
      <c r="G612" s="422"/>
    </row>
    <row r="613" spans="1:7" x14ac:dyDescent="0.2">
      <c r="A613" s="422"/>
      <c r="B613" s="422"/>
      <c r="C613" s="422"/>
      <c r="D613" s="422"/>
      <c r="E613" s="422"/>
      <c r="F613" s="422"/>
      <c r="G613" s="422"/>
    </row>
    <row r="614" spans="1:7" x14ac:dyDescent="0.2">
      <c r="A614" s="422"/>
      <c r="B614" s="422"/>
      <c r="C614" s="422"/>
      <c r="D614" s="422"/>
      <c r="E614" s="422"/>
      <c r="F614" s="422"/>
      <c r="G614" s="422"/>
    </row>
    <row r="615" spans="1:7" x14ac:dyDescent="0.2">
      <c r="A615" s="422"/>
      <c r="B615" s="422"/>
      <c r="C615" s="422"/>
      <c r="D615" s="422"/>
      <c r="E615" s="422"/>
      <c r="F615" s="422"/>
      <c r="G615" s="422"/>
    </row>
    <row r="616" spans="1:7" x14ac:dyDescent="0.2">
      <c r="A616" s="422"/>
      <c r="B616" s="422"/>
      <c r="C616" s="422"/>
      <c r="D616" s="422"/>
      <c r="E616" s="422"/>
      <c r="F616" s="422"/>
      <c r="G616" s="422"/>
    </row>
    <row r="617" spans="1:7" x14ac:dyDescent="0.2">
      <c r="A617" s="422"/>
      <c r="B617" s="422"/>
      <c r="C617" s="422"/>
      <c r="D617" s="422"/>
      <c r="E617" s="422"/>
      <c r="F617" s="422"/>
      <c r="G617" s="422"/>
    </row>
    <row r="618" spans="1:7" x14ac:dyDescent="0.2">
      <c r="A618" s="422"/>
      <c r="B618" s="422"/>
      <c r="C618" s="422"/>
      <c r="D618" s="422"/>
      <c r="E618" s="422"/>
      <c r="F618" s="422"/>
      <c r="G618" s="422"/>
    </row>
    <row r="619" spans="1:7" x14ac:dyDescent="0.2">
      <c r="A619" s="422"/>
      <c r="B619" s="422"/>
      <c r="C619" s="422"/>
      <c r="D619" s="422"/>
      <c r="E619" s="422"/>
      <c r="F619" s="422"/>
      <c r="G619" s="422"/>
    </row>
    <row r="620" spans="1:7" x14ac:dyDescent="0.2">
      <c r="A620" s="422"/>
      <c r="B620" s="422"/>
      <c r="C620" s="422"/>
      <c r="D620" s="422"/>
      <c r="E620" s="422"/>
      <c r="F620" s="422"/>
      <c r="G620" s="422"/>
    </row>
    <row r="621" spans="1:7" x14ac:dyDescent="0.2">
      <c r="A621" s="422"/>
      <c r="B621" s="422"/>
      <c r="C621" s="422"/>
      <c r="D621" s="422"/>
      <c r="E621" s="422"/>
      <c r="F621" s="422"/>
      <c r="G621" s="422"/>
    </row>
    <row r="622" spans="1:7" x14ac:dyDescent="0.2">
      <c r="A622" s="422"/>
      <c r="B622" s="422"/>
      <c r="C622" s="422"/>
      <c r="D622" s="422"/>
      <c r="E622" s="422"/>
      <c r="F622" s="422"/>
      <c r="G622" s="422"/>
    </row>
    <row r="623" spans="1:7" x14ac:dyDescent="0.2">
      <c r="A623" s="422"/>
      <c r="B623" s="422"/>
      <c r="C623" s="422"/>
      <c r="D623" s="422"/>
      <c r="E623" s="422"/>
      <c r="F623" s="422"/>
      <c r="G623" s="422"/>
    </row>
    <row r="624" spans="1:7" x14ac:dyDescent="0.2">
      <c r="A624" s="422"/>
      <c r="B624" s="422"/>
      <c r="C624" s="422"/>
      <c r="D624" s="422"/>
      <c r="E624" s="422"/>
      <c r="F624" s="422"/>
      <c r="G624" s="422"/>
    </row>
    <row r="625" spans="1:7" x14ac:dyDescent="0.2">
      <c r="A625" s="422"/>
      <c r="B625" s="422"/>
      <c r="C625" s="422"/>
      <c r="D625" s="422"/>
      <c r="E625" s="422"/>
      <c r="F625" s="422"/>
      <c r="G625" s="422"/>
    </row>
    <row r="626" spans="1:7" x14ac:dyDescent="0.2">
      <c r="A626" s="422"/>
      <c r="B626" s="422"/>
      <c r="C626" s="422"/>
      <c r="D626" s="422"/>
      <c r="E626" s="422"/>
      <c r="F626" s="422"/>
      <c r="G626" s="422"/>
    </row>
    <row r="627" spans="1:7" x14ac:dyDescent="0.2">
      <c r="A627" s="422"/>
      <c r="B627" s="422"/>
      <c r="C627" s="422"/>
      <c r="D627" s="422"/>
      <c r="E627" s="422"/>
      <c r="F627" s="422"/>
      <c r="G627" s="422"/>
    </row>
    <row r="628" spans="1:7" x14ac:dyDescent="0.2">
      <c r="A628" s="422"/>
      <c r="B628" s="422"/>
      <c r="C628" s="422"/>
      <c r="D628" s="422"/>
      <c r="E628" s="422"/>
      <c r="F628" s="422"/>
      <c r="G628" s="422"/>
    </row>
    <row r="629" spans="1:7" x14ac:dyDescent="0.2">
      <c r="A629" s="422"/>
      <c r="B629" s="422"/>
      <c r="C629" s="422"/>
      <c r="D629" s="422"/>
      <c r="E629" s="422"/>
      <c r="F629" s="422"/>
      <c r="G629" s="422"/>
    </row>
    <row r="630" spans="1:7" x14ac:dyDescent="0.2">
      <c r="A630" s="422"/>
      <c r="B630" s="422"/>
      <c r="C630" s="422"/>
      <c r="D630" s="422"/>
      <c r="E630" s="422"/>
      <c r="F630" s="422"/>
      <c r="G630" s="422"/>
    </row>
    <row r="631" spans="1:7" x14ac:dyDescent="0.2">
      <c r="A631" s="422"/>
      <c r="B631" s="422"/>
      <c r="C631" s="422"/>
      <c r="D631" s="422"/>
      <c r="E631" s="422"/>
      <c r="F631" s="422"/>
      <c r="G631" s="422"/>
    </row>
    <row r="632" spans="1:7" x14ac:dyDescent="0.2">
      <c r="A632" s="422"/>
      <c r="B632" s="422"/>
      <c r="C632" s="422"/>
      <c r="D632" s="422"/>
      <c r="E632" s="422"/>
      <c r="F632" s="422"/>
      <c r="G632" s="422"/>
    </row>
    <row r="633" spans="1:7" x14ac:dyDescent="0.2">
      <c r="A633" s="422"/>
      <c r="B633" s="422"/>
      <c r="C633" s="422"/>
      <c r="D633" s="422"/>
      <c r="E633" s="422"/>
      <c r="F633" s="422"/>
      <c r="G633" s="422"/>
    </row>
    <row r="634" spans="1:7" x14ac:dyDescent="0.2">
      <c r="A634" s="422"/>
      <c r="B634" s="422"/>
      <c r="C634" s="422"/>
      <c r="D634" s="422"/>
      <c r="E634" s="422"/>
      <c r="F634" s="422"/>
      <c r="G634" s="422"/>
    </row>
    <row r="635" spans="1:7" x14ac:dyDescent="0.2">
      <c r="A635" s="422"/>
      <c r="B635" s="422"/>
      <c r="C635" s="422"/>
      <c r="D635" s="422"/>
      <c r="E635" s="422"/>
      <c r="F635" s="422"/>
      <c r="G635" s="422"/>
    </row>
    <row r="636" spans="1:7" x14ac:dyDescent="0.2">
      <c r="A636" s="422"/>
      <c r="B636" s="422"/>
      <c r="C636" s="422"/>
      <c r="D636" s="422"/>
      <c r="E636" s="422"/>
      <c r="F636" s="422"/>
      <c r="G636" s="422"/>
    </row>
    <row r="637" spans="1:7" x14ac:dyDescent="0.2">
      <c r="A637" s="422"/>
      <c r="B637" s="422"/>
      <c r="C637" s="422"/>
      <c r="D637" s="422"/>
      <c r="E637" s="422"/>
      <c r="F637" s="422"/>
      <c r="G637" s="422"/>
    </row>
    <row r="638" spans="1:7" x14ac:dyDescent="0.2">
      <c r="A638" s="422"/>
      <c r="B638" s="422"/>
      <c r="C638" s="422"/>
      <c r="D638" s="422"/>
      <c r="E638" s="422"/>
      <c r="F638" s="422"/>
      <c r="G638" s="422"/>
    </row>
    <row r="639" spans="1:7" x14ac:dyDescent="0.2">
      <c r="A639" s="422"/>
      <c r="B639" s="422"/>
      <c r="C639" s="422"/>
      <c r="D639" s="422"/>
      <c r="E639" s="422"/>
      <c r="F639" s="422"/>
      <c r="G639" s="422"/>
    </row>
    <row r="640" spans="1:7" x14ac:dyDescent="0.2">
      <c r="A640" s="422"/>
      <c r="B640" s="422"/>
      <c r="C640" s="422"/>
      <c r="D640" s="422"/>
      <c r="E640" s="422"/>
      <c r="F640" s="422"/>
      <c r="G640" s="422"/>
    </row>
    <row r="641" spans="1:7" x14ac:dyDescent="0.2">
      <c r="A641" s="422"/>
      <c r="B641" s="422"/>
      <c r="C641" s="422"/>
      <c r="D641" s="422"/>
      <c r="E641" s="422"/>
      <c r="F641" s="422"/>
      <c r="G641" s="422"/>
    </row>
    <row r="642" spans="1:7" x14ac:dyDescent="0.2">
      <c r="A642" s="422"/>
      <c r="B642" s="422"/>
      <c r="C642" s="422"/>
      <c r="D642" s="422"/>
      <c r="E642" s="422"/>
      <c r="F642" s="422"/>
      <c r="G642" s="422"/>
    </row>
    <row r="643" spans="1:7" x14ac:dyDescent="0.2">
      <c r="A643" s="422"/>
      <c r="B643" s="422"/>
      <c r="C643" s="422"/>
      <c r="D643" s="422"/>
      <c r="E643" s="422"/>
      <c r="F643" s="422"/>
      <c r="G643" s="422"/>
    </row>
    <row r="644" spans="1:7" x14ac:dyDescent="0.2">
      <c r="A644" s="422"/>
      <c r="B644" s="422"/>
      <c r="C644" s="422"/>
      <c r="D644" s="422"/>
      <c r="E644" s="422"/>
      <c r="F644" s="422"/>
      <c r="G644" s="422"/>
    </row>
    <row r="645" spans="1:7" x14ac:dyDescent="0.2">
      <c r="A645" s="422"/>
      <c r="B645" s="422"/>
      <c r="C645" s="422"/>
      <c r="D645" s="422"/>
      <c r="E645" s="422"/>
      <c r="F645" s="422"/>
      <c r="G645" s="422"/>
    </row>
    <row r="646" spans="1:7" x14ac:dyDescent="0.2">
      <c r="A646" s="422"/>
      <c r="B646" s="422"/>
      <c r="C646" s="422"/>
      <c r="D646" s="422"/>
      <c r="E646" s="422"/>
      <c r="F646" s="422"/>
      <c r="G646" s="422"/>
    </row>
    <row r="647" spans="1:7" x14ac:dyDescent="0.2">
      <c r="A647" s="422"/>
      <c r="B647" s="422"/>
      <c r="C647" s="422"/>
      <c r="D647" s="422"/>
      <c r="E647" s="422"/>
      <c r="F647" s="422"/>
      <c r="G647" s="422"/>
    </row>
    <row r="648" spans="1:7" x14ac:dyDescent="0.2">
      <c r="A648" s="422"/>
      <c r="B648" s="422"/>
      <c r="C648" s="422"/>
      <c r="D648" s="422"/>
      <c r="E648" s="422"/>
      <c r="F648" s="422"/>
      <c r="G648" s="422"/>
    </row>
    <row r="649" spans="1:7" x14ac:dyDescent="0.2">
      <c r="A649" s="422"/>
      <c r="B649" s="422"/>
      <c r="C649" s="422"/>
      <c r="D649" s="422"/>
      <c r="E649" s="422"/>
      <c r="F649" s="422"/>
      <c r="G649" s="422"/>
    </row>
    <row r="650" spans="1:7" x14ac:dyDescent="0.2">
      <c r="A650" s="422"/>
      <c r="B650" s="422"/>
      <c r="C650" s="422"/>
      <c r="D650" s="422"/>
      <c r="E650" s="422"/>
      <c r="F650" s="422"/>
      <c r="G650" s="422"/>
    </row>
    <row r="651" spans="1:7" x14ac:dyDescent="0.2">
      <c r="A651" s="422"/>
      <c r="B651" s="422"/>
      <c r="C651" s="422"/>
      <c r="D651" s="422"/>
      <c r="E651" s="422"/>
      <c r="F651" s="422"/>
      <c r="G651" s="422"/>
    </row>
    <row r="652" spans="1:7" x14ac:dyDescent="0.2">
      <c r="A652" s="422"/>
      <c r="B652" s="422"/>
      <c r="C652" s="422"/>
      <c r="D652" s="422"/>
      <c r="E652" s="422"/>
      <c r="F652" s="422"/>
      <c r="G652" s="422"/>
    </row>
    <row r="653" spans="1:7" x14ac:dyDescent="0.2">
      <c r="A653" s="422"/>
      <c r="B653" s="422"/>
      <c r="C653" s="422"/>
      <c r="D653" s="422"/>
      <c r="E653" s="422"/>
      <c r="F653" s="422"/>
      <c r="G653" s="422"/>
    </row>
    <row r="654" spans="1:7" x14ac:dyDescent="0.2">
      <c r="A654" s="422"/>
      <c r="B654" s="422"/>
      <c r="C654" s="422"/>
      <c r="D654" s="422"/>
      <c r="E654" s="422"/>
      <c r="F654" s="422"/>
      <c r="G654" s="422"/>
    </row>
    <row r="655" spans="1:7" x14ac:dyDescent="0.2">
      <c r="A655" s="422"/>
      <c r="B655" s="422"/>
      <c r="C655" s="422"/>
      <c r="D655" s="422"/>
      <c r="E655" s="422"/>
      <c r="F655" s="422"/>
      <c r="G655" s="422"/>
    </row>
    <row r="656" spans="1:7" x14ac:dyDescent="0.2">
      <c r="A656" s="422"/>
      <c r="B656" s="422"/>
      <c r="C656" s="422"/>
      <c r="D656" s="422"/>
      <c r="E656" s="422"/>
      <c r="F656" s="422"/>
      <c r="G656" s="422"/>
    </row>
    <row r="657" spans="1:7" x14ac:dyDescent="0.2">
      <c r="A657" s="422"/>
      <c r="B657" s="422"/>
      <c r="C657" s="422"/>
      <c r="D657" s="422"/>
      <c r="E657" s="422"/>
      <c r="F657" s="422"/>
      <c r="G657" s="422"/>
    </row>
    <row r="658" spans="1:7" x14ac:dyDescent="0.2">
      <c r="A658" s="422"/>
      <c r="B658" s="422"/>
      <c r="C658" s="422"/>
      <c r="D658" s="422"/>
      <c r="E658" s="422"/>
      <c r="F658" s="422"/>
      <c r="G658" s="422"/>
    </row>
    <row r="659" spans="1:7" x14ac:dyDescent="0.2">
      <c r="A659" s="422"/>
      <c r="B659" s="422"/>
      <c r="C659" s="422"/>
      <c r="D659" s="422"/>
      <c r="E659" s="422"/>
      <c r="F659" s="422"/>
      <c r="G659" s="422"/>
    </row>
    <row r="660" spans="1:7" x14ac:dyDescent="0.2">
      <c r="A660" s="422"/>
      <c r="B660" s="422"/>
      <c r="C660" s="422"/>
      <c r="D660" s="422"/>
      <c r="E660" s="422"/>
      <c r="F660" s="422"/>
      <c r="G660" s="422"/>
    </row>
    <row r="661" spans="1:7" x14ac:dyDescent="0.2">
      <c r="A661" s="422"/>
      <c r="B661" s="422"/>
      <c r="C661" s="422"/>
      <c r="D661" s="422"/>
      <c r="E661" s="422"/>
      <c r="F661" s="422"/>
      <c r="G661" s="422"/>
    </row>
    <row r="662" spans="1:7" x14ac:dyDescent="0.2">
      <c r="A662" s="422"/>
      <c r="B662" s="422"/>
      <c r="C662" s="422"/>
      <c r="D662" s="422"/>
      <c r="E662" s="422"/>
      <c r="F662" s="422"/>
      <c r="G662" s="422"/>
    </row>
    <row r="663" spans="1:7" x14ac:dyDescent="0.2">
      <c r="A663" s="422"/>
      <c r="B663" s="422"/>
      <c r="C663" s="422"/>
      <c r="D663" s="422"/>
      <c r="E663" s="422"/>
      <c r="F663" s="422"/>
      <c r="G663" s="422"/>
    </row>
    <row r="664" spans="1:7" x14ac:dyDescent="0.2">
      <c r="A664" s="422"/>
      <c r="B664" s="422"/>
      <c r="C664" s="422"/>
      <c r="D664" s="422"/>
      <c r="E664" s="422"/>
      <c r="F664" s="422"/>
      <c r="G664" s="422"/>
    </row>
    <row r="665" spans="1:7" x14ac:dyDescent="0.2">
      <c r="A665" s="422"/>
      <c r="B665" s="422"/>
      <c r="C665" s="422"/>
      <c r="D665" s="422"/>
      <c r="E665" s="422"/>
      <c r="F665" s="422"/>
      <c r="G665" s="422"/>
    </row>
    <row r="666" spans="1:7" x14ac:dyDescent="0.2">
      <c r="A666" s="422"/>
      <c r="B666" s="422"/>
      <c r="C666" s="422"/>
      <c r="D666" s="422"/>
      <c r="E666" s="422"/>
      <c r="F666" s="422"/>
      <c r="G666" s="422"/>
    </row>
    <row r="667" spans="1:7" x14ac:dyDescent="0.2">
      <c r="A667" s="422"/>
      <c r="B667" s="422"/>
      <c r="C667" s="422"/>
      <c r="D667" s="422"/>
      <c r="E667" s="422"/>
      <c r="F667" s="422"/>
      <c r="G667" s="422"/>
    </row>
    <row r="668" spans="1:7" x14ac:dyDescent="0.2">
      <c r="A668" s="422"/>
      <c r="B668" s="422"/>
      <c r="C668" s="422"/>
      <c r="D668" s="422"/>
      <c r="E668" s="422"/>
      <c r="F668" s="422"/>
      <c r="G668" s="422"/>
    </row>
    <row r="669" spans="1:7" x14ac:dyDescent="0.2">
      <c r="A669" s="422"/>
      <c r="B669" s="422"/>
      <c r="C669" s="422"/>
      <c r="D669" s="422"/>
      <c r="E669" s="422"/>
      <c r="F669" s="422"/>
      <c r="G669" s="422"/>
    </row>
    <row r="670" spans="1:7" x14ac:dyDescent="0.2">
      <c r="A670" s="422"/>
      <c r="B670" s="422"/>
      <c r="C670" s="422"/>
      <c r="D670" s="422"/>
      <c r="E670" s="422"/>
      <c r="F670" s="422"/>
      <c r="G670" s="422"/>
    </row>
    <row r="671" spans="1:7" x14ac:dyDescent="0.2">
      <c r="A671" s="422"/>
      <c r="B671" s="422"/>
      <c r="C671" s="422"/>
      <c r="D671" s="422"/>
      <c r="E671" s="422"/>
      <c r="F671" s="422"/>
      <c r="G671" s="422"/>
    </row>
    <row r="672" spans="1:7" x14ac:dyDescent="0.2">
      <c r="A672" s="422"/>
      <c r="B672" s="422"/>
      <c r="C672" s="422"/>
      <c r="D672" s="422"/>
      <c r="E672" s="422"/>
      <c r="F672" s="422"/>
      <c r="G672" s="422"/>
    </row>
    <row r="673" spans="1:7" x14ac:dyDescent="0.2">
      <c r="A673" s="422"/>
      <c r="B673" s="422"/>
      <c r="C673" s="422"/>
      <c r="D673" s="422"/>
      <c r="E673" s="422"/>
      <c r="F673" s="422"/>
      <c r="G673" s="422"/>
    </row>
    <row r="674" spans="1:7" x14ac:dyDescent="0.2">
      <c r="A674" s="422"/>
      <c r="B674" s="422"/>
      <c r="C674" s="422"/>
      <c r="D674" s="422"/>
      <c r="E674" s="422"/>
      <c r="F674" s="422"/>
      <c r="G674" s="422"/>
    </row>
    <row r="675" spans="1:7" x14ac:dyDescent="0.2">
      <c r="A675" s="422"/>
      <c r="B675" s="422"/>
      <c r="C675" s="422"/>
      <c r="D675" s="422"/>
      <c r="E675" s="422"/>
      <c r="F675" s="422"/>
      <c r="G675" s="422"/>
    </row>
    <row r="676" spans="1:7" x14ac:dyDescent="0.2">
      <c r="A676" s="422"/>
      <c r="B676" s="422"/>
      <c r="C676" s="422"/>
      <c r="D676" s="422"/>
      <c r="E676" s="422"/>
      <c r="F676" s="422"/>
      <c r="G676" s="422"/>
    </row>
    <row r="677" spans="1:7" x14ac:dyDescent="0.2">
      <c r="A677" s="422"/>
      <c r="B677" s="422"/>
      <c r="C677" s="422"/>
      <c r="D677" s="422"/>
      <c r="E677" s="422"/>
      <c r="F677" s="422"/>
      <c r="G677" s="422"/>
    </row>
    <row r="678" spans="1:7" x14ac:dyDescent="0.2">
      <c r="A678" s="422"/>
      <c r="B678" s="422"/>
      <c r="C678" s="422"/>
      <c r="D678" s="422"/>
      <c r="E678" s="422"/>
      <c r="F678" s="422"/>
      <c r="G678" s="422"/>
    </row>
    <row r="679" spans="1:7" x14ac:dyDescent="0.2">
      <c r="A679" s="422"/>
      <c r="B679" s="422"/>
      <c r="C679" s="422"/>
      <c r="D679" s="422"/>
      <c r="E679" s="422"/>
      <c r="F679" s="422"/>
      <c r="G679" s="422"/>
    </row>
    <row r="680" spans="1:7" x14ac:dyDescent="0.2">
      <c r="A680" s="422"/>
      <c r="B680" s="422"/>
      <c r="C680" s="422"/>
      <c r="D680" s="422"/>
      <c r="E680" s="422"/>
      <c r="F680" s="422"/>
      <c r="G680" s="422"/>
    </row>
    <row r="681" spans="1:7" x14ac:dyDescent="0.2">
      <c r="A681" s="422"/>
      <c r="B681" s="422"/>
      <c r="C681" s="422"/>
      <c r="D681" s="422"/>
      <c r="E681" s="422"/>
      <c r="F681" s="422"/>
      <c r="G681" s="422"/>
    </row>
    <row r="682" spans="1:7" x14ac:dyDescent="0.2">
      <c r="A682" s="422"/>
      <c r="B682" s="422"/>
      <c r="C682" s="422"/>
      <c r="D682" s="422"/>
      <c r="E682" s="422"/>
      <c r="F682" s="422"/>
      <c r="G682" s="422"/>
    </row>
    <row r="683" spans="1:7" x14ac:dyDescent="0.2">
      <c r="A683" s="422"/>
      <c r="B683" s="422"/>
      <c r="C683" s="422"/>
      <c r="D683" s="422"/>
      <c r="E683" s="422"/>
      <c r="F683" s="422"/>
      <c r="G683" s="422"/>
    </row>
    <row r="684" spans="1:7" x14ac:dyDescent="0.2">
      <c r="A684" s="422"/>
      <c r="B684" s="422"/>
      <c r="C684" s="422"/>
      <c r="D684" s="422"/>
      <c r="E684" s="422"/>
      <c r="F684" s="422"/>
      <c r="G684" s="422"/>
    </row>
    <row r="685" spans="1:7" x14ac:dyDescent="0.2">
      <c r="A685" s="422"/>
      <c r="B685" s="422"/>
      <c r="C685" s="422"/>
      <c r="D685" s="422"/>
      <c r="E685" s="422"/>
      <c r="F685" s="422"/>
      <c r="G685" s="422"/>
    </row>
    <row r="686" spans="1:7" x14ac:dyDescent="0.2">
      <c r="A686" s="422"/>
      <c r="B686" s="422"/>
      <c r="C686" s="422"/>
      <c r="D686" s="422"/>
      <c r="E686" s="422"/>
      <c r="F686" s="422"/>
      <c r="G686" s="422"/>
    </row>
    <row r="687" spans="1:7" x14ac:dyDescent="0.2">
      <c r="A687" s="422"/>
      <c r="B687" s="422"/>
      <c r="C687" s="422"/>
      <c r="D687" s="422"/>
      <c r="E687" s="422"/>
      <c r="F687" s="422"/>
      <c r="G687" s="422"/>
    </row>
    <row r="688" spans="1:7" x14ac:dyDescent="0.2">
      <c r="A688" s="422"/>
      <c r="B688" s="422"/>
      <c r="C688" s="422"/>
      <c r="D688" s="422"/>
      <c r="E688" s="422"/>
      <c r="F688" s="422"/>
      <c r="G688" s="422"/>
    </row>
    <row r="689" spans="1:7" x14ac:dyDescent="0.2">
      <c r="A689" s="422"/>
      <c r="B689" s="422"/>
      <c r="C689" s="422"/>
      <c r="D689" s="422"/>
      <c r="E689" s="422"/>
      <c r="F689" s="422"/>
      <c r="G689" s="422"/>
    </row>
    <row r="690" spans="1:7" x14ac:dyDescent="0.2">
      <c r="A690" s="422"/>
      <c r="B690" s="422"/>
      <c r="C690" s="422"/>
      <c r="D690" s="422"/>
      <c r="E690" s="422"/>
      <c r="F690" s="422"/>
      <c r="G690" s="422"/>
    </row>
    <row r="691" spans="1:7" x14ac:dyDescent="0.2">
      <c r="A691" s="422"/>
      <c r="B691" s="422"/>
      <c r="C691" s="422"/>
      <c r="D691" s="422"/>
      <c r="E691" s="422"/>
      <c r="F691" s="422"/>
      <c r="G691" s="422"/>
    </row>
    <row r="692" spans="1:7" x14ac:dyDescent="0.2">
      <c r="A692" s="422"/>
      <c r="B692" s="422"/>
      <c r="C692" s="422"/>
      <c r="D692" s="422"/>
      <c r="E692" s="422"/>
      <c r="F692" s="422"/>
      <c r="G692" s="422"/>
    </row>
    <row r="693" spans="1:7" x14ac:dyDescent="0.2">
      <c r="A693" s="422"/>
      <c r="B693" s="422"/>
      <c r="C693" s="422"/>
      <c r="D693" s="422"/>
      <c r="E693" s="422"/>
      <c r="F693" s="422"/>
      <c r="G693" s="422"/>
    </row>
    <row r="694" spans="1:7" x14ac:dyDescent="0.2">
      <c r="A694" s="422"/>
      <c r="B694" s="422"/>
      <c r="C694" s="422"/>
      <c r="D694" s="422"/>
      <c r="E694" s="422"/>
      <c r="F694" s="422"/>
      <c r="G694" s="422"/>
    </row>
    <row r="695" spans="1:7" x14ac:dyDescent="0.2">
      <c r="A695" s="422"/>
      <c r="B695" s="422"/>
      <c r="C695" s="422"/>
      <c r="D695" s="422"/>
      <c r="E695" s="422"/>
      <c r="F695" s="422"/>
      <c r="G695" s="422"/>
    </row>
    <row r="696" spans="1:7" x14ac:dyDescent="0.2">
      <c r="A696" s="422"/>
      <c r="B696" s="422"/>
      <c r="C696" s="422"/>
      <c r="D696" s="422"/>
      <c r="E696" s="422"/>
      <c r="F696" s="422"/>
      <c r="G696" s="422"/>
    </row>
    <row r="697" spans="1:7" x14ac:dyDescent="0.2">
      <c r="A697" s="422"/>
      <c r="B697" s="422"/>
      <c r="C697" s="422"/>
      <c r="D697" s="422"/>
      <c r="E697" s="422"/>
      <c r="F697" s="422"/>
      <c r="G697" s="422"/>
    </row>
    <row r="698" spans="1:7" x14ac:dyDescent="0.2">
      <c r="A698" s="422"/>
      <c r="B698" s="422"/>
      <c r="C698" s="422"/>
      <c r="D698" s="422"/>
      <c r="E698" s="422"/>
      <c r="F698" s="422"/>
      <c r="G698" s="422"/>
    </row>
    <row r="699" spans="1:7" x14ac:dyDescent="0.2">
      <c r="A699" s="422"/>
      <c r="B699" s="422"/>
      <c r="C699" s="422"/>
      <c r="D699" s="422"/>
      <c r="E699" s="422"/>
      <c r="F699" s="422"/>
      <c r="G699" s="422"/>
    </row>
    <row r="700" spans="1:7" x14ac:dyDescent="0.2">
      <c r="A700" s="422"/>
      <c r="B700" s="422"/>
      <c r="C700" s="422"/>
      <c r="D700" s="422"/>
      <c r="E700" s="422"/>
      <c r="F700" s="422"/>
      <c r="G700" s="422"/>
    </row>
    <row r="701" spans="1:7" x14ac:dyDescent="0.2">
      <c r="A701" s="422"/>
      <c r="B701" s="422"/>
      <c r="C701" s="422"/>
      <c r="D701" s="422"/>
      <c r="E701" s="422"/>
      <c r="F701" s="422"/>
      <c r="G701" s="422"/>
    </row>
    <row r="702" spans="1:7" x14ac:dyDescent="0.2">
      <c r="A702" s="422"/>
      <c r="B702" s="422"/>
      <c r="C702" s="422"/>
      <c r="D702" s="422"/>
      <c r="E702" s="422"/>
      <c r="F702" s="422"/>
      <c r="G702" s="422"/>
    </row>
    <row r="703" spans="1:7" x14ac:dyDescent="0.2">
      <c r="A703" s="422"/>
      <c r="B703" s="422"/>
      <c r="C703" s="422"/>
      <c r="D703" s="422"/>
      <c r="E703" s="422"/>
      <c r="F703" s="422"/>
      <c r="G703" s="422"/>
    </row>
    <row r="704" spans="1:7" x14ac:dyDescent="0.2">
      <c r="A704" s="422"/>
      <c r="B704" s="422"/>
      <c r="C704" s="422"/>
      <c r="D704" s="422"/>
      <c r="E704" s="422"/>
      <c r="F704" s="422"/>
      <c r="G704" s="422"/>
    </row>
    <row r="705" spans="1:7" x14ac:dyDescent="0.2">
      <c r="A705" s="422"/>
      <c r="B705" s="422"/>
      <c r="C705" s="422"/>
      <c r="D705" s="422"/>
      <c r="E705" s="422"/>
      <c r="F705" s="422"/>
      <c r="G705" s="422"/>
    </row>
    <row r="706" spans="1:7" x14ac:dyDescent="0.2">
      <c r="A706" s="422"/>
      <c r="B706" s="422"/>
      <c r="C706" s="422"/>
      <c r="D706" s="422"/>
      <c r="E706" s="422"/>
      <c r="F706" s="422"/>
      <c r="G706" s="422"/>
    </row>
    <row r="707" spans="1:7" x14ac:dyDescent="0.2">
      <c r="A707" s="422"/>
      <c r="B707" s="422"/>
      <c r="C707" s="422"/>
      <c r="D707" s="422"/>
      <c r="E707" s="422"/>
      <c r="F707" s="422"/>
      <c r="G707" s="422"/>
    </row>
    <row r="708" spans="1:7" x14ac:dyDescent="0.2">
      <c r="A708" s="422"/>
      <c r="B708" s="422"/>
      <c r="C708" s="422"/>
      <c r="D708" s="422"/>
      <c r="E708" s="422"/>
      <c r="F708" s="422"/>
      <c r="G708" s="422"/>
    </row>
    <row r="709" spans="1:7" x14ac:dyDescent="0.2">
      <c r="A709" s="422"/>
      <c r="B709" s="422"/>
      <c r="C709" s="422"/>
      <c r="D709" s="422"/>
      <c r="E709" s="422"/>
      <c r="F709" s="422"/>
      <c r="G709" s="422"/>
    </row>
    <row r="710" spans="1:7" x14ac:dyDescent="0.2">
      <c r="A710" s="422"/>
      <c r="B710" s="422"/>
      <c r="C710" s="422"/>
      <c r="D710" s="422"/>
      <c r="E710" s="422"/>
      <c r="F710" s="422"/>
      <c r="G710" s="422"/>
    </row>
    <row r="711" spans="1:7" x14ac:dyDescent="0.2">
      <c r="A711" s="422"/>
      <c r="B711" s="422"/>
      <c r="C711" s="422"/>
      <c r="D711" s="422"/>
      <c r="E711" s="422"/>
      <c r="F711" s="422"/>
      <c r="G711" s="422"/>
    </row>
    <row r="712" spans="1:7" x14ac:dyDescent="0.2">
      <c r="A712" s="422"/>
      <c r="B712" s="422"/>
      <c r="C712" s="422"/>
      <c r="D712" s="422"/>
      <c r="E712" s="422"/>
      <c r="F712" s="422"/>
      <c r="G712" s="422"/>
    </row>
    <row r="713" spans="1:7" x14ac:dyDescent="0.2">
      <c r="A713" s="422"/>
      <c r="B713" s="422"/>
      <c r="C713" s="422"/>
      <c r="D713" s="422"/>
      <c r="E713" s="422"/>
      <c r="F713" s="422"/>
      <c r="G713" s="422"/>
    </row>
    <row r="714" spans="1:7" x14ac:dyDescent="0.2">
      <c r="A714" s="422"/>
      <c r="B714" s="422"/>
      <c r="C714" s="422"/>
      <c r="D714" s="422"/>
      <c r="E714" s="422"/>
      <c r="F714" s="422"/>
      <c r="G714" s="422"/>
    </row>
    <row r="715" spans="1:7" x14ac:dyDescent="0.2">
      <c r="A715" s="422"/>
      <c r="B715" s="422"/>
      <c r="C715" s="422"/>
      <c r="D715" s="422"/>
      <c r="E715" s="422"/>
      <c r="F715" s="422"/>
      <c r="G715" s="422"/>
    </row>
    <row r="716" spans="1:7" x14ac:dyDescent="0.2">
      <c r="A716" s="422"/>
      <c r="B716" s="422"/>
      <c r="C716" s="422"/>
      <c r="D716" s="422"/>
      <c r="E716" s="422"/>
      <c r="F716" s="422"/>
      <c r="G716" s="422"/>
    </row>
    <row r="717" spans="1:7" x14ac:dyDescent="0.2">
      <c r="A717" s="422"/>
      <c r="B717" s="422"/>
      <c r="C717" s="422"/>
      <c r="D717" s="422"/>
      <c r="E717" s="422"/>
      <c r="F717" s="422"/>
      <c r="G717" s="422"/>
    </row>
    <row r="718" spans="1:7" x14ac:dyDescent="0.2">
      <c r="A718" s="422"/>
      <c r="B718" s="422"/>
      <c r="C718" s="422"/>
      <c r="D718" s="422"/>
      <c r="E718" s="422"/>
      <c r="F718" s="422"/>
      <c r="G718" s="422"/>
    </row>
    <row r="719" spans="1:7" x14ac:dyDescent="0.2">
      <c r="A719" s="422"/>
      <c r="B719" s="422"/>
      <c r="C719" s="422"/>
      <c r="D719" s="422"/>
      <c r="E719" s="422"/>
      <c r="F719" s="422"/>
      <c r="G719" s="422"/>
    </row>
    <row r="720" spans="1:7" x14ac:dyDescent="0.2">
      <c r="A720" s="422"/>
      <c r="B720" s="422"/>
      <c r="C720" s="422"/>
      <c r="D720" s="422"/>
      <c r="E720" s="422"/>
      <c r="F720" s="422"/>
      <c r="G720" s="422"/>
    </row>
    <row r="721" spans="1:7" x14ac:dyDescent="0.2">
      <c r="A721" s="422"/>
      <c r="B721" s="422"/>
      <c r="C721" s="422"/>
      <c r="D721" s="422"/>
      <c r="E721" s="422"/>
      <c r="F721" s="422"/>
      <c r="G721" s="422"/>
    </row>
    <row r="722" spans="1:7" x14ac:dyDescent="0.2">
      <c r="A722" s="422"/>
      <c r="B722" s="422"/>
      <c r="C722" s="422"/>
      <c r="D722" s="422"/>
      <c r="E722" s="422"/>
      <c r="F722" s="422"/>
      <c r="G722" s="422"/>
    </row>
    <row r="723" spans="1:7" x14ac:dyDescent="0.2">
      <c r="A723" s="422"/>
      <c r="B723" s="422"/>
      <c r="C723" s="422"/>
      <c r="D723" s="422"/>
      <c r="E723" s="422"/>
      <c r="F723" s="422"/>
      <c r="G723" s="422"/>
    </row>
    <row r="724" spans="1:7" x14ac:dyDescent="0.2">
      <c r="A724" s="422"/>
      <c r="B724" s="422"/>
      <c r="C724" s="422"/>
      <c r="D724" s="422"/>
      <c r="E724" s="422"/>
      <c r="F724" s="422"/>
      <c r="G724" s="422"/>
    </row>
    <row r="725" spans="1:7" x14ac:dyDescent="0.2">
      <c r="A725" s="422"/>
      <c r="B725" s="422"/>
      <c r="C725" s="422"/>
      <c r="D725" s="422"/>
      <c r="E725" s="422"/>
      <c r="F725" s="422"/>
      <c r="G725" s="422"/>
    </row>
    <row r="726" spans="1:7" x14ac:dyDescent="0.2">
      <c r="A726" s="422"/>
      <c r="B726" s="422"/>
      <c r="C726" s="422"/>
      <c r="D726" s="422"/>
      <c r="E726" s="422"/>
      <c r="F726" s="422"/>
      <c r="G726" s="422"/>
    </row>
    <row r="727" spans="1:7" x14ac:dyDescent="0.2">
      <c r="A727" s="422"/>
      <c r="B727" s="422"/>
      <c r="C727" s="422"/>
      <c r="D727" s="422"/>
      <c r="E727" s="422"/>
      <c r="F727" s="422"/>
      <c r="G727" s="422"/>
    </row>
    <row r="728" spans="1:7" x14ac:dyDescent="0.2">
      <c r="A728" s="422"/>
      <c r="B728" s="422"/>
      <c r="C728" s="422"/>
      <c r="D728" s="422"/>
      <c r="E728" s="422"/>
      <c r="F728" s="422"/>
      <c r="G728" s="422"/>
    </row>
    <row r="729" spans="1:7" x14ac:dyDescent="0.2">
      <c r="A729" s="422"/>
      <c r="B729" s="422"/>
      <c r="C729" s="422"/>
      <c r="D729" s="422"/>
      <c r="E729" s="422"/>
      <c r="F729" s="422"/>
      <c r="G729" s="422"/>
    </row>
    <row r="730" spans="1:7" x14ac:dyDescent="0.2">
      <c r="A730" s="422"/>
      <c r="B730" s="422"/>
      <c r="C730" s="422"/>
      <c r="D730" s="422"/>
      <c r="E730" s="422"/>
      <c r="F730" s="422"/>
      <c r="G730" s="422"/>
    </row>
    <row r="731" spans="1:7" x14ac:dyDescent="0.2">
      <c r="A731" s="422"/>
      <c r="B731" s="422"/>
      <c r="C731" s="422"/>
      <c r="D731" s="422"/>
      <c r="E731" s="422"/>
      <c r="F731" s="422"/>
      <c r="G731" s="422"/>
    </row>
    <row r="732" spans="1:7" x14ac:dyDescent="0.2">
      <c r="A732" s="422"/>
      <c r="B732" s="422"/>
      <c r="C732" s="422"/>
      <c r="D732" s="422"/>
      <c r="E732" s="422"/>
      <c r="F732" s="422"/>
      <c r="G732" s="422"/>
    </row>
    <row r="733" spans="1:7" x14ac:dyDescent="0.2">
      <c r="A733" s="422"/>
      <c r="B733" s="422"/>
      <c r="C733" s="422"/>
      <c r="D733" s="422"/>
      <c r="E733" s="422"/>
      <c r="F733" s="422"/>
      <c r="G733" s="422"/>
    </row>
    <row r="734" spans="1:7" x14ac:dyDescent="0.2">
      <c r="A734" s="422"/>
      <c r="B734" s="422"/>
      <c r="C734" s="422"/>
      <c r="D734" s="422"/>
      <c r="E734" s="422"/>
      <c r="F734" s="422"/>
      <c r="G734" s="422"/>
    </row>
    <row r="735" spans="1:7" x14ac:dyDescent="0.2">
      <c r="A735" s="422"/>
      <c r="B735" s="422"/>
      <c r="C735" s="422"/>
      <c r="D735" s="422"/>
      <c r="E735" s="422"/>
      <c r="F735" s="422"/>
      <c r="G735" s="422"/>
    </row>
  </sheetData>
  <autoFilter ref="A3:V591"/>
  <mergeCells count="2">
    <mergeCell ref="I1:N1"/>
    <mergeCell ref="B1:F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00B050"/>
  </sheetPr>
  <dimension ref="A1:M458"/>
  <sheetViews>
    <sheetView workbookViewId="0">
      <pane xSplit="2" ySplit="13" topLeftCell="C14" activePane="bottomRight" state="frozen"/>
      <selection activeCell="L1" sqref="L1"/>
      <selection pane="topRight" activeCell="L1" sqref="L1"/>
      <selection pane="bottomLeft" activeCell="L1" sqref="L1"/>
      <selection pane="bottomRight" activeCell="L1" sqref="L1"/>
    </sheetView>
  </sheetViews>
  <sheetFormatPr defaultRowHeight="12.75" x14ac:dyDescent="0.2"/>
  <cols>
    <col min="1" max="1" width="25.28515625" style="530" customWidth="1"/>
    <col min="2" max="2" width="13.5703125" style="530" customWidth="1"/>
    <col min="3" max="4" width="10.5703125" style="530" customWidth="1"/>
    <col min="5" max="6" width="9.140625" style="530"/>
    <col min="7" max="7" width="14.7109375" style="530" customWidth="1"/>
    <col min="8" max="9" width="9.140625" style="530"/>
    <col min="10" max="10" width="15.7109375" style="529" customWidth="1"/>
    <col min="11" max="11" width="15.7109375" style="528" customWidth="1"/>
    <col min="12" max="12" width="15.85546875" style="527" customWidth="1"/>
    <col min="13" max="13" width="13.5703125" style="527" customWidth="1"/>
  </cols>
  <sheetData>
    <row r="1" spans="1:13" ht="25.5" x14ac:dyDescent="0.2">
      <c r="A1" s="569" t="s">
        <v>163</v>
      </c>
      <c r="B1" s="569" t="s">
        <v>352</v>
      </c>
      <c r="C1" s="569" t="s">
        <v>351</v>
      </c>
      <c r="D1" s="569" t="s">
        <v>350</v>
      </c>
      <c r="E1" s="569" t="s">
        <v>349</v>
      </c>
      <c r="L1" s="568" t="s">
        <v>528</v>
      </c>
    </row>
    <row r="2" spans="1:13" x14ac:dyDescent="0.2">
      <c r="A2" s="564" t="s">
        <v>345</v>
      </c>
      <c r="B2" s="567">
        <v>-37861.417789077575</v>
      </c>
      <c r="C2" s="530">
        <v>9211.1842693601411</v>
      </c>
      <c r="D2" s="530">
        <v>-4.1103745926589346</v>
      </c>
      <c r="E2" s="566">
        <v>6.6679360334033163E-5</v>
      </c>
    </row>
    <row r="3" spans="1:13" x14ac:dyDescent="0.2">
      <c r="A3" s="564" t="s">
        <v>458</v>
      </c>
      <c r="B3" s="567">
        <v>116020.84147034558</v>
      </c>
      <c r="C3" s="530">
        <v>23321.019917260546</v>
      </c>
      <c r="D3" s="530">
        <v>4.9749471456209884</v>
      </c>
      <c r="E3" s="566">
        <v>2.2153957691096105E-6</v>
      </c>
    </row>
    <row r="4" spans="1:13" x14ac:dyDescent="0.2">
      <c r="A4" s="564" t="s">
        <v>480</v>
      </c>
      <c r="B4" s="567">
        <v>16.999784599783535</v>
      </c>
      <c r="C4" s="530">
        <v>4.6663148270103232</v>
      </c>
      <c r="D4" s="530">
        <v>3.6430856532402429</v>
      </c>
      <c r="E4" s="566">
        <v>3.6807568600170134E-4</v>
      </c>
    </row>
    <row r="5" spans="1:13" x14ac:dyDescent="0.2">
      <c r="A5" s="564" t="s">
        <v>334</v>
      </c>
      <c r="B5" s="567">
        <v>0.96520079671149717</v>
      </c>
      <c r="C5" s="530">
        <v>1.9909873860139832E-2</v>
      </c>
      <c r="D5" s="530">
        <v>48.478498833880522</v>
      </c>
      <c r="E5" s="566">
        <v>2.8000695929289821E-41</v>
      </c>
    </row>
    <row r="6" spans="1:13" x14ac:dyDescent="0.2">
      <c r="A6" s="564" t="s">
        <v>403</v>
      </c>
      <c r="B6" s="567">
        <v>0.49003256850872717</v>
      </c>
      <c r="C6" s="530">
        <v>6.7775527289285389E-2</v>
      </c>
      <c r="D6" s="530">
        <v>7.2302287877027887</v>
      </c>
      <c r="E6" s="566">
        <v>2.0305714320262454E-10</v>
      </c>
    </row>
    <row r="7" spans="1:13" x14ac:dyDescent="0.2">
      <c r="A7" s="564"/>
      <c r="B7" s="565"/>
    </row>
    <row r="8" spans="1:13" x14ac:dyDescent="0.2">
      <c r="A8" s="564"/>
      <c r="B8" s="565"/>
    </row>
    <row r="9" spans="1:13" x14ac:dyDescent="0.2">
      <c r="A9" s="564"/>
      <c r="B9" s="563"/>
    </row>
    <row r="10" spans="1:13" ht="50.25" customHeight="1" thickBot="1" x14ac:dyDescent="0.25">
      <c r="C10" s="681" t="s">
        <v>479</v>
      </c>
      <c r="D10" s="681"/>
      <c r="E10" s="681"/>
      <c r="F10" s="681"/>
      <c r="G10" s="681"/>
      <c r="H10" s="681"/>
      <c r="I10" s="681"/>
      <c r="J10" s="562" t="s">
        <v>435</v>
      </c>
      <c r="K10" s="561" t="s">
        <v>434</v>
      </c>
      <c r="L10" s="560" t="s">
        <v>478</v>
      </c>
      <c r="M10" s="560" t="s">
        <v>477</v>
      </c>
    </row>
    <row r="13" spans="1:13" ht="24.75" customHeight="1" x14ac:dyDescent="0.2">
      <c r="A13" s="559" t="s">
        <v>306</v>
      </c>
      <c r="B13" s="559" t="s">
        <v>314</v>
      </c>
      <c r="C13" s="558" t="s">
        <v>451</v>
      </c>
      <c r="D13" s="558" t="s">
        <v>476</v>
      </c>
      <c r="E13" s="557" t="s">
        <v>399</v>
      </c>
      <c r="F13" s="557" t="s">
        <v>429</v>
      </c>
      <c r="G13" s="556" t="s">
        <v>428</v>
      </c>
      <c r="H13" s="556" t="s">
        <v>393</v>
      </c>
      <c r="I13" s="556" t="s">
        <v>392</v>
      </c>
      <c r="J13" s="683" t="s">
        <v>427</v>
      </c>
      <c r="K13" s="683"/>
    </row>
    <row r="14" spans="1:13" x14ac:dyDescent="0.2">
      <c r="A14" s="533">
        <v>2007</v>
      </c>
      <c r="B14" s="533">
        <v>1</v>
      </c>
      <c r="C14" s="622">
        <v>0.4377889210334247</v>
      </c>
      <c r="D14" s="541">
        <v>278.83701566864801</v>
      </c>
      <c r="E14" s="620">
        <v>1792.9879013775801</v>
      </c>
      <c r="F14" s="539">
        <f t="shared" ref="F14:F77" si="0">+$B$2+$B$3*C14+$B$4*D14+E14</f>
        <v>19464.378321806096</v>
      </c>
      <c r="G14" s="538">
        <v>19205</v>
      </c>
      <c r="H14" s="619">
        <v>19464.3783218061</v>
      </c>
      <c r="I14" s="537">
        <f t="shared" ref="I14:I77" si="1">+H14-F14</f>
        <v>0</v>
      </c>
      <c r="J14" s="554">
        <v>1713</v>
      </c>
      <c r="K14" s="553">
        <v>248</v>
      </c>
      <c r="L14" s="552">
        <f t="shared" ref="L14:L77" si="2">+K14+J14+G14</f>
        <v>21166</v>
      </c>
      <c r="M14" s="474"/>
    </row>
    <row r="15" spans="1:13" x14ac:dyDescent="0.2">
      <c r="A15" s="533">
        <v>2007</v>
      </c>
      <c r="B15" s="533">
        <v>2</v>
      </c>
      <c r="C15" s="622">
        <v>0.43726263768811563</v>
      </c>
      <c r="D15" s="541">
        <v>284.18124716435398</v>
      </c>
      <c r="E15" s="620">
        <v>1353.13736279665</v>
      </c>
      <c r="F15" s="539">
        <f t="shared" si="0"/>
        <v>19054.318730928957</v>
      </c>
      <c r="G15" s="538">
        <v>19191</v>
      </c>
      <c r="H15" s="619">
        <v>19054.318730929001</v>
      </c>
      <c r="I15" s="537">
        <f t="shared" si="1"/>
        <v>4.3655745685100555E-11</v>
      </c>
      <c r="J15" s="554">
        <v>1708</v>
      </c>
      <c r="K15" s="553">
        <v>247</v>
      </c>
      <c r="L15" s="552">
        <f t="shared" si="2"/>
        <v>21146</v>
      </c>
      <c r="M15" s="474"/>
    </row>
    <row r="16" spans="1:13" x14ac:dyDescent="0.2">
      <c r="A16" s="533">
        <v>2007</v>
      </c>
      <c r="B16" s="533">
        <v>3</v>
      </c>
      <c r="C16" s="622">
        <v>0.43648164311586041</v>
      </c>
      <c r="D16" s="541">
        <v>285.89006297989698</v>
      </c>
      <c r="E16" s="620">
        <v>1504.95240378425</v>
      </c>
      <c r="F16" s="539">
        <f t="shared" si="0"/>
        <v>19144.571625244665</v>
      </c>
      <c r="G16" s="538">
        <v>18863</v>
      </c>
      <c r="H16" s="619">
        <v>19144.571625244698</v>
      </c>
      <c r="I16" s="537">
        <f t="shared" si="1"/>
        <v>3.2741809263825417E-11</v>
      </c>
      <c r="J16" s="554">
        <v>1701</v>
      </c>
      <c r="K16" s="553">
        <v>247</v>
      </c>
      <c r="L16" s="552">
        <f t="shared" si="2"/>
        <v>20811</v>
      </c>
      <c r="M16" s="474"/>
    </row>
    <row r="17" spans="1:13" x14ac:dyDescent="0.2">
      <c r="A17" s="533">
        <v>2007</v>
      </c>
      <c r="B17" s="533">
        <v>4</v>
      </c>
      <c r="C17" s="622">
        <v>0.43538069469224477</v>
      </c>
      <c r="D17" s="541">
        <v>282.17376002662502</v>
      </c>
      <c r="E17" s="620">
        <v>1042.82883539011</v>
      </c>
      <c r="F17" s="539">
        <f t="shared" si="0"/>
        <v>18491.538744614034</v>
      </c>
      <c r="G17" s="538">
        <v>18238</v>
      </c>
      <c r="H17" s="619">
        <v>18491.538744614001</v>
      </c>
      <c r="I17" s="537">
        <f t="shared" si="1"/>
        <v>-3.2741809263825417E-11</v>
      </c>
      <c r="J17" s="554">
        <v>1689</v>
      </c>
      <c r="K17" s="553">
        <v>247</v>
      </c>
      <c r="L17" s="552">
        <f t="shared" si="2"/>
        <v>20174</v>
      </c>
      <c r="M17" s="474"/>
    </row>
    <row r="18" spans="1:13" x14ac:dyDescent="0.2">
      <c r="A18" s="533">
        <v>2007</v>
      </c>
      <c r="B18" s="533">
        <v>5</v>
      </c>
      <c r="C18" s="622">
        <v>0.43425338954717568</v>
      </c>
      <c r="D18" s="541">
        <v>271.328087688479</v>
      </c>
      <c r="E18" s="620">
        <v>637.58118221387099</v>
      </c>
      <c r="F18" s="539">
        <f t="shared" si="0"/>
        <v>17771.126106324711</v>
      </c>
      <c r="G18" s="538">
        <v>17805</v>
      </c>
      <c r="H18" s="619">
        <v>17771.1261063247</v>
      </c>
      <c r="I18" s="537">
        <f t="shared" si="1"/>
        <v>0</v>
      </c>
      <c r="J18" s="554">
        <v>1674</v>
      </c>
      <c r="K18" s="553">
        <v>249</v>
      </c>
      <c r="L18" s="552">
        <f t="shared" si="2"/>
        <v>19728</v>
      </c>
      <c r="M18" s="474"/>
    </row>
    <row r="19" spans="1:13" x14ac:dyDescent="0.2">
      <c r="A19" s="533">
        <v>2007</v>
      </c>
      <c r="B19" s="533">
        <v>6</v>
      </c>
      <c r="C19" s="622">
        <v>0.43294310031056965</v>
      </c>
      <c r="D19" s="541">
        <v>253.04678304136101</v>
      </c>
      <c r="E19" s="620">
        <v>664.68828532729106</v>
      </c>
      <c r="F19" s="539">
        <f t="shared" si="0"/>
        <v>17335.434108433532</v>
      </c>
      <c r="G19" s="538">
        <v>17111</v>
      </c>
      <c r="H19" s="619">
        <v>17335.434108433499</v>
      </c>
      <c r="I19" s="537">
        <f t="shared" si="1"/>
        <v>-3.2741809263825417E-11</v>
      </c>
      <c r="J19" s="554">
        <v>1680</v>
      </c>
      <c r="K19" s="553">
        <v>248</v>
      </c>
      <c r="L19" s="552">
        <f t="shared" si="2"/>
        <v>19039</v>
      </c>
      <c r="M19" s="474"/>
    </row>
    <row r="20" spans="1:13" x14ac:dyDescent="0.2">
      <c r="A20" s="533">
        <v>2007</v>
      </c>
      <c r="B20" s="533">
        <v>7</v>
      </c>
      <c r="C20" s="622">
        <v>0.43168334070073017</v>
      </c>
      <c r="D20" s="541">
        <v>233.712028396656</v>
      </c>
      <c r="E20" s="620">
        <v>314.953659676781</v>
      </c>
      <c r="F20" s="539">
        <f t="shared" si="0"/>
        <v>16510.854448549442</v>
      </c>
      <c r="G20" s="538">
        <v>16416</v>
      </c>
      <c r="H20" s="619">
        <v>16510.854448549399</v>
      </c>
      <c r="I20" s="537">
        <f t="shared" si="1"/>
        <v>-4.3655745685100555E-11</v>
      </c>
      <c r="J20" s="554">
        <v>1672</v>
      </c>
      <c r="K20" s="553">
        <v>249</v>
      </c>
      <c r="L20" s="552">
        <f t="shared" si="2"/>
        <v>18337</v>
      </c>
      <c r="M20" s="474"/>
    </row>
    <row r="21" spans="1:13" x14ac:dyDescent="0.2">
      <c r="A21" s="533">
        <v>2007</v>
      </c>
      <c r="B21" s="533">
        <v>8</v>
      </c>
      <c r="C21" s="622">
        <v>0.43054300279772273</v>
      </c>
      <c r="D21" s="541">
        <v>214.240178612585</v>
      </c>
      <c r="E21" s="620">
        <v>165.95816487851201</v>
      </c>
      <c r="F21" s="539">
        <f t="shared" si="0"/>
        <v>15898.538738595174</v>
      </c>
      <c r="G21" s="538">
        <v>15808</v>
      </c>
      <c r="H21" s="619">
        <v>15898.5387385952</v>
      </c>
      <c r="I21" s="537">
        <f t="shared" si="1"/>
        <v>2.5465851649641991E-11</v>
      </c>
      <c r="J21" s="554">
        <v>1665</v>
      </c>
      <c r="K21" s="553">
        <v>249</v>
      </c>
      <c r="L21" s="552">
        <f t="shared" si="2"/>
        <v>17722</v>
      </c>
      <c r="M21" s="474"/>
    </row>
    <row r="22" spans="1:13" x14ac:dyDescent="0.2">
      <c r="A22" s="533">
        <v>2007</v>
      </c>
      <c r="B22" s="533">
        <v>9</v>
      </c>
      <c r="C22" s="622">
        <v>0.42950627403281649</v>
      </c>
      <c r="D22" s="541">
        <v>200.97696146668</v>
      </c>
      <c r="E22" s="620">
        <v>28.4279597128589</v>
      </c>
      <c r="F22" s="539">
        <f t="shared" si="0"/>
        <v>15415.254555168049</v>
      </c>
      <c r="G22" s="538">
        <v>15407</v>
      </c>
      <c r="H22" s="619">
        <v>15415.254555168</v>
      </c>
      <c r="I22" s="537">
        <f t="shared" si="1"/>
        <v>-4.9112713895738125E-11</v>
      </c>
      <c r="J22" s="554">
        <v>1655</v>
      </c>
      <c r="K22" s="553">
        <v>245</v>
      </c>
      <c r="L22" s="552">
        <f t="shared" si="2"/>
        <v>17307</v>
      </c>
      <c r="M22" s="474"/>
    </row>
    <row r="23" spans="1:13" x14ac:dyDescent="0.2">
      <c r="A23" s="533">
        <v>2007</v>
      </c>
      <c r="B23" s="533">
        <v>10</v>
      </c>
      <c r="C23" s="622">
        <v>0.42850274197665017</v>
      </c>
      <c r="D23" s="541">
        <v>191.11726785792601</v>
      </c>
      <c r="E23" s="620">
        <v>15.4263852681561</v>
      </c>
      <c r="F23" s="539">
        <f t="shared" si="0"/>
        <v>15118.209679555777</v>
      </c>
      <c r="G23" s="538">
        <v>14895</v>
      </c>
      <c r="H23" s="619">
        <v>15118.209679555801</v>
      </c>
      <c r="I23" s="537">
        <f t="shared" si="1"/>
        <v>2.3646862246096134E-11</v>
      </c>
      <c r="J23" s="554">
        <v>1652</v>
      </c>
      <c r="K23" s="553">
        <v>243</v>
      </c>
      <c r="L23" s="552">
        <f t="shared" si="2"/>
        <v>16790</v>
      </c>
      <c r="M23" s="474"/>
    </row>
    <row r="24" spans="1:13" x14ac:dyDescent="0.2">
      <c r="A24" s="533">
        <v>2007</v>
      </c>
      <c r="B24" s="533">
        <v>11</v>
      </c>
      <c r="C24" s="622">
        <v>0.42738823023788608</v>
      </c>
      <c r="D24" s="541">
        <v>182.02095898911</v>
      </c>
      <c r="E24" s="620">
        <v>-309.93261377848597</v>
      </c>
      <c r="F24" s="539">
        <f t="shared" si="0"/>
        <v>14508.908799326182</v>
      </c>
      <c r="G24" s="538">
        <v>14344</v>
      </c>
      <c r="H24" s="619">
        <v>14508.9087993262</v>
      </c>
      <c r="I24" s="537">
        <f t="shared" si="1"/>
        <v>1.8189894035458565E-11</v>
      </c>
      <c r="J24" s="554">
        <v>1623</v>
      </c>
      <c r="K24" s="553">
        <v>240</v>
      </c>
      <c r="L24" s="552">
        <f t="shared" si="2"/>
        <v>16207</v>
      </c>
      <c r="M24" s="474"/>
    </row>
    <row r="25" spans="1:13" x14ac:dyDescent="0.2">
      <c r="A25" s="533">
        <v>2007</v>
      </c>
      <c r="B25" s="533">
        <v>12</v>
      </c>
      <c r="C25" s="622">
        <v>0.42609133958300149</v>
      </c>
      <c r="D25" s="541">
        <v>170.51653638248499</v>
      </c>
      <c r="E25" s="620">
        <v>-539.12799274373697</v>
      </c>
      <c r="F25" s="539">
        <f t="shared" si="0"/>
        <v>13933.674369028686</v>
      </c>
      <c r="G25" s="538">
        <v>13750</v>
      </c>
      <c r="H25" s="619">
        <v>13933.6743690287</v>
      </c>
      <c r="I25" s="537">
        <f t="shared" si="1"/>
        <v>1.4551915228366852E-11</v>
      </c>
      <c r="J25" s="554">
        <v>1621</v>
      </c>
      <c r="K25" s="553">
        <v>239</v>
      </c>
      <c r="L25" s="552">
        <f t="shared" si="2"/>
        <v>15610</v>
      </c>
      <c r="M25" s="474">
        <f>AVERAGE(L14:L25)</f>
        <v>18669.75</v>
      </c>
    </row>
    <row r="26" spans="1:13" x14ac:dyDescent="0.2">
      <c r="A26" s="533">
        <v>2008</v>
      </c>
      <c r="B26" s="533">
        <v>1</v>
      </c>
      <c r="C26" s="622">
        <v>0.42441213038814296</v>
      </c>
      <c r="D26" s="541">
        <v>157.66778300329301</v>
      </c>
      <c r="E26" s="620">
        <v>-787.655838272045</v>
      </c>
      <c r="F26" s="539">
        <f t="shared" si="0"/>
        <v>13271.897219886147</v>
      </c>
      <c r="G26" s="538">
        <v>13210</v>
      </c>
      <c r="H26" s="619">
        <v>13271.897219886099</v>
      </c>
      <c r="I26" s="537">
        <f t="shared" si="1"/>
        <v>-4.7293724492192268E-11</v>
      </c>
      <c r="J26" s="554">
        <v>1631</v>
      </c>
      <c r="K26" s="553">
        <v>238</v>
      </c>
      <c r="L26" s="552">
        <f t="shared" si="2"/>
        <v>15079</v>
      </c>
      <c r="M26" s="474"/>
    </row>
    <row r="27" spans="1:13" x14ac:dyDescent="0.2">
      <c r="A27" s="533">
        <v>2008</v>
      </c>
      <c r="B27" s="533">
        <v>2</v>
      </c>
      <c r="C27" s="622">
        <v>0.42230319585050924</v>
      </c>
      <c r="D27" s="541">
        <v>145.48778285711401</v>
      </c>
      <c r="E27" s="620">
        <v>-850.32094222732997</v>
      </c>
      <c r="F27" s="539">
        <f t="shared" si="0"/>
        <v>12757.494377358347</v>
      </c>
      <c r="G27" s="538">
        <v>12770</v>
      </c>
      <c r="H27" s="619">
        <v>12757.4943773583</v>
      </c>
      <c r="I27" s="537">
        <f t="shared" si="1"/>
        <v>-4.7293724492192268E-11</v>
      </c>
      <c r="J27" s="554">
        <v>1626</v>
      </c>
      <c r="K27" s="553">
        <v>238</v>
      </c>
      <c r="L27" s="552">
        <f t="shared" si="2"/>
        <v>14634</v>
      </c>
      <c r="M27" s="474"/>
    </row>
    <row r="28" spans="1:13" x14ac:dyDescent="0.2">
      <c r="A28" s="533">
        <v>2008</v>
      </c>
      <c r="B28" s="533">
        <v>3</v>
      </c>
      <c r="C28" s="622">
        <v>0.42007403668504134</v>
      </c>
      <c r="D28" s="541">
        <v>134.53777419280701</v>
      </c>
      <c r="E28" s="620">
        <v>-802.53185157729797</v>
      </c>
      <c r="F28" s="539">
        <f t="shared" si="0"/>
        <v>12360.506757200477</v>
      </c>
      <c r="G28" s="538">
        <v>12308</v>
      </c>
      <c r="H28" s="619">
        <v>12360.506757200499</v>
      </c>
      <c r="I28" s="537">
        <f t="shared" si="1"/>
        <v>2.1827872842550278E-11</v>
      </c>
      <c r="J28" s="554">
        <v>1616</v>
      </c>
      <c r="K28" s="553">
        <v>237</v>
      </c>
      <c r="L28" s="552">
        <f t="shared" si="2"/>
        <v>14161</v>
      </c>
      <c r="M28" s="474"/>
    </row>
    <row r="29" spans="1:13" x14ac:dyDescent="0.2">
      <c r="A29" s="533">
        <v>2008</v>
      </c>
      <c r="B29" s="533">
        <v>4</v>
      </c>
      <c r="C29" s="622">
        <v>0.41768416317442958</v>
      </c>
      <c r="D29" s="541">
        <v>126.04809893946501</v>
      </c>
      <c r="E29" s="620">
        <v>-851.013967506418</v>
      </c>
      <c r="F29" s="539">
        <f t="shared" si="0"/>
        <v>11890.426854933567</v>
      </c>
      <c r="G29" s="538">
        <v>12024</v>
      </c>
      <c r="H29" s="619">
        <v>11890.426854933599</v>
      </c>
      <c r="I29" s="537">
        <f t="shared" si="1"/>
        <v>3.2741809263825417E-11</v>
      </c>
      <c r="J29" s="554">
        <v>1605</v>
      </c>
      <c r="K29" s="553">
        <v>235</v>
      </c>
      <c r="L29" s="552">
        <f t="shared" si="2"/>
        <v>13864</v>
      </c>
      <c r="M29" s="474"/>
    </row>
    <row r="30" spans="1:13" x14ac:dyDescent="0.2">
      <c r="A30" s="533">
        <v>2008</v>
      </c>
      <c r="B30" s="533">
        <v>5</v>
      </c>
      <c r="C30" s="622">
        <v>0.41566708765235827</v>
      </c>
      <c r="D30" s="541">
        <v>119.799201130507</v>
      </c>
      <c r="E30" s="620">
        <v>-627.01926205172595</v>
      </c>
      <c r="F30" s="539">
        <f t="shared" si="0"/>
        <v>11774.168844269963</v>
      </c>
      <c r="G30" s="538">
        <v>11713</v>
      </c>
      <c r="H30" s="619">
        <v>11774.16884427</v>
      </c>
      <c r="I30" s="537">
        <f t="shared" si="1"/>
        <v>3.637978807091713E-11</v>
      </c>
      <c r="J30" s="554">
        <v>1592</v>
      </c>
      <c r="K30" s="553">
        <v>233</v>
      </c>
      <c r="L30" s="552">
        <f t="shared" si="2"/>
        <v>13538</v>
      </c>
      <c r="M30" s="474"/>
    </row>
    <row r="31" spans="1:13" x14ac:dyDescent="0.2">
      <c r="A31" s="533">
        <v>2008</v>
      </c>
      <c r="B31" s="533">
        <v>6</v>
      </c>
      <c r="C31" s="622">
        <v>0.41364678039590286</v>
      </c>
      <c r="D31" s="541">
        <v>116.122817198474</v>
      </c>
      <c r="E31" s="620">
        <v>-694.21443437938103</v>
      </c>
      <c r="F31" s="539">
        <f t="shared" si="0"/>
        <v>11410.078189069034</v>
      </c>
      <c r="G31" s="538">
        <v>11518</v>
      </c>
      <c r="H31" s="619">
        <v>11410.078189069</v>
      </c>
      <c r="I31" s="537">
        <f t="shared" si="1"/>
        <v>-3.4560798667371273E-11</v>
      </c>
      <c r="J31" s="554">
        <v>1562</v>
      </c>
      <c r="K31" s="553">
        <v>233</v>
      </c>
      <c r="L31" s="552">
        <f t="shared" si="2"/>
        <v>13313</v>
      </c>
      <c r="M31" s="474"/>
    </row>
    <row r="32" spans="1:13" x14ac:dyDescent="0.2">
      <c r="A32" s="533">
        <v>2008</v>
      </c>
      <c r="B32" s="533">
        <v>7</v>
      </c>
      <c r="C32" s="622">
        <v>0.41161349775403278</v>
      </c>
      <c r="D32" s="541">
        <v>113.885248210212</v>
      </c>
      <c r="E32" s="620">
        <v>-513.00490504987101</v>
      </c>
      <c r="F32" s="539">
        <f t="shared" si="0"/>
        <v>11317.34636451412</v>
      </c>
      <c r="G32" s="538">
        <v>11308</v>
      </c>
      <c r="H32" s="619">
        <v>11317.3463645141</v>
      </c>
      <c r="I32" s="537">
        <f t="shared" si="1"/>
        <v>-2.0008883439004421E-11</v>
      </c>
      <c r="J32" s="554">
        <v>1555</v>
      </c>
      <c r="K32" s="553">
        <v>232</v>
      </c>
      <c r="L32" s="552">
        <f t="shared" si="2"/>
        <v>13095</v>
      </c>
      <c r="M32" s="474"/>
    </row>
    <row r="33" spans="1:13" x14ac:dyDescent="0.2">
      <c r="A33" s="533">
        <v>2008</v>
      </c>
      <c r="B33" s="533">
        <v>8</v>
      </c>
      <c r="C33" s="622">
        <v>0.40931764704893653</v>
      </c>
      <c r="D33" s="541">
        <v>111.03000606046299</v>
      </c>
      <c r="E33" s="620">
        <v>-508.75388455550302</v>
      </c>
      <c r="F33" s="539">
        <f t="shared" si="0"/>
        <v>11006.692352786982</v>
      </c>
      <c r="G33" s="538">
        <v>11079</v>
      </c>
      <c r="H33" s="619">
        <v>11006.692352787</v>
      </c>
      <c r="I33" s="537">
        <f t="shared" si="1"/>
        <v>1.8189894035458565E-11</v>
      </c>
      <c r="J33" s="554">
        <v>1551</v>
      </c>
      <c r="K33" s="553">
        <v>231</v>
      </c>
      <c r="L33" s="552">
        <f t="shared" si="2"/>
        <v>12861</v>
      </c>
      <c r="M33" s="474"/>
    </row>
    <row r="34" spans="1:13" x14ac:dyDescent="0.2">
      <c r="A34" s="533">
        <v>2008</v>
      </c>
      <c r="B34" s="533">
        <v>9</v>
      </c>
      <c r="C34" s="622">
        <v>0.40674932569839967</v>
      </c>
      <c r="D34" s="541">
        <v>106.705151931378</v>
      </c>
      <c r="E34" s="620">
        <v>-385.82515391808198</v>
      </c>
      <c r="F34" s="539">
        <f t="shared" si="0"/>
        <v>10758.120690548936</v>
      </c>
      <c r="G34" s="538">
        <v>10956</v>
      </c>
      <c r="H34" s="619">
        <v>10758.1206905489</v>
      </c>
      <c r="I34" s="537">
        <f t="shared" si="1"/>
        <v>-3.637978807091713E-11</v>
      </c>
      <c r="J34" s="554">
        <v>1550</v>
      </c>
      <c r="K34" s="553">
        <v>232</v>
      </c>
      <c r="L34" s="552">
        <f t="shared" si="2"/>
        <v>12738</v>
      </c>
      <c r="M34" s="474"/>
    </row>
    <row r="35" spans="1:13" x14ac:dyDescent="0.2">
      <c r="A35" s="533">
        <v>2008</v>
      </c>
      <c r="B35" s="533">
        <v>10</v>
      </c>
      <c r="C35" s="622">
        <v>0.40394627573154457</v>
      </c>
      <c r="D35" s="541">
        <v>100.967591310011</v>
      </c>
      <c r="E35" s="620">
        <v>-84.438172553142095</v>
      </c>
      <c r="F35" s="539">
        <f t="shared" si="0"/>
        <v>10636.75816138448</v>
      </c>
      <c r="G35" s="538">
        <v>10723</v>
      </c>
      <c r="H35" s="619">
        <v>10636.7581613845</v>
      </c>
      <c r="I35" s="537">
        <f t="shared" si="1"/>
        <v>2.0008883439004421E-11</v>
      </c>
      <c r="J35" s="554">
        <v>1530</v>
      </c>
      <c r="K35" s="553">
        <v>234</v>
      </c>
      <c r="L35" s="552">
        <f t="shared" si="2"/>
        <v>12487</v>
      </c>
      <c r="M35" s="474"/>
    </row>
    <row r="36" spans="1:13" x14ac:dyDescent="0.2">
      <c r="A36" s="533">
        <v>2008</v>
      </c>
      <c r="B36" s="533">
        <v>11</v>
      </c>
      <c r="C36" s="622">
        <v>0.40073287531981283</v>
      </c>
      <c r="D36" s="541">
        <v>94.915877028278302</v>
      </c>
      <c r="E36" s="620">
        <v>44.0022096100856</v>
      </c>
      <c r="F36" s="539">
        <f t="shared" si="0"/>
        <v>10289.49928454855</v>
      </c>
      <c r="G36" s="538">
        <v>10448</v>
      </c>
      <c r="H36" s="619">
        <v>10289.499284548599</v>
      </c>
      <c r="I36" s="537">
        <f t="shared" si="1"/>
        <v>4.9112713895738125E-11</v>
      </c>
      <c r="J36" s="554">
        <v>1512</v>
      </c>
      <c r="K36" s="553">
        <v>229</v>
      </c>
      <c r="L36" s="552">
        <f t="shared" si="2"/>
        <v>12189</v>
      </c>
      <c r="M36" s="474"/>
    </row>
    <row r="37" spans="1:13" x14ac:dyDescent="0.2">
      <c r="A37" s="533">
        <v>2008</v>
      </c>
      <c r="B37" s="533">
        <v>12</v>
      </c>
      <c r="C37" s="622">
        <v>0.3975260865462148</v>
      </c>
      <c r="D37" s="541">
        <v>88.866224001879004</v>
      </c>
      <c r="E37" s="620">
        <v>273.12649730894702</v>
      </c>
      <c r="F37" s="539">
        <f t="shared" si="0"/>
        <v>10043.726441964694</v>
      </c>
      <c r="G37" s="538">
        <v>10111</v>
      </c>
      <c r="H37" s="619">
        <v>10043.7264419647</v>
      </c>
      <c r="I37" s="537">
        <f t="shared" si="1"/>
        <v>0</v>
      </c>
      <c r="J37" s="554">
        <v>1505</v>
      </c>
      <c r="K37" s="553">
        <v>229</v>
      </c>
      <c r="L37" s="552">
        <f t="shared" si="2"/>
        <v>11845</v>
      </c>
      <c r="M37" s="474">
        <f>AVERAGE(L26:L37)</f>
        <v>13317</v>
      </c>
    </row>
    <row r="38" spans="1:13" x14ac:dyDescent="0.2">
      <c r="A38" s="533">
        <v>2009</v>
      </c>
      <c r="B38" s="533">
        <v>1</v>
      </c>
      <c r="C38" s="622">
        <v>0.3944033202198251</v>
      </c>
      <c r="D38" s="541">
        <v>83.591407354984696</v>
      </c>
      <c r="E38" s="620">
        <v>361.52063905568002</v>
      </c>
      <c r="F38" s="539">
        <f t="shared" si="0"/>
        <v>9680.1438600078782</v>
      </c>
      <c r="G38" s="538">
        <v>9604</v>
      </c>
      <c r="H38" s="619">
        <v>9680.14386000788</v>
      </c>
      <c r="I38" s="537">
        <f t="shared" si="1"/>
        <v>0</v>
      </c>
      <c r="J38" s="554">
        <v>1491</v>
      </c>
      <c r="K38" s="553">
        <v>227</v>
      </c>
      <c r="L38" s="552">
        <f t="shared" si="2"/>
        <v>11322</v>
      </c>
      <c r="M38" s="476">
        <f>+M37/M25-1</f>
        <v>-0.28670710641545816</v>
      </c>
    </row>
    <row r="39" spans="1:13" x14ac:dyDescent="0.2">
      <c r="A39" s="533">
        <v>2009</v>
      </c>
      <c r="B39" s="533">
        <v>2</v>
      </c>
      <c r="C39" s="622">
        <v>0.39169813993070007</v>
      </c>
      <c r="D39" s="541">
        <v>79.727620813996893</v>
      </c>
      <c r="E39" s="620">
        <v>238.13292320406799</v>
      </c>
      <c r="F39" s="539">
        <f t="shared" si="0"/>
        <v>9177.2153117466514</v>
      </c>
      <c r="G39" s="538">
        <v>9269</v>
      </c>
      <c r="H39" s="619">
        <v>9177.2153117466496</v>
      </c>
      <c r="I39" s="537">
        <f t="shared" si="1"/>
        <v>0</v>
      </c>
      <c r="J39" s="554">
        <v>1502</v>
      </c>
      <c r="K39" s="553">
        <v>226</v>
      </c>
      <c r="L39" s="552">
        <f t="shared" si="2"/>
        <v>10997</v>
      </c>
      <c r="M39" s="474"/>
    </row>
    <row r="40" spans="1:13" x14ac:dyDescent="0.2">
      <c r="A40" s="533">
        <v>2009</v>
      </c>
      <c r="B40" s="533">
        <v>3</v>
      </c>
      <c r="C40" s="622">
        <v>0.38959963161979538</v>
      </c>
      <c r="D40" s="541">
        <v>77.288603684044801</v>
      </c>
      <c r="E40" s="620">
        <v>363.41422796241801</v>
      </c>
      <c r="F40" s="539">
        <f t="shared" si="0"/>
        <v>9017.5631505969559</v>
      </c>
      <c r="G40" s="538">
        <v>9017</v>
      </c>
      <c r="H40" s="619">
        <v>9017.5631505969595</v>
      </c>
      <c r="I40" s="537">
        <f t="shared" si="1"/>
        <v>0</v>
      </c>
      <c r="J40" s="554">
        <v>1485</v>
      </c>
      <c r="K40" s="553">
        <v>225</v>
      </c>
      <c r="L40" s="552">
        <f t="shared" si="2"/>
        <v>10727</v>
      </c>
      <c r="M40" s="474"/>
    </row>
    <row r="41" spans="1:13" x14ac:dyDescent="0.2">
      <c r="A41" s="533">
        <v>2009</v>
      </c>
      <c r="B41" s="533">
        <v>4</v>
      </c>
      <c r="C41" s="622">
        <v>0.3876278656190818</v>
      </c>
      <c r="D41" s="541">
        <v>75.765146044828199</v>
      </c>
      <c r="E41" s="620">
        <v>349.94818682728902</v>
      </c>
      <c r="F41" s="539">
        <f t="shared" si="0"/>
        <v>8749.4327071628395</v>
      </c>
      <c r="G41" s="538">
        <v>8693</v>
      </c>
      <c r="H41" s="619">
        <v>8749.4327071628395</v>
      </c>
      <c r="I41" s="537">
        <f t="shared" si="1"/>
        <v>0</v>
      </c>
      <c r="J41" s="554">
        <v>1467</v>
      </c>
      <c r="K41" s="553">
        <v>223</v>
      </c>
      <c r="L41" s="552">
        <f t="shared" si="2"/>
        <v>10383</v>
      </c>
      <c r="M41" s="474"/>
    </row>
    <row r="42" spans="1:13" x14ac:dyDescent="0.2">
      <c r="A42" s="533">
        <v>2009</v>
      </c>
      <c r="B42" s="533">
        <v>5</v>
      </c>
      <c r="C42" s="622">
        <v>0.38593535236809673</v>
      </c>
      <c r="D42" s="541">
        <v>74.1239772667127</v>
      </c>
      <c r="E42" s="620">
        <v>255.64751038037201</v>
      </c>
      <c r="F42" s="539">
        <f t="shared" si="0"/>
        <v>8430.8657034170719</v>
      </c>
      <c r="G42" s="538">
        <v>8514</v>
      </c>
      <c r="H42" s="619">
        <v>8430.8657034170701</v>
      </c>
      <c r="I42" s="537">
        <f t="shared" si="1"/>
        <v>0</v>
      </c>
      <c r="J42" s="554">
        <v>1459</v>
      </c>
      <c r="K42" s="553">
        <v>220</v>
      </c>
      <c r="L42" s="552">
        <f t="shared" si="2"/>
        <v>10193</v>
      </c>
      <c r="M42" s="474"/>
    </row>
    <row r="43" spans="1:13" x14ac:dyDescent="0.2">
      <c r="A43" s="533">
        <v>2009</v>
      </c>
      <c r="B43" s="533">
        <v>6</v>
      </c>
      <c r="C43" s="622">
        <v>0.38447523001115519</v>
      </c>
      <c r="D43" s="541">
        <v>71.697129913604797</v>
      </c>
      <c r="E43" s="620">
        <v>367.73098287803498</v>
      </c>
      <c r="F43" s="539">
        <f t="shared" si="0"/>
        <v>8332.288669153324</v>
      </c>
      <c r="G43" s="538">
        <v>8254</v>
      </c>
      <c r="H43" s="619">
        <v>8332.2886691533204</v>
      </c>
      <c r="I43" s="537">
        <f t="shared" si="1"/>
        <v>0</v>
      </c>
      <c r="J43" s="554">
        <v>1454</v>
      </c>
      <c r="K43" s="553">
        <v>219</v>
      </c>
      <c r="L43" s="552">
        <f t="shared" si="2"/>
        <v>9927</v>
      </c>
      <c r="M43" s="474"/>
    </row>
    <row r="44" spans="1:13" x14ac:dyDescent="0.2">
      <c r="A44" s="533">
        <v>2009</v>
      </c>
      <c r="B44" s="533">
        <v>7</v>
      </c>
      <c r="C44" s="622">
        <v>0.38332121017180776</v>
      </c>
      <c r="D44" s="541">
        <v>68.878858204019906</v>
      </c>
      <c r="E44" s="620">
        <v>241.005954178781</v>
      </c>
      <c r="F44" s="539">
        <f t="shared" si="0"/>
        <v>8023.7632756129015</v>
      </c>
      <c r="G44" s="538">
        <v>8132</v>
      </c>
      <c r="H44" s="619">
        <v>8023.7632756128996</v>
      </c>
      <c r="I44" s="537">
        <f t="shared" si="1"/>
        <v>0</v>
      </c>
      <c r="J44" s="554">
        <v>1455</v>
      </c>
      <c r="K44" s="553">
        <v>219</v>
      </c>
      <c r="L44" s="552">
        <f t="shared" si="2"/>
        <v>9806</v>
      </c>
      <c r="M44" s="474"/>
    </row>
    <row r="45" spans="1:13" x14ac:dyDescent="0.2">
      <c r="A45" s="533">
        <v>2009</v>
      </c>
      <c r="B45" s="533">
        <v>8</v>
      </c>
      <c r="C45" s="622">
        <v>0.38238743633556233</v>
      </c>
      <c r="D45" s="541">
        <v>65.676912008144996</v>
      </c>
      <c r="E45" s="620">
        <v>390.12883165581798</v>
      </c>
      <c r="F45" s="539">
        <f t="shared" si="0"/>
        <v>8010.1165312357862</v>
      </c>
      <c r="G45" s="538">
        <v>7973</v>
      </c>
      <c r="H45" s="619">
        <v>8010.1165312357898</v>
      </c>
      <c r="I45" s="537">
        <f t="shared" si="1"/>
        <v>0</v>
      </c>
      <c r="J45" s="554">
        <v>1434</v>
      </c>
      <c r="K45" s="553">
        <v>220</v>
      </c>
      <c r="L45" s="552">
        <f t="shared" si="2"/>
        <v>9627</v>
      </c>
      <c r="M45" s="474"/>
    </row>
    <row r="46" spans="1:13" x14ac:dyDescent="0.2">
      <c r="A46" s="533">
        <v>2009</v>
      </c>
      <c r="B46" s="533">
        <v>9</v>
      </c>
      <c r="C46" s="622">
        <v>0.3816334973354566</v>
      </c>
      <c r="D46" s="541">
        <v>62.717787688698401</v>
      </c>
      <c r="E46" s="620">
        <v>322.539444478777</v>
      </c>
      <c r="F46" s="539">
        <f t="shared" si="0"/>
        <v>7804.7500308145882</v>
      </c>
      <c r="G46" s="538">
        <v>7855</v>
      </c>
      <c r="H46" s="619">
        <v>7804.75003081459</v>
      </c>
      <c r="I46" s="537">
        <f t="shared" si="1"/>
        <v>0</v>
      </c>
      <c r="J46" s="554">
        <v>1419</v>
      </c>
      <c r="K46" s="553">
        <v>218</v>
      </c>
      <c r="L46" s="552">
        <f t="shared" si="2"/>
        <v>9492</v>
      </c>
      <c r="M46" s="474"/>
    </row>
    <row r="47" spans="1:13" x14ac:dyDescent="0.2">
      <c r="A47" s="533">
        <v>2009</v>
      </c>
      <c r="B47" s="533">
        <v>10</v>
      </c>
      <c r="C47" s="622">
        <v>0.38098378086110385</v>
      </c>
      <c r="D47" s="541">
        <v>59.891296964566003</v>
      </c>
      <c r="E47" s="620">
        <v>384.44076054170199</v>
      </c>
      <c r="F47" s="539">
        <f t="shared" si="0"/>
        <v>7743.220961322424</v>
      </c>
      <c r="G47" s="538">
        <v>7778</v>
      </c>
      <c r="H47" s="619">
        <v>7743.2209613224204</v>
      </c>
      <c r="I47" s="537">
        <f t="shared" si="1"/>
        <v>0</v>
      </c>
      <c r="J47" s="554">
        <v>1405</v>
      </c>
      <c r="K47" s="553">
        <v>216</v>
      </c>
      <c r="L47" s="552">
        <f t="shared" si="2"/>
        <v>9399</v>
      </c>
      <c r="M47" s="474"/>
    </row>
    <row r="48" spans="1:13" x14ac:dyDescent="0.2">
      <c r="A48" s="533">
        <v>2009</v>
      </c>
      <c r="B48" s="533">
        <v>11</v>
      </c>
      <c r="C48" s="622">
        <v>0.38037083434946645</v>
      </c>
      <c r="D48" s="541">
        <v>57.399780097456102</v>
      </c>
      <c r="E48" s="620">
        <v>421.67414585710901</v>
      </c>
      <c r="F48" s="539">
        <f t="shared" si="0"/>
        <v>7666.9845265137546</v>
      </c>
      <c r="G48" s="538">
        <v>7703</v>
      </c>
      <c r="H48" s="619">
        <v>7666.9845265137501</v>
      </c>
      <c r="I48" s="537">
        <f t="shared" si="1"/>
        <v>0</v>
      </c>
      <c r="J48" s="554">
        <v>1392</v>
      </c>
      <c r="K48" s="553">
        <v>216</v>
      </c>
      <c r="L48" s="552">
        <f t="shared" si="2"/>
        <v>9311</v>
      </c>
      <c r="M48" s="474"/>
    </row>
    <row r="49" spans="1:13" x14ac:dyDescent="0.2">
      <c r="A49" s="533">
        <v>2009</v>
      </c>
      <c r="B49" s="533">
        <v>12</v>
      </c>
      <c r="C49" s="622">
        <v>0.37997543430393493</v>
      </c>
      <c r="D49" s="541">
        <v>55.001355053321902</v>
      </c>
      <c r="E49" s="620">
        <v>459.41114021531899</v>
      </c>
      <c r="F49" s="539">
        <f t="shared" si="0"/>
        <v>7618.0741657429753</v>
      </c>
      <c r="G49" s="538">
        <v>7561</v>
      </c>
      <c r="H49" s="619">
        <v>7618.0741657429799</v>
      </c>
      <c r="I49" s="537">
        <f t="shared" si="1"/>
        <v>0</v>
      </c>
      <c r="J49" s="554">
        <v>1379</v>
      </c>
      <c r="K49" s="553">
        <v>217</v>
      </c>
      <c r="L49" s="552">
        <f t="shared" si="2"/>
        <v>9157</v>
      </c>
      <c r="M49" s="474">
        <f>AVERAGE(L38:L49)</f>
        <v>10028.416666666666</v>
      </c>
    </row>
    <row r="50" spans="1:13" x14ac:dyDescent="0.2">
      <c r="A50" s="533">
        <v>2010</v>
      </c>
      <c r="B50" s="533">
        <v>1</v>
      </c>
      <c r="C50" s="622">
        <v>0.37999225521144614</v>
      </c>
      <c r="D50" s="541">
        <v>52.321465620942803</v>
      </c>
      <c r="E50" s="620">
        <v>360.36776827267499</v>
      </c>
      <c r="F50" s="539">
        <f t="shared" si="0"/>
        <v>7475.4248265423985</v>
      </c>
      <c r="G50" s="538">
        <v>7383</v>
      </c>
      <c r="H50" s="619">
        <v>7475.4248265424003</v>
      </c>
      <c r="I50" s="537">
        <f t="shared" si="1"/>
        <v>0</v>
      </c>
      <c r="J50" s="554">
        <v>1386</v>
      </c>
      <c r="K50" s="553">
        <v>219</v>
      </c>
      <c r="L50" s="552">
        <f t="shared" si="2"/>
        <v>8988</v>
      </c>
      <c r="M50" s="476">
        <f>+M49/M37-1</f>
        <v>-0.24694625916748025</v>
      </c>
    </row>
    <row r="51" spans="1:13" x14ac:dyDescent="0.2">
      <c r="A51" s="533">
        <v>2010</v>
      </c>
      <c r="B51" s="533">
        <v>2</v>
      </c>
      <c r="C51" s="622">
        <v>0.38053798149041784</v>
      </c>
      <c r="D51" s="541">
        <v>48.933976305867603</v>
      </c>
      <c r="E51" s="620">
        <v>213.32756568674</v>
      </c>
      <c r="F51" s="539">
        <f t="shared" si="0"/>
        <v>7334.1136573648973</v>
      </c>
      <c r="G51" s="538">
        <v>7353</v>
      </c>
      <c r="H51" s="619">
        <v>7334.1136573649001</v>
      </c>
      <c r="I51" s="537">
        <f t="shared" si="1"/>
        <v>0</v>
      </c>
      <c r="J51" s="554">
        <v>1371</v>
      </c>
      <c r="K51" s="553">
        <v>218</v>
      </c>
      <c r="L51" s="552">
        <f t="shared" si="2"/>
        <v>8942</v>
      </c>
      <c r="M51" s="474"/>
    </row>
    <row r="52" spans="1:13" x14ac:dyDescent="0.2">
      <c r="A52" s="533">
        <v>2010</v>
      </c>
      <c r="B52" s="533">
        <v>3</v>
      </c>
      <c r="C52" s="622">
        <v>0.38119764597034544</v>
      </c>
      <c r="D52" s="541">
        <v>44.340923858941103</v>
      </c>
      <c r="E52" s="620">
        <v>233.38797231094699</v>
      </c>
      <c r="F52" s="539">
        <f t="shared" si="0"/>
        <v>7352.6279897851427</v>
      </c>
      <c r="G52" s="538">
        <v>7302</v>
      </c>
      <c r="H52" s="619">
        <v>7352.62798978514</v>
      </c>
      <c r="I52" s="537">
        <f t="shared" si="1"/>
        <v>0</v>
      </c>
      <c r="J52" s="554">
        <v>1367</v>
      </c>
      <c r="K52" s="553">
        <v>216</v>
      </c>
      <c r="L52" s="552">
        <f t="shared" si="2"/>
        <v>8885</v>
      </c>
      <c r="M52" s="474"/>
    </row>
    <row r="53" spans="1:13" x14ac:dyDescent="0.2">
      <c r="A53" s="533">
        <v>2010</v>
      </c>
      <c r="B53" s="533">
        <v>4</v>
      </c>
      <c r="C53" s="622">
        <v>0.38175309423112519</v>
      </c>
      <c r="D53" s="541">
        <v>39.589718244234902</v>
      </c>
      <c r="E53" s="620">
        <v>151.590716868041</v>
      </c>
      <c r="F53" s="539">
        <f t="shared" si="0"/>
        <v>7254.5048369118504</v>
      </c>
      <c r="G53" s="538">
        <v>7314</v>
      </c>
      <c r="H53" s="619">
        <v>7254.5048369118504</v>
      </c>
      <c r="I53" s="537">
        <f t="shared" si="1"/>
        <v>0</v>
      </c>
      <c r="J53" s="554">
        <v>1364</v>
      </c>
      <c r="K53" s="553">
        <v>214</v>
      </c>
      <c r="L53" s="552">
        <f t="shared" si="2"/>
        <v>8892</v>
      </c>
      <c r="M53" s="474"/>
    </row>
    <row r="54" spans="1:13" x14ac:dyDescent="0.2">
      <c r="A54" s="533">
        <v>2010</v>
      </c>
      <c r="B54" s="533">
        <v>5</v>
      </c>
      <c r="C54" s="622">
        <v>0.38182564911239708</v>
      </c>
      <c r="D54" s="541">
        <v>35.4052848750095</v>
      </c>
      <c r="E54" s="620">
        <v>232.89482709019799</v>
      </c>
      <c r="F54" s="539">
        <f t="shared" si="0"/>
        <v>7273.0923595629783</v>
      </c>
      <c r="G54" s="538">
        <v>7236</v>
      </c>
      <c r="H54" s="619">
        <v>7273.0923595629802</v>
      </c>
      <c r="I54" s="537">
        <f t="shared" si="1"/>
        <v>0</v>
      </c>
      <c r="J54" s="554">
        <v>1356</v>
      </c>
      <c r="K54" s="553">
        <v>212</v>
      </c>
      <c r="L54" s="552">
        <f t="shared" si="2"/>
        <v>8804</v>
      </c>
      <c r="M54" s="474"/>
    </row>
    <row r="55" spans="1:13" x14ac:dyDescent="0.2">
      <c r="A55" s="533">
        <v>2010</v>
      </c>
      <c r="B55" s="533">
        <v>6</v>
      </c>
      <c r="C55" s="622">
        <v>0.38160148704414681</v>
      </c>
      <c r="D55" s="541">
        <v>32.768791196536597</v>
      </c>
      <c r="E55" s="620">
        <v>170.81223342665101</v>
      </c>
      <c r="F55" s="539">
        <f t="shared" si="0"/>
        <v>7140.1824694825737</v>
      </c>
      <c r="G55" s="538">
        <v>7263</v>
      </c>
      <c r="H55" s="619">
        <v>7140.18246948257</v>
      </c>
      <c r="I55" s="537">
        <f t="shared" si="1"/>
        <v>0</v>
      </c>
      <c r="J55" s="554">
        <v>1343</v>
      </c>
      <c r="K55" s="553">
        <v>210</v>
      </c>
      <c r="L55" s="552">
        <f t="shared" si="2"/>
        <v>8816</v>
      </c>
      <c r="M55" s="474"/>
    </row>
    <row r="56" spans="1:13" x14ac:dyDescent="0.2">
      <c r="A56" s="533">
        <v>2010</v>
      </c>
      <c r="B56" s="533">
        <v>7</v>
      </c>
      <c r="C56" s="622">
        <v>0.38138303295382797</v>
      </c>
      <c r="D56" s="541">
        <v>31.5842638198095</v>
      </c>
      <c r="E56" s="620">
        <v>343.59627203438902</v>
      </c>
      <c r="F56" s="539">
        <f t="shared" si="0"/>
        <v>7267.4845704519712</v>
      </c>
      <c r="G56" s="538">
        <v>7255</v>
      </c>
      <c r="H56" s="619">
        <v>7267.4845704519703</v>
      </c>
      <c r="I56" s="537">
        <f t="shared" si="1"/>
        <v>0</v>
      </c>
      <c r="J56" s="554">
        <v>1339</v>
      </c>
      <c r="K56" s="553">
        <v>212</v>
      </c>
      <c r="L56" s="552">
        <f t="shared" si="2"/>
        <v>8806</v>
      </c>
      <c r="M56" s="474"/>
    </row>
    <row r="57" spans="1:13" x14ac:dyDescent="0.2">
      <c r="A57" s="533">
        <v>2010</v>
      </c>
      <c r="B57" s="533">
        <v>8</v>
      </c>
      <c r="C57" s="622">
        <v>0.38140145455428587</v>
      </c>
      <c r="D57" s="541">
        <v>31.214038350079299</v>
      </c>
      <c r="E57" s="620">
        <v>313.47143204254201</v>
      </c>
      <c r="F57" s="539">
        <f t="shared" si="0"/>
        <v>7233.2032668077109</v>
      </c>
      <c r="G57" s="538">
        <v>7093.5481639169775</v>
      </c>
      <c r="H57" s="619">
        <v>7233.20326680771</v>
      </c>
      <c r="I57" s="537">
        <f t="shared" si="1"/>
        <v>0</v>
      </c>
      <c r="J57" s="554">
        <v>1337</v>
      </c>
      <c r="K57" s="553">
        <v>214</v>
      </c>
      <c r="L57" s="552">
        <f t="shared" si="2"/>
        <v>8644.5481639169775</v>
      </c>
      <c r="M57" s="474"/>
    </row>
    <row r="58" spans="1:13" x14ac:dyDescent="0.2">
      <c r="A58" s="533">
        <v>2010</v>
      </c>
      <c r="B58" s="533">
        <v>9</v>
      </c>
      <c r="C58" s="622">
        <v>0.38159014002933078</v>
      </c>
      <c r="D58" s="541">
        <v>31.439682911054799</v>
      </c>
      <c r="E58" s="620">
        <v>99.332110603899295</v>
      </c>
      <c r="F58" s="539">
        <f t="shared" si="0"/>
        <v>7044.791301889707</v>
      </c>
      <c r="G58" s="538">
        <v>7038.477379095164</v>
      </c>
      <c r="H58" s="619">
        <v>7044.7913018897098</v>
      </c>
      <c r="I58" s="537">
        <f t="shared" si="1"/>
        <v>0</v>
      </c>
      <c r="J58" s="554">
        <v>1327</v>
      </c>
      <c r="K58" s="553">
        <v>216</v>
      </c>
      <c r="L58" s="552">
        <f t="shared" si="2"/>
        <v>8581.477379095164</v>
      </c>
      <c r="M58" s="474"/>
    </row>
    <row r="59" spans="1:13" x14ac:dyDescent="0.2">
      <c r="A59" s="533">
        <v>2010</v>
      </c>
      <c r="B59" s="533">
        <v>10</v>
      </c>
      <c r="C59" s="622">
        <v>0.38179016214098987</v>
      </c>
      <c r="D59" s="541">
        <v>31.987930472848799</v>
      </c>
      <c r="E59" s="620">
        <v>86.687201177873206</v>
      </c>
      <c r="F59" s="539">
        <f t="shared" si="0"/>
        <v>7064.673216628903</v>
      </c>
      <c r="G59" s="538">
        <v>7191.8780872306888</v>
      </c>
      <c r="H59" s="619">
        <v>7064.6732166289003</v>
      </c>
      <c r="I59" s="537">
        <f t="shared" si="1"/>
        <v>0</v>
      </c>
      <c r="J59" s="554">
        <v>1316</v>
      </c>
      <c r="K59" s="553">
        <v>213</v>
      </c>
      <c r="L59" s="552">
        <f t="shared" si="2"/>
        <v>8720.8780872306888</v>
      </c>
      <c r="M59" s="474"/>
    </row>
    <row r="60" spans="1:13" x14ac:dyDescent="0.2">
      <c r="A60" s="533">
        <v>2010</v>
      </c>
      <c r="B60" s="533">
        <v>11</v>
      </c>
      <c r="C60" s="622">
        <v>0.38191988066629512</v>
      </c>
      <c r="D60" s="541">
        <v>32.570644620937401</v>
      </c>
      <c r="E60" s="620">
        <v>268.78332755981597</v>
      </c>
      <c r="F60" s="539">
        <f t="shared" si="0"/>
        <v>7271.7254104718013</v>
      </c>
      <c r="G60" s="538">
        <v>7167.4498673740054</v>
      </c>
      <c r="H60" s="619">
        <v>7271.7254104718004</v>
      </c>
      <c r="I60" s="537">
        <f t="shared" si="1"/>
        <v>0</v>
      </c>
      <c r="J60" s="554">
        <v>1311</v>
      </c>
      <c r="K60" s="553">
        <v>214</v>
      </c>
      <c r="L60" s="552">
        <f t="shared" si="2"/>
        <v>8692.4498673740054</v>
      </c>
      <c r="M60" s="474"/>
    </row>
    <row r="61" spans="1:13" x14ac:dyDescent="0.2">
      <c r="A61" s="533">
        <v>2010</v>
      </c>
      <c r="B61" s="533">
        <v>12</v>
      </c>
      <c r="C61" s="622">
        <v>0.38199469282106635</v>
      </c>
      <c r="D61" s="541">
        <v>33.091895524876101</v>
      </c>
      <c r="E61" s="620">
        <v>107.684632411137</v>
      </c>
      <c r="F61" s="539">
        <f t="shared" si="0"/>
        <v>7128.1676375612888</v>
      </c>
      <c r="G61" s="538">
        <v>7144.2106960494493</v>
      </c>
      <c r="H61" s="619">
        <v>7128.1676375612897</v>
      </c>
      <c r="I61" s="537">
        <f t="shared" si="1"/>
        <v>0</v>
      </c>
      <c r="J61" s="554">
        <v>1313</v>
      </c>
      <c r="K61" s="553">
        <v>214</v>
      </c>
      <c r="L61" s="552">
        <f t="shared" si="2"/>
        <v>8671.2106960494493</v>
      </c>
      <c r="M61" s="474">
        <f>AVERAGE(L50:L61)</f>
        <v>8786.9636828055227</v>
      </c>
    </row>
    <row r="62" spans="1:13" x14ac:dyDescent="0.2">
      <c r="A62" s="533">
        <v>2011</v>
      </c>
      <c r="B62" s="533">
        <v>1</v>
      </c>
      <c r="C62" s="622">
        <v>0.38210259504025879</v>
      </c>
      <c r="D62" s="541">
        <v>33.906843303215403</v>
      </c>
      <c r="E62" s="620">
        <v>127.28368698896</v>
      </c>
      <c r="F62" s="539">
        <f t="shared" si="0"/>
        <v>7174.1395350981811</v>
      </c>
      <c r="G62" s="538">
        <v>7143</v>
      </c>
      <c r="H62" s="619">
        <v>7174.1395350981802</v>
      </c>
      <c r="I62" s="537">
        <f t="shared" si="1"/>
        <v>0</v>
      </c>
      <c r="J62" s="554">
        <v>1304</v>
      </c>
      <c r="K62" s="553">
        <v>213</v>
      </c>
      <c r="L62" s="552">
        <f t="shared" si="2"/>
        <v>8660</v>
      </c>
      <c r="M62" s="476">
        <f>+M61/M49-1</f>
        <v>-0.12379351847112552</v>
      </c>
    </row>
    <row r="63" spans="1:13" x14ac:dyDescent="0.2">
      <c r="A63" s="533">
        <v>2011</v>
      </c>
      <c r="B63" s="533">
        <v>2</v>
      </c>
      <c r="C63" s="622">
        <v>0.38229220360552746</v>
      </c>
      <c r="D63" s="541">
        <v>35.450229140967501</v>
      </c>
      <c r="E63" s="620">
        <v>77.539025637804102</v>
      </c>
      <c r="F63" s="539">
        <f t="shared" si="0"/>
        <v>7172.6306458356194</v>
      </c>
      <c r="G63" s="538">
        <v>7145</v>
      </c>
      <c r="H63" s="619">
        <v>7172.6306458356203</v>
      </c>
      <c r="I63" s="537">
        <f t="shared" si="1"/>
        <v>0</v>
      </c>
      <c r="J63" s="554">
        <v>1298</v>
      </c>
      <c r="K63" s="553">
        <v>212</v>
      </c>
      <c r="L63" s="552">
        <f t="shared" si="2"/>
        <v>8655</v>
      </c>
      <c r="M63" s="474"/>
    </row>
    <row r="64" spans="1:13" x14ac:dyDescent="0.2">
      <c r="A64" s="533">
        <v>2011</v>
      </c>
      <c r="B64" s="533">
        <v>3</v>
      </c>
      <c r="C64" s="622">
        <v>0.38251211495132581</v>
      </c>
      <c r="D64" s="541">
        <v>38.0502304640818</v>
      </c>
      <c r="E64" s="620">
        <v>34.631691599264698</v>
      </c>
      <c r="F64" s="539">
        <f t="shared" si="0"/>
        <v>7199.4370736375758</v>
      </c>
      <c r="G64" s="538">
        <v>7084</v>
      </c>
      <c r="H64" s="619">
        <v>7199.4370736375804</v>
      </c>
      <c r="I64" s="537">
        <f t="shared" si="1"/>
        <v>0</v>
      </c>
      <c r="J64" s="554">
        <v>1284</v>
      </c>
      <c r="K64" s="553">
        <v>212</v>
      </c>
      <c r="L64" s="552">
        <f t="shared" si="2"/>
        <v>8580</v>
      </c>
      <c r="M64" s="474"/>
    </row>
    <row r="65" spans="1:13" x14ac:dyDescent="0.2">
      <c r="A65" s="533">
        <v>2011</v>
      </c>
      <c r="B65" s="533">
        <v>4</v>
      </c>
      <c r="C65" s="622">
        <v>0.3828267584656746</v>
      </c>
      <c r="D65" s="541">
        <v>40.764872981954902</v>
      </c>
      <c r="E65" s="620">
        <v>-134.56134481770701</v>
      </c>
      <c r="F65" s="539">
        <f t="shared" si="0"/>
        <v>7112.8975805877972</v>
      </c>
      <c r="G65" s="538">
        <v>7136</v>
      </c>
      <c r="H65" s="619">
        <v>7112.8975805877999</v>
      </c>
      <c r="I65" s="537">
        <f t="shared" si="1"/>
        <v>0</v>
      </c>
      <c r="J65" s="554">
        <v>1271</v>
      </c>
      <c r="K65" s="553">
        <v>212</v>
      </c>
      <c r="L65" s="552">
        <f t="shared" si="2"/>
        <v>8619</v>
      </c>
      <c r="M65" s="474"/>
    </row>
    <row r="66" spans="1:13" x14ac:dyDescent="0.2">
      <c r="A66" s="533">
        <v>2011</v>
      </c>
      <c r="B66" s="533">
        <v>5</v>
      </c>
      <c r="C66" s="622">
        <v>0.38304540082840943</v>
      </c>
      <c r="D66" s="541">
        <v>42.714789596227803</v>
      </c>
      <c r="E66" s="620">
        <v>-96.259305678668198</v>
      </c>
      <c r="F66" s="539">
        <f t="shared" si="0"/>
        <v>7209.7148530625736</v>
      </c>
      <c r="G66" s="538">
        <v>7192</v>
      </c>
      <c r="H66" s="619">
        <v>7209.71485306257</v>
      </c>
      <c r="I66" s="537">
        <f t="shared" si="1"/>
        <v>0</v>
      </c>
      <c r="J66" s="554">
        <v>1271</v>
      </c>
      <c r="K66" s="553">
        <v>212</v>
      </c>
      <c r="L66" s="552">
        <f t="shared" si="2"/>
        <v>8675</v>
      </c>
      <c r="M66" s="474"/>
    </row>
    <row r="67" spans="1:13" x14ac:dyDescent="0.2">
      <c r="A67" s="533">
        <v>2011</v>
      </c>
      <c r="B67" s="533">
        <v>6</v>
      </c>
      <c r="C67" s="622">
        <v>0.38328067982420511</v>
      </c>
      <c r="D67" s="541">
        <v>43.006235941338403</v>
      </c>
      <c r="E67" s="620">
        <v>-118.688803768578</v>
      </c>
      <c r="F67" s="539">
        <f t="shared" si="0"/>
        <v>7219.5371471344524</v>
      </c>
      <c r="G67" s="538">
        <v>7161</v>
      </c>
      <c r="H67" s="619">
        <v>7219.5371471344497</v>
      </c>
      <c r="I67" s="537">
        <f t="shared" si="1"/>
        <v>0</v>
      </c>
      <c r="J67" s="554">
        <v>1263</v>
      </c>
      <c r="K67" s="553">
        <v>211</v>
      </c>
      <c r="L67" s="552">
        <f t="shared" si="2"/>
        <v>8635</v>
      </c>
      <c r="M67" s="474"/>
    </row>
    <row r="68" spans="1:13" x14ac:dyDescent="0.2">
      <c r="A68" s="533">
        <v>2011</v>
      </c>
      <c r="B68" s="533">
        <v>7</v>
      </c>
      <c r="C68" s="622">
        <v>0.38346663826524896</v>
      </c>
      <c r="D68" s="541">
        <v>42.129618203053703</v>
      </c>
      <c r="E68" s="620">
        <v>-199.74373757302499</v>
      </c>
      <c r="F68" s="539">
        <f t="shared" si="0"/>
        <v>7145.1549554112344</v>
      </c>
      <c r="G68" s="538">
        <v>7178</v>
      </c>
      <c r="H68" s="619">
        <v>7145.1549554112298</v>
      </c>
      <c r="I68" s="537">
        <f t="shared" si="1"/>
        <v>0</v>
      </c>
      <c r="J68" s="554">
        <v>1256</v>
      </c>
      <c r="K68" s="553">
        <v>212</v>
      </c>
      <c r="L68" s="552">
        <f t="shared" si="2"/>
        <v>8646</v>
      </c>
      <c r="M68" s="474"/>
    </row>
    <row r="69" spans="1:13" x14ac:dyDescent="0.2">
      <c r="A69" s="533">
        <v>2011</v>
      </c>
      <c r="B69" s="533">
        <v>8</v>
      </c>
      <c r="C69" s="622">
        <v>0.38361972329615679</v>
      </c>
      <c r="D69" s="541">
        <v>40.487854408558498</v>
      </c>
      <c r="E69" s="620">
        <v>-144.995609875898</v>
      </c>
      <c r="F69" s="539">
        <f t="shared" si="0"/>
        <v>7189.7545063406606</v>
      </c>
      <c r="G69" s="538">
        <v>7180</v>
      </c>
      <c r="H69" s="619">
        <v>7189.7545063406596</v>
      </c>
      <c r="I69" s="537">
        <f t="shared" si="1"/>
        <v>0</v>
      </c>
      <c r="J69" s="554">
        <v>1253</v>
      </c>
      <c r="K69" s="553">
        <v>213</v>
      </c>
      <c r="L69" s="552">
        <f t="shared" si="2"/>
        <v>8646</v>
      </c>
      <c r="M69" s="474"/>
    </row>
    <row r="70" spans="1:13" x14ac:dyDescent="0.2">
      <c r="A70" s="533">
        <v>2011</v>
      </c>
      <c r="B70" s="533">
        <v>9</v>
      </c>
      <c r="C70" s="622">
        <v>0.38378232724585254</v>
      </c>
      <c r="D70" s="541">
        <v>38.729430818500703</v>
      </c>
      <c r="E70" s="620">
        <v>-154.14496126006699</v>
      </c>
      <c r="F70" s="539">
        <f t="shared" si="0"/>
        <v>7169.5777797604305</v>
      </c>
      <c r="G70" s="538">
        <v>7235</v>
      </c>
      <c r="H70" s="619">
        <v>7169.5777797604296</v>
      </c>
      <c r="I70" s="537">
        <f t="shared" si="1"/>
        <v>0</v>
      </c>
      <c r="J70" s="554">
        <v>1265</v>
      </c>
      <c r="K70" s="553">
        <v>210</v>
      </c>
      <c r="L70" s="552">
        <f t="shared" si="2"/>
        <v>8710</v>
      </c>
      <c r="M70" s="474"/>
    </row>
    <row r="71" spans="1:13" x14ac:dyDescent="0.2">
      <c r="A71" s="533">
        <v>2011</v>
      </c>
      <c r="B71" s="533">
        <v>10</v>
      </c>
      <c r="C71" s="622">
        <v>0.38401238731290421</v>
      </c>
      <c r="D71" s="541">
        <v>36.920661558660299</v>
      </c>
      <c r="E71" s="620">
        <v>-53.576241697872298</v>
      </c>
      <c r="F71" s="539">
        <f t="shared" si="0"/>
        <v>7266.0895740826936</v>
      </c>
      <c r="G71" s="538">
        <v>7199</v>
      </c>
      <c r="H71" s="619">
        <v>7266.08957408269</v>
      </c>
      <c r="I71" s="537">
        <f t="shared" si="1"/>
        <v>0</v>
      </c>
      <c r="J71" s="554">
        <v>1258</v>
      </c>
      <c r="K71" s="553">
        <v>208</v>
      </c>
      <c r="L71" s="552">
        <f t="shared" si="2"/>
        <v>8665</v>
      </c>
      <c r="M71" s="474"/>
    </row>
    <row r="72" spans="1:13" x14ac:dyDescent="0.2">
      <c r="A72" s="533">
        <v>2011</v>
      </c>
      <c r="B72" s="533">
        <v>11</v>
      </c>
      <c r="C72" s="622">
        <v>0.38439900773769764</v>
      </c>
      <c r="D72" s="541">
        <v>35.266745177592199</v>
      </c>
      <c r="E72" s="620">
        <v>-149.34281783514399</v>
      </c>
      <c r="F72" s="539">
        <f t="shared" si="0"/>
        <v>7187.0628027353641</v>
      </c>
      <c r="G72" s="538">
        <v>7144</v>
      </c>
      <c r="H72" s="619">
        <v>7187.0628027353596</v>
      </c>
      <c r="I72" s="537">
        <f t="shared" si="1"/>
        <v>0</v>
      </c>
      <c r="J72" s="554">
        <v>1275</v>
      </c>
      <c r="K72" s="553">
        <v>207</v>
      </c>
      <c r="L72" s="552">
        <f t="shared" si="2"/>
        <v>8626</v>
      </c>
      <c r="M72" s="474"/>
    </row>
    <row r="73" spans="1:13" x14ac:dyDescent="0.2">
      <c r="A73" s="533">
        <v>2011</v>
      </c>
      <c r="B73" s="533">
        <v>12</v>
      </c>
      <c r="C73" s="622">
        <v>0.38487544315817374</v>
      </c>
      <c r="D73" s="541">
        <v>33.8479857789901</v>
      </c>
      <c r="E73" s="620">
        <v>-206.81223409801399</v>
      </c>
      <c r="F73" s="539">
        <f t="shared" si="0"/>
        <v>7160.7512206872516</v>
      </c>
      <c r="G73" s="538">
        <v>7102</v>
      </c>
      <c r="H73" s="619">
        <v>7160.7512206872498</v>
      </c>
      <c r="I73" s="537">
        <f t="shared" si="1"/>
        <v>0</v>
      </c>
      <c r="J73" s="554">
        <v>1278</v>
      </c>
      <c r="K73" s="553">
        <v>207</v>
      </c>
      <c r="L73" s="552">
        <f t="shared" si="2"/>
        <v>8587</v>
      </c>
      <c r="M73" s="474">
        <f>AVERAGE(L62:L73)</f>
        <v>8642</v>
      </c>
    </row>
    <row r="74" spans="1:13" x14ac:dyDescent="0.2">
      <c r="A74" s="533">
        <v>2012</v>
      </c>
      <c r="B74" s="533">
        <v>1</v>
      </c>
      <c r="C74" s="622">
        <v>0.38544893617323095</v>
      </c>
      <c r="D74" s="541">
        <v>33.307170636135801</v>
      </c>
      <c r="E74" s="620">
        <v>-285.11206971259998</v>
      </c>
      <c r="F74" s="539">
        <f t="shared" si="0"/>
        <v>7139.7947863201507</v>
      </c>
      <c r="G74" s="538">
        <v>7044</v>
      </c>
      <c r="H74" s="619">
        <v>7139.7947863201498</v>
      </c>
      <c r="I74" s="537">
        <f t="shared" si="1"/>
        <v>0</v>
      </c>
      <c r="J74" s="554">
        <v>1280</v>
      </c>
      <c r="K74" s="553">
        <v>209</v>
      </c>
      <c r="L74" s="552">
        <f t="shared" si="2"/>
        <v>8533</v>
      </c>
      <c r="M74" s="476">
        <f>+M73/M61-1</f>
        <v>-1.6497585290945249E-2</v>
      </c>
    </row>
    <row r="75" spans="1:13" x14ac:dyDescent="0.2">
      <c r="A75" s="533">
        <v>2012</v>
      </c>
      <c r="B75" s="533">
        <v>2</v>
      </c>
      <c r="C75" s="622">
        <v>0.38604314030543468</v>
      </c>
      <c r="D75" s="541">
        <v>34.263632600941399</v>
      </c>
      <c r="E75" s="620">
        <v>-414.59416610589102</v>
      </c>
      <c r="F75" s="539">
        <f t="shared" si="0"/>
        <v>7095.5124007298737</v>
      </c>
      <c r="G75" s="538">
        <v>7039</v>
      </c>
      <c r="H75" s="619">
        <v>7095.51240072987</v>
      </c>
      <c r="I75" s="537">
        <f t="shared" si="1"/>
        <v>0</v>
      </c>
      <c r="J75" s="554">
        <v>1274</v>
      </c>
      <c r="K75" s="553">
        <v>207</v>
      </c>
      <c r="L75" s="552">
        <f t="shared" si="2"/>
        <v>8520</v>
      </c>
      <c r="M75" s="474"/>
    </row>
    <row r="76" spans="1:13" x14ac:dyDescent="0.2">
      <c r="A76" s="533">
        <v>2012</v>
      </c>
      <c r="B76" s="533">
        <v>3</v>
      </c>
      <c r="C76" s="622">
        <v>0.38652470504129716</v>
      </c>
      <c r="D76" s="541">
        <v>37.013223197412998</v>
      </c>
      <c r="E76" s="620">
        <v>-482.40535052815</v>
      </c>
      <c r="F76" s="539">
        <f t="shared" si="0"/>
        <v>7130.3152100624284</v>
      </c>
      <c r="G76" s="538">
        <v>7089</v>
      </c>
      <c r="H76" s="619">
        <v>7130.3152100624302</v>
      </c>
      <c r="I76" s="537">
        <f t="shared" si="1"/>
        <v>0</v>
      </c>
      <c r="J76" s="554">
        <v>1266</v>
      </c>
      <c r="K76" s="553">
        <v>207</v>
      </c>
      <c r="L76" s="552">
        <f t="shared" si="2"/>
        <v>8562</v>
      </c>
      <c r="M76" s="474"/>
    </row>
    <row r="77" spans="1:13" x14ac:dyDescent="0.2">
      <c r="A77" s="533">
        <v>2012</v>
      </c>
      <c r="B77" s="533">
        <v>4</v>
      </c>
      <c r="C77" s="622">
        <v>0.3869123106527475</v>
      </c>
      <c r="D77" s="541">
        <v>39.9861020638741</v>
      </c>
      <c r="E77" s="620">
        <v>-525.74130084158401</v>
      </c>
      <c r="F77" s="539">
        <f t="shared" si="0"/>
        <v>7182.4878893191762</v>
      </c>
      <c r="G77" s="538">
        <v>7137</v>
      </c>
      <c r="H77" s="619">
        <v>7182.4878893191799</v>
      </c>
      <c r="I77" s="537">
        <f t="shared" si="1"/>
        <v>0</v>
      </c>
      <c r="J77" s="554">
        <v>1261</v>
      </c>
      <c r="K77" s="553">
        <v>206</v>
      </c>
      <c r="L77" s="552">
        <f t="shared" si="2"/>
        <v>8604</v>
      </c>
      <c r="M77" s="474"/>
    </row>
    <row r="78" spans="1:13" x14ac:dyDescent="0.2">
      <c r="A78" s="533">
        <v>2012</v>
      </c>
      <c r="B78" s="533">
        <v>5</v>
      </c>
      <c r="C78" s="622">
        <v>0.38706651514732893</v>
      </c>
      <c r="D78" s="541">
        <v>41.515543215490702</v>
      </c>
      <c r="E78" s="620">
        <v>-573.64141668715104</v>
      </c>
      <c r="F78" s="539">
        <f t="shared" ref="F78:F141" si="3">+$B$2+$B$3*C78+$B$4*D78+E78</f>
        <v>7178.4788788289834</v>
      </c>
      <c r="G78" s="538">
        <v>7145</v>
      </c>
      <c r="H78" s="619">
        <v>7178.4788788289798</v>
      </c>
      <c r="I78" s="537">
        <f t="shared" ref="I78:I141" si="4">+H78-F78</f>
        <v>0</v>
      </c>
      <c r="J78" s="554">
        <v>1257</v>
      </c>
      <c r="K78" s="553">
        <v>206</v>
      </c>
      <c r="L78" s="552">
        <f t="shared" ref="L78:L141" si="5">+K78+J78+G78</f>
        <v>8608</v>
      </c>
      <c r="M78" s="474"/>
    </row>
    <row r="79" spans="1:13" x14ac:dyDescent="0.2">
      <c r="A79" s="533">
        <v>2012</v>
      </c>
      <c r="B79" s="533">
        <v>6</v>
      </c>
      <c r="C79" s="622">
        <v>0.38719111775897141</v>
      </c>
      <c r="D79" s="541">
        <v>40.300030060965902</v>
      </c>
      <c r="E79" s="620">
        <v>-602.398733915246</v>
      </c>
      <c r="F79" s="539">
        <f t="shared" si="3"/>
        <v>7143.5145996479296</v>
      </c>
      <c r="G79" s="538">
        <v>7191</v>
      </c>
      <c r="H79" s="619">
        <v>7143.5145996479296</v>
      </c>
      <c r="I79" s="537">
        <f t="shared" si="4"/>
        <v>0</v>
      </c>
      <c r="J79" s="554">
        <v>1256</v>
      </c>
      <c r="K79" s="553">
        <v>206</v>
      </c>
      <c r="L79" s="552">
        <f t="shared" si="5"/>
        <v>8653</v>
      </c>
      <c r="M79" s="474"/>
    </row>
    <row r="80" spans="1:13" x14ac:dyDescent="0.2">
      <c r="A80" s="533">
        <v>2012</v>
      </c>
      <c r="B80" s="533">
        <v>7</v>
      </c>
      <c r="C80" s="622">
        <v>0.38744374637214396</v>
      </c>
      <c r="D80" s="541">
        <v>38.216715043788597</v>
      </c>
      <c r="E80" s="620">
        <v>-512.33339895981601</v>
      </c>
      <c r="F80" s="539">
        <f t="shared" si="3"/>
        <v>7227.4742123376145</v>
      </c>
      <c r="G80" s="538">
        <v>7178</v>
      </c>
      <c r="H80" s="619">
        <v>7227.47421233761</v>
      </c>
      <c r="I80" s="537">
        <f t="shared" si="4"/>
        <v>0</v>
      </c>
      <c r="J80" s="554">
        <v>1261</v>
      </c>
      <c r="K80" s="553">
        <v>206</v>
      </c>
      <c r="L80" s="552">
        <f t="shared" si="5"/>
        <v>8645</v>
      </c>
      <c r="M80" s="474"/>
    </row>
    <row r="81" spans="1:13" x14ac:dyDescent="0.2">
      <c r="A81" s="533">
        <v>2012</v>
      </c>
      <c r="B81" s="533">
        <v>8</v>
      </c>
      <c r="C81" s="622">
        <v>0.38799108015846151</v>
      </c>
      <c r="D81" s="541">
        <v>37.023891193682203</v>
      </c>
      <c r="E81" s="620">
        <v>-566.501129369615</v>
      </c>
      <c r="F81" s="539">
        <f t="shared" si="3"/>
        <v>7216.530859864235</v>
      </c>
      <c r="G81" s="538">
        <v>7233</v>
      </c>
      <c r="H81" s="619">
        <v>7216.5308598642396</v>
      </c>
      <c r="I81" s="537">
        <f t="shared" si="4"/>
        <v>0</v>
      </c>
      <c r="J81" s="554">
        <v>1264</v>
      </c>
      <c r="K81" s="553">
        <v>206</v>
      </c>
      <c r="L81" s="552">
        <f t="shared" si="5"/>
        <v>8703</v>
      </c>
      <c r="M81" s="474"/>
    </row>
    <row r="82" spans="1:13" x14ac:dyDescent="0.2">
      <c r="A82" s="533">
        <v>2012</v>
      </c>
      <c r="B82" s="533">
        <v>9</v>
      </c>
      <c r="C82" s="622">
        <v>0.38869371433072009</v>
      </c>
      <c r="D82" s="541">
        <v>38.490338769442403</v>
      </c>
      <c r="E82" s="620">
        <v>-522.82089918346003</v>
      </c>
      <c r="F82" s="539">
        <f t="shared" si="3"/>
        <v>7366.6605908764459</v>
      </c>
      <c r="G82" s="538">
        <v>7268</v>
      </c>
      <c r="H82" s="619">
        <v>7366.6605908764504</v>
      </c>
      <c r="I82" s="537">
        <f t="shared" si="4"/>
        <v>0</v>
      </c>
      <c r="J82" s="554">
        <v>1269</v>
      </c>
      <c r="K82" s="553">
        <v>205</v>
      </c>
      <c r="L82" s="552">
        <f t="shared" si="5"/>
        <v>8742</v>
      </c>
      <c r="M82" s="474"/>
    </row>
    <row r="83" spans="1:13" x14ac:dyDescent="0.2">
      <c r="A83" s="533">
        <v>2012</v>
      </c>
      <c r="B83" s="533">
        <v>10</v>
      </c>
      <c r="C83" s="622">
        <v>0.38933433213395369</v>
      </c>
      <c r="D83" s="541">
        <v>41.439767415611897</v>
      </c>
      <c r="E83" s="620">
        <v>-648.20133210504105</v>
      </c>
      <c r="F83" s="539">
        <f t="shared" si="3"/>
        <v>7365.7448262242242</v>
      </c>
      <c r="G83" s="538">
        <v>7434</v>
      </c>
      <c r="H83" s="619">
        <v>7365.7448262242197</v>
      </c>
      <c r="I83" s="537">
        <f t="shared" si="4"/>
        <v>0</v>
      </c>
      <c r="J83" s="554">
        <v>1254</v>
      </c>
      <c r="K83" s="553">
        <v>204</v>
      </c>
      <c r="L83" s="552">
        <f t="shared" si="5"/>
        <v>8892</v>
      </c>
      <c r="M83" s="474"/>
    </row>
    <row r="84" spans="1:13" x14ac:dyDescent="0.2">
      <c r="A84" s="533">
        <v>2012</v>
      </c>
      <c r="B84" s="533">
        <v>11</v>
      </c>
      <c r="C84" s="622">
        <v>0.38983955355230843</v>
      </c>
      <c r="D84" s="541">
        <v>43.749494120996999</v>
      </c>
      <c r="E84" s="620">
        <v>-526.31723594982498</v>
      </c>
      <c r="F84" s="539">
        <f t="shared" si="3"/>
        <v>7585.5099929417147</v>
      </c>
      <c r="G84" s="538">
        <v>7491</v>
      </c>
      <c r="H84" s="619">
        <v>7585.5099929417102</v>
      </c>
      <c r="I84" s="537">
        <f t="shared" si="4"/>
        <v>0</v>
      </c>
      <c r="J84" s="554">
        <v>1242</v>
      </c>
      <c r="K84" s="553">
        <v>203</v>
      </c>
      <c r="L84" s="552">
        <f t="shared" si="5"/>
        <v>8936</v>
      </c>
      <c r="M84" s="474"/>
    </row>
    <row r="85" spans="1:13" x14ac:dyDescent="0.2">
      <c r="A85" s="533">
        <v>2012</v>
      </c>
      <c r="B85" s="533">
        <v>12</v>
      </c>
      <c r="C85" s="622">
        <v>0.39019512801121065</v>
      </c>
      <c r="D85" s="541">
        <v>44.182184967471699</v>
      </c>
      <c r="E85" s="620">
        <v>-645.535910537277</v>
      </c>
      <c r="F85" s="539">
        <f t="shared" si="3"/>
        <v>7514.9010174698296</v>
      </c>
      <c r="G85" s="538">
        <v>7520</v>
      </c>
      <c r="H85" s="619">
        <v>7514.9010174698296</v>
      </c>
      <c r="I85" s="537">
        <f t="shared" si="4"/>
        <v>0</v>
      </c>
      <c r="J85" s="554">
        <v>1240</v>
      </c>
      <c r="K85" s="553">
        <v>203</v>
      </c>
      <c r="L85" s="552">
        <f t="shared" si="5"/>
        <v>8963</v>
      </c>
      <c r="M85" s="474">
        <f>AVERAGE(L74:L85)</f>
        <v>8696.75</v>
      </c>
    </row>
    <row r="86" spans="1:13" x14ac:dyDescent="0.2">
      <c r="A86" s="533">
        <v>2013</v>
      </c>
      <c r="B86" s="533">
        <v>1</v>
      </c>
      <c r="C86" s="622">
        <v>0.39052878521358764</v>
      </c>
      <c r="D86" s="541">
        <v>43.703871193780401</v>
      </c>
      <c r="E86" s="620">
        <v>-615.65156564988001</v>
      </c>
      <c r="F86" s="539">
        <f t="shared" si="3"/>
        <v>7575.3653206157833</v>
      </c>
      <c r="G86" s="538">
        <v>7539</v>
      </c>
      <c r="H86" s="619">
        <v>7575.3653206157796</v>
      </c>
      <c r="I86" s="537">
        <f t="shared" si="4"/>
        <v>0</v>
      </c>
      <c r="J86" s="554">
        <v>1234</v>
      </c>
      <c r="K86" s="553">
        <v>201</v>
      </c>
      <c r="L86" s="552">
        <f t="shared" si="5"/>
        <v>8974</v>
      </c>
      <c r="M86" s="476">
        <f>+M85/M73-1</f>
        <v>6.3353390418885436E-3</v>
      </c>
    </row>
    <row r="87" spans="1:13" x14ac:dyDescent="0.2">
      <c r="A87" s="533">
        <v>2013</v>
      </c>
      <c r="B87" s="533">
        <v>2</v>
      </c>
      <c r="C87" s="622">
        <v>0.39089349602654661</v>
      </c>
      <c r="D87" s="541">
        <v>43.965840709322102</v>
      </c>
      <c r="E87" s="620">
        <v>-647.14740955896502</v>
      </c>
      <c r="F87" s="539">
        <f t="shared" si="3"/>
        <v>7590.636957455451</v>
      </c>
      <c r="G87" s="538">
        <v>7636</v>
      </c>
      <c r="H87" s="619">
        <v>7590.6369574554501</v>
      </c>
      <c r="I87" s="537">
        <f t="shared" si="4"/>
        <v>0</v>
      </c>
      <c r="J87" s="554">
        <v>1231</v>
      </c>
      <c r="K87" s="553">
        <v>201</v>
      </c>
      <c r="L87" s="552">
        <f t="shared" si="5"/>
        <v>9068</v>
      </c>
      <c r="M87" s="474"/>
    </row>
    <row r="88" spans="1:13" x14ac:dyDescent="0.2">
      <c r="A88" s="533">
        <v>2013</v>
      </c>
      <c r="B88" s="533">
        <v>3</v>
      </c>
      <c r="C88" s="622">
        <v>0.39125593717116181</v>
      </c>
      <c r="D88" s="541">
        <v>46.097918925800997</v>
      </c>
      <c r="E88" s="620">
        <v>-558.61338223736698</v>
      </c>
      <c r="F88" s="539">
        <f t="shared" si="3"/>
        <v>7757.4665817888163</v>
      </c>
      <c r="G88" s="538">
        <v>7637</v>
      </c>
      <c r="H88" s="619">
        <v>7757.4665817888199</v>
      </c>
      <c r="I88" s="537">
        <f t="shared" si="4"/>
        <v>0</v>
      </c>
      <c r="J88" s="554">
        <v>1226</v>
      </c>
      <c r="K88" s="553">
        <v>200</v>
      </c>
      <c r="L88" s="552">
        <f t="shared" si="5"/>
        <v>9063</v>
      </c>
      <c r="M88" s="474"/>
    </row>
    <row r="89" spans="1:13" x14ac:dyDescent="0.2">
      <c r="A89" s="533">
        <v>2013</v>
      </c>
      <c r="B89" s="533">
        <v>4</v>
      </c>
      <c r="C89" s="622">
        <v>0.39179365090161639</v>
      </c>
      <c r="D89" s="541">
        <v>49.041282528117101</v>
      </c>
      <c r="E89" s="620">
        <v>-714.48107080232296</v>
      </c>
      <c r="F89" s="539">
        <f t="shared" si="3"/>
        <v>7714.0214399395736</v>
      </c>
      <c r="G89" s="538">
        <v>7716</v>
      </c>
      <c r="H89" s="619">
        <v>7714.02143993957</v>
      </c>
      <c r="I89" s="537">
        <f t="shared" si="4"/>
        <v>0</v>
      </c>
      <c r="J89" s="554">
        <v>1225</v>
      </c>
      <c r="K89" s="553">
        <v>200</v>
      </c>
      <c r="L89" s="552">
        <f t="shared" si="5"/>
        <v>9141</v>
      </c>
      <c r="M89" s="474"/>
    </row>
    <row r="90" spans="1:13" x14ac:dyDescent="0.2">
      <c r="A90" s="533">
        <v>2013</v>
      </c>
      <c r="B90" s="533">
        <v>5</v>
      </c>
      <c r="C90" s="622">
        <v>0.39232570802837635</v>
      </c>
      <c r="D90" s="541">
        <v>51.525095037066201</v>
      </c>
      <c r="E90" s="620">
        <v>-686.738432158656</v>
      </c>
      <c r="F90" s="539">
        <f t="shared" si="3"/>
        <v>7845.7180717786068</v>
      </c>
      <c r="G90" s="538">
        <v>7915</v>
      </c>
      <c r="H90" s="619">
        <v>7845.7180717786096</v>
      </c>
      <c r="I90" s="537">
        <f t="shared" si="4"/>
        <v>0</v>
      </c>
      <c r="J90" s="554">
        <v>1234</v>
      </c>
      <c r="K90" s="553">
        <v>200</v>
      </c>
      <c r="L90" s="552">
        <f t="shared" si="5"/>
        <v>9349</v>
      </c>
      <c r="M90" s="474"/>
    </row>
    <row r="91" spans="1:13" x14ac:dyDescent="0.2">
      <c r="A91" s="533">
        <v>2013</v>
      </c>
      <c r="B91" s="533">
        <v>6</v>
      </c>
      <c r="C91" s="622">
        <v>0.3929808392010038</v>
      </c>
      <c r="D91" s="541">
        <v>52.430975756421198</v>
      </c>
      <c r="E91" s="620">
        <v>-562.01910829737994</v>
      </c>
      <c r="F91" s="539">
        <f t="shared" si="3"/>
        <v>8061.8460426637103</v>
      </c>
      <c r="G91" s="538">
        <v>8052</v>
      </c>
      <c r="H91" s="619">
        <v>8061.8460426637103</v>
      </c>
      <c r="I91" s="537">
        <f t="shared" si="4"/>
        <v>0</v>
      </c>
      <c r="J91" s="554">
        <v>1237</v>
      </c>
      <c r="K91" s="553">
        <v>197</v>
      </c>
      <c r="L91" s="552">
        <f t="shared" si="5"/>
        <v>9486</v>
      </c>
      <c r="M91" s="474"/>
    </row>
    <row r="92" spans="1:13" x14ac:dyDescent="0.2">
      <c r="A92" s="533">
        <v>2013</v>
      </c>
      <c r="B92" s="533">
        <v>7</v>
      </c>
      <c r="C92" s="622">
        <v>0.39364338812324856</v>
      </c>
      <c r="D92" s="541">
        <v>52.631256836138299</v>
      </c>
      <c r="E92" s="620">
        <v>-556.78958089532705</v>
      </c>
      <c r="F92" s="539">
        <f t="shared" si="3"/>
        <v>8147.349788754469</v>
      </c>
      <c r="G92" s="538">
        <v>8168</v>
      </c>
      <c r="H92" s="619">
        <v>8147.34978875447</v>
      </c>
      <c r="I92" s="537">
        <f t="shared" si="4"/>
        <v>0</v>
      </c>
      <c r="J92" s="554">
        <v>1235</v>
      </c>
      <c r="K92" s="553">
        <v>197</v>
      </c>
      <c r="L92" s="552">
        <f t="shared" si="5"/>
        <v>9600</v>
      </c>
      <c r="M92" s="474"/>
    </row>
    <row r="93" spans="1:13" x14ac:dyDescent="0.2">
      <c r="A93" s="533">
        <v>2013</v>
      </c>
      <c r="B93" s="533">
        <v>8</v>
      </c>
      <c r="C93" s="622">
        <v>0.39433846421992574</v>
      </c>
      <c r="D93" s="541">
        <v>53.453307838008101</v>
      </c>
      <c r="E93" s="620">
        <v>-507.362870677491</v>
      </c>
      <c r="F93" s="539">
        <f t="shared" si="3"/>
        <v>8291.3945025565426</v>
      </c>
      <c r="G93" s="538">
        <v>8178</v>
      </c>
      <c r="H93" s="619">
        <v>8291.3945025565408</v>
      </c>
      <c r="I93" s="537">
        <f t="shared" si="4"/>
        <v>0</v>
      </c>
      <c r="J93" s="554">
        <v>1239</v>
      </c>
      <c r="K93" s="553">
        <v>196</v>
      </c>
      <c r="L93" s="552">
        <f t="shared" si="5"/>
        <v>9613</v>
      </c>
      <c r="M93" s="474"/>
    </row>
    <row r="94" spans="1:13" x14ac:dyDescent="0.2">
      <c r="A94" s="533">
        <v>2013</v>
      </c>
      <c r="B94" s="533">
        <v>9</v>
      </c>
      <c r="C94" s="622">
        <v>0.39499008828041593</v>
      </c>
      <c r="D94" s="541">
        <v>55.750301449472701</v>
      </c>
      <c r="E94" s="620">
        <v>-654.72251055256902</v>
      </c>
      <c r="F94" s="539">
        <f t="shared" si="3"/>
        <v>8258.6852311238308</v>
      </c>
      <c r="G94" s="538">
        <v>8353</v>
      </c>
      <c r="H94" s="619">
        <v>8258.6852311238308</v>
      </c>
      <c r="I94" s="537">
        <f t="shared" si="4"/>
        <v>0</v>
      </c>
      <c r="J94" s="554">
        <v>1235</v>
      </c>
      <c r="K94" s="553">
        <v>195</v>
      </c>
      <c r="L94" s="552">
        <f t="shared" si="5"/>
        <v>9783</v>
      </c>
      <c r="M94" s="474"/>
    </row>
    <row r="95" spans="1:13" x14ac:dyDescent="0.2">
      <c r="A95" s="533">
        <v>2013</v>
      </c>
      <c r="B95" s="533">
        <v>10</v>
      </c>
      <c r="C95" s="622">
        <v>0.39552962317909746</v>
      </c>
      <c r="D95" s="541">
        <v>59.081303892389897</v>
      </c>
      <c r="E95" s="620">
        <v>-494.68869030865199</v>
      </c>
      <c r="F95" s="539">
        <f t="shared" si="3"/>
        <v>8537.9426683463407</v>
      </c>
      <c r="G95" s="538">
        <v>8477</v>
      </c>
      <c r="H95" s="619">
        <v>8537.9426683463407</v>
      </c>
      <c r="I95" s="537">
        <f t="shared" si="4"/>
        <v>0</v>
      </c>
      <c r="J95" s="554">
        <v>1241</v>
      </c>
      <c r="K95" s="553">
        <v>194</v>
      </c>
      <c r="L95" s="552">
        <f t="shared" si="5"/>
        <v>9912</v>
      </c>
      <c r="M95" s="474"/>
    </row>
    <row r="96" spans="1:13" x14ac:dyDescent="0.2">
      <c r="A96" s="533">
        <v>2013</v>
      </c>
      <c r="B96" s="533">
        <v>11</v>
      </c>
      <c r="C96" s="622">
        <v>0.39600320238875286</v>
      </c>
      <c r="D96" s="541">
        <v>62.281036291322998</v>
      </c>
      <c r="E96" s="620">
        <v>-566.15972235322602</v>
      </c>
      <c r="F96" s="539">
        <f t="shared" si="3"/>
        <v>8575.8114562676583</v>
      </c>
      <c r="G96" s="538">
        <v>8547</v>
      </c>
      <c r="H96" s="619">
        <v>8575.8114562676601</v>
      </c>
      <c r="I96" s="537">
        <f t="shared" si="4"/>
        <v>0</v>
      </c>
      <c r="J96" s="554">
        <v>1236</v>
      </c>
      <c r="K96" s="553">
        <v>193</v>
      </c>
      <c r="L96" s="552">
        <f t="shared" si="5"/>
        <v>9976</v>
      </c>
      <c r="M96" s="474"/>
    </row>
    <row r="97" spans="1:13" x14ac:dyDescent="0.2">
      <c r="A97" s="533">
        <v>2013</v>
      </c>
      <c r="B97" s="533">
        <v>12</v>
      </c>
      <c r="C97" s="622">
        <v>0.39641052693013057</v>
      </c>
      <c r="D97" s="541">
        <v>64.911621424746798</v>
      </c>
      <c r="E97" s="620">
        <v>-588.38520754257297</v>
      </c>
      <c r="F97" s="539">
        <f t="shared" si="3"/>
        <v>8645.5634877600769</v>
      </c>
      <c r="G97" s="538">
        <v>8601</v>
      </c>
      <c r="H97" s="619">
        <v>8645.5634877600805</v>
      </c>
      <c r="I97" s="537">
        <f t="shared" si="4"/>
        <v>0</v>
      </c>
      <c r="J97" s="554">
        <v>1233</v>
      </c>
      <c r="K97" s="553">
        <v>194</v>
      </c>
      <c r="L97" s="552">
        <f t="shared" si="5"/>
        <v>10028</v>
      </c>
      <c r="M97" s="474">
        <f>AVERAGE(L86:L97)</f>
        <v>9499.4166666666661</v>
      </c>
    </row>
    <row r="98" spans="1:13" x14ac:dyDescent="0.2">
      <c r="A98" s="533">
        <v>2014</v>
      </c>
      <c r="B98" s="533">
        <v>1</v>
      </c>
      <c r="C98" s="622">
        <v>0.39688453458170808</v>
      </c>
      <c r="D98" s="541">
        <v>67.548868086873199</v>
      </c>
      <c r="E98" s="620">
        <v>-632.76014535240404</v>
      </c>
      <c r="F98" s="539">
        <f t="shared" si="3"/>
        <v>8701.0159417422983</v>
      </c>
      <c r="G98" s="538">
        <v>8499</v>
      </c>
      <c r="H98" s="619">
        <v>8701.0159417423001</v>
      </c>
      <c r="I98" s="537">
        <f t="shared" si="4"/>
        <v>0</v>
      </c>
      <c r="J98" s="554">
        <v>1236</v>
      </c>
      <c r="K98" s="553">
        <v>194</v>
      </c>
      <c r="L98" s="552">
        <f t="shared" si="5"/>
        <v>9929</v>
      </c>
      <c r="M98" s="476">
        <f>+M97/M85-1</f>
        <v>9.2295014421095889E-2</v>
      </c>
    </row>
    <row r="99" spans="1:13" x14ac:dyDescent="0.2">
      <c r="A99" s="533">
        <v>2014</v>
      </c>
      <c r="B99" s="533">
        <v>2</v>
      </c>
      <c r="C99" s="622">
        <v>0.39744861960250466</v>
      </c>
      <c r="D99" s="541">
        <v>71.077378042236404</v>
      </c>
      <c r="E99" s="620">
        <v>-904.72093515119695</v>
      </c>
      <c r="F99" s="539">
        <f t="shared" si="3"/>
        <v>8554.4846799165061</v>
      </c>
      <c r="G99" s="538">
        <v>8678</v>
      </c>
      <c r="H99" s="619">
        <v>8554.4846799165098</v>
      </c>
      <c r="I99" s="537">
        <f t="shared" si="4"/>
        <v>0</v>
      </c>
      <c r="J99" s="554">
        <v>1239</v>
      </c>
      <c r="K99" s="553">
        <v>194</v>
      </c>
      <c r="L99" s="552">
        <f t="shared" si="5"/>
        <v>10111</v>
      </c>
      <c r="M99" s="474"/>
    </row>
    <row r="100" spans="1:13" x14ac:dyDescent="0.2">
      <c r="A100" s="533">
        <v>2014</v>
      </c>
      <c r="B100" s="533">
        <v>3</v>
      </c>
      <c r="C100" s="622">
        <v>0.39794246846150505</v>
      </c>
      <c r="D100" s="541">
        <v>76.262502632193801</v>
      </c>
      <c r="E100" s="620">
        <v>-693.49375250815001</v>
      </c>
      <c r="F100" s="539">
        <f t="shared" si="3"/>
        <v>8911.1546238922692</v>
      </c>
      <c r="G100" s="538">
        <v>8811</v>
      </c>
      <c r="H100" s="619">
        <v>8911.1546238922692</v>
      </c>
      <c r="I100" s="537">
        <f t="shared" si="4"/>
        <v>0</v>
      </c>
      <c r="J100" s="554">
        <v>1235</v>
      </c>
      <c r="K100" s="553">
        <v>194</v>
      </c>
      <c r="L100" s="552">
        <f t="shared" si="5"/>
        <v>10240</v>
      </c>
      <c r="M100" s="474"/>
    </row>
    <row r="101" spans="1:13" x14ac:dyDescent="0.2">
      <c r="A101" s="533">
        <v>2014</v>
      </c>
      <c r="B101" s="533">
        <v>4</v>
      </c>
      <c r="C101" s="622">
        <v>0.39847535353832408</v>
      </c>
      <c r="D101" s="541">
        <v>81.517516132330201</v>
      </c>
      <c r="E101" s="620">
        <v>-815.10907280441995</v>
      </c>
      <c r="F101" s="539">
        <f t="shared" si="3"/>
        <v>8940.6991761868048</v>
      </c>
      <c r="G101" s="538">
        <v>8874</v>
      </c>
      <c r="H101" s="619">
        <v>8940.6991761867994</v>
      </c>
      <c r="I101" s="537">
        <f t="shared" si="4"/>
        <v>0</v>
      </c>
      <c r="J101" s="554">
        <v>1231</v>
      </c>
      <c r="K101" s="553">
        <v>191</v>
      </c>
      <c r="L101" s="552">
        <f t="shared" si="5"/>
        <v>10296</v>
      </c>
      <c r="M101" s="474"/>
    </row>
    <row r="102" spans="1:13" x14ac:dyDescent="0.2">
      <c r="A102" s="533">
        <v>2014</v>
      </c>
      <c r="B102" s="533">
        <v>5</v>
      </c>
      <c r="C102" s="622">
        <v>0.39882772446227888</v>
      </c>
      <c r="D102" s="541">
        <v>85.437497154108698</v>
      </c>
      <c r="E102" s="620">
        <v>-883.80679309733898</v>
      </c>
      <c r="F102" s="539">
        <f t="shared" si="3"/>
        <v>8979.5226600062797</v>
      </c>
      <c r="G102" s="538">
        <v>8968</v>
      </c>
      <c r="H102" s="619">
        <v>8979.5226600062797</v>
      </c>
      <c r="I102" s="537">
        <f t="shared" si="4"/>
        <v>0</v>
      </c>
      <c r="J102" s="554">
        <v>1226</v>
      </c>
      <c r="K102" s="553">
        <v>192</v>
      </c>
      <c r="L102" s="552">
        <f t="shared" si="5"/>
        <v>10386</v>
      </c>
      <c r="M102" s="474"/>
    </row>
    <row r="103" spans="1:13" s="225" customFormat="1" ht="13.5" thickBot="1" x14ac:dyDescent="0.25">
      <c r="A103" s="542">
        <v>2014</v>
      </c>
      <c r="B103" s="542">
        <v>6</v>
      </c>
      <c r="C103" s="625">
        <v>0.39915066684262096</v>
      </c>
      <c r="D103" s="551">
        <v>86.449334148493705</v>
      </c>
      <c r="E103" s="624">
        <v>-869.81918013380698</v>
      </c>
      <c r="F103" s="549">
        <f t="shared" si="3"/>
        <v>9048.1793306381715</v>
      </c>
      <c r="G103" s="548">
        <v>9007</v>
      </c>
      <c r="H103" s="623">
        <v>9048.1793306381696</v>
      </c>
      <c r="I103" s="547">
        <f t="shared" si="4"/>
        <v>0</v>
      </c>
      <c r="J103" s="546">
        <v>1223</v>
      </c>
      <c r="K103" s="545">
        <v>192</v>
      </c>
      <c r="L103" s="544">
        <f t="shared" si="5"/>
        <v>10422</v>
      </c>
      <c r="M103" s="543"/>
    </row>
    <row r="104" spans="1:13" x14ac:dyDescent="0.2">
      <c r="A104" s="533">
        <v>2014</v>
      </c>
      <c r="B104" s="533">
        <v>7</v>
      </c>
      <c r="C104" s="622">
        <v>0.39948327620098234</v>
      </c>
      <c r="D104" s="541">
        <v>85.060857744680007</v>
      </c>
      <c r="E104" s="620">
        <v>-899.47570156219297</v>
      </c>
      <c r="F104" s="539">
        <f t="shared" si="3"/>
        <v>9033.5086270610682</v>
      </c>
      <c r="G104" s="535">
        <f t="shared" ref="G104:G167" si="6">+F104</f>
        <v>9033.5086270610682</v>
      </c>
      <c r="H104" s="619">
        <v>9033.50862706107</v>
      </c>
      <c r="I104" s="537">
        <f t="shared" si="4"/>
        <v>0</v>
      </c>
      <c r="J104" s="536">
        <v>1218.22088574648</v>
      </c>
      <c r="K104" s="534">
        <v>192.61111464801999</v>
      </c>
      <c r="L104" s="474">
        <f t="shared" si="5"/>
        <v>10444.340627455567</v>
      </c>
      <c r="M104" s="474"/>
    </row>
    <row r="105" spans="1:13" x14ac:dyDescent="0.2">
      <c r="A105" s="533">
        <v>2014</v>
      </c>
      <c r="B105" s="533">
        <v>8</v>
      </c>
      <c r="C105" s="622">
        <v>0.39994098035928771</v>
      </c>
      <c r="D105" s="541">
        <v>81.583849668964703</v>
      </c>
      <c r="E105" s="620">
        <v>-868.17466377046503</v>
      </c>
      <c r="F105" s="539">
        <f t="shared" si="3"/>
        <v>9058.8044981049952</v>
      </c>
      <c r="G105" s="535">
        <f t="shared" si="6"/>
        <v>9058.8044981049952</v>
      </c>
      <c r="H105" s="619">
        <v>9058.8044981050007</v>
      </c>
      <c r="I105" s="537">
        <f t="shared" si="4"/>
        <v>0</v>
      </c>
      <c r="J105" s="536">
        <v>1215.71719532214</v>
      </c>
      <c r="K105" s="534">
        <v>192.383966277128</v>
      </c>
      <c r="L105" s="474">
        <f t="shared" si="5"/>
        <v>10466.905659704264</v>
      </c>
      <c r="M105" s="474"/>
    </row>
    <row r="106" spans="1:13" x14ac:dyDescent="0.2">
      <c r="A106" s="533">
        <v>2014</v>
      </c>
      <c r="B106" s="533">
        <v>9</v>
      </c>
      <c r="C106" s="622">
        <v>0.40044658595339433</v>
      </c>
      <c r="D106" s="541">
        <v>77.119011487279295</v>
      </c>
      <c r="E106" s="620">
        <v>-837.96287715598896</v>
      </c>
      <c r="F106" s="539">
        <f t="shared" si="3"/>
        <v>9071.7757838382968</v>
      </c>
      <c r="G106" s="535">
        <f t="shared" si="6"/>
        <v>9071.7757838382968</v>
      </c>
      <c r="H106" s="619">
        <v>9071.7757838383004</v>
      </c>
      <c r="I106" s="537">
        <f t="shared" si="4"/>
        <v>0</v>
      </c>
      <c r="J106" s="536">
        <v>1215.5512658375701</v>
      </c>
      <c r="K106" s="534">
        <v>191.930703552225</v>
      </c>
      <c r="L106" s="474">
        <f t="shared" si="5"/>
        <v>10479.257753228092</v>
      </c>
      <c r="M106" s="474"/>
    </row>
    <row r="107" spans="1:13" x14ac:dyDescent="0.2">
      <c r="A107" s="533">
        <v>2014</v>
      </c>
      <c r="B107" s="533">
        <v>10</v>
      </c>
      <c r="C107" s="622">
        <v>0.40089037984958548</v>
      </c>
      <c r="D107" s="541">
        <v>73.283387867200005</v>
      </c>
      <c r="E107" s="620">
        <v>-808.80243664561704</v>
      </c>
      <c r="F107" s="539">
        <f t="shared" si="3"/>
        <v>9087.2207902769751</v>
      </c>
      <c r="G107" s="535">
        <f t="shared" si="6"/>
        <v>9087.2207902769751</v>
      </c>
      <c r="H107" s="619">
        <v>9087.2207902769806</v>
      </c>
      <c r="I107" s="537">
        <f t="shared" si="4"/>
        <v>0</v>
      </c>
      <c r="J107" s="536">
        <v>1208.8766331448801</v>
      </c>
      <c r="K107" s="534">
        <v>191.27156017413699</v>
      </c>
      <c r="L107" s="474">
        <f t="shared" si="5"/>
        <v>10487.368983595992</v>
      </c>
      <c r="M107" s="474"/>
    </row>
    <row r="108" spans="1:13" x14ac:dyDescent="0.2">
      <c r="A108" s="533">
        <v>2014</v>
      </c>
      <c r="B108" s="533">
        <v>11</v>
      </c>
      <c r="C108" s="622">
        <v>0.40127295889884501</v>
      </c>
      <c r="D108" s="541">
        <v>72.408564133104406</v>
      </c>
      <c r="E108" s="620">
        <v>-780.65675623255095</v>
      </c>
      <c r="F108" s="539">
        <f t="shared" si="3"/>
        <v>9144.8817988716582</v>
      </c>
      <c r="G108" s="535">
        <f t="shared" si="6"/>
        <v>9144.8817988716582</v>
      </c>
      <c r="H108" s="619">
        <v>9144.8817988716601</v>
      </c>
      <c r="I108" s="537">
        <f t="shared" si="4"/>
        <v>0</v>
      </c>
      <c r="J108" s="536">
        <v>1205.00440274688</v>
      </c>
      <c r="K108" s="534">
        <v>189.94407987104501</v>
      </c>
      <c r="L108" s="474">
        <f t="shared" si="5"/>
        <v>10539.830281489583</v>
      </c>
      <c r="M108" s="474"/>
    </row>
    <row r="109" spans="1:13" x14ac:dyDescent="0.2">
      <c r="A109" s="533">
        <v>2014</v>
      </c>
      <c r="B109" s="533">
        <v>12</v>
      </c>
      <c r="C109" s="622">
        <v>0.4015575356646312</v>
      </c>
      <c r="D109" s="541">
        <v>75.701327771006305</v>
      </c>
      <c r="E109" s="620">
        <v>-753.49052307386205</v>
      </c>
      <c r="F109" s="539">
        <f t="shared" si="3"/>
        <v>9261.0411404420956</v>
      </c>
      <c r="G109" s="535">
        <f t="shared" si="6"/>
        <v>9261.0411404420956</v>
      </c>
      <c r="H109" s="619">
        <v>9261.0411404420993</v>
      </c>
      <c r="I109" s="537">
        <f t="shared" si="4"/>
        <v>0</v>
      </c>
      <c r="J109" s="536">
        <v>1202.90942013941</v>
      </c>
      <c r="K109" s="534">
        <v>189.716731188095</v>
      </c>
      <c r="L109" s="474">
        <f t="shared" si="5"/>
        <v>10653.667291769601</v>
      </c>
      <c r="M109" s="474">
        <f>AVERAGE(L98:L109)</f>
        <v>10371.280883103593</v>
      </c>
    </row>
    <row r="110" spans="1:13" x14ac:dyDescent="0.2">
      <c r="A110" s="533">
        <v>2015</v>
      </c>
      <c r="B110" s="533">
        <v>1</v>
      </c>
      <c r="C110" s="622">
        <v>0.40182941946595441</v>
      </c>
      <c r="D110" s="541">
        <v>80.926780264245096</v>
      </c>
      <c r="E110" s="620">
        <v>-727.26965318545604</v>
      </c>
      <c r="F110" s="539">
        <f t="shared" si="3"/>
        <v>9407.6377645636367</v>
      </c>
      <c r="G110" s="535">
        <f t="shared" si="6"/>
        <v>9407.6377645636367</v>
      </c>
      <c r="H110" s="619">
        <v>9407.6377645636403</v>
      </c>
      <c r="I110" s="537">
        <f t="shared" si="4"/>
        <v>0</v>
      </c>
      <c r="J110" s="536">
        <v>1209.33824452112</v>
      </c>
      <c r="K110" s="534">
        <v>189.78780855877801</v>
      </c>
      <c r="L110" s="474">
        <f t="shared" si="5"/>
        <v>10806.763817643536</v>
      </c>
      <c r="M110" s="476">
        <f>+M109/M97-1</f>
        <v>9.1780816341732629E-2</v>
      </c>
    </row>
    <row r="111" spans="1:13" x14ac:dyDescent="0.2">
      <c r="A111" s="533">
        <v>2015</v>
      </c>
      <c r="B111" s="533">
        <v>2</v>
      </c>
      <c r="C111" s="622">
        <v>0.4020999135021891</v>
      </c>
      <c r="D111" s="541">
        <v>84.775957606420903</v>
      </c>
      <c r="E111" s="620">
        <v>-701.96124867870299</v>
      </c>
      <c r="F111" s="539">
        <f t="shared" si="3"/>
        <v>9529.7643004704096</v>
      </c>
      <c r="G111" s="535">
        <f t="shared" si="6"/>
        <v>9529.7643004704096</v>
      </c>
      <c r="H111" s="619">
        <v>9529.7643004704096</v>
      </c>
      <c r="I111" s="537">
        <f t="shared" si="4"/>
        <v>0</v>
      </c>
      <c r="J111" s="536">
        <v>1209.36155617857</v>
      </c>
      <c r="K111" s="534">
        <v>189.86247562666</v>
      </c>
      <c r="L111" s="474">
        <f t="shared" si="5"/>
        <v>10928.98833227564</v>
      </c>
      <c r="M111" s="474"/>
    </row>
    <row r="112" spans="1:13" x14ac:dyDescent="0.2">
      <c r="A112" s="533">
        <v>2015</v>
      </c>
      <c r="B112" s="533">
        <v>3</v>
      </c>
      <c r="C112" s="622">
        <v>0.40232908427266495</v>
      </c>
      <c r="D112" s="541">
        <v>85.263034187988794</v>
      </c>
      <c r="E112" s="620">
        <v>-677.53355648527599</v>
      </c>
      <c r="F112" s="539">
        <f t="shared" si="3"/>
        <v>9589.0607752651013</v>
      </c>
      <c r="G112" s="535">
        <f t="shared" si="6"/>
        <v>9589.0607752651013</v>
      </c>
      <c r="H112" s="619">
        <v>9589.0607752650994</v>
      </c>
      <c r="I112" s="537">
        <f t="shared" si="4"/>
        <v>0</v>
      </c>
      <c r="J112" s="536">
        <v>1206.2503509243199</v>
      </c>
      <c r="K112" s="534">
        <v>189.81741892289</v>
      </c>
      <c r="L112" s="474">
        <f t="shared" si="5"/>
        <v>10985.128545112311</v>
      </c>
      <c r="M112" s="474"/>
    </row>
    <row r="113" spans="1:13" x14ac:dyDescent="0.2">
      <c r="A113" s="533">
        <v>2015</v>
      </c>
      <c r="B113" s="533">
        <v>4</v>
      </c>
      <c r="C113" s="622">
        <v>0.40269493384175176</v>
      </c>
      <c r="D113" s="541">
        <v>83.590103365101399</v>
      </c>
      <c r="E113" s="620">
        <v>-653.95592851836</v>
      </c>
      <c r="F113" s="539">
        <f t="shared" si="3"/>
        <v>9626.6451144496095</v>
      </c>
      <c r="G113" s="535">
        <f t="shared" si="6"/>
        <v>9626.6451144496095</v>
      </c>
      <c r="H113" s="619">
        <v>9626.6451144496095</v>
      </c>
      <c r="I113" s="537">
        <f t="shared" si="4"/>
        <v>0</v>
      </c>
      <c r="J113" s="536">
        <v>1200.8059270015301</v>
      </c>
      <c r="K113" s="534">
        <v>189.008067277669</v>
      </c>
      <c r="L113" s="474">
        <f t="shared" si="5"/>
        <v>11016.459108728808</v>
      </c>
      <c r="M113" s="474"/>
    </row>
    <row r="114" spans="1:13" x14ac:dyDescent="0.2">
      <c r="A114" s="533">
        <v>2015</v>
      </c>
      <c r="B114" s="533">
        <v>5</v>
      </c>
      <c r="C114" s="622">
        <v>0.40308978633714682</v>
      </c>
      <c r="D114" s="541">
        <v>81.793086044619898</v>
      </c>
      <c r="E114" s="620">
        <v>-631.19878322013403</v>
      </c>
      <c r="F114" s="539">
        <f t="shared" si="3"/>
        <v>9664.6644711499703</v>
      </c>
      <c r="G114" s="535">
        <f t="shared" si="6"/>
        <v>9664.6644711499703</v>
      </c>
      <c r="H114" s="619">
        <v>9664.6644711499703</v>
      </c>
      <c r="I114" s="537">
        <f t="shared" si="4"/>
        <v>0</v>
      </c>
      <c r="J114" s="536">
        <v>1200.7203545115501</v>
      </c>
      <c r="K114" s="534">
        <v>188.58281561167101</v>
      </c>
      <c r="L114" s="474">
        <f t="shared" si="5"/>
        <v>11053.967641273191</v>
      </c>
      <c r="M114" s="474"/>
    </row>
    <row r="115" spans="1:13" x14ac:dyDescent="0.2">
      <c r="A115" s="533">
        <v>2015</v>
      </c>
      <c r="B115" s="533">
        <v>6</v>
      </c>
      <c r="C115" s="622">
        <v>0.40357664583544706</v>
      </c>
      <c r="D115" s="541">
        <v>81.671711688402695</v>
      </c>
      <c r="E115" s="620">
        <v>-609.23356844740601</v>
      </c>
      <c r="F115" s="539">
        <f t="shared" si="3"/>
        <v>9741.0521966816978</v>
      </c>
      <c r="G115" s="535">
        <f t="shared" si="6"/>
        <v>9741.0521966816978</v>
      </c>
      <c r="H115" s="619">
        <v>9741.0521966816996</v>
      </c>
      <c r="I115" s="537">
        <f t="shared" si="4"/>
        <v>0</v>
      </c>
      <c r="J115" s="536">
        <v>1200.2079656020001</v>
      </c>
      <c r="K115" s="534">
        <v>188.436351432246</v>
      </c>
      <c r="L115" s="474">
        <f t="shared" si="5"/>
        <v>11129.696513715944</v>
      </c>
      <c r="M115" s="474"/>
    </row>
    <row r="116" spans="1:13" x14ac:dyDescent="0.2">
      <c r="A116" s="533">
        <v>2015</v>
      </c>
      <c r="B116" s="533">
        <v>7</v>
      </c>
      <c r="C116" s="622">
        <v>0.404057953300267</v>
      </c>
      <c r="D116" s="541">
        <v>83.029883915787394</v>
      </c>
      <c r="E116" s="620">
        <v>-588.03272564881604</v>
      </c>
      <c r="F116" s="539">
        <f t="shared" si="3"/>
        <v>9841.183371869598</v>
      </c>
      <c r="G116" s="535">
        <f t="shared" si="6"/>
        <v>9841.183371869598</v>
      </c>
      <c r="H116" s="619">
        <v>9841.1833718695998</v>
      </c>
      <c r="I116" s="537">
        <f t="shared" si="4"/>
        <v>0</v>
      </c>
      <c r="J116" s="536">
        <v>1195.1939653673101</v>
      </c>
      <c r="K116" s="534">
        <v>189.12295201357301</v>
      </c>
      <c r="L116" s="474">
        <f t="shared" si="5"/>
        <v>11225.500289250482</v>
      </c>
      <c r="M116" s="474"/>
    </row>
    <row r="117" spans="1:13" x14ac:dyDescent="0.2">
      <c r="A117" s="533">
        <v>2015</v>
      </c>
      <c r="B117" s="533">
        <v>8</v>
      </c>
      <c r="C117" s="622">
        <v>0.40456318764001542</v>
      </c>
      <c r="D117" s="541">
        <v>85.772745292099202</v>
      </c>
      <c r="E117" s="620">
        <v>-567.56965528867295</v>
      </c>
      <c r="F117" s="539">
        <f t="shared" si="3"/>
        <v>9966.8922080514349</v>
      </c>
      <c r="G117" s="535">
        <f t="shared" si="6"/>
        <v>9966.8922080514349</v>
      </c>
      <c r="H117" s="619">
        <v>9966.8922080514294</v>
      </c>
      <c r="I117" s="537">
        <f t="shared" si="4"/>
        <v>0</v>
      </c>
      <c r="J117" s="536">
        <v>1192.6902749429701</v>
      </c>
      <c r="K117" s="534">
        <v>188.97364095380101</v>
      </c>
      <c r="L117" s="474">
        <f t="shared" si="5"/>
        <v>11348.556123948205</v>
      </c>
      <c r="M117" s="474"/>
    </row>
    <row r="118" spans="1:13" x14ac:dyDescent="0.2">
      <c r="A118" s="533">
        <v>2015</v>
      </c>
      <c r="B118" s="533">
        <v>9</v>
      </c>
      <c r="C118" s="622">
        <v>0.40503327541183026</v>
      </c>
      <c r="D118" s="541">
        <v>89.297009814285602</v>
      </c>
      <c r="E118" s="620">
        <v>-547.818683473899</v>
      </c>
      <c r="F118" s="539">
        <f t="shared" si="3"/>
        <v>10101.094896466917</v>
      </c>
      <c r="G118" s="535">
        <f t="shared" si="6"/>
        <v>10101.094896466917</v>
      </c>
      <c r="H118" s="619">
        <v>10101.094896466901</v>
      </c>
      <c r="I118" s="537">
        <f t="shared" si="4"/>
        <v>-1.6370904631912708E-11</v>
      </c>
      <c r="J118" s="536">
        <v>1192.5243454583999</v>
      </c>
      <c r="K118" s="534">
        <v>188.60052728309799</v>
      </c>
      <c r="L118" s="474">
        <f t="shared" si="5"/>
        <v>11482.219769208416</v>
      </c>
      <c r="M118" s="474"/>
    </row>
    <row r="119" spans="1:13" x14ac:dyDescent="0.2">
      <c r="A119" s="533">
        <v>2015</v>
      </c>
      <c r="B119" s="533">
        <v>10</v>
      </c>
      <c r="C119" s="622">
        <v>0.40541560258969705</v>
      </c>
      <c r="D119" s="541">
        <v>93.493064149404802</v>
      </c>
      <c r="E119" s="620">
        <v>-528.75502974245296</v>
      </c>
      <c r="F119" s="539">
        <f t="shared" si="3"/>
        <v>10235.848490957467</v>
      </c>
      <c r="G119" s="535">
        <f t="shared" si="6"/>
        <v>10235.848490957467</v>
      </c>
      <c r="H119" s="619">
        <v>10235.8484909575</v>
      </c>
      <c r="I119" s="537">
        <f t="shared" si="4"/>
        <v>3.2741809263825417E-11</v>
      </c>
      <c r="J119" s="536">
        <v>1185.8497127657099</v>
      </c>
      <c r="K119" s="534">
        <v>188.02327925674601</v>
      </c>
      <c r="L119" s="474">
        <f t="shared" si="5"/>
        <v>11609.721482979923</v>
      </c>
      <c r="M119" s="474"/>
    </row>
    <row r="120" spans="1:13" x14ac:dyDescent="0.2">
      <c r="A120" s="533">
        <v>2015</v>
      </c>
      <c r="B120" s="533">
        <v>11</v>
      </c>
      <c r="C120" s="622">
        <v>0.4057528691742795</v>
      </c>
      <c r="D120" s="541">
        <v>97.772885454407799</v>
      </c>
      <c r="E120" s="620">
        <v>-510.35477597262297</v>
      </c>
      <c r="F120" s="539">
        <f t="shared" si="3"/>
        <v>10366.134737980996</v>
      </c>
      <c r="G120" s="535">
        <f t="shared" si="6"/>
        <v>10366.134737980996</v>
      </c>
      <c r="H120" s="619">
        <v>10366.134737980999</v>
      </c>
      <c r="I120" s="537">
        <f t="shared" si="4"/>
        <v>0</v>
      </c>
      <c r="J120" s="536">
        <v>1181.9774823677101</v>
      </c>
      <c r="K120" s="534">
        <v>186.78693694962499</v>
      </c>
      <c r="L120" s="474">
        <f t="shared" si="5"/>
        <v>11734.89915729833</v>
      </c>
      <c r="M120" s="474"/>
    </row>
    <row r="121" spans="1:13" x14ac:dyDescent="0.2">
      <c r="A121" s="533">
        <v>2015</v>
      </c>
      <c r="B121" s="533">
        <v>12</v>
      </c>
      <c r="C121" s="622">
        <v>0.40601400900347678</v>
      </c>
      <c r="D121" s="541">
        <v>102.103943842259</v>
      </c>
      <c r="E121" s="620">
        <v>-492.59483637428798</v>
      </c>
      <c r="F121" s="539">
        <f t="shared" si="3"/>
        <v>10487.819399986773</v>
      </c>
      <c r="G121" s="535">
        <f t="shared" si="6"/>
        <v>10487.819399986773</v>
      </c>
      <c r="H121" s="619">
        <v>10487.8193999868</v>
      </c>
      <c r="I121" s="537">
        <f t="shared" si="4"/>
        <v>2.7284841053187847E-11</v>
      </c>
      <c r="J121" s="536">
        <v>1179.8824997602401</v>
      </c>
      <c r="K121" s="534">
        <v>186.630527420389</v>
      </c>
      <c r="L121" s="474">
        <f t="shared" si="5"/>
        <v>11854.332427167401</v>
      </c>
      <c r="M121" s="474">
        <f>AVERAGE(L110:L121)</f>
        <v>11264.68610071685</v>
      </c>
    </row>
    <row r="122" spans="1:13" x14ac:dyDescent="0.2">
      <c r="A122" s="533">
        <v>2016</v>
      </c>
      <c r="B122" s="533">
        <v>1</v>
      </c>
      <c r="C122" s="622">
        <v>0.40627990139393805</v>
      </c>
      <c r="D122" s="541">
        <v>106.07312467232001</v>
      </c>
      <c r="E122" s="620">
        <v>-475.45292852443902</v>
      </c>
      <c r="F122" s="539">
        <f t="shared" si="3"/>
        <v>10603.285585867132</v>
      </c>
      <c r="G122" s="535">
        <f t="shared" si="6"/>
        <v>10603.285585867132</v>
      </c>
      <c r="H122" s="619">
        <v>10603.285585867099</v>
      </c>
      <c r="I122" s="537">
        <f t="shared" si="4"/>
        <v>-3.2741809263825417E-11</v>
      </c>
      <c r="J122" s="536">
        <v>1186.3113241419501</v>
      </c>
      <c r="K122" s="534">
        <v>186.76630413090299</v>
      </c>
      <c r="L122" s="474">
        <f t="shared" si="5"/>
        <v>11976.363214139985</v>
      </c>
      <c r="M122" s="476">
        <f>+M121/M109-1</f>
        <v>8.6142225601926414E-2</v>
      </c>
    </row>
    <row r="123" spans="1:13" x14ac:dyDescent="0.2">
      <c r="A123" s="533">
        <v>2016</v>
      </c>
      <c r="B123" s="533">
        <v>2</v>
      </c>
      <c r="C123" s="622">
        <v>0.40655142486437734</v>
      </c>
      <c r="D123" s="541">
        <v>109.325991374388</v>
      </c>
      <c r="E123" s="620">
        <v>-458.90754541060198</v>
      </c>
      <c r="F123" s="539">
        <f t="shared" si="3"/>
        <v>10706.631383767246</v>
      </c>
      <c r="G123" s="535">
        <f t="shared" si="6"/>
        <v>10706.631383767246</v>
      </c>
      <c r="H123" s="619">
        <v>10706.631383767201</v>
      </c>
      <c r="I123" s="537">
        <f t="shared" si="4"/>
        <v>-4.5474735088646412E-11</v>
      </c>
      <c r="J123" s="536">
        <v>1186.3346357993901</v>
      </c>
      <c r="K123" s="534">
        <v>186.90435562789099</v>
      </c>
      <c r="L123" s="474">
        <f t="shared" si="5"/>
        <v>12079.870375194527</v>
      </c>
      <c r="M123" s="474"/>
    </row>
    <row r="124" spans="1:13" x14ac:dyDescent="0.2">
      <c r="A124" s="533">
        <v>2016</v>
      </c>
      <c r="B124" s="533">
        <v>3</v>
      </c>
      <c r="C124" s="622">
        <v>0.40678165140125</v>
      </c>
      <c r="D124" s="541">
        <v>111.983396866227</v>
      </c>
      <c r="E124" s="620">
        <v>-442.93792844722702</v>
      </c>
      <c r="F124" s="539">
        <f t="shared" si="3"/>
        <v>10794.487398222935</v>
      </c>
      <c r="G124" s="535">
        <f t="shared" si="6"/>
        <v>10794.487398222935</v>
      </c>
      <c r="H124" s="619">
        <v>10794.4873982229</v>
      </c>
      <c r="I124" s="537">
        <f t="shared" si="4"/>
        <v>-3.4560798667371273E-11</v>
      </c>
      <c r="J124" s="536">
        <v>1183.22343054515</v>
      </c>
      <c r="K124" s="534">
        <v>186.92327260537201</v>
      </c>
      <c r="L124" s="474">
        <f t="shared" si="5"/>
        <v>12164.634101373456</v>
      </c>
      <c r="M124" s="474"/>
    </row>
    <row r="125" spans="1:13" x14ac:dyDescent="0.2">
      <c r="A125" s="533">
        <v>2016</v>
      </c>
      <c r="B125" s="533">
        <v>4</v>
      </c>
      <c r="C125" s="622">
        <v>0.40706461786617609</v>
      </c>
      <c r="D125" s="541">
        <v>114.36271905746899</v>
      </c>
      <c r="E125" s="620">
        <v>-427.52404143101199</v>
      </c>
      <c r="F125" s="539">
        <f t="shared" si="3"/>
        <v>10883.179257352367</v>
      </c>
      <c r="G125" s="535">
        <f t="shared" si="6"/>
        <v>10883.179257352367</v>
      </c>
      <c r="H125" s="619">
        <v>10883.1792573524</v>
      </c>
      <c r="I125" s="537">
        <f t="shared" si="4"/>
        <v>3.2741809263825417E-11</v>
      </c>
      <c r="J125" s="536">
        <v>1177.7790066223599</v>
      </c>
      <c r="K125" s="534">
        <v>186.18800396372299</v>
      </c>
      <c r="L125" s="474">
        <f t="shared" si="5"/>
        <v>12247.146267938449</v>
      </c>
      <c r="M125" s="474"/>
    </row>
    <row r="126" spans="1:13" x14ac:dyDescent="0.2">
      <c r="A126" s="533">
        <v>2016</v>
      </c>
      <c r="B126" s="533">
        <v>5</v>
      </c>
      <c r="C126" s="622">
        <v>0.40732091483262428</v>
      </c>
      <c r="D126" s="541">
        <v>117.280799080207</v>
      </c>
      <c r="E126" s="620">
        <v>-412.64654540252599</v>
      </c>
      <c r="F126" s="539">
        <f t="shared" si="3"/>
        <v>10977.399274925941</v>
      </c>
      <c r="G126" s="535">
        <f t="shared" si="6"/>
        <v>10977.399274925941</v>
      </c>
      <c r="H126" s="619">
        <v>10977.3992749259</v>
      </c>
      <c r="I126" s="537">
        <f t="shared" si="4"/>
        <v>-4.1836756281554699E-11</v>
      </c>
      <c r="J126" s="536">
        <v>1177.6934341323799</v>
      </c>
      <c r="K126" s="534">
        <v>185.82946618800801</v>
      </c>
      <c r="L126" s="474">
        <f t="shared" si="5"/>
        <v>12340.922175246329</v>
      </c>
      <c r="M126" s="474"/>
    </row>
    <row r="127" spans="1:13" x14ac:dyDescent="0.2">
      <c r="A127" s="533">
        <v>2016</v>
      </c>
      <c r="B127" s="533">
        <v>6</v>
      </c>
      <c r="C127" s="622">
        <v>0.40763035131921038</v>
      </c>
      <c r="D127" s="541">
        <v>121.13473575612601</v>
      </c>
      <c r="E127" s="620">
        <v>-398.28677438276299</v>
      </c>
      <c r="F127" s="539">
        <f t="shared" si="3"/>
        <v>11093.176220852882</v>
      </c>
      <c r="G127" s="535">
        <f t="shared" si="6"/>
        <v>11093.176220852882</v>
      </c>
      <c r="H127" s="619">
        <v>11093.1762208529</v>
      </c>
      <c r="I127" s="537">
        <f t="shared" si="4"/>
        <v>1.8189894035458565E-11</v>
      </c>
      <c r="J127" s="536">
        <v>1177.1810452228201</v>
      </c>
      <c r="K127" s="534">
        <v>185.744249699568</v>
      </c>
      <c r="L127" s="474">
        <f t="shared" si="5"/>
        <v>12456.10151577527</v>
      </c>
      <c r="M127" s="474"/>
    </row>
    <row r="128" spans="1:13" x14ac:dyDescent="0.2">
      <c r="A128" s="533">
        <v>2016</v>
      </c>
      <c r="B128" s="533">
        <v>7</v>
      </c>
      <c r="C128" s="622">
        <v>0.40796887055330483</v>
      </c>
      <c r="D128" s="541">
        <v>125.155830525526</v>
      </c>
      <c r="E128" s="620">
        <v>-384.42671195389403</v>
      </c>
      <c r="F128" s="539">
        <f t="shared" si="3"/>
        <v>11214.669314610403</v>
      </c>
      <c r="G128" s="535">
        <f t="shared" si="6"/>
        <v>11214.669314610403</v>
      </c>
      <c r="H128" s="619">
        <v>11214.669314610401</v>
      </c>
      <c r="I128" s="537">
        <f t="shared" si="4"/>
        <v>0</v>
      </c>
      <c r="J128" s="536">
        <v>1172.1670449881401</v>
      </c>
      <c r="K128" s="534">
        <v>186.479169547704</v>
      </c>
      <c r="L128" s="474">
        <f t="shared" si="5"/>
        <v>12573.315529146246</v>
      </c>
      <c r="M128" s="474"/>
    </row>
    <row r="129" spans="1:13" x14ac:dyDescent="0.2">
      <c r="A129" s="533">
        <v>2016</v>
      </c>
      <c r="B129" s="533">
        <v>8</v>
      </c>
      <c r="C129" s="622">
        <v>0.40840103724771365</v>
      </c>
      <c r="D129" s="541">
        <v>129.72271429602</v>
      </c>
      <c r="E129" s="620">
        <v>-371.04896865508601</v>
      </c>
      <c r="F129" s="539">
        <f t="shared" si="3"/>
        <v>11355.823441840626</v>
      </c>
      <c r="G129" s="535">
        <f t="shared" si="6"/>
        <v>11355.823441840626</v>
      </c>
      <c r="H129" s="619">
        <v>11355.823441840599</v>
      </c>
      <c r="I129" s="537">
        <f t="shared" si="4"/>
        <v>-2.7284841053187847E-11</v>
      </c>
      <c r="J129" s="536">
        <v>1169.6633545638001</v>
      </c>
      <c r="K129" s="534">
        <v>186.38885370687501</v>
      </c>
      <c r="L129" s="474">
        <f t="shared" si="5"/>
        <v>12711.875650111302</v>
      </c>
      <c r="M129" s="474"/>
    </row>
    <row r="130" spans="1:13" x14ac:dyDescent="0.2">
      <c r="A130" s="533">
        <v>2016</v>
      </c>
      <c r="B130" s="533">
        <v>9</v>
      </c>
      <c r="C130" s="622">
        <v>0.40883657679484942</v>
      </c>
      <c r="D130" s="541">
        <v>133.845573960167</v>
      </c>
      <c r="E130" s="620">
        <v>-358.13676016486397</v>
      </c>
      <c r="F130" s="539">
        <f t="shared" si="3"/>
        <v>11489.355041308783</v>
      </c>
      <c r="G130" s="535">
        <f t="shared" si="6"/>
        <v>11489.355041308783</v>
      </c>
      <c r="H130" s="619">
        <v>11489.3550413088</v>
      </c>
      <c r="I130" s="537">
        <f t="shared" si="4"/>
        <v>1.6370904631912708E-11</v>
      </c>
      <c r="J130" s="536">
        <v>1169.49742507923</v>
      </c>
      <c r="K130" s="534">
        <v>186.076487394125</v>
      </c>
      <c r="L130" s="474">
        <f t="shared" si="5"/>
        <v>12844.928953782139</v>
      </c>
      <c r="M130" s="474"/>
    </row>
    <row r="131" spans="1:13" x14ac:dyDescent="0.2">
      <c r="A131" s="533">
        <v>2016</v>
      </c>
      <c r="B131" s="533">
        <v>10</v>
      </c>
      <c r="C131" s="622">
        <v>0.40916826158229513</v>
      </c>
      <c r="D131" s="541">
        <v>137.642277659868</v>
      </c>
      <c r="E131" s="620">
        <v>-345.67388624279698</v>
      </c>
      <c r="F131" s="539">
        <f t="shared" si="3"/>
        <v>11604.843408457335</v>
      </c>
      <c r="G131" s="535">
        <f t="shared" si="6"/>
        <v>11604.843408457335</v>
      </c>
      <c r="H131" s="619">
        <v>11604.8434084573</v>
      </c>
      <c r="I131" s="537">
        <f t="shared" si="4"/>
        <v>-3.4560798667371273E-11</v>
      </c>
      <c r="J131" s="536">
        <v>1162.82279238654</v>
      </c>
      <c r="K131" s="534">
        <v>185.561310296697</v>
      </c>
      <c r="L131" s="474">
        <f t="shared" si="5"/>
        <v>12953.227511140572</v>
      </c>
      <c r="M131" s="474"/>
    </row>
    <row r="132" spans="1:13" x14ac:dyDescent="0.2">
      <c r="A132" s="533">
        <v>2016</v>
      </c>
      <c r="B132" s="533">
        <v>11</v>
      </c>
      <c r="C132" s="622">
        <v>0.40939729092916355</v>
      </c>
      <c r="D132" s="541">
        <v>140.78752257435599</v>
      </c>
      <c r="E132" s="620">
        <v>-333.64471040391601</v>
      </c>
      <c r="F132" s="539">
        <f t="shared" si="3"/>
        <v>11696.913247901157</v>
      </c>
      <c r="G132" s="535">
        <f t="shared" si="6"/>
        <v>11696.913247901157</v>
      </c>
      <c r="H132" s="619">
        <v>11696.913247901201</v>
      </c>
      <c r="I132" s="537">
        <f t="shared" si="4"/>
        <v>4.3655745685100555E-11</v>
      </c>
      <c r="J132" s="536">
        <v>1158.9505619885399</v>
      </c>
      <c r="K132" s="534">
        <v>184.39404419414899</v>
      </c>
      <c r="L132" s="474">
        <f t="shared" si="5"/>
        <v>13040.257854083846</v>
      </c>
      <c r="M132" s="474"/>
    </row>
    <row r="133" spans="1:13" x14ac:dyDescent="0.2">
      <c r="A133" s="533">
        <v>2016</v>
      </c>
      <c r="B133" s="533">
        <v>12</v>
      </c>
      <c r="C133" s="622">
        <v>0.40952512941866082</v>
      </c>
      <c r="D133" s="541">
        <v>143.46019693053199</v>
      </c>
      <c r="E133" s="620">
        <v>-322.03414030043899</v>
      </c>
      <c r="F133" s="539">
        <f t="shared" si="3"/>
        <v>11768.790635488764</v>
      </c>
      <c r="G133" s="535">
        <f t="shared" si="6"/>
        <v>11768.790635488764</v>
      </c>
      <c r="H133" s="619">
        <v>11768.7906354888</v>
      </c>
      <c r="I133" s="537">
        <f t="shared" si="4"/>
        <v>3.637978807091713E-11</v>
      </c>
      <c r="J133" s="536">
        <v>1156.8555793810699</v>
      </c>
      <c r="K133" s="534">
        <v>184.29140156467901</v>
      </c>
      <c r="L133" s="474">
        <f t="shared" si="5"/>
        <v>13109.937616434512</v>
      </c>
      <c r="M133" s="474">
        <f>AVERAGE(L122:L133)</f>
        <v>12541.54839703055</v>
      </c>
    </row>
    <row r="134" spans="1:13" x14ac:dyDescent="0.2">
      <c r="A134" s="533">
        <v>2017</v>
      </c>
      <c r="B134" s="533">
        <v>1</v>
      </c>
      <c r="C134" s="622">
        <v>0.40966684056039232</v>
      </c>
      <c r="D134" s="541">
        <v>145.725552616454</v>
      </c>
      <c r="E134" s="620">
        <v>-310.82760878627602</v>
      </c>
      <c r="F134" s="539">
        <f t="shared" si="3"/>
        <v>11834.949171614906</v>
      </c>
      <c r="G134" s="535">
        <f t="shared" si="6"/>
        <v>11834.949171614906</v>
      </c>
      <c r="H134" s="619">
        <v>11834.9491716149</v>
      </c>
      <c r="I134" s="537">
        <f t="shared" si="4"/>
        <v>0</v>
      </c>
      <c r="J134" s="536">
        <v>1163.2844037627799</v>
      </c>
      <c r="K134" s="534">
        <v>184.47621583396599</v>
      </c>
      <c r="L134" s="474">
        <f t="shared" si="5"/>
        <v>13182.709791211651</v>
      </c>
      <c r="M134" s="476">
        <f>+M133/M121-1</f>
        <v>0.1133508989862082</v>
      </c>
    </row>
    <row r="135" spans="1:13" x14ac:dyDescent="0.2">
      <c r="A135" s="533">
        <v>2017</v>
      </c>
      <c r="B135" s="533">
        <v>2</v>
      </c>
      <c r="C135" s="622">
        <v>0.40985741104766815</v>
      </c>
      <c r="D135" s="541">
        <v>147.7491458227</v>
      </c>
      <c r="E135" s="620">
        <v>-300.01105564044701</v>
      </c>
      <c r="F135" s="539">
        <f t="shared" si="3"/>
        <v>11902.276521677657</v>
      </c>
      <c r="G135" s="535">
        <f t="shared" si="6"/>
        <v>11902.276521677657</v>
      </c>
      <c r="H135" s="619">
        <v>11902.276521677701</v>
      </c>
      <c r="I135" s="537">
        <f t="shared" si="4"/>
        <v>4.3655745685100555E-11</v>
      </c>
      <c r="J135" s="536">
        <v>1163.3077154202199</v>
      </c>
      <c r="K135" s="534">
        <v>184.66230827968201</v>
      </c>
      <c r="L135" s="474">
        <f t="shared" si="5"/>
        <v>13250.246545377559</v>
      </c>
      <c r="M135" s="474"/>
    </row>
    <row r="136" spans="1:13" x14ac:dyDescent="0.2">
      <c r="A136" s="533">
        <v>2017</v>
      </c>
      <c r="B136" s="533">
        <v>3</v>
      </c>
      <c r="C136" s="622">
        <v>0.41000668220074277</v>
      </c>
      <c r="D136" s="541">
        <v>149.83678345171401</v>
      </c>
      <c r="E136" s="620">
        <v>-289.57090992640798</v>
      </c>
      <c r="F136" s="539">
        <f t="shared" si="3"/>
        <v>11965.5246221943</v>
      </c>
      <c r="G136" s="535">
        <f t="shared" si="6"/>
        <v>11965.5246221943</v>
      </c>
      <c r="H136" s="619">
        <v>11965.5246221943</v>
      </c>
      <c r="I136" s="537">
        <f t="shared" si="4"/>
        <v>0</v>
      </c>
      <c r="J136" s="536">
        <v>1160.19651016598</v>
      </c>
      <c r="K136" s="534">
        <v>184.72971281766399</v>
      </c>
      <c r="L136" s="474">
        <f t="shared" si="5"/>
        <v>13310.450845177944</v>
      </c>
      <c r="M136" s="474"/>
    </row>
    <row r="137" spans="1:13" x14ac:dyDescent="0.2">
      <c r="A137" s="533">
        <v>2017</v>
      </c>
      <c r="B137" s="533">
        <v>4</v>
      </c>
      <c r="C137" s="622">
        <v>0.41021142165868485</v>
      </c>
      <c r="D137" s="541">
        <v>151.81040857244199</v>
      </c>
      <c r="E137" s="620">
        <v>-279.49407296544598</v>
      </c>
      <c r="F137" s="539">
        <f t="shared" si="3"/>
        <v>12032.906705280982</v>
      </c>
      <c r="G137" s="535">
        <f t="shared" si="6"/>
        <v>12032.906705280982</v>
      </c>
      <c r="H137" s="619">
        <v>12032.906705281001</v>
      </c>
      <c r="I137" s="537">
        <f t="shared" si="4"/>
        <v>1.8189894035458565E-11</v>
      </c>
      <c r="J137" s="536">
        <v>1154.75208624319</v>
      </c>
      <c r="K137" s="534">
        <v>184.05059389332601</v>
      </c>
      <c r="L137" s="474">
        <f t="shared" si="5"/>
        <v>13371.709385417498</v>
      </c>
      <c r="M137" s="474"/>
    </row>
    <row r="138" spans="1:13" x14ac:dyDescent="0.2">
      <c r="A138" s="533">
        <v>2017</v>
      </c>
      <c r="B138" s="533">
        <v>5</v>
      </c>
      <c r="C138" s="622">
        <v>0.41035962275659926</v>
      </c>
      <c r="D138" s="541">
        <v>153.70370222044599</v>
      </c>
      <c r="E138" s="620">
        <v>-269.76790190239097</v>
      </c>
      <c r="F138" s="539">
        <f t="shared" si="3"/>
        <v>12092.012876631105</v>
      </c>
      <c r="G138" s="535">
        <f t="shared" si="6"/>
        <v>12092.012876631105</v>
      </c>
      <c r="H138" s="619">
        <v>12092.012876631101</v>
      </c>
      <c r="I138" s="537">
        <f t="shared" si="4"/>
        <v>0</v>
      </c>
      <c r="J138" s="536">
        <v>1154.66651375321</v>
      </c>
      <c r="K138" s="534">
        <v>183.74262056423899</v>
      </c>
      <c r="L138" s="474">
        <f t="shared" si="5"/>
        <v>13430.422010948554</v>
      </c>
      <c r="M138" s="474"/>
    </row>
    <row r="139" spans="1:13" x14ac:dyDescent="0.2">
      <c r="A139" s="533">
        <v>2017</v>
      </c>
      <c r="B139" s="533">
        <v>6</v>
      </c>
      <c r="C139" s="622">
        <v>0.41050793000845065</v>
      </c>
      <c r="D139" s="541">
        <v>155.389822068006</v>
      </c>
      <c r="E139" s="620">
        <v>-260.38019384337701</v>
      </c>
      <c r="F139" s="539">
        <f t="shared" si="3"/>
        <v>12147.27099106401</v>
      </c>
      <c r="G139" s="535">
        <f t="shared" si="6"/>
        <v>12147.27099106401</v>
      </c>
      <c r="H139" s="619">
        <v>12147.270991064001</v>
      </c>
      <c r="I139" s="537">
        <f t="shared" si="4"/>
        <v>0</v>
      </c>
      <c r="J139" s="536">
        <v>1154.1541248436499</v>
      </c>
      <c r="K139" s="534">
        <v>183.70382552699601</v>
      </c>
      <c r="L139" s="474">
        <f t="shared" si="5"/>
        <v>13485.128941434656</v>
      </c>
      <c r="M139" s="474"/>
    </row>
    <row r="140" spans="1:13" x14ac:dyDescent="0.2">
      <c r="A140" s="533">
        <v>2017</v>
      </c>
      <c r="B140" s="533">
        <v>7</v>
      </c>
      <c r="C140" s="622">
        <v>0.41064658534170434</v>
      </c>
      <c r="D140" s="541">
        <v>156.870596445931</v>
      </c>
      <c r="E140" s="620">
        <v>-251.31917054552301</v>
      </c>
      <c r="F140" s="539">
        <f t="shared" si="3"/>
        <v>12197.591768265913</v>
      </c>
      <c r="G140" s="535">
        <f t="shared" si="6"/>
        <v>12197.591768265913</v>
      </c>
      <c r="H140" s="619">
        <v>12197.5917682659</v>
      </c>
      <c r="I140" s="537">
        <f t="shared" si="4"/>
        <v>0</v>
      </c>
      <c r="J140" s="536">
        <v>1149.1401246089699</v>
      </c>
      <c r="K140" s="534">
        <v>184.47536798816401</v>
      </c>
      <c r="L140" s="474">
        <f t="shared" si="5"/>
        <v>13531.207260863046</v>
      </c>
      <c r="M140" s="474"/>
    </row>
    <row r="141" spans="1:13" x14ac:dyDescent="0.2">
      <c r="A141" s="533">
        <v>2017</v>
      </c>
      <c r="B141" s="533">
        <v>8</v>
      </c>
      <c r="C141" s="622">
        <v>0.41083347343786092</v>
      </c>
      <c r="D141" s="541">
        <v>158.48705973281099</v>
      </c>
      <c r="E141" s="620">
        <v>-242.57346363940999</v>
      </c>
      <c r="F141" s="539">
        <f t="shared" si="3"/>
        <v>12255.49991703932</v>
      </c>
      <c r="G141" s="535">
        <f t="shared" si="6"/>
        <v>12255.49991703932</v>
      </c>
      <c r="H141" s="619">
        <v>12255.4999170393</v>
      </c>
      <c r="I141" s="537">
        <f t="shared" si="4"/>
        <v>-2.0008883439004421E-11</v>
      </c>
      <c r="J141" s="536">
        <v>1146.6364341846299</v>
      </c>
      <c r="K141" s="534">
        <v>184.42976638281101</v>
      </c>
      <c r="L141" s="474">
        <f t="shared" si="5"/>
        <v>13586.566117606761</v>
      </c>
      <c r="M141" s="474"/>
    </row>
    <row r="142" spans="1:13" x14ac:dyDescent="0.2">
      <c r="A142" s="533">
        <v>2017</v>
      </c>
      <c r="B142" s="533">
        <v>9</v>
      </c>
      <c r="C142" s="622">
        <v>0.41100643872511877</v>
      </c>
      <c r="D142" s="541">
        <v>160.18915826925701</v>
      </c>
      <c r="E142" s="620">
        <v>-234.13210036582899</v>
      </c>
      <c r="F142" s="539">
        <f t="shared" ref="F142:F205" si="7">+$B$2+$B$3*C142+$B$4*D142+E142</f>
        <v>12312.944166972911</v>
      </c>
      <c r="G142" s="535">
        <f t="shared" si="6"/>
        <v>12312.944166972911</v>
      </c>
      <c r="H142" s="619">
        <v>12312.9441669729</v>
      </c>
      <c r="I142" s="537">
        <f t="shared" ref="I142:I205" si="8">+H142-F142</f>
        <v>0</v>
      </c>
      <c r="J142" s="536">
        <v>1146.47050470006</v>
      </c>
      <c r="K142" s="534">
        <v>184.16344230393301</v>
      </c>
      <c r="L142" s="474">
        <f t="shared" ref="L142:L205" si="9">+K142+J142+G142</f>
        <v>13643.578113976904</v>
      </c>
      <c r="M142" s="474"/>
    </row>
    <row r="143" spans="1:13" x14ac:dyDescent="0.2">
      <c r="A143" s="533">
        <v>2017</v>
      </c>
      <c r="B143" s="533">
        <v>10</v>
      </c>
      <c r="C143" s="622">
        <v>0.41109183708882668</v>
      </c>
      <c r="D143" s="541">
        <v>162.07957117806501</v>
      </c>
      <c r="E143" s="620">
        <v>-225.98448980882901</v>
      </c>
      <c r="F143" s="539">
        <f t="shared" si="7"/>
        <v>12363.136379801876</v>
      </c>
      <c r="G143" s="535">
        <f t="shared" si="6"/>
        <v>12363.136379801876</v>
      </c>
      <c r="H143" s="619">
        <v>12363.136379801899</v>
      </c>
      <c r="I143" s="537">
        <f t="shared" si="8"/>
        <v>2.3646862246096134E-11</v>
      </c>
      <c r="J143" s="536">
        <v>1139.79587200737</v>
      </c>
      <c r="K143" s="534">
        <v>183.69531061428199</v>
      </c>
      <c r="L143" s="474">
        <f t="shared" si="9"/>
        <v>13686.627562423528</v>
      </c>
      <c r="M143" s="474"/>
    </row>
    <row r="144" spans="1:13" x14ac:dyDescent="0.2">
      <c r="A144" s="533">
        <v>2017</v>
      </c>
      <c r="B144" s="533">
        <v>11</v>
      </c>
      <c r="C144" s="622">
        <v>0.41109266741119072</v>
      </c>
      <c r="D144" s="541">
        <v>163.99606115224199</v>
      </c>
      <c r="E144" s="620">
        <v>-218.12040960792399</v>
      </c>
      <c r="F144" s="539">
        <f t="shared" si="7"/>
        <v>12403.6767114508</v>
      </c>
      <c r="G144" s="535">
        <f t="shared" si="6"/>
        <v>12403.6767114508</v>
      </c>
      <c r="H144" s="619">
        <v>12403.6767114508</v>
      </c>
      <c r="I144" s="537">
        <f t="shared" si="8"/>
        <v>0</v>
      </c>
      <c r="J144" s="536">
        <v>1135.92364160937</v>
      </c>
      <c r="K144" s="534">
        <v>182.580399426799</v>
      </c>
      <c r="L144" s="474">
        <f t="shared" si="9"/>
        <v>13722.180752486969</v>
      </c>
      <c r="M144" s="474"/>
    </row>
    <row r="145" spans="1:13" x14ac:dyDescent="0.2">
      <c r="A145" s="533">
        <v>2017</v>
      </c>
      <c r="B145" s="533">
        <v>12</v>
      </c>
      <c r="C145" s="622">
        <v>0.41102188800243061</v>
      </c>
      <c r="D145" s="541">
        <v>165.99226834123999</v>
      </c>
      <c r="E145" s="620">
        <v>-210.52999313260599</v>
      </c>
      <c r="F145" s="539">
        <f t="shared" si="7"/>
        <v>12436.990333592503</v>
      </c>
      <c r="G145" s="535">
        <f t="shared" si="6"/>
        <v>12436.990333592503</v>
      </c>
      <c r="H145" s="619">
        <v>12436.990333592499</v>
      </c>
      <c r="I145" s="537">
        <f t="shared" si="8"/>
        <v>0</v>
      </c>
      <c r="J145" s="536">
        <v>1133.8286590019</v>
      </c>
      <c r="K145" s="534">
        <v>182.518508333808</v>
      </c>
      <c r="L145" s="474">
        <f t="shared" si="9"/>
        <v>13753.33750092821</v>
      </c>
      <c r="M145" s="474">
        <f>AVERAGE(L134:L145)</f>
        <v>13496.180402321106</v>
      </c>
    </row>
    <row r="146" spans="1:13" x14ac:dyDescent="0.2">
      <c r="A146" s="533">
        <v>2018</v>
      </c>
      <c r="B146" s="533">
        <v>1</v>
      </c>
      <c r="C146" s="622">
        <v>0.41097119261197662</v>
      </c>
      <c r="D146" s="541">
        <v>167.80207585675899</v>
      </c>
      <c r="E146" s="620">
        <v>-203.203717103255</v>
      </c>
      <c r="F146" s="539">
        <f t="shared" si="7"/>
        <v>12469.201225693603</v>
      </c>
      <c r="G146" s="535">
        <f t="shared" si="6"/>
        <v>12469.201225693603</v>
      </c>
      <c r="H146" s="619">
        <v>12469.2012256936</v>
      </c>
      <c r="I146" s="537">
        <f t="shared" si="8"/>
        <v>0</v>
      </c>
      <c r="J146" s="536">
        <v>1140.25748338361</v>
      </c>
      <c r="K146" s="534">
        <v>182.74048963102501</v>
      </c>
      <c r="L146" s="474">
        <f t="shared" si="9"/>
        <v>13792.199198708238</v>
      </c>
      <c r="M146" s="476">
        <f>+M145/M133-1</f>
        <v>7.6117555430124106E-2</v>
      </c>
    </row>
    <row r="147" spans="1:13" x14ac:dyDescent="0.2">
      <c r="A147" s="533">
        <v>2018</v>
      </c>
      <c r="B147" s="533">
        <v>2</v>
      </c>
      <c r="C147" s="622">
        <v>0.41097626544925348</v>
      </c>
      <c r="D147" s="541">
        <v>169.154176309067</v>
      </c>
      <c r="E147" s="620">
        <v>-196.132389642802</v>
      </c>
      <c r="F147" s="539">
        <f t="shared" si="7"/>
        <v>12499.846524450069</v>
      </c>
      <c r="G147" s="535">
        <f t="shared" si="6"/>
        <v>12499.846524450069</v>
      </c>
      <c r="H147" s="619">
        <v>12499.8465244501</v>
      </c>
      <c r="I147" s="537">
        <f t="shared" si="8"/>
        <v>3.092281986027956E-11</v>
      </c>
      <c r="J147" s="536">
        <v>1140.2807950410499</v>
      </c>
      <c r="K147" s="534">
        <v>182.96299374420099</v>
      </c>
      <c r="L147" s="474">
        <f t="shared" si="9"/>
        <v>13823.09031323532</v>
      </c>
      <c r="M147" s="474"/>
    </row>
    <row r="148" spans="1:13" x14ac:dyDescent="0.2">
      <c r="A148" s="533">
        <v>2018</v>
      </c>
      <c r="B148" s="533">
        <v>3</v>
      </c>
      <c r="C148" s="622">
        <v>0.41096985135720493</v>
      </c>
      <c r="D148" s="541">
        <v>169.93362237880501</v>
      </c>
      <c r="E148" s="620">
        <v>-189.30713874416099</v>
      </c>
      <c r="F148" s="539">
        <f t="shared" si="7"/>
        <v>12519.178022284666</v>
      </c>
      <c r="G148" s="535">
        <f t="shared" si="6"/>
        <v>12519.178022284666</v>
      </c>
      <c r="H148" s="619">
        <v>12519.178022284699</v>
      </c>
      <c r="I148" s="537">
        <f t="shared" si="8"/>
        <v>3.2741809263825417E-11</v>
      </c>
      <c r="J148" s="536">
        <v>1137.1695897868001</v>
      </c>
      <c r="K148" s="534">
        <v>183.06714845002</v>
      </c>
      <c r="L148" s="474">
        <f t="shared" si="9"/>
        <v>13839.414760521486</v>
      </c>
      <c r="M148" s="474"/>
    </row>
    <row r="149" spans="1:13" x14ac:dyDescent="0.2">
      <c r="A149" s="533">
        <v>2018</v>
      </c>
      <c r="B149" s="533">
        <v>4</v>
      </c>
      <c r="C149" s="622">
        <v>0.4110216171636864</v>
      </c>
      <c r="D149" s="541">
        <v>169.983829721642</v>
      </c>
      <c r="E149" s="620">
        <v>-182.719401139035</v>
      </c>
      <c r="F149" s="539">
        <f t="shared" si="7"/>
        <v>12532.625186330717</v>
      </c>
      <c r="G149" s="535">
        <f t="shared" si="6"/>
        <v>12532.625186330717</v>
      </c>
      <c r="H149" s="619">
        <v>12532.625186330701</v>
      </c>
      <c r="I149" s="537">
        <f t="shared" si="8"/>
        <v>-1.6370904631912708E-11</v>
      </c>
      <c r="J149" s="536">
        <v>1131.72516586401</v>
      </c>
      <c r="K149" s="534">
        <v>182.43058707062801</v>
      </c>
      <c r="L149" s="474">
        <f t="shared" si="9"/>
        <v>13846.780939265354</v>
      </c>
      <c r="M149" s="474"/>
    </row>
    <row r="150" spans="1:13" x14ac:dyDescent="0.2">
      <c r="A150" s="533">
        <v>2018</v>
      </c>
      <c r="B150" s="533">
        <v>5</v>
      </c>
      <c r="C150" s="622">
        <v>0.41103995124651804</v>
      </c>
      <c r="D150" s="541">
        <v>169.21996943343501</v>
      </c>
      <c r="E150" s="620">
        <v>-176.36091155404401</v>
      </c>
      <c r="F150" s="539">
        <f t="shared" si="7"/>
        <v>12528.125351269571</v>
      </c>
      <c r="G150" s="535">
        <f t="shared" si="6"/>
        <v>12528.125351269571</v>
      </c>
      <c r="H150" s="619">
        <v>12528.1253512696</v>
      </c>
      <c r="I150" s="537">
        <f t="shared" si="8"/>
        <v>2.9103830456733704E-11</v>
      </c>
      <c r="J150" s="536">
        <v>1131.63959337404</v>
      </c>
      <c r="K150" s="534">
        <v>182.16093804330001</v>
      </c>
      <c r="L150" s="474">
        <f t="shared" si="9"/>
        <v>13841.925882686912</v>
      </c>
      <c r="M150" s="474"/>
    </row>
    <row r="151" spans="1:13" x14ac:dyDescent="0.2">
      <c r="A151" s="533">
        <v>2018</v>
      </c>
      <c r="B151" s="533">
        <v>6</v>
      </c>
      <c r="C151" s="622">
        <v>0.41105259371181968</v>
      </c>
      <c r="D151" s="541">
        <v>167.66325453252099</v>
      </c>
      <c r="E151" s="620">
        <v>-170.223692340734</v>
      </c>
      <c r="F151" s="539">
        <f t="shared" si="7"/>
        <v>12509.26554194663</v>
      </c>
      <c r="G151" s="535">
        <f t="shared" si="6"/>
        <v>12509.26554194663</v>
      </c>
      <c r="H151" s="619">
        <v>12509.265541946599</v>
      </c>
      <c r="I151" s="537">
        <f t="shared" si="8"/>
        <v>-3.092281986027956E-11</v>
      </c>
      <c r="J151" s="536">
        <v>1131.12720446448</v>
      </c>
      <c r="K151" s="534">
        <v>182.15732720805099</v>
      </c>
      <c r="L151" s="474">
        <f t="shared" si="9"/>
        <v>13822.550073619161</v>
      </c>
      <c r="M151" s="474"/>
    </row>
    <row r="152" spans="1:13" x14ac:dyDescent="0.2">
      <c r="A152" s="533">
        <v>2018</v>
      </c>
      <c r="B152" s="533">
        <v>7</v>
      </c>
      <c r="C152" s="622">
        <v>0.41102893216029163</v>
      </c>
      <c r="D152" s="541">
        <v>166.02040243605799</v>
      </c>
      <c r="E152" s="620">
        <v>-164.300043466446</v>
      </c>
      <c r="F152" s="539">
        <f t="shared" si="7"/>
        <v>12484.515825932962</v>
      </c>
      <c r="G152" s="535">
        <f t="shared" si="6"/>
        <v>12484.515825932962</v>
      </c>
      <c r="H152" s="619">
        <v>12484.515825933</v>
      </c>
      <c r="I152" s="537">
        <f t="shared" si="8"/>
        <v>3.8198777474462986E-11</v>
      </c>
      <c r="J152" s="536">
        <v>1126.1132042298</v>
      </c>
      <c r="K152" s="534">
        <v>182.956627039598</v>
      </c>
      <c r="L152" s="474">
        <f t="shared" si="9"/>
        <v>13793.58565720236</v>
      </c>
      <c r="M152" s="474"/>
    </row>
    <row r="153" spans="1:13" x14ac:dyDescent="0.2">
      <c r="A153" s="533">
        <v>2018</v>
      </c>
      <c r="B153" s="533">
        <v>8</v>
      </c>
      <c r="C153" s="622">
        <v>0.41100026814137314</v>
      </c>
      <c r="D153" s="541">
        <v>164.551496983747</v>
      </c>
      <c r="E153" s="620">
        <v>-158.58253285354999</v>
      </c>
      <c r="F153" s="539">
        <f t="shared" si="7"/>
        <v>12461.936636664281</v>
      </c>
      <c r="G153" s="535">
        <f t="shared" si="6"/>
        <v>12461.936636664281</v>
      </c>
      <c r="H153" s="619">
        <v>12461.936636664301</v>
      </c>
      <c r="I153" s="537">
        <f t="shared" si="8"/>
        <v>2.0008883439004421E-11</v>
      </c>
      <c r="J153" s="536">
        <v>1123.60951380546</v>
      </c>
      <c r="K153" s="534">
        <v>182.94491568653899</v>
      </c>
      <c r="L153" s="474">
        <f t="shared" si="9"/>
        <v>13768.491066156279</v>
      </c>
      <c r="M153" s="474"/>
    </row>
    <row r="154" spans="1:13" x14ac:dyDescent="0.2">
      <c r="A154" s="533">
        <v>2018</v>
      </c>
      <c r="B154" s="533">
        <v>9</v>
      </c>
      <c r="C154" s="622">
        <v>0.41095641943429712</v>
      </c>
      <c r="D154" s="541">
        <v>163.91321200815699</v>
      </c>
      <c r="E154" s="620">
        <v>-153.06398705477301</v>
      </c>
      <c r="F154" s="539">
        <f t="shared" si="7"/>
        <v>12451.517111472405</v>
      </c>
      <c r="G154" s="535">
        <f t="shared" si="6"/>
        <v>12451.517111472405</v>
      </c>
      <c r="H154" s="619">
        <v>12451.5171114724</v>
      </c>
      <c r="I154" s="537">
        <f t="shared" si="8"/>
        <v>0</v>
      </c>
      <c r="J154" s="536">
        <v>1123.4435843208801</v>
      </c>
      <c r="K154" s="534">
        <v>182.71348838953801</v>
      </c>
      <c r="L154" s="474">
        <f t="shared" si="9"/>
        <v>13757.674184182823</v>
      </c>
      <c r="M154" s="474"/>
    </row>
    <row r="155" spans="1:13" x14ac:dyDescent="0.2">
      <c r="A155" s="533">
        <v>2018</v>
      </c>
      <c r="B155" s="533">
        <v>10</v>
      </c>
      <c r="C155" s="622">
        <v>0.41089000394122888</v>
      </c>
      <c r="D155" s="541">
        <v>163.788377887373</v>
      </c>
      <c r="E155" s="620">
        <v>-147.73748225310399</v>
      </c>
      <c r="F155" s="539">
        <f t="shared" si="7"/>
        <v>12447.015881717598</v>
      </c>
      <c r="G155" s="535">
        <f t="shared" si="6"/>
        <v>12447.015881717598</v>
      </c>
      <c r="H155" s="619">
        <v>12447.0158817176</v>
      </c>
      <c r="I155" s="537">
        <f t="shared" si="8"/>
        <v>0</v>
      </c>
      <c r="J155" s="536">
        <v>1116.7689516282001</v>
      </c>
      <c r="K155" s="534">
        <v>182.28101381717599</v>
      </c>
      <c r="L155" s="474">
        <f t="shared" si="9"/>
        <v>13746.065847162974</v>
      </c>
      <c r="M155" s="474"/>
    </row>
    <row r="156" spans="1:13" x14ac:dyDescent="0.2">
      <c r="A156" s="533">
        <v>2018</v>
      </c>
      <c r="B156" s="533">
        <v>11</v>
      </c>
      <c r="C156" s="622">
        <v>0.41083345802375426</v>
      </c>
      <c r="D156" s="541">
        <v>163.73991009155301</v>
      </c>
      <c r="E156" s="620">
        <v>-142.59633557484599</v>
      </c>
      <c r="F156" s="539">
        <f t="shared" si="7"/>
        <v>12444.772581379772</v>
      </c>
      <c r="G156" s="535">
        <f t="shared" si="6"/>
        <v>12444.772581379772</v>
      </c>
      <c r="H156" s="619">
        <v>12444.772581379801</v>
      </c>
      <c r="I156" s="537">
        <f t="shared" si="8"/>
        <v>2.9103830456733704E-11</v>
      </c>
      <c r="J156" s="536">
        <v>1112.8967212302</v>
      </c>
      <c r="K156" s="534">
        <v>181.20578398086599</v>
      </c>
      <c r="L156" s="474">
        <f t="shared" si="9"/>
        <v>13738.875086590837</v>
      </c>
      <c r="M156" s="474"/>
    </row>
    <row r="157" spans="1:13" x14ac:dyDescent="0.2">
      <c r="A157" s="533">
        <v>2018</v>
      </c>
      <c r="B157" s="533">
        <v>12</v>
      </c>
      <c r="C157" s="622">
        <v>0.41076504720334284</v>
      </c>
      <c r="D157" s="541">
        <v>163.43005582693399</v>
      </c>
      <c r="E157" s="620">
        <v>-137.63409670498001</v>
      </c>
      <c r="F157" s="539">
        <f t="shared" si="7"/>
        <v>12436.530283543976</v>
      </c>
      <c r="G157" s="535">
        <f t="shared" si="6"/>
        <v>12436.530283543976</v>
      </c>
      <c r="H157" s="619">
        <v>12436.530283544</v>
      </c>
      <c r="I157" s="537">
        <f t="shared" si="8"/>
        <v>2.3646862246096134E-11</v>
      </c>
      <c r="J157" s="536">
        <v>1110.80173862273</v>
      </c>
      <c r="K157" s="534">
        <v>181.174779692447</v>
      </c>
      <c r="L157" s="474">
        <f t="shared" si="9"/>
        <v>13728.506801859154</v>
      </c>
      <c r="M157" s="474">
        <f>AVERAGE(L146:L157)</f>
        <v>13791.596650932574</v>
      </c>
    </row>
    <row r="158" spans="1:13" x14ac:dyDescent="0.2">
      <c r="A158" s="533">
        <v>2019</v>
      </c>
      <c r="B158" s="533">
        <v>1</v>
      </c>
      <c r="C158" s="622">
        <v>0.41071626842021963</v>
      </c>
      <c r="D158" s="541">
        <v>163.03392504805299</v>
      </c>
      <c r="E158" s="620">
        <v>-132.844539794312</v>
      </c>
      <c r="F158" s="539">
        <f t="shared" si="7"/>
        <v>12428.926347076469</v>
      </c>
      <c r="G158" s="535">
        <f t="shared" si="6"/>
        <v>12428.926347076469</v>
      </c>
      <c r="H158" s="619">
        <v>12428.9263470765</v>
      </c>
      <c r="I158" s="537">
        <f t="shared" si="8"/>
        <v>3.092281986027956E-11</v>
      </c>
      <c r="J158" s="536">
        <v>1117.23056300444</v>
      </c>
      <c r="K158" s="534">
        <v>181.424930988326</v>
      </c>
      <c r="L158" s="474">
        <f t="shared" si="9"/>
        <v>13727.581841069235</v>
      </c>
      <c r="M158" s="476">
        <f>+M157/M145-1</f>
        <v>2.1888878171831605E-2</v>
      </c>
    </row>
    <row r="159" spans="1:13" x14ac:dyDescent="0.2">
      <c r="A159" s="533">
        <v>2019</v>
      </c>
      <c r="B159" s="533">
        <v>2</v>
      </c>
      <c r="C159" s="622">
        <v>0.41067529061730818</v>
      </c>
      <c r="D159" s="541">
        <v>162.85595284895899</v>
      </c>
      <c r="E159" s="620">
        <v>-128.221655648244</v>
      </c>
      <c r="F159" s="539">
        <f t="shared" si="7"/>
        <v>12425.769462997796</v>
      </c>
      <c r="G159" s="535">
        <f t="shared" si="6"/>
        <v>12425.769462997796</v>
      </c>
      <c r="H159" s="619">
        <v>12425.7694629978</v>
      </c>
      <c r="I159" s="537">
        <f t="shared" si="8"/>
        <v>0</v>
      </c>
      <c r="J159" s="536">
        <v>1117.25387466188</v>
      </c>
      <c r="K159" s="534">
        <v>181.67503258994299</v>
      </c>
      <c r="L159" s="474">
        <f t="shared" si="9"/>
        <v>13724.698370249618</v>
      </c>
      <c r="M159" s="474"/>
    </row>
    <row r="160" spans="1:13" x14ac:dyDescent="0.2">
      <c r="A160" s="533">
        <v>2019</v>
      </c>
      <c r="B160" s="533">
        <v>3</v>
      </c>
      <c r="C160" s="622">
        <v>0.41058938105448944</v>
      </c>
      <c r="D160" s="541">
        <v>163.079364739158</v>
      </c>
      <c r="E160" s="620">
        <v>-123.759644187352</v>
      </c>
      <c r="F160" s="539">
        <f t="shared" si="7"/>
        <v>12424.062128700523</v>
      </c>
      <c r="G160" s="535">
        <f t="shared" si="6"/>
        <v>12424.062128700523</v>
      </c>
      <c r="H160" s="619">
        <v>12424.0621287005</v>
      </c>
      <c r="I160" s="537">
        <f t="shared" si="8"/>
        <v>-2.3646862246096134E-11</v>
      </c>
      <c r="J160" s="536">
        <v>1114.1426694076299</v>
      </c>
      <c r="K160" s="534">
        <v>181.80704134373201</v>
      </c>
      <c r="L160" s="474">
        <f t="shared" si="9"/>
        <v>13720.011839451885</v>
      </c>
      <c r="M160" s="474"/>
    </row>
    <row r="161" spans="1:13" x14ac:dyDescent="0.2">
      <c r="A161" s="533">
        <v>2019</v>
      </c>
      <c r="B161" s="533">
        <v>4</v>
      </c>
      <c r="C161" s="622">
        <v>0.4105249422519216</v>
      </c>
      <c r="D161" s="541">
        <v>163.496321012929</v>
      </c>
      <c r="E161" s="620">
        <v>-119.452907170362</v>
      </c>
      <c r="F161" s="539">
        <f t="shared" si="7"/>
        <v>12427.980788461886</v>
      </c>
      <c r="G161" s="535">
        <f t="shared" si="6"/>
        <v>12427.980788461886</v>
      </c>
      <c r="H161" s="619">
        <v>12427.9807884619</v>
      </c>
      <c r="I161" s="537">
        <f t="shared" si="8"/>
        <v>1.4551915228366852E-11</v>
      </c>
      <c r="J161" s="536">
        <v>1108.6982454848401</v>
      </c>
      <c r="K161" s="534">
        <v>181.20273559657701</v>
      </c>
      <c r="L161" s="474">
        <f t="shared" si="9"/>
        <v>13717.881769543303</v>
      </c>
      <c r="M161" s="474"/>
    </row>
    <row r="162" spans="1:13" x14ac:dyDescent="0.2">
      <c r="A162" s="533">
        <v>2019</v>
      </c>
      <c r="B162" s="533">
        <v>5</v>
      </c>
      <c r="C162" s="622">
        <v>0.41042831227746668</v>
      </c>
      <c r="D162" s="541">
        <v>163.835953846156</v>
      </c>
      <c r="E162" s="620">
        <v>-115.296041170339</v>
      </c>
      <c r="F162" s="539">
        <f t="shared" si="7"/>
        <v>12426.700248522266</v>
      </c>
      <c r="G162" s="535">
        <f t="shared" si="6"/>
        <v>12426.700248522266</v>
      </c>
      <c r="H162" s="619">
        <v>12426.7002485223</v>
      </c>
      <c r="I162" s="537">
        <f t="shared" si="8"/>
        <v>3.4560798667371273E-11</v>
      </c>
      <c r="J162" s="536">
        <v>1108.6126729948701</v>
      </c>
      <c r="K162" s="534">
        <v>180.96213370025399</v>
      </c>
      <c r="L162" s="474">
        <f t="shared" si="9"/>
        <v>13716.275055217389</v>
      </c>
      <c r="M162" s="474"/>
    </row>
    <row r="163" spans="1:13" x14ac:dyDescent="0.2">
      <c r="A163" s="533">
        <v>2019</v>
      </c>
      <c r="B163" s="533">
        <v>6</v>
      </c>
      <c r="C163" s="622">
        <v>0.41033148990695206</v>
      </c>
      <c r="D163" s="541">
        <v>163.86142175907</v>
      </c>
      <c r="E163" s="620">
        <v>-111.283830795292</v>
      </c>
      <c r="F163" s="539">
        <f t="shared" si="7"/>
        <v>12419.911995030794</v>
      </c>
      <c r="G163" s="535">
        <f t="shared" si="6"/>
        <v>12419.911995030794</v>
      </c>
      <c r="H163" s="619">
        <v>12419.9119950308</v>
      </c>
      <c r="I163" s="537">
        <f t="shared" si="8"/>
        <v>0</v>
      </c>
      <c r="J163" s="536">
        <v>1108.10028408531</v>
      </c>
      <c r="K163" s="534">
        <v>180.98519002076901</v>
      </c>
      <c r="L163" s="474">
        <f t="shared" si="9"/>
        <v>13708.997469136873</v>
      </c>
      <c r="M163" s="474"/>
    </row>
    <row r="164" spans="1:13" x14ac:dyDescent="0.2">
      <c r="A164" s="533">
        <v>2019</v>
      </c>
      <c r="B164" s="533">
        <v>7</v>
      </c>
      <c r="C164" s="622">
        <v>0.41023372020082366</v>
      </c>
      <c r="D164" s="541">
        <v>163.69837995094599</v>
      </c>
      <c r="E164" s="620">
        <v>-107.411242144721</v>
      </c>
      <c r="F164" s="539">
        <f t="shared" si="7"/>
        <v>12409.669584487172</v>
      </c>
      <c r="G164" s="535">
        <f t="shared" si="6"/>
        <v>12409.669584487172</v>
      </c>
      <c r="H164" s="619">
        <v>12409.669584487199</v>
      </c>
      <c r="I164" s="537">
        <f t="shared" si="8"/>
        <v>2.7284841053187847E-11</v>
      </c>
      <c r="J164" s="536">
        <v>1103.08628385063</v>
      </c>
      <c r="K164" s="534">
        <v>181.80552799095801</v>
      </c>
      <c r="L164" s="474">
        <f t="shared" si="9"/>
        <v>13694.56139632876</v>
      </c>
      <c r="M164" s="474"/>
    </row>
    <row r="165" spans="1:13" x14ac:dyDescent="0.2">
      <c r="A165" s="533">
        <v>2019</v>
      </c>
      <c r="B165" s="533">
        <v>8</v>
      </c>
      <c r="C165" s="622">
        <v>0.41016823329032509</v>
      </c>
      <c r="D165" s="541">
        <v>163.48301612052899</v>
      </c>
      <c r="E165" s="620">
        <v>-103.673416493855</v>
      </c>
      <c r="F165" s="539">
        <f t="shared" si="7"/>
        <v>12402.14842494903</v>
      </c>
      <c r="G165" s="535">
        <f t="shared" si="6"/>
        <v>12402.14842494903</v>
      </c>
      <c r="H165" s="619">
        <v>12402.148424949</v>
      </c>
      <c r="I165" s="537">
        <f t="shared" si="8"/>
        <v>-2.9103830456733704E-11</v>
      </c>
      <c r="J165" s="536">
        <v>1100.58259342629</v>
      </c>
      <c r="K165" s="534">
        <v>181.81950307060501</v>
      </c>
      <c r="L165" s="474">
        <f t="shared" si="9"/>
        <v>13684.550521445924</v>
      </c>
      <c r="M165" s="474"/>
    </row>
    <row r="166" spans="1:13" x14ac:dyDescent="0.2">
      <c r="A166" s="533">
        <v>2019</v>
      </c>
      <c r="B166" s="533">
        <v>9</v>
      </c>
      <c r="C166" s="622">
        <v>0.41007818292869097</v>
      </c>
      <c r="D166" s="541">
        <v>163.38365972840899</v>
      </c>
      <c r="E166" s="620">
        <v>-100.065664197673</v>
      </c>
      <c r="F166" s="539">
        <f t="shared" si="7"/>
        <v>12393.619421249061</v>
      </c>
      <c r="G166" s="535">
        <f t="shared" si="6"/>
        <v>12393.619421249061</v>
      </c>
      <c r="H166" s="619">
        <v>12393.619421249099</v>
      </c>
      <c r="I166" s="537">
        <f t="shared" si="8"/>
        <v>3.8198777474462986E-11</v>
      </c>
      <c r="J166" s="536">
        <v>1100.4166639417101</v>
      </c>
      <c r="K166" s="534">
        <v>181.614525085092</v>
      </c>
      <c r="L166" s="474">
        <f t="shared" si="9"/>
        <v>13675.650610275863</v>
      </c>
      <c r="M166" s="474"/>
    </row>
    <row r="167" spans="1:13" x14ac:dyDescent="0.2">
      <c r="A167" s="533">
        <v>2019</v>
      </c>
      <c r="B167" s="533">
        <v>10</v>
      </c>
      <c r="C167" s="622">
        <v>0.4098976225505776</v>
      </c>
      <c r="D167" s="541">
        <v>163.438994201984</v>
      </c>
      <c r="E167" s="620">
        <v>-96.583458807066606</v>
      </c>
      <c r="F167" s="539">
        <f t="shared" si="7"/>
        <v>12377.093533766472</v>
      </c>
      <c r="G167" s="535">
        <f t="shared" si="6"/>
        <v>12377.093533766472</v>
      </c>
      <c r="H167" s="619">
        <v>12377.0935337665</v>
      </c>
      <c r="I167" s="537">
        <f t="shared" si="8"/>
        <v>2.7284841053187847E-11</v>
      </c>
      <c r="J167" s="536">
        <v>1093.7420312490301</v>
      </c>
      <c r="K167" s="534">
        <v>181.20907610509801</v>
      </c>
      <c r="L167" s="474">
        <f t="shared" si="9"/>
        <v>13652.044641120599</v>
      </c>
      <c r="M167" s="474"/>
    </row>
    <row r="168" spans="1:13" x14ac:dyDescent="0.2">
      <c r="A168" s="533">
        <v>2019</v>
      </c>
      <c r="B168" s="533">
        <v>11</v>
      </c>
      <c r="C168" s="622">
        <v>0.40962417690066261</v>
      </c>
      <c r="D168" s="541">
        <v>163.66200897969699</v>
      </c>
      <c r="E168" s="620">
        <v>-93.222431389724093</v>
      </c>
      <c r="F168" s="539">
        <f t="shared" si="7"/>
        <v>12352.520369967959</v>
      </c>
      <c r="G168" s="535">
        <f t="shared" ref="G168:G231" si="10">+F168</f>
        <v>12352.520369967959</v>
      </c>
      <c r="H168" s="619">
        <v>12352.520369968001</v>
      </c>
      <c r="I168" s="537">
        <f t="shared" si="8"/>
        <v>4.1836756281554699E-11</v>
      </c>
      <c r="J168" s="536">
        <v>1089.86980085103</v>
      </c>
      <c r="K168" s="534">
        <v>180.16392194800801</v>
      </c>
      <c r="L168" s="474">
        <f t="shared" si="9"/>
        <v>13622.554092766997</v>
      </c>
      <c r="M168" s="474"/>
    </row>
    <row r="169" spans="1:13" x14ac:dyDescent="0.2">
      <c r="A169" s="533">
        <v>2019</v>
      </c>
      <c r="B169" s="533">
        <v>12</v>
      </c>
      <c r="C169" s="622">
        <v>0.40936259911007655</v>
      </c>
      <c r="D169" s="541">
        <v>164.06431241637199</v>
      </c>
      <c r="E169" s="620">
        <v>-89.978365048747904</v>
      </c>
      <c r="F169" s="539">
        <f t="shared" si="7"/>
        <v>12332.255032702411</v>
      </c>
      <c r="G169" s="535">
        <f t="shared" si="10"/>
        <v>12332.255032702411</v>
      </c>
      <c r="H169" s="619">
        <v>12332.2550327024</v>
      </c>
      <c r="I169" s="537">
        <f t="shared" si="8"/>
        <v>0</v>
      </c>
      <c r="J169" s="536">
        <v>1087.77481824356</v>
      </c>
      <c r="K169" s="534">
        <v>180.15632768971301</v>
      </c>
      <c r="L169" s="474">
        <f t="shared" si="9"/>
        <v>13600.186178635684</v>
      </c>
      <c r="M169" s="474">
        <f>AVERAGE(L158:L169)</f>
        <v>13687.082815436845</v>
      </c>
    </row>
    <row r="170" spans="1:13" x14ac:dyDescent="0.2">
      <c r="A170" s="533">
        <v>2020</v>
      </c>
      <c r="B170" s="533">
        <v>1</v>
      </c>
      <c r="C170" s="622">
        <v>0.40928095690878513</v>
      </c>
      <c r="D170" s="541">
        <v>164.55641443125799</v>
      </c>
      <c r="E170" s="620">
        <v>-86.847189631844202</v>
      </c>
      <c r="F170" s="539">
        <f t="shared" si="7"/>
        <v>12334.279639480174</v>
      </c>
      <c r="G170" s="535">
        <f t="shared" si="10"/>
        <v>12334.279639480174</v>
      </c>
      <c r="H170" s="619">
        <v>12334.279639480201</v>
      </c>
      <c r="I170" s="537">
        <f t="shared" si="8"/>
        <v>2.7284841053187847E-11</v>
      </c>
      <c r="J170" s="536">
        <v>1094.20364262527</v>
      </c>
      <c r="K170" s="534">
        <v>180.427829867512</v>
      </c>
      <c r="L170" s="474">
        <f t="shared" si="9"/>
        <v>13608.911111972955</v>
      </c>
      <c r="M170" s="476">
        <f>+M169/M157-1</f>
        <v>-7.5780809242751435E-3</v>
      </c>
    </row>
    <row r="171" spans="1:13" x14ac:dyDescent="0.2">
      <c r="A171" s="533">
        <v>2020</v>
      </c>
      <c r="B171" s="533">
        <v>2</v>
      </c>
      <c r="C171" s="622">
        <v>0.40946568653027909</v>
      </c>
      <c r="D171" s="541">
        <v>165.01869881868001</v>
      </c>
      <c r="E171" s="620">
        <v>-83.824976624813601</v>
      </c>
      <c r="F171" s="539">
        <f t="shared" si="7"/>
        <v>12366.593073627451</v>
      </c>
      <c r="G171" s="535">
        <f t="shared" si="10"/>
        <v>12366.593073627451</v>
      </c>
      <c r="H171" s="619">
        <v>12366.5930736275</v>
      </c>
      <c r="I171" s="537">
        <f t="shared" si="8"/>
        <v>4.9112713895738125E-11</v>
      </c>
      <c r="J171" s="536">
        <v>1094.22695428271</v>
      </c>
      <c r="K171" s="534">
        <v>180.69884842848199</v>
      </c>
      <c r="L171" s="474">
        <f t="shared" si="9"/>
        <v>13641.518876338643</v>
      </c>
      <c r="M171" s="474"/>
    </row>
    <row r="172" spans="1:13" x14ac:dyDescent="0.2">
      <c r="A172" s="533">
        <v>2020</v>
      </c>
      <c r="B172" s="533">
        <v>3</v>
      </c>
      <c r="C172" s="622">
        <v>0.40969436175096396</v>
      </c>
      <c r="D172" s="541">
        <v>165.40147266448801</v>
      </c>
      <c r="E172" s="620">
        <v>-80.907934222597802</v>
      </c>
      <c r="F172" s="539">
        <f t="shared" si="7"/>
        <v>12402.548280486113</v>
      </c>
      <c r="G172" s="535">
        <f t="shared" si="10"/>
        <v>12402.548280486113</v>
      </c>
      <c r="H172" s="619">
        <v>12402.5482804861</v>
      </c>
      <c r="I172" s="537">
        <f t="shared" si="8"/>
        <v>0</v>
      </c>
      <c r="J172" s="536">
        <v>1091.11574902846</v>
      </c>
      <c r="K172" s="534">
        <v>180.851968595741</v>
      </c>
      <c r="L172" s="474">
        <f t="shared" si="9"/>
        <v>13674.515998110313</v>
      </c>
      <c r="M172" s="474"/>
    </row>
    <row r="173" spans="1:13" x14ac:dyDescent="0.2">
      <c r="A173" s="533">
        <v>2020</v>
      </c>
      <c r="B173" s="533">
        <v>4</v>
      </c>
      <c r="C173" s="622">
        <v>0.40982923303387236</v>
      </c>
      <c r="D173" s="541">
        <v>165.68587251979901</v>
      </c>
      <c r="E173" s="620">
        <v>-78.092402571930506</v>
      </c>
      <c r="F173" s="539">
        <f t="shared" si="7"/>
        <v>12425.846428150493</v>
      </c>
      <c r="G173" s="535">
        <f t="shared" si="10"/>
        <v>12425.846428150493</v>
      </c>
      <c r="H173" s="619">
        <v>12425.8464281505</v>
      </c>
      <c r="I173" s="537">
        <f t="shared" si="8"/>
        <v>0</v>
      </c>
      <c r="J173" s="536">
        <v>1085.6713251056699</v>
      </c>
      <c r="K173" s="534">
        <v>180.272110354012</v>
      </c>
      <c r="L173" s="474">
        <f t="shared" si="9"/>
        <v>13691.789863610175</v>
      </c>
      <c r="M173" s="474"/>
    </row>
    <row r="174" spans="1:13" x14ac:dyDescent="0.2">
      <c r="A174" s="533">
        <v>2020</v>
      </c>
      <c r="B174" s="533">
        <v>5</v>
      </c>
      <c r="C174" s="622">
        <v>0.40965272455133678</v>
      </c>
      <c r="D174" s="541">
        <v>165.918013950747</v>
      </c>
      <c r="E174" s="620">
        <v>-75.3748491795359</v>
      </c>
      <c r="F174" s="539">
        <f t="shared" si="7"/>
        <v>12412.031673195252</v>
      </c>
      <c r="G174" s="535">
        <f t="shared" si="10"/>
        <v>12412.031673195252</v>
      </c>
      <c r="H174" s="619">
        <v>12412.031673195301</v>
      </c>
      <c r="I174" s="537">
        <f t="shared" si="8"/>
        <v>4.9112713895738125E-11</v>
      </c>
      <c r="J174" s="536">
        <v>1085.5857526156999</v>
      </c>
      <c r="K174" s="534">
        <v>180.05352414436501</v>
      </c>
      <c r="L174" s="474">
        <f t="shared" si="9"/>
        <v>13677.670949955316</v>
      </c>
      <c r="M174" s="474"/>
    </row>
    <row r="175" spans="1:13" x14ac:dyDescent="0.2">
      <c r="A175" s="533">
        <v>2020</v>
      </c>
      <c r="B175" s="533">
        <v>6</v>
      </c>
      <c r="C175" s="622">
        <v>0.40927864340271508</v>
      </c>
      <c r="D175" s="541">
        <v>166.11910496998701</v>
      </c>
      <c r="E175" s="620">
        <v>-72.751864480103904</v>
      </c>
      <c r="F175" s="539">
        <f t="shared" si="7"/>
        <v>12374.671952265438</v>
      </c>
      <c r="G175" s="535">
        <f t="shared" si="10"/>
        <v>12374.671952265438</v>
      </c>
      <c r="H175" s="619">
        <v>12374.6719522654</v>
      </c>
      <c r="I175" s="537">
        <f t="shared" si="8"/>
        <v>-3.8198777474462986E-11</v>
      </c>
      <c r="J175" s="536">
        <v>1085.0733637061401</v>
      </c>
      <c r="K175" s="534">
        <v>180.096792297359</v>
      </c>
      <c r="L175" s="474">
        <f t="shared" si="9"/>
        <v>13639.842108268938</v>
      </c>
      <c r="M175" s="474"/>
    </row>
    <row r="176" spans="1:13" x14ac:dyDescent="0.2">
      <c r="A176" s="533">
        <v>2020</v>
      </c>
      <c r="B176" s="533">
        <v>7</v>
      </c>
      <c r="C176" s="622">
        <v>0.40886724975549071</v>
      </c>
      <c r="D176" s="541">
        <v>166.314190270387</v>
      </c>
      <c r="E176" s="620">
        <v>-70.220157558444001</v>
      </c>
      <c r="F176" s="539">
        <f t="shared" si="7"/>
        <v>12332.789830145957</v>
      </c>
      <c r="G176" s="535">
        <f t="shared" si="10"/>
        <v>12332.789830145957</v>
      </c>
      <c r="H176" s="619">
        <v>12332.789830146001</v>
      </c>
      <c r="I176" s="537">
        <f t="shared" si="8"/>
        <v>4.3655745685100555E-11</v>
      </c>
      <c r="J176" s="536">
        <v>1080.0593634714601</v>
      </c>
      <c r="K176" s="534">
        <v>180.93307570011001</v>
      </c>
      <c r="L176" s="474">
        <f t="shared" si="9"/>
        <v>13593.782269317528</v>
      </c>
      <c r="M176" s="474"/>
    </row>
    <row r="177" spans="1:13" x14ac:dyDescent="0.2">
      <c r="A177" s="533">
        <v>2020</v>
      </c>
      <c r="B177" s="533">
        <v>8</v>
      </c>
      <c r="C177" s="622">
        <v>0.40855306069798408</v>
      </c>
      <c r="D177" s="541">
        <v>166.59341910255199</v>
      </c>
      <c r="E177" s="620">
        <v>-67.776552020615796</v>
      </c>
      <c r="F177" s="539">
        <f t="shared" si="7"/>
        <v>12303.527786851942</v>
      </c>
      <c r="G177" s="535">
        <f t="shared" si="10"/>
        <v>12303.527786851942</v>
      </c>
      <c r="H177" s="619">
        <v>12303.527786851901</v>
      </c>
      <c r="I177" s="537">
        <f t="shared" si="8"/>
        <v>-4.1836756281554699E-11</v>
      </c>
      <c r="J177" s="536">
        <v>1077.5556730471201</v>
      </c>
      <c r="K177" s="534">
        <v>180.96651929298901</v>
      </c>
      <c r="L177" s="474">
        <f t="shared" si="9"/>
        <v>13562.049979192052</v>
      </c>
      <c r="M177" s="474"/>
    </row>
    <row r="178" spans="1:13" x14ac:dyDescent="0.2">
      <c r="A178" s="533">
        <v>2020</v>
      </c>
      <c r="B178" s="533">
        <v>9</v>
      </c>
      <c r="C178" s="622">
        <v>0.40831741842773922</v>
      </c>
      <c r="D178" s="541">
        <v>166.95810787469799</v>
      </c>
      <c r="E178" s="620">
        <v>-65.417982008652004</v>
      </c>
      <c r="F178" s="539">
        <f t="shared" si="7"/>
        <v>12284.746572956556</v>
      </c>
      <c r="G178" s="535">
        <f t="shared" si="10"/>
        <v>12284.746572956556</v>
      </c>
      <c r="H178" s="619">
        <v>12284.746572956599</v>
      </c>
      <c r="I178" s="537">
        <f t="shared" si="8"/>
        <v>4.3655745685100555E-11</v>
      </c>
      <c r="J178" s="536">
        <v>1077.3897435625399</v>
      </c>
      <c r="K178" s="534">
        <v>180.78158802928101</v>
      </c>
      <c r="L178" s="474">
        <f t="shared" si="9"/>
        <v>13542.917904548376</v>
      </c>
      <c r="M178" s="474"/>
    </row>
    <row r="179" spans="1:13" x14ac:dyDescent="0.2">
      <c r="A179" s="533">
        <v>2020</v>
      </c>
      <c r="B179" s="533">
        <v>10</v>
      </c>
      <c r="C179" s="622">
        <v>0.408096787524586</v>
      </c>
      <c r="D179" s="541">
        <v>167.394789677495</v>
      </c>
      <c r="E179" s="620">
        <v>-63.141488354014697</v>
      </c>
      <c r="F179" s="539">
        <f t="shared" si="7"/>
        <v>12268.848780159191</v>
      </c>
      <c r="G179" s="535">
        <f t="shared" si="10"/>
        <v>12268.848780159191</v>
      </c>
      <c r="H179" s="619">
        <v>12268.8487801592</v>
      </c>
      <c r="I179" s="537">
        <f t="shared" si="8"/>
        <v>0</v>
      </c>
      <c r="J179" s="536">
        <v>1070.7151108698599</v>
      </c>
      <c r="K179" s="534">
        <v>180.396622551555</v>
      </c>
      <c r="L179" s="474">
        <f t="shared" si="9"/>
        <v>13519.960513580605</v>
      </c>
      <c r="M179" s="474"/>
    </row>
    <row r="180" spans="1:13" x14ac:dyDescent="0.2">
      <c r="A180" s="533">
        <v>2020</v>
      </c>
      <c r="B180" s="533">
        <v>11</v>
      </c>
      <c r="C180" s="622">
        <v>0.4078698732860308</v>
      </c>
      <c r="D180" s="541">
        <v>167.82155020960599</v>
      </c>
      <c r="E180" s="620">
        <v>-60.9442148648413</v>
      </c>
      <c r="F180" s="539">
        <f t="shared" si="7"/>
        <v>12251.97410987116</v>
      </c>
      <c r="G180" s="535">
        <f t="shared" si="10"/>
        <v>12251.97410987116</v>
      </c>
      <c r="H180" s="619">
        <v>12251.9741098712</v>
      </c>
      <c r="I180" s="537">
        <f t="shared" si="8"/>
        <v>4.0017766878008842E-11</v>
      </c>
      <c r="J180" s="536">
        <v>1066.8428804718601</v>
      </c>
      <c r="K180" s="534">
        <v>179.37426364849901</v>
      </c>
      <c r="L180" s="474">
        <f t="shared" si="9"/>
        <v>13498.191253991519</v>
      </c>
      <c r="M180" s="474"/>
    </row>
    <row r="181" spans="1:13" x14ac:dyDescent="0.2">
      <c r="A181" s="533">
        <v>2020</v>
      </c>
      <c r="B181" s="533">
        <v>12</v>
      </c>
      <c r="C181" s="622">
        <v>0.40765946410733378</v>
      </c>
      <c r="D181" s="541">
        <v>168.21891976503099</v>
      </c>
      <c r="E181" s="620">
        <v>-58.823404742503001</v>
      </c>
      <c r="F181" s="539">
        <f t="shared" si="7"/>
        <v>12236.438266876725</v>
      </c>
      <c r="G181" s="535">
        <f t="shared" si="10"/>
        <v>12236.438266876725</v>
      </c>
      <c r="H181" s="619">
        <v>12236.438266876699</v>
      </c>
      <c r="I181" s="537">
        <f t="shared" si="8"/>
        <v>-2.5465851649641991E-11</v>
      </c>
      <c r="J181" s="536">
        <v>1064.7478978643901</v>
      </c>
      <c r="K181" s="534">
        <v>179.384412550044</v>
      </c>
      <c r="L181" s="474">
        <f t="shared" si="9"/>
        <v>13480.570577291159</v>
      </c>
      <c r="M181" s="474">
        <f>AVERAGE(L170:L181)</f>
        <v>13594.310117181461</v>
      </c>
    </row>
    <row r="182" spans="1:13" x14ac:dyDescent="0.2">
      <c r="A182" s="533">
        <v>2021</v>
      </c>
      <c r="B182" s="533">
        <v>1</v>
      </c>
      <c r="C182" s="622">
        <v>0.40753644975132708</v>
      </c>
      <c r="D182" s="541">
        <v>168.55587238704399</v>
      </c>
      <c r="E182" s="620">
        <v>-56.7763971227469</v>
      </c>
      <c r="F182" s="539">
        <f t="shared" si="7"/>
        <v>12229.941167394205</v>
      </c>
      <c r="G182" s="535">
        <f t="shared" si="10"/>
        <v>12229.941167394205</v>
      </c>
      <c r="H182" s="619">
        <v>12229.9411673942</v>
      </c>
      <c r="I182" s="537">
        <f t="shared" si="8"/>
        <v>0</v>
      </c>
      <c r="J182" s="536">
        <v>1071.1767222461001</v>
      </c>
      <c r="K182" s="534">
        <v>179.672097197862</v>
      </c>
      <c r="L182" s="474">
        <f t="shared" si="9"/>
        <v>13480.789986838166</v>
      </c>
      <c r="M182" s="476">
        <f>+M181/M169-1</f>
        <v>-6.7781206197387034E-3</v>
      </c>
    </row>
    <row r="183" spans="1:13" x14ac:dyDescent="0.2">
      <c r="A183" s="533">
        <v>2021</v>
      </c>
      <c r="B183" s="533">
        <v>2</v>
      </c>
      <c r="C183" s="622">
        <v>0.40752706645680054</v>
      </c>
      <c r="D183" s="541">
        <v>168.816567149034</v>
      </c>
      <c r="E183" s="620">
        <v>-54.800623737277398</v>
      </c>
      <c r="F183" s="539">
        <f t="shared" si="7"/>
        <v>12235.260037853059</v>
      </c>
      <c r="G183" s="535">
        <f t="shared" si="10"/>
        <v>12235.260037853059</v>
      </c>
      <c r="H183" s="619">
        <v>12235.260037853101</v>
      </c>
      <c r="I183" s="537">
        <f t="shared" si="8"/>
        <v>4.1836756281554699E-11</v>
      </c>
      <c r="J183" s="536">
        <v>1071.2000339035401</v>
      </c>
      <c r="K183" s="534">
        <v>179.95896934599801</v>
      </c>
      <c r="L183" s="474">
        <f t="shared" si="9"/>
        <v>13486.419041102597</v>
      </c>
      <c r="M183" s="474"/>
    </row>
    <row r="184" spans="1:13" x14ac:dyDescent="0.2">
      <c r="A184" s="533">
        <v>2021</v>
      </c>
      <c r="B184" s="533">
        <v>3</v>
      </c>
      <c r="C184" s="622">
        <v>0.40752262208262041</v>
      </c>
      <c r="D184" s="541">
        <v>169.01558446708501</v>
      </c>
      <c r="E184" s="620">
        <v>-52.8936056915081</v>
      </c>
      <c r="F184" s="539">
        <f t="shared" si="7"/>
        <v>12240.034667405136</v>
      </c>
      <c r="G184" s="535">
        <f t="shared" si="10"/>
        <v>12240.034667405136</v>
      </c>
      <c r="H184" s="619">
        <v>12240.0346674051</v>
      </c>
      <c r="I184" s="537">
        <f t="shared" si="8"/>
        <v>-3.637978807091713E-11</v>
      </c>
      <c r="J184" s="536">
        <v>1068.08882864929</v>
      </c>
      <c r="K184" s="534">
        <v>180.12809048299701</v>
      </c>
      <c r="L184" s="474">
        <f t="shared" si="9"/>
        <v>13488.251586537423</v>
      </c>
      <c r="M184" s="474"/>
    </row>
    <row r="185" spans="1:13" x14ac:dyDescent="0.2">
      <c r="A185" s="533">
        <v>2021</v>
      </c>
      <c r="B185" s="533">
        <v>4</v>
      </c>
      <c r="C185" s="622">
        <v>0.4075359662201265</v>
      </c>
      <c r="D185" s="541">
        <v>169.15725310372801</v>
      </c>
      <c r="E185" s="620">
        <v>-51.052950354389402</v>
      </c>
      <c r="F185" s="539">
        <f t="shared" si="7"/>
        <v>12245.831857111885</v>
      </c>
      <c r="G185" s="535">
        <f t="shared" si="10"/>
        <v>12245.831857111885</v>
      </c>
      <c r="H185" s="619">
        <v>12245.8318571119</v>
      </c>
      <c r="I185" s="537">
        <f t="shared" si="8"/>
        <v>1.4551915228366852E-11</v>
      </c>
      <c r="J185" s="536">
        <v>1062.6444047264999</v>
      </c>
      <c r="K185" s="534">
        <v>179.566761734572</v>
      </c>
      <c r="L185" s="474">
        <f t="shared" si="9"/>
        <v>13488.043023572958</v>
      </c>
      <c r="M185" s="474"/>
    </row>
    <row r="186" spans="1:13" x14ac:dyDescent="0.2">
      <c r="A186" s="533">
        <v>2021</v>
      </c>
      <c r="B186" s="533">
        <v>5</v>
      </c>
      <c r="C186" s="622">
        <v>0.40745532347114666</v>
      </c>
      <c r="D186" s="541">
        <v>169.273996522332</v>
      </c>
      <c r="E186" s="620">
        <v>-49.276348356532303</v>
      </c>
      <c r="F186" s="539">
        <f t="shared" si="7"/>
        <v>12240.23683248433</v>
      </c>
      <c r="G186" s="535">
        <f t="shared" si="10"/>
        <v>12240.23683248433</v>
      </c>
      <c r="H186" s="619">
        <v>12240.236832484299</v>
      </c>
      <c r="I186" s="537">
        <f t="shared" si="8"/>
        <v>-3.092281986027956E-11</v>
      </c>
      <c r="J186" s="536">
        <v>1062.55883223653</v>
      </c>
      <c r="K186" s="534">
        <v>179.36486187029101</v>
      </c>
      <c r="L186" s="474">
        <f t="shared" si="9"/>
        <v>13482.160526591151</v>
      </c>
      <c r="M186" s="474"/>
    </row>
    <row r="187" spans="1:13" x14ac:dyDescent="0.2">
      <c r="A187" s="533">
        <v>2021</v>
      </c>
      <c r="B187" s="533">
        <v>6</v>
      </c>
      <c r="C187" s="622">
        <v>0.40732626186768073</v>
      </c>
      <c r="D187" s="541">
        <v>169.38172792999501</v>
      </c>
      <c r="E187" s="620">
        <v>-47.5615706927547</v>
      </c>
      <c r="F187" s="539">
        <f t="shared" si="7"/>
        <v>12228.809185037377</v>
      </c>
      <c r="G187" s="535">
        <f t="shared" si="10"/>
        <v>12228.809185037377</v>
      </c>
      <c r="H187" s="619">
        <v>12228.8091850374</v>
      </c>
      <c r="I187" s="537">
        <f t="shared" si="8"/>
        <v>2.3646862246096134E-11</v>
      </c>
      <c r="J187" s="536">
        <v>1062.0464433269699</v>
      </c>
      <c r="K187" s="534">
        <v>179.42344917376801</v>
      </c>
      <c r="L187" s="474">
        <f t="shared" si="9"/>
        <v>13470.279077538115</v>
      </c>
      <c r="M187" s="474"/>
    </row>
    <row r="188" spans="1:13" x14ac:dyDescent="0.2">
      <c r="A188" s="533">
        <v>2021</v>
      </c>
      <c r="B188" s="533">
        <v>7</v>
      </c>
      <c r="C188" s="622">
        <v>0.40717895319218578</v>
      </c>
      <c r="D188" s="541">
        <v>169.485412811142</v>
      </c>
      <c r="E188" s="620">
        <v>-45.906465925496398</v>
      </c>
      <c r="F188" s="539">
        <f t="shared" si="7"/>
        <v>12215.136033963581</v>
      </c>
      <c r="G188" s="535">
        <f t="shared" si="10"/>
        <v>12215.136033963581</v>
      </c>
      <c r="H188" s="619">
        <v>12215.136033963599</v>
      </c>
      <c r="I188" s="537">
        <f t="shared" si="8"/>
        <v>1.8189894035458565E-11</v>
      </c>
      <c r="J188" s="536">
        <v>1057.0324430922899</v>
      </c>
      <c r="K188" s="534">
        <v>180.27181809529799</v>
      </c>
      <c r="L188" s="474">
        <f t="shared" si="9"/>
        <v>13452.440295151169</v>
      </c>
      <c r="M188" s="474"/>
    </row>
    <row r="189" spans="1:13" x14ac:dyDescent="0.2">
      <c r="A189" s="533">
        <v>2021</v>
      </c>
      <c r="B189" s="533">
        <v>8</v>
      </c>
      <c r="C189" s="622">
        <v>0.40707279785284989</v>
      </c>
      <c r="D189" s="541">
        <v>169.609015980099</v>
      </c>
      <c r="E189" s="620">
        <v>-44.308957485498503</v>
      </c>
      <c r="F189" s="539">
        <f t="shared" si="7"/>
        <v>12206.518537855383</v>
      </c>
      <c r="G189" s="535">
        <f t="shared" si="10"/>
        <v>12206.518537855383</v>
      </c>
      <c r="H189" s="619">
        <v>12206.5185378554</v>
      </c>
      <c r="I189" s="537">
        <f t="shared" si="8"/>
        <v>1.6370904631912708E-11</v>
      </c>
      <c r="J189" s="536">
        <v>1054.5287526679499</v>
      </c>
      <c r="K189" s="534">
        <v>180.32001745483899</v>
      </c>
      <c r="L189" s="474">
        <f t="shared" si="9"/>
        <v>13441.367307978173</v>
      </c>
      <c r="M189" s="474"/>
    </row>
    <row r="190" spans="1:13" x14ac:dyDescent="0.2">
      <c r="A190" s="533">
        <v>2021</v>
      </c>
      <c r="B190" s="533">
        <v>9</v>
      </c>
      <c r="C190" s="622">
        <v>0.40699783252093169</v>
      </c>
      <c r="D190" s="541">
        <v>169.733272456691</v>
      </c>
      <c r="E190" s="620">
        <v>-42.7670410664578</v>
      </c>
      <c r="F190" s="539">
        <f t="shared" si="7"/>
        <v>12201.475246721358</v>
      </c>
      <c r="G190" s="535">
        <f t="shared" si="10"/>
        <v>12201.475246721358</v>
      </c>
      <c r="H190" s="619">
        <v>12201.4752467214</v>
      </c>
      <c r="I190" s="537">
        <f t="shared" si="8"/>
        <v>4.1836756281554699E-11</v>
      </c>
      <c r="J190" s="536">
        <v>1054.36282318337</v>
      </c>
      <c r="K190" s="534">
        <v>180.15028019931401</v>
      </c>
      <c r="L190" s="474">
        <f t="shared" si="9"/>
        <v>13435.988350104042</v>
      </c>
      <c r="M190" s="474"/>
    </row>
    <row r="191" spans="1:13" x14ac:dyDescent="0.2">
      <c r="A191" s="533">
        <v>2021</v>
      </c>
      <c r="B191" s="533">
        <v>10</v>
      </c>
      <c r="C191" s="622">
        <v>0.40693050350616178</v>
      </c>
      <c r="D191" s="541">
        <v>169.78388617511399</v>
      </c>
      <c r="E191" s="620">
        <v>-41.2787821103393</v>
      </c>
      <c r="F191" s="539">
        <f t="shared" si="7"/>
        <v>12196.012359039491</v>
      </c>
      <c r="G191" s="535">
        <f t="shared" si="10"/>
        <v>12196.012359039491</v>
      </c>
      <c r="H191" s="619">
        <v>12196.0123590395</v>
      </c>
      <c r="I191" s="537">
        <f t="shared" si="8"/>
        <v>0</v>
      </c>
      <c r="J191" s="536">
        <v>1047.68819049069</v>
      </c>
      <c r="K191" s="534">
        <v>179.780839778705</v>
      </c>
      <c r="L191" s="474">
        <f t="shared" si="9"/>
        <v>13423.481389308885</v>
      </c>
      <c r="M191" s="474"/>
    </row>
    <row r="192" spans="1:13" x14ac:dyDescent="0.2">
      <c r="A192" s="533">
        <v>2021</v>
      </c>
      <c r="B192" s="533">
        <v>11</v>
      </c>
      <c r="C192" s="622">
        <v>0.40688476033168419</v>
      </c>
      <c r="D192" s="541">
        <v>169.66024700890799</v>
      </c>
      <c r="E192" s="620">
        <v>-39.842313380177103</v>
      </c>
      <c r="F192" s="539">
        <f t="shared" si="7"/>
        <v>12190.03982698164</v>
      </c>
      <c r="G192" s="535">
        <f t="shared" si="10"/>
        <v>12190.03982698164</v>
      </c>
      <c r="H192" s="619">
        <v>12190.0398269816</v>
      </c>
      <c r="I192" s="537">
        <f t="shared" si="8"/>
        <v>-4.0017766878008842E-11</v>
      </c>
      <c r="J192" s="536">
        <v>1043.8159600926899</v>
      </c>
      <c r="K192" s="534">
        <v>178.77575807836001</v>
      </c>
      <c r="L192" s="474">
        <f t="shared" si="9"/>
        <v>13412.63154515269</v>
      </c>
      <c r="M192" s="474"/>
    </row>
    <row r="193" spans="1:13" x14ac:dyDescent="0.2">
      <c r="A193" s="533">
        <v>2021</v>
      </c>
      <c r="B193" s="533">
        <v>12</v>
      </c>
      <c r="C193" s="622">
        <v>0.40683091294016227</v>
      </c>
      <c r="D193" s="541">
        <v>169.29811390208999</v>
      </c>
      <c r="E193" s="620">
        <v>-38.455832617377403</v>
      </c>
      <c r="F193" s="539">
        <f t="shared" si="7"/>
        <v>12179.022703256722</v>
      </c>
      <c r="G193" s="535">
        <f t="shared" si="10"/>
        <v>12179.022703256722</v>
      </c>
      <c r="H193" s="619">
        <v>12179.0227032567</v>
      </c>
      <c r="I193" s="537">
        <f t="shared" si="8"/>
        <v>-2.1827872842550278E-11</v>
      </c>
      <c r="J193" s="536">
        <v>1041.7209774852199</v>
      </c>
      <c r="K193" s="534">
        <v>178.79935504978801</v>
      </c>
      <c r="L193" s="474">
        <f t="shared" si="9"/>
        <v>13399.54303579173</v>
      </c>
      <c r="M193" s="474">
        <f>AVERAGE(L182:L193)</f>
        <v>13455.11626380559</v>
      </c>
    </row>
    <row r="194" spans="1:13" x14ac:dyDescent="0.2">
      <c r="A194" s="533">
        <f>+A182+1</f>
        <v>2022</v>
      </c>
      <c r="B194" s="533">
        <f t="shared" ref="B194:B205" si="11">+B182</f>
        <v>1</v>
      </c>
      <c r="C194" s="622">
        <v>0.40678932294201831</v>
      </c>
      <c r="D194" s="541">
        <v>168.82213722510099</v>
      </c>
      <c r="E194" s="620">
        <v>-37.117600280500497</v>
      </c>
      <c r="F194" s="539">
        <f t="shared" si="7"/>
        <v>12167.444128028859</v>
      </c>
      <c r="G194" s="535">
        <f t="shared" si="10"/>
        <v>12167.444128028859</v>
      </c>
      <c r="H194" s="619">
        <v>12167.444128028899</v>
      </c>
      <c r="I194" s="537">
        <f t="shared" si="8"/>
        <v>4.0017766878008842E-11</v>
      </c>
      <c r="J194" s="536">
        <v>1048.1498018669299</v>
      </c>
      <c r="K194" s="534">
        <v>179.09930487413999</v>
      </c>
      <c r="L194" s="474">
        <f t="shared" si="9"/>
        <v>13394.693234769929</v>
      </c>
      <c r="M194" s="476">
        <f>+M193/M181-1</f>
        <v>-1.0239125941370775E-2</v>
      </c>
    </row>
    <row r="195" spans="1:13" x14ac:dyDescent="0.2">
      <c r="A195" s="533">
        <f t="shared" ref="A195:A205" si="12">+A194</f>
        <v>2022</v>
      </c>
      <c r="B195" s="533">
        <f t="shared" si="11"/>
        <v>2</v>
      </c>
      <c r="C195" s="622">
        <v>0.4067431416631746</v>
      </c>
      <c r="D195" s="541">
        <v>168.412953740467</v>
      </c>
      <c r="E195" s="620">
        <v>-35.825937362757003</v>
      </c>
      <c r="F195" s="539">
        <f t="shared" si="7"/>
        <v>12156.421769014412</v>
      </c>
      <c r="G195" s="535">
        <f t="shared" si="10"/>
        <v>12156.421769014412</v>
      </c>
      <c r="H195" s="619">
        <v>12156.4217690144</v>
      </c>
      <c r="I195" s="537">
        <f t="shared" si="8"/>
        <v>0</v>
      </c>
      <c r="J195" s="536">
        <v>1048.1731135243699</v>
      </c>
      <c r="K195" s="534">
        <v>179.39819292869001</v>
      </c>
      <c r="L195" s="474">
        <f t="shared" si="9"/>
        <v>13383.993075467471</v>
      </c>
      <c r="M195" s="474"/>
    </row>
    <row r="196" spans="1:13" x14ac:dyDescent="0.2">
      <c r="A196" s="533">
        <f t="shared" si="12"/>
        <v>2022</v>
      </c>
      <c r="B196" s="533">
        <f t="shared" si="11"/>
        <v>3</v>
      </c>
      <c r="C196" s="622">
        <v>0.40665255358928765</v>
      </c>
      <c r="D196" s="541">
        <v>168.16387795095099</v>
      </c>
      <c r="E196" s="620">
        <v>-34.579223285469197</v>
      </c>
      <c r="F196" s="539">
        <f t="shared" si="7"/>
        <v>12142.924143761364</v>
      </c>
      <c r="G196" s="535">
        <f t="shared" si="10"/>
        <v>12142.924143761364</v>
      </c>
      <c r="H196" s="619">
        <v>12142.9241437614</v>
      </c>
      <c r="I196" s="537">
        <f t="shared" si="8"/>
        <v>3.637978807091713E-11</v>
      </c>
      <c r="J196" s="536">
        <v>1045.0619082701201</v>
      </c>
      <c r="K196" s="534">
        <v>179.57944167775</v>
      </c>
      <c r="L196" s="474">
        <f t="shared" si="9"/>
        <v>13367.565493709233</v>
      </c>
      <c r="M196" s="474"/>
    </row>
    <row r="197" spans="1:13" x14ac:dyDescent="0.2">
      <c r="A197" s="533">
        <f t="shared" si="12"/>
        <v>2022</v>
      </c>
      <c r="B197" s="533">
        <f t="shared" si="11"/>
        <v>4</v>
      </c>
      <c r="C197" s="622">
        <v>0.40658430557531799</v>
      </c>
      <c r="D197" s="541">
        <v>168.04033659102899</v>
      </c>
      <c r="E197" s="620">
        <v>-33.375893864793397</v>
      </c>
      <c r="F197" s="539">
        <f t="shared" si="7"/>
        <v>12134.109104664758</v>
      </c>
      <c r="G197" s="535">
        <f t="shared" si="10"/>
        <v>12134.109104664758</v>
      </c>
      <c r="H197" s="619">
        <v>12134.1091046648</v>
      </c>
      <c r="I197" s="537">
        <f t="shared" si="8"/>
        <v>4.1836756281554699E-11</v>
      </c>
      <c r="J197" s="536">
        <v>1039.61748434733</v>
      </c>
      <c r="K197" s="534">
        <v>179.03215698478701</v>
      </c>
      <c r="L197" s="474">
        <f t="shared" si="9"/>
        <v>13352.758745996874</v>
      </c>
      <c r="M197" s="474"/>
    </row>
    <row r="198" spans="1:13" x14ac:dyDescent="0.2">
      <c r="A198" s="533">
        <f t="shared" si="12"/>
        <v>2022</v>
      </c>
      <c r="B198" s="533">
        <f t="shared" si="11"/>
        <v>5</v>
      </c>
      <c r="C198" s="622">
        <v>0.40649419240488988</v>
      </c>
      <c r="D198" s="541">
        <v>167.93899031464599</v>
      </c>
      <c r="E198" s="620">
        <v>-32.214439349256303</v>
      </c>
      <c r="F198" s="539">
        <f t="shared" si="7"/>
        <v>12123.092688451161</v>
      </c>
      <c r="G198" s="535">
        <f t="shared" si="10"/>
        <v>12123.092688451161</v>
      </c>
      <c r="H198" s="619">
        <v>12123.092688451199</v>
      </c>
      <c r="I198" s="537">
        <f t="shared" si="8"/>
        <v>3.8198777474462986E-11</v>
      </c>
      <c r="J198" s="536">
        <v>1039.53191185735</v>
      </c>
      <c r="K198" s="534">
        <v>178.84290419918901</v>
      </c>
      <c r="L198" s="474">
        <f t="shared" si="9"/>
        <v>13341.4675045077</v>
      </c>
      <c r="M198" s="474"/>
    </row>
    <row r="199" spans="1:13" x14ac:dyDescent="0.2">
      <c r="A199" s="533">
        <f t="shared" si="12"/>
        <v>2022</v>
      </c>
      <c r="B199" s="533">
        <f t="shared" si="11"/>
        <v>6</v>
      </c>
      <c r="C199" s="622">
        <v>0.40640753774090921</v>
      </c>
      <c r="D199" s="541">
        <v>167.786320203005</v>
      </c>
      <c r="E199" s="620">
        <v>-31.093402525524699</v>
      </c>
      <c r="F199" s="539">
        <f t="shared" si="7"/>
        <v>12111.56461922981</v>
      </c>
      <c r="G199" s="535">
        <f t="shared" si="10"/>
        <v>12111.56461922981</v>
      </c>
      <c r="H199" s="619">
        <v>12111.564619229801</v>
      </c>
      <c r="I199" s="537">
        <f t="shared" si="8"/>
        <v>0</v>
      </c>
      <c r="J199" s="536">
        <v>1039.0195229477999</v>
      </c>
      <c r="K199" s="534">
        <v>178.91310234358301</v>
      </c>
      <c r="L199" s="474">
        <f t="shared" si="9"/>
        <v>13329.497244521193</v>
      </c>
      <c r="M199" s="474"/>
    </row>
    <row r="200" spans="1:13" x14ac:dyDescent="0.2">
      <c r="A200" s="533">
        <f t="shared" si="12"/>
        <v>2022</v>
      </c>
      <c r="B200" s="533">
        <f t="shared" si="11"/>
        <v>7</v>
      </c>
      <c r="C200" s="622">
        <v>0.40631360572459768</v>
      </c>
      <c r="D200" s="541">
        <v>167.59984992833901</v>
      </c>
      <c r="E200" s="620">
        <v>-30.011376890101001</v>
      </c>
      <c r="F200" s="539">
        <f t="shared" si="7"/>
        <v>12098.578618788177</v>
      </c>
      <c r="G200" s="535">
        <f t="shared" si="10"/>
        <v>12098.578618788177</v>
      </c>
      <c r="H200" s="619">
        <v>12098.5786187882</v>
      </c>
      <c r="I200" s="537">
        <f t="shared" si="8"/>
        <v>2.3646862246096134E-11</v>
      </c>
      <c r="J200" s="536">
        <v>1034.0055227131199</v>
      </c>
      <c r="K200" s="534">
        <v>179.77063124014401</v>
      </c>
      <c r="L200" s="474">
        <f t="shared" si="9"/>
        <v>13312.354772741441</v>
      </c>
      <c r="M200" s="474"/>
    </row>
    <row r="201" spans="1:13" x14ac:dyDescent="0.2">
      <c r="A201" s="533">
        <f t="shared" si="12"/>
        <v>2022</v>
      </c>
      <c r="B201" s="533">
        <f t="shared" si="11"/>
        <v>8</v>
      </c>
      <c r="C201" s="622">
        <v>0.40623994516346407</v>
      </c>
      <c r="D201" s="541">
        <v>167.35237716615799</v>
      </c>
      <c r="E201" s="620">
        <v>-28.967004884734699</v>
      </c>
      <c r="F201" s="539">
        <f t="shared" si="7"/>
        <v>12086.869846856252</v>
      </c>
      <c r="G201" s="535">
        <f t="shared" si="10"/>
        <v>12086.869846856252</v>
      </c>
      <c r="H201" s="619">
        <v>12086.8698468563</v>
      </c>
      <c r="I201" s="537">
        <f t="shared" si="8"/>
        <v>4.7293724492192268E-11</v>
      </c>
      <c r="J201" s="536">
        <v>1031.50183228878</v>
      </c>
      <c r="K201" s="534">
        <v>179.83001443520601</v>
      </c>
      <c r="L201" s="474">
        <f t="shared" si="9"/>
        <v>13298.201693580238</v>
      </c>
      <c r="M201" s="474"/>
    </row>
    <row r="202" spans="1:13" x14ac:dyDescent="0.2">
      <c r="A202" s="533">
        <f t="shared" si="12"/>
        <v>2022</v>
      </c>
      <c r="B202" s="533">
        <f t="shared" si="11"/>
        <v>9</v>
      </c>
      <c r="C202" s="622">
        <v>0.40616263321650586</v>
      </c>
      <c r="D202" s="541">
        <v>167.08820919858701</v>
      </c>
      <c r="E202" s="620">
        <v>-27.958976193092901</v>
      </c>
      <c r="F202" s="539">
        <f t="shared" si="7"/>
        <v>12074.417279859226</v>
      </c>
      <c r="G202" s="535">
        <f t="shared" si="10"/>
        <v>12074.417279859226</v>
      </c>
      <c r="H202" s="619">
        <v>12074.417279859201</v>
      </c>
      <c r="I202" s="537">
        <f t="shared" si="8"/>
        <v>-2.5465851649641991E-11</v>
      </c>
      <c r="J202" s="536">
        <v>1031.3359028042</v>
      </c>
      <c r="K202" s="534">
        <v>179.67179317151599</v>
      </c>
      <c r="L202" s="474">
        <f t="shared" si="9"/>
        <v>13285.424975834942</v>
      </c>
      <c r="M202" s="474"/>
    </row>
    <row r="203" spans="1:13" x14ac:dyDescent="0.2">
      <c r="A203" s="533">
        <f t="shared" si="12"/>
        <v>2022</v>
      </c>
      <c r="B203" s="533">
        <f t="shared" si="11"/>
        <v>10</v>
      </c>
      <c r="C203" s="622">
        <v>0.40605388668596032</v>
      </c>
      <c r="D203" s="541">
        <v>166.823225007866</v>
      </c>
      <c r="E203" s="620">
        <v>-26.986026096810701</v>
      </c>
      <c r="F203" s="539">
        <f t="shared" si="7"/>
        <v>12058.268691810028</v>
      </c>
      <c r="G203" s="535">
        <f t="shared" si="10"/>
        <v>12058.268691810028</v>
      </c>
      <c r="H203" s="619">
        <v>12058.268691810001</v>
      </c>
      <c r="I203" s="537">
        <f t="shared" si="8"/>
        <v>-2.7284841053187847E-11</v>
      </c>
      <c r="J203" s="536">
        <v>1024.66127011152</v>
      </c>
      <c r="K203" s="534">
        <v>179.314119654601</v>
      </c>
      <c r="L203" s="474">
        <f t="shared" si="9"/>
        <v>13262.244081576149</v>
      </c>
      <c r="M203" s="474"/>
    </row>
    <row r="204" spans="1:13" x14ac:dyDescent="0.2">
      <c r="A204" s="533">
        <f t="shared" si="12"/>
        <v>2022</v>
      </c>
      <c r="B204" s="533">
        <f t="shared" si="11"/>
        <v>11</v>
      </c>
      <c r="C204" s="622">
        <v>0.40592565171756045</v>
      </c>
      <c r="D204" s="541">
        <v>166.61053539561499</v>
      </c>
      <c r="E204" s="620">
        <v>-26.046933888717799</v>
      </c>
      <c r="F204" s="539">
        <f t="shared" si="7"/>
        <v>12040.714177483565</v>
      </c>
      <c r="G204" s="535">
        <f t="shared" si="10"/>
        <v>12040.714177483565</v>
      </c>
      <c r="H204" s="619">
        <v>12040.7141774836</v>
      </c>
      <c r="I204" s="537">
        <f t="shared" si="8"/>
        <v>3.4560798667371273E-11</v>
      </c>
      <c r="J204" s="536">
        <v>1020.78903971352</v>
      </c>
      <c r="K204" s="534">
        <v>178.32213286133799</v>
      </c>
      <c r="L204" s="474">
        <f t="shared" si="9"/>
        <v>13239.825350058423</v>
      </c>
      <c r="M204" s="474"/>
    </row>
    <row r="205" spans="1:13" ht="13.5" thickBot="1" x14ac:dyDescent="0.25">
      <c r="A205" s="542">
        <f t="shared" si="12"/>
        <v>2022</v>
      </c>
      <c r="B205" s="542">
        <f t="shared" si="11"/>
        <v>12</v>
      </c>
      <c r="C205" s="622">
        <v>0.40578545386154474</v>
      </c>
      <c r="D205" s="541">
        <v>166.46752137137099</v>
      </c>
      <c r="E205" s="620">
        <v>-25.140521341283598</v>
      </c>
      <c r="F205" s="539">
        <f t="shared" si="7"/>
        <v>12022.923509196822</v>
      </c>
      <c r="G205" s="535">
        <f t="shared" si="10"/>
        <v>12022.923509196822</v>
      </c>
      <c r="H205" s="619">
        <v>12022.9235091968</v>
      </c>
      <c r="I205" s="537">
        <f t="shared" si="8"/>
        <v>-2.1827872842550278E-11</v>
      </c>
      <c r="J205" s="536">
        <v>1018.69405710605</v>
      </c>
      <c r="K205" s="534">
        <v>178.355922525907</v>
      </c>
      <c r="L205" s="474">
        <f t="shared" si="9"/>
        <v>13219.973488828778</v>
      </c>
      <c r="M205" s="474">
        <f>AVERAGE(L194:L205)</f>
        <v>13315.666638466029</v>
      </c>
    </row>
    <row r="206" spans="1:13" x14ac:dyDescent="0.2">
      <c r="A206" s="533">
        <v>2023</v>
      </c>
      <c r="B206" s="533">
        <v>1</v>
      </c>
      <c r="C206" s="622">
        <v>0.40568716412598799</v>
      </c>
      <c r="D206" s="541">
        <v>166.41055078471001</v>
      </c>
      <c r="E206" s="620">
        <v>-24.265651228346499</v>
      </c>
      <c r="F206" s="539">
        <f t="shared" ref="F206:F269" si="13">+$B$2+$B$3*C206+$B$4*D206+E206</f>
        <v>12011.426233780807</v>
      </c>
      <c r="G206" s="535">
        <f t="shared" si="10"/>
        <v>12011.426233780807</v>
      </c>
      <c r="H206" s="619">
        <v>12011.4262337808</v>
      </c>
      <c r="I206" s="537">
        <f t="shared" ref="I206:I269" si="14">+H206-F206</f>
        <v>0</v>
      </c>
      <c r="J206" s="536">
        <v>1025.12288148776</v>
      </c>
      <c r="K206" s="534">
        <v>178.66516849325899</v>
      </c>
      <c r="L206" s="474">
        <f t="shared" ref="L206:L269" si="15">+K206+J206+G206</f>
        <v>13215.214283761827</v>
      </c>
      <c r="M206" s="476">
        <f>+M205/M193-1</f>
        <v>-1.0364059485289068E-2</v>
      </c>
    </row>
    <row r="207" spans="1:13" x14ac:dyDescent="0.2">
      <c r="A207" s="533">
        <v>2023</v>
      </c>
      <c r="B207" s="533">
        <v>2</v>
      </c>
      <c r="C207" s="622">
        <v>0.40564378073975665</v>
      </c>
      <c r="D207" s="541">
        <v>166.43948257762199</v>
      </c>
      <c r="E207" s="620">
        <v>-23.421225898329801</v>
      </c>
      <c r="F207" s="539">
        <f t="shared" si="13"/>
        <v>12007.729116382023</v>
      </c>
      <c r="G207" s="535">
        <f t="shared" si="10"/>
        <v>12007.729116382023</v>
      </c>
      <c r="H207" s="619">
        <v>12007.729116381999</v>
      </c>
      <c r="I207" s="537">
        <f t="shared" si="14"/>
        <v>-2.3646862246096134E-11</v>
      </c>
      <c r="J207" s="536">
        <v>1025.1461931452</v>
      </c>
      <c r="K207" s="534">
        <v>178.97316376155501</v>
      </c>
      <c r="L207" s="474">
        <f t="shared" si="15"/>
        <v>13211.848473288777</v>
      </c>
      <c r="M207" s="474"/>
    </row>
    <row r="208" spans="1:13" x14ac:dyDescent="0.2">
      <c r="A208" s="533">
        <v>2023</v>
      </c>
      <c r="B208" s="533">
        <v>3</v>
      </c>
      <c r="C208" s="622">
        <v>0.40558231556094165</v>
      </c>
      <c r="D208" s="541">
        <v>166.54754177810699</v>
      </c>
      <c r="E208" s="620">
        <v>-22.606185897022399</v>
      </c>
      <c r="F208" s="539">
        <f t="shared" si="13"/>
        <v>12003.249897748356</v>
      </c>
      <c r="G208" s="535">
        <f t="shared" si="10"/>
        <v>12003.249897748356</v>
      </c>
      <c r="H208" s="619">
        <v>12003.249897748399</v>
      </c>
      <c r="I208" s="537">
        <f t="shared" si="14"/>
        <v>4.3655745685100555E-11</v>
      </c>
      <c r="J208" s="536">
        <v>1022.03498789095</v>
      </c>
      <c r="K208" s="534">
        <v>179.16360438940001</v>
      </c>
      <c r="L208" s="474">
        <f t="shared" si="15"/>
        <v>13204.448490028706</v>
      </c>
      <c r="M208" s="474"/>
    </row>
    <row r="209" spans="1:13" x14ac:dyDescent="0.2">
      <c r="A209" s="533">
        <v>2023</v>
      </c>
      <c r="B209" s="533">
        <v>4</v>
      </c>
      <c r="C209" s="622">
        <v>0.40553144063586616</v>
      </c>
      <c r="D209" s="541">
        <v>166.67875207016601</v>
      </c>
      <c r="E209" s="620">
        <v>-21.819508638413001</v>
      </c>
      <c r="F209" s="539">
        <f t="shared" si="13"/>
        <v>12000.364570092243</v>
      </c>
      <c r="G209" s="535">
        <f t="shared" si="10"/>
        <v>12000.364570092243</v>
      </c>
      <c r="H209" s="619">
        <v>12000.364570092201</v>
      </c>
      <c r="I209" s="537">
        <f t="shared" si="14"/>
        <v>-4.1836756281554699E-11</v>
      </c>
      <c r="J209" s="536">
        <v>1016.59056396816</v>
      </c>
      <c r="K209" s="534">
        <v>178.626964104819</v>
      </c>
      <c r="L209" s="474">
        <f t="shared" si="15"/>
        <v>13195.582098165221</v>
      </c>
      <c r="M209" s="474"/>
    </row>
    <row r="210" spans="1:13" x14ac:dyDescent="0.2">
      <c r="A210" s="533">
        <v>2023</v>
      </c>
      <c r="B210" s="533">
        <v>5</v>
      </c>
      <c r="C210" s="622">
        <v>0.40541308366934781</v>
      </c>
      <c r="D210" s="541">
        <v>166.780331703489</v>
      </c>
      <c r="E210" s="620">
        <v>-21.060207121652599</v>
      </c>
      <c r="F210" s="539">
        <f t="shared" si="13"/>
        <v>11989.118828645884</v>
      </c>
      <c r="G210" s="535">
        <f t="shared" si="10"/>
        <v>11989.118828645884</v>
      </c>
      <c r="H210" s="619">
        <v>11989.1188286459</v>
      </c>
      <c r="I210" s="537">
        <f t="shared" si="14"/>
        <v>1.6370904631912708E-11</v>
      </c>
      <c r="J210" s="536">
        <v>1016.50499147818</v>
      </c>
      <c r="K210" s="534">
        <v>178.447296917247</v>
      </c>
      <c r="L210" s="474">
        <f t="shared" si="15"/>
        <v>13184.071117041311</v>
      </c>
      <c r="M210" s="474"/>
    </row>
    <row r="211" spans="1:13" x14ac:dyDescent="0.2">
      <c r="A211" s="533">
        <v>2023</v>
      </c>
      <c r="B211" s="533">
        <v>6</v>
      </c>
      <c r="C211" s="622">
        <v>0.40526654884198471</v>
      </c>
      <c r="D211" s="541">
        <v>166.79655831312201</v>
      </c>
      <c r="E211" s="620">
        <v>-20.327328692727001</v>
      </c>
      <c r="F211" s="539">
        <f t="shared" si="13"/>
        <v>11973.126461967979</v>
      </c>
      <c r="G211" s="535">
        <f t="shared" si="10"/>
        <v>11973.126461967979</v>
      </c>
      <c r="H211" s="619">
        <v>11973.126461968001</v>
      </c>
      <c r="I211" s="537">
        <f t="shared" si="14"/>
        <v>2.1827872842550278E-11</v>
      </c>
      <c r="J211" s="536">
        <v>1015.99260256863</v>
      </c>
      <c r="K211" s="534">
        <v>178.526295264168</v>
      </c>
      <c r="L211" s="474">
        <f t="shared" si="15"/>
        <v>13167.645359800777</v>
      </c>
      <c r="M211" s="474"/>
    </row>
    <row r="212" spans="1:13" x14ac:dyDescent="0.2">
      <c r="A212" s="533">
        <v>2023</v>
      </c>
      <c r="B212" s="533">
        <v>7</v>
      </c>
      <c r="C212" s="622">
        <v>0.40511159301597999</v>
      </c>
      <c r="D212" s="541">
        <v>166.73379569333099</v>
      </c>
      <c r="E212" s="620">
        <v>-19.619953849234701</v>
      </c>
      <c r="F212" s="539">
        <f t="shared" si="13"/>
        <v>11954.7887804703</v>
      </c>
      <c r="G212" s="535">
        <f t="shared" si="10"/>
        <v>11954.7887804703</v>
      </c>
      <c r="H212" s="619">
        <v>11954.7887804703</v>
      </c>
      <c r="I212" s="537">
        <f t="shared" si="14"/>
        <v>0</v>
      </c>
      <c r="J212" s="536">
        <v>1010.97860233395</v>
      </c>
      <c r="K212" s="534">
        <v>179.39076677892501</v>
      </c>
      <c r="L212" s="474">
        <f t="shared" si="15"/>
        <v>13145.158149583176</v>
      </c>
      <c r="M212" s="474"/>
    </row>
    <row r="213" spans="1:13" x14ac:dyDescent="0.2">
      <c r="A213" s="533">
        <v>2023</v>
      </c>
      <c r="B213" s="533">
        <v>8</v>
      </c>
      <c r="C213" s="622">
        <v>0.40498756469080677</v>
      </c>
      <c r="D213" s="541">
        <v>166.58528210985</v>
      </c>
      <c r="E213" s="620">
        <v>-18.9371950867226</v>
      </c>
      <c r="F213" s="539">
        <f t="shared" si="13"/>
        <v>11938.556969650739</v>
      </c>
      <c r="G213" s="535">
        <f t="shared" si="10"/>
        <v>11938.556969650739</v>
      </c>
      <c r="H213" s="619">
        <v>11938.556969650699</v>
      </c>
      <c r="I213" s="537">
        <f t="shared" si="14"/>
        <v>-4.0017766878008842E-11</v>
      </c>
      <c r="J213" s="536">
        <v>1008.47491190961</v>
      </c>
      <c r="K213" s="534">
        <v>179.45862653639199</v>
      </c>
      <c r="L213" s="474">
        <f t="shared" si="15"/>
        <v>13126.49050809674</v>
      </c>
      <c r="M213" s="474"/>
    </row>
    <row r="214" spans="1:13" x14ac:dyDescent="0.2">
      <c r="A214" s="533">
        <v>2023</v>
      </c>
      <c r="B214" s="533">
        <v>9</v>
      </c>
      <c r="C214" s="622">
        <v>0.40484797008389839</v>
      </c>
      <c r="D214" s="541">
        <v>166.38216353187499</v>
      </c>
      <c r="E214" s="620">
        <v>-18.278195785191201</v>
      </c>
      <c r="F214" s="539">
        <f t="shared" si="13"/>
        <v>11919.567113120254</v>
      </c>
      <c r="G214" s="535">
        <f t="shared" si="10"/>
        <v>11919.567113120254</v>
      </c>
      <c r="H214" s="619">
        <v>11919.5671131203</v>
      </c>
      <c r="I214" s="537">
        <f t="shared" si="14"/>
        <v>4.5474735088646412E-11</v>
      </c>
      <c r="J214" s="536">
        <v>1008.30898242503</v>
      </c>
      <c r="K214" s="534">
        <v>179.309133586282</v>
      </c>
      <c r="L214" s="474">
        <f t="shared" si="15"/>
        <v>13107.185229131566</v>
      </c>
      <c r="M214" s="474"/>
    </row>
    <row r="215" spans="1:13" x14ac:dyDescent="0.2">
      <c r="A215" s="533">
        <v>2023</v>
      </c>
      <c r="B215" s="533">
        <v>10</v>
      </c>
      <c r="C215" s="622">
        <v>0.40463452818687007</v>
      </c>
      <c r="D215" s="541">
        <v>166.187692066729</v>
      </c>
      <c r="E215" s="620">
        <v>-17.642129134312199</v>
      </c>
      <c r="F215" s="539">
        <f t="shared" si="13"/>
        <v>11892.13349825459</v>
      </c>
      <c r="G215" s="535">
        <f t="shared" si="10"/>
        <v>11892.13349825459</v>
      </c>
      <c r="H215" s="619">
        <v>11892.1334982546</v>
      </c>
      <c r="I215" s="537">
        <f t="shared" si="14"/>
        <v>0</v>
      </c>
      <c r="J215" s="536">
        <v>1001.63434973235</v>
      </c>
      <c r="K215" s="534">
        <v>178.960378556526</v>
      </c>
      <c r="L215" s="474">
        <f t="shared" si="15"/>
        <v>13072.728226543466</v>
      </c>
      <c r="M215" s="474"/>
    </row>
    <row r="216" spans="1:13" x14ac:dyDescent="0.2">
      <c r="A216" s="533">
        <v>2023</v>
      </c>
      <c r="B216" s="533">
        <v>11</v>
      </c>
      <c r="C216" s="622">
        <v>0.40433007646373592</v>
      </c>
      <c r="D216" s="541">
        <v>166.10171319631201</v>
      </c>
      <c r="E216" s="620">
        <v>-17.028197096118699</v>
      </c>
      <c r="F216" s="539">
        <f t="shared" si="13"/>
        <v>11855.963062910441</v>
      </c>
      <c r="G216" s="535">
        <f t="shared" si="10"/>
        <v>11855.963062910441</v>
      </c>
      <c r="H216" s="619">
        <v>11855.963062910399</v>
      </c>
      <c r="I216" s="537">
        <f t="shared" si="14"/>
        <v>-4.1836756281554699E-11</v>
      </c>
      <c r="J216" s="536">
        <v>997.76211933435002</v>
      </c>
      <c r="K216" s="534">
        <v>177.97831678378699</v>
      </c>
      <c r="L216" s="474">
        <f t="shared" si="15"/>
        <v>13031.703499028579</v>
      </c>
      <c r="M216" s="474"/>
    </row>
    <row r="217" spans="1:13" x14ac:dyDescent="0.2">
      <c r="A217" s="533">
        <v>2023</v>
      </c>
      <c r="B217" s="533">
        <v>12</v>
      </c>
      <c r="C217" s="622">
        <v>0.40398164532385</v>
      </c>
      <c r="D217" s="541">
        <v>166.173919729462</v>
      </c>
      <c r="E217" s="620">
        <v>-16.435629403738901</v>
      </c>
      <c r="F217" s="539">
        <f t="shared" si="13"/>
        <v>11817.357852069033</v>
      </c>
      <c r="G217" s="535">
        <f t="shared" si="10"/>
        <v>11817.357852069033</v>
      </c>
      <c r="H217" s="619">
        <v>11817.357852069001</v>
      </c>
      <c r="I217" s="537">
        <f t="shared" si="14"/>
        <v>-3.2741809263825417E-11</v>
      </c>
      <c r="J217" s="536">
        <v>995.66713672687501</v>
      </c>
      <c r="K217" s="534">
        <v>178.01983179439799</v>
      </c>
      <c r="L217" s="474">
        <f t="shared" si="15"/>
        <v>12991.044820590307</v>
      </c>
      <c r="M217" s="474">
        <f>AVERAGE(L206:L217)</f>
        <v>13137.760021255037</v>
      </c>
    </row>
    <row r="218" spans="1:13" x14ac:dyDescent="0.2">
      <c r="A218" s="533">
        <v>2024</v>
      </c>
      <c r="B218" s="533">
        <v>1</v>
      </c>
      <c r="C218" s="622">
        <v>0.40366934928874526</v>
      </c>
      <c r="D218" s="541">
        <v>166.32422222352801</v>
      </c>
      <c r="E218" s="620">
        <v>-15.863682594947001</v>
      </c>
      <c r="F218" s="539">
        <f t="shared" si="13"/>
        <v>11784.252060121056</v>
      </c>
      <c r="G218" s="535">
        <f t="shared" si="10"/>
        <v>11784.252060121056</v>
      </c>
      <c r="H218" s="619">
        <v>11784.2520601211</v>
      </c>
      <c r="I218" s="537">
        <f t="shared" si="14"/>
        <v>4.3655745685100555E-11</v>
      </c>
      <c r="J218" s="536">
        <v>1002.09596110859</v>
      </c>
      <c r="K218" s="534">
        <v>178.33612358571099</v>
      </c>
      <c r="L218" s="474">
        <f t="shared" si="15"/>
        <v>12964.684144815357</v>
      </c>
      <c r="M218" s="476">
        <f>+M217/M205-1</f>
        <v>-1.3360699245583363E-2</v>
      </c>
    </row>
    <row r="219" spans="1:13" x14ac:dyDescent="0.2">
      <c r="A219" s="533">
        <v>2024</v>
      </c>
      <c r="B219" s="533">
        <v>2</v>
      </c>
      <c r="C219" s="622">
        <v>0.40344839437581076</v>
      </c>
      <c r="D219" s="541">
        <v>166.43011179108399</v>
      </c>
      <c r="E219" s="620">
        <v>-15.311639079420299</v>
      </c>
      <c r="F219" s="539">
        <f t="shared" si="13"/>
        <v>11760.968828550731</v>
      </c>
      <c r="G219" s="535">
        <f t="shared" si="10"/>
        <v>11760.968828550731</v>
      </c>
      <c r="H219" s="619">
        <v>11760.9688285507</v>
      </c>
      <c r="I219" s="537">
        <f t="shared" si="14"/>
        <v>-3.092281986027956E-11</v>
      </c>
      <c r="J219" s="536">
        <v>1002.11927276603</v>
      </c>
      <c r="K219" s="534">
        <v>178.65102148285001</v>
      </c>
      <c r="L219" s="474">
        <f t="shared" si="15"/>
        <v>12941.73912279961</v>
      </c>
      <c r="M219" s="474"/>
    </row>
    <row r="220" spans="1:13" x14ac:dyDescent="0.2">
      <c r="A220" s="533">
        <v>2024</v>
      </c>
      <c r="B220" s="533">
        <v>3</v>
      </c>
      <c r="C220" s="622">
        <v>0.40327551697404723</v>
      </c>
      <c r="D220" s="541">
        <v>166.42079404814601</v>
      </c>
      <c r="E220" s="620">
        <v>-14.7788062384152</v>
      </c>
      <c r="F220" s="539">
        <f t="shared" si="13"/>
        <v>11741.285880145024</v>
      </c>
      <c r="G220" s="535">
        <f t="shared" si="10"/>
        <v>11741.285880145024</v>
      </c>
      <c r="H220" s="619">
        <v>11741.285880145</v>
      </c>
      <c r="I220" s="537">
        <f t="shared" si="14"/>
        <v>-2.3646862246096134E-11</v>
      </c>
      <c r="J220" s="536">
        <v>999.00806751178197</v>
      </c>
      <c r="K220" s="534">
        <v>178.84842890969699</v>
      </c>
      <c r="L220" s="474">
        <f t="shared" si="15"/>
        <v>12919.142376566502</v>
      </c>
      <c r="M220" s="474"/>
    </row>
    <row r="221" spans="1:13" x14ac:dyDescent="0.2">
      <c r="A221" s="533">
        <v>2024</v>
      </c>
      <c r="B221" s="533">
        <v>4</v>
      </c>
      <c r="C221" s="622">
        <v>0.40313759046095049</v>
      </c>
      <c r="D221" s="541">
        <v>166.37090346652701</v>
      </c>
      <c r="E221" s="620">
        <v>-14.2645155557584</v>
      </c>
      <c r="F221" s="539">
        <f t="shared" si="13"/>
        <v>11724.949691576039</v>
      </c>
      <c r="G221" s="535">
        <f t="shared" si="10"/>
        <v>11724.949691576039</v>
      </c>
      <c r="H221" s="619">
        <v>11724.949691575999</v>
      </c>
      <c r="I221" s="537">
        <f t="shared" si="14"/>
        <v>-4.0017766878008842E-11</v>
      </c>
      <c r="J221" s="536">
        <v>993.56364358899202</v>
      </c>
      <c r="K221" s="534">
        <v>178.31985633960801</v>
      </c>
      <c r="L221" s="474">
        <f t="shared" si="15"/>
        <v>12896.83319150464</v>
      </c>
      <c r="M221" s="474"/>
    </row>
    <row r="222" spans="1:13" x14ac:dyDescent="0.2">
      <c r="A222" s="533">
        <v>2024</v>
      </c>
      <c r="B222" s="533">
        <v>5</v>
      </c>
      <c r="C222" s="622">
        <v>0.40297737951287943</v>
      </c>
      <c r="D222" s="541">
        <v>166.39220148542901</v>
      </c>
      <c r="E222" s="620">
        <v>-13.768121779125099</v>
      </c>
      <c r="F222" s="539">
        <f t="shared" si="13"/>
        <v>11707.220338078445</v>
      </c>
      <c r="G222" s="535">
        <f t="shared" si="10"/>
        <v>11707.220338078445</v>
      </c>
      <c r="H222" s="619">
        <v>11707.220338078399</v>
      </c>
      <c r="I222" s="537">
        <f t="shared" si="14"/>
        <v>-4.5474735088646412E-11</v>
      </c>
      <c r="J222" s="536">
        <v>993.47807109901396</v>
      </c>
      <c r="K222" s="534">
        <v>178.14745436259099</v>
      </c>
      <c r="L222" s="474">
        <f t="shared" si="15"/>
        <v>12878.845863540049</v>
      </c>
      <c r="M222" s="474"/>
    </row>
    <row r="223" spans="1:13" x14ac:dyDescent="0.2">
      <c r="A223" s="533">
        <v>2024</v>
      </c>
      <c r="B223" s="533">
        <v>6</v>
      </c>
      <c r="C223" s="622">
        <v>0.40280991187646042</v>
      </c>
      <c r="D223" s="541">
        <v>166.56400646993501</v>
      </c>
      <c r="E223" s="620">
        <v>-13.289002110426701</v>
      </c>
      <c r="F223" s="539">
        <f t="shared" si="13"/>
        <v>11691.190369380531</v>
      </c>
      <c r="G223" s="535">
        <f t="shared" si="10"/>
        <v>11691.190369380531</v>
      </c>
      <c r="H223" s="619">
        <v>11691.1903693805</v>
      </c>
      <c r="I223" s="537">
        <f t="shared" si="14"/>
        <v>-3.092281986027956E-11</v>
      </c>
      <c r="J223" s="536">
        <v>992.96568218946095</v>
      </c>
      <c r="K223" s="534">
        <v>178.23312264539899</v>
      </c>
      <c r="L223" s="474">
        <f t="shared" si="15"/>
        <v>12862.38917421539</v>
      </c>
      <c r="M223" s="474"/>
    </row>
    <row r="224" spans="1:13" x14ac:dyDescent="0.2">
      <c r="A224" s="533">
        <v>2024</v>
      </c>
      <c r="B224" s="533">
        <v>7</v>
      </c>
      <c r="C224" s="622">
        <v>0.40263048704479787</v>
      </c>
      <c r="D224" s="541">
        <v>166.77953555082701</v>
      </c>
      <c r="E224" s="620">
        <v>-12.826555424491699</v>
      </c>
      <c r="F224" s="539">
        <f t="shared" si="13"/>
        <v>11674.499744066457</v>
      </c>
      <c r="G224" s="535">
        <f t="shared" si="10"/>
        <v>11674.499744066457</v>
      </c>
      <c r="H224" s="619">
        <v>11674.499744066499</v>
      </c>
      <c r="I224" s="537">
        <f t="shared" si="14"/>
        <v>4.1836756281554699E-11</v>
      </c>
      <c r="J224" s="536">
        <v>987.95168195477697</v>
      </c>
      <c r="K224" s="534">
        <v>179.10285617749199</v>
      </c>
      <c r="L224" s="474">
        <f t="shared" si="15"/>
        <v>12841.554282198726</v>
      </c>
      <c r="M224" s="474"/>
    </row>
    <row r="225" spans="1:13" x14ac:dyDescent="0.2">
      <c r="A225" s="533">
        <v>2024</v>
      </c>
      <c r="B225" s="533">
        <v>8</v>
      </c>
      <c r="C225" s="622">
        <v>0.4024602780611134</v>
      </c>
      <c r="D225" s="541">
        <v>166.97001286881601</v>
      </c>
      <c r="E225" s="620">
        <v>-12.3802015147758</v>
      </c>
      <c r="F225" s="539">
        <f t="shared" si="13"/>
        <v>11658.43638184024</v>
      </c>
      <c r="G225" s="535">
        <f t="shared" si="10"/>
        <v>11658.43638184024</v>
      </c>
      <c r="H225" s="619">
        <v>11658.4363818402</v>
      </c>
      <c r="I225" s="537">
        <f t="shared" si="14"/>
        <v>-4.0017766878008842E-11</v>
      </c>
      <c r="J225" s="536">
        <v>985.44799153043505</v>
      </c>
      <c r="K225" s="534">
        <v>179.17714057434901</v>
      </c>
      <c r="L225" s="474">
        <f t="shared" si="15"/>
        <v>12823.061513945024</v>
      </c>
      <c r="M225" s="474"/>
    </row>
    <row r="226" spans="1:13" x14ac:dyDescent="0.2">
      <c r="A226" s="533">
        <v>2024</v>
      </c>
      <c r="B226" s="533">
        <v>9</v>
      </c>
      <c r="C226" s="622">
        <v>0.40228314428207529</v>
      </c>
      <c r="D226" s="541">
        <v>167.03640933363599</v>
      </c>
      <c r="E226" s="620">
        <v>-11.949380365518699</v>
      </c>
      <c r="F226" s="539">
        <f t="shared" si="13"/>
        <v>11639.444718492805</v>
      </c>
      <c r="G226" s="535">
        <f t="shared" si="10"/>
        <v>11639.444718492805</v>
      </c>
      <c r="H226" s="619">
        <v>11639.444718492799</v>
      </c>
      <c r="I226" s="537">
        <f t="shared" si="14"/>
        <v>0</v>
      </c>
      <c r="J226" s="536">
        <v>985.28206204586195</v>
      </c>
      <c r="K226" s="534">
        <v>179.03426307334999</v>
      </c>
      <c r="L226" s="474">
        <f t="shared" si="15"/>
        <v>12803.761043612018</v>
      </c>
      <c r="M226" s="474"/>
    </row>
    <row r="227" spans="1:13" x14ac:dyDescent="0.2">
      <c r="A227" s="533">
        <v>2024</v>
      </c>
      <c r="B227" s="533">
        <v>10</v>
      </c>
      <c r="C227" s="622">
        <v>0.40208037166817773</v>
      </c>
      <c r="D227" s="541">
        <v>167.09650484037701</v>
      </c>
      <c r="E227" s="620">
        <v>-11.5335514490052</v>
      </c>
      <c r="F227" s="539">
        <f t="shared" si="13"/>
        <v>11617.356308787794</v>
      </c>
      <c r="G227" s="535">
        <f t="shared" si="10"/>
        <v>11617.356308787794</v>
      </c>
      <c r="H227" s="619">
        <v>11617.356308787799</v>
      </c>
      <c r="I227" s="537">
        <f t="shared" si="14"/>
        <v>0</v>
      </c>
      <c r="J227" s="536">
        <v>978.60742935318001</v>
      </c>
      <c r="K227" s="534">
        <v>178.69226763093101</v>
      </c>
      <c r="L227" s="474">
        <f t="shared" si="15"/>
        <v>12774.656005771905</v>
      </c>
      <c r="M227" s="474"/>
    </row>
    <row r="228" spans="1:13" x14ac:dyDescent="0.2">
      <c r="A228" s="533">
        <v>2024</v>
      </c>
      <c r="B228" s="533">
        <v>11</v>
      </c>
      <c r="C228" s="622">
        <v>0.40186042903465352</v>
      </c>
      <c r="D228" s="541">
        <v>167.301376740574</v>
      </c>
      <c r="E228" s="620">
        <v>-11.1321930474951</v>
      </c>
      <c r="F228" s="539">
        <f t="shared" si="13"/>
        <v>11595.72251594652</v>
      </c>
      <c r="G228" s="535">
        <f t="shared" si="10"/>
        <v>11595.72251594652</v>
      </c>
      <c r="H228" s="619">
        <v>11595.7225159465</v>
      </c>
      <c r="I228" s="537">
        <f t="shared" si="14"/>
        <v>-2.0008883439004421E-11</v>
      </c>
      <c r="J228" s="536">
        <v>974.73519895517904</v>
      </c>
      <c r="K228" s="534">
        <v>177.71772832717701</v>
      </c>
      <c r="L228" s="474">
        <f t="shared" si="15"/>
        <v>12748.175443228876</v>
      </c>
      <c r="M228" s="474"/>
    </row>
    <row r="229" spans="1:13" x14ac:dyDescent="0.2">
      <c r="A229" s="533">
        <v>2024</v>
      </c>
      <c r="B229" s="533">
        <v>12</v>
      </c>
      <c r="C229" s="622">
        <v>0.40163746886290808</v>
      </c>
      <c r="D229" s="541">
        <v>167.76513070864999</v>
      </c>
      <c r="E229" s="620">
        <v>-10.744801598584701</v>
      </c>
      <c r="F229" s="539">
        <f t="shared" si="13"/>
        <v>11578.125598219734</v>
      </c>
      <c r="G229" s="535">
        <f t="shared" si="10"/>
        <v>11578.125598219734</v>
      </c>
      <c r="H229" s="619">
        <v>11578.1255982197</v>
      </c>
      <c r="I229" s="537">
        <f t="shared" si="14"/>
        <v>-3.4560798667371273E-11</v>
      </c>
      <c r="J229" s="536">
        <v>972.64021634770495</v>
      </c>
      <c r="K229" s="534">
        <v>177.76509860789801</v>
      </c>
      <c r="L229" s="474">
        <f t="shared" si="15"/>
        <v>12728.530913175338</v>
      </c>
      <c r="M229" s="474">
        <f>AVERAGE(L218:L229)</f>
        <v>12848.614422947787</v>
      </c>
    </row>
    <row r="230" spans="1:13" x14ac:dyDescent="0.2">
      <c r="A230" s="533">
        <v>2025</v>
      </c>
      <c r="B230" s="533">
        <v>1</v>
      </c>
      <c r="C230" s="622">
        <v>0.40145693706012553</v>
      </c>
      <c r="D230" s="541">
        <v>168.34345152267301</v>
      </c>
      <c r="E230" s="620">
        <v>-10.370891063459601</v>
      </c>
      <c r="F230" s="539">
        <f t="shared" si="13"/>
        <v>11567.385386351834</v>
      </c>
      <c r="G230" s="535">
        <f t="shared" si="10"/>
        <v>11567.385386351834</v>
      </c>
      <c r="H230" s="619">
        <v>11567.3853863518</v>
      </c>
      <c r="I230" s="537">
        <f t="shared" si="14"/>
        <v>-3.4560798667371273E-11</v>
      </c>
      <c r="J230" s="536">
        <v>979.06904072941904</v>
      </c>
      <c r="K230" s="534">
        <v>178.08673063927299</v>
      </c>
      <c r="L230" s="474">
        <f t="shared" si="15"/>
        <v>12724.541157720527</v>
      </c>
      <c r="M230" s="476">
        <f>+M229/M217-1</f>
        <v>-2.2008744096364441E-2</v>
      </c>
    </row>
    <row r="231" spans="1:13" x14ac:dyDescent="0.2">
      <c r="A231" s="533">
        <v>2025</v>
      </c>
      <c r="B231" s="533">
        <v>2</v>
      </c>
      <c r="C231" s="622">
        <v>0.40133660674278776</v>
      </c>
      <c r="D231" s="541">
        <v>168.82168400446</v>
      </c>
      <c r="E231" s="620">
        <v>-10.009992317056501</v>
      </c>
      <c r="F231" s="539">
        <f t="shared" si="13"/>
        <v>11561.915309605314</v>
      </c>
      <c r="G231" s="535">
        <f t="shared" si="10"/>
        <v>11561.915309605314</v>
      </c>
      <c r="H231" s="619">
        <v>11561.9153096053</v>
      </c>
      <c r="I231" s="537">
        <f t="shared" si="14"/>
        <v>-1.4551915228366852E-11</v>
      </c>
      <c r="J231" s="536">
        <v>979.09235238686097</v>
      </c>
      <c r="K231" s="534">
        <v>178.40686024462499</v>
      </c>
      <c r="L231" s="474">
        <f t="shared" si="15"/>
        <v>12719.414522236801</v>
      </c>
      <c r="M231" s="474"/>
    </row>
    <row r="232" spans="1:13" x14ac:dyDescent="0.2">
      <c r="A232" s="533">
        <v>2025</v>
      </c>
      <c r="B232" s="533">
        <v>3</v>
      </c>
      <c r="C232" s="622">
        <v>0.4012229274021416</v>
      </c>
      <c r="D232" s="541">
        <v>169.091707858929</v>
      </c>
      <c r="E232" s="620">
        <v>-9.66165255950364</v>
      </c>
      <c r="F232" s="539">
        <f t="shared" si="13"/>
        <v>11553.664823966086</v>
      </c>
      <c r="G232" s="535">
        <f t="shared" ref="G232:G295" si="16">+F232</f>
        <v>11553.664823966086</v>
      </c>
      <c r="H232" s="619">
        <v>11553.664823966101</v>
      </c>
      <c r="I232" s="537">
        <f t="shared" si="14"/>
        <v>1.4551915228366852E-11</v>
      </c>
      <c r="J232" s="536">
        <v>975.98114713261202</v>
      </c>
      <c r="K232" s="534">
        <v>178.60954801616299</v>
      </c>
      <c r="L232" s="474">
        <f t="shared" si="15"/>
        <v>12708.25551911486</v>
      </c>
      <c r="M232" s="474"/>
    </row>
    <row r="233" spans="1:13" x14ac:dyDescent="0.2">
      <c r="A233" s="533">
        <v>2025</v>
      </c>
      <c r="B233" s="533">
        <v>4</v>
      </c>
      <c r="C233" s="622">
        <v>0.40114410397578631</v>
      </c>
      <c r="D233" s="541">
        <v>169.21398617338201</v>
      </c>
      <c r="E233" s="620">
        <v>-9.3254347479796706</v>
      </c>
      <c r="F233" s="539">
        <f t="shared" si="13"/>
        <v>11546.934586531215</v>
      </c>
      <c r="G233" s="535">
        <f t="shared" si="16"/>
        <v>11546.934586531215</v>
      </c>
      <c r="H233" s="619">
        <v>11546.934586531201</v>
      </c>
      <c r="I233" s="537">
        <f t="shared" si="14"/>
        <v>-1.4551915228366852E-11</v>
      </c>
      <c r="J233" s="536">
        <v>970.53672320982196</v>
      </c>
      <c r="K233" s="534">
        <v>178.08709020743899</v>
      </c>
      <c r="L233" s="474">
        <f t="shared" si="15"/>
        <v>12695.558399948477</v>
      </c>
      <c r="M233" s="474"/>
    </row>
    <row r="234" spans="1:13" x14ac:dyDescent="0.2">
      <c r="A234" s="533">
        <v>2025</v>
      </c>
      <c r="B234" s="533">
        <v>5</v>
      </c>
      <c r="C234" s="622">
        <v>0.40104386982833401</v>
      </c>
      <c r="D234" s="541">
        <v>169.33187488139501</v>
      </c>
      <c r="E234" s="620">
        <v>-9.0009170484245296</v>
      </c>
      <c r="F234" s="539">
        <f t="shared" si="13"/>
        <v>11537.633936742257</v>
      </c>
      <c r="G234" s="535">
        <f t="shared" si="16"/>
        <v>11537.633936742257</v>
      </c>
      <c r="H234" s="619">
        <v>11537.633936742301</v>
      </c>
      <c r="I234" s="537">
        <f t="shared" si="14"/>
        <v>4.3655745685100555E-11</v>
      </c>
      <c r="J234" s="536">
        <v>970.45115071984299</v>
      </c>
      <c r="K234" s="534">
        <v>177.92019475012501</v>
      </c>
      <c r="L234" s="474">
        <f t="shared" si="15"/>
        <v>12686.005282212225</v>
      </c>
      <c r="M234" s="474"/>
    </row>
    <row r="235" spans="1:13" x14ac:dyDescent="0.2">
      <c r="A235" s="533">
        <v>2025</v>
      </c>
      <c r="B235" s="533">
        <v>6</v>
      </c>
      <c r="C235" s="622">
        <v>0.40094159483388941</v>
      </c>
      <c r="D235" s="541">
        <v>169.53159273944701</v>
      </c>
      <c r="E235" s="620">
        <v>-8.6876923062809492</v>
      </c>
      <c r="F235" s="539">
        <f t="shared" si="13"/>
        <v>11529.476291135181</v>
      </c>
      <c r="G235" s="535">
        <f t="shared" si="16"/>
        <v>11529.476291135181</v>
      </c>
      <c r="H235" s="619">
        <v>11529.476291135201</v>
      </c>
      <c r="I235" s="537">
        <f t="shared" si="14"/>
        <v>2.0008883439004421E-11</v>
      </c>
      <c r="J235" s="536">
        <v>969.938761810291</v>
      </c>
      <c r="K235" s="534">
        <v>178.010918376218</v>
      </c>
      <c r="L235" s="474">
        <f t="shared" si="15"/>
        <v>12677.425971321689</v>
      </c>
      <c r="M235" s="474"/>
    </row>
    <row r="236" spans="1:13" x14ac:dyDescent="0.2">
      <c r="A236" s="533">
        <v>2025</v>
      </c>
      <c r="B236" s="533">
        <v>7</v>
      </c>
      <c r="C236" s="622">
        <v>0.40083450096344309</v>
      </c>
      <c r="D236" s="541">
        <v>169.708361880821</v>
      </c>
      <c r="E236" s="620">
        <v>-8.3853675356112891</v>
      </c>
      <c r="F236" s="539">
        <f t="shared" si="13"/>
        <v>11520.358532267601</v>
      </c>
      <c r="G236" s="535">
        <f t="shared" si="16"/>
        <v>11520.358532267601</v>
      </c>
      <c r="H236" s="619">
        <v>11520.358532267601</v>
      </c>
      <c r="I236" s="537">
        <f t="shared" si="14"/>
        <v>0</v>
      </c>
      <c r="J236" s="536">
        <v>964.924761575606</v>
      </c>
      <c r="K236" s="534">
        <v>178.884640148145</v>
      </c>
      <c r="L236" s="474">
        <f t="shared" si="15"/>
        <v>12664.167933991352</v>
      </c>
      <c r="M236" s="474"/>
    </row>
    <row r="237" spans="1:13" x14ac:dyDescent="0.2">
      <c r="A237" s="533">
        <v>2025</v>
      </c>
      <c r="B237" s="533">
        <v>8</v>
      </c>
      <c r="C237" s="622">
        <v>0.40074986725310918</v>
      </c>
      <c r="D237" s="541">
        <v>169.75114569921701</v>
      </c>
      <c r="E237" s="620">
        <v>-8.0935634260858897</v>
      </c>
      <c r="F237" s="539">
        <f t="shared" si="13"/>
        <v>11511.558377784513</v>
      </c>
      <c r="G237" s="535">
        <f t="shared" si="16"/>
        <v>11511.558377784513</v>
      </c>
      <c r="H237" s="619">
        <v>11511.5583777845</v>
      </c>
      <c r="I237" s="537">
        <f t="shared" si="14"/>
        <v>0</v>
      </c>
      <c r="J237" s="536">
        <v>962.42107115126396</v>
      </c>
      <c r="K237" s="534">
        <v>178.963793970757</v>
      </c>
      <c r="L237" s="474">
        <f t="shared" si="15"/>
        <v>12652.943242906535</v>
      </c>
      <c r="M237" s="474"/>
    </row>
    <row r="238" spans="1:13" x14ac:dyDescent="0.2">
      <c r="A238" s="533">
        <v>2025</v>
      </c>
      <c r="B238" s="533">
        <v>9</v>
      </c>
      <c r="C238" s="622">
        <v>0.40065908842166359</v>
      </c>
      <c r="D238" s="541">
        <v>169.58195180089001</v>
      </c>
      <c r="E238" s="620">
        <v>-7.81191386709179</v>
      </c>
      <c r="F238" s="539">
        <f t="shared" si="13"/>
        <v>11498.431531104343</v>
      </c>
      <c r="G238" s="535">
        <f t="shared" si="16"/>
        <v>11498.431531104343</v>
      </c>
      <c r="H238" s="619">
        <v>11498.431531104299</v>
      </c>
      <c r="I238" s="537">
        <f t="shared" si="14"/>
        <v>-4.3655745685100555E-11</v>
      </c>
      <c r="J238" s="536">
        <v>962.255141666692</v>
      </c>
      <c r="K238" s="534">
        <v>178.82593051589001</v>
      </c>
      <c r="L238" s="474">
        <f t="shared" si="15"/>
        <v>12639.512603286925</v>
      </c>
      <c r="M238" s="474"/>
    </row>
    <row r="239" spans="1:13" x14ac:dyDescent="0.2">
      <c r="A239" s="533">
        <v>2025</v>
      </c>
      <c r="B239" s="533">
        <v>10</v>
      </c>
      <c r="C239" s="622">
        <v>0.40052796073539537</v>
      </c>
      <c r="D239" s="541">
        <v>169.39736806371101</v>
      </c>
      <c r="E239" s="620">
        <v>-7.5400654883578699</v>
      </c>
      <c r="F239" s="539">
        <f t="shared" si="13"/>
        <v>11480.351951209506</v>
      </c>
      <c r="G239" s="535">
        <f t="shared" si="16"/>
        <v>11480.351951209506</v>
      </c>
      <c r="H239" s="619">
        <v>11480.351951209501</v>
      </c>
      <c r="I239" s="537">
        <f t="shared" si="14"/>
        <v>0</v>
      </c>
      <c r="J239" s="536">
        <v>955.58050897400904</v>
      </c>
      <c r="K239" s="534">
        <v>178.48905836626099</v>
      </c>
      <c r="L239" s="474">
        <f t="shared" si="15"/>
        <v>12614.421518549776</v>
      </c>
      <c r="M239" s="474"/>
    </row>
    <row r="240" spans="1:13" x14ac:dyDescent="0.2">
      <c r="A240" s="533">
        <v>2025</v>
      </c>
      <c r="B240" s="533">
        <v>11</v>
      </c>
      <c r="C240" s="622">
        <v>0.40036152143315862</v>
      </c>
      <c r="D240" s="541">
        <v>169.476920593719</v>
      </c>
      <c r="E240" s="620">
        <v>-7.2776772166271302</v>
      </c>
      <c r="F240" s="539">
        <f t="shared" si="13"/>
        <v>11462.656287456501</v>
      </c>
      <c r="G240" s="535">
        <f t="shared" si="16"/>
        <v>11462.656287456501</v>
      </c>
      <c r="H240" s="619">
        <v>11462.656287456501</v>
      </c>
      <c r="I240" s="537">
        <f t="shared" si="14"/>
        <v>0</v>
      </c>
      <c r="J240" s="536">
        <v>951.70827857600898</v>
      </c>
      <c r="K240" s="534">
        <v>177.52022056604599</v>
      </c>
      <c r="L240" s="474">
        <f t="shared" si="15"/>
        <v>12591.884786598555</v>
      </c>
      <c r="M240" s="474"/>
    </row>
    <row r="241" spans="1:13" x14ac:dyDescent="0.2">
      <c r="A241" s="533">
        <v>2025</v>
      </c>
      <c r="B241" s="533">
        <v>12</v>
      </c>
      <c r="C241" s="622">
        <v>0.40018729599759334</v>
      </c>
      <c r="D241" s="541">
        <v>169.99935761992199</v>
      </c>
      <c r="E241" s="620">
        <v>-7.0244198476903001</v>
      </c>
      <c r="F241" s="539">
        <f t="shared" si="13"/>
        <v>11451.577080098015</v>
      </c>
      <c r="G241" s="535">
        <f t="shared" si="16"/>
        <v>11451.577080098015</v>
      </c>
      <c r="H241" s="619">
        <v>11451.577080098001</v>
      </c>
      <c r="I241" s="537">
        <f t="shared" si="14"/>
        <v>-1.4551915228366852E-11</v>
      </c>
      <c r="J241" s="536">
        <v>949.61329596853398</v>
      </c>
      <c r="K241" s="534">
        <v>177.57202873056701</v>
      </c>
      <c r="L241" s="474">
        <f t="shared" si="15"/>
        <v>12578.762404797117</v>
      </c>
      <c r="M241" s="474">
        <f>AVERAGE(L230:L241)</f>
        <v>12662.741111890404</v>
      </c>
    </row>
    <row r="242" spans="1:13" x14ac:dyDescent="0.2">
      <c r="A242" s="533">
        <v>2026</v>
      </c>
      <c r="B242" s="533">
        <v>1</v>
      </c>
      <c r="C242" s="622">
        <v>0.40007554863298411</v>
      </c>
      <c r="D242" s="541">
        <v>170.72448329664101</v>
      </c>
      <c r="E242" s="620">
        <v>-6.7799756334315999</v>
      </c>
      <c r="F242" s="539">
        <f t="shared" si="13"/>
        <v>11451.183481350217</v>
      </c>
      <c r="G242" s="535">
        <f t="shared" si="16"/>
        <v>11451.183481350217</v>
      </c>
      <c r="H242" s="619">
        <v>11451.183481350199</v>
      </c>
      <c r="I242" s="537">
        <f t="shared" si="14"/>
        <v>-1.8189894035458565E-11</v>
      </c>
      <c r="J242" s="536">
        <v>956.04212035024898</v>
      </c>
      <c r="K242" s="534">
        <v>177.89770828911199</v>
      </c>
      <c r="L242" s="474">
        <f t="shared" si="15"/>
        <v>12585.123309989578</v>
      </c>
      <c r="M242" s="476">
        <f>+M241/M229-1</f>
        <v>-1.4466408979119993E-2</v>
      </c>
    </row>
    <row r="243" spans="1:13" x14ac:dyDescent="0.2">
      <c r="A243" s="533">
        <v>2026</v>
      </c>
      <c r="B243" s="533">
        <v>2</v>
      </c>
      <c r="C243" s="622">
        <v>0.40005969767713778</v>
      </c>
      <c r="D243" s="541">
        <v>171.2899702089</v>
      </c>
      <c r="E243" s="620">
        <v>-6.5440378830644503</v>
      </c>
      <c r="F243" s="539">
        <f t="shared" si="13"/>
        <v>11459.193533567577</v>
      </c>
      <c r="G243" s="535">
        <f t="shared" si="16"/>
        <v>11459.193533567577</v>
      </c>
      <c r="H243" s="619">
        <v>11459.193533567601</v>
      </c>
      <c r="I243" s="537">
        <f t="shared" si="14"/>
        <v>2.3646862246096134E-11</v>
      </c>
      <c r="J243" s="536">
        <v>956.06543200768999</v>
      </c>
      <c r="K243" s="534">
        <v>178.221803162112</v>
      </c>
      <c r="L243" s="474">
        <f t="shared" si="15"/>
        <v>12593.48076873738</v>
      </c>
      <c r="M243" s="474"/>
    </row>
    <row r="244" spans="1:13" x14ac:dyDescent="0.2">
      <c r="A244" s="533">
        <v>2026</v>
      </c>
      <c r="B244" s="533">
        <v>3</v>
      </c>
      <c r="C244" s="622">
        <v>0.40006571617595899</v>
      </c>
      <c r="D244" s="541">
        <v>171.49216259140101</v>
      </c>
      <c r="E244" s="620">
        <v>-6.3163105784424296</v>
      </c>
      <c r="F244" s="539">
        <f t="shared" si="13"/>
        <v>11463.556759120058</v>
      </c>
      <c r="G244" s="535">
        <f t="shared" si="16"/>
        <v>11463.556759120058</v>
      </c>
      <c r="H244" s="619">
        <v>11463.5567591201</v>
      </c>
      <c r="I244" s="537">
        <f t="shared" si="14"/>
        <v>4.1836756281554699E-11</v>
      </c>
      <c r="J244" s="536">
        <v>952.95422675344105</v>
      </c>
      <c r="K244" s="534">
        <v>178.428493064332</v>
      </c>
      <c r="L244" s="474">
        <f t="shared" si="15"/>
        <v>12594.939478937831</v>
      </c>
      <c r="M244" s="474"/>
    </row>
    <row r="245" spans="1:13" x14ac:dyDescent="0.2">
      <c r="A245" s="533">
        <v>2026</v>
      </c>
      <c r="B245" s="533">
        <v>4</v>
      </c>
      <c r="C245" s="622">
        <v>0.40013153185865818</v>
      </c>
      <c r="D245" s="541">
        <v>171.455354691135</v>
      </c>
      <c r="E245" s="620">
        <v>-6.0965080025962397</v>
      </c>
      <c r="F245" s="539">
        <f t="shared" si="13"/>
        <v>11470.786826208521</v>
      </c>
      <c r="G245" s="535">
        <f t="shared" si="16"/>
        <v>11470.786826208521</v>
      </c>
      <c r="H245" s="619">
        <v>11470.786826208499</v>
      </c>
      <c r="I245" s="537">
        <f t="shared" si="14"/>
        <v>-2.1827872842550278E-11</v>
      </c>
      <c r="J245" s="536">
        <v>947.50980283065201</v>
      </c>
      <c r="K245" s="534">
        <v>177.91066981556901</v>
      </c>
      <c r="L245" s="474">
        <f t="shared" si="15"/>
        <v>12596.207298854742</v>
      </c>
      <c r="M245" s="474"/>
    </row>
    <row r="246" spans="1:13" x14ac:dyDescent="0.2">
      <c r="A246" s="533">
        <v>2026</v>
      </c>
      <c r="B246" s="533">
        <v>5</v>
      </c>
      <c r="C246" s="622">
        <v>0.4001724420677949</v>
      </c>
      <c r="D246" s="541">
        <v>171.41416539504701</v>
      </c>
      <c r="E246" s="620">
        <v>-5.8843543812618</v>
      </c>
      <c r="F246" s="539">
        <f t="shared" si="13"/>
        <v>11475.04520755731</v>
      </c>
      <c r="G246" s="535">
        <f t="shared" si="16"/>
        <v>11475.04520755731</v>
      </c>
      <c r="H246" s="619">
        <v>11475.045207557299</v>
      </c>
      <c r="I246" s="537">
        <f t="shared" si="14"/>
        <v>0</v>
      </c>
      <c r="J246" s="536">
        <v>947.42423034067303</v>
      </c>
      <c r="K246" s="534">
        <v>177.747947913724</v>
      </c>
      <c r="L246" s="474">
        <f t="shared" si="15"/>
        <v>12600.217385811708</v>
      </c>
      <c r="M246" s="474"/>
    </row>
    <row r="247" spans="1:13" x14ac:dyDescent="0.2">
      <c r="A247" s="533">
        <v>2026</v>
      </c>
      <c r="B247" s="533">
        <v>6</v>
      </c>
      <c r="C247" s="622">
        <v>0.40020371058200815</v>
      </c>
      <c r="D247" s="541">
        <v>171.55212965525899</v>
      </c>
      <c r="E247" s="620">
        <v>-5.6795835369230199</v>
      </c>
      <c r="F247" s="539">
        <f t="shared" si="13"/>
        <v>11481.223140438269</v>
      </c>
      <c r="G247" s="535">
        <f t="shared" si="16"/>
        <v>11481.223140438269</v>
      </c>
      <c r="H247" s="619">
        <v>11481.2231404383</v>
      </c>
      <c r="I247" s="537">
        <f t="shared" si="14"/>
        <v>3.092281986027956E-11</v>
      </c>
      <c r="J247" s="536">
        <v>946.91184143112002</v>
      </c>
      <c r="K247" s="534">
        <v>177.842503135225</v>
      </c>
      <c r="L247" s="474">
        <f t="shared" si="15"/>
        <v>12605.977485004614</v>
      </c>
      <c r="M247" s="474"/>
    </row>
    <row r="248" spans="1:13" x14ac:dyDescent="0.2">
      <c r="A248" s="533">
        <v>2026</v>
      </c>
      <c r="B248" s="533">
        <v>7</v>
      </c>
      <c r="C248" s="622">
        <v>0.40020290950521609</v>
      </c>
      <c r="D248" s="541">
        <v>171.791247171289</v>
      </c>
      <c r="E248" s="620">
        <v>-5.4819385548344099</v>
      </c>
      <c r="F248" s="539">
        <f t="shared" si="13"/>
        <v>11485.392790083411</v>
      </c>
      <c r="G248" s="535">
        <f t="shared" si="16"/>
        <v>11485.392790083411</v>
      </c>
      <c r="H248" s="619">
        <v>11485.392790083401</v>
      </c>
      <c r="I248" s="537">
        <f t="shared" si="14"/>
        <v>0</v>
      </c>
      <c r="J248" s="536">
        <v>941.89784119643605</v>
      </c>
      <c r="K248" s="534">
        <v>178.71924771303901</v>
      </c>
      <c r="L248" s="474">
        <f t="shared" si="15"/>
        <v>12606.009878992887</v>
      </c>
      <c r="M248" s="474"/>
    </row>
    <row r="249" spans="1:13" x14ac:dyDescent="0.2">
      <c r="A249" s="533">
        <v>2026</v>
      </c>
      <c r="B249" s="533">
        <v>8</v>
      </c>
      <c r="C249" s="622">
        <v>0.40019792714580271</v>
      </c>
      <c r="D249" s="541">
        <v>172.083281571226</v>
      </c>
      <c r="E249" s="620">
        <v>-5.2911714606452698</v>
      </c>
      <c r="F249" s="539">
        <f t="shared" si="13"/>
        <v>11489.970021540605</v>
      </c>
      <c r="G249" s="535">
        <f t="shared" si="16"/>
        <v>11489.970021540605</v>
      </c>
      <c r="H249" s="619">
        <v>11489.970021540599</v>
      </c>
      <c r="I249" s="537">
        <f t="shared" si="14"/>
        <v>0</v>
      </c>
      <c r="J249" s="536">
        <v>939.39415077209401</v>
      </c>
      <c r="K249" s="534">
        <v>178.80209221862</v>
      </c>
      <c r="L249" s="474">
        <f t="shared" si="15"/>
        <v>12608.166264531319</v>
      </c>
      <c r="M249" s="474"/>
    </row>
    <row r="250" spans="1:13" x14ac:dyDescent="0.2">
      <c r="A250" s="533">
        <v>2026</v>
      </c>
      <c r="B250" s="533">
        <v>9</v>
      </c>
      <c r="C250" s="622">
        <v>0.4001771966860751</v>
      </c>
      <c r="D250" s="541">
        <v>172.32437577262201</v>
      </c>
      <c r="E250" s="620">
        <v>-5.1070429093524599</v>
      </c>
      <c r="F250" s="539">
        <f t="shared" si="13"/>
        <v>11491.847534202221</v>
      </c>
      <c r="G250" s="535">
        <f t="shared" si="16"/>
        <v>11491.847534202221</v>
      </c>
      <c r="H250" s="619">
        <v>11491.847534202199</v>
      </c>
      <c r="I250" s="537">
        <f t="shared" si="14"/>
        <v>-2.1827872842550278E-11</v>
      </c>
      <c r="J250" s="536">
        <v>939.22822128752102</v>
      </c>
      <c r="K250" s="534">
        <v>178.66802905881701</v>
      </c>
      <c r="L250" s="474">
        <f t="shared" si="15"/>
        <v>12609.743784548558</v>
      </c>
      <c r="M250" s="474"/>
    </row>
    <row r="251" spans="1:13" x14ac:dyDescent="0.2">
      <c r="A251" s="533">
        <v>2026</v>
      </c>
      <c r="B251" s="533">
        <v>10</v>
      </c>
      <c r="C251" s="622">
        <v>0.40013071772770181</v>
      </c>
      <c r="D251" s="541">
        <v>172.58349450476601</v>
      </c>
      <c r="E251" s="620">
        <v>-4.9293218849470604</v>
      </c>
      <c r="F251" s="539">
        <f t="shared" si="13"/>
        <v>11491.037689997709</v>
      </c>
      <c r="G251" s="535">
        <f t="shared" si="16"/>
        <v>11491.037689997709</v>
      </c>
      <c r="H251" s="619">
        <v>11491.0376899977</v>
      </c>
      <c r="I251" s="537">
        <f t="shared" si="14"/>
        <v>0</v>
      </c>
      <c r="J251" s="536">
        <v>932.55358859483897</v>
      </c>
      <c r="K251" s="534">
        <v>178.33504000555399</v>
      </c>
      <c r="L251" s="474">
        <f t="shared" si="15"/>
        <v>12601.926318598102</v>
      </c>
      <c r="M251" s="474"/>
    </row>
    <row r="252" spans="1:13" x14ac:dyDescent="0.2">
      <c r="A252" s="533">
        <v>2026</v>
      </c>
      <c r="B252" s="533">
        <v>11</v>
      </c>
      <c r="C252" s="622">
        <v>0.40008189721081816</v>
      </c>
      <c r="D252" s="541">
        <v>172.925804445127</v>
      </c>
      <c r="E252" s="620">
        <v>-4.75778541059299</v>
      </c>
      <c r="F252" s="539">
        <f t="shared" si="13"/>
        <v>11491.364224274708</v>
      </c>
      <c r="G252" s="535">
        <f t="shared" si="16"/>
        <v>11491.364224274708</v>
      </c>
      <c r="H252" s="619">
        <v>11491.364224274699</v>
      </c>
      <c r="I252" s="537">
        <f t="shared" si="14"/>
        <v>0</v>
      </c>
      <c r="J252" s="536">
        <v>928.681358196838</v>
      </c>
      <c r="K252" s="534">
        <v>177.37052354487</v>
      </c>
      <c r="L252" s="474">
        <f t="shared" si="15"/>
        <v>12597.416106016417</v>
      </c>
      <c r="M252" s="474"/>
    </row>
    <row r="253" spans="1:13" x14ac:dyDescent="0.2">
      <c r="A253" s="533">
        <v>2026</v>
      </c>
      <c r="B253" s="533">
        <v>12</v>
      </c>
      <c r="C253" s="622">
        <v>0.40001650569844094</v>
      </c>
      <c r="D253" s="541">
        <v>173.42017840499599</v>
      </c>
      <c r="E253" s="620">
        <v>-4.5922182688937001</v>
      </c>
      <c r="F253" s="539">
        <f t="shared" si="13"/>
        <v>11492.347263954902</v>
      </c>
      <c r="G253" s="535">
        <f t="shared" si="16"/>
        <v>11492.347263954902</v>
      </c>
      <c r="H253" s="619">
        <v>11492.3472639549</v>
      </c>
      <c r="I253" s="537">
        <f t="shared" si="14"/>
        <v>0</v>
      </c>
      <c r="J253" s="536">
        <v>926.586375589363</v>
      </c>
      <c r="K253" s="534">
        <v>177.425695313847</v>
      </c>
      <c r="L253" s="474">
        <f t="shared" si="15"/>
        <v>12596.359334858113</v>
      </c>
      <c r="M253" s="474">
        <f>AVERAGE(L242:L253)</f>
        <v>12599.630617906769</v>
      </c>
    </row>
    <row r="254" spans="1:13" x14ac:dyDescent="0.2">
      <c r="A254" s="533">
        <v>2027</v>
      </c>
      <c r="B254" s="533">
        <v>1</v>
      </c>
      <c r="C254" s="622">
        <v>0.39996278855149564</v>
      </c>
      <c r="D254" s="541">
        <v>173.94764913660299</v>
      </c>
      <c r="E254" s="620">
        <v>-4.4324127318050204</v>
      </c>
      <c r="F254" s="539">
        <f t="shared" si="13"/>
        <v>11495.241649722015</v>
      </c>
      <c r="G254" s="535">
        <f t="shared" si="16"/>
        <v>11495.241649722015</v>
      </c>
      <c r="H254" s="619">
        <v>11495.241649722</v>
      </c>
      <c r="I254" s="537">
        <f t="shared" si="14"/>
        <v>-1.4551915228366852E-11</v>
      </c>
      <c r="J254" s="536">
        <v>933.015199971078</v>
      </c>
      <c r="K254" s="534">
        <v>177.754442613918</v>
      </c>
      <c r="L254" s="474">
        <f t="shared" si="15"/>
        <v>12606.01129230701</v>
      </c>
      <c r="M254" s="476">
        <f>+M253/M241-1</f>
        <v>-4.9839520073875487E-3</v>
      </c>
    </row>
    <row r="255" spans="1:13" x14ac:dyDescent="0.2">
      <c r="A255" s="533">
        <v>2027</v>
      </c>
      <c r="B255" s="533">
        <v>2</v>
      </c>
      <c r="C255" s="622">
        <v>0.3999187170327152</v>
      </c>
      <c r="D255" s="541">
        <v>174.34922189740701</v>
      </c>
      <c r="E255" s="620">
        <v>-4.2781683000939701</v>
      </c>
      <c r="F255" s="539">
        <f t="shared" si="13"/>
        <v>11497.109329894753</v>
      </c>
      <c r="G255" s="535">
        <f t="shared" si="16"/>
        <v>11497.109329894753</v>
      </c>
      <c r="H255" s="619">
        <v>11497.1093298948</v>
      </c>
      <c r="I255" s="537">
        <f t="shared" si="14"/>
        <v>4.7293724492192268E-11</v>
      </c>
      <c r="J255" s="536">
        <v>933.03851162852004</v>
      </c>
      <c r="K255" s="534">
        <v>178.08154288149899</v>
      </c>
      <c r="L255" s="474">
        <f t="shared" si="15"/>
        <v>12608.229384404771</v>
      </c>
      <c r="M255" s="474"/>
    </row>
    <row r="256" spans="1:13" x14ac:dyDescent="0.2">
      <c r="A256" s="533">
        <v>2027</v>
      </c>
      <c r="B256" s="533">
        <v>3</v>
      </c>
      <c r="C256" s="622">
        <v>0.39985843206159483</v>
      </c>
      <c r="D256" s="541">
        <v>174.551126841583</v>
      </c>
      <c r="E256" s="620">
        <v>-4.1292914517180197</v>
      </c>
      <c r="F256" s="539">
        <f t="shared" si="13"/>
        <v>11493.696234226354</v>
      </c>
      <c r="G256" s="535">
        <f t="shared" si="16"/>
        <v>11493.696234226354</v>
      </c>
      <c r="H256" s="619">
        <v>11493.6962342264</v>
      </c>
      <c r="I256" s="537">
        <f t="shared" si="14"/>
        <v>4.5474735088646412E-11</v>
      </c>
      <c r="J256" s="536">
        <v>929.92730637427098</v>
      </c>
      <c r="K256" s="534">
        <v>178.291266117893</v>
      </c>
      <c r="L256" s="474">
        <f t="shared" si="15"/>
        <v>12601.914806718518</v>
      </c>
      <c r="M256" s="474"/>
    </row>
    <row r="257" spans="1:13" x14ac:dyDescent="0.2">
      <c r="A257" s="533">
        <v>2027</v>
      </c>
      <c r="B257" s="533">
        <v>4</v>
      </c>
      <c r="C257" s="622">
        <v>0.39985556595172472</v>
      </c>
      <c r="D257" s="541">
        <v>174.61004837682799</v>
      </c>
      <c r="E257" s="620">
        <v>-3.9855953990481798</v>
      </c>
      <c r="F257" s="539">
        <f t="shared" si="13"/>
        <v>11494.509055207598</v>
      </c>
      <c r="G257" s="535">
        <f t="shared" si="16"/>
        <v>11494.509055207598</v>
      </c>
      <c r="H257" s="619">
        <v>11494.5090552076</v>
      </c>
      <c r="I257" s="537">
        <f t="shared" si="14"/>
        <v>0</v>
      </c>
      <c r="J257" s="536">
        <v>924.48288245148103</v>
      </c>
      <c r="K257" s="534">
        <v>177.77695554031101</v>
      </c>
      <c r="L257" s="474">
        <f t="shared" si="15"/>
        <v>12596.768893199391</v>
      </c>
      <c r="M257" s="474"/>
    </row>
    <row r="258" spans="1:13" x14ac:dyDescent="0.2">
      <c r="A258" s="533">
        <v>2027</v>
      </c>
      <c r="B258" s="533">
        <v>5</v>
      </c>
      <c r="C258" s="622">
        <v>0.39987292080029962</v>
      </c>
      <c r="D258" s="541">
        <v>174.64490572082801</v>
      </c>
      <c r="E258" s="620">
        <v>-3.8468998545285999</v>
      </c>
      <c r="F258" s="539">
        <f t="shared" si="13"/>
        <v>11497.253842227092</v>
      </c>
      <c r="G258" s="535">
        <f t="shared" si="16"/>
        <v>11497.253842227092</v>
      </c>
      <c r="H258" s="619">
        <v>11497.253842227101</v>
      </c>
      <c r="I258" s="537">
        <f t="shared" si="14"/>
        <v>0</v>
      </c>
      <c r="J258" s="536">
        <v>924.39730996150195</v>
      </c>
      <c r="K258" s="534">
        <v>177.61739690059699</v>
      </c>
      <c r="L258" s="474">
        <f t="shared" si="15"/>
        <v>12599.268549089191</v>
      </c>
      <c r="M258" s="474"/>
    </row>
    <row r="259" spans="1:13" x14ac:dyDescent="0.2">
      <c r="A259" s="533">
        <v>2027</v>
      </c>
      <c r="B259" s="533">
        <v>6</v>
      </c>
      <c r="C259" s="622">
        <v>0.39990696759227479</v>
      </c>
      <c r="D259" s="541">
        <v>174.73326411783901</v>
      </c>
      <c r="E259" s="620">
        <v>-3.7130308044652298</v>
      </c>
      <c r="F259" s="539">
        <f t="shared" si="13"/>
        <v>11502.839922448251</v>
      </c>
      <c r="G259" s="535">
        <f t="shared" si="16"/>
        <v>11502.839922448251</v>
      </c>
      <c r="H259" s="619">
        <v>11502.8399224483</v>
      </c>
      <c r="I259" s="537">
        <f t="shared" si="14"/>
        <v>4.9112713895738125E-11</v>
      </c>
      <c r="J259" s="536">
        <v>923.88492105194996</v>
      </c>
      <c r="K259" s="534">
        <v>177.714856202504</v>
      </c>
      <c r="L259" s="474">
        <f t="shared" si="15"/>
        <v>12604.439699702705</v>
      </c>
      <c r="M259" s="474"/>
    </row>
    <row r="260" spans="1:13" x14ac:dyDescent="0.2">
      <c r="A260" s="533">
        <v>2027</v>
      </c>
      <c r="B260" s="533">
        <v>7</v>
      </c>
      <c r="C260" s="622">
        <v>0.39990422167916412</v>
      </c>
      <c r="D260" s="541">
        <v>174.80480413288299</v>
      </c>
      <c r="E260" s="620">
        <v>-3.5838202906798</v>
      </c>
      <c r="F260" s="539">
        <f t="shared" si="13"/>
        <v>11503.866714658338</v>
      </c>
      <c r="G260" s="535">
        <f t="shared" si="16"/>
        <v>11503.866714658338</v>
      </c>
      <c r="H260" s="619">
        <v>11503.866714658299</v>
      </c>
      <c r="I260" s="537">
        <f t="shared" si="14"/>
        <v>-3.8198777474462986E-11</v>
      </c>
      <c r="J260" s="536">
        <v>918.87092081726496</v>
      </c>
      <c r="K260" s="534">
        <v>178.59389185502801</v>
      </c>
      <c r="L260" s="474">
        <f t="shared" si="15"/>
        <v>12601.331527330631</v>
      </c>
      <c r="M260" s="474"/>
    </row>
    <row r="261" spans="1:13" x14ac:dyDescent="0.2">
      <c r="A261" s="533">
        <v>2027</v>
      </c>
      <c r="B261" s="533">
        <v>8</v>
      </c>
      <c r="C261" s="622">
        <v>0.39987059358697769</v>
      </c>
      <c r="D261" s="541">
        <v>174.77965633141901</v>
      </c>
      <c r="E261" s="620">
        <v>-3.4591061998326</v>
      </c>
      <c r="F261" s="539">
        <f t="shared" si="13"/>
        <v>11499.662361988627</v>
      </c>
      <c r="G261" s="535">
        <f t="shared" si="16"/>
        <v>11499.662361988627</v>
      </c>
      <c r="H261" s="619">
        <v>11499.6623619886</v>
      </c>
      <c r="I261" s="537">
        <f t="shared" si="14"/>
        <v>-2.7284841053187847E-11</v>
      </c>
      <c r="J261" s="536">
        <v>916.36723039292303</v>
      </c>
      <c r="K261" s="534">
        <v>178.67953363927501</v>
      </c>
      <c r="L261" s="474">
        <f t="shared" si="15"/>
        <v>12594.709126020825</v>
      </c>
      <c r="M261" s="474"/>
    </row>
    <row r="262" spans="1:13" x14ac:dyDescent="0.2">
      <c r="A262" s="533">
        <v>2027</v>
      </c>
      <c r="B262" s="533">
        <v>9</v>
      </c>
      <c r="C262" s="622">
        <v>0.39981928179409787</v>
      </c>
      <c r="D262" s="541">
        <v>174.59341799261401</v>
      </c>
      <c r="E262" s="620">
        <v>-3.3387320599958898</v>
      </c>
      <c r="F262" s="539">
        <f t="shared" si="13"/>
        <v>11490.663487097294</v>
      </c>
      <c r="G262" s="535">
        <f t="shared" si="16"/>
        <v>11490.663487097294</v>
      </c>
      <c r="H262" s="619">
        <v>11490.663487097299</v>
      </c>
      <c r="I262" s="537">
        <f t="shared" si="14"/>
        <v>0</v>
      </c>
      <c r="J262" s="536">
        <v>916.20130090835096</v>
      </c>
      <c r="K262" s="534">
        <v>178.54835083641399</v>
      </c>
      <c r="L262" s="474">
        <f t="shared" si="15"/>
        <v>12585.413138842059</v>
      </c>
      <c r="M262" s="474"/>
    </row>
    <row r="263" spans="1:13" x14ac:dyDescent="0.2">
      <c r="A263" s="533">
        <v>2027</v>
      </c>
      <c r="B263" s="533">
        <v>10</v>
      </c>
      <c r="C263" s="622">
        <v>0.3997757659545722</v>
      </c>
      <c r="D263" s="541">
        <v>174.32904548833099</v>
      </c>
      <c r="E263" s="620">
        <v>-3.2225468443048202</v>
      </c>
      <c r="F263" s="539">
        <f t="shared" si="13"/>
        <v>11481.23665236701</v>
      </c>
      <c r="G263" s="535">
        <f t="shared" si="16"/>
        <v>11481.23665236701</v>
      </c>
      <c r="H263" s="619">
        <v>11481.236652367001</v>
      </c>
      <c r="I263" s="537">
        <f t="shared" si="14"/>
        <v>0</v>
      </c>
      <c r="J263" s="536">
        <v>909.52666821566902</v>
      </c>
      <c r="K263" s="534">
        <v>178.218304897667</v>
      </c>
      <c r="L263" s="474">
        <f t="shared" si="15"/>
        <v>12568.981625480346</v>
      </c>
      <c r="M263" s="474"/>
    </row>
    <row r="264" spans="1:13" x14ac:dyDescent="0.2">
      <c r="A264" s="533">
        <v>2027</v>
      </c>
      <c r="B264" s="533">
        <v>11</v>
      </c>
      <c r="C264" s="622">
        <v>0.39978870950756717</v>
      </c>
      <c r="D264" s="541">
        <v>174.133650449442</v>
      </c>
      <c r="E264" s="620">
        <v>-3.11040478156974</v>
      </c>
      <c r="F264" s="539">
        <f t="shared" si="13"/>
        <v>11479.528842766858</v>
      </c>
      <c r="G264" s="535">
        <f t="shared" si="16"/>
        <v>11479.528842766858</v>
      </c>
      <c r="H264" s="619">
        <v>11479.5288427669</v>
      </c>
      <c r="I264" s="537">
        <f t="shared" si="14"/>
        <v>4.1836756281554699E-11</v>
      </c>
      <c r="J264" s="536">
        <v>905.65443781766805</v>
      </c>
      <c r="K264" s="534">
        <v>177.25706370906201</v>
      </c>
      <c r="L264" s="474">
        <f t="shared" si="15"/>
        <v>12562.440344293589</v>
      </c>
      <c r="M264" s="474"/>
    </row>
    <row r="265" spans="1:13" x14ac:dyDescent="0.2">
      <c r="A265" s="533">
        <v>2027</v>
      </c>
      <c r="B265" s="533">
        <v>12</v>
      </c>
      <c r="C265" s="622">
        <v>0.39983033498863335</v>
      </c>
      <c r="D265" s="541">
        <v>174.09026109409899</v>
      </c>
      <c r="E265" s="620">
        <v>-3.0021651732658898</v>
      </c>
      <c r="F265" s="539">
        <f t="shared" si="13"/>
        <v>11483.728896020313</v>
      </c>
      <c r="G265" s="535">
        <f t="shared" si="16"/>
        <v>11483.728896020313</v>
      </c>
      <c r="H265" s="619">
        <v>11483.7288960203</v>
      </c>
      <c r="I265" s="537">
        <f t="shared" si="14"/>
        <v>0</v>
      </c>
      <c r="J265" s="536">
        <v>903.55945521019305</v>
      </c>
      <c r="K265" s="534">
        <v>177.31478485414601</v>
      </c>
      <c r="L265" s="474">
        <f t="shared" si="15"/>
        <v>12564.603136084652</v>
      </c>
      <c r="M265" s="474">
        <f>AVERAGE(L254:L265)</f>
        <v>12591.175960289474</v>
      </c>
    </row>
    <row r="266" spans="1:13" x14ac:dyDescent="0.2">
      <c r="A266" s="533">
        <v>2028</v>
      </c>
      <c r="B266" s="533">
        <v>1</v>
      </c>
      <c r="C266" s="622">
        <v>0.39991588787940685</v>
      </c>
      <c r="D266" s="541">
        <v>174.147672683645</v>
      </c>
      <c r="E266" s="620">
        <v>-2.8976922170950301</v>
      </c>
      <c r="F266" s="539">
        <f t="shared" si="13"/>
        <v>11494.735272010059</v>
      </c>
      <c r="G266" s="535">
        <f t="shared" si="16"/>
        <v>11494.735272010059</v>
      </c>
      <c r="H266" s="619">
        <v>11494.735272010101</v>
      </c>
      <c r="I266" s="537">
        <f t="shared" si="14"/>
        <v>4.1836756281554699E-11</v>
      </c>
      <c r="J266" s="536">
        <v>909.98827959190805</v>
      </c>
      <c r="K266" s="534">
        <v>177.64585728699001</v>
      </c>
      <c r="L266" s="474">
        <f t="shared" si="15"/>
        <v>12582.369408888957</v>
      </c>
      <c r="M266" s="476">
        <f>+M265/M253-1</f>
        <v>-6.7102424457410326E-4</v>
      </c>
    </row>
    <row r="267" spans="1:13" x14ac:dyDescent="0.2">
      <c r="A267" s="533">
        <v>2028</v>
      </c>
      <c r="B267" s="533">
        <v>2</v>
      </c>
      <c r="C267" s="622">
        <v>0.40001979467248416</v>
      </c>
      <c r="D267" s="541">
        <v>174.20569591542099</v>
      </c>
      <c r="E267" s="620">
        <v>-2.7968548365624901</v>
      </c>
      <c r="F267" s="539">
        <f t="shared" si="13"/>
        <v>11507.877845399884</v>
      </c>
      <c r="G267" s="535">
        <f t="shared" si="16"/>
        <v>11507.877845399884</v>
      </c>
      <c r="H267" s="619">
        <v>11507.8778453999</v>
      </c>
      <c r="I267" s="537">
        <f t="shared" si="14"/>
        <v>1.6370904631912708E-11</v>
      </c>
      <c r="J267" s="536">
        <v>910.01159124934895</v>
      </c>
      <c r="K267" s="534">
        <v>177.975235432734</v>
      </c>
      <c r="L267" s="474">
        <f t="shared" si="15"/>
        <v>12595.864672081967</v>
      </c>
      <c r="M267" s="474"/>
    </row>
    <row r="268" spans="1:13" x14ac:dyDescent="0.2">
      <c r="A268" s="533">
        <v>2028</v>
      </c>
      <c r="B268" s="533">
        <v>3</v>
      </c>
      <c r="C268" s="622">
        <v>0.40009543653698537</v>
      </c>
      <c r="D268" s="541">
        <v>174.20171449563901</v>
      </c>
      <c r="E268" s="620">
        <v>-2.6995265165332998</v>
      </c>
      <c r="F268" s="539">
        <f t="shared" si="13"/>
        <v>11516.68352321103</v>
      </c>
      <c r="G268" s="535">
        <f t="shared" si="16"/>
        <v>11516.68352321103</v>
      </c>
      <c r="H268" s="619">
        <v>11516.683523211001</v>
      </c>
      <c r="I268" s="537">
        <f t="shared" si="14"/>
        <v>-2.9103830456733704E-11</v>
      </c>
      <c r="J268" s="536">
        <v>906.90038599510001</v>
      </c>
      <c r="K268" s="534">
        <v>178.18725772354301</v>
      </c>
      <c r="L268" s="474">
        <f t="shared" si="15"/>
        <v>12601.771166929673</v>
      </c>
      <c r="M268" s="474"/>
    </row>
    <row r="269" spans="1:13" x14ac:dyDescent="0.2">
      <c r="A269" s="533">
        <v>2028</v>
      </c>
      <c r="B269" s="533">
        <v>4</v>
      </c>
      <c r="C269" s="622">
        <v>0.40018569615385829</v>
      </c>
      <c r="D269" s="541">
        <v>174.184676799231</v>
      </c>
      <c r="E269" s="620">
        <v>-2.60558514450531</v>
      </c>
      <c r="F269" s="539">
        <f t="shared" si="13"/>
        <v>11526.959824114438</v>
      </c>
      <c r="G269" s="535">
        <f t="shared" si="16"/>
        <v>11526.959824114438</v>
      </c>
      <c r="H269" s="619">
        <v>11526.959824114399</v>
      </c>
      <c r="I269" s="537">
        <f t="shared" si="14"/>
        <v>-3.8198777474462986E-11</v>
      </c>
      <c r="J269" s="536">
        <v>901.45596207231097</v>
      </c>
      <c r="K269" s="534">
        <v>177.67560950418499</v>
      </c>
      <c r="L269" s="474">
        <f t="shared" si="15"/>
        <v>12606.091395690933</v>
      </c>
      <c r="M269" s="474"/>
    </row>
    <row r="270" spans="1:13" x14ac:dyDescent="0.2">
      <c r="A270" s="533">
        <v>2028</v>
      </c>
      <c r="B270" s="533">
        <v>5</v>
      </c>
      <c r="C270" s="622">
        <v>0.40023790291059402</v>
      </c>
      <c r="D270" s="541">
        <v>174.232856083944</v>
      </c>
      <c r="E270" s="620">
        <v>-2.51491285737939</v>
      </c>
      <c r="F270" s="539">
        <f t="shared" ref="F270:F333" si="17">+$B$2+$B$3*C270+$B$4*D270+E270</f>
        <v>11533.926605710772</v>
      </c>
      <c r="G270" s="535">
        <f t="shared" si="16"/>
        <v>11533.926605710772</v>
      </c>
      <c r="H270" s="619">
        <v>11533.9266057108</v>
      </c>
      <c r="I270" s="537">
        <f t="shared" ref="I270:I333" si="18">+H270-F270</f>
        <v>2.7284841053187847E-11</v>
      </c>
      <c r="J270" s="536">
        <v>901.370389582332</v>
      </c>
      <c r="K270" s="534">
        <v>177.518448395158</v>
      </c>
      <c r="L270" s="474">
        <f t="shared" ref="L270:L333" si="19">+K270+J270+G270</f>
        <v>12612.815443688263</v>
      </c>
      <c r="M270" s="474"/>
    </row>
    <row r="271" spans="1:13" x14ac:dyDescent="0.2">
      <c r="A271" s="533">
        <v>2028</v>
      </c>
      <c r="B271" s="533">
        <v>6</v>
      </c>
      <c r="C271" s="622">
        <v>0.40027644872441281</v>
      </c>
      <c r="D271" s="541">
        <v>174.38599925096599</v>
      </c>
      <c r="E271" s="620">
        <v>-2.4273958935973501</v>
      </c>
      <c r="F271" s="539">
        <f t="shared" si="17"/>
        <v>11541.089641281269</v>
      </c>
      <c r="G271" s="535">
        <f t="shared" si="16"/>
        <v>11541.089641281269</v>
      </c>
      <c r="H271" s="619">
        <v>11541.0896412813</v>
      </c>
      <c r="I271" s="537">
        <f t="shared" si="18"/>
        <v>3.092281986027956E-11</v>
      </c>
      <c r="J271" s="536">
        <v>900.85800067277899</v>
      </c>
      <c r="K271" s="534">
        <v>177.618108786194</v>
      </c>
      <c r="L271" s="474">
        <f t="shared" si="19"/>
        <v>12619.565750740243</v>
      </c>
      <c r="M271" s="474"/>
    </row>
    <row r="272" spans="1:13" x14ac:dyDescent="0.2">
      <c r="A272" s="533">
        <v>2028</v>
      </c>
      <c r="B272" s="533">
        <v>7</v>
      </c>
      <c r="C272" s="622">
        <v>0.40028151283579683</v>
      </c>
      <c r="D272" s="541">
        <v>174.506371504306</v>
      </c>
      <c r="E272" s="620">
        <v>-2.3429244504332001</v>
      </c>
      <c r="F272" s="539">
        <f t="shared" si="17"/>
        <v>11543.80795756708</v>
      </c>
      <c r="G272" s="535">
        <f t="shared" si="16"/>
        <v>11543.80795756708</v>
      </c>
      <c r="H272" s="619">
        <v>11543.8079575671</v>
      </c>
      <c r="I272" s="537">
        <f t="shared" si="18"/>
        <v>2.0008883439004421E-11</v>
      </c>
      <c r="J272" s="536">
        <v>895.84400043809501</v>
      </c>
      <c r="K272" s="534">
        <v>178.498880912554</v>
      </c>
      <c r="L272" s="474">
        <f t="shared" si="19"/>
        <v>12618.150838917729</v>
      </c>
      <c r="M272" s="474"/>
    </row>
    <row r="273" spans="1:13" x14ac:dyDescent="0.2">
      <c r="A273" s="533">
        <v>2028</v>
      </c>
      <c r="B273" s="533">
        <v>8</v>
      </c>
      <c r="C273" s="622">
        <v>0.40028509452791039</v>
      </c>
      <c r="D273" s="541">
        <v>174.45945946249901</v>
      </c>
      <c r="E273" s="620">
        <v>-2.2613925461919302</v>
      </c>
      <c r="F273" s="539">
        <f t="shared" si="17"/>
        <v>11543.507545798366</v>
      </c>
      <c r="G273" s="535">
        <f t="shared" si="16"/>
        <v>11543.507545798366</v>
      </c>
      <c r="H273" s="619">
        <v>11543.5075457984</v>
      </c>
      <c r="I273" s="537">
        <f t="shared" si="18"/>
        <v>3.4560798667371273E-11</v>
      </c>
      <c r="J273" s="536">
        <v>893.34031001375297</v>
      </c>
      <c r="K273" s="534">
        <v>178.58664283770699</v>
      </c>
      <c r="L273" s="474">
        <f t="shared" si="19"/>
        <v>12615.434498649825</v>
      </c>
      <c r="M273" s="474"/>
    </row>
    <row r="274" spans="1:13" x14ac:dyDescent="0.2">
      <c r="A274" s="533">
        <v>2028</v>
      </c>
      <c r="B274" s="533">
        <v>9</v>
      </c>
      <c r="C274" s="622">
        <v>0.40029279417883923</v>
      </c>
      <c r="D274" s="541">
        <v>174.12773425748301</v>
      </c>
      <c r="E274" s="620">
        <v>-2.18269788726866</v>
      </c>
      <c r="F274" s="539">
        <f t="shared" si="17"/>
        <v>11538.840303405495</v>
      </c>
      <c r="G274" s="535">
        <f t="shared" si="16"/>
        <v>11538.840303405495</v>
      </c>
      <c r="H274" s="619">
        <v>11538.840303405501</v>
      </c>
      <c r="I274" s="537">
        <f t="shared" si="18"/>
        <v>0</v>
      </c>
      <c r="J274" s="536">
        <v>893.17438052918101</v>
      </c>
      <c r="K274" s="534">
        <v>178.45764314325501</v>
      </c>
      <c r="L274" s="474">
        <f t="shared" si="19"/>
        <v>12610.472327077932</v>
      </c>
      <c r="M274" s="474"/>
    </row>
    <row r="275" spans="1:13" x14ac:dyDescent="0.2">
      <c r="A275" s="533">
        <v>2028</v>
      </c>
      <c r="B275" s="533">
        <v>10</v>
      </c>
      <c r="C275" s="622">
        <v>0.40031184604145992</v>
      </c>
      <c r="D275" s="541">
        <v>173.600362114549</v>
      </c>
      <c r="E275" s="620">
        <v>-2.1067417397662198</v>
      </c>
      <c r="F275" s="539">
        <f t="shared" si="17"/>
        <v>11532.161459852017</v>
      </c>
      <c r="G275" s="535">
        <f t="shared" si="16"/>
        <v>11532.161459852017</v>
      </c>
      <c r="H275" s="619">
        <v>11532.161459851999</v>
      </c>
      <c r="I275" s="537">
        <f t="shared" si="18"/>
        <v>-1.8189894035458565E-11</v>
      </c>
      <c r="J275" s="536">
        <v>886.49974783649805</v>
      </c>
      <c r="K275" s="534">
        <v>178.12982787875299</v>
      </c>
      <c r="L275" s="474">
        <f t="shared" si="19"/>
        <v>12596.791035567268</v>
      </c>
      <c r="M275" s="474"/>
    </row>
    <row r="276" spans="1:13" x14ac:dyDescent="0.2">
      <c r="A276" s="533">
        <v>2028</v>
      </c>
      <c r="B276" s="533">
        <v>11</v>
      </c>
      <c r="C276" s="622">
        <v>0.4003822518480849</v>
      </c>
      <c r="D276" s="541">
        <v>173.07340702880899</v>
      </c>
      <c r="E276" s="620">
        <v>-2.0334288056856198</v>
      </c>
      <c r="F276" s="539">
        <f t="shared" si="17"/>
        <v>11531.445190763787</v>
      </c>
      <c r="G276" s="535">
        <f t="shared" si="16"/>
        <v>11531.445190763787</v>
      </c>
      <c r="H276" s="619">
        <v>11531.445190763799</v>
      </c>
      <c r="I276" s="537">
        <f t="shared" si="18"/>
        <v>0</v>
      </c>
      <c r="J276" s="536">
        <v>882.62751743849697</v>
      </c>
      <c r="K276" s="534">
        <v>177.17106911651399</v>
      </c>
      <c r="L276" s="474">
        <f t="shared" si="19"/>
        <v>12591.243777318798</v>
      </c>
      <c r="M276" s="474"/>
    </row>
    <row r="277" spans="1:13" x14ac:dyDescent="0.2">
      <c r="A277" s="533">
        <v>2028</v>
      </c>
      <c r="B277" s="533">
        <v>12</v>
      </c>
      <c r="C277" s="622">
        <v>0.40047504081910251</v>
      </c>
      <c r="D277" s="541">
        <v>172.643978702781</v>
      </c>
      <c r="E277" s="620">
        <v>-1.96266710330929</v>
      </c>
      <c r="F277" s="539">
        <f t="shared" si="17"/>
        <v>11534.981217919276</v>
      </c>
      <c r="G277" s="535">
        <f t="shared" si="16"/>
        <v>11534.981217919276</v>
      </c>
      <c r="H277" s="619">
        <v>11534.9812179193</v>
      </c>
      <c r="I277" s="537">
        <f t="shared" si="18"/>
        <v>2.3646862246096134E-11</v>
      </c>
      <c r="J277" s="536">
        <v>880.53253483102299</v>
      </c>
      <c r="K277" s="534">
        <v>177.23072250976401</v>
      </c>
      <c r="L277" s="474">
        <f t="shared" si="19"/>
        <v>12592.744475260062</v>
      </c>
      <c r="M277" s="474">
        <f>AVERAGE(L266:L277)</f>
        <v>12603.609565900972</v>
      </c>
    </row>
    <row r="278" spans="1:13" x14ac:dyDescent="0.2">
      <c r="A278" s="533">
        <v>2029</v>
      </c>
      <c r="B278" s="533">
        <v>1</v>
      </c>
      <c r="C278" s="622">
        <v>0.40061394686906021</v>
      </c>
      <c r="D278" s="541">
        <v>172.31898627187601</v>
      </c>
      <c r="E278" s="620">
        <v>-1.8943678517935001</v>
      </c>
      <c r="F278" s="539">
        <f t="shared" si="17"/>
        <v>11545.640712650258</v>
      </c>
      <c r="G278" s="535">
        <f t="shared" si="16"/>
        <v>11545.640712650258</v>
      </c>
      <c r="H278" s="619">
        <v>11545.6407126503</v>
      </c>
      <c r="I278" s="537">
        <f t="shared" si="18"/>
        <v>4.1836756281554699E-11</v>
      </c>
      <c r="J278" s="536">
        <v>886.96135921273697</v>
      </c>
      <c r="K278" s="534">
        <v>177.56355723006399</v>
      </c>
      <c r="L278" s="474">
        <f t="shared" si="19"/>
        <v>12610.165629093059</v>
      </c>
      <c r="M278" s="476">
        <f>+M277/M265-1</f>
        <v>9.8748565270723176E-4</v>
      </c>
    </row>
    <row r="279" spans="1:13" x14ac:dyDescent="0.2">
      <c r="A279" s="533">
        <v>2029</v>
      </c>
      <c r="B279" s="533">
        <v>2</v>
      </c>
      <c r="C279" s="622">
        <v>0.4007720279670951</v>
      </c>
      <c r="D279" s="541">
        <v>172.058400905561</v>
      </c>
      <c r="E279" s="620">
        <v>-1.82844535981712</v>
      </c>
      <c r="F279" s="539">
        <f t="shared" si="17"/>
        <v>11559.617442059593</v>
      </c>
      <c r="G279" s="535">
        <f t="shared" si="16"/>
        <v>11559.617442059593</v>
      </c>
      <c r="H279" s="619">
        <v>11559.6174420596</v>
      </c>
      <c r="I279" s="537">
        <f t="shared" si="18"/>
        <v>0</v>
      </c>
      <c r="J279" s="536">
        <v>886.984670870179</v>
      </c>
      <c r="K279" s="534">
        <v>177.894661847587</v>
      </c>
      <c r="L279" s="474">
        <f t="shared" si="19"/>
        <v>12624.496774777359</v>
      </c>
      <c r="M279" s="474"/>
    </row>
    <row r="280" spans="1:13" x14ac:dyDescent="0.2">
      <c r="A280" s="533">
        <v>2029</v>
      </c>
      <c r="B280" s="533">
        <v>3</v>
      </c>
      <c r="C280" s="622">
        <v>0.40086486794048959</v>
      </c>
      <c r="D280" s="541">
        <v>171.80451803504999</v>
      </c>
      <c r="E280" s="620">
        <v>-1.76481691803383</v>
      </c>
      <c r="F280" s="539">
        <f t="shared" si="17"/>
        <v>11566.136488224425</v>
      </c>
      <c r="G280" s="535">
        <f t="shared" si="16"/>
        <v>11566.136488224425</v>
      </c>
      <c r="H280" s="619">
        <v>11566.1364882244</v>
      </c>
      <c r="I280" s="537">
        <f t="shared" si="18"/>
        <v>-2.5465851649641991E-11</v>
      </c>
      <c r="J280" s="536">
        <v>883.87346561592994</v>
      </c>
      <c r="K280" s="534">
        <v>178.108426660286</v>
      </c>
      <c r="L280" s="474">
        <f t="shared" si="19"/>
        <v>12628.11838050064</v>
      </c>
      <c r="M280" s="474"/>
    </row>
    <row r="281" spans="1:13" x14ac:dyDescent="0.2">
      <c r="A281" s="533">
        <v>2029</v>
      </c>
      <c r="B281" s="533">
        <v>4</v>
      </c>
      <c r="C281" s="622">
        <v>0.40094552829453362</v>
      </c>
      <c r="D281" s="541">
        <v>171.56007104807</v>
      </c>
      <c r="E281" s="620">
        <v>-1.7034026953424499</v>
      </c>
      <c r="F281" s="539">
        <f t="shared" si="17"/>
        <v>11571.400638471876</v>
      </c>
      <c r="G281" s="535">
        <f t="shared" si="16"/>
        <v>11571.400638471876</v>
      </c>
      <c r="H281" s="619">
        <v>11571.4006384719</v>
      </c>
      <c r="I281" s="537">
        <f t="shared" si="18"/>
        <v>2.3646862246096134E-11</v>
      </c>
      <c r="J281" s="536">
        <v>878.42904169313999</v>
      </c>
      <c r="K281" s="534">
        <v>177.598796321609</v>
      </c>
      <c r="L281" s="474">
        <f t="shared" si="19"/>
        <v>12627.428476486624</v>
      </c>
      <c r="M281" s="474"/>
    </row>
    <row r="282" spans="1:13" x14ac:dyDescent="0.2">
      <c r="A282" s="533">
        <v>2029</v>
      </c>
      <c r="B282" s="533">
        <v>5</v>
      </c>
      <c r="C282" s="622">
        <v>0.40092965191272778</v>
      </c>
      <c r="D282" s="541">
        <v>171.30084960149901</v>
      </c>
      <c r="E282" s="620">
        <v>-1.6441256386624401</v>
      </c>
      <c r="F282" s="539">
        <f t="shared" si="17"/>
        <v>11565.211215596586</v>
      </c>
      <c r="G282" s="535">
        <f t="shared" si="16"/>
        <v>11565.211215596586</v>
      </c>
      <c r="H282" s="619">
        <v>11565.211215596601</v>
      </c>
      <c r="I282" s="537">
        <f t="shared" si="18"/>
        <v>1.4551915228366852E-11</v>
      </c>
      <c r="J282" s="536">
        <v>878.34346920316204</v>
      </c>
      <c r="K282" s="534">
        <v>177.44345237257599</v>
      </c>
      <c r="L282" s="474">
        <f t="shared" si="19"/>
        <v>12620.998137172324</v>
      </c>
      <c r="M282" s="474"/>
    </row>
    <row r="283" spans="1:13" x14ac:dyDescent="0.2">
      <c r="A283" s="533">
        <v>2029</v>
      </c>
      <c r="B283" s="533">
        <v>6</v>
      </c>
      <c r="C283" s="622">
        <v>0.400876231188175</v>
      </c>
      <c r="D283" s="541">
        <v>171.025104689752</v>
      </c>
      <c r="E283" s="620">
        <v>-1.5869113763274101</v>
      </c>
      <c r="F283" s="539">
        <f t="shared" si="17"/>
        <v>11554.382908340169</v>
      </c>
      <c r="G283" s="535">
        <f t="shared" si="16"/>
        <v>11554.382908340169</v>
      </c>
      <c r="H283" s="619">
        <v>11554.3829083402</v>
      </c>
      <c r="I283" s="537">
        <f t="shared" si="18"/>
        <v>3.092281986027956E-11</v>
      </c>
      <c r="J283" s="536">
        <v>877.83108029360903</v>
      </c>
      <c r="K283" s="534">
        <v>177.544781034691</v>
      </c>
      <c r="L283" s="474">
        <f t="shared" si="19"/>
        <v>12609.75876966847</v>
      </c>
      <c r="M283" s="474"/>
    </row>
    <row r="284" spans="1:13" x14ac:dyDescent="0.2">
      <c r="A284" s="533">
        <v>2029</v>
      </c>
      <c r="B284" s="533">
        <v>7</v>
      </c>
      <c r="C284" s="622">
        <v>0.4008208815274284</v>
      </c>
      <c r="D284" s="541">
        <v>170.73729321698801</v>
      </c>
      <c r="E284" s="620">
        <v>-1.5316881247454099</v>
      </c>
      <c r="F284" s="539">
        <f t="shared" si="17"/>
        <v>11543.123684334496</v>
      </c>
      <c r="G284" s="535">
        <f t="shared" si="16"/>
        <v>11543.123684334496</v>
      </c>
      <c r="H284" s="619">
        <v>11543.1236843345</v>
      </c>
      <c r="I284" s="537">
        <f t="shared" si="18"/>
        <v>0</v>
      </c>
      <c r="J284" s="536">
        <v>872.81708005892403</v>
      </c>
      <c r="K284" s="534">
        <v>178.42686928634799</v>
      </c>
      <c r="L284" s="474">
        <f t="shared" si="19"/>
        <v>12594.367633679769</v>
      </c>
      <c r="M284" s="474"/>
    </row>
    <row r="285" spans="1:13" x14ac:dyDescent="0.2">
      <c r="A285" s="533">
        <v>2029</v>
      </c>
      <c r="B285" s="533">
        <v>8</v>
      </c>
      <c r="C285" s="622">
        <v>0.40082198446816758</v>
      </c>
      <c r="D285" s="541">
        <v>170.38010316244601</v>
      </c>
      <c r="E285" s="620">
        <v>-1.47838659831359</v>
      </c>
      <c r="F285" s="539">
        <f t="shared" si="17"/>
        <v>11537.232795985181</v>
      </c>
      <c r="G285" s="535">
        <f t="shared" si="16"/>
        <v>11537.232795985181</v>
      </c>
      <c r="H285" s="619">
        <v>11537.232795985199</v>
      </c>
      <c r="I285" s="537">
        <f t="shared" si="18"/>
        <v>1.8189894035458565E-11</v>
      </c>
      <c r="J285" s="536">
        <v>870.31338963458302</v>
      </c>
      <c r="K285" s="534">
        <v>178.51623812950899</v>
      </c>
      <c r="L285" s="474">
        <f t="shared" si="19"/>
        <v>12586.062423749274</v>
      </c>
      <c r="M285" s="474"/>
    </row>
    <row r="286" spans="1:13" x14ac:dyDescent="0.2">
      <c r="A286" s="533">
        <v>2029</v>
      </c>
      <c r="B286" s="533">
        <v>9</v>
      </c>
      <c r="C286" s="622">
        <v>0.4008390579605916</v>
      </c>
      <c r="D286" s="541">
        <v>169.98622425331001</v>
      </c>
      <c r="E286" s="620">
        <v>-1.4269399225395301</v>
      </c>
      <c r="F286" s="539">
        <f t="shared" si="17"/>
        <v>11532.569267005114</v>
      </c>
      <c r="G286" s="535">
        <f t="shared" si="16"/>
        <v>11532.569267005114</v>
      </c>
      <c r="H286" s="619">
        <v>11532.569267005099</v>
      </c>
      <c r="I286" s="537">
        <f t="shared" si="18"/>
        <v>-1.4551915228366852E-11</v>
      </c>
      <c r="J286" s="536">
        <v>870.14746015001003</v>
      </c>
      <c r="K286" s="534">
        <v>178.38889307801301</v>
      </c>
      <c r="L286" s="474">
        <f t="shared" si="19"/>
        <v>12581.105620233137</v>
      </c>
      <c r="M286" s="474"/>
    </row>
    <row r="287" spans="1:13" x14ac:dyDescent="0.2">
      <c r="A287" s="533">
        <v>2029</v>
      </c>
      <c r="B287" s="533">
        <v>10</v>
      </c>
      <c r="C287" s="622">
        <v>0.40081352279028792</v>
      </c>
      <c r="D287" s="541">
        <v>169.60559279375499</v>
      </c>
      <c r="E287" s="620">
        <v>-1.3772835500985801</v>
      </c>
      <c r="F287" s="539">
        <f t="shared" si="17"/>
        <v>11523.185658607503</v>
      </c>
      <c r="G287" s="535">
        <f t="shared" si="16"/>
        <v>11523.185658607503</v>
      </c>
      <c r="H287" s="619">
        <v>11523.185658607499</v>
      </c>
      <c r="I287" s="537">
        <f t="shared" si="18"/>
        <v>0</v>
      </c>
      <c r="J287" s="536">
        <v>863.47282745732798</v>
      </c>
      <c r="K287" s="534">
        <v>178.062768508033</v>
      </c>
      <c r="L287" s="474">
        <f t="shared" si="19"/>
        <v>12564.721254572863</v>
      </c>
      <c r="M287" s="474"/>
    </row>
    <row r="288" spans="1:13" x14ac:dyDescent="0.2">
      <c r="A288" s="533">
        <v>2029</v>
      </c>
      <c r="B288" s="533">
        <v>11</v>
      </c>
      <c r="C288" s="622">
        <v>0.40074782521959645</v>
      </c>
      <c r="D288" s="541">
        <v>169.354351979093</v>
      </c>
      <c r="E288" s="620">
        <v>-1.32935517985061</v>
      </c>
      <c r="F288" s="539">
        <f t="shared" si="17"/>
        <v>11511.340259811639</v>
      </c>
      <c r="G288" s="535">
        <f t="shared" si="16"/>
        <v>11511.340259811639</v>
      </c>
      <c r="H288" s="619">
        <v>11511.340259811601</v>
      </c>
      <c r="I288" s="537">
        <f t="shared" si="18"/>
        <v>-3.8198777474462986E-11</v>
      </c>
      <c r="J288" s="536">
        <v>859.60059705932701</v>
      </c>
      <c r="K288" s="534">
        <v>177.10589125075401</v>
      </c>
      <c r="L288" s="474">
        <f t="shared" si="19"/>
        <v>12548.04674812172</v>
      </c>
      <c r="M288" s="474"/>
    </row>
    <row r="289" spans="1:13" x14ac:dyDescent="0.2">
      <c r="A289" s="533">
        <v>2029</v>
      </c>
      <c r="B289" s="533">
        <v>12</v>
      </c>
      <c r="C289" s="622">
        <v>0.4007120926164438</v>
      </c>
      <c r="D289" s="541">
        <v>169.283992170967</v>
      </c>
      <c r="E289" s="620">
        <v>-1.28309467870713</v>
      </c>
      <c r="F289" s="539">
        <f t="shared" si="17"/>
        <v>11506.044692044461</v>
      </c>
      <c r="G289" s="535">
        <f t="shared" si="16"/>
        <v>11506.044692044461</v>
      </c>
      <c r="H289" s="619">
        <v>11506.044692044499</v>
      </c>
      <c r="I289" s="537">
        <f t="shared" si="18"/>
        <v>3.8198777474462986E-11</v>
      </c>
      <c r="J289" s="536">
        <v>857.50561445185201</v>
      </c>
      <c r="K289" s="534">
        <v>177.167009152502</v>
      </c>
      <c r="L289" s="474">
        <f t="shared" si="19"/>
        <v>12540.717315648815</v>
      </c>
      <c r="M289" s="474">
        <f>AVERAGE(L278:L289)</f>
        <v>12594.665596975341</v>
      </c>
    </row>
    <row r="290" spans="1:13" x14ac:dyDescent="0.2">
      <c r="A290" s="533">
        <v>2030</v>
      </c>
      <c r="B290" s="533">
        <v>1</v>
      </c>
      <c r="C290" s="622">
        <v>0.40084578241461766</v>
      </c>
      <c r="D290" s="541">
        <v>169.36649091738499</v>
      </c>
      <c r="E290" s="620">
        <v>-1.23844400614325</v>
      </c>
      <c r="F290" s="539">
        <f t="shared" si="17"/>
        <v>11523.002606516016</v>
      </c>
      <c r="G290" s="535">
        <f t="shared" si="16"/>
        <v>11523.002606516016</v>
      </c>
      <c r="H290" s="619">
        <v>11523.002606516</v>
      </c>
      <c r="I290" s="537">
        <f t="shared" si="18"/>
        <v>-1.6370904631912708E-11</v>
      </c>
      <c r="J290" s="536">
        <v>863.93443883356701</v>
      </c>
      <c r="K290" s="534">
        <v>177.50117956301099</v>
      </c>
      <c r="L290" s="474">
        <f t="shared" si="19"/>
        <v>12564.438224912594</v>
      </c>
      <c r="M290" s="476">
        <f>+M289/M277-1</f>
        <v>-7.0963551186387086E-4</v>
      </c>
    </row>
    <row r="291" spans="1:13" x14ac:dyDescent="0.2">
      <c r="A291" s="533">
        <v>2030</v>
      </c>
      <c r="B291" s="533">
        <v>2</v>
      </c>
      <c r="C291" s="622">
        <v>0.40120882102561295</v>
      </c>
      <c r="D291" s="541">
        <v>169.52939238971101</v>
      </c>
      <c r="E291" s="620">
        <v>-1.1953471414071799</v>
      </c>
      <c r="F291" s="539">
        <f t="shared" si="17"/>
        <v>11567.935038455178</v>
      </c>
      <c r="G291" s="535">
        <f t="shared" si="16"/>
        <v>11567.935038455178</v>
      </c>
      <c r="H291" s="619">
        <v>11567.9350384552</v>
      </c>
      <c r="I291" s="537">
        <f t="shared" si="18"/>
        <v>2.1827872842550278E-11</v>
      </c>
      <c r="J291" s="536">
        <v>863.95775049100905</v>
      </c>
      <c r="K291" s="534">
        <v>177.833592724971</v>
      </c>
      <c r="L291" s="474">
        <f t="shared" si="19"/>
        <v>12609.726381671158</v>
      </c>
      <c r="M291" s="474"/>
    </row>
    <row r="292" spans="1:13" x14ac:dyDescent="0.2">
      <c r="A292" s="533">
        <v>2030</v>
      </c>
      <c r="B292" s="533">
        <v>3</v>
      </c>
      <c r="C292" s="622">
        <v>0.4015838988765551</v>
      </c>
      <c r="D292" s="541">
        <v>169.73461991710201</v>
      </c>
      <c r="E292" s="620">
        <v>-1.1537500132381</v>
      </c>
      <c r="F292" s="539">
        <f t="shared" si="17"/>
        <v>11614.982307226139</v>
      </c>
      <c r="G292" s="535">
        <f t="shared" si="16"/>
        <v>11614.982307226139</v>
      </c>
      <c r="H292" s="619">
        <v>11614.982307226101</v>
      </c>
      <c r="I292" s="537">
        <f t="shared" si="18"/>
        <v>-3.8198777474462986E-11</v>
      </c>
      <c r="J292" s="536">
        <v>860.84654523675999</v>
      </c>
      <c r="K292" s="534">
        <v>178.048678246968</v>
      </c>
      <c r="L292" s="474">
        <f t="shared" si="19"/>
        <v>12653.877530709866</v>
      </c>
      <c r="M292" s="474"/>
    </row>
    <row r="293" spans="1:13" x14ac:dyDescent="0.2">
      <c r="A293" s="533">
        <v>2030</v>
      </c>
      <c r="B293" s="533">
        <v>4</v>
      </c>
      <c r="C293" s="622">
        <v>0.40194671014400657</v>
      </c>
      <c r="D293" s="541">
        <v>169.98030930792001</v>
      </c>
      <c r="E293" s="620">
        <v>-1.11360043198329</v>
      </c>
      <c r="F293" s="539">
        <f t="shared" si="17"/>
        <v>11661.292792074395</v>
      </c>
      <c r="G293" s="535">
        <f t="shared" si="16"/>
        <v>11661.292792074395</v>
      </c>
      <c r="H293" s="619">
        <v>11661.2927920744</v>
      </c>
      <c r="I293" s="537">
        <f t="shared" si="18"/>
        <v>0</v>
      </c>
      <c r="J293" s="536">
        <v>855.40212131397004</v>
      </c>
      <c r="K293" s="534">
        <v>177.540577320225</v>
      </c>
      <c r="L293" s="474">
        <f t="shared" si="19"/>
        <v>12694.23549070859</v>
      </c>
      <c r="M293" s="474"/>
    </row>
    <row r="294" spans="1:13" x14ac:dyDescent="0.2">
      <c r="A294" s="533">
        <v>2030</v>
      </c>
      <c r="B294" s="533">
        <v>5</v>
      </c>
      <c r="C294" s="622">
        <v>0.40207556781358089</v>
      </c>
      <c r="D294" s="541">
        <v>170.30951716609599</v>
      </c>
      <c r="E294" s="620">
        <v>-1.0748480241709299</v>
      </c>
      <c r="F294" s="539">
        <f t="shared" si="17"/>
        <v>11681.878182413677</v>
      </c>
      <c r="G294" s="535">
        <f t="shared" si="16"/>
        <v>11681.878182413677</v>
      </c>
      <c r="H294" s="619">
        <v>11681.8781824137</v>
      </c>
      <c r="I294" s="537">
        <f t="shared" si="18"/>
        <v>2.3646862246096134E-11</v>
      </c>
      <c r="J294" s="536">
        <v>855.31654882399096</v>
      </c>
      <c r="K294" s="534">
        <v>177.38661065093299</v>
      </c>
      <c r="L294" s="474">
        <f t="shared" si="19"/>
        <v>12714.581341888601</v>
      </c>
      <c r="M294" s="474"/>
    </row>
    <row r="295" spans="1:13" x14ac:dyDescent="0.2">
      <c r="A295" s="533">
        <v>2030</v>
      </c>
      <c r="B295" s="533">
        <v>6</v>
      </c>
      <c r="C295" s="622">
        <v>0.40203506494658642</v>
      </c>
      <c r="D295" s="541">
        <v>170.721837126232</v>
      </c>
      <c r="E295" s="620">
        <v>-1.03744416926929</v>
      </c>
      <c r="F295" s="539">
        <f t="shared" si="17"/>
        <v>11684.225760066416</v>
      </c>
      <c r="G295" s="535">
        <f t="shared" si="16"/>
        <v>11684.225760066416</v>
      </c>
      <c r="H295" s="619">
        <v>11684.2257600664</v>
      </c>
      <c r="I295" s="537">
        <f t="shared" si="18"/>
        <v>-1.6370904631912708E-11</v>
      </c>
      <c r="J295" s="536">
        <v>854.80415991443897</v>
      </c>
      <c r="K295" s="534">
        <v>177.48920374544201</v>
      </c>
      <c r="L295" s="474">
        <f t="shared" si="19"/>
        <v>12716.519123726297</v>
      </c>
      <c r="M295" s="474"/>
    </row>
    <row r="296" spans="1:13" x14ac:dyDescent="0.2">
      <c r="A296" s="533">
        <v>2030</v>
      </c>
      <c r="B296" s="533">
        <v>7</v>
      </c>
      <c r="C296" s="622">
        <v>0.40189485707307571</v>
      </c>
      <c r="D296" s="541">
        <v>171.103526428489</v>
      </c>
      <c r="E296" s="620">
        <v>-1.0013419387250899</v>
      </c>
      <c r="F296" s="539">
        <f t="shared" si="17"/>
        <v>11674.483462753893</v>
      </c>
      <c r="G296" s="535">
        <f t="shared" ref="G296:G359" si="20">+F296</f>
        <v>11674.483462753893</v>
      </c>
      <c r="H296" s="619">
        <v>11674.4834627539</v>
      </c>
      <c r="I296" s="537">
        <f t="shared" si="18"/>
        <v>0</v>
      </c>
      <c r="J296" s="536">
        <v>849.79015967975397</v>
      </c>
      <c r="K296" s="534">
        <v>178.37228952770201</v>
      </c>
      <c r="L296" s="474">
        <f t="shared" si="19"/>
        <v>12702.645911961348</v>
      </c>
      <c r="M296" s="474"/>
    </row>
    <row r="297" spans="1:13" x14ac:dyDescent="0.2">
      <c r="A297" s="533">
        <v>2030</v>
      </c>
      <c r="B297" s="533">
        <v>8</v>
      </c>
      <c r="C297" s="622">
        <v>0.40175262686531782</v>
      </c>
      <c r="D297" s="541">
        <v>171.44797859328801</v>
      </c>
      <c r="E297" s="620">
        <v>-0.96649603703190201</v>
      </c>
      <c r="F297" s="539">
        <f t="shared" si="17"/>
        <v>11663.872252875522</v>
      </c>
      <c r="G297" s="535">
        <f t="shared" si="20"/>
        <v>11663.872252875522</v>
      </c>
      <c r="H297" s="619">
        <v>11663.872252875501</v>
      </c>
      <c r="I297" s="537">
        <f t="shared" si="18"/>
        <v>-2.1827872842550278E-11</v>
      </c>
      <c r="J297" s="536">
        <v>847.28646925541295</v>
      </c>
      <c r="K297" s="534">
        <v>178.46287630193501</v>
      </c>
      <c r="L297" s="474">
        <f t="shared" si="19"/>
        <v>12689.62159843287</v>
      </c>
      <c r="M297" s="474"/>
    </row>
    <row r="298" spans="1:13" x14ac:dyDescent="0.2">
      <c r="A298" s="533">
        <v>2030</v>
      </c>
      <c r="B298" s="533">
        <v>9</v>
      </c>
      <c r="C298" s="622">
        <v>0.40165817256156539</v>
      </c>
      <c r="D298" s="541">
        <v>171.64392449347699</v>
      </c>
      <c r="E298" s="620">
        <v>-0.93286274495949295</v>
      </c>
      <c r="F298" s="539">
        <f t="shared" si="17"/>
        <v>11656.278256462165</v>
      </c>
      <c r="G298" s="535">
        <f t="shared" si="20"/>
        <v>11656.278256462165</v>
      </c>
      <c r="H298" s="619">
        <v>11656.278256462199</v>
      </c>
      <c r="I298" s="537">
        <f t="shared" si="18"/>
        <v>3.4560798667371273E-11</v>
      </c>
      <c r="J298" s="536">
        <v>847.12053977083997</v>
      </c>
      <c r="K298" s="534">
        <v>178.33678535367099</v>
      </c>
      <c r="L298" s="474">
        <f t="shared" si="19"/>
        <v>12681.735581586676</v>
      </c>
      <c r="M298" s="474"/>
    </row>
    <row r="299" spans="1:13" x14ac:dyDescent="0.2">
      <c r="A299" s="533">
        <v>2030</v>
      </c>
      <c r="B299" s="533">
        <v>10</v>
      </c>
      <c r="C299" s="622">
        <v>0.40164831251690947</v>
      </c>
      <c r="D299" s="541">
        <v>171.76182070709299</v>
      </c>
      <c r="E299" s="620">
        <v>-0.90039986466217703</v>
      </c>
      <c r="F299" s="539">
        <f t="shared" si="17"/>
        <v>11657.170958901152</v>
      </c>
      <c r="G299" s="535">
        <f t="shared" si="20"/>
        <v>11657.170958901152</v>
      </c>
      <c r="H299" s="619">
        <v>11657.170958901201</v>
      </c>
      <c r="I299" s="537">
        <f t="shared" si="18"/>
        <v>4.9112713895738125E-11</v>
      </c>
      <c r="J299" s="536">
        <v>840.44590707815803</v>
      </c>
      <c r="K299" s="534">
        <v>178.01194221148</v>
      </c>
      <c r="L299" s="474">
        <f t="shared" si="19"/>
        <v>12675.62880819079</v>
      </c>
      <c r="M299" s="474"/>
    </row>
    <row r="300" spans="1:13" x14ac:dyDescent="0.2">
      <c r="A300" s="533">
        <v>2030</v>
      </c>
      <c r="B300" s="533">
        <v>11</v>
      </c>
      <c r="C300" s="622">
        <v>0.40177703010625498</v>
      </c>
      <c r="D300" s="541">
        <v>171.878828750221</v>
      </c>
      <c r="E300" s="620">
        <v>-0.86906666672257404</v>
      </c>
      <c r="F300" s="539">
        <f t="shared" si="17"/>
        <v>11674.125326656611</v>
      </c>
      <c r="G300" s="535">
        <f t="shared" si="20"/>
        <v>11674.125326656611</v>
      </c>
      <c r="H300" s="619">
        <v>11674.1253266566</v>
      </c>
      <c r="I300" s="537">
        <f t="shared" si="18"/>
        <v>0</v>
      </c>
      <c r="J300" s="536">
        <v>836.57367668015695</v>
      </c>
      <c r="K300" s="534">
        <v>177.056491002911</v>
      </c>
      <c r="L300" s="474">
        <f t="shared" si="19"/>
        <v>12687.755494339679</v>
      </c>
      <c r="M300" s="474"/>
    </row>
    <row r="301" spans="1:13" x14ac:dyDescent="0.2">
      <c r="A301" s="533">
        <v>2030</v>
      </c>
      <c r="B301" s="533">
        <v>12</v>
      </c>
      <c r="C301" s="622">
        <v>0.40198710278038507</v>
      </c>
      <c r="D301" s="541">
        <v>172.07343851256101</v>
      </c>
      <c r="E301" s="620">
        <v>-0.83882383911804903</v>
      </c>
      <c r="F301" s="539">
        <f t="shared" si="17"/>
        <v>11701.83670194751</v>
      </c>
      <c r="G301" s="535">
        <f t="shared" si="20"/>
        <v>11701.83670194751</v>
      </c>
      <c r="H301" s="619">
        <v>11701.836701947501</v>
      </c>
      <c r="I301" s="537">
        <f t="shared" si="18"/>
        <v>0</v>
      </c>
      <c r="J301" s="536">
        <v>834.47869407268195</v>
      </c>
      <c r="K301" s="534">
        <v>177.11871889931601</v>
      </c>
      <c r="L301" s="474">
        <f t="shared" si="19"/>
        <v>12713.434114919508</v>
      </c>
      <c r="M301" s="474">
        <f>AVERAGE(L290:L301)</f>
        <v>12675.349966920665</v>
      </c>
    </row>
    <row r="302" spans="1:13" x14ac:dyDescent="0.2">
      <c r="A302" s="533">
        <f t="shared" ref="A302:A333" si="21">+A290+1</f>
        <v>2031</v>
      </c>
      <c r="B302" s="533">
        <f t="shared" ref="B302:B333" si="22">+B290</f>
        <v>1</v>
      </c>
      <c r="C302" s="622">
        <v>0.40227122274473659</v>
      </c>
      <c r="D302" s="541">
        <v>172.34392583117699</v>
      </c>
      <c r="E302" s="620">
        <v>-0.80963343782241304</v>
      </c>
      <c r="F302" s="539">
        <f t="shared" si="17"/>
        <v>11739.427955844842</v>
      </c>
      <c r="G302" s="535">
        <f t="shared" si="20"/>
        <v>11739.427955844842</v>
      </c>
      <c r="H302" s="619">
        <v>11739.428</v>
      </c>
      <c r="I302" s="537">
        <f t="shared" si="18"/>
        <v>4.4155158320791088E-5</v>
      </c>
      <c r="J302" s="536">
        <v>840.90800000000002</v>
      </c>
      <c r="K302" s="534">
        <v>177.45390166925901</v>
      </c>
      <c r="L302" s="474">
        <f t="shared" si="19"/>
        <v>12757.789857514101</v>
      </c>
      <c r="M302" s="476">
        <f>+M301/M289-1</f>
        <v>6.4062336013670507E-3</v>
      </c>
    </row>
    <row r="303" spans="1:13" x14ac:dyDescent="0.2">
      <c r="A303" s="533">
        <f t="shared" si="21"/>
        <v>2031</v>
      </c>
      <c r="B303" s="533">
        <f t="shared" si="22"/>
        <v>2</v>
      </c>
      <c r="C303" s="622">
        <v>0.4025697513621686</v>
      </c>
      <c r="D303" s="541">
        <v>172.66266216643501</v>
      </c>
      <c r="E303" s="620">
        <v>-0.78145883922661596</v>
      </c>
      <c r="F303" s="539">
        <f t="shared" si="17"/>
        <v>11779.510120884386</v>
      </c>
      <c r="G303" s="535">
        <f t="shared" si="20"/>
        <v>11779.510120884386</v>
      </c>
      <c r="H303" s="619">
        <v>11779.51</v>
      </c>
      <c r="I303" s="537">
        <f t="shared" si="18"/>
        <v>-1.2088438597857021E-4</v>
      </c>
      <c r="J303" s="536">
        <v>840.93100000000004</v>
      </c>
      <c r="K303" s="534">
        <v>177.78730661606599</v>
      </c>
      <c r="L303" s="474">
        <f t="shared" si="19"/>
        <v>12798.228427500453</v>
      </c>
      <c r="M303" s="474"/>
    </row>
    <row r="304" spans="1:13" x14ac:dyDescent="0.2">
      <c r="A304" s="533">
        <f t="shared" si="21"/>
        <v>2031</v>
      </c>
      <c r="B304" s="533">
        <f t="shared" si="22"/>
        <v>3</v>
      </c>
      <c r="C304" s="622">
        <v>0.40278910219477404</v>
      </c>
      <c r="D304" s="541">
        <v>173.03634964198</v>
      </c>
      <c r="E304" s="620">
        <v>-0.75426469422200204</v>
      </c>
      <c r="F304" s="539">
        <f t="shared" si="17"/>
        <v>11811.339189797396</v>
      </c>
      <c r="G304" s="535">
        <f t="shared" si="20"/>
        <v>11811.339189797396</v>
      </c>
      <c r="H304" s="619">
        <v>11811.339</v>
      </c>
      <c r="I304" s="537">
        <f t="shared" si="18"/>
        <v>-1.8979739616042934E-4</v>
      </c>
      <c r="J304" s="536">
        <v>837.82</v>
      </c>
      <c r="K304" s="534">
        <v>178.003393143019</v>
      </c>
      <c r="L304" s="474">
        <f t="shared" si="19"/>
        <v>12827.162582940415</v>
      </c>
      <c r="M304" s="474"/>
    </row>
    <row r="305" spans="1:13" x14ac:dyDescent="0.2">
      <c r="A305" s="533">
        <f t="shared" si="21"/>
        <v>2031</v>
      </c>
      <c r="B305" s="533">
        <f t="shared" si="22"/>
        <v>4</v>
      </c>
      <c r="C305" s="622">
        <v>0.40301516601284437</v>
      </c>
      <c r="D305" s="541">
        <v>173.431550096081</v>
      </c>
      <c r="E305" s="620">
        <v>-0.72801688379331597</v>
      </c>
      <c r="F305" s="539">
        <f t="shared" si="17"/>
        <v>11844.311874599796</v>
      </c>
      <c r="G305" s="535">
        <f t="shared" si="20"/>
        <v>11844.311874599796</v>
      </c>
      <c r="H305" s="619">
        <v>11844.312</v>
      </c>
      <c r="I305" s="537">
        <f t="shared" si="18"/>
        <v>1.2540020361484494E-4</v>
      </c>
      <c r="J305" s="536">
        <v>832.375</v>
      </c>
      <c r="K305" s="534">
        <v>177.49645140318199</v>
      </c>
      <c r="L305" s="474">
        <f t="shared" si="19"/>
        <v>12854.183326002978</v>
      </c>
      <c r="M305" s="474"/>
    </row>
    <row r="306" spans="1:13" x14ac:dyDescent="0.2">
      <c r="A306" s="533">
        <f t="shared" si="21"/>
        <v>2031</v>
      </c>
      <c r="B306" s="533">
        <f t="shared" si="22"/>
        <v>5</v>
      </c>
      <c r="C306" s="622">
        <v>0.40315475174470128</v>
      </c>
      <c r="D306" s="541">
        <v>173.86603163160601</v>
      </c>
      <c r="E306" s="620">
        <v>-0.70268247625608604</v>
      </c>
      <c r="F306" s="539">
        <f t="shared" si="17"/>
        <v>11867.918155591138</v>
      </c>
      <c r="G306" s="535">
        <f t="shared" si="20"/>
        <v>11867.918155591138</v>
      </c>
      <c r="H306" s="619">
        <v>11867.918</v>
      </c>
      <c r="I306" s="537">
        <f t="shared" si="18"/>
        <v>-1.555911385366926E-4</v>
      </c>
      <c r="J306" s="536">
        <v>832.29</v>
      </c>
      <c r="K306" s="534">
        <v>177.34352861527199</v>
      </c>
      <c r="L306" s="474">
        <f t="shared" si="19"/>
        <v>12877.55168420641</v>
      </c>
      <c r="M306" s="474"/>
    </row>
    <row r="307" spans="1:13" x14ac:dyDescent="0.2">
      <c r="A307" s="533">
        <f t="shared" si="21"/>
        <v>2031</v>
      </c>
      <c r="B307" s="533">
        <f t="shared" si="22"/>
        <v>6</v>
      </c>
      <c r="C307" s="622">
        <v>0.40323516636597839</v>
      </c>
      <c r="D307" s="541">
        <v>174.32237816374001</v>
      </c>
      <c r="E307" s="620">
        <v>-0.67822968591462995</v>
      </c>
      <c r="F307" s="539">
        <f t="shared" si="17"/>
        <v>11885.0301731577</v>
      </c>
      <c r="G307" s="535">
        <f t="shared" si="20"/>
        <v>11885.0301731577</v>
      </c>
      <c r="H307" s="619">
        <v>11885.03</v>
      </c>
      <c r="I307" s="537">
        <f t="shared" si="18"/>
        <v>-1.7315769946435466E-4</v>
      </c>
      <c r="J307" s="536">
        <v>831.77700000000004</v>
      </c>
      <c r="K307" s="534">
        <v>177.44708006079301</v>
      </c>
      <c r="L307" s="474">
        <f t="shared" si="19"/>
        <v>12894.254253218493</v>
      </c>
      <c r="M307" s="474"/>
    </row>
    <row r="308" spans="1:13" x14ac:dyDescent="0.2">
      <c r="A308" s="533">
        <f t="shared" si="21"/>
        <v>2031</v>
      </c>
      <c r="B308" s="533">
        <f t="shared" si="22"/>
        <v>7</v>
      </c>
      <c r="C308" s="622">
        <v>0.40324270817354108</v>
      </c>
      <c r="D308" s="541">
        <v>174.76274945353001</v>
      </c>
      <c r="E308" s="620">
        <v>-0.65462783320072004</v>
      </c>
      <c r="F308" s="539">
        <f t="shared" si="17"/>
        <v>11893.414998940409</v>
      </c>
      <c r="G308" s="535">
        <f t="shared" si="20"/>
        <v>11893.414998940409</v>
      </c>
      <c r="H308" s="619">
        <v>11893.415000000001</v>
      </c>
      <c r="I308" s="537">
        <f t="shared" si="18"/>
        <v>1.0595922503853217E-6</v>
      </c>
      <c r="J308" s="536">
        <v>826.76300000000003</v>
      </c>
      <c r="K308" s="534">
        <v>178.330921901241</v>
      </c>
      <c r="L308" s="474">
        <f t="shared" si="19"/>
        <v>12898.50892084165</v>
      </c>
      <c r="M308" s="474"/>
    </row>
    <row r="309" spans="1:13" x14ac:dyDescent="0.2">
      <c r="A309" s="533">
        <f t="shared" si="21"/>
        <v>2031</v>
      </c>
      <c r="B309" s="533">
        <f t="shared" si="22"/>
        <v>8</v>
      </c>
      <c r="C309" s="622">
        <v>0.40322623532220264</v>
      </c>
      <c r="D309" s="541">
        <v>175.29576376019099</v>
      </c>
      <c r="E309" s="620">
        <v>-0.63184730615648699</v>
      </c>
      <c r="F309" s="539">
        <f t="shared" si="17"/>
        <v>11900.587713795587</v>
      </c>
      <c r="G309" s="535">
        <f t="shared" si="20"/>
        <v>11900.587713795587</v>
      </c>
      <c r="H309" s="619">
        <v>11900.588</v>
      </c>
      <c r="I309" s="537">
        <f t="shared" si="18"/>
        <v>2.8620441298699006E-4</v>
      </c>
      <c r="J309" s="536">
        <v>824.26</v>
      </c>
      <c r="K309" s="534">
        <v>178.422431781748</v>
      </c>
      <c r="L309" s="474">
        <f t="shared" si="19"/>
        <v>12903.270145577335</v>
      </c>
      <c r="M309" s="474"/>
    </row>
    <row r="310" spans="1:13" x14ac:dyDescent="0.2">
      <c r="A310" s="533">
        <f t="shared" si="21"/>
        <v>2031</v>
      </c>
      <c r="B310" s="533">
        <f t="shared" si="22"/>
        <v>9</v>
      </c>
      <c r="C310" s="622">
        <v>0.40325677063461374</v>
      </c>
      <c r="D310" s="541">
        <v>175.856105922588</v>
      </c>
      <c r="E310" s="620">
        <v>-0.60985952329792803</v>
      </c>
      <c r="F310" s="539">
        <f t="shared" si="17"/>
        <v>11913.678130281867</v>
      </c>
      <c r="G310" s="535">
        <f t="shared" si="20"/>
        <v>11913.678130281867</v>
      </c>
      <c r="H310" s="619">
        <v>11913.678</v>
      </c>
      <c r="I310" s="537">
        <f t="shared" si="18"/>
        <v>-1.3028186731389724E-4</v>
      </c>
      <c r="J310" s="536">
        <v>824.09400000000005</v>
      </c>
      <c r="K310" s="534">
        <v>178.297291355716</v>
      </c>
      <c r="L310" s="474">
        <f t="shared" si="19"/>
        <v>12916.069421637583</v>
      </c>
      <c r="M310" s="474"/>
    </row>
    <row r="311" spans="1:13" x14ac:dyDescent="0.2">
      <c r="A311" s="533">
        <f t="shared" si="21"/>
        <v>2031</v>
      </c>
      <c r="B311" s="533">
        <f t="shared" si="22"/>
        <v>10</v>
      </c>
      <c r="C311" s="622">
        <v>0.40341175614766245</v>
      </c>
      <c r="D311" s="541">
        <v>176.41574434187601</v>
      </c>
      <c r="E311" s="620">
        <v>-0.58863689776990202</v>
      </c>
      <c r="F311" s="539">
        <f t="shared" si="17"/>
        <v>11941.194635128682</v>
      </c>
      <c r="G311" s="535">
        <f t="shared" si="20"/>
        <v>11941.194635128682</v>
      </c>
      <c r="H311" s="619">
        <v>11941.195</v>
      </c>
      <c r="I311" s="537">
        <f t="shared" si="18"/>
        <v>3.64871317287907E-4</v>
      </c>
      <c r="J311" s="536">
        <v>817.41899999999998</v>
      </c>
      <c r="K311" s="534">
        <v>177.97341944585401</v>
      </c>
      <c r="L311" s="474">
        <f t="shared" si="19"/>
        <v>12936.587054574537</v>
      </c>
      <c r="M311" s="474"/>
    </row>
    <row r="312" spans="1:13" x14ac:dyDescent="0.2">
      <c r="A312" s="533">
        <f t="shared" si="21"/>
        <v>2031</v>
      </c>
      <c r="B312" s="533">
        <f t="shared" si="22"/>
        <v>11</v>
      </c>
      <c r="C312" s="622">
        <v>0.40378011212701237</v>
      </c>
      <c r="D312" s="541">
        <v>176.86007070864</v>
      </c>
      <c r="E312" s="620">
        <v>-0.56815280269984203</v>
      </c>
      <c r="F312" s="539">
        <f t="shared" si="17"/>
        <v>11991.505542435554</v>
      </c>
      <c r="G312" s="535">
        <f t="shared" si="20"/>
        <v>11991.505542435554</v>
      </c>
      <c r="H312" s="619">
        <v>11991.505999999999</v>
      </c>
      <c r="I312" s="537">
        <f t="shared" si="18"/>
        <v>4.5756444524158724E-4</v>
      </c>
      <c r="J312" s="536">
        <v>813.54700000000003</v>
      </c>
      <c r="K312" s="534">
        <v>177.019049082122</v>
      </c>
      <c r="L312" s="474">
        <f t="shared" si="19"/>
        <v>12982.071591517677</v>
      </c>
      <c r="M312" s="474"/>
    </row>
    <row r="313" spans="1:13" x14ac:dyDescent="0.2">
      <c r="A313" s="533">
        <f t="shared" si="21"/>
        <v>2031</v>
      </c>
      <c r="B313" s="533">
        <f t="shared" si="22"/>
        <v>12</v>
      </c>
      <c r="C313" s="622">
        <v>0.40423514292165658</v>
      </c>
      <c r="D313" s="541">
        <v>177.145331286035</v>
      </c>
      <c r="E313" s="620">
        <v>-0.54838153781929599</v>
      </c>
      <c r="F313" s="539">
        <f t="shared" si="17"/>
        <v>12049.167737760497</v>
      </c>
      <c r="G313" s="535">
        <f t="shared" si="20"/>
        <v>12049.167737760497</v>
      </c>
      <c r="H313" s="619">
        <v>12049.168</v>
      </c>
      <c r="I313" s="537">
        <f t="shared" si="18"/>
        <v>2.6223950226267334E-4</v>
      </c>
      <c r="J313" s="536">
        <v>811.452</v>
      </c>
      <c r="K313" s="534">
        <v>177.08211827657499</v>
      </c>
      <c r="L313" s="474">
        <f t="shared" si="19"/>
        <v>13037.701856037073</v>
      </c>
      <c r="M313" s="474">
        <f>AVERAGE(L302:L313)</f>
        <v>12890.28159346406</v>
      </c>
    </row>
    <row r="314" spans="1:13" x14ac:dyDescent="0.2">
      <c r="A314" s="533">
        <f t="shared" si="21"/>
        <v>2032</v>
      </c>
      <c r="B314" s="533">
        <f t="shared" si="22"/>
        <v>1</v>
      </c>
      <c r="C314" s="622">
        <v>0.40470843908460802</v>
      </c>
      <c r="D314" s="541">
        <v>177.21354440362899</v>
      </c>
      <c r="E314" s="620">
        <v>-0.52929829720960697</v>
      </c>
      <c r="F314" s="539">
        <f t="shared" si="17"/>
        <v>12105.258648397399</v>
      </c>
      <c r="G314" s="535">
        <f t="shared" si="20"/>
        <v>12105.258648397399</v>
      </c>
      <c r="H314" s="619">
        <v>12105.259</v>
      </c>
      <c r="I314" s="537">
        <f t="shared" si="18"/>
        <v>3.5160260085831396E-4</v>
      </c>
      <c r="J314" s="536">
        <v>817.88099999999997</v>
      </c>
      <c r="K314" s="534">
        <v>177.41806834391801</v>
      </c>
      <c r="L314" s="474">
        <f t="shared" si="19"/>
        <v>13100.557716741318</v>
      </c>
      <c r="M314" s="476">
        <f>+M313/M301-1</f>
        <v>1.6956662112234344E-2</v>
      </c>
    </row>
    <row r="315" spans="1:13" x14ac:dyDescent="0.2">
      <c r="A315" s="533">
        <f t="shared" si="21"/>
        <v>2032</v>
      </c>
      <c r="B315" s="533">
        <f t="shared" si="22"/>
        <v>2</v>
      </c>
      <c r="C315" s="622">
        <v>0.40507751855263291</v>
      </c>
      <c r="D315" s="541">
        <v>177.042334938881</v>
      </c>
      <c r="E315" s="620">
        <v>-0.51087913816263597</v>
      </c>
      <c r="F315" s="539">
        <f t="shared" si="17"/>
        <v>12145.187453983965</v>
      </c>
      <c r="G315" s="535">
        <f t="shared" si="20"/>
        <v>12145.187453983965</v>
      </c>
      <c r="H315" s="619">
        <v>12145.187</v>
      </c>
      <c r="I315" s="537">
        <f t="shared" si="18"/>
        <v>-4.5398396468954161E-4</v>
      </c>
      <c r="J315" s="536">
        <v>817.904</v>
      </c>
      <c r="K315" s="534">
        <v>177.75222499403199</v>
      </c>
      <c r="L315" s="474">
        <f t="shared" si="19"/>
        <v>13140.843678977997</v>
      </c>
      <c r="M315" s="474"/>
    </row>
    <row r="316" spans="1:13" x14ac:dyDescent="0.2">
      <c r="A316" s="533">
        <f t="shared" si="21"/>
        <v>2032</v>
      </c>
      <c r="B316" s="533">
        <f t="shared" si="22"/>
        <v>3</v>
      </c>
      <c r="C316" s="622">
        <v>0.40531059441494272</v>
      </c>
      <c r="D316" s="541">
        <v>176.633822224282</v>
      </c>
      <c r="E316" s="620">
        <v>-0.493100951180168</v>
      </c>
      <c r="F316" s="539">
        <f t="shared" si="17"/>
        <v>12165.302261688101</v>
      </c>
      <c r="G316" s="535">
        <f t="shared" si="20"/>
        <v>12165.302261688101</v>
      </c>
      <c r="H316" s="619">
        <v>12165.302</v>
      </c>
      <c r="I316" s="537">
        <f t="shared" si="18"/>
        <v>-2.6168810109084006E-4</v>
      </c>
      <c r="J316" s="536">
        <v>814.79300000000001</v>
      </c>
      <c r="K316" s="534">
        <v>177.969070212487</v>
      </c>
      <c r="L316" s="474">
        <f t="shared" si="19"/>
        <v>13158.064331900589</v>
      </c>
      <c r="M316" s="474"/>
    </row>
    <row r="317" spans="1:13" x14ac:dyDescent="0.2">
      <c r="A317" s="533">
        <f t="shared" si="21"/>
        <v>2032</v>
      </c>
      <c r="B317" s="533">
        <f t="shared" si="22"/>
        <v>4</v>
      </c>
      <c r="C317" s="622">
        <v>0.40551194427648968</v>
      </c>
      <c r="D317" s="541">
        <v>176.19543746992699</v>
      </c>
      <c r="E317" s="620">
        <v>-0.47594143093374403</v>
      </c>
      <c r="F317" s="539">
        <f t="shared" si="17"/>
        <v>12181.227755179098</v>
      </c>
      <c r="G317" s="535">
        <f t="shared" si="20"/>
        <v>12181.227755179098</v>
      </c>
      <c r="H317" s="619">
        <v>12181.227999999999</v>
      </c>
      <c r="I317" s="537">
        <f t="shared" si="18"/>
        <v>2.448209015710745E-4</v>
      </c>
      <c r="J317" s="536">
        <v>809.34799999999996</v>
      </c>
      <c r="K317" s="534">
        <v>177.46300705497001</v>
      </c>
      <c r="L317" s="474">
        <f t="shared" si="19"/>
        <v>13168.038762234068</v>
      </c>
      <c r="M317" s="474"/>
    </row>
    <row r="318" spans="1:13" x14ac:dyDescent="0.2">
      <c r="A318" s="533">
        <f t="shared" si="21"/>
        <v>2032</v>
      </c>
      <c r="B318" s="533">
        <f t="shared" si="22"/>
        <v>5</v>
      </c>
      <c r="C318" s="622">
        <v>0.40565540920333037</v>
      </c>
      <c r="D318" s="541">
        <v>175.92983930323399</v>
      </c>
      <c r="E318" s="620">
        <v>-0.459379048323171</v>
      </c>
      <c r="F318" s="539">
        <f t="shared" si="17"/>
        <v>12193.374127471368</v>
      </c>
      <c r="G318" s="535">
        <f t="shared" si="20"/>
        <v>12193.374127471368</v>
      </c>
      <c r="H318" s="619">
        <v>12193.374</v>
      </c>
      <c r="I318" s="537">
        <f t="shared" si="18"/>
        <v>-1.2747136861435138E-4</v>
      </c>
      <c r="J318" s="536">
        <v>809.26300000000003</v>
      </c>
      <c r="K318" s="534">
        <v>177.310875455884</v>
      </c>
      <c r="L318" s="474">
        <f t="shared" si="19"/>
        <v>13179.948002927253</v>
      </c>
      <c r="M318" s="474"/>
    </row>
    <row r="319" spans="1:13" x14ac:dyDescent="0.2">
      <c r="A319" s="533">
        <f t="shared" si="21"/>
        <v>2032</v>
      </c>
      <c r="B319" s="533">
        <f t="shared" si="22"/>
        <v>6</v>
      </c>
      <c r="C319" s="622">
        <v>0.40576106177287646</v>
      </c>
      <c r="D319" s="541">
        <v>176.00364236500101</v>
      </c>
      <c r="E319" s="620">
        <v>-0.44339302343359999</v>
      </c>
      <c r="F319" s="539">
        <f t="shared" si="17"/>
        <v>12206.902649671341</v>
      </c>
      <c r="G319" s="535">
        <f t="shared" si="20"/>
        <v>12206.902649671341</v>
      </c>
      <c r="H319" s="619">
        <v>12206.903</v>
      </c>
      <c r="I319" s="537">
        <f t="shared" si="18"/>
        <v>3.503286588966148E-4</v>
      </c>
      <c r="J319" s="536">
        <v>808.75</v>
      </c>
      <c r="K319" s="534">
        <v>177.41515326421199</v>
      </c>
      <c r="L319" s="474">
        <f t="shared" si="19"/>
        <v>13193.067802935553</v>
      </c>
      <c r="M319" s="474"/>
    </row>
    <row r="320" spans="1:13" x14ac:dyDescent="0.2">
      <c r="A320" s="533">
        <f t="shared" si="21"/>
        <v>2032</v>
      </c>
      <c r="B320" s="533">
        <f t="shared" si="22"/>
        <v>7</v>
      </c>
      <c r="C320" s="622">
        <v>0.40579218271093492</v>
      </c>
      <c r="D320" s="541">
        <v>176.201788417199</v>
      </c>
      <c r="E320" s="620">
        <v>-0.427963299474868</v>
      </c>
      <c r="F320" s="539">
        <f t="shared" si="17"/>
        <v>12213.897197022852</v>
      </c>
      <c r="G320" s="535">
        <f t="shared" si="20"/>
        <v>12213.897197022852</v>
      </c>
      <c r="H320" s="619">
        <v>12213.897000000001</v>
      </c>
      <c r="I320" s="537">
        <f t="shared" si="18"/>
        <v>-1.9702285135281272E-4</v>
      </c>
      <c r="J320" s="536">
        <v>803.73599999999999</v>
      </c>
      <c r="K320" s="534">
        <v>178.29956814370399</v>
      </c>
      <c r="L320" s="474">
        <f t="shared" si="19"/>
        <v>13195.932765166555</v>
      </c>
      <c r="M320" s="474"/>
    </row>
    <row r="321" spans="1:13" x14ac:dyDescent="0.2">
      <c r="A321" s="533">
        <f t="shared" si="21"/>
        <v>2032</v>
      </c>
      <c r="B321" s="533">
        <f t="shared" si="22"/>
        <v>8</v>
      </c>
      <c r="C321" s="622">
        <v>0.40577608420337485</v>
      </c>
      <c r="D321" s="541">
        <v>176.30677356847801</v>
      </c>
      <c r="E321" s="620">
        <v>-0.41307051761941699</v>
      </c>
      <c r="F321" s="539">
        <f t="shared" si="17"/>
        <v>12213.82905236909</v>
      </c>
      <c r="G321" s="535">
        <f t="shared" si="20"/>
        <v>12213.82905236909</v>
      </c>
      <c r="H321" s="619">
        <v>12213.829</v>
      </c>
      <c r="I321" s="537">
        <f t="shared" si="18"/>
        <v>-5.236909055383876E-5</v>
      </c>
      <c r="J321" s="536">
        <v>801.23299999999995</v>
      </c>
      <c r="K321" s="534">
        <v>178.39177767397899</v>
      </c>
      <c r="L321" s="474">
        <f t="shared" si="19"/>
        <v>13193.453830043069</v>
      </c>
      <c r="M321" s="474"/>
    </row>
    <row r="322" spans="1:13" x14ac:dyDescent="0.2">
      <c r="A322" s="533">
        <f t="shared" si="21"/>
        <v>2032</v>
      </c>
      <c r="B322" s="533">
        <f t="shared" si="22"/>
        <v>9</v>
      </c>
      <c r="C322" s="622">
        <v>0.40576095746987256</v>
      </c>
      <c r="D322" s="541">
        <v>176.10094706357199</v>
      </c>
      <c r="E322" s="620">
        <v>-0.39869599269695799</v>
      </c>
      <c r="F322" s="539">
        <f t="shared" si="17"/>
        <v>12208.58940429605</v>
      </c>
      <c r="G322" s="535">
        <f t="shared" si="20"/>
        <v>12208.58940429605</v>
      </c>
      <c r="H322" s="619">
        <v>12208.589</v>
      </c>
      <c r="I322" s="537">
        <f t="shared" si="18"/>
        <v>-4.0429604996461421E-4</v>
      </c>
      <c r="J322" s="536">
        <v>801.06700000000001</v>
      </c>
      <c r="K322" s="534">
        <v>178.267357677089</v>
      </c>
      <c r="L322" s="474">
        <f t="shared" si="19"/>
        <v>13187.923761973139</v>
      </c>
      <c r="M322" s="474"/>
    </row>
    <row r="323" spans="1:13" x14ac:dyDescent="0.2">
      <c r="A323" s="533">
        <f t="shared" si="21"/>
        <v>2032</v>
      </c>
      <c r="B323" s="533">
        <f t="shared" si="22"/>
        <v>10</v>
      </c>
      <c r="C323" s="622">
        <v>0.40580759528786808</v>
      </c>
      <c r="D323" s="541">
        <v>175.63890447984301</v>
      </c>
      <c r="E323" s="620">
        <v>-0.384821689802266</v>
      </c>
      <c r="F323" s="539">
        <f t="shared" si="17"/>
        <v>12206.159613087808</v>
      </c>
      <c r="G323" s="535">
        <f t="shared" si="20"/>
        <v>12206.159613087808</v>
      </c>
      <c r="H323" s="619">
        <v>12206.16</v>
      </c>
      <c r="I323" s="537">
        <f t="shared" si="18"/>
        <v>3.869121919706231E-4</v>
      </c>
      <c r="J323" s="536">
        <v>794.39200000000005</v>
      </c>
      <c r="K323" s="534">
        <v>177.94422189316799</v>
      </c>
      <c r="L323" s="474">
        <f t="shared" si="19"/>
        <v>13178.495834980977</v>
      </c>
      <c r="M323" s="474"/>
    </row>
    <row r="324" spans="1:13" x14ac:dyDescent="0.2">
      <c r="A324" s="533">
        <f t="shared" si="21"/>
        <v>2032</v>
      </c>
      <c r="B324" s="533">
        <f t="shared" si="22"/>
        <v>11</v>
      </c>
      <c r="C324" s="622">
        <v>0.40598654380990634</v>
      </c>
      <c r="D324" s="541">
        <v>175.083702808851</v>
      </c>
      <c r="E324" s="620">
        <v>-0.37143020158873702</v>
      </c>
      <c r="F324" s="539">
        <f t="shared" si="17"/>
        <v>12217.496453866472</v>
      </c>
      <c r="G324" s="535">
        <f t="shared" si="20"/>
        <v>12217.496453866472</v>
      </c>
      <c r="H324" s="619">
        <v>12217.495999999999</v>
      </c>
      <c r="I324" s="537">
        <f t="shared" si="18"/>
        <v>-4.5386647252598777E-4</v>
      </c>
      <c r="J324" s="536">
        <v>790.52</v>
      </c>
      <c r="K324" s="534">
        <v>176.990670733965</v>
      </c>
      <c r="L324" s="474">
        <f t="shared" si="19"/>
        <v>13185.007124600437</v>
      </c>
      <c r="M324" s="474"/>
    </row>
    <row r="325" spans="1:13" x14ac:dyDescent="0.2">
      <c r="A325" s="533">
        <f t="shared" si="21"/>
        <v>2032</v>
      </c>
      <c r="B325" s="533">
        <f t="shared" si="22"/>
        <v>12</v>
      </c>
      <c r="C325" s="622">
        <v>0.40621315525404789</v>
      </c>
      <c r="D325" s="541">
        <v>174.50915840101399</v>
      </c>
      <c r="E325" s="620">
        <v>-0.35850472649690301</v>
      </c>
      <c r="F325" s="539">
        <f t="shared" si="17"/>
        <v>12234.033898601436</v>
      </c>
      <c r="G325" s="535">
        <f t="shared" si="20"/>
        <v>12234.033898601436</v>
      </c>
      <c r="H325" s="619">
        <v>12234.034</v>
      </c>
      <c r="I325" s="537">
        <f t="shared" si="18"/>
        <v>1.0139856385649182E-4</v>
      </c>
      <c r="J325" s="536">
        <v>788.42499999999995</v>
      </c>
      <c r="K325" s="534">
        <v>177.05437757329199</v>
      </c>
      <c r="L325" s="474">
        <f t="shared" si="19"/>
        <v>13199.513276174728</v>
      </c>
      <c r="M325" s="474">
        <f>AVERAGE(L314:L325)</f>
        <v>13173.403907387974</v>
      </c>
    </row>
    <row r="326" spans="1:13" x14ac:dyDescent="0.2">
      <c r="A326" s="533">
        <f t="shared" si="21"/>
        <v>2033</v>
      </c>
      <c r="B326" s="533">
        <f t="shared" si="22"/>
        <v>1</v>
      </c>
      <c r="C326" s="622">
        <v>0.40644374472344413</v>
      </c>
      <c r="D326" s="541">
        <v>173.933850558882</v>
      </c>
      <c r="E326" s="620">
        <v>-0.34602904763960401</v>
      </c>
      <c r="F326" s="539">
        <f t="shared" si="17"/>
        <v>12251.019449159039</v>
      </c>
      <c r="G326" s="535">
        <f t="shared" si="20"/>
        <v>12251.019449159039</v>
      </c>
      <c r="H326" s="619">
        <v>12251.019</v>
      </c>
      <c r="I326" s="537">
        <f t="shared" si="18"/>
        <v>-4.4915903890796471E-4</v>
      </c>
      <c r="J326" s="536">
        <v>794.85400000000004</v>
      </c>
      <c r="K326" s="534">
        <v>177.39090919821399</v>
      </c>
      <c r="L326" s="474">
        <f t="shared" si="19"/>
        <v>13223.264358357254</v>
      </c>
      <c r="M326" s="476">
        <f>+M325/M313-1</f>
        <v>2.1964013111045455E-2</v>
      </c>
    </row>
    <row r="327" spans="1:13" x14ac:dyDescent="0.2">
      <c r="A327" s="533">
        <f t="shared" si="21"/>
        <v>2033</v>
      </c>
      <c r="B327" s="533">
        <f t="shared" si="22"/>
        <v>2</v>
      </c>
      <c r="C327" s="622">
        <v>0.40659719535479194</v>
      </c>
      <c r="D327" s="541">
        <v>173.35074175896699</v>
      </c>
      <c r="E327" s="620">
        <v>-0.33398751247114</v>
      </c>
      <c r="F327" s="539">
        <f t="shared" si="17"/>
        <v>12258.92223807054</v>
      </c>
      <c r="G327" s="535">
        <f t="shared" si="20"/>
        <v>12258.92223807054</v>
      </c>
      <c r="H327" s="619">
        <v>12258.922</v>
      </c>
      <c r="I327" s="537">
        <f t="shared" si="18"/>
        <v>-2.3807053912605625E-4</v>
      </c>
      <c r="J327" s="536">
        <v>794.87699999999995</v>
      </c>
      <c r="K327" s="534">
        <v>177.72563558667699</v>
      </c>
      <c r="L327" s="474">
        <f t="shared" si="19"/>
        <v>13231.524873657216</v>
      </c>
      <c r="M327" s="474"/>
    </row>
    <row r="328" spans="1:13" x14ac:dyDescent="0.2">
      <c r="A328" s="533">
        <f t="shared" si="21"/>
        <v>2033</v>
      </c>
      <c r="B328" s="533">
        <f t="shared" si="22"/>
        <v>3</v>
      </c>
      <c r="C328" s="622">
        <v>0.40664532643108453</v>
      </c>
      <c r="D328" s="541">
        <v>172.720579992697</v>
      </c>
      <c r="E328" s="620">
        <v>-0.32236501312945598</v>
      </c>
      <c r="F328" s="539">
        <f t="shared" si="17"/>
        <v>12253.805454252615</v>
      </c>
      <c r="G328" s="535">
        <f t="shared" si="20"/>
        <v>12253.805454252615</v>
      </c>
      <c r="H328" s="619">
        <v>12253.805</v>
      </c>
      <c r="I328" s="537">
        <f t="shared" si="18"/>
        <v>-4.542526148725301E-4</v>
      </c>
      <c r="J328" s="536">
        <v>791.76599999999996</v>
      </c>
      <c r="K328" s="534">
        <v>177.943055840043</v>
      </c>
      <c r="L328" s="474">
        <f t="shared" si="19"/>
        <v>13223.514510092658</v>
      </c>
      <c r="M328" s="474"/>
    </row>
    <row r="329" spans="1:13" x14ac:dyDescent="0.2">
      <c r="A329" s="533">
        <f t="shared" si="21"/>
        <v>2033</v>
      </c>
      <c r="B329" s="533">
        <f t="shared" si="22"/>
        <v>4</v>
      </c>
      <c r="C329" s="622">
        <v>0.4066894688147813</v>
      </c>
      <c r="D329" s="541">
        <v>172.18095059768299</v>
      </c>
      <c r="E329" s="620">
        <v>-0.31114696749500598</v>
      </c>
      <c r="F329" s="539">
        <f t="shared" si="17"/>
        <v>12249.764525320303</v>
      </c>
      <c r="G329" s="535">
        <f t="shared" si="20"/>
        <v>12249.764525320303</v>
      </c>
      <c r="H329" s="619">
        <v>12249.764999999999</v>
      </c>
      <c r="I329" s="537">
        <f t="shared" si="18"/>
        <v>4.7467969670833554E-4</v>
      </c>
      <c r="J329" s="536">
        <v>786.32100000000003</v>
      </c>
      <c r="K329" s="534">
        <v>177.43765858626301</v>
      </c>
      <c r="L329" s="474">
        <f t="shared" si="19"/>
        <v>13213.523183906565</v>
      </c>
      <c r="M329" s="474"/>
    </row>
    <row r="330" spans="1:13" x14ac:dyDescent="0.2">
      <c r="A330" s="533">
        <f t="shared" si="21"/>
        <v>2033</v>
      </c>
      <c r="B330" s="533">
        <f t="shared" si="22"/>
        <v>5</v>
      </c>
      <c r="C330" s="622">
        <v>0.40670131400627885</v>
      </c>
      <c r="D330" s="541">
        <v>171.82185982042901</v>
      </c>
      <c r="E330" s="620">
        <v>-0.300319300928095</v>
      </c>
      <c r="F330" s="539">
        <f t="shared" si="17"/>
        <v>12245.045176206708</v>
      </c>
      <c r="G330" s="535">
        <f t="shared" si="20"/>
        <v>12245.045176206708</v>
      </c>
      <c r="H330" s="619">
        <v>12245.045</v>
      </c>
      <c r="I330" s="537">
        <f t="shared" si="18"/>
        <v>-1.7620670769247226E-4</v>
      </c>
      <c r="J330" s="536">
        <v>786.23599999999999</v>
      </c>
      <c r="K330" s="534">
        <v>177.286126652777</v>
      </c>
      <c r="L330" s="474">
        <f t="shared" si="19"/>
        <v>13208.567302859485</v>
      </c>
      <c r="M330" s="474"/>
    </row>
    <row r="331" spans="1:13" x14ac:dyDescent="0.2">
      <c r="A331" s="533">
        <f t="shared" si="21"/>
        <v>2033</v>
      </c>
      <c r="B331" s="533">
        <f t="shared" si="22"/>
        <v>6</v>
      </c>
      <c r="C331" s="622">
        <v>0.40668403030337519</v>
      </c>
      <c r="D331" s="541">
        <v>171.73082207911401</v>
      </c>
      <c r="E331" s="620">
        <v>-0.28986842852282302</v>
      </c>
      <c r="F331" s="539">
        <f t="shared" si="17"/>
        <v>12241.502735331702</v>
      </c>
      <c r="G331" s="535">
        <f t="shared" si="20"/>
        <v>12241.502735331702</v>
      </c>
      <c r="H331" s="619">
        <v>12241.503000000001</v>
      </c>
      <c r="I331" s="537">
        <f t="shared" si="18"/>
        <v>2.6466829876881093E-4</v>
      </c>
      <c r="J331" s="536">
        <v>785.72299999999996</v>
      </c>
      <c r="K331" s="534">
        <v>177.39095499313399</v>
      </c>
      <c r="L331" s="474">
        <f t="shared" si="19"/>
        <v>13204.616690324836</v>
      </c>
      <c r="M331" s="474"/>
    </row>
    <row r="332" spans="1:13" x14ac:dyDescent="0.2">
      <c r="A332" s="533">
        <f t="shared" si="21"/>
        <v>2033</v>
      </c>
      <c r="B332" s="533">
        <f t="shared" si="22"/>
        <v>7</v>
      </c>
      <c r="C332" s="622">
        <v>0.40659947192394896</v>
      </c>
      <c r="D332" s="541">
        <v>171.730581059987</v>
      </c>
      <c r="E332" s="620">
        <v>-0.27978123814682498</v>
      </c>
      <c r="F332" s="539">
        <f t="shared" si="17"/>
        <v>12231.698190914434</v>
      </c>
      <c r="G332" s="535">
        <f t="shared" si="20"/>
        <v>12231.698190914434</v>
      </c>
      <c r="H332" s="619">
        <v>12231.698</v>
      </c>
      <c r="I332" s="537">
        <f t="shared" si="18"/>
        <v>-1.9091443391516805E-4</v>
      </c>
      <c r="J332" s="536">
        <v>780.70899999999995</v>
      </c>
      <c r="K332" s="534">
        <v>178.27580419600301</v>
      </c>
      <c r="L332" s="474">
        <f t="shared" si="19"/>
        <v>13190.682995110437</v>
      </c>
      <c r="M332" s="474"/>
    </row>
    <row r="333" spans="1:13" x14ac:dyDescent="0.2">
      <c r="A333" s="533">
        <f t="shared" si="21"/>
        <v>2033</v>
      </c>
      <c r="B333" s="533">
        <f t="shared" si="22"/>
        <v>8</v>
      </c>
      <c r="C333" s="622">
        <v>0.40646200284330175</v>
      </c>
      <c r="D333" s="541">
        <v>171.592695615146</v>
      </c>
      <c r="E333" s="620">
        <v>-0.27004507396668498</v>
      </c>
      <c r="F333" s="539">
        <f t="shared" si="17"/>
        <v>12213.414625804027</v>
      </c>
      <c r="G333" s="535">
        <f t="shared" si="20"/>
        <v>12213.414625804027</v>
      </c>
      <c r="H333" s="619">
        <v>12213.415000000001</v>
      </c>
      <c r="I333" s="537">
        <f t="shared" si="18"/>
        <v>3.7419597356347367E-4</v>
      </c>
      <c r="J333" s="536">
        <v>778.20600000000002</v>
      </c>
      <c r="K333" s="534">
        <v>178.36854401169899</v>
      </c>
      <c r="L333" s="474">
        <f t="shared" si="19"/>
        <v>13169.989169815726</v>
      </c>
      <c r="M333" s="474"/>
    </row>
    <row r="334" spans="1:13" x14ac:dyDescent="0.2">
      <c r="A334" s="533">
        <f t="shared" ref="A334:A365" si="23">+A322+1</f>
        <v>2033</v>
      </c>
      <c r="B334" s="533">
        <f t="shared" ref="B334:B365" si="24">+B322</f>
        <v>9</v>
      </c>
      <c r="C334" s="622">
        <v>0.40634110610910867</v>
      </c>
      <c r="D334" s="541">
        <v>171.16920338348399</v>
      </c>
      <c r="E334" s="620">
        <v>-0.26064772053541702</v>
      </c>
      <c r="F334" s="539">
        <f t="shared" ref="F334:F397" si="25">+$B$2+$B$3*C334+$B$4*D334+E334</f>
        <v>12192.198205607423</v>
      </c>
      <c r="G334" s="535">
        <f t="shared" si="20"/>
        <v>12192.198205607423</v>
      </c>
      <c r="H334" s="619">
        <v>12192.198</v>
      </c>
      <c r="I334" s="537">
        <f t="shared" ref="I334:I397" si="26">+H334-F334</f>
        <v>-2.056074226857163E-4</v>
      </c>
      <c r="J334" s="536">
        <v>778.04</v>
      </c>
      <c r="K334" s="534">
        <v>178.24467004953601</v>
      </c>
      <c r="L334" s="474">
        <f t="shared" ref="L334:L397" si="27">+K334+J334+G334</f>
        <v>13148.482875656959</v>
      </c>
      <c r="M334" s="474"/>
    </row>
    <row r="335" spans="1:13" x14ac:dyDescent="0.2">
      <c r="A335" s="533">
        <f t="shared" si="23"/>
        <v>2033</v>
      </c>
      <c r="B335" s="533">
        <f t="shared" si="24"/>
        <v>10</v>
      </c>
      <c r="C335" s="622">
        <v>0.40632185320635583</v>
      </c>
      <c r="D335" s="541">
        <v>170.55813270200201</v>
      </c>
      <c r="E335" s="620">
        <v>-0.25157738752568498</v>
      </c>
      <c r="F335" s="539">
        <f t="shared" si="25"/>
        <v>12179.585468001866</v>
      </c>
      <c r="G335" s="535">
        <f t="shared" si="20"/>
        <v>12179.585468001866</v>
      </c>
      <c r="H335" s="619">
        <v>12179.584999999999</v>
      </c>
      <c r="I335" s="537">
        <f t="shared" si="26"/>
        <v>-4.6800186646578368E-4</v>
      </c>
      <c r="J335" s="536">
        <v>771.36500000000001</v>
      </c>
      <c r="K335" s="534">
        <v>177.922092197415</v>
      </c>
      <c r="L335" s="474">
        <f t="shared" si="27"/>
        <v>13128.872560199281</v>
      </c>
      <c r="M335" s="474"/>
    </row>
    <row r="336" spans="1:13" x14ac:dyDescent="0.2">
      <c r="A336" s="533">
        <f t="shared" si="23"/>
        <v>2033</v>
      </c>
      <c r="B336" s="533">
        <f t="shared" si="24"/>
        <v>11</v>
      </c>
      <c r="C336" s="622">
        <v>0.40647945304845473</v>
      </c>
      <c r="D336" s="541">
        <v>169.99117289913301</v>
      </c>
      <c r="E336" s="620">
        <v>-0.242822694874121</v>
      </c>
      <c r="F336" s="539">
        <f t="shared" si="25"/>
        <v>12188.240894464916</v>
      </c>
      <c r="G336" s="535">
        <f t="shared" si="20"/>
        <v>12188.240894464916</v>
      </c>
      <c r="H336" s="619">
        <v>12188.241</v>
      </c>
      <c r="I336" s="537">
        <f t="shared" si="26"/>
        <v>1.0553508400334977E-4</v>
      </c>
      <c r="J336" s="536">
        <v>767.49300000000005</v>
      </c>
      <c r="K336" s="534">
        <v>176.96916193774999</v>
      </c>
      <c r="L336" s="474">
        <f t="shared" si="27"/>
        <v>13132.703056402666</v>
      </c>
      <c r="M336" s="474"/>
    </row>
    <row r="337" spans="1:13" x14ac:dyDescent="0.2">
      <c r="A337" s="533">
        <f t="shared" si="23"/>
        <v>2033</v>
      </c>
      <c r="B337" s="533">
        <f t="shared" si="24"/>
        <v>12</v>
      </c>
      <c r="C337" s="622">
        <v>0.40669405539178499</v>
      </c>
      <c r="D337" s="541">
        <v>169.58384468612999</v>
      </c>
      <c r="E337" s="620">
        <v>-0.23437265854772699</v>
      </c>
      <c r="F337" s="539">
        <f t="shared" si="25"/>
        <v>12206.223197073459</v>
      </c>
      <c r="G337" s="535">
        <f t="shared" si="20"/>
        <v>12206.223197073459</v>
      </c>
      <c r="H337" s="619">
        <v>12206.223</v>
      </c>
      <c r="I337" s="537">
        <f t="shared" si="26"/>
        <v>-1.9707345927599818E-4</v>
      </c>
      <c r="J337" s="536">
        <v>765.39800000000002</v>
      </c>
      <c r="K337" s="534">
        <v>177.03335206713999</v>
      </c>
      <c r="L337" s="474">
        <f t="shared" si="27"/>
        <v>13148.6545491406</v>
      </c>
      <c r="M337" s="474">
        <f>AVERAGE(L326:L337)</f>
        <v>13185.366343793641</v>
      </c>
    </row>
    <row r="338" spans="1:13" x14ac:dyDescent="0.2">
      <c r="A338" s="533">
        <f t="shared" si="23"/>
        <v>2034</v>
      </c>
      <c r="B338" s="533">
        <f t="shared" si="24"/>
        <v>1</v>
      </c>
      <c r="C338" s="622">
        <v>0.40687025811822641</v>
      </c>
      <c r="D338" s="541">
        <v>169.32520570998099</v>
      </c>
      <c r="E338" s="620">
        <v>-0.22621667676139601</v>
      </c>
      <c r="F338" s="539">
        <f t="shared" si="25"/>
        <v>12222.277734762709</v>
      </c>
      <c r="G338" s="535">
        <f t="shared" si="20"/>
        <v>12222.277734762709</v>
      </c>
      <c r="H338" s="619">
        <v>12222.278</v>
      </c>
      <c r="I338" s="537">
        <f t="shared" si="26"/>
        <v>2.652372913871659E-4</v>
      </c>
      <c r="J338" s="536">
        <v>771.827</v>
      </c>
      <c r="K338" s="534">
        <v>177.37032447189</v>
      </c>
      <c r="L338" s="474">
        <f t="shared" si="27"/>
        <v>13171.475059234599</v>
      </c>
      <c r="M338" s="476">
        <f>+M337/M325-1</f>
        <v>9.0807482179755539E-4</v>
      </c>
    </row>
    <row r="339" spans="1:13" x14ac:dyDescent="0.2">
      <c r="A339" s="533">
        <f t="shared" si="23"/>
        <v>2034</v>
      </c>
      <c r="B339" s="533">
        <f t="shared" si="24"/>
        <v>2</v>
      </c>
      <c r="C339" s="622">
        <v>0.40689442923479169</v>
      </c>
      <c r="D339" s="541">
        <v>169.142196953053</v>
      </c>
      <c r="E339" s="620">
        <v>-0.21834451664108201</v>
      </c>
      <c r="F339" s="539">
        <f t="shared" si="25"/>
        <v>12221.978850758358</v>
      </c>
      <c r="G339" s="535">
        <f t="shared" si="20"/>
        <v>12221.978850758358</v>
      </c>
      <c r="H339" s="619">
        <v>12221.978999999999</v>
      </c>
      <c r="I339" s="537">
        <f t="shared" si="26"/>
        <v>1.4924164133844897E-4</v>
      </c>
      <c r="J339" s="536">
        <v>771.85</v>
      </c>
      <c r="K339" s="534">
        <v>177.70548268203601</v>
      </c>
      <c r="L339" s="474">
        <f t="shared" si="27"/>
        <v>13171.534333440393</v>
      </c>
      <c r="M339" s="474"/>
    </row>
    <row r="340" spans="1:13" x14ac:dyDescent="0.2">
      <c r="A340" s="533">
        <f t="shared" si="23"/>
        <v>2034</v>
      </c>
      <c r="B340" s="533">
        <f t="shared" si="24"/>
        <v>3</v>
      </c>
      <c r="C340" s="622">
        <v>0.40679601101123652</v>
      </c>
      <c r="D340" s="541">
        <v>168.97753330402401</v>
      </c>
      <c r="E340" s="620">
        <v>-0.21074630141447401</v>
      </c>
      <c r="F340" s="539">
        <f t="shared" si="25"/>
        <v>12207.768637295791</v>
      </c>
      <c r="G340" s="535">
        <f t="shared" si="20"/>
        <v>12207.768637295791</v>
      </c>
      <c r="H340" s="619">
        <v>12207.769</v>
      </c>
      <c r="I340" s="537">
        <f t="shared" si="26"/>
        <v>3.6270420969231054E-4</v>
      </c>
      <c r="J340" s="536">
        <v>768.73900000000003</v>
      </c>
      <c r="K340" s="534">
        <v>177.92333877150699</v>
      </c>
      <c r="L340" s="474">
        <f t="shared" si="27"/>
        <v>13154.430976067297</v>
      </c>
      <c r="M340" s="474"/>
    </row>
    <row r="341" spans="1:13" x14ac:dyDescent="0.2">
      <c r="A341" s="533">
        <f t="shared" si="23"/>
        <v>2034</v>
      </c>
      <c r="B341" s="533">
        <f t="shared" si="24"/>
        <v>4</v>
      </c>
      <c r="C341" s="622">
        <v>0.40669812897855873</v>
      </c>
      <c r="D341" s="541">
        <v>168.916722041273</v>
      </c>
      <c r="E341" s="620">
        <v>-0.203412498032776</v>
      </c>
      <c r="F341" s="539">
        <f t="shared" si="25"/>
        <v>12195.385836935062</v>
      </c>
      <c r="G341" s="535">
        <f t="shared" si="20"/>
        <v>12195.385836935062</v>
      </c>
      <c r="H341" s="619">
        <v>12195.386</v>
      </c>
      <c r="I341" s="537">
        <f t="shared" si="26"/>
        <v>1.6306493853335269E-4</v>
      </c>
      <c r="J341" s="536">
        <v>763.29399999999998</v>
      </c>
      <c r="K341" s="534">
        <v>177.41844622602301</v>
      </c>
      <c r="L341" s="474">
        <f t="shared" si="27"/>
        <v>13136.098283161085</v>
      </c>
      <c r="M341" s="474"/>
    </row>
    <row r="342" spans="1:13" x14ac:dyDescent="0.2">
      <c r="A342" s="533">
        <f t="shared" si="23"/>
        <v>2034</v>
      </c>
      <c r="B342" s="533">
        <f t="shared" si="24"/>
        <v>5</v>
      </c>
      <c r="C342" s="622">
        <v>0.40663439686844427</v>
      </c>
      <c r="D342" s="541">
        <v>169.06393123378001</v>
      </c>
      <c r="E342" s="620">
        <v>-0.19633390515809901</v>
      </c>
      <c r="F342" s="539">
        <f t="shared" si="25"/>
        <v>12190.501187047501</v>
      </c>
      <c r="G342" s="535">
        <f t="shared" si="20"/>
        <v>12190.501187047501</v>
      </c>
      <c r="H342" s="619">
        <v>12190.501</v>
      </c>
      <c r="I342" s="537">
        <f t="shared" si="26"/>
        <v>-1.8704750073084142E-4</v>
      </c>
      <c r="J342" s="536">
        <v>763.20899999999995</v>
      </c>
      <c r="K342" s="534">
        <v>177.267368796976</v>
      </c>
      <c r="L342" s="474">
        <f t="shared" si="27"/>
        <v>13130.977555844476</v>
      </c>
      <c r="M342" s="474"/>
    </row>
    <row r="343" spans="1:13" x14ac:dyDescent="0.2">
      <c r="A343" s="533">
        <f t="shared" si="23"/>
        <v>2034</v>
      </c>
      <c r="B343" s="533">
        <f t="shared" si="24"/>
        <v>6</v>
      </c>
      <c r="C343" s="622">
        <v>0.40659688122018456</v>
      </c>
      <c r="D343" s="541">
        <v>169.47732753768301</v>
      </c>
      <c r="E343" s="620">
        <v>-0.18950164168200001</v>
      </c>
      <c r="F343" s="539">
        <f t="shared" si="25"/>
        <v>12193.183070352281</v>
      </c>
      <c r="G343" s="535">
        <f t="shared" si="20"/>
        <v>12193.183070352281</v>
      </c>
      <c r="H343" s="619">
        <v>12193.183000000001</v>
      </c>
      <c r="I343" s="537">
        <f t="shared" si="26"/>
        <v>-7.0352280090446584E-5</v>
      </c>
      <c r="J343" s="536">
        <v>762.69600000000003</v>
      </c>
      <c r="K343" s="534">
        <v>177.37261440197301</v>
      </c>
      <c r="L343" s="474">
        <f t="shared" si="27"/>
        <v>13133.251684754254</v>
      </c>
      <c r="M343" s="474"/>
    </row>
    <row r="344" spans="1:13" x14ac:dyDescent="0.2">
      <c r="A344" s="533">
        <f t="shared" si="23"/>
        <v>2034</v>
      </c>
      <c r="B344" s="533">
        <f t="shared" si="24"/>
        <v>7</v>
      </c>
      <c r="C344" s="622">
        <v>0.40652950808803101</v>
      </c>
      <c r="D344" s="541">
        <v>169.935279295436</v>
      </c>
      <c r="E344" s="620">
        <v>-0.182907135533242</v>
      </c>
      <c r="F344" s="539">
        <f t="shared" si="25"/>
        <v>12193.158058612375</v>
      </c>
      <c r="G344" s="535">
        <f t="shared" si="20"/>
        <v>12193.158058612375</v>
      </c>
      <c r="H344" s="619">
        <v>12193.157999999999</v>
      </c>
      <c r="I344" s="537">
        <f t="shared" si="26"/>
        <v>-5.8612375141819939E-5</v>
      </c>
      <c r="J344" s="536">
        <v>757.68200000000002</v>
      </c>
      <c r="K344" s="534">
        <v>178.25779279148</v>
      </c>
      <c r="L344" s="474">
        <f t="shared" si="27"/>
        <v>13129.097851403854</v>
      </c>
      <c r="M344" s="474"/>
    </row>
    <row r="345" spans="1:13" x14ac:dyDescent="0.2">
      <c r="A345" s="533">
        <f t="shared" si="23"/>
        <v>2034</v>
      </c>
      <c r="B345" s="533">
        <f t="shared" si="24"/>
        <v>8</v>
      </c>
      <c r="C345" s="622">
        <v>0.40642540808848232</v>
      </c>
      <c r="D345" s="541">
        <v>170.32170616016199</v>
      </c>
      <c r="E345" s="620">
        <v>-0.17654211293484001</v>
      </c>
      <c r="F345" s="539">
        <f t="shared" si="25"/>
        <v>12187.655827554181</v>
      </c>
      <c r="G345" s="535">
        <f t="shared" si="20"/>
        <v>12187.655827554181</v>
      </c>
      <c r="H345" s="619">
        <v>12187.656000000001</v>
      </c>
      <c r="I345" s="537">
        <f t="shared" si="26"/>
        <v>1.7244581977138296E-4</v>
      </c>
      <c r="J345" s="536">
        <v>755.17899999999997</v>
      </c>
      <c r="K345" s="534">
        <v>178.35093452630801</v>
      </c>
      <c r="L345" s="474">
        <f t="shared" si="27"/>
        <v>13121.185762080489</v>
      </c>
      <c r="M345" s="474"/>
    </row>
    <row r="346" spans="1:13" x14ac:dyDescent="0.2">
      <c r="A346" s="533">
        <f t="shared" si="23"/>
        <v>2034</v>
      </c>
      <c r="B346" s="533">
        <f t="shared" si="24"/>
        <v>9</v>
      </c>
      <c r="C346" s="622">
        <v>0.40632607380526414</v>
      </c>
      <c r="D346" s="541">
        <v>170.42412598042799</v>
      </c>
      <c r="E346" s="620">
        <v>-0.17039858806128899</v>
      </c>
      <c r="F346" s="539">
        <f t="shared" si="25"/>
        <v>12177.878238836502</v>
      </c>
      <c r="G346" s="535">
        <f t="shared" si="20"/>
        <v>12177.878238836502</v>
      </c>
      <c r="H346" s="619">
        <v>12177.878000000001</v>
      </c>
      <c r="I346" s="537">
        <f t="shared" si="26"/>
        <v>-2.3883650101197418E-4</v>
      </c>
      <c r="J346" s="536">
        <v>755.01300000000003</v>
      </c>
      <c r="K346" s="534">
        <v>178.227474420146</v>
      </c>
      <c r="L346" s="474">
        <f t="shared" si="27"/>
        <v>13111.118713256648</v>
      </c>
      <c r="M346" s="474"/>
    </row>
    <row r="347" spans="1:13" x14ac:dyDescent="0.2">
      <c r="A347" s="533">
        <f t="shared" si="23"/>
        <v>2034</v>
      </c>
      <c r="B347" s="533">
        <f t="shared" si="24"/>
        <v>10</v>
      </c>
      <c r="C347" s="622">
        <v>0.40628887895805565</v>
      </c>
      <c r="D347" s="541">
        <v>170.34905461435699</v>
      </c>
      <c r="E347" s="620">
        <v>-0.16446885295590599</v>
      </c>
      <c r="F347" s="539">
        <f t="shared" si="25"/>
        <v>12172.2925940473</v>
      </c>
      <c r="G347" s="535">
        <f t="shared" si="20"/>
        <v>12172.2925940473</v>
      </c>
      <c r="H347" s="619">
        <v>12172.293</v>
      </c>
      <c r="I347" s="537">
        <f t="shared" si="26"/>
        <v>4.0595270002086181E-4</v>
      </c>
      <c r="J347" s="536">
        <v>748.33799999999997</v>
      </c>
      <c r="K347" s="534">
        <v>177.905319441171</v>
      </c>
      <c r="L347" s="474">
        <f t="shared" si="27"/>
        <v>13098.535913488471</v>
      </c>
      <c r="M347" s="474"/>
    </row>
    <row r="348" spans="1:13" x14ac:dyDescent="0.2">
      <c r="A348" s="533">
        <f t="shared" si="23"/>
        <v>2034</v>
      </c>
      <c r="B348" s="533">
        <f t="shared" si="24"/>
        <v>11</v>
      </c>
      <c r="C348" s="622">
        <v>0.40637400688431752</v>
      </c>
      <c r="D348" s="541">
        <v>170.26125291874399</v>
      </c>
      <c r="E348" s="620">
        <v>-0.15874546791201299</v>
      </c>
      <c r="F348" s="539">
        <f t="shared" si="25"/>
        <v>12180.682321156955</v>
      </c>
      <c r="G348" s="535">
        <f t="shared" si="20"/>
        <v>12180.682321156955</v>
      </c>
      <c r="H348" s="619">
        <v>12180.682000000001</v>
      </c>
      <c r="I348" s="537">
        <f t="shared" si="26"/>
        <v>-3.2115695466927718E-4</v>
      </c>
      <c r="J348" s="536">
        <v>744.46600000000001</v>
      </c>
      <c r="K348" s="534">
        <v>176.952859779779</v>
      </c>
      <c r="L348" s="474">
        <f t="shared" si="27"/>
        <v>13102.101180936734</v>
      </c>
      <c r="M348" s="474"/>
    </row>
    <row r="349" spans="1:13" x14ac:dyDescent="0.2">
      <c r="A349" s="533">
        <f t="shared" si="23"/>
        <v>2034</v>
      </c>
      <c r="B349" s="533">
        <f t="shared" si="24"/>
        <v>12</v>
      </c>
      <c r="C349" s="622">
        <v>0.40651068785638311</v>
      </c>
      <c r="D349" s="541">
        <v>170.27265211078401</v>
      </c>
      <c r="E349" s="620">
        <v>-0.15322125209604601</v>
      </c>
      <c r="F349" s="539">
        <f t="shared" si="25"/>
        <v>12196.739470574095</v>
      </c>
      <c r="G349" s="535">
        <f t="shared" si="20"/>
        <v>12196.739470574095</v>
      </c>
      <c r="H349" s="619">
        <v>12196.739</v>
      </c>
      <c r="I349" s="537">
        <f t="shared" si="26"/>
        <v>-4.7057409574335907E-4</v>
      </c>
      <c r="J349" s="536">
        <v>742.37099999999998</v>
      </c>
      <c r="K349" s="534">
        <v>177.01741620911801</v>
      </c>
      <c r="L349" s="474">
        <f t="shared" si="27"/>
        <v>13116.127886783213</v>
      </c>
      <c r="M349" s="474">
        <f>AVERAGE(L338:L349)</f>
        <v>13131.327933370963</v>
      </c>
    </row>
    <row r="350" spans="1:13" x14ac:dyDescent="0.2">
      <c r="A350" s="533">
        <f t="shared" si="23"/>
        <v>2035</v>
      </c>
      <c r="B350" s="533">
        <f t="shared" si="24"/>
        <v>1</v>
      </c>
      <c r="C350" s="622">
        <v>0.40665806963513018</v>
      </c>
      <c r="D350" s="541">
        <v>170.31206690361799</v>
      </c>
      <c r="E350" s="620">
        <v>-0.14788927459812801</v>
      </c>
      <c r="F350" s="539">
        <f t="shared" si="25"/>
        <v>12214.514203527448</v>
      </c>
      <c r="G350" s="535">
        <f t="shared" si="20"/>
        <v>12214.514203527448</v>
      </c>
      <c r="H350" s="619">
        <v>12214.513999999999</v>
      </c>
      <c r="I350" s="537">
        <f t="shared" si="26"/>
        <v>-2.0352744832052849E-4</v>
      </c>
      <c r="J350" s="536">
        <v>748.8</v>
      </c>
      <c r="K350" s="534">
        <v>177.35472269404301</v>
      </c>
      <c r="L350" s="474">
        <f t="shared" si="27"/>
        <v>13140.66892622149</v>
      </c>
      <c r="M350" s="476">
        <f>+M349/M337-1</f>
        <v>-4.0983624583259548E-3</v>
      </c>
    </row>
    <row r="351" spans="1:13" x14ac:dyDescent="0.2">
      <c r="A351" s="533">
        <f t="shared" si="23"/>
        <v>2035</v>
      </c>
      <c r="B351" s="533">
        <f t="shared" si="24"/>
        <v>2</v>
      </c>
      <c r="C351" s="622">
        <v>0.40674566367049914</v>
      </c>
      <c r="D351" s="541">
        <v>170.260063657551</v>
      </c>
      <c r="E351" s="620">
        <v>-0.14274284565908599</v>
      </c>
      <c r="F351" s="539">
        <f t="shared" si="25"/>
        <v>12223.798039666044</v>
      </c>
      <c r="G351" s="535">
        <f t="shared" si="20"/>
        <v>12223.798039666044</v>
      </c>
      <c r="H351" s="619">
        <v>12223.798000000001</v>
      </c>
      <c r="I351" s="537">
        <f t="shared" si="26"/>
        <v>-3.9666043448960409E-5</v>
      </c>
      <c r="J351" s="536">
        <v>748.82299999999998</v>
      </c>
      <c r="K351" s="534">
        <v>177.690208194718</v>
      </c>
      <c r="L351" s="474">
        <f t="shared" si="27"/>
        <v>13150.311247860762</v>
      </c>
      <c r="M351" s="474"/>
    </row>
    <row r="352" spans="1:13" x14ac:dyDescent="0.2">
      <c r="A352" s="533">
        <f t="shared" si="23"/>
        <v>2035</v>
      </c>
      <c r="B352" s="533">
        <f t="shared" si="24"/>
        <v>3</v>
      </c>
      <c r="C352" s="622">
        <v>0.40674676434348689</v>
      </c>
      <c r="D352" s="541">
        <v>170.05082619848599</v>
      </c>
      <c r="E352" s="620">
        <v>-0.13777550836312</v>
      </c>
      <c r="F352" s="539">
        <f t="shared" si="25"/>
        <v>12220.373716275255</v>
      </c>
      <c r="G352" s="535">
        <f t="shared" si="20"/>
        <v>12220.373716275255</v>
      </c>
      <c r="H352" s="619">
        <v>12220.374</v>
      </c>
      <c r="I352" s="537">
        <f t="shared" si="26"/>
        <v>2.8372474480420351E-4</v>
      </c>
      <c r="J352" s="536">
        <v>745.71199999999999</v>
      </c>
      <c r="K352" s="534">
        <v>177.90839461736701</v>
      </c>
      <c r="L352" s="474">
        <f t="shared" si="27"/>
        <v>13143.994110892621</v>
      </c>
      <c r="M352" s="474"/>
    </row>
    <row r="353" spans="1:13" x14ac:dyDescent="0.2">
      <c r="A353" s="533">
        <f t="shared" si="23"/>
        <v>2035</v>
      </c>
      <c r="B353" s="533">
        <f t="shared" si="24"/>
        <v>4</v>
      </c>
      <c r="C353" s="622">
        <v>0.40674230709131426</v>
      </c>
      <c r="D353" s="541">
        <v>169.85566669397301</v>
      </c>
      <c r="E353" s="620">
        <v>-0.132981030435985</v>
      </c>
      <c r="F353" s="539">
        <f t="shared" si="25"/>
        <v>12216.543707066141</v>
      </c>
      <c r="G353" s="535">
        <f t="shared" si="20"/>
        <v>12216.543707066141</v>
      </c>
      <c r="H353" s="619">
        <v>12216.544</v>
      </c>
      <c r="I353" s="537">
        <f t="shared" si="26"/>
        <v>2.9293385887285694E-4</v>
      </c>
      <c r="J353" s="536">
        <v>740.26800000000003</v>
      </c>
      <c r="K353" s="534">
        <v>177.40388460535101</v>
      </c>
      <c r="L353" s="474">
        <f t="shared" si="27"/>
        <v>13134.215591671493</v>
      </c>
      <c r="M353" s="474"/>
    </row>
    <row r="354" spans="1:13" x14ac:dyDescent="0.2">
      <c r="A354" s="533">
        <f t="shared" si="23"/>
        <v>2035</v>
      </c>
      <c r="B354" s="533">
        <f t="shared" si="24"/>
        <v>5</v>
      </c>
      <c r="C354" s="622">
        <v>0.40670849082557803</v>
      </c>
      <c r="D354" s="541">
        <v>169.88170172333301</v>
      </c>
      <c r="E354" s="620">
        <v>-0.12835339652701799</v>
      </c>
      <c r="F354" s="539">
        <f t="shared" si="25"/>
        <v>12213.067532985122</v>
      </c>
      <c r="G354" s="535">
        <f t="shared" si="20"/>
        <v>12213.067532985122</v>
      </c>
      <c r="H354" s="619">
        <v>12213.067999999999</v>
      </c>
      <c r="I354" s="537">
        <f t="shared" si="26"/>
        <v>4.6701487735845149E-4</v>
      </c>
      <c r="J354" s="536">
        <v>740.18200000000002</v>
      </c>
      <c r="K354" s="534">
        <v>177.25315165876901</v>
      </c>
      <c r="L354" s="474">
        <f t="shared" si="27"/>
        <v>13130.50268464389</v>
      </c>
      <c r="M354" s="474"/>
    </row>
    <row r="355" spans="1:13" x14ac:dyDescent="0.2">
      <c r="A355" s="533">
        <f t="shared" si="23"/>
        <v>2035</v>
      </c>
      <c r="B355" s="533">
        <f t="shared" si="24"/>
        <v>6</v>
      </c>
      <c r="C355" s="622">
        <v>0.40666102646265923</v>
      </c>
      <c r="D355" s="541">
        <v>170.27185867835499</v>
      </c>
      <c r="E355" s="620">
        <v>-0.12388680058757</v>
      </c>
      <c r="F355" s="539">
        <f t="shared" si="25"/>
        <v>12214.197728450848</v>
      </c>
      <c r="G355" s="535">
        <f t="shared" si="20"/>
        <v>12214.197728450848</v>
      </c>
      <c r="H355" s="619">
        <v>12214.198</v>
      </c>
      <c r="I355" s="537">
        <f t="shared" si="26"/>
        <v>2.7154915187566075E-4</v>
      </c>
      <c r="J355" s="536">
        <v>739.67</v>
      </c>
      <c r="K355" s="534">
        <v>177.35871352107799</v>
      </c>
      <c r="L355" s="474">
        <f t="shared" si="27"/>
        <v>13131.226441971927</v>
      </c>
      <c r="M355" s="474"/>
    </row>
    <row r="356" spans="1:13" x14ac:dyDescent="0.2">
      <c r="A356" s="533">
        <f t="shared" si="23"/>
        <v>2035</v>
      </c>
      <c r="B356" s="533">
        <f t="shared" si="24"/>
        <v>7</v>
      </c>
      <c r="C356" s="622">
        <v>0.4065834632783259</v>
      </c>
      <c r="D356" s="541">
        <v>170.74921833982299</v>
      </c>
      <c r="E356" s="620">
        <v>-0.119575638624156</v>
      </c>
      <c r="F356" s="539">
        <f t="shared" si="25"/>
        <v>12213.318105120919</v>
      </c>
      <c r="G356" s="535">
        <f t="shared" si="20"/>
        <v>12213.318105120919</v>
      </c>
      <c r="H356" s="619">
        <v>12213.317999999999</v>
      </c>
      <c r="I356" s="537">
        <f t="shared" si="26"/>
        <v>-1.0512092012504581E-4</v>
      </c>
      <c r="J356" s="536">
        <v>734.65599999999995</v>
      </c>
      <c r="K356" s="534">
        <v>178.24414141095301</v>
      </c>
      <c r="L356" s="474">
        <f t="shared" si="27"/>
        <v>13126.218246531873</v>
      </c>
      <c r="M356" s="474"/>
    </row>
    <row r="357" spans="1:13" x14ac:dyDescent="0.2">
      <c r="A357" s="533">
        <f t="shared" si="23"/>
        <v>2035</v>
      </c>
      <c r="B357" s="533">
        <f t="shared" si="24"/>
        <v>8</v>
      </c>
      <c r="C357" s="622">
        <v>0.40650023745810721</v>
      </c>
      <c r="D357" s="541">
        <v>171.12127623912701</v>
      </c>
      <c r="E357" s="620">
        <v>-0.11541450166987501</v>
      </c>
      <c r="F357" s="539">
        <f t="shared" si="25"/>
        <v>12209.991240710862</v>
      </c>
      <c r="G357" s="535">
        <f t="shared" si="20"/>
        <v>12209.991240710862</v>
      </c>
      <c r="H357" s="619">
        <v>12209.991</v>
      </c>
      <c r="I357" s="537">
        <f t="shared" si="26"/>
        <v>-2.4071086227195337E-4</v>
      </c>
      <c r="J357" s="536">
        <v>732.15200000000004</v>
      </c>
      <c r="K357" s="534">
        <v>178.33758777227399</v>
      </c>
      <c r="L357" s="474">
        <f t="shared" si="27"/>
        <v>13120.480828483136</v>
      </c>
      <c r="M357" s="474"/>
    </row>
    <row r="358" spans="1:13" x14ac:dyDescent="0.2">
      <c r="A358" s="533">
        <f t="shared" si="23"/>
        <v>2035</v>
      </c>
      <c r="B358" s="533">
        <f t="shared" si="24"/>
        <v>9</v>
      </c>
      <c r="C358" s="622">
        <v>0.40645620737474897</v>
      </c>
      <c r="D358" s="541">
        <v>171.12035346411901</v>
      </c>
      <c r="E358" s="620">
        <v>-0.111398168966844</v>
      </c>
      <c r="F358" s="539">
        <f t="shared" si="25"/>
        <v>12204.871162745962</v>
      </c>
      <c r="G358" s="535">
        <f t="shared" si="20"/>
        <v>12204.871162745962</v>
      </c>
      <c r="H358" s="619">
        <v>12204.870999999999</v>
      </c>
      <c r="I358" s="537">
        <f t="shared" si="26"/>
        <v>-1.6274596237053629E-4</v>
      </c>
      <c r="J358" s="536">
        <v>731.98599999999999</v>
      </c>
      <c r="K358" s="534">
        <v>178.214441339915</v>
      </c>
      <c r="L358" s="474">
        <f t="shared" si="27"/>
        <v>13115.071604085877</v>
      </c>
      <c r="M358" s="474"/>
    </row>
    <row r="359" spans="1:13" x14ac:dyDescent="0.2">
      <c r="A359" s="533">
        <f t="shared" si="23"/>
        <v>2035</v>
      </c>
      <c r="B359" s="533">
        <f t="shared" si="24"/>
        <v>10</v>
      </c>
      <c r="C359" s="622">
        <v>0.40650071534139154</v>
      </c>
      <c r="D359" s="541">
        <v>170.90065862444899</v>
      </c>
      <c r="E359" s="620">
        <v>-0.107521601441476</v>
      </c>
      <c r="F359" s="539">
        <f t="shared" si="25"/>
        <v>12206.30412610342</v>
      </c>
      <c r="G359" s="535">
        <f t="shared" si="20"/>
        <v>12206.30412610342</v>
      </c>
      <c r="H359" s="619">
        <v>12206.304</v>
      </c>
      <c r="I359" s="537">
        <f t="shared" si="26"/>
        <v>-1.2610341946128756E-4</v>
      </c>
      <c r="J359" s="536">
        <v>725.31100000000004</v>
      </c>
      <c r="K359" s="534">
        <v>177.892606869107</v>
      </c>
      <c r="L359" s="474">
        <f t="shared" si="27"/>
        <v>13109.507732972526</v>
      </c>
      <c r="M359" s="474"/>
    </row>
    <row r="360" spans="1:13" x14ac:dyDescent="0.2">
      <c r="A360" s="533">
        <f t="shared" si="23"/>
        <v>2035</v>
      </c>
      <c r="B360" s="533">
        <f t="shared" si="24"/>
        <v>11</v>
      </c>
      <c r="C360" s="622">
        <v>0.40668879583624662</v>
      </c>
      <c r="D360" s="541">
        <v>170.71617042704401</v>
      </c>
      <c r="E360" s="620">
        <v>-0.10377993536530999</v>
      </c>
      <c r="F360" s="539">
        <f t="shared" si="25"/>
        <v>12224.992865429647</v>
      </c>
      <c r="G360" s="535">
        <f t="shared" ref="G360:G421" si="28">+F360</f>
        <v>12224.992865429647</v>
      </c>
      <c r="H360" s="619">
        <v>12224.993</v>
      </c>
      <c r="I360" s="537">
        <f t="shared" si="26"/>
        <v>1.3457035311148502E-4</v>
      </c>
      <c r="J360" s="536">
        <v>721.43899999999996</v>
      </c>
      <c r="K360" s="534">
        <v>176.940503888178</v>
      </c>
      <c r="L360" s="474">
        <f t="shared" si="27"/>
        <v>13123.372369317825</v>
      </c>
      <c r="M360" s="474"/>
    </row>
    <row r="361" spans="1:13" x14ac:dyDescent="0.2">
      <c r="A361" s="533">
        <f t="shared" si="23"/>
        <v>2035</v>
      </c>
      <c r="B361" s="533">
        <f t="shared" si="24"/>
        <v>12</v>
      </c>
      <c r="C361" s="622">
        <v>0.40691440615276414</v>
      </c>
      <c r="D361" s="541">
        <v>170.73347557502001</v>
      </c>
      <c r="E361" s="620">
        <v>-0.10016847630322399</v>
      </c>
      <c r="F361" s="539">
        <f t="shared" si="25"/>
        <v>12251.466159443527</v>
      </c>
      <c r="G361" s="535">
        <f t="shared" si="28"/>
        <v>12251.466159443527</v>
      </c>
      <c r="H361" s="619">
        <v>12251.466</v>
      </c>
      <c r="I361" s="537">
        <f t="shared" si="26"/>
        <v>-1.5944352708174847E-4</v>
      </c>
      <c r="J361" s="536">
        <v>719.34400000000005</v>
      </c>
      <c r="K361" s="534">
        <v>177.00533794717001</v>
      </c>
      <c r="L361" s="474">
        <f t="shared" si="27"/>
        <v>13147.815497390697</v>
      </c>
      <c r="M361" s="474">
        <f>AVERAGE(L350:L361)</f>
        <v>13131.115440170344</v>
      </c>
    </row>
    <row r="362" spans="1:13" x14ac:dyDescent="0.2">
      <c r="A362" s="533">
        <f t="shared" si="23"/>
        <v>2036</v>
      </c>
      <c r="B362" s="533">
        <f t="shared" si="24"/>
        <v>1</v>
      </c>
      <c r="C362" s="622">
        <v>0.4071070062985791</v>
      </c>
      <c r="D362" s="541">
        <v>170.85975781808199</v>
      </c>
      <c r="E362" s="620">
        <v>-9.6682693130787797E-2</v>
      </c>
      <c r="F362" s="539">
        <f t="shared" si="25"/>
        <v>12275.962047142293</v>
      </c>
      <c r="G362" s="535">
        <f t="shared" si="28"/>
        <v>12275.962047142293</v>
      </c>
      <c r="H362" s="619">
        <v>12275.962</v>
      </c>
      <c r="I362" s="537">
        <f t="shared" si="26"/>
        <v>-4.7142293624347076E-5</v>
      </c>
      <c r="J362" s="536">
        <v>725.77300000000002</v>
      </c>
      <c r="K362" s="534">
        <v>177.34289764142</v>
      </c>
      <c r="L362" s="474">
        <f t="shared" si="27"/>
        <v>13179.077944783714</v>
      </c>
      <c r="M362" s="476">
        <f>+M361/M349-1</f>
        <v>-1.618215626764119E-5</v>
      </c>
    </row>
    <row r="363" spans="1:13" x14ac:dyDescent="0.2">
      <c r="A363" s="533">
        <f t="shared" si="23"/>
        <v>2036</v>
      </c>
      <c r="B363" s="533">
        <f t="shared" si="24"/>
        <v>2</v>
      </c>
      <c r="C363" s="622">
        <v>0.40717445600181168</v>
      </c>
      <c r="D363" s="541">
        <v>170.92332850417699</v>
      </c>
      <c r="E363" s="620">
        <v>-9.3318212440863094E-2</v>
      </c>
      <c r="F363" s="539">
        <f t="shared" si="25"/>
        <v>12284.871670919429</v>
      </c>
      <c r="G363" s="535">
        <f t="shared" si="28"/>
        <v>12284.871670919429</v>
      </c>
      <c r="H363" s="619">
        <v>12284.871999999999</v>
      </c>
      <c r="I363" s="537">
        <f t="shared" si="26"/>
        <v>3.2908057073655073E-4</v>
      </c>
      <c r="J363" s="536">
        <v>725.79600000000005</v>
      </c>
      <c r="K363" s="534">
        <v>177.678631205345</v>
      </c>
      <c r="L363" s="474">
        <f t="shared" si="27"/>
        <v>13188.346302124774</v>
      </c>
      <c r="M363" s="474"/>
    </row>
    <row r="364" spans="1:13" x14ac:dyDescent="0.2">
      <c r="A364" s="533">
        <f t="shared" si="23"/>
        <v>2036</v>
      </c>
      <c r="B364" s="533">
        <f t="shared" si="24"/>
        <v>3</v>
      </c>
      <c r="C364" s="622">
        <v>0.40715330179063369</v>
      </c>
      <c r="D364" s="541">
        <v>170.827208680204</v>
      </c>
      <c r="E364" s="620">
        <v>-9.0070812993872096E-2</v>
      </c>
      <c r="F364" s="539">
        <f t="shared" si="25"/>
        <v>12280.786572634051</v>
      </c>
      <c r="G364" s="535">
        <f t="shared" si="28"/>
        <v>12280.786572634051</v>
      </c>
      <c r="H364" s="619">
        <v>12280.787</v>
      </c>
      <c r="I364" s="537">
        <f t="shared" si="26"/>
        <v>4.2736594878078904E-4</v>
      </c>
      <c r="J364" s="536">
        <v>722.68499999999995</v>
      </c>
      <c r="K364" s="534">
        <v>177.89706799736001</v>
      </c>
      <c r="L364" s="474">
        <f t="shared" si="27"/>
        <v>13181.368640631412</v>
      </c>
      <c r="M364" s="474"/>
    </row>
    <row r="365" spans="1:13" x14ac:dyDescent="0.2">
      <c r="A365" s="533">
        <f t="shared" si="23"/>
        <v>2036</v>
      </c>
      <c r="B365" s="533">
        <f t="shared" si="24"/>
        <v>4</v>
      </c>
      <c r="C365" s="622">
        <v>0.40716336216101201</v>
      </c>
      <c r="D365" s="541">
        <v>170.728872170839</v>
      </c>
      <c r="E365" s="620">
        <v>-8.6936420460915501E-2</v>
      </c>
      <c r="F365" s="539">
        <f t="shared" si="25"/>
        <v>12280.285220185884</v>
      </c>
      <c r="G365" s="535">
        <f t="shared" si="28"/>
        <v>12280.285220185884</v>
      </c>
      <c r="H365" s="619">
        <v>12280.285</v>
      </c>
      <c r="I365" s="537">
        <f t="shared" si="26"/>
        <v>-2.201858842454385E-4</v>
      </c>
      <c r="J365" s="536">
        <v>717.24099999999999</v>
      </c>
      <c r="K365" s="534">
        <v>177.39284791886399</v>
      </c>
      <c r="L365" s="474">
        <f t="shared" si="27"/>
        <v>13174.919068104748</v>
      </c>
      <c r="M365" s="474"/>
    </row>
    <row r="366" spans="1:13" x14ac:dyDescent="0.2">
      <c r="A366" s="533">
        <f t="shared" ref="A366:A397" si="29">+A354+1</f>
        <v>2036</v>
      </c>
      <c r="B366" s="533">
        <f t="shared" ref="B366:B397" si="30">+B354</f>
        <v>5</v>
      </c>
      <c r="C366" s="622">
        <v>0.40723518280088156</v>
      </c>
      <c r="D366" s="541">
        <v>170.84284906518599</v>
      </c>
      <c r="E366" s="620">
        <v>-8.39111022960424E-2</v>
      </c>
      <c r="F366" s="539">
        <f t="shared" si="25"/>
        <v>12290.558519229902</v>
      </c>
      <c r="G366" s="535">
        <f t="shared" si="28"/>
        <v>12290.558519229902</v>
      </c>
      <c r="H366" s="619">
        <v>12290.558999999999</v>
      </c>
      <c r="I366" s="537">
        <f t="shared" si="26"/>
        <v>4.8077009705593809E-4</v>
      </c>
      <c r="J366" s="536">
        <v>717.15499999999997</v>
      </c>
      <c r="K366" s="534">
        <v>177.24237606581499</v>
      </c>
      <c r="L366" s="474">
        <f t="shared" si="27"/>
        <v>13184.955895295718</v>
      </c>
      <c r="M366" s="474"/>
    </row>
    <row r="367" spans="1:13" x14ac:dyDescent="0.2">
      <c r="A367" s="533">
        <f t="shared" si="29"/>
        <v>2036</v>
      </c>
      <c r="B367" s="533">
        <f t="shared" si="30"/>
        <v>6</v>
      </c>
      <c r="C367" s="622">
        <v>0.4073497753876506</v>
      </c>
      <c r="D367" s="541">
        <v>171.307431151564</v>
      </c>
      <c r="E367" s="620">
        <v>-8.0991062783141402E-2</v>
      </c>
      <c r="F367" s="539">
        <f t="shared" si="25"/>
        <v>12311.754363009964</v>
      </c>
      <c r="G367" s="535">
        <f t="shared" si="28"/>
        <v>12311.754363009964</v>
      </c>
      <c r="H367" s="619">
        <v>12311.754000000001</v>
      </c>
      <c r="I367" s="537">
        <f t="shared" si="26"/>
        <v>-3.6300996362115256E-4</v>
      </c>
      <c r="J367" s="536">
        <v>716.64300000000003</v>
      </c>
      <c r="K367" s="534">
        <v>177.34817762897001</v>
      </c>
      <c r="L367" s="474">
        <f t="shared" si="27"/>
        <v>13205.745540638934</v>
      </c>
      <c r="M367" s="474"/>
    </row>
    <row r="368" spans="1:13" x14ac:dyDescent="0.2">
      <c r="A368" s="533">
        <f t="shared" si="29"/>
        <v>2036</v>
      </c>
      <c r="B368" s="533">
        <f t="shared" si="30"/>
        <v>7</v>
      </c>
      <c r="C368" s="622">
        <v>0.40741780699281449</v>
      </c>
      <c r="D368" s="541">
        <v>171.832192106229</v>
      </c>
      <c r="E368" s="620">
        <v>-7.8172638326577698E-2</v>
      </c>
      <c r="F368" s="539">
        <f t="shared" si="25"/>
        <v>12328.571088707798</v>
      </c>
      <c r="G368" s="535">
        <f t="shared" si="28"/>
        <v>12328.571088707798</v>
      </c>
      <c r="H368" s="619">
        <v>12328.571</v>
      </c>
      <c r="I368" s="537">
        <f t="shared" si="26"/>
        <v>-8.870779856806621E-5</v>
      </c>
      <c r="J368" s="536">
        <v>711.62900000000002</v>
      </c>
      <c r="K368" s="534">
        <v>178.233794622613</v>
      </c>
      <c r="L368" s="474">
        <f t="shared" si="27"/>
        <v>13218.433883330412</v>
      </c>
      <c r="M368" s="474"/>
    </row>
    <row r="369" spans="1:13" x14ac:dyDescent="0.2">
      <c r="A369" s="533">
        <f t="shared" si="29"/>
        <v>2036</v>
      </c>
      <c r="B369" s="533">
        <f t="shared" si="30"/>
        <v>8</v>
      </c>
      <c r="C369" s="622">
        <v>0.40741852674068502</v>
      </c>
      <c r="D369" s="541">
        <v>172.22362410111501</v>
      </c>
      <c r="E369" s="620">
        <v>-7.5452292790941997E-2</v>
      </c>
      <c r="F369" s="539">
        <f t="shared" si="25"/>
        <v>12335.311574405441</v>
      </c>
      <c r="G369" s="535">
        <f t="shared" si="28"/>
        <v>12335.311574405441</v>
      </c>
      <c r="H369" s="619">
        <v>12335.312</v>
      </c>
      <c r="I369" s="537">
        <f t="shared" si="26"/>
        <v>4.2559455869195517E-4</v>
      </c>
      <c r="J369" s="536">
        <v>709.125</v>
      </c>
      <c r="K369" s="534">
        <v>178.327471869438</v>
      </c>
      <c r="L369" s="474">
        <f t="shared" si="27"/>
        <v>13222.764046274879</v>
      </c>
      <c r="M369" s="474"/>
    </row>
    <row r="370" spans="1:13" x14ac:dyDescent="0.2">
      <c r="A370" s="533">
        <f t="shared" si="29"/>
        <v>2036</v>
      </c>
      <c r="B370" s="533">
        <f t="shared" si="30"/>
        <v>9</v>
      </c>
      <c r="C370" s="622">
        <v>0.40737832287692977</v>
      </c>
      <c r="D370" s="541">
        <v>172.20101596377799</v>
      </c>
      <c r="E370" s="620">
        <v>-7.2826613115466898E-2</v>
      </c>
      <c r="F370" s="539">
        <f t="shared" si="25"/>
        <v>12330.265380516945</v>
      </c>
      <c r="G370" s="535">
        <f t="shared" si="28"/>
        <v>12330.265380516945</v>
      </c>
      <c r="H370" s="619">
        <v>12330.264999999999</v>
      </c>
      <c r="I370" s="537">
        <f t="shared" si="26"/>
        <v>-3.8051694536989089E-4</v>
      </c>
      <c r="J370" s="536">
        <v>708.95899999999995</v>
      </c>
      <c r="K370" s="534">
        <v>178.204563179806</v>
      </c>
      <c r="L370" s="474">
        <f t="shared" si="27"/>
        <v>13217.42894369675</v>
      </c>
      <c r="M370" s="474"/>
    </row>
    <row r="371" spans="1:13" x14ac:dyDescent="0.2">
      <c r="A371" s="533">
        <f t="shared" si="29"/>
        <v>2036</v>
      </c>
      <c r="B371" s="533">
        <f t="shared" si="30"/>
        <v>10</v>
      </c>
      <c r="C371" s="622">
        <v>0.40734808948660312</v>
      </c>
      <c r="D371" s="541">
        <v>171.925265837312</v>
      </c>
      <c r="E371" s="620">
        <v>-7.0292305008479203E-2</v>
      </c>
      <c r="F371" s="539">
        <f t="shared" si="25"/>
        <v>12322.072518685571</v>
      </c>
      <c r="G371" s="535">
        <f t="shared" si="28"/>
        <v>12322.072518685571</v>
      </c>
      <c r="H371" s="619">
        <v>12322.073</v>
      </c>
      <c r="I371" s="537">
        <f t="shared" si="26"/>
        <v>4.8131442963494919E-4</v>
      </c>
      <c r="J371" s="536">
        <v>702.28399999999999</v>
      </c>
      <c r="K371" s="534">
        <v>177.88297163169301</v>
      </c>
      <c r="L371" s="474">
        <f t="shared" si="27"/>
        <v>13202.239490317264</v>
      </c>
      <c r="M371" s="474"/>
    </row>
    <row r="372" spans="1:13" x14ac:dyDescent="0.2">
      <c r="A372" s="533">
        <f t="shared" si="29"/>
        <v>2036</v>
      </c>
      <c r="B372" s="533">
        <f t="shared" si="30"/>
        <v>11</v>
      </c>
      <c r="C372" s="622">
        <v>0.40738874639213724</v>
      </c>
      <c r="D372" s="541">
        <v>171.665698099048</v>
      </c>
      <c r="E372" s="620">
        <v>-6.7846188794646906E-2</v>
      </c>
      <c r="F372" s="539">
        <f t="shared" si="25"/>
        <v>12322.379417553893</v>
      </c>
      <c r="G372" s="535">
        <f t="shared" si="28"/>
        <v>12322.379417553893</v>
      </c>
      <c r="H372" s="619">
        <v>12322.379000000001</v>
      </c>
      <c r="I372" s="537">
        <f t="shared" si="26"/>
        <v>-4.1755389247555286E-4</v>
      </c>
      <c r="J372" s="536">
        <v>698.41200000000003</v>
      </c>
      <c r="K372" s="534">
        <v>176.931138989522</v>
      </c>
      <c r="L372" s="474">
        <f t="shared" si="27"/>
        <v>13197.722556543415</v>
      </c>
      <c r="M372" s="474"/>
    </row>
    <row r="373" spans="1:13" x14ac:dyDescent="0.2">
      <c r="A373" s="533">
        <f t="shared" si="29"/>
        <v>2036</v>
      </c>
      <c r="B373" s="533">
        <f t="shared" si="30"/>
        <v>12</v>
      </c>
      <c r="C373" s="622">
        <v>0.40746510991612245</v>
      </c>
      <c r="D373" s="541">
        <v>171.59141810554399</v>
      </c>
      <c r="E373" s="620">
        <v>-6.5485195473229396E-2</v>
      </c>
      <c r="F373" s="539">
        <f t="shared" si="25"/>
        <v>12329.978794967972</v>
      </c>
      <c r="G373" s="535">
        <f t="shared" si="28"/>
        <v>12329.978794967972</v>
      </c>
      <c r="H373" s="619">
        <v>12329.978999999999</v>
      </c>
      <c r="I373" s="537">
        <f t="shared" si="26"/>
        <v>2.0503202722466085E-4</v>
      </c>
      <c r="J373" s="536">
        <v>696.31700000000001</v>
      </c>
      <c r="K373" s="534">
        <v>176.996183472306</v>
      </c>
      <c r="L373" s="474">
        <f t="shared" si="27"/>
        <v>13203.291978440278</v>
      </c>
      <c r="M373" s="474">
        <f>AVERAGE(L362:L373)</f>
        <v>13198.024524181857</v>
      </c>
    </row>
    <row r="374" spans="1:13" x14ac:dyDescent="0.2">
      <c r="A374" s="533">
        <f t="shared" si="29"/>
        <v>2037</v>
      </c>
      <c r="B374" s="533">
        <f t="shared" si="30"/>
        <v>1</v>
      </c>
      <c r="C374" s="622">
        <v>0.40757277786516999</v>
      </c>
      <c r="D374" s="541">
        <v>171.600767438768</v>
      </c>
      <c r="E374" s="620">
        <v>-6.3206362841810901E-2</v>
      </c>
      <c r="F374" s="539">
        <f t="shared" si="25"/>
        <v>12342.631736499445</v>
      </c>
      <c r="G374" s="535">
        <f t="shared" si="28"/>
        <v>12342.631736499445</v>
      </c>
      <c r="H374" s="619">
        <v>12342.632</v>
      </c>
      <c r="I374" s="537">
        <f t="shared" si="26"/>
        <v>2.6350055486545898E-4</v>
      </c>
      <c r="J374" s="536">
        <v>702.74599999999998</v>
      </c>
      <c r="K374" s="534">
        <v>177.333935081454</v>
      </c>
      <c r="L374" s="474">
        <f t="shared" si="27"/>
        <v>13222.711671580899</v>
      </c>
      <c r="M374" s="476">
        <f>+M373/M361-1</f>
        <v>5.0954608019686543E-3</v>
      </c>
    </row>
    <row r="375" spans="1:13" x14ac:dyDescent="0.2">
      <c r="A375" s="533">
        <f t="shared" si="29"/>
        <v>2037</v>
      </c>
      <c r="B375" s="533">
        <f t="shared" si="30"/>
        <v>2</v>
      </c>
      <c r="C375" s="622">
        <v>0.40767318084279452</v>
      </c>
      <c r="D375" s="541">
        <v>171.512173255292</v>
      </c>
      <c r="E375" s="620">
        <v>-6.1006831772829201E-2</v>
      </c>
      <c r="F375" s="539">
        <f t="shared" si="25"/>
        <v>12352.77669194476</v>
      </c>
      <c r="G375" s="535">
        <f t="shared" si="28"/>
        <v>12352.77669194476</v>
      </c>
      <c r="H375" s="619">
        <v>12352.777</v>
      </c>
      <c r="I375" s="537">
        <f t="shared" si="26"/>
        <v>3.0805523965682369E-4</v>
      </c>
      <c r="J375" s="536">
        <v>702.76900000000001</v>
      </c>
      <c r="K375" s="534">
        <v>177.66985665991299</v>
      </c>
      <c r="L375" s="474">
        <f t="shared" si="27"/>
        <v>13233.215548604674</v>
      </c>
      <c r="M375" s="474"/>
    </row>
    <row r="376" spans="1:13" x14ac:dyDescent="0.2">
      <c r="A376" s="533">
        <f t="shared" si="29"/>
        <v>2037</v>
      </c>
      <c r="B376" s="533">
        <f t="shared" si="30"/>
        <v>3</v>
      </c>
      <c r="C376" s="622">
        <v>0.40771508908626786</v>
      </c>
      <c r="D376" s="541">
        <v>171.21221443384999</v>
      </c>
      <c r="E376" s="620">
        <v>-5.8883842639261302E-2</v>
      </c>
      <c r="F376" s="539">
        <f t="shared" si="25"/>
        <v>12352.541809252894</v>
      </c>
      <c r="G376" s="535">
        <f t="shared" si="28"/>
        <v>12352.541809252894</v>
      </c>
      <c r="H376" s="619">
        <v>12352.541999999999</v>
      </c>
      <c r="I376" s="537">
        <f t="shared" si="26"/>
        <v>1.9074710507993586E-4</v>
      </c>
      <c r="J376" s="536">
        <v>699.65800000000002</v>
      </c>
      <c r="K376" s="534">
        <v>177.88848321433599</v>
      </c>
      <c r="L376" s="474">
        <f t="shared" si="27"/>
        <v>13230.08829246723</v>
      </c>
      <c r="M376" s="474"/>
    </row>
    <row r="377" spans="1:13" x14ac:dyDescent="0.2">
      <c r="A377" s="533">
        <f t="shared" si="29"/>
        <v>2037</v>
      </c>
      <c r="B377" s="533">
        <f t="shared" si="30"/>
        <v>4</v>
      </c>
      <c r="C377" s="622">
        <v>0.40775509303133378</v>
      </c>
      <c r="D377" s="541">
        <v>170.89927587342001</v>
      </c>
      <c r="E377" s="620">
        <v>-5.6834731820345E-2</v>
      </c>
      <c r="F377" s="539">
        <f t="shared" si="25"/>
        <v>12351.865261612116</v>
      </c>
      <c r="G377" s="535">
        <f t="shared" si="28"/>
        <v>12351.865261612116</v>
      </c>
      <c r="H377" s="619">
        <v>12351.865</v>
      </c>
      <c r="I377" s="537">
        <f t="shared" si="26"/>
        <v>-2.6161211644648574E-4</v>
      </c>
      <c r="J377" s="536">
        <v>694.21400000000006</v>
      </c>
      <c r="K377" s="534">
        <v>177.3844828851</v>
      </c>
      <c r="L377" s="474">
        <f t="shared" si="27"/>
        <v>13223.463744497216</v>
      </c>
      <c r="M377" s="474"/>
    </row>
    <row r="378" spans="1:13" x14ac:dyDescent="0.2">
      <c r="A378" s="533">
        <f t="shared" si="29"/>
        <v>2037</v>
      </c>
      <c r="B378" s="533">
        <f t="shared" si="30"/>
        <v>5</v>
      </c>
      <c r="C378" s="622">
        <v>0.40774567162433251</v>
      </c>
      <c r="D378" s="541">
        <v>170.81116670220899</v>
      </c>
      <c r="E378" s="620">
        <v>-5.4856928441949997E-2</v>
      </c>
      <c r="F378" s="539">
        <f t="shared" si="25"/>
        <v>12349.276322915523</v>
      </c>
      <c r="G378" s="535">
        <f t="shared" si="28"/>
        <v>12349.276322915523</v>
      </c>
      <c r="H378" s="619">
        <v>12349.276</v>
      </c>
      <c r="I378" s="537">
        <f t="shared" si="26"/>
        <v>-3.2291552270180546E-4</v>
      </c>
      <c r="J378" s="536">
        <v>694.12800000000004</v>
      </c>
      <c r="K378" s="534">
        <v>177.234208922623</v>
      </c>
      <c r="L378" s="474">
        <f t="shared" si="27"/>
        <v>13220.638531838145</v>
      </c>
      <c r="M378" s="474"/>
    </row>
    <row r="379" spans="1:13" x14ac:dyDescent="0.2">
      <c r="A379" s="533">
        <f t="shared" si="29"/>
        <v>2037</v>
      </c>
      <c r="B379" s="533">
        <f t="shared" si="30"/>
        <v>6</v>
      </c>
      <c r="C379" s="622">
        <v>0.407725865461459</v>
      </c>
      <c r="D379" s="541">
        <v>171.11575907222999</v>
      </c>
      <c r="E379" s="620">
        <v>-5.2947951036912903E-2</v>
      </c>
      <c r="F379" s="539">
        <f t="shared" si="25"/>
        <v>12352.158308891137</v>
      </c>
      <c r="G379" s="535">
        <f t="shared" si="28"/>
        <v>12352.158308891137</v>
      </c>
      <c r="H379" s="619">
        <v>12352.157999999999</v>
      </c>
      <c r="I379" s="537">
        <f t="shared" si="26"/>
        <v>-3.0889113804732915E-4</v>
      </c>
      <c r="J379" s="536">
        <v>693.61599999999999</v>
      </c>
      <c r="K379" s="534">
        <v>177.34019216219701</v>
      </c>
      <c r="L379" s="474">
        <f t="shared" si="27"/>
        <v>13223.114501053335</v>
      </c>
      <c r="M379" s="474"/>
    </row>
    <row r="380" spans="1:13" x14ac:dyDescent="0.2">
      <c r="A380" s="533">
        <f t="shared" si="29"/>
        <v>2037</v>
      </c>
      <c r="B380" s="533">
        <f t="shared" si="30"/>
        <v>7</v>
      </c>
      <c r="C380" s="622">
        <v>0.40771101639479973</v>
      </c>
      <c r="D380" s="541">
        <v>171.50953853908999</v>
      </c>
      <c r="E380" s="620">
        <v>-5.11054045236961E-2</v>
      </c>
      <c r="F380" s="539">
        <f t="shared" si="25"/>
        <v>12357.131516345229</v>
      </c>
      <c r="G380" s="535">
        <f t="shared" si="28"/>
        <v>12357.131516345229</v>
      </c>
      <c r="H380" s="619">
        <v>12357.132</v>
      </c>
      <c r="I380" s="537">
        <f t="shared" si="26"/>
        <v>4.8365477050538175E-4</v>
      </c>
      <c r="J380" s="536">
        <v>688.60199999999998</v>
      </c>
      <c r="K380" s="534">
        <v>178.225952483225</v>
      </c>
      <c r="L380" s="474">
        <f t="shared" si="27"/>
        <v>13223.959468828454</v>
      </c>
      <c r="M380" s="474"/>
    </row>
    <row r="381" spans="1:13" x14ac:dyDescent="0.2">
      <c r="A381" s="533">
        <f t="shared" si="29"/>
        <v>2037</v>
      </c>
      <c r="B381" s="533">
        <f t="shared" si="30"/>
        <v>8</v>
      </c>
      <c r="C381" s="622">
        <v>0.40774306236357943</v>
      </c>
      <c r="D381" s="541">
        <v>171.67732869210201</v>
      </c>
      <c r="E381" s="620">
        <v>-4.93269771595806E-2</v>
      </c>
      <c r="F381" s="539">
        <f t="shared" si="25"/>
        <v>12363.703691495319</v>
      </c>
      <c r="G381" s="535">
        <f t="shared" si="28"/>
        <v>12363.703691495319</v>
      </c>
      <c r="H381" s="619">
        <v>12363.704</v>
      </c>
      <c r="I381" s="537">
        <f t="shared" si="26"/>
        <v>3.0850468101562001E-4</v>
      </c>
      <c r="J381" s="536">
        <v>686.09799999999996</v>
      </c>
      <c r="K381" s="534">
        <v>178.31980472505501</v>
      </c>
      <c r="L381" s="474">
        <f t="shared" si="27"/>
        <v>13228.121496220374</v>
      </c>
      <c r="M381" s="474"/>
    </row>
    <row r="382" spans="1:13" x14ac:dyDescent="0.2">
      <c r="A382" s="533">
        <f t="shared" si="29"/>
        <v>2037</v>
      </c>
      <c r="B382" s="533">
        <f t="shared" si="30"/>
        <v>9</v>
      </c>
      <c r="C382" s="622">
        <v>0.40780045135826593</v>
      </c>
      <c r="D382" s="541">
        <v>171.34400351648</v>
      </c>
      <c r="E382" s="620">
        <v>-4.7610437659386703E-2</v>
      </c>
      <c r="F382" s="539">
        <f t="shared" si="25"/>
        <v>12364.697271302222</v>
      </c>
      <c r="G382" s="535">
        <f t="shared" si="28"/>
        <v>12364.697271302222</v>
      </c>
      <c r="H382" s="619">
        <v>12364.697</v>
      </c>
      <c r="I382" s="537">
        <f t="shared" si="26"/>
        <v>-2.7130222224514E-4</v>
      </c>
      <c r="J382" s="536">
        <v>685.93200000000002</v>
      </c>
      <c r="K382" s="534">
        <v>178.197076227726</v>
      </c>
      <c r="L382" s="474">
        <f t="shared" si="27"/>
        <v>13228.826347529948</v>
      </c>
      <c r="M382" s="474"/>
    </row>
    <row r="383" spans="1:13" x14ac:dyDescent="0.2">
      <c r="A383" s="533">
        <f t="shared" si="29"/>
        <v>2037</v>
      </c>
      <c r="B383" s="533">
        <f t="shared" si="30"/>
        <v>10</v>
      </c>
      <c r="C383" s="622">
        <v>0.4078498351784266</v>
      </c>
      <c r="D383" s="541">
        <v>170.710439596068</v>
      </c>
      <c r="E383" s="620">
        <v>-4.59536323560314E-2</v>
      </c>
      <c r="F383" s="539">
        <f t="shared" si="25"/>
        <v>12359.658030300387</v>
      </c>
      <c r="G383" s="535">
        <f t="shared" si="28"/>
        <v>12359.658030300387</v>
      </c>
      <c r="H383" s="619">
        <v>12359.657999999999</v>
      </c>
      <c r="I383" s="537">
        <f t="shared" si="26"/>
        <v>-3.0300387152237818E-5</v>
      </c>
      <c r="J383" s="536">
        <v>679.25699999999995</v>
      </c>
      <c r="K383" s="534">
        <v>177.87566879796699</v>
      </c>
      <c r="L383" s="474">
        <f t="shared" si="27"/>
        <v>13216.790699098354</v>
      </c>
      <c r="M383" s="474"/>
    </row>
    <row r="384" spans="1:13" x14ac:dyDescent="0.2">
      <c r="A384" s="533">
        <f t="shared" si="29"/>
        <v>2037</v>
      </c>
      <c r="B384" s="533">
        <f t="shared" si="30"/>
        <v>11</v>
      </c>
      <c r="C384" s="622">
        <v>0.40789633411857351</v>
      </c>
      <c r="D384" s="541">
        <v>170.15030562418701</v>
      </c>
      <c r="E384" s="620">
        <v>-4.4354482562994201E-2</v>
      </c>
      <c r="F384" s="539">
        <f t="shared" si="25"/>
        <v>12355.532318744508</v>
      </c>
      <c r="G384" s="535">
        <f t="shared" si="28"/>
        <v>12355.532318744508</v>
      </c>
      <c r="H384" s="619">
        <v>12355.531999999999</v>
      </c>
      <c r="I384" s="537">
        <f t="shared" si="26"/>
        <v>-3.1874450905888807E-4</v>
      </c>
      <c r="J384" s="536">
        <v>675.38499999999999</v>
      </c>
      <c r="K384" s="534">
        <v>176.924041053601</v>
      </c>
      <c r="L384" s="474">
        <f t="shared" si="27"/>
        <v>13207.841359798109</v>
      </c>
      <c r="M384" s="474"/>
    </row>
    <row r="385" spans="1:13" x14ac:dyDescent="0.2">
      <c r="A385" s="533">
        <f t="shared" si="29"/>
        <v>2037</v>
      </c>
      <c r="B385" s="533">
        <f t="shared" si="30"/>
        <v>12</v>
      </c>
      <c r="C385" s="622">
        <v>0.40792085861990468</v>
      </c>
      <c r="D385" s="541">
        <v>169.881097166768</v>
      </c>
      <c r="E385" s="620">
        <v>-4.2810981907678097E-2</v>
      </c>
      <c r="F385" s="539">
        <f t="shared" si="25"/>
        <v>12353.802729737683</v>
      </c>
      <c r="G385" s="535">
        <f t="shared" si="28"/>
        <v>12353.802729737683</v>
      </c>
      <c r="H385" s="619">
        <v>12353.803</v>
      </c>
      <c r="I385" s="537">
        <f t="shared" si="26"/>
        <v>2.7026231691706926E-4</v>
      </c>
      <c r="J385" s="536">
        <v>673.29</v>
      </c>
      <c r="K385" s="534">
        <v>176.98924502285101</v>
      </c>
      <c r="L385" s="474">
        <f t="shared" si="27"/>
        <v>13204.081974760535</v>
      </c>
      <c r="M385" s="474">
        <f>AVERAGE(L374:L385)</f>
        <v>13221.904469689771</v>
      </c>
    </row>
    <row r="386" spans="1:13" x14ac:dyDescent="0.2">
      <c r="A386" s="533">
        <f t="shared" si="29"/>
        <v>2038</v>
      </c>
      <c r="B386" s="533">
        <f t="shared" si="30"/>
        <v>1</v>
      </c>
      <c r="C386" s="622">
        <v>0.40795058637871662</v>
      </c>
      <c r="D386" s="541">
        <v>169.817308283817</v>
      </c>
      <c r="E386" s="620">
        <v>-4.1321193839394303E-2</v>
      </c>
      <c r="F386" s="539">
        <f t="shared" si="25"/>
        <v>12356.168861848109</v>
      </c>
      <c r="G386" s="535">
        <f t="shared" si="28"/>
        <v>12356.168861848109</v>
      </c>
      <c r="H386" s="619">
        <v>12356.169</v>
      </c>
      <c r="I386" s="537">
        <f t="shared" si="26"/>
        <v>1.3815189049637411E-4</v>
      </c>
      <c r="J386" s="536">
        <v>679.71900000000005</v>
      </c>
      <c r="K386" s="534">
        <v>177.32714209002299</v>
      </c>
      <c r="L386" s="474">
        <f t="shared" si="27"/>
        <v>13213.215003938132</v>
      </c>
      <c r="M386" s="476">
        <f>+M385/M373-1</f>
        <v>1.8093575643960413E-3</v>
      </c>
    </row>
    <row r="387" spans="1:13" x14ac:dyDescent="0.2">
      <c r="A387" s="533">
        <f t="shared" si="29"/>
        <v>2038</v>
      </c>
      <c r="B387" s="533">
        <f t="shared" si="30"/>
        <v>2</v>
      </c>
      <c r="C387" s="622">
        <v>0.4079826423918762</v>
      </c>
      <c r="D387" s="541">
        <v>169.76300984649299</v>
      </c>
      <c r="E387" s="620">
        <v>-3.98832492137444E-2</v>
      </c>
      <c r="F387" s="539">
        <f t="shared" si="25"/>
        <v>12358.966403675084</v>
      </c>
      <c r="G387" s="535">
        <f t="shared" si="28"/>
        <v>12358.966403675084</v>
      </c>
      <c r="H387" s="619">
        <v>12358.966</v>
      </c>
      <c r="I387" s="537">
        <f t="shared" si="26"/>
        <v>-4.0367508336203173E-4</v>
      </c>
      <c r="J387" s="536">
        <v>679.74199999999996</v>
      </c>
      <c r="K387" s="534">
        <v>177.663206170303</v>
      </c>
      <c r="L387" s="474">
        <f t="shared" si="27"/>
        <v>13216.371609845386</v>
      </c>
      <c r="M387" s="474"/>
    </row>
    <row r="388" spans="1:13" x14ac:dyDescent="0.2">
      <c r="A388" s="533">
        <f t="shared" si="29"/>
        <v>2038</v>
      </c>
      <c r="B388" s="533">
        <f t="shared" si="30"/>
        <v>3</v>
      </c>
      <c r="C388" s="622">
        <v>0.40799435922111277</v>
      </c>
      <c r="D388" s="541">
        <v>169.577269579475</v>
      </c>
      <c r="E388" s="620">
        <v>-3.8495343922477297E-2</v>
      </c>
      <c r="F388" s="539">
        <f t="shared" si="25"/>
        <v>12357.169643436955</v>
      </c>
      <c r="G388" s="535">
        <f t="shared" si="28"/>
        <v>12357.169643436955</v>
      </c>
      <c r="H388" s="619">
        <v>12357.17</v>
      </c>
      <c r="I388" s="537">
        <f t="shared" si="26"/>
        <v>3.5656304498843383E-4</v>
      </c>
      <c r="J388" s="536">
        <v>676.63099999999997</v>
      </c>
      <c r="K388" s="534">
        <v>177.88197655131199</v>
      </c>
      <c r="L388" s="474">
        <f t="shared" si="27"/>
        <v>13211.682619988267</v>
      </c>
      <c r="M388" s="474"/>
    </row>
    <row r="389" spans="1:13" x14ac:dyDescent="0.2">
      <c r="A389" s="533">
        <f t="shared" si="29"/>
        <v>2038</v>
      </c>
      <c r="B389" s="533">
        <f t="shared" si="30"/>
        <v>4</v>
      </c>
      <c r="C389" s="622">
        <v>0.40805304498417999</v>
      </c>
      <c r="D389" s="541">
        <v>169.35346018215799</v>
      </c>
      <c r="E389" s="620">
        <v>-3.7155736623390098E-2</v>
      </c>
      <c r="F389" s="539">
        <f t="shared" si="25"/>
        <v>12360.175043111847</v>
      </c>
      <c r="G389" s="535">
        <f t="shared" si="28"/>
        <v>12360.175043111847</v>
      </c>
      <c r="H389" s="619">
        <v>12360.174999999999</v>
      </c>
      <c r="I389" s="537">
        <f t="shared" si="26"/>
        <v>-4.3111847844556905E-5</v>
      </c>
      <c r="J389" s="536">
        <v>671.18700000000001</v>
      </c>
      <c r="K389" s="534">
        <v>177.37814277659299</v>
      </c>
      <c r="L389" s="474">
        <f t="shared" si="27"/>
        <v>13208.74018588844</v>
      </c>
      <c r="M389" s="474"/>
    </row>
    <row r="390" spans="1:13" x14ac:dyDescent="0.2">
      <c r="A390" s="533">
        <f t="shared" si="29"/>
        <v>2038</v>
      </c>
      <c r="B390" s="533">
        <f t="shared" si="30"/>
        <v>5</v>
      </c>
      <c r="C390" s="622">
        <v>0.40813480467011998</v>
      </c>
      <c r="D390" s="541">
        <v>169.21576362006701</v>
      </c>
      <c r="E390" s="620">
        <v>-3.5862746586644803E-2</v>
      </c>
      <c r="F390" s="539">
        <f t="shared" si="25"/>
        <v>12367.32135176731</v>
      </c>
      <c r="G390" s="535">
        <f t="shared" si="28"/>
        <v>12367.32135176731</v>
      </c>
      <c r="H390" s="619">
        <v>12367.321</v>
      </c>
      <c r="I390" s="537">
        <f t="shared" si="26"/>
        <v>-3.5176731034880504E-4</v>
      </c>
      <c r="J390" s="536">
        <v>671.101</v>
      </c>
      <c r="K390" s="534">
        <v>177.22801880128199</v>
      </c>
      <c r="L390" s="474">
        <f t="shared" si="27"/>
        <v>13215.650370568592</v>
      </c>
      <c r="M390" s="474"/>
    </row>
    <row r="391" spans="1:13" x14ac:dyDescent="0.2">
      <c r="A391" s="533">
        <f t="shared" si="29"/>
        <v>2038</v>
      </c>
      <c r="B391" s="533">
        <f t="shared" si="30"/>
        <v>6</v>
      </c>
      <c r="C391" s="622">
        <v>0.40823248980873356</v>
      </c>
      <c r="D391" s="541">
        <v>169.260935902867</v>
      </c>
      <c r="E391" s="620">
        <v>-3.46147515756456E-2</v>
      </c>
      <c r="F391" s="539">
        <f t="shared" si="25"/>
        <v>12379.424030820895</v>
      </c>
      <c r="G391" s="535">
        <f t="shared" si="28"/>
        <v>12379.424030820895</v>
      </c>
      <c r="H391" s="619">
        <v>12379.424000000001</v>
      </c>
      <c r="I391" s="537">
        <f t="shared" si="26"/>
        <v>-3.0820894608041272E-5</v>
      </c>
      <c r="J391" s="536">
        <v>670.58900000000006</v>
      </c>
      <c r="K391" s="534">
        <v>177.33413973883</v>
      </c>
      <c r="L391" s="474">
        <f t="shared" si="27"/>
        <v>13227.347170559726</v>
      </c>
      <c r="M391" s="474"/>
    </row>
    <row r="392" spans="1:13" x14ac:dyDescent="0.2">
      <c r="A392" s="533">
        <f t="shared" si="29"/>
        <v>2038</v>
      </c>
      <c r="B392" s="533">
        <f t="shared" si="30"/>
        <v>7</v>
      </c>
      <c r="C392" s="622">
        <v>0.4082965887589397</v>
      </c>
      <c r="D392" s="541">
        <v>169.356273570675</v>
      </c>
      <c r="E392" s="620">
        <v>-3.34101858061331E-2</v>
      </c>
      <c r="F392" s="539">
        <f t="shared" si="25"/>
        <v>12388.482769343937</v>
      </c>
      <c r="G392" s="535">
        <f t="shared" si="28"/>
        <v>12388.482769343937</v>
      </c>
      <c r="H392" s="619">
        <v>12388.483</v>
      </c>
      <c r="I392" s="537">
        <f t="shared" si="26"/>
        <v>2.306560636498034E-4</v>
      </c>
      <c r="J392" s="536">
        <v>665.57500000000005</v>
      </c>
      <c r="K392" s="534">
        <v>178.220008691956</v>
      </c>
      <c r="L392" s="474">
        <f t="shared" si="27"/>
        <v>13232.277778035892</v>
      </c>
      <c r="M392" s="474"/>
    </row>
    <row r="393" spans="1:13" x14ac:dyDescent="0.2">
      <c r="A393" s="533">
        <f t="shared" si="29"/>
        <v>2038</v>
      </c>
      <c r="B393" s="533">
        <f t="shared" si="30"/>
        <v>8</v>
      </c>
      <c r="C393" s="622">
        <v>0.40833496449515821</v>
      </c>
      <c r="D393" s="541">
        <v>169.357539231191</v>
      </c>
      <c r="E393" s="620">
        <v>-3.2247537950752303E-2</v>
      </c>
      <c r="F393" s="539">
        <f t="shared" si="25"/>
        <v>12392.95783315605</v>
      </c>
      <c r="G393" s="535">
        <f t="shared" si="28"/>
        <v>12392.95783315605</v>
      </c>
      <c r="H393" s="619">
        <v>12392.958000000001</v>
      </c>
      <c r="I393" s="537">
        <f t="shared" si="26"/>
        <v>1.6684395086485893E-4</v>
      </c>
      <c r="J393" s="536">
        <v>663.07100000000003</v>
      </c>
      <c r="K393" s="534">
        <v>178.31399356771999</v>
      </c>
      <c r="L393" s="474">
        <f t="shared" si="27"/>
        <v>13234.34282672377</v>
      </c>
      <c r="M393" s="474"/>
    </row>
    <row r="394" spans="1:13" x14ac:dyDescent="0.2">
      <c r="A394" s="533">
        <f t="shared" si="29"/>
        <v>2038</v>
      </c>
      <c r="B394" s="533">
        <f t="shared" si="30"/>
        <v>9</v>
      </c>
      <c r="C394" s="622">
        <v>0.40836786108858408</v>
      </c>
      <c r="D394" s="541">
        <v>169.14931609397399</v>
      </c>
      <c r="E394" s="620">
        <v>-3.1125349327339801E-2</v>
      </c>
      <c r="F394" s="539">
        <f t="shared" si="25"/>
        <v>12393.235897314074</v>
      </c>
      <c r="G394" s="535">
        <f t="shared" si="28"/>
        <v>12393.235897314074</v>
      </c>
      <c r="H394" s="619">
        <v>12393.236000000001</v>
      </c>
      <c r="I394" s="537">
        <f t="shared" si="26"/>
        <v>1.0268592632201035E-4</v>
      </c>
      <c r="J394" s="536">
        <v>662.90499999999997</v>
      </c>
      <c r="K394" s="534">
        <v>178.19140164350901</v>
      </c>
      <c r="L394" s="474">
        <f t="shared" si="27"/>
        <v>13234.332298957583</v>
      </c>
      <c r="M394" s="474"/>
    </row>
    <row r="395" spans="1:13" x14ac:dyDescent="0.2">
      <c r="A395" s="533">
        <f t="shared" si="29"/>
        <v>2038</v>
      </c>
      <c r="B395" s="533">
        <f t="shared" si="30"/>
        <v>10</v>
      </c>
      <c r="C395" s="622">
        <v>0.40842690160268852</v>
      </c>
      <c r="D395" s="541">
        <v>168.85246262817901</v>
      </c>
      <c r="E395" s="620">
        <v>-3.0042211967156601E-2</v>
      </c>
      <c r="F395" s="539">
        <f t="shared" si="25"/>
        <v>12395.04046560246</v>
      </c>
      <c r="G395" s="535">
        <f t="shared" si="28"/>
        <v>12395.04046560246</v>
      </c>
      <c r="H395" s="619">
        <v>12395.04</v>
      </c>
      <c r="I395" s="537">
        <f t="shared" si="26"/>
        <v>-4.6560245937143918E-4</v>
      </c>
      <c r="J395" s="536">
        <v>656.23099999999999</v>
      </c>
      <c r="K395" s="534">
        <v>177.870133762541</v>
      </c>
      <c r="L395" s="474">
        <f t="shared" si="27"/>
        <v>13229.141599365001</v>
      </c>
      <c r="M395" s="474"/>
    </row>
    <row r="396" spans="1:13" x14ac:dyDescent="0.2">
      <c r="A396" s="533">
        <f t="shared" si="29"/>
        <v>2038</v>
      </c>
      <c r="B396" s="533">
        <f t="shared" si="30"/>
        <v>11</v>
      </c>
      <c r="C396" s="622">
        <v>0.40855988414682309</v>
      </c>
      <c r="D396" s="541">
        <v>168.67617695950699</v>
      </c>
      <c r="E396" s="620">
        <v>-2.8996766925047299E-2</v>
      </c>
      <c r="F396" s="539">
        <f t="shared" si="25"/>
        <v>12407.473439323407</v>
      </c>
      <c r="G396" s="535">
        <f t="shared" si="28"/>
        <v>12407.473439323407</v>
      </c>
      <c r="H396" s="619">
        <v>12407.473</v>
      </c>
      <c r="I396" s="537">
        <f t="shared" si="26"/>
        <v>-4.3932340668106917E-4</v>
      </c>
      <c r="J396" s="536">
        <v>652.35799999999995</v>
      </c>
      <c r="K396" s="534">
        <v>176.918661316331</v>
      </c>
      <c r="L396" s="474">
        <f t="shared" si="27"/>
        <v>13236.750100639738</v>
      </c>
      <c r="M396" s="474"/>
    </row>
    <row r="397" spans="1:13" x14ac:dyDescent="0.2">
      <c r="A397" s="533">
        <f t="shared" si="29"/>
        <v>2038</v>
      </c>
      <c r="B397" s="533">
        <f t="shared" si="30"/>
        <v>12</v>
      </c>
      <c r="C397" s="622">
        <v>0.4087020129305417</v>
      </c>
      <c r="D397" s="541">
        <v>168.7405622364</v>
      </c>
      <c r="E397" s="620">
        <v>-2.7987702538666798E-2</v>
      </c>
      <c r="F397" s="539">
        <f t="shared" si="25"/>
        <v>12425.058885310562</v>
      </c>
      <c r="G397" s="535">
        <f t="shared" si="28"/>
        <v>12425.058885310562</v>
      </c>
      <c r="H397" s="619">
        <v>12425.058999999999</v>
      </c>
      <c r="I397" s="537">
        <f t="shared" si="26"/>
        <v>1.1468943739600945E-4</v>
      </c>
      <c r="J397" s="536">
        <v>650.26300000000003</v>
      </c>
      <c r="K397" s="534">
        <v>176.98398616512901</v>
      </c>
      <c r="L397" s="474">
        <f t="shared" si="27"/>
        <v>13252.305871475692</v>
      </c>
      <c r="M397" s="474">
        <f>AVERAGE(L386:L397)</f>
        <v>13226.013119665518</v>
      </c>
    </row>
    <row r="398" spans="1:13" x14ac:dyDescent="0.2">
      <c r="A398" s="533">
        <f t="shared" ref="A398:A421" si="31">+A386+1</f>
        <v>2039</v>
      </c>
      <c r="B398" s="533">
        <f t="shared" ref="B398:B421" si="32">+B386</f>
        <v>1</v>
      </c>
      <c r="C398" s="621">
        <v>0.4088248499135913</v>
      </c>
      <c r="D398" s="541">
        <v>168.925005150695</v>
      </c>
      <c r="E398" s="620">
        <v>-2.7013752789571299E-2</v>
      </c>
      <c r="F398" s="539">
        <f t="shared" ref="F398:F421" si="33">+$B$2+$B$3*C398+$B$4*D398+E398</f>
        <v>12442.446999211375</v>
      </c>
      <c r="G398" s="535">
        <f t="shared" si="28"/>
        <v>12442.446999211375</v>
      </c>
      <c r="H398" s="619">
        <v>12442.447</v>
      </c>
      <c r="I398" s="537">
        <f t="shared" ref="I398:I421" si="34">+H398-F398</f>
        <v>7.8862467489670962E-7</v>
      </c>
      <c r="J398" s="536">
        <v>656.69200000000001</v>
      </c>
      <c r="K398" s="534">
        <v>177.321993479273</v>
      </c>
      <c r="L398" s="474">
        <f t="shared" ref="L398:L421" si="35">+K398+J398+G398</f>
        <v>13276.460992690649</v>
      </c>
      <c r="M398" s="476">
        <f>+M397/M385-1</f>
        <v>3.1074570120859235E-4</v>
      </c>
    </row>
    <row r="399" spans="1:13" x14ac:dyDescent="0.2">
      <c r="A399" s="533">
        <f t="shared" si="31"/>
        <v>2039</v>
      </c>
      <c r="B399" s="533">
        <f t="shared" si="32"/>
        <v>2</v>
      </c>
      <c r="C399" s="621">
        <v>0.40887180132332018</v>
      </c>
      <c r="D399" s="541">
        <v>169.03308966965901</v>
      </c>
      <c r="E399" s="620">
        <v>-2.6073695711602299E-2</v>
      </c>
      <c r="F399" s="539">
        <f t="shared" si="33"/>
        <v>12449.732694874378</v>
      </c>
      <c r="G399" s="535">
        <f t="shared" si="28"/>
        <v>12449.732694874378</v>
      </c>
      <c r="H399" s="619">
        <v>12449.733</v>
      </c>
      <c r="I399" s="537">
        <f t="shared" si="34"/>
        <v>3.0512562261719722E-4</v>
      </c>
      <c r="J399" s="536">
        <v>656.71500000000003</v>
      </c>
      <c r="K399" s="534">
        <v>177.65816556593199</v>
      </c>
      <c r="L399" s="474">
        <f t="shared" si="35"/>
        <v>13284.10586044031</v>
      </c>
      <c r="M399" s="474"/>
    </row>
    <row r="400" spans="1:13" x14ac:dyDescent="0.2">
      <c r="A400" s="533">
        <f t="shared" si="31"/>
        <v>2039</v>
      </c>
      <c r="B400" s="533">
        <f t="shared" si="32"/>
        <v>3</v>
      </c>
      <c r="C400" s="621">
        <v>0.40883563770838927</v>
      </c>
      <c r="D400" s="541">
        <v>168.941592923928</v>
      </c>
      <c r="E400" s="620">
        <v>-2.51663518756686E-2</v>
      </c>
      <c r="F400" s="539">
        <f t="shared" si="33"/>
        <v>12443.982444214311</v>
      </c>
      <c r="G400" s="535">
        <f t="shared" si="28"/>
        <v>12443.982444214311</v>
      </c>
      <c r="H400" s="619">
        <v>12443.982</v>
      </c>
      <c r="I400" s="537">
        <f t="shared" si="34"/>
        <v>-4.4421431084629148E-4</v>
      </c>
      <c r="J400" s="536">
        <v>653.60400000000004</v>
      </c>
      <c r="K400" s="534">
        <v>177.87704495739999</v>
      </c>
      <c r="L400" s="474">
        <f t="shared" si="35"/>
        <v>13275.463489171711</v>
      </c>
      <c r="M400" s="474"/>
    </row>
    <row r="401" spans="1:13" x14ac:dyDescent="0.2">
      <c r="A401" s="533">
        <f t="shared" si="31"/>
        <v>2039</v>
      </c>
      <c r="B401" s="533">
        <f t="shared" si="32"/>
        <v>4</v>
      </c>
      <c r="C401" s="621">
        <v>0.40880023546153837</v>
      </c>
      <c r="D401" s="541">
        <v>168.75682368263699</v>
      </c>
      <c r="E401" s="620">
        <v>-2.4290582878165899E-2</v>
      </c>
      <c r="F401" s="539">
        <f t="shared" si="33"/>
        <v>12436.734884211113</v>
      </c>
      <c r="G401" s="535">
        <f t="shared" si="28"/>
        <v>12436.734884211113</v>
      </c>
      <c r="H401" s="619">
        <v>12436.735000000001</v>
      </c>
      <c r="I401" s="537">
        <f t="shared" si="34"/>
        <v>1.1578888734220527E-4</v>
      </c>
      <c r="J401" s="536">
        <v>648.16</v>
      </c>
      <c r="K401" s="534">
        <v>177.373337419314</v>
      </c>
      <c r="L401" s="474">
        <f t="shared" si="35"/>
        <v>13262.268221630427</v>
      </c>
      <c r="M401" s="474"/>
    </row>
    <row r="402" spans="1:13" x14ac:dyDescent="0.2">
      <c r="A402" s="533">
        <f t="shared" si="31"/>
        <v>2039</v>
      </c>
      <c r="B402" s="533">
        <f t="shared" si="32"/>
        <v>5</v>
      </c>
      <c r="C402" s="621">
        <v>0.40875836549735151</v>
      </c>
      <c r="D402" s="541">
        <v>168.62859015820999</v>
      </c>
      <c r="E402" s="620">
        <v>-2.3445289943992999E-2</v>
      </c>
      <c r="F402" s="539">
        <f t="shared" si="33"/>
        <v>12429.69799873302</v>
      </c>
      <c r="G402" s="535">
        <f t="shared" si="28"/>
        <v>12429.69799873302</v>
      </c>
      <c r="H402" s="619">
        <v>12429.698</v>
      </c>
      <c r="I402" s="537">
        <f t="shared" si="34"/>
        <v>1.2669806892517954E-6</v>
      </c>
      <c r="J402" s="536">
        <v>648.07399999999996</v>
      </c>
      <c r="K402" s="534">
        <v>177.22332712374899</v>
      </c>
      <c r="L402" s="474">
        <f t="shared" si="35"/>
        <v>13254.995325856769</v>
      </c>
      <c r="M402" s="474"/>
    </row>
    <row r="403" spans="1:13" x14ac:dyDescent="0.2">
      <c r="A403" s="533">
        <f t="shared" si="31"/>
        <v>2039</v>
      </c>
      <c r="B403" s="533">
        <f t="shared" si="32"/>
        <v>6</v>
      </c>
      <c r="C403" s="621">
        <v>0.40874739758693784</v>
      </c>
      <c r="D403" s="541">
        <v>168.67325205202701</v>
      </c>
      <c r="E403" s="620">
        <v>-2.2629412533206099E-2</v>
      </c>
      <c r="F403" s="539">
        <f t="shared" si="33"/>
        <v>12429.185550989778</v>
      </c>
      <c r="G403" s="535">
        <f t="shared" si="28"/>
        <v>12429.185550989778</v>
      </c>
      <c r="H403" s="619">
        <v>12429.186</v>
      </c>
      <c r="I403" s="537">
        <f t="shared" si="34"/>
        <v>4.4901022192789242E-4</v>
      </c>
      <c r="J403" s="536">
        <v>647.56200000000001</v>
      </c>
      <c r="K403" s="534">
        <v>177.329552426698</v>
      </c>
      <c r="L403" s="474">
        <f t="shared" si="35"/>
        <v>13254.077103416475</v>
      </c>
      <c r="M403" s="474"/>
    </row>
    <row r="404" spans="1:13" x14ac:dyDescent="0.2">
      <c r="A404" s="533">
        <f t="shared" si="31"/>
        <v>2039</v>
      </c>
      <c r="B404" s="533">
        <f t="shared" si="32"/>
        <v>7</v>
      </c>
      <c r="C404" s="621">
        <v>0.40877443142445852</v>
      </c>
      <c r="D404" s="541">
        <v>168.77101252353901</v>
      </c>
      <c r="E404" s="620">
        <v>-2.1841927011337199E-2</v>
      </c>
      <c r="F404" s="539">
        <f t="shared" si="33"/>
        <v>12433.984734010699</v>
      </c>
      <c r="G404" s="535">
        <f t="shared" si="28"/>
        <v>12433.984734010699</v>
      </c>
      <c r="H404" s="619">
        <v>12433.985000000001</v>
      </c>
      <c r="I404" s="537">
        <f t="shared" si="34"/>
        <v>2.6598930162435863E-4</v>
      </c>
      <c r="J404" s="536">
        <v>642.548</v>
      </c>
      <c r="K404" s="534">
        <v>178.21550371532899</v>
      </c>
      <c r="L404" s="474">
        <f t="shared" si="35"/>
        <v>13254.748237726028</v>
      </c>
      <c r="M404" s="474"/>
    </row>
    <row r="405" spans="1:13" x14ac:dyDescent="0.2">
      <c r="A405" s="533">
        <f t="shared" si="31"/>
        <v>2039</v>
      </c>
      <c r="B405" s="533">
        <f t="shared" si="32"/>
        <v>8</v>
      </c>
      <c r="C405" s="621">
        <v>0.40887073987523265</v>
      </c>
      <c r="D405" s="541">
        <v>168.78894348124601</v>
      </c>
      <c r="E405" s="620">
        <v>-2.10818453506363E-2</v>
      </c>
      <c r="F405" s="539">
        <f t="shared" si="33"/>
        <v>12445.464104010562</v>
      </c>
      <c r="G405" s="535">
        <f t="shared" si="28"/>
        <v>12445.464104010562</v>
      </c>
      <c r="H405" s="619">
        <v>12445.464</v>
      </c>
      <c r="I405" s="537">
        <f t="shared" si="34"/>
        <v>-1.0401056169939693E-4</v>
      </c>
      <c r="J405" s="536">
        <v>640.04399999999998</v>
      </c>
      <c r="K405" s="534">
        <v>178.30958911830601</v>
      </c>
      <c r="L405" s="474">
        <f t="shared" si="35"/>
        <v>13263.817693128867</v>
      </c>
      <c r="M405" s="474"/>
    </row>
    <row r="406" spans="1:13" x14ac:dyDescent="0.2">
      <c r="A406" s="533">
        <f t="shared" si="31"/>
        <v>2039</v>
      </c>
      <c r="B406" s="533">
        <f t="shared" si="32"/>
        <v>9</v>
      </c>
      <c r="C406" s="621">
        <v>0.40898929896151609</v>
      </c>
      <c r="D406" s="541">
        <v>168.61464691467501</v>
      </c>
      <c r="E406" s="620">
        <v>-2.03482139222615E-2</v>
      </c>
      <c r="F406" s="539">
        <f t="shared" si="33"/>
        <v>12456.257158508361</v>
      </c>
      <c r="G406" s="535">
        <f t="shared" si="28"/>
        <v>12456.257158508361</v>
      </c>
      <c r="H406" s="619">
        <v>12456.257</v>
      </c>
      <c r="I406" s="537">
        <f t="shared" si="34"/>
        <v>-1.585083609825233E-4</v>
      </c>
      <c r="J406" s="536">
        <v>639.87800000000004</v>
      </c>
      <c r="K406" s="534">
        <v>178.18710070693399</v>
      </c>
      <c r="L406" s="474">
        <f t="shared" si="35"/>
        <v>13274.322259215294</v>
      </c>
      <c r="M406" s="474"/>
    </row>
    <row r="407" spans="1:13" x14ac:dyDescent="0.2">
      <c r="A407" s="533">
        <f t="shared" si="31"/>
        <v>2039</v>
      </c>
      <c r="B407" s="533">
        <f t="shared" si="32"/>
        <v>10</v>
      </c>
      <c r="C407" s="621">
        <v>0.40906887449794477</v>
      </c>
      <c r="D407" s="541">
        <v>168.34597277079601</v>
      </c>
      <c r="E407" s="620">
        <v>-1.96401122921088E-2</v>
      </c>
      <c r="F407" s="539">
        <f t="shared" si="33"/>
        <v>12460.922884733431</v>
      </c>
      <c r="G407" s="535">
        <f t="shared" si="28"/>
        <v>12460.922884733431</v>
      </c>
      <c r="H407" s="619">
        <v>12460.923000000001</v>
      </c>
      <c r="I407" s="537">
        <f t="shared" si="34"/>
        <v>1.1526656999194529E-4</v>
      </c>
      <c r="J407" s="536">
        <v>633.20399999999995</v>
      </c>
      <c r="K407" s="534">
        <v>177.86593859415501</v>
      </c>
      <c r="L407" s="474">
        <f t="shared" si="35"/>
        <v>13271.992823327586</v>
      </c>
      <c r="M407" s="474"/>
    </row>
    <row r="408" spans="1:13" x14ac:dyDescent="0.2">
      <c r="A408" s="533">
        <f t="shared" si="31"/>
        <v>2039</v>
      </c>
      <c r="B408" s="533">
        <f t="shared" si="32"/>
        <v>11</v>
      </c>
      <c r="C408" s="621">
        <v>0.4091077424693762</v>
      </c>
      <c r="D408" s="541">
        <v>168.15885831489001</v>
      </c>
      <c r="E408" s="620">
        <v>-1.8956652036649799E-2</v>
      </c>
      <c r="F408" s="539">
        <f t="shared" si="33"/>
        <v>12462.252157499499</v>
      </c>
      <c r="G408" s="535">
        <f t="shared" si="28"/>
        <v>12462.252157499499</v>
      </c>
      <c r="H408" s="619">
        <v>12462.252</v>
      </c>
      <c r="I408" s="537">
        <f t="shared" si="34"/>
        <v>-1.5749949852761347E-4</v>
      </c>
      <c r="J408" s="536">
        <v>629.33100000000002</v>
      </c>
      <c r="K408" s="534">
        <v>176.91458385304799</v>
      </c>
      <c r="L408" s="474">
        <f t="shared" si="35"/>
        <v>13268.497741352547</v>
      </c>
      <c r="M408" s="474"/>
    </row>
    <row r="409" spans="1:13" x14ac:dyDescent="0.2">
      <c r="A409" s="533">
        <f t="shared" si="31"/>
        <v>2039</v>
      </c>
      <c r="B409" s="533">
        <f t="shared" si="32"/>
        <v>12</v>
      </c>
      <c r="C409" s="621">
        <v>0.40915443153860076</v>
      </c>
      <c r="D409" s="541">
        <v>168.14998902686</v>
      </c>
      <c r="E409" s="620">
        <v>-1.8296975649718699E-2</v>
      </c>
      <c r="F409" s="539">
        <f t="shared" si="33"/>
        <v>12467.518946288723</v>
      </c>
      <c r="G409" s="535">
        <f t="shared" si="28"/>
        <v>12467.518946288723</v>
      </c>
      <c r="H409" s="619">
        <v>12467.519</v>
      </c>
      <c r="I409" s="537">
        <f t="shared" si="34"/>
        <v>5.3711277359980159E-5</v>
      </c>
      <c r="J409" s="536">
        <v>627.23599999999999</v>
      </c>
      <c r="K409" s="534">
        <v>176.98000032005899</v>
      </c>
      <c r="L409" s="474">
        <f t="shared" si="35"/>
        <v>13271.734946608782</v>
      </c>
      <c r="M409" s="474">
        <f>AVERAGE(L398:L409)</f>
        <v>13267.707057880451</v>
      </c>
    </row>
    <row r="410" spans="1:13" x14ac:dyDescent="0.2">
      <c r="A410" s="533">
        <f t="shared" si="31"/>
        <v>2040</v>
      </c>
      <c r="B410" s="533">
        <f t="shared" si="32"/>
        <v>1</v>
      </c>
      <c r="C410" s="621">
        <v>0.40932390204002655</v>
      </c>
      <c r="D410" s="541">
        <v>168.21530334388601</v>
      </c>
      <c r="E410" s="620">
        <v>-1.7660255476585E-2</v>
      </c>
      <c r="F410" s="539">
        <f t="shared" si="33"/>
        <v>12488.292022509444</v>
      </c>
      <c r="G410" s="535">
        <f t="shared" si="28"/>
        <v>12488.292022509444</v>
      </c>
      <c r="H410" s="619">
        <v>12488.291999999999</v>
      </c>
      <c r="I410" s="537">
        <f t="shared" si="34"/>
        <v>-2.2509444534080103E-5</v>
      </c>
      <c r="J410" s="536">
        <v>633.66499999999996</v>
      </c>
      <c r="K410" s="534">
        <v>177.31809119367099</v>
      </c>
      <c r="L410" s="474">
        <f t="shared" si="35"/>
        <v>13299.275113703115</v>
      </c>
      <c r="M410" s="476">
        <f>+M409/M397-1</f>
        <v>3.1524192390932626E-3</v>
      </c>
    </row>
    <row r="411" spans="1:13" x14ac:dyDescent="0.2">
      <c r="A411" s="533">
        <f t="shared" si="31"/>
        <v>2040</v>
      </c>
      <c r="B411" s="533">
        <f t="shared" si="32"/>
        <v>2</v>
      </c>
      <c r="C411" s="621">
        <v>0.40965835018973978</v>
      </c>
      <c r="D411" s="541">
        <v>168.190009579205</v>
      </c>
      <c r="E411" s="620">
        <v>0</v>
      </c>
      <c r="F411" s="539">
        <f t="shared" si="33"/>
        <v>12526.682649971553</v>
      </c>
      <c r="G411" s="535">
        <f t="shared" si="28"/>
        <v>12526.682649971553</v>
      </c>
      <c r="H411" s="619">
        <v>12526.665999999999</v>
      </c>
      <c r="I411" s="537">
        <f t="shared" si="34"/>
        <v>-1.6649971554215881E-2</v>
      </c>
      <c r="J411" s="536">
        <v>633.68899999999996</v>
      </c>
      <c r="K411" s="534">
        <v>177.65434514158599</v>
      </c>
      <c r="L411" s="474">
        <f t="shared" si="35"/>
        <v>13338.025995113139</v>
      </c>
      <c r="M411" s="474"/>
    </row>
    <row r="412" spans="1:13" x14ac:dyDescent="0.2">
      <c r="A412" s="533">
        <f t="shared" si="31"/>
        <v>2040</v>
      </c>
      <c r="B412" s="533">
        <f t="shared" si="32"/>
        <v>3</v>
      </c>
      <c r="C412" s="621">
        <v>0.40999146728160968</v>
      </c>
      <c r="D412" s="541">
        <v>167.966541742087</v>
      </c>
      <c r="E412" s="620">
        <v>0</v>
      </c>
      <c r="F412" s="539">
        <f t="shared" si="33"/>
        <v>12561.532270182464</v>
      </c>
      <c r="G412" s="535">
        <f t="shared" si="28"/>
        <v>12561.532270182464</v>
      </c>
      <c r="H412" s="619">
        <v>12561.516</v>
      </c>
      <c r="I412" s="537">
        <f t="shared" si="34"/>
        <v>-1.6270182464722893E-2</v>
      </c>
      <c r="J412" s="536">
        <v>630.577</v>
      </c>
      <c r="K412" s="534">
        <v>177.87330715533099</v>
      </c>
      <c r="L412" s="474">
        <f t="shared" si="35"/>
        <v>13369.982577337796</v>
      </c>
      <c r="M412" s="474"/>
    </row>
    <row r="413" spans="1:13" x14ac:dyDescent="0.2">
      <c r="A413" s="533">
        <f t="shared" si="31"/>
        <v>2040</v>
      </c>
      <c r="B413" s="533">
        <f t="shared" si="32"/>
        <v>4</v>
      </c>
      <c r="C413" s="621">
        <v>0.41024286081924988</v>
      </c>
      <c r="D413" s="541">
        <v>167.676179586167</v>
      </c>
      <c r="E413" s="620">
        <v>0</v>
      </c>
      <c r="F413" s="539">
        <f t="shared" si="33"/>
        <v>12585.76306585312</v>
      </c>
      <c r="G413" s="535">
        <f t="shared" si="28"/>
        <v>12585.76306585312</v>
      </c>
      <c r="H413" s="619">
        <v>12585.746999999999</v>
      </c>
      <c r="I413" s="537">
        <f t="shared" si="34"/>
        <v>-1.606585312038078E-2</v>
      </c>
      <c r="J413" s="536">
        <v>625.13300000000004</v>
      </c>
      <c r="K413" s="534">
        <v>177.36969529575401</v>
      </c>
      <c r="L413" s="474">
        <f t="shared" si="35"/>
        <v>13388.265761148874</v>
      </c>
      <c r="M413" s="474"/>
    </row>
    <row r="414" spans="1:13" x14ac:dyDescent="0.2">
      <c r="A414" s="533">
        <f t="shared" si="31"/>
        <v>2040</v>
      </c>
      <c r="B414" s="533">
        <f t="shared" si="32"/>
        <v>5</v>
      </c>
      <c r="C414" s="621">
        <v>0.41024671551575992</v>
      </c>
      <c r="D414" s="541">
        <v>167.477094713887</v>
      </c>
      <c r="E414" s="620">
        <v>0</v>
      </c>
      <c r="F414" s="539">
        <f t="shared" si="33"/>
        <v>12582.825891039996</v>
      </c>
      <c r="G414" s="535">
        <f t="shared" si="28"/>
        <v>12582.825891039996</v>
      </c>
      <c r="H414" s="619">
        <v>12582.811</v>
      </c>
      <c r="I414" s="537">
        <f t="shared" si="34"/>
        <v>-1.4891039996655309E-2</v>
      </c>
      <c r="J414" s="536">
        <v>625.04700000000003</v>
      </c>
      <c r="K414" s="534">
        <v>177.21977116145601</v>
      </c>
      <c r="L414" s="474">
        <f t="shared" si="35"/>
        <v>13385.092662201452</v>
      </c>
      <c r="M414" s="474"/>
    </row>
    <row r="415" spans="1:13" x14ac:dyDescent="0.2">
      <c r="A415" s="533">
        <f t="shared" si="31"/>
        <v>2040</v>
      </c>
      <c r="B415" s="533">
        <f t="shared" si="32"/>
        <v>6</v>
      </c>
      <c r="C415" s="621">
        <v>0.41011062431414419</v>
      </c>
      <c r="D415" s="541">
        <v>167.49831529941699</v>
      </c>
      <c r="E415" s="620">
        <v>0</v>
      </c>
      <c r="F415" s="539">
        <f t="shared" si="33"/>
        <v>12567.397220694917</v>
      </c>
      <c r="G415" s="535">
        <f t="shared" si="28"/>
        <v>12567.397220694917</v>
      </c>
      <c r="H415" s="619">
        <v>12567.382</v>
      </c>
      <c r="I415" s="537">
        <f t="shared" si="34"/>
        <v>-1.5220694916934008E-2</v>
      </c>
      <c r="J415" s="536">
        <v>624.53499999999997</v>
      </c>
      <c r="K415" s="534">
        <v>177.32607556605501</v>
      </c>
      <c r="L415" s="474">
        <f t="shared" si="35"/>
        <v>13369.258296260972</v>
      </c>
      <c r="M415" s="474"/>
    </row>
    <row r="416" spans="1:13" x14ac:dyDescent="0.2">
      <c r="A416" s="533">
        <f t="shared" si="31"/>
        <v>2040</v>
      </c>
      <c r="B416" s="533">
        <f t="shared" si="32"/>
        <v>7</v>
      </c>
      <c r="C416" s="621">
        <v>0.40996266403148929</v>
      </c>
      <c r="D416" s="541">
        <v>167.59934444616599</v>
      </c>
      <c r="E416" s="620">
        <v>0</v>
      </c>
      <c r="F416" s="539">
        <f t="shared" si="33"/>
        <v>12551.948217930138</v>
      </c>
      <c r="G416" s="535">
        <f t="shared" si="28"/>
        <v>12551.948217930138</v>
      </c>
      <c r="H416" s="619">
        <v>12551.933999999999</v>
      </c>
      <c r="I416" s="537">
        <f t="shared" si="34"/>
        <v>-1.4217930138329393E-2</v>
      </c>
      <c r="J416" s="536">
        <v>619.52099999999996</v>
      </c>
      <c r="K416" s="534">
        <v>178.21208925922099</v>
      </c>
      <c r="L416" s="474">
        <f t="shared" si="35"/>
        <v>13349.681307189359</v>
      </c>
      <c r="M416" s="474"/>
    </row>
    <row r="417" spans="1:13" x14ac:dyDescent="0.2">
      <c r="A417" s="533">
        <f t="shared" si="31"/>
        <v>2040</v>
      </c>
      <c r="B417" s="533">
        <f t="shared" si="32"/>
        <v>8</v>
      </c>
      <c r="C417" s="621">
        <v>0.40992293880007952</v>
      </c>
      <c r="D417" s="541">
        <v>167.62310992706301</v>
      </c>
      <c r="E417" s="620">
        <v>0</v>
      </c>
      <c r="F417" s="539">
        <f t="shared" si="33"/>
        <v>12547.743271210531</v>
      </c>
      <c r="G417" s="535">
        <f t="shared" si="28"/>
        <v>12547.743271210531</v>
      </c>
      <c r="H417" s="619">
        <v>12547.728999999999</v>
      </c>
      <c r="I417" s="537">
        <f t="shared" si="34"/>
        <v>-1.4271210531660472E-2</v>
      </c>
      <c r="J417" s="536">
        <v>617.01700000000005</v>
      </c>
      <c r="K417" s="534">
        <v>178.30625085477001</v>
      </c>
      <c r="L417" s="474">
        <f t="shared" si="35"/>
        <v>13343.066522065301</v>
      </c>
      <c r="M417" s="474"/>
    </row>
    <row r="418" spans="1:13" x14ac:dyDescent="0.2">
      <c r="A418" s="533">
        <f t="shared" si="31"/>
        <v>2040</v>
      </c>
      <c r="B418" s="533">
        <f t="shared" si="32"/>
        <v>9</v>
      </c>
      <c r="C418" s="621">
        <v>0.40998563310862851</v>
      </c>
      <c r="D418" s="541">
        <v>167.43779632140499</v>
      </c>
      <c r="E418" s="620">
        <v>0</v>
      </c>
      <c r="F418" s="539">
        <f t="shared" si="33"/>
        <v>12551.866826264193</v>
      </c>
      <c r="G418" s="535">
        <f t="shared" si="28"/>
        <v>12551.866826264193</v>
      </c>
      <c r="H418" s="619">
        <v>12551.853999999999</v>
      </c>
      <c r="I418" s="537">
        <f t="shared" si="34"/>
        <v>-1.2826264193790848E-2</v>
      </c>
      <c r="J418" s="536">
        <v>616.851</v>
      </c>
      <c r="K418" s="534">
        <v>178.18384089886399</v>
      </c>
      <c r="L418" s="474">
        <f t="shared" si="35"/>
        <v>13346.901667163058</v>
      </c>
      <c r="M418" s="474"/>
    </row>
    <row r="419" spans="1:13" x14ac:dyDescent="0.2">
      <c r="A419" s="533">
        <f t="shared" si="31"/>
        <v>2040</v>
      </c>
      <c r="B419" s="533">
        <f t="shared" si="32"/>
        <v>10</v>
      </c>
      <c r="C419" s="621">
        <v>0.4101050027892168</v>
      </c>
      <c r="D419" s="541">
        <v>167.14470910240499</v>
      </c>
      <c r="E419" s="620">
        <v>0</v>
      </c>
      <c r="F419" s="539">
        <f t="shared" si="33"/>
        <v>12560.73377746014</v>
      </c>
      <c r="G419" s="535">
        <f t="shared" si="28"/>
        <v>12560.73377746014</v>
      </c>
      <c r="H419" s="619">
        <v>12560.721</v>
      </c>
      <c r="I419" s="537">
        <f t="shared" si="34"/>
        <v>-1.2777460140569019E-2</v>
      </c>
      <c r="J419" s="536">
        <v>610.17700000000002</v>
      </c>
      <c r="K419" s="534">
        <v>177.86275895095</v>
      </c>
      <c r="L419" s="474">
        <f t="shared" si="35"/>
        <v>13348.77353641109</v>
      </c>
      <c r="M419" s="474"/>
    </row>
    <row r="420" spans="1:13" x14ac:dyDescent="0.2">
      <c r="A420" s="533">
        <f t="shared" si="31"/>
        <v>2040</v>
      </c>
      <c r="B420" s="533">
        <f t="shared" si="32"/>
        <v>11</v>
      </c>
      <c r="C420" s="621">
        <v>0.41027560216946313</v>
      </c>
      <c r="D420" s="541">
        <v>166.931393360497</v>
      </c>
      <c r="E420" s="620">
        <v>0</v>
      </c>
      <c r="F420" s="539">
        <f t="shared" si="33"/>
        <v>12576.900539446464</v>
      </c>
      <c r="G420" s="535">
        <f t="shared" si="28"/>
        <v>12576.900539446464</v>
      </c>
      <c r="H420" s="619">
        <v>12576.888000000001</v>
      </c>
      <c r="I420" s="537">
        <f t="shared" si="34"/>
        <v>-1.2539446463051718E-2</v>
      </c>
      <c r="J420" s="536">
        <v>606.30399999999997</v>
      </c>
      <c r="K420" s="534">
        <v>176.91149342205</v>
      </c>
      <c r="L420" s="474">
        <f t="shared" si="35"/>
        <v>13360.116032868515</v>
      </c>
      <c r="M420" s="474"/>
    </row>
    <row r="421" spans="1:13" x14ac:dyDescent="0.2">
      <c r="A421" s="533">
        <f t="shared" si="31"/>
        <v>2040</v>
      </c>
      <c r="B421" s="533">
        <f t="shared" si="32"/>
        <v>12</v>
      </c>
      <c r="C421" s="621">
        <v>0.4104410654981317</v>
      </c>
      <c r="D421" s="541">
        <v>166.90604660376999</v>
      </c>
      <c r="E421" s="620">
        <v>0</v>
      </c>
      <c r="F421" s="539">
        <f t="shared" si="33"/>
        <v>12595.666844666406</v>
      </c>
      <c r="G421" s="535">
        <f t="shared" si="28"/>
        <v>12595.666844666406</v>
      </c>
      <c r="H421" s="619">
        <v>12595.655000000001</v>
      </c>
      <c r="I421" s="537">
        <f t="shared" si="34"/>
        <v>-1.184466640552273E-2</v>
      </c>
      <c r="J421" s="536">
        <v>604.20899999999995</v>
      </c>
      <c r="K421" s="534">
        <v>176.976979329237</v>
      </c>
      <c r="L421" s="474">
        <f t="shared" si="35"/>
        <v>13376.852823995643</v>
      </c>
      <c r="M421" s="474">
        <f>AVERAGE(L410:L421)</f>
        <v>13356.274357954857</v>
      </c>
    </row>
    <row r="422" spans="1:13" x14ac:dyDescent="0.2">
      <c r="A422" s="533"/>
      <c r="B422" s="533"/>
      <c r="G422" s="535"/>
      <c r="M422" s="476">
        <f>+M421/M409-1</f>
        <v>6.6754036464651278E-3</v>
      </c>
    </row>
    <row r="423" spans="1:13" x14ac:dyDescent="0.2">
      <c r="A423" s="533"/>
      <c r="B423" s="533"/>
      <c r="M423" s="474"/>
    </row>
    <row r="424" spans="1:13" x14ac:dyDescent="0.2">
      <c r="A424" s="533"/>
      <c r="B424" s="533"/>
      <c r="M424" s="474"/>
    </row>
    <row r="425" spans="1:13" x14ac:dyDescent="0.2">
      <c r="A425" s="532">
        <v>2007</v>
      </c>
      <c r="B425" s="533"/>
      <c r="M425" s="474"/>
    </row>
    <row r="426" spans="1:13" x14ac:dyDescent="0.2">
      <c r="A426" s="531">
        <v>2008</v>
      </c>
      <c r="M426" s="474"/>
    </row>
    <row r="427" spans="1:13" x14ac:dyDescent="0.2">
      <c r="A427" s="531">
        <v>2009</v>
      </c>
      <c r="M427" s="474"/>
    </row>
    <row r="428" spans="1:13" x14ac:dyDescent="0.2">
      <c r="A428" s="532">
        <v>2010</v>
      </c>
      <c r="M428" s="474"/>
    </row>
    <row r="429" spans="1:13" x14ac:dyDescent="0.2">
      <c r="A429" s="532">
        <v>2011</v>
      </c>
      <c r="M429" s="474"/>
    </row>
    <row r="430" spans="1:13" x14ac:dyDescent="0.2">
      <c r="A430" s="531">
        <v>2012</v>
      </c>
      <c r="M430" s="474"/>
    </row>
    <row r="431" spans="1:13" x14ac:dyDescent="0.2">
      <c r="A431" s="531">
        <v>2013</v>
      </c>
      <c r="M431" s="474"/>
    </row>
    <row r="432" spans="1:13" x14ac:dyDescent="0.2">
      <c r="A432" s="532">
        <v>2014</v>
      </c>
      <c r="M432" s="474"/>
    </row>
    <row r="433" spans="1:13" x14ac:dyDescent="0.2">
      <c r="A433" s="532">
        <v>2015</v>
      </c>
      <c r="M433" s="474"/>
    </row>
    <row r="434" spans="1:13" x14ac:dyDescent="0.2">
      <c r="A434" s="531">
        <v>2016</v>
      </c>
      <c r="M434" s="476"/>
    </row>
    <row r="435" spans="1:13" x14ac:dyDescent="0.2">
      <c r="A435" s="531">
        <v>2017</v>
      </c>
      <c r="M435" s="474"/>
    </row>
    <row r="436" spans="1:13" x14ac:dyDescent="0.2">
      <c r="A436" s="532">
        <v>2018</v>
      </c>
      <c r="M436" s="474"/>
    </row>
    <row r="437" spans="1:13" x14ac:dyDescent="0.2">
      <c r="A437" s="532">
        <v>2019</v>
      </c>
      <c r="M437" s="474"/>
    </row>
    <row r="438" spans="1:13" x14ac:dyDescent="0.2">
      <c r="A438" s="531">
        <v>2020</v>
      </c>
      <c r="M438" s="474"/>
    </row>
    <row r="439" spans="1:13" x14ac:dyDescent="0.2">
      <c r="A439" s="531">
        <v>2021</v>
      </c>
      <c r="M439" s="474"/>
    </row>
    <row r="440" spans="1:13" x14ac:dyDescent="0.2">
      <c r="A440" s="532">
        <v>2022</v>
      </c>
      <c r="M440" s="474"/>
    </row>
    <row r="441" spans="1:13" x14ac:dyDescent="0.2">
      <c r="A441" s="532">
        <v>2023</v>
      </c>
      <c r="M441" s="474"/>
    </row>
    <row r="442" spans="1:13" x14ac:dyDescent="0.2">
      <c r="A442" s="531">
        <v>2024</v>
      </c>
      <c r="M442" s="474"/>
    </row>
    <row r="443" spans="1:13" x14ac:dyDescent="0.2">
      <c r="A443" s="531">
        <v>2025</v>
      </c>
      <c r="M443" s="474"/>
    </row>
    <row r="444" spans="1:13" x14ac:dyDescent="0.2">
      <c r="A444" s="532">
        <v>2026</v>
      </c>
      <c r="M444" s="474"/>
    </row>
    <row r="445" spans="1:13" x14ac:dyDescent="0.2">
      <c r="A445" s="532">
        <v>2027</v>
      </c>
      <c r="M445" s="474"/>
    </row>
    <row r="446" spans="1:13" x14ac:dyDescent="0.2">
      <c r="A446" s="531">
        <v>2028</v>
      </c>
      <c r="M446" s="476"/>
    </row>
    <row r="447" spans="1:13" x14ac:dyDescent="0.2">
      <c r="A447" s="531">
        <v>2029</v>
      </c>
    </row>
    <row r="448" spans="1:13" x14ac:dyDescent="0.2">
      <c r="A448" s="532">
        <v>2030</v>
      </c>
    </row>
    <row r="449" spans="1:1" x14ac:dyDescent="0.2">
      <c r="A449" s="532">
        <v>2031</v>
      </c>
    </row>
    <row r="450" spans="1:1" x14ac:dyDescent="0.2">
      <c r="A450" s="531">
        <v>2032</v>
      </c>
    </row>
    <row r="451" spans="1:1" x14ac:dyDescent="0.2">
      <c r="A451" s="531">
        <v>2033</v>
      </c>
    </row>
    <row r="452" spans="1:1" x14ac:dyDescent="0.2">
      <c r="A452" s="532">
        <v>2034</v>
      </c>
    </row>
    <row r="453" spans="1:1" x14ac:dyDescent="0.2">
      <c r="A453" s="532">
        <v>2035</v>
      </c>
    </row>
    <row r="454" spans="1:1" x14ac:dyDescent="0.2">
      <c r="A454" s="531">
        <v>2036</v>
      </c>
    </row>
    <row r="455" spans="1:1" x14ac:dyDescent="0.2">
      <c r="A455" s="531">
        <v>2037</v>
      </c>
    </row>
    <row r="456" spans="1:1" x14ac:dyDescent="0.2">
      <c r="A456" s="532">
        <v>2038</v>
      </c>
    </row>
    <row r="457" spans="1:1" x14ac:dyDescent="0.2">
      <c r="A457" s="532">
        <v>2039</v>
      </c>
    </row>
    <row r="458" spans="1:1" x14ac:dyDescent="0.2">
      <c r="A458" s="531">
        <v>2040</v>
      </c>
    </row>
  </sheetData>
  <mergeCells count="2">
    <mergeCell ref="C10:I10"/>
    <mergeCell ref="J13:K1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00B050"/>
  </sheetPr>
  <dimension ref="A1:U752"/>
  <sheetViews>
    <sheetView zoomScale="90" zoomScaleNormal="90" workbookViewId="0">
      <pane xSplit="2" ySplit="9" topLeftCell="C10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ColWidth="9.140625" defaultRowHeight="12.75" x14ac:dyDescent="0.2"/>
  <cols>
    <col min="1" max="1" width="31.7109375" style="313" customWidth="1"/>
    <col min="2" max="2" width="9.28515625" style="116" customWidth="1"/>
    <col min="3" max="3" width="12.28515625" style="116" customWidth="1"/>
    <col min="4" max="4" width="12.28515625" style="311" customWidth="1"/>
    <col min="5" max="5" width="15.28515625" style="116" customWidth="1"/>
    <col min="6" max="6" width="12.7109375" style="116" customWidth="1"/>
    <col min="7" max="7" width="11.85546875" style="116" customWidth="1"/>
    <col min="8" max="8" width="11.28515625" style="116" customWidth="1"/>
    <col min="9" max="9" width="15.85546875" style="116" bestFit="1" customWidth="1"/>
    <col min="10" max="11" width="15.85546875" style="116" customWidth="1"/>
    <col min="12" max="12" width="10.140625" style="312" customWidth="1"/>
    <col min="13" max="13" width="12.28515625" style="116" customWidth="1"/>
    <col min="14" max="14" width="12.140625" style="116" customWidth="1"/>
    <col min="15" max="15" width="10" style="116" customWidth="1"/>
    <col min="16" max="16" width="9.85546875" style="116" customWidth="1"/>
    <col min="17" max="18" width="9.140625" style="116"/>
    <col min="19" max="19" width="13" style="116" customWidth="1"/>
    <col min="20" max="20" width="13.140625" style="116" bestFit="1" customWidth="1"/>
    <col min="21" max="22" width="9.140625" style="116"/>
    <col min="23" max="23" width="12.42578125" style="116" bestFit="1" customWidth="1"/>
    <col min="24" max="16384" width="9.140625" style="116"/>
  </cols>
  <sheetData>
    <row r="1" spans="1:20" customFormat="1" ht="25.5" x14ac:dyDescent="0.2">
      <c r="A1" s="371" t="s">
        <v>163</v>
      </c>
      <c r="B1" s="371" t="s">
        <v>352</v>
      </c>
      <c r="C1" s="371" t="s">
        <v>351</v>
      </c>
      <c r="D1" s="371" t="s">
        <v>350</v>
      </c>
      <c r="E1" s="371" t="s">
        <v>349</v>
      </c>
      <c r="F1" s="314" t="s">
        <v>348</v>
      </c>
      <c r="G1" s="116"/>
      <c r="H1" s="367" t="s">
        <v>347</v>
      </c>
      <c r="I1" s="366">
        <v>0.93838594940340236</v>
      </c>
      <c r="J1" s="366"/>
      <c r="K1" s="358"/>
      <c r="L1" s="312"/>
      <c r="M1" s="35" t="s">
        <v>346</v>
      </c>
    </row>
    <row r="2" spans="1:20" customFormat="1" x14ac:dyDescent="0.2">
      <c r="A2" s="370" t="s">
        <v>345</v>
      </c>
      <c r="B2" s="363">
        <v>0.59082692138400716</v>
      </c>
      <c r="C2" s="361">
        <v>8.2868126651084908E-2</v>
      </c>
      <c r="D2" s="361">
        <v>7.1297246029426447</v>
      </c>
      <c r="E2" s="362">
        <v>5.3998322274701181E-10</v>
      </c>
      <c r="F2" s="322"/>
      <c r="G2" s="116"/>
      <c r="H2" s="367" t="s">
        <v>344</v>
      </c>
      <c r="I2" s="369">
        <v>3.4652991975888087E-2</v>
      </c>
      <c r="K2" s="358"/>
      <c r="L2" s="312"/>
    </row>
    <row r="3" spans="1:20" customFormat="1" x14ac:dyDescent="0.2">
      <c r="A3" s="368" t="s">
        <v>343</v>
      </c>
      <c r="B3" s="363">
        <v>2.0046026697278737E-3</v>
      </c>
      <c r="C3" s="361">
        <v>4.4099895866444178E-5</v>
      </c>
      <c r="D3" s="361">
        <v>45.455950186340132</v>
      </c>
      <c r="E3" s="362">
        <v>1.1918193187532343E-39</v>
      </c>
      <c r="F3" s="361">
        <v>0.29431206833458401</v>
      </c>
      <c r="G3" s="116"/>
      <c r="H3" s="367" t="s">
        <v>342</v>
      </c>
      <c r="I3" s="366">
        <v>2.0893280397040224</v>
      </c>
      <c r="L3" s="358"/>
      <c r="Q3" s="365"/>
    </row>
    <row r="4" spans="1:20" customFormat="1" x14ac:dyDescent="0.2">
      <c r="A4" s="364" t="s">
        <v>341</v>
      </c>
      <c r="B4" s="363">
        <v>1.577552659421658E-3</v>
      </c>
      <c r="C4" s="361">
        <v>1.1907940816441518E-4</v>
      </c>
      <c r="D4" s="361">
        <v>13.24790476992883</v>
      </c>
      <c r="E4" s="362">
        <v>6.844084820183617E-19</v>
      </c>
      <c r="F4" s="361">
        <v>2.88575263307972E-2</v>
      </c>
      <c r="G4" s="116"/>
      <c r="H4" s="322" t="s">
        <v>340</v>
      </c>
      <c r="I4" s="53" t="s">
        <v>339</v>
      </c>
      <c r="L4" s="358"/>
      <c r="Q4" s="365"/>
    </row>
    <row r="5" spans="1:20" customFormat="1" x14ac:dyDescent="0.2">
      <c r="A5" s="364" t="s">
        <v>338</v>
      </c>
      <c r="B5" s="363">
        <v>1.7793146712311164E-2</v>
      </c>
      <c r="C5" s="361">
        <v>3.5209845898334547E-3</v>
      </c>
      <c r="D5" s="361">
        <v>5.0534577071672997</v>
      </c>
      <c r="E5" s="362">
        <v>2.170251335128768E-6</v>
      </c>
      <c r="F5" s="361">
        <v>0.248638057113753</v>
      </c>
      <c r="G5" s="116"/>
      <c r="H5" s="53" t="s">
        <v>337</v>
      </c>
      <c r="I5" s="53" t="s">
        <v>336</v>
      </c>
      <c r="J5" s="116"/>
      <c r="L5" s="358"/>
      <c r="M5" s="360"/>
    </row>
    <row r="6" spans="1:20" customFormat="1" x14ac:dyDescent="0.2">
      <c r="A6" s="364" t="s">
        <v>335</v>
      </c>
      <c r="B6" s="363">
        <v>-4.8516697293650245E-4</v>
      </c>
      <c r="C6" s="361">
        <v>1.614893453476566E-4</v>
      </c>
      <c r="D6" s="361">
        <v>-3.0043280681584781</v>
      </c>
      <c r="E6" s="362">
        <v>3.2823742735538864E-3</v>
      </c>
      <c r="F6" s="361">
        <v>-9.0850309874333901E-2</v>
      </c>
      <c r="G6" s="116"/>
      <c r="L6" s="358"/>
      <c r="M6" s="360"/>
    </row>
    <row r="7" spans="1:20" customFormat="1" x14ac:dyDescent="0.2">
      <c r="A7" s="364" t="s">
        <v>334</v>
      </c>
      <c r="B7" s="363">
        <v>-0.18990910346700793</v>
      </c>
      <c r="C7" s="361">
        <v>9.1435428063085605E-2</v>
      </c>
      <c r="D7" s="361">
        <v>-2.0769750575890638</v>
      </c>
      <c r="E7" s="362">
        <v>4.0066115294316272E-2</v>
      </c>
      <c r="F7" s="361"/>
      <c r="G7" s="322"/>
      <c r="L7" s="358"/>
      <c r="M7" s="360"/>
    </row>
    <row r="8" spans="1:20" customFormat="1" x14ac:dyDescent="0.2">
      <c r="B8" s="359"/>
      <c r="C8" s="359"/>
      <c r="D8" s="359"/>
      <c r="E8" s="359"/>
      <c r="L8" s="358"/>
    </row>
    <row r="9" spans="1:20" customFormat="1" ht="24" x14ac:dyDescent="0.2">
      <c r="A9" s="314" t="s">
        <v>306</v>
      </c>
      <c r="B9" s="314" t="s">
        <v>314</v>
      </c>
      <c r="C9" s="356" t="s">
        <v>174</v>
      </c>
      <c r="D9" s="354" t="s">
        <v>333</v>
      </c>
      <c r="E9" s="354" t="s">
        <v>332</v>
      </c>
      <c r="F9" s="356" t="s">
        <v>331</v>
      </c>
      <c r="G9" s="354" t="s">
        <v>330</v>
      </c>
      <c r="H9" s="357" t="s">
        <v>329</v>
      </c>
      <c r="I9" s="356" t="s">
        <v>328</v>
      </c>
      <c r="J9" s="354" t="s">
        <v>327</v>
      </c>
      <c r="K9" s="356" t="s">
        <v>326</v>
      </c>
      <c r="L9" s="355" t="s">
        <v>325</v>
      </c>
      <c r="M9" s="354" t="s">
        <v>324</v>
      </c>
      <c r="R9" t="s">
        <v>323</v>
      </c>
    </row>
    <row r="10" spans="1:20" customFormat="1" x14ac:dyDescent="0.2">
      <c r="A10" s="314">
        <v>2007</v>
      </c>
      <c r="B10" s="314">
        <v>1</v>
      </c>
      <c r="C10" s="329">
        <v>54.620883670765551</v>
      </c>
      <c r="D10" s="329">
        <v>47.227487272749634</v>
      </c>
      <c r="E10" s="330">
        <v>17.994925659351978</v>
      </c>
      <c r="F10" s="329">
        <v>196.31797448657349</v>
      </c>
      <c r="G10" s="329">
        <v>-4.9260984538559401E-3</v>
      </c>
      <c r="H10" s="318">
        <f t="shared" ref="H10:H73" si="0">+($B$2+($B$3*C10)+($B$4*D10)+($B$5*E10)+($B$6*F10)+G10)</f>
        <v>0.99483719522369829</v>
      </c>
      <c r="I10" s="328">
        <v>3955335</v>
      </c>
      <c r="J10" s="328">
        <f t="shared" ref="J10:J73" si="1">H10*I10</f>
        <v>3934914.3775701267</v>
      </c>
      <c r="K10" s="328">
        <v>4283865.5259999996</v>
      </c>
      <c r="L10" s="348">
        <f t="shared" ref="L10:L41" si="2">(K10/J10)-1</f>
        <v>8.8680747519938707E-2</v>
      </c>
      <c r="O10" s="199"/>
      <c r="P10" s="352"/>
      <c r="Q10" s="351"/>
      <c r="R10" s="61">
        <f t="shared" ref="R10:R73" si="3">H10</f>
        <v>0.99483719522369829</v>
      </c>
      <c r="S10" s="326">
        <v>0.99483719522369796</v>
      </c>
      <c r="T10" s="61">
        <f t="shared" ref="T10:T73" si="4">S10-R10</f>
        <v>0</v>
      </c>
    </row>
    <row r="11" spans="1:20" customFormat="1" x14ac:dyDescent="0.2">
      <c r="A11" s="314">
        <v>2007</v>
      </c>
      <c r="B11" s="314">
        <v>2</v>
      </c>
      <c r="C11" s="329">
        <v>38.025204471430257</v>
      </c>
      <c r="D11" s="329">
        <v>74.904926971428949</v>
      </c>
      <c r="E11" s="330">
        <v>17.958810581494625</v>
      </c>
      <c r="F11" s="329">
        <v>196.72469141328611</v>
      </c>
      <c r="G11" s="329">
        <v>-1.58188220680247E-2</v>
      </c>
      <c r="H11" s="318">
        <f t="shared" si="0"/>
        <v>0.99349942088421117</v>
      </c>
      <c r="I11" s="328">
        <v>3965136</v>
      </c>
      <c r="J11" s="328">
        <f t="shared" si="1"/>
        <v>3939360.3197271377</v>
      </c>
      <c r="K11" s="328">
        <v>3726114.3119999999</v>
      </c>
      <c r="L11" s="348">
        <f t="shared" si="2"/>
        <v>-5.4132140860348676E-2</v>
      </c>
      <c r="O11" s="199"/>
      <c r="P11" s="352"/>
      <c r="Q11" s="351"/>
      <c r="R11" s="61">
        <f t="shared" si="3"/>
        <v>0.99349942088421117</v>
      </c>
      <c r="S11" s="326">
        <v>0.99349942088421095</v>
      </c>
      <c r="T11" s="61">
        <f t="shared" si="4"/>
        <v>0</v>
      </c>
    </row>
    <row r="12" spans="1:20" customFormat="1" x14ac:dyDescent="0.2">
      <c r="A12" s="314">
        <v>2007</v>
      </c>
      <c r="B12" s="314">
        <v>3</v>
      </c>
      <c r="C12" s="329">
        <v>46.654447590571223</v>
      </c>
      <c r="D12" s="329">
        <v>11.518808974907422</v>
      </c>
      <c r="E12" s="330">
        <v>17.927893113320579</v>
      </c>
      <c r="F12" s="329">
        <v>197.36663150320669</v>
      </c>
      <c r="G12" s="329">
        <v>1.3217497491756399E-2</v>
      </c>
      <c r="H12" s="318">
        <f t="shared" si="0"/>
        <v>0.93897743804509803</v>
      </c>
      <c r="I12" s="328">
        <v>3975438</v>
      </c>
      <c r="J12" s="328">
        <f t="shared" si="1"/>
        <v>3732846.5883471286</v>
      </c>
      <c r="K12" s="328">
        <v>3644338.4289999995</v>
      </c>
      <c r="L12" s="348">
        <f t="shared" si="2"/>
        <v>-2.3710634030186473E-2</v>
      </c>
      <c r="O12" s="199"/>
      <c r="P12" s="352"/>
      <c r="Q12" s="351"/>
      <c r="R12" s="61">
        <f t="shared" si="3"/>
        <v>0.93897743804509803</v>
      </c>
      <c r="S12" s="326">
        <v>0.93897743804509803</v>
      </c>
      <c r="T12" s="61">
        <f t="shared" si="4"/>
        <v>0</v>
      </c>
    </row>
    <row r="13" spans="1:20" customFormat="1" x14ac:dyDescent="0.2">
      <c r="A13" s="314">
        <v>2007</v>
      </c>
      <c r="B13" s="314">
        <v>4</v>
      </c>
      <c r="C13" s="329">
        <v>82.432756933314778</v>
      </c>
      <c r="D13" s="329">
        <v>0</v>
      </c>
      <c r="E13" s="330">
        <v>17.890844570250184</v>
      </c>
      <c r="F13" s="329">
        <v>198.02332594764832</v>
      </c>
      <c r="G13" s="329">
        <v>1.71796577879779E-3</v>
      </c>
      <c r="H13" s="318">
        <f t="shared" si="0"/>
        <v>0.98004985640913478</v>
      </c>
      <c r="I13" s="328">
        <v>3979792</v>
      </c>
      <c r="J13" s="328">
        <f t="shared" si="1"/>
        <v>3900394.5781382234</v>
      </c>
      <c r="K13" s="328">
        <v>3702030.8249999997</v>
      </c>
      <c r="L13" s="348">
        <f t="shared" si="2"/>
        <v>-5.0857355368622348E-2</v>
      </c>
      <c r="O13" s="199"/>
      <c r="P13" s="352"/>
      <c r="Q13" s="351"/>
      <c r="R13" s="61">
        <f t="shared" si="3"/>
        <v>0.98004985640913478</v>
      </c>
      <c r="S13" s="326">
        <v>0.980049856409135</v>
      </c>
      <c r="T13" s="61">
        <f t="shared" si="4"/>
        <v>0</v>
      </c>
    </row>
    <row r="14" spans="1:20" customFormat="1" x14ac:dyDescent="0.2">
      <c r="A14" s="314">
        <v>2007</v>
      </c>
      <c r="B14" s="314">
        <v>5</v>
      </c>
      <c r="C14" s="329">
        <v>134.57368693362113</v>
      </c>
      <c r="D14" s="329">
        <v>0</v>
      </c>
      <c r="E14" s="330">
        <v>17.850919736258266</v>
      </c>
      <c r="F14" s="329">
        <v>198.42169658089162</v>
      </c>
      <c r="G14" s="329">
        <v>9.1393334535625498E-3</v>
      </c>
      <c r="H14" s="318">
        <f t="shared" si="0"/>
        <v>1.0910894068616876</v>
      </c>
      <c r="I14" s="328">
        <v>3978583</v>
      </c>
      <c r="J14" s="328">
        <f t="shared" si="1"/>
        <v>4340989.7656199941</v>
      </c>
      <c r="K14" s="328">
        <v>4204168.2120000003</v>
      </c>
      <c r="L14" s="348">
        <f t="shared" si="2"/>
        <v>-3.1518515593747853E-2</v>
      </c>
      <c r="O14" s="199"/>
      <c r="P14" s="352"/>
      <c r="Q14" s="351"/>
      <c r="R14" s="61">
        <f t="shared" si="3"/>
        <v>1.0910894068616876</v>
      </c>
      <c r="S14" s="326">
        <v>1.0910894068616901</v>
      </c>
      <c r="T14" s="61">
        <f t="shared" si="4"/>
        <v>2.4424906541753444E-15</v>
      </c>
    </row>
    <row r="15" spans="1:20" customFormat="1" x14ac:dyDescent="0.2">
      <c r="A15" s="314">
        <v>2007</v>
      </c>
      <c r="B15" s="314">
        <v>6</v>
      </c>
      <c r="C15" s="329">
        <v>209.62300614692523</v>
      </c>
      <c r="D15" s="329">
        <v>0</v>
      </c>
      <c r="E15" s="330">
        <v>17.794596923687894</v>
      </c>
      <c r="F15" s="329">
        <v>198.55978856238119</v>
      </c>
      <c r="G15" s="329">
        <v>4.7952400015718304E-3</v>
      </c>
      <c r="H15" s="318">
        <f t="shared" si="0"/>
        <v>1.2361202213299849</v>
      </c>
      <c r="I15" s="328">
        <v>3981256</v>
      </c>
      <c r="J15" s="328">
        <f t="shared" si="1"/>
        <v>4921311.04789133</v>
      </c>
      <c r="K15" s="328">
        <v>4813296.4349999996</v>
      </c>
      <c r="L15" s="348">
        <f t="shared" si="2"/>
        <v>-2.1948340968533597E-2</v>
      </c>
      <c r="O15" s="199"/>
      <c r="P15" s="352"/>
      <c r="Q15" s="351"/>
      <c r="R15" s="61">
        <f t="shared" si="3"/>
        <v>1.2361202213299849</v>
      </c>
      <c r="S15" s="326">
        <v>1.23612022132998</v>
      </c>
      <c r="T15" s="61">
        <f t="shared" si="4"/>
        <v>-4.8849813083506888E-15</v>
      </c>
    </row>
    <row r="16" spans="1:20" customFormat="1" x14ac:dyDescent="0.2">
      <c r="A16" s="314">
        <v>2007</v>
      </c>
      <c r="B16" s="314">
        <v>7</v>
      </c>
      <c r="C16" s="329">
        <v>284.87441857612703</v>
      </c>
      <c r="D16" s="329">
        <v>0</v>
      </c>
      <c r="E16" s="330">
        <v>17.724875481065869</v>
      </c>
      <c r="F16" s="329">
        <v>198.80681634015619</v>
      </c>
      <c r="G16" s="329">
        <v>4.2417239140284399E-3</v>
      </c>
      <c r="H16" s="318">
        <f t="shared" si="0"/>
        <v>1.3850554739220708</v>
      </c>
      <c r="I16" s="328">
        <v>3986068</v>
      </c>
      <c r="J16" s="328">
        <f t="shared" si="1"/>
        <v>5520925.3028256008</v>
      </c>
      <c r="K16" s="328">
        <v>5633379.0650000004</v>
      </c>
      <c r="L16" s="348">
        <f t="shared" si="2"/>
        <v>2.0368644023646798E-2</v>
      </c>
      <c r="O16" s="199"/>
      <c r="P16" s="352"/>
      <c r="Q16" s="351"/>
      <c r="R16" s="61">
        <f t="shared" si="3"/>
        <v>1.3850554739220708</v>
      </c>
      <c r="S16" s="326">
        <v>1.38505547392207</v>
      </c>
      <c r="T16" s="61">
        <f t="shared" si="4"/>
        <v>0</v>
      </c>
    </row>
    <row r="17" spans="1:20" customFormat="1" x14ac:dyDescent="0.2">
      <c r="A17" s="314">
        <v>2007</v>
      </c>
      <c r="B17" s="314">
        <v>8</v>
      </c>
      <c r="C17" s="329">
        <v>340.84216283404874</v>
      </c>
      <c r="D17" s="329">
        <v>0</v>
      </c>
      <c r="E17" s="330">
        <v>17.639011857512699</v>
      </c>
      <c r="F17" s="329">
        <v>199.77004532511694</v>
      </c>
      <c r="G17" s="329">
        <v>-6.1632010010259598E-3</v>
      </c>
      <c r="H17" s="318">
        <f t="shared" si="0"/>
        <v>1.4848485276230825</v>
      </c>
      <c r="I17" s="328">
        <v>3991803</v>
      </c>
      <c r="J17" s="328">
        <f t="shared" si="1"/>
        <v>5927222.8071114039</v>
      </c>
      <c r="K17" s="328">
        <v>5741023.9110000003</v>
      </c>
      <c r="L17" s="348">
        <f t="shared" si="2"/>
        <v>-3.1414188764425144E-2</v>
      </c>
      <c r="M17" s="347"/>
      <c r="O17" s="199"/>
      <c r="P17" s="352"/>
      <c r="Q17" s="351"/>
      <c r="R17" s="61">
        <f t="shared" si="3"/>
        <v>1.4848485276230825</v>
      </c>
      <c r="S17" s="326">
        <v>1.4848485276230801</v>
      </c>
      <c r="T17" s="61">
        <f t="shared" si="4"/>
        <v>-2.4424906541753444E-15</v>
      </c>
    </row>
    <row r="18" spans="1:20" customFormat="1" x14ac:dyDescent="0.2">
      <c r="A18" s="314">
        <v>2007</v>
      </c>
      <c r="B18" s="314">
        <v>9</v>
      </c>
      <c r="C18" s="329">
        <v>323.35422458098844</v>
      </c>
      <c r="D18" s="329">
        <v>0</v>
      </c>
      <c r="E18" s="330">
        <v>17.542547691550844</v>
      </c>
      <c r="F18" s="329">
        <v>201.74444799413575</v>
      </c>
      <c r="G18" s="329">
        <v>1.0028817346789299E-2</v>
      </c>
      <c r="H18" s="318">
        <f t="shared" si="0"/>
        <v>1.4633098622370517</v>
      </c>
      <c r="I18" s="328">
        <v>3990293</v>
      </c>
      <c r="J18" s="328">
        <f t="shared" si="1"/>
        <v>5839035.1001154715</v>
      </c>
      <c r="K18" s="328">
        <v>6003705.1710000001</v>
      </c>
      <c r="L18" s="348">
        <f t="shared" si="2"/>
        <v>2.8201589485439493E-2</v>
      </c>
      <c r="M18" s="347"/>
      <c r="O18" s="199"/>
      <c r="P18" s="352"/>
      <c r="Q18" s="351"/>
      <c r="R18" s="61">
        <f t="shared" si="3"/>
        <v>1.4633098622370517</v>
      </c>
      <c r="S18" s="326">
        <v>1.46330986223705</v>
      </c>
      <c r="T18" s="61">
        <f t="shared" si="4"/>
        <v>-1.7763568394002505E-15</v>
      </c>
    </row>
    <row r="19" spans="1:20" customFormat="1" x14ac:dyDescent="0.2">
      <c r="A19" s="314">
        <v>2007</v>
      </c>
      <c r="B19" s="314">
        <v>10</v>
      </c>
      <c r="C19" s="329">
        <v>267.48804878859164</v>
      </c>
      <c r="D19" s="329">
        <v>0</v>
      </c>
      <c r="E19" s="330">
        <v>17.443007613581816</v>
      </c>
      <c r="F19" s="329">
        <v>204.54858688301911</v>
      </c>
      <c r="G19" s="329">
        <v>-9.7416687882914098E-3</v>
      </c>
      <c r="H19" s="318">
        <f t="shared" si="0"/>
        <v>1.3284182841735745</v>
      </c>
      <c r="I19" s="328">
        <v>3990563</v>
      </c>
      <c r="J19" s="328">
        <f t="shared" si="1"/>
        <v>5301136.8533465518</v>
      </c>
      <c r="K19" s="328">
        <v>5088978.9399999995</v>
      </c>
      <c r="L19" s="348">
        <f t="shared" si="2"/>
        <v>-4.0021210396147255E-2</v>
      </c>
      <c r="M19" s="347"/>
      <c r="O19" s="199"/>
      <c r="P19" s="352"/>
      <c r="Q19" s="351"/>
      <c r="R19" s="61">
        <f t="shared" si="3"/>
        <v>1.3284182841735745</v>
      </c>
      <c r="S19" s="326">
        <v>1.3284182841735701</v>
      </c>
      <c r="T19" s="61">
        <f t="shared" si="4"/>
        <v>-4.4408920985006262E-15</v>
      </c>
    </row>
    <row r="20" spans="1:20" customFormat="1" x14ac:dyDescent="0.2">
      <c r="A20" s="314">
        <v>2007</v>
      </c>
      <c r="B20" s="314">
        <v>11</v>
      </c>
      <c r="C20" s="329">
        <v>163.63138897748925</v>
      </c>
      <c r="D20" s="329">
        <v>0</v>
      </c>
      <c r="E20" s="330">
        <v>17.338814404231684</v>
      </c>
      <c r="F20" s="329">
        <v>207.72408125293336</v>
      </c>
      <c r="G20" s="329">
        <v>1.19465315326253E-2</v>
      </c>
      <c r="H20" s="318">
        <f t="shared" si="0"/>
        <v>1.1385205769167142</v>
      </c>
      <c r="I20" s="328">
        <v>3990843</v>
      </c>
      <c r="J20" s="328">
        <f t="shared" si="1"/>
        <v>4543656.8747440306</v>
      </c>
      <c r="K20" s="328">
        <v>4284518.3550000004</v>
      </c>
      <c r="L20" s="348">
        <f t="shared" si="2"/>
        <v>-5.7033030197428558E-2</v>
      </c>
      <c r="M20" s="347"/>
      <c r="O20" s="199"/>
      <c r="P20" s="352"/>
      <c r="Q20" s="351"/>
      <c r="R20" s="61">
        <f t="shared" si="3"/>
        <v>1.1385205769167142</v>
      </c>
      <c r="S20" s="326">
        <v>1.1385205769167099</v>
      </c>
      <c r="T20" s="61">
        <f t="shared" si="4"/>
        <v>-4.2188474935755949E-15</v>
      </c>
    </row>
    <row r="21" spans="1:20" customFormat="1" x14ac:dyDescent="0.2">
      <c r="A21" s="314">
        <v>2007</v>
      </c>
      <c r="B21" s="314">
        <v>12</v>
      </c>
      <c r="C21" s="329">
        <v>76.036182213799364</v>
      </c>
      <c r="D21" s="329">
        <v>15.362368400100394</v>
      </c>
      <c r="E21" s="330">
        <v>17.238835402121026</v>
      </c>
      <c r="F21" s="329">
        <v>210.88691755343282</v>
      </c>
      <c r="G21" s="329">
        <v>1.00626656015126E-2</v>
      </c>
      <c r="H21" s="318">
        <f t="shared" si="0"/>
        <v>0.98196462600982481</v>
      </c>
      <c r="I21" s="328">
        <v>3992297</v>
      </c>
      <c r="J21" s="328">
        <f t="shared" si="1"/>
        <v>3920294.4305251455</v>
      </c>
      <c r="K21" s="328">
        <v>4013036.8620000002</v>
      </c>
      <c r="L21" s="348">
        <f t="shared" si="2"/>
        <v>2.3657006665805724E-2</v>
      </c>
      <c r="M21" s="347">
        <f t="shared" ref="M21:M52" si="5">AVERAGE(L10:L21)</f>
        <v>-1.2477285707050765E-2</v>
      </c>
      <c r="O21" s="199"/>
      <c r="P21" s="352"/>
      <c r="Q21" s="351"/>
      <c r="R21" s="61">
        <f t="shared" si="3"/>
        <v>0.98196462600982481</v>
      </c>
      <c r="S21" s="326">
        <v>0.98196462600982504</v>
      </c>
      <c r="T21" s="61">
        <f t="shared" si="4"/>
        <v>0</v>
      </c>
    </row>
    <row r="22" spans="1:20" customFormat="1" x14ac:dyDescent="0.2">
      <c r="A22" s="314">
        <v>2008</v>
      </c>
      <c r="B22" s="314">
        <v>1</v>
      </c>
      <c r="C22" s="329">
        <v>53.14304783767885</v>
      </c>
      <c r="D22" s="329">
        <v>64.955083488008739</v>
      </c>
      <c r="E22" s="330">
        <v>17.140091256606016</v>
      </c>
      <c r="F22" s="329">
        <v>213.86075088676614</v>
      </c>
      <c r="G22" s="329">
        <v>-6.3226455487579401E-3</v>
      </c>
      <c r="H22" s="318">
        <f t="shared" si="0"/>
        <v>0.99472302136113333</v>
      </c>
      <c r="I22" s="328">
        <v>3995414</v>
      </c>
      <c r="J22" s="328">
        <f t="shared" si="1"/>
        <v>3974330.285668571</v>
      </c>
      <c r="K22" s="328">
        <v>4234067.5429999996</v>
      </c>
      <c r="L22" s="348">
        <f t="shared" si="2"/>
        <v>6.535371714526117E-2</v>
      </c>
      <c r="M22" s="347">
        <f t="shared" si="5"/>
        <v>-1.442120490494056E-2</v>
      </c>
      <c r="O22" s="199"/>
      <c r="P22" s="352"/>
      <c r="Q22" s="351"/>
      <c r="R22" s="61">
        <f t="shared" si="3"/>
        <v>0.99472302136113333</v>
      </c>
      <c r="S22" s="326">
        <v>0.994723021361133</v>
      </c>
      <c r="T22" s="61">
        <f t="shared" si="4"/>
        <v>0</v>
      </c>
    </row>
    <row r="23" spans="1:20" customFormat="1" x14ac:dyDescent="0.2">
      <c r="A23" s="314">
        <v>2008</v>
      </c>
      <c r="B23" s="314">
        <v>2</v>
      </c>
      <c r="C23" s="329">
        <v>44.251711558916362</v>
      </c>
      <c r="D23" s="329">
        <v>21.532230758586849</v>
      </c>
      <c r="E23" s="330">
        <v>17.043188380077563</v>
      </c>
      <c r="F23" s="329">
        <v>216.67447308660508</v>
      </c>
      <c r="G23" s="329">
        <v>-1.1145043898915999E-2</v>
      </c>
      <c r="H23" s="318">
        <f t="shared" si="0"/>
        <v>0.90048585758484934</v>
      </c>
      <c r="I23" s="328">
        <v>4001651</v>
      </c>
      <c r="J23" s="328">
        <f t="shared" si="1"/>
        <v>3603430.1324902698</v>
      </c>
      <c r="K23" s="328">
        <v>3604218.0830000001</v>
      </c>
      <c r="L23" s="348">
        <f t="shared" si="2"/>
        <v>2.1866679268334188E-4</v>
      </c>
      <c r="M23" s="347">
        <f t="shared" si="5"/>
        <v>-9.8919709338545578E-3</v>
      </c>
      <c r="O23" s="199"/>
      <c r="P23" s="352"/>
      <c r="Q23" s="351"/>
      <c r="R23" s="61">
        <f t="shared" si="3"/>
        <v>0.90048585758484934</v>
      </c>
      <c r="S23" s="326">
        <v>0.900485857584849</v>
      </c>
      <c r="T23" s="61">
        <f t="shared" si="4"/>
        <v>0</v>
      </c>
    </row>
    <row r="24" spans="1:20" customFormat="1" x14ac:dyDescent="0.2">
      <c r="A24" s="314">
        <v>2008</v>
      </c>
      <c r="B24" s="314">
        <v>3</v>
      </c>
      <c r="C24" s="329">
        <v>62.488298775764491</v>
      </c>
      <c r="D24" s="329">
        <v>9.3071686408492269</v>
      </c>
      <c r="E24" s="330">
        <v>16.933462329489743</v>
      </c>
      <c r="F24" s="329">
        <v>219.546756624213</v>
      </c>
      <c r="G24" s="329">
        <v>2.0791509857250902E-3</v>
      </c>
      <c r="H24" s="318">
        <f t="shared" si="0"/>
        <v>0.92763557581004918</v>
      </c>
      <c r="I24" s="328">
        <v>4003023</v>
      </c>
      <c r="J24" s="328">
        <f t="shared" si="1"/>
        <v>3713346.5455858707</v>
      </c>
      <c r="K24" s="328">
        <v>3598528.1470000003</v>
      </c>
      <c r="L24" s="348">
        <f t="shared" si="2"/>
        <v>-3.092046410867777E-2</v>
      </c>
      <c r="M24" s="347">
        <f t="shared" si="5"/>
        <v>-1.0492790107062167E-2</v>
      </c>
      <c r="O24" s="199"/>
      <c r="P24" s="352"/>
      <c r="Q24" s="351"/>
      <c r="R24" s="61">
        <f t="shared" si="3"/>
        <v>0.92763557581004918</v>
      </c>
      <c r="S24" s="326">
        <v>0.92763557581004896</v>
      </c>
      <c r="T24" s="61">
        <f t="shared" si="4"/>
        <v>0</v>
      </c>
    </row>
    <row r="25" spans="1:20" customFormat="1" x14ac:dyDescent="0.2">
      <c r="A25" s="314">
        <v>2008</v>
      </c>
      <c r="B25" s="314">
        <v>4</v>
      </c>
      <c r="C25" s="329">
        <v>87.373698600523909</v>
      </c>
      <c r="D25" s="329">
        <v>0</v>
      </c>
      <c r="E25" s="330">
        <v>16.771932248754755</v>
      </c>
      <c r="F25" s="329">
        <v>222.85347884643798</v>
      </c>
      <c r="G25" s="329">
        <v>5.0522984023904103E-3</v>
      </c>
      <c r="H25" s="318">
        <f t="shared" si="0"/>
        <v>0.96133307267574741</v>
      </c>
      <c r="I25" s="328">
        <v>4001785</v>
      </c>
      <c r="J25" s="328">
        <f t="shared" si="1"/>
        <v>3847048.2702377159</v>
      </c>
      <c r="K25" s="328">
        <v>3779246.6199999996</v>
      </c>
      <c r="L25" s="348">
        <f t="shared" si="2"/>
        <v>-1.7624330519129816E-2</v>
      </c>
      <c r="M25" s="347">
        <f t="shared" si="5"/>
        <v>-7.7233713696044553E-3</v>
      </c>
      <c r="O25" s="199"/>
      <c r="P25" s="352"/>
      <c r="Q25" s="351"/>
      <c r="R25" s="61">
        <f t="shared" si="3"/>
        <v>0.96133307267574741</v>
      </c>
      <c r="S25" s="326">
        <v>0.96133307267574697</v>
      </c>
      <c r="T25" s="61">
        <f t="shared" si="4"/>
        <v>0</v>
      </c>
    </row>
    <row r="26" spans="1:20" customFormat="1" x14ac:dyDescent="0.2">
      <c r="A26" s="314">
        <v>2008</v>
      </c>
      <c r="B26" s="314">
        <v>5</v>
      </c>
      <c r="C26" s="329">
        <v>173.09563069590888</v>
      </c>
      <c r="D26" s="329">
        <v>0</v>
      </c>
      <c r="E26" s="330">
        <v>16.565805864404652</v>
      </c>
      <c r="F26" s="329">
        <v>226.99132152863402</v>
      </c>
      <c r="G26" s="329">
        <v>2.2581243377091101E-3</v>
      </c>
      <c r="H26" s="318">
        <f t="shared" si="0"/>
        <v>1.1247021309370782</v>
      </c>
      <c r="I26" s="328">
        <v>3996910</v>
      </c>
      <c r="J26" s="328">
        <f t="shared" si="1"/>
        <v>4495333.1941637173</v>
      </c>
      <c r="K26" s="328">
        <v>4283254.5109999999</v>
      </c>
      <c r="L26" s="348">
        <f t="shared" si="2"/>
        <v>-4.7177522555849394E-2</v>
      </c>
      <c r="M26" s="347">
        <f t="shared" si="5"/>
        <v>-9.0282886164462506E-3</v>
      </c>
      <c r="O26" s="199"/>
      <c r="P26" s="352"/>
      <c r="Q26" s="351"/>
      <c r="R26" s="61">
        <f t="shared" si="3"/>
        <v>1.1247021309370782</v>
      </c>
      <c r="S26" s="326">
        <v>1.1247021309370799</v>
      </c>
      <c r="T26" s="61">
        <f t="shared" si="4"/>
        <v>1.7763568394002505E-15</v>
      </c>
    </row>
    <row r="27" spans="1:20" customFormat="1" x14ac:dyDescent="0.2">
      <c r="A27" s="314">
        <v>2008</v>
      </c>
      <c r="B27" s="314">
        <v>6</v>
      </c>
      <c r="C27" s="329">
        <v>258.14157125166162</v>
      </c>
      <c r="D27" s="329">
        <v>0</v>
      </c>
      <c r="E27" s="330">
        <v>16.334704457896851</v>
      </c>
      <c r="F27" s="329">
        <v>231.82637666531704</v>
      </c>
      <c r="G27" s="329">
        <v>9.6478640301325101E-3</v>
      </c>
      <c r="H27" s="318">
        <f t="shared" si="0"/>
        <v>1.2961173598210214</v>
      </c>
      <c r="I27" s="328">
        <v>3996829</v>
      </c>
      <c r="J27" s="328">
        <f t="shared" si="1"/>
        <v>5180359.4511360927</v>
      </c>
      <c r="K27" s="328">
        <v>5282804.8379999995</v>
      </c>
      <c r="L27" s="348">
        <f t="shared" si="2"/>
        <v>1.9775729431562805E-2</v>
      </c>
      <c r="M27" s="347">
        <f t="shared" si="5"/>
        <v>-5.5512827497715507E-3</v>
      </c>
      <c r="O27" s="199"/>
      <c r="P27" s="352"/>
      <c r="Q27" s="351"/>
      <c r="R27" s="61">
        <f t="shared" si="3"/>
        <v>1.2961173598210214</v>
      </c>
      <c r="S27" s="326">
        <v>1.2961173598210201</v>
      </c>
      <c r="T27" s="61">
        <f t="shared" si="4"/>
        <v>0</v>
      </c>
    </row>
    <row r="28" spans="1:20" customFormat="1" x14ac:dyDescent="0.2">
      <c r="A28" s="314">
        <v>2008</v>
      </c>
      <c r="B28" s="314">
        <v>7</v>
      </c>
      <c r="C28" s="329">
        <v>282.87453022819307</v>
      </c>
      <c r="D28" s="329">
        <v>0</v>
      </c>
      <c r="E28" s="330">
        <v>16.14377180497824</v>
      </c>
      <c r="F28" s="329">
        <v>236.46657110975869</v>
      </c>
      <c r="G28" s="329">
        <v>-6.69990396042075E-3</v>
      </c>
      <c r="H28" s="318">
        <f t="shared" si="0"/>
        <v>1.3237007856270948</v>
      </c>
      <c r="I28" s="328">
        <v>3991810</v>
      </c>
      <c r="J28" s="328">
        <f t="shared" si="1"/>
        <v>5283962.0330740931</v>
      </c>
      <c r="K28" s="328">
        <v>5301896.2829999998</v>
      </c>
      <c r="L28" s="348">
        <f t="shared" si="2"/>
        <v>3.394091368115415E-3</v>
      </c>
      <c r="M28" s="347">
        <f t="shared" si="5"/>
        <v>-6.9658288043991656E-3</v>
      </c>
      <c r="O28" s="199"/>
      <c r="P28" s="352"/>
      <c r="Q28" s="351"/>
      <c r="R28" s="61">
        <f t="shared" si="3"/>
        <v>1.3237007856270948</v>
      </c>
      <c r="S28" s="326">
        <v>1.3237007856270899</v>
      </c>
      <c r="T28" s="61">
        <f t="shared" si="4"/>
        <v>-4.8849813083506888E-15</v>
      </c>
    </row>
    <row r="29" spans="1:20" customFormat="1" x14ac:dyDescent="0.2">
      <c r="A29" s="314">
        <v>2008</v>
      </c>
      <c r="B29" s="314">
        <v>8</v>
      </c>
      <c r="C29" s="329">
        <v>305.88411722065371</v>
      </c>
      <c r="D29" s="329">
        <v>0</v>
      </c>
      <c r="E29" s="330">
        <v>16.012343722503303</v>
      </c>
      <c r="F29" s="329">
        <v>239.5372244503246</v>
      </c>
      <c r="G29" s="329">
        <v>4.1915646288614999E-4</v>
      </c>
      <c r="H29" s="318">
        <f t="shared" si="0"/>
        <v>1.3731166268250501</v>
      </c>
      <c r="I29" s="328">
        <v>3989187</v>
      </c>
      <c r="J29" s="328">
        <f t="shared" si="1"/>
        <v>5477618.9972143415</v>
      </c>
      <c r="K29" s="328">
        <v>5331470.6049999995</v>
      </c>
      <c r="L29" s="348">
        <f t="shared" si="2"/>
        <v>-2.6681007256741718E-2</v>
      </c>
      <c r="M29" s="347">
        <f t="shared" si="5"/>
        <v>-6.5713970120922132E-3</v>
      </c>
      <c r="O29" s="199"/>
      <c r="P29" s="353"/>
      <c r="Q29" s="351"/>
      <c r="R29" s="61">
        <f t="shared" si="3"/>
        <v>1.3731166268250501</v>
      </c>
      <c r="S29" s="326">
        <v>1.3731166268250501</v>
      </c>
      <c r="T29" s="61">
        <f t="shared" si="4"/>
        <v>0</v>
      </c>
    </row>
    <row r="30" spans="1:20" customFormat="1" x14ac:dyDescent="0.2">
      <c r="A30" s="314">
        <v>2008</v>
      </c>
      <c r="B30" s="314">
        <v>9</v>
      </c>
      <c r="C30" s="329">
        <v>309.86103829873912</v>
      </c>
      <c r="D30" s="329">
        <v>0</v>
      </c>
      <c r="E30" s="330">
        <v>15.899766165735233</v>
      </c>
      <c r="F30" s="329">
        <v>240.2631298312721</v>
      </c>
      <c r="G30" s="329">
        <v>6.8779338643834001E-3</v>
      </c>
      <c r="H30" s="318">
        <f t="shared" si="0"/>
        <v>1.385192256536574</v>
      </c>
      <c r="I30" s="328">
        <v>3985030</v>
      </c>
      <c r="J30" s="328">
        <f t="shared" si="1"/>
        <v>5520032.6980659431</v>
      </c>
      <c r="K30" s="328">
        <v>5632132.7520000003</v>
      </c>
      <c r="L30" s="348">
        <f t="shared" si="2"/>
        <v>2.030786049027089E-2</v>
      </c>
      <c r="M30" s="347">
        <f t="shared" si="5"/>
        <v>-7.2292077616895973E-3</v>
      </c>
      <c r="O30" s="199"/>
      <c r="P30" s="353"/>
      <c r="Q30" s="351"/>
      <c r="R30" s="61">
        <f t="shared" si="3"/>
        <v>1.385192256536574</v>
      </c>
      <c r="S30" s="326">
        <v>1.38519225653657</v>
      </c>
      <c r="T30" s="61">
        <f t="shared" si="4"/>
        <v>-3.9968028886505635E-15</v>
      </c>
    </row>
    <row r="31" spans="1:20" customFormat="1" x14ac:dyDescent="0.2">
      <c r="A31" s="314">
        <v>2008</v>
      </c>
      <c r="B31" s="314">
        <v>10</v>
      </c>
      <c r="C31" s="329">
        <v>233.93201508304099</v>
      </c>
      <c r="D31" s="329">
        <v>0</v>
      </c>
      <c r="E31" s="330">
        <v>15.745920611330156</v>
      </c>
      <c r="F31" s="329">
        <v>238.81740760905541</v>
      </c>
      <c r="G31" s="329">
        <v>-6.6483806165678096E-3</v>
      </c>
      <c r="H31" s="318">
        <f t="shared" si="0"/>
        <v>1.217422439561298</v>
      </c>
      <c r="I31" s="328">
        <v>3983523</v>
      </c>
      <c r="J31" s="328">
        <f t="shared" si="1"/>
        <v>4849630.2887085406</v>
      </c>
      <c r="K31" s="328">
        <v>4805004.6639999999</v>
      </c>
      <c r="L31" s="348">
        <f t="shared" si="2"/>
        <v>-9.2018611836129915E-3</v>
      </c>
      <c r="M31" s="347">
        <f t="shared" si="5"/>
        <v>-4.6609286606450751E-3</v>
      </c>
      <c r="O31" s="199"/>
      <c r="P31" s="353"/>
      <c r="Q31" s="351"/>
      <c r="R31" s="61">
        <f t="shared" si="3"/>
        <v>1.217422439561298</v>
      </c>
      <c r="S31" s="326">
        <v>1.2174224395613</v>
      </c>
      <c r="T31" s="61">
        <f t="shared" si="4"/>
        <v>1.9984014443252818E-15</v>
      </c>
    </row>
    <row r="32" spans="1:20" customFormat="1" x14ac:dyDescent="0.2">
      <c r="A32" s="314">
        <v>2008</v>
      </c>
      <c r="B32" s="314">
        <v>11</v>
      </c>
      <c r="C32" s="329">
        <v>113.72919670740806</v>
      </c>
      <c r="D32" s="329">
        <v>0</v>
      </c>
      <c r="E32" s="330">
        <v>15.500329710618338</v>
      </c>
      <c r="F32" s="329">
        <v>235.89458248417893</v>
      </c>
      <c r="G32" s="329">
        <v>3.3900546644610699E-3</v>
      </c>
      <c r="H32" s="318">
        <f t="shared" si="0"/>
        <v>0.98355020750840361</v>
      </c>
      <c r="I32" s="328">
        <v>3981138</v>
      </c>
      <c r="J32" s="328">
        <f t="shared" si="1"/>
        <v>3915649.106019591</v>
      </c>
      <c r="K32" s="328">
        <v>3672851.443</v>
      </c>
      <c r="L32" s="348">
        <f t="shared" si="2"/>
        <v>-6.2007002273603673E-2</v>
      </c>
      <c r="M32" s="347">
        <f t="shared" si="5"/>
        <v>-5.0754263336596677E-3</v>
      </c>
      <c r="O32" s="199"/>
      <c r="P32" s="353"/>
      <c r="Q32" s="351"/>
      <c r="R32" s="61">
        <f t="shared" si="3"/>
        <v>0.98355020750840361</v>
      </c>
      <c r="S32" s="326">
        <v>0.98355020750840405</v>
      </c>
      <c r="T32" s="61">
        <f t="shared" si="4"/>
        <v>0</v>
      </c>
    </row>
    <row r="33" spans="1:20" customFormat="1" x14ac:dyDescent="0.2">
      <c r="A33" s="314">
        <v>2008</v>
      </c>
      <c r="B33" s="314">
        <v>12</v>
      </c>
      <c r="C33" s="329">
        <v>45.872011006340294</v>
      </c>
      <c r="D33" s="329">
        <v>24.936141800182597</v>
      </c>
      <c r="E33" s="330">
        <v>15.223741665973183</v>
      </c>
      <c r="F33" s="329">
        <v>232.18709960350392</v>
      </c>
      <c r="G33" s="329">
        <v>1.0938184242218501E-2</v>
      </c>
      <c r="H33" s="318">
        <f t="shared" si="0"/>
        <v>0.89128709487136237</v>
      </c>
      <c r="I33" s="328">
        <v>3980785</v>
      </c>
      <c r="J33" s="328">
        <f t="shared" si="1"/>
        <v>3548022.2979574963</v>
      </c>
      <c r="K33" s="328">
        <v>3703339.3190000001</v>
      </c>
      <c r="L33" s="348">
        <f t="shared" si="2"/>
        <v>4.377566091732743E-2</v>
      </c>
      <c r="M33" s="347">
        <f t="shared" si="5"/>
        <v>-3.3988718126995257E-3</v>
      </c>
      <c r="O33" s="199"/>
      <c r="P33" s="353"/>
      <c r="Q33" s="351"/>
      <c r="R33" s="61">
        <f t="shared" si="3"/>
        <v>0.89128709487136237</v>
      </c>
      <c r="S33" s="326">
        <v>0.89128709487136204</v>
      </c>
      <c r="T33" s="61">
        <f t="shared" si="4"/>
        <v>0</v>
      </c>
    </row>
    <row r="34" spans="1:20" customFormat="1" x14ac:dyDescent="0.2">
      <c r="A34" s="314">
        <v>2009</v>
      </c>
      <c r="B34" s="314">
        <v>1</v>
      </c>
      <c r="C34" s="329">
        <v>30.132611501474557</v>
      </c>
      <c r="D34" s="329">
        <v>108.69056919036775</v>
      </c>
      <c r="E34" s="330">
        <v>14.964712028391739</v>
      </c>
      <c r="F34" s="329">
        <v>228.04659960350389</v>
      </c>
      <c r="G34" s="329">
        <v>-9.4868837944710495E-3</v>
      </c>
      <c r="H34" s="318">
        <f t="shared" si="0"/>
        <v>0.96883768574215046</v>
      </c>
      <c r="I34" s="328">
        <v>3981732</v>
      </c>
      <c r="J34" s="328">
        <f t="shared" si="1"/>
        <v>3857652.0161254643</v>
      </c>
      <c r="K34" s="328">
        <v>3931714.5269999998</v>
      </c>
      <c r="L34" s="348">
        <f t="shared" si="2"/>
        <v>1.9198857378774692E-2</v>
      </c>
      <c r="M34" s="347">
        <f t="shared" si="5"/>
        <v>-7.2451101265733992E-3</v>
      </c>
      <c r="O34" s="199"/>
      <c r="P34" s="353"/>
      <c r="Q34" s="351"/>
      <c r="R34" s="61">
        <f t="shared" si="3"/>
        <v>0.96883768574215046</v>
      </c>
      <c r="S34" s="326">
        <v>0.96883768574215001</v>
      </c>
      <c r="T34" s="61">
        <f t="shared" si="4"/>
        <v>0</v>
      </c>
    </row>
    <row r="35" spans="1:20" customFormat="1" x14ac:dyDescent="0.2">
      <c r="A35" s="314">
        <v>2009</v>
      </c>
      <c r="B35" s="314">
        <v>2</v>
      </c>
      <c r="C35" s="329">
        <v>21.03668249638886</v>
      </c>
      <c r="D35" s="329">
        <v>80.101402840749898</v>
      </c>
      <c r="E35" s="330">
        <v>14.78043081331052</v>
      </c>
      <c r="F35" s="329">
        <v>223.59651440057007</v>
      </c>
      <c r="G35" s="329">
        <v>-1.7307732208077201E-3</v>
      </c>
      <c r="H35" s="318">
        <f t="shared" si="0"/>
        <v>0.91213924901402965</v>
      </c>
      <c r="I35" s="328">
        <v>3986717</v>
      </c>
      <c r="J35" s="328">
        <f t="shared" si="1"/>
        <v>3636441.0504114651</v>
      </c>
      <c r="K35" s="328">
        <v>3843118.9</v>
      </c>
      <c r="L35" s="348">
        <f t="shared" si="2"/>
        <v>5.6835198680080135E-2</v>
      </c>
      <c r="M35" s="347">
        <f t="shared" si="5"/>
        <v>-2.5270658026236661E-3</v>
      </c>
      <c r="O35" s="199"/>
      <c r="P35" s="352"/>
      <c r="Q35" s="351"/>
      <c r="R35" s="61">
        <f t="shared" si="3"/>
        <v>0.91213924901402965</v>
      </c>
      <c r="S35" s="326">
        <v>0.91213924901402998</v>
      </c>
      <c r="T35" s="61">
        <f t="shared" si="4"/>
        <v>0</v>
      </c>
    </row>
    <row r="36" spans="1:20" customFormat="1" x14ac:dyDescent="0.2">
      <c r="A36" s="314">
        <v>2009</v>
      </c>
      <c r="B36" s="314">
        <v>3</v>
      </c>
      <c r="C36" s="329">
        <v>38.75888702427924</v>
      </c>
      <c r="D36" s="329">
        <v>29.305862647731793</v>
      </c>
      <c r="E36" s="330">
        <v>14.658300264226268</v>
      </c>
      <c r="F36" s="329">
        <v>218.84366590283773</v>
      </c>
      <c r="G36" s="329">
        <v>-9.5165051201296907E-3</v>
      </c>
      <c r="H36" s="318">
        <f t="shared" si="0"/>
        <v>0.85987969444708423</v>
      </c>
      <c r="I36" s="328">
        <v>3987693</v>
      </c>
      <c r="J36" s="328">
        <f t="shared" si="1"/>
        <v>3428936.2383887768</v>
      </c>
      <c r="K36" s="328">
        <v>3354308.1660000002</v>
      </c>
      <c r="L36" s="348">
        <f t="shared" si="2"/>
        <v>-2.1764205339625531E-2</v>
      </c>
      <c r="M36" s="347">
        <f t="shared" si="5"/>
        <v>-1.7640442385359796E-3</v>
      </c>
      <c r="O36" s="199"/>
      <c r="P36" s="352"/>
      <c r="Q36" s="351"/>
      <c r="R36" s="61">
        <f t="shared" si="3"/>
        <v>0.85987969444708423</v>
      </c>
      <c r="S36" s="326">
        <v>0.85987969444708401</v>
      </c>
      <c r="T36" s="61">
        <f t="shared" si="4"/>
        <v>0</v>
      </c>
    </row>
    <row r="37" spans="1:20" customFormat="1" x14ac:dyDescent="0.2">
      <c r="A37" s="314">
        <v>2009</v>
      </c>
      <c r="B37" s="314">
        <v>4</v>
      </c>
      <c r="C37" s="329">
        <v>90.589185839896203</v>
      </c>
      <c r="D37" s="329">
        <v>0</v>
      </c>
      <c r="E37" s="330">
        <v>14.53545248824039</v>
      </c>
      <c r="F37" s="329">
        <v>213.66677701394607</v>
      </c>
      <c r="G37" s="329">
        <v>5.3613435284977102E-3</v>
      </c>
      <c r="H37" s="318">
        <f t="shared" si="0"/>
        <v>0.93275096392777013</v>
      </c>
      <c r="I37" s="328">
        <v>3987872</v>
      </c>
      <c r="J37" s="328">
        <f t="shared" si="1"/>
        <v>3719691.4520205646</v>
      </c>
      <c r="K37" s="328">
        <v>3695347.1120000002</v>
      </c>
      <c r="L37" s="348">
        <f t="shared" si="2"/>
        <v>-6.5447202636499391E-3</v>
      </c>
      <c r="M37" s="347">
        <f t="shared" si="5"/>
        <v>-8.4074338391265657E-4</v>
      </c>
      <c r="O37" s="199"/>
      <c r="P37" s="352"/>
      <c r="Q37" s="351"/>
      <c r="R37" s="61">
        <f t="shared" si="3"/>
        <v>0.93275096392777013</v>
      </c>
      <c r="S37" s="326">
        <v>0.93275096392777002</v>
      </c>
      <c r="T37" s="61">
        <f t="shared" si="4"/>
        <v>0</v>
      </c>
    </row>
    <row r="38" spans="1:20" customFormat="1" x14ac:dyDescent="0.2">
      <c r="A38" s="314">
        <v>2009</v>
      </c>
      <c r="B38" s="314">
        <v>5</v>
      </c>
      <c r="C38" s="329">
        <v>164.31363803358488</v>
      </c>
      <c r="D38" s="329">
        <v>0</v>
      </c>
      <c r="E38" s="330">
        <v>14.398957889191385</v>
      </c>
      <c r="F38" s="329">
        <v>207.97912769179121</v>
      </c>
      <c r="G38" s="329">
        <v>1.4115005624826301E-4</v>
      </c>
      <c r="H38" s="318">
        <f t="shared" si="0"/>
        <v>1.075649795325651</v>
      </c>
      <c r="I38" s="328">
        <v>3984699</v>
      </c>
      <c r="J38" s="328">
        <f t="shared" si="1"/>
        <v>4286140.6637843261</v>
      </c>
      <c r="K38" s="328">
        <v>4232803.7760000005</v>
      </c>
      <c r="L38" s="348">
        <f t="shared" si="2"/>
        <v>-1.2444035781418616E-2</v>
      </c>
      <c r="M38" s="347">
        <f t="shared" si="5"/>
        <v>2.0537138472899084E-3</v>
      </c>
      <c r="O38" s="199"/>
      <c r="P38" s="352"/>
      <c r="Q38" s="351"/>
      <c r="R38" s="61">
        <f t="shared" si="3"/>
        <v>1.075649795325651</v>
      </c>
      <c r="S38" s="326">
        <v>1.0756497953256501</v>
      </c>
      <c r="T38" s="61">
        <f t="shared" si="4"/>
        <v>0</v>
      </c>
    </row>
    <row r="39" spans="1:20" customFormat="1" x14ac:dyDescent="0.2">
      <c r="A39" s="314">
        <v>2009</v>
      </c>
      <c r="B39" s="314">
        <v>6</v>
      </c>
      <c r="C39" s="329">
        <v>245.9220295555026</v>
      </c>
      <c r="D39" s="329">
        <v>0</v>
      </c>
      <c r="E39" s="330">
        <v>14.256585927545673</v>
      </c>
      <c r="F39" s="329">
        <v>202.05862738329014</v>
      </c>
      <c r="G39" s="329">
        <v>2.5152082935284699E-3</v>
      </c>
      <c r="H39" s="318">
        <f t="shared" si="0"/>
        <v>1.2419554390916288</v>
      </c>
      <c r="I39" s="328">
        <v>3984326</v>
      </c>
      <c r="J39" s="328">
        <f t="shared" si="1"/>
        <v>4948355.3468141928</v>
      </c>
      <c r="K39" s="328">
        <v>4857369.0460000001</v>
      </c>
      <c r="L39" s="348">
        <f t="shared" si="2"/>
        <v>-1.8387180070398745E-2</v>
      </c>
      <c r="M39" s="347">
        <f t="shared" si="5"/>
        <v>-1.1265286112068877E-3</v>
      </c>
      <c r="O39" s="199"/>
      <c r="P39" s="352"/>
      <c r="Q39" s="351"/>
      <c r="R39" s="61">
        <f t="shared" si="3"/>
        <v>1.2419554390916288</v>
      </c>
      <c r="S39" s="326">
        <v>1.2419554390916301</v>
      </c>
      <c r="T39" s="61">
        <f t="shared" si="4"/>
        <v>0</v>
      </c>
    </row>
    <row r="40" spans="1:20" customFormat="1" x14ac:dyDescent="0.2">
      <c r="A40" s="314">
        <v>2009</v>
      </c>
      <c r="B40" s="314">
        <v>7</v>
      </c>
      <c r="C40" s="329">
        <v>309.73801214901425</v>
      </c>
      <c r="D40" s="329">
        <v>0</v>
      </c>
      <c r="E40" s="330">
        <v>14.14026095760668</v>
      </c>
      <c r="F40" s="329">
        <v>196.67801627218179</v>
      </c>
      <c r="G40" s="329">
        <v>3.8591144060347001E-3</v>
      </c>
      <c r="H40" s="318">
        <f t="shared" si="0"/>
        <v>1.371765741831291</v>
      </c>
      <c r="I40" s="328">
        <v>3984488</v>
      </c>
      <c r="J40" s="328">
        <f t="shared" si="1"/>
        <v>5465784.1371378768</v>
      </c>
      <c r="K40" s="328">
        <v>5575985.6209999993</v>
      </c>
      <c r="L40" s="348">
        <f t="shared" si="2"/>
        <v>2.016206295329992E-2</v>
      </c>
      <c r="M40" s="347">
        <f t="shared" si="5"/>
        <v>2.7080235422515436E-4</v>
      </c>
      <c r="O40" s="199"/>
      <c r="P40" s="352"/>
      <c r="Q40" s="351"/>
      <c r="R40" s="61">
        <f t="shared" si="3"/>
        <v>1.371765741831291</v>
      </c>
      <c r="S40" s="326">
        <v>1.3717657418312901</v>
      </c>
      <c r="T40" s="61">
        <f t="shared" si="4"/>
        <v>0</v>
      </c>
    </row>
    <row r="41" spans="1:20" customFormat="1" x14ac:dyDescent="0.2">
      <c r="A41" s="314">
        <v>2009</v>
      </c>
      <c r="B41" s="314">
        <v>8</v>
      </c>
      <c r="C41" s="329">
        <v>346.04410588187557</v>
      </c>
      <c r="D41" s="329">
        <v>0</v>
      </c>
      <c r="E41" s="330">
        <v>14.061657343959695</v>
      </c>
      <c r="F41" s="329">
        <v>192.93768434421509</v>
      </c>
      <c r="G41" s="329">
        <v>-5.98531615095599E-3</v>
      </c>
      <c r="H41" s="318">
        <f t="shared" si="0"/>
        <v>1.4351166835881153</v>
      </c>
      <c r="I41" s="328">
        <v>3984668</v>
      </c>
      <c r="J41" s="328">
        <f t="shared" si="1"/>
        <v>5718463.5253596883</v>
      </c>
      <c r="K41" s="328">
        <v>5525885.1899999995</v>
      </c>
      <c r="L41" s="348">
        <f t="shared" si="2"/>
        <v>-3.3676587164657268E-2</v>
      </c>
      <c r="M41" s="347">
        <f t="shared" si="5"/>
        <v>-3.1216263810114148E-4</v>
      </c>
      <c r="O41" s="199"/>
      <c r="P41" s="352"/>
      <c r="Q41" s="351"/>
      <c r="R41" s="61">
        <f t="shared" si="3"/>
        <v>1.4351166835881153</v>
      </c>
      <c r="S41" s="326">
        <v>1.4351166835881199</v>
      </c>
      <c r="T41" s="61">
        <f t="shared" si="4"/>
        <v>4.6629367034256575E-15</v>
      </c>
    </row>
    <row r="42" spans="1:20" customFormat="1" x14ac:dyDescent="0.2">
      <c r="A42" s="314">
        <v>2009</v>
      </c>
      <c r="B42" s="314">
        <v>9</v>
      </c>
      <c r="C42" s="329">
        <v>326.03836846353278</v>
      </c>
      <c r="D42" s="329">
        <v>0</v>
      </c>
      <c r="E42" s="330">
        <v>14.02439476222281</v>
      </c>
      <c r="F42" s="329">
        <v>191.40270828085059</v>
      </c>
      <c r="G42" s="329">
        <v>1.0314941106416699E-2</v>
      </c>
      <c r="H42" s="318">
        <f t="shared" si="0"/>
        <v>1.4113950873132719</v>
      </c>
      <c r="I42" s="328">
        <v>3981876</v>
      </c>
      <c r="J42" s="328">
        <f t="shared" si="1"/>
        <v>5620000.2246906217</v>
      </c>
      <c r="K42" s="328">
        <v>5490522.1779999994</v>
      </c>
      <c r="L42" s="348">
        <f t="shared" ref="L42:L73" si="6">(K42/J42)-1</f>
        <v>-2.3038797422423651E-2</v>
      </c>
      <c r="M42" s="347">
        <f t="shared" si="5"/>
        <v>-3.9243841308256866E-3</v>
      </c>
      <c r="O42" s="199"/>
      <c r="P42" s="352"/>
      <c r="Q42" s="351"/>
      <c r="R42" s="61">
        <f t="shared" si="3"/>
        <v>1.4113950873132719</v>
      </c>
      <c r="S42" s="326">
        <v>1.4113950873132699</v>
      </c>
      <c r="T42" s="61">
        <f t="shared" si="4"/>
        <v>-1.9984014443252818E-15</v>
      </c>
    </row>
    <row r="43" spans="1:20" customFormat="1" x14ac:dyDescent="0.2">
      <c r="A43" s="314">
        <v>2009</v>
      </c>
      <c r="B43" s="314">
        <v>10</v>
      </c>
      <c r="C43" s="329">
        <v>278.77322976481395</v>
      </c>
      <c r="D43" s="329">
        <v>0</v>
      </c>
      <c r="E43" s="330">
        <v>14.022367902695557</v>
      </c>
      <c r="F43" s="329">
        <v>191.84056939195889</v>
      </c>
      <c r="G43" s="329">
        <v>4.2163437585727203E-3</v>
      </c>
      <c r="H43" s="318">
        <f t="shared" si="0"/>
        <v>1.3103001667861411</v>
      </c>
      <c r="I43" s="328">
        <v>3980940</v>
      </c>
      <c r="J43" s="328">
        <f t="shared" si="1"/>
        <v>5216226.3459656211</v>
      </c>
      <c r="K43" s="328">
        <v>5140396.8149999995</v>
      </c>
      <c r="L43" s="348">
        <f t="shared" si="6"/>
        <v>-1.4537239363523802E-2</v>
      </c>
      <c r="M43" s="347">
        <f t="shared" si="5"/>
        <v>-4.3689989791515877E-3</v>
      </c>
      <c r="O43" s="199"/>
      <c r="P43" s="352"/>
      <c r="Q43" s="351"/>
      <c r="R43" s="61">
        <f t="shared" si="3"/>
        <v>1.3103001667861411</v>
      </c>
      <c r="S43" s="326">
        <v>1.31030016678614</v>
      </c>
      <c r="T43" s="61">
        <f t="shared" si="4"/>
        <v>0</v>
      </c>
    </row>
    <row r="44" spans="1:20" customFormat="1" x14ac:dyDescent="0.2">
      <c r="A44" s="314">
        <v>2009</v>
      </c>
      <c r="B44" s="314">
        <v>11</v>
      </c>
      <c r="C44" s="329">
        <v>182.33603051448623</v>
      </c>
      <c r="D44" s="329">
        <v>0</v>
      </c>
      <c r="E44" s="330">
        <v>14.050915562805498</v>
      </c>
      <c r="F44" s="329">
        <v>193.58755163035258</v>
      </c>
      <c r="G44" s="329">
        <v>2.8166944872642899E-3</v>
      </c>
      <c r="H44" s="318">
        <f t="shared" si="0"/>
        <v>1.1152426250568011</v>
      </c>
      <c r="I44" s="328">
        <v>3984445</v>
      </c>
      <c r="J44" s="328">
        <f t="shared" si="1"/>
        <v>4443622.9011944458</v>
      </c>
      <c r="K44" s="328">
        <v>4356808.5319999997</v>
      </c>
      <c r="L44" s="348">
        <f t="shared" si="6"/>
        <v>-1.9536844400345088E-2</v>
      </c>
      <c r="M44" s="347">
        <f t="shared" si="5"/>
        <v>-8.2981915638003867E-4</v>
      </c>
      <c r="O44" s="199"/>
      <c r="P44" s="352"/>
      <c r="Q44" s="351"/>
      <c r="R44" s="61">
        <f t="shared" si="3"/>
        <v>1.1152426250568011</v>
      </c>
      <c r="S44" s="326">
        <v>1.1152426250567999</v>
      </c>
      <c r="T44" s="61">
        <f t="shared" si="4"/>
        <v>0</v>
      </c>
    </row>
    <row r="45" spans="1:20" customFormat="1" x14ac:dyDescent="0.2">
      <c r="A45" s="314">
        <v>2009</v>
      </c>
      <c r="B45" s="314">
        <v>12</v>
      </c>
      <c r="C45" s="329">
        <v>81.798898491500282</v>
      </c>
      <c r="D45" s="329">
        <v>48.454432581044657</v>
      </c>
      <c r="E45" s="330">
        <v>14.103808471247323</v>
      </c>
      <c r="F45" s="329">
        <v>195.9530567420197</v>
      </c>
      <c r="G45" s="329">
        <v>3.6028847028164398E-3</v>
      </c>
      <c r="H45" s="318">
        <f t="shared" si="0"/>
        <v>0.99072469731673918</v>
      </c>
      <c r="I45" s="328">
        <v>3984423</v>
      </c>
      <c r="J45" s="328">
        <f t="shared" si="1"/>
        <v>3947466.2706568539</v>
      </c>
      <c r="K45" s="328">
        <v>3945267.9760000003</v>
      </c>
      <c r="L45" s="348">
        <f t="shared" si="6"/>
        <v>-5.568875086265912E-4</v>
      </c>
      <c r="M45" s="347">
        <f t="shared" si="5"/>
        <v>-4.5241981918762069E-3</v>
      </c>
      <c r="O45" s="199"/>
      <c r="P45" s="352"/>
      <c r="Q45" s="351"/>
      <c r="R45" s="61">
        <f t="shared" si="3"/>
        <v>0.99072469731673918</v>
      </c>
      <c r="S45" s="326">
        <v>0.99072469731673896</v>
      </c>
      <c r="T45" s="61">
        <f t="shared" si="4"/>
        <v>0</v>
      </c>
    </row>
    <row r="46" spans="1:20" customFormat="1" x14ac:dyDescent="0.2">
      <c r="A46" s="314">
        <v>2010</v>
      </c>
      <c r="B46" s="314">
        <v>1</v>
      </c>
      <c r="C46" s="329">
        <v>41.163158437279797</v>
      </c>
      <c r="D46" s="329">
        <v>244.20806310179955</v>
      </c>
      <c r="E46" s="330">
        <v>14.181354963699288</v>
      </c>
      <c r="F46" s="329">
        <v>198.49936229756966</v>
      </c>
      <c r="G46" s="329">
        <v>-5.7944353384287205E-4</v>
      </c>
      <c r="H46" s="318">
        <f t="shared" si="0"/>
        <v>1.2140399292591486</v>
      </c>
      <c r="I46" s="328">
        <v>3988092</v>
      </c>
      <c r="J46" s="328">
        <f t="shared" si="1"/>
        <v>4841702.9295589766</v>
      </c>
      <c r="K46" s="328">
        <v>5216442.7929999996</v>
      </c>
      <c r="L46" s="348">
        <f t="shared" si="6"/>
        <v>7.7398359398137995E-2</v>
      </c>
      <c r="M46" s="347">
        <f t="shared" si="5"/>
        <v>3.2576030973740139E-4</v>
      </c>
      <c r="O46" s="199"/>
      <c r="P46" s="352"/>
      <c r="Q46" s="351"/>
      <c r="R46" s="61">
        <f t="shared" si="3"/>
        <v>1.2140399292591486</v>
      </c>
      <c r="S46" s="326">
        <v>1.2140399292591499</v>
      </c>
      <c r="T46" s="61">
        <f t="shared" si="4"/>
        <v>0</v>
      </c>
    </row>
    <row r="47" spans="1:20" customFormat="1" x14ac:dyDescent="0.2">
      <c r="A47" s="314">
        <v>2010</v>
      </c>
      <c r="B47" s="314">
        <v>2</v>
      </c>
      <c r="C47" s="329">
        <v>13.102874477276822</v>
      </c>
      <c r="D47" s="329">
        <v>178.08323093129758</v>
      </c>
      <c r="E47" s="330">
        <v>14.275438489686895</v>
      </c>
      <c r="F47" s="329">
        <v>200.950053815042</v>
      </c>
      <c r="G47" s="329">
        <v>-1.77347100986496E-2</v>
      </c>
      <c r="H47" s="318">
        <f t="shared" si="0"/>
        <v>1.0368045851063872</v>
      </c>
      <c r="I47" s="328">
        <v>3996803</v>
      </c>
      <c r="J47" s="328">
        <f t="shared" si="1"/>
        <v>4143903.6761669638</v>
      </c>
      <c r="K47" s="328">
        <v>3987392.0829999996</v>
      </c>
      <c r="L47" s="348">
        <f t="shared" si="6"/>
        <v>-3.7769119506111282E-2</v>
      </c>
      <c r="M47" s="347">
        <f t="shared" si="5"/>
        <v>-7.5579328724452166E-3</v>
      </c>
      <c r="O47" s="199"/>
      <c r="P47" s="352"/>
      <c r="Q47" s="351"/>
      <c r="R47" s="61">
        <f t="shared" si="3"/>
        <v>1.0368045851063872</v>
      </c>
      <c r="S47" s="326">
        <v>1.0368045851063901</v>
      </c>
      <c r="T47" s="61">
        <f t="shared" si="4"/>
        <v>2.886579864025407E-15</v>
      </c>
    </row>
    <row r="48" spans="1:20" customFormat="1" x14ac:dyDescent="0.2">
      <c r="A48" s="314">
        <v>2010</v>
      </c>
      <c r="B48" s="314">
        <v>3</v>
      </c>
      <c r="C48" s="329">
        <v>11.282994310316695</v>
      </c>
      <c r="D48" s="329">
        <v>93.977881783469002</v>
      </c>
      <c r="E48" s="330">
        <v>14.358771524777794</v>
      </c>
      <c r="F48" s="329">
        <v>203.15161809710548</v>
      </c>
      <c r="G48" s="329">
        <v>1.0804670752985E-2</v>
      </c>
      <c r="H48" s="318">
        <f t="shared" si="0"/>
        <v>0.92942984273790519</v>
      </c>
      <c r="I48" s="328">
        <v>4002154</v>
      </c>
      <c r="J48" s="328">
        <f t="shared" si="1"/>
        <v>3719721.3628328783</v>
      </c>
      <c r="K48" s="328">
        <v>3850643.3329999996</v>
      </c>
      <c r="L48" s="348">
        <f t="shared" si="6"/>
        <v>3.5196714322551781E-2</v>
      </c>
      <c r="M48" s="347">
        <f t="shared" si="5"/>
        <v>-2.8111895672637741E-3</v>
      </c>
      <c r="O48" s="199"/>
      <c r="P48" s="352"/>
      <c r="Q48" s="351"/>
      <c r="R48" s="61">
        <f t="shared" si="3"/>
        <v>0.92942984273790519</v>
      </c>
      <c r="S48" s="326">
        <v>0.92942984273790497</v>
      </c>
      <c r="T48" s="61">
        <f t="shared" si="4"/>
        <v>0</v>
      </c>
    </row>
    <row r="49" spans="1:21" customFormat="1" x14ac:dyDescent="0.2">
      <c r="A49" s="314">
        <v>2010</v>
      </c>
      <c r="B49" s="314">
        <v>4</v>
      </c>
      <c r="C49" s="329">
        <v>52.234824377790694</v>
      </c>
      <c r="D49" s="329">
        <v>0</v>
      </c>
      <c r="E49" s="330">
        <v>14.43089549467981</v>
      </c>
      <c r="F49" s="329">
        <v>204.95556254154715</v>
      </c>
      <c r="G49" s="329">
        <v>-8.26437841384642E-3</v>
      </c>
      <c r="H49" s="318">
        <f t="shared" si="0"/>
        <v>0.8446059822327342</v>
      </c>
      <c r="I49" s="328">
        <v>4005428</v>
      </c>
      <c r="J49" s="328">
        <f t="shared" si="1"/>
        <v>3383008.4502024963</v>
      </c>
      <c r="K49" s="328">
        <v>3335505.3169999998</v>
      </c>
      <c r="L49" s="348">
        <f t="shared" si="6"/>
        <v>-1.404168328330746E-2</v>
      </c>
      <c r="M49" s="347">
        <f t="shared" si="5"/>
        <v>-3.4359364855685672E-3</v>
      </c>
      <c r="O49" s="199"/>
      <c r="P49" s="352"/>
      <c r="Q49" s="351"/>
      <c r="R49" s="61">
        <f t="shared" si="3"/>
        <v>0.8446059822327342</v>
      </c>
      <c r="S49" s="326">
        <v>0.84460598223273398</v>
      </c>
      <c r="T49" s="61">
        <f t="shared" si="4"/>
        <v>0</v>
      </c>
    </row>
    <row r="50" spans="1:21" customFormat="1" x14ac:dyDescent="0.2">
      <c r="A50" s="314">
        <v>2010</v>
      </c>
      <c r="B50" s="314">
        <v>5</v>
      </c>
      <c r="C50" s="329">
        <v>172.13560881606466</v>
      </c>
      <c r="D50" s="329">
        <v>0</v>
      </c>
      <c r="E50" s="330">
        <v>14.466322424342396</v>
      </c>
      <c r="F50" s="329">
        <v>206.31849197019153</v>
      </c>
      <c r="G50" s="329">
        <v>3.8217437339320699E-3</v>
      </c>
      <c r="H50" s="318">
        <f t="shared" si="0"/>
        <v>1.0970146451797747</v>
      </c>
      <c r="I50" s="328">
        <v>4006527</v>
      </c>
      <c r="J50" s="328">
        <f t="shared" si="1"/>
        <v>4395218.7953081867</v>
      </c>
      <c r="K50" s="328">
        <v>4299630.642</v>
      </c>
      <c r="L50" s="348">
        <f t="shared" si="6"/>
        <v>-2.1748212719290616E-2</v>
      </c>
      <c r="M50" s="347">
        <f t="shared" si="5"/>
        <v>-4.2112845637245671E-3</v>
      </c>
      <c r="O50" s="199"/>
      <c r="P50" s="352"/>
      <c r="Q50" s="351"/>
      <c r="R50" s="61">
        <f t="shared" si="3"/>
        <v>1.0970146451797747</v>
      </c>
      <c r="S50" s="326">
        <v>1.09701464517977</v>
      </c>
      <c r="T50" s="61">
        <f t="shared" si="4"/>
        <v>-4.6629367034256575E-15</v>
      </c>
    </row>
    <row r="51" spans="1:21" customFormat="1" x14ac:dyDescent="0.2">
      <c r="A51" s="314">
        <v>2010</v>
      </c>
      <c r="B51" s="314">
        <v>6</v>
      </c>
      <c r="C51" s="329">
        <v>306.47913620852484</v>
      </c>
      <c r="D51" s="329">
        <v>0</v>
      </c>
      <c r="E51" s="330">
        <v>14.477687348839938</v>
      </c>
      <c r="F51" s="329">
        <v>207.27129750049366</v>
      </c>
      <c r="G51" s="329">
        <v>3.8050879478344099E-3</v>
      </c>
      <c r="H51" s="318">
        <f t="shared" si="0"/>
        <v>1.3660433310592874</v>
      </c>
      <c r="I51" s="328">
        <v>4006189</v>
      </c>
      <c r="J51" s="328">
        <f t="shared" si="1"/>
        <v>5472627.7664130758</v>
      </c>
      <c r="K51" s="328">
        <v>5503337.7070000004</v>
      </c>
      <c r="L51" s="348">
        <f t="shared" si="6"/>
        <v>5.6115529682831955E-3</v>
      </c>
      <c r="M51" s="347">
        <f t="shared" si="5"/>
        <v>-2.2113901438344055E-3</v>
      </c>
      <c r="O51" s="199"/>
      <c r="P51" s="352"/>
      <c r="Q51" s="351"/>
      <c r="R51" s="61">
        <f t="shared" si="3"/>
        <v>1.3660433310592874</v>
      </c>
      <c r="S51" s="326">
        <v>1.3660433310592901</v>
      </c>
      <c r="T51" s="61">
        <f t="shared" si="4"/>
        <v>2.6645352591003757E-15</v>
      </c>
    </row>
    <row r="52" spans="1:21" customFormat="1" x14ac:dyDescent="0.2">
      <c r="A52" s="314">
        <v>2010</v>
      </c>
      <c r="B52" s="314">
        <v>7</v>
      </c>
      <c r="C52" s="329">
        <v>362.53252027494057</v>
      </c>
      <c r="D52" s="329">
        <v>0</v>
      </c>
      <c r="E52" s="330">
        <v>14.480236344821883</v>
      </c>
      <c r="F52" s="329">
        <v>207.97888083382693</v>
      </c>
      <c r="G52" s="329">
        <v>-2.1783927188450099E-3</v>
      </c>
      <c r="H52" s="318">
        <f t="shared" si="0"/>
        <v>1.4721266723349693</v>
      </c>
      <c r="I52" s="328">
        <v>4006320</v>
      </c>
      <c r="J52" s="328">
        <f t="shared" si="1"/>
        <v>5897810.5299090343</v>
      </c>
      <c r="K52" s="328">
        <v>5922255.4809999997</v>
      </c>
      <c r="L52" s="348">
        <f t="shared" si="6"/>
        <v>4.1447501521114649E-3</v>
      </c>
      <c r="M52" s="347">
        <f t="shared" si="5"/>
        <v>-3.5461662106001102E-3</v>
      </c>
      <c r="O52" s="199"/>
      <c r="P52" s="352"/>
      <c r="Q52" s="351"/>
      <c r="R52" s="61">
        <f t="shared" si="3"/>
        <v>1.4721266723349693</v>
      </c>
      <c r="S52" s="326">
        <v>1.47212667233497</v>
      </c>
      <c r="T52" s="61">
        <f t="shared" si="4"/>
        <v>0</v>
      </c>
      <c r="U52" s="118">
        <f t="shared" ref="U52:U115" si="7">T52/S52</f>
        <v>0</v>
      </c>
    </row>
    <row r="53" spans="1:21" customFormat="1" x14ac:dyDescent="0.2">
      <c r="A53" s="314">
        <v>2010</v>
      </c>
      <c r="B53" s="314">
        <v>8</v>
      </c>
      <c r="C53" s="329">
        <v>360.98017269149227</v>
      </c>
      <c r="D53" s="329">
        <v>0</v>
      </c>
      <c r="E53" s="330">
        <v>14.489360880038259</v>
      </c>
      <c r="F53" s="329">
        <v>208.66577128298184</v>
      </c>
      <c r="G53" s="329">
        <v>-7.4505225505649996E-4</v>
      </c>
      <c r="H53" s="318">
        <f t="shared" si="0"/>
        <v>1.4702772703224629</v>
      </c>
      <c r="I53" s="328">
        <v>4009524</v>
      </c>
      <c r="J53" s="328">
        <f t="shared" si="1"/>
        <v>5895112.0020124028</v>
      </c>
      <c r="K53" s="328">
        <v>5850882.0549999997</v>
      </c>
      <c r="L53" s="348">
        <f t="shared" si="6"/>
        <v>-7.5028170791843207E-3</v>
      </c>
      <c r="M53" s="347">
        <f t="shared" ref="M53:M84" si="8">AVERAGE(L42:L53)</f>
        <v>-1.3650187034773646E-3</v>
      </c>
      <c r="O53" s="199"/>
      <c r="P53" s="352"/>
      <c r="Q53" s="351"/>
      <c r="R53" s="61">
        <f t="shared" si="3"/>
        <v>1.4702772703224629</v>
      </c>
      <c r="S53" s="326">
        <v>1.47027727032246</v>
      </c>
      <c r="T53" s="61">
        <f t="shared" si="4"/>
        <v>-2.886579864025407E-15</v>
      </c>
      <c r="U53" s="118">
        <f t="shared" si="7"/>
        <v>-1.9632894572275642E-15</v>
      </c>
    </row>
    <row r="54" spans="1:21" customFormat="1" x14ac:dyDescent="0.2">
      <c r="A54" s="314">
        <v>2010</v>
      </c>
      <c r="B54" s="314">
        <v>9</v>
      </c>
      <c r="C54" s="329">
        <v>332.43282338075261</v>
      </c>
      <c r="D54" s="329">
        <v>0</v>
      </c>
      <c r="E54" s="330">
        <v>14.510403209373518</v>
      </c>
      <c r="F54" s="329">
        <v>209.50137503419126</v>
      </c>
      <c r="G54" s="329">
        <v>2.2364215748460498E-3</v>
      </c>
      <c r="H54" s="318">
        <f t="shared" si="0"/>
        <v>1.4160016534208848</v>
      </c>
      <c r="I54" s="328">
        <v>4007495</v>
      </c>
      <c r="J54" s="328">
        <f t="shared" si="1"/>
        <v>5674619.546075929</v>
      </c>
      <c r="K54" s="328">
        <v>5646214.682</v>
      </c>
      <c r="L54" s="348">
        <f t="shared" si="6"/>
        <v>-5.0055979692191777E-3</v>
      </c>
      <c r="M54" s="347">
        <f t="shared" si="8"/>
        <v>1.3774791762300823E-4</v>
      </c>
      <c r="O54" s="199"/>
      <c r="P54" s="352"/>
      <c r="Q54" s="351"/>
      <c r="R54" s="61">
        <f t="shared" si="3"/>
        <v>1.4160016534208848</v>
      </c>
      <c r="S54" s="326">
        <v>1.4160016534208799</v>
      </c>
      <c r="T54" s="61">
        <f t="shared" si="4"/>
        <v>-4.8849813083506888E-15</v>
      </c>
      <c r="U54" s="118">
        <f t="shared" si="7"/>
        <v>-3.4498415284679897E-15</v>
      </c>
    </row>
    <row r="55" spans="1:21" customFormat="1" x14ac:dyDescent="0.2">
      <c r="A55" s="314">
        <v>2010</v>
      </c>
      <c r="B55" s="314">
        <v>10</v>
      </c>
      <c r="C55" s="329">
        <v>245.92750343656391</v>
      </c>
      <c r="D55" s="329">
        <v>0</v>
      </c>
      <c r="E55" s="330">
        <v>14.545027619568753</v>
      </c>
      <c r="F55" s="329">
        <v>210.54531947863293</v>
      </c>
      <c r="G55" s="329">
        <v>9.2134656517606195E-4</v>
      </c>
      <c r="H55" s="318">
        <f t="shared" si="0"/>
        <v>1.2413873729498377</v>
      </c>
      <c r="I55" s="328">
        <v>4006475</v>
      </c>
      <c r="J55" s="328">
        <f t="shared" si="1"/>
        <v>4973587.4750392009</v>
      </c>
      <c r="K55" s="328">
        <v>4656524.523</v>
      </c>
      <c r="L55" s="348">
        <f t="shared" si="6"/>
        <v>-6.3749346649764504E-2</v>
      </c>
      <c r="M55" s="347">
        <f t="shared" si="8"/>
        <v>-3.9632610228970506E-3</v>
      </c>
      <c r="O55" s="199"/>
      <c r="P55" s="352"/>
      <c r="Q55" s="351"/>
      <c r="R55" s="61">
        <f t="shared" si="3"/>
        <v>1.2413873729498377</v>
      </c>
      <c r="S55" s="326">
        <v>1.2413873729498399</v>
      </c>
      <c r="T55" s="61">
        <f t="shared" si="4"/>
        <v>2.2204460492503131E-15</v>
      </c>
      <c r="U55" s="118">
        <f t="shared" si="7"/>
        <v>1.7886810335229932E-15</v>
      </c>
    </row>
    <row r="56" spans="1:21" customFormat="1" x14ac:dyDescent="0.2">
      <c r="A56" s="314">
        <v>2010</v>
      </c>
      <c r="B56" s="314">
        <v>11</v>
      </c>
      <c r="C56" s="329">
        <v>129.84331849407144</v>
      </c>
      <c r="D56" s="329">
        <v>0</v>
      </c>
      <c r="E56" s="330">
        <v>14.595680920554797</v>
      </c>
      <c r="F56" s="329">
        <v>211.80215190917181</v>
      </c>
      <c r="G56" s="329">
        <v>1.48539850165843E-2</v>
      </c>
      <c r="H56" s="318">
        <f t="shared" si="0"/>
        <v>1.0229088523824359</v>
      </c>
      <c r="I56" s="328">
        <v>4007538</v>
      </c>
      <c r="J56" s="328">
        <f t="shared" si="1"/>
        <v>4099346.0964590022</v>
      </c>
      <c r="K56" s="328">
        <v>3910018.7889999994</v>
      </c>
      <c r="L56" s="348">
        <f t="shared" si="6"/>
        <v>-4.6184758008732896E-2</v>
      </c>
      <c r="M56" s="347">
        <f t="shared" si="8"/>
        <v>-6.183920490262701E-3</v>
      </c>
      <c r="O56" s="199"/>
      <c r="P56" s="352"/>
      <c r="Q56" s="351"/>
      <c r="R56" s="61">
        <f t="shared" si="3"/>
        <v>1.0229088523824359</v>
      </c>
      <c r="S56" s="326">
        <v>1.0229088523824399</v>
      </c>
      <c r="T56" s="61">
        <f t="shared" si="4"/>
        <v>3.9968028886505635E-15</v>
      </c>
      <c r="U56" s="118">
        <f t="shared" si="7"/>
        <v>3.907291328393216E-15</v>
      </c>
    </row>
    <row r="57" spans="1:21" customFormat="1" x14ac:dyDescent="0.2">
      <c r="A57" s="314">
        <v>2010</v>
      </c>
      <c r="B57" s="314">
        <v>12</v>
      </c>
      <c r="C57" s="329">
        <v>40.889151389619983</v>
      </c>
      <c r="D57" s="329">
        <v>259.37015742394891</v>
      </c>
      <c r="E57" s="330">
        <v>14.645168527812169</v>
      </c>
      <c r="F57" s="329">
        <v>213.31267722423095</v>
      </c>
      <c r="G57" s="329">
        <v>6.15093040039016E-3</v>
      </c>
      <c r="H57" s="318">
        <f t="shared" si="0"/>
        <v>1.2452058017857239</v>
      </c>
      <c r="I57" s="328">
        <v>4009847</v>
      </c>
      <c r="J57" s="328">
        <f t="shared" si="1"/>
        <v>4993084.7486730795</v>
      </c>
      <c r="K57" s="328">
        <v>4163655.7940000007</v>
      </c>
      <c r="L57" s="348">
        <f t="shared" si="6"/>
        <v>-0.16611553707224791</v>
      </c>
      <c r="M57" s="347">
        <f t="shared" si="8"/>
        <v>-1.9980474620564476E-2</v>
      </c>
      <c r="O57" s="199"/>
      <c r="P57" s="352"/>
      <c r="Q57" s="351"/>
      <c r="R57" s="61">
        <f t="shared" si="3"/>
        <v>1.2452058017857239</v>
      </c>
      <c r="S57" s="326">
        <v>1.2452058017857199</v>
      </c>
      <c r="T57" s="61">
        <f t="shared" si="4"/>
        <v>-3.9968028886505635E-15</v>
      </c>
      <c r="U57" s="118">
        <f t="shared" si="7"/>
        <v>-3.2097528640798525E-15</v>
      </c>
    </row>
    <row r="58" spans="1:21" customFormat="1" x14ac:dyDescent="0.2">
      <c r="A58" s="314">
        <v>2011</v>
      </c>
      <c r="B58" s="314">
        <v>1</v>
      </c>
      <c r="C58" s="329">
        <v>8.6154087494013876</v>
      </c>
      <c r="D58" s="329">
        <v>112.81894074934806</v>
      </c>
      <c r="E58" s="330">
        <v>14.679788860056323</v>
      </c>
      <c r="F58" s="329">
        <v>215.21631611312264</v>
      </c>
      <c r="G58" s="329">
        <v>3.81142063538744E-2</v>
      </c>
      <c r="H58" s="318">
        <f t="shared" si="0"/>
        <v>0.98097320740758098</v>
      </c>
      <c r="I58" s="328">
        <v>4015002</v>
      </c>
      <c r="J58" s="328">
        <f t="shared" si="1"/>
        <v>3938609.3896878525</v>
      </c>
      <c r="K58" s="328">
        <v>4535157.375</v>
      </c>
      <c r="L58" s="348">
        <f t="shared" si="6"/>
        <v>0.15146157597502352</v>
      </c>
      <c r="M58" s="347">
        <f t="shared" si="8"/>
        <v>-1.3808539905824016E-2</v>
      </c>
      <c r="O58" s="199"/>
      <c r="P58" s="352"/>
      <c r="Q58" s="351"/>
      <c r="R58" s="61">
        <f t="shared" si="3"/>
        <v>0.98097320740758098</v>
      </c>
      <c r="S58" s="326">
        <v>0.98097320740758098</v>
      </c>
      <c r="T58" s="61">
        <f t="shared" si="4"/>
        <v>0</v>
      </c>
      <c r="U58" s="118">
        <f t="shared" si="7"/>
        <v>0</v>
      </c>
    </row>
    <row r="59" spans="1:21" customFormat="1" x14ac:dyDescent="0.2">
      <c r="A59" s="314">
        <v>2011</v>
      </c>
      <c r="B59" s="314">
        <v>2</v>
      </c>
      <c r="C59" s="329">
        <v>27.861935330576838</v>
      </c>
      <c r="D59" s="329">
        <v>34.557126023009936</v>
      </c>
      <c r="E59" s="330">
        <v>14.685780555207193</v>
      </c>
      <c r="F59" s="329">
        <v>217.68397552386833</v>
      </c>
      <c r="G59" s="329">
        <v>-3.5454881490869297E-2</v>
      </c>
      <c r="H59" s="318">
        <f t="shared" si="0"/>
        <v>0.82143300844207556</v>
      </c>
      <c r="I59" s="328">
        <v>4021384</v>
      </c>
      <c r="J59" s="328">
        <f t="shared" si="1"/>
        <v>3303297.5572208278</v>
      </c>
      <c r="K59" s="328">
        <v>3488608.6939999997</v>
      </c>
      <c r="L59" s="348">
        <f t="shared" si="6"/>
        <v>5.6098832626837236E-2</v>
      </c>
      <c r="M59" s="347">
        <f t="shared" si="8"/>
        <v>-5.9862105614116408E-3</v>
      </c>
      <c r="O59" s="199"/>
      <c r="P59" s="352"/>
      <c r="Q59" s="351"/>
      <c r="R59" s="61">
        <f t="shared" si="3"/>
        <v>0.82143300844207556</v>
      </c>
      <c r="S59" s="326">
        <v>0.82143300844207601</v>
      </c>
      <c r="T59" s="61">
        <f t="shared" si="4"/>
        <v>0</v>
      </c>
      <c r="U59" s="118">
        <f t="shared" si="7"/>
        <v>0</v>
      </c>
    </row>
    <row r="60" spans="1:21" customFormat="1" x14ac:dyDescent="0.2">
      <c r="A60" s="314">
        <v>2011</v>
      </c>
      <c r="B60" s="314">
        <v>3</v>
      </c>
      <c r="C60" s="329">
        <v>60.61893170849941</v>
      </c>
      <c r="D60" s="329">
        <v>11.431204681480956</v>
      </c>
      <c r="E60" s="330">
        <v>14.676309363049452</v>
      </c>
      <c r="F60" s="329">
        <v>220.69087110057941</v>
      </c>
      <c r="G60" s="329">
        <v>-2.01807884246108E-3</v>
      </c>
      <c r="H60" s="318">
        <f t="shared" si="0"/>
        <v>0.88242484603153615</v>
      </c>
      <c r="I60" s="328">
        <v>4027937</v>
      </c>
      <c r="J60" s="328">
        <f t="shared" si="1"/>
        <v>3554351.6870497274</v>
      </c>
      <c r="K60" s="328">
        <v>3412863.4729999998</v>
      </c>
      <c r="L60" s="348">
        <f t="shared" si="6"/>
        <v>-3.9807038387686733E-2</v>
      </c>
      <c r="M60" s="347">
        <f t="shared" si="8"/>
        <v>-1.223652328726485E-2</v>
      </c>
      <c r="O60" s="199"/>
      <c r="P60" s="352"/>
      <c r="Q60" s="351"/>
      <c r="R60" s="61">
        <f t="shared" si="3"/>
        <v>0.88242484603153615</v>
      </c>
      <c r="S60" s="326">
        <v>0.88242484603153604</v>
      </c>
      <c r="T60" s="61">
        <f t="shared" si="4"/>
        <v>0</v>
      </c>
      <c r="U60" s="118">
        <f t="shared" si="7"/>
        <v>0</v>
      </c>
    </row>
    <row r="61" spans="1:21" customFormat="1" x14ac:dyDescent="0.2">
      <c r="A61" s="314">
        <v>2011</v>
      </c>
      <c r="B61" s="314">
        <v>4</v>
      </c>
      <c r="C61" s="329">
        <v>134.68904443938953</v>
      </c>
      <c r="D61" s="329">
        <v>0</v>
      </c>
      <c r="E61" s="330">
        <v>14.668121056406683</v>
      </c>
      <c r="F61" s="329">
        <v>224.15506554502937</v>
      </c>
      <c r="G61" s="329">
        <v>7.0541353935025296E-3</v>
      </c>
      <c r="H61" s="318">
        <f t="shared" si="0"/>
        <v>1.0201184701755257</v>
      </c>
      <c r="I61" s="328">
        <v>4030950</v>
      </c>
      <c r="J61" s="328">
        <f t="shared" si="1"/>
        <v>4112046.5473540355</v>
      </c>
      <c r="K61" s="328">
        <v>4182618.1679999996</v>
      </c>
      <c r="L61" s="348">
        <f t="shared" si="6"/>
        <v>1.7162164832831062E-2</v>
      </c>
      <c r="M61" s="347">
        <f t="shared" si="8"/>
        <v>-9.6362026109199726E-3</v>
      </c>
      <c r="O61" s="199"/>
      <c r="P61" s="352"/>
      <c r="Q61" s="351"/>
      <c r="R61" s="61">
        <f t="shared" si="3"/>
        <v>1.0201184701755257</v>
      </c>
      <c r="S61" s="326">
        <v>1.0201184701755299</v>
      </c>
      <c r="T61" s="61">
        <f t="shared" si="4"/>
        <v>4.2188474935755949E-15</v>
      </c>
      <c r="U61" s="118">
        <f t="shared" si="7"/>
        <v>4.1356446500274281E-15</v>
      </c>
    </row>
    <row r="62" spans="1:21" customFormat="1" x14ac:dyDescent="0.2">
      <c r="A62" s="314">
        <v>2011</v>
      </c>
      <c r="B62" s="314">
        <v>5</v>
      </c>
      <c r="C62" s="329">
        <v>216.3394553712771</v>
      </c>
      <c r="D62" s="329">
        <v>0</v>
      </c>
      <c r="E62" s="330">
        <v>14.669334949768803</v>
      </c>
      <c r="F62" s="329">
        <v>227.78954962880377</v>
      </c>
      <c r="G62" s="329">
        <v>-4.6644670160880296E-3</v>
      </c>
      <c r="H62" s="318">
        <f t="shared" si="0"/>
        <v>1.1703347668459494</v>
      </c>
      <c r="I62" s="328">
        <v>4029779</v>
      </c>
      <c r="J62" s="328">
        <f t="shared" si="1"/>
        <v>4716190.4664057028</v>
      </c>
      <c r="K62" s="328">
        <v>4641773.0640000002</v>
      </c>
      <c r="L62" s="348">
        <f t="shared" si="6"/>
        <v>-1.5779134226191927E-2</v>
      </c>
      <c r="M62" s="347">
        <f t="shared" si="8"/>
        <v>-9.1387794031617484E-3</v>
      </c>
      <c r="O62" s="199"/>
      <c r="P62" s="352"/>
      <c r="Q62" s="351"/>
      <c r="R62" s="61">
        <f t="shared" si="3"/>
        <v>1.1703347668459494</v>
      </c>
      <c r="S62" s="326">
        <v>1.1703347668459501</v>
      </c>
      <c r="T62" s="61">
        <f t="shared" si="4"/>
        <v>0</v>
      </c>
      <c r="U62" s="118">
        <f t="shared" si="7"/>
        <v>0</v>
      </c>
    </row>
    <row r="63" spans="1:21" customFormat="1" x14ac:dyDescent="0.2">
      <c r="A63" s="314">
        <v>2011</v>
      </c>
      <c r="B63" s="314">
        <v>6</v>
      </c>
      <c r="C63" s="329">
        <v>273.43219901485907</v>
      </c>
      <c r="D63" s="329">
        <v>0</v>
      </c>
      <c r="E63" s="330">
        <v>14.675705435483918</v>
      </c>
      <c r="F63" s="329">
        <v>231.3412481721966</v>
      </c>
      <c r="G63" s="329">
        <v>4.3928513561473101E-3</v>
      </c>
      <c r="H63" s="318">
        <f t="shared" si="0"/>
        <v>1.2922305357040751</v>
      </c>
      <c r="I63" s="328">
        <v>4028663</v>
      </c>
      <c r="J63" s="328">
        <f t="shared" si="1"/>
        <v>5205961.3466611858</v>
      </c>
      <c r="K63" s="328">
        <v>5379683.6359999999</v>
      </c>
      <c r="L63" s="348">
        <f t="shared" si="6"/>
        <v>3.3369876910482654E-2</v>
      </c>
      <c r="M63" s="347">
        <f t="shared" si="8"/>
        <v>-6.8255857413117944E-3</v>
      </c>
      <c r="O63" s="199"/>
      <c r="P63" s="352"/>
      <c r="Q63" s="351"/>
      <c r="R63" s="61">
        <f t="shared" si="3"/>
        <v>1.2922305357040751</v>
      </c>
      <c r="S63" s="326">
        <v>1.29223053570408</v>
      </c>
      <c r="T63" s="61">
        <f t="shared" si="4"/>
        <v>4.8849813083506888E-15</v>
      </c>
      <c r="U63" s="118">
        <f t="shared" si="7"/>
        <v>3.7802707592643873E-15</v>
      </c>
    </row>
    <row r="64" spans="1:21" customFormat="1" x14ac:dyDescent="0.2">
      <c r="A64" s="314">
        <v>2011</v>
      </c>
      <c r="B64" s="314">
        <v>7</v>
      </c>
      <c r="C64" s="329">
        <v>330.18548878627678</v>
      </c>
      <c r="D64" s="329">
        <v>0</v>
      </c>
      <c r="E64" s="330">
        <v>14.671710906721183</v>
      </c>
      <c r="F64" s="329">
        <v>234.62460928330495</v>
      </c>
      <c r="G64" s="329">
        <v>-9.0234219052618397E-3</v>
      </c>
      <c r="H64" s="318">
        <f t="shared" si="0"/>
        <v>1.3909180050266339</v>
      </c>
      <c r="I64" s="328">
        <v>4028593</v>
      </c>
      <c r="J64" s="328">
        <f t="shared" si="1"/>
        <v>5603442.5386242624</v>
      </c>
      <c r="K64" s="328">
        <v>5462625.2979999995</v>
      </c>
      <c r="L64" s="348">
        <f t="shared" si="6"/>
        <v>-2.5130487134224389E-2</v>
      </c>
      <c r="M64" s="347">
        <f t="shared" si="8"/>
        <v>-9.265188848506448E-3</v>
      </c>
      <c r="O64" s="199"/>
      <c r="P64" s="352"/>
      <c r="Q64" s="351"/>
      <c r="R64" s="61">
        <f t="shared" si="3"/>
        <v>1.3909180050266339</v>
      </c>
      <c r="S64" s="326">
        <v>1.3909180050266301</v>
      </c>
      <c r="T64" s="61">
        <f t="shared" si="4"/>
        <v>-3.7747582837255322E-15</v>
      </c>
      <c r="U64" s="118">
        <f t="shared" si="7"/>
        <v>-2.7138611119303628E-15</v>
      </c>
    </row>
    <row r="65" spans="1:21" customFormat="1" x14ac:dyDescent="0.2">
      <c r="A65" s="314">
        <v>2011</v>
      </c>
      <c r="B65" s="314">
        <v>8</v>
      </c>
      <c r="C65" s="329">
        <v>349.09781598685487</v>
      </c>
      <c r="D65" s="329">
        <v>0</v>
      </c>
      <c r="E65" s="330">
        <v>14.649317175121505</v>
      </c>
      <c r="F65" s="329">
        <v>237.50522188010632</v>
      </c>
      <c r="G65" s="329">
        <v>8.3517976619011895E-3</v>
      </c>
      <c r="H65" s="318">
        <f t="shared" si="0"/>
        <v>1.4444088931452606</v>
      </c>
      <c r="I65" s="328">
        <v>4028766</v>
      </c>
      <c r="J65" s="328">
        <f t="shared" si="1"/>
        <v>5819185.4388012588</v>
      </c>
      <c r="K65" s="328">
        <v>5792965.8959999997</v>
      </c>
      <c r="L65" s="348">
        <f t="shared" si="6"/>
        <v>-4.505706696753764E-3</v>
      </c>
      <c r="M65" s="347">
        <f t="shared" si="8"/>
        <v>-9.0154296499705688E-3</v>
      </c>
      <c r="O65" s="199"/>
      <c r="P65" s="352"/>
      <c r="Q65" s="351"/>
      <c r="R65" s="61">
        <f t="shared" si="3"/>
        <v>1.4444088931452606</v>
      </c>
      <c r="S65" s="326">
        <v>1.4444088931452601</v>
      </c>
      <c r="T65" s="61">
        <f t="shared" si="4"/>
        <v>0</v>
      </c>
      <c r="U65" s="118">
        <f t="shared" si="7"/>
        <v>0</v>
      </c>
    </row>
    <row r="66" spans="1:21" customFormat="1" x14ac:dyDescent="0.2">
      <c r="A66" s="314">
        <v>2011</v>
      </c>
      <c r="B66" s="314">
        <v>9</v>
      </c>
      <c r="C66" s="329">
        <v>320.51801230541736</v>
      </c>
      <c r="D66" s="329">
        <v>0</v>
      </c>
      <c r="E66" s="330">
        <v>14.625412646177196</v>
      </c>
      <c r="F66" s="329">
        <v>239.94186621908452</v>
      </c>
      <c r="G66" s="329">
        <v>-3.5013823216245598E-4</v>
      </c>
      <c r="H66" s="318">
        <f t="shared" si="0"/>
        <v>1.3768082903424292</v>
      </c>
      <c r="I66" s="328">
        <v>4024718</v>
      </c>
      <c r="J66" s="328">
        <f t="shared" si="1"/>
        <v>5541265.1086904015</v>
      </c>
      <c r="K66" s="328">
        <v>5823651.9369999999</v>
      </c>
      <c r="L66" s="348">
        <f t="shared" si="6"/>
        <v>5.096071434422611E-2</v>
      </c>
      <c r="M66" s="347">
        <f t="shared" si="8"/>
        <v>-4.3515702905167946E-3</v>
      </c>
      <c r="O66" s="199"/>
      <c r="P66" s="352"/>
      <c r="Q66" s="351"/>
      <c r="R66" s="61">
        <f t="shared" si="3"/>
        <v>1.3768082903424292</v>
      </c>
      <c r="S66" s="326">
        <v>1.3768082903424299</v>
      </c>
      <c r="T66" s="61">
        <f t="shared" si="4"/>
        <v>0</v>
      </c>
      <c r="U66" s="118">
        <f t="shared" si="7"/>
        <v>0</v>
      </c>
    </row>
    <row r="67" spans="1:21" customFormat="1" x14ac:dyDescent="0.2">
      <c r="A67" s="314">
        <v>2011</v>
      </c>
      <c r="B67" s="314">
        <v>10</v>
      </c>
      <c r="C67" s="329">
        <v>230.08633038290048</v>
      </c>
      <c r="D67" s="329">
        <v>0</v>
      </c>
      <c r="E67" s="330">
        <v>14.623041869349516</v>
      </c>
      <c r="F67" s="329">
        <v>241.99547733020117</v>
      </c>
      <c r="G67" s="329">
        <v>-1.3258123434888301E-2</v>
      </c>
      <c r="H67" s="318">
        <f t="shared" si="0"/>
        <v>1.1815821862635578</v>
      </c>
      <c r="I67" s="328">
        <v>4025416</v>
      </c>
      <c r="J67" s="328">
        <f t="shared" si="1"/>
        <v>4756359.8379003061</v>
      </c>
      <c r="K67" s="328">
        <v>4694929.7560000001</v>
      </c>
      <c r="L67" s="348">
        <f t="shared" si="6"/>
        <v>-1.291535627956697E-2</v>
      </c>
      <c r="M67" s="347">
        <f t="shared" si="8"/>
        <v>-1.1540442633366695E-4</v>
      </c>
      <c r="O67" s="199"/>
      <c r="P67" s="352"/>
      <c r="Q67" s="351"/>
      <c r="R67" s="61">
        <f t="shared" si="3"/>
        <v>1.1815821862635578</v>
      </c>
      <c r="S67" s="326">
        <v>1.18158218626356</v>
      </c>
      <c r="T67" s="61">
        <f t="shared" si="4"/>
        <v>2.2204460492503131E-15</v>
      </c>
      <c r="U67" s="118">
        <f t="shared" si="7"/>
        <v>1.8792142223063501E-15</v>
      </c>
    </row>
    <row r="68" spans="1:21" customFormat="1" x14ac:dyDescent="0.2">
      <c r="A68" s="314">
        <v>2011</v>
      </c>
      <c r="B68" s="314">
        <v>11</v>
      </c>
      <c r="C68" s="329">
        <v>121.45368437922727</v>
      </c>
      <c r="D68" s="329">
        <v>0</v>
      </c>
      <c r="E68" s="330">
        <v>14.658724715890006</v>
      </c>
      <c r="F68" s="329">
        <v>243.75450107711535</v>
      </c>
      <c r="G68" s="329">
        <v>5.4159566363869401E-3</v>
      </c>
      <c r="H68" s="318">
        <f t="shared" si="0"/>
        <v>0.98227246403326074</v>
      </c>
      <c r="I68" s="328">
        <v>4027556</v>
      </c>
      <c r="J68" s="328">
        <f t="shared" si="1"/>
        <v>3956157.3561519436</v>
      </c>
      <c r="K68" s="328">
        <v>3596927.3229999999</v>
      </c>
      <c r="L68" s="348">
        <f t="shared" si="6"/>
        <v>-9.0802766627401721E-2</v>
      </c>
      <c r="M68" s="347">
        <f t="shared" si="8"/>
        <v>-3.8335718112227357E-3</v>
      </c>
      <c r="P68" s="352"/>
      <c r="Q68" s="351"/>
      <c r="R68" s="61">
        <f t="shared" si="3"/>
        <v>0.98227246403326074</v>
      </c>
      <c r="S68" s="326">
        <v>0.98227246403326096</v>
      </c>
      <c r="T68" s="61">
        <f t="shared" si="4"/>
        <v>0</v>
      </c>
      <c r="U68" s="118">
        <f t="shared" si="7"/>
        <v>0</v>
      </c>
    </row>
    <row r="69" spans="1:21" customFormat="1" x14ac:dyDescent="0.2">
      <c r="A69" s="314">
        <v>2011</v>
      </c>
      <c r="B69" s="314">
        <v>12</v>
      </c>
      <c r="C69" s="329">
        <v>64.654902681649801</v>
      </c>
      <c r="D69" s="329">
        <v>17.248774217548025</v>
      </c>
      <c r="E69" s="330">
        <v>14.717219736232003</v>
      </c>
      <c r="F69" s="329">
        <v>245.24422371733704</v>
      </c>
      <c r="G69" s="329">
        <v>1.59100340811563E-2</v>
      </c>
      <c r="H69" s="318">
        <f t="shared" si="0"/>
        <v>0.90643644794344569</v>
      </c>
      <c r="I69" s="328">
        <v>4032352</v>
      </c>
      <c r="J69" s="328">
        <f t="shared" si="1"/>
        <v>3655070.8237376492</v>
      </c>
      <c r="K69" s="328">
        <v>3630694.0980000002</v>
      </c>
      <c r="L69" s="348">
        <f t="shared" si="6"/>
        <v>-6.6692895741816693E-3</v>
      </c>
      <c r="M69" s="347">
        <f t="shared" si="8"/>
        <v>9.4536154802827843E-3</v>
      </c>
      <c r="P69" s="352"/>
      <c r="Q69" s="351"/>
      <c r="R69" s="61">
        <f t="shared" si="3"/>
        <v>0.90643644794344569</v>
      </c>
      <c r="S69" s="326">
        <v>0.90643644794344602</v>
      </c>
      <c r="T69" s="61">
        <f t="shared" si="4"/>
        <v>0</v>
      </c>
      <c r="U69" s="118">
        <f t="shared" si="7"/>
        <v>0</v>
      </c>
    </row>
    <row r="70" spans="1:21" customFormat="1" x14ac:dyDescent="0.2">
      <c r="A70" s="314">
        <v>2012</v>
      </c>
      <c r="B70" s="314">
        <v>1</v>
      </c>
      <c r="C70" s="329">
        <v>37.516490647721632</v>
      </c>
      <c r="D70" s="329">
        <v>76.79532457691009</v>
      </c>
      <c r="E70" s="330">
        <v>14.783321992047103</v>
      </c>
      <c r="F70" s="329">
        <v>246.3523626062287</v>
      </c>
      <c r="G70" s="329">
        <v>-1.87340524525892E-3</v>
      </c>
      <c r="H70" s="318">
        <f t="shared" si="0"/>
        <v>0.92882762902585647</v>
      </c>
      <c r="I70" s="328">
        <v>4037796</v>
      </c>
      <c r="J70" s="328">
        <f t="shared" si="1"/>
        <v>3750416.4851700873</v>
      </c>
      <c r="K70" s="328">
        <v>4000847.4709999999</v>
      </c>
      <c r="L70" s="348">
        <f t="shared" si="6"/>
        <v>6.6774180099774982E-2</v>
      </c>
      <c r="M70" s="347">
        <f t="shared" si="8"/>
        <v>2.3963324906787395E-3</v>
      </c>
      <c r="P70" s="352"/>
      <c r="Q70" s="351"/>
      <c r="R70" s="61">
        <f t="shared" si="3"/>
        <v>0.92882762902585647</v>
      </c>
      <c r="S70" s="326">
        <v>0.92882762902585603</v>
      </c>
      <c r="T70" s="61">
        <f t="shared" si="4"/>
        <v>0</v>
      </c>
      <c r="U70" s="118">
        <f t="shared" si="7"/>
        <v>0</v>
      </c>
    </row>
    <row r="71" spans="1:21" customFormat="1" x14ac:dyDescent="0.2">
      <c r="A71" s="314">
        <v>2012</v>
      </c>
      <c r="B71" s="314">
        <v>2</v>
      </c>
      <c r="C71" s="329">
        <v>38.587606712426023</v>
      </c>
      <c r="D71" s="329">
        <v>25.574091849515369</v>
      </c>
      <c r="E71" s="330">
        <v>14.836275538617013</v>
      </c>
      <c r="F71" s="329">
        <v>246.90560464835877</v>
      </c>
      <c r="G71" s="329">
        <v>-1.14227093742565E-2</v>
      </c>
      <c r="H71" s="318">
        <f t="shared" si="0"/>
        <v>0.84129509056797058</v>
      </c>
      <c r="I71" s="328">
        <v>4043285</v>
      </c>
      <c r="J71" s="328">
        <f t="shared" si="1"/>
        <v>3401595.8202671171</v>
      </c>
      <c r="K71" s="328">
        <v>3390701.44</v>
      </c>
      <c r="L71" s="348">
        <f t="shared" si="6"/>
        <v>-3.2027262622463804E-3</v>
      </c>
      <c r="M71" s="347">
        <f t="shared" si="8"/>
        <v>-2.5454640834115618E-3</v>
      </c>
      <c r="P71" s="352"/>
      <c r="Q71" s="351"/>
      <c r="R71" s="61">
        <f t="shared" si="3"/>
        <v>0.84129509056797058</v>
      </c>
      <c r="S71" s="326">
        <v>0.84129509056797103</v>
      </c>
      <c r="T71" s="61">
        <f t="shared" si="4"/>
        <v>0</v>
      </c>
      <c r="U71" s="118">
        <f t="shared" si="7"/>
        <v>0</v>
      </c>
    </row>
    <row r="72" spans="1:21" customFormat="1" x14ac:dyDescent="0.2">
      <c r="A72" s="314">
        <v>2012</v>
      </c>
      <c r="B72" s="314">
        <v>3</v>
      </c>
      <c r="C72" s="329">
        <v>69.651034158620945</v>
      </c>
      <c r="D72" s="329">
        <v>3.0671707478003256</v>
      </c>
      <c r="E72" s="330">
        <v>14.862618335649529</v>
      </c>
      <c r="F72" s="329">
        <v>246.92204466348377</v>
      </c>
      <c r="G72" s="329">
        <v>2.6809747787313E-3</v>
      </c>
      <c r="H72" s="318">
        <f t="shared" si="0"/>
        <v>0.88262349617113378</v>
      </c>
      <c r="I72" s="328">
        <v>4051099</v>
      </c>
      <c r="J72" s="328">
        <f t="shared" si="1"/>
        <v>3575595.1627153838</v>
      </c>
      <c r="K72" s="328">
        <v>3701820.5419999999</v>
      </c>
      <c r="L72" s="348">
        <f t="shared" si="6"/>
        <v>3.5301921369855993E-2</v>
      </c>
      <c r="M72" s="347">
        <f t="shared" si="8"/>
        <v>3.7136158963836652E-3</v>
      </c>
      <c r="P72" s="352"/>
      <c r="Q72" s="351"/>
      <c r="R72" s="61">
        <f t="shared" si="3"/>
        <v>0.88262349617113378</v>
      </c>
      <c r="S72" s="326">
        <v>0.882623496171134</v>
      </c>
      <c r="T72" s="61">
        <f t="shared" si="4"/>
        <v>0</v>
      </c>
      <c r="U72" s="118">
        <f t="shared" si="7"/>
        <v>0</v>
      </c>
    </row>
    <row r="73" spans="1:21" customFormat="1" x14ac:dyDescent="0.2">
      <c r="A73" s="314">
        <v>2012</v>
      </c>
      <c r="B73" s="314">
        <v>4</v>
      </c>
      <c r="C73" s="329">
        <v>97.845690924664666</v>
      </c>
      <c r="D73" s="329">
        <v>0</v>
      </c>
      <c r="E73" s="330">
        <v>14.85784738229974</v>
      </c>
      <c r="F73" s="329">
        <v>246.49785021903378</v>
      </c>
      <c r="G73" s="329">
        <v>-6.4263873343184397E-3</v>
      </c>
      <c r="H73" s="318">
        <f t="shared" si="0"/>
        <v>0.92531750977490357</v>
      </c>
      <c r="I73" s="328">
        <v>4053654</v>
      </c>
      <c r="J73" s="328">
        <f t="shared" si="1"/>
        <v>3750917.0247690771</v>
      </c>
      <c r="K73" s="328">
        <v>4090949.5469999998</v>
      </c>
      <c r="L73" s="348">
        <f t="shared" si="6"/>
        <v>9.065317094073988E-2</v>
      </c>
      <c r="M73" s="347">
        <f t="shared" si="8"/>
        <v>9.8378664053760667E-3</v>
      </c>
      <c r="P73" s="352"/>
      <c r="Q73" s="351"/>
      <c r="R73" s="61">
        <f t="shared" si="3"/>
        <v>0.92531750977490357</v>
      </c>
      <c r="S73" s="326">
        <v>0.92531750977490401</v>
      </c>
      <c r="T73" s="61">
        <f t="shared" si="4"/>
        <v>0</v>
      </c>
      <c r="U73" s="118">
        <f t="shared" si="7"/>
        <v>0</v>
      </c>
    </row>
    <row r="74" spans="1:21" customFormat="1" x14ac:dyDescent="0.2">
      <c r="A74" s="314">
        <v>2012</v>
      </c>
      <c r="B74" s="314">
        <v>5</v>
      </c>
      <c r="C74" s="329">
        <v>154.25288689906637</v>
      </c>
      <c r="D74" s="329">
        <v>0</v>
      </c>
      <c r="E74" s="330">
        <v>14.820659039076585</v>
      </c>
      <c r="F74" s="329">
        <v>245.92980269862335</v>
      </c>
      <c r="G74" s="329">
        <v>-1.4709709485722301E-2</v>
      </c>
      <c r="H74" s="318">
        <f t="shared" ref="H74:H137" si="9">+($B$2+($B$3*C74)+($B$4*D74)+($B$5*E74)+($B$6*F74)+G74)</f>
        <v>1.0297221035146531</v>
      </c>
      <c r="I74" s="328">
        <v>4052782</v>
      </c>
      <c r="J74" s="328">
        <f t="shared" ref="J74:J137" si="10">H74*I74</f>
        <v>4173239.206126323</v>
      </c>
      <c r="K74" s="328">
        <v>4194019.9430000004</v>
      </c>
      <c r="L74" s="348">
        <f t="shared" ref="L74:L100" si="11">(K74/J74)-1</f>
        <v>4.9795221043575921E-3</v>
      </c>
      <c r="M74" s="347">
        <f t="shared" si="8"/>
        <v>1.1567754432921859E-2</v>
      </c>
      <c r="P74" s="352"/>
      <c r="Q74" s="351"/>
      <c r="R74" s="61">
        <f t="shared" ref="R74:R137" si="12">H74</f>
        <v>1.0297221035146531</v>
      </c>
      <c r="S74" s="326">
        <v>1.02972210351465</v>
      </c>
      <c r="T74" s="61">
        <f t="shared" ref="T74:T137" si="13">S74-R74</f>
        <v>-3.1086244689504383E-15</v>
      </c>
      <c r="U74" s="118">
        <f t="shared" si="7"/>
        <v>-3.0188965142537715E-15</v>
      </c>
    </row>
    <row r="75" spans="1:21" customFormat="1" x14ac:dyDescent="0.2">
      <c r="A75" s="314">
        <v>2012</v>
      </c>
      <c r="B75" s="314">
        <v>6</v>
      </c>
      <c r="C75" s="329">
        <v>239.2541403682697</v>
      </c>
      <c r="D75" s="329">
        <v>0</v>
      </c>
      <c r="E75" s="330">
        <v>14.800903731642469</v>
      </c>
      <c r="F75" s="329">
        <v>245.4522565806835</v>
      </c>
      <c r="G75" s="329">
        <v>1.8197442594443101E-3</v>
      </c>
      <c r="H75" s="318">
        <f t="shared" si="9"/>
        <v>1.2165254774153567</v>
      </c>
      <c r="I75" s="328">
        <v>4051323</v>
      </c>
      <c r="J75" s="328">
        <f t="shared" si="10"/>
        <v>4928537.6467388151</v>
      </c>
      <c r="K75" s="328">
        <v>5175282.5779999997</v>
      </c>
      <c r="L75" s="348">
        <f t="shared" si="11"/>
        <v>5.0064532108110127E-2</v>
      </c>
      <c r="M75" s="347">
        <f t="shared" si="8"/>
        <v>1.2958975699390815E-2</v>
      </c>
      <c r="P75" s="352"/>
      <c r="Q75" s="351"/>
      <c r="R75" s="61">
        <f t="shared" si="12"/>
        <v>1.2165254774153567</v>
      </c>
      <c r="S75" s="326">
        <v>1.21652547741536</v>
      </c>
      <c r="T75" s="61">
        <f t="shared" si="13"/>
        <v>3.3306690738754696E-15</v>
      </c>
      <c r="U75" s="118">
        <f t="shared" si="7"/>
        <v>2.7378539419921039E-15</v>
      </c>
    </row>
    <row r="76" spans="1:21" customFormat="1" x14ac:dyDescent="0.2">
      <c r="A76" s="314">
        <v>2012</v>
      </c>
      <c r="B76" s="314">
        <v>7</v>
      </c>
      <c r="C76" s="329">
        <v>299.0818308762889</v>
      </c>
      <c r="D76" s="329">
        <v>0</v>
      </c>
      <c r="E76" s="330">
        <v>14.859377809249926</v>
      </c>
      <c r="F76" s="329">
        <v>245.1948399140168</v>
      </c>
      <c r="G76" s="329">
        <v>-1.19119579442475E-2</v>
      </c>
      <c r="H76" s="318">
        <f t="shared" si="9"/>
        <v>1.3238898512343797</v>
      </c>
      <c r="I76" s="328">
        <v>4052570</v>
      </c>
      <c r="J76" s="328">
        <f t="shared" si="10"/>
        <v>5365156.29441691</v>
      </c>
      <c r="K76" s="328">
        <v>5521777.0530000003</v>
      </c>
      <c r="L76" s="348">
        <f t="shared" si="11"/>
        <v>2.9192208015649701E-2</v>
      </c>
      <c r="M76" s="347">
        <f t="shared" si="8"/>
        <v>1.7485866961880325E-2</v>
      </c>
      <c r="P76" s="352"/>
      <c r="Q76" s="351"/>
      <c r="R76" s="61">
        <f t="shared" si="12"/>
        <v>1.3238898512343797</v>
      </c>
      <c r="S76" s="326">
        <v>1.32388985123438</v>
      </c>
      <c r="T76" s="61">
        <f t="shared" si="13"/>
        <v>0</v>
      </c>
      <c r="U76" s="118">
        <f t="shared" si="7"/>
        <v>0</v>
      </c>
    </row>
    <row r="77" spans="1:21" customFormat="1" x14ac:dyDescent="0.2">
      <c r="A77" s="314">
        <v>2012</v>
      </c>
      <c r="B77" s="314">
        <v>8</v>
      </c>
      <c r="C77" s="329">
        <v>322.05757449668442</v>
      </c>
      <c r="D77" s="329">
        <v>0</v>
      </c>
      <c r="E77" s="330">
        <v>15.033018206732383</v>
      </c>
      <c r="F77" s="329">
        <v>245.20338867475689</v>
      </c>
      <c r="G77" s="329">
        <v>-5.0772787497450596E-3</v>
      </c>
      <c r="H77" s="318">
        <f t="shared" si="9"/>
        <v>1.3798672289205289</v>
      </c>
      <c r="I77" s="328">
        <v>4054570</v>
      </c>
      <c r="J77" s="328">
        <f t="shared" si="10"/>
        <v>5594768.2703643087</v>
      </c>
      <c r="K77" s="328">
        <v>5763728.2009999994</v>
      </c>
      <c r="L77" s="348">
        <f t="shared" si="11"/>
        <v>3.019962980963431E-2</v>
      </c>
      <c r="M77" s="347">
        <f t="shared" si="8"/>
        <v>2.0377978337412662E-2</v>
      </c>
      <c r="P77" s="352"/>
      <c r="Q77" s="351"/>
      <c r="R77" s="61">
        <f t="shared" si="12"/>
        <v>1.3798672289205289</v>
      </c>
      <c r="S77" s="326">
        <v>1.37986722892053</v>
      </c>
      <c r="T77" s="61">
        <f t="shared" si="13"/>
        <v>0</v>
      </c>
      <c r="U77" s="118">
        <f t="shared" si="7"/>
        <v>0</v>
      </c>
    </row>
    <row r="78" spans="1:21" customFormat="1" x14ac:dyDescent="0.2">
      <c r="A78" s="314">
        <v>2012</v>
      </c>
      <c r="B78" s="314">
        <v>9</v>
      </c>
      <c r="C78" s="329">
        <v>298.45697256926132</v>
      </c>
      <c r="D78" s="329">
        <v>0</v>
      </c>
      <c r="E78" s="330">
        <v>15.231109816042805</v>
      </c>
      <c r="F78" s="329">
        <v>245.43614970962426</v>
      </c>
      <c r="G78" s="329">
        <v>-6.9495718565433197E-3</v>
      </c>
      <c r="H78" s="318">
        <f t="shared" si="9"/>
        <v>1.3340968512830673</v>
      </c>
      <c r="I78" s="328">
        <v>4053644</v>
      </c>
      <c r="J78" s="328">
        <f t="shared" si="10"/>
        <v>5407953.6966224983</v>
      </c>
      <c r="K78" s="328">
        <v>5422319.6639999999</v>
      </c>
      <c r="L78" s="348">
        <f t="shared" si="11"/>
        <v>2.6564516235547675E-3</v>
      </c>
      <c r="M78" s="347">
        <f t="shared" si="8"/>
        <v>1.6352623110690051E-2</v>
      </c>
      <c r="P78" s="352"/>
      <c r="Q78" s="351"/>
      <c r="R78" s="61">
        <f t="shared" si="12"/>
        <v>1.3340968512830673</v>
      </c>
      <c r="S78" s="326">
        <v>1.33409685128307</v>
      </c>
      <c r="T78" s="61">
        <f t="shared" si="13"/>
        <v>2.6645352591003757E-15</v>
      </c>
      <c r="U78" s="118">
        <f t="shared" si="7"/>
        <v>1.9972577377255291E-15</v>
      </c>
    </row>
    <row r="79" spans="1:21" customFormat="1" x14ac:dyDescent="0.2">
      <c r="A79" s="314">
        <v>2012</v>
      </c>
      <c r="B79" s="314">
        <v>10</v>
      </c>
      <c r="C79" s="329">
        <v>236.61251938880184</v>
      </c>
      <c r="D79" s="329">
        <v>0</v>
      </c>
      <c r="E79" s="330">
        <v>15.330891019130194</v>
      </c>
      <c r="F79" s="329">
        <v>245.77351082073258</v>
      </c>
      <c r="G79" s="329">
        <v>6.4675598292507396E-4</v>
      </c>
      <c r="H79" s="318">
        <f t="shared" si="9"/>
        <v>1.2193313682857283</v>
      </c>
      <c r="I79" s="328">
        <v>4055163</v>
      </c>
      <c r="J79" s="328">
        <f t="shared" si="10"/>
        <v>4944587.4494116586</v>
      </c>
      <c r="K79" s="328">
        <v>4950073.585</v>
      </c>
      <c r="L79" s="348">
        <f t="shared" si="11"/>
        <v>1.109523422220926E-3</v>
      </c>
      <c r="M79" s="347">
        <f t="shared" si="8"/>
        <v>1.7521363085839042E-2</v>
      </c>
      <c r="N79" s="8"/>
      <c r="P79" s="352"/>
      <c r="Q79" s="351"/>
      <c r="R79" s="61">
        <f t="shared" si="12"/>
        <v>1.2193313682857283</v>
      </c>
      <c r="S79" s="326">
        <v>1.2193313682857301</v>
      </c>
      <c r="T79" s="61">
        <f t="shared" si="13"/>
        <v>1.7763568394002505E-15</v>
      </c>
      <c r="U79" s="118">
        <f t="shared" si="7"/>
        <v>1.4568286239512135E-15</v>
      </c>
    </row>
    <row r="80" spans="1:21" customFormat="1" x14ac:dyDescent="0.2">
      <c r="A80" s="314">
        <v>2012</v>
      </c>
      <c r="B80" s="314">
        <v>11</v>
      </c>
      <c r="C80" s="329">
        <v>118.88503134637841</v>
      </c>
      <c r="D80" s="329">
        <v>0</v>
      </c>
      <c r="E80" s="330">
        <v>15.262301493900011</v>
      </c>
      <c r="F80" s="329">
        <v>246.05615926294539</v>
      </c>
      <c r="G80" s="329">
        <v>-3.7974845246302501E-4</v>
      </c>
      <c r="H80" s="318">
        <f t="shared" si="9"/>
        <v>0.98095047184567974</v>
      </c>
      <c r="I80" s="328">
        <v>4058216</v>
      </c>
      <c r="J80" s="328">
        <f t="shared" si="10"/>
        <v>3980908.9000516869</v>
      </c>
      <c r="K80" s="328">
        <v>3733524.7489999998</v>
      </c>
      <c r="L80" s="348">
        <f t="shared" si="11"/>
        <v>-6.2142630555669154E-2</v>
      </c>
      <c r="M80" s="347">
        <f t="shared" si="8"/>
        <v>1.9909707758483424E-2</v>
      </c>
      <c r="P80" s="352"/>
      <c r="Q80" s="351"/>
      <c r="R80" s="61">
        <f t="shared" si="12"/>
        <v>0.98095047184567974</v>
      </c>
      <c r="S80" s="326">
        <v>0.98095047184567996</v>
      </c>
      <c r="T80" s="61">
        <f t="shared" si="13"/>
        <v>0</v>
      </c>
      <c r="U80" s="118">
        <f t="shared" si="7"/>
        <v>0</v>
      </c>
    </row>
    <row r="81" spans="1:21" customFormat="1" x14ac:dyDescent="0.2">
      <c r="A81" s="314">
        <v>2012</v>
      </c>
      <c r="B81" s="314">
        <v>12</v>
      </c>
      <c r="C81" s="329">
        <v>45.527139166285608</v>
      </c>
      <c r="D81" s="329">
        <v>39.314659569597787</v>
      </c>
      <c r="E81" s="330">
        <v>15.111107901383317</v>
      </c>
      <c r="F81" s="329">
        <v>246.18936015339423</v>
      </c>
      <c r="G81" s="329">
        <v>1.1648756866097501E-2</v>
      </c>
      <c r="H81" s="318">
        <f t="shared" si="9"/>
        <v>0.90519166196627043</v>
      </c>
      <c r="I81" s="328">
        <v>4061984</v>
      </c>
      <c r="J81" s="328">
        <f t="shared" si="10"/>
        <v>3676874.0478403992</v>
      </c>
      <c r="K81" s="328">
        <v>3489144.7859999998</v>
      </c>
      <c r="L81" s="348">
        <f t="shared" si="11"/>
        <v>-5.1056756200463682E-2</v>
      </c>
      <c r="M81" s="347">
        <f t="shared" si="8"/>
        <v>1.6210752206293255E-2</v>
      </c>
      <c r="P81" s="352"/>
      <c r="Q81" s="351"/>
      <c r="R81" s="61">
        <f t="shared" si="12"/>
        <v>0.90519166196627043</v>
      </c>
      <c r="S81" s="326">
        <v>0.90519166196626999</v>
      </c>
      <c r="T81" s="61">
        <f t="shared" si="13"/>
        <v>0</v>
      </c>
      <c r="U81" s="118">
        <f t="shared" si="7"/>
        <v>0</v>
      </c>
    </row>
    <row r="82" spans="1:21" x14ac:dyDescent="0.2">
      <c r="A82" s="337">
        <v>2013</v>
      </c>
      <c r="B82" s="337">
        <v>1</v>
      </c>
      <c r="C82" s="329">
        <v>51.27059173729932</v>
      </c>
      <c r="D82" s="329">
        <v>10.055880424655719</v>
      </c>
      <c r="E82" s="330">
        <v>14.994075739198383</v>
      </c>
      <c r="F82" s="329">
        <v>246.15905459783593</v>
      </c>
      <c r="G82" s="329">
        <v>6.5646626391947498E-3</v>
      </c>
      <c r="H82" s="318">
        <f t="shared" si="9"/>
        <v>0.86339597606798091</v>
      </c>
      <c r="I82" s="328">
        <v>4068399</v>
      </c>
      <c r="J82" s="328">
        <f t="shared" si="10"/>
        <v>3512639.3256389974</v>
      </c>
      <c r="K82" s="328">
        <v>3857663.4589999998</v>
      </c>
      <c r="L82" s="348">
        <f t="shared" si="11"/>
        <v>9.8223615172399636E-2</v>
      </c>
      <c r="M82" s="347">
        <f t="shared" si="8"/>
        <v>1.883153846234531E-2</v>
      </c>
      <c r="P82" s="350"/>
      <c r="Q82" s="349"/>
      <c r="R82" s="61">
        <f t="shared" si="12"/>
        <v>0.86339597606798091</v>
      </c>
      <c r="S82" s="326">
        <v>0.86339597606798102</v>
      </c>
      <c r="T82" s="325">
        <f t="shared" si="13"/>
        <v>0</v>
      </c>
      <c r="U82" s="118">
        <f t="shared" si="7"/>
        <v>0</v>
      </c>
    </row>
    <row r="83" spans="1:21" x14ac:dyDescent="0.2">
      <c r="A83" s="337">
        <v>2013</v>
      </c>
      <c r="B83" s="337">
        <v>2</v>
      </c>
      <c r="C83" s="329">
        <v>47.767051858298323</v>
      </c>
      <c r="D83" s="329">
        <v>45.623667191658654</v>
      </c>
      <c r="E83" s="330">
        <v>15.010123075902596</v>
      </c>
      <c r="F83" s="329">
        <v>246.03177553389472</v>
      </c>
      <c r="G83" s="329">
        <v>-1.7352096714433399E-2</v>
      </c>
      <c r="H83" s="318">
        <f t="shared" si="9"/>
        <v>0.88891335213792755</v>
      </c>
      <c r="I83" s="328">
        <v>4072597</v>
      </c>
      <c r="J83" s="328">
        <f t="shared" si="10"/>
        <v>3620185.8511768673</v>
      </c>
      <c r="K83" s="328">
        <v>3479223.6909999996</v>
      </c>
      <c r="L83" s="348">
        <f t="shared" si="11"/>
        <v>-3.8937824181331182E-2</v>
      </c>
      <c r="M83" s="347">
        <f t="shared" si="8"/>
        <v>1.585361363575491E-2</v>
      </c>
      <c r="P83" s="350"/>
      <c r="Q83" s="349"/>
      <c r="R83" s="61">
        <f t="shared" si="12"/>
        <v>0.88891335213792755</v>
      </c>
      <c r="S83" s="326">
        <v>0.88891335213792799</v>
      </c>
      <c r="T83" s="325">
        <f t="shared" si="13"/>
        <v>0</v>
      </c>
      <c r="U83" s="118">
        <f t="shared" si="7"/>
        <v>0</v>
      </c>
    </row>
    <row r="84" spans="1:21" x14ac:dyDescent="0.2">
      <c r="A84" s="337">
        <v>2013</v>
      </c>
      <c r="B84" s="337">
        <v>3</v>
      </c>
      <c r="C84" s="329">
        <v>36.777170164719998</v>
      </c>
      <c r="D84" s="329">
        <v>93.609122048425689</v>
      </c>
      <c r="E84" s="330">
        <v>15.102296673786196</v>
      </c>
      <c r="F84" s="329">
        <v>245.88839859733267</v>
      </c>
      <c r="G84" s="329">
        <v>9.86852183294884E-3</v>
      </c>
      <c r="H84" s="318">
        <f t="shared" si="9"/>
        <v>0.97151282652966509</v>
      </c>
      <c r="I84" s="328">
        <v>4078650</v>
      </c>
      <c r="J84" s="328">
        <f t="shared" si="10"/>
        <v>3962460.7899252186</v>
      </c>
      <c r="K84" s="328">
        <v>3505055.7479999997</v>
      </c>
      <c r="L84" s="348">
        <f t="shared" si="11"/>
        <v>-0.11543459132471345</v>
      </c>
      <c r="M84" s="347">
        <f t="shared" si="8"/>
        <v>3.2922375778741222E-3</v>
      </c>
      <c r="P84" s="350"/>
      <c r="Q84" s="349"/>
      <c r="R84" s="61">
        <f t="shared" si="12"/>
        <v>0.97151282652966509</v>
      </c>
      <c r="S84" s="326">
        <v>0.97151282652966497</v>
      </c>
      <c r="T84" s="325">
        <f t="shared" si="13"/>
        <v>0</v>
      </c>
      <c r="U84" s="118">
        <f t="shared" si="7"/>
        <v>0</v>
      </c>
    </row>
    <row r="85" spans="1:21" x14ac:dyDescent="0.2">
      <c r="A85" s="337">
        <v>2013</v>
      </c>
      <c r="B85" s="337">
        <v>4</v>
      </c>
      <c r="C85" s="329">
        <v>81.959417675438644</v>
      </c>
      <c r="D85" s="329">
        <v>0</v>
      </c>
      <c r="E85" s="330">
        <v>15.220343722210776</v>
      </c>
      <c r="F85" s="329">
        <v>245.78970415289101</v>
      </c>
      <c r="G85" s="329">
        <v>1.94234595251177E-2</v>
      </c>
      <c r="H85" s="318">
        <f t="shared" si="9"/>
        <v>0.92611521050893497</v>
      </c>
      <c r="I85" s="328">
        <v>4081968</v>
      </c>
      <c r="J85" s="328">
        <f t="shared" si="10"/>
        <v>3780372.6536107361</v>
      </c>
      <c r="K85" s="328">
        <v>3880757.199</v>
      </c>
      <c r="L85" s="348">
        <f t="shared" si="11"/>
        <v>2.6554140183345121E-2</v>
      </c>
      <c r="M85" s="347">
        <f t="shared" ref="M85:M100" si="14">AVERAGE(L74:L85)</f>
        <v>-2.0493483185754411E-3</v>
      </c>
      <c r="P85" s="350"/>
      <c r="Q85" s="349"/>
      <c r="R85" s="61">
        <f t="shared" si="12"/>
        <v>0.92611521050893497</v>
      </c>
      <c r="S85" s="326">
        <v>0.92611521050893497</v>
      </c>
      <c r="T85" s="325">
        <f t="shared" si="13"/>
        <v>0</v>
      </c>
      <c r="U85" s="118">
        <f t="shared" si="7"/>
        <v>0</v>
      </c>
    </row>
    <row r="86" spans="1:21" x14ac:dyDescent="0.2">
      <c r="A86" s="337">
        <v>2013</v>
      </c>
      <c r="B86" s="337">
        <v>5</v>
      </c>
      <c r="C86" s="329">
        <v>149.64200688216579</v>
      </c>
      <c r="D86" s="329">
        <v>0</v>
      </c>
      <c r="E86" s="330">
        <v>15.288863618016455</v>
      </c>
      <c r="F86" s="329">
        <v>245.78461364239718</v>
      </c>
      <c r="G86" s="329">
        <v>-8.3589731334476908E-3</v>
      </c>
      <c r="H86" s="318">
        <f t="shared" si="9"/>
        <v>1.0352311311746196</v>
      </c>
      <c r="I86" s="328">
        <v>4083253</v>
      </c>
      <c r="J86" s="328">
        <f t="shared" si="10"/>
        <v>4227110.6220621588</v>
      </c>
      <c r="K86" s="328">
        <v>4441924.2300000004</v>
      </c>
      <c r="L86" s="348">
        <f t="shared" si="11"/>
        <v>5.0818071052289415E-2</v>
      </c>
      <c r="M86" s="347">
        <f t="shared" si="14"/>
        <v>1.7705307604188776E-3</v>
      </c>
      <c r="P86" s="350"/>
      <c r="Q86" s="349"/>
      <c r="R86" s="61">
        <f t="shared" si="12"/>
        <v>1.0352311311746196</v>
      </c>
      <c r="S86" s="326">
        <v>1.0352311311746201</v>
      </c>
      <c r="T86" s="325">
        <f t="shared" si="13"/>
        <v>0</v>
      </c>
      <c r="U86" s="118">
        <f t="shared" si="7"/>
        <v>0</v>
      </c>
    </row>
    <row r="87" spans="1:21" x14ac:dyDescent="0.2">
      <c r="A87" s="337">
        <v>2013</v>
      </c>
      <c r="B87" s="337">
        <v>6</v>
      </c>
      <c r="C87" s="329">
        <v>218.40020873757646</v>
      </c>
      <c r="D87" s="329">
        <v>0</v>
      </c>
      <c r="E87" s="330">
        <v>15.325550205748208</v>
      </c>
      <c r="F87" s="329">
        <v>245.85807645515797</v>
      </c>
      <c r="G87" s="329">
        <v>-8.40337832480453E-3</v>
      </c>
      <c r="H87" s="318">
        <f t="shared" si="9"/>
        <v>1.1736367290957017</v>
      </c>
      <c r="I87" s="328">
        <v>4084806</v>
      </c>
      <c r="J87" s="328">
        <f t="shared" si="10"/>
        <v>4794078.3528304966</v>
      </c>
      <c r="K87" s="328">
        <v>4885839.4479999999</v>
      </c>
      <c r="L87" s="348">
        <f t="shared" si="11"/>
        <v>1.9140508021802782E-2</v>
      </c>
      <c r="M87" s="347">
        <f t="shared" si="14"/>
        <v>-8.064712467734011E-4</v>
      </c>
      <c r="P87" s="350"/>
      <c r="Q87" s="349"/>
      <c r="R87" s="61">
        <f t="shared" si="12"/>
        <v>1.1736367290957017</v>
      </c>
      <c r="S87" s="326">
        <v>1.1736367290956999</v>
      </c>
      <c r="T87" s="325">
        <f t="shared" si="13"/>
        <v>-1.7763568394002505E-15</v>
      </c>
      <c r="U87" s="118">
        <f t="shared" si="7"/>
        <v>-1.5135491207479106E-15</v>
      </c>
    </row>
    <row r="88" spans="1:21" x14ac:dyDescent="0.2">
      <c r="A88" s="337">
        <v>2013</v>
      </c>
      <c r="B88" s="337">
        <v>7</v>
      </c>
      <c r="C88" s="329">
        <v>283.29222194780994</v>
      </c>
      <c r="D88" s="329">
        <v>0</v>
      </c>
      <c r="E88" s="330">
        <v>15.351791623222747</v>
      </c>
      <c r="F88" s="329">
        <v>245.90985423294129</v>
      </c>
      <c r="G88" s="329">
        <v>-2.67024066954025E-3</v>
      </c>
      <c r="H88" s="318">
        <f t="shared" si="9"/>
        <v>1.3098943661995672</v>
      </c>
      <c r="I88" s="328">
        <v>4091309</v>
      </c>
      <c r="J88" s="328">
        <f t="shared" si="10"/>
        <v>5359182.6094815852</v>
      </c>
      <c r="K88" s="328">
        <v>5403323.0259999996</v>
      </c>
      <c r="L88" s="348">
        <f t="shared" si="11"/>
        <v>8.2364083732322513E-3</v>
      </c>
      <c r="M88" s="347">
        <f t="shared" si="14"/>
        <v>-2.5527878836415219E-3</v>
      </c>
      <c r="P88" s="350"/>
      <c r="Q88" s="349"/>
      <c r="R88" s="61">
        <f t="shared" si="12"/>
        <v>1.3098943661995672</v>
      </c>
      <c r="S88" s="326">
        <v>1.3098943661995699</v>
      </c>
      <c r="T88" s="325">
        <f t="shared" si="13"/>
        <v>2.6645352591003757E-15</v>
      </c>
      <c r="U88" s="118">
        <f t="shared" si="7"/>
        <v>2.0341604085458129E-15</v>
      </c>
    </row>
    <row r="89" spans="1:21" x14ac:dyDescent="0.2">
      <c r="A89" s="337">
        <v>2013</v>
      </c>
      <c r="B89" s="337">
        <v>8</v>
      </c>
      <c r="C89" s="329">
        <v>315.6264834413015</v>
      </c>
      <c r="D89" s="329">
        <v>0</v>
      </c>
      <c r="E89" s="330">
        <v>15.39018151094854</v>
      </c>
      <c r="F89" s="329">
        <v>245.79121322413039</v>
      </c>
      <c r="G89" s="329">
        <v>-1.5417930575301101E-3</v>
      </c>
      <c r="H89" s="318">
        <f t="shared" si="9"/>
        <v>1.3765807983287948</v>
      </c>
      <c r="I89" s="328">
        <v>4100454</v>
      </c>
      <c r="J89" s="328">
        <f t="shared" si="10"/>
        <v>5644606.2408304997</v>
      </c>
      <c r="K89" s="328">
        <v>5719661.9309999999</v>
      </c>
      <c r="L89" s="348">
        <f t="shared" si="11"/>
        <v>1.3296886791957618E-2</v>
      </c>
      <c r="M89" s="347">
        <f t="shared" si="14"/>
        <v>-3.9613498017812459E-3</v>
      </c>
      <c r="P89" s="350"/>
      <c r="Q89" s="349"/>
      <c r="R89" s="61">
        <f t="shared" si="12"/>
        <v>1.3765807983287948</v>
      </c>
      <c r="S89" s="326">
        <v>1.3765807983287901</v>
      </c>
      <c r="T89" s="325">
        <f t="shared" si="13"/>
        <v>-4.6629367034256575E-15</v>
      </c>
      <c r="U89" s="118">
        <f t="shared" si="7"/>
        <v>-3.3873323738690828E-15</v>
      </c>
    </row>
    <row r="90" spans="1:21" x14ac:dyDescent="0.2">
      <c r="A90" s="337">
        <v>2013</v>
      </c>
      <c r="B90" s="337">
        <v>9</v>
      </c>
      <c r="C90" s="329">
        <v>303.79441386317154</v>
      </c>
      <c r="D90" s="329">
        <v>0</v>
      </c>
      <c r="E90" s="330">
        <v>15.434619527046824</v>
      </c>
      <c r="F90" s="329">
        <v>245.4492954624466</v>
      </c>
      <c r="G90" s="329">
        <v>-3.1833410875641301E-3</v>
      </c>
      <c r="H90" s="318">
        <f t="shared" si="9"/>
        <v>1.3521772313795057</v>
      </c>
      <c r="I90" s="328">
        <v>4112677</v>
      </c>
      <c r="J90" s="328">
        <f t="shared" si="10"/>
        <v>5561068.1994181713</v>
      </c>
      <c r="K90" s="328">
        <v>5725031.9720000001</v>
      </c>
      <c r="L90" s="348">
        <f t="shared" si="11"/>
        <v>2.9484222581370956E-2</v>
      </c>
      <c r="M90" s="347">
        <f t="shared" si="14"/>
        <v>-1.7257022219632305E-3</v>
      </c>
      <c r="P90" s="350"/>
      <c r="Q90" s="349"/>
      <c r="R90" s="61">
        <f t="shared" si="12"/>
        <v>1.3521772313795057</v>
      </c>
      <c r="S90" s="326">
        <v>1.35217723137951</v>
      </c>
      <c r="T90" s="325">
        <f t="shared" si="13"/>
        <v>4.2188474935755949E-15</v>
      </c>
      <c r="U90" s="118">
        <f t="shared" si="7"/>
        <v>3.1200403287899383E-15</v>
      </c>
    </row>
    <row r="91" spans="1:21" x14ac:dyDescent="0.2">
      <c r="A91" s="337">
        <v>2013</v>
      </c>
      <c r="B91" s="337">
        <v>10</v>
      </c>
      <c r="C91" s="329">
        <v>241.66496602388833</v>
      </c>
      <c r="D91" s="329">
        <v>0</v>
      </c>
      <c r="E91" s="330">
        <v>15.472459594787914</v>
      </c>
      <c r="F91" s="329">
        <v>244.96710101800497</v>
      </c>
      <c r="G91" s="329">
        <v>-6.9667306419434203E-3</v>
      </c>
      <c r="H91" s="318">
        <f t="shared" si="9"/>
        <v>1.2247562235136782</v>
      </c>
      <c r="I91" s="328">
        <v>4124489</v>
      </c>
      <c r="J91" s="328">
        <f t="shared" si="10"/>
        <v>5051493.5715637067</v>
      </c>
      <c r="K91" s="328">
        <v>4867808.8760000002</v>
      </c>
      <c r="L91" s="348">
        <f t="shared" si="11"/>
        <v>-3.6362452601685913E-2</v>
      </c>
      <c r="M91" s="347">
        <f t="shared" si="14"/>
        <v>-4.848366890622134E-3</v>
      </c>
      <c r="P91" s="350"/>
      <c r="Q91" s="349"/>
      <c r="R91" s="61">
        <f t="shared" si="12"/>
        <v>1.2247562235136782</v>
      </c>
      <c r="S91" s="326">
        <v>1.22475622351368</v>
      </c>
      <c r="T91" s="325">
        <f t="shared" si="13"/>
        <v>1.7763568394002505E-15</v>
      </c>
      <c r="U91" s="118">
        <f t="shared" si="7"/>
        <v>1.4503758423893483E-15</v>
      </c>
    </row>
    <row r="92" spans="1:21" x14ac:dyDescent="0.2">
      <c r="A92" s="337">
        <v>2013</v>
      </c>
      <c r="B92" s="337">
        <v>11</v>
      </c>
      <c r="C92" s="329">
        <v>161.75954303421412</v>
      </c>
      <c r="D92" s="329">
        <v>0</v>
      </c>
      <c r="E92" s="330">
        <v>15.500439853428892</v>
      </c>
      <c r="F92" s="329">
        <v>244.51673485978446</v>
      </c>
      <c r="G92" s="329">
        <v>9.7806741044397204E-3</v>
      </c>
      <c r="H92" s="318">
        <f t="shared" si="9"/>
        <v>1.0820413636419697</v>
      </c>
      <c r="I92" s="328">
        <v>4130692</v>
      </c>
      <c r="J92" s="328">
        <f t="shared" si="10"/>
        <v>4469579.6044649752</v>
      </c>
      <c r="K92" s="328">
        <v>4222466.6050000004</v>
      </c>
      <c r="L92" s="348">
        <f t="shared" si="11"/>
        <v>-5.5287749930243213E-2</v>
      </c>
      <c r="M92" s="347">
        <f t="shared" si="14"/>
        <v>-4.277126838503305E-3</v>
      </c>
      <c r="P92" s="350"/>
      <c r="Q92" s="349"/>
      <c r="R92" s="61">
        <f t="shared" si="12"/>
        <v>1.0820413636419697</v>
      </c>
      <c r="S92" s="326">
        <v>1.0820413636419699</v>
      </c>
      <c r="T92" s="325">
        <f t="shared" si="13"/>
        <v>0</v>
      </c>
      <c r="U92" s="118">
        <f t="shared" si="7"/>
        <v>0</v>
      </c>
    </row>
    <row r="93" spans="1:21" x14ac:dyDescent="0.2">
      <c r="A93" s="337">
        <v>2013</v>
      </c>
      <c r="B93" s="337">
        <v>12</v>
      </c>
      <c r="C93" s="329">
        <v>94.619119299376123</v>
      </c>
      <c r="D93" s="329">
        <v>1.6498258966126826</v>
      </c>
      <c r="E93" s="330">
        <v>15.523774860252995</v>
      </c>
      <c r="F93" s="329">
        <v>244.24372206090345</v>
      </c>
      <c r="G93" s="329">
        <v>9.5036133309244208E-3</v>
      </c>
      <c r="H93" s="318">
        <f t="shared" si="9"/>
        <v>0.9503247774268816</v>
      </c>
      <c r="I93" s="328">
        <v>4136766</v>
      </c>
      <c r="J93" s="328">
        <f t="shared" si="10"/>
        <v>3931271.2282170914</v>
      </c>
      <c r="K93" s="328">
        <v>3941257.7549999999</v>
      </c>
      <c r="L93" s="348">
        <f t="shared" si="11"/>
        <v>2.5402792641802119E-3</v>
      </c>
      <c r="M93" s="347">
        <f t="shared" si="14"/>
        <v>1.8929278355035253E-4</v>
      </c>
      <c r="P93" s="350"/>
      <c r="Q93" s="349"/>
      <c r="R93" s="61">
        <f t="shared" si="12"/>
        <v>0.9503247774268816</v>
      </c>
      <c r="S93" s="326">
        <v>0.95032477742688204</v>
      </c>
      <c r="T93" s="325">
        <f t="shared" si="13"/>
        <v>0</v>
      </c>
      <c r="U93" s="118">
        <f t="shared" si="7"/>
        <v>0</v>
      </c>
    </row>
    <row r="94" spans="1:21" x14ac:dyDescent="0.2">
      <c r="A94" s="337">
        <v>2014</v>
      </c>
      <c r="B94" s="337">
        <v>1</v>
      </c>
      <c r="C94" s="329">
        <v>52.98097133229146</v>
      </c>
      <c r="D94" s="329">
        <v>118.468726084693</v>
      </c>
      <c r="E94" s="330">
        <v>15.557288031770902</v>
      </c>
      <c r="F94" s="329">
        <v>244.24961094979506</v>
      </c>
      <c r="G94" s="329">
        <v>-2.2632804169353499E-3</v>
      </c>
      <c r="H94" s="318">
        <f t="shared" si="9"/>
        <v>1.0399713554473144</v>
      </c>
      <c r="I94" s="328">
        <v>4143809</v>
      </c>
      <c r="J94" s="328">
        <f t="shared" si="10"/>
        <v>4309442.6624447806</v>
      </c>
      <c r="K94" s="328">
        <v>4251593.2759999996</v>
      </c>
      <c r="L94" s="348">
        <f t="shared" si="11"/>
        <v>-1.342386730166234E-2</v>
      </c>
      <c r="M94" s="347">
        <f t="shared" si="14"/>
        <v>-9.1146640892881461E-3</v>
      </c>
      <c r="R94" s="61">
        <f t="shared" si="12"/>
        <v>1.0399713554473144</v>
      </c>
      <c r="S94" s="326">
        <v>1.03997135544731</v>
      </c>
      <c r="T94" s="325">
        <f t="shared" si="13"/>
        <v>-4.4408920985006262E-15</v>
      </c>
      <c r="U94" s="118">
        <f t="shared" si="7"/>
        <v>-4.2702061698521686E-15</v>
      </c>
    </row>
    <row r="95" spans="1:21" x14ac:dyDescent="0.2">
      <c r="A95" s="337">
        <v>2014</v>
      </c>
      <c r="B95" s="337">
        <v>2</v>
      </c>
      <c r="C95" s="329">
        <v>42.233771239198369</v>
      </c>
      <c r="D95" s="329">
        <v>17.610392818334155</v>
      </c>
      <c r="E95" s="330">
        <v>15.607182705878683</v>
      </c>
      <c r="F95" s="329">
        <v>244.56836456220529</v>
      </c>
      <c r="G95" s="329">
        <v>3.0810317193896699E-3</v>
      </c>
      <c r="H95" s="318">
        <f t="shared" si="9"/>
        <v>0.86539560424706208</v>
      </c>
      <c r="I95" s="328">
        <v>4150625</v>
      </c>
      <c r="J95" s="328">
        <f t="shared" si="10"/>
        <v>3591932.6298779622</v>
      </c>
      <c r="K95" s="328">
        <v>3846219.983</v>
      </c>
      <c r="L95" s="348">
        <f t="shared" si="11"/>
        <v>7.0794020747175779E-2</v>
      </c>
      <c r="M95" s="347">
        <f t="shared" si="14"/>
        <v>2.9656321420767906E-5</v>
      </c>
      <c r="R95" s="61">
        <f t="shared" si="12"/>
        <v>0.86539560424706208</v>
      </c>
      <c r="S95" s="326">
        <v>0.86539560424706197</v>
      </c>
      <c r="T95" s="325">
        <f t="shared" si="13"/>
        <v>0</v>
      </c>
      <c r="U95" s="118">
        <f t="shared" si="7"/>
        <v>0</v>
      </c>
    </row>
    <row r="96" spans="1:21" x14ac:dyDescent="0.2">
      <c r="A96" s="337">
        <v>2014</v>
      </c>
      <c r="B96" s="337">
        <v>3</v>
      </c>
      <c r="C96" s="329">
        <v>59.856230897127752</v>
      </c>
      <c r="D96" s="329">
        <v>9.0842075246238281</v>
      </c>
      <c r="E96" s="330">
        <v>15.654346698811635</v>
      </c>
      <c r="F96" s="329">
        <v>245.12424793213688</v>
      </c>
      <c r="G96" s="329">
        <v>-1.22198657392456E-2</v>
      </c>
      <c r="H96" s="318">
        <f t="shared" si="9"/>
        <v>0.8725397297749683</v>
      </c>
      <c r="I96" s="328">
        <v>4157504</v>
      </c>
      <c r="J96" s="328">
        <f t="shared" si="10"/>
        <v>3627587.4166983496</v>
      </c>
      <c r="K96" s="328">
        <v>3620058.202</v>
      </c>
      <c r="L96" s="348">
        <f t="shared" si="11"/>
        <v>-2.0755432835860566E-3</v>
      </c>
      <c r="M96" s="347">
        <f t="shared" si="14"/>
        <v>9.4762436581813849E-3</v>
      </c>
      <c r="R96" s="61">
        <f t="shared" si="12"/>
        <v>0.8725397297749683</v>
      </c>
      <c r="S96" s="326">
        <v>0.87253972977496796</v>
      </c>
      <c r="T96" s="325">
        <f t="shared" si="13"/>
        <v>0</v>
      </c>
      <c r="U96" s="118">
        <f t="shared" si="7"/>
        <v>0</v>
      </c>
    </row>
    <row r="97" spans="1:21" x14ac:dyDescent="0.2">
      <c r="A97" s="337">
        <v>2014</v>
      </c>
      <c r="B97" s="337">
        <v>4</v>
      </c>
      <c r="C97" s="329">
        <v>99.668903187281728</v>
      </c>
      <c r="D97" s="329">
        <v>0</v>
      </c>
      <c r="E97" s="330">
        <v>15.696002201321331</v>
      </c>
      <c r="F97" s="329">
        <v>245.80348126547025</v>
      </c>
      <c r="G97" s="329">
        <v>2.6645879893549798E-3</v>
      </c>
      <c r="H97" s="318">
        <f t="shared" si="9"/>
        <v>0.95331359781348313</v>
      </c>
      <c r="I97" s="328">
        <v>4161055</v>
      </c>
      <c r="J97" s="328">
        <f t="shared" si="10"/>
        <v>3966790.312749783</v>
      </c>
      <c r="K97" s="328">
        <v>3866194.7549999999</v>
      </c>
      <c r="L97" s="348">
        <f t="shared" si="11"/>
        <v>-2.5359434156742799E-2</v>
      </c>
      <c r="M97" s="347">
        <f t="shared" si="14"/>
        <v>5.1501124631740574E-3</v>
      </c>
      <c r="R97" s="61">
        <f t="shared" si="12"/>
        <v>0.95331359781348313</v>
      </c>
      <c r="S97" s="326">
        <v>0.95331359781348302</v>
      </c>
      <c r="T97" s="325">
        <f t="shared" si="13"/>
        <v>0</v>
      </c>
      <c r="U97" s="118">
        <f t="shared" si="7"/>
        <v>0</v>
      </c>
    </row>
    <row r="98" spans="1:21" x14ac:dyDescent="0.2">
      <c r="A98" s="337">
        <v>2014</v>
      </c>
      <c r="B98" s="337">
        <v>5</v>
      </c>
      <c r="C98" s="329">
        <v>178.89655972265376</v>
      </c>
      <c r="D98" s="329">
        <v>0</v>
      </c>
      <c r="E98" s="330">
        <v>15.711324660465342</v>
      </c>
      <c r="F98" s="329">
        <v>246.40997519553125</v>
      </c>
      <c r="G98" s="329">
        <v>4.0851167640487702E-3</v>
      </c>
      <c r="H98" s="318">
        <f t="shared" si="9"/>
        <v>1.1135324823346575</v>
      </c>
      <c r="I98" s="328">
        <v>4163079</v>
      </c>
      <c r="J98" s="328">
        <f t="shared" si="10"/>
        <v>4635723.6930252835</v>
      </c>
      <c r="K98" s="328">
        <v>4759680.67</v>
      </c>
      <c r="L98" s="348">
        <f t="shared" si="11"/>
        <v>2.6739509337283529E-2</v>
      </c>
      <c r="M98" s="347">
        <f t="shared" si="14"/>
        <v>3.1435656535902337E-3</v>
      </c>
      <c r="R98" s="61">
        <f t="shared" si="12"/>
        <v>1.1135324823346575</v>
      </c>
      <c r="S98" s="326">
        <v>1.11353248233466</v>
      </c>
      <c r="T98" s="325">
        <f t="shared" si="13"/>
        <v>2.4424906541753444E-15</v>
      </c>
      <c r="U98" s="118">
        <f t="shared" si="7"/>
        <v>2.1934615226080855E-15</v>
      </c>
    </row>
    <row r="99" spans="1:21" x14ac:dyDescent="0.2">
      <c r="A99" s="337">
        <v>2014</v>
      </c>
      <c r="B99" s="337">
        <v>6</v>
      </c>
      <c r="C99" s="329">
        <v>234.12232789587995</v>
      </c>
      <c r="D99" s="329">
        <v>0</v>
      </c>
      <c r="E99" s="330">
        <v>15.716084144544356</v>
      </c>
      <c r="F99" s="329">
        <v>246.8361615429225</v>
      </c>
      <c r="G99" s="329">
        <v>-6.4304037092337597E-3</v>
      </c>
      <c r="H99" s="318">
        <f t="shared" si="9"/>
        <v>1.2136005988376188</v>
      </c>
      <c r="I99" s="328">
        <v>4165874</v>
      </c>
      <c r="J99" s="328">
        <f t="shared" si="10"/>
        <v>5055707.1810820661</v>
      </c>
      <c r="K99" s="328">
        <v>5069974.3910000008</v>
      </c>
      <c r="L99" s="348">
        <f t="shared" si="11"/>
        <v>2.8220008412118691E-3</v>
      </c>
      <c r="M99" s="347">
        <f t="shared" si="14"/>
        <v>1.7836900552076578E-3</v>
      </c>
      <c r="R99" s="61">
        <f t="shared" si="12"/>
        <v>1.2136005988376188</v>
      </c>
      <c r="S99" s="326">
        <v>1.2136005988376199</v>
      </c>
      <c r="T99" s="325">
        <f t="shared" si="13"/>
        <v>0</v>
      </c>
      <c r="U99" s="118">
        <f t="shared" si="7"/>
        <v>0</v>
      </c>
    </row>
    <row r="100" spans="1:21" ht="13.5" thickBot="1" x14ac:dyDescent="0.25">
      <c r="A100" s="346">
        <v>2014</v>
      </c>
      <c r="B100" s="346">
        <v>7</v>
      </c>
      <c r="C100" s="344">
        <v>279.62711870270726</v>
      </c>
      <c r="D100" s="344">
        <v>0</v>
      </c>
      <c r="E100" s="345">
        <v>15.726348965546554</v>
      </c>
      <c r="F100" s="344">
        <v>247.11252265403087</v>
      </c>
      <c r="G100" s="344">
        <v>5.7079494109868499E-4</v>
      </c>
      <c r="H100" s="343">
        <f t="shared" si="9"/>
        <v>1.3118693848070795</v>
      </c>
      <c r="I100" s="342">
        <v>4169041</v>
      </c>
      <c r="J100" s="342">
        <f t="shared" si="10"/>
        <v>5469237.2519054916</v>
      </c>
      <c r="K100" s="342">
        <v>5464416.2750000004</v>
      </c>
      <c r="L100" s="341">
        <f t="shared" si="11"/>
        <v>-8.8147152581674604E-4</v>
      </c>
      <c r="M100" s="340">
        <f t="shared" si="14"/>
        <v>1.023866730286908E-3</v>
      </c>
      <c r="R100" s="61">
        <f t="shared" si="12"/>
        <v>1.3118693848070795</v>
      </c>
      <c r="S100" s="326">
        <v>1.3118693848070799</v>
      </c>
      <c r="T100" s="325">
        <f t="shared" si="13"/>
        <v>0</v>
      </c>
      <c r="U100" s="118">
        <f t="shared" si="7"/>
        <v>0</v>
      </c>
    </row>
    <row r="101" spans="1:21" ht="13.5" thickBot="1" x14ac:dyDescent="0.25">
      <c r="A101" s="337">
        <v>2014</v>
      </c>
      <c r="B101" s="337">
        <v>8</v>
      </c>
      <c r="C101" s="329">
        <v>331.31237628792121</v>
      </c>
      <c r="D101" s="329">
        <v>0</v>
      </c>
      <c r="E101" s="330">
        <v>15.758215120147204</v>
      </c>
      <c r="F101" s="329">
        <v>247.35329350597922</v>
      </c>
      <c r="G101" s="329">
        <v>1.1120708052469999E-4</v>
      </c>
      <c r="H101" s="318">
        <f t="shared" si="9"/>
        <v>1.4154683873859539</v>
      </c>
      <c r="I101" s="328">
        <v>4174042.8835371756</v>
      </c>
      <c r="J101" s="328">
        <f t="shared" si="10"/>
        <v>5908225.7492401833</v>
      </c>
      <c r="K101" s="327">
        <f t="shared" ref="K101:K164" si="15">J101*(1+$M$103)</f>
        <v>5908225.7492401833</v>
      </c>
      <c r="L101" s="116"/>
      <c r="R101" s="61">
        <f t="shared" si="12"/>
        <v>1.4154683873859539</v>
      </c>
      <c r="S101" s="326">
        <v>1.39090829942657</v>
      </c>
      <c r="T101" s="325">
        <f t="shared" si="13"/>
        <v>-2.4560087959383914E-2</v>
      </c>
      <c r="U101" s="118">
        <f t="shared" si="7"/>
        <v>-1.7657589626511903E-2</v>
      </c>
    </row>
    <row r="102" spans="1:21" x14ac:dyDescent="0.2">
      <c r="A102" s="337">
        <v>2014</v>
      </c>
      <c r="B102" s="337">
        <v>9</v>
      </c>
      <c r="C102" s="329">
        <v>314.41730429706104</v>
      </c>
      <c r="D102" s="329">
        <v>0</v>
      </c>
      <c r="E102" s="330">
        <v>15.809276150546927</v>
      </c>
      <c r="F102" s="329">
        <v>247.62288719032998</v>
      </c>
      <c r="G102" s="329">
        <v>-2.11192369619084E-5</v>
      </c>
      <c r="H102" s="318">
        <f t="shared" si="9"/>
        <v>1.3822458931037691</v>
      </c>
      <c r="I102" s="328">
        <v>4178081.7895895741</v>
      </c>
      <c r="J102" s="328">
        <f t="shared" si="10"/>
        <v>5775136.3947118344</v>
      </c>
      <c r="K102" s="327">
        <f t="shared" si="15"/>
        <v>5775136.3947118344</v>
      </c>
      <c r="L102" s="116"/>
      <c r="M102" s="339" t="s">
        <v>322</v>
      </c>
      <c r="R102" s="61">
        <f t="shared" si="12"/>
        <v>1.3822458931037691</v>
      </c>
      <c r="S102" s="326">
        <v>1.3576858051443901</v>
      </c>
      <c r="T102" s="325">
        <f t="shared" si="13"/>
        <v>-2.4560087959379029E-2</v>
      </c>
      <c r="U102" s="118">
        <f t="shared" si="7"/>
        <v>-1.8089669838425585E-2</v>
      </c>
    </row>
    <row r="103" spans="1:21" ht="13.5" thickBot="1" x14ac:dyDescent="0.25">
      <c r="A103" s="337">
        <v>2014</v>
      </c>
      <c r="B103" s="337">
        <v>10</v>
      </c>
      <c r="C103" s="329">
        <v>238.38346436491491</v>
      </c>
      <c r="D103" s="329">
        <v>0</v>
      </c>
      <c r="E103" s="330">
        <v>15.870938267461717</v>
      </c>
      <c r="F103" s="329">
        <v>247.89291496810503</v>
      </c>
      <c r="G103" s="329">
        <v>4.0107353571627902E-6</v>
      </c>
      <c r="H103" s="318">
        <f t="shared" si="9"/>
        <v>1.2308195390917509</v>
      </c>
      <c r="I103" s="328">
        <v>4180980.4755176296</v>
      </c>
      <c r="J103" s="328">
        <f t="shared" si="10"/>
        <v>5146032.4618282188</v>
      </c>
      <c r="K103" s="327">
        <f t="shared" si="15"/>
        <v>5146032.4618282188</v>
      </c>
      <c r="L103" s="116"/>
      <c r="M103" s="338">
        <v>0</v>
      </c>
      <c r="R103" s="61">
        <f t="shared" si="12"/>
        <v>1.2308195390917509</v>
      </c>
      <c r="S103" s="326">
        <v>1.23081953909175</v>
      </c>
      <c r="T103" s="325">
        <f t="shared" si="13"/>
        <v>0</v>
      </c>
      <c r="U103" s="118">
        <f t="shared" si="7"/>
        <v>0</v>
      </c>
    </row>
    <row r="104" spans="1:21" x14ac:dyDescent="0.2">
      <c r="A104" s="337">
        <v>2014</v>
      </c>
      <c r="B104" s="337">
        <v>11</v>
      </c>
      <c r="C104" s="329">
        <v>138.50383742961151</v>
      </c>
      <c r="D104" s="329">
        <v>0</v>
      </c>
      <c r="E104" s="330">
        <v>15.942500265951459</v>
      </c>
      <c r="F104" s="329">
        <v>248.06362136660164</v>
      </c>
      <c r="G104" s="329">
        <v>-7.6167515605796197E-7</v>
      </c>
      <c r="H104" s="318">
        <f t="shared" si="9"/>
        <v>1.031786291906839</v>
      </c>
      <c r="I104" s="328">
        <v>4189109.5306577231</v>
      </c>
      <c r="J104" s="328">
        <f t="shared" si="10"/>
        <v>4322265.7890289305</v>
      </c>
      <c r="K104" s="327">
        <f t="shared" si="15"/>
        <v>4322265.7890289305</v>
      </c>
      <c r="L104" s="116"/>
      <c r="R104" s="61">
        <f t="shared" si="12"/>
        <v>1.031786291906839</v>
      </c>
      <c r="S104" s="326">
        <v>1.0317862919068399</v>
      </c>
      <c r="T104" s="325">
        <f t="shared" si="13"/>
        <v>0</v>
      </c>
      <c r="U104" s="118">
        <f t="shared" si="7"/>
        <v>0</v>
      </c>
    </row>
    <row r="105" spans="1:21" x14ac:dyDescent="0.2">
      <c r="A105" s="337">
        <v>2014</v>
      </c>
      <c r="B105" s="337">
        <v>12</v>
      </c>
      <c r="C105" s="329">
        <v>60.375542594907806</v>
      </c>
      <c r="D105" s="329">
        <v>64.984895742185898</v>
      </c>
      <c r="E105" s="330">
        <v>16.011164685641145</v>
      </c>
      <c r="F105" s="329">
        <v>248.04915984084971</v>
      </c>
      <c r="G105" s="329">
        <v>1.4464904585231901E-7</v>
      </c>
      <c r="H105" s="318">
        <f t="shared" si="9"/>
        <v>0.97891687727255938</v>
      </c>
      <c r="I105" s="328">
        <v>4195389.1446689842</v>
      </c>
      <c r="J105" s="328">
        <f t="shared" si="10"/>
        <v>4106937.2404425559</v>
      </c>
      <c r="K105" s="327">
        <f t="shared" si="15"/>
        <v>4106937.2404425559</v>
      </c>
      <c r="L105" s="116"/>
      <c r="R105" s="61">
        <f t="shared" si="12"/>
        <v>0.97891687727255938</v>
      </c>
      <c r="S105" s="326">
        <v>0.97891687727255905</v>
      </c>
      <c r="T105" s="325">
        <f t="shared" si="13"/>
        <v>0</v>
      </c>
      <c r="U105" s="118">
        <f t="shared" si="7"/>
        <v>0</v>
      </c>
    </row>
    <row r="106" spans="1:21" x14ac:dyDescent="0.2">
      <c r="A106" s="337">
        <v>2015</v>
      </c>
      <c r="B106" s="337">
        <v>1</v>
      </c>
      <c r="C106" s="329">
        <v>34.373317995833112</v>
      </c>
      <c r="D106" s="329">
        <v>107.22973635615668</v>
      </c>
      <c r="E106" s="330">
        <v>16.07502857248663</v>
      </c>
      <c r="F106" s="329">
        <v>247.77844595195802</v>
      </c>
      <c r="G106" s="329">
        <v>-2.7470170582688501E-8</v>
      </c>
      <c r="H106" s="318">
        <f t="shared" si="9"/>
        <v>0.9947037179068533</v>
      </c>
      <c r="I106" s="328">
        <v>4202254.4529679213</v>
      </c>
      <c r="J106" s="328">
        <f t="shared" si="10"/>
        <v>4179998.1279578214</v>
      </c>
      <c r="K106" s="327">
        <f t="shared" si="15"/>
        <v>4179998.1279578214</v>
      </c>
      <c r="L106" s="116"/>
      <c r="R106" s="61">
        <f t="shared" si="12"/>
        <v>0.9947037179068533</v>
      </c>
      <c r="S106" s="326">
        <v>0.99470371790685297</v>
      </c>
      <c r="T106" s="325">
        <f t="shared" si="13"/>
        <v>0</v>
      </c>
      <c r="U106" s="118">
        <f t="shared" si="7"/>
        <v>0</v>
      </c>
    </row>
    <row r="107" spans="1:21" x14ac:dyDescent="0.2">
      <c r="A107" s="337">
        <v>2015</v>
      </c>
      <c r="B107" s="337">
        <v>2</v>
      </c>
      <c r="C107" s="329">
        <v>30.577507144459183</v>
      </c>
      <c r="D107" s="329">
        <v>58.93328680476386</v>
      </c>
      <c r="E107" s="330">
        <v>16.125938564570728</v>
      </c>
      <c r="F107" s="329">
        <v>247.22070835688314</v>
      </c>
      <c r="G107" s="329">
        <v>5.2168354081061402E-9</v>
      </c>
      <c r="H107" s="318">
        <f t="shared" si="9"/>
        <v>0.91208091041595973</v>
      </c>
      <c r="I107" s="328">
        <v>4208912.9269880438</v>
      </c>
      <c r="J107" s="328">
        <f t="shared" si="10"/>
        <v>3838869.1343087568</v>
      </c>
      <c r="K107" s="327">
        <f t="shared" si="15"/>
        <v>3838869.1343087568</v>
      </c>
      <c r="L107" s="116"/>
      <c r="R107" s="61">
        <f t="shared" si="12"/>
        <v>0.91208091041595973</v>
      </c>
      <c r="S107" s="326">
        <v>0.91208091041595996</v>
      </c>
      <c r="T107" s="325">
        <f t="shared" si="13"/>
        <v>0</v>
      </c>
      <c r="U107" s="118">
        <f t="shared" si="7"/>
        <v>0</v>
      </c>
    </row>
    <row r="108" spans="1:21" x14ac:dyDescent="0.2">
      <c r="A108" s="337">
        <v>2015</v>
      </c>
      <c r="B108" s="337">
        <v>3</v>
      </c>
      <c r="C108" s="329">
        <v>49.812227510254139</v>
      </c>
      <c r="D108" s="329">
        <v>29.231033597261238</v>
      </c>
      <c r="E108" s="330">
        <v>16.163507528118256</v>
      </c>
      <c r="F108" s="329">
        <v>246.43206120294249</v>
      </c>
      <c r="G108" s="329">
        <v>-9.90724835503443E-10</v>
      </c>
      <c r="H108" s="318">
        <f t="shared" si="9"/>
        <v>0.90483310309945297</v>
      </c>
      <c r="I108" s="328">
        <v>4215752.6866981843</v>
      </c>
      <c r="J108" s="328">
        <f t="shared" si="10"/>
        <v>3814552.5854049739</v>
      </c>
      <c r="K108" s="327">
        <f t="shared" si="15"/>
        <v>3814552.5854049739</v>
      </c>
      <c r="L108" s="116"/>
      <c r="R108" s="61">
        <f t="shared" si="12"/>
        <v>0.90483310309945297</v>
      </c>
      <c r="S108" s="326">
        <v>0.90483310309945297</v>
      </c>
      <c r="T108" s="325">
        <f t="shared" si="13"/>
        <v>0</v>
      </c>
      <c r="U108" s="118">
        <f t="shared" si="7"/>
        <v>0</v>
      </c>
    </row>
    <row r="109" spans="1:21" x14ac:dyDescent="0.2">
      <c r="A109" s="337">
        <v>2015</v>
      </c>
      <c r="B109" s="337">
        <v>4</v>
      </c>
      <c r="C109" s="329">
        <v>89.308099646411279</v>
      </c>
      <c r="D109" s="329">
        <v>0</v>
      </c>
      <c r="E109" s="330">
        <v>16.207168677035931</v>
      </c>
      <c r="F109" s="329">
        <v>245.48707786960918</v>
      </c>
      <c r="G109" s="329">
        <v>1.88147608604083E-10</v>
      </c>
      <c r="H109" s="318">
        <f t="shared" si="9"/>
        <v>0.9391284841483224</v>
      </c>
      <c r="I109" s="328">
        <v>4220422.4992094617</v>
      </c>
      <c r="J109" s="328">
        <f t="shared" si="10"/>
        <v>3963518.9841480562</v>
      </c>
      <c r="K109" s="327">
        <f t="shared" si="15"/>
        <v>3963518.9841480562</v>
      </c>
      <c r="L109" s="116"/>
      <c r="R109" s="61">
        <f t="shared" si="12"/>
        <v>0.9391284841483224</v>
      </c>
      <c r="S109" s="326">
        <v>0.93912848414832195</v>
      </c>
      <c r="T109" s="325">
        <f t="shared" si="13"/>
        <v>0</v>
      </c>
      <c r="U109" s="118">
        <f t="shared" si="7"/>
        <v>0</v>
      </c>
    </row>
    <row r="110" spans="1:21" x14ac:dyDescent="0.2">
      <c r="A110" s="337">
        <v>2015</v>
      </c>
      <c r="B110" s="337">
        <v>5</v>
      </c>
      <c r="C110" s="329">
        <v>161.25634355949703</v>
      </c>
      <c r="D110" s="329">
        <v>0</v>
      </c>
      <c r="E110" s="330">
        <v>16.253635580799099</v>
      </c>
      <c r="F110" s="329">
        <v>244.53186748079099</v>
      </c>
      <c r="G110" s="329">
        <v>-3.5730973735326201E-11</v>
      </c>
      <c r="H110" s="318">
        <f t="shared" si="9"/>
        <v>1.0846463547236329</v>
      </c>
      <c r="I110" s="328">
        <v>4223753.7227559322</v>
      </c>
      <c r="J110" s="328">
        <f t="shared" si="10"/>
        <v>4581279.0786375962</v>
      </c>
      <c r="K110" s="327">
        <f t="shared" si="15"/>
        <v>4581279.0786375962</v>
      </c>
      <c r="L110" s="118"/>
      <c r="R110" s="61">
        <f t="shared" si="12"/>
        <v>1.0846463547236329</v>
      </c>
      <c r="S110" s="326">
        <v>1.08464635472363</v>
      </c>
      <c r="T110" s="325">
        <f t="shared" si="13"/>
        <v>-2.886579864025407E-15</v>
      </c>
      <c r="U110" s="118">
        <f t="shared" si="7"/>
        <v>-2.661309699197683E-15</v>
      </c>
    </row>
    <row r="111" spans="1:21" x14ac:dyDescent="0.2">
      <c r="A111" s="337">
        <v>2015</v>
      </c>
      <c r="B111" s="337">
        <v>6</v>
      </c>
      <c r="C111" s="329">
        <v>240.07100567962016</v>
      </c>
      <c r="D111" s="329">
        <v>0</v>
      </c>
      <c r="E111" s="330">
        <v>16.307940706322871</v>
      </c>
      <c r="F111" s="329">
        <v>243.64736388975462</v>
      </c>
      <c r="G111" s="329">
        <v>6.78568312650896E-12</v>
      </c>
      <c r="H111" s="318">
        <f t="shared" si="9"/>
        <v>1.2440338278613385</v>
      </c>
      <c r="I111" s="328">
        <v>4227109.1887523476</v>
      </c>
      <c r="J111" s="328">
        <f t="shared" si="10"/>
        <v>5258666.8248714199</v>
      </c>
      <c r="K111" s="327">
        <f t="shared" si="15"/>
        <v>5258666.8248714199</v>
      </c>
      <c r="L111" s="116"/>
      <c r="R111" s="61">
        <f t="shared" si="12"/>
        <v>1.2440338278613385</v>
      </c>
      <c r="S111" s="326">
        <v>1.2440338278613401</v>
      </c>
      <c r="T111" s="325">
        <f t="shared" si="13"/>
        <v>0</v>
      </c>
      <c r="U111" s="118">
        <f t="shared" si="7"/>
        <v>0</v>
      </c>
    </row>
    <row r="112" spans="1:21" x14ac:dyDescent="0.2">
      <c r="A112" s="337">
        <v>2015</v>
      </c>
      <c r="B112" s="337">
        <v>7</v>
      </c>
      <c r="C112" s="329">
        <v>296.99120939501734</v>
      </c>
      <c r="D112" s="329">
        <v>0</v>
      </c>
      <c r="E112" s="330">
        <v>16.363130168031979</v>
      </c>
      <c r="F112" s="329">
        <v>242.82124722308797</v>
      </c>
      <c r="G112" s="329">
        <v>-1.2885248423799599E-12</v>
      </c>
      <c r="H112" s="318">
        <f t="shared" si="9"/>
        <v>1.3595190188942265</v>
      </c>
      <c r="I112" s="328">
        <v>4230860.8864099197</v>
      </c>
      <c r="J112" s="328">
        <f t="shared" si="10"/>
        <v>5751935.8413699716</v>
      </c>
      <c r="K112" s="327">
        <f t="shared" si="15"/>
        <v>5751935.8413699716</v>
      </c>
      <c r="L112" s="116"/>
      <c r="R112" s="61">
        <f t="shared" si="12"/>
        <v>1.3595190188942265</v>
      </c>
      <c r="S112" s="326">
        <v>1.3595190188942301</v>
      </c>
      <c r="T112" s="325">
        <f t="shared" si="13"/>
        <v>3.5527136788005009E-15</v>
      </c>
      <c r="U112" s="118">
        <f t="shared" si="7"/>
        <v>2.6132136655874914E-15</v>
      </c>
    </row>
    <row r="113" spans="1:21" x14ac:dyDescent="0.2">
      <c r="A113" s="337">
        <v>2015</v>
      </c>
      <c r="B113" s="337">
        <v>8</v>
      </c>
      <c r="C113" s="329">
        <v>324.38677238308009</v>
      </c>
      <c r="D113" s="329">
        <v>0</v>
      </c>
      <c r="E113" s="330">
        <v>16.42253751782842</v>
      </c>
      <c r="F113" s="329">
        <v>241.98055326712776</v>
      </c>
      <c r="G113" s="329">
        <v>2.4469315462738501E-13</v>
      </c>
      <c r="H113" s="318">
        <f t="shared" si="9"/>
        <v>1.4159011582328254</v>
      </c>
      <c r="I113" s="328">
        <v>4236170.2548512938</v>
      </c>
      <c r="J113" s="328">
        <f t="shared" si="10"/>
        <v>5997998.3703153897</v>
      </c>
      <c r="K113" s="327">
        <f t="shared" si="15"/>
        <v>5997998.3703153897</v>
      </c>
      <c r="L113" s="116"/>
      <c r="R113" s="61">
        <f t="shared" si="12"/>
        <v>1.4159011582328254</v>
      </c>
      <c r="S113" s="326">
        <v>1.41590115823283</v>
      </c>
      <c r="T113" s="325">
        <f t="shared" si="13"/>
        <v>4.6629367034256575E-15</v>
      </c>
      <c r="U113" s="118">
        <f t="shared" si="7"/>
        <v>3.2932642764735182E-15</v>
      </c>
    </row>
    <row r="114" spans="1:21" x14ac:dyDescent="0.2">
      <c r="A114" s="337">
        <v>2015</v>
      </c>
      <c r="B114" s="337">
        <v>9</v>
      </c>
      <c r="C114" s="329">
        <v>302.16545592318028</v>
      </c>
      <c r="D114" s="329">
        <v>0</v>
      </c>
      <c r="E114" s="330">
        <v>16.484691991202222</v>
      </c>
      <c r="F114" s="329">
        <v>241.0951017141671</v>
      </c>
      <c r="G114" s="329">
        <v>-4.66293670342566E-14</v>
      </c>
      <c r="H114" s="318">
        <f t="shared" si="9"/>
        <v>1.3728917634453492</v>
      </c>
      <c r="I114" s="328">
        <v>4240736.0031537861</v>
      </c>
      <c r="J114" s="328">
        <f t="shared" si="10"/>
        <v>5822071.5296759838</v>
      </c>
      <c r="K114" s="327">
        <f t="shared" si="15"/>
        <v>5822071.5296759838</v>
      </c>
      <c r="L114" s="116"/>
      <c r="R114" s="61">
        <f t="shared" si="12"/>
        <v>1.3728917634453492</v>
      </c>
      <c r="S114" s="326">
        <v>1.3728917634453499</v>
      </c>
      <c r="T114" s="325">
        <f t="shared" si="13"/>
        <v>0</v>
      </c>
      <c r="U114" s="118">
        <f t="shared" si="7"/>
        <v>0</v>
      </c>
    </row>
    <row r="115" spans="1:21" x14ac:dyDescent="0.2">
      <c r="A115" s="337">
        <v>2015</v>
      </c>
      <c r="B115" s="337">
        <v>10</v>
      </c>
      <c r="C115" s="329">
        <v>238.38346436491491</v>
      </c>
      <c r="D115" s="329">
        <v>0</v>
      </c>
      <c r="E115" s="330">
        <v>16.548375062162911</v>
      </c>
      <c r="F115" s="329">
        <v>240.20684338083376</v>
      </c>
      <c r="G115" s="329">
        <v>8.6597395920762194E-15</v>
      </c>
      <c r="H115" s="318">
        <f t="shared" si="9"/>
        <v>1.2465982887186082</v>
      </c>
      <c r="I115" s="328">
        <v>4244552.7149635516</v>
      </c>
      <c r="J115" s="328">
        <f t="shared" si="10"/>
        <v>5291252.1508494858</v>
      </c>
      <c r="K115" s="327">
        <f t="shared" si="15"/>
        <v>5291252.1508494858</v>
      </c>
      <c r="L115" s="116"/>
      <c r="R115" s="61">
        <f t="shared" si="12"/>
        <v>1.2465982887186082</v>
      </c>
      <c r="S115" s="326">
        <v>1.24659828871861</v>
      </c>
      <c r="T115" s="325">
        <f t="shared" si="13"/>
        <v>1.7763568394002505E-15</v>
      </c>
      <c r="U115" s="118">
        <f t="shared" si="7"/>
        <v>1.424963322568158E-15</v>
      </c>
    </row>
    <row r="116" spans="1:21" x14ac:dyDescent="0.2">
      <c r="A116" s="337">
        <v>2015</v>
      </c>
      <c r="B116" s="337">
        <v>11</v>
      </c>
      <c r="C116" s="329">
        <v>138.50383742961151</v>
      </c>
      <c r="D116" s="329">
        <v>0</v>
      </c>
      <c r="E116" s="330">
        <v>16.619568365594812</v>
      </c>
      <c r="F116" s="329">
        <v>239.41002010417549</v>
      </c>
      <c r="G116" s="329">
        <v>-1.5543122344752199E-15</v>
      </c>
      <c r="H116" s="318">
        <f t="shared" si="9"/>
        <v>1.0480326671426641</v>
      </c>
      <c r="I116" s="328">
        <v>4252000.0443156315</v>
      </c>
      <c r="J116" s="328">
        <f t="shared" si="10"/>
        <v>4456234.9471348375</v>
      </c>
      <c r="K116" s="327">
        <f t="shared" si="15"/>
        <v>4456234.9471348375</v>
      </c>
      <c r="L116" s="116"/>
      <c r="R116" s="61">
        <f t="shared" si="12"/>
        <v>1.0480326671426641</v>
      </c>
      <c r="S116" s="326">
        <v>1.0480326671426601</v>
      </c>
      <c r="T116" s="325">
        <f t="shared" si="13"/>
        <v>-3.9968028886505635E-15</v>
      </c>
      <c r="U116" s="118">
        <f t="shared" ref="U116:U179" si="16">T116/S116</f>
        <v>-3.8136243401146884E-15</v>
      </c>
    </row>
    <row r="117" spans="1:21" x14ac:dyDescent="0.2">
      <c r="A117" s="337">
        <v>2015</v>
      </c>
      <c r="B117" s="337">
        <v>12</v>
      </c>
      <c r="C117" s="329">
        <v>60.375542594907806</v>
      </c>
      <c r="D117" s="329">
        <v>64.984895742185898</v>
      </c>
      <c r="E117" s="330">
        <v>16.688474225045834</v>
      </c>
      <c r="F117" s="329">
        <v>238.77213553658791</v>
      </c>
      <c r="G117" s="329">
        <v>2.2204460492503101E-16</v>
      </c>
      <c r="H117" s="318">
        <f t="shared" si="9"/>
        <v>0.99546910642734643</v>
      </c>
      <c r="I117" s="328">
        <v>4258234.0882122917</v>
      </c>
      <c r="J117" s="328">
        <f t="shared" si="10"/>
        <v>4238940.4827511562</v>
      </c>
      <c r="K117" s="327">
        <f t="shared" si="15"/>
        <v>4238940.4827511562</v>
      </c>
      <c r="L117" s="116"/>
      <c r="R117" s="61">
        <f t="shared" si="12"/>
        <v>0.99546910642734643</v>
      </c>
      <c r="S117" s="326">
        <v>0.99546910642734598</v>
      </c>
      <c r="T117" s="325">
        <f t="shared" si="13"/>
        <v>0</v>
      </c>
      <c r="U117" s="118">
        <f t="shared" si="16"/>
        <v>0</v>
      </c>
    </row>
    <row r="118" spans="1:21" x14ac:dyDescent="0.2">
      <c r="A118" s="337">
        <v>2016</v>
      </c>
      <c r="B118" s="337">
        <v>1</v>
      </c>
      <c r="C118" s="329">
        <v>34.373317995833112</v>
      </c>
      <c r="D118" s="329">
        <v>107.22973635615668</v>
      </c>
      <c r="E118" s="330">
        <v>16.755767605114727</v>
      </c>
      <c r="F118" s="329">
        <v>238.33146053658788</v>
      </c>
      <c r="G118" s="329">
        <v>0</v>
      </c>
      <c r="H118" s="318">
        <f t="shared" si="9"/>
        <v>1.0113996001747227</v>
      </c>
      <c r="I118" s="328">
        <v>4264873.8350048289</v>
      </c>
      <c r="J118" s="328">
        <f t="shared" si="10"/>
        <v>4313491.6915195202</v>
      </c>
      <c r="K118" s="327">
        <f t="shared" si="15"/>
        <v>4313491.6915195202</v>
      </c>
      <c r="L118" s="116"/>
      <c r="R118" s="61">
        <f t="shared" si="12"/>
        <v>1.0113996001747227</v>
      </c>
      <c r="S118" s="326">
        <v>1.0113996001747201</v>
      </c>
      <c r="T118" s="325">
        <f t="shared" si="13"/>
        <v>-2.6645352591003757E-15</v>
      </c>
      <c r="U118" s="118">
        <f t="shared" si="16"/>
        <v>-2.6345029784865202E-15</v>
      </c>
    </row>
    <row r="119" spans="1:21" x14ac:dyDescent="0.2">
      <c r="A119" s="337">
        <v>2016</v>
      </c>
      <c r="B119" s="337">
        <v>2</v>
      </c>
      <c r="C119" s="329">
        <v>30.577507144459183</v>
      </c>
      <c r="D119" s="329">
        <v>58.93328680476386</v>
      </c>
      <c r="E119" s="330">
        <v>16.814803141830463</v>
      </c>
      <c r="F119" s="329">
        <v>238.08264523240783</v>
      </c>
      <c r="G119" s="329">
        <v>1.11022302462516E-16</v>
      </c>
      <c r="H119" s="318">
        <f t="shared" si="9"/>
        <v>0.92877146011182532</v>
      </c>
      <c r="I119" s="328">
        <v>4271329.8443428371</v>
      </c>
      <c r="J119" s="328">
        <f t="shared" si="10"/>
        <v>3967089.2561495122</v>
      </c>
      <c r="K119" s="327">
        <f t="shared" si="15"/>
        <v>3967089.2561495122</v>
      </c>
      <c r="L119" s="116"/>
      <c r="R119" s="61">
        <f t="shared" si="12"/>
        <v>0.92877146011182532</v>
      </c>
      <c r="S119" s="326">
        <v>0.92877146011182499</v>
      </c>
      <c r="T119" s="325">
        <f t="shared" si="13"/>
        <v>0</v>
      </c>
      <c r="U119" s="118">
        <f t="shared" si="16"/>
        <v>0</v>
      </c>
    </row>
    <row r="120" spans="1:21" x14ac:dyDescent="0.2">
      <c r="A120" s="337">
        <v>2016</v>
      </c>
      <c r="B120" s="337">
        <v>3</v>
      </c>
      <c r="C120" s="329">
        <v>49.812227510254139</v>
      </c>
      <c r="D120" s="329">
        <v>29.231033597261238</v>
      </c>
      <c r="E120" s="330">
        <v>16.864011849064802</v>
      </c>
      <c r="F120" s="329">
        <v>237.97499410926028</v>
      </c>
      <c r="G120" s="329">
        <v>-1.11022302462516E-16</v>
      </c>
      <c r="H120" s="318">
        <f t="shared" si="9"/>
        <v>0.92140036988715013</v>
      </c>
      <c r="I120" s="328">
        <v>4277880.1018304424</v>
      </c>
      <c r="J120" s="328">
        <f t="shared" si="10"/>
        <v>3941640.3081594491</v>
      </c>
      <c r="K120" s="327">
        <f t="shared" si="15"/>
        <v>3941640.3081594491</v>
      </c>
      <c r="L120" s="116"/>
      <c r="R120" s="61">
        <f t="shared" si="12"/>
        <v>0.92140036988715013</v>
      </c>
      <c r="S120" s="326">
        <v>0.92140036988715002</v>
      </c>
      <c r="T120" s="325">
        <f t="shared" si="13"/>
        <v>0</v>
      </c>
      <c r="U120" s="118">
        <f t="shared" si="16"/>
        <v>0</v>
      </c>
    </row>
    <row r="121" spans="1:21" x14ac:dyDescent="0.2">
      <c r="A121" s="337">
        <v>2016</v>
      </c>
      <c r="B121" s="337">
        <v>4</v>
      </c>
      <c r="C121" s="329">
        <v>89.308099646411279</v>
      </c>
      <c r="D121" s="329">
        <v>0</v>
      </c>
      <c r="E121" s="330">
        <v>16.917494943363199</v>
      </c>
      <c r="F121" s="329">
        <v>237.95973577592693</v>
      </c>
      <c r="G121" s="329">
        <v>0</v>
      </c>
      <c r="H121" s="318">
        <f t="shared" si="9"/>
        <v>0.95541944120839339</v>
      </c>
      <c r="I121" s="328">
        <v>4282902.6141272914</v>
      </c>
      <c r="J121" s="328">
        <f t="shared" si="10"/>
        <v>4091968.4223394641</v>
      </c>
      <c r="K121" s="327">
        <f t="shared" si="15"/>
        <v>4091968.4223394641</v>
      </c>
      <c r="L121" s="116"/>
      <c r="R121" s="61">
        <f t="shared" si="12"/>
        <v>0.95541944120839339</v>
      </c>
      <c r="S121" s="326">
        <v>0.95541944120839295</v>
      </c>
      <c r="T121" s="325">
        <f t="shared" si="13"/>
        <v>0</v>
      </c>
      <c r="U121" s="118">
        <f t="shared" si="16"/>
        <v>0</v>
      </c>
    </row>
    <row r="122" spans="1:21" x14ac:dyDescent="0.2">
      <c r="A122" s="337">
        <v>2016</v>
      </c>
      <c r="B122" s="337">
        <v>5</v>
      </c>
      <c r="C122" s="329">
        <v>161.25634355949703</v>
      </c>
      <c r="D122" s="329">
        <v>0</v>
      </c>
      <c r="E122" s="330">
        <v>16.971643699820852</v>
      </c>
      <c r="F122" s="329">
        <v>237.95815219885034</v>
      </c>
      <c r="G122" s="329">
        <v>-2.2204460492503101E-16</v>
      </c>
      <c r="H122" s="318">
        <f t="shared" si="9"/>
        <v>1.1006113281060341</v>
      </c>
      <c r="I122" s="328">
        <v>4286824.629551854</v>
      </c>
      <c r="J122" s="328">
        <f t="shared" si="10"/>
        <v>4718127.7488887236</v>
      </c>
      <c r="K122" s="327">
        <f t="shared" si="15"/>
        <v>4718127.7488887236</v>
      </c>
      <c r="L122" s="116"/>
      <c r="R122" s="61">
        <f t="shared" si="12"/>
        <v>1.1006113281060341</v>
      </c>
      <c r="S122" s="326">
        <v>1.1006113281060299</v>
      </c>
      <c r="T122" s="325">
        <f t="shared" si="13"/>
        <v>-4.2188474935755949E-15</v>
      </c>
      <c r="U122" s="118">
        <f t="shared" si="16"/>
        <v>-3.8331855995299756E-15</v>
      </c>
    </row>
    <row r="123" spans="1:21" x14ac:dyDescent="0.2">
      <c r="A123" s="337">
        <v>2016</v>
      </c>
      <c r="B123" s="337">
        <v>6</v>
      </c>
      <c r="C123" s="329">
        <v>240.07100567962016</v>
      </c>
      <c r="D123" s="329">
        <v>0</v>
      </c>
      <c r="E123" s="330">
        <v>17.032964312189726</v>
      </c>
      <c r="F123" s="329">
        <v>237.94901922458226</v>
      </c>
      <c r="G123" s="329">
        <v>0</v>
      </c>
      <c r="H123" s="318">
        <f t="shared" si="9"/>
        <v>1.2596989278755812</v>
      </c>
      <c r="I123" s="328">
        <v>4290726.8909069058</v>
      </c>
      <c r="J123" s="328">
        <f t="shared" si="10"/>
        <v>5405024.0642823549</v>
      </c>
      <c r="K123" s="327">
        <f t="shared" si="15"/>
        <v>5405024.0642823549</v>
      </c>
      <c r="L123" s="116"/>
      <c r="R123" s="61">
        <f t="shared" si="12"/>
        <v>1.2596989278755812</v>
      </c>
      <c r="S123" s="326">
        <v>1.2596989278755799</v>
      </c>
      <c r="T123" s="325">
        <f t="shared" si="13"/>
        <v>0</v>
      </c>
      <c r="U123" s="118">
        <f t="shared" si="16"/>
        <v>0</v>
      </c>
    </row>
    <row r="124" spans="1:21" x14ac:dyDescent="0.2">
      <c r="A124" s="337">
        <v>2016</v>
      </c>
      <c r="B124" s="337">
        <v>7</v>
      </c>
      <c r="C124" s="329">
        <v>296.99120939501734</v>
      </c>
      <c r="D124" s="329">
        <v>0</v>
      </c>
      <c r="E124" s="330">
        <v>17.096703285499959</v>
      </c>
      <c r="F124" s="329">
        <v>237.98296089124892</v>
      </c>
      <c r="G124" s="329">
        <v>-2.2204460492503101E-16</v>
      </c>
      <c r="H124" s="318">
        <f t="shared" si="9"/>
        <v>1.3749189697326485</v>
      </c>
      <c r="I124" s="328">
        <v>4294899.8624416189</v>
      </c>
      <c r="J124" s="328">
        <f t="shared" si="10"/>
        <v>5905139.2939731246</v>
      </c>
      <c r="K124" s="327">
        <f t="shared" si="15"/>
        <v>5905139.2939731246</v>
      </c>
      <c r="L124" s="116"/>
      <c r="R124" s="61">
        <f t="shared" si="12"/>
        <v>1.3749189697326485</v>
      </c>
      <c r="S124" s="326">
        <v>1.37491896973265</v>
      </c>
      <c r="T124" s="325">
        <f t="shared" si="13"/>
        <v>0</v>
      </c>
      <c r="U124" s="118">
        <f t="shared" si="16"/>
        <v>0</v>
      </c>
    </row>
    <row r="125" spans="1:21" x14ac:dyDescent="0.2">
      <c r="A125" s="337">
        <v>2016</v>
      </c>
      <c r="B125" s="337">
        <v>8</v>
      </c>
      <c r="C125" s="329">
        <v>324.38677238308009</v>
      </c>
      <c r="D125" s="329">
        <v>0</v>
      </c>
      <c r="E125" s="330">
        <v>17.168405917285483</v>
      </c>
      <c r="F125" s="329">
        <v>238.15972575160313</v>
      </c>
      <c r="G125" s="329">
        <v>0</v>
      </c>
      <c r="H125" s="318">
        <f t="shared" si="9"/>
        <v>1.4310262434120165</v>
      </c>
      <c r="I125" s="328">
        <v>4300201.5257404987</v>
      </c>
      <c r="J125" s="328">
        <f t="shared" si="10"/>
        <v>6153701.2352950471</v>
      </c>
      <c r="K125" s="327">
        <f t="shared" si="15"/>
        <v>6153701.2352950471</v>
      </c>
      <c r="L125" s="116"/>
      <c r="R125" s="61">
        <f t="shared" si="12"/>
        <v>1.4310262434120165</v>
      </c>
      <c r="S125" s="326">
        <v>1.43102624341202</v>
      </c>
      <c r="T125" s="325">
        <f t="shared" si="13"/>
        <v>3.5527136788005009E-15</v>
      </c>
      <c r="U125" s="118">
        <f t="shared" si="16"/>
        <v>2.482633491283644E-15</v>
      </c>
    </row>
    <row r="126" spans="1:21" x14ac:dyDescent="0.2">
      <c r="A126" s="337">
        <v>2016</v>
      </c>
      <c r="B126" s="337">
        <v>9</v>
      </c>
      <c r="C126" s="329">
        <v>302.16545592318028</v>
      </c>
      <c r="D126" s="329">
        <v>0</v>
      </c>
      <c r="E126" s="330">
        <v>17.242934767525746</v>
      </c>
      <c r="F126" s="329">
        <v>238.51398794042311</v>
      </c>
      <c r="G126" s="329">
        <v>-4.4408920985006301E-16</v>
      </c>
      <c r="H126" s="318">
        <f t="shared" si="9"/>
        <v>1.3876355595644825</v>
      </c>
      <c r="I126" s="328">
        <v>4305012.311741204</v>
      </c>
      <c r="J126" s="328">
        <f t="shared" si="10"/>
        <v>5973788.168134992</v>
      </c>
      <c r="K126" s="327">
        <f t="shared" si="15"/>
        <v>5973788.168134992</v>
      </c>
      <c r="L126" s="116"/>
      <c r="R126" s="61">
        <f t="shared" si="12"/>
        <v>1.3876355595644825</v>
      </c>
      <c r="S126" s="326">
        <v>1.38763555956448</v>
      </c>
      <c r="T126" s="325">
        <f t="shared" si="13"/>
        <v>-2.4424906541753444E-15</v>
      </c>
      <c r="U126" s="118">
        <f t="shared" si="16"/>
        <v>-1.7601816538500489E-15</v>
      </c>
    </row>
    <row r="127" spans="1:21" x14ac:dyDescent="0.2">
      <c r="A127" s="337">
        <v>2016</v>
      </c>
      <c r="B127" s="337">
        <v>10</v>
      </c>
      <c r="C127" s="329">
        <v>238.38346436491491</v>
      </c>
      <c r="D127" s="329">
        <v>0</v>
      </c>
      <c r="E127" s="330">
        <v>17.314221311995766</v>
      </c>
      <c r="F127" s="329">
        <v>238.98526294042304</v>
      </c>
      <c r="G127" s="329">
        <v>0</v>
      </c>
      <c r="H127" s="318">
        <f t="shared" si="9"/>
        <v>1.2608177738854214</v>
      </c>
      <c r="I127" s="328">
        <v>4309360.7763571981</v>
      </c>
      <c r="J127" s="328">
        <f t="shared" si="10"/>
        <v>5433318.6609158339</v>
      </c>
      <c r="K127" s="327">
        <f t="shared" si="15"/>
        <v>5433318.6609158339</v>
      </c>
      <c r="L127" s="116"/>
      <c r="R127" s="61">
        <f t="shared" si="12"/>
        <v>1.2608177738854214</v>
      </c>
      <c r="S127" s="326">
        <v>1.26081777388542</v>
      </c>
      <c r="T127" s="325">
        <f t="shared" si="13"/>
        <v>0</v>
      </c>
      <c r="U127" s="118">
        <f t="shared" si="16"/>
        <v>0</v>
      </c>
    </row>
    <row r="128" spans="1:21" x14ac:dyDescent="0.2">
      <c r="A128" s="337">
        <v>2016</v>
      </c>
      <c r="B128" s="337">
        <v>11</v>
      </c>
      <c r="C128" s="329">
        <v>138.50383742961151</v>
      </c>
      <c r="D128" s="329">
        <v>0</v>
      </c>
      <c r="E128" s="330">
        <v>17.385891445400681</v>
      </c>
      <c r="F128" s="329">
        <v>239.45852336260654</v>
      </c>
      <c r="G128" s="329">
        <v>0</v>
      </c>
      <c r="H128" s="318">
        <f t="shared" si="9"/>
        <v>1.0616444339516111</v>
      </c>
      <c r="I128" s="328">
        <v>4316244.5763103943</v>
      </c>
      <c r="J128" s="328">
        <f t="shared" si="10"/>
        <v>4582317.0300137606</v>
      </c>
      <c r="K128" s="327">
        <f t="shared" si="15"/>
        <v>4582317.0300137606</v>
      </c>
      <c r="L128" s="116"/>
      <c r="R128" s="61">
        <f t="shared" si="12"/>
        <v>1.0616444339516111</v>
      </c>
      <c r="S128" s="326">
        <v>1.06164443395161</v>
      </c>
      <c r="T128" s="325">
        <f t="shared" si="13"/>
        <v>0</v>
      </c>
      <c r="U128" s="118">
        <f t="shared" si="16"/>
        <v>0</v>
      </c>
    </row>
    <row r="129" spans="1:21" x14ac:dyDescent="0.2">
      <c r="A129" s="337">
        <v>2016</v>
      </c>
      <c r="B129" s="337">
        <v>12</v>
      </c>
      <c r="C129" s="329">
        <v>60.375542594907806</v>
      </c>
      <c r="D129" s="329">
        <v>64.984895742185898</v>
      </c>
      <c r="E129" s="330">
        <v>17.451471114610744</v>
      </c>
      <c r="F129" s="329">
        <v>239.86460001864296</v>
      </c>
      <c r="G129" s="329">
        <v>0</v>
      </c>
      <c r="H129" s="318">
        <f t="shared" si="9"/>
        <v>1.0085151943386124</v>
      </c>
      <c r="I129" s="328">
        <v>4322329.2919621281</v>
      </c>
      <c r="J129" s="328">
        <f t="shared" si="10"/>
        <v>4359134.7658786625</v>
      </c>
      <c r="K129" s="327">
        <f t="shared" si="15"/>
        <v>4359134.7658786625</v>
      </c>
      <c r="L129" s="116"/>
      <c r="R129" s="61">
        <f t="shared" si="12"/>
        <v>1.0085151943386124</v>
      </c>
      <c r="S129" s="326">
        <v>1.0085151943386099</v>
      </c>
      <c r="T129" s="325">
        <f t="shared" si="13"/>
        <v>-2.4424906541753444E-15</v>
      </c>
      <c r="U129" s="118">
        <f t="shared" si="16"/>
        <v>-2.4218679776829183E-15</v>
      </c>
    </row>
    <row r="130" spans="1:21" x14ac:dyDescent="0.2">
      <c r="A130" s="337">
        <v>2017</v>
      </c>
      <c r="B130" s="337">
        <v>1</v>
      </c>
      <c r="C130" s="329">
        <v>34.373317995833112</v>
      </c>
      <c r="D130" s="329">
        <v>107.22973635615668</v>
      </c>
      <c r="E130" s="330">
        <v>17.516650040688472</v>
      </c>
      <c r="F130" s="329">
        <v>240.2047333519763</v>
      </c>
      <c r="G130" s="329">
        <v>0</v>
      </c>
      <c r="H130" s="318">
        <f t="shared" si="9"/>
        <v>1.0240292428803808</v>
      </c>
      <c r="I130" s="328">
        <v>4328678.0205744794</v>
      </c>
      <c r="J130" s="328">
        <f t="shared" si="10"/>
        <v>4432692.876081829</v>
      </c>
      <c r="K130" s="327">
        <f t="shared" si="15"/>
        <v>4432692.876081829</v>
      </c>
      <c r="L130" s="116"/>
      <c r="R130" s="61">
        <f t="shared" si="12"/>
        <v>1.0240292428803808</v>
      </c>
      <c r="S130" s="326">
        <v>1.0240292428803801</v>
      </c>
      <c r="T130" s="325">
        <f t="shared" si="13"/>
        <v>0</v>
      </c>
      <c r="U130" s="118">
        <f t="shared" si="16"/>
        <v>0</v>
      </c>
    </row>
    <row r="131" spans="1:21" x14ac:dyDescent="0.2">
      <c r="A131" s="337">
        <v>2017</v>
      </c>
      <c r="B131" s="337">
        <v>2</v>
      </c>
      <c r="C131" s="329">
        <v>30.577507144459183</v>
      </c>
      <c r="D131" s="329">
        <v>58.93328680476386</v>
      </c>
      <c r="E131" s="330">
        <v>17.57856076218172</v>
      </c>
      <c r="F131" s="329">
        <v>240.54002962798324</v>
      </c>
      <c r="G131" s="329">
        <v>0</v>
      </c>
      <c r="H131" s="318">
        <f t="shared" si="9"/>
        <v>0.94116886975483816</v>
      </c>
      <c r="I131" s="328">
        <v>4334849.8018257022</v>
      </c>
      <c r="J131" s="328">
        <f t="shared" si="10"/>
        <v>4079825.6885412801</v>
      </c>
      <c r="K131" s="327">
        <f t="shared" si="15"/>
        <v>4079825.6885412801</v>
      </c>
      <c r="L131" s="116"/>
      <c r="R131" s="61">
        <f t="shared" si="12"/>
        <v>0.94116886975483816</v>
      </c>
      <c r="S131" s="326">
        <v>0.94116886975483804</v>
      </c>
      <c r="T131" s="325">
        <f t="shared" si="13"/>
        <v>0</v>
      </c>
      <c r="U131" s="118">
        <f t="shared" si="16"/>
        <v>0</v>
      </c>
    </row>
    <row r="132" spans="1:21" x14ac:dyDescent="0.2">
      <c r="A132" s="337">
        <v>2017</v>
      </c>
      <c r="B132" s="337">
        <v>3</v>
      </c>
      <c r="C132" s="329">
        <v>49.812227510254139</v>
      </c>
      <c r="D132" s="329">
        <v>29.231033597261238</v>
      </c>
      <c r="E132" s="330">
        <v>17.630011709526968</v>
      </c>
      <c r="F132" s="329">
        <v>240.91103585794625</v>
      </c>
      <c r="G132" s="329">
        <v>0</v>
      </c>
      <c r="H132" s="318">
        <f t="shared" si="9"/>
        <v>0.93360544729833816</v>
      </c>
      <c r="I132" s="328">
        <v>4341077.6043205075</v>
      </c>
      <c r="J132" s="328">
        <f t="shared" si="10"/>
        <v>4052853.6985384459</v>
      </c>
      <c r="K132" s="327">
        <f t="shared" si="15"/>
        <v>4052853.6985384459</v>
      </c>
      <c r="L132" s="116"/>
      <c r="R132" s="61">
        <f t="shared" si="12"/>
        <v>0.93360544729833816</v>
      </c>
      <c r="S132" s="326">
        <v>0.93360544729833805</v>
      </c>
      <c r="T132" s="325">
        <f t="shared" si="13"/>
        <v>0</v>
      </c>
      <c r="U132" s="118">
        <f t="shared" si="16"/>
        <v>0</v>
      </c>
    </row>
    <row r="133" spans="1:21" x14ac:dyDescent="0.2">
      <c r="A133" s="337">
        <v>2017</v>
      </c>
      <c r="B133" s="337">
        <v>4</v>
      </c>
      <c r="C133" s="329">
        <v>89.308099646411279</v>
      </c>
      <c r="D133" s="329">
        <v>0</v>
      </c>
      <c r="E133" s="330">
        <v>17.686935020103054</v>
      </c>
      <c r="F133" s="329">
        <v>241.33391085794631</v>
      </c>
      <c r="G133" s="329">
        <v>0</v>
      </c>
      <c r="H133" s="318">
        <f t="shared" si="9"/>
        <v>0.96747316306945641</v>
      </c>
      <c r="I133" s="328">
        <v>4346225.0025210017</v>
      </c>
      <c r="J133" s="328">
        <f t="shared" si="10"/>
        <v>4204856.0506005501</v>
      </c>
      <c r="K133" s="327">
        <f t="shared" si="15"/>
        <v>4204856.0506005501</v>
      </c>
      <c r="L133" s="116"/>
      <c r="R133" s="61">
        <f t="shared" si="12"/>
        <v>0.96747316306945641</v>
      </c>
      <c r="S133" s="326">
        <v>0.96747316306945597</v>
      </c>
      <c r="T133" s="325">
        <f t="shared" si="13"/>
        <v>0</v>
      </c>
      <c r="U133" s="118">
        <f t="shared" si="16"/>
        <v>0</v>
      </c>
    </row>
    <row r="134" spans="1:21" x14ac:dyDescent="0.2">
      <c r="A134" s="337">
        <v>2017</v>
      </c>
      <c r="B134" s="337">
        <v>5</v>
      </c>
      <c r="C134" s="329">
        <v>161.25634355949703</v>
      </c>
      <c r="D134" s="329">
        <v>0</v>
      </c>
      <c r="E134" s="330">
        <v>17.739734512350648</v>
      </c>
      <c r="F134" s="329">
        <v>241.79229624797915</v>
      </c>
      <c r="G134" s="329">
        <v>0</v>
      </c>
      <c r="H134" s="318">
        <f t="shared" si="9"/>
        <v>1.1124178805596368</v>
      </c>
      <c r="I134" s="328">
        <v>4350488.1252006842</v>
      </c>
      <c r="J134" s="328">
        <f t="shared" si="10"/>
        <v>4839560.7796356129</v>
      </c>
      <c r="K134" s="327">
        <f t="shared" si="15"/>
        <v>4839560.7796356129</v>
      </c>
      <c r="L134" s="116"/>
      <c r="R134" s="61">
        <f t="shared" si="12"/>
        <v>1.1124178805596368</v>
      </c>
      <c r="S134" s="326">
        <v>1.1124178805596401</v>
      </c>
      <c r="T134" s="325">
        <f t="shared" si="13"/>
        <v>3.3306690738754696E-15</v>
      </c>
      <c r="U134" s="118">
        <f t="shared" si="16"/>
        <v>2.994080850444315E-15</v>
      </c>
    </row>
    <row r="135" spans="1:21" x14ac:dyDescent="0.2">
      <c r="A135" s="337">
        <v>2017</v>
      </c>
      <c r="B135" s="337">
        <v>6</v>
      </c>
      <c r="C135" s="329">
        <v>240.07100567962016</v>
      </c>
      <c r="D135" s="329">
        <v>0</v>
      </c>
      <c r="E135" s="330">
        <v>17.793527677188809</v>
      </c>
      <c r="F135" s="329">
        <v>242.26340707073606</v>
      </c>
      <c r="G135" s="329">
        <v>0</v>
      </c>
      <c r="H135" s="318">
        <f t="shared" si="9"/>
        <v>1.2711385449216264</v>
      </c>
      <c r="I135" s="328">
        <v>4354718.142279637</v>
      </c>
      <c r="J135" s="328">
        <f t="shared" si="10"/>
        <v>5535450.0829211455</v>
      </c>
      <c r="K135" s="327">
        <f t="shared" si="15"/>
        <v>5535450.0829211455</v>
      </c>
      <c r="L135" s="116"/>
      <c r="R135" s="61">
        <f t="shared" si="12"/>
        <v>1.2711385449216264</v>
      </c>
      <c r="S135" s="326">
        <v>1.2711385449216299</v>
      </c>
      <c r="T135" s="325">
        <f t="shared" si="13"/>
        <v>3.5527136788005009E-15</v>
      </c>
      <c r="U135" s="118">
        <f t="shared" si="16"/>
        <v>2.794906733804959E-15</v>
      </c>
    </row>
    <row r="136" spans="1:21" x14ac:dyDescent="0.2">
      <c r="A136" s="337">
        <v>2017</v>
      </c>
      <c r="B136" s="337">
        <v>7</v>
      </c>
      <c r="C136" s="329">
        <v>296.99120939501734</v>
      </c>
      <c r="D136" s="329">
        <v>0</v>
      </c>
      <c r="E136" s="330">
        <v>17.843912952632301</v>
      </c>
      <c r="F136" s="329">
        <v>242.72009040406934</v>
      </c>
      <c r="G136" s="329">
        <v>2.2204460492503101E-16</v>
      </c>
      <c r="H136" s="318">
        <f t="shared" si="9"/>
        <v>1.3859158821786486</v>
      </c>
      <c r="I136" s="328">
        <v>4359142.8856360829</v>
      </c>
      <c r="J136" s="328">
        <f t="shared" si="10"/>
        <v>6041405.3578891112</v>
      </c>
      <c r="K136" s="327">
        <f t="shared" si="15"/>
        <v>6041405.3578891112</v>
      </c>
      <c r="L136" s="116"/>
      <c r="R136" s="61">
        <f t="shared" si="12"/>
        <v>1.3859158821786486</v>
      </c>
      <c r="S136" s="326">
        <v>1.3859158821786499</v>
      </c>
      <c r="T136" s="325">
        <f t="shared" si="13"/>
        <v>0</v>
      </c>
      <c r="U136" s="118">
        <f t="shared" si="16"/>
        <v>0</v>
      </c>
    </row>
    <row r="137" spans="1:21" x14ac:dyDescent="0.2">
      <c r="A137" s="337">
        <v>2017</v>
      </c>
      <c r="B137" s="337">
        <v>8</v>
      </c>
      <c r="C137" s="329">
        <v>324.38677238308009</v>
      </c>
      <c r="D137" s="329">
        <v>0</v>
      </c>
      <c r="E137" s="330">
        <v>17.895915953229608</v>
      </c>
      <c r="F137" s="329">
        <v>243.13668775575218</v>
      </c>
      <c r="G137" s="329">
        <v>-2.2204460492503101E-16</v>
      </c>
      <c r="H137" s="318">
        <f t="shared" si="9"/>
        <v>1.4415562786262759</v>
      </c>
      <c r="I137" s="328">
        <v>4364424.5271637393</v>
      </c>
      <c r="J137" s="328">
        <f t="shared" si="10"/>
        <v>6291563.5797234038</v>
      </c>
      <c r="K137" s="327">
        <f t="shared" si="15"/>
        <v>6291563.5797234038</v>
      </c>
      <c r="L137" s="116"/>
      <c r="R137" s="61">
        <f t="shared" si="12"/>
        <v>1.4415562786262759</v>
      </c>
      <c r="S137" s="326">
        <v>1.4415562786262801</v>
      </c>
      <c r="T137" s="325">
        <f t="shared" si="13"/>
        <v>4.2188474935755949E-15</v>
      </c>
      <c r="U137" s="118">
        <f t="shared" si="16"/>
        <v>2.9265922920442018E-15</v>
      </c>
    </row>
    <row r="138" spans="1:21" x14ac:dyDescent="0.2">
      <c r="A138" s="337">
        <v>2017</v>
      </c>
      <c r="B138" s="337">
        <v>9</v>
      </c>
      <c r="C138" s="329">
        <v>302.16545592318028</v>
      </c>
      <c r="D138" s="329">
        <v>0</v>
      </c>
      <c r="E138" s="330">
        <v>17.946904399891441</v>
      </c>
      <c r="F138" s="329">
        <v>243.51455027147449</v>
      </c>
      <c r="G138" s="329">
        <v>-2.2204460492503101E-16</v>
      </c>
      <c r="H138" s="318">
        <f t="shared" ref="H138:H201" si="17">+($B$2+($B$3*C138)+($B$4*D138)+($B$5*E138)+($B$6*F138)+G138)</f>
        <v>1.3977352868250406</v>
      </c>
      <c r="I138" s="328">
        <v>4369382.3399799298</v>
      </c>
      <c r="J138" s="328">
        <f t="shared" ref="J138:J201" si="18">H138*I138</f>
        <v>6107239.8782201139</v>
      </c>
      <c r="K138" s="327">
        <f t="shared" si="15"/>
        <v>6107239.8782201139</v>
      </c>
      <c r="L138" s="116"/>
      <c r="R138" s="61">
        <f t="shared" ref="R138:R201" si="19">H138</f>
        <v>1.3977352868250406</v>
      </c>
      <c r="S138" s="326">
        <v>1.3977352868250399</v>
      </c>
      <c r="T138" s="325">
        <f t="shared" ref="T138:T201" si="20">S138-R138</f>
        <v>0</v>
      </c>
      <c r="U138" s="118">
        <f t="shared" si="16"/>
        <v>0</v>
      </c>
    </row>
    <row r="139" spans="1:21" x14ac:dyDescent="0.2">
      <c r="A139" s="337">
        <v>2017</v>
      </c>
      <c r="B139" s="337">
        <v>10</v>
      </c>
      <c r="C139" s="329">
        <v>238.38346436491491</v>
      </c>
      <c r="D139" s="329">
        <v>0</v>
      </c>
      <c r="E139" s="330">
        <v>17.994239472711474</v>
      </c>
      <c r="F139" s="329">
        <v>243.88745027147448</v>
      </c>
      <c r="G139" s="329">
        <v>0</v>
      </c>
      <c r="H139" s="318">
        <f t="shared" si="17"/>
        <v>1.2705390573978981</v>
      </c>
      <c r="I139" s="328">
        <v>4374050.4372137366</v>
      </c>
      <c r="J139" s="328">
        <f t="shared" si="18"/>
        <v>5557401.919508405</v>
      </c>
      <c r="K139" s="327">
        <f t="shared" si="15"/>
        <v>5557401.919508405</v>
      </c>
      <c r="L139" s="116"/>
      <c r="R139" s="61">
        <f t="shared" si="19"/>
        <v>1.2705390573978981</v>
      </c>
      <c r="S139" s="326">
        <v>1.2705390573979001</v>
      </c>
      <c r="T139" s="325">
        <f t="shared" si="20"/>
        <v>1.9984014443252818E-15</v>
      </c>
      <c r="U139" s="118">
        <f t="shared" si="16"/>
        <v>1.5728768294758796E-15</v>
      </c>
    </row>
    <row r="140" spans="1:21" x14ac:dyDescent="0.2">
      <c r="A140" s="337">
        <v>2017</v>
      </c>
      <c r="B140" s="337">
        <v>11</v>
      </c>
      <c r="C140" s="329">
        <v>138.50383742961151</v>
      </c>
      <c r="D140" s="329">
        <v>0</v>
      </c>
      <c r="E140" s="330">
        <v>18.042049909615709</v>
      </c>
      <c r="F140" s="329">
        <v>244.30912795577817</v>
      </c>
      <c r="G140" s="329">
        <v>-2.2204460492503101E-16</v>
      </c>
      <c r="H140" s="318">
        <f t="shared" si="17"/>
        <v>1.0709662046245327</v>
      </c>
      <c r="I140" s="328">
        <v>4380470.39499876</v>
      </c>
      <c r="J140" s="328">
        <f t="shared" si="18"/>
        <v>4691335.75340195</v>
      </c>
      <c r="K140" s="327">
        <f t="shared" si="15"/>
        <v>4691335.75340195</v>
      </c>
      <c r="L140" s="116"/>
      <c r="R140" s="61">
        <f t="shared" si="19"/>
        <v>1.0709662046245327</v>
      </c>
      <c r="S140" s="326">
        <v>1.0709662046245301</v>
      </c>
      <c r="T140" s="325">
        <f t="shared" si="20"/>
        <v>-2.6645352591003757E-15</v>
      </c>
      <c r="U140" s="118">
        <f t="shared" si="16"/>
        <v>-2.4879732409805919E-15</v>
      </c>
    </row>
    <row r="141" spans="1:21" x14ac:dyDescent="0.2">
      <c r="A141" s="337">
        <v>2017</v>
      </c>
      <c r="B141" s="337">
        <v>12</v>
      </c>
      <c r="C141" s="329">
        <v>60.375542594907806</v>
      </c>
      <c r="D141" s="329">
        <v>64.984895742185898</v>
      </c>
      <c r="E141" s="330">
        <v>18.085444240000811</v>
      </c>
      <c r="F141" s="329">
        <v>244.80496896393046</v>
      </c>
      <c r="G141" s="329">
        <v>0</v>
      </c>
      <c r="H141" s="318">
        <f t="shared" si="17"/>
        <v>1.0173986673239657</v>
      </c>
      <c r="I141" s="328">
        <v>4386349.9435550198</v>
      </c>
      <c r="J141" s="328">
        <f t="shared" si="18"/>
        <v>4462666.5869894288</v>
      </c>
      <c r="K141" s="327">
        <f t="shared" si="15"/>
        <v>4462666.5869894288</v>
      </c>
      <c r="L141" s="116"/>
      <c r="R141" s="61">
        <f t="shared" si="19"/>
        <v>1.0173986673239657</v>
      </c>
      <c r="S141" s="326">
        <v>1.0173986673239701</v>
      </c>
      <c r="T141" s="325">
        <f t="shared" si="20"/>
        <v>4.4408920985006262E-15</v>
      </c>
      <c r="U141" s="118">
        <f t="shared" si="16"/>
        <v>4.364947823434207E-15</v>
      </c>
    </row>
    <row r="142" spans="1:21" x14ac:dyDescent="0.2">
      <c r="A142" s="337">
        <v>2018</v>
      </c>
      <c r="B142" s="337">
        <v>1</v>
      </c>
      <c r="C142" s="329">
        <v>34.373317995833112</v>
      </c>
      <c r="D142" s="329">
        <v>107.22973635615668</v>
      </c>
      <c r="E142" s="330">
        <v>18.12821876471617</v>
      </c>
      <c r="F142" s="329">
        <v>245.36762729726374</v>
      </c>
      <c r="G142" s="329">
        <v>2.2204460492503101E-16</v>
      </c>
      <c r="H142" s="318">
        <f t="shared" si="17"/>
        <v>1.0324061092846395</v>
      </c>
      <c r="I142" s="328">
        <v>4392390.941100426</v>
      </c>
      <c r="J142" s="328">
        <f t="shared" si="18"/>
        <v>4534731.2419585865</v>
      </c>
      <c r="K142" s="327">
        <f t="shared" si="15"/>
        <v>4534731.2419585865</v>
      </c>
      <c r="L142" s="116"/>
      <c r="R142" s="61">
        <f t="shared" si="19"/>
        <v>1.0324061092846395</v>
      </c>
      <c r="S142" s="326">
        <v>1.0324061092846399</v>
      </c>
      <c r="T142" s="325">
        <f t="shared" si="20"/>
        <v>0</v>
      </c>
      <c r="U142" s="118">
        <f t="shared" si="16"/>
        <v>0</v>
      </c>
    </row>
    <row r="143" spans="1:21" x14ac:dyDescent="0.2">
      <c r="A143" s="337">
        <v>2018</v>
      </c>
      <c r="B143" s="337">
        <v>2</v>
      </c>
      <c r="C143" s="329">
        <v>30.577507144459183</v>
      </c>
      <c r="D143" s="329">
        <v>58.93328680476386</v>
      </c>
      <c r="E143" s="330">
        <v>18.167985974114959</v>
      </c>
      <c r="F143" s="329">
        <v>245.95937346776626</v>
      </c>
      <c r="G143" s="329">
        <v>-1.11022302462516E-16</v>
      </c>
      <c r="H143" s="318">
        <f t="shared" si="17"/>
        <v>0.94902731238065174</v>
      </c>
      <c r="I143" s="328">
        <v>4398276.9902570723</v>
      </c>
      <c r="J143" s="328">
        <f t="shared" si="18"/>
        <v>4174084.9911693311</v>
      </c>
      <c r="K143" s="327">
        <f t="shared" si="15"/>
        <v>4174084.9911693311</v>
      </c>
      <c r="L143" s="116"/>
      <c r="R143" s="61">
        <f t="shared" si="19"/>
        <v>0.94902731238065174</v>
      </c>
      <c r="S143" s="326">
        <v>0.94902731238065197</v>
      </c>
      <c r="T143" s="325">
        <f t="shared" si="20"/>
        <v>0</v>
      </c>
      <c r="U143" s="118">
        <f t="shared" si="16"/>
        <v>0</v>
      </c>
    </row>
    <row r="144" spans="1:21" x14ac:dyDescent="0.2">
      <c r="A144" s="337">
        <v>2018</v>
      </c>
      <c r="B144" s="337">
        <v>3</v>
      </c>
      <c r="C144" s="329">
        <v>49.812227510254139</v>
      </c>
      <c r="D144" s="329">
        <v>29.231033597261238</v>
      </c>
      <c r="E144" s="330">
        <v>18.200039179134976</v>
      </c>
      <c r="F144" s="329">
        <v>246.55632070704806</v>
      </c>
      <c r="G144" s="329">
        <v>-2.2204460492503101E-16</v>
      </c>
      <c r="H144" s="318">
        <f t="shared" si="17"/>
        <v>0.94100912393351788</v>
      </c>
      <c r="I144" s="328">
        <v>4404202.5277557168</v>
      </c>
      <c r="J144" s="328">
        <f t="shared" si="18"/>
        <v>4144394.7622691919</v>
      </c>
      <c r="K144" s="327">
        <f t="shared" si="15"/>
        <v>4144394.7622691919</v>
      </c>
      <c r="L144" s="116"/>
      <c r="R144" s="61">
        <f t="shared" si="19"/>
        <v>0.94100912393351788</v>
      </c>
      <c r="S144" s="326">
        <v>0.94100912393351799</v>
      </c>
      <c r="T144" s="325">
        <f t="shared" si="20"/>
        <v>0</v>
      </c>
      <c r="U144" s="118">
        <f t="shared" si="16"/>
        <v>0</v>
      </c>
    </row>
    <row r="145" spans="1:21" x14ac:dyDescent="0.2">
      <c r="A145" s="337">
        <v>2018</v>
      </c>
      <c r="B145" s="337">
        <v>4</v>
      </c>
      <c r="C145" s="329">
        <v>89.308099646411279</v>
      </c>
      <c r="D145" s="329">
        <v>0</v>
      </c>
      <c r="E145" s="330">
        <v>18.236809934819775</v>
      </c>
      <c r="F145" s="329">
        <v>247.15830404038138</v>
      </c>
      <c r="G145" s="329">
        <v>-1.11022302462516E-16</v>
      </c>
      <c r="H145" s="318">
        <f t="shared" si="17"/>
        <v>0.97443136489091664</v>
      </c>
      <c r="I145" s="328">
        <v>4409368.4282110417</v>
      </c>
      <c r="J145" s="328">
        <f t="shared" si="18"/>
        <v>4296626.8958086008</v>
      </c>
      <c r="K145" s="327">
        <f t="shared" si="15"/>
        <v>4296626.8958086008</v>
      </c>
      <c r="L145" s="116"/>
      <c r="R145" s="61">
        <f t="shared" si="19"/>
        <v>0.97443136489091664</v>
      </c>
      <c r="S145" s="326">
        <v>0.97443136489091697</v>
      </c>
      <c r="T145" s="325">
        <f t="shared" si="20"/>
        <v>0</v>
      </c>
      <c r="U145" s="118">
        <f t="shared" si="16"/>
        <v>0</v>
      </c>
    </row>
    <row r="146" spans="1:21" x14ac:dyDescent="0.2">
      <c r="A146" s="337">
        <v>2018</v>
      </c>
      <c r="B146" s="337">
        <v>5</v>
      </c>
      <c r="C146" s="329">
        <v>161.25634355949703</v>
      </c>
      <c r="D146" s="329">
        <v>0</v>
      </c>
      <c r="E146" s="330">
        <v>18.27146734569417</v>
      </c>
      <c r="F146" s="329">
        <v>247.78080345122376</v>
      </c>
      <c r="G146" s="329">
        <v>0</v>
      </c>
      <c r="H146" s="318">
        <f t="shared" si="17"/>
        <v>1.1189736549628644</v>
      </c>
      <c r="I146" s="328">
        <v>4413939.8952503186</v>
      </c>
      <c r="J146" s="328">
        <f t="shared" si="18"/>
        <v>4939082.4573746519</v>
      </c>
      <c r="K146" s="327">
        <f t="shared" si="15"/>
        <v>4939082.4573746519</v>
      </c>
      <c r="L146" s="116"/>
      <c r="R146" s="61">
        <f t="shared" si="19"/>
        <v>1.1189736549628644</v>
      </c>
      <c r="S146" s="326">
        <v>1.1189736549628599</v>
      </c>
      <c r="T146" s="325">
        <f t="shared" si="20"/>
        <v>-4.4408920985006262E-15</v>
      </c>
      <c r="U146" s="118">
        <f t="shared" si="16"/>
        <v>-3.968719083603469E-15</v>
      </c>
    </row>
    <row r="147" spans="1:21" x14ac:dyDescent="0.2">
      <c r="A147" s="337">
        <v>2018</v>
      </c>
      <c r="B147" s="337">
        <v>6</v>
      </c>
      <c r="C147" s="329">
        <v>240.07100567962016</v>
      </c>
      <c r="D147" s="329">
        <v>0</v>
      </c>
      <c r="E147" s="330">
        <v>18.306927571606028</v>
      </c>
      <c r="F147" s="329">
        <v>248.43250215232032</v>
      </c>
      <c r="G147" s="329">
        <v>-2.2204460492503101E-16</v>
      </c>
      <c r="H147" s="318">
        <f t="shared" si="17"/>
        <v>1.2772805033785872</v>
      </c>
      <c r="I147" s="328">
        <v>4418459.7082400136</v>
      </c>
      <c r="J147" s="328">
        <f t="shared" si="18"/>
        <v>5643612.4402988106</v>
      </c>
      <c r="K147" s="327">
        <f t="shared" si="15"/>
        <v>5643612.4402988106</v>
      </c>
      <c r="L147" s="116"/>
      <c r="R147" s="61">
        <f t="shared" si="19"/>
        <v>1.2772805033785872</v>
      </c>
      <c r="S147" s="326">
        <v>1.2772805033785899</v>
      </c>
      <c r="T147" s="325">
        <f t="shared" si="20"/>
        <v>2.6645352591003757E-15</v>
      </c>
      <c r="U147" s="118">
        <f t="shared" si="16"/>
        <v>2.0861003139500668E-15</v>
      </c>
    </row>
    <row r="148" spans="1:21" x14ac:dyDescent="0.2">
      <c r="A148" s="337">
        <v>2018</v>
      </c>
      <c r="B148" s="337">
        <v>7</v>
      </c>
      <c r="C148" s="329">
        <v>296.99120939501734</v>
      </c>
      <c r="D148" s="329">
        <v>0</v>
      </c>
      <c r="E148" s="330">
        <v>18.338412125970134</v>
      </c>
      <c r="F148" s="329">
        <v>249.10604381898702</v>
      </c>
      <c r="G148" s="329">
        <v>4.4408920985006301E-16</v>
      </c>
      <c r="H148" s="318">
        <f t="shared" si="17"/>
        <v>1.3916163248313362</v>
      </c>
      <c r="I148" s="328">
        <v>4423117.2488558507</v>
      </c>
      <c r="J148" s="328">
        <f t="shared" si="18"/>
        <v>6155282.1701508695</v>
      </c>
      <c r="K148" s="327">
        <f t="shared" si="15"/>
        <v>6155282.1701508695</v>
      </c>
      <c r="L148" s="116"/>
      <c r="R148" s="61">
        <f t="shared" si="19"/>
        <v>1.3916163248313362</v>
      </c>
      <c r="S148" s="326">
        <v>1.39161632483134</v>
      </c>
      <c r="T148" s="325">
        <f t="shared" si="20"/>
        <v>3.7747582837255322E-15</v>
      </c>
      <c r="U148" s="118">
        <f t="shared" si="16"/>
        <v>2.7124992832942101E-15</v>
      </c>
    </row>
    <row r="149" spans="1:21" x14ac:dyDescent="0.2">
      <c r="A149" s="337">
        <v>2018</v>
      </c>
      <c r="B149" s="337">
        <v>8</v>
      </c>
      <c r="C149" s="329">
        <v>324.38677238308009</v>
      </c>
      <c r="D149" s="329">
        <v>0</v>
      </c>
      <c r="E149" s="330">
        <v>18.369114494919089</v>
      </c>
      <c r="F149" s="329">
        <v>249.7854919005656</v>
      </c>
      <c r="G149" s="329">
        <v>-2.2204460492503101E-16</v>
      </c>
      <c r="H149" s="318">
        <f t="shared" si="17"/>
        <v>1.4467501895220218</v>
      </c>
      <c r="I149" s="328">
        <v>4428446.3096113978</v>
      </c>
      <c r="J149" s="328">
        <f t="shared" si="18"/>
        <v>6406855.5377183883</v>
      </c>
      <c r="K149" s="327">
        <f t="shared" si="15"/>
        <v>6406855.5377183883</v>
      </c>
      <c r="L149" s="116"/>
      <c r="R149" s="61">
        <f t="shared" si="19"/>
        <v>1.4467501895220218</v>
      </c>
      <c r="S149" s="326">
        <v>1.4467501895220201</v>
      </c>
      <c r="T149" s="325">
        <f t="shared" si="20"/>
        <v>-1.7763568394002505E-15</v>
      </c>
      <c r="U149" s="118">
        <f t="shared" si="16"/>
        <v>-1.2278255446347143E-15</v>
      </c>
    </row>
    <row r="150" spans="1:21" x14ac:dyDescent="0.2">
      <c r="A150" s="337">
        <v>2018</v>
      </c>
      <c r="B150" s="337">
        <v>9</v>
      </c>
      <c r="C150" s="329">
        <v>302.16545592318028</v>
      </c>
      <c r="D150" s="329">
        <v>0</v>
      </c>
      <c r="E150" s="330">
        <v>18.400447169454328</v>
      </c>
      <c r="F150" s="329">
        <v>250.4625593544115</v>
      </c>
      <c r="G150" s="329">
        <v>0</v>
      </c>
      <c r="H150" s="318">
        <f t="shared" si="17"/>
        <v>1.4024342953294773</v>
      </c>
      <c r="I150" s="328">
        <v>4433559.2769020535</v>
      </c>
      <c r="J150" s="328">
        <f t="shared" si="18"/>
        <v>6217775.5803035982</v>
      </c>
      <c r="K150" s="327">
        <f t="shared" si="15"/>
        <v>6217775.5803035982</v>
      </c>
      <c r="L150" s="116"/>
      <c r="R150" s="61">
        <f t="shared" si="19"/>
        <v>1.4024342953294773</v>
      </c>
      <c r="S150" s="326">
        <v>1.4024342953294799</v>
      </c>
      <c r="T150" s="325">
        <f t="shared" si="20"/>
        <v>2.6645352591003757E-15</v>
      </c>
      <c r="U150" s="118">
        <f t="shared" si="16"/>
        <v>1.8999358957307765E-15</v>
      </c>
    </row>
    <row r="151" spans="1:21" x14ac:dyDescent="0.2">
      <c r="A151" s="337">
        <v>2018</v>
      </c>
      <c r="B151" s="337">
        <v>10</v>
      </c>
      <c r="C151" s="329">
        <v>238.38346436491491</v>
      </c>
      <c r="D151" s="329">
        <v>0</v>
      </c>
      <c r="E151" s="330">
        <v>18.434541598029295</v>
      </c>
      <c r="F151" s="329">
        <v>251.14197602107814</v>
      </c>
      <c r="G151" s="329">
        <v>2.2204460492503101E-16</v>
      </c>
      <c r="H151" s="318">
        <f t="shared" si="17"/>
        <v>1.2748537614133955</v>
      </c>
      <c r="I151" s="328">
        <v>4438487.3525830768</v>
      </c>
      <c r="J151" s="328">
        <f t="shared" si="18"/>
        <v>5658422.2964263186</v>
      </c>
      <c r="K151" s="327">
        <f t="shared" si="15"/>
        <v>5658422.2964263186</v>
      </c>
      <c r="L151" s="116"/>
      <c r="R151" s="61">
        <f t="shared" si="19"/>
        <v>1.2748537614133955</v>
      </c>
      <c r="S151" s="326">
        <v>1.2748537614133999</v>
      </c>
      <c r="T151" s="325">
        <f t="shared" si="20"/>
        <v>4.4408920985006262E-15</v>
      </c>
      <c r="U151" s="118">
        <f t="shared" si="16"/>
        <v>3.483452167546743E-15</v>
      </c>
    </row>
    <row r="152" spans="1:21" x14ac:dyDescent="0.2">
      <c r="A152" s="337">
        <v>2018</v>
      </c>
      <c r="B152" s="337">
        <v>11</v>
      </c>
      <c r="C152" s="329">
        <v>138.50383742961151</v>
      </c>
      <c r="D152" s="329">
        <v>0</v>
      </c>
      <c r="E152" s="330">
        <v>18.477542914746234</v>
      </c>
      <c r="F152" s="329">
        <v>251.83653209077943</v>
      </c>
      <c r="G152" s="329">
        <v>0</v>
      </c>
      <c r="H152" s="318">
        <f t="shared" si="17"/>
        <v>1.0750629476787574</v>
      </c>
      <c r="I152" s="328">
        <v>4444613.9940980924</v>
      </c>
      <c r="J152" s="328">
        <f t="shared" si="18"/>
        <v>4778239.8217893504</v>
      </c>
      <c r="K152" s="327">
        <f t="shared" si="15"/>
        <v>4778239.8217893504</v>
      </c>
      <c r="L152" s="116"/>
      <c r="R152" s="61">
        <f t="shared" si="19"/>
        <v>1.0750629476787574</v>
      </c>
      <c r="S152" s="326">
        <v>1.0750629476787601</v>
      </c>
      <c r="T152" s="325">
        <f t="shared" si="20"/>
        <v>2.6645352591003757E-15</v>
      </c>
      <c r="U152" s="118">
        <f t="shared" si="16"/>
        <v>2.4784923197786241E-15</v>
      </c>
    </row>
    <row r="153" spans="1:21" x14ac:dyDescent="0.2">
      <c r="A153" s="337">
        <v>2018</v>
      </c>
      <c r="B153" s="337">
        <v>12</v>
      </c>
      <c r="C153" s="329">
        <v>60.375542594907806</v>
      </c>
      <c r="D153" s="329">
        <v>64.984895742185898</v>
      </c>
      <c r="E153" s="330">
        <v>18.522075308721917</v>
      </c>
      <c r="F153" s="329">
        <v>252.54675926442019</v>
      </c>
      <c r="G153" s="329">
        <v>0</v>
      </c>
      <c r="H153" s="318">
        <f t="shared" si="17"/>
        <v>1.0214116470236758</v>
      </c>
      <c r="I153" s="328">
        <v>4450377.9051478617</v>
      </c>
      <c r="J153" s="328">
        <f t="shared" si="18"/>
        <v>4545667.8259748537</v>
      </c>
      <c r="K153" s="327">
        <f t="shared" si="15"/>
        <v>4545667.8259748537</v>
      </c>
      <c r="L153" s="116"/>
      <c r="R153" s="61">
        <f t="shared" si="19"/>
        <v>1.0214116470236758</v>
      </c>
      <c r="S153" s="326">
        <v>1.02141164702368</v>
      </c>
      <c r="T153" s="325">
        <f t="shared" si="20"/>
        <v>4.2188474935755949E-15</v>
      </c>
      <c r="U153" s="118">
        <f t="shared" si="16"/>
        <v>4.1304086416764606E-15</v>
      </c>
    </row>
    <row r="154" spans="1:21" x14ac:dyDescent="0.2">
      <c r="A154" s="337">
        <v>2019</v>
      </c>
      <c r="B154" s="337">
        <v>1</v>
      </c>
      <c r="C154" s="329">
        <v>34.373317995833112</v>
      </c>
      <c r="D154" s="329">
        <v>107.22973635615668</v>
      </c>
      <c r="E154" s="330">
        <v>18.567700266448821</v>
      </c>
      <c r="F154" s="329">
        <v>253.2576592644202</v>
      </c>
      <c r="G154" s="329">
        <v>0</v>
      </c>
      <c r="H154" s="318">
        <f t="shared" si="17"/>
        <v>1.0363978851964377</v>
      </c>
      <c r="I154" s="328">
        <v>4456234.4877989078</v>
      </c>
      <c r="J154" s="328">
        <f t="shared" si="18"/>
        <v>4618431.9990942189</v>
      </c>
      <c r="K154" s="327">
        <f t="shared" si="15"/>
        <v>4618431.9990942189</v>
      </c>
      <c r="L154" s="116"/>
      <c r="R154" s="61">
        <f t="shared" si="19"/>
        <v>1.0363978851964377</v>
      </c>
      <c r="S154" s="326">
        <v>1.0363978851964399</v>
      </c>
      <c r="T154" s="325">
        <f t="shared" si="20"/>
        <v>2.2204460492503131E-15</v>
      </c>
      <c r="U154" s="118">
        <f t="shared" si="16"/>
        <v>2.1424648592653654E-15</v>
      </c>
    </row>
    <row r="155" spans="1:21" x14ac:dyDescent="0.2">
      <c r="A155" s="337">
        <v>2019</v>
      </c>
      <c r="B155" s="337">
        <v>2</v>
      </c>
      <c r="C155" s="329">
        <v>30.577507144459183</v>
      </c>
      <c r="D155" s="329">
        <v>58.93328680476386</v>
      </c>
      <c r="E155" s="330">
        <v>18.608391573369332</v>
      </c>
      <c r="F155" s="329">
        <v>253.94150596810974</v>
      </c>
      <c r="G155" s="329">
        <v>0</v>
      </c>
      <c r="H155" s="318">
        <f t="shared" si="17"/>
        <v>0.95299084675833834</v>
      </c>
      <c r="I155" s="328">
        <v>4461953.404557636</v>
      </c>
      <c r="J155" s="328">
        <f t="shared" si="18"/>
        <v>4252200.7532056319</v>
      </c>
      <c r="K155" s="327">
        <f t="shared" si="15"/>
        <v>4252200.7532056319</v>
      </c>
      <c r="L155" s="116"/>
      <c r="R155" s="61">
        <f t="shared" si="19"/>
        <v>0.95299084675833834</v>
      </c>
      <c r="S155" s="326">
        <v>0.95299084675833801</v>
      </c>
      <c r="T155" s="325">
        <f t="shared" si="20"/>
        <v>0</v>
      </c>
      <c r="U155" s="118">
        <f t="shared" si="16"/>
        <v>0</v>
      </c>
    </row>
    <row r="156" spans="1:21" x14ac:dyDescent="0.2">
      <c r="A156" s="337">
        <v>2019</v>
      </c>
      <c r="B156" s="337">
        <v>3</v>
      </c>
      <c r="C156" s="329">
        <v>49.812227510254139</v>
      </c>
      <c r="D156" s="329">
        <v>29.231033597261238</v>
      </c>
      <c r="E156" s="330">
        <v>18.639146087843795</v>
      </c>
      <c r="F156" s="329">
        <v>254.58314525065194</v>
      </c>
      <c r="G156" s="329">
        <v>-1.11022302462516E-16</v>
      </c>
      <c r="H156" s="318">
        <f t="shared" si="17"/>
        <v>0.94492786741645052</v>
      </c>
      <c r="I156" s="328">
        <v>4467693.7491095169</v>
      </c>
      <c r="J156" s="328">
        <f t="shared" si="18"/>
        <v>4221648.3266158625</v>
      </c>
      <c r="K156" s="327">
        <f t="shared" si="15"/>
        <v>4221648.3266158625</v>
      </c>
      <c r="L156" s="116"/>
      <c r="R156" s="61">
        <f t="shared" si="19"/>
        <v>0.94492786741645052</v>
      </c>
      <c r="S156" s="326">
        <v>0.94492786741645096</v>
      </c>
      <c r="T156" s="325">
        <f t="shared" si="20"/>
        <v>0</v>
      </c>
      <c r="U156" s="118">
        <f t="shared" si="16"/>
        <v>0</v>
      </c>
    </row>
    <row r="157" spans="1:21" x14ac:dyDescent="0.2">
      <c r="A157" s="337">
        <v>2019</v>
      </c>
      <c r="B157" s="337">
        <v>4</v>
      </c>
      <c r="C157" s="329">
        <v>89.308099646411279</v>
      </c>
      <c r="D157" s="329">
        <v>0</v>
      </c>
      <c r="E157" s="330">
        <v>18.672408756098424</v>
      </c>
      <c r="F157" s="329">
        <v>255.16974525065191</v>
      </c>
      <c r="G157" s="329">
        <v>0</v>
      </c>
      <c r="H157" s="318">
        <f t="shared" si="17"/>
        <v>0.97829515194479177</v>
      </c>
      <c r="I157" s="328">
        <v>4472886.4293041825</v>
      </c>
      <c r="J157" s="328">
        <f t="shared" si="18"/>
        <v>4375803.1089879321</v>
      </c>
      <c r="K157" s="327">
        <f t="shared" si="15"/>
        <v>4375803.1089879321</v>
      </c>
      <c r="L157" s="116"/>
      <c r="R157" s="61">
        <f t="shared" si="19"/>
        <v>0.97829515194479177</v>
      </c>
      <c r="S157" s="326">
        <v>0.978295151944792</v>
      </c>
      <c r="T157" s="325">
        <f t="shared" si="20"/>
        <v>0</v>
      </c>
      <c r="U157" s="118">
        <f t="shared" si="16"/>
        <v>0</v>
      </c>
    </row>
    <row r="158" spans="1:21" x14ac:dyDescent="0.2">
      <c r="A158" s="337">
        <v>2019</v>
      </c>
      <c r="B158" s="337">
        <v>5</v>
      </c>
      <c r="C158" s="329">
        <v>161.25634355949703</v>
      </c>
      <c r="D158" s="329">
        <v>0</v>
      </c>
      <c r="E158" s="330">
        <v>18.70245460000417</v>
      </c>
      <c r="F158" s="329">
        <v>255.70434941387407</v>
      </c>
      <c r="G158" s="329">
        <v>0</v>
      </c>
      <c r="H158" s="318">
        <f t="shared" si="17"/>
        <v>1.1227980316003161</v>
      </c>
      <c r="I158" s="328">
        <v>4477531.3874237258</v>
      </c>
      <c r="J158" s="328">
        <f t="shared" si="18"/>
        <v>5027363.4282279918</v>
      </c>
      <c r="K158" s="327">
        <f t="shared" si="15"/>
        <v>5027363.4282279918</v>
      </c>
      <c r="L158" s="116"/>
      <c r="R158" s="61">
        <f t="shared" si="19"/>
        <v>1.1227980316003161</v>
      </c>
      <c r="S158" s="326">
        <v>1.1227980316003201</v>
      </c>
      <c r="T158" s="325">
        <f t="shared" si="20"/>
        <v>3.9968028886505635E-15</v>
      </c>
      <c r="U158" s="118">
        <f t="shared" si="16"/>
        <v>3.5596810612091424E-15</v>
      </c>
    </row>
    <row r="159" spans="1:21" x14ac:dyDescent="0.2">
      <c r="A159" s="337">
        <v>2019</v>
      </c>
      <c r="B159" s="337">
        <v>6</v>
      </c>
      <c r="C159" s="329">
        <v>240.07100567962016</v>
      </c>
      <c r="D159" s="329">
        <v>0</v>
      </c>
      <c r="E159" s="330">
        <v>18.733058021675483</v>
      </c>
      <c r="F159" s="329">
        <v>256.18966005209671</v>
      </c>
      <c r="G159" s="329">
        <v>0</v>
      </c>
      <c r="H159" s="318">
        <f t="shared" si="17"/>
        <v>1.2810991881784313</v>
      </c>
      <c r="I159" s="328">
        <v>4482095.2195817847</v>
      </c>
      <c r="J159" s="328">
        <f t="shared" si="18"/>
        <v>5742008.5471446523</v>
      </c>
      <c r="K159" s="327">
        <f t="shared" si="15"/>
        <v>5742008.5471446523</v>
      </c>
      <c r="L159" s="116"/>
      <c r="R159" s="61">
        <f t="shared" si="19"/>
        <v>1.2810991881784313</v>
      </c>
      <c r="S159" s="326">
        <v>1.2810991881784299</v>
      </c>
      <c r="T159" s="325">
        <f t="shared" si="20"/>
        <v>0</v>
      </c>
      <c r="U159" s="118">
        <f t="shared" si="16"/>
        <v>0</v>
      </c>
    </row>
    <row r="160" spans="1:21" x14ac:dyDescent="0.2">
      <c r="A160" s="337">
        <v>2019</v>
      </c>
      <c r="B160" s="337">
        <v>7</v>
      </c>
      <c r="C160" s="329">
        <v>296.99120939501734</v>
      </c>
      <c r="D160" s="329">
        <v>0</v>
      </c>
      <c r="E160" s="330">
        <v>18.761534737684631</v>
      </c>
      <c r="F160" s="329">
        <v>256.63279338543003</v>
      </c>
      <c r="G160" s="329">
        <v>-2.2204460492503101E-16</v>
      </c>
      <c r="H160" s="318">
        <f t="shared" si="17"/>
        <v>1.3954932772356659</v>
      </c>
      <c r="I160" s="328">
        <v>4486746.4344620919</v>
      </c>
      <c r="J160" s="328">
        <f t="shared" si="18"/>
        <v>6261224.4859529436</v>
      </c>
      <c r="K160" s="327">
        <f t="shared" si="15"/>
        <v>6261224.4859529436</v>
      </c>
      <c r="L160" s="116"/>
      <c r="R160" s="61">
        <f t="shared" si="19"/>
        <v>1.3954932772356659</v>
      </c>
      <c r="S160" s="326">
        <v>1.3954932772356701</v>
      </c>
      <c r="T160" s="325">
        <f t="shared" si="20"/>
        <v>4.2188474935755949E-15</v>
      </c>
      <c r="U160" s="118">
        <f t="shared" si="16"/>
        <v>3.0231944233602486E-15</v>
      </c>
    </row>
    <row r="161" spans="1:21" x14ac:dyDescent="0.2">
      <c r="A161" s="337">
        <v>2019</v>
      </c>
      <c r="B161" s="337">
        <v>8</v>
      </c>
      <c r="C161" s="329">
        <v>324.38677238308009</v>
      </c>
      <c r="D161" s="329">
        <v>0</v>
      </c>
      <c r="E161" s="330">
        <v>18.791169704158126</v>
      </c>
      <c r="F161" s="329">
        <v>257.03957262479815</v>
      </c>
      <c r="G161" s="329">
        <v>0</v>
      </c>
      <c r="H161" s="318">
        <f t="shared" si="17"/>
        <v>1.4507404393942944</v>
      </c>
      <c r="I161" s="328">
        <v>4491925.9365649708</v>
      </c>
      <c r="J161" s="328">
        <f t="shared" si="18"/>
        <v>6516618.606938893</v>
      </c>
      <c r="K161" s="327">
        <f t="shared" si="15"/>
        <v>6516618.606938893</v>
      </c>
      <c r="L161" s="116"/>
      <c r="R161" s="61">
        <f t="shared" si="19"/>
        <v>1.4507404393942944</v>
      </c>
      <c r="S161" s="326">
        <v>1.45074043939429</v>
      </c>
      <c r="T161" s="325">
        <f t="shared" si="20"/>
        <v>-4.4408920985006262E-15</v>
      </c>
      <c r="U161" s="118">
        <f t="shared" si="16"/>
        <v>-3.061121050954351E-15</v>
      </c>
    </row>
    <row r="162" spans="1:21" x14ac:dyDescent="0.2">
      <c r="A162" s="337">
        <v>2019</v>
      </c>
      <c r="B162" s="337">
        <v>9</v>
      </c>
      <c r="C162" s="329">
        <v>302.16545592318028</v>
      </c>
      <c r="D162" s="329">
        <v>0</v>
      </c>
      <c r="E162" s="330">
        <v>18.817696916016409</v>
      </c>
      <c r="F162" s="329">
        <v>257.41980156501023</v>
      </c>
      <c r="G162" s="329">
        <v>-2.2204460492503101E-16</v>
      </c>
      <c r="H162" s="318">
        <f t="shared" si="17"/>
        <v>1.4064830571424285</v>
      </c>
      <c r="I162" s="328">
        <v>4496985.0555160511</v>
      </c>
      <c r="J162" s="328">
        <f t="shared" si="18"/>
        <v>6324933.2888060287</v>
      </c>
      <c r="K162" s="327">
        <f t="shared" si="15"/>
        <v>6324933.2888060287</v>
      </c>
      <c r="L162" s="116"/>
      <c r="R162" s="61">
        <f t="shared" si="19"/>
        <v>1.4064830571424285</v>
      </c>
      <c r="S162" s="326">
        <v>1.40648305714243</v>
      </c>
      <c r="T162" s="325">
        <f t="shared" si="20"/>
        <v>0</v>
      </c>
      <c r="U162" s="118">
        <f t="shared" si="16"/>
        <v>0</v>
      </c>
    </row>
    <row r="163" spans="1:21" x14ac:dyDescent="0.2">
      <c r="A163" s="337">
        <v>2019</v>
      </c>
      <c r="B163" s="337">
        <v>10</v>
      </c>
      <c r="C163" s="329">
        <v>238.38346436491491</v>
      </c>
      <c r="D163" s="329">
        <v>0</v>
      </c>
      <c r="E163" s="330">
        <v>18.836645522749215</v>
      </c>
      <c r="F163" s="329">
        <v>257.78621823167697</v>
      </c>
      <c r="G163" s="329">
        <v>0</v>
      </c>
      <c r="H163" s="318">
        <f t="shared" si="17"/>
        <v>1.2787848886587598</v>
      </c>
      <c r="I163" s="328">
        <v>4501969.9204468783</v>
      </c>
      <c r="J163" s="328">
        <f t="shared" si="18"/>
        <v>5757051.1034637475</v>
      </c>
      <c r="K163" s="327">
        <f t="shared" si="15"/>
        <v>5757051.1034637475</v>
      </c>
      <c r="L163" s="116"/>
      <c r="R163" s="61">
        <f t="shared" si="19"/>
        <v>1.2787848886587598</v>
      </c>
      <c r="S163" s="326">
        <v>1.2787848886587601</v>
      </c>
      <c r="T163" s="325">
        <f t="shared" si="20"/>
        <v>0</v>
      </c>
      <c r="U163" s="118">
        <f t="shared" si="16"/>
        <v>0</v>
      </c>
    </row>
    <row r="164" spans="1:21" x14ac:dyDescent="0.2">
      <c r="A164" s="337">
        <v>2019</v>
      </c>
      <c r="B164" s="337">
        <v>11</v>
      </c>
      <c r="C164" s="329">
        <v>138.50383742961151</v>
      </c>
      <c r="D164" s="329">
        <v>0</v>
      </c>
      <c r="E164" s="330">
        <v>18.849840368557476</v>
      </c>
      <c r="F164" s="329">
        <v>258.15211399898891</v>
      </c>
      <c r="G164" s="329">
        <v>0</v>
      </c>
      <c r="H164" s="318">
        <f t="shared" si="17"/>
        <v>1.0786231791383021</v>
      </c>
      <c r="I164" s="328">
        <v>4507816.9495642772</v>
      </c>
      <c r="J164" s="328">
        <f t="shared" si="18"/>
        <v>4862235.8491125442</v>
      </c>
      <c r="K164" s="327">
        <f t="shared" si="15"/>
        <v>4862235.8491125442</v>
      </c>
      <c r="L164" s="116"/>
      <c r="R164" s="61">
        <f t="shared" si="19"/>
        <v>1.0786231791383021</v>
      </c>
      <c r="S164" s="326">
        <v>1.0786231791383001</v>
      </c>
      <c r="T164" s="325">
        <f t="shared" si="20"/>
        <v>-1.9984014443252818E-15</v>
      </c>
      <c r="U164" s="118">
        <f t="shared" si="16"/>
        <v>-1.8527336357835201E-15</v>
      </c>
    </row>
    <row r="165" spans="1:21" x14ac:dyDescent="0.2">
      <c r="A165" s="337">
        <v>2019</v>
      </c>
      <c r="B165" s="337">
        <v>12</v>
      </c>
      <c r="C165" s="329">
        <v>60.375542594907806</v>
      </c>
      <c r="D165" s="329">
        <v>64.984895742185898</v>
      </c>
      <c r="E165" s="330">
        <v>18.863139813945992</v>
      </c>
      <c r="F165" s="329">
        <v>258.52791059306986</v>
      </c>
      <c r="G165" s="329">
        <v>-2.2204460492503101E-16</v>
      </c>
      <c r="H165" s="318">
        <f t="shared" si="17"/>
        <v>1.0245784007186933</v>
      </c>
      <c r="I165" s="328">
        <v>4513417.2679617684</v>
      </c>
      <c r="J165" s="328">
        <f t="shared" si="18"/>
        <v>4624349.8461844027</v>
      </c>
      <c r="K165" s="327">
        <f t="shared" ref="K165:K228" si="21">J165*(1+$M$103)</f>
        <v>4624349.8461844027</v>
      </c>
      <c r="L165" s="116"/>
      <c r="R165" s="61">
        <f t="shared" si="19"/>
        <v>1.0245784007186933</v>
      </c>
      <c r="S165" s="326">
        <v>1.02457840071869</v>
      </c>
      <c r="T165" s="325">
        <f t="shared" si="20"/>
        <v>-3.3306690738754696E-15</v>
      </c>
      <c r="U165" s="118">
        <f t="shared" si="16"/>
        <v>-3.2507703378669447E-15</v>
      </c>
    </row>
    <row r="166" spans="1:21" x14ac:dyDescent="0.2">
      <c r="A166" s="337">
        <v>2020</v>
      </c>
      <c r="B166" s="337">
        <v>1</v>
      </c>
      <c r="C166" s="329">
        <v>34.373317995833112</v>
      </c>
      <c r="D166" s="329">
        <v>107.22973635615668</v>
      </c>
      <c r="E166" s="330">
        <v>18.889473262297713</v>
      </c>
      <c r="F166" s="329">
        <v>258.92056059306987</v>
      </c>
      <c r="G166" s="329">
        <v>-2.2204460492503101E-16</v>
      </c>
      <c r="H166" s="318">
        <f t="shared" si="17"/>
        <v>1.0393757866239777</v>
      </c>
      <c r="I166" s="328">
        <v>4519018.7374960743</v>
      </c>
      <c r="J166" s="328">
        <f t="shared" si="18"/>
        <v>4696958.6550534768</v>
      </c>
      <c r="K166" s="327">
        <f t="shared" si="21"/>
        <v>4696958.6550534768</v>
      </c>
      <c r="L166" s="116"/>
      <c r="R166" s="61">
        <f t="shared" si="19"/>
        <v>1.0393757866239777</v>
      </c>
      <c r="S166" s="326">
        <v>1.0393757866239799</v>
      </c>
      <c r="T166" s="325">
        <f t="shared" si="20"/>
        <v>2.2204460492503131E-15</v>
      </c>
      <c r="U166" s="118">
        <f t="shared" si="16"/>
        <v>2.1363265123412141E-15</v>
      </c>
    </row>
    <row r="167" spans="1:21" x14ac:dyDescent="0.2">
      <c r="A167" s="337">
        <v>2020</v>
      </c>
      <c r="B167" s="337">
        <v>2</v>
      </c>
      <c r="C167" s="329">
        <v>30.577507144459183</v>
      </c>
      <c r="D167" s="329">
        <v>58.93328680476386</v>
      </c>
      <c r="E167" s="330">
        <v>18.934170340915575</v>
      </c>
      <c r="F167" s="329">
        <v>259.33343834664242</v>
      </c>
      <c r="G167" s="329">
        <v>1.11022302462516E-16</v>
      </c>
      <c r="H167" s="318">
        <f t="shared" si="17"/>
        <v>0.95617148865467372</v>
      </c>
      <c r="I167" s="328">
        <v>4524426.5521259019</v>
      </c>
      <c r="J167" s="328">
        <f t="shared" si="18"/>
        <v>4326127.6716549564</v>
      </c>
      <c r="K167" s="327">
        <f t="shared" si="21"/>
        <v>4326127.6716549564</v>
      </c>
      <c r="L167" s="116"/>
      <c r="R167" s="61">
        <f t="shared" si="19"/>
        <v>0.95617148865467372</v>
      </c>
      <c r="S167" s="326">
        <v>0.95617148865467405</v>
      </c>
      <c r="T167" s="325">
        <f t="shared" si="20"/>
        <v>0</v>
      </c>
      <c r="U167" s="118">
        <f t="shared" si="16"/>
        <v>0</v>
      </c>
    </row>
    <row r="168" spans="1:21" x14ac:dyDescent="0.2">
      <c r="A168" s="337">
        <v>2020</v>
      </c>
      <c r="B168" s="337">
        <v>3</v>
      </c>
      <c r="C168" s="329">
        <v>49.812227510254139</v>
      </c>
      <c r="D168" s="329">
        <v>29.231033597261238</v>
      </c>
      <c r="E168" s="330">
        <v>18.980801538650205</v>
      </c>
      <c r="F168" s="329">
        <v>259.76805357869733</v>
      </c>
      <c r="G168" s="329">
        <v>-1.11022302462516E-16</v>
      </c>
      <c r="H168" s="318">
        <f t="shared" si="17"/>
        <v>0.94849144669923879</v>
      </c>
      <c r="I168" s="328">
        <v>4529830.8771098275</v>
      </c>
      <c r="J168" s="328">
        <f t="shared" si="18"/>
        <v>4296505.841932782</v>
      </c>
      <c r="K168" s="327">
        <f t="shared" si="21"/>
        <v>4296505.841932782</v>
      </c>
      <c r="L168" s="116"/>
      <c r="R168" s="61">
        <f t="shared" si="19"/>
        <v>0.94849144669923879</v>
      </c>
      <c r="S168" s="326">
        <v>0.94849144669923902</v>
      </c>
      <c r="T168" s="325">
        <f t="shared" si="20"/>
        <v>0</v>
      </c>
      <c r="U168" s="118">
        <f t="shared" si="16"/>
        <v>0</v>
      </c>
    </row>
    <row r="169" spans="1:21" x14ac:dyDescent="0.2">
      <c r="A169" s="337">
        <v>2020</v>
      </c>
      <c r="B169" s="337">
        <v>4</v>
      </c>
      <c r="C169" s="329">
        <v>89.308099646411279</v>
      </c>
      <c r="D169" s="329">
        <v>0</v>
      </c>
      <c r="E169" s="330">
        <v>19.023021385055266</v>
      </c>
      <c r="F169" s="329">
        <v>260.23025357869733</v>
      </c>
      <c r="G169" s="329">
        <v>-1.11022302462516E-16</v>
      </c>
      <c r="H169" s="318">
        <f t="shared" si="17"/>
        <v>0.98207846238397212</v>
      </c>
      <c r="I169" s="328">
        <v>4534872.583079922</v>
      </c>
      <c r="J169" s="328">
        <f t="shared" si="18"/>
        <v>4453600.6934983619</v>
      </c>
      <c r="K169" s="327">
        <f t="shared" si="21"/>
        <v>4453600.6934983619</v>
      </c>
      <c r="L169" s="116"/>
      <c r="R169" s="61">
        <f t="shared" si="19"/>
        <v>0.98207846238397212</v>
      </c>
      <c r="S169" s="326">
        <v>0.98207846238397201</v>
      </c>
      <c r="T169" s="325">
        <f t="shared" si="20"/>
        <v>0</v>
      </c>
      <c r="U169" s="118">
        <f t="shared" si="16"/>
        <v>0</v>
      </c>
    </row>
    <row r="170" spans="1:21" x14ac:dyDescent="0.2">
      <c r="A170" s="337">
        <v>2020</v>
      </c>
      <c r="B170" s="337">
        <v>5</v>
      </c>
      <c r="C170" s="329">
        <v>161.25634355949703</v>
      </c>
      <c r="D170" s="329">
        <v>0</v>
      </c>
      <c r="E170" s="330">
        <v>19.043650842780259</v>
      </c>
      <c r="F170" s="329">
        <v>260.72411965205328</v>
      </c>
      <c r="G170" s="329">
        <v>0</v>
      </c>
      <c r="H170" s="318">
        <f t="shared" si="17"/>
        <v>1.1264335596744262</v>
      </c>
      <c r="I170" s="328">
        <v>4539576.6921665147</v>
      </c>
      <c r="J170" s="328">
        <f t="shared" si="18"/>
        <v>5113531.5327721834</v>
      </c>
      <c r="K170" s="327">
        <f t="shared" si="21"/>
        <v>5113531.5327721834</v>
      </c>
      <c r="L170" s="116"/>
      <c r="R170" s="61">
        <f t="shared" si="19"/>
        <v>1.1264335596744262</v>
      </c>
      <c r="S170" s="326">
        <v>1.1264335596744299</v>
      </c>
      <c r="T170" s="325">
        <f t="shared" si="20"/>
        <v>3.7747582837255322E-15</v>
      </c>
      <c r="U170" s="118">
        <f t="shared" si="16"/>
        <v>3.3510705103783844E-15</v>
      </c>
    </row>
    <row r="171" spans="1:21" x14ac:dyDescent="0.2">
      <c r="A171" s="337">
        <v>2020</v>
      </c>
      <c r="B171" s="337">
        <v>6</v>
      </c>
      <c r="C171" s="329">
        <v>240.07100567962016</v>
      </c>
      <c r="D171" s="329">
        <v>0</v>
      </c>
      <c r="E171" s="330">
        <v>19.052098311309923</v>
      </c>
      <c r="F171" s="329">
        <v>261.25494879565133</v>
      </c>
      <c r="G171" s="329">
        <v>0</v>
      </c>
      <c r="H171" s="318">
        <f t="shared" si="17"/>
        <v>1.2843184080522754</v>
      </c>
      <c r="I171" s="328">
        <v>4544233.9630672149</v>
      </c>
      <c r="J171" s="328">
        <f t="shared" si="18"/>
        <v>5836243.3292635679</v>
      </c>
      <c r="K171" s="327">
        <f t="shared" si="21"/>
        <v>5836243.3292635679</v>
      </c>
      <c r="L171" s="116"/>
      <c r="R171" s="61">
        <f t="shared" si="19"/>
        <v>1.2843184080522754</v>
      </c>
      <c r="S171" s="326">
        <v>1.28431840805228</v>
      </c>
      <c r="T171" s="325">
        <f t="shared" si="20"/>
        <v>4.6629367034256575E-15</v>
      </c>
      <c r="U171" s="118">
        <f t="shared" si="16"/>
        <v>3.6306703027773199E-15</v>
      </c>
    </row>
    <row r="172" spans="1:21" x14ac:dyDescent="0.2">
      <c r="A172" s="337">
        <v>2020</v>
      </c>
      <c r="B172" s="337">
        <v>7</v>
      </c>
      <c r="C172" s="329">
        <v>296.99120939501734</v>
      </c>
      <c r="D172" s="329">
        <v>0</v>
      </c>
      <c r="E172" s="330">
        <v>19.057734325407807</v>
      </c>
      <c r="F172" s="329">
        <v>261.82446546231796</v>
      </c>
      <c r="G172" s="329">
        <v>0</v>
      </c>
      <c r="H172" s="318">
        <f t="shared" si="17"/>
        <v>1.3982447721301279</v>
      </c>
      <c r="I172" s="328">
        <v>4548956.5823161304</v>
      </c>
      <c r="J172" s="328">
        <f t="shared" si="18"/>
        <v>6360554.7598704631</v>
      </c>
      <c r="K172" s="327">
        <f t="shared" si="21"/>
        <v>6360554.7598704631</v>
      </c>
      <c r="L172" s="116"/>
      <c r="R172" s="61">
        <f t="shared" si="19"/>
        <v>1.3982447721301279</v>
      </c>
      <c r="S172" s="326">
        <v>1.3982447721301301</v>
      </c>
      <c r="T172" s="325">
        <f t="shared" si="20"/>
        <v>2.2204460492503131E-15</v>
      </c>
      <c r="U172" s="118">
        <f t="shared" si="16"/>
        <v>1.5880238521239851E-15</v>
      </c>
    </row>
    <row r="173" spans="1:21" x14ac:dyDescent="0.2">
      <c r="A173" s="337">
        <v>2020</v>
      </c>
      <c r="B173" s="337">
        <v>8</v>
      </c>
      <c r="C173" s="329">
        <v>324.38677238308009</v>
      </c>
      <c r="D173" s="329">
        <v>0</v>
      </c>
      <c r="E173" s="330">
        <v>19.071312925626525</v>
      </c>
      <c r="F173" s="329">
        <v>262.43472206416823</v>
      </c>
      <c r="G173" s="329">
        <v>0</v>
      </c>
      <c r="H173" s="318">
        <f t="shared" si="17"/>
        <v>1.4531075205123019</v>
      </c>
      <c r="I173" s="328">
        <v>4554093.8226451436</v>
      </c>
      <c r="J173" s="328">
        <f t="shared" si="18"/>
        <v>6617587.9828042751</v>
      </c>
      <c r="K173" s="327">
        <f t="shared" si="21"/>
        <v>6617587.9828042751</v>
      </c>
      <c r="L173" s="116"/>
      <c r="R173" s="61">
        <f t="shared" si="19"/>
        <v>1.4531075205123019</v>
      </c>
      <c r="S173" s="326">
        <v>1.4531075205123001</v>
      </c>
      <c r="T173" s="325">
        <f t="shared" si="20"/>
        <v>-1.7763568394002505E-15</v>
      </c>
      <c r="U173" s="118">
        <f t="shared" si="16"/>
        <v>-1.2224538200545459E-15</v>
      </c>
    </row>
    <row r="174" spans="1:21" x14ac:dyDescent="0.2">
      <c r="A174" s="337">
        <v>2020</v>
      </c>
      <c r="B174" s="337">
        <v>9</v>
      </c>
      <c r="C174" s="329">
        <v>302.16545592318028</v>
      </c>
      <c r="D174" s="329">
        <v>0</v>
      </c>
      <c r="E174" s="330">
        <v>19.090397760976725</v>
      </c>
      <c r="F174" s="329">
        <v>263.08019775885344</v>
      </c>
      <c r="G174" s="329">
        <v>0</v>
      </c>
      <c r="H174" s="318">
        <f t="shared" si="17"/>
        <v>1.4085890259983906</v>
      </c>
      <c r="I174" s="328">
        <v>4559140.6488086786</v>
      </c>
      <c r="J174" s="328">
        <f t="shared" si="18"/>
        <v>6421955.485895087</v>
      </c>
      <c r="K174" s="327">
        <f t="shared" si="21"/>
        <v>6421955.485895087</v>
      </c>
      <c r="L174" s="116"/>
      <c r="R174" s="61">
        <f t="shared" si="19"/>
        <v>1.4085890259983906</v>
      </c>
      <c r="S174" s="326">
        <v>1.40858902599839</v>
      </c>
      <c r="T174" s="325">
        <f t="shared" si="20"/>
        <v>0</v>
      </c>
      <c r="U174" s="118">
        <f t="shared" si="16"/>
        <v>0</v>
      </c>
    </row>
    <row r="175" spans="1:21" x14ac:dyDescent="0.2">
      <c r="A175" s="337">
        <v>2020</v>
      </c>
      <c r="B175" s="337">
        <v>10</v>
      </c>
      <c r="C175" s="329">
        <v>238.38346436491491</v>
      </c>
      <c r="D175" s="329">
        <v>0</v>
      </c>
      <c r="E175" s="330">
        <v>19.109374564475676</v>
      </c>
      <c r="F175" s="329">
        <v>263.74758942552012</v>
      </c>
      <c r="G175" s="329">
        <v>0</v>
      </c>
      <c r="H175" s="318">
        <f t="shared" si="17"/>
        <v>1.2807453360942391</v>
      </c>
      <c r="I175" s="328">
        <v>4564145.8548951978</v>
      </c>
      <c r="J175" s="328">
        <f t="shared" si="18"/>
        <v>5845508.516910878</v>
      </c>
      <c r="K175" s="327">
        <f t="shared" si="21"/>
        <v>5845508.516910878</v>
      </c>
      <c r="L175" s="116"/>
      <c r="R175" s="61">
        <f t="shared" si="19"/>
        <v>1.2807453360942391</v>
      </c>
      <c r="S175" s="326">
        <v>1.28074533609424</v>
      </c>
      <c r="T175" s="325">
        <f t="shared" si="20"/>
        <v>0</v>
      </c>
      <c r="U175" s="118">
        <f t="shared" si="16"/>
        <v>0</v>
      </c>
    </row>
    <row r="176" spans="1:21" x14ac:dyDescent="0.2">
      <c r="A176" s="337">
        <v>2020</v>
      </c>
      <c r="B176" s="337">
        <v>11</v>
      </c>
      <c r="C176" s="329">
        <v>138.50383742961151</v>
      </c>
      <c r="D176" s="329">
        <v>0</v>
      </c>
      <c r="E176" s="330">
        <v>19.127943060560924</v>
      </c>
      <c r="F176" s="329">
        <v>264.42279090275406</v>
      </c>
      <c r="G176" s="329">
        <v>0</v>
      </c>
      <c r="H176" s="318">
        <f t="shared" si="17"/>
        <v>1.0805291758065456</v>
      </c>
      <c r="I176" s="328">
        <v>4569743.4123783177</v>
      </c>
      <c r="J176" s="328">
        <f t="shared" si="18"/>
        <v>4937741.0830245353</v>
      </c>
      <c r="K176" s="327">
        <f t="shared" si="21"/>
        <v>4937741.0830245353</v>
      </c>
      <c r="L176" s="116"/>
      <c r="R176" s="61">
        <f t="shared" si="19"/>
        <v>1.0805291758065456</v>
      </c>
      <c r="S176" s="326">
        <v>1.0805291758065501</v>
      </c>
      <c r="T176" s="325">
        <f t="shared" si="20"/>
        <v>4.4408920985006262E-15</v>
      </c>
      <c r="U176" s="118">
        <f t="shared" si="16"/>
        <v>4.1099233578637683E-15</v>
      </c>
    </row>
    <row r="177" spans="1:21" x14ac:dyDescent="0.2">
      <c r="A177" s="337">
        <v>2020</v>
      </c>
      <c r="B177" s="337">
        <v>12</v>
      </c>
      <c r="C177" s="329">
        <v>60.375542594907806</v>
      </c>
      <c r="D177" s="329">
        <v>64.984895742185898</v>
      </c>
      <c r="E177" s="330">
        <v>19.145529400568925</v>
      </c>
      <c r="F177" s="329">
        <v>265.10719743221568</v>
      </c>
      <c r="G177" s="329">
        <v>2.2204460492503101E-16</v>
      </c>
      <c r="H177" s="318">
        <f t="shared" si="17"/>
        <v>1.0264109473836749</v>
      </c>
      <c r="I177" s="328">
        <v>4575184.4028466735</v>
      </c>
      <c r="J177" s="328">
        <f t="shared" si="18"/>
        <v>4696019.357380867</v>
      </c>
      <c r="K177" s="327">
        <f t="shared" si="21"/>
        <v>4696019.357380867</v>
      </c>
      <c r="L177" s="116"/>
      <c r="R177" s="61">
        <f t="shared" si="19"/>
        <v>1.0264109473836749</v>
      </c>
      <c r="S177" s="326">
        <v>1.02641094738367</v>
      </c>
      <c r="T177" s="325">
        <f t="shared" si="20"/>
        <v>-4.8849813083506888E-15</v>
      </c>
      <c r="U177" s="118">
        <f t="shared" si="16"/>
        <v>-4.7592841062369287E-15</v>
      </c>
    </row>
    <row r="178" spans="1:21" x14ac:dyDescent="0.2">
      <c r="A178" s="337">
        <v>2021</v>
      </c>
      <c r="B178" s="337">
        <v>1</v>
      </c>
      <c r="C178" s="329">
        <v>34.373317995833112</v>
      </c>
      <c r="D178" s="329">
        <v>107.22973635615668</v>
      </c>
      <c r="E178" s="330">
        <v>19.16791976019298</v>
      </c>
      <c r="F178" s="329">
        <v>265.82415576554899</v>
      </c>
      <c r="G178" s="329">
        <v>-2.2204460492503101E-16</v>
      </c>
      <c r="H178" s="318">
        <f t="shared" si="17"/>
        <v>1.0409808296403467</v>
      </c>
      <c r="I178" s="328">
        <v>4580621.7151551535</v>
      </c>
      <c r="J178" s="328">
        <f t="shared" si="18"/>
        <v>4768339.3933107993</v>
      </c>
      <c r="K178" s="327">
        <f t="shared" si="21"/>
        <v>4768339.3933107993</v>
      </c>
      <c r="L178" s="116"/>
      <c r="R178" s="61">
        <f t="shared" si="19"/>
        <v>1.0409808296403467</v>
      </c>
      <c r="S178" s="326">
        <v>1.04098082964035</v>
      </c>
      <c r="T178" s="325">
        <f t="shared" si="20"/>
        <v>3.3306690738754696E-15</v>
      </c>
      <c r="U178" s="118">
        <f t="shared" si="16"/>
        <v>3.1995489052629217E-15</v>
      </c>
    </row>
    <row r="179" spans="1:21" x14ac:dyDescent="0.2">
      <c r="A179" s="337">
        <v>2021</v>
      </c>
      <c r="B179" s="337">
        <v>2</v>
      </c>
      <c r="C179" s="329">
        <v>30.577507144459183</v>
      </c>
      <c r="D179" s="329">
        <v>58.93328680476386</v>
      </c>
      <c r="E179" s="330">
        <v>19.195800575714109</v>
      </c>
      <c r="F179" s="329">
        <v>266.61089243109046</v>
      </c>
      <c r="G179" s="329">
        <v>1.11022302462516E-16</v>
      </c>
      <c r="H179" s="318">
        <f t="shared" si="17"/>
        <v>0.95729593343798436</v>
      </c>
      <c r="I179" s="328">
        <v>4585913.6122282585</v>
      </c>
      <c r="J179" s="328">
        <f t="shared" si="18"/>
        <v>4390076.4520840095</v>
      </c>
      <c r="K179" s="327">
        <f t="shared" si="21"/>
        <v>4390076.4520840095</v>
      </c>
      <c r="L179" s="116"/>
      <c r="R179" s="61">
        <f t="shared" si="19"/>
        <v>0.95729593343798436</v>
      </c>
      <c r="S179" s="326">
        <v>0.95729593343798403</v>
      </c>
      <c r="T179" s="325">
        <f t="shared" si="20"/>
        <v>0</v>
      </c>
      <c r="U179" s="118">
        <f t="shared" si="16"/>
        <v>0</v>
      </c>
    </row>
    <row r="180" spans="1:21" x14ac:dyDescent="0.2">
      <c r="A180" s="337">
        <v>2021</v>
      </c>
      <c r="B180" s="337">
        <v>3</v>
      </c>
      <c r="C180" s="329">
        <v>49.812227510254139</v>
      </c>
      <c r="D180" s="329">
        <v>29.231033597261238</v>
      </c>
      <c r="E180" s="330">
        <v>19.220693784750484</v>
      </c>
      <c r="F180" s="329">
        <v>267.47771337149828</v>
      </c>
      <c r="G180" s="329">
        <v>-1.11022302462516E-16</v>
      </c>
      <c r="H180" s="318">
        <f t="shared" si="17"/>
        <v>0.94901941232520348</v>
      </c>
      <c r="I180" s="328">
        <v>4591206.6380999032</v>
      </c>
      <c r="J180" s="328">
        <f t="shared" si="18"/>
        <v>4357144.2255531438</v>
      </c>
      <c r="K180" s="327">
        <f t="shared" si="21"/>
        <v>4357144.2255531438</v>
      </c>
      <c r="L180" s="116"/>
      <c r="R180" s="61">
        <f t="shared" si="19"/>
        <v>0.94901941232520348</v>
      </c>
      <c r="S180" s="326">
        <v>0.94901941232520304</v>
      </c>
      <c r="T180" s="325">
        <f t="shared" si="20"/>
        <v>0</v>
      </c>
      <c r="U180" s="118">
        <f t="shared" ref="U180:U243" si="22">T180/S180</f>
        <v>0</v>
      </c>
    </row>
    <row r="181" spans="1:21" x14ac:dyDescent="0.2">
      <c r="A181" s="337">
        <v>2021</v>
      </c>
      <c r="B181" s="337">
        <v>4</v>
      </c>
      <c r="C181" s="329">
        <v>89.308099646411279</v>
      </c>
      <c r="D181" s="329">
        <v>0</v>
      </c>
      <c r="E181" s="330">
        <v>19.247646746127927</v>
      </c>
      <c r="F181" s="329">
        <v>268.42979670483163</v>
      </c>
      <c r="G181" s="329">
        <v>0</v>
      </c>
      <c r="H181" s="318">
        <f t="shared" si="17"/>
        <v>0.98209710687087504</v>
      </c>
      <c r="I181" s="328">
        <v>4596210.2341740988</v>
      </c>
      <c r="J181" s="328">
        <f t="shared" si="18"/>
        <v>4513924.7735526897</v>
      </c>
      <c r="K181" s="327">
        <f t="shared" si="21"/>
        <v>4513924.7735526897</v>
      </c>
      <c r="L181" s="116"/>
      <c r="R181" s="61">
        <f t="shared" si="19"/>
        <v>0.98209710687087504</v>
      </c>
      <c r="S181" s="326">
        <v>0.98209710687087504</v>
      </c>
      <c r="T181" s="325">
        <f t="shared" si="20"/>
        <v>0</v>
      </c>
      <c r="U181" s="118">
        <f t="shared" si="22"/>
        <v>0</v>
      </c>
    </row>
    <row r="182" spans="1:21" x14ac:dyDescent="0.2">
      <c r="A182" s="337">
        <v>2021</v>
      </c>
      <c r="B182" s="337">
        <v>5</v>
      </c>
      <c r="C182" s="329">
        <v>161.25634355949703</v>
      </c>
      <c r="D182" s="329">
        <v>0</v>
      </c>
      <c r="E182" s="330">
        <v>19.267247884082387</v>
      </c>
      <c r="F182" s="329">
        <v>269.44237499596903</v>
      </c>
      <c r="G182" s="329">
        <v>0</v>
      </c>
      <c r="H182" s="318">
        <f t="shared" si="17"/>
        <v>1.1261822450802588</v>
      </c>
      <c r="I182" s="328">
        <v>4600895.2956535025</v>
      </c>
      <c r="J182" s="328">
        <f t="shared" si="18"/>
        <v>5181446.5934382621</v>
      </c>
      <c r="K182" s="327">
        <f t="shared" si="21"/>
        <v>5181446.5934382621</v>
      </c>
      <c r="L182" s="116"/>
      <c r="R182" s="61">
        <f t="shared" si="19"/>
        <v>1.1261822450802588</v>
      </c>
      <c r="S182" s="326">
        <v>1.1261822450802601</v>
      </c>
      <c r="T182" s="325">
        <f t="shared" si="20"/>
        <v>0</v>
      </c>
      <c r="U182" s="118">
        <f t="shared" si="22"/>
        <v>0</v>
      </c>
    </row>
    <row r="183" spans="1:21" x14ac:dyDescent="0.2">
      <c r="A183" s="337">
        <v>2021</v>
      </c>
      <c r="B183" s="337">
        <v>6</v>
      </c>
      <c r="C183" s="329">
        <v>240.07100567962016</v>
      </c>
      <c r="D183" s="329">
        <v>0</v>
      </c>
      <c r="E183" s="330">
        <v>19.284022148966788</v>
      </c>
      <c r="F183" s="329">
        <v>270.49952673962031</v>
      </c>
      <c r="G183" s="329">
        <v>0</v>
      </c>
      <c r="H183" s="318">
        <f t="shared" si="17"/>
        <v>1.2839598990246353</v>
      </c>
      <c r="I183" s="328">
        <v>4605483.5364071792</v>
      </c>
      <c r="J183" s="328">
        <f t="shared" si="18"/>
        <v>5913256.1763649816</v>
      </c>
      <c r="K183" s="327">
        <f t="shared" si="21"/>
        <v>5913256.1763649816</v>
      </c>
      <c r="L183" s="116"/>
      <c r="R183" s="61">
        <f t="shared" si="19"/>
        <v>1.2839598990246353</v>
      </c>
      <c r="S183" s="326">
        <v>1.2839598990246399</v>
      </c>
      <c r="T183" s="325">
        <f t="shared" si="20"/>
        <v>4.6629367034256575E-15</v>
      </c>
      <c r="U183" s="118">
        <f t="shared" si="22"/>
        <v>3.6316840634725877E-15</v>
      </c>
    </row>
    <row r="184" spans="1:21" x14ac:dyDescent="0.2">
      <c r="A184" s="337">
        <v>2021</v>
      </c>
      <c r="B184" s="337">
        <v>7</v>
      </c>
      <c r="C184" s="329">
        <v>296.99120939501734</v>
      </c>
      <c r="D184" s="329">
        <v>0</v>
      </c>
      <c r="E184" s="330">
        <v>19.29906210615448</v>
      </c>
      <c r="F184" s="329">
        <v>271.59289340628698</v>
      </c>
      <c r="G184" s="329">
        <v>0</v>
      </c>
      <c r="H184" s="318">
        <f t="shared" si="17"/>
        <v>1.397799434122786</v>
      </c>
      <c r="I184" s="328">
        <v>4610110.9747347897</v>
      </c>
      <c r="J184" s="328">
        <f t="shared" si="18"/>
        <v>6444010.5117275342</v>
      </c>
      <c r="K184" s="327">
        <f t="shared" si="21"/>
        <v>6444010.5117275342</v>
      </c>
      <c r="L184" s="116"/>
      <c r="R184" s="61">
        <f t="shared" si="19"/>
        <v>1.397799434122786</v>
      </c>
      <c r="S184" s="326">
        <v>1.39779943412279</v>
      </c>
      <c r="T184" s="325">
        <f t="shared" si="20"/>
        <v>3.9968028886505635E-15</v>
      </c>
      <c r="U184" s="118">
        <f t="shared" si="22"/>
        <v>2.8593536319170262E-15</v>
      </c>
    </row>
    <row r="185" spans="1:21" x14ac:dyDescent="0.2">
      <c r="A185" s="337">
        <v>2021</v>
      </c>
      <c r="B185" s="337">
        <v>8</v>
      </c>
      <c r="C185" s="329">
        <v>324.38677238308009</v>
      </c>
      <c r="D185" s="329">
        <v>0</v>
      </c>
      <c r="E185" s="330">
        <v>19.317789125649529</v>
      </c>
      <c r="F185" s="329">
        <v>272.72364211017629</v>
      </c>
      <c r="G185" s="329">
        <v>2.2204460492503101E-16</v>
      </c>
      <c r="H185" s="318">
        <f t="shared" si="17"/>
        <v>1.4525012635068968</v>
      </c>
      <c r="I185" s="328">
        <v>4615104.1175027089</v>
      </c>
      <c r="J185" s="328">
        <f t="shared" si="18"/>
        <v>6703444.5618885662</v>
      </c>
      <c r="K185" s="327">
        <f t="shared" si="21"/>
        <v>6703444.5618885662</v>
      </c>
      <c r="L185" s="116"/>
      <c r="R185" s="61">
        <f t="shared" si="19"/>
        <v>1.4525012635068968</v>
      </c>
      <c r="S185" s="326">
        <v>1.4525012635068999</v>
      </c>
      <c r="T185" s="325">
        <f t="shared" si="20"/>
        <v>3.1086244689504383E-15</v>
      </c>
      <c r="U185" s="118">
        <f t="shared" si="22"/>
        <v>2.1401871014177407E-15</v>
      </c>
    </row>
    <row r="186" spans="1:21" x14ac:dyDescent="0.2">
      <c r="A186" s="337">
        <v>2021</v>
      </c>
      <c r="B186" s="337">
        <v>9</v>
      </c>
      <c r="C186" s="329">
        <v>302.16545592318028</v>
      </c>
      <c r="D186" s="329">
        <v>0</v>
      </c>
      <c r="E186" s="330">
        <v>19.339941920925707</v>
      </c>
      <c r="F186" s="329">
        <v>273.88390899817904</v>
      </c>
      <c r="G186" s="329">
        <v>-2.2204460492503101E-16</v>
      </c>
      <c r="H186" s="318">
        <f t="shared" si="17"/>
        <v>1.4077875979690995</v>
      </c>
      <c r="I186" s="328">
        <v>4620060.514414791</v>
      </c>
      <c r="J186" s="328">
        <f t="shared" si="18"/>
        <v>6504063.8940598806</v>
      </c>
      <c r="K186" s="327">
        <f t="shared" si="21"/>
        <v>6504063.8940598806</v>
      </c>
      <c r="L186" s="116"/>
      <c r="R186" s="61">
        <f t="shared" si="19"/>
        <v>1.4077875979690995</v>
      </c>
      <c r="S186" s="326">
        <v>1.4077875979690999</v>
      </c>
      <c r="T186" s="325">
        <f t="shared" si="20"/>
        <v>0</v>
      </c>
      <c r="U186" s="118">
        <f t="shared" si="22"/>
        <v>0</v>
      </c>
    </row>
    <row r="187" spans="1:21" x14ac:dyDescent="0.2">
      <c r="A187" s="337">
        <v>2021</v>
      </c>
      <c r="B187" s="337">
        <v>10</v>
      </c>
      <c r="C187" s="329">
        <v>238.38346436491491</v>
      </c>
      <c r="D187" s="329">
        <v>0</v>
      </c>
      <c r="E187" s="330">
        <v>19.364307204386453</v>
      </c>
      <c r="F187" s="329">
        <v>275.05436733151237</v>
      </c>
      <c r="G187" s="329">
        <v>2.2204460492503101E-16</v>
      </c>
      <c r="H187" s="318">
        <f t="shared" si="17"/>
        <v>1.2797957147476129</v>
      </c>
      <c r="I187" s="328">
        <v>4625020.2969906954</v>
      </c>
      <c r="J187" s="328">
        <f t="shared" si="18"/>
        <v>5919081.1567094242</v>
      </c>
      <c r="K187" s="327">
        <f t="shared" si="21"/>
        <v>5919081.1567094242</v>
      </c>
      <c r="L187" s="116"/>
      <c r="R187" s="61">
        <f t="shared" si="19"/>
        <v>1.2797957147476129</v>
      </c>
      <c r="S187" s="326">
        <v>1.27979571474761</v>
      </c>
      <c r="T187" s="325">
        <f t="shared" si="20"/>
        <v>-2.886579864025407E-15</v>
      </c>
      <c r="U187" s="118">
        <f t="shared" si="22"/>
        <v>-2.255500491806751E-15</v>
      </c>
    </row>
    <row r="188" spans="1:21" x14ac:dyDescent="0.2">
      <c r="A188" s="337">
        <v>2021</v>
      </c>
      <c r="B188" s="337">
        <v>11</v>
      </c>
      <c r="C188" s="329">
        <v>138.50383742961151</v>
      </c>
      <c r="D188" s="329">
        <v>0</v>
      </c>
      <c r="E188" s="330">
        <v>19.39370106894938</v>
      </c>
      <c r="F188" s="329">
        <v>276.20856588564533</v>
      </c>
      <c r="G188" s="329">
        <v>-2.2204460492503101E-16</v>
      </c>
      <c r="H188" s="318">
        <f t="shared" si="17"/>
        <v>1.0795397782676128</v>
      </c>
      <c r="I188" s="328">
        <v>4630395.7290201057</v>
      </c>
      <c r="J188" s="328">
        <f t="shared" si="18"/>
        <v>4998696.3785976665</v>
      </c>
      <c r="K188" s="327">
        <f t="shared" si="21"/>
        <v>4998696.3785976665</v>
      </c>
      <c r="L188" s="116"/>
      <c r="R188" s="61">
        <f t="shared" si="19"/>
        <v>1.0795397782676128</v>
      </c>
      <c r="S188" s="326">
        <v>1.0795397782676099</v>
      </c>
      <c r="T188" s="325">
        <f t="shared" si="20"/>
        <v>-2.886579864025407E-15</v>
      </c>
      <c r="U188" s="118">
        <f t="shared" si="22"/>
        <v>-2.6738985650511574E-15</v>
      </c>
    </row>
    <row r="189" spans="1:21" x14ac:dyDescent="0.2">
      <c r="A189" s="337">
        <v>2021</v>
      </c>
      <c r="B189" s="337">
        <v>12</v>
      </c>
      <c r="C189" s="329">
        <v>60.375542594907806</v>
      </c>
      <c r="D189" s="329">
        <v>64.984895742185898</v>
      </c>
      <c r="E189" s="330">
        <v>19.422961498832549</v>
      </c>
      <c r="F189" s="329">
        <v>277.3264739045859</v>
      </c>
      <c r="G189" s="329">
        <v>0</v>
      </c>
      <c r="H189" s="318">
        <f t="shared" si="17"/>
        <v>1.0254189480332097</v>
      </c>
      <c r="I189" s="328">
        <v>4635684.8244208321</v>
      </c>
      <c r="J189" s="328">
        <f t="shared" si="18"/>
        <v>4753519.056071124</v>
      </c>
      <c r="K189" s="327">
        <f t="shared" si="21"/>
        <v>4753519.056071124</v>
      </c>
      <c r="L189" s="116"/>
      <c r="R189" s="61">
        <f t="shared" si="19"/>
        <v>1.0254189480332097</v>
      </c>
      <c r="S189" s="326">
        <v>1.0254189480332101</v>
      </c>
      <c r="T189" s="325">
        <f t="shared" si="20"/>
        <v>0</v>
      </c>
      <c r="U189" s="118">
        <f t="shared" si="22"/>
        <v>0</v>
      </c>
    </row>
    <row r="190" spans="1:21" s="324" customFormat="1" x14ac:dyDescent="0.2">
      <c r="A190" s="323">
        <f t="shared" ref="A190:A253" si="23">+A178+1</f>
        <v>2022</v>
      </c>
      <c r="B190" s="323">
        <f t="shared" ref="B190:B253" si="24">+B178</f>
        <v>1</v>
      </c>
      <c r="C190" s="329">
        <v>34.373317995833112</v>
      </c>
      <c r="D190" s="329">
        <v>107.22973635615668</v>
      </c>
      <c r="E190" s="330">
        <v>19.452883127554077</v>
      </c>
      <c r="F190" s="329">
        <v>278.39451557125261</v>
      </c>
      <c r="G190" s="329">
        <v>-2.2204460492503101E-16</v>
      </c>
      <c r="H190" s="318">
        <f t="shared" si="17"/>
        <v>1.039952501227781</v>
      </c>
      <c r="I190" s="328">
        <v>4640969.3131912658</v>
      </c>
      <c r="J190" s="328">
        <f t="shared" si="18"/>
        <v>4826387.6453746343</v>
      </c>
      <c r="K190" s="327">
        <f t="shared" si="21"/>
        <v>4826387.6453746343</v>
      </c>
      <c r="R190" s="61">
        <f t="shared" si="19"/>
        <v>1.039952501227781</v>
      </c>
      <c r="S190" s="326">
        <v>1.0399525012277799</v>
      </c>
      <c r="T190" s="325">
        <f t="shared" si="20"/>
        <v>0</v>
      </c>
      <c r="U190" s="118">
        <f t="shared" si="22"/>
        <v>0</v>
      </c>
    </row>
    <row r="191" spans="1:21" s="324" customFormat="1" x14ac:dyDescent="0.2">
      <c r="A191" s="323">
        <f t="shared" si="23"/>
        <v>2022</v>
      </c>
      <c r="B191" s="323">
        <f t="shared" si="24"/>
        <v>2</v>
      </c>
      <c r="C191" s="329">
        <v>30.577507144459183</v>
      </c>
      <c r="D191" s="329">
        <v>58.93328680476386</v>
      </c>
      <c r="E191" s="330">
        <v>19.479960736959743</v>
      </c>
      <c r="F191" s="329">
        <v>279.40885233095281</v>
      </c>
      <c r="G191" s="329">
        <v>1.11022302462516E-16</v>
      </c>
      <c r="H191" s="318">
        <f t="shared" si="17"/>
        <v>0.95614288941244296</v>
      </c>
      <c r="I191" s="328">
        <v>4646142.8895338411</v>
      </c>
      <c r="J191" s="328">
        <f t="shared" si="18"/>
        <v>4442376.487021964</v>
      </c>
      <c r="K191" s="327">
        <f t="shared" si="21"/>
        <v>4442376.487021964</v>
      </c>
      <c r="R191" s="61">
        <f t="shared" si="19"/>
        <v>0.95614288941244296</v>
      </c>
      <c r="S191" s="326">
        <v>0.95614288941244296</v>
      </c>
      <c r="T191" s="325">
        <f t="shared" si="20"/>
        <v>0</v>
      </c>
      <c r="U191" s="118">
        <f t="shared" si="22"/>
        <v>0</v>
      </c>
    </row>
    <row r="192" spans="1:21" s="324" customFormat="1" x14ac:dyDescent="0.2">
      <c r="A192" s="323">
        <f t="shared" si="23"/>
        <v>2022</v>
      </c>
      <c r="B192" s="323">
        <f t="shared" si="24"/>
        <v>3</v>
      </c>
      <c r="C192" s="329">
        <v>49.812227510254139</v>
      </c>
      <c r="D192" s="329">
        <v>29.231033597261238</v>
      </c>
      <c r="E192" s="330">
        <v>19.500794725573577</v>
      </c>
      <c r="F192" s="329">
        <v>280.37777033410362</v>
      </c>
      <c r="G192" s="329">
        <v>-2.2204460492503101E-16</v>
      </c>
      <c r="H192" s="318">
        <f t="shared" si="17"/>
        <v>0.94774460787226933</v>
      </c>
      <c r="I192" s="328">
        <v>4651323.8529363582</v>
      </c>
      <c r="J192" s="328">
        <f t="shared" si="18"/>
        <v>4408267.101088102</v>
      </c>
      <c r="K192" s="327">
        <f t="shared" si="21"/>
        <v>4408267.101088102</v>
      </c>
      <c r="R192" s="61">
        <f t="shared" si="19"/>
        <v>0.94774460787226933</v>
      </c>
      <c r="S192" s="326">
        <v>0.947744607872269</v>
      </c>
      <c r="T192" s="325">
        <f t="shared" si="20"/>
        <v>0</v>
      </c>
      <c r="U192" s="118">
        <f t="shared" si="22"/>
        <v>0</v>
      </c>
    </row>
    <row r="193" spans="1:21" s="324" customFormat="1" x14ac:dyDescent="0.2">
      <c r="A193" s="323">
        <f t="shared" si="23"/>
        <v>2022</v>
      </c>
      <c r="B193" s="323">
        <f t="shared" si="24"/>
        <v>4</v>
      </c>
      <c r="C193" s="329">
        <v>89.308099646411279</v>
      </c>
      <c r="D193" s="329">
        <v>0</v>
      </c>
      <c r="E193" s="330">
        <v>19.525734294664463</v>
      </c>
      <c r="F193" s="329">
        <v>281.30662033410357</v>
      </c>
      <c r="G193" s="329">
        <v>-1.11022302462516E-16</v>
      </c>
      <c r="H193" s="318">
        <f t="shared" si="17"/>
        <v>0.98079774987960133</v>
      </c>
      <c r="I193" s="328">
        <v>4656283.3295068238</v>
      </c>
      <c r="J193" s="328">
        <f t="shared" si="18"/>
        <v>4566872.2123821909</v>
      </c>
      <c r="K193" s="327">
        <f t="shared" si="21"/>
        <v>4566872.2123821909</v>
      </c>
      <c r="R193" s="61">
        <f t="shared" si="19"/>
        <v>0.98079774987960133</v>
      </c>
      <c r="S193" s="326">
        <v>0.980797749879601</v>
      </c>
      <c r="T193" s="325">
        <f t="shared" si="20"/>
        <v>0</v>
      </c>
      <c r="U193" s="118">
        <f t="shared" si="22"/>
        <v>0</v>
      </c>
    </row>
    <row r="194" spans="1:21" s="324" customFormat="1" x14ac:dyDescent="0.2">
      <c r="A194" s="323">
        <f t="shared" si="23"/>
        <v>2022</v>
      </c>
      <c r="B194" s="323">
        <f t="shared" si="24"/>
        <v>5</v>
      </c>
      <c r="C194" s="329">
        <v>161.25634355949703</v>
      </c>
      <c r="D194" s="329">
        <v>0</v>
      </c>
      <c r="E194" s="330">
        <v>19.550245589506552</v>
      </c>
      <c r="F194" s="329">
        <v>282.21133882500033</v>
      </c>
      <c r="G194" s="329">
        <v>-2.2204460492503101E-16</v>
      </c>
      <c r="H194" s="318">
        <f t="shared" si="17"/>
        <v>1.1250225852436513</v>
      </c>
      <c r="I194" s="328">
        <v>4660973.0041673537</v>
      </c>
      <c r="J194" s="328">
        <f t="shared" si="18"/>
        <v>5243699.8988992246</v>
      </c>
      <c r="K194" s="327">
        <f t="shared" si="21"/>
        <v>5243699.8988992246</v>
      </c>
      <c r="R194" s="61">
        <f t="shared" si="19"/>
        <v>1.1250225852436513</v>
      </c>
      <c r="S194" s="326">
        <v>1.12502258524365</v>
      </c>
      <c r="T194" s="325">
        <f t="shared" si="20"/>
        <v>0</v>
      </c>
      <c r="U194" s="118">
        <f t="shared" si="22"/>
        <v>0</v>
      </c>
    </row>
    <row r="195" spans="1:21" s="324" customFormat="1" x14ac:dyDescent="0.2">
      <c r="A195" s="323">
        <f t="shared" si="23"/>
        <v>2022</v>
      </c>
      <c r="B195" s="323">
        <f t="shared" si="24"/>
        <v>6</v>
      </c>
      <c r="C195" s="329">
        <v>240.07100567962016</v>
      </c>
      <c r="D195" s="329">
        <v>0</v>
      </c>
      <c r="E195" s="330">
        <v>19.576421430904727</v>
      </c>
      <c r="F195" s="329">
        <v>283.10113385674782</v>
      </c>
      <c r="G195" s="329">
        <v>0</v>
      </c>
      <c r="H195" s="318">
        <f t="shared" si="17"/>
        <v>1.2830487187675796</v>
      </c>
      <c r="I195" s="328">
        <v>4665544.0510534523</v>
      </c>
      <c r="J195" s="328">
        <f t="shared" si="18"/>
        <v>5986120.3170578349</v>
      </c>
      <c r="K195" s="327">
        <f t="shared" si="21"/>
        <v>5986120.3170578349</v>
      </c>
      <c r="R195" s="61">
        <f t="shared" si="19"/>
        <v>1.2830487187675796</v>
      </c>
      <c r="S195" s="326">
        <v>1.2830487187675801</v>
      </c>
      <c r="T195" s="325">
        <f t="shared" si="20"/>
        <v>0</v>
      </c>
      <c r="U195" s="118">
        <f t="shared" si="22"/>
        <v>0</v>
      </c>
    </row>
    <row r="196" spans="1:21" s="324" customFormat="1" x14ac:dyDescent="0.2">
      <c r="A196" s="323">
        <f t="shared" si="23"/>
        <v>2022</v>
      </c>
      <c r="B196" s="323">
        <f t="shared" si="24"/>
        <v>7</v>
      </c>
      <c r="C196" s="329">
        <v>296.99120939501734</v>
      </c>
      <c r="D196" s="329">
        <v>0</v>
      </c>
      <c r="E196" s="330">
        <v>19.600213763516376</v>
      </c>
      <c r="F196" s="329">
        <v>283.9788421900812</v>
      </c>
      <c r="G196" s="329">
        <v>2.2204460492503101E-16</v>
      </c>
      <c r="H196" s="318">
        <f t="shared" si="17"/>
        <v>1.3971486164665021</v>
      </c>
      <c r="I196" s="328">
        <v>4670138.870309189</v>
      </c>
      <c r="J196" s="328">
        <f t="shared" si="18"/>
        <v>6524878.0613589166</v>
      </c>
      <c r="K196" s="327">
        <f t="shared" si="21"/>
        <v>6524878.0613589166</v>
      </c>
      <c r="R196" s="61">
        <f t="shared" si="19"/>
        <v>1.3971486164665021</v>
      </c>
      <c r="S196" s="326">
        <v>1.3971486164664999</v>
      </c>
      <c r="T196" s="325">
        <f t="shared" si="20"/>
        <v>-2.2204460492503131E-15</v>
      </c>
      <c r="U196" s="118">
        <f t="shared" si="22"/>
        <v>-1.5892697620572375E-15</v>
      </c>
    </row>
    <row r="197" spans="1:21" s="324" customFormat="1" x14ac:dyDescent="0.2">
      <c r="A197" s="323">
        <f t="shared" si="23"/>
        <v>2022</v>
      </c>
      <c r="B197" s="323">
        <f t="shared" si="24"/>
        <v>8</v>
      </c>
      <c r="C197" s="329">
        <v>324.38677238308009</v>
      </c>
      <c r="D197" s="329">
        <v>0</v>
      </c>
      <c r="E197" s="330">
        <v>19.623864701429369</v>
      </c>
      <c r="F197" s="329">
        <v>284.84165382803968</v>
      </c>
      <c r="G197" s="329">
        <v>2.2204460492503101E-16</v>
      </c>
      <c r="H197" s="318">
        <f t="shared" si="17"/>
        <v>1.4520680520686378</v>
      </c>
      <c r="I197" s="328">
        <v>4675061.5888769515</v>
      </c>
      <c r="J197" s="328">
        <f t="shared" si="18"/>
        <v>6788507.5746614654</v>
      </c>
      <c r="K197" s="327">
        <f t="shared" si="21"/>
        <v>6788507.5746614654</v>
      </c>
      <c r="R197" s="61">
        <f t="shared" si="19"/>
        <v>1.4520680520686378</v>
      </c>
      <c r="S197" s="326">
        <v>1.45206805206864</v>
      </c>
      <c r="T197" s="325">
        <f t="shared" si="20"/>
        <v>2.2204460492503131E-15</v>
      </c>
      <c r="U197" s="118">
        <f t="shared" si="22"/>
        <v>1.529161147844985E-15</v>
      </c>
    </row>
    <row r="198" spans="1:21" s="324" customFormat="1" x14ac:dyDescent="0.2">
      <c r="A198" s="323">
        <f t="shared" si="23"/>
        <v>2022</v>
      </c>
      <c r="B198" s="323">
        <f t="shared" si="24"/>
        <v>9</v>
      </c>
      <c r="C198" s="329">
        <v>302.16545592318028</v>
      </c>
      <c r="D198" s="329">
        <v>0</v>
      </c>
      <c r="E198" s="330">
        <v>19.646897440376954</v>
      </c>
      <c r="F198" s="329">
        <v>285.6933928409826</v>
      </c>
      <c r="G198" s="329">
        <v>0</v>
      </c>
      <c r="H198" s="318">
        <f t="shared" si="17"/>
        <v>1.4075197310328937</v>
      </c>
      <c r="I198" s="328">
        <v>4679984.9733891468</v>
      </c>
      <c r="J198" s="328">
        <f t="shared" si="18"/>
        <v>6587171.1909826761</v>
      </c>
      <c r="K198" s="327">
        <f t="shared" si="21"/>
        <v>6587171.1909826761</v>
      </c>
      <c r="R198" s="61">
        <f t="shared" si="19"/>
        <v>1.4075197310328937</v>
      </c>
      <c r="S198" s="326">
        <v>1.40751973103289</v>
      </c>
      <c r="T198" s="325">
        <f t="shared" si="20"/>
        <v>-3.7747582837255322E-15</v>
      </c>
      <c r="U198" s="118">
        <f t="shared" si="22"/>
        <v>-2.6818510607701927E-15</v>
      </c>
    </row>
    <row r="199" spans="1:21" s="324" customFormat="1" x14ac:dyDescent="0.2">
      <c r="A199" s="323">
        <f t="shared" si="23"/>
        <v>2022</v>
      </c>
      <c r="B199" s="323">
        <f t="shared" si="24"/>
        <v>10</v>
      </c>
      <c r="C199" s="329">
        <v>238.38346436491491</v>
      </c>
      <c r="D199" s="329">
        <v>0</v>
      </c>
      <c r="E199" s="330">
        <v>19.669300508348925</v>
      </c>
      <c r="F199" s="329">
        <v>286.54658450764924</v>
      </c>
      <c r="G199" s="329">
        <v>0</v>
      </c>
      <c r="H199" s="318">
        <f t="shared" si="17"/>
        <v>1.2796468611316143</v>
      </c>
      <c r="I199" s="328">
        <v>4684949.4269798975</v>
      </c>
      <c r="J199" s="328">
        <f t="shared" si="18"/>
        <v>5995080.8287951807</v>
      </c>
      <c r="K199" s="327">
        <f t="shared" si="21"/>
        <v>5995080.8287951807</v>
      </c>
      <c r="R199" s="61">
        <f t="shared" si="19"/>
        <v>1.2796468611316143</v>
      </c>
      <c r="S199" s="326">
        <v>1.2796468611316101</v>
      </c>
      <c r="T199" s="325">
        <f t="shared" si="20"/>
        <v>-4.2188474935755949E-15</v>
      </c>
      <c r="U199" s="118">
        <f t="shared" si="22"/>
        <v>-3.2968841808784708E-15</v>
      </c>
    </row>
    <row r="200" spans="1:21" s="324" customFormat="1" x14ac:dyDescent="0.2">
      <c r="A200" s="323">
        <f t="shared" si="23"/>
        <v>2022</v>
      </c>
      <c r="B200" s="323">
        <f t="shared" si="24"/>
        <v>11</v>
      </c>
      <c r="C200" s="329">
        <v>138.50383742961151</v>
      </c>
      <c r="D200" s="329">
        <v>0</v>
      </c>
      <c r="E200" s="330">
        <v>19.6950428345041</v>
      </c>
      <c r="F200" s="329">
        <v>287.4190419631658</v>
      </c>
      <c r="G200" s="329">
        <v>2.2204460492503101E-16</v>
      </c>
      <c r="H200" s="318">
        <f t="shared" si="17"/>
        <v>1.0794626437689674</v>
      </c>
      <c r="I200" s="328">
        <v>4690219.2879863214</v>
      </c>
      <c r="J200" s="328">
        <f t="shared" si="18"/>
        <v>5062916.5124659184</v>
      </c>
      <c r="K200" s="327">
        <f t="shared" si="21"/>
        <v>5062916.5124659184</v>
      </c>
      <c r="R200" s="61">
        <f t="shared" si="19"/>
        <v>1.0794626437689674</v>
      </c>
      <c r="S200" s="326">
        <v>1.0794626437689701</v>
      </c>
      <c r="T200" s="325">
        <f t="shared" si="20"/>
        <v>2.6645352591003757E-15</v>
      </c>
      <c r="U200" s="118">
        <f t="shared" si="22"/>
        <v>2.4683904297022139E-15</v>
      </c>
    </row>
    <row r="201" spans="1:21" s="324" customFormat="1" x14ac:dyDescent="0.2">
      <c r="A201" s="323">
        <f t="shared" si="23"/>
        <v>2022</v>
      </c>
      <c r="B201" s="323">
        <f t="shared" si="24"/>
        <v>12</v>
      </c>
      <c r="C201" s="329">
        <v>60.375542594907806</v>
      </c>
      <c r="D201" s="329">
        <v>64.984895742185898</v>
      </c>
      <c r="E201" s="330">
        <v>19.721313078179545</v>
      </c>
      <c r="F201" s="329">
        <v>288.31881365193698</v>
      </c>
      <c r="G201" s="336">
        <v>0</v>
      </c>
      <c r="H201" s="318">
        <f t="shared" si="17"/>
        <v>1.0253944412556686</v>
      </c>
      <c r="I201" s="328">
        <v>4695440.6616547657</v>
      </c>
      <c r="J201" s="335">
        <f t="shared" si="18"/>
        <v>4814678.753706635</v>
      </c>
      <c r="K201" s="334">
        <f t="shared" si="21"/>
        <v>4814678.753706635</v>
      </c>
      <c r="R201" s="333">
        <f t="shared" si="19"/>
        <v>1.0253944412556686</v>
      </c>
      <c r="S201" s="326">
        <v>1.0253944412556699</v>
      </c>
      <c r="T201" s="332">
        <f t="shared" si="20"/>
        <v>0</v>
      </c>
      <c r="U201" s="331">
        <f t="shared" si="22"/>
        <v>0</v>
      </c>
    </row>
    <row r="202" spans="1:21" s="324" customFormat="1" x14ac:dyDescent="0.2">
      <c r="A202" s="323">
        <f t="shared" si="23"/>
        <v>2023</v>
      </c>
      <c r="B202" s="323">
        <f t="shared" si="24"/>
        <v>1</v>
      </c>
      <c r="C202" s="329">
        <v>34.373317995833112</v>
      </c>
      <c r="D202" s="329">
        <v>107.22973635615668</v>
      </c>
      <c r="E202" s="330">
        <v>19.751118454065658</v>
      </c>
      <c r="F202" s="329">
        <v>289.24343865193697</v>
      </c>
      <c r="G202" s="329">
        <v>0</v>
      </c>
      <c r="H202" s="318">
        <f t="shared" ref="H202:H265" si="25">+($B$2+($B$3*C202)+($B$4*D202)+($B$5*E202)+($B$6*F202)+G202)</f>
        <v>1.0399955069765192</v>
      </c>
      <c r="I202" s="328">
        <v>4700630.9235276915</v>
      </c>
      <c r="J202" s="328">
        <f t="shared" ref="J202:J265" si="26">H202*I202</f>
        <v>4888635.0404236857</v>
      </c>
      <c r="K202" s="327">
        <f t="shared" si="21"/>
        <v>4888635.0404236857</v>
      </c>
      <c r="R202" s="61">
        <f t="shared" ref="R202:R265" si="27">H202</f>
        <v>1.0399955069765192</v>
      </c>
      <c r="S202" s="326">
        <v>1.0399955069765201</v>
      </c>
      <c r="T202" s="325">
        <f t="shared" ref="T202:T265" si="28">S202-R202</f>
        <v>0</v>
      </c>
      <c r="U202" s="118">
        <f t="shared" si="22"/>
        <v>0</v>
      </c>
    </row>
    <row r="203" spans="1:21" s="324" customFormat="1" x14ac:dyDescent="0.2">
      <c r="A203" s="323">
        <f t="shared" si="23"/>
        <v>2023</v>
      </c>
      <c r="B203" s="323">
        <f t="shared" si="24"/>
        <v>2</v>
      </c>
      <c r="C203" s="329">
        <v>30.577507144459183</v>
      </c>
      <c r="D203" s="329">
        <v>58.93328680476386</v>
      </c>
      <c r="E203" s="330">
        <v>19.782535782362984</v>
      </c>
      <c r="F203" s="329">
        <v>290.17984325093101</v>
      </c>
      <c r="G203" s="329">
        <v>2.2204460492503101E-16</v>
      </c>
      <c r="H203" s="318">
        <f t="shared" si="25"/>
        <v>0.95630092252661481</v>
      </c>
      <c r="I203" s="328">
        <v>4705696.744736529</v>
      </c>
      <c r="J203" s="328">
        <f t="shared" si="26"/>
        <v>4500062.1381220305</v>
      </c>
      <c r="K203" s="327">
        <f t="shared" si="21"/>
        <v>4500062.1381220305</v>
      </c>
      <c r="R203" s="61">
        <f t="shared" si="27"/>
        <v>0.95630092252661481</v>
      </c>
      <c r="S203" s="326">
        <v>0.95630092252661503</v>
      </c>
      <c r="T203" s="325">
        <f t="shared" si="28"/>
        <v>0</v>
      </c>
      <c r="U203" s="118">
        <f t="shared" si="22"/>
        <v>0</v>
      </c>
    </row>
    <row r="204" spans="1:21" s="324" customFormat="1" x14ac:dyDescent="0.2">
      <c r="A204" s="323">
        <f t="shared" si="23"/>
        <v>2023</v>
      </c>
      <c r="B204" s="323">
        <f t="shared" si="24"/>
        <v>3</v>
      </c>
      <c r="C204" s="329">
        <v>49.812227510254139</v>
      </c>
      <c r="D204" s="329">
        <v>29.231033597261238</v>
      </c>
      <c r="E204" s="330">
        <v>19.808908970355485</v>
      </c>
      <c r="F204" s="329">
        <v>291.11703293693472</v>
      </c>
      <c r="G204" s="329">
        <v>0</v>
      </c>
      <c r="H204" s="318">
        <f t="shared" si="25"/>
        <v>0.94801659430524121</v>
      </c>
      <c r="I204" s="328">
        <v>4710761.3227746477</v>
      </c>
      <c r="J204" s="328">
        <f t="shared" si="26"/>
        <v>4465879.9058016744</v>
      </c>
      <c r="K204" s="327">
        <f t="shared" si="21"/>
        <v>4465879.9058016744</v>
      </c>
      <c r="R204" s="61">
        <f t="shared" si="27"/>
        <v>0.94801659430524121</v>
      </c>
      <c r="S204" s="326">
        <v>0.94801659430524099</v>
      </c>
      <c r="T204" s="325">
        <f t="shared" si="28"/>
        <v>0</v>
      </c>
      <c r="U204" s="118">
        <f t="shared" si="22"/>
        <v>0</v>
      </c>
    </row>
    <row r="205" spans="1:21" s="324" customFormat="1" x14ac:dyDescent="0.2">
      <c r="A205" s="323">
        <f t="shared" si="23"/>
        <v>2023</v>
      </c>
      <c r="B205" s="323">
        <f t="shared" si="24"/>
        <v>4</v>
      </c>
      <c r="C205" s="329">
        <v>89.308099646411279</v>
      </c>
      <c r="D205" s="329">
        <v>0</v>
      </c>
      <c r="E205" s="330">
        <v>19.838277981802232</v>
      </c>
      <c r="F205" s="329">
        <v>292.04845793693471</v>
      </c>
      <c r="G205" s="329">
        <v>0</v>
      </c>
      <c r="H205" s="318">
        <f t="shared" si="25"/>
        <v>0.98114730072530942</v>
      </c>
      <c r="I205" s="328">
        <v>4715659.0853703637</v>
      </c>
      <c r="J205" s="328">
        <f t="shared" si="26"/>
        <v>4626756.1827519136</v>
      </c>
      <c r="K205" s="327">
        <f t="shared" si="21"/>
        <v>4626756.1827519136</v>
      </c>
      <c r="R205" s="61">
        <f t="shared" si="27"/>
        <v>0.98114730072530942</v>
      </c>
      <c r="S205" s="326">
        <v>0.98114730072530898</v>
      </c>
      <c r="T205" s="325">
        <f t="shared" si="28"/>
        <v>0</v>
      </c>
      <c r="U205" s="118">
        <f t="shared" si="22"/>
        <v>0</v>
      </c>
    </row>
    <row r="206" spans="1:21" s="324" customFormat="1" x14ac:dyDescent="0.2">
      <c r="A206" s="323">
        <f t="shared" si="23"/>
        <v>2023</v>
      </c>
      <c r="B206" s="323">
        <f t="shared" si="24"/>
        <v>5</v>
      </c>
      <c r="C206" s="329">
        <v>161.25634355949703</v>
      </c>
      <c r="D206" s="329">
        <v>0</v>
      </c>
      <c r="E206" s="330">
        <v>19.862810479587694</v>
      </c>
      <c r="F206" s="329">
        <v>292.97117725662918</v>
      </c>
      <c r="G206" s="329">
        <v>0</v>
      </c>
      <c r="H206" s="318">
        <f t="shared" si="25"/>
        <v>1.1253637799488234</v>
      </c>
      <c r="I206" s="328">
        <v>4720354.1757695014</v>
      </c>
      <c r="J206" s="328">
        <f t="shared" si="26"/>
        <v>5312115.6179411793</v>
      </c>
      <c r="K206" s="327">
        <f t="shared" si="21"/>
        <v>5312115.6179411793</v>
      </c>
      <c r="R206" s="61">
        <f t="shared" si="27"/>
        <v>1.1253637799488234</v>
      </c>
      <c r="S206" s="326">
        <v>1.1253637799488201</v>
      </c>
      <c r="T206" s="325">
        <f t="shared" si="28"/>
        <v>-3.3306690738754696E-15</v>
      </c>
      <c r="U206" s="118">
        <f t="shared" si="22"/>
        <v>-2.9596377040204222E-15</v>
      </c>
    </row>
    <row r="207" spans="1:21" s="324" customFormat="1" x14ac:dyDescent="0.2">
      <c r="A207" s="323">
        <f t="shared" si="23"/>
        <v>2023</v>
      </c>
      <c r="B207" s="323">
        <f t="shared" si="24"/>
        <v>6</v>
      </c>
      <c r="C207" s="329">
        <v>240.07100567962016</v>
      </c>
      <c r="D207" s="329">
        <v>0</v>
      </c>
      <c r="E207" s="330">
        <v>19.885857846686822</v>
      </c>
      <c r="F207" s="329">
        <v>293.88234048873352</v>
      </c>
      <c r="G207" s="329">
        <v>2.2204460492503101E-16</v>
      </c>
      <c r="H207" s="318">
        <f t="shared" si="25"/>
        <v>1.2833238809254788</v>
      </c>
      <c r="I207" s="328">
        <v>4724934.5320941871</v>
      </c>
      <c r="J207" s="328">
        <f t="shared" si="26"/>
        <v>6063621.3208459234</v>
      </c>
      <c r="K207" s="327">
        <f t="shared" si="21"/>
        <v>6063621.3208459234</v>
      </c>
      <c r="R207" s="61">
        <f t="shared" si="27"/>
        <v>1.2833238809254788</v>
      </c>
      <c r="S207" s="326">
        <v>1.2833238809254801</v>
      </c>
      <c r="T207" s="325">
        <f t="shared" si="28"/>
        <v>0</v>
      </c>
      <c r="U207" s="118">
        <f t="shared" si="22"/>
        <v>0</v>
      </c>
    </row>
    <row r="208" spans="1:21" s="324" customFormat="1" x14ac:dyDescent="0.2">
      <c r="A208" s="323">
        <f t="shared" si="23"/>
        <v>2023</v>
      </c>
      <c r="B208" s="323">
        <f t="shared" si="24"/>
        <v>7</v>
      </c>
      <c r="C208" s="329">
        <v>296.99120939501734</v>
      </c>
      <c r="D208" s="329">
        <v>0</v>
      </c>
      <c r="E208" s="330">
        <v>19.905688669574108</v>
      </c>
      <c r="F208" s="329">
        <v>294.7797238220669</v>
      </c>
      <c r="G208" s="329">
        <v>2.2204460492503101E-16</v>
      </c>
      <c r="H208" s="318">
        <f t="shared" si="25"/>
        <v>1.3973437452404809</v>
      </c>
      <c r="I208" s="328">
        <v>4729530.212580095</v>
      </c>
      <c r="J208" s="328">
        <f t="shared" si="26"/>
        <v>6608779.4604746774</v>
      </c>
      <c r="K208" s="327">
        <f t="shared" si="21"/>
        <v>6608779.4604746774</v>
      </c>
      <c r="R208" s="61">
        <f t="shared" si="27"/>
        <v>1.3973437452404809</v>
      </c>
      <c r="S208" s="326">
        <v>1.39734374524048</v>
      </c>
      <c r="T208" s="325">
        <f t="shared" si="28"/>
        <v>0</v>
      </c>
      <c r="U208" s="118">
        <f t="shared" si="22"/>
        <v>0</v>
      </c>
    </row>
    <row r="209" spans="1:21" s="324" customFormat="1" x14ac:dyDescent="0.2">
      <c r="A209" s="323">
        <f t="shared" si="23"/>
        <v>2023</v>
      </c>
      <c r="B209" s="323">
        <f t="shared" si="24"/>
        <v>8</v>
      </c>
      <c r="C209" s="329">
        <v>324.38677238308009</v>
      </c>
      <c r="D209" s="329">
        <v>0</v>
      </c>
      <c r="E209" s="330">
        <v>19.92588123934128</v>
      </c>
      <c r="F209" s="329">
        <v>295.66034626526442</v>
      </c>
      <c r="G209" s="329">
        <v>0</v>
      </c>
      <c r="H209" s="318">
        <f t="shared" si="25"/>
        <v>1.4521930043763494</v>
      </c>
      <c r="I209" s="328">
        <v>4734420.4670776157</v>
      </c>
      <c r="J209" s="328">
        <f t="shared" si="26"/>
        <v>6875292.2820663219</v>
      </c>
      <c r="K209" s="327">
        <f t="shared" si="21"/>
        <v>6875292.2820663219</v>
      </c>
      <c r="R209" s="61">
        <f t="shared" si="27"/>
        <v>1.4521930043763494</v>
      </c>
      <c r="S209" s="326">
        <v>1.45219300437635</v>
      </c>
      <c r="T209" s="325">
        <f t="shared" si="28"/>
        <v>0</v>
      </c>
      <c r="U209" s="118">
        <f t="shared" si="22"/>
        <v>0</v>
      </c>
    </row>
    <row r="210" spans="1:21" s="324" customFormat="1" x14ac:dyDescent="0.2">
      <c r="A210" s="323">
        <f t="shared" si="23"/>
        <v>2023</v>
      </c>
      <c r="B210" s="323">
        <f t="shared" si="24"/>
        <v>9</v>
      </c>
      <c r="C210" s="329">
        <v>302.16545592318028</v>
      </c>
      <c r="D210" s="329">
        <v>0</v>
      </c>
      <c r="E210" s="330">
        <v>19.94536385456929</v>
      </c>
      <c r="F210" s="329">
        <v>296.52294259113069</v>
      </c>
      <c r="G210" s="329">
        <v>0</v>
      </c>
      <c r="H210" s="318">
        <f t="shared" si="25"/>
        <v>1.407576247858771</v>
      </c>
      <c r="I210" s="328">
        <v>4739334.5757073108</v>
      </c>
      <c r="J210" s="328">
        <f t="shared" si="26"/>
        <v>6670974.7794214366</v>
      </c>
      <c r="K210" s="327">
        <f t="shared" si="21"/>
        <v>6670974.7794214366</v>
      </c>
      <c r="R210" s="61">
        <f t="shared" si="27"/>
        <v>1.407576247858771</v>
      </c>
      <c r="S210" s="326">
        <v>1.4075762478587699</v>
      </c>
      <c r="T210" s="325">
        <f t="shared" si="28"/>
        <v>0</v>
      </c>
      <c r="U210" s="118">
        <f t="shared" si="22"/>
        <v>0</v>
      </c>
    </row>
    <row r="211" spans="1:21" s="324" customFormat="1" x14ac:dyDescent="0.2">
      <c r="A211" s="323">
        <f t="shared" si="23"/>
        <v>2023</v>
      </c>
      <c r="B211" s="323">
        <f t="shared" si="24"/>
        <v>10</v>
      </c>
      <c r="C211" s="329">
        <v>238.38346436491491</v>
      </c>
      <c r="D211" s="329">
        <v>0</v>
      </c>
      <c r="E211" s="330">
        <v>19.962996481856958</v>
      </c>
      <c r="F211" s="329">
        <v>297.36838425779735</v>
      </c>
      <c r="G211" s="329">
        <v>0</v>
      </c>
      <c r="H211" s="318">
        <f t="shared" si="25"/>
        <v>1.2796222568505533</v>
      </c>
      <c r="I211" s="328">
        <v>4744320.7466246001</v>
      </c>
      <c r="J211" s="328">
        <f t="shared" si="26"/>
        <v>6070938.4210186731</v>
      </c>
      <c r="K211" s="327">
        <f t="shared" si="21"/>
        <v>6070938.4210186731</v>
      </c>
      <c r="R211" s="61">
        <f t="shared" si="27"/>
        <v>1.2796222568505533</v>
      </c>
      <c r="S211" s="326">
        <v>1.27962225685055</v>
      </c>
      <c r="T211" s="325">
        <f t="shared" si="28"/>
        <v>-3.3306690738754696E-15</v>
      </c>
      <c r="U211" s="118">
        <f t="shared" si="22"/>
        <v>-2.6028533467939406E-15</v>
      </c>
    </row>
    <row r="212" spans="1:21" s="324" customFormat="1" x14ac:dyDescent="0.2">
      <c r="A212" s="323">
        <f t="shared" si="23"/>
        <v>2023</v>
      </c>
      <c r="B212" s="323">
        <f t="shared" si="24"/>
        <v>11</v>
      </c>
      <c r="C212" s="329">
        <v>138.50383742961151</v>
      </c>
      <c r="D212" s="329">
        <v>0</v>
      </c>
      <c r="E212" s="330">
        <v>19.981355202539763</v>
      </c>
      <c r="F212" s="329">
        <v>298.19837013195905</v>
      </c>
      <c r="G212" s="329">
        <v>0</v>
      </c>
      <c r="H212" s="318">
        <f t="shared" si="25"/>
        <v>1.0793272677210324</v>
      </c>
      <c r="I212" s="328">
        <v>4749550.0892527001</v>
      </c>
      <c r="J212" s="328">
        <f t="shared" si="26"/>
        <v>5126318.9207373019</v>
      </c>
      <c r="K212" s="327">
        <f t="shared" si="21"/>
        <v>5126318.9207373019</v>
      </c>
      <c r="R212" s="61">
        <f t="shared" si="27"/>
        <v>1.0793272677210324</v>
      </c>
      <c r="S212" s="326">
        <v>1.0793272677210299</v>
      </c>
      <c r="T212" s="325">
        <f t="shared" si="28"/>
        <v>-2.4424906541753444E-15</v>
      </c>
      <c r="U212" s="118">
        <f t="shared" si="22"/>
        <v>-2.2629750282623702E-15</v>
      </c>
    </row>
    <row r="213" spans="1:21" s="324" customFormat="1" x14ac:dyDescent="0.2">
      <c r="A213" s="323">
        <f t="shared" si="23"/>
        <v>2023</v>
      </c>
      <c r="B213" s="323">
        <f t="shared" si="24"/>
        <v>12</v>
      </c>
      <c r="C213" s="329">
        <v>60.375542594907806</v>
      </c>
      <c r="D213" s="329">
        <v>64.984895742185898</v>
      </c>
      <c r="E213" s="330">
        <v>19.997954818379405</v>
      </c>
      <c r="F213" s="329">
        <v>299.01907263519723</v>
      </c>
      <c r="G213" s="329">
        <v>0</v>
      </c>
      <c r="H213" s="318">
        <f t="shared" si="25"/>
        <v>1.0251253560652489</v>
      </c>
      <c r="I213" s="328">
        <v>4754766.9599319128</v>
      </c>
      <c r="J213" s="328">
        <f t="shared" si="26"/>
        <v>4874232.172807483</v>
      </c>
      <c r="K213" s="327">
        <f t="shared" si="21"/>
        <v>4874232.172807483</v>
      </c>
      <c r="R213" s="61">
        <f t="shared" si="27"/>
        <v>1.0251253560652489</v>
      </c>
      <c r="S213" s="326">
        <v>1.02512535606525</v>
      </c>
      <c r="T213" s="325">
        <f t="shared" si="28"/>
        <v>0</v>
      </c>
      <c r="U213" s="118">
        <f t="shared" si="22"/>
        <v>0</v>
      </c>
    </row>
    <row r="214" spans="1:21" s="324" customFormat="1" x14ac:dyDescent="0.2">
      <c r="A214" s="323">
        <f t="shared" si="23"/>
        <v>2024</v>
      </c>
      <c r="B214" s="323">
        <f t="shared" si="24"/>
        <v>1</v>
      </c>
      <c r="C214" s="329">
        <v>34.373317995833112</v>
      </c>
      <c r="D214" s="329">
        <v>107.22973635615668</v>
      </c>
      <c r="E214" s="330">
        <v>20.015217688704549</v>
      </c>
      <c r="F214" s="329">
        <v>299.84008096853057</v>
      </c>
      <c r="G214" s="329">
        <v>-2.2204460492503101E-16</v>
      </c>
      <c r="H214" s="318">
        <f t="shared" si="25"/>
        <v>1.0395535225290253</v>
      </c>
      <c r="I214" s="328">
        <v>4759943.7466583839</v>
      </c>
      <c r="J214" s="328">
        <f t="shared" si="26"/>
        <v>4948216.2888787296</v>
      </c>
      <c r="K214" s="327">
        <f t="shared" si="21"/>
        <v>4948216.2888787296</v>
      </c>
      <c r="R214" s="61">
        <f t="shared" si="27"/>
        <v>1.0395535225290253</v>
      </c>
      <c r="S214" s="326">
        <v>1.03955352252903</v>
      </c>
      <c r="T214" s="325">
        <f t="shared" si="28"/>
        <v>4.6629367034256575E-15</v>
      </c>
      <c r="U214" s="118">
        <f t="shared" si="22"/>
        <v>4.4855186408119191E-15</v>
      </c>
    </row>
    <row r="215" spans="1:21" s="324" customFormat="1" x14ac:dyDescent="0.2">
      <c r="A215" s="323">
        <f t="shared" si="23"/>
        <v>2024</v>
      </c>
      <c r="B215" s="323">
        <f t="shared" si="24"/>
        <v>2</v>
      </c>
      <c r="C215" s="329">
        <v>30.577507144459183</v>
      </c>
      <c r="D215" s="329">
        <v>58.93328680476386</v>
      </c>
      <c r="E215" s="330">
        <v>20.032004591505792</v>
      </c>
      <c r="F215" s="329">
        <v>300.67312668942111</v>
      </c>
      <c r="G215" s="329">
        <v>0</v>
      </c>
      <c r="H215" s="318">
        <f t="shared" si="25"/>
        <v>0.95564876308582114</v>
      </c>
      <c r="I215" s="328">
        <v>4764989.986677398</v>
      </c>
      <c r="J215" s="328">
        <f t="shared" si="26"/>
        <v>4553656.7868845789</v>
      </c>
      <c r="K215" s="327">
        <f t="shared" si="21"/>
        <v>4553656.7868845789</v>
      </c>
      <c r="R215" s="61">
        <f t="shared" si="27"/>
        <v>0.95564876308582114</v>
      </c>
      <c r="S215" s="326">
        <v>0.95564876308582103</v>
      </c>
      <c r="T215" s="325">
        <f t="shared" si="28"/>
        <v>0</v>
      </c>
      <c r="U215" s="118">
        <f t="shared" si="22"/>
        <v>0</v>
      </c>
    </row>
    <row r="216" spans="1:21" s="324" customFormat="1" x14ac:dyDescent="0.2">
      <c r="A216" s="323">
        <f t="shared" si="23"/>
        <v>2024</v>
      </c>
      <c r="B216" s="323">
        <f t="shared" si="24"/>
        <v>3</v>
      </c>
      <c r="C216" s="329">
        <v>49.812227510254139</v>
      </c>
      <c r="D216" s="329">
        <v>29.231033597261238</v>
      </c>
      <c r="E216" s="330">
        <v>20.046364895410012</v>
      </c>
      <c r="F216" s="329">
        <v>301.52298146776434</v>
      </c>
      <c r="G216" s="329">
        <v>-1.11022302462516E-16</v>
      </c>
      <c r="H216" s="318">
        <f t="shared" si="25"/>
        <v>0.94719305986820823</v>
      </c>
      <c r="I216" s="328">
        <v>4770017.7471814482</v>
      </c>
      <c r="J216" s="328">
        <f t="shared" si="26"/>
        <v>4518127.7055784529</v>
      </c>
      <c r="K216" s="327">
        <f t="shared" si="21"/>
        <v>4518127.7055784529</v>
      </c>
      <c r="R216" s="61">
        <f t="shared" si="27"/>
        <v>0.94719305986820823</v>
      </c>
      <c r="S216" s="326">
        <v>0.94719305986820801</v>
      </c>
      <c r="T216" s="325">
        <f t="shared" si="28"/>
        <v>0</v>
      </c>
      <c r="U216" s="118">
        <f t="shared" si="22"/>
        <v>0</v>
      </c>
    </row>
    <row r="217" spans="1:21" s="324" customFormat="1" x14ac:dyDescent="0.2">
      <c r="A217" s="323">
        <f t="shared" si="23"/>
        <v>2024</v>
      </c>
      <c r="B217" s="323">
        <f t="shared" si="24"/>
        <v>4</v>
      </c>
      <c r="C217" s="329">
        <v>89.308099646411279</v>
      </c>
      <c r="D217" s="329">
        <v>0</v>
      </c>
      <c r="E217" s="330">
        <v>20.063501799445152</v>
      </c>
      <c r="F217" s="329">
        <v>302.38273980109767</v>
      </c>
      <c r="G217" s="329">
        <v>0</v>
      </c>
      <c r="H217" s="318">
        <f t="shared" si="25"/>
        <v>0.98014088890622819</v>
      </c>
      <c r="I217" s="328">
        <v>4774907.5651963372</v>
      </c>
      <c r="J217" s="328">
        <f t="shared" si="26"/>
        <v>4680082.1453966117</v>
      </c>
      <c r="K217" s="327">
        <f t="shared" si="21"/>
        <v>4680082.1453966117</v>
      </c>
      <c r="R217" s="61">
        <f t="shared" si="27"/>
        <v>0.98014088890622819</v>
      </c>
      <c r="S217" s="326">
        <v>0.98014088890622797</v>
      </c>
      <c r="T217" s="325">
        <f t="shared" si="28"/>
        <v>0</v>
      </c>
      <c r="U217" s="118">
        <f t="shared" si="22"/>
        <v>0</v>
      </c>
    </row>
    <row r="218" spans="1:21" s="324" customFormat="1" x14ac:dyDescent="0.2">
      <c r="A218" s="323">
        <f t="shared" si="23"/>
        <v>2024</v>
      </c>
      <c r="B218" s="323">
        <f t="shared" si="24"/>
        <v>5</v>
      </c>
      <c r="C218" s="329">
        <v>161.25634355949703</v>
      </c>
      <c r="D218" s="329">
        <v>0</v>
      </c>
      <c r="E218" s="330">
        <v>20.080187602848209</v>
      </c>
      <c r="F218" s="329">
        <v>303.23893150301404</v>
      </c>
      <c r="G218" s="329">
        <v>-2.2204460492503101E-16</v>
      </c>
      <c r="H218" s="318">
        <f t="shared" si="25"/>
        <v>1.1242500277483232</v>
      </c>
      <c r="I218" s="328">
        <v>4779624.3644579826</v>
      </c>
      <c r="J218" s="328">
        <f t="shared" si="26"/>
        <v>5373492.824368448</v>
      </c>
      <c r="K218" s="327">
        <f t="shared" si="21"/>
        <v>5373492.824368448</v>
      </c>
      <c r="R218" s="61">
        <f t="shared" si="27"/>
        <v>1.1242500277483232</v>
      </c>
      <c r="S218" s="326">
        <v>1.1242500277483201</v>
      </c>
      <c r="T218" s="325">
        <f t="shared" si="28"/>
        <v>-3.1086244689504383E-15</v>
      </c>
      <c r="U218" s="118">
        <f t="shared" si="22"/>
        <v>-2.7650650586831469E-15</v>
      </c>
    </row>
    <row r="219" spans="1:21" s="324" customFormat="1" x14ac:dyDescent="0.2">
      <c r="A219" s="323">
        <f t="shared" si="23"/>
        <v>2024</v>
      </c>
      <c r="B219" s="323">
        <f t="shared" si="24"/>
        <v>6</v>
      </c>
      <c r="C219" s="329">
        <v>240.07100567962016</v>
      </c>
      <c r="D219" s="329">
        <v>0</v>
      </c>
      <c r="E219" s="330">
        <v>20.098147281934782</v>
      </c>
      <c r="F219" s="329">
        <v>304.0793030673654</v>
      </c>
      <c r="G219" s="329">
        <v>-2.2204460492503101E-16</v>
      </c>
      <c r="H219" s="318">
        <f t="shared" si="25"/>
        <v>1.2821539485248976</v>
      </c>
      <c r="I219" s="328">
        <v>4784213.1580652948</v>
      </c>
      <c r="J219" s="328">
        <f t="shared" si="26"/>
        <v>6134097.7911981875</v>
      </c>
      <c r="K219" s="327">
        <f t="shared" si="21"/>
        <v>6134097.7911981875</v>
      </c>
      <c r="R219" s="61">
        <f t="shared" si="27"/>
        <v>1.2821539485248976</v>
      </c>
      <c r="S219" s="326">
        <v>1.2821539485249001</v>
      </c>
      <c r="T219" s="325">
        <f t="shared" si="28"/>
        <v>2.4424906541753444E-15</v>
      </c>
      <c r="U219" s="118">
        <f t="shared" si="22"/>
        <v>1.9049901589316908E-15</v>
      </c>
    </row>
    <row r="220" spans="1:21" s="324" customFormat="1" x14ac:dyDescent="0.2">
      <c r="A220" s="323">
        <f t="shared" si="23"/>
        <v>2024</v>
      </c>
      <c r="B220" s="323">
        <f t="shared" si="24"/>
        <v>7</v>
      </c>
      <c r="C220" s="329">
        <v>296.99120939501734</v>
      </c>
      <c r="D220" s="329">
        <v>0</v>
      </c>
      <c r="E220" s="330">
        <v>20.114136773782416</v>
      </c>
      <c r="F220" s="329">
        <v>304.89631140069878</v>
      </c>
      <c r="G220" s="329">
        <v>0</v>
      </c>
      <c r="H220" s="318">
        <f t="shared" si="25"/>
        <v>1.3961444587685903</v>
      </c>
      <c r="I220" s="328">
        <v>4788809.8943272382</v>
      </c>
      <c r="J220" s="328">
        <f t="shared" si="26"/>
        <v>6685870.3980611721</v>
      </c>
      <c r="K220" s="327">
        <f t="shared" si="21"/>
        <v>6685870.3980611721</v>
      </c>
      <c r="R220" s="61">
        <f t="shared" si="27"/>
        <v>1.3961444587685903</v>
      </c>
      <c r="S220" s="326">
        <v>1.3961444587685901</v>
      </c>
      <c r="T220" s="325">
        <f t="shared" si="28"/>
        <v>0</v>
      </c>
      <c r="U220" s="118">
        <f t="shared" si="22"/>
        <v>0</v>
      </c>
    </row>
    <row r="221" spans="1:21" s="324" customFormat="1" x14ac:dyDescent="0.2">
      <c r="A221" s="323">
        <f t="shared" si="23"/>
        <v>2024</v>
      </c>
      <c r="B221" s="323">
        <f t="shared" si="24"/>
        <v>8</v>
      </c>
      <c r="C221" s="329">
        <v>324.38677238308009</v>
      </c>
      <c r="D221" s="329">
        <v>0</v>
      </c>
      <c r="E221" s="330">
        <v>20.130312994610275</v>
      </c>
      <c r="F221" s="329">
        <v>305.6854925954101</v>
      </c>
      <c r="G221" s="329">
        <v>0</v>
      </c>
      <c r="H221" s="318">
        <f t="shared" si="25"/>
        <v>1.4509666186922634</v>
      </c>
      <c r="I221" s="328">
        <v>4793685.2007355876</v>
      </c>
      <c r="J221" s="328">
        <f t="shared" si="26"/>
        <v>6955477.2067864593</v>
      </c>
      <c r="K221" s="327">
        <f t="shared" si="21"/>
        <v>6955477.2067864593</v>
      </c>
      <c r="R221" s="61">
        <f t="shared" si="27"/>
        <v>1.4509666186922634</v>
      </c>
      <c r="S221" s="326">
        <v>1.4509666186922601</v>
      </c>
      <c r="T221" s="325">
        <f t="shared" si="28"/>
        <v>-3.3306690738754696E-15</v>
      </c>
      <c r="U221" s="118">
        <f t="shared" si="22"/>
        <v>-2.2954829084058212E-15</v>
      </c>
    </row>
    <row r="222" spans="1:21" s="324" customFormat="1" x14ac:dyDescent="0.2">
      <c r="A222" s="323">
        <f t="shared" si="23"/>
        <v>2024</v>
      </c>
      <c r="B222" s="323">
        <f t="shared" si="24"/>
        <v>9</v>
      </c>
      <c r="C222" s="329">
        <v>302.16545592318028</v>
      </c>
      <c r="D222" s="329">
        <v>0</v>
      </c>
      <c r="E222" s="330">
        <v>20.147635203195829</v>
      </c>
      <c r="F222" s="329">
        <v>306.45091655316577</v>
      </c>
      <c r="G222" s="329">
        <v>-2.2204460492503101E-16</v>
      </c>
      <c r="H222" s="318">
        <f t="shared" si="25"/>
        <v>1.4063585665660268</v>
      </c>
      <c r="I222" s="328">
        <v>4798596.534192075</v>
      </c>
      <c r="J222" s="328">
        <f t="shared" si="26"/>
        <v>6748547.3433550708</v>
      </c>
      <c r="K222" s="327">
        <f t="shared" si="21"/>
        <v>6748547.3433550708</v>
      </c>
      <c r="R222" s="61">
        <f t="shared" si="27"/>
        <v>1.4063585665660268</v>
      </c>
      <c r="S222" s="326">
        <v>1.4063585665660301</v>
      </c>
      <c r="T222" s="325">
        <f t="shared" si="28"/>
        <v>3.3306690738754696E-15</v>
      </c>
      <c r="U222" s="118">
        <f t="shared" si="22"/>
        <v>2.368292946803827E-15</v>
      </c>
    </row>
    <row r="223" spans="1:21" s="324" customFormat="1" x14ac:dyDescent="0.2">
      <c r="A223" s="323">
        <f t="shared" si="23"/>
        <v>2024</v>
      </c>
      <c r="B223" s="323">
        <f t="shared" si="24"/>
        <v>10</v>
      </c>
      <c r="C223" s="329">
        <v>238.38346436491491</v>
      </c>
      <c r="D223" s="329">
        <v>0</v>
      </c>
      <c r="E223" s="330">
        <v>20.167460158686815</v>
      </c>
      <c r="F223" s="329">
        <v>307.2053748864991</v>
      </c>
      <c r="G223" s="329">
        <v>0</v>
      </c>
      <c r="H223" s="318">
        <f t="shared" si="25"/>
        <v>1.2784877260835936</v>
      </c>
      <c r="I223" s="328">
        <v>4803580.1267602928</v>
      </c>
      <c r="J223" s="328">
        <f t="shared" si="26"/>
        <v>6141318.2333221072</v>
      </c>
      <c r="K223" s="327">
        <f t="shared" si="21"/>
        <v>6141318.2333221072</v>
      </c>
      <c r="R223" s="61">
        <f t="shared" si="27"/>
        <v>1.2784877260835936</v>
      </c>
      <c r="S223" s="326">
        <v>1.2784877260835901</v>
      </c>
      <c r="T223" s="325">
        <f t="shared" si="28"/>
        <v>-3.5527136788005009E-15</v>
      </c>
      <c r="U223" s="118">
        <f t="shared" si="22"/>
        <v>-2.7788406617587014E-15</v>
      </c>
    </row>
    <row r="224" spans="1:21" s="324" customFormat="1" x14ac:dyDescent="0.2">
      <c r="A224" s="323">
        <f t="shared" si="23"/>
        <v>2024</v>
      </c>
      <c r="B224" s="323">
        <f t="shared" si="24"/>
        <v>11</v>
      </c>
      <c r="C224" s="329">
        <v>138.50383742961151</v>
      </c>
      <c r="D224" s="329">
        <v>0</v>
      </c>
      <c r="E224" s="330">
        <v>20.193937585350746</v>
      </c>
      <c r="F224" s="329">
        <v>307.96590868789184</v>
      </c>
      <c r="G224" s="329">
        <v>-2.2204460492503101E-16</v>
      </c>
      <c r="H224" s="318">
        <f t="shared" si="25"/>
        <v>1.0783708901326183</v>
      </c>
      <c r="I224" s="328">
        <v>4808729.8371318905</v>
      </c>
      <c r="J224" s="328">
        <f t="shared" si="26"/>
        <v>5185594.2748751976</v>
      </c>
      <c r="K224" s="327">
        <f t="shared" si="21"/>
        <v>5185594.2748751976</v>
      </c>
      <c r="R224" s="61">
        <f t="shared" si="27"/>
        <v>1.0783708901326183</v>
      </c>
      <c r="S224" s="326">
        <v>1.0783708901326201</v>
      </c>
      <c r="T224" s="325">
        <f t="shared" si="28"/>
        <v>1.7763568394002505E-15</v>
      </c>
      <c r="U224" s="118">
        <f t="shared" si="22"/>
        <v>1.6472596354875554E-15</v>
      </c>
    </row>
    <row r="225" spans="1:21" s="324" customFormat="1" x14ac:dyDescent="0.2">
      <c r="A225" s="323">
        <f t="shared" si="23"/>
        <v>2024</v>
      </c>
      <c r="B225" s="323">
        <f t="shared" si="24"/>
        <v>12</v>
      </c>
      <c r="C225" s="329">
        <v>60.375542594907806</v>
      </c>
      <c r="D225" s="329">
        <v>64.984895742185898</v>
      </c>
      <c r="E225" s="330">
        <v>20.221113689795576</v>
      </c>
      <c r="F225" s="329">
        <v>308.74111082710652</v>
      </c>
      <c r="G225" s="329">
        <v>0</v>
      </c>
      <c r="H225" s="318">
        <f t="shared" si="25"/>
        <v>1.0243792427641687</v>
      </c>
      <c r="I225" s="328">
        <v>4813873.5748602813</v>
      </c>
      <c r="J225" s="328">
        <f t="shared" si="26"/>
        <v>4931232.1673778165</v>
      </c>
      <c r="K225" s="327">
        <f t="shared" si="21"/>
        <v>4931232.1673778165</v>
      </c>
      <c r="R225" s="61">
        <f t="shared" si="27"/>
        <v>1.0243792427641687</v>
      </c>
      <c r="S225" s="326">
        <v>1.02437924276417</v>
      </c>
      <c r="T225" s="325">
        <f t="shared" si="28"/>
        <v>0</v>
      </c>
      <c r="U225" s="118">
        <f t="shared" si="22"/>
        <v>0</v>
      </c>
    </row>
    <row r="226" spans="1:21" s="324" customFormat="1" x14ac:dyDescent="0.2">
      <c r="A226" s="323">
        <f t="shared" si="23"/>
        <v>2025</v>
      </c>
      <c r="B226" s="323">
        <f t="shared" si="24"/>
        <v>1</v>
      </c>
      <c r="C226" s="329">
        <v>34.373317995833112</v>
      </c>
      <c r="D226" s="329">
        <v>107.22973635615668</v>
      </c>
      <c r="E226" s="330">
        <v>20.247921515929495</v>
      </c>
      <c r="F226" s="329">
        <v>309.52887749377317</v>
      </c>
      <c r="G226" s="329">
        <v>0</v>
      </c>
      <c r="H226" s="318">
        <f t="shared" si="25"/>
        <v>1.0389933717858055</v>
      </c>
      <c r="I226" s="328">
        <v>4818967.2827776019</v>
      </c>
      <c r="J226" s="328">
        <f t="shared" si="26"/>
        <v>5006875.0656585824</v>
      </c>
      <c r="K226" s="327">
        <f t="shared" si="21"/>
        <v>5006875.0656585824</v>
      </c>
      <c r="R226" s="61">
        <f t="shared" si="27"/>
        <v>1.0389933717858055</v>
      </c>
      <c r="S226" s="326">
        <v>1.03899337178581</v>
      </c>
      <c r="T226" s="325">
        <f t="shared" si="28"/>
        <v>4.4408920985006262E-15</v>
      </c>
      <c r="U226" s="118">
        <f t="shared" si="22"/>
        <v>4.2742256294356056E-15</v>
      </c>
    </row>
    <row r="227" spans="1:21" s="324" customFormat="1" x14ac:dyDescent="0.2">
      <c r="A227" s="323">
        <f t="shared" si="23"/>
        <v>2025</v>
      </c>
      <c r="B227" s="323">
        <f t="shared" si="24"/>
        <v>2</v>
      </c>
      <c r="C227" s="329">
        <v>30.577507144459183</v>
      </c>
      <c r="D227" s="329">
        <v>58.93328680476386</v>
      </c>
      <c r="E227" s="330">
        <v>20.269728235180963</v>
      </c>
      <c r="F227" s="329">
        <v>310.31822319653384</v>
      </c>
      <c r="G227" s="329">
        <v>1.11022302462516E-16</v>
      </c>
      <c r="H227" s="318">
        <f t="shared" si="25"/>
        <v>0.95519913247868238</v>
      </c>
      <c r="I227" s="328">
        <v>4823941.1323872162</v>
      </c>
      <c r="J227" s="328">
        <f t="shared" si="26"/>
        <v>4607824.384784502</v>
      </c>
      <c r="K227" s="327">
        <f t="shared" si="21"/>
        <v>4607824.384784502</v>
      </c>
      <c r="R227" s="61">
        <f t="shared" si="27"/>
        <v>0.95519913247868238</v>
      </c>
      <c r="S227" s="326">
        <v>0.95519913247868204</v>
      </c>
      <c r="T227" s="325">
        <f t="shared" si="28"/>
        <v>0</v>
      </c>
      <c r="U227" s="118">
        <f t="shared" si="22"/>
        <v>0</v>
      </c>
    </row>
    <row r="228" spans="1:21" s="324" customFormat="1" x14ac:dyDescent="0.2">
      <c r="A228" s="323">
        <f t="shared" si="23"/>
        <v>2025</v>
      </c>
      <c r="B228" s="323">
        <f t="shared" si="24"/>
        <v>3</v>
      </c>
      <c r="C228" s="329">
        <v>49.812227510254139</v>
      </c>
      <c r="D228" s="329">
        <v>29.231033597261238</v>
      </c>
      <c r="E228" s="330">
        <v>20.284673742891194</v>
      </c>
      <c r="F228" s="329">
        <v>311.10165191940126</v>
      </c>
      <c r="G228" s="329">
        <v>-2.2204460492503101E-16</v>
      </c>
      <c r="H228" s="318">
        <f t="shared" si="25"/>
        <v>0.94678606960650569</v>
      </c>
      <c r="I228" s="328">
        <v>4828908.079300832</v>
      </c>
      <c r="J228" s="328">
        <f t="shared" si="26"/>
        <v>4571942.900892335</v>
      </c>
      <c r="K228" s="327">
        <f t="shared" si="21"/>
        <v>4571942.900892335</v>
      </c>
      <c r="R228" s="61">
        <f t="shared" si="27"/>
        <v>0.94678606960650569</v>
      </c>
      <c r="S228" s="326">
        <v>0.94678606960650602</v>
      </c>
      <c r="T228" s="325">
        <f t="shared" si="28"/>
        <v>0</v>
      </c>
      <c r="U228" s="118">
        <f t="shared" si="22"/>
        <v>0</v>
      </c>
    </row>
    <row r="229" spans="1:21" s="324" customFormat="1" x14ac:dyDescent="0.2">
      <c r="A229" s="323">
        <f t="shared" si="23"/>
        <v>2025</v>
      </c>
      <c r="B229" s="323">
        <f t="shared" si="24"/>
        <v>4</v>
      </c>
      <c r="C229" s="329">
        <v>89.308099646411279</v>
      </c>
      <c r="D229" s="329">
        <v>0</v>
      </c>
      <c r="E229" s="330">
        <v>20.30299594979267</v>
      </c>
      <c r="F229" s="329">
        <v>311.8844435860679</v>
      </c>
      <c r="G229" s="329">
        <v>-1.11022302462516E-16</v>
      </c>
      <c r="H229" s="318">
        <f t="shared" si="25"/>
        <v>0.97979233059700854</v>
      </c>
      <c r="I229" s="328">
        <v>4833762.72547122</v>
      </c>
      <c r="J229" s="328">
        <f t="shared" si="26"/>
        <v>4736083.6463423949</v>
      </c>
      <c r="K229" s="327">
        <f t="shared" ref="K229:K292" si="29">J229*(1+$M$103)</f>
        <v>4736083.6463423949</v>
      </c>
      <c r="R229" s="61">
        <f t="shared" si="27"/>
        <v>0.97979233059700854</v>
      </c>
      <c r="S229" s="326">
        <v>0.97979233059700899</v>
      </c>
      <c r="T229" s="325">
        <f t="shared" si="28"/>
        <v>0</v>
      </c>
      <c r="U229" s="118">
        <f t="shared" si="22"/>
        <v>0</v>
      </c>
    </row>
    <row r="230" spans="1:21" s="324" customFormat="1" x14ac:dyDescent="0.2">
      <c r="A230" s="323">
        <f t="shared" si="23"/>
        <v>2025</v>
      </c>
      <c r="B230" s="323">
        <f t="shared" si="24"/>
        <v>5</v>
      </c>
      <c r="C230" s="329">
        <v>161.25634355949703</v>
      </c>
      <c r="D230" s="329">
        <v>0</v>
      </c>
      <c r="E230" s="330">
        <v>20.322227102368075</v>
      </c>
      <c r="F230" s="329">
        <v>312.67637554551948</v>
      </c>
      <c r="G230" s="329">
        <v>0</v>
      </c>
      <c r="H230" s="318">
        <f t="shared" si="25"/>
        <v>1.1239779359150948</v>
      </c>
      <c r="I230" s="328">
        <v>4838392.0067740539</v>
      </c>
      <c r="J230" s="328">
        <f t="shared" si="26"/>
        <v>5438245.8609219939</v>
      </c>
      <c r="K230" s="327">
        <f t="shared" si="29"/>
        <v>5438245.8609219939</v>
      </c>
      <c r="R230" s="61">
        <f t="shared" si="27"/>
        <v>1.1239779359150948</v>
      </c>
      <c r="S230" s="326">
        <v>1.1239779359150901</v>
      </c>
      <c r="T230" s="325">
        <f t="shared" si="28"/>
        <v>-4.6629367034256575E-15</v>
      </c>
      <c r="U230" s="118">
        <f t="shared" si="22"/>
        <v>-4.1486016356978691E-15</v>
      </c>
    </row>
    <row r="231" spans="1:21" s="324" customFormat="1" x14ac:dyDescent="0.2">
      <c r="A231" s="323">
        <f t="shared" si="23"/>
        <v>2025</v>
      </c>
      <c r="B231" s="323">
        <f t="shared" si="24"/>
        <v>6</v>
      </c>
      <c r="C231" s="329">
        <v>240.07100567962016</v>
      </c>
      <c r="D231" s="329">
        <v>0</v>
      </c>
      <c r="E231" s="330">
        <v>20.344186428782699</v>
      </c>
      <c r="F231" s="329">
        <v>313.48839811614135</v>
      </c>
      <c r="G231" s="329">
        <v>0</v>
      </c>
      <c r="H231" s="318">
        <f t="shared" si="25"/>
        <v>1.2819667769988481</v>
      </c>
      <c r="I231" s="328">
        <v>4842889.9456944121</v>
      </c>
      <c r="J231" s="328">
        <f t="shared" si="26"/>
        <v>6208424.0150419921</v>
      </c>
      <c r="K231" s="327">
        <f t="shared" si="29"/>
        <v>6208424.0150419921</v>
      </c>
      <c r="R231" s="61">
        <f t="shared" si="27"/>
        <v>1.2819667769988481</v>
      </c>
      <c r="S231" s="326">
        <v>1.2819667769988501</v>
      </c>
      <c r="T231" s="325">
        <f t="shared" si="28"/>
        <v>1.9984014443252818E-15</v>
      </c>
      <c r="U231" s="118">
        <f t="shared" si="22"/>
        <v>1.5588558769078571E-15</v>
      </c>
    </row>
    <row r="232" spans="1:21" s="324" customFormat="1" x14ac:dyDescent="0.2">
      <c r="A232" s="323">
        <f t="shared" si="23"/>
        <v>2025</v>
      </c>
      <c r="B232" s="323">
        <f t="shared" si="24"/>
        <v>7</v>
      </c>
      <c r="C232" s="329">
        <v>296.99120939501734</v>
      </c>
      <c r="D232" s="329">
        <v>0</v>
      </c>
      <c r="E232" s="330">
        <v>20.3651679788126</v>
      </c>
      <c r="F232" s="329">
        <v>314.32906478280808</v>
      </c>
      <c r="G232" s="329">
        <v>2.2204460492503101E-16</v>
      </c>
      <c r="H232" s="318">
        <f t="shared" si="25"/>
        <v>1.3960346334242062</v>
      </c>
      <c r="I232" s="328">
        <v>4847390.3330177478</v>
      </c>
      <c r="J232" s="328">
        <f t="shared" si="26"/>
        <v>6767124.7866184721</v>
      </c>
      <c r="K232" s="327">
        <f t="shared" si="29"/>
        <v>6767124.7866184721</v>
      </c>
      <c r="R232" s="61">
        <f t="shared" si="27"/>
        <v>1.3960346334242062</v>
      </c>
      <c r="S232" s="326">
        <v>1.39603463342421</v>
      </c>
      <c r="T232" s="325">
        <f t="shared" si="28"/>
        <v>3.7747582837255322E-15</v>
      </c>
      <c r="U232" s="118">
        <f t="shared" si="22"/>
        <v>2.7039144970685729E-15</v>
      </c>
    </row>
    <row r="233" spans="1:21" s="324" customFormat="1" x14ac:dyDescent="0.2">
      <c r="A233" s="323">
        <f t="shared" si="23"/>
        <v>2025</v>
      </c>
      <c r="B233" s="323">
        <f t="shared" si="24"/>
        <v>8</v>
      </c>
      <c r="C233" s="329">
        <v>324.38677238308009</v>
      </c>
      <c r="D233" s="329">
        <v>0</v>
      </c>
      <c r="E233" s="330">
        <v>20.387050118317685</v>
      </c>
      <c r="F233" s="329">
        <v>315.20525163770839</v>
      </c>
      <c r="G233" s="329">
        <v>2.2204460492503101E-16</v>
      </c>
      <c r="H233" s="318">
        <f t="shared" si="25"/>
        <v>1.4509161073232495</v>
      </c>
      <c r="I233" s="328">
        <v>4852152.7064298</v>
      </c>
      <c r="J233" s="328">
        <f t="shared" si="26"/>
        <v>7040066.5169510953</v>
      </c>
      <c r="K233" s="327">
        <f t="shared" si="29"/>
        <v>7040066.5169510953</v>
      </c>
      <c r="R233" s="61">
        <f t="shared" si="27"/>
        <v>1.4509161073232495</v>
      </c>
      <c r="S233" s="326">
        <v>1.4509161073232499</v>
      </c>
      <c r="T233" s="325">
        <f t="shared" si="28"/>
        <v>0</v>
      </c>
      <c r="U233" s="118">
        <f t="shared" si="22"/>
        <v>0</v>
      </c>
    </row>
    <row r="234" spans="1:21" s="324" customFormat="1" x14ac:dyDescent="0.2">
      <c r="A234" s="323">
        <f t="shared" si="23"/>
        <v>2025</v>
      </c>
      <c r="B234" s="323">
        <f t="shared" si="24"/>
        <v>9</v>
      </c>
      <c r="C234" s="329">
        <v>302.16545592318028</v>
      </c>
      <c r="D234" s="329">
        <v>0</v>
      </c>
      <c r="E234" s="330">
        <v>20.408660836368842</v>
      </c>
      <c r="F234" s="329">
        <v>316.10966255699674</v>
      </c>
      <c r="G234" s="329">
        <v>-2.2204460492503101E-16</v>
      </c>
      <c r="H234" s="318">
        <f t="shared" si="25"/>
        <v>1.406316929391707</v>
      </c>
      <c r="I234" s="328">
        <v>4856961.6413981738</v>
      </c>
      <c r="J234" s="328">
        <f t="shared" si="26"/>
        <v>6830427.3817043854</v>
      </c>
      <c r="K234" s="327">
        <f t="shared" si="29"/>
        <v>6830427.3817043854</v>
      </c>
      <c r="R234" s="61">
        <f t="shared" si="27"/>
        <v>1.406316929391707</v>
      </c>
      <c r="S234" s="326">
        <v>1.4063169293917099</v>
      </c>
      <c r="T234" s="325">
        <f t="shared" si="28"/>
        <v>2.886579864025407E-15</v>
      </c>
      <c r="U234" s="118">
        <f t="shared" si="22"/>
        <v>2.0525813233820428E-15</v>
      </c>
    </row>
    <row r="235" spans="1:21" s="324" customFormat="1" x14ac:dyDescent="0.2">
      <c r="A235" s="323">
        <f t="shared" si="23"/>
        <v>2025</v>
      </c>
      <c r="B235" s="323">
        <f t="shared" si="24"/>
        <v>10</v>
      </c>
      <c r="C235" s="329">
        <v>238.38346436491491</v>
      </c>
      <c r="D235" s="329">
        <v>0</v>
      </c>
      <c r="E235" s="330">
        <v>20.429091921774337</v>
      </c>
      <c r="F235" s="329">
        <v>317.01955422366342</v>
      </c>
      <c r="G235" s="329">
        <v>0</v>
      </c>
      <c r="H235" s="318">
        <f t="shared" si="25"/>
        <v>1.2783814627479426</v>
      </c>
      <c r="I235" s="328">
        <v>4861856.2912310604</v>
      </c>
      <c r="J235" s="328">
        <f t="shared" si="26"/>
        <v>6215306.9572542505</v>
      </c>
      <c r="K235" s="327">
        <f t="shared" si="29"/>
        <v>6215306.9572542505</v>
      </c>
      <c r="R235" s="61">
        <f t="shared" si="27"/>
        <v>1.2783814627479426</v>
      </c>
      <c r="S235" s="326">
        <v>1.27838146274794</v>
      </c>
      <c r="T235" s="325">
        <f t="shared" si="28"/>
        <v>-2.6645352591003757E-15</v>
      </c>
      <c r="U235" s="118">
        <f t="shared" si="22"/>
        <v>-2.0843037362047118E-15</v>
      </c>
    </row>
    <row r="236" spans="1:21" s="324" customFormat="1" x14ac:dyDescent="0.2">
      <c r="A236" s="323">
        <f t="shared" si="23"/>
        <v>2025</v>
      </c>
      <c r="B236" s="323">
        <f t="shared" si="24"/>
        <v>11</v>
      </c>
      <c r="C236" s="329">
        <v>138.50383742961151</v>
      </c>
      <c r="D236" s="329">
        <v>0</v>
      </c>
      <c r="E236" s="330">
        <v>20.451572488917577</v>
      </c>
      <c r="F236" s="329">
        <v>317.90339890536421</v>
      </c>
      <c r="G236" s="329">
        <v>0</v>
      </c>
      <c r="H236" s="318">
        <f t="shared" si="25"/>
        <v>1.0781336837225981</v>
      </c>
      <c r="I236" s="328">
        <v>4866881.7408663165</v>
      </c>
      <c r="J236" s="328">
        <f t="shared" si="26"/>
        <v>5247149.1395224528</v>
      </c>
      <c r="K236" s="327">
        <f t="shared" si="29"/>
        <v>5247149.1395224528</v>
      </c>
      <c r="R236" s="61">
        <f t="shared" si="27"/>
        <v>1.0781336837225981</v>
      </c>
      <c r="S236" s="326">
        <v>1.0781336837226001</v>
      </c>
      <c r="T236" s="325">
        <f t="shared" si="28"/>
        <v>1.9984014443252818E-15</v>
      </c>
      <c r="U236" s="118">
        <f t="shared" si="22"/>
        <v>1.8535748159033153E-15</v>
      </c>
    </row>
    <row r="237" spans="1:21" s="324" customFormat="1" x14ac:dyDescent="0.2">
      <c r="A237" s="323">
        <f t="shared" si="23"/>
        <v>2025</v>
      </c>
      <c r="B237" s="323">
        <f t="shared" si="24"/>
        <v>12</v>
      </c>
      <c r="C237" s="329">
        <v>60.375542594907806</v>
      </c>
      <c r="D237" s="329">
        <v>64.984895742185898</v>
      </c>
      <c r="E237" s="330">
        <v>20.474512236868168</v>
      </c>
      <c r="F237" s="329">
        <v>318.74581531215955</v>
      </c>
      <c r="G237" s="329">
        <v>0</v>
      </c>
      <c r="H237" s="318">
        <f t="shared" si="25"/>
        <v>1.0240340480987804</v>
      </c>
      <c r="I237" s="328">
        <v>4871913.0830893414</v>
      </c>
      <c r="J237" s="328">
        <f t="shared" si="26"/>
        <v>4989004.8764613885</v>
      </c>
      <c r="K237" s="327">
        <f t="shared" si="29"/>
        <v>4989004.8764613885</v>
      </c>
      <c r="R237" s="61">
        <f t="shared" si="27"/>
        <v>1.0240340480987804</v>
      </c>
      <c r="S237" s="326">
        <v>1.02403404809878</v>
      </c>
      <c r="T237" s="325">
        <f t="shared" si="28"/>
        <v>0</v>
      </c>
      <c r="U237" s="118">
        <f t="shared" si="22"/>
        <v>0</v>
      </c>
    </row>
    <row r="238" spans="1:21" s="324" customFormat="1" x14ac:dyDescent="0.2">
      <c r="A238" s="323">
        <f t="shared" si="23"/>
        <v>2026</v>
      </c>
      <c r="B238" s="323">
        <f t="shared" si="24"/>
        <v>1</v>
      </c>
      <c r="C238" s="329">
        <v>34.373317995833112</v>
      </c>
      <c r="D238" s="329">
        <v>107.22973635615668</v>
      </c>
      <c r="E238" s="330">
        <v>20.502061868476023</v>
      </c>
      <c r="F238" s="329">
        <v>319.54967364549287</v>
      </c>
      <c r="G238" s="329">
        <v>-2.2204460492503101E-16</v>
      </c>
      <c r="H238" s="318">
        <f t="shared" si="25"/>
        <v>1.0386535690288408</v>
      </c>
      <c r="I238" s="328">
        <v>4876882.0024975436</v>
      </c>
      <c r="J238" s="328">
        <f t="shared" si="26"/>
        <v>5065390.8976265937</v>
      </c>
      <c r="K238" s="327">
        <f t="shared" si="29"/>
        <v>5065390.8976265937</v>
      </c>
      <c r="R238" s="61">
        <f t="shared" si="27"/>
        <v>1.0386535690288408</v>
      </c>
      <c r="S238" s="326">
        <v>1.0386535690288401</v>
      </c>
      <c r="T238" s="325">
        <f t="shared" si="28"/>
        <v>0</v>
      </c>
      <c r="U238" s="118">
        <f t="shared" si="22"/>
        <v>0</v>
      </c>
    </row>
    <row r="239" spans="1:21" s="324" customFormat="1" x14ac:dyDescent="0.2">
      <c r="A239" s="323">
        <f t="shared" si="23"/>
        <v>2026</v>
      </c>
      <c r="B239" s="323">
        <f t="shared" si="24"/>
        <v>2</v>
      </c>
      <c r="C239" s="329">
        <v>30.577507144459183</v>
      </c>
      <c r="D239" s="329">
        <v>58.93328680476386</v>
      </c>
      <c r="E239" s="330">
        <v>20.533725896927123</v>
      </c>
      <c r="F239" s="329">
        <v>320.33542147113059</v>
      </c>
      <c r="G239" s="329">
        <v>0</v>
      </c>
      <c r="H239" s="318">
        <f t="shared" si="25"/>
        <v>0.95503646784164808</v>
      </c>
      <c r="I239" s="328">
        <v>4881722.5819075881</v>
      </c>
      <c r="J239" s="328">
        <f t="shared" si="26"/>
        <v>4662223.0916078333</v>
      </c>
      <c r="K239" s="327">
        <f t="shared" si="29"/>
        <v>4662223.0916078333</v>
      </c>
      <c r="R239" s="61">
        <f t="shared" si="27"/>
        <v>0.95503646784164808</v>
      </c>
      <c r="S239" s="326">
        <v>0.95503646784164797</v>
      </c>
      <c r="T239" s="325">
        <f t="shared" si="28"/>
        <v>0</v>
      </c>
      <c r="U239" s="118">
        <f t="shared" si="22"/>
        <v>0</v>
      </c>
    </row>
    <row r="240" spans="1:21" s="324" customFormat="1" x14ac:dyDescent="0.2">
      <c r="A240" s="323">
        <f t="shared" si="23"/>
        <v>2026</v>
      </c>
      <c r="B240" s="323">
        <f t="shared" si="24"/>
        <v>3</v>
      </c>
      <c r="C240" s="329">
        <v>49.812227510254139</v>
      </c>
      <c r="D240" s="329">
        <v>29.231033597261238</v>
      </c>
      <c r="E240" s="330">
        <v>20.563101763339759</v>
      </c>
      <c r="F240" s="329">
        <v>321.11873391408557</v>
      </c>
      <c r="G240" s="329">
        <v>-1.11022302462516E-16</v>
      </c>
      <c r="H240" s="318">
        <f t="shared" si="25"/>
        <v>0.94688022287414764</v>
      </c>
      <c r="I240" s="328">
        <v>4886553.3176441966</v>
      </c>
      <c r="J240" s="328">
        <f t="shared" si="26"/>
        <v>4626980.6944973422</v>
      </c>
      <c r="K240" s="327">
        <f t="shared" si="29"/>
        <v>4626980.6944973422</v>
      </c>
      <c r="R240" s="61">
        <f t="shared" si="27"/>
        <v>0.94688022287414764</v>
      </c>
      <c r="S240" s="326">
        <v>0.94688022287414797</v>
      </c>
      <c r="T240" s="325">
        <f t="shared" si="28"/>
        <v>0</v>
      </c>
      <c r="U240" s="118">
        <f t="shared" si="22"/>
        <v>0</v>
      </c>
    </row>
    <row r="241" spans="1:21" s="324" customFormat="1" x14ac:dyDescent="0.2">
      <c r="A241" s="323">
        <f t="shared" si="23"/>
        <v>2026</v>
      </c>
      <c r="B241" s="323">
        <f t="shared" si="24"/>
        <v>4</v>
      </c>
      <c r="C241" s="329">
        <v>89.308099646411279</v>
      </c>
      <c r="D241" s="329">
        <v>0</v>
      </c>
      <c r="E241" s="330">
        <v>20.599234942039136</v>
      </c>
      <c r="F241" s="329">
        <v>321.90574224741891</v>
      </c>
      <c r="G241" s="329">
        <v>-1.11022302462516E-16</v>
      </c>
      <c r="H241" s="318">
        <f t="shared" si="25"/>
        <v>0.98020135131153674</v>
      </c>
      <c r="I241" s="328">
        <v>4891282.6976116886</v>
      </c>
      <c r="J241" s="328">
        <f t="shared" si="26"/>
        <v>4794441.9098457163</v>
      </c>
      <c r="K241" s="327">
        <f t="shared" si="29"/>
        <v>4794441.9098457163</v>
      </c>
      <c r="R241" s="61">
        <f t="shared" si="27"/>
        <v>0.98020135131153674</v>
      </c>
      <c r="S241" s="326">
        <v>0.98020135131153696</v>
      </c>
      <c r="T241" s="325">
        <f t="shared" si="28"/>
        <v>0</v>
      </c>
      <c r="U241" s="118">
        <f t="shared" si="22"/>
        <v>0</v>
      </c>
    </row>
    <row r="242" spans="1:21" s="324" customFormat="1" x14ac:dyDescent="0.2">
      <c r="A242" s="323">
        <f t="shared" si="23"/>
        <v>2026</v>
      </c>
      <c r="B242" s="323">
        <f t="shared" si="24"/>
        <v>5</v>
      </c>
      <c r="C242" s="329">
        <v>161.25634355949703</v>
      </c>
      <c r="D242" s="329">
        <v>0</v>
      </c>
      <c r="E242" s="330">
        <v>20.63403785812686</v>
      </c>
      <c r="F242" s="329">
        <v>322.69521567915984</v>
      </c>
      <c r="G242" s="329">
        <v>2.2204460492503101E-16</v>
      </c>
      <c r="H242" s="318">
        <f t="shared" si="25"/>
        <v>1.1246652200988145</v>
      </c>
      <c r="I242" s="328">
        <v>4895797.9050997877</v>
      </c>
      <c r="J242" s="328">
        <f t="shared" si="26"/>
        <v>5506133.628498368</v>
      </c>
      <c r="K242" s="327">
        <f t="shared" si="29"/>
        <v>5506133.628498368</v>
      </c>
      <c r="R242" s="61">
        <f t="shared" si="27"/>
        <v>1.1246652200988145</v>
      </c>
      <c r="S242" s="326">
        <v>1.1246652200988101</v>
      </c>
      <c r="T242" s="325">
        <f t="shared" si="28"/>
        <v>-4.4408920985006262E-15</v>
      </c>
      <c r="U242" s="118">
        <f t="shared" si="22"/>
        <v>-3.9486346862495324E-15</v>
      </c>
    </row>
    <row r="243" spans="1:21" s="324" customFormat="1" x14ac:dyDescent="0.2">
      <c r="A243" s="323">
        <f t="shared" si="23"/>
        <v>2026</v>
      </c>
      <c r="B243" s="323">
        <f t="shared" si="24"/>
        <v>6</v>
      </c>
      <c r="C243" s="329">
        <v>240.07100567962016</v>
      </c>
      <c r="D243" s="329">
        <v>0</v>
      </c>
      <c r="E243" s="330">
        <v>20.669166419322771</v>
      </c>
      <c r="F243" s="329">
        <v>323.48413202038881</v>
      </c>
      <c r="G243" s="329">
        <v>0</v>
      </c>
      <c r="H243" s="318">
        <f t="shared" si="25"/>
        <v>1.2828995936884906</v>
      </c>
      <c r="I243" s="328">
        <v>4900180.2421974884</v>
      </c>
      <c r="J243" s="328">
        <f t="shared" si="26"/>
        <v>6286439.2417155271</v>
      </c>
      <c r="K243" s="327">
        <f t="shared" si="29"/>
        <v>6286439.2417155271</v>
      </c>
      <c r="R243" s="61">
        <f t="shared" si="27"/>
        <v>1.2828995936884906</v>
      </c>
      <c r="S243" s="326">
        <v>1.2828995936884899</v>
      </c>
      <c r="T243" s="325">
        <f t="shared" si="28"/>
        <v>0</v>
      </c>
      <c r="U243" s="118">
        <f t="shared" si="22"/>
        <v>0</v>
      </c>
    </row>
    <row r="244" spans="1:21" s="324" customFormat="1" x14ac:dyDescent="0.2">
      <c r="A244" s="323">
        <f t="shared" si="23"/>
        <v>2026</v>
      </c>
      <c r="B244" s="323">
        <f t="shared" si="24"/>
        <v>7</v>
      </c>
      <c r="C244" s="329">
        <v>296.99120939501734</v>
      </c>
      <c r="D244" s="329">
        <v>0</v>
      </c>
      <c r="E244" s="330">
        <v>20.699607468314529</v>
      </c>
      <c r="F244" s="329">
        <v>324.26913202038884</v>
      </c>
      <c r="G244" s="329">
        <v>0</v>
      </c>
      <c r="H244" s="318">
        <f t="shared" si="25"/>
        <v>1.3971627719948621</v>
      </c>
      <c r="I244" s="328">
        <v>4904567.7454535728</v>
      </c>
      <c r="J244" s="328">
        <f t="shared" si="26"/>
        <v>6852479.4666745048</v>
      </c>
      <c r="K244" s="327">
        <f t="shared" si="29"/>
        <v>6852479.4666745048</v>
      </c>
      <c r="R244" s="61">
        <f t="shared" si="27"/>
        <v>1.3971627719948621</v>
      </c>
      <c r="S244" s="326">
        <v>1.3971627719948601</v>
      </c>
      <c r="T244" s="325">
        <f t="shared" si="28"/>
        <v>-1.9984014443252818E-15</v>
      </c>
      <c r="U244" s="118">
        <f t="shared" ref="U244:U307" si="30">T244/S244</f>
        <v>-1.4303282941557175E-15</v>
      </c>
    </row>
    <row r="245" spans="1:21" s="324" customFormat="1" x14ac:dyDescent="0.2">
      <c r="A245" s="323">
        <f t="shared" si="23"/>
        <v>2026</v>
      </c>
      <c r="B245" s="323">
        <f t="shared" si="24"/>
        <v>8</v>
      </c>
      <c r="C245" s="329">
        <v>324.38677238308009</v>
      </c>
      <c r="D245" s="329">
        <v>0</v>
      </c>
      <c r="E245" s="330">
        <v>20.727982759140922</v>
      </c>
      <c r="F245" s="329">
        <v>325.04664831811675</v>
      </c>
      <c r="G245" s="329">
        <v>0</v>
      </c>
      <c r="H245" s="318">
        <f t="shared" si="25"/>
        <v>1.4522076511835318</v>
      </c>
      <c r="I245" s="328">
        <v>4909211.9843336539</v>
      </c>
      <c r="J245" s="328">
        <f t="shared" si="26"/>
        <v>7129195.204931221</v>
      </c>
      <c r="K245" s="327">
        <f t="shared" si="29"/>
        <v>7129195.204931221</v>
      </c>
      <c r="R245" s="61">
        <f t="shared" si="27"/>
        <v>1.4522076511835318</v>
      </c>
      <c r="S245" s="326">
        <v>1.45220765118353</v>
      </c>
      <c r="T245" s="325">
        <f t="shared" si="28"/>
        <v>-1.7763568394002505E-15</v>
      </c>
      <c r="U245" s="118">
        <f t="shared" si="30"/>
        <v>-1.2232113210204775E-15</v>
      </c>
    </row>
    <row r="246" spans="1:21" s="324" customFormat="1" x14ac:dyDescent="0.2">
      <c r="A246" s="323">
        <f t="shared" si="23"/>
        <v>2026</v>
      </c>
      <c r="B246" s="323">
        <f t="shared" si="24"/>
        <v>9</v>
      </c>
      <c r="C246" s="329">
        <v>302.16545592318028</v>
      </c>
      <c r="D246" s="329">
        <v>0</v>
      </c>
      <c r="E246" s="330">
        <v>20.755402380638579</v>
      </c>
      <c r="F246" s="329">
        <v>325.8149976952871</v>
      </c>
      <c r="G246" s="329">
        <v>0</v>
      </c>
      <c r="H246" s="318">
        <f t="shared" si="25"/>
        <v>1.4077778444897733</v>
      </c>
      <c r="I246" s="328">
        <v>4913909.6766166035</v>
      </c>
      <c r="J246" s="328">
        <f t="shared" si="26"/>
        <v>6917693.1725647608</v>
      </c>
      <c r="K246" s="327">
        <f t="shared" si="29"/>
        <v>6917693.1725647608</v>
      </c>
      <c r="R246" s="61">
        <f t="shared" si="27"/>
        <v>1.4077778444897733</v>
      </c>
      <c r="S246" s="326">
        <v>1.4077778444897699</v>
      </c>
      <c r="T246" s="325">
        <f t="shared" si="28"/>
        <v>-3.3306690738754696E-15</v>
      </c>
      <c r="U246" s="118">
        <f t="shared" si="30"/>
        <v>-2.3659053073694489E-15</v>
      </c>
    </row>
    <row r="247" spans="1:21" s="324" customFormat="1" x14ac:dyDescent="0.2">
      <c r="A247" s="323">
        <f t="shared" si="23"/>
        <v>2026</v>
      </c>
      <c r="B247" s="323">
        <f t="shared" si="24"/>
        <v>10</v>
      </c>
      <c r="C247" s="329">
        <v>238.38346436491491</v>
      </c>
      <c r="D247" s="329">
        <v>0</v>
      </c>
      <c r="E247" s="330">
        <v>20.783902213802641</v>
      </c>
      <c r="F247" s="329">
        <v>326.5749976952871</v>
      </c>
      <c r="G247" s="329">
        <v>0</v>
      </c>
      <c r="H247" s="318">
        <f t="shared" si="25"/>
        <v>1.2800586687448465</v>
      </c>
      <c r="I247" s="328">
        <v>4918694.8037658576</v>
      </c>
      <c r="J247" s="328">
        <f t="shared" si="26"/>
        <v>6296217.9224707177</v>
      </c>
      <c r="K247" s="327">
        <f t="shared" si="29"/>
        <v>6296217.9224707177</v>
      </c>
      <c r="R247" s="61">
        <f t="shared" si="27"/>
        <v>1.2800586687448465</v>
      </c>
      <c r="S247" s="326">
        <v>1.2800586687448501</v>
      </c>
      <c r="T247" s="325">
        <f t="shared" si="28"/>
        <v>3.5527136788005009E-15</v>
      </c>
      <c r="U247" s="118">
        <f t="shared" si="30"/>
        <v>2.7754303498323885E-15</v>
      </c>
    </row>
    <row r="248" spans="1:21" s="324" customFormat="1" x14ac:dyDescent="0.2">
      <c r="A248" s="323">
        <f t="shared" si="23"/>
        <v>2026</v>
      </c>
      <c r="B248" s="323">
        <f t="shared" si="24"/>
        <v>11</v>
      </c>
      <c r="C248" s="329">
        <v>138.50383742961151</v>
      </c>
      <c r="D248" s="329">
        <v>0</v>
      </c>
      <c r="E248" s="330">
        <v>20.818891866477394</v>
      </c>
      <c r="F248" s="329">
        <v>327.32799956151985</v>
      </c>
      <c r="G248" s="329">
        <v>2.2204460492503101E-16</v>
      </c>
      <c r="H248" s="318">
        <f t="shared" si="25"/>
        <v>1.0800969463263124</v>
      </c>
      <c r="I248" s="328">
        <v>4923577.4902560608</v>
      </c>
      <c r="J248" s="328">
        <f t="shared" si="26"/>
        <v>5317941.0122265406</v>
      </c>
      <c r="K248" s="327">
        <f t="shared" si="29"/>
        <v>5317941.0122265406</v>
      </c>
      <c r="R248" s="61">
        <f t="shared" si="27"/>
        <v>1.0800969463263124</v>
      </c>
      <c r="S248" s="326">
        <v>1.0800969463263099</v>
      </c>
      <c r="T248" s="325">
        <f t="shared" si="28"/>
        <v>-2.4424906541753444E-15</v>
      </c>
      <c r="U248" s="118">
        <f t="shared" si="30"/>
        <v>-2.2613624290698065E-15</v>
      </c>
    </row>
    <row r="249" spans="1:21" s="324" customFormat="1" x14ac:dyDescent="0.2">
      <c r="A249" s="323">
        <f t="shared" si="23"/>
        <v>2026</v>
      </c>
      <c r="B249" s="323">
        <f t="shared" si="24"/>
        <v>12</v>
      </c>
      <c r="C249" s="329">
        <v>60.375542594907806</v>
      </c>
      <c r="D249" s="329">
        <v>64.984895742185898</v>
      </c>
      <c r="E249" s="330">
        <v>20.853856730406399</v>
      </c>
      <c r="F249" s="329">
        <v>328.07273212746924</v>
      </c>
      <c r="G249" s="329">
        <v>0</v>
      </c>
      <c r="H249" s="318">
        <f t="shared" si="25"/>
        <v>1.0262586683286994</v>
      </c>
      <c r="I249" s="328">
        <v>4928482.0997657329</v>
      </c>
      <c r="J249" s="328">
        <f t="shared" si="26"/>
        <v>5057897.4765874129</v>
      </c>
      <c r="K249" s="327">
        <f t="shared" si="29"/>
        <v>5057897.4765874129</v>
      </c>
      <c r="R249" s="61">
        <f t="shared" si="27"/>
        <v>1.0262586683286994</v>
      </c>
      <c r="S249" s="326">
        <v>1.0262586683287001</v>
      </c>
      <c r="T249" s="325">
        <f t="shared" si="28"/>
        <v>0</v>
      </c>
      <c r="U249" s="118">
        <f t="shared" si="30"/>
        <v>0</v>
      </c>
    </row>
    <row r="250" spans="1:21" s="324" customFormat="1" x14ac:dyDescent="0.2">
      <c r="A250" s="323">
        <f t="shared" si="23"/>
        <v>2027</v>
      </c>
      <c r="B250" s="323">
        <f t="shared" si="24"/>
        <v>1</v>
      </c>
      <c r="C250" s="329">
        <v>34.373317995833112</v>
      </c>
      <c r="D250" s="329">
        <v>107.22973635615668</v>
      </c>
      <c r="E250" s="330">
        <v>20.887955633109168</v>
      </c>
      <c r="F250" s="329">
        <v>328.80311546080259</v>
      </c>
      <c r="G250" s="329">
        <v>-2.2204460492503101E-16</v>
      </c>
      <c r="H250" s="318">
        <f t="shared" si="25"/>
        <v>1.0410303690435465</v>
      </c>
      <c r="I250" s="328">
        <v>4933337.4332168251</v>
      </c>
      <c r="J250" s="328">
        <f t="shared" si="26"/>
        <v>5135754.0887180539</v>
      </c>
      <c r="K250" s="327">
        <f t="shared" si="29"/>
        <v>5135754.0887180539</v>
      </c>
      <c r="R250" s="61">
        <f t="shared" si="27"/>
        <v>1.0410303690435465</v>
      </c>
      <c r="S250" s="326">
        <v>1.0410303690435501</v>
      </c>
      <c r="T250" s="325">
        <f t="shared" si="28"/>
        <v>3.5527136788005009E-15</v>
      </c>
      <c r="U250" s="118">
        <f t="shared" si="30"/>
        <v>3.412689758575024E-15</v>
      </c>
    </row>
    <row r="251" spans="1:21" s="324" customFormat="1" x14ac:dyDescent="0.2">
      <c r="A251" s="323">
        <f t="shared" si="23"/>
        <v>2027</v>
      </c>
      <c r="B251" s="323">
        <f t="shared" si="24"/>
        <v>2</v>
      </c>
      <c r="C251" s="329">
        <v>30.577507144459183</v>
      </c>
      <c r="D251" s="329">
        <v>58.93328680476386</v>
      </c>
      <c r="E251" s="330">
        <v>20.916252450896497</v>
      </c>
      <c r="F251" s="329">
        <v>329.51038829901739</v>
      </c>
      <c r="G251" s="329">
        <v>0</v>
      </c>
      <c r="H251" s="318">
        <f t="shared" si="25"/>
        <v>0.95739142805510125</v>
      </c>
      <c r="I251" s="328">
        <v>4938088.8162587704</v>
      </c>
      <c r="J251" s="328">
        <f t="shared" si="26"/>
        <v>4727683.9036609083</v>
      </c>
      <c r="K251" s="327">
        <f t="shared" si="29"/>
        <v>4727683.9036609083</v>
      </c>
      <c r="R251" s="61">
        <f t="shared" si="27"/>
        <v>0.95739142805510125</v>
      </c>
      <c r="S251" s="326">
        <v>0.95739142805510102</v>
      </c>
      <c r="T251" s="325">
        <f t="shared" si="28"/>
        <v>0</v>
      </c>
      <c r="U251" s="118">
        <f t="shared" si="30"/>
        <v>0</v>
      </c>
    </row>
    <row r="252" spans="1:21" s="324" customFormat="1" x14ac:dyDescent="0.2">
      <c r="A252" s="323">
        <f t="shared" si="23"/>
        <v>2027</v>
      </c>
      <c r="B252" s="323">
        <f t="shared" si="24"/>
        <v>3</v>
      </c>
      <c r="C252" s="329">
        <v>49.812227510254139</v>
      </c>
      <c r="D252" s="329">
        <v>29.231033597261238</v>
      </c>
      <c r="E252" s="330">
        <v>20.937100197565272</v>
      </c>
      <c r="F252" s="329">
        <v>330.19167226942773</v>
      </c>
      <c r="G252" s="329">
        <v>-2.2204460492503101E-16</v>
      </c>
      <c r="H252" s="318">
        <f t="shared" si="25"/>
        <v>0.94913294184699604</v>
      </c>
      <c r="I252" s="328">
        <v>4942838.0325626731</v>
      </c>
      <c r="J252" s="328">
        <f t="shared" si="26"/>
        <v>4691410.4029194275</v>
      </c>
      <c r="K252" s="327">
        <f t="shared" si="29"/>
        <v>4691410.4029194275</v>
      </c>
      <c r="R252" s="61">
        <f t="shared" si="27"/>
        <v>0.94913294184699604</v>
      </c>
      <c r="S252" s="326">
        <v>0.94913294184699604</v>
      </c>
      <c r="T252" s="325">
        <f t="shared" si="28"/>
        <v>0</v>
      </c>
      <c r="U252" s="118">
        <f t="shared" si="30"/>
        <v>0</v>
      </c>
    </row>
    <row r="253" spans="1:21" s="324" customFormat="1" x14ac:dyDescent="0.2">
      <c r="A253" s="323">
        <f t="shared" si="23"/>
        <v>2027</v>
      </c>
      <c r="B253" s="323">
        <f t="shared" si="24"/>
        <v>4</v>
      </c>
      <c r="C253" s="329">
        <v>89.308099646411279</v>
      </c>
      <c r="D253" s="329">
        <v>0</v>
      </c>
      <c r="E253" s="330">
        <v>20.962838184200599</v>
      </c>
      <c r="F253" s="329">
        <v>330.84258893609439</v>
      </c>
      <c r="G253" s="329">
        <v>2.2204460492503101E-16</v>
      </c>
      <c r="H253" s="318">
        <f t="shared" si="25"/>
        <v>0.98233513428884556</v>
      </c>
      <c r="I253" s="328">
        <v>4947496.6569331093</v>
      </c>
      <c r="J253" s="328">
        <f t="shared" si="26"/>
        <v>4860099.7928820001</v>
      </c>
      <c r="K253" s="327">
        <f t="shared" si="29"/>
        <v>4860099.7928820001</v>
      </c>
      <c r="R253" s="61">
        <f t="shared" si="27"/>
        <v>0.98233513428884556</v>
      </c>
      <c r="S253" s="326">
        <v>0.982335134288846</v>
      </c>
      <c r="T253" s="325">
        <f t="shared" si="28"/>
        <v>0</v>
      </c>
      <c r="U253" s="118">
        <f t="shared" si="30"/>
        <v>0</v>
      </c>
    </row>
    <row r="254" spans="1:21" s="324" customFormat="1" x14ac:dyDescent="0.2">
      <c r="A254" s="323">
        <f t="shared" ref="A254:A317" si="31">+A242+1</f>
        <v>2027</v>
      </c>
      <c r="B254" s="323">
        <f t="shared" ref="B254:B317" si="32">+B242</f>
        <v>5</v>
      </c>
      <c r="C254" s="329">
        <v>161.25634355949703</v>
      </c>
      <c r="D254" s="329">
        <v>0</v>
      </c>
      <c r="E254" s="330">
        <v>20.990499881551614</v>
      </c>
      <c r="F254" s="329">
        <v>331.46622971418714</v>
      </c>
      <c r="G254" s="329">
        <v>0</v>
      </c>
      <c r="H254" s="318">
        <f t="shared" si="25"/>
        <v>1.1267523948500204</v>
      </c>
      <c r="I254" s="328">
        <v>4951954.4262216361</v>
      </c>
      <c r="J254" s="328">
        <f t="shared" si="26"/>
        <v>5579626.5089333877</v>
      </c>
      <c r="K254" s="327">
        <f t="shared" si="29"/>
        <v>5579626.5089333877</v>
      </c>
      <c r="R254" s="61">
        <f t="shared" si="27"/>
        <v>1.1267523948500204</v>
      </c>
      <c r="S254" s="326">
        <v>1.12675239485002</v>
      </c>
      <c r="T254" s="325">
        <f t="shared" si="28"/>
        <v>0</v>
      </c>
      <c r="U254" s="118">
        <f t="shared" si="30"/>
        <v>0</v>
      </c>
    </row>
    <row r="255" spans="1:21" s="324" customFormat="1" x14ac:dyDescent="0.2">
      <c r="A255" s="323">
        <f t="shared" si="31"/>
        <v>2027</v>
      </c>
      <c r="B255" s="323">
        <f t="shared" si="32"/>
        <v>6</v>
      </c>
      <c r="C255" s="329">
        <v>240.07100567962016</v>
      </c>
      <c r="D255" s="329">
        <v>0</v>
      </c>
      <c r="E255" s="330">
        <v>21.020300801683423</v>
      </c>
      <c r="F255" s="329">
        <v>332.06646263911489</v>
      </c>
      <c r="G255" s="329">
        <v>-2.2204460492503101E-16</v>
      </c>
      <c r="H255" s="318">
        <f t="shared" si="25"/>
        <v>1.2849835159025427</v>
      </c>
      <c r="I255" s="328">
        <v>4956272.0985473953</v>
      </c>
      <c r="J255" s="328">
        <f t="shared" si="26"/>
        <v>6368727.9469611058</v>
      </c>
      <c r="K255" s="327">
        <f t="shared" si="29"/>
        <v>6368727.9469611058</v>
      </c>
      <c r="R255" s="61">
        <f t="shared" si="27"/>
        <v>1.2849835159025427</v>
      </c>
      <c r="S255" s="326">
        <v>1.28498351590254</v>
      </c>
      <c r="T255" s="325">
        <f t="shared" si="28"/>
        <v>-2.6645352591003757E-15</v>
      </c>
      <c r="U255" s="118">
        <f t="shared" si="30"/>
        <v>-2.0735948952846085E-15</v>
      </c>
    </row>
    <row r="256" spans="1:21" s="324" customFormat="1" x14ac:dyDescent="0.2">
      <c r="A256" s="323">
        <f t="shared" si="31"/>
        <v>2027</v>
      </c>
      <c r="B256" s="323">
        <f t="shared" si="32"/>
        <v>7</v>
      </c>
      <c r="C256" s="329">
        <v>296.99120939501734</v>
      </c>
      <c r="D256" s="329">
        <v>0</v>
      </c>
      <c r="E256" s="330">
        <v>21.045322752072444</v>
      </c>
      <c r="F256" s="329">
        <v>332.65081263911492</v>
      </c>
      <c r="G256" s="329">
        <v>2.2204460492503101E-16</v>
      </c>
      <c r="H256" s="318">
        <f t="shared" si="25"/>
        <v>1.3992476201455473</v>
      </c>
      <c r="I256" s="328">
        <v>4960596.0183939207</v>
      </c>
      <c r="J256" s="328">
        <f t="shared" si="26"/>
        <v>6941102.1732411711</v>
      </c>
      <c r="K256" s="327">
        <f t="shared" si="29"/>
        <v>6941102.1732411711</v>
      </c>
      <c r="R256" s="61">
        <f t="shared" si="27"/>
        <v>1.3992476201455473</v>
      </c>
      <c r="S256" s="326">
        <v>1.3992476201455499</v>
      </c>
      <c r="T256" s="325">
        <f t="shared" si="28"/>
        <v>2.6645352591003757E-15</v>
      </c>
      <c r="U256" s="118">
        <f t="shared" si="30"/>
        <v>1.9042628486466249E-15</v>
      </c>
    </row>
    <row r="257" spans="1:21" s="324" customFormat="1" x14ac:dyDescent="0.2">
      <c r="A257" s="323">
        <f t="shared" si="31"/>
        <v>2027</v>
      </c>
      <c r="B257" s="323">
        <f t="shared" si="32"/>
        <v>8</v>
      </c>
      <c r="C257" s="329">
        <v>324.38677238308009</v>
      </c>
      <c r="D257" s="329">
        <v>0</v>
      </c>
      <c r="E257" s="330">
        <v>21.066220965165165</v>
      </c>
      <c r="F257" s="329">
        <v>333.22707274182636</v>
      </c>
      <c r="G257" s="329">
        <v>0</v>
      </c>
      <c r="H257" s="318">
        <f t="shared" si="25"/>
        <v>1.4542571014520431</v>
      </c>
      <c r="I257" s="328">
        <v>4965179.8779370692</v>
      </c>
      <c r="J257" s="328">
        <f t="shared" si="26"/>
        <v>7220648.0974767711</v>
      </c>
      <c r="K257" s="327">
        <f t="shared" si="29"/>
        <v>7220648.0974767711</v>
      </c>
      <c r="R257" s="61">
        <f t="shared" si="27"/>
        <v>1.4542571014520431</v>
      </c>
      <c r="S257" s="326">
        <v>1.45425710145204</v>
      </c>
      <c r="T257" s="325">
        <f t="shared" si="28"/>
        <v>-3.1086244689504383E-15</v>
      </c>
      <c r="U257" s="118">
        <f t="shared" si="30"/>
        <v>-2.1376030867214283E-15</v>
      </c>
    </row>
    <row r="258" spans="1:21" s="324" customFormat="1" x14ac:dyDescent="0.2">
      <c r="A258" s="323">
        <f t="shared" si="31"/>
        <v>2027</v>
      </c>
      <c r="B258" s="323">
        <f t="shared" si="32"/>
        <v>9</v>
      </c>
      <c r="C258" s="329">
        <v>302.16545592318028</v>
      </c>
      <c r="D258" s="329">
        <v>0</v>
      </c>
      <c r="E258" s="330">
        <v>21.085709852149567</v>
      </c>
      <c r="F258" s="329">
        <v>333.80141785154734</v>
      </c>
      <c r="G258" s="329">
        <v>-2.2204460492503101E-16</v>
      </c>
      <c r="H258" s="318">
        <f t="shared" si="25"/>
        <v>1.4097803064987289</v>
      </c>
      <c r="I258" s="328">
        <v>4969824.1350693861</v>
      </c>
      <c r="J258" s="328">
        <f t="shared" si="26"/>
        <v>7006360.1923828991</v>
      </c>
      <c r="K258" s="327">
        <f t="shared" si="29"/>
        <v>7006360.1923828991</v>
      </c>
      <c r="R258" s="61">
        <f t="shared" si="27"/>
        <v>1.4097803064987289</v>
      </c>
      <c r="S258" s="326">
        <v>1.40978030649873</v>
      </c>
      <c r="T258" s="325">
        <f t="shared" si="28"/>
        <v>0</v>
      </c>
      <c r="U258" s="118">
        <f t="shared" si="30"/>
        <v>0</v>
      </c>
    </row>
    <row r="259" spans="1:21" s="324" customFormat="1" x14ac:dyDescent="0.2">
      <c r="A259" s="323">
        <f t="shared" si="31"/>
        <v>2027</v>
      </c>
      <c r="B259" s="323">
        <f t="shared" si="32"/>
        <v>10</v>
      </c>
      <c r="C259" s="329">
        <v>238.38346436491491</v>
      </c>
      <c r="D259" s="329">
        <v>0</v>
      </c>
      <c r="E259" s="330">
        <v>21.108189322520769</v>
      </c>
      <c r="F259" s="329">
        <v>334.37678451821404</v>
      </c>
      <c r="G259" s="329">
        <v>2.2204460492503101E-16</v>
      </c>
      <c r="H259" s="318">
        <f t="shared" si="25"/>
        <v>1.2820435875508043</v>
      </c>
      <c r="I259" s="328">
        <v>4974552.1305892337</v>
      </c>
      <c r="J259" s="328">
        <f t="shared" si="26"/>
        <v>6377592.6599591179</v>
      </c>
      <c r="K259" s="327">
        <f t="shared" si="29"/>
        <v>6377592.6599591179</v>
      </c>
      <c r="R259" s="61">
        <f t="shared" si="27"/>
        <v>1.2820435875508043</v>
      </c>
      <c r="S259" s="326">
        <v>1.2820435875508001</v>
      </c>
      <c r="T259" s="325">
        <f t="shared" si="28"/>
        <v>-4.2188474935755949E-15</v>
      </c>
      <c r="U259" s="118">
        <f t="shared" si="30"/>
        <v>-3.2907207949421033E-15</v>
      </c>
    </row>
    <row r="260" spans="1:21" s="324" customFormat="1" x14ac:dyDescent="0.2">
      <c r="A260" s="323">
        <f t="shared" si="31"/>
        <v>2027</v>
      </c>
      <c r="B260" s="323">
        <f t="shared" si="32"/>
        <v>11</v>
      </c>
      <c r="C260" s="329">
        <v>138.50383742961151</v>
      </c>
      <c r="D260" s="329">
        <v>0</v>
      </c>
      <c r="E260" s="330">
        <v>21.140421068199267</v>
      </c>
      <c r="F260" s="329">
        <v>334.95333086813133</v>
      </c>
      <c r="G260" s="329">
        <v>0</v>
      </c>
      <c r="H260" s="318">
        <f t="shared" si="25"/>
        <v>1.0821184036771752</v>
      </c>
      <c r="I260" s="328">
        <v>4979342.6614937773</v>
      </c>
      <c r="J260" s="328">
        <f t="shared" si="26"/>
        <v>5388238.3322173031</v>
      </c>
      <c r="K260" s="327">
        <f t="shared" si="29"/>
        <v>5388238.3322173031</v>
      </c>
      <c r="R260" s="61">
        <f t="shared" si="27"/>
        <v>1.0821184036771752</v>
      </c>
      <c r="S260" s="326">
        <v>1.08211840367718</v>
      </c>
      <c r="T260" s="325">
        <f t="shared" si="28"/>
        <v>4.8849813083506888E-15</v>
      </c>
      <c r="U260" s="118">
        <f t="shared" si="30"/>
        <v>4.5142761566117741E-15</v>
      </c>
    </row>
    <row r="261" spans="1:21" s="324" customFormat="1" x14ac:dyDescent="0.2">
      <c r="A261" s="323">
        <f t="shared" si="31"/>
        <v>2027</v>
      </c>
      <c r="B261" s="323">
        <f t="shared" si="32"/>
        <v>12</v>
      </c>
      <c r="C261" s="329">
        <v>60.375542594907806</v>
      </c>
      <c r="D261" s="329">
        <v>64.984895742185898</v>
      </c>
      <c r="E261" s="330">
        <v>21.176349443239602</v>
      </c>
      <c r="F261" s="329">
        <v>335.52937624032592</v>
      </c>
      <c r="G261" s="329">
        <v>0</v>
      </c>
      <c r="H261" s="318">
        <f t="shared" si="25"/>
        <v>1.0283791110292921</v>
      </c>
      <c r="I261" s="328">
        <v>4984148.4301123014</v>
      </c>
      <c r="J261" s="328">
        <f t="shared" si="26"/>
        <v>5125594.1317969309</v>
      </c>
      <c r="K261" s="327">
        <f t="shared" si="29"/>
        <v>5125594.1317969309</v>
      </c>
      <c r="R261" s="61">
        <f t="shared" si="27"/>
        <v>1.0283791110292921</v>
      </c>
      <c r="S261" s="326">
        <v>1.0283791110292899</v>
      </c>
      <c r="T261" s="325">
        <f t="shared" si="28"/>
        <v>-2.2204460492503131E-15</v>
      </c>
      <c r="U261" s="118">
        <f t="shared" si="30"/>
        <v>-2.1591707041072629E-15</v>
      </c>
    </row>
    <row r="262" spans="1:21" s="324" customFormat="1" x14ac:dyDescent="0.2">
      <c r="A262" s="323">
        <f t="shared" si="31"/>
        <v>2028</v>
      </c>
      <c r="B262" s="323">
        <f t="shared" si="32"/>
        <v>1</v>
      </c>
      <c r="C262" s="329">
        <v>34.373317995833112</v>
      </c>
      <c r="D262" s="329">
        <v>107.22973635615668</v>
      </c>
      <c r="E262" s="330">
        <v>21.215094116208533</v>
      </c>
      <c r="F262" s="329">
        <v>336.10160957365923</v>
      </c>
      <c r="G262" s="329">
        <v>0</v>
      </c>
      <c r="H262" s="318">
        <f t="shared" si="25"/>
        <v>1.043310203772847</v>
      </c>
      <c r="I262" s="328">
        <v>4988891.9137975452</v>
      </c>
      <c r="J262" s="328">
        <f t="shared" si="26"/>
        <v>5204961.8391848253</v>
      </c>
      <c r="K262" s="327">
        <f t="shared" si="29"/>
        <v>5204961.8391848253</v>
      </c>
      <c r="R262" s="61">
        <f t="shared" si="27"/>
        <v>1.043310203772847</v>
      </c>
      <c r="S262" s="326">
        <v>1.0433102037728501</v>
      </c>
      <c r="T262" s="325">
        <f t="shared" si="28"/>
        <v>3.1086244689504383E-15</v>
      </c>
      <c r="U262" s="118">
        <f t="shared" si="30"/>
        <v>2.9795783245567194E-15</v>
      </c>
    </row>
    <row r="263" spans="1:21" s="324" customFormat="1" x14ac:dyDescent="0.2">
      <c r="A263" s="323">
        <f t="shared" si="31"/>
        <v>2028</v>
      </c>
      <c r="B263" s="323">
        <f t="shared" si="32"/>
        <v>2</v>
      </c>
      <c r="C263" s="329">
        <v>30.577507144459183</v>
      </c>
      <c r="D263" s="329">
        <v>58.93328680476386</v>
      </c>
      <c r="E263" s="330">
        <v>21.251213248836748</v>
      </c>
      <c r="F263" s="329">
        <v>336.66573259558612</v>
      </c>
      <c r="G263" s="329">
        <v>-1.11022302462516E-16</v>
      </c>
      <c r="H263" s="318">
        <f t="shared" si="25"/>
        <v>0.95987989794304018</v>
      </c>
      <c r="I263" s="328">
        <v>4993527.2499787193</v>
      </c>
      <c r="J263" s="328">
        <f t="shared" si="26"/>
        <v>4793186.4270853633</v>
      </c>
      <c r="K263" s="327">
        <f t="shared" si="29"/>
        <v>4793186.4270853633</v>
      </c>
      <c r="R263" s="61">
        <f t="shared" si="27"/>
        <v>0.95987989794304018</v>
      </c>
      <c r="S263" s="326">
        <v>0.95987989794303996</v>
      </c>
      <c r="T263" s="325">
        <f t="shared" si="28"/>
        <v>0</v>
      </c>
      <c r="U263" s="118">
        <f t="shared" si="30"/>
        <v>0</v>
      </c>
    </row>
    <row r="264" spans="1:21" s="324" customFormat="1" x14ac:dyDescent="0.2">
      <c r="A264" s="323">
        <f t="shared" si="31"/>
        <v>2028</v>
      </c>
      <c r="B264" s="323">
        <f t="shared" si="32"/>
        <v>3</v>
      </c>
      <c r="C264" s="329">
        <v>49.812227510254139</v>
      </c>
      <c r="D264" s="329">
        <v>29.231033597261238</v>
      </c>
      <c r="E264" s="330">
        <v>21.281645253028557</v>
      </c>
      <c r="F264" s="329">
        <v>337.22130655410643</v>
      </c>
      <c r="G264" s="329">
        <v>0</v>
      </c>
      <c r="H264" s="318">
        <f t="shared" si="25"/>
        <v>0.95185293618110745</v>
      </c>
      <c r="I264" s="328">
        <v>4998161.2866323218</v>
      </c>
      <c r="J264" s="328">
        <f t="shared" si="26"/>
        <v>4757514.4961877177</v>
      </c>
      <c r="K264" s="327">
        <f t="shared" si="29"/>
        <v>4757514.4961877177</v>
      </c>
      <c r="R264" s="61">
        <f t="shared" si="27"/>
        <v>0.95185293618110745</v>
      </c>
      <c r="S264" s="326">
        <v>0.951852936181107</v>
      </c>
      <c r="T264" s="325">
        <f t="shared" si="28"/>
        <v>0</v>
      </c>
      <c r="U264" s="118">
        <f t="shared" si="30"/>
        <v>0</v>
      </c>
    </row>
    <row r="265" spans="1:21" s="324" customFormat="1" x14ac:dyDescent="0.2">
      <c r="A265" s="323">
        <f t="shared" si="31"/>
        <v>2028</v>
      </c>
      <c r="B265" s="323">
        <f t="shared" si="32"/>
        <v>4</v>
      </c>
      <c r="C265" s="329">
        <v>89.308099646411279</v>
      </c>
      <c r="D265" s="329">
        <v>0</v>
      </c>
      <c r="E265" s="330">
        <v>21.314450673969326</v>
      </c>
      <c r="F265" s="329">
        <v>337.76603988743977</v>
      </c>
      <c r="G265" s="329">
        <v>-1.11022302462516E-16</v>
      </c>
      <c r="H265" s="318">
        <f t="shared" si="25"/>
        <v>0.98523239716484279</v>
      </c>
      <c r="I265" s="328">
        <v>5002722.999549224</v>
      </c>
      <c r="J265" s="328">
        <f t="shared" si="26"/>
        <v>4928844.7731975745</v>
      </c>
      <c r="K265" s="327">
        <f t="shared" si="29"/>
        <v>4928844.7731975745</v>
      </c>
      <c r="R265" s="61">
        <f t="shared" si="27"/>
        <v>0.98523239716484279</v>
      </c>
      <c r="S265" s="326">
        <v>0.98523239716484301</v>
      </c>
      <c r="T265" s="325">
        <f t="shared" si="28"/>
        <v>0</v>
      </c>
      <c r="U265" s="118">
        <f t="shared" si="30"/>
        <v>0</v>
      </c>
    </row>
    <row r="266" spans="1:21" s="324" customFormat="1" x14ac:dyDescent="0.2">
      <c r="A266" s="323">
        <f t="shared" si="31"/>
        <v>2028</v>
      </c>
      <c r="B266" s="323">
        <f t="shared" si="32"/>
        <v>5</v>
      </c>
      <c r="C266" s="329">
        <v>161.25634355949703</v>
      </c>
      <c r="D266" s="329">
        <v>0</v>
      </c>
      <c r="E266" s="330">
        <v>21.345529897041839</v>
      </c>
      <c r="F266" s="329">
        <v>338.30141356106918</v>
      </c>
      <c r="G266" s="329">
        <v>0</v>
      </c>
      <c r="H266" s="318">
        <f t="shared" ref="H266:H329" si="33">+($B$2+($B$3*C266)+($B$4*D266)+($B$5*E266)+($B$6*F266)+G266)</f>
        <v>1.1297532905464558</v>
      </c>
      <c r="I266" s="328">
        <v>5007123.4650271088</v>
      </c>
      <c r="J266" s="328">
        <f t="shared" ref="J266:J329" si="34">H266*I266</f>
        <v>5656814.2107867477</v>
      </c>
      <c r="K266" s="327">
        <f t="shared" si="29"/>
        <v>5656814.2107867477</v>
      </c>
      <c r="R266" s="61">
        <f t="shared" ref="R266:R329" si="35">H266</f>
        <v>1.1297532905464558</v>
      </c>
      <c r="S266" s="326">
        <v>1.12975329054646</v>
      </c>
      <c r="T266" s="325">
        <f t="shared" ref="T266:T329" si="36">S266-R266</f>
        <v>4.2188474935755949E-15</v>
      </c>
      <c r="U266" s="118">
        <f t="shared" si="30"/>
        <v>3.7343086573661977E-15</v>
      </c>
    </row>
    <row r="267" spans="1:21" s="324" customFormat="1" x14ac:dyDescent="0.2">
      <c r="A267" s="323">
        <f t="shared" si="31"/>
        <v>2028</v>
      </c>
      <c r="B267" s="323">
        <f t="shared" si="32"/>
        <v>6</v>
      </c>
      <c r="C267" s="329">
        <v>240.07100567962016</v>
      </c>
      <c r="D267" s="329">
        <v>0</v>
      </c>
      <c r="E267" s="330">
        <v>21.376760524209566</v>
      </c>
      <c r="F267" s="329">
        <v>338.82595914538103</v>
      </c>
      <c r="G267" s="329">
        <v>2.2204460492503101E-16</v>
      </c>
      <c r="H267" s="318">
        <f t="shared" si="33"/>
        <v>1.2880465715839604</v>
      </c>
      <c r="I267" s="328">
        <v>5011390.4856134132</v>
      </c>
      <c r="J267" s="328">
        <f t="shared" si="34"/>
        <v>6454904.3338628355</v>
      </c>
      <c r="K267" s="327">
        <f t="shared" si="29"/>
        <v>6454904.3338628355</v>
      </c>
      <c r="R267" s="61">
        <f t="shared" si="35"/>
        <v>1.2880465715839604</v>
      </c>
      <c r="S267" s="326">
        <v>1.28804657158396</v>
      </c>
      <c r="T267" s="325">
        <f t="shared" si="36"/>
        <v>0</v>
      </c>
      <c r="U267" s="118">
        <f t="shared" si="30"/>
        <v>0</v>
      </c>
    </row>
    <row r="268" spans="1:21" s="324" customFormat="1" x14ac:dyDescent="0.2">
      <c r="A268" s="323">
        <f t="shared" si="31"/>
        <v>2028</v>
      </c>
      <c r="B268" s="323">
        <f t="shared" si="32"/>
        <v>7</v>
      </c>
      <c r="C268" s="329">
        <v>296.99120939501734</v>
      </c>
      <c r="D268" s="329">
        <v>0</v>
      </c>
      <c r="E268" s="330">
        <v>21.403256235057917</v>
      </c>
      <c r="F268" s="329">
        <v>339.33575914538102</v>
      </c>
      <c r="G268" s="329">
        <v>4.4408920985006301E-16</v>
      </c>
      <c r="H268" s="318">
        <f t="shared" si="33"/>
        <v>1.4023730678608688</v>
      </c>
      <c r="I268" s="328">
        <v>5015661.6573716607</v>
      </c>
      <c r="J268" s="328">
        <f t="shared" si="34"/>
        <v>7033828.8258004254</v>
      </c>
      <c r="K268" s="327">
        <f t="shared" si="29"/>
        <v>7033828.8258004254</v>
      </c>
      <c r="R268" s="61">
        <f t="shared" si="35"/>
        <v>1.4023730678608688</v>
      </c>
      <c r="S268" s="326">
        <v>1.4023730678608699</v>
      </c>
      <c r="T268" s="325">
        <f t="shared" si="36"/>
        <v>0</v>
      </c>
      <c r="U268" s="118">
        <f t="shared" si="30"/>
        <v>0</v>
      </c>
    </row>
    <row r="269" spans="1:21" s="324" customFormat="1" x14ac:dyDescent="0.2">
      <c r="A269" s="323">
        <f t="shared" si="31"/>
        <v>2028</v>
      </c>
      <c r="B269" s="323">
        <f t="shared" si="32"/>
        <v>8</v>
      </c>
      <c r="C269" s="329">
        <v>324.38677238308009</v>
      </c>
      <c r="D269" s="329">
        <v>0</v>
      </c>
      <c r="E269" s="330">
        <v>21.427383354484178</v>
      </c>
      <c r="F269" s="329">
        <v>339.82408354838589</v>
      </c>
      <c r="G269" s="329">
        <v>0</v>
      </c>
      <c r="H269" s="318">
        <f t="shared" si="33"/>
        <v>1.4574826650687174</v>
      </c>
      <c r="I269" s="328">
        <v>5020180.9004172767</v>
      </c>
      <c r="J269" s="328">
        <f t="shared" si="34"/>
        <v>7316826.6378672458</v>
      </c>
      <c r="K269" s="327">
        <f t="shared" si="29"/>
        <v>7316826.6378672458</v>
      </c>
      <c r="R269" s="61">
        <f t="shared" si="35"/>
        <v>1.4574826650687174</v>
      </c>
      <c r="S269" s="326">
        <v>1.45748266506872</v>
      </c>
      <c r="T269" s="325">
        <f t="shared" si="36"/>
        <v>2.6645352591003757E-15</v>
      </c>
      <c r="U269" s="118">
        <f t="shared" si="30"/>
        <v>1.8281762953075969E-15</v>
      </c>
    </row>
    <row r="270" spans="1:21" s="324" customFormat="1" x14ac:dyDescent="0.2">
      <c r="A270" s="323">
        <f t="shared" si="31"/>
        <v>2028</v>
      </c>
      <c r="B270" s="323">
        <f t="shared" si="32"/>
        <v>9</v>
      </c>
      <c r="C270" s="329">
        <v>302.16545592318028</v>
      </c>
      <c r="D270" s="329">
        <v>0</v>
      </c>
      <c r="E270" s="330">
        <v>21.451138104041103</v>
      </c>
      <c r="F270" s="329">
        <v>340.28851963926894</v>
      </c>
      <c r="G270" s="329">
        <v>-2.2204460492503101E-16</v>
      </c>
      <c r="H270" s="318">
        <f t="shared" si="33"/>
        <v>1.4131350974599786</v>
      </c>
      <c r="I270" s="328">
        <v>5024759.4629246239</v>
      </c>
      <c r="J270" s="328">
        <f t="shared" si="34"/>
        <v>7100663.9533529375</v>
      </c>
      <c r="K270" s="327">
        <f t="shared" si="29"/>
        <v>7100663.9533529375</v>
      </c>
      <c r="R270" s="61">
        <f t="shared" si="35"/>
        <v>1.4131350974599786</v>
      </c>
      <c r="S270" s="326">
        <v>1.4131350974599799</v>
      </c>
      <c r="T270" s="325">
        <f t="shared" si="36"/>
        <v>0</v>
      </c>
      <c r="U270" s="118">
        <f t="shared" si="30"/>
        <v>0</v>
      </c>
    </row>
    <row r="271" spans="1:21" s="324" customFormat="1" x14ac:dyDescent="0.2">
      <c r="A271" s="323">
        <f t="shared" si="31"/>
        <v>2028</v>
      </c>
      <c r="B271" s="323">
        <f t="shared" si="32"/>
        <v>10</v>
      </c>
      <c r="C271" s="329">
        <v>238.38346436491491</v>
      </c>
      <c r="D271" s="329">
        <v>0</v>
      </c>
      <c r="E271" s="330">
        <v>21.477533602356289</v>
      </c>
      <c r="F271" s="329">
        <v>340.73260297260225</v>
      </c>
      <c r="G271" s="329">
        <v>0</v>
      </c>
      <c r="H271" s="318">
        <f t="shared" si="33"/>
        <v>1.285531751309221</v>
      </c>
      <c r="I271" s="328">
        <v>5029425.5447584661</v>
      </c>
      <c r="J271" s="328">
        <f t="shared" si="34"/>
        <v>6465486.2286326839</v>
      </c>
      <c r="K271" s="327">
        <f t="shared" si="29"/>
        <v>6465486.2286326839</v>
      </c>
      <c r="R271" s="61">
        <f t="shared" si="35"/>
        <v>1.285531751309221</v>
      </c>
      <c r="S271" s="326">
        <v>1.2855317513092199</v>
      </c>
      <c r="T271" s="325">
        <f t="shared" si="36"/>
        <v>0</v>
      </c>
      <c r="U271" s="118">
        <f t="shared" si="30"/>
        <v>0</v>
      </c>
    </row>
    <row r="272" spans="1:21" s="324" customFormat="1" x14ac:dyDescent="0.2">
      <c r="A272" s="323">
        <f t="shared" si="31"/>
        <v>2028</v>
      </c>
      <c r="B272" s="323">
        <f t="shared" si="32"/>
        <v>11</v>
      </c>
      <c r="C272" s="329">
        <v>138.50383742961151</v>
      </c>
      <c r="D272" s="329">
        <v>0</v>
      </c>
      <c r="E272" s="330">
        <v>21.512683943960244</v>
      </c>
      <c r="F272" s="329">
        <v>341.16262722374529</v>
      </c>
      <c r="G272" s="329">
        <v>0</v>
      </c>
      <c r="H272" s="318">
        <f t="shared" si="33"/>
        <v>1.0857295861242182</v>
      </c>
      <c r="I272" s="328">
        <v>5034143.8517109901</v>
      </c>
      <c r="J272" s="328">
        <f t="shared" si="34"/>
        <v>5465718.9206079515</v>
      </c>
      <c r="K272" s="327">
        <f t="shared" si="29"/>
        <v>5465718.9206079515</v>
      </c>
      <c r="R272" s="61">
        <f t="shared" si="35"/>
        <v>1.0857295861242182</v>
      </c>
      <c r="S272" s="326">
        <v>1.08572958612422</v>
      </c>
      <c r="T272" s="325">
        <f t="shared" si="36"/>
        <v>1.7763568394002505E-15</v>
      </c>
      <c r="U272" s="118">
        <f t="shared" si="30"/>
        <v>1.636095084910963E-15</v>
      </c>
    </row>
    <row r="273" spans="1:21" s="324" customFormat="1" x14ac:dyDescent="0.2">
      <c r="A273" s="323">
        <f t="shared" si="31"/>
        <v>2028</v>
      </c>
      <c r="B273" s="323">
        <f t="shared" si="32"/>
        <v>12</v>
      </c>
      <c r="C273" s="329">
        <v>60.375542594907806</v>
      </c>
      <c r="D273" s="329">
        <v>64.984895742185898</v>
      </c>
      <c r="E273" s="330">
        <v>21.550757741870818</v>
      </c>
      <c r="F273" s="329">
        <v>341.58557353640521</v>
      </c>
      <c r="G273" s="329">
        <v>0</v>
      </c>
      <c r="H273" s="318">
        <f t="shared" si="33"/>
        <v>1.0321027459074992</v>
      </c>
      <c r="I273" s="328">
        <v>5038884.2904640688</v>
      </c>
      <c r="J273" s="328">
        <f t="shared" si="34"/>
        <v>5200646.3124981262</v>
      </c>
      <c r="K273" s="327">
        <f t="shared" si="29"/>
        <v>5200646.3124981262</v>
      </c>
      <c r="R273" s="61">
        <f t="shared" si="35"/>
        <v>1.0321027459074992</v>
      </c>
      <c r="S273" s="326">
        <v>1.0321027459075001</v>
      </c>
      <c r="T273" s="325">
        <f t="shared" si="36"/>
        <v>0</v>
      </c>
      <c r="U273" s="118">
        <f t="shared" si="30"/>
        <v>0</v>
      </c>
    </row>
    <row r="274" spans="1:21" s="324" customFormat="1" x14ac:dyDescent="0.2">
      <c r="A274" s="323">
        <f t="shared" si="31"/>
        <v>2029</v>
      </c>
      <c r="B274" s="323">
        <f t="shared" si="32"/>
        <v>1</v>
      </c>
      <c r="C274" s="329">
        <v>34.373317995833112</v>
      </c>
      <c r="D274" s="329">
        <v>107.22973635615668</v>
      </c>
      <c r="E274" s="330">
        <v>21.591755171871604</v>
      </c>
      <c r="F274" s="329">
        <v>342.00666520307186</v>
      </c>
      <c r="G274" s="329">
        <v>0</v>
      </c>
      <c r="H274" s="318">
        <f t="shared" si="33"/>
        <v>1.0471472512323301</v>
      </c>
      <c r="I274" s="328">
        <v>5043559.7385083539</v>
      </c>
      <c r="J274" s="328">
        <f t="shared" si="34"/>
        <v>5281349.7166050728</v>
      </c>
      <c r="K274" s="327">
        <f t="shared" si="29"/>
        <v>5281349.7166050728</v>
      </c>
      <c r="R274" s="61">
        <f t="shared" si="35"/>
        <v>1.0471472512323301</v>
      </c>
      <c r="S274" s="326">
        <v>1.0471472512323301</v>
      </c>
      <c r="T274" s="325">
        <f t="shared" si="36"/>
        <v>0</v>
      </c>
      <c r="U274" s="118">
        <f t="shared" si="30"/>
        <v>0</v>
      </c>
    </row>
    <row r="275" spans="1:21" s="324" customFormat="1" x14ac:dyDescent="0.2">
      <c r="A275" s="323">
        <f t="shared" si="31"/>
        <v>2029</v>
      </c>
      <c r="B275" s="323">
        <f t="shared" si="32"/>
        <v>2</v>
      </c>
      <c r="C275" s="329">
        <v>30.577507144459183</v>
      </c>
      <c r="D275" s="329">
        <v>58.93328680476386</v>
      </c>
      <c r="E275" s="330">
        <v>21.630382857211835</v>
      </c>
      <c r="F275" s="329">
        <v>342.43006490333846</v>
      </c>
      <c r="G275" s="329">
        <v>1.11022302462516E-16</v>
      </c>
      <c r="H275" s="318">
        <f t="shared" si="33"/>
        <v>0.9638298547569556</v>
      </c>
      <c r="I275" s="328">
        <v>5048125.9105708934</v>
      </c>
      <c r="J275" s="328">
        <f t="shared" si="34"/>
        <v>4865534.4631803688</v>
      </c>
      <c r="K275" s="327">
        <f t="shared" si="29"/>
        <v>4865534.4631803688</v>
      </c>
      <c r="R275" s="61">
        <f t="shared" si="35"/>
        <v>0.9638298547569556</v>
      </c>
      <c r="S275" s="326">
        <v>0.96382985475695604</v>
      </c>
      <c r="T275" s="325">
        <f t="shared" si="36"/>
        <v>0</v>
      </c>
      <c r="U275" s="118">
        <f t="shared" si="30"/>
        <v>0</v>
      </c>
    </row>
    <row r="276" spans="1:21" s="324" customFormat="1" x14ac:dyDescent="0.2">
      <c r="A276" s="323">
        <f t="shared" si="31"/>
        <v>2029</v>
      </c>
      <c r="B276" s="323">
        <f t="shared" si="32"/>
        <v>3</v>
      </c>
      <c r="C276" s="329">
        <v>49.812227510254139</v>
      </c>
      <c r="D276" s="329">
        <v>29.231033597261238</v>
      </c>
      <c r="E276" s="330">
        <v>21.660027901132043</v>
      </c>
      <c r="F276" s="329">
        <v>342.85664772671953</v>
      </c>
      <c r="G276" s="329">
        <v>-2.2204460492503101E-16</v>
      </c>
      <c r="H276" s="318">
        <f t="shared" si="33"/>
        <v>0.95585147273402438</v>
      </c>
      <c r="I276" s="328">
        <v>5052700.1296241982</v>
      </c>
      <c r="J276" s="328">
        <f t="shared" si="34"/>
        <v>4829630.8601846853</v>
      </c>
      <c r="K276" s="327">
        <f t="shared" si="29"/>
        <v>4829630.8601846853</v>
      </c>
      <c r="R276" s="61">
        <f t="shared" si="35"/>
        <v>0.95585147273402438</v>
      </c>
      <c r="S276" s="326">
        <v>0.95585147273402404</v>
      </c>
      <c r="T276" s="325">
        <f t="shared" si="36"/>
        <v>0</v>
      </c>
      <c r="U276" s="118">
        <f t="shared" si="30"/>
        <v>0</v>
      </c>
    </row>
    <row r="277" spans="1:21" s="324" customFormat="1" x14ac:dyDescent="0.2">
      <c r="A277" s="323">
        <f t="shared" si="31"/>
        <v>2029</v>
      </c>
      <c r="B277" s="323">
        <f t="shared" si="32"/>
        <v>4</v>
      </c>
      <c r="C277" s="329">
        <v>89.308099646411279</v>
      </c>
      <c r="D277" s="329">
        <v>0</v>
      </c>
      <c r="E277" s="330">
        <v>21.690021950490596</v>
      </c>
      <c r="F277" s="329">
        <v>343.28854772671951</v>
      </c>
      <c r="G277" s="329">
        <v>-2.2204460492503101E-16</v>
      </c>
      <c r="H277" s="318">
        <f t="shared" si="33"/>
        <v>0.9892356535775142</v>
      </c>
      <c r="I277" s="328">
        <v>5057215.0467135534</v>
      </c>
      <c r="J277" s="328">
        <f t="shared" si="34"/>
        <v>5002777.4320177212</v>
      </c>
      <c r="K277" s="327">
        <f t="shared" si="29"/>
        <v>5002777.4320177212</v>
      </c>
      <c r="R277" s="61">
        <f t="shared" si="35"/>
        <v>0.9892356535775142</v>
      </c>
      <c r="S277" s="326">
        <v>0.98923565357751397</v>
      </c>
      <c r="T277" s="325">
        <f t="shared" si="36"/>
        <v>0</v>
      </c>
      <c r="U277" s="118">
        <f t="shared" si="30"/>
        <v>0</v>
      </c>
    </row>
    <row r="278" spans="1:21" s="324" customFormat="1" x14ac:dyDescent="0.2">
      <c r="A278" s="323">
        <f t="shared" si="31"/>
        <v>2029</v>
      </c>
      <c r="B278" s="323">
        <f t="shared" si="32"/>
        <v>5</v>
      </c>
      <c r="C278" s="329">
        <v>161.25634355949703</v>
      </c>
      <c r="D278" s="329">
        <v>0</v>
      </c>
      <c r="E278" s="330">
        <v>21.713301434681988</v>
      </c>
      <c r="F278" s="329">
        <v>343.72473946106766</v>
      </c>
      <c r="G278" s="329">
        <v>0</v>
      </c>
      <c r="H278" s="318">
        <f t="shared" si="33"/>
        <v>1.133665884862149</v>
      </c>
      <c r="I278" s="328">
        <v>5061610.6084746029</v>
      </c>
      <c r="J278" s="328">
        <f t="shared" si="34"/>
        <v>5738175.2692840016</v>
      </c>
      <c r="K278" s="327">
        <f t="shared" si="29"/>
        <v>5738175.2692840016</v>
      </c>
      <c r="R278" s="61">
        <f t="shared" si="35"/>
        <v>1.133665884862149</v>
      </c>
      <c r="S278" s="326">
        <v>1.1336658848621499</v>
      </c>
      <c r="T278" s="325">
        <f t="shared" si="36"/>
        <v>0</v>
      </c>
      <c r="U278" s="118">
        <f t="shared" si="30"/>
        <v>0</v>
      </c>
    </row>
    <row r="279" spans="1:21" s="324" customFormat="1" x14ac:dyDescent="0.2">
      <c r="A279" s="323">
        <f t="shared" si="31"/>
        <v>2029</v>
      </c>
      <c r="B279" s="323">
        <f t="shared" si="32"/>
        <v>6</v>
      </c>
      <c r="C279" s="329">
        <v>240.07100567962016</v>
      </c>
      <c r="D279" s="329">
        <v>0</v>
      </c>
      <c r="E279" s="330">
        <v>21.734798748022072</v>
      </c>
      <c r="F279" s="329">
        <v>344.16370979381287</v>
      </c>
      <c r="G279" s="329">
        <v>0</v>
      </c>
      <c r="H279" s="318">
        <f t="shared" si="33"/>
        <v>1.2918274979044819</v>
      </c>
      <c r="I279" s="328">
        <v>5065880.5583839342</v>
      </c>
      <c r="J279" s="328">
        <f t="shared" si="34"/>
        <v>6544243.8064200776</v>
      </c>
      <c r="K279" s="327">
        <f t="shared" si="29"/>
        <v>6544243.8064200776</v>
      </c>
      <c r="R279" s="61">
        <f t="shared" si="35"/>
        <v>1.2918274979044819</v>
      </c>
      <c r="S279" s="326">
        <v>1.2918274979044799</v>
      </c>
      <c r="T279" s="325">
        <f t="shared" si="36"/>
        <v>-1.9984014443252818E-15</v>
      </c>
      <c r="U279" s="118">
        <f t="shared" si="30"/>
        <v>-1.5469568867104632E-15</v>
      </c>
    </row>
    <row r="280" spans="1:21" s="324" customFormat="1" x14ac:dyDescent="0.2">
      <c r="A280" s="323">
        <f t="shared" si="31"/>
        <v>2029</v>
      </c>
      <c r="B280" s="323">
        <f t="shared" si="32"/>
        <v>7</v>
      </c>
      <c r="C280" s="329">
        <v>296.99120939501734</v>
      </c>
      <c r="D280" s="329">
        <v>0</v>
      </c>
      <c r="E280" s="330">
        <v>21.754780917578625</v>
      </c>
      <c r="F280" s="329">
        <v>344.60321812714625</v>
      </c>
      <c r="G280" s="329">
        <v>2.2204460492503101E-16</v>
      </c>
      <c r="H280" s="318">
        <f t="shared" si="33"/>
        <v>1.4060722009807081</v>
      </c>
      <c r="I280" s="328">
        <v>5070144.2808765927</v>
      </c>
      <c r="J280" s="328">
        <f t="shared" si="34"/>
        <v>7128988.9283018997</v>
      </c>
      <c r="K280" s="327">
        <f t="shared" si="29"/>
        <v>7128988.9283018997</v>
      </c>
      <c r="R280" s="61">
        <f t="shared" si="35"/>
        <v>1.4060722009807081</v>
      </c>
      <c r="S280" s="326">
        <v>1.4060722009807101</v>
      </c>
      <c r="T280" s="325">
        <f t="shared" si="36"/>
        <v>1.9984014443252818E-15</v>
      </c>
      <c r="U280" s="118">
        <f t="shared" si="30"/>
        <v>1.4212651689802506E-15</v>
      </c>
    </row>
    <row r="281" spans="1:21" s="324" customFormat="1" x14ac:dyDescent="0.2">
      <c r="A281" s="323">
        <f t="shared" si="31"/>
        <v>2029</v>
      </c>
      <c r="B281" s="323">
        <f t="shared" si="32"/>
        <v>8</v>
      </c>
      <c r="C281" s="329">
        <v>324.38677238308009</v>
      </c>
      <c r="D281" s="329">
        <v>0</v>
      </c>
      <c r="E281" s="330">
        <v>21.778132510922035</v>
      </c>
      <c r="F281" s="329">
        <v>345.0407884730069</v>
      </c>
      <c r="G281" s="329">
        <v>-2.2204460492503101E-16</v>
      </c>
      <c r="H281" s="318">
        <f t="shared" si="33"/>
        <v>1.4611926233314541</v>
      </c>
      <c r="I281" s="328">
        <v>5074634.7785680583</v>
      </c>
      <c r="J281" s="328">
        <f t="shared" si="34"/>
        <v>7415018.9045448937</v>
      </c>
      <c r="K281" s="327">
        <f t="shared" si="29"/>
        <v>7415018.9045448937</v>
      </c>
      <c r="R281" s="61">
        <f t="shared" si="35"/>
        <v>1.4611926233314541</v>
      </c>
      <c r="S281" s="326">
        <v>1.4611926233314501</v>
      </c>
      <c r="T281" s="325">
        <f t="shared" si="36"/>
        <v>-3.9968028886505635E-15</v>
      </c>
      <c r="U281" s="118">
        <f t="shared" si="30"/>
        <v>-2.7353018519475155E-15</v>
      </c>
    </row>
    <row r="282" spans="1:21" s="324" customFormat="1" x14ac:dyDescent="0.2">
      <c r="A282" s="323">
        <f t="shared" si="31"/>
        <v>2029</v>
      </c>
      <c r="B282" s="323">
        <f t="shared" si="32"/>
        <v>9</v>
      </c>
      <c r="C282" s="329">
        <v>302.16545592318028</v>
      </c>
      <c r="D282" s="329">
        <v>0</v>
      </c>
      <c r="E282" s="330">
        <v>21.803142076711158</v>
      </c>
      <c r="F282" s="329">
        <v>345.47480619374824</v>
      </c>
      <c r="G282" s="329">
        <v>-2.2204460492503101E-16</v>
      </c>
      <c r="H282" s="318">
        <f t="shared" si="33"/>
        <v>1.4168821408405952</v>
      </c>
      <c r="I282" s="328">
        <v>5079179.7312268019</v>
      </c>
      <c r="J282" s="328">
        <f t="shared" si="34"/>
        <v>7196599.0512947896</v>
      </c>
      <c r="K282" s="327">
        <f t="shared" si="29"/>
        <v>7196599.0512947896</v>
      </c>
      <c r="R282" s="61">
        <f t="shared" si="35"/>
        <v>1.4168821408405952</v>
      </c>
      <c r="S282" s="326">
        <v>1.4168821408406</v>
      </c>
      <c r="T282" s="325">
        <f t="shared" si="36"/>
        <v>4.8849813083506888E-15</v>
      </c>
      <c r="U282" s="118">
        <f t="shared" si="30"/>
        <v>3.4476977072013582E-15</v>
      </c>
    </row>
    <row r="283" spans="1:21" s="324" customFormat="1" x14ac:dyDescent="0.2">
      <c r="A283" s="323">
        <f t="shared" si="31"/>
        <v>2029</v>
      </c>
      <c r="B283" s="323">
        <f t="shared" si="32"/>
        <v>10</v>
      </c>
      <c r="C283" s="329">
        <v>238.38346436491491</v>
      </c>
      <c r="D283" s="329">
        <v>0</v>
      </c>
      <c r="E283" s="330">
        <v>21.827246873880487</v>
      </c>
      <c r="F283" s="329">
        <v>345.90499786041488</v>
      </c>
      <c r="G283" s="329">
        <v>-2.2204460492503101E-16</v>
      </c>
      <c r="H283" s="318">
        <f t="shared" si="33"/>
        <v>1.2892447756861409</v>
      </c>
      <c r="I283" s="328">
        <v>5083826.8577095363</v>
      </c>
      <c r="J283" s="328">
        <f t="shared" si="34"/>
        <v>6554297.2167949099</v>
      </c>
      <c r="K283" s="327">
        <f t="shared" si="29"/>
        <v>6554297.2167949099</v>
      </c>
      <c r="R283" s="61">
        <f t="shared" si="35"/>
        <v>1.2892447756861409</v>
      </c>
      <c r="S283" s="326">
        <v>1.28924477568614</v>
      </c>
      <c r="T283" s="325">
        <f t="shared" si="36"/>
        <v>0</v>
      </c>
      <c r="U283" s="118">
        <f t="shared" si="30"/>
        <v>0</v>
      </c>
    </row>
    <row r="284" spans="1:21" s="324" customFormat="1" x14ac:dyDescent="0.2">
      <c r="A284" s="323">
        <f t="shared" si="31"/>
        <v>2029</v>
      </c>
      <c r="B284" s="323">
        <f t="shared" si="32"/>
        <v>11</v>
      </c>
      <c r="C284" s="329">
        <v>138.50383742961151</v>
      </c>
      <c r="D284" s="329">
        <v>0</v>
      </c>
      <c r="E284" s="330">
        <v>21.853230221074561</v>
      </c>
      <c r="F284" s="329">
        <v>346.33119043389826</v>
      </c>
      <c r="G284" s="329">
        <v>2.2204460492503101E-16</v>
      </c>
      <c r="H284" s="318">
        <f t="shared" si="33"/>
        <v>1.0892813598281439</v>
      </c>
      <c r="I284" s="328">
        <v>5088542.0552604673</v>
      </c>
      <c r="J284" s="328">
        <f t="shared" si="34"/>
        <v>5542854.0094968202</v>
      </c>
      <c r="K284" s="327">
        <f t="shared" si="29"/>
        <v>5542854.0094968202</v>
      </c>
      <c r="R284" s="61">
        <f t="shared" si="35"/>
        <v>1.0892813598281439</v>
      </c>
      <c r="S284" s="326">
        <v>1.0892813598281399</v>
      </c>
      <c r="T284" s="325">
        <f t="shared" si="36"/>
        <v>-3.9968028886505635E-15</v>
      </c>
      <c r="U284" s="118">
        <f t="shared" si="30"/>
        <v>-3.6692107622966709E-15</v>
      </c>
    </row>
    <row r="285" spans="1:21" s="324" customFormat="1" x14ac:dyDescent="0.2">
      <c r="A285" s="323">
        <f t="shared" si="31"/>
        <v>2029</v>
      </c>
      <c r="B285" s="323">
        <f t="shared" si="32"/>
        <v>12</v>
      </c>
      <c r="C285" s="329">
        <v>60.375542594907806</v>
      </c>
      <c r="D285" s="329">
        <v>64.984895742185898</v>
      </c>
      <c r="E285" s="330">
        <v>21.881956663107335</v>
      </c>
      <c r="F285" s="329">
        <v>346.75070812885451</v>
      </c>
      <c r="G285" s="329">
        <v>0</v>
      </c>
      <c r="H285" s="318">
        <f t="shared" si="33"/>
        <v>1.0354898641889916</v>
      </c>
      <c r="I285" s="328">
        <v>5093278.9051436903</v>
      </c>
      <c r="J285" s="328">
        <f t="shared" si="34"/>
        <v>5274038.6817638958</v>
      </c>
      <c r="K285" s="327">
        <f t="shared" si="29"/>
        <v>5274038.6817638958</v>
      </c>
      <c r="R285" s="61">
        <f t="shared" si="35"/>
        <v>1.0354898641889916</v>
      </c>
      <c r="S285" s="326">
        <v>1.03548986418899</v>
      </c>
      <c r="T285" s="325">
        <f t="shared" si="36"/>
        <v>0</v>
      </c>
      <c r="U285" s="118">
        <f t="shared" si="30"/>
        <v>0</v>
      </c>
    </row>
    <row r="286" spans="1:21" s="324" customFormat="1" x14ac:dyDescent="0.2">
      <c r="A286" s="323">
        <f t="shared" si="31"/>
        <v>2030</v>
      </c>
      <c r="B286" s="323">
        <f t="shared" si="32"/>
        <v>1</v>
      </c>
      <c r="C286" s="329">
        <v>34.373317995833112</v>
      </c>
      <c r="D286" s="329">
        <v>107.22973635615668</v>
      </c>
      <c r="E286" s="330">
        <v>21.92151064707846</v>
      </c>
      <c r="F286" s="329">
        <v>347.15675812885451</v>
      </c>
      <c r="G286" s="329">
        <v>-2.2204460492503101E-16</v>
      </c>
      <c r="H286" s="318">
        <f t="shared" si="33"/>
        <v>1.0505159837867297</v>
      </c>
      <c r="I286" s="328">
        <v>5097912.6450875159</v>
      </c>
      <c r="J286" s="328">
        <f t="shared" si="34"/>
        <v>5355438.7176129213</v>
      </c>
      <c r="K286" s="327">
        <f t="shared" si="29"/>
        <v>5355438.7176129213</v>
      </c>
      <c r="R286" s="61">
        <f t="shared" si="35"/>
        <v>1.0505159837867297</v>
      </c>
      <c r="S286" s="326">
        <v>1.0505159837867299</v>
      </c>
      <c r="T286" s="325">
        <f t="shared" si="36"/>
        <v>0</v>
      </c>
      <c r="U286" s="118">
        <f t="shared" si="30"/>
        <v>0</v>
      </c>
    </row>
    <row r="287" spans="1:21" s="324" customFormat="1" x14ac:dyDescent="0.2">
      <c r="A287" s="323">
        <f t="shared" si="31"/>
        <v>2030</v>
      </c>
      <c r="B287" s="323">
        <f t="shared" si="32"/>
        <v>2</v>
      </c>
      <c r="C287" s="329">
        <v>30.577507144459183</v>
      </c>
      <c r="D287" s="329">
        <v>58.93328680476386</v>
      </c>
      <c r="E287" s="330">
        <v>21.972931928257914</v>
      </c>
      <c r="F287" s="329">
        <v>347.54046244391708</v>
      </c>
      <c r="G287" s="329">
        <v>1.11022302462516E-16</v>
      </c>
      <c r="H287" s="318">
        <f t="shared" si="33"/>
        <v>0.9674454845289796</v>
      </c>
      <c r="I287" s="328">
        <v>5102375.5321698589</v>
      </c>
      <c r="J287" s="328">
        <f t="shared" si="34"/>
        <v>4936270.1689688796</v>
      </c>
      <c r="K287" s="327">
        <f t="shared" si="29"/>
        <v>4936270.1689688796</v>
      </c>
      <c r="R287" s="61">
        <f t="shared" si="35"/>
        <v>0.9674454845289796</v>
      </c>
      <c r="S287" s="326">
        <v>0.96744548452898005</v>
      </c>
      <c r="T287" s="325">
        <f t="shared" si="36"/>
        <v>0</v>
      </c>
      <c r="U287" s="118">
        <f t="shared" si="30"/>
        <v>0</v>
      </c>
    </row>
    <row r="288" spans="1:21" s="324" customFormat="1" x14ac:dyDescent="0.2">
      <c r="A288" s="323">
        <f t="shared" si="31"/>
        <v>2030</v>
      </c>
      <c r="B288" s="323">
        <f t="shared" si="32"/>
        <v>3</v>
      </c>
      <c r="C288" s="329">
        <v>49.812227510254139</v>
      </c>
      <c r="D288" s="329">
        <v>29.231033597261238</v>
      </c>
      <c r="E288" s="330">
        <v>22.021486792265549</v>
      </c>
      <c r="F288" s="329">
        <v>347.89954475545261</v>
      </c>
      <c r="G288" s="329">
        <v>0</v>
      </c>
      <c r="H288" s="318">
        <f t="shared" si="33"/>
        <v>0.95983631672817138</v>
      </c>
      <c r="I288" s="328">
        <v>5106823.1563523598</v>
      </c>
      <c r="J288" s="328">
        <f t="shared" si="34"/>
        <v>4901714.3285753839</v>
      </c>
      <c r="K288" s="327">
        <f t="shared" si="29"/>
        <v>4901714.3285753839</v>
      </c>
      <c r="R288" s="61">
        <f t="shared" si="35"/>
        <v>0.95983631672817138</v>
      </c>
      <c r="S288" s="326">
        <v>0.95983631672817105</v>
      </c>
      <c r="T288" s="325">
        <f t="shared" si="36"/>
        <v>0</v>
      </c>
      <c r="U288" s="118">
        <f t="shared" si="30"/>
        <v>0</v>
      </c>
    </row>
    <row r="289" spans="1:21" s="324" customFormat="1" x14ac:dyDescent="0.2">
      <c r="A289" s="323">
        <f t="shared" si="31"/>
        <v>2030</v>
      </c>
      <c r="B289" s="323">
        <f t="shared" si="32"/>
        <v>4</v>
      </c>
      <c r="C289" s="329">
        <v>89.308099646411279</v>
      </c>
      <c r="D289" s="329">
        <v>0</v>
      </c>
      <c r="E289" s="330">
        <v>22.072275920719377</v>
      </c>
      <c r="F289" s="329">
        <v>348.23144475545269</v>
      </c>
      <c r="G289" s="329">
        <v>1.11022302462516E-16</v>
      </c>
      <c r="H289" s="318">
        <f t="shared" si="33"/>
        <v>0.99363902416219119</v>
      </c>
      <c r="I289" s="328">
        <v>5111214.8671025755</v>
      </c>
      <c r="J289" s="328">
        <f t="shared" si="34"/>
        <v>5078702.5528310873</v>
      </c>
      <c r="K289" s="327">
        <f t="shared" si="29"/>
        <v>5078702.5528310873</v>
      </c>
      <c r="R289" s="61">
        <f t="shared" si="35"/>
        <v>0.99363902416219119</v>
      </c>
      <c r="S289" s="326">
        <v>0.99363902416219096</v>
      </c>
      <c r="T289" s="325">
        <f t="shared" si="36"/>
        <v>0</v>
      </c>
      <c r="U289" s="118">
        <f t="shared" si="30"/>
        <v>0</v>
      </c>
    </row>
    <row r="290" spans="1:21" s="324" customFormat="1" x14ac:dyDescent="0.2">
      <c r="A290" s="323">
        <f t="shared" si="31"/>
        <v>2030</v>
      </c>
      <c r="B290" s="323">
        <f t="shared" si="32"/>
        <v>5</v>
      </c>
      <c r="C290" s="329">
        <v>161.25634355949703</v>
      </c>
      <c r="D290" s="329">
        <v>0</v>
      </c>
      <c r="E290" s="330">
        <v>22.109181652634543</v>
      </c>
      <c r="F290" s="329">
        <v>348.5412461680985</v>
      </c>
      <c r="G290" s="329">
        <v>2.2204460492503101E-16</v>
      </c>
      <c r="H290" s="318">
        <f t="shared" si="33"/>
        <v>1.1383730296815022</v>
      </c>
      <c r="I290" s="328">
        <v>5115418.2001489801</v>
      </c>
      <c r="J290" s="328">
        <f t="shared" si="34"/>
        <v>5823254.1145914914</v>
      </c>
      <c r="K290" s="327">
        <f t="shared" si="29"/>
        <v>5823254.1145914914</v>
      </c>
      <c r="R290" s="61">
        <f t="shared" si="35"/>
        <v>1.1383730296815022</v>
      </c>
      <c r="S290" s="326">
        <v>1.1383730296815</v>
      </c>
      <c r="T290" s="325">
        <f t="shared" si="36"/>
        <v>-2.2204460492503131E-15</v>
      </c>
      <c r="U290" s="118">
        <f t="shared" si="30"/>
        <v>-1.9505434434541735E-15</v>
      </c>
    </row>
    <row r="291" spans="1:21" s="324" customFormat="1" x14ac:dyDescent="0.2">
      <c r="A291" s="323">
        <f t="shared" si="31"/>
        <v>2030</v>
      </c>
      <c r="B291" s="323">
        <f t="shared" si="32"/>
        <v>6</v>
      </c>
      <c r="C291" s="329">
        <v>240.07100567962016</v>
      </c>
      <c r="D291" s="329">
        <v>0</v>
      </c>
      <c r="E291" s="330">
        <v>22.136242451019207</v>
      </c>
      <c r="F291" s="329">
        <v>348.83350843898643</v>
      </c>
      <c r="G291" s="329">
        <v>2.2204460492503101E-16</v>
      </c>
      <c r="H291" s="318">
        <f t="shared" si="33"/>
        <v>1.2967048125357417</v>
      </c>
      <c r="I291" s="328">
        <v>5119532.1739236442</v>
      </c>
      <c r="J291" s="328">
        <f t="shared" si="34"/>
        <v>6638522.0078583574</v>
      </c>
      <c r="K291" s="327">
        <f t="shared" si="29"/>
        <v>6638522.0078583574</v>
      </c>
      <c r="R291" s="61">
        <f t="shared" si="35"/>
        <v>1.2967048125357417</v>
      </c>
      <c r="S291" s="326">
        <v>1.2967048125357401</v>
      </c>
      <c r="T291" s="325">
        <f t="shared" si="36"/>
        <v>0</v>
      </c>
      <c r="U291" s="118">
        <f t="shared" si="30"/>
        <v>0</v>
      </c>
    </row>
    <row r="292" spans="1:21" s="324" customFormat="1" x14ac:dyDescent="0.2">
      <c r="A292" s="323">
        <f t="shared" si="31"/>
        <v>2030</v>
      </c>
      <c r="B292" s="323">
        <f t="shared" si="32"/>
        <v>7</v>
      </c>
      <c r="C292" s="329">
        <v>296.99120939501734</v>
      </c>
      <c r="D292" s="329">
        <v>0</v>
      </c>
      <c r="E292" s="330">
        <v>22.153604044244268</v>
      </c>
      <c r="F292" s="329">
        <v>349.1139751056532</v>
      </c>
      <c r="G292" s="329">
        <v>-2.2204460492503101E-16</v>
      </c>
      <c r="H292" s="318">
        <f t="shared" si="33"/>
        <v>1.4109800490768178</v>
      </c>
      <c r="I292" s="328">
        <v>5123668.1197678</v>
      </c>
      <c r="J292" s="328">
        <f t="shared" si="34"/>
        <v>7229393.4950832976</v>
      </c>
      <c r="K292" s="327">
        <f t="shared" si="29"/>
        <v>7229393.4950832976</v>
      </c>
      <c r="R292" s="61">
        <f t="shared" si="35"/>
        <v>1.4109800490768178</v>
      </c>
      <c r="S292" s="326">
        <v>1.4109800490768201</v>
      </c>
      <c r="T292" s="325">
        <f t="shared" si="36"/>
        <v>2.2204460492503131E-15</v>
      </c>
      <c r="U292" s="118">
        <f t="shared" si="30"/>
        <v>1.5736906065419653E-15</v>
      </c>
    </row>
    <row r="293" spans="1:21" s="324" customFormat="1" x14ac:dyDescent="0.2">
      <c r="A293" s="323">
        <f t="shared" si="31"/>
        <v>2030</v>
      </c>
      <c r="B293" s="323">
        <f t="shared" si="32"/>
        <v>8</v>
      </c>
      <c r="C293" s="329">
        <v>324.38677238308009</v>
      </c>
      <c r="D293" s="329">
        <v>0</v>
      </c>
      <c r="E293" s="330">
        <v>22.167562656015733</v>
      </c>
      <c r="F293" s="329">
        <v>349.38756701457322</v>
      </c>
      <c r="G293" s="329">
        <v>2.2204460492503101E-16</v>
      </c>
      <c r="H293" s="318">
        <f t="shared" si="33"/>
        <v>1.466012897650266</v>
      </c>
      <c r="I293" s="328">
        <v>5128045.4219887517</v>
      </c>
      <c r="J293" s="328">
        <f t="shared" si="34"/>
        <v>7517780.7283719108</v>
      </c>
      <c r="K293" s="327">
        <f t="shared" ref="K293:K356" si="37">J293*(1+$M$103)</f>
        <v>7517780.7283719108</v>
      </c>
      <c r="R293" s="61">
        <f t="shared" si="35"/>
        <v>1.466012897650266</v>
      </c>
      <c r="S293" s="326">
        <v>1.46601289765027</v>
      </c>
      <c r="T293" s="325">
        <f t="shared" si="36"/>
        <v>3.9968028886505635E-15</v>
      </c>
      <c r="U293" s="118">
        <f t="shared" si="30"/>
        <v>2.7263081348442783E-15</v>
      </c>
    </row>
    <row r="294" spans="1:21" s="324" customFormat="1" x14ac:dyDescent="0.2">
      <c r="A294" s="323">
        <f t="shared" si="31"/>
        <v>2030</v>
      </c>
      <c r="B294" s="323">
        <f t="shared" si="32"/>
        <v>9</v>
      </c>
      <c r="C294" s="329">
        <v>302.16545592318028</v>
      </c>
      <c r="D294" s="329">
        <v>0</v>
      </c>
      <c r="E294" s="330">
        <v>22.183554950030572</v>
      </c>
      <c r="F294" s="329">
        <v>349.65928659347475</v>
      </c>
      <c r="G294" s="329">
        <v>-2.2204460492503101E-16</v>
      </c>
      <c r="H294" s="318">
        <f t="shared" si="33"/>
        <v>1.421620711217972</v>
      </c>
      <c r="I294" s="328">
        <v>5132471.2735333992</v>
      </c>
      <c r="J294" s="328">
        <f t="shared" si="34"/>
        <v>7296427.4621863617</v>
      </c>
      <c r="K294" s="327">
        <f t="shared" si="37"/>
        <v>7296427.4621863617</v>
      </c>
      <c r="R294" s="61">
        <f t="shared" si="35"/>
        <v>1.421620711217972</v>
      </c>
      <c r="S294" s="326">
        <v>1.42162071121797</v>
      </c>
      <c r="T294" s="325">
        <f t="shared" si="36"/>
        <v>-1.9984014443252818E-15</v>
      </c>
      <c r="U294" s="118">
        <f t="shared" si="30"/>
        <v>-1.4057205473695979E-15</v>
      </c>
    </row>
    <row r="295" spans="1:21" s="324" customFormat="1" x14ac:dyDescent="0.2">
      <c r="A295" s="323">
        <f t="shared" si="31"/>
        <v>2030</v>
      </c>
      <c r="B295" s="323">
        <f t="shared" si="32"/>
        <v>10</v>
      </c>
      <c r="C295" s="329">
        <v>238.38346436491491</v>
      </c>
      <c r="D295" s="329">
        <v>0</v>
      </c>
      <c r="E295" s="330">
        <v>22.207376714787589</v>
      </c>
      <c r="F295" s="329">
        <v>349.93349492680812</v>
      </c>
      <c r="G295" s="329">
        <v>0</v>
      </c>
      <c r="H295" s="318">
        <f t="shared" si="33"/>
        <v>1.2940539879879431</v>
      </c>
      <c r="I295" s="328">
        <v>5136965.0740646021</v>
      </c>
      <c r="J295" s="328">
        <f t="shared" si="34"/>
        <v>6647510.1402480779</v>
      </c>
      <c r="K295" s="327">
        <f t="shared" si="37"/>
        <v>6647510.1402480779</v>
      </c>
      <c r="R295" s="61">
        <f t="shared" si="35"/>
        <v>1.2940539879879431</v>
      </c>
      <c r="S295" s="326">
        <v>1.29405398798794</v>
      </c>
      <c r="T295" s="325">
        <f t="shared" si="36"/>
        <v>-3.1086244689504383E-15</v>
      </c>
      <c r="U295" s="118">
        <f t="shared" si="30"/>
        <v>-2.4022370765101412E-15</v>
      </c>
    </row>
    <row r="296" spans="1:21" s="324" customFormat="1" x14ac:dyDescent="0.2">
      <c r="A296" s="323">
        <f t="shared" si="31"/>
        <v>2030</v>
      </c>
      <c r="B296" s="323">
        <f t="shared" si="32"/>
        <v>11</v>
      </c>
      <c r="C296" s="329">
        <v>138.50383742961151</v>
      </c>
      <c r="D296" s="329">
        <v>0</v>
      </c>
      <c r="E296" s="330">
        <v>22.246732590563408</v>
      </c>
      <c r="F296" s="329">
        <v>350.21427787635042</v>
      </c>
      <c r="G296" s="329">
        <v>2.2204460492503101E-16</v>
      </c>
      <c r="H296" s="318">
        <f t="shared" si="33"/>
        <v>1.0943990594399988</v>
      </c>
      <c r="I296" s="328">
        <v>5141470.5647099987</v>
      </c>
      <c r="J296" s="328">
        <f t="shared" si="34"/>
        <v>5626820.5501570618</v>
      </c>
      <c r="K296" s="327">
        <f t="shared" si="37"/>
        <v>5626820.5501570618</v>
      </c>
      <c r="R296" s="61">
        <f t="shared" si="35"/>
        <v>1.0943990594399988</v>
      </c>
      <c r="S296" s="326">
        <v>1.0943990594399999</v>
      </c>
      <c r="T296" s="325">
        <f t="shared" si="36"/>
        <v>0</v>
      </c>
      <c r="U296" s="118">
        <f t="shared" si="30"/>
        <v>0</v>
      </c>
    </row>
    <row r="297" spans="1:21" s="324" customFormat="1" x14ac:dyDescent="0.2">
      <c r="A297" s="323">
        <f t="shared" si="31"/>
        <v>2030</v>
      </c>
      <c r="B297" s="323">
        <f t="shared" si="32"/>
        <v>12</v>
      </c>
      <c r="C297" s="329">
        <v>60.375542594907806</v>
      </c>
      <c r="D297" s="329">
        <v>64.984895742185898</v>
      </c>
      <c r="E297" s="330">
        <v>22.29383433246727</v>
      </c>
      <c r="F297" s="329">
        <v>350.5050111066389</v>
      </c>
      <c r="G297" s="329">
        <v>-2.2204460492503101E-16</v>
      </c>
      <c r="H297" s="318">
        <f t="shared" si="33"/>
        <v>1.0409970001762194</v>
      </c>
      <c r="I297" s="328">
        <v>5145986.130068928</v>
      </c>
      <c r="J297" s="328">
        <f t="shared" si="34"/>
        <v>5356956.1243501864</v>
      </c>
      <c r="K297" s="327">
        <f t="shared" si="37"/>
        <v>5356956.1243501864</v>
      </c>
      <c r="R297" s="61">
        <f t="shared" si="35"/>
        <v>1.0409970001762194</v>
      </c>
      <c r="S297" s="326">
        <v>1.0409970001762201</v>
      </c>
      <c r="T297" s="325">
        <f t="shared" si="36"/>
        <v>0</v>
      </c>
      <c r="U297" s="118">
        <f t="shared" si="30"/>
        <v>0</v>
      </c>
    </row>
    <row r="298" spans="1:21" s="324" customFormat="1" x14ac:dyDescent="0.2">
      <c r="A298" s="323">
        <f t="shared" si="31"/>
        <v>2031</v>
      </c>
      <c r="B298" s="323">
        <f t="shared" si="32"/>
        <v>1</v>
      </c>
      <c r="C298" s="329">
        <v>34.373317995833112</v>
      </c>
      <c r="D298" s="329">
        <v>107.22973635615668</v>
      </c>
      <c r="E298" s="330">
        <v>22.346574436193769</v>
      </c>
      <c r="F298" s="329">
        <v>350.80946943997213</v>
      </c>
      <c r="G298" s="329">
        <v>-2.2204460492503101E-16</v>
      </c>
      <c r="H298" s="318">
        <f t="shared" si="33"/>
        <v>1.0563070312587237</v>
      </c>
      <c r="I298" s="328">
        <v>5150426.2914073057</v>
      </c>
      <c r="J298" s="328">
        <f t="shared" si="34"/>
        <v>5440431.5055933297</v>
      </c>
      <c r="K298" s="327">
        <f t="shared" si="37"/>
        <v>5440431.5055933297</v>
      </c>
      <c r="R298" s="61">
        <f t="shared" si="35"/>
        <v>1.0563070312587237</v>
      </c>
      <c r="S298" s="326">
        <v>1.0563070312587199</v>
      </c>
      <c r="T298" s="325">
        <f t="shared" si="36"/>
        <v>-3.7747582837255322E-15</v>
      </c>
      <c r="U298" s="118">
        <f t="shared" si="30"/>
        <v>-3.5735427030410308E-15</v>
      </c>
    </row>
    <row r="299" spans="1:21" s="324" customFormat="1" x14ac:dyDescent="0.2">
      <c r="A299" s="323">
        <f t="shared" si="31"/>
        <v>2031</v>
      </c>
      <c r="B299" s="323">
        <f t="shared" si="32"/>
        <v>2</v>
      </c>
      <c r="C299" s="329">
        <v>30.577507144459183</v>
      </c>
      <c r="D299" s="329">
        <v>58.93328680476386</v>
      </c>
      <c r="E299" s="330">
        <v>22.397240203228773</v>
      </c>
      <c r="F299" s="329">
        <v>351.13069173157101</v>
      </c>
      <c r="G299" s="329">
        <v>1.11022302462516E-16</v>
      </c>
      <c r="H299" s="318">
        <f t="shared" si="33"/>
        <v>0.97325340324114462</v>
      </c>
      <c r="I299" s="328">
        <v>5154758.6512757409</v>
      </c>
      <c r="J299" s="328">
        <f t="shared" si="34"/>
        <v>5016886.4002408478</v>
      </c>
      <c r="K299" s="327">
        <f t="shared" si="37"/>
        <v>5016886.4002408478</v>
      </c>
      <c r="R299" s="61">
        <f t="shared" si="35"/>
        <v>0.97325340324114462</v>
      </c>
      <c r="S299" s="326">
        <v>0.97325340324114495</v>
      </c>
      <c r="T299" s="325">
        <f t="shared" si="36"/>
        <v>0</v>
      </c>
      <c r="U299" s="118">
        <f t="shared" si="30"/>
        <v>0</v>
      </c>
    </row>
    <row r="300" spans="1:21" s="324" customFormat="1" x14ac:dyDescent="0.2">
      <c r="A300" s="323">
        <f t="shared" si="31"/>
        <v>2031</v>
      </c>
      <c r="B300" s="323">
        <f t="shared" si="32"/>
        <v>3</v>
      </c>
      <c r="C300" s="329">
        <v>49.812227510254139</v>
      </c>
      <c r="D300" s="329">
        <v>29.231033597261238</v>
      </c>
      <c r="E300" s="330">
        <v>22.438050591236934</v>
      </c>
      <c r="F300" s="329">
        <v>351.46864776783855</v>
      </c>
      <c r="G300" s="329">
        <v>-1.11022302462516E-16</v>
      </c>
      <c r="H300" s="318">
        <f t="shared" si="33"/>
        <v>0.96551668661368906</v>
      </c>
      <c r="I300" s="328">
        <v>5159102.1471515037</v>
      </c>
      <c r="J300" s="328">
        <f t="shared" si="34"/>
        <v>4981199.2110192887</v>
      </c>
      <c r="K300" s="327">
        <f t="shared" si="37"/>
        <v>4981199.2110192887</v>
      </c>
      <c r="R300" s="61">
        <f t="shared" si="35"/>
        <v>0.96551668661368906</v>
      </c>
      <c r="S300" s="326">
        <v>0.96551668661368895</v>
      </c>
      <c r="T300" s="325">
        <f t="shared" si="36"/>
        <v>0</v>
      </c>
      <c r="U300" s="118">
        <f t="shared" si="30"/>
        <v>0</v>
      </c>
    </row>
    <row r="301" spans="1:21" s="324" customFormat="1" x14ac:dyDescent="0.2">
      <c r="A301" s="323">
        <f t="shared" si="31"/>
        <v>2031</v>
      </c>
      <c r="B301" s="323">
        <f t="shared" si="32"/>
        <v>4</v>
      </c>
      <c r="C301" s="329">
        <v>89.308099646411279</v>
      </c>
      <c r="D301" s="329">
        <v>0</v>
      </c>
      <c r="E301" s="330">
        <v>22.481144289765709</v>
      </c>
      <c r="F301" s="329">
        <v>351.82558110117185</v>
      </c>
      <c r="G301" s="329">
        <v>1.11022302462516E-16</v>
      </c>
      <c r="H301" s="318">
        <f t="shared" si="33"/>
        <v>0.99917032278748241</v>
      </c>
      <c r="I301" s="328">
        <v>5163387.2258855291</v>
      </c>
      <c r="J301" s="328">
        <f t="shared" si="34"/>
        <v>5159103.2811648073</v>
      </c>
      <c r="K301" s="327">
        <f t="shared" si="37"/>
        <v>5159103.2811648073</v>
      </c>
      <c r="R301" s="61">
        <f t="shared" si="35"/>
        <v>0.99917032278748241</v>
      </c>
      <c r="S301" s="326">
        <v>0.99917032278748197</v>
      </c>
      <c r="T301" s="325">
        <f t="shared" si="36"/>
        <v>0</v>
      </c>
      <c r="U301" s="118">
        <f t="shared" si="30"/>
        <v>0</v>
      </c>
    </row>
    <row r="302" spans="1:21" s="324" customFormat="1" x14ac:dyDescent="0.2">
      <c r="A302" s="323">
        <f t="shared" si="31"/>
        <v>2031</v>
      </c>
      <c r="B302" s="323">
        <f t="shared" si="32"/>
        <v>5</v>
      </c>
      <c r="C302" s="329">
        <v>161.25634355949703</v>
      </c>
      <c r="D302" s="329">
        <v>0</v>
      </c>
      <c r="E302" s="330">
        <v>22.518107418997648</v>
      </c>
      <c r="F302" s="329">
        <v>352.20025373085656</v>
      </c>
      <c r="G302" s="329">
        <v>2.2204460492503101E-16</v>
      </c>
      <c r="H302" s="318">
        <f t="shared" si="33"/>
        <v>1.1438738762136702</v>
      </c>
      <c r="I302" s="328">
        <v>5167477.3835787838</v>
      </c>
      <c r="J302" s="328">
        <f t="shared" si="34"/>
        <v>5910942.3850007383</v>
      </c>
      <c r="K302" s="327">
        <f t="shared" si="37"/>
        <v>5910942.3850007383</v>
      </c>
      <c r="R302" s="61">
        <f t="shared" si="35"/>
        <v>1.1438738762136702</v>
      </c>
      <c r="S302" s="326">
        <v>1.14387387621367</v>
      </c>
      <c r="T302" s="325">
        <f t="shared" si="36"/>
        <v>0</v>
      </c>
      <c r="U302" s="118">
        <f t="shared" si="30"/>
        <v>0</v>
      </c>
    </row>
    <row r="303" spans="1:21" s="324" customFormat="1" x14ac:dyDescent="0.2">
      <c r="A303" s="323">
        <f t="shared" si="31"/>
        <v>2031</v>
      </c>
      <c r="B303" s="323">
        <f t="shared" si="32"/>
        <v>6</v>
      </c>
      <c r="C303" s="329">
        <v>240.07100567962016</v>
      </c>
      <c r="D303" s="329">
        <v>0</v>
      </c>
      <c r="E303" s="330">
        <v>22.551628716256975</v>
      </c>
      <c r="F303" s="329">
        <v>352.59240611793251</v>
      </c>
      <c r="G303" s="329">
        <v>4.4408920985006301E-16</v>
      </c>
      <c r="H303" s="318">
        <f t="shared" si="33"/>
        <v>1.3022721482869242</v>
      </c>
      <c r="I303" s="328">
        <v>5171446.3555123368</v>
      </c>
      <c r="J303" s="328">
        <f t="shared" si="34"/>
        <v>6734630.5551436357</v>
      </c>
      <c r="K303" s="327">
        <f t="shared" si="37"/>
        <v>6734630.5551436357</v>
      </c>
      <c r="R303" s="61">
        <f t="shared" si="35"/>
        <v>1.3022721482869242</v>
      </c>
      <c r="S303" s="326">
        <v>1.30227214828692</v>
      </c>
      <c r="T303" s="325">
        <f t="shared" si="36"/>
        <v>-4.2188474935755949E-15</v>
      </c>
      <c r="U303" s="118">
        <f t="shared" si="30"/>
        <v>-3.2396051003051072E-15</v>
      </c>
    </row>
    <row r="304" spans="1:21" s="324" customFormat="1" x14ac:dyDescent="0.2">
      <c r="A304" s="323">
        <f t="shared" si="31"/>
        <v>2031</v>
      </c>
      <c r="B304" s="323">
        <f t="shared" si="32"/>
        <v>7</v>
      </c>
      <c r="C304" s="329">
        <v>296.99120939501734</v>
      </c>
      <c r="D304" s="329">
        <v>0</v>
      </c>
      <c r="E304" s="330">
        <v>22.577913349638241</v>
      </c>
      <c r="F304" s="329">
        <v>353.00068945126583</v>
      </c>
      <c r="G304" s="329">
        <v>2.2204460492503101E-16</v>
      </c>
      <c r="H304" s="318">
        <f t="shared" si="33"/>
        <v>1.4166441413653621</v>
      </c>
      <c r="I304" s="328">
        <v>5175428.8803785704</v>
      </c>
      <c r="J304" s="328">
        <f t="shared" si="34"/>
        <v>7331741.0024413969</v>
      </c>
      <c r="K304" s="327">
        <f t="shared" si="37"/>
        <v>7331741.0024413969</v>
      </c>
      <c r="R304" s="61">
        <f t="shared" si="35"/>
        <v>1.4166441413653621</v>
      </c>
      <c r="S304" s="326">
        <v>1.4166441413653601</v>
      </c>
      <c r="T304" s="325">
        <f t="shared" si="36"/>
        <v>-1.9984014443252818E-15</v>
      </c>
      <c r="U304" s="118">
        <f t="shared" si="30"/>
        <v>-1.4106587434154245E-15</v>
      </c>
    </row>
    <row r="305" spans="1:21" s="324" customFormat="1" x14ac:dyDescent="0.2">
      <c r="A305" s="323">
        <f t="shared" si="31"/>
        <v>2031</v>
      </c>
      <c r="B305" s="323">
        <f t="shared" si="32"/>
        <v>8</v>
      </c>
      <c r="C305" s="329">
        <v>324.38677238308009</v>
      </c>
      <c r="D305" s="329">
        <v>0</v>
      </c>
      <c r="E305" s="330">
        <v>22.601140809109069</v>
      </c>
      <c r="F305" s="329">
        <v>353.42448247298313</v>
      </c>
      <c r="G305" s="329">
        <v>2.2204460492503101E-16</v>
      </c>
      <c r="H305" s="318">
        <f t="shared" si="33"/>
        <v>1.4717690392865515</v>
      </c>
      <c r="I305" s="328">
        <v>5179655.9955248544</v>
      </c>
      <c r="J305" s="328">
        <f t="shared" si="34"/>
        <v>7623257.3283684412</v>
      </c>
      <c r="K305" s="327">
        <f t="shared" si="37"/>
        <v>7623257.3283684412</v>
      </c>
      <c r="R305" s="61">
        <f t="shared" si="35"/>
        <v>1.4717690392865515</v>
      </c>
      <c r="S305" s="326">
        <v>1.4717690392865499</v>
      </c>
      <c r="T305" s="325">
        <f t="shared" si="36"/>
        <v>0</v>
      </c>
      <c r="U305" s="118">
        <f t="shared" si="30"/>
        <v>0</v>
      </c>
    </row>
    <row r="306" spans="1:21" s="324" customFormat="1" x14ac:dyDescent="0.2">
      <c r="A306" s="323">
        <f t="shared" si="31"/>
        <v>2031</v>
      </c>
      <c r="B306" s="323">
        <f t="shared" si="32"/>
        <v>9</v>
      </c>
      <c r="C306" s="329">
        <v>302.16545592318028</v>
      </c>
      <c r="D306" s="329">
        <v>0</v>
      </c>
      <c r="E306" s="330">
        <v>22.627780065578431</v>
      </c>
      <c r="F306" s="329">
        <v>353.86071434113023</v>
      </c>
      <c r="G306" s="329">
        <v>0</v>
      </c>
      <c r="H306" s="318">
        <f t="shared" si="33"/>
        <v>1.427486479889867</v>
      </c>
      <c r="I306" s="328">
        <v>5183930.2939760722</v>
      </c>
      <c r="J306" s="328">
        <f t="shared" si="34"/>
        <v>7399990.4073423464</v>
      </c>
      <c r="K306" s="327">
        <f t="shared" si="37"/>
        <v>7399990.4073423464</v>
      </c>
      <c r="R306" s="61">
        <f t="shared" si="35"/>
        <v>1.427486479889867</v>
      </c>
      <c r="S306" s="326">
        <v>1.4274864798898701</v>
      </c>
      <c r="T306" s="325">
        <f t="shared" si="36"/>
        <v>3.1086244689504383E-15</v>
      </c>
      <c r="U306" s="118">
        <f t="shared" si="30"/>
        <v>2.177691006355638E-15</v>
      </c>
    </row>
    <row r="307" spans="1:21" s="324" customFormat="1" x14ac:dyDescent="0.2">
      <c r="A307" s="323">
        <f t="shared" si="31"/>
        <v>2031</v>
      </c>
      <c r="B307" s="323">
        <f t="shared" si="32"/>
        <v>10</v>
      </c>
      <c r="C307" s="329">
        <v>238.38346436491491</v>
      </c>
      <c r="D307" s="329">
        <v>0</v>
      </c>
      <c r="E307" s="330">
        <v>22.665418018324047</v>
      </c>
      <c r="F307" s="329">
        <v>354.3039060077968</v>
      </c>
      <c r="G307" s="329">
        <v>0</v>
      </c>
      <c r="H307" s="318">
        <f t="shared" si="33"/>
        <v>1.300083604987414</v>
      </c>
      <c r="I307" s="328">
        <v>5188260.485490093</v>
      </c>
      <c r="J307" s="328">
        <f t="shared" si="34"/>
        <v>6745172.3955897111</v>
      </c>
      <c r="K307" s="327">
        <f t="shared" si="37"/>
        <v>6745172.3955897111</v>
      </c>
      <c r="R307" s="61">
        <f t="shared" si="35"/>
        <v>1.300083604987414</v>
      </c>
      <c r="S307" s="326">
        <v>1.30008360498741</v>
      </c>
      <c r="T307" s="325">
        <f t="shared" si="36"/>
        <v>-3.9968028886505635E-15</v>
      </c>
      <c r="U307" s="118">
        <f t="shared" si="30"/>
        <v>-3.074266049750907E-15</v>
      </c>
    </row>
    <row r="308" spans="1:21" s="324" customFormat="1" x14ac:dyDescent="0.2">
      <c r="A308" s="323">
        <f t="shared" si="31"/>
        <v>2031</v>
      </c>
      <c r="B308" s="323">
        <f t="shared" si="32"/>
        <v>11</v>
      </c>
      <c r="C308" s="329">
        <v>138.50383742961151</v>
      </c>
      <c r="D308" s="329">
        <v>0</v>
      </c>
      <c r="E308" s="330">
        <v>22.723720790807313</v>
      </c>
      <c r="F308" s="329">
        <v>354.74806658135435</v>
      </c>
      <c r="G308" s="329">
        <v>0</v>
      </c>
      <c r="H308" s="318">
        <f t="shared" si="33"/>
        <v>1.1006865359250393</v>
      </c>
      <c r="I308" s="328">
        <v>5192577.5362935904</v>
      </c>
      <c r="J308" s="328">
        <f t="shared" si="34"/>
        <v>5715400.1809451673</v>
      </c>
      <c r="K308" s="327">
        <f t="shared" si="37"/>
        <v>5715400.1809451673</v>
      </c>
      <c r="R308" s="61">
        <f t="shared" si="35"/>
        <v>1.1006865359250393</v>
      </c>
      <c r="S308" s="326">
        <v>1.10068653592504</v>
      </c>
      <c r="T308" s="325">
        <f t="shared" si="36"/>
        <v>0</v>
      </c>
      <c r="U308" s="118">
        <f t="shared" ref="U308:U371" si="38">T308/S308</f>
        <v>0</v>
      </c>
    </row>
    <row r="309" spans="1:21" s="324" customFormat="1" x14ac:dyDescent="0.2">
      <c r="A309" s="323">
        <f t="shared" si="31"/>
        <v>2031</v>
      </c>
      <c r="B309" s="323">
        <f t="shared" si="32"/>
        <v>12</v>
      </c>
      <c r="C309" s="329">
        <v>60.375542594907806</v>
      </c>
      <c r="D309" s="329">
        <v>64.984895742185898</v>
      </c>
      <c r="E309" s="330">
        <v>22.790158861739751</v>
      </c>
      <c r="F309" s="329">
        <v>355.1908662531398</v>
      </c>
      <c r="G309" s="329">
        <v>0</v>
      </c>
      <c r="H309" s="318">
        <f t="shared" si="33"/>
        <v>1.0475547531854368</v>
      </c>
      <c r="I309" s="328">
        <v>5196907.879363901</v>
      </c>
      <c r="J309" s="328">
        <f t="shared" si="34"/>
        <v>5444045.5508945026</v>
      </c>
      <c r="K309" s="327">
        <f t="shared" si="37"/>
        <v>5444045.5508945026</v>
      </c>
      <c r="R309" s="61">
        <f t="shared" si="35"/>
        <v>1.0475547531854368</v>
      </c>
      <c r="S309" s="326">
        <v>1.0475547531854399</v>
      </c>
      <c r="T309" s="325">
        <f t="shared" si="36"/>
        <v>3.1086244689504383E-15</v>
      </c>
      <c r="U309" s="118">
        <f t="shared" si="38"/>
        <v>2.9675054783510149E-15</v>
      </c>
    </row>
    <row r="310" spans="1:21" s="324" customFormat="1" x14ac:dyDescent="0.2">
      <c r="A310" s="323">
        <f t="shared" si="31"/>
        <v>2032</v>
      </c>
      <c r="B310" s="323">
        <f t="shared" si="32"/>
        <v>1</v>
      </c>
      <c r="C310" s="329">
        <v>34.373317995833112</v>
      </c>
      <c r="D310" s="329">
        <v>107.22973635615668</v>
      </c>
      <c r="E310" s="330">
        <v>22.859020073691081</v>
      </c>
      <c r="F310" s="329">
        <v>355.63495791980648</v>
      </c>
      <c r="G310" s="329">
        <v>0</v>
      </c>
      <c r="H310" s="318">
        <f t="shared" si="33"/>
        <v>1.063083884030096</v>
      </c>
      <c r="I310" s="328">
        <v>5201182.7708076863</v>
      </c>
      <c r="J310" s="328">
        <f t="shared" si="34"/>
        <v>5529293.5815406516</v>
      </c>
      <c r="K310" s="327">
        <f t="shared" si="37"/>
        <v>5529293.5815406516</v>
      </c>
      <c r="R310" s="61">
        <f t="shared" si="35"/>
        <v>1.063083884030096</v>
      </c>
      <c r="S310" s="326">
        <v>1.0630838840301</v>
      </c>
      <c r="T310" s="325">
        <f t="shared" si="36"/>
        <v>3.9968028886505635E-15</v>
      </c>
      <c r="U310" s="118">
        <f t="shared" si="38"/>
        <v>3.7596307767350173E-15</v>
      </c>
    </row>
    <row r="311" spans="1:21" s="324" customFormat="1" x14ac:dyDescent="0.2">
      <c r="A311" s="323">
        <f t="shared" si="31"/>
        <v>2032</v>
      </c>
      <c r="B311" s="323">
        <f t="shared" si="32"/>
        <v>2</v>
      </c>
      <c r="C311" s="329">
        <v>30.577507144459183</v>
      </c>
      <c r="D311" s="329">
        <v>58.93328680476386</v>
      </c>
      <c r="E311" s="330">
        <v>22.91831721681406</v>
      </c>
      <c r="F311" s="329">
        <v>356.08691625529946</v>
      </c>
      <c r="G311" s="329">
        <v>0</v>
      </c>
      <c r="H311" s="318">
        <f t="shared" si="33"/>
        <v>0.98012040654290966</v>
      </c>
      <c r="I311" s="328">
        <v>5205389.1364476923</v>
      </c>
      <c r="J311" s="328">
        <f t="shared" si="34"/>
        <v>5101908.1166291572</v>
      </c>
      <c r="K311" s="327">
        <f t="shared" si="37"/>
        <v>5101908.1166291572</v>
      </c>
      <c r="R311" s="61">
        <f t="shared" si="35"/>
        <v>0.98012040654290966</v>
      </c>
      <c r="S311" s="326">
        <v>0.98012040654290999</v>
      </c>
      <c r="T311" s="325">
        <f t="shared" si="36"/>
        <v>0</v>
      </c>
      <c r="U311" s="118">
        <f t="shared" si="38"/>
        <v>0</v>
      </c>
    </row>
    <row r="312" spans="1:21" s="324" customFormat="1" x14ac:dyDescent="0.2">
      <c r="A312" s="323">
        <f t="shared" si="31"/>
        <v>2032</v>
      </c>
      <c r="B312" s="323">
        <f t="shared" si="32"/>
        <v>3</v>
      </c>
      <c r="C312" s="329">
        <v>49.812227510254139</v>
      </c>
      <c r="D312" s="329">
        <v>29.231033597261238</v>
      </c>
      <c r="E312" s="330">
        <v>22.964243703513215</v>
      </c>
      <c r="F312" s="329">
        <v>356.55189610338925</v>
      </c>
      <c r="G312" s="329">
        <v>-1.11022302462516E-16</v>
      </c>
      <c r="H312" s="318">
        <f t="shared" si="33"/>
        <v>0.97241309365178474</v>
      </c>
      <c r="I312" s="328">
        <v>5209627.861914671</v>
      </c>
      <c r="J312" s="328">
        <f t="shared" si="34"/>
        <v>5065910.3459789781</v>
      </c>
      <c r="K312" s="327">
        <f t="shared" si="37"/>
        <v>5065910.3459789781</v>
      </c>
      <c r="R312" s="61">
        <f t="shared" si="35"/>
        <v>0.97241309365178474</v>
      </c>
      <c r="S312" s="326">
        <v>0.97241309365178497</v>
      </c>
      <c r="T312" s="325">
        <f t="shared" si="36"/>
        <v>0</v>
      </c>
      <c r="U312" s="118">
        <f t="shared" si="38"/>
        <v>0</v>
      </c>
    </row>
    <row r="313" spans="1:21" s="324" customFormat="1" x14ac:dyDescent="0.2">
      <c r="A313" s="323">
        <f t="shared" si="31"/>
        <v>2032</v>
      </c>
      <c r="B313" s="323">
        <f t="shared" si="32"/>
        <v>4</v>
      </c>
      <c r="C313" s="329">
        <v>89.308099646411279</v>
      </c>
      <c r="D313" s="329">
        <v>0</v>
      </c>
      <c r="E313" s="330">
        <v>23.008318610454133</v>
      </c>
      <c r="F313" s="329">
        <v>357.03244610338925</v>
      </c>
      <c r="G313" s="329">
        <v>-2.2204460492503101E-16</v>
      </c>
      <c r="H313" s="318">
        <f t="shared" si="33"/>
        <v>1.0060242138868394</v>
      </c>
      <c r="I313" s="328">
        <v>5213822.1900401907</v>
      </c>
      <c r="J313" s="328">
        <f t="shared" si="34"/>
        <v>5245231.3700809423</v>
      </c>
      <c r="K313" s="327">
        <f t="shared" si="37"/>
        <v>5245231.3700809423</v>
      </c>
      <c r="R313" s="61">
        <f t="shared" si="35"/>
        <v>1.0060242138868394</v>
      </c>
      <c r="S313" s="326">
        <v>1.00602421388684</v>
      </c>
      <c r="T313" s="325">
        <f t="shared" si="36"/>
        <v>0</v>
      </c>
      <c r="U313" s="118">
        <f t="shared" si="38"/>
        <v>0</v>
      </c>
    </row>
    <row r="314" spans="1:21" s="324" customFormat="1" x14ac:dyDescent="0.2">
      <c r="A314" s="323">
        <f t="shared" si="31"/>
        <v>2032</v>
      </c>
      <c r="B314" s="323">
        <f t="shared" si="32"/>
        <v>5</v>
      </c>
      <c r="C314" s="329">
        <v>161.25634355949703</v>
      </c>
      <c r="D314" s="329">
        <v>0</v>
      </c>
      <c r="E314" s="330">
        <v>23.04659699344128</v>
      </c>
      <c r="F314" s="329">
        <v>357.52846901677594</v>
      </c>
      <c r="G314" s="329">
        <v>2.2204460492503101E-16</v>
      </c>
      <c r="H314" s="318">
        <f t="shared" si="33"/>
        <v>1.150692294666249</v>
      </c>
      <c r="I314" s="328">
        <v>5217831.4841646897</v>
      </c>
      <c r="J314" s="328">
        <f t="shared" si="34"/>
        <v>6004118.4836952668</v>
      </c>
      <c r="K314" s="327">
        <f t="shared" si="37"/>
        <v>6004118.4836952668</v>
      </c>
      <c r="R314" s="61">
        <f t="shared" si="35"/>
        <v>1.150692294666249</v>
      </c>
      <c r="S314" s="326">
        <v>1.1506922946662499</v>
      </c>
      <c r="T314" s="325">
        <f t="shared" si="36"/>
        <v>0</v>
      </c>
      <c r="U314" s="118">
        <f t="shared" si="38"/>
        <v>0</v>
      </c>
    </row>
    <row r="315" spans="1:21" s="324" customFormat="1" x14ac:dyDescent="0.2">
      <c r="A315" s="323">
        <f t="shared" si="31"/>
        <v>2032</v>
      </c>
      <c r="B315" s="323">
        <f t="shared" si="32"/>
        <v>6</v>
      </c>
      <c r="C315" s="329">
        <v>240.07100567962016</v>
      </c>
      <c r="D315" s="329">
        <v>0</v>
      </c>
      <c r="E315" s="330">
        <v>23.081915058966509</v>
      </c>
      <c r="F315" s="329">
        <v>358.03983218133197</v>
      </c>
      <c r="G315" s="329">
        <v>0</v>
      </c>
      <c r="H315" s="318">
        <f t="shared" si="33"/>
        <v>1.3090646997688145</v>
      </c>
      <c r="I315" s="328">
        <v>5221708.0002858583</v>
      </c>
      <c r="J315" s="328">
        <f t="shared" si="34"/>
        <v>6835553.6156746233</v>
      </c>
      <c r="K315" s="327">
        <f t="shared" si="37"/>
        <v>6835553.6156746233</v>
      </c>
      <c r="R315" s="61">
        <f t="shared" si="35"/>
        <v>1.3090646997688145</v>
      </c>
      <c r="S315" s="326">
        <v>1.30906469976881</v>
      </c>
      <c r="T315" s="325">
        <f t="shared" si="36"/>
        <v>-4.4408920985006262E-15</v>
      </c>
      <c r="U315" s="118">
        <f t="shared" si="38"/>
        <v>-3.392416050394544E-15</v>
      </c>
    </row>
    <row r="316" spans="1:21" s="324" customFormat="1" x14ac:dyDescent="0.2">
      <c r="A316" s="323">
        <f t="shared" si="31"/>
        <v>2032</v>
      </c>
      <c r="B316" s="323">
        <f t="shared" si="32"/>
        <v>7</v>
      </c>
      <c r="C316" s="329">
        <v>296.99120939501734</v>
      </c>
      <c r="D316" s="329">
        <v>0</v>
      </c>
      <c r="E316" s="330">
        <v>23.109705322816421</v>
      </c>
      <c r="F316" s="329">
        <v>358.56470718133193</v>
      </c>
      <c r="G316" s="329">
        <v>2.2204460492503101E-16</v>
      </c>
      <c r="H316" s="318">
        <f t="shared" si="33"/>
        <v>1.4234069163250895</v>
      </c>
      <c r="I316" s="328">
        <v>5225596.2583196722</v>
      </c>
      <c r="J316" s="328">
        <f t="shared" si="34"/>
        <v>7438149.8560147304</v>
      </c>
      <c r="K316" s="327">
        <f t="shared" si="37"/>
        <v>7438149.8560147304</v>
      </c>
      <c r="R316" s="61">
        <f t="shared" si="35"/>
        <v>1.4234069163250895</v>
      </c>
      <c r="S316" s="326">
        <v>1.42340691632509</v>
      </c>
      <c r="T316" s="325">
        <f t="shared" si="36"/>
        <v>0</v>
      </c>
      <c r="U316" s="118">
        <f t="shared" si="38"/>
        <v>0</v>
      </c>
    </row>
    <row r="317" spans="1:21" s="324" customFormat="1" x14ac:dyDescent="0.2">
      <c r="A317" s="323">
        <f t="shared" si="31"/>
        <v>2032</v>
      </c>
      <c r="B317" s="323">
        <f t="shared" si="32"/>
        <v>8</v>
      </c>
      <c r="C317" s="329">
        <v>324.38677238308009</v>
      </c>
      <c r="D317" s="329">
        <v>0</v>
      </c>
      <c r="E317" s="330">
        <v>23.133384768792624</v>
      </c>
      <c r="F317" s="329">
        <v>359.10235425781553</v>
      </c>
      <c r="G317" s="329">
        <v>2.2204460492503101E-16</v>
      </c>
      <c r="H317" s="318">
        <f t="shared" si="33"/>
        <v>1.4784846182813736</v>
      </c>
      <c r="I317" s="328">
        <v>5229738.1132877022</v>
      </c>
      <c r="J317" s="328">
        <f t="shared" si="34"/>
        <v>7732087.3581357189</v>
      </c>
      <c r="K317" s="327">
        <f t="shared" si="37"/>
        <v>7732087.3581357189</v>
      </c>
      <c r="R317" s="61">
        <f t="shared" si="35"/>
        <v>1.4784846182813736</v>
      </c>
      <c r="S317" s="326">
        <v>1.47848461828137</v>
      </c>
      <c r="T317" s="325">
        <f t="shared" si="36"/>
        <v>-3.5527136788005009E-15</v>
      </c>
      <c r="U317" s="118">
        <f t="shared" si="38"/>
        <v>-2.4029426041173631E-15</v>
      </c>
    </row>
    <row r="318" spans="1:21" s="324" customFormat="1" x14ac:dyDescent="0.2">
      <c r="A318" s="323">
        <f t="shared" ref="A318:A381" si="39">+A306+1</f>
        <v>2032</v>
      </c>
      <c r="B318" s="323">
        <f t="shared" ref="B318:B381" si="40">+B306</f>
        <v>9</v>
      </c>
      <c r="C318" s="329">
        <v>302.16545592318028</v>
      </c>
      <c r="D318" s="329">
        <v>0</v>
      </c>
      <c r="E318" s="330">
        <v>23.157876880856893</v>
      </c>
      <c r="F318" s="329">
        <v>359.65542627242235</v>
      </c>
      <c r="G318" s="329">
        <v>-2.2204460492503101E-16</v>
      </c>
      <c r="H318" s="318">
        <f t="shared" si="33"/>
        <v>1.4341071674491015</v>
      </c>
      <c r="I318" s="328">
        <v>5233946.7641396644</v>
      </c>
      <c r="J318" s="328">
        <f t="shared" si="34"/>
        <v>7506040.5684997244</v>
      </c>
      <c r="K318" s="327">
        <f t="shared" si="37"/>
        <v>7506040.5684997244</v>
      </c>
      <c r="R318" s="61">
        <f t="shared" si="35"/>
        <v>1.4341071674491015</v>
      </c>
      <c r="S318" s="326">
        <v>1.4341071674490999</v>
      </c>
      <c r="T318" s="325">
        <f t="shared" si="36"/>
        <v>0</v>
      </c>
      <c r="U318" s="118">
        <f t="shared" si="38"/>
        <v>0</v>
      </c>
    </row>
    <row r="319" spans="1:21" s="324" customFormat="1" x14ac:dyDescent="0.2">
      <c r="A319" s="323">
        <f t="shared" si="39"/>
        <v>2032</v>
      </c>
      <c r="B319" s="323">
        <f t="shared" si="40"/>
        <v>10</v>
      </c>
      <c r="C319" s="329">
        <v>238.38346436491491</v>
      </c>
      <c r="D319" s="329">
        <v>0</v>
      </c>
      <c r="E319" s="330">
        <v>23.189412681766971</v>
      </c>
      <c r="F319" s="329">
        <v>360.23046793908901</v>
      </c>
      <c r="G319" s="329">
        <v>2.2204460492503101E-16</v>
      </c>
      <c r="H319" s="318">
        <f t="shared" si="33"/>
        <v>1.3065317467983963</v>
      </c>
      <c r="I319" s="328">
        <v>5238234.3928177133</v>
      </c>
      <c r="J319" s="328">
        <f t="shared" si="34"/>
        <v>6843919.5313875638</v>
      </c>
      <c r="K319" s="327">
        <f t="shared" si="37"/>
        <v>6843919.5313875638</v>
      </c>
      <c r="R319" s="61">
        <f t="shared" si="35"/>
        <v>1.3065317467983963</v>
      </c>
      <c r="S319" s="326">
        <v>1.3065317467983999</v>
      </c>
      <c r="T319" s="325">
        <f t="shared" si="36"/>
        <v>3.5527136788005009E-15</v>
      </c>
      <c r="U319" s="118">
        <f t="shared" si="38"/>
        <v>2.7191943001050482E-15</v>
      </c>
    </row>
    <row r="320" spans="1:21" s="324" customFormat="1" x14ac:dyDescent="0.2">
      <c r="A320" s="323">
        <f t="shared" si="39"/>
        <v>2032</v>
      </c>
      <c r="B320" s="323">
        <f t="shared" si="40"/>
        <v>11</v>
      </c>
      <c r="C320" s="329">
        <v>138.50383742961151</v>
      </c>
      <c r="D320" s="329">
        <v>0</v>
      </c>
      <c r="E320" s="330">
        <v>23.236265243418824</v>
      </c>
      <c r="F320" s="329">
        <v>360.83796210570358</v>
      </c>
      <c r="G320" s="329">
        <v>0</v>
      </c>
      <c r="H320" s="318">
        <f t="shared" si="33"/>
        <v>1.1068516983898891</v>
      </c>
      <c r="I320" s="328">
        <v>5242529.4086019704</v>
      </c>
      <c r="J320" s="328">
        <f t="shared" si="34"/>
        <v>5802702.5797700314</v>
      </c>
      <c r="K320" s="327">
        <f t="shared" si="37"/>
        <v>5802702.5797700314</v>
      </c>
      <c r="R320" s="61">
        <f t="shared" si="35"/>
        <v>1.1068516983898891</v>
      </c>
      <c r="S320" s="326">
        <v>1.1068516983898899</v>
      </c>
      <c r="T320" s="325">
        <f t="shared" si="36"/>
        <v>0</v>
      </c>
      <c r="U320" s="118">
        <f t="shared" si="38"/>
        <v>0</v>
      </c>
    </row>
    <row r="321" spans="1:21" s="324" customFormat="1" x14ac:dyDescent="0.2">
      <c r="A321" s="323">
        <f t="shared" si="39"/>
        <v>2032</v>
      </c>
      <c r="B321" s="323">
        <f t="shared" si="40"/>
        <v>12</v>
      </c>
      <c r="C321" s="329">
        <v>60.375542594907806</v>
      </c>
      <c r="D321" s="329">
        <v>64.984895742185898</v>
      </c>
      <c r="E321" s="330">
        <v>23.288100514756991</v>
      </c>
      <c r="F321" s="329">
        <v>361.48049182595105</v>
      </c>
      <c r="G321" s="329">
        <v>0</v>
      </c>
      <c r="H321" s="318">
        <f t="shared" si="33"/>
        <v>1.0533631834716783</v>
      </c>
      <c r="I321" s="328">
        <v>5246848.1023207884</v>
      </c>
      <c r="J321" s="328">
        <f t="shared" si="34"/>
        <v>5526836.6202529604</v>
      </c>
      <c r="K321" s="327">
        <f t="shared" si="37"/>
        <v>5526836.6202529604</v>
      </c>
      <c r="R321" s="61">
        <f t="shared" si="35"/>
        <v>1.0533631834716783</v>
      </c>
      <c r="S321" s="326">
        <v>1.0533631834716799</v>
      </c>
      <c r="T321" s="325">
        <f t="shared" si="36"/>
        <v>0</v>
      </c>
      <c r="U321" s="118">
        <f t="shared" si="38"/>
        <v>0</v>
      </c>
    </row>
    <row r="322" spans="1:21" s="324" customFormat="1" x14ac:dyDescent="0.2">
      <c r="A322" s="323">
        <f t="shared" si="39"/>
        <v>2033</v>
      </c>
      <c r="B322" s="323">
        <f t="shared" si="40"/>
        <v>1</v>
      </c>
      <c r="C322" s="329">
        <v>34.373317995833112</v>
      </c>
      <c r="D322" s="329">
        <v>107.22973635615668</v>
      </c>
      <c r="E322" s="330">
        <v>23.340351728194896</v>
      </c>
      <c r="F322" s="329">
        <v>362.15483349261763</v>
      </c>
      <c r="G322" s="329">
        <v>-2.2204460492503101E-16</v>
      </c>
      <c r="H322" s="318">
        <f t="shared" si="33"/>
        <v>1.0684850604803784</v>
      </c>
      <c r="I322" s="328">
        <v>5251111.7708385801</v>
      </c>
      <c r="J322" s="328">
        <f t="shared" si="34"/>
        <v>5610734.4780536871</v>
      </c>
      <c r="K322" s="327">
        <f t="shared" si="37"/>
        <v>5610734.4780536871</v>
      </c>
      <c r="R322" s="61">
        <f t="shared" si="35"/>
        <v>1.0684850604803784</v>
      </c>
      <c r="S322" s="326">
        <v>1.0684850604803799</v>
      </c>
      <c r="T322" s="325">
        <f t="shared" si="36"/>
        <v>0</v>
      </c>
      <c r="U322" s="118">
        <f t="shared" si="38"/>
        <v>0</v>
      </c>
    </row>
    <row r="323" spans="1:21" s="324" customFormat="1" x14ac:dyDescent="0.2">
      <c r="A323" s="323">
        <f t="shared" si="39"/>
        <v>2033</v>
      </c>
      <c r="B323" s="323">
        <f t="shared" si="40"/>
        <v>2</v>
      </c>
      <c r="C323" s="329">
        <v>30.577507144459183</v>
      </c>
      <c r="D323" s="329">
        <v>58.93328680476386</v>
      </c>
      <c r="E323" s="330">
        <v>23.383451716880149</v>
      </c>
      <c r="F323" s="329">
        <v>362.85044268328176</v>
      </c>
      <c r="G323" s="329">
        <v>1.11022302462516E-16</v>
      </c>
      <c r="H323" s="318">
        <f t="shared" si="33"/>
        <v>0.98511517330010301</v>
      </c>
      <c r="I323" s="328">
        <v>5255295.4713612804</v>
      </c>
      <c r="J323" s="328">
        <f t="shared" si="34"/>
        <v>5177071.3090133145</v>
      </c>
      <c r="K323" s="327">
        <f t="shared" si="37"/>
        <v>5177071.3090133145</v>
      </c>
      <c r="R323" s="61">
        <f t="shared" si="35"/>
        <v>0.98511517330010301</v>
      </c>
      <c r="S323" s="326">
        <v>0.98511517330010301</v>
      </c>
      <c r="T323" s="325">
        <f t="shared" si="36"/>
        <v>0</v>
      </c>
      <c r="U323" s="118">
        <f t="shared" si="38"/>
        <v>0</v>
      </c>
    </row>
    <row r="324" spans="1:21" s="324" customFormat="1" x14ac:dyDescent="0.2">
      <c r="A324" s="323">
        <f t="shared" si="39"/>
        <v>2033</v>
      </c>
      <c r="B324" s="323">
        <f t="shared" si="40"/>
        <v>3</v>
      </c>
      <c r="C324" s="329">
        <v>49.812227510254139</v>
      </c>
      <c r="D324" s="329">
        <v>29.231033597261238</v>
      </c>
      <c r="E324" s="330">
        <v>23.413901127516102</v>
      </c>
      <c r="F324" s="329">
        <v>363.55690630775024</v>
      </c>
      <c r="G324" s="329">
        <v>-1.11022302462516E-16</v>
      </c>
      <c r="H324" s="318">
        <f t="shared" si="33"/>
        <v>0.97701531457110902</v>
      </c>
      <c r="I324" s="328">
        <v>5259499.6884085592</v>
      </c>
      <c r="J324" s="328">
        <f t="shared" si="34"/>
        <v>5138611.7425571382</v>
      </c>
      <c r="K324" s="327">
        <f t="shared" si="37"/>
        <v>5138611.7425571382</v>
      </c>
      <c r="R324" s="61">
        <f t="shared" si="35"/>
        <v>0.97701531457110902</v>
      </c>
      <c r="S324" s="326">
        <v>0.97701531457110902</v>
      </c>
      <c r="T324" s="325">
        <f t="shared" si="36"/>
        <v>0</v>
      </c>
      <c r="U324" s="118">
        <f t="shared" si="38"/>
        <v>0</v>
      </c>
    </row>
    <row r="325" spans="1:21" s="324" customFormat="1" x14ac:dyDescent="0.2">
      <c r="A325" s="323">
        <f t="shared" si="39"/>
        <v>2033</v>
      </c>
      <c r="B325" s="323">
        <f t="shared" si="40"/>
        <v>4</v>
      </c>
      <c r="C325" s="329">
        <v>89.308099646411279</v>
      </c>
      <c r="D325" s="329">
        <v>0</v>
      </c>
      <c r="E325" s="330">
        <v>23.445435491410006</v>
      </c>
      <c r="F325" s="329">
        <v>364.2734396410836</v>
      </c>
      <c r="G325" s="329">
        <v>0</v>
      </c>
      <c r="H325" s="318">
        <f t="shared" si="33"/>
        <v>1.0102888077643792</v>
      </c>
      <c r="I325" s="328">
        <v>5263650.8089257916</v>
      </c>
      <c r="J325" s="328">
        <f t="shared" si="34"/>
        <v>5317807.5002376484</v>
      </c>
      <c r="K325" s="327">
        <f t="shared" si="37"/>
        <v>5317807.5002376484</v>
      </c>
      <c r="R325" s="61">
        <f t="shared" si="35"/>
        <v>1.0102888077643792</v>
      </c>
      <c r="S325" s="326">
        <v>1.0102888077643799</v>
      </c>
      <c r="T325" s="325">
        <f t="shared" si="36"/>
        <v>0</v>
      </c>
      <c r="U325" s="118">
        <f t="shared" si="38"/>
        <v>0</v>
      </c>
    </row>
    <row r="326" spans="1:21" s="324" customFormat="1" x14ac:dyDescent="0.2">
      <c r="A326" s="323">
        <f t="shared" si="39"/>
        <v>2033</v>
      </c>
      <c r="B326" s="323">
        <f t="shared" si="40"/>
        <v>5</v>
      </c>
      <c r="C326" s="329">
        <v>161.25634355949703</v>
      </c>
      <c r="D326" s="329">
        <v>0</v>
      </c>
      <c r="E326" s="330">
        <v>23.473927093754465</v>
      </c>
      <c r="F326" s="329">
        <v>364.99988973796422</v>
      </c>
      <c r="G326" s="329">
        <v>-4.4408920985006301E-16</v>
      </c>
      <c r="H326" s="318">
        <f t="shared" si="33"/>
        <v>1.1546709552608738</v>
      </c>
      <c r="I326" s="328">
        <v>5267630.0300258175</v>
      </c>
      <c r="J326" s="328">
        <f t="shared" si="34"/>
        <v>6082379.3987307763</v>
      </c>
      <c r="K326" s="327">
        <f t="shared" si="37"/>
        <v>6082379.3987307763</v>
      </c>
      <c r="R326" s="61">
        <f t="shared" si="35"/>
        <v>1.1546709552608738</v>
      </c>
      <c r="S326" s="326">
        <v>1.15467095526087</v>
      </c>
      <c r="T326" s="325">
        <f t="shared" si="36"/>
        <v>-3.7747582837255322E-15</v>
      </c>
      <c r="U326" s="118">
        <f t="shared" si="38"/>
        <v>-3.2691203208386902E-15</v>
      </c>
    </row>
    <row r="327" spans="1:21" s="324" customFormat="1" x14ac:dyDescent="0.2">
      <c r="A327" s="323">
        <f t="shared" si="39"/>
        <v>2033</v>
      </c>
      <c r="B327" s="323">
        <f t="shared" si="40"/>
        <v>6</v>
      </c>
      <c r="C327" s="329">
        <v>240.07100567962016</v>
      </c>
      <c r="D327" s="329">
        <v>0</v>
      </c>
      <c r="E327" s="330">
        <v>23.500531499799578</v>
      </c>
      <c r="F327" s="329">
        <v>365.73710028950501</v>
      </c>
      <c r="G327" s="329">
        <v>2.2204460492503101E-16</v>
      </c>
      <c r="H327" s="318">
        <f t="shared" si="33"/>
        <v>1.31277874324882</v>
      </c>
      <c r="I327" s="328">
        <v>5271474.5835781796</v>
      </c>
      <c r="J327" s="328">
        <f t="shared" si="34"/>
        <v>6920279.7788978592</v>
      </c>
      <c r="K327" s="327">
        <f t="shared" si="37"/>
        <v>6920279.7788978592</v>
      </c>
      <c r="R327" s="61">
        <f t="shared" si="35"/>
        <v>1.31277874324882</v>
      </c>
      <c r="S327" s="326">
        <v>1.31277874324882</v>
      </c>
      <c r="T327" s="325">
        <f t="shared" si="36"/>
        <v>0</v>
      </c>
      <c r="U327" s="118">
        <f t="shared" si="38"/>
        <v>0</v>
      </c>
    </row>
    <row r="328" spans="1:21" s="324" customFormat="1" x14ac:dyDescent="0.2">
      <c r="A328" s="323">
        <f t="shared" si="39"/>
        <v>2033</v>
      </c>
      <c r="B328" s="323">
        <f t="shared" si="40"/>
        <v>7</v>
      </c>
      <c r="C328" s="329">
        <v>296.99120939501734</v>
      </c>
      <c r="D328" s="329">
        <v>0</v>
      </c>
      <c r="E328" s="330">
        <v>23.5198302495014</v>
      </c>
      <c r="F328" s="329">
        <v>366.4846836228383</v>
      </c>
      <c r="G328" s="329">
        <v>2.2204460492503101E-16</v>
      </c>
      <c r="H328" s="318">
        <f t="shared" si="33"/>
        <v>1.4268618183201174</v>
      </c>
      <c r="I328" s="328">
        <v>5275329.2029934516</v>
      </c>
      <c r="J328" s="328">
        <f t="shared" si="34"/>
        <v>7527165.8188204523</v>
      </c>
      <c r="K328" s="327">
        <f t="shared" si="37"/>
        <v>7527165.8188204523</v>
      </c>
      <c r="R328" s="61">
        <f t="shared" si="35"/>
        <v>1.4268618183201174</v>
      </c>
      <c r="S328" s="326">
        <v>1.42686181832012</v>
      </c>
      <c r="T328" s="325">
        <f t="shared" si="36"/>
        <v>2.6645352591003757E-15</v>
      </c>
      <c r="U328" s="118">
        <f t="shared" si="38"/>
        <v>1.8674094610208292E-15</v>
      </c>
    </row>
    <row r="329" spans="1:21" s="324" customFormat="1" x14ac:dyDescent="0.2">
      <c r="A329" s="323">
        <f t="shared" si="39"/>
        <v>2033</v>
      </c>
      <c r="B329" s="323">
        <f t="shared" si="40"/>
        <v>8</v>
      </c>
      <c r="C329" s="329">
        <v>324.38677238308009</v>
      </c>
      <c r="D329" s="329">
        <v>0</v>
      </c>
      <c r="E329" s="330">
        <v>23.533881464336606</v>
      </c>
      <c r="F329" s="329">
        <v>367.24174045608873</v>
      </c>
      <c r="G329" s="329">
        <v>2.2204460492503101E-16</v>
      </c>
      <c r="H329" s="318">
        <f t="shared" si="33"/>
        <v>1.4816617533796062</v>
      </c>
      <c r="I329" s="328">
        <v>5279439.5782406796</v>
      </c>
      <c r="J329" s="328">
        <f t="shared" si="34"/>
        <v>7822343.7023577737</v>
      </c>
      <c r="K329" s="327">
        <f t="shared" si="37"/>
        <v>7822343.7023577737</v>
      </c>
      <c r="R329" s="61">
        <f t="shared" si="35"/>
        <v>1.4816617533796062</v>
      </c>
      <c r="S329" s="326">
        <v>1.4816617533796099</v>
      </c>
      <c r="T329" s="325">
        <f t="shared" si="36"/>
        <v>3.7747582837255322E-15</v>
      </c>
      <c r="U329" s="118">
        <f t="shared" si="38"/>
        <v>2.5476518342431818E-15</v>
      </c>
    </row>
    <row r="330" spans="1:21" s="324" customFormat="1" x14ac:dyDescent="0.2">
      <c r="A330" s="323">
        <f t="shared" si="39"/>
        <v>2033</v>
      </c>
      <c r="B330" s="323">
        <f t="shared" si="40"/>
        <v>9</v>
      </c>
      <c r="C330" s="329">
        <v>302.16545592318028</v>
      </c>
      <c r="D330" s="329">
        <v>0</v>
      </c>
      <c r="E330" s="330">
        <v>23.54988374188672</v>
      </c>
      <c r="F330" s="329">
        <v>368.00323560453376</v>
      </c>
      <c r="G330" s="329">
        <v>-2.2204460492503101E-16</v>
      </c>
      <c r="H330" s="318">
        <f t="shared" ref="H330:H393" si="41">+($B$2+($B$3*C330)+($B$4*D330)+($B$5*E330)+($B$6*F330)+G330)</f>
        <v>1.4370321216553261</v>
      </c>
      <c r="I330" s="328">
        <v>5283612.4199528601</v>
      </c>
      <c r="J330" s="328">
        <f t="shared" ref="J330:J393" si="42">H330*I330</f>
        <v>7592720.7658492904</v>
      </c>
      <c r="K330" s="327">
        <f t="shared" si="37"/>
        <v>7592720.7658492904</v>
      </c>
      <c r="R330" s="61">
        <f t="shared" ref="R330:R393" si="43">H330</f>
        <v>1.4370321216553261</v>
      </c>
      <c r="S330" s="326">
        <v>1.4370321216553299</v>
      </c>
      <c r="T330" s="325">
        <f t="shared" ref="T330:T393" si="44">S330-R330</f>
        <v>3.7747582837255322E-15</v>
      </c>
      <c r="U330" s="118">
        <f t="shared" si="38"/>
        <v>2.6267737699400588E-15</v>
      </c>
    </row>
    <row r="331" spans="1:21" s="324" customFormat="1" x14ac:dyDescent="0.2">
      <c r="A331" s="323">
        <f t="shared" si="39"/>
        <v>2033</v>
      </c>
      <c r="B331" s="323">
        <f t="shared" si="40"/>
        <v>10</v>
      </c>
      <c r="C331" s="329">
        <v>238.38346436491491</v>
      </c>
      <c r="D331" s="329">
        <v>0</v>
      </c>
      <c r="E331" s="330">
        <v>23.576832605469775</v>
      </c>
      <c r="F331" s="329">
        <v>368.76006060453375</v>
      </c>
      <c r="G331" s="329">
        <v>-2.2204460492503101E-16</v>
      </c>
      <c r="H331" s="318">
        <f t="shared" si="41"/>
        <v>1.3092868896862373</v>
      </c>
      <c r="I331" s="328">
        <v>5287851.8058397267</v>
      </c>
      <c r="J331" s="328">
        <f t="shared" si="42"/>
        <v>6923315.043989649</v>
      </c>
      <c r="K331" s="327">
        <f t="shared" si="37"/>
        <v>6923315.043989649</v>
      </c>
      <c r="R331" s="61">
        <f t="shared" si="43"/>
        <v>1.3092868896862373</v>
      </c>
      <c r="S331" s="326">
        <v>1.30928688968624</v>
      </c>
      <c r="T331" s="325">
        <f t="shared" si="44"/>
        <v>2.6645352591003757E-15</v>
      </c>
      <c r="U331" s="118">
        <f t="shared" si="38"/>
        <v>2.0351042083213023E-15</v>
      </c>
    </row>
    <row r="332" spans="1:21" s="324" customFormat="1" x14ac:dyDescent="0.2">
      <c r="A332" s="323">
        <f t="shared" si="39"/>
        <v>2033</v>
      </c>
      <c r="B332" s="323">
        <f t="shared" si="40"/>
        <v>11</v>
      </c>
      <c r="C332" s="329">
        <v>138.50383742961151</v>
      </c>
      <c r="D332" s="329">
        <v>0</v>
      </c>
      <c r="E332" s="330">
        <v>23.624020223822111</v>
      </c>
      <c r="F332" s="329">
        <v>369.5002678366472</v>
      </c>
      <c r="G332" s="329">
        <v>0</v>
      </c>
      <c r="H332" s="318">
        <f t="shared" si="41"/>
        <v>1.1095484149945016</v>
      </c>
      <c r="I332" s="328">
        <v>5292080.9847711949</v>
      </c>
      <c r="J332" s="328">
        <f t="shared" si="42"/>
        <v>5871820.0686754202</v>
      </c>
      <c r="K332" s="327">
        <f t="shared" si="37"/>
        <v>5871820.0686754202</v>
      </c>
      <c r="R332" s="61">
        <f t="shared" si="43"/>
        <v>1.1095484149945016</v>
      </c>
      <c r="S332" s="326">
        <v>1.1095484149945001</v>
      </c>
      <c r="T332" s="325">
        <f t="shared" si="44"/>
        <v>0</v>
      </c>
      <c r="U332" s="118">
        <f t="shared" si="38"/>
        <v>0</v>
      </c>
    </row>
    <row r="333" spans="1:21" s="324" customFormat="1" x14ac:dyDescent="0.2">
      <c r="A333" s="323">
        <f t="shared" si="39"/>
        <v>2033</v>
      </c>
      <c r="B333" s="323">
        <f t="shared" si="40"/>
        <v>12</v>
      </c>
      <c r="C333" s="329">
        <v>60.375542594907806</v>
      </c>
      <c r="D333" s="329">
        <v>64.984895742185898</v>
      </c>
      <c r="E333" s="330">
        <v>23.677585355071191</v>
      </c>
      <c r="F333" s="329">
        <v>370.21720387768823</v>
      </c>
      <c r="G333" s="329">
        <v>-2.2204460492503101E-16</v>
      </c>
      <c r="H333" s="318">
        <f t="shared" si="41"/>
        <v>1.0560545802380508</v>
      </c>
      <c r="I333" s="328">
        <v>5296328.9575571548</v>
      </c>
      <c r="J333" s="328">
        <f t="shared" si="42"/>
        <v>5593212.454075654</v>
      </c>
      <c r="K333" s="327">
        <f t="shared" si="37"/>
        <v>5593212.454075654</v>
      </c>
      <c r="R333" s="61">
        <f t="shared" si="43"/>
        <v>1.0560545802380508</v>
      </c>
      <c r="S333" s="326">
        <v>1.0560545802380501</v>
      </c>
      <c r="T333" s="325">
        <f t="shared" si="44"/>
        <v>0</v>
      </c>
      <c r="U333" s="118">
        <f t="shared" si="38"/>
        <v>0</v>
      </c>
    </row>
    <row r="334" spans="1:21" s="324" customFormat="1" x14ac:dyDescent="0.2">
      <c r="A334" s="323">
        <f t="shared" si="39"/>
        <v>2034</v>
      </c>
      <c r="B334" s="323">
        <f t="shared" si="40"/>
        <v>1</v>
      </c>
      <c r="C334" s="329">
        <v>34.373317995833112</v>
      </c>
      <c r="D334" s="329">
        <v>107.22973635615668</v>
      </c>
      <c r="E334" s="330">
        <v>23.728158222381765</v>
      </c>
      <c r="F334" s="329">
        <v>370.90876221102161</v>
      </c>
      <c r="G334" s="329">
        <v>0</v>
      </c>
      <c r="H334" s="318">
        <f t="shared" si="41"/>
        <v>1.0711382412298225</v>
      </c>
      <c r="I334" s="328">
        <v>5300531.8551225001</v>
      </c>
      <c r="J334" s="328">
        <f t="shared" si="42"/>
        <v>5677602.3688785629</v>
      </c>
      <c r="K334" s="327">
        <f t="shared" si="37"/>
        <v>5677602.3688785629</v>
      </c>
      <c r="R334" s="61">
        <f t="shared" si="43"/>
        <v>1.0711382412298225</v>
      </c>
      <c r="S334" s="326">
        <v>1.07113824122982</v>
      </c>
      <c r="T334" s="325">
        <f t="shared" si="44"/>
        <v>-2.4424906541753444E-15</v>
      </c>
      <c r="U334" s="118">
        <f t="shared" si="38"/>
        <v>-2.280275841305988E-15</v>
      </c>
    </row>
    <row r="335" spans="1:21" s="324" customFormat="1" x14ac:dyDescent="0.2">
      <c r="A335" s="323">
        <f t="shared" si="39"/>
        <v>2034</v>
      </c>
      <c r="B335" s="323">
        <f t="shared" si="40"/>
        <v>2</v>
      </c>
      <c r="C335" s="329">
        <v>30.577507144459183</v>
      </c>
      <c r="D335" s="329">
        <v>58.93328680476386</v>
      </c>
      <c r="E335" s="330">
        <v>23.762727670799581</v>
      </c>
      <c r="F335" s="329">
        <v>371.57875867350509</v>
      </c>
      <c r="G335" s="329">
        <v>0</v>
      </c>
      <c r="H335" s="318">
        <f t="shared" si="41"/>
        <v>0.98762899534483317</v>
      </c>
      <c r="I335" s="328">
        <v>5304675.9484550226</v>
      </c>
      <c r="J335" s="328">
        <f t="shared" si="42"/>
        <v>5239051.7776025338</v>
      </c>
      <c r="K335" s="327">
        <f t="shared" si="37"/>
        <v>5239051.7776025338</v>
      </c>
      <c r="R335" s="61">
        <f t="shared" si="43"/>
        <v>0.98762899534483317</v>
      </c>
      <c r="S335" s="326">
        <v>0.98762899534483295</v>
      </c>
      <c r="T335" s="325">
        <f t="shared" si="44"/>
        <v>0</v>
      </c>
      <c r="U335" s="118">
        <f t="shared" si="38"/>
        <v>0</v>
      </c>
    </row>
    <row r="336" spans="1:21" s="324" customFormat="1" x14ac:dyDescent="0.2">
      <c r="A336" s="323">
        <f t="shared" si="39"/>
        <v>2034</v>
      </c>
      <c r="B336" s="323">
        <f t="shared" si="40"/>
        <v>3</v>
      </c>
      <c r="C336" s="329">
        <v>49.812227510254139</v>
      </c>
      <c r="D336" s="329">
        <v>29.231033597261238</v>
      </c>
      <c r="E336" s="330">
        <v>23.78227021168459</v>
      </c>
      <c r="F336" s="329">
        <v>372.23351696358554</v>
      </c>
      <c r="G336" s="329">
        <v>0</v>
      </c>
      <c r="H336" s="318">
        <f t="shared" si="41"/>
        <v>0.9793601548027584</v>
      </c>
      <c r="I336" s="328">
        <v>5308844.85780882</v>
      </c>
      <c r="J336" s="328">
        <f t="shared" si="42"/>
        <v>5199271.1217674734</v>
      </c>
      <c r="K336" s="327">
        <f t="shared" si="37"/>
        <v>5199271.1217674734</v>
      </c>
      <c r="R336" s="61">
        <f t="shared" si="43"/>
        <v>0.9793601548027584</v>
      </c>
      <c r="S336" s="326">
        <v>0.97936015480275795</v>
      </c>
      <c r="T336" s="325">
        <f t="shared" si="44"/>
        <v>0</v>
      </c>
      <c r="U336" s="118">
        <f t="shared" si="38"/>
        <v>0</v>
      </c>
    </row>
    <row r="337" spans="1:21" s="324" customFormat="1" x14ac:dyDescent="0.2">
      <c r="A337" s="323">
        <f t="shared" si="39"/>
        <v>2034</v>
      </c>
      <c r="B337" s="323">
        <f t="shared" si="40"/>
        <v>4</v>
      </c>
      <c r="C337" s="329">
        <v>89.308099646411279</v>
      </c>
      <c r="D337" s="329">
        <v>0</v>
      </c>
      <c r="E337" s="330">
        <v>23.802683958232279</v>
      </c>
      <c r="F337" s="329">
        <v>372.87617529691892</v>
      </c>
      <c r="G337" s="329">
        <v>0</v>
      </c>
      <c r="H337" s="318">
        <f t="shared" si="41"/>
        <v>1.0124716189301817</v>
      </c>
      <c r="I337" s="328">
        <v>5312960.0256713601</v>
      </c>
      <c r="J337" s="328">
        <f t="shared" si="42"/>
        <v>5379221.2385028219</v>
      </c>
      <c r="K337" s="327">
        <f t="shared" si="37"/>
        <v>5379221.2385028219</v>
      </c>
      <c r="R337" s="61">
        <f t="shared" si="43"/>
        <v>1.0124716189301817</v>
      </c>
      <c r="S337" s="326">
        <v>1.0124716189301799</v>
      </c>
      <c r="T337" s="325">
        <f t="shared" si="44"/>
        <v>-1.7763568394002505E-15</v>
      </c>
      <c r="U337" s="118">
        <f t="shared" si="38"/>
        <v>-1.7544756872071376E-15</v>
      </c>
    </row>
    <row r="338" spans="1:21" s="324" customFormat="1" x14ac:dyDescent="0.2">
      <c r="A338" s="323">
        <f t="shared" si="39"/>
        <v>2034</v>
      </c>
      <c r="B338" s="323">
        <f t="shared" si="40"/>
        <v>5</v>
      </c>
      <c r="C338" s="329">
        <v>161.25634355949703</v>
      </c>
      <c r="D338" s="329">
        <v>0</v>
      </c>
      <c r="E338" s="330">
        <v>23.824874612192524</v>
      </c>
      <c r="F338" s="329">
        <v>373.5117144092298</v>
      </c>
      <c r="G338" s="329">
        <v>-2.2204460492503101E-16</v>
      </c>
      <c r="H338" s="318">
        <f t="shared" si="41"/>
        <v>1.1567857597348397</v>
      </c>
      <c r="I338" s="328">
        <v>5316904.5342109147</v>
      </c>
      <c r="J338" s="328">
        <f t="shared" si="42"/>
        <v>6150519.4510447867</v>
      </c>
      <c r="K338" s="327">
        <f t="shared" si="37"/>
        <v>6150519.4510447867</v>
      </c>
      <c r="R338" s="61">
        <f t="shared" si="43"/>
        <v>1.1567857597348397</v>
      </c>
      <c r="S338" s="326">
        <v>1.1567857597348401</v>
      </c>
      <c r="T338" s="325">
        <f t="shared" si="44"/>
        <v>0</v>
      </c>
      <c r="U338" s="118">
        <f t="shared" si="38"/>
        <v>0</v>
      </c>
    </row>
    <row r="339" spans="1:21" s="324" customFormat="1" x14ac:dyDescent="0.2">
      <c r="A339" s="323">
        <f t="shared" si="39"/>
        <v>2034</v>
      </c>
      <c r="B339" s="323">
        <f t="shared" si="40"/>
        <v>6</v>
      </c>
      <c r="C339" s="329">
        <v>240.07100567962016</v>
      </c>
      <c r="D339" s="329">
        <v>0</v>
      </c>
      <c r="E339" s="330">
        <v>23.849484525650517</v>
      </c>
      <c r="F339" s="329">
        <v>374.14332535558657</v>
      </c>
      <c r="G339" s="329">
        <v>0</v>
      </c>
      <c r="H339" s="318">
        <f t="shared" si="41"/>
        <v>1.3149092928643569</v>
      </c>
      <c r="I339" s="328">
        <v>5320697.4016946228</v>
      </c>
      <c r="J339" s="328">
        <f t="shared" si="42"/>
        <v>6996234.4580074977</v>
      </c>
      <c r="K339" s="327">
        <f t="shared" si="37"/>
        <v>6996234.4580074977</v>
      </c>
      <c r="R339" s="61">
        <f t="shared" si="43"/>
        <v>1.3149092928643569</v>
      </c>
      <c r="S339" s="326">
        <v>1.31490929286436</v>
      </c>
      <c r="T339" s="325">
        <f t="shared" si="44"/>
        <v>3.1086244689504383E-15</v>
      </c>
      <c r="U339" s="118">
        <f t="shared" si="38"/>
        <v>2.3641360554831135E-15</v>
      </c>
    </row>
    <row r="340" spans="1:21" s="324" customFormat="1" x14ac:dyDescent="0.2">
      <c r="A340" s="323">
        <f t="shared" si="39"/>
        <v>2034</v>
      </c>
      <c r="B340" s="323">
        <f t="shared" si="40"/>
        <v>7</v>
      </c>
      <c r="C340" s="329">
        <v>296.99120939501734</v>
      </c>
      <c r="D340" s="329">
        <v>0</v>
      </c>
      <c r="E340" s="330">
        <v>23.870084367523827</v>
      </c>
      <c r="F340" s="329">
        <v>374.77291702225324</v>
      </c>
      <c r="G340" s="329">
        <v>2.2204460492503101E-16</v>
      </c>
      <c r="H340" s="318">
        <f t="shared" si="41"/>
        <v>1.4290727641192962</v>
      </c>
      <c r="I340" s="328">
        <v>5324489.8015612662</v>
      </c>
      <c r="J340" s="328">
        <f t="shared" si="42"/>
        <v>7609083.3582421616</v>
      </c>
      <c r="K340" s="327">
        <f t="shared" si="37"/>
        <v>7609083.3582421616</v>
      </c>
      <c r="R340" s="61">
        <f t="shared" si="43"/>
        <v>1.4290727641192962</v>
      </c>
      <c r="S340" s="326">
        <v>1.4290727641193</v>
      </c>
      <c r="T340" s="325">
        <f t="shared" si="44"/>
        <v>3.7747582837255322E-15</v>
      </c>
      <c r="U340" s="118">
        <f t="shared" si="38"/>
        <v>2.6414038378597304E-15</v>
      </c>
    </row>
    <row r="341" spans="1:21" s="324" customFormat="1" x14ac:dyDescent="0.2">
      <c r="A341" s="323">
        <f t="shared" si="39"/>
        <v>2034</v>
      </c>
      <c r="B341" s="323">
        <f t="shared" si="40"/>
        <v>8</v>
      </c>
      <c r="C341" s="329">
        <v>324.38677238308009</v>
      </c>
      <c r="D341" s="329">
        <v>0</v>
      </c>
      <c r="E341" s="330">
        <v>23.887353218693651</v>
      </c>
      <c r="F341" s="329">
        <v>375.40091821956679</v>
      </c>
      <c r="G341" s="329">
        <v>2.2204460492503101E-16</v>
      </c>
      <c r="H341" s="318">
        <f t="shared" si="41"/>
        <v>1.4839925645863814</v>
      </c>
      <c r="I341" s="328">
        <v>5328532.1058921507</v>
      </c>
      <c r="J341" s="328">
        <f t="shared" si="42"/>
        <v>7907502.0253037643</v>
      </c>
      <c r="K341" s="327">
        <f t="shared" si="37"/>
        <v>7907502.0253037643</v>
      </c>
      <c r="R341" s="61">
        <f t="shared" si="43"/>
        <v>1.4839925645863814</v>
      </c>
      <c r="S341" s="326">
        <v>1.4839925645863801</v>
      </c>
      <c r="T341" s="325">
        <f t="shared" si="44"/>
        <v>0</v>
      </c>
      <c r="U341" s="118">
        <f t="shared" si="38"/>
        <v>0</v>
      </c>
    </row>
    <row r="342" spans="1:21" s="324" customFormat="1" x14ac:dyDescent="0.2">
      <c r="A342" s="323">
        <f t="shared" si="39"/>
        <v>2034</v>
      </c>
      <c r="B342" s="323">
        <f t="shared" si="40"/>
        <v>9</v>
      </c>
      <c r="C342" s="329">
        <v>302.16545592318028</v>
      </c>
      <c r="D342" s="329">
        <v>0</v>
      </c>
      <c r="E342" s="330">
        <v>23.905988990949538</v>
      </c>
      <c r="F342" s="329">
        <v>376.02749226389761</v>
      </c>
      <c r="G342" s="329">
        <v>-4.4408920985006301E-16</v>
      </c>
      <c r="H342" s="318">
        <f t="shared" si="41"/>
        <v>1.4394752502834356</v>
      </c>
      <c r="I342" s="328">
        <v>5332640.8810281036</v>
      </c>
      <c r="J342" s="328">
        <f t="shared" si="42"/>
        <v>7676204.5668896101</v>
      </c>
      <c r="K342" s="327">
        <f t="shared" si="37"/>
        <v>7676204.5668896101</v>
      </c>
      <c r="R342" s="61">
        <f t="shared" si="43"/>
        <v>1.4394752502834356</v>
      </c>
      <c r="S342" s="326">
        <v>1.43947525028344</v>
      </c>
      <c r="T342" s="325">
        <f t="shared" si="44"/>
        <v>4.4408920985006262E-15</v>
      </c>
      <c r="U342" s="118">
        <f t="shared" si="38"/>
        <v>3.0850770776546465E-15</v>
      </c>
    </row>
    <row r="343" spans="1:21" s="324" customFormat="1" x14ac:dyDescent="0.2">
      <c r="A343" s="323">
        <f t="shared" si="39"/>
        <v>2034</v>
      </c>
      <c r="B343" s="323">
        <f t="shared" si="40"/>
        <v>10</v>
      </c>
      <c r="C343" s="329">
        <v>238.38346436491491</v>
      </c>
      <c r="D343" s="329">
        <v>0</v>
      </c>
      <c r="E343" s="330">
        <v>23.932331065995601</v>
      </c>
      <c r="F343" s="329">
        <v>376.65275059723098</v>
      </c>
      <c r="G343" s="329">
        <v>2.2204460492503101E-16</v>
      </c>
      <c r="H343" s="318">
        <f t="shared" si="41"/>
        <v>1.3117830534382913</v>
      </c>
      <c r="I343" s="328">
        <v>5336828.2164799049</v>
      </c>
      <c r="J343" s="328">
        <f t="shared" si="42"/>
        <v>7000760.8134896401</v>
      </c>
      <c r="K343" s="327">
        <f t="shared" si="37"/>
        <v>7000760.8134896401</v>
      </c>
      <c r="R343" s="61">
        <f t="shared" si="43"/>
        <v>1.3117830534382913</v>
      </c>
      <c r="S343" s="326">
        <v>1.3117830534382899</v>
      </c>
      <c r="T343" s="325">
        <f t="shared" si="44"/>
        <v>0</v>
      </c>
      <c r="U343" s="118">
        <f t="shared" si="38"/>
        <v>0</v>
      </c>
    </row>
    <row r="344" spans="1:21" s="324" customFormat="1" x14ac:dyDescent="0.2">
      <c r="A344" s="323">
        <f t="shared" si="39"/>
        <v>2034</v>
      </c>
      <c r="B344" s="323">
        <f t="shared" si="40"/>
        <v>11</v>
      </c>
      <c r="C344" s="329">
        <v>138.50383742961151</v>
      </c>
      <c r="D344" s="329">
        <v>0</v>
      </c>
      <c r="E344" s="330">
        <v>23.974223624060816</v>
      </c>
      <c r="F344" s="329">
        <v>377.2767055688318</v>
      </c>
      <c r="G344" s="329">
        <v>0</v>
      </c>
      <c r="H344" s="318">
        <f t="shared" si="41"/>
        <v>1.1120067647193459</v>
      </c>
      <c r="I344" s="328">
        <v>5341020.9836837938</v>
      </c>
      <c r="J344" s="328">
        <f t="shared" si="42"/>
        <v>5939251.4643643536</v>
      </c>
      <c r="K344" s="327">
        <f t="shared" si="37"/>
        <v>5939251.4643643536</v>
      </c>
      <c r="R344" s="61">
        <f t="shared" si="43"/>
        <v>1.1120067647193459</v>
      </c>
      <c r="S344" s="326">
        <v>1.1120067647193499</v>
      </c>
      <c r="T344" s="325">
        <f t="shared" si="44"/>
        <v>3.9968028886505635E-15</v>
      </c>
      <c r="U344" s="118">
        <f t="shared" si="38"/>
        <v>3.5942253369828043E-15</v>
      </c>
    </row>
    <row r="345" spans="1:21" s="324" customFormat="1" x14ac:dyDescent="0.2">
      <c r="A345" s="323">
        <f t="shared" si="39"/>
        <v>2034</v>
      </c>
      <c r="B345" s="323">
        <f t="shared" si="40"/>
        <v>12</v>
      </c>
      <c r="C345" s="329">
        <v>60.375542594907806</v>
      </c>
      <c r="D345" s="329">
        <v>64.984895742185898</v>
      </c>
      <c r="E345" s="330">
        <v>24.021643736897321</v>
      </c>
      <c r="F345" s="329">
        <v>377.89974724072448</v>
      </c>
      <c r="G345" s="329">
        <v>-2.2204460492503101E-16</v>
      </c>
      <c r="H345" s="318">
        <f t="shared" si="41"/>
        <v>1.0584491451955857</v>
      </c>
      <c r="I345" s="328">
        <v>5345235.5421855878</v>
      </c>
      <c r="J345" s="328">
        <f t="shared" si="42"/>
        <v>5657659.9904953986</v>
      </c>
      <c r="K345" s="327">
        <f t="shared" si="37"/>
        <v>5657659.9904953986</v>
      </c>
      <c r="R345" s="61">
        <f t="shared" si="43"/>
        <v>1.0584491451955857</v>
      </c>
      <c r="S345" s="326">
        <v>1.05844914519559</v>
      </c>
      <c r="T345" s="325">
        <f t="shared" si="44"/>
        <v>4.2188474935755949E-15</v>
      </c>
      <c r="U345" s="118">
        <f t="shared" si="38"/>
        <v>3.9858764237520337E-15</v>
      </c>
    </row>
    <row r="346" spans="1:21" s="324" customFormat="1" x14ac:dyDescent="0.2">
      <c r="A346" s="323">
        <f t="shared" si="39"/>
        <v>2035</v>
      </c>
      <c r="B346" s="323">
        <f t="shared" si="40"/>
        <v>1</v>
      </c>
      <c r="C346" s="329">
        <v>34.373317995833112</v>
      </c>
      <c r="D346" s="329">
        <v>107.22973635615668</v>
      </c>
      <c r="E346" s="330">
        <v>24.069690748871171</v>
      </c>
      <c r="F346" s="329">
        <v>378.52258890739103</v>
      </c>
      <c r="G346" s="329">
        <v>0</v>
      </c>
      <c r="H346" s="318">
        <f t="shared" si="41"/>
        <v>1.0735212023299341</v>
      </c>
      <c r="I346" s="328">
        <v>5349391.7806965318</v>
      </c>
      <c r="J346" s="328">
        <f t="shared" si="42"/>
        <v>5742685.4961472079</v>
      </c>
      <c r="K346" s="327">
        <f t="shared" si="37"/>
        <v>5742685.4961472079</v>
      </c>
      <c r="R346" s="61">
        <f t="shared" si="43"/>
        <v>1.0735212023299341</v>
      </c>
      <c r="S346" s="326">
        <v>1.0735212023299301</v>
      </c>
      <c r="T346" s="325">
        <f t="shared" si="44"/>
        <v>-3.9968028886505635E-15</v>
      </c>
      <c r="U346" s="118">
        <f t="shared" si="38"/>
        <v>-3.7230777370545198E-15</v>
      </c>
    </row>
    <row r="347" spans="1:21" s="324" customFormat="1" x14ac:dyDescent="0.2">
      <c r="A347" s="323">
        <f t="shared" si="39"/>
        <v>2035</v>
      </c>
      <c r="B347" s="323">
        <f t="shared" si="40"/>
        <v>2</v>
      </c>
      <c r="C347" s="329">
        <v>30.577507144459183</v>
      </c>
      <c r="D347" s="329">
        <v>58.93328680476386</v>
      </c>
      <c r="E347" s="330">
        <v>24.108952739074748</v>
      </c>
      <c r="F347" s="329">
        <v>379.14615522786306</v>
      </c>
      <c r="G347" s="329">
        <v>0</v>
      </c>
      <c r="H347" s="318">
        <f t="shared" si="41"/>
        <v>0.99011797790084521</v>
      </c>
      <c r="I347" s="328">
        <v>5353464.0303243678</v>
      </c>
      <c r="J347" s="328">
        <f t="shared" si="42"/>
        <v>5300560.980469672</v>
      </c>
      <c r="K347" s="327">
        <f t="shared" si="37"/>
        <v>5300560.980469672</v>
      </c>
      <c r="R347" s="61">
        <f t="shared" si="43"/>
        <v>0.99011797790084521</v>
      </c>
      <c r="S347" s="326">
        <v>0.99011797790084499</v>
      </c>
      <c r="T347" s="325">
        <f t="shared" si="44"/>
        <v>0</v>
      </c>
      <c r="U347" s="118">
        <f t="shared" si="38"/>
        <v>0</v>
      </c>
    </row>
    <row r="348" spans="1:21" s="324" customFormat="1" x14ac:dyDescent="0.2">
      <c r="A348" s="323">
        <f t="shared" si="39"/>
        <v>2035</v>
      </c>
      <c r="B348" s="323">
        <f t="shared" si="40"/>
        <v>3</v>
      </c>
      <c r="C348" s="329">
        <v>49.812227510254139</v>
      </c>
      <c r="D348" s="329">
        <v>29.231033597261238</v>
      </c>
      <c r="E348" s="330">
        <v>24.136293586904738</v>
      </c>
      <c r="F348" s="329">
        <v>379.77058326919263</v>
      </c>
      <c r="G348" s="329">
        <v>0</v>
      </c>
      <c r="H348" s="318">
        <f t="shared" si="41"/>
        <v>0.98200260901332503</v>
      </c>
      <c r="I348" s="328">
        <v>5357552.9722093921</v>
      </c>
      <c r="J348" s="328">
        <f t="shared" si="42"/>
        <v>5261130.9966367176</v>
      </c>
      <c r="K348" s="327">
        <f t="shared" si="37"/>
        <v>5261130.9966367176</v>
      </c>
      <c r="R348" s="61">
        <f t="shared" si="43"/>
        <v>0.98200260901332503</v>
      </c>
      <c r="S348" s="326">
        <v>0.98200260901332503</v>
      </c>
      <c r="T348" s="325">
        <f t="shared" si="44"/>
        <v>0</v>
      </c>
      <c r="U348" s="118">
        <f t="shared" si="38"/>
        <v>0</v>
      </c>
    </row>
    <row r="349" spans="1:21" s="324" customFormat="1" x14ac:dyDescent="0.2">
      <c r="A349" s="323">
        <f t="shared" si="39"/>
        <v>2035</v>
      </c>
      <c r="B349" s="323">
        <f t="shared" si="40"/>
        <v>4</v>
      </c>
      <c r="C349" s="329">
        <v>89.308099646411279</v>
      </c>
      <c r="D349" s="329">
        <v>0</v>
      </c>
      <c r="E349" s="330">
        <v>24.164726926763702</v>
      </c>
      <c r="F349" s="329">
        <v>380.39533326919263</v>
      </c>
      <c r="G349" s="329">
        <v>2.2204460492503101E-16</v>
      </c>
      <c r="H349" s="318">
        <f t="shared" si="41"/>
        <v>1.0152654554729827</v>
      </c>
      <c r="I349" s="328">
        <v>5361591.9158949638</v>
      </c>
      <c r="J349" s="328">
        <f t="shared" si="42"/>
        <v>5443439.0585513627</v>
      </c>
      <c r="K349" s="327">
        <f t="shared" si="37"/>
        <v>5443439.0585513627</v>
      </c>
      <c r="R349" s="61">
        <f t="shared" si="43"/>
        <v>1.0152654554729827</v>
      </c>
      <c r="S349" s="326">
        <v>1.0152654554729801</v>
      </c>
      <c r="T349" s="325">
        <f t="shared" si="44"/>
        <v>-2.6645352591003757E-15</v>
      </c>
      <c r="U349" s="118">
        <f t="shared" si="38"/>
        <v>-2.6244715061826397E-15</v>
      </c>
    </row>
    <row r="350" spans="1:21" s="324" customFormat="1" x14ac:dyDescent="0.2">
      <c r="A350" s="323">
        <f t="shared" si="39"/>
        <v>2035</v>
      </c>
      <c r="B350" s="323">
        <f t="shared" si="40"/>
        <v>5</v>
      </c>
      <c r="C350" s="329">
        <v>161.25634355949703</v>
      </c>
      <c r="D350" s="329">
        <v>0</v>
      </c>
      <c r="E350" s="330">
        <v>24.190674377202164</v>
      </c>
      <c r="F350" s="329">
        <v>381.01936232766025</v>
      </c>
      <c r="G350" s="329">
        <v>2.2204460492503101E-16</v>
      </c>
      <c r="H350" s="318">
        <f t="shared" si="41"/>
        <v>1.1596520258065275</v>
      </c>
      <c r="I350" s="328">
        <v>5365476.452759346</v>
      </c>
      <c r="J350" s="328">
        <f t="shared" si="42"/>
        <v>6222085.6378595969</v>
      </c>
      <c r="K350" s="327">
        <f t="shared" si="37"/>
        <v>6222085.6378595969</v>
      </c>
      <c r="R350" s="61">
        <f t="shared" si="43"/>
        <v>1.1596520258065275</v>
      </c>
      <c r="S350" s="326">
        <v>1.1596520258065299</v>
      </c>
      <c r="T350" s="325">
        <f t="shared" si="44"/>
        <v>2.4424906541753444E-15</v>
      </c>
      <c r="U350" s="118">
        <f t="shared" si="38"/>
        <v>2.1062272128370657E-15</v>
      </c>
    </row>
    <row r="351" spans="1:21" s="324" customFormat="1" x14ac:dyDescent="0.2">
      <c r="A351" s="323">
        <f t="shared" si="39"/>
        <v>2035</v>
      </c>
      <c r="B351" s="323">
        <f t="shared" si="40"/>
        <v>6</v>
      </c>
      <c r="C351" s="329">
        <v>240.07100567962016</v>
      </c>
      <c r="D351" s="329">
        <v>0</v>
      </c>
      <c r="E351" s="330">
        <v>24.2158820206907</v>
      </c>
      <c r="F351" s="329">
        <v>381.64308429023782</v>
      </c>
      <c r="G351" s="329">
        <v>2.2204460492503101E-16</v>
      </c>
      <c r="H351" s="318">
        <f t="shared" si="41"/>
        <v>1.3177900219085521</v>
      </c>
      <c r="I351" s="328">
        <v>5369219.4258373696</v>
      </c>
      <c r="J351" s="328">
        <f t="shared" si="42"/>
        <v>7075503.7848060513</v>
      </c>
      <c r="K351" s="327">
        <f t="shared" si="37"/>
        <v>7075503.7848060513</v>
      </c>
      <c r="R351" s="61">
        <f t="shared" si="43"/>
        <v>1.3177900219085521</v>
      </c>
      <c r="S351" s="326">
        <v>1.3177900219085501</v>
      </c>
      <c r="T351" s="325">
        <f t="shared" si="44"/>
        <v>-1.9984014443252818E-15</v>
      </c>
      <c r="U351" s="118">
        <f t="shared" si="38"/>
        <v>-1.5164794171312701E-15</v>
      </c>
    </row>
    <row r="352" spans="1:21" s="324" customFormat="1" x14ac:dyDescent="0.2">
      <c r="A352" s="323">
        <f t="shared" si="39"/>
        <v>2035</v>
      </c>
      <c r="B352" s="323">
        <f t="shared" si="40"/>
        <v>7</v>
      </c>
      <c r="C352" s="329">
        <v>296.99120939501734</v>
      </c>
      <c r="D352" s="329">
        <v>0</v>
      </c>
      <c r="E352" s="330">
        <v>24.235851749115955</v>
      </c>
      <c r="F352" s="329">
        <v>382.26885095690449</v>
      </c>
      <c r="G352" s="329">
        <v>0</v>
      </c>
      <c r="H352" s="318">
        <f t="shared" si="41"/>
        <v>1.4319441372261359</v>
      </c>
      <c r="I352" s="328">
        <v>5372961.3401217461</v>
      </c>
      <c r="J352" s="328">
        <f t="shared" si="42"/>
        <v>7693780.4905300168</v>
      </c>
      <c r="K352" s="327">
        <f t="shared" si="37"/>
        <v>7693780.4905300168</v>
      </c>
      <c r="R352" s="61">
        <f t="shared" si="43"/>
        <v>1.4319441372261359</v>
      </c>
      <c r="S352" s="326">
        <v>1.4319441372261399</v>
      </c>
      <c r="T352" s="325">
        <f t="shared" si="44"/>
        <v>3.9968028886505635E-15</v>
      </c>
      <c r="U352" s="118">
        <f t="shared" si="38"/>
        <v>2.7911723542462244E-15</v>
      </c>
    </row>
    <row r="353" spans="1:21" s="324" customFormat="1" x14ac:dyDescent="0.2">
      <c r="A353" s="323">
        <f t="shared" si="39"/>
        <v>2035</v>
      </c>
      <c r="B353" s="323">
        <f t="shared" si="40"/>
        <v>8</v>
      </c>
      <c r="C353" s="329">
        <v>324.38677238308009</v>
      </c>
      <c r="D353" s="329">
        <v>0</v>
      </c>
      <c r="E353" s="330">
        <v>24.253233314495002</v>
      </c>
      <c r="F353" s="329">
        <v>382.90015331801783</v>
      </c>
      <c r="G353" s="329">
        <v>0</v>
      </c>
      <c r="H353" s="318">
        <f t="shared" si="41"/>
        <v>1.4868643416180345</v>
      </c>
      <c r="I353" s="328">
        <v>5376944.437878916</v>
      </c>
      <c r="J353" s="328">
        <f t="shared" si="42"/>
        <v>7994786.9515435873</v>
      </c>
      <c r="K353" s="327">
        <f t="shared" si="37"/>
        <v>7994786.9515435873</v>
      </c>
      <c r="R353" s="61">
        <f t="shared" si="43"/>
        <v>1.4868643416180345</v>
      </c>
      <c r="S353" s="326">
        <v>1.48686434161803</v>
      </c>
      <c r="T353" s="325">
        <f t="shared" si="44"/>
        <v>-4.4408920985006262E-15</v>
      </c>
      <c r="U353" s="118">
        <f t="shared" si="38"/>
        <v>-2.9867500176027995E-15</v>
      </c>
    </row>
    <row r="354" spans="1:21" s="324" customFormat="1" x14ac:dyDescent="0.2">
      <c r="A354" s="323">
        <f t="shared" si="39"/>
        <v>2035</v>
      </c>
      <c r="B354" s="323">
        <f t="shared" si="40"/>
        <v>9</v>
      </c>
      <c r="C354" s="329">
        <v>302.16545592318028</v>
      </c>
      <c r="D354" s="329">
        <v>0</v>
      </c>
      <c r="E354" s="330">
        <v>24.274696187844938</v>
      </c>
      <c r="F354" s="329">
        <v>383.53751851936846</v>
      </c>
      <c r="G354" s="329">
        <v>0</v>
      </c>
      <c r="H354" s="318">
        <f t="shared" si="41"/>
        <v>1.4423920948266404</v>
      </c>
      <c r="I354" s="328">
        <v>5380985.3283645175</v>
      </c>
      <c r="J354" s="328">
        <f t="shared" si="42"/>
        <v>7761490.7000111137</v>
      </c>
      <c r="K354" s="327">
        <f t="shared" si="37"/>
        <v>7761490.7000111137</v>
      </c>
      <c r="R354" s="61">
        <f t="shared" si="43"/>
        <v>1.4423920948266404</v>
      </c>
      <c r="S354" s="326">
        <v>1.44239209482664</v>
      </c>
      <c r="T354" s="325">
        <f t="shared" si="44"/>
        <v>0</v>
      </c>
      <c r="U354" s="118">
        <f t="shared" si="38"/>
        <v>0</v>
      </c>
    </row>
    <row r="355" spans="1:21" s="324" customFormat="1" x14ac:dyDescent="0.2">
      <c r="A355" s="323">
        <f t="shared" si="39"/>
        <v>2035</v>
      </c>
      <c r="B355" s="323">
        <f t="shared" si="40"/>
        <v>10</v>
      </c>
      <c r="C355" s="329">
        <v>238.38346436491491</v>
      </c>
      <c r="D355" s="329">
        <v>0</v>
      </c>
      <c r="E355" s="330">
        <v>24.308176989915943</v>
      </c>
      <c r="F355" s="329">
        <v>384.17753518603513</v>
      </c>
      <c r="G355" s="329">
        <v>0</v>
      </c>
      <c r="H355" s="318">
        <f t="shared" si="41"/>
        <v>1.3148197581428807</v>
      </c>
      <c r="I355" s="328">
        <v>5385097.6689160299</v>
      </c>
      <c r="J355" s="328">
        <f t="shared" si="42"/>
        <v>7080432.8146199649</v>
      </c>
      <c r="K355" s="327">
        <f t="shared" si="37"/>
        <v>7080432.8146199649</v>
      </c>
      <c r="R355" s="61">
        <f t="shared" si="43"/>
        <v>1.3148197581428807</v>
      </c>
      <c r="S355" s="326">
        <v>1.31481975814288</v>
      </c>
      <c r="T355" s="325">
        <f t="shared" si="44"/>
        <v>0</v>
      </c>
      <c r="U355" s="118">
        <f t="shared" si="38"/>
        <v>0</v>
      </c>
    </row>
    <row r="356" spans="1:21" s="324" customFormat="1" x14ac:dyDescent="0.2">
      <c r="A356" s="323">
        <f t="shared" si="39"/>
        <v>2035</v>
      </c>
      <c r="B356" s="323">
        <f t="shared" si="40"/>
        <v>11</v>
      </c>
      <c r="C356" s="329">
        <v>138.50383742961151</v>
      </c>
      <c r="D356" s="329">
        <v>0</v>
      </c>
      <c r="E356" s="330">
        <v>24.362547563597449</v>
      </c>
      <c r="F356" s="329">
        <v>384.8146910460884</v>
      </c>
      <c r="G356" s="329">
        <v>0</v>
      </c>
      <c r="H356" s="318">
        <f t="shared" si="41"/>
        <v>1.1152590879513842</v>
      </c>
      <c r="I356" s="328">
        <v>5389207.126656848</v>
      </c>
      <c r="J356" s="328">
        <f t="shared" si="42"/>
        <v>6010362.2248564158</v>
      </c>
      <c r="K356" s="327">
        <f t="shared" si="37"/>
        <v>6010362.2248564158</v>
      </c>
      <c r="R356" s="61">
        <f t="shared" si="43"/>
        <v>1.1152590879513842</v>
      </c>
      <c r="S356" s="326">
        <v>1.11525908795138</v>
      </c>
      <c r="T356" s="325">
        <f t="shared" si="44"/>
        <v>-4.2188474935755949E-15</v>
      </c>
      <c r="U356" s="118">
        <f t="shared" si="38"/>
        <v>-3.7828407220829719E-15</v>
      </c>
    </row>
    <row r="357" spans="1:21" s="324" customFormat="1" x14ac:dyDescent="0.2">
      <c r="A357" s="323">
        <f t="shared" si="39"/>
        <v>2035</v>
      </c>
      <c r="B357" s="323">
        <f t="shared" si="40"/>
        <v>12</v>
      </c>
      <c r="C357" s="329">
        <v>60.375542594907806</v>
      </c>
      <c r="D357" s="329">
        <v>64.984895742185898</v>
      </c>
      <c r="E357" s="330">
        <v>24.422595702566081</v>
      </c>
      <c r="F357" s="329">
        <v>385.44730617151748</v>
      </c>
      <c r="G357" s="329">
        <v>-2.2204460492503101E-16</v>
      </c>
      <c r="H357" s="318">
        <f t="shared" si="41"/>
        <v>1.0619215160258069</v>
      </c>
      <c r="I357" s="328">
        <v>5393341.3151065204</v>
      </c>
      <c r="J357" s="328">
        <f t="shared" si="42"/>
        <v>5727305.185782535</v>
      </c>
      <c r="K357" s="327">
        <f t="shared" ref="K357:K417" si="45">J357*(1+$M$103)</f>
        <v>5727305.185782535</v>
      </c>
      <c r="R357" s="61">
        <f t="shared" si="43"/>
        <v>1.0619215160258069</v>
      </c>
      <c r="S357" s="326">
        <v>1.06192151602581</v>
      </c>
      <c r="T357" s="325">
        <f t="shared" si="44"/>
        <v>3.1086244689504383E-15</v>
      </c>
      <c r="U357" s="118">
        <f t="shared" si="38"/>
        <v>2.9273580222616783E-15</v>
      </c>
    </row>
    <row r="358" spans="1:21" s="324" customFormat="1" x14ac:dyDescent="0.2">
      <c r="A358" s="323">
        <f t="shared" si="39"/>
        <v>2036</v>
      </c>
      <c r="B358" s="323">
        <f t="shared" si="40"/>
        <v>1</v>
      </c>
      <c r="C358" s="329">
        <v>34.373317995833112</v>
      </c>
      <c r="D358" s="329">
        <v>107.22973635615668</v>
      </c>
      <c r="E358" s="330">
        <v>24.478391795459668</v>
      </c>
      <c r="F358" s="329">
        <v>386.07868950485073</v>
      </c>
      <c r="G358" s="329">
        <v>-2.2204460492503101E-16</v>
      </c>
      <c r="H358" s="318">
        <f t="shared" si="41"/>
        <v>1.077127309559285</v>
      </c>
      <c r="I358" s="328">
        <v>5397428.8464397537</v>
      </c>
      <c r="J358" s="328">
        <f t="shared" si="42"/>
        <v>5813718.011903327</v>
      </c>
      <c r="K358" s="327">
        <f t="shared" si="45"/>
        <v>5813718.011903327</v>
      </c>
      <c r="R358" s="61">
        <f t="shared" si="43"/>
        <v>1.077127309559285</v>
      </c>
      <c r="S358" s="326">
        <v>1.0771273095592899</v>
      </c>
      <c r="T358" s="325">
        <f t="shared" si="44"/>
        <v>4.8849813083506888E-15</v>
      </c>
      <c r="U358" s="118">
        <f t="shared" si="38"/>
        <v>4.5351939970302995E-15</v>
      </c>
    </row>
    <row r="359" spans="1:21" s="324" customFormat="1" x14ac:dyDescent="0.2">
      <c r="A359" s="323">
        <f t="shared" si="39"/>
        <v>2036</v>
      </c>
      <c r="B359" s="323">
        <f t="shared" si="40"/>
        <v>2</v>
      </c>
      <c r="C359" s="329">
        <v>30.577507144459183</v>
      </c>
      <c r="D359" s="329">
        <v>58.93328680476386</v>
      </c>
      <c r="E359" s="330">
        <v>24.516273774813587</v>
      </c>
      <c r="F359" s="329">
        <v>386.71558408509173</v>
      </c>
      <c r="G359" s="329">
        <v>2.2204460492503101E-16</v>
      </c>
      <c r="H359" s="318">
        <f t="shared" si="41"/>
        <v>0.9936930639632372</v>
      </c>
      <c r="I359" s="328">
        <v>5401451.681095697</v>
      </c>
      <c r="J359" s="328">
        <f t="shared" si="42"/>
        <v>5367385.0708373617</v>
      </c>
      <c r="K359" s="327">
        <f t="shared" si="45"/>
        <v>5367385.0708373617</v>
      </c>
      <c r="R359" s="61">
        <f t="shared" si="43"/>
        <v>0.9936930639632372</v>
      </c>
      <c r="S359" s="326">
        <v>0.99369306396323698</v>
      </c>
      <c r="T359" s="325">
        <f t="shared" si="44"/>
        <v>0</v>
      </c>
      <c r="U359" s="118">
        <f t="shared" si="38"/>
        <v>0</v>
      </c>
    </row>
    <row r="360" spans="1:21" s="324" customFormat="1" x14ac:dyDescent="0.2">
      <c r="A360" s="323">
        <f t="shared" si="39"/>
        <v>2036</v>
      </c>
      <c r="B360" s="323">
        <f t="shared" si="40"/>
        <v>3</v>
      </c>
      <c r="C360" s="329">
        <v>49.812227510254139</v>
      </c>
      <c r="D360" s="329">
        <v>29.231033597261238</v>
      </c>
      <c r="E360" s="330">
        <v>24.540095743400823</v>
      </c>
      <c r="F360" s="329">
        <v>387.36038324939295</v>
      </c>
      <c r="G360" s="329">
        <v>-1.11022302462516E-16</v>
      </c>
      <c r="H360" s="318">
        <f t="shared" si="41"/>
        <v>0.98550519974502004</v>
      </c>
      <c r="I360" s="328">
        <v>5405491.9505459517</v>
      </c>
      <c r="J360" s="328">
        <f t="shared" si="42"/>
        <v>5327140.4244428864</v>
      </c>
      <c r="K360" s="327">
        <f t="shared" si="45"/>
        <v>5327140.4244428864</v>
      </c>
      <c r="R360" s="61">
        <f t="shared" si="43"/>
        <v>0.98550519974502004</v>
      </c>
      <c r="S360" s="326">
        <v>0.98550519974502004</v>
      </c>
      <c r="T360" s="325">
        <f t="shared" si="44"/>
        <v>0</v>
      </c>
      <c r="U360" s="118">
        <f t="shared" si="38"/>
        <v>0</v>
      </c>
    </row>
    <row r="361" spans="1:21" s="324" customFormat="1" x14ac:dyDescent="0.2">
      <c r="A361" s="323">
        <f t="shared" si="39"/>
        <v>2036</v>
      </c>
      <c r="B361" s="323">
        <f t="shared" si="40"/>
        <v>4</v>
      </c>
      <c r="C361" s="329">
        <v>89.308099646411279</v>
      </c>
      <c r="D361" s="329">
        <v>0</v>
      </c>
      <c r="E361" s="330">
        <v>24.566006135355121</v>
      </c>
      <c r="F361" s="329">
        <v>388.00698324939293</v>
      </c>
      <c r="G361" s="329">
        <v>-2.2204460492503101E-16</v>
      </c>
      <c r="H361" s="318">
        <f t="shared" si="41"/>
        <v>1.0187125541241036</v>
      </c>
      <c r="I361" s="328">
        <v>5409471.6775941616</v>
      </c>
      <c r="J361" s="328">
        <f t="shared" si="42"/>
        <v>5510696.7091439478</v>
      </c>
      <c r="K361" s="327">
        <f t="shared" si="45"/>
        <v>5510696.7091439478</v>
      </c>
      <c r="R361" s="61">
        <f t="shared" si="43"/>
        <v>1.0187125541241036</v>
      </c>
      <c r="S361" s="326">
        <v>1.0187125541241</v>
      </c>
      <c r="T361" s="325">
        <f t="shared" si="44"/>
        <v>-3.5527136788005009E-15</v>
      </c>
      <c r="U361" s="118">
        <f t="shared" si="38"/>
        <v>-3.4874544977559075E-15</v>
      </c>
    </row>
    <row r="362" spans="1:21" s="324" customFormat="1" x14ac:dyDescent="0.2">
      <c r="A362" s="323">
        <f t="shared" si="39"/>
        <v>2036</v>
      </c>
      <c r="B362" s="323">
        <f t="shared" si="40"/>
        <v>5</v>
      </c>
      <c r="C362" s="329">
        <v>161.25634355949703</v>
      </c>
      <c r="D362" s="329">
        <v>0</v>
      </c>
      <c r="E362" s="330">
        <v>24.597354364508146</v>
      </c>
      <c r="F362" s="329">
        <v>388.64517116691826</v>
      </c>
      <c r="G362" s="329">
        <v>0</v>
      </c>
      <c r="H362" s="318">
        <f t="shared" si="41"/>
        <v>1.1631883518948882</v>
      </c>
      <c r="I362" s="328">
        <v>5413291.4927851232</v>
      </c>
      <c r="J362" s="328">
        <f t="shared" si="42"/>
        <v>6296677.609819347</v>
      </c>
      <c r="K362" s="327">
        <f t="shared" si="45"/>
        <v>6296677.609819347</v>
      </c>
      <c r="R362" s="61">
        <f t="shared" si="43"/>
        <v>1.1631883518948882</v>
      </c>
      <c r="S362" s="326">
        <v>1.16318835189489</v>
      </c>
      <c r="T362" s="325">
        <f t="shared" si="44"/>
        <v>1.7763568394002505E-15</v>
      </c>
      <c r="U362" s="118">
        <f t="shared" si="38"/>
        <v>1.5271446249495874E-15</v>
      </c>
    </row>
    <row r="363" spans="1:21" s="324" customFormat="1" x14ac:dyDescent="0.2">
      <c r="A363" s="323">
        <f t="shared" si="39"/>
        <v>2036</v>
      </c>
      <c r="B363" s="323">
        <f t="shared" si="40"/>
        <v>6</v>
      </c>
      <c r="C363" s="329">
        <v>240.07100567962016</v>
      </c>
      <c r="D363" s="329">
        <v>0</v>
      </c>
      <c r="E363" s="330">
        <v>24.633455059539049</v>
      </c>
      <c r="F363" s="329">
        <v>389.26736896721656</v>
      </c>
      <c r="G363" s="329">
        <v>2.2204460492503101E-16</v>
      </c>
      <c r="H363" s="318">
        <f t="shared" si="41"/>
        <v>1.3215209091343503</v>
      </c>
      <c r="I363" s="328">
        <v>5416952.3965515587</v>
      </c>
      <c r="J363" s="328">
        <f t="shared" si="42"/>
        <v>7158615.8558283132</v>
      </c>
      <c r="K363" s="327">
        <f t="shared" si="45"/>
        <v>7158615.8558283132</v>
      </c>
      <c r="R363" s="61">
        <f t="shared" si="43"/>
        <v>1.3215209091343503</v>
      </c>
      <c r="S363" s="326">
        <v>1.3215209091343501</v>
      </c>
      <c r="T363" s="325">
        <f t="shared" si="44"/>
        <v>0</v>
      </c>
      <c r="U363" s="118">
        <f t="shared" si="38"/>
        <v>0</v>
      </c>
    </row>
    <row r="364" spans="1:21" s="324" customFormat="1" x14ac:dyDescent="0.2">
      <c r="A364" s="323">
        <f t="shared" si="39"/>
        <v>2036</v>
      </c>
      <c r="B364" s="323">
        <f t="shared" si="40"/>
        <v>7</v>
      </c>
      <c r="C364" s="329">
        <v>296.99120939501734</v>
      </c>
      <c r="D364" s="329">
        <v>0</v>
      </c>
      <c r="E364" s="330">
        <v>24.664351935660431</v>
      </c>
      <c r="F364" s="329">
        <v>389.8721606338832</v>
      </c>
      <c r="G364" s="329">
        <v>2.2204460492503101E-16</v>
      </c>
      <c r="H364" s="318">
        <f t="shared" si="41"/>
        <v>1.4358796291712961</v>
      </c>
      <c r="I364" s="328">
        <v>5420617.6350734653</v>
      </c>
      <c r="J364" s="328">
        <f t="shared" si="42"/>
        <v>7783354.4397286754</v>
      </c>
      <c r="K364" s="327">
        <f t="shared" si="45"/>
        <v>7783354.4397286754</v>
      </c>
      <c r="R364" s="61">
        <f t="shared" si="43"/>
        <v>1.4358796291712961</v>
      </c>
      <c r="S364" s="326">
        <v>1.4358796291713001</v>
      </c>
      <c r="T364" s="325">
        <f t="shared" si="44"/>
        <v>3.9968028886505635E-15</v>
      </c>
      <c r="U364" s="118">
        <f t="shared" si="38"/>
        <v>2.7835222447979628E-15</v>
      </c>
    </row>
    <row r="365" spans="1:21" s="324" customFormat="1" x14ac:dyDescent="0.2">
      <c r="A365" s="323">
        <f t="shared" si="39"/>
        <v>2036</v>
      </c>
      <c r="B365" s="323">
        <f t="shared" si="40"/>
        <v>8</v>
      </c>
      <c r="C365" s="329">
        <v>324.38677238308009</v>
      </c>
      <c r="D365" s="329">
        <v>0</v>
      </c>
      <c r="E365" s="330">
        <v>24.688823895190204</v>
      </c>
      <c r="F365" s="329">
        <v>390.46163874829148</v>
      </c>
      <c r="G365" s="329">
        <v>0</v>
      </c>
      <c r="H365" s="318">
        <f t="shared" si="41"/>
        <v>1.4909462857297358</v>
      </c>
      <c r="I365" s="328">
        <v>5424543.4209919553</v>
      </c>
      <c r="J365" s="328">
        <f t="shared" si="42"/>
        <v>8087702.86530763</v>
      </c>
      <c r="K365" s="327">
        <f t="shared" si="45"/>
        <v>8087702.86530763</v>
      </c>
      <c r="R365" s="61">
        <f t="shared" si="43"/>
        <v>1.4909462857297358</v>
      </c>
      <c r="S365" s="326">
        <v>1.49094628572974</v>
      </c>
      <c r="T365" s="325">
        <f t="shared" si="44"/>
        <v>4.2188474935755949E-15</v>
      </c>
      <c r="U365" s="118">
        <f t="shared" si="38"/>
        <v>2.8296441890330679E-15</v>
      </c>
    </row>
    <row r="366" spans="1:21" s="324" customFormat="1" x14ac:dyDescent="0.2">
      <c r="A366" s="323">
        <f t="shared" si="39"/>
        <v>2036</v>
      </c>
      <c r="B366" s="323">
        <f t="shared" si="40"/>
        <v>9</v>
      </c>
      <c r="C366" s="329">
        <v>302.16545592318028</v>
      </c>
      <c r="D366" s="329">
        <v>0</v>
      </c>
      <c r="E366" s="330">
        <v>24.709936020697295</v>
      </c>
      <c r="F366" s="329">
        <v>391.04052545796645</v>
      </c>
      <c r="G366" s="329">
        <v>0</v>
      </c>
      <c r="H366" s="318">
        <f t="shared" si="41"/>
        <v>1.446496169863303</v>
      </c>
      <c r="I366" s="328">
        <v>5428552.2566846339</v>
      </c>
      <c r="J366" s="328">
        <f t="shared" si="42"/>
        <v>7852380.0471971128</v>
      </c>
      <c r="K366" s="327">
        <f t="shared" si="45"/>
        <v>7852380.0471971128</v>
      </c>
      <c r="R366" s="61">
        <f t="shared" si="43"/>
        <v>1.446496169863303</v>
      </c>
      <c r="S366" s="326">
        <v>1.4464961698633001</v>
      </c>
      <c r="T366" s="325">
        <f t="shared" si="44"/>
        <v>-2.886579864025407E-15</v>
      </c>
      <c r="U366" s="118">
        <f t="shared" si="38"/>
        <v>-1.9955668906459674E-15</v>
      </c>
    </row>
    <row r="367" spans="1:21" s="324" customFormat="1" x14ac:dyDescent="0.2">
      <c r="A367" s="323">
        <f t="shared" si="39"/>
        <v>2036</v>
      </c>
      <c r="B367" s="323">
        <f t="shared" si="40"/>
        <v>10</v>
      </c>
      <c r="C367" s="329">
        <v>238.38346436491491</v>
      </c>
      <c r="D367" s="329">
        <v>0</v>
      </c>
      <c r="E367" s="330">
        <v>24.733317306428507</v>
      </c>
      <c r="F367" s="329">
        <v>391.61494212463299</v>
      </c>
      <c r="G367" s="329">
        <v>-2.2204460492503101E-16</v>
      </c>
      <c r="H367" s="318">
        <f t="shared" si="41"/>
        <v>1.3187759579570104</v>
      </c>
      <c r="I367" s="328">
        <v>5432657.168001662</v>
      </c>
      <c r="J367" s="328">
        <f t="shared" si="42"/>
        <v>7164457.6609834107</v>
      </c>
      <c r="K367" s="327">
        <f t="shared" si="45"/>
        <v>7164457.6609834107</v>
      </c>
      <c r="R367" s="61">
        <f t="shared" si="43"/>
        <v>1.3187759579570104</v>
      </c>
      <c r="S367" s="326">
        <v>1.31877595795701</v>
      </c>
      <c r="T367" s="325">
        <f t="shared" si="44"/>
        <v>0</v>
      </c>
      <c r="U367" s="118">
        <f t="shared" si="38"/>
        <v>0</v>
      </c>
    </row>
    <row r="368" spans="1:21" s="324" customFormat="1" x14ac:dyDescent="0.2">
      <c r="A368" s="323">
        <f t="shared" si="39"/>
        <v>2036</v>
      </c>
      <c r="B368" s="323">
        <f t="shared" si="40"/>
        <v>11</v>
      </c>
      <c r="C368" s="329">
        <v>138.50383742961151</v>
      </c>
      <c r="D368" s="329">
        <v>0</v>
      </c>
      <c r="E368" s="330">
        <v>24.766696081147071</v>
      </c>
      <c r="F368" s="329">
        <v>392.1913775775688</v>
      </c>
      <c r="G368" s="329">
        <v>0</v>
      </c>
      <c r="H368" s="318">
        <f t="shared" si="41"/>
        <v>1.1188712371429277</v>
      </c>
      <c r="I368" s="328">
        <v>5436780.8342735488</v>
      </c>
      <c r="J368" s="328">
        <f t="shared" si="42"/>
        <v>6083057.6981186038</v>
      </c>
      <c r="K368" s="327">
        <f t="shared" si="45"/>
        <v>6083057.6981186038</v>
      </c>
      <c r="R368" s="61">
        <f t="shared" si="43"/>
        <v>1.1188712371429277</v>
      </c>
      <c r="S368" s="326">
        <v>1.1188712371429299</v>
      </c>
      <c r="T368" s="325">
        <f t="shared" si="44"/>
        <v>2.2204460492503131E-15</v>
      </c>
      <c r="U368" s="118">
        <f t="shared" si="38"/>
        <v>1.9845411835952512E-15</v>
      </c>
    </row>
    <row r="369" spans="1:21" s="324" customFormat="1" x14ac:dyDescent="0.2">
      <c r="A369" s="323">
        <f t="shared" si="39"/>
        <v>2036</v>
      </c>
      <c r="B369" s="323">
        <f t="shared" si="40"/>
        <v>12</v>
      </c>
      <c r="C369" s="329">
        <v>60.375542594907806</v>
      </c>
      <c r="D369" s="329">
        <v>64.984895742185898</v>
      </c>
      <c r="E369" s="330">
        <v>24.804357790090855</v>
      </c>
      <c r="F369" s="329">
        <v>392.77436460103962</v>
      </c>
      <c r="G369" s="329">
        <v>0</v>
      </c>
      <c r="H369" s="318">
        <f t="shared" si="41"/>
        <v>1.0651594180995532</v>
      </c>
      <c r="I369" s="328">
        <v>5440930.3036321346</v>
      </c>
      <c r="J369" s="328">
        <f t="shared" si="42"/>
        <v>5795458.1561370296</v>
      </c>
      <c r="K369" s="327">
        <f t="shared" si="45"/>
        <v>5795458.1561370296</v>
      </c>
      <c r="R369" s="61">
        <f t="shared" si="43"/>
        <v>1.0651594180995532</v>
      </c>
      <c r="S369" s="326">
        <v>1.0651594180995501</v>
      </c>
      <c r="T369" s="325">
        <f t="shared" si="44"/>
        <v>-3.1086244689504383E-15</v>
      </c>
      <c r="U369" s="118">
        <f t="shared" si="38"/>
        <v>-2.9184593555928221E-15</v>
      </c>
    </row>
    <row r="370" spans="1:21" s="324" customFormat="1" x14ac:dyDescent="0.2">
      <c r="A370" s="323">
        <f t="shared" si="39"/>
        <v>2037</v>
      </c>
      <c r="B370" s="323">
        <f t="shared" si="40"/>
        <v>1</v>
      </c>
      <c r="C370" s="329">
        <v>34.373317995833112</v>
      </c>
      <c r="D370" s="329">
        <v>107.22973635615668</v>
      </c>
      <c r="E370" s="330">
        <v>24.845602752823108</v>
      </c>
      <c r="F370" s="329">
        <v>393.36633960103967</v>
      </c>
      <c r="G370" s="329">
        <v>0</v>
      </c>
      <c r="H370" s="318">
        <f t="shared" si="41"/>
        <v>1.0801254208610327</v>
      </c>
      <c r="I370" s="328">
        <v>5445013.7101442395</v>
      </c>
      <c r="J370" s="328">
        <f t="shared" si="42"/>
        <v>5881297.7252636394</v>
      </c>
      <c r="K370" s="327">
        <f t="shared" si="45"/>
        <v>5881297.7252636394</v>
      </c>
      <c r="R370" s="61">
        <f t="shared" si="43"/>
        <v>1.0801254208610327</v>
      </c>
      <c r="S370" s="326">
        <v>1.08012542086103</v>
      </c>
      <c r="T370" s="325">
        <f t="shared" si="44"/>
        <v>-2.6645352591003757E-15</v>
      </c>
      <c r="U370" s="118">
        <f t="shared" si="38"/>
        <v>-2.4668757976053574E-15</v>
      </c>
    </row>
    <row r="371" spans="1:21" s="324" customFormat="1" x14ac:dyDescent="0.2">
      <c r="A371" s="323">
        <f t="shared" si="39"/>
        <v>2037</v>
      </c>
      <c r="B371" s="323">
        <f t="shared" si="40"/>
        <v>2</v>
      </c>
      <c r="C371" s="329">
        <v>30.577507144459183</v>
      </c>
      <c r="D371" s="329">
        <v>58.93328680476386</v>
      </c>
      <c r="E371" s="330">
        <v>24.88485880732911</v>
      </c>
      <c r="F371" s="329">
        <v>393.96735627902518</v>
      </c>
      <c r="G371" s="329">
        <v>0</v>
      </c>
      <c r="H371" s="318">
        <f t="shared" si="41"/>
        <v>0.99673303115899192</v>
      </c>
      <c r="I371" s="328">
        <v>5448996.9849037286</v>
      </c>
      <c r="J371" s="328">
        <f t="shared" si="42"/>
        <v>5431195.2815393014</v>
      </c>
      <c r="K371" s="327">
        <f t="shared" si="45"/>
        <v>5431195.2815393014</v>
      </c>
      <c r="R371" s="61">
        <f t="shared" si="43"/>
        <v>0.99673303115899192</v>
      </c>
      <c r="S371" s="326">
        <v>0.99673303115899203</v>
      </c>
      <c r="T371" s="325">
        <f t="shared" si="44"/>
        <v>0</v>
      </c>
      <c r="U371" s="118">
        <f t="shared" si="38"/>
        <v>0</v>
      </c>
    </row>
    <row r="372" spans="1:21" s="324" customFormat="1" x14ac:dyDescent="0.2">
      <c r="A372" s="323">
        <f t="shared" si="39"/>
        <v>2037</v>
      </c>
      <c r="B372" s="323">
        <f t="shared" si="40"/>
        <v>3</v>
      </c>
      <c r="C372" s="329">
        <v>49.812227510254139</v>
      </c>
      <c r="D372" s="329">
        <v>29.231033597261238</v>
      </c>
      <c r="E372" s="330">
        <v>24.916026501059974</v>
      </c>
      <c r="F372" s="329">
        <v>394.57446561161879</v>
      </c>
      <c r="G372" s="329">
        <v>-2.2204460492503101E-16</v>
      </c>
      <c r="H372" s="318">
        <f t="shared" si="41"/>
        <v>0.98869415636752389</v>
      </c>
      <c r="I372" s="328">
        <v>5452989.3358765738</v>
      </c>
      <c r="J372" s="328">
        <f t="shared" si="42"/>
        <v>5391338.6911155935</v>
      </c>
      <c r="K372" s="327">
        <f t="shared" si="45"/>
        <v>5391338.6911155935</v>
      </c>
      <c r="R372" s="61">
        <f t="shared" si="43"/>
        <v>0.98869415636752389</v>
      </c>
      <c r="S372" s="326">
        <v>0.988694156367524</v>
      </c>
      <c r="T372" s="325">
        <f t="shared" si="44"/>
        <v>0</v>
      </c>
      <c r="U372" s="118">
        <f t="shared" ref="U372:U417" si="46">T372/S372</f>
        <v>0</v>
      </c>
    </row>
    <row r="373" spans="1:21" s="324" customFormat="1" x14ac:dyDescent="0.2">
      <c r="A373" s="323">
        <f t="shared" si="39"/>
        <v>2037</v>
      </c>
      <c r="B373" s="323">
        <f t="shared" si="40"/>
        <v>4</v>
      </c>
      <c r="C373" s="329">
        <v>89.308099646411279</v>
      </c>
      <c r="D373" s="329">
        <v>0</v>
      </c>
      <c r="E373" s="330">
        <v>24.949234788433802</v>
      </c>
      <c r="F373" s="329">
        <v>395.18899894495212</v>
      </c>
      <c r="G373" s="329">
        <v>-2.2204460492503101E-16</v>
      </c>
      <c r="H373" s="318">
        <f t="shared" si="41"/>
        <v>1.0220469209580971</v>
      </c>
      <c r="I373" s="328">
        <v>5456931.5783426343</v>
      </c>
      <c r="J373" s="328">
        <f t="shared" si="42"/>
        <v>5577240.1175240986</v>
      </c>
      <c r="K373" s="327">
        <f t="shared" si="45"/>
        <v>5577240.1175240986</v>
      </c>
      <c r="R373" s="61">
        <f t="shared" si="43"/>
        <v>1.0220469209580971</v>
      </c>
      <c r="S373" s="326">
        <v>1.0220469209581</v>
      </c>
      <c r="T373" s="325">
        <f t="shared" si="44"/>
        <v>2.886579864025407E-15</v>
      </c>
      <c r="U373" s="118">
        <f t="shared" si="46"/>
        <v>2.8243124702331994E-15</v>
      </c>
    </row>
    <row r="374" spans="1:21" s="324" customFormat="1" x14ac:dyDescent="0.2">
      <c r="A374" s="323">
        <f t="shared" si="39"/>
        <v>2037</v>
      </c>
      <c r="B374" s="323">
        <f t="shared" si="40"/>
        <v>5</v>
      </c>
      <c r="C374" s="329">
        <v>161.25634355949703</v>
      </c>
      <c r="D374" s="329">
        <v>0</v>
      </c>
      <c r="E374" s="330">
        <v>24.977911230517531</v>
      </c>
      <c r="F374" s="329">
        <v>395.80949565461759</v>
      </c>
      <c r="G374" s="329">
        <v>0</v>
      </c>
      <c r="H374" s="318">
        <f t="shared" si="41"/>
        <v>1.1664837624193387</v>
      </c>
      <c r="I374" s="328">
        <v>5460717.6449086107</v>
      </c>
      <c r="J374" s="328">
        <f t="shared" si="42"/>
        <v>6369838.4639426665</v>
      </c>
      <c r="K374" s="327">
        <f t="shared" si="45"/>
        <v>6369838.4639426665</v>
      </c>
      <c r="R374" s="61">
        <f t="shared" si="43"/>
        <v>1.1664837624193387</v>
      </c>
      <c r="S374" s="326">
        <v>1.16648376241934</v>
      </c>
      <c r="T374" s="325">
        <f t="shared" si="44"/>
        <v>0</v>
      </c>
      <c r="U374" s="118">
        <f t="shared" si="46"/>
        <v>0</v>
      </c>
    </row>
    <row r="375" spans="1:21" s="324" customFormat="1" x14ac:dyDescent="0.2">
      <c r="A375" s="323">
        <f t="shared" si="39"/>
        <v>2037</v>
      </c>
      <c r="B375" s="323">
        <f t="shared" si="40"/>
        <v>6</v>
      </c>
      <c r="C375" s="329">
        <v>240.07100567962016</v>
      </c>
      <c r="D375" s="329">
        <v>0</v>
      </c>
      <c r="E375" s="330">
        <v>25.006187233686575</v>
      </c>
      <c r="F375" s="329">
        <v>396.43496100502193</v>
      </c>
      <c r="G375" s="329">
        <v>0</v>
      </c>
      <c r="H375" s="318">
        <f t="shared" si="41"/>
        <v>1.3246755084611301</v>
      </c>
      <c r="I375" s="328">
        <v>5464360.0001084134</v>
      </c>
      <c r="J375" s="328">
        <f t="shared" si="42"/>
        <v>7238503.8615582734</v>
      </c>
      <c r="K375" s="327">
        <f t="shared" si="45"/>
        <v>7238503.8615582734</v>
      </c>
      <c r="R375" s="61">
        <f t="shared" si="43"/>
        <v>1.3246755084611301</v>
      </c>
      <c r="S375" s="326">
        <v>1.3246755084611299</v>
      </c>
      <c r="T375" s="325">
        <f t="shared" si="44"/>
        <v>0</v>
      </c>
      <c r="U375" s="118">
        <f t="shared" si="46"/>
        <v>0</v>
      </c>
    </row>
    <row r="376" spans="1:21" s="324" customFormat="1" x14ac:dyDescent="0.2">
      <c r="A376" s="323">
        <f t="shared" si="39"/>
        <v>2037</v>
      </c>
      <c r="B376" s="323">
        <f t="shared" si="40"/>
        <v>7</v>
      </c>
      <c r="C376" s="329">
        <v>296.99120939501734</v>
      </c>
      <c r="D376" s="329">
        <v>0</v>
      </c>
      <c r="E376" s="330">
        <v>25.032751432855118</v>
      </c>
      <c r="F376" s="329">
        <v>397.06422767168857</v>
      </c>
      <c r="G376" s="329">
        <v>2.2204460492503101E-16</v>
      </c>
      <c r="H376" s="318">
        <f t="shared" si="41"/>
        <v>1.4389452620797343</v>
      </c>
      <c r="I376" s="328">
        <v>5467990.5817407575</v>
      </c>
      <c r="J376" s="328">
        <f t="shared" si="42"/>
        <v>7868139.1406924725</v>
      </c>
      <c r="K376" s="327">
        <f t="shared" si="45"/>
        <v>7868139.1406924725</v>
      </c>
      <c r="R376" s="61">
        <f t="shared" si="43"/>
        <v>1.4389452620797343</v>
      </c>
      <c r="S376" s="326">
        <v>1.4389452620797301</v>
      </c>
      <c r="T376" s="325">
        <f t="shared" si="44"/>
        <v>-4.2188474935755949E-15</v>
      </c>
      <c r="U376" s="118">
        <f t="shared" si="46"/>
        <v>-2.9319026961998741E-15</v>
      </c>
    </row>
    <row r="377" spans="1:21" s="324" customFormat="1" x14ac:dyDescent="0.2">
      <c r="A377" s="323">
        <f t="shared" si="39"/>
        <v>2037</v>
      </c>
      <c r="B377" s="323">
        <f t="shared" si="40"/>
        <v>8</v>
      </c>
      <c r="C377" s="329">
        <v>324.38677238308009</v>
      </c>
      <c r="D377" s="329">
        <v>0</v>
      </c>
      <c r="E377" s="330">
        <v>25.062200615632506</v>
      </c>
      <c r="F377" s="329">
        <v>397.69650164431931</v>
      </c>
      <c r="G377" s="329">
        <v>-4.4408920985006301E-16</v>
      </c>
      <c r="H377" s="318">
        <f t="shared" si="41"/>
        <v>1.4940797159646506</v>
      </c>
      <c r="I377" s="328">
        <v>5471848.5786376214</v>
      </c>
      <c r="J377" s="328">
        <f t="shared" si="42"/>
        <v>8175377.9701724742</v>
      </c>
      <c r="K377" s="327">
        <f t="shared" si="45"/>
        <v>8175377.9701724742</v>
      </c>
      <c r="R377" s="61">
        <f t="shared" si="43"/>
        <v>1.4940797159646506</v>
      </c>
      <c r="S377" s="326">
        <v>1.4940797159646499</v>
      </c>
      <c r="T377" s="325">
        <f t="shared" si="44"/>
        <v>0</v>
      </c>
      <c r="U377" s="118">
        <f t="shared" si="46"/>
        <v>0</v>
      </c>
    </row>
    <row r="378" spans="1:21" s="324" customFormat="1" x14ac:dyDescent="0.2">
      <c r="A378" s="323">
        <f t="shared" si="39"/>
        <v>2037</v>
      </c>
      <c r="B378" s="323">
        <f t="shared" si="40"/>
        <v>9</v>
      </c>
      <c r="C378" s="329">
        <v>302.16545592318028</v>
      </c>
      <c r="D378" s="329">
        <v>0</v>
      </c>
      <c r="E378" s="330">
        <v>25.09466066829162</v>
      </c>
      <c r="F378" s="329">
        <v>398.33083135213809</v>
      </c>
      <c r="G378" s="329">
        <v>-2.2204460492503101E-16</v>
      </c>
      <c r="H378" s="318">
        <f t="shared" si="41"/>
        <v>1.4498046163193345</v>
      </c>
      <c r="I378" s="328">
        <v>5475770.9782950468</v>
      </c>
      <c r="J378" s="328">
        <f t="shared" si="42"/>
        <v>7938798.042239598</v>
      </c>
      <c r="K378" s="327">
        <f t="shared" si="45"/>
        <v>7938798.042239598</v>
      </c>
      <c r="R378" s="61">
        <f t="shared" si="43"/>
        <v>1.4498046163193345</v>
      </c>
      <c r="S378" s="326">
        <v>1.4498046163193301</v>
      </c>
      <c r="T378" s="325">
        <f t="shared" si="44"/>
        <v>-4.4408920985006262E-15</v>
      </c>
      <c r="U378" s="118">
        <f t="shared" si="46"/>
        <v>-3.063096950108267E-15</v>
      </c>
    </row>
    <row r="379" spans="1:21" s="324" customFormat="1" x14ac:dyDescent="0.2">
      <c r="A379" s="323">
        <f t="shared" si="39"/>
        <v>2037</v>
      </c>
      <c r="B379" s="323">
        <f t="shared" si="40"/>
        <v>10</v>
      </c>
      <c r="C379" s="329">
        <v>238.38346436491491</v>
      </c>
      <c r="D379" s="329">
        <v>0</v>
      </c>
      <c r="E379" s="330">
        <v>25.129839525034296</v>
      </c>
      <c r="F379" s="329">
        <v>398.96619801880479</v>
      </c>
      <c r="G379" s="329">
        <v>-2.2204460492503101E-16</v>
      </c>
      <c r="H379" s="318">
        <f t="shared" si="41"/>
        <v>1.3222647493978972</v>
      </c>
      <c r="I379" s="328">
        <v>5479795.9194281129</v>
      </c>
      <c r="J379" s="328">
        <f t="shared" si="42"/>
        <v>7245740.9781542337</v>
      </c>
      <c r="K379" s="327">
        <f t="shared" si="45"/>
        <v>7245740.9781542337</v>
      </c>
      <c r="R379" s="61">
        <f t="shared" si="43"/>
        <v>1.3222647493978972</v>
      </c>
      <c r="S379" s="326">
        <v>1.3222647493979001</v>
      </c>
      <c r="T379" s="325">
        <f t="shared" si="44"/>
        <v>2.886579864025407E-15</v>
      </c>
      <c r="U379" s="118">
        <f t="shared" si="46"/>
        <v>2.1830574136834745E-15</v>
      </c>
    </row>
    <row r="380" spans="1:21" s="324" customFormat="1" x14ac:dyDescent="0.2">
      <c r="A380" s="323">
        <f t="shared" si="39"/>
        <v>2037</v>
      </c>
      <c r="B380" s="323">
        <f t="shared" si="40"/>
        <v>11</v>
      </c>
      <c r="C380" s="329">
        <v>138.50383742961151</v>
      </c>
      <c r="D380" s="329">
        <v>0</v>
      </c>
      <c r="E380" s="330">
        <v>25.171745590320015</v>
      </c>
      <c r="F380" s="329">
        <v>399.60170356206839</v>
      </c>
      <c r="G380" s="329">
        <v>0</v>
      </c>
      <c r="H380" s="318">
        <f t="shared" si="41"/>
        <v>1.1224830970590192</v>
      </c>
      <c r="I380" s="328">
        <v>5483860.8573975395</v>
      </c>
      <c r="J380" s="328">
        <f t="shared" si="42"/>
        <v>6155541.1190523189</v>
      </c>
      <c r="K380" s="327">
        <f t="shared" si="45"/>
        <v>6155541.1190523189</v>
      </c>
      <c r="R380" s="61">
        <f t="shared" si="43"/>
        <v>1.1224830970590192</v>
      </c>
      <c r="S380" s="326">
        <v>1.1224830970590201</v>
      </c>
      <c r="T380" s="325">
        <f t="shared" si="44"/>
        <v>0</v>
      </c>
      <c r="U380" s="118">
        <f t="shared" si="46"/>
        <v>0</v>
      </c>
    </row>
    <row r="381" spans="1:21" s="324" customFormat="1" x14ac:dyDescent="0.2">
      <c r="A381" s="323">
        <f t="shared" si="39"/>
        <v>2037</v>
      </c>
      <c r="B381" s="323">
        <f t="shared" si="40"/>
        <v>12</v>
      </c>
      <c r="C381" s="329">
        <v>60.375542594907806</v>
      </c>
      <c r="D381" s="329">
        <v>64.984895742185898</v>
      </c>
      <c r="E381" s="330">
        <v>25.213316046390627</v>
      </c>
      <c r="F381" s="329">
        <v>400.23686126768439</v>
      </c>
      <c r="G381" s="329">
        <v>0</v>
      </c>
      <c r="H381" s="318">
        <f t="shared" si="41"/>
        <v>1.0688155154348011</v>
      </c>
      <c r="I381" s="328">
        <v>5487967.8544364292</v>
      </c>
      <c r="J381" s="328">
        <f t="shared" si="42"/>
        <v>5865625.1910290914</v>
      </c>
      <c r="K381" s="327">
        <f t="shared" si="45"/>
        <v>5865625.1910290914</v>
      </c>
      <c r="R381" s="61">
        <f t="shared" si="43"/>
        <v>1.0688155154348011</v>
      </c>
      <c r="S381" s="326">
        <v>1.0688155154348</v>
      </c>
      <c r="T381" s="325">
        <f t="shared" si="44"/>
        <v>0</v>
      </c>
      <c r="U381" s="118">
        <f t="shared" si="46"/>
        <v>0</v>
      </c>
    </row>
    <row r="382" spans="1:21" s="324" customFormat="1" x14ac:dyDescent="0.2">
      <c r="A382" s="323">
        <f t="shared" ref="A382:A445" si="47">+A370+1</f>
        <v>2038</v>
      </c>
      <c r="B382" s="323">
        <f t="shared" ref="B382:B445" si="48">+B370</f>
        <v>1</v>
      </c>
      <c r="C382" s="329">
        <v>34.373317995833112</v>
      </c>
      <c r="D382" s="329">
        <v>107.22973635615668</v>
      </c>
      <c r="E382" s="330">
        <v>25.254149745911107</v>
      </c>
      <c r="F382" s="329">
        <v>400.87169460101762</v>
      </c>
      <c r="G382" s="329">
        <v>-2.2204460492503101E-16</v>
      </c>
      <c r="H382" s="318">
        <f t="shared" si="41"/>
        <v>1.0837534070817676</v>
      </c>
      <c r="I382" s="328">
        <v>5492014.6679580407</v>
      </c>
      <c r="J382" s="328">
        <f t="shared" si="42"/>
        <v>5951989.6081425687</v>
      </c>
      <c r="K382" s="327">
        <f t="shared" si="45"/>
        <v>5951989.6081425687</v>
      </c>
      <c r="R382" s="61">
        <f t="shared" si="43"/>
        <v>1.0837534070817676</v>
      </c>
      <c r="S382" s="326">
        <v>1.08375340708177</v>
      </c>
      <c r="T382" s="325">
        <f t="shared" si="44"/>
        <v>2.4424906541753444E-15</v>
      </c>
      <c r="U382" s="118">
        <f t="shared" si="46"/>
        <v>2.2537328493870716E-15</v>
      </c>
    </row>
    <row r="383" spans="1:21" s="324" customFormat="1" x14ac:dyDescent="0.2">
      <c r="A383" s="323">
        <f t="shared" si="47"/>
        <v>2038</v>
      </c>
      <c r="B383" s="323">
        <f t="shared" si="48"/>
        <v>2</v>
      </c>
      <c r="C383" s="329">
        <v>30.577507144459183</v>
      </c>
      <c r="D383" s="329">
        <v>58.93328680476386</v>
      </c>
      <c r="E383" s="330">
        <v>25.28931184627287</v>
      </c>
      <c r="F383" s="329">
        <v>401.50664400366298</v>
      </c>
      <c r="G383" s="329">
        <v>2.2204460492503101E-16</v>
      </c>
      <c r="H383" s="318">
        <f t="shared" si="41"/>
        <v>1.0002717100156986</v>
      </c>
      <c r="I383" s="328">
        <v>5495956.5725714304</v>
      </c>
      <c r="J383" s="328">
        <f t="shared" si="42"/>
        <v>5497449.8790180422</v>
      </c>
      <c r="K383" s="327">
        <f t="shared" si="45"/>
        <v>5497449.8790180422</v>
      </c>
      <c r="R383" s="61">
        <f t="shared" si="43"/>
        <v>1.0002717100156986</v>
      </c>
      <c r="S383" s="326">
        <v>1.0002717100156999</v>
      </c>
      <c r="T383" s="325">
        <f t="shared" si="44"/>
        <v>0</v>
      </c>
      <c r="U383" s="118">
        <f t="shared" si="46"/>
        <v>0</v>
      </c>
    </row>
    <row r="384" spans="1:21" s="324" customFormat="1" x14ac:dyDescent="0.2">
      <c r="A384" s="323">
        <f t="shared" si="47"/>
        <v>2038</v>
      </c>
      <c r="B384" s="323">
        <f t="shared" si="48"/>
        <v>3</v>
      </c>
      <c r="C384" s="329">
        <v>49.812227510254139</v>
      </c>
      <c r="D384" s="329">
        <v>29.231033597261238</v>
      </c>
      <c r="E384" s="330">
        <v>25.316906167219035</v>
      </c>
      <c r="F384" s="329">
        <v>402.14196539619167</v>
      </c>
      <c r="G384" s="329">
        <v>1.11022302462516E-16</v>
      </c>
      <c r="H384" s="318">
        <f t="shared" si="41"/>
        <v>0.9921555661182957</v>
      </c>
      <c r="I384" s="328">
        <v>5499894.6313335095</v>
      </c>
      <c r="J384" s="328">
        <f t="shared" si="42"/>
        <v>5456751.0715416735</v>
      </c>
      <c r="K384" s="327">
        <f t="shared" si="45"/>
        <v>5456751.0715416735</v>
      </c>
      <c r="R384" s="61">
        <f t="shared" si="43"/>
        <v>0.9921555661182957</v>
      </c>
      <c r="S384" s="326">
        <v>0.99215556611829603</v>
      </c>
      <c r="T384" s="325">
        <f t="shared" si="44"/>
        <v>0</v>
      </c>
      <c r="U384" s="118">
        <f t="shared" si="46"/>
        <v>0</v>
      </c>
    </row>
    <row r="385" spans="1:21" s="324" customFormat="1" x14ac:dyDescent="0.2">
      <c r="A385" s="323">
        <f t="shared" si="47"/>
        <v>2038</v>
      </c>
      <c r="B385" s="323">
        <f t="shared" si="48"/>
        <v>4</v>
      </c>
      <c r="C385" s="329">
        <v>89.308099646411279</v>
      </c>
      <c r="D385" s="329">
        <v>0</v>
      </c>
      <c r="E385" s="330">
        <v>25.350348569211562</v>
      </c>
      <c r="F385" s="329">
        <v>402.77774039619158</v>
      </c>
      <c r="G385" s="329">
        <v>-2.2204460492503101E-16</v>
      </c>
      <c r="H385" s="318">
        <f t="shared" si="41"/>
        <v>1.0255021905895101</v>
      </c>
      <c r="I385" s="328">
        <v>5503834.9666080102</v>
      </c>
      <c r="J385" s="328">
        <f t="shared" si="42"/>
        <v>5644194.8148996579</v>
      </c>
      <c r="K385" s="327">
        <f t="shared" si="45"/>
        <v>5644194.8148996579</v>
      </c>
      <c r="R385" s="61">
        <f t="shared" si="43"/>
        <v>1.0255021905895101</v>
      </c>
      <c r="S385" s="326">
        <v>1.0255021905895101</v>
      </c>
      <c r="T385" s="325">
        <f t="shared" si="44"/>
        <v>0</v>
      </c>
      <c r="U385" s="118">
        <f t="shared" si="46"/>
        <v>0</v>
      </c>
    </row>
    <row r="386" spans="1:21" s="324" customFormat="1" x14ac:dyDescent="0.2">
      <c r="A386" s="323">
        <f t="shared" si="47"/>
        <v>2038</v>
      </c>
      <c r="B386" s="323">
        <f t="shared" si="48"/>
        <v>5</v>
      </c>
      <c r="C386" s="329">
        <v>161.25634355949703</v>
      </c>
      <c r="D386" s="329">
        <v>0</v>
      </c>
      <c r="E386" s="330">
        <v>25.386726007652204</v>
      </c>
      <c r="F386" s="329">
        <v>403.41383086608613</v>
      </c>
      <c r="G386" s="329">
        <v>-2.2204460492503101E-16</v>
      </c>
      <c r="H386" s="318">
        <f t="shared" si="41"/>
        <v>1.170068491431314</v>
      </c>
      <c r="I386" s="328">
        <v>5507514.4131204821</v>
      </c>
      <c r="J386" s="328">
        <f t="shared" si="42"/>
        <v>6444169.080896101</v>
      </c>
      <c r="K386" s="327">
        <f t="shared" si="45"/>
        <v>6444169.080896101</v>
      </c>
      <c r="R386" s="61">
        <f t="shared" si="43"/>
        <v>1.170068491431314</v>
      </c>
      <c r="S386" s="326">
        <v>1.17006849143131</v>
      </c>
      <c r="T386" s="325">
        <f t="shared" si="44"/>
        <v>-3.9968028886505635E-15</v>
      </c>
      <c r="U386" s="118">
        <f t="shared" si="46"/>
        <v>-3.4158708809955163E-15</v>
      </c>
    </row>
    <row r="387" spans="1:21" s="324" customFormat="1" x14ac:dyDescent="0.2">
      <c r="A387" s="323">
        <f t="shared" si="47"/>
        <v>2038</v>
      </c>
      <c r="B387" s="323">
        <f t="shared" si="48"/>
        <v>6</v>
      </c>
      <c r="C387" s="329">
        <v>240.07100567962016</v>
      </c>
      <c r="D387" s="329">
        <v>0</v>
      </c>
      <c r="E387" s="330">
        <v>25.425797072943798</v>
      </c>
      <c r="F387" s="329">
        <v>404.05031069775856</v>
      </c>
      <c r="G387" s="329">
        <v>2.2204460492503101E-16</v>
      </c>
      <c r="H387" s="318">
        <f t="shared" si="41"/>
        <v>1.3284469717346854</v>
      </c>
      <c r="I387" s="328">
        <v>5511044.8854256924</v>
      </c>
      <c r="J387" s="328">
        <f t="shared" si="42"/>
        <v>7321130.8891376872</v>
      </c>
      <c r="K387" s="327">
        <f t="shared" si="45"/>
        <v>7321130.8891376872</v>
      </c>
      <c r="R387" s="61">
        <f t="shared" si="43"/>
        <v>1.3284469717346854</v>
      </c>
      <c r="S387" s="326">
        <v>1.3284469717346901</v>
      </c>
      <c r="T387" s="325">
        <f t="shared" si="44"/>
        <v>4.6629367034256575E-15</v>
      </c>
      <c r="U387" s="118">
        <f t="shared" si="46"/>
        <v>3.5100661167805444E-15</v>
      </c>
    </row>
    <row r="388" spans="1:21" s="324" customFormat="1" x14ac:dyDescent="0.2">
      <c r="A388" s="323">
        <f t="shared" si="47"/>
        <v>2038</v>
      </c>
      <c r="B388" s="323">
        <f t="shared" si="48"/>
        <v>7</v>
      </c>
      <c r="C388" s="329">
        <v>296.99120939501734</v>
      </c>
      <c r="D388" s="329">
        <v>0</v>
      </c>
      <c r="E388" s="330">
        <v>25.459438914972772</v>
      </c>
      <c r="F388" s="329">
        <v>404.68750236442514</v>
      </c>
      <c r="G388" s="329">
        <v>0</v>
      </c>
      <c r="H388" s="318">
        <f t="shared" si="41"/>
        <v>1.4428388139428219</v>
      </c>
      <c r="I388" s="328">
        <v>5514576.0177341243</v>
      </c>
      <c r="J388" s="328">
        <f t="shared" si="42"/>
        <v>7956644.3208250338</v>
      </c>
      <c r="K388" s="327">
        <f t="shared" si="45"/>
        <v>7956644.3208250338</v>
      </c>
      <c r="R388" s="61">
        <f t="shared" si="43"/>
        <v>1.4428388139428219</v>
      </c>
      <c r="S388" s="326">
        <v>1.4428388139428201</v>
      </c>
      <c r="T388" s="325">
        <f t="shared" si="44"/>
        <v>-1.7763568394002505E-15</v>
      </c>
      <c r="U388" s="118">
        <f t="shared" si="46"/>
        <v>-1.2311540431505522E-15</v>
      </c>
    </row>
    <row r="389" spans="1:21" s="324" customFormat="1" x14ac:dyDescent="0.2">
      <c r="A389" s="323">
        <f t="shared" si="47"/>
        <v>2038</v>
      </c>
      <c r="B389" s="323">
        <f t="shared" si="48"/>
        <v>8</v>
      </c>
      <c r="C389" s="329">
        <v>324.38677238308009</v>
      </c>
      <c r="D389" s="329">
        <v>0</v>
      </c>
      <c r="E389" s="330">
        <v>25.488503461498929</v>
      </c>
      <c r="F389" s="329">
        <v>405.32597302297154</v>
      </c>
      <c r="G389" s="329">
        <v>2.2204460492503101E-16</v>
      </c>
      <c r="H389" s="318">
        <f t="shared" si="41"/>
        <v>1.4979634175111416</v>
      </c>
      <c r="I389" s="328">
        <v>5518355.1758656967</v>
      </c>
      <c r="J389" s="328">
        <f t="shared" si="42"/>
        <v>8266294.178280076</v>
      </c>
      <c r="K389" s="327">
        <f t="shared" si="45"/>
        <v>8266294.178280076</v>
      </c>
      <c r="R389" s="61">
        <f t="shared" si="43"/>
        <v>1.4979634175111416</v>
      </c>
      <c r="S389" s="326">
        <v>1.49796341751114</v>
      </c>
      <c r="T389" s="325">
        <f t="shared" si="44"/>
        <v>0</v>
      </c>
      <c r="U389" s="118">
        <f t="shared" si="46"/>
        <v>0</v>
      </c>
    </row>
    <row r="390" spans="1:21" s="324" customFormat="1" x14ac:dyDescent="0.2">
      <c r="A390" s="323">
        <f t="shared" si="47"/>
        <v>2038</v>
      </c>
      <c r="B390" s="323">
        <f t="shared" si="48"/>
        <v>9</v>
      </c>
      <c r="C390" s="329">
        <v>302.16545592318028</v>
      </c>
      <c r="D390" s="329">
        <v>0</v>
      </c>
      <c r="E390" s="330">
        <v>25.517254361780434</v>
      </c>
      <c r="F390" s="329">
        <v>405.96612356156106</v>
      </c>
      <c r="G390" s="329">
        <v>-4.4408920985006301E-16</v>
      </c>
      <c r="H390" s="318">
        <f t="shared" si="41"/>
        <v>1.4536194962985469</v>
      </c>
      <c r="I390" s="328">
        <v>5522203.9767235247</v>
      </c>
      <c r="J390" s="328">
        <f t="shared" si="42"/>
        <v>8027183.3631026829</v>
      </c>
      <c r="K390" s="327">
        <f t="shared" si="45"/>
        <v>8027183.3631026829</v>
      </c>
      <c r="R390" s="61">
        <f t="shared" si="43"/>
        <v>1.4536194962985469</v>
      </c>
      <c r="S390" s="326">
        <v>1.45361949629855</v>
      </c>
      <c r="T390" s="325">
        <f t="shared" si="44"/>
        <v>3.1086244689504383E-15</v>
      </c>
      <c r="U390" s="118">
        <f t="shared" si="46"/>
        <v>2.1385407094952565E-15</v>
      </c>
    </row>
    <row r="391" spans="1:21" s="324" customFormat="1" x14ac:dyDescent="0.2">
      <c r="A391" s="323">
        <f t="shared" si="47"/>
        <v>2038</v>
      </c>
      <c r="B391" s="323">
        <f t="shared" si="48"/>
        <v>10</v>
      </c>
      <c r="C391" s="329">
        <v>238.38346436491491</v>
      </c>
      <c r="D391" s="329">
        <v>0</v>
      </c>
      <c r="E391" s="330">
        <v>25.55197115138397</v>
      </c>
      <c r="F391" s="329">
        <v>406.60805689489445</v>
      </c>
      <c r="G391" s="329">
        <v>0</v>
      </c>
      <c r="H391" s="318">
        <f t="shared" si="41"/>
        <v>1.3260682218189235</v>
      </c>
      <c r="I391" s="328">
        <v>5526141.8310882784</v>
      </c>
      <c r="J391" s="328">
        <f t="shared" si="42"/>
        <v>7328041.0714704031</v>
      </c>
      <c r="K391" s="327">
        <f t="shared" si="45"/>
        <v>7328041.0714704031</v>
      </c>
      <c r="R391" s="61">
        <f t="shared" si="43"/>
        <v>1.3260682218189235</v>
      </c>
      <c r="S391" s="326">
        <v>1.3260682218189199</v>
      </c>
      <c r="T391" s="325">
        <f t="shared" si="44"/>
        <v>-3.5527136788005009E-15</v>
      </c>
      <c r="U391" s="118">
        <f t="shared" si="46"/>
        <v>-2.6791334113469457E-15</v>
      </c>
    </row>
    <row r="392" spans="1:21" s="324" customFormat="1" x14ac:dyDescent="0.2">
      <c r="A392" s="323">
        <f t="shared" si="47"/>
        <v>2038</v>
      </c>
      <c r="B392" s="323">
        <f t="shared" si="48"/>
        <v>11</v>
      </c>
      <c r="C392" s="329">
        <v>138.50383742961151</v>
      </c>
      <c r="D392" s="329">
        <v>0</v>
      </c>
      <c r="E392" s="330">
        <v>25.601077380317772</v>
      </c>
      <c r="F392" s="329">
        <v>407.25179306297485</v>
      </c>
      <c r="G392" s="329">
        <v>0</v>
      </c>
      <c r="H392" s="318">
        <f t="shared" si="41"/>
        <v>1.1264106898208601</v>
      </c>
      <c r="I392" s="328">
        <v>5530095.0274615297</v>
      </c>
      <c r="J392" s="328">
        <f t="shared" si="42"/>
        <v>6229158.15465785</v>
      </c>
      <c r="K392" s="327">
        <f t="shared" si="45"/>
        <v>6229158.15465785</v>
      </c>
      <c r="R392" s="61">
        <f t="shared" si="43"/>
        <v>1.1264106898208601</v>
      </c>
      <c r="S392" s="326">
        <v>1.1264106898208599</v>
      </c>
      <c r="T392" s="325">
        <f t="shared" si="44"/>
        <v>0</v>
      </c>
      <c r="U392" s="118">
        <f t="shared" si="46"/>
        <v>0</v>
      </c>
    </row>
    <row r="393" spans="1:21" s="324" customFormat="1" x14ac:dyDescent="0.2">
      <c r="A393" s="323">
        <f t="shared" si="47"/>
        <v>2038</v>
      </c>
      <c r="B393" s="323">
        <f t="shared" si="48"/>
        <v>12</v>
      </c>
      <c r="C393" s="329">
        <v>60.375542594907806</v>
      </c>
      <c r="D393" s="329">
        <v>64.984895742185898</v>
      </c>
      <c r="E393" s="330">
        <v>25.653707554830849</v>
      </c>
      <c r="F393" s="329">
        <v>407.89715580443561</v>
      </c>
      <c r="G393" s="329">
        <v>0</v>
      </c>
      <c r="H393" s="318">
        <f t="shared" si="41"/>
        <v>1.0729349442431366</v>
      </c>
      <c r="I393" s="328">
        <v>5534081.6244411021</v>
      </c>
      <c r="J393" s="328">
        <f t="shared" si="42"/>
        <v>5937709.5591566805</v>
      </c>
      <c r="K393" s="327">
        <f t="shared" si="45"/>
        <v>5937709.5591566805</v>
      </c>
      <c r="R393" s="61">
        <f t="shared" si="43"/>
        <v>1.0729349442431366</v>
      </c>
      <c r="S393" s="326">
        <v>1.07293494424314</v>
      </c>
      <c r="T393" s="325">
        <f t="shared" si="44"/>
        <v>3.3306690738754696E-15</v>
      </c>
      <c r="U393" s="118">
        <f t="shared" si="46"/>
        <v>3.1042600408778374E-15</v>
      </c>
    </row>
    <row r="394" spans="1:21" s="324" customFormat="1" x14ac:dyDescent="0.2">
      <c r="A394" s="323">
        <f t="shared" si="47"/>
        <v>2039</v>
      </c>
      <c r="B394" s="323">
        <f t="shared" si="48"/>
        <v>1</v>
      </c>
      <c r="C394" s="329">
        <v>34.373317995833112</v>
      </c>
      <c r="D394" s="329">
        <v>107.22973635615668</v>
      </c>
      <c r="E394" s="330">
        <v>25.704727331596494</v>
      </c>
      <c r="F394" s="329">
        <v>408.54402247110221</v>
      </c>
      <c r="G394" s="329">
        <v>0</v>
      </c>
      <c r="H394" s="318">
        <f t="shared" ref="H394:H417" si="49">+($B$2+($B$3*C394)+($B$4*D394)+($B$5*E394)+($B$6*F394)+G394)</f>
        <v>1.0880482400810416</v>
      </c>
      <c r="I394" s="328">
        <v>5538016.6430382766</v>
      </c>
      <c r="J394" s="328">
        <f t="shared" ref="J394:J417" si="50">H394*I394</f>
        <v>6025629.2619973151</v>
      </c>
      <c r="K394" s="327">
        <f t="shared" si="45"/>
        <v>6025629.2619973151</v>
      </c>
      <c r="R394" s="61">
        <f t="shared" ref="R394:R417" si="51">H394</f>
        <v>1.0880482400810416</v>
      </c>
      <c r="S394" s="326">
        <v>1.0880482400810401</v>
      </c>
      <c r="T394" s="325">
        <f t="shared" ref="T394:T417" si="52">S394-R394</f>
        <v>0</v>
      </c>
      <c r="U394" s="118">
        <f t="shared" si="46"/>
        <v>0</v>
      </c>
    </row>
    <row r="395" spans="1:21" s="324" customFormat="1" x14ac:dyDescent="0.2">
      <c r="A395" s="323">
        <f t="shared" si="47"/>
        <v>2039</v>
      </c>
      <c r="B395" s="323">
        <f t="shared" si="48"/>
        <v>2</v>
      </c>
      <c r="C395" s="329">
        <v>30.577507144459183</v>
      </c>
      <c r="D395" s="329">
        <v>58.93328680476386</v>
      </c>
      <c r="E395" s="330">
        <v>25.744201651983097</v>
      </c>
      <c r="F395" s="329">
        <v>409.1921754386039</v>
      </c>
      <c r="G395" s="329">
        <v>0</v>
      </c>
      <c r="H395" s="318">
        <f t="shared" si="49"/>
        <v>1.0046368650449367</v>
      </c>
      <c r="I395" s="328">
        <v>5541871.9816490551</v>
      </c>
      <c r="J395" s="328">
        <f t="shared" si="50"/>
        <v>5567568.8941242779</v>
      </c>
      <c r="K395" s="327">
        <f t="shared" si="45"/>
        <v>5567568.8941242779</v>
      </c>
      <c r="R395" s="61">
        <f t="shared" si="51"/>
        <v>1.0046368650449367</v>
      </c>
      <c r="S395" s="326">
        <v>1.00463686504494</v>
      </c>
      <c r="T395" s="325">
        <f t="shared" si="52"/>
        <v>3.3306690738754696E-15</v>
      </c>
      <c r="U395" s="118">
        <f t="shared" si="46"/>
        <v>3.3152964914606039E-15</v>
      </c>
    </row>
    <row r="396" spans="1:21" s="324" customFormat="1" x14ac:dyDescent="0.2">
      <c r="A396" s="323">
        <f t="shared" si="47"/>
        <v>2039</v>
      </c>
      <c r="B396" s="323">
        <f t="shared" si="48"/>
        <v>3</v>
      </c>
      <c r="C396" s="329">
        <v>49.812227510254139</v>
      </c>
      <c r="D396" s="329">
        <v>29.231033597261238</v>
      </c>
      <c r="E396" s="330">
        <v>25.7698953711832</v>
      </c>
      <c r="F396" s="329">
        <v>409.84133012847116</v>
      </c>
      <c r="G396" s="329">
        <v>-1.11022302462516E-16</v>
      </c>
      <c r="H396" s="318">
        <f t="shared" si="49"/>
        <v>0.99648019200282889</v>
      </c>
      <c r="I396" s="328">
        <v>5545743.8767318949</v>
      </c>
      <c r="J396" s="328">
        <f t="shared" si="50"/>
        <v>5526223.9230843112</v>
      </c>
      <c r="K396" s="327">
        <f t="shared" si="45"/>
        <v>5526223.9230843112</v>
      </c>
      <c r="R396" s="61">
        <f t="shared" si="51"/>
        <v>0.99648019200282889</v>
      </c>
      <c r="S396" s="326">
        <v>0.996480192002829</v>
      </c>
      <c r="T396" s="325">
        <f t="shared" si="52"/>
        <v>0</v>
      </c>
      <c r="U396" s="118">
        <f t="shared" si="46"/>
        <v>0</v>
      </c>
    </row>
    <row r="397" spans="1:21" s="324" customFormat="1" x14ac:dyDescent="0.2">
      <c r="A397" s="323">
        <f t="shared" si="47"/>
        <v>2039</v>
      </c>
      <c r="B397" s="323">
        <f t="shared" si="48"/>
        <v>4</v>
      </c>
      <c r="C397" s="329">
        <v>89.308099646411279</v>
      </c>
      <c r="D397" s="329">
        <v>0</v>
      </c>
      <c r="E397" s="330">
        <v>25.795412662438331</v>
      </c>
      <c r="F397" s="329">
        <v>410.49146346180441</v>
      </c>
      <c r="G397" s="329">
        <v>0</v>
      </c>
      <c r="H397" s="318">
        <f t="shared" si="49"/>
        <v>1.029678837626862</v>
      </c>
      <c r="I397" s="328">
        <v>5549499.3543399684</v>
      </c>
      <c r="J397" s="328">
        <f t="shared" si="50"/>
        <v>5714202.0445877993</v>
      </c>
      <c r="K397" s="327">
        <f t="shared" si="45"/>
        <v>5714202.0445877993</v>
      </c>
      <c r="R397" s="61">
        <f t="shared" si="51"/>
        <v>1.029678837626862</v>
      </c>
      <c r="S397" s="326">
        <v>1.02967883762686</v>
      </c>
      <c r="T397" s="325">
        <f t="shared" si="52"/>
        <v>-1.9984014443252818E-15</v>
      </c>
      <c r="U397" s="118">
        <f t="shared" si="46"/>
        <v>-1.9408007344611198E-15</v>
      </c>
    </row>
    <row r="398" spans="1:21" s="324" customFormat="1" x14ac:dyDescent="0.2">
      <c r="A398" s="323">
        <f t="shared" si="47"/>
        <v>2039</v>
      </c>
      <c r="B398" s="323">
        <f t="shared" si="48"/>
        <v>5</v>
      </c>
      <c r="C398" s="329">
        <v>161.25634355949703</v>
      </c>
      <c r="D398" s="329">
        <v>0</v>
      </c>
      <c r="E398" s="330">
        <v>25.818350904213162</v>
      </c>
      <c r="F398" s="329">
        <v>411.14245478006433</v>
      </c>
      <c r="G398" s="329">
        <v>0</v>
      </c>
      <c r="H398" s="318">
        <f t="shared" si="49"/>
        <v>1.1739987834712</v>
      </c>
      <c r="I398" s="328">
        <v>5553110.3351083146</v>
      </c>
      <c r="J398" s="328">
        <f t="shared" si="50"/>
        <v>6519344.7778985091</v>
      </c>
      <c r="K398" s="327">
        <f t="shared" si="45"/>
        <v>6519344.7778985091</v>
      </c>
      <c r="R398" s="61">
        <f t="shared" si="51"/>
        <v>1.1739987834712</v>
      </c>
      <c r="S398" s="326">
        <v>1.1739987834712</v>
      </c>
      <c r="T398" s="325">
        <f t="shared" si="52"/>
        <v>0</v>
      </c>
      <c r="U398" s="118">
        <f t="shared" si="46"/>
        <v>0</v>
      </c>
    </row>
    <row r="399" spans="1:21" s="324" customFormat="1" x14ac:dyDescent="0.2">
      <c r="A399" s="323">
        <f t="shared" si="47"/>
        <v>2039</v>
      </c>
      <c r="B399" s="323">
        <f t="shared" si="48"/>
        <v>6</v>
      </c>
      <c r="C399" s="329">
        <v>240.07100567962016</v>
      </c>
      <c r="D399" s="329">
        <v>0</v>
      </c>
      <c r="E399" s="330">
        <v>25.843306159320001</v>
      </c>
      <c r="F399" s="329">
        <v>411.79426363862189</v>
      </c>
      <c r="G399" s="329">
        <v>2.2204460492503101E-16</v>
      </c>
      <c r="H399" s="318">
        <f t="shared" si="49"/>
        <v>1.3321186619554188</v>
      </c>
      <c r="I399" s="328">
        <v>5556567.5201743599</v>
      </c>
      <c r="J399" s="328">
        <f t="shared" si="50"/>
        <v>7402007.2900396083</v>
      </c>
      <c r="K399" s="327">
        <f t="shared" si="45"/>
        <v>7402007.2900396083</v>
      </c>
      <c r="R399" s="61">
        <f t="shared" si="51"/>
        <v>1.3321186619554188</v>
      </c>
      <c r="S399" s="326">
        <v>1.3321186619554199</v>
      </c>
      <c r="T399" s="325">
        <f t="shared" si="52"/>
        <v>0</v>
      </c>
      <c r="U399" s="118">
        <f t="shared" si="46"/>
        <v>0</v>
      </c>
    </row>
    <row r="400" spans="1:21" s="324" customFormat="1" x14ac:dyDescent="0.2">
      <c r="A400" s="323">
        <f t="shared" si="47"/>
        <v>2039</v>
      </c>
      <c r="B400" s="323">
        <f t="shared" si="48"/>
        <v>7</v>
      </c>
      <c r="C400" s="329">
        <v>296.99120939501734</v>
      </c>
      <c r="D400" s="329">
        <v>0</v>
      </c>
      <c r="E400" s="330">
        <v>25.869201512405379</v>
      </c>
      <c r="F400" s="329">
        <v>412.4468136386219</v>
      </c>
      <c r="G400" s="329">
        <v>4.4408920985006301E-16</v>
      </c>
      <c r="H400" s="318">
        <f t="shared" si="49"/>
        <v>1.4463652183931841</v>
      </c>
      <c r="I400" s="328">
        <v>5560003.2393986462</v>
      </c>
      <c r="J400" s="328">
        <f t="shared" si="50"/>
        <v>8041795.2996196337</v>
      </c>
      <c r="K400" s="327">
        <f t="shared" si="45"/>
        <v>8041795.2996196337</v>
      </c>
      <c r="R400" s="61">
        <f t="shared" si="51"/>
        <v>1.4463652183931841</v>
      </c>
      <c r="S400" s="326">
        <v>1.4463652183931801</v>
      </c>
      <c r="T400" s="325">
        <f t="shared" si="52"/>
        <v>-3.9968028886505635E-15</v>
      </c>
      <c r="U400" s="118">
        <f t="shared" si="46"/>
        <v>-2.7633427835680103E-15</v>
      </c>
    </row>
    <row r="401" spans="1:21" s="324" customFormat="1" x14ac:dyDescent="0.2">
      <c r="A401" s="323">
        <f t="shared" si="47"/>
        <v>2039</v>
      </c>
      <c r="B401" s="323">
        <f t="shared" si="48"/>
        <v>8</v>
      </c>
      <c r="C401" s="329">
        <v>324.38677238308009</v>
      </c>
      <c r="D401" s="329">
        <v>0</v>
      </c>
      <c r="E401" s="330">
        <v>25.900310153406469</v>
      </c>
      <c r="F401" s="329">
        <v>413.10009957228522</v>
      </c>
      <c r="G401" s="329">
        <v>2.2204460492503101E-16</v>
      </c>
      <c r="H401" s="318">
        <f t="shared" si="49"/>
        <v>1.5015190049522082</v>
      </c>
      <c r="I401" s="328">
        <v>5563657.7573350957</v>
      </c>
      <c r="J401" s="328">
        <f t="shared" si="50"/>
        <v>8353937.8596884273</v>
      </c>
      <c r="K401" s="327">
        <f t="shared" si="45"/>
        <v>8353937.8596884273</v>
      </c>
      <c r="R401" s="61">
        <f t="shared" si="51"/>
        <v>1.5015190049522082</v>
      </c>
      <c r="S401" s="326">
        <v>1.50151900495221</v>
      </c>
      <c r="T401" s="325">
        <f t="shared" si="52"/>
        <v>1.7763568394002505E-15</v>
      </c>
      <c r="U401" s="118">
        <f t="shared" si="46"/>
        <v>1.1830398639921231E-15</v>
      </c>
    </row>
    <row r="402" spans="1:21" s="324" customFormat="1" x14ac:dyDescent="0.2">
      <c r="A402" s="323">
        <f t="shared" si="47"/>
        <v>2039</v>
      </c>
      <c r="B402" s="323">
        <f t="shared" si="48"/>
        <v>9</v>
      </c>
      <c r="C402" s="329">
        <v>302.16545592318028</v>
      </c>
      <c r="D402" s="329">
        <v>0</v>
      </c>
      <c r="E402" s="330">
        <v>25.935703688430962</v>
      </c>
      <c r="F402" s="329">
        <v>413.75413000042818</v>
      </c>
      <c r="G402" s="329">
        <v>-2.2204460492503101E-16</v>
      </c>
      <c r="H402" s="318">
        <f t="shared" si="49"/>
        <v>1.4572865430501525</v>
      </c>
      <c r="I402" s="328">
        <v>5567373.2436686475</v>
      </c>
      <c r="J402" s="328">
        <f t="shared" si="50"/>
        <v>8113258.1081357971</v>
      </c>
      <c r="K402" s="327">
        <f t="shared" si="45"/>
        <v>8113258.1081357971</v>
      </c>
      <c r="R402" s="61">
        <f t="shared" si="51"/>
        <v>1.4572865430501525</v>
      </c>
      <c r="S402" s="326">
        <v>1.45728654305015</v>
      </c>
      <c r="T402" s="325">
        <f t="shared" si="52"/>
        <v>-2.4424906541753444E-15</v>
      </c>
      <c r="U402" s="118">
        <f t="shared" si="46"/>
        <v>-1.6760538041222345E-15</v>
      </c>
    </row>
    <row r="403" spans="1:21" s="324" customFormat="1" x14ac:dyDescent="0.2">
      <c r="A403" s="323">
        <f t="shared" si="47"/>
        <v>2039</v>
      </c>
      <c r="B403" s="323">
        <f t="shared" si="48"/>
        <v>10</v>
      </c>
      <c r="C403" s="329">
        <v>238.38346436491491</v>
      </c>
      <c r="D403" s="329">
        <v>0</v>
      </c>
      <c r="E403" s="330">
        <v>25.973669510424511</v>
      </c>
      <c r="F403" s="329">
        <v>414.40893000042814</v>
      </c>
      <c r="G403" s="329">
        <v>0</v>
      </c>
      <c r="H403" s="318">
        <f t="shared" si="49"/>
        <v>1.329786836598799</v>
      </c>
      <c r="I403" s="328">
        <v>5571198.2379890336</v>
      </c>
      <c r="J403" s="328">
        <f t="shared" si="50"/>
        <v>7408506.0809602402</v>
      </c>
      <c r="K403" s="327">
        <f t="shared" si="45"/>
        <v>7408506.0809602402</v>
      </c>
      <c r="R403" s="61">
        <f t="shared" si="51"/>
        <v>1.329786836598799</v>
      </c>
      <c r="S403" s="326">
        <v>1.3297868365987999</v>
      </c>
      <c r="T403" s="325">
        <f t="shared" si="52"/>
        <v>0</v>
      </c>
      <c r="U403" s="118">
        <f t="shared" si="46"/>
        <v>0</v>
      </c>
    </row>
    <row r="404" spans="1:21" s="324" customFormat="1" x14ac:dyDescent="0.2">
      <c r="A404" s="323">
        <f t="shared" si="47"/>
        <v>2039</v>
      </c>
      <c r="B404" s="323">
        <f t="shared" si="48"/>
        <v>11</v>
      </c>
      <c r="C404" s="329">
        <v>138.50383742961151</v>
      </c>
      <c r="D404" s="329">
        <v>0</v>
      </c>
      <c r="E404" s="330">
        <v>26.018069060615826</v>
      </c>
      <c r="F404" s="329">
        <v>415.06458687451328</v>
      </c>
      <c r="G404" s="329">
        <v>0</v>
      </c>
      <c r="H404" s="318">
        <f t="shared" si="49"/>
        <v>1.1300397744424955</v>
      </c>
      <c r="I404" s="328">
        <v>5575074.5169187291</v>
      </c>
      <c r="J404" s="328">
        <f t="shared" si="50"/>
        <v>6300055.9495989447</v>
      </c>
      <c r="K404" s="327">
        <f t="shared" si="45"/>
        <v>6300055.9495989447</v>
      </c>
      <c r="R404" s="61">
        <f t="shared" si="51"/>
        <v>1.1300397744424955</v>
      </c>
      <c r="S404" s="326">
        <v>1.1300397744424999</v>
      </c>
      <c r="T404" s="325">
        <f t="shared" si="52"/>
        <v>4.4408920985006262E-15</v>
      </c>
      <c r="U404" s="118">
        <f t="shared" si="46"/>
        <v>3.9298546820544617E-15</v>
      </c>
    </row>
    <row r="405" spans="1:21" s="324" customFormat="1" x14ac:dyDescent="0.2">
      <c r="A405" s="323">
        <f t="shared" si="47"/>
        <v>2039</v>
      </c>
      <c r="B405" s="323">
        <f t="shared" si="48"/>
        <v>12</v>
      </c>
      <c r="C405" s="329">
        <v>60.375542594907806</v>
      </c>
      <c r="D405" s="329">
        <v>64.984895742185898</v>
      </c>
      <c r="E405" s="330">
        <v>26.065286752952261</v>
      </c>
      <c r="F405" s="329">
        <v>415.72102613502904</v>
      </c>
      <c r="G405" s="329">
        <v>2.2204460492503101E-16</v>
      </c>
      <c r="H405" s="318">
        <f t="shared" si="49"/>
        <v>1.0764623498141046</v>
      </c>
      <c r="I405" s="328">
        <v>5578985.7230490865</v>
      </c>
      <c r="J405" s="328">
        <f t="shared" si="50"/>
        <v>6005568.0810127612</v>
      </c>
      <c r="K405" s="327">
        <f t="shared" si="45"/>
        <v>6005568.0810127612</v>
      </c>
      <c r="R405" s="61">
        <f t="shared" si="51"/>
        <v>1.0764623498141046</v>
      </c>
      <c r="S405" s="326">
        <v>1.0764623498140999</v>
      </c>
      <c r="T405" s="325">
        <f t="shared" si="52"/>
        <v>-4.6629367034256575E-15</v>
      </c>
      <c r="U405" s="118">
        <f t="shared" si="46"/>
        <v>-4.3317229852311374E-15</v>
      </c>
    </row>
    <row r="406" spans="1:21" s="324" customFormat="1" x14ac:dyDescent="0.2">
      <c r="A406" s="323">
        <f t="shared" si="47"/>
        <v>2040</v>
      </c>
      <c r="B406" s="323">
        <f t="shared" si="48"/>
        <v>1</v>
      </c>
      <c r="C406" s="329">
        <v>34.373317995833112</v>
      </c>
      <c r="D406" s="329">
        <v>107.22973635615668</v>
      </c>
      <c r="E406" s="330">
        <v>26.1199925413549</v>
      </c>
      <c r="F406" s="329">
        <v>416.37808446836249</v>
      </c>
      <c r="G406" s="329">
        <v>0</v>
      </c>
      <c r="H406" s="318">
        <f t="shared" si="49"/>
        <v>1.0916362867377838</v>
      </c>
      <c r="I406" s="328">
        <v>5582801.7499302048</v>
      </c>
      <c r="J406" s="328">
        <f t="shared" si="50"/>
        <v>6094388.9718870101</v>
      </c>
      <c r="K406" s="327">
        <f t="shared" si="45"/>
        <v>6094388.9718870101</v>
      </c>
      <c r="R406" s="61">
        <f t="shared" si="51"/>
        <v>1.0916362867377838</v>
      </c>
      <c r="S406" s="326">
        <v>1.09163628673778</v>
      </c>
      <c r="T406" s="325">
        <f t="shared" si="52"/>
        <v>-3.7747582837255322E-15</v>
      </c>
      <c r="U406" s="118">
        <f t="shared" si="46"/>
        <v>-3.4578900771116085E-15</v>
      </c>
    </row>
    <row r="407" spans="1:21" s="324" customFormat="1" x14ac:dyDescent="0.2">
      <c r="A407" s="323">
        <f t="shared" si="47"/>
        <v>2040</v>
      </c>
      <c r="B407" s="323">
        <f t="shared" si="48"/>
        <v>2</v>
      </c>
      <c r="C407" s="329">
        <v>30.577507144459183</v>
      </c>
      <c r="D407" s="329">
        <v>58.93328680476386</v>
      </c>
      <c r="E407" s="330">
        <v>26.179107345409367</v>
      </c>
      <c r="F407" s="329">
        <v>417.03549789114305</v>
      </c>
      <c r="G407" s="329">
        <v>0</v>
      </c>
      <c r="H407" s="318">
        <f t="shared" si="49"/>
        <v>1.0085698848420264</v>
      </c>
      <c r="I407" s="328">
        <v>5586463.2919096909</v>
      </c>
      <c r="J407" s="328">
        <f t="shared" si="50"/>
        <v>5634338.6389955645</v>
      </c>
      <c r="K407" s="327">
        <f t="shared" si="45"/>
        <v>5634338.6389955645</v>
      </c>
      <c r="R407" s="61">
        <f t="shared" si="51"/>
        <v>1.0085698848420264</v>
      </c>
      <c r="S407" s="326">
        <v>1.0085698848420299</v>
      </c>
      <c r="T407" s="325">
        <f t="shared" si="52"/>
        <v>3.5527136788005009E-15</v>
      </c>
      <c r="U407" s="118">
        <f t="shared" si="46"/>
        <v>3.5225260363162188E-15</v>
      </c>
    </row>
    <row r="408" spans="1:21" s="324" customFormat="1" x14ac:dyDescent="0.2">
      <c r="A408" s="323">
        <f t="shared" si="47"/>
        <v>2040</v>
      </c>
      <c r="B408" s="323">
        <f t="shared" si="48"/>
        <v>3</v>
      </c>
      <c r="C408" s="329">
        <v>49.812227510254139</v>
      </c>
      <c r="D408" s="329">
        <v>29.231033597261238</v>
      </c>
      <c r="E408" s="330">
        <v>26.23126318340433</v>
      </c>
      <c r="F408" s="329">
        <v>417.69499959804983</v>
      </c>
      <c r="G408" s="329">
        <v>-4.4408920985006301E-16</v>
      </c>
      <c r="H408" s="318">
        <f t="shared" si="49"/>
        <v>1.000879036131018</v>
      </c>
      <c r="I408" s="328">
        <v>5590115.8944178475</v>
      </c>
      <c r="J408" s="328">
        <f t="shared" si="50"/>
        <v>5595029.808265619</v>
      </c>
      <c r="K408" s="327">
        <f t="shared" si="45"/>
        <v>5595029.808265619</v>
      </c>
      <c r="R408" s="61">
        <f t="shared" si="51"/>
        <v>1.000879036131018</v>
      </c>
      <c r="S408" s="326">
        <v>1.00087903613102</v>
      </c>
      <c r="T408" s="325">
        <f t="shared" si="52"/>
        <v>1.9984014443252818E-15</v>
      </c>
      <c r="U408" s="118">
        <f t="shared" si="46"/>
        <v>1.9966463200690727E-15</v>
      </c>
    </row>
    <row r="409" spans="1:21" s="324" customFormat="1" x14ac:dyDescent="0.2">
      <c r="A409" s="323">
        <f t="shared" si="47"/>
        <v>2040</v>
      </c>
      <c r="B409" s="323">
        <f t="shared" si="48"/>
        <v>4</v>
      </c>
      <c r="C409" s="329">
        <v>89.308099646411279</v>
      </c>
      <c r="D409" s="329">
        <v>0</v>
      </c>
      <c r="E409" s="330">
        <v>26.278093423839184</v>
      </c>
      <c r="F409" s="329">
        <v>418.35499126471655</v>
      </c>
      <c r="G409" s="329">
        <v>0</v>
      </c>
      <c r="H409" s="318">
        <f t="shared" si="49"/>
        <v>1.0344521232489365</v>
      </c>
      <c r="I409" s="328">
        <v>5593744.15466394</v>
      </c>
      <c r="J409" s="328">
        <f t="shared" si="50"/>
        <v>5786460.51770344</v>
      </c>
      <c r="K409" s="327">
        <f t="shared" si="45"/>
        <v>5786460.51770344</v>
      </c>
      <c r="R409" s="61">
        <f t="shared" si="51"/>
        <v>1.0344521232489365</v>
      </c>
      <c r="S409" s="326">
        <v>1.0344521232489401</v>
      </c>
      <c r="T409" s="325">
        <f t="shared" si="52"/>
        <v>3.5527136788005009E-15</v>
      </c>
      <c r="U409" s="118">
        <f t="shared" si="46"/>
        <v>3.4343915962416591E-15</v>
      </c>
    </row>
    <row r="410" spans="1:21" s="324" customFormat="1" x14ac:dyDescent="0.2">
      <c r="A410" s="323">
        <f t="shared" si="47"/>
        <v>2040</v>
      </c>
      <c r="B410" s="323">
        <f t="shared" si="48"/>
        <v>5</v>
      </c>
      <c r="C410" s="329">
        <v>161.25634355949703</v>
      </c>
      <c r="D410" s="329">
        <v>0</v>
      </c>
      <c r="E410" s="330">
        <v>26.307753631939441</v>
      </c>
      <c r="F410" s="329">
        <v>419.01585006042325</v>
      </c>
      <c r="G410" s="329">
        <v>0</v>
      </c>
      <c r="H410" s="318">
        <f t="shared" si="49"/>
        <v>1.1788868866521345</v>
      </c>
      <c r="I410" s="328">
        <v>5597346.5757554853</v>
      </c>
      <c r="J410" s="328">
        <f t="shared" si="50"/>
        <v>6598638.4782053698</v>
      </c>
      <c r="K410" s="327">
        <f t="shared" si="45"/>
        <v>6598638.4782053698</v>
      </c>
      <c r="R410" s="61">
        <f t="shared" si="51"/>
        <v>1.1788868866521345</v>
      </c>
      <c r="S410" s="326">
        <v>1.17888688665213</v>
      </c>
      <c r="T410" s="325">
        <f t="shared" si="52"/>
        <v>-4.4408920985006262E-15</v>
      </c>
      <c r="U410" s="118">
        <f t="shared" si="46"/>
        <v>-3.7670213731124996E-15</v>
      </c>
    </row>
    <row r="411" spans="1:21" s="324" customFormat="1" x14ac:dyDescent="0.2">
      <c r="A411" s="323">
        <f t="shared" si="47"/>
        <v>2040</v>
      </c>
      <c r="B411" s="323">
        <f t="shared" si="48"/>
        <v>6</v>
      </c>
      <c r="C411" s="329">
        <v>240.07100567962016</v>
      </c>
      <c r="D411" s="329">
        <v>0</v>
      </c>
      <c r="E411" s="330">
        <v>26.32858623209928</v>
      </c>
      <c r="F411" s="329">
        <v>419.67790284487864</v>
      </c>
      <c r="G411" s="329">
        <v>0</v>
      </c>
      <c r="H411" s="318">
        <f t="shared" si="49"/>
        <v>1.3369284401175181</v>
      </c>
      <c r="I411" s="328">
        <v>5600847.3250097679</v>
      </c>
      <c r="J411" s="328">
        <f t="shared" si="50"/>
        <v>7487932.077561683</v>
      </c>
      <c r="K411" s="327">
        <f t="shared" si="45"/>
        <v>7487932.077561683</v>
      </c>
      <c r="R411" s="61">
        <f t="shared" si="51"/>
        <v>1.3369284401175181</v>
      </c>
      <c r="S411" s="326">
        <v>1.3369284401175201</v>
      </c>
      <c r="T411" s="325">
        <f t="shared" si="52"/>
        <v>1.9984014443252818E-15</v>
      </c>
      <c r="U411" s="118">
        <f t="shared" si="46"/>
        <v>1.4947706880628675E-15</v>
      </c>
    </row>
    <row r="412" spans="1:21" s="324" customFormat="1" x14ac:dyDescent="0.2">
      <c r="A412" s="323">
        <f t="shared" si="47"/>
        <v>2040</v>
      </c>
      <c r="B412" s="323">
        <f t="shared" si="48"/>
        <v>7</v>
      </c>
      <c r="C412" s="329">
        <v>296.99120939501734</v>
      </c>
      <c r="D412" s="329">
        <v>0</v>
      </c>
      <c r="E412" s="330">
        <v>26.345826015420212</v>
      </c>
      <c r="F412" s="329">
        <v>420.34121951154538</v>
      </c>
      <c r="G412" s="329">
        <v>2.2204460492503101E-16</v>
      </c>
      <c r="H412" s="318">
        <f t="shared" si="49"/>
        <v>1.4510157631015106</v>
      </c>
      <c r="I412" s="328">
        <v>5604341.733356731</v>
      </c>
      <c r="J412" s="328">
        <f t="shared" si="50"/>
        <v>8131988.1969082598</v>
      </c>
      <c r="K412" s="327">
        <f t="shared" si="45"/>
        <v>8131988.1969082598</v>
      </c>
      <c r="R412" s="61">
        <f t="shared" si="51"/>
        <v>1.4510157631015106</v>
      </c>
      <c r="S412" s="326">
        <v>1.4510157631015099</v>
      </c>
      <c r="T412" s="325">
        <f t="shared" si="52"/>
        <v>0</v>
      </c>
      <c r="U412" s="118">
        <f t="shared" si="46"/>
        <v>0</v>
      </c>
    </row>
    <row r="413" spans="1:21" s="324" customFormat="1" x14ac:dyDescent="0.2">
      <c r="A413" s="323">
        <f t="shared" si="47"/>
        <v>2040</v>
      </c>
      <c r="B413" s="323">
        <f t="shared" si="48"/>
        <v>8</v>
      </c>
      <c r="C413" s="329">
        <v>324.38677238308009</v>
      </c>
      <c r="D413" s="329">
        <v>0</v>
      </c>
      <c r="E413" s="330">
        <v>26.368998237457511</v>
      </c>
      <c r="F413" s="329">
        <v>421.00580696968876</v>
      </c>
      <c r="G413" s="329">
        <v>0</v>
      </c>
      <c r="H413" s="318">
        <f t="shared" si="49"/>
        <v>1.5060228526671202</v>
      </c>
      <c r="I413" s="328">
        <v>5608043.0764205968</v>
      </c>
      <c r="J413" s="328">
        <f t="shared" si="50"/>
        <v>8445841.031831041</v>
      </c>
      <c r="K413" s="327">
        <f t="shared" si="45"/>
        <v>8445841.031831041</v>
      </c>
      <c r="R413" s="61">
        <f t="shared" si="51"/>
        <v>1.5060228526671202</v>
      </c>
      <c r="S413" s="326">
        <v>1.50602285266712</v>
      </c>
      <c r="T413" s="325">
        <f t="shared" si="52"/>
        <v>0</v>
      </c>
      <c r="U413" s="118">
        <f t="shared" si="46"/>
        <v>0</v>
      </c>
    </row>
    <row r="414" spans="1:21" s="324" customFormat="1" x14ac:dyDescent="0.2">
      <c r="A414" s="323">
        <f t="shared" si="47"/>
        <v>2040</v>
      </c>
      <c r="B414" s="323">
        <f t="shared" si="48"/>
        <v>9</v>
      </c>
      <c r="C414" s="329">
        <v>302.16545592318028</v>
      </c>
      <c r="D414" s="329">
        <v>0</v>
      </c>
      <c r="E414" s="330">
        <v>26.40130375560922</v>
      </c>
      <c r="F414" s="329">
        <v>421.6716413604201</v>
      </c>
      <c r="G414" s="329">
        <v>-4.4408920985006301E-16</v>
      </c>
      <c r="H414" s="318">
        <f t="shared" si="49"/>
        <v>1.4617297183349993</v>
      </c>
      <c r="I414" s="328">
        <v>5611780.8092276473</v>
      </c>
      <c r="J414" s="328">
        <f t="shared" si="50"/>
        <v>8202906.781630083</v>
      </c>
      <c r="K414" s="327">
        <f t="shared" si="45"/>
        <v>8202906.781630083</v>
      </c>
      <c r="R414" s="61">
        <f t="shared" si="51"/>
        <v>1.4617297183349993</v>
      </c>
      <c r="S414" s="326">
        <v>1.461729718335</v>
      </c>
      <c r="T414" s="325">
        <f t="shared" si="52"/>
        <v>0</v>
      </c>
      <c r="U414" s="118">
        <f t="shared" si="46"/>
        <v>0</v>
      </c>
    </row>
    <row r="415" spans="1:21" s="324" customFormat="1" x14ac:dyDescent="0.2">
      <c r="A415" s="323">
        <f t="shared" si="47"/>
        <v>2040</v>
      </c>
      <c r="B415" s="323">
        <f t="shared" si="48"/>
        <v>10</v>
      </c>
      <c r="C415" s="329">
        <v>238.38346436491491</v>
      </c>
      <c r="D415" s="329">
        <v>0</v>
      </c>
      <c r="E415" s="330">
        <v>26.444064994612884</v>
      </c>
      <c r="F415" s="329">
        <v>422.33870802708674</v>
      </c>
      <c r="G415" s="329">
        <v>0</v>
      </c>
      <c r="H415" s="318">
        <f t="shared" si="49"/>
        <v>1.3343093860605191</v>
      </c>
      <c r="I415" s="328">
        <v>5615598.6970912078</v>
      </c>
      <c r="J415" s="328">
        <f t="shared" si="50"/>
        <v>7492946.0498780208</v>
      </c>
      <c r="K415" s="327">
        <f t="shared" si="45"/>
        <v>7492946.0498780208</v>
      </c>
      <c r="R415" s="61">
        <f t="shared" si="51"/>
        <v>1.3343093860605191</v>
      </c>
      <c r="S415" s="326">
        <v>1.33430938606052</v>
      </c>
      <c r="T415" s="325">
        <f t="shared" si="52"/>
        <v>0</v>
      </c>
      <c r="U415" s="118">
        <f t="shared" si="46"/>
        <v>0</v>
      </c>
    </row>
    <row r="416" spans="1:21" s="324" customFormat="1" x14ac:dyDescent="0.2">
      <c r="A416" s="323">
        <f t="shared" si="47"/>
        <v>2040</v>
      </c>
      <c r="B416" s="323">
        <f t="shared" si="48"/>
        <v>11</v>
      </c>
      <c r="C416" s="329">
        <v>138.50383742961151</v>
      </c>
      <c r="D416" s="329">
        <v>0</v>
      </c>
      <c r="E416" s="330">
        <v>26.50230170976878</v>
      </c>
      <c r="F416" s="329">
        <v>423.00713124631312</v>
      </c>
      <c r="G416" s="329">
        <v>2.2204460492503101E-16</v>
      </c>
      <c r="H416" s="318">
        <f t="shared" si="49"/>
        <v>1.1348023368014852</v>
      </c>
      <c r="I416" s="328">
        <v>5619439.1973037813</v>
      </c>
      <c r="J416" s="328">
        <f t="shared" si="50"/>
        <v>6376952.7326141931</v>
      </c>
      <c r="K416" s="327">
        <f t="shared" si="45"/>
        <v>6376952.7326141931</v>
      </c>
      <c r="R416" s="61">
        <f t="shared" si="51"/>
        <v>1.1348023368014852</v>
      </c>
      <c r="S416" s="326">
        <v>1.1348023368014899</v>
      </c>
      <c r="T416" s="325">
        <f t="shared" si="52"/>
        <v>4.6629367034256575E-15</v>
      </c>
      <c r="U416" s="118">
        <f t="shared" si="46"/>
        <v>4.109029874373039E-15</v>
      </c>
    </row>
    <row r="417" spans="1:21" s="324" customFormat="1" x14ac:dyDescent="0.2">
      <c r="A417" s="323">
        <f t="shared" si="47"/>
        <v>2040</v>
      </c>
      <c r="B417" s="323">
        <f t="shared" si="48"/>
        <v>12</v>
      </c>
      <c r="C417" s="329">
        <v>60.375542594907806</v>
      </c>
      <c r="D417" s="329">
        <v>64.984895742185898</v>
      </c>
      <c r="E417" s="330">
        <v>26.563099627819444</v>
      </c>
      <c r="F417" s="329">
        <v>423.6770277962878</v>
      </c>
      <c r="G417" s="329">
        <v>0</v>
      </c>
      <c r="H417" s="318">
        <f t="shared" si="49"/>
        <v>1.0814600180892229</v>
      </c>
      <c r="I417" s="328">
        <v>5623318.5944371382</v>
      </c>
      <c r="J417" s="328">
        <f t="shared" si="50"/>
        <v>6081394.2288614511</v>
      </c>
      <c r="K417" s="327">
        <f t="shared" si="45"/>
        <v>6081394.2288614511</v>
      </c>
      <c r="R417" s="61">
        <f t="shared" si="51"/>
        <v>1.0814600180892229</v>
      </c>
      <c r="S417" s="326">
        <v>1.08146001808922</v>
      </c>
      <c r="T417" s="325">
        <f t="shared" si="52"/>
        <v>-2.886579864025407E-15</v>
      </c>
      <c r="U417" s="118">
        <f t="shared" si="46"/>
        <v>-2.6691507922091906E-15</v>
      </c>
    </row>
    <row r="418" spans="1:21" x14ac:dyDescent="0.2">
      <c r="A418" s="323">
        <f t="shared" si="47"/>
        <v>2041</v>
      </c>
      <c r="B418" s="323">
        <f t="shared" si="48"/>
        <v>1</v>
      </c>
      <c r="I418" s="312"/>
      <c r="L418" s="116"/>
    </row>
    <row r="419" spans="1:21" x14ac:dyDescent="0.2">
      <c r="A419" s="323">
        <f t="shared" si="47"/>
        <v>2041</v>
      </c>
      <c r="B419" s="323">
        <f t="shared" si="48"/>
        <v>2</v>
      </c>
      <c r="I419" s="312"/>
      <c r="L419" s="116"/>
    </row>
    <row r="420" spans="1:21" x14ac:dyDescent="0.2">
      <c r="A420" s="323">
        <f t="shared" si="47"/>
        <v>2041</v>
      </c>
      <c r="B420" s="323">
        <f t="shared" si="48"/>
        <v>3</v>
      </c>
      <c r="I420" s="312"/>
      <c r="L420" s="116"/>
    </row>
    <row r="421" spans="1:21" x14ac:dyDescent="0.2">
      <c r="A421" s="323">
        <f t="shared" si="47"/>
        <v>2041</v>
      </c>
      <c r="B421" s="323">
        <f t="shared" si="48"/>
        <v>4</v>
      </c>
      <c r="I421" s="312"/>
      <c r="L421" s="116"/>
    </row>
    <row r="422" spans="1:21" x14ac:dyDescent="0.2">
      <c r="A422" s="323">
        <f t="shared" si="47"/>
        <v>2041</v>
      </c>
      <c r="B422" s="323">
        <f t="shared" si="48"/>
        <v>5</v>
      </c>
      <c r="I422" s="312"/>
      <c r="L422" s="116"/>
    </row>
    <row r="423" spans="1:21" x14ac:dyDescent="0.2">
      <c r="A423" s="323">
        <f t="shared" si="47"/>
        <v>2041</v>
      </c>
      <c r="B423" s="323">
        <f t="shared" si="48"/>
        <v>6</v>
      </c>
      <c r="I423" s="312"/>
      <c r="L423" s="116"/>
    </row>
    <row r="424" spans="1:21" x14ac:dyDescent="0.2">
      <c r="A424" s="323">
        <f t="shared" si="47"/>
        <v>2041</v>
      </c>
      <c r="B424" s="323">
        <f t="shared" si="48"/>
        <v>7</v>
      </c>
      <c r="I424" s="312"/>
      <c r="L424" s="116"/>
    </row>
    <row r="425" spans="1:21" x14ac:dyDescent="0.2">
      <c r="A425" s="323">
        <f t="shared" si="47"/>
        <v>2041</v>
      </c>
      <c r="B425" s="323">
        <f t="shared" si="48"/>
        <v>8</v>
      </c>
      <c r="I425" s="312"/>
      <c r="L425" s="116"/>
    </row>
    <row r="426" spans="1:21" x14ac:dyDescent="0.2">
      <c r="A426" s="323">
        <f t="shared" si="47"/>
        <v>2041</v>
      </c>
      <c r="B426" s="323">
        <f t="shared" si="48"/>
        <v>9</v>
      </c>
      <c r="I426" s="312"/>
      <c r="L426" s="116"/>
    </row>
    <row r="427" spans="1:21" x14ac:dyDescent="0.2">
      <c r="A427" s="323">
        <f t="shared" si="47"/>
        <v>2041</v>
      </c>
      <c r="B427" s="323">
        <f t="shared" si="48"/>
        <v>10</v>
      </c>
      <c r="I427" s="312"/>
      <c r="L427" s="116"/>
    </row>
    <row r="428" spans="1:21" x14ac:dyDescent="0.2">
      <c r="A428" s="323">
        <f t="shared" si="47"/>
        <v>2041</v>
      </c>
      <c r="B428" s="323">
        <f t="shared" si="48"/>
        <v>11</v>
      </c>
      <c r="I428" s="312"/>
      <c r="L428" s="116"/>
    </row>
    <row r="429" spans="1:21" x14ac:dyDescent="0.2">
      <c r="A429" s="323">
        <f t="shared" si="47"/>
        <v>2041</v>
      </c>
      <c r="B429" s="323">
        <f t="shared" si="48"/>
        <v>12</v>
      </c>
      <c r="I429" s="312"/>
      <c r="L429" s="116"/>
    </row>
    <row r="430" spans="1:21" x14ac:dyDescent="0.2">
      <c r="A430" s="323">
        <f t="shared" si="47"/>
        <v>2042</v>
      </c>
      <c r="B430" s="323">
        <f t="shared" si="48"/>
        <v>1</v>
      </c>
      <c r="I430" s="312"/>
      <c r="L430" s="116"/>
    </row>
    <row r="431" spans="1:21" x14ac:dyDescent="0.2">
      <c r="A431" s="323">
        <f t="shared" si="47"/>
        <v>2042</v>
      </c>
      <c r="B431" s="323">
        <f t="shared" si="48"/>
        <v>2</v>
      </c>
      <c r="I431" s="312"/>
      <c r="L431" s="116"/>
    </row>
    <row r="432" spans="1:21" x14ac:dyDescent="0.2">
      <c r="A432" s="323">
        <f t="shared" si="47"/>
        <v>2042</v>
      </c>
      <c r="B432" s="323">
        <f t="shared" si="48"/>
        <v>3</v>
      </c>
      <c r="I432" s="312"/>
      <c r="L432" s="116"/>
    </row>
    <row r="433" spans="1:9" s="116" customFormat="1" x14ac:dyDescent="0.2">
      <c r="A433" s="323">
        <f t="shared" si="47"/>
        <v>2042</v>
      </c>
      <c r="B433" s="323">
        <f t="shared" si="48"/>
        <v>4</v>
      </c>
      <c r="D433" s="311"/>
      <c r="I433" s="312"/>
    </row>
    <row r="434" spans="1:9" s="116" customFormat="1" x14ac:dyDescent="0.2">
      <c r="A434" s="323">
        <f t="shared" si="47"/>
        <v>2042</v>
      </c>
      <c r="B434" s="323">
        <f t="shared" si="48"/>
        <v>5</v>
      </c>
      <c r="D434" s="311"/>
      <c r="I434" s="312"/>
    </row>
    <row r="435" spans="1:9" s="116" customFormat="1" x14ac:dyDescent="0.2">
      <c r="A435" s="323">
        <f t="shared" si="47"/>
        <v>2042</v>
      </c>
      <c r="B435" s="323">
        <f t="shared" si="48"/>
        <v>6</v>
      </c>
      <c r="D435" s="311"/>
      <c r="I435" s="312"/>
    </row>
    <row r="436" spans="1:9" s="116" customFormat="1" x14ac:dyDescent="0.2">
      <c r="A436" s="323">
        <f t="shared" si="47"/>
        <v>2042</v>
      </c>
      <c r="B436" s="323">
        <f t="shared" si="48"/>
        <v>7</v>
      </c>
      <c r="D436" s="311"/>
      <c r="I436" s="312"/>
    </row>
    <row r="437" spans="1:9" s="116" customFormat="1" x14ac:dyDescent="0.2">
      <c r="A437" s="323">
        <f t="shared" si="47"/>
        <v>2042</v>
      </c>
      <c r="B437" s="323">
        <f t="shared" si="48"/>
        <v>8</v>
      </c>
      <c r="D437" s="311"/>
      <c r="I437" s="312"/>
    </row>
    <row r="438" spans="1:9" s="116" customFormat="1" x14ac:dyDescent="0.2">
      <c r="A438" s="323">
        <f t="shared" si="47"/>
        <v>2042</v>
      </c>
      <c r="B438" s="323">
        <f t="shared" si="48"/>
        <v>9</v>
      </c>
      <c r="D438" s="311"/>
      <c r="I438" s="312"/>
    </row>
    <row r="439" spans="1:9" s="116" customFormat="1" x14ac:dyDescent="0.2">
      <c r="A439" s="323">
        <f t="shared" si="47"/>
        <v>2042</v>
      </c>
      <c r="B439" s="323">
        <f t="shared" si="48"/>
        <v>10</v>
      </c>
      <c r="D439" s="311"/>
      <c r="I439" s="312"/>
    </row>
    <row r="440" spans="1:9" s="116" customFormat="1" x14ac:dyDescent="0.2">
      <c r="A440" s="323">
        <f t="shared" si="47"/>
        <v>2042</v>
      </c>
      <c r="B440" s="323">
        <f t="shared" si="48"/>
        <v>11</v>
      </c>
      <c r="D440" s="311"/>
      <c r="I440" s="312"/>
    </row>
    <row r="441" spans="1:9" s="116" customFormat="1" x14ac:dyDescent="0.2">
      <c r="A441" s="323">
        <f t="shared" si="47"/>
        <v>2042</v>
      </c>
      <c r="B441" s="323">
        <f t="shared" si="48"/>
        <v>12</v>
      </c>
      <c r="D441" s="311"/>
      <c r="I441" s="312"/>
    </row>
    <row r="442" spans="1:9" s="116" customFormat="1" x14ac:dyDescent="0.2">
      <c r="A442" s="323">
        <f t="shared" si="47"/>
        <v>2043</v>
      </c>
      <c r="B442" s="323">
        <f t="shared" si="48"/>
        <v>1</v>
      </c>
      <c r="D442" s="311"/>
      <c r="I442" s="312"/>
    </row>
    <row r="443" spans="1:9" s="116" customFormat="1" x14ac:dyDescent="0.2">
      <c r="A443" s="323">
        <f t="shared" si="47"/>
        <v>2043</v>
      </c>
      <c r="B443" s="323">
        <f t="shared" si="48"/>
        <v>2</v>
      </c>
      <c r="D443" s="311"/>
      <c r="I443" s="312"/>
    </row>
    <row r="444" spans="1:9" s="116" customFormat="1" x14ac:dyDescent="0.2">
      <c r="A444" s="323">
        <f t="shared" si="47"/>
        <v>2043</v>
      </c>
      <c r="B444" s="323">
        <f t="shared" si="48"/>
        <v>3</v>
      </c>
      <c r="D444" s="311"/>
      <c r="I444" s="312"/>
    </row>
    <row r="445" spans="1:9" s="116" customFormat="1" x14ac:dyDescent="0.2">
      <c r="A445" s="323">
        <f t="shared" si="47"/>
        <v>2043</v>
      </c>
      <c r="B445" s="323">
        <f t="shared" si="48"/>
        <v>4</v>
      </c>
      <c r="D445" s="311"/>
      <c r="I445" s="312"/>
    </row>
    <row r="446" spans="1:9" s="116" customFormat="1" x14ac:dyDescent="0.2">
      <c r="A446" s="323">
        <f t="shared" ref="A446:A509" si="53">+A434+1</f>
        <v>2043</v>
      </c>
      <c r="B446" s="323">
        <f t="shared" ref="B446:B509" si="54">+B434</f>
        <v>5</v>
      </c>
      <c r="D446" s="311"/>
      <c r="I446" s="312"/>
    </row>
    <row r="447" spans="1:9" s="116" customFormat="1" x14ac:dyDescent="0.2">
      <c r="A447" s="323">
        <f t="shared" si="53"/>
        <v>2043</v>
      </c>
      <c r="B447" s="323">
        <f t="shared" si="54"/>
        <v>6</v>
      </c>
      <c r="D447" s="311"/>
      <c r="I447" s="312"/>
    </row>
    <row r="448" spans="1:9" s="116" customFormat="1" x14ac:dyDescent="0.2">
      <c r="A448" s="323">
        <f t="shared" si="53"/>
        <v>2043</v>
      </c>
      <c r="B448" s="323">
        <f t="shared" si="54"/>
        <v>7</v>
      </c>
      <c r="D448" s="311"/>
      <c r="I448" s="312"/>
    </row>
    <row r="449" spans="1:9" s="116" customFormat="1" x14ac:dyDescent="0.2">
      <c r="A449" s="323">
        <f t="shared" si="53"/>
        <v>2043</v>
      </c>
      <c r="B449" s="323">
        <f t="shared" si="54"/>
        <v>8</v>
      </c>
      <c r="D449" s="311"/>
      <c r="I449" s="312"/>
    </row>
    <row r="450" spans="1:9" s="116" customFormat="1" x14ac:dyDescent="0.2">
      <c r="A450" s="323">
        <f t="shared" si="53"/>
        <v>2043</v>
      </c>
      <c r="B450" s="323">
        <f t="shared" si="54"/>
        <v>9</v>
      </c>
      <c r="D450" s="311"/>
      <c r="I450" s="312"/>
    </row>
    <row r="451" spans="1:9" s="116" customFormat="1" x14ac:dyDescent="0.2">
      <c r="A451" s="323">
        <f t="shared" si="53"/>
        <v>2043</v>
      </c>
      <c r="B451" s="323">
        <f t="shared" si="54"/>
        <v>10</v>
      </c>
      <c r="D451" s="311"/>
      <c r="I451" s="312"/>
    </row>
    <row r="452" spans="1:9" s="116" customFormat="1" x14ac:dyDescent="0.2">
      <c r="A452" s="323">
        <f t="shared" si="53"/>
        <v>2043</v>
      </c>
      <c r="B452" s="323">
        <f t="shared" si="54"/>
        <v>11</v>
      </c>
      <c r="D452" s="311"/>
      <c r="I452" s="312"/>
    </row>
    <row r="453" spans="1:9" s="116" customFormat="1" x14ac:dyDescent="0.2">
      <c r="A453" s="323">
        <f t="shared" si="53"/>
        <v>2043</v>
      </c>
      <c r="B453" s="323">
        <f t="shared" si="54"/>
        <v>12</v>
      </c>
      <c r="D453" s="311"/>
      <c r="I453" s="312"/>
    </row>
    <row r="454" spans="1:9" s="116" customFormat="1" x14ac:dyDescent="0.2">
      <c r="A454" s="323">
        <f t="shared" si="53"/>
        <v>2044</v>
      </c>
      <c r="B454" s="323">
        <f t="shared" si="54"/>
        <v>1</v>
      </c>
      <c r="D454" s="311"/>
      <c r="I454" s="312"/>
    </row>
    <row r="455" spans="1:9" s="116" customFormat="1" x14ac:dyDescent="0.2">
      <c r="A455" s="323">
        <f t="shared" si="53"/>
        <v>2044</v>
      </c>
      <c r="B455" s="323">
        <f t="shared" si="54"/>
        <v>2</v>
      </c>
      <c r="D455" s="311"/>
      <c r="I455" s="312"/>
    </row>
    <row r="456" spans="1:9" s="116" customFormat="1" x14ac:dyDescent="0.2">
      <c r="A456" s="323">
        <f t="shared" si="53"/>
        <v>2044</v>
      </c>
      <c r="B456" s="323">
        <f t="shared" si="54"/>
        <v>3</v>
      </c>
      <c r="D456" s="311"/>
      <c r="I456" s="312"/>
    </row>
    <row r="457" spans="1:9" s="116" customFormat="1" x14ac:dyDescent="0.2">
      <c r="A457" s="323">
        <f t="shared" si="53"/>
        <v>2044</v>
      </c>
      <c r="B457" s="323">
        <f t="shared" si="54"/>
        <v>4</v>
      </c>
      <c r="D457" s="311"/>
      <c r="I457" s="312"/>
    </row>
    <row r="458" spans="1:9" s="116" customFormat="1" x14ac:dyDescent="0.2">
      <c r="A458" s="323">
        <f t="shared" si="53"/>
        <v>2044</v>
      </c>
      <c r="B458" s="323">
        <f t="shared" si="54"/>
        <v>5</v>
      </c>
      <c r="D458" s="311"/>
      <c r="I458" s="312"/>
    </row>
    <row r="459" spans="1:9" s="116" customFormat="1" x14ac:dyDescent="0.2">
      <c r="A459" s="323">
        <f t="shared" si="53"/>
        <v>2044</v>
      </c>
      <c r="B459" s="323">
        <f t="shared" si="54"/>
        <v>6</v>
      </c>
      <c r="D459" s="311"/>
      <c r="I459" s="312"/>
    </row>
    <row r="460" spans="1:9" s="116" customFormat="1" x14ac:dyDescent="0.2">
      <c r="A460" s="323">
        <f t="shared" si="53"/>
        <v>2044</v>
      </c>
      <c r="B460" s="323">
        <f t="shared" si="54"/>
        <v>7</v>
      </c>
      <c r="D460" s="311"/>
      <c r="I460" s="312"/>
    </row>
    <row r="461" spans="1:9" s="116" customFormat="1" x14ac:dyDescent="0.2">
      <c r="A461" s="323">
        <f t="shared" si="53"/>
        <v>2044</v>
      </c>
      <c r="B461" s="323">
        <f t="shared" si="54"/>
        <v>8</v>
      </c>
      <c r="D461" s="311"/>
      <c r="I461" s="312"/>
    </row>
    <row r="462" spans="1:9" s="116" customFormat="1" x14ac:dyDescent="0.2">
      <c r="A462" s="323">
        <f t="shared" si="53"/>
        <v>2044</v>
      </c>
      <c r="B462" s="323">
        <f t="shared" si="54"/>
        <v>9</v>
      </c>
      <c r="D462" s="311"/>
      <c r="I462" s="312"/>
    </row>
    <row r="463" spans="1:9" s="116" customFormat="1" x14ac:dyDescent="0.2">
      <c r="A463" s="323">
        <f t="shared" si="53"/>
        <v>2044</v>
      </c>
      <c r="B463" s="323">
        <f t="shared" si="54"/>
        <v>10</v>
      </c>
      <c r="D463" s="311"/>
      <c r="I463" s="312"/>
    </row>
    <row r="464" spans="1:9" s="116" customFormat="1" x14ac:dyDescent="0.2">
      <c r="A464" s="323">
        <f t="shared" si="53"/>
        <v>2044</v>
      </c>
      <c r="B464" s="323">
        <f t="shared" si="54"/>
        <v>11</v>
      </c>
      <c r="D464" s="311"/>
      <c r="I464" s="312"/>
    </row>
    <row r="465" spans="1:9" s="116" customFormat="1" x14ac:dyDescent="0.2">
      <c r="A465" s="323">
        <f t="shared" si="53"/>
        <v>2044</v>
      </c>
      <c r="B465" s="323">
        <f t="shared" si="54"/>
        <v>12</v>
      </c>
      <c r="D465" s="311"/>
      <c r="I465" s="312"/>
    </row>
    <row r="466" spans="1:9" s="116" customFormat="1" x14ac:dyDescent="0.2">
      <c r="A466" s="323">
        <f t="shared" si="53"/>
        <v>2045</v>
      </c>
      <c r="B466" s="323">
        <f t="shared" si="54"/>
        <v>1</v>
      </c>
      <c r="D466" s="311"/>
      <c r="I466" s="312"/>
    </row>
    <row r="467" spans="1:9" s="116" customFormat="1" x14ac:dyDescent="0.2">
      <c r="A467" s="323">
        <f t="shared" si="53"/>
        <v>2045</v>
      </c>
      <c r="B467" s="323">
        <f t="shared" si="54"/>
        <v>2</v>
      </c>
      <c r="D467" s="311"/>
      <c r="I467" s="312"/>
    </row>
    <row r="468" spans="1:9" s="116" customFormat="1" x14ac:dyDescent="0.2">
      <c r="A468" s="323">
        <f t="shared" si="53"/>
        <v>2045</v>
      </c>
      <c r="B468" s="323">
        <f t="shared" si="54"/>
        <v>3</v>
      </c>
      <c r="D468" s="311"/>
      <c r="I468" s="312"/>
    </row>
    <row r="469" spans="1:9" s="116" customFormat="1" x14ac:dyDescent="0.2">
      <c r="A469" s="323">
        <f t="shared" si="53"/>
        <v>2045</v>
      </c>
      <c r="B469" s="323">
        <f t="shared" si="54"/>
        <v>4</v>
      </c>
      <c r="D469" s="311"/>
      <c r="I469" s="312"/>
    </row>
    <row r="470" spans="1:9" s="116" customFormat="1" x14ac:dyDescent="0.2">
      <c r="A470" s="323">
        <f t="shared" si="53"/>
        <v>2045</v>
      </c>
      <c r="B470" s="323">
        <f t="shared" si="54"/>
        <v>5</v>
      </c>
      <c r="D470" s="311"/>
      <c r="I470" s="312"/>
    </row>
    <row r="471" spans="1:9" s="116" customFormat="1" x14ac:dyDescent="0.2">
      <c r="A471" s="323">
        <f t="shared" si="53"/>
        <v>2045</v>
      </c>
      <c r="B471" s="323">
        <f t="shared" si="54"/>
        <v>6</v>
      </c>
      <c r="D471" s="311"/>
      <c r="I471" s="312"/>
    </row>
    <row r="472" spans="1:9" s="116" customFormat="1" x14ac:dyDescent="0.2">
      <c r="A472" s="323">
        <f t="shared" si="53"/>
        <v>2045</v>
      </c>
      <c r="B472" s="323">
        <f t="shared" si="54"/>
        <v>7</v>
      </c>
      <c r="D472" s="311"/>
      <c r="I472" s="312"/>
    </row>
    <row r="473" spans="1:9" s="116" customFormat="1" x14ac:dyDescent="0.2">
      <c r="A473" s="323">
        <f t="shared" si="53"/>
        <v>2045</v>
      </c>
      <c r="B473" s="323">
        <f t="shared" si="54"/>
        <v>8</v>
      </c>
      <c r="D473" s="311"/>
      <c r="I473" s="312"/>
    </row>
    <row r="474" spans="1:9" s="116" customFormat="1" x14ac:dyDescent="0.2">
      <c r="A474" s="323">
        <f t="shared" si="53"/>
        <v>2045</v>
      </c>
      <c r="B474" s="323">
        <f t="shared" si="54"/>
        <v>9</v>
      </c>
      <c r="D474" s="311"/>
      <c r="I474" s="312"/>
    </row>
    <row r="475" spans="1:9" s="116" customFormat="1" x14ac:dyDescent="0.2">
      <c r="A475" s="323">
        <f t="shared" si="53"/>
        <v>2045</v>
      </c>
      <c r="B475" s="323">
        <f t="shared" si="54"/>
        <v>10</v>
      </c>
      <c r="D475" s="311"/>
      <c r="I475" s="312"/>
    </row>
    <row r="476" spans="1:9" s="116" customFormat="1" x14ac:dyDescent="0.2">
      <c r="A476" s="323">
        <f t="shared" si="53"/>
        <v>2045</v>
      </c>
      <c r="B476" s="323">
        <f t="shared" si="54"/>
        <v>11</v>
      </c>
      <c r="D476" s="311"/>
      <c r="I476" s="312"/>
    </row>
    <row r="477" spans="1:9" s="116" customFormat="1" x14ac:dyDescent="0.2">
      <c r="A477" s="323">
        <f t="shared" si="53"/>
        <v>2045</v>
      </c>
      <c r="B477" s="323">
        <f t="shared" si="54"/>
        <v>12</v>
      </c>
      <c r="D477" s="311"/>
      <c r="I477" s="312"/>
    </row>
    <row r="478" spans="1:9" s="116" customFormat="1" x14ac:dyDescent="0.2">
      <c r="A478" s="323">
        <f t="shared" si="53"/>
        <v>2046</v>
      </c>
      <c r="B478" s="323">
        <f t="shared" si="54"/>
        <v>1</v>
      </c>
      <c r="D478" s="311"/>
      <c r="I478" s="312"/>
    </row>
    <row r="479" spans="1:9" s="116" customFormat="1" x14ac:dyDescent="0.2">
      <c r="A479" s="323">
        <f t="shared" si="53"/>
        <v>2046</v>
      </c>
      <c r="B479" s="323">
        <f t="shared" si="54"/>
        <v>2</v>
      </c>
      <c r="D479" s="311"/>
      <c r="I479" s="312"/>
    </row>
    <row r="480" spans="1:9" s="116" customFormat="1" x14ac:dyDescent="0.2">
      <c r="A480" s="323">
        <f t="shared" si="53"/>
        <v>2046</v>
      </c>
      <c r="B480" s="323">
        <f t="shared" si="54"/>
        <v>3</v>
      </c>
      <c r="D480" s="311"/>
      <c r="I480" s="312"/>
    </row>
    <row r="481" spans="1:9" s="116" customFormat="1" x14ac:dyDescent="0.2">
      <c r="A481" s="323">
        <f t="shared" si="53"/>
        <v>2046</v>
      </c>
      <c r="B481" s="323">
        <f t="shared" si="54"/>
        <v>4</v>
      </c>
      <c r="D481" s="311"/>
      <c r="I481" s="312"/>
    </row>
    <row r="482" spans="1:9" s="116" customFormat="1" x14ac:dyDescent="0.2">
      <c r="A482" s="323">
        <f t="shared" si="53"/>
        <v>2046</v>
      </c>
      <c r="B482" s="323">
        <f t="shared" si="54"/>
        <v>5</v>
      </c>
      <c r="D482" s="311"/>
      <c r="I482" s="312"/>
    </row>
    <row r="483" spans="1:9" s="116" customFormat="1" x14ac:dyDescent="0.2">
      <c r="A483" s="323">
        <f t="shared" si="53"/>
        <v>2046</v>
      </c>
      <c r="B483" s="323">
        <f t="shared" si="54"/>
        <v>6</v>
      </c>
      <c r="D483" s="311"/>
      <c r="I483" s="312"/>
    </row>
    <row r="484" spans="1:9" s="116" customFormat="1" x14ac:dyDescent="0.2">
      <c r="A484" s="323">
        <f t="shared" si="53"/>
        <v>2046</v>
      </c>
      <c r="B484" s="323">
        <f t="shared" si="54"/>
        <v>7</v>
      </c>
      <c r="D484" s="311"/>
      <c r="I484" s="312"/>
    </row>
    <row r="485" spans="1:9" s="116" customFormat="1" x14ac:dyDescent="0.2">
      <c r="A485" s="323">
        <f t="shared" si="53"/>
        <v>2046</v>
      </c>
      <c r="B485" s="323">
        <f t="shared" si="54"/>
        <v>8</v>
      </c>
      <c r="D485" s="311"/>
      <c r="I485" s="312"/>
    </row>
    <row r="486" spans="1:9" s="116" customFormat="1" x14ac:dyDescent="0.2">
      <c r="A486" s="323">
        <f t="shared" si="53"/>
        <v>2046</v>
      </c>
      <c r="B486" s="323">
        <f t="shared" si="54"/>
        <v>9</v>
      </c>
      <c r="D486" s="311"/>
      <c r="I486" s="312"/>
    </row>
    <row r="487" spans="1:9" s="116" customFormat="1" x14ac:dyDescent="0.2">
      <c r="A487" s="323">
        <f t="shared" si="53"/>
        <v>2046</v>
      </c>
      <c r="B487" s="323">
        <f t="shared" si="54"/>
        <v>10</v>
      </c>
      <c r="D487" s="311"/>
      <c r="I487" s="312"/>
    </row>
    <row r="488" spans="1:9" s="116" customFormat="1" x14ac:dyDescent="0.2">
      <c r="A488" s="323">
        <f t="shared" si="53"/>
        <v>2046</v>
      </c>
      <c r="B488" s="323">
        <f t="shared" si="54"/>
        <v>11</v>
      </c>
      <c r="D488" s="311"/>
      <c r="I488" s="312"/>
    </row>
    <row r="489" spans="1:9" s="116" customFormat="1" x14ac:dyDescent="0.2">
      <c r="A489" s="323">
        <f t="shared" si="53"/>
        <v>2046</v>
      </c>
      <c r="B489" s="323">
        <f t="shared" si="54"/>
        <v>12</v>
      </c>
      <c r="D489" s="311"/>
      <c r="I489" s="312"/>
    </row>
    <row r="490" spans="1:9" s="116" customFormat="1" x14ac:dyDescent="0.2">
      <c r="A490" s="323">
        <f t="shared" si="53"/>
        <v>2047</v>
      </c>
      <c r="B490" s="323">
        <f t="shared" si="54"/>
        <v>1</v>
      </c>
      <c r="D490" s="311"/>
      <c r="I490" s="312"/>
    </row>
    <row r="491" spans="1:9" s="116" customFormat="1" x14ac:dyDescent="0.2">
      <c r="A491" s="323">
        <f t="shared" si="53"/>
        <v>2047</v>
      </c>
      <c r="B491" s="323">
        <f t="shared" si="54"/>
        <v>2</v>
      </c>
      <c r="D491" s="311"/>
      <c r="I491" s="312"/>
    </row>
    <row r="492" spans="1:9" s="116" customFormat="1" x14ac:dyDescent="0.2">
      <c r="A492" s="323">
        <f t="shared" si="53"/>
        <v>2047</v>
      </c>
      <c r="B492" s="323">
        <f t="shared" si="54"/>
        <v>3</v>
      </c>
      <c r="D492" s="311"/>
      <c r="I492" s="312"/>
    </row>
    <row r="493" spans="1:9" s="116" customFormat="1" x14ac:dyDescent="0.2">
      <c r="A493" s="323">
        <f t="shared" si="53"/>
        <v>2047</v>
      </c>
      <c r="B493" s="323">
        <f t="shared" si="54"/>
        <v>4</v>
      </c>
      <c r="D493" s="311"/>
      <c r="I493" s="312"/>
    </row>
    <row r="494" spans="1:9" s="116" customFormat="1" x14ac:dyDescent="0.2">
      <c r="A494" s="323">
        <f t="shared" si="53"/>
        <v>2047</v>
      </c>
      <c r="B494" s="323">
        <f t="shared" si="54"/>
        <v>5</v>
      </c>
      <c r="D494" s="311"/>
      <c r="I494" s="312"/>
    </row>
    <row r="495" spans="1:9" s="116" customFormat="1" x14ac:dyDescent="0.2">
      <c r="A495" s="323">
        <f t="shared" si="53"/>
        <v>2047</v>
      </c>
      <c r="B495" s="323">
        <f t="shared" si="54"/>
        <v>6</v>
      </c>
      <c r="D495" s="311"/>
      <c r="I495" s="312"/>
    </row>
    <row r="496" spans="1:9" s="116" customFormat="1" x14ac:dyDescent="0.2">
      <c r="A496" s="323">
        <f t="shared" si="53"/>
        <v>2047</v>
      </c>
      <c r="B496" s="323">
        <f t="shared" si="54"/>
        <v>7</v>
      </c>
      <c r="D496" s="311"/>
      <c r="I496" s="312"/>
    </row>
    <row r="497" spans="1:9" s="116" customFormat="1" x14ac:dyDescent="0.2">
      <c r="A497" s="323">
        <f t="shared" si="53"/>
        <v>2047</v>
      </c>
      <c r="B497" s="323">
        <f t="shared" si="54"/>
        <v>8</v>
      </c>
      <c r="D497" s="311"/>
      <c r="I497" s="312"/>
    </row>
    <row r="498" spans="1:9" s="116" customFormat="1" x14ac:dyDescent="0.2">
      <c r="A498" s="323">
        <f t="shared" si="53"/>
        <v>2047</v>
      </c>
      <c r="B498" s="323">
        <f t="shared" si="54"/>
        <v>9</v>
      </c>
      <c r="D498" s="311"/>
      <c r="I498" s="312"/>
    </row>
    <row r="499" spans="1:9" s="116" customFormat="1" x14ac:dyDescent="0.2">
      <c r="A499" s="323">
        <f t="shared" si="53"/>
        <v>2047</v>
      </c>
      <c r="B499" s="323">
        <f t="shared" si="54"/>
        <v>10</v>
      </c>
      <c r="D499" s="311"/>
      <c r="I499" s="312"/>
    </row>
    <row r="500" spans="1:9" s="116" customFormat="1" x14ac:dyDescent="0.2">
      <c r="A500" s="323">
        <f t="shared" si="53"/>
        <v>2047</v>
      </c>
      <c r="B500" s="323">
        <f t="shared" si="54"/>
        <v>11</v>
      </c>
      <c r="D500" s="311"/>
      <c r="I500" s="312"/>
    </row>
    <row r="501" spans="1:9" s="116" customFormat="1" x14ac:dyDescent="0.2">
      <c r="A501" s="323">
        <f t="shared" si="53"/>
        <v>2047</v>
      </c>
      <c r="B501" s="323">
        <f t="shared" si="54"/>
        <v>12</v>
      </c>
      <c r="D501" s="311"/>
      <c r="I501" s="312"/>
    </row>
    <row r="502" spans="1:9" s="116" customFormat="1" x14ac:dyDescent="0.2">
      <c r="A502" s="323">
        <f t="shared" si="53"/>
        <v>2048</v>
      </c>
      <c r="B502" s="323">
        <f t="shared" si="54"/>
        <v>1</v>
      </c>
      <c r="D502" s="311"/>
      <c r="I502" s="312"/>
    </row>
    <row r="503" spans="1:9" s="116" customFormat="1" x14ac:dyDescent="0.2">
      <c r="A503" s="323">
        <f t="shared" si="53"/>
        <v>2048</v>
      </c>
      <c r="B503" s="323">
        <f t="shared" si="54"/>
        <v>2</v>
      </c>
      <c r="D503" s="311"/>
      <c r="I503" s="312"/>
    </row>
    <row r="504" spans="1:9" s="116" customFormat="1" x14ac:dyDescent="0.2">
      <c r="A504" s="323">
        <f t="shared" si="53"/>
        <v>2048</v>
      </c>
      <c r="B504" s="323">
        <f t="shared" si="54"/>
        <v>3</v>
      </c>
      <c r="D504" s="311"/>
      <c r="I504" s="312"/>
    </row>
    <row r="505" spans="1:9" s="116" customFormat="1" x14ac:dyDescent="0.2">
      <c r="A505" s="323">
        <f t="shared" si="53"/>
        <v>2048</v>
      </c>
      <c r="B505" s="323">
        <f t="shared" si="54"/>
        <v>4</v>
      </c>
      <c r="D505" s="311"/>
      <c r="I505" s="312"/>
    </row>
    <row r="506" spans="1:9" s="116" customFormat="1" x14ac:dyDescent="0.2">
      <c r="A506" s="323">
        <f t="shared" si="53"/>
        <v>2048</v>
      </c>
      <c r="B506" s="323">
        <f t="shared" si="54"/>
        <v>5</v>
      </c>
      <c r="D506" s="311"/>
      <c r="I506" s="312"/>
    </row>
    <row r="507" spans="1:9" s="116" customFormat="1" x14ac:dyDescent="0.2">
      <c r="A507" s="323">
        <f t="shared" si="53"/>
        <v>2048</v>
      </c>
      <c r="B507" s="323">
        <f t="shared" si="54"/>
        <v>6</v>
      </c>
      <c r="D507" s="311"/>
      <c r="I507" s="312"/>
    </row>
    <row r="508" spans="1:9" s="116" customFormat="1" x14ac:dyDescent="0.2">
      <c r="A508" s="323">
        <f t="shared" si="53"/>
        <v>2048</v>
      </c>
      <c r="B508" s="323">
        <f t="shared" si="54"/>
        <v>7</v>
      </c>
      <c r="D508" s="311"/>
      <c r="I508" s="312"/>
    </row>
    <row r="509" spans="1:9" s="116" customFormat="1" x14ac:dyDescent="0.2">
      <c r="A509" s="323">
        <f t="shared" si="53"/>
        <v>2048</v>
      </c>
      <c r="B509" s="323">
        <f t="shared" si="54"/>
        <v>8</v>
      </c>
      <c r="D509" s="311"/>
      <c r="I509" s="312"/>
    </row>
    <row r="510" spans="1:9" s="116" customFormat="1" x14ac:dyDescent="0.2">
      <c r="A510" s="323">
        <f t="shared" ref="A510:A573" si="55">+A498+1</f>
        <v>2048</v>
      </c>
      <c r="B510" s="323">
        <f t="shared" ref="B510:B573" si="56">+B498</f>
        <v>9</v>
      </c>
      <c r="D510" s="311"/>
      <c r="I510" s="312"/>
    </row>
    <row r="511" spans="1:9" s="116" customFormat="1" x14ac:dyDescent="0.2">
      <c r="A511" s="323">
        <f t="shared" si="55"/>
        <v>2048</v>
      </c>
      <c r="B511" s="323">
        <f t="shared" si="56"/>
        <v>10</v>
      </c>
      <c r="D511" s="311"/>
      <c r="I511" s="312"/>
    </row>
    <row r="512" spans="1:9" s="116" customFormat="1" x14ac:dyDescent="0.2">
      <c r="A512" s="323">
        <f t="shared" si="55"/>
        <v>2048</v>
      </c>
      <c r="B512" s="323">
        <f t="shared" si="56"/>
        <v>11</v>
      </c>
      <c r="D512" s="311"/>
      <c r="I512" s="312"/>
    </row>
    <row r="513" spans="1:9" s="116" customFormat="1" x14ac:dyDescent="0.2">
      <c r="A513" s="323">
        <f t="shared" si="55"/>
        <v>2048</v>
      </c>
      <c r="B513" s="323">
        <f t="shared" si="56"/>
        <v>12</v>
      </c>
      <c r="D513" s="311"/>
      <c r="I513" s="312"/>
    </row>
    <row r="514" spans="1:9" s="116" customFormat="1" x14ac:dyDescent="0.2">
      <c r="A514" s="323">
        <f t="shared" si="55"/>
        <v>2049</v>
      </c>
      <c r="B514" s="323">
        <f t="shared" si="56"/>
        <v>1</v>
      </c>
      <c r="D514" s="311"/>
      <c r="I514" s="312"/>
    </row>
    <row r="515" spans="1:9" s="116" customFormat="1" x14ac:dyDescent="0.2">
      <c r="A515" s="323">
        <f t="shared" si="55"/>
        <v>2049</v>
      </c>
      <c r="B515" s="323">
        <f t="shared" si="56"/>
        <v>2</v>
      </c>
      <c r="D515" s="311"/>
      <c r="I515" s="312"/>
    </row>
    <row r="516" spans="1:9" s="116" customFormat="1" x14ac:dyDescent="0.2">
      <c r="A516" s="323">
        <f t="shared" si="55"/>
        <v>2049</v>
      </c>
      <c r="B516" s="323">
        <f t="shared" si="56"/>
        <v>3</v>
      </c>
      <c r="D516" s="311"/>
      <c r="I516" s="312"/>
    </row>
    <row r="517" spans="1:9" s="116" customFormat="1" x14ac:dyDescent="0.2">
      <c r="A517" s="323">
        <f t="shared" si="55"/>
        <v>2049</v>
      </c>
      <c r="B517" s="323">
        <f t="shared" si="56"/>
        <v>4</v>
      </c>
      <c r="D517" s="311"/>
      <c r="I517" s="312"/>
    </row>
    <row r="518" spans="1:9" s="116" customFormat="1" x14ac:dyDescent="0.2">
      <c r="A518" s="323">
        <f t="shared" si="55"/>
        <v>2049</v>
      </c>
      <c r="B518" s="323">
        <f t="shared" si="56"/>
        <v>5</v>
      </c>
      <c r="D518" s="311"/>
      <c r="I518" s="312"/>
    </row>
    <row r="519" spans="1:9" s="116" customFormat="1" x14ac:dyDescent="0.2">
      <c r="A519" s="323">
        <f t="shared" si="55"/>
        <v>2049</v>
      </c>
      <c r="B519" s="323">
        <f t="shared" si="56"/>
        <v>6</v>
      </c>
      <c r="D519" s="311"/>
      <c r="I519" s="312"/>
    </row>
    <row r="520" spans="1:9" s="116" customFormat="1" x14ac:dyDescent="0.2">
      <c r="A520" s="323">
        <f t="shared" si="55"/>
        <v>2049</v>
      </c>
      <c r="B520" s="323">
        <f t="shared" si="56"/>
        <v>7</v>
      </c>
      <c r="D520" s="311"/>
      <c r="I520" s="312"/>
    </row>
    <row r="521" spans="1:9" s="116" customFormat="1" x14ac:dyDescent="0.2">
      <c r="A521" s="323">
        <f t="shared" si="55"/>
        <v>2049</v>
      </c>
      <c r="B521" s="323">
        <f t="shared" si="56"/>
        <v>8</v>
      </c>
      <c r="D521" s="311"/>
      <c r="I521" s="312"/>
    </row>
    <row r="522" spans="1:9" s="116" customFormat="1" x14ac:dyDescent="0.2">
      <c r="A522" s="323">
        <f t="shared" si="55"/>
        <v>2049</v>
      </c>
      <c r="B522" s="323">
        <f t="shared" si="56"/>
        <v>9</v>
      </c>
      <c r="D522" s="311"/>
      <c r="I522" s="312"/>
    </row>
    <row r="523" spans="1:9" s="116" customFormat="1" x14ac:dyDescent="0.2">
      <c r="A523" s="323">
        <f t="shared" si="55"/>
        <v>2049</v>
      </c>
      <c r="B523" s="323">
        <f t="shared" si="56"/>
        <v>10</v>
      </c>
      <c r="D523" s="311"/>
      <c r="I523" s="312"/>
    </row>
    <row r="524" spans="1:9" s="116" customFormat="1" x14ac:dyDescent="0.2">
      <c r="A524" s="323">
        <f t="shared" si="55"/>
        <v>2049</v>
      </c>
      <c r="B524" s="323">
        <f t="shared" si="56"/>
        <v>11</v>
      </c>
      <c r="D524" s="311"/>
      <c r="I524" s="312"/>
    </row>
    <row r="525" spans="1:9" s="116" customFormat="1" x14ac:dyDescent="0.2">
      <c r="A525" s="323">
        <f t="shared" si="55"/>
        <v>2049</v>
      </c>
      <c r="B525" s="323">
        <f t="shared" si="56"/>
        <v>12</v>
      </c>
      <c r="D525" s="311"/>
      <c r="I525" s="312"/>
    </row>
    <row r="526" spans="1:9" s="116" customFormat="1" x14ac:dyDescent="0.2">
      <c r="A526" s="323">
        <f t="shared" si="55"/>
        <v>2050</v>
      </c>
      <c r="B526" s="323">
        <f t="shared" si="56"/>
        <v>1</v>
      </c>
      <c r="D526" s="311"/>
      <c r="I526" s="312"/>
    </row>
    <row r="527" spans="1:9" s="116" customFormat="1" x14ac:dyDescent="0.2">
      <c r="A527" s="323">
        <f t="shared" si="55"/>
        <v>2050</v>
      </c>
      <c r="B527" s="323">
        <f t="shared" si="56"/>
        <v>2</v>
      </c>
      <c r="D527" s="311"/>
      <c r="I527" s="312"/>
    </row>
    <row r="528" spans="1:9" s="116" customFormat="1" x14ac:dyDescent="0.2">
      <c r="A528" s="323">
        <f t="shared" si="55"/>
        <v>2050</v>
      </c>
      <c r="B528" s="323">
        <f t="shared" si="56"/>
        <v>3</v>
      </c>
      <c r="D528" s="311"/>
      <c r="I528" s="312"/>
    </row>
    <row r="529" spans="1:9" s="116" customFormat="1" x14ac:dyDescent="0.2">
      <c r="A529" s="323">
        <f t="shared" si="55"/>
        <v>2050</v>
      </c>
      <c r="B529" s="323">
        <f t="shared" si="56"/>
        <v>4</v>
      </c>
      <c r="D529" s="311"/>
      <c r="I529" s="312"/>
    </row>
    <row r="530" spans="1:9" s="116" customFormat="1" x14ac:dyDescent="0.2">
      <c r="A530" s="323">
        <f t="shared" si="55"/>
        <v>2050</v>
      </c>
      <c r="B530" s="323">
        <f t="shared" si="56"/>
        <v>5</v>
      </c>
      <c r="D530" s="311"/>
      <c r="I530" s="312"/>
    </row>
    <row r="531" spans="1:9" s="116" customFormat="1" x14ac:dyDescent="0.2">
      <c r="A531" s="323">
        <f t="shared" si="55"/>
        <v>2050</v>
      </c>
      <c r="B531" s="323">
        <f t="shared" si="56"/>
        <v>6</v>
      </c>
      <c r="D531" s="311"/>
      <c r="I531" s="312"/>
    </row>
    <row r="532" spans="1:9" s="116" customFormat="1" x14ac:dyDescent="0.2">
      <c r="A532" s="323">
        <f t="shared" si="55"/>
        <v>2050</v>
      </c>
      <c r="B532" s="323">
        <f t="shared" si="56"/>
        <v>7</v>
      </c>
      <c r="D532" s="311"/>
      <c r="I532" s="312"/>
    </row>
    <row r="533" spans="1:9" s="116" customFormat="1" x14ac:dyDescent="0.2">
      <c r="A533" s="323">
        <f t="shared" si="55"/>
        <v>2050</v>
      </c>
      <c r="B533" s="323">
        <f t="shared" si="56"/>
        <v>8</v>
      </c>
      <c r="D533" s="311"/>
      <c r="I533" s="312"/>
    </row>
    <row r="534" spans="1:9" s="116" customFormat="1" x14ac:dyDescent="0.2">
      <c r="A534" s="323">
        <f t="shared" si="55"/>
        <v>2050</v>
      </c>
      <c r="B534" s="323">
        <f t="shared" si="56"/>
        <v>9</v>
      </c>
      <c r="D534" s="311"/>
      <c r="I534" s="312"/>
    </row>
    <row r="535" spans="1:9" s="116" customFormat="1" x14ac:dyDescent="0.2">
      <c r="A535" s="323">
        <f t="shared" si="55"/>
        <v>2050</v>
      </c>
      <c r="B535" s="323">
        <f t="shared" si="56"/>
        <v>10</v>
      </c>
      <c r="D535" s="311"/>
      <c r="I535" s="312"/>
    </row>
    <row r="536" spans="1:9" s="116" customFormat="1" x14ac:dyDescent="0.2">
      <c r="A536" s="323">
        <f t="shared" si="55"/>
        <v>2050</v>
      </c>
      <c r="B536" s="323">
        <f t="shared" si="56"/>
        <v>11</v>
      </c>
      <c r="D536" s="311"/>
      <c r="I536" s="312"/>
    </row>
    <row r="537" spans="1:9" s="116" customFormat="1" x14ac:dyDescent="0.2">
      <c r="A537" s="323">
        <f t="shared" si="55"/>
        <v>2050</v>
      </c>
      <c r="B537" s="323">
        <f t="shared" si="56"/>
        <v>12</v>
      </c>
      <c r="D537" s="311"/>
      <c r="I537" s="312"/>
    </row>
    <row r="538" spans="1:9" s="116" customFormat="1" x14ac:dyDescent="0.2">
      <c r="A538" s="323">
        <f t="shared" si="55"/>
        <v>2051</v>
      </c>
      <c r="B538" s="323">
        <f t="shared" si="56"/>
        <v>1</v>
      </c>
      <c r="D538" s="311"/>
      <c r="I538" s="312"/>
    </row>
    <row r="539" spans="1:9" s="116" customFormat="1" x14ac:dyDescent="0.2">
      <c r="A539" s="323">
        <f t="shared" si="55"/>
        <v>2051</v>
      </c>
      <c r="B539" s="323">
        <f t="shared" si="56"/>
        <v>2</v>
      </c>
      <c r="D539" s="311"/>
      <c r="I539" s="312"/>
    </row>
    <row r="540" spans="1:9" s="116" customFormat="1" x14ac:dyDescent="0.2">
      <c r="A540" s="323">
        <f t="shared" si="55"/>
        <v>2051</v>
      </c>
      <c r="B540" s="323">
        <f t="shared" si="56"/>
        <v>3</v>
      </c>
      <c r="D540" s="311"/>
      <c r="I540" s="312"/>
    </row>
    <row r="541" spans="1:9" s="116" customFormat="1" x14ac:dyDescent="0.2">
      <c r="A541" s="323">
        <f t="shared" si="55"/>
        <v>2051</v>
      </c>
      <c r="B541" s="323">
        <f t="shared" si="56"/>
        <v>4</v>
      </c>
      <c r="D541" s="311"/>
      <c r="I541" s="312"/>
    </row>
    <row r="542" spans="1:9" s="116" customFormat="1" x14ac:dyDescent="0.2">
      <c r="A542" s="323">
        <f t="shared" si="55"/>
        <v>2051</v>
      </c>
      <c r="B542" s="323">
        <f t="shared" si="56"/>
        <v>5</v>
      </c>
      <c r="D542" s="311"/>
      <c r="I542" s="312"/>
    </row>
    <row r="543" spans="1:9" s="116" customFormat="1" x14ac:dyDescent="0.2">
      <c r="A543" s="323">
        <f t="shared" si="55"/>
        <v>2051</v>
      </c>
      <c r="B543" s="323">
        <f t="shared" si="56"/>
        <v>6</v>
      </c>
      <c r="D543" s="311"/>
      <c r="I543" s="312"/>
    </row>
    <row r="544" spans="1:9" s="116" customFormat="1" x14ac:dyDescent="0.2">
      <c r="A544" s="323">
        <f t="shared" si="55"/>
        <v>2051</v>
      </c>
      <c r="B544" s="323">
        <f t="shared" si="56"/>
        <v>7</v>
      </c>
      <c r="D544" s="311"/>
      <c r="I544" s="312"/>
    </row>
    <row r="545" spans="1:9" s="116" customFormat="1" x14ac:dyDescent="0.2">
      <c r="A545" s="323">
        <f t="shared" si="55"/>
        <v>2051</v>
      </c>
      <c r="B545" s="323">
        <f t="shared" si="56"/>
        <v>8</v>
      </c>
      <c r="D545" s="311"/>
      <c r="I545" s="312"/>
    </row>
    <row r="546" spans="1:9" s="116" customFormat="1" x14ac:dyDescent="0.2">
      <c r="A546" s="323">
        <f t="shared" si="55"/>
        <v>2051</v>
      </c>
      <c r="B546" s="323">
        <f t="shared" si="56"/>
        <v>9</v>
      </c>
      <c r="D546" s="311"/>
      <c r="I546" s="312"/>
    </row>
    <row r="547" spans="1:9" s="116" customFormat="1" x14ac:dyDescent="0.2">
      <c r="A547" s="323">
        <f t="shared" si="55"/>
        <v>2051</v>
      </c>
      <c r="B547" s="323">
        <f t="shared" si="56"/>
        <v>10</v>
      </c>
      <c r="D547" s="311"/>
      <c r="I547" s="312"/>
    </row>
    <row r="548" spans="1:9" s="116" customFormat="1" x14ac:dyDescent="0.2">
      <c r="A548" s="323">
        <f t="shared" si="55"/>
        <v>2051</v>
      </c>
      <c r="B548" s="323">
        <f t="shared" si="56"/>
        <v>11</v>
      </c>
      <c r="D548" s="311"/>
      <c r="I548" s="312"/>
    </row>
    <row r="549" spans="1:9" s="116" customFormat="1" x14ac:dyDescent="0.2">
      <c r="A549" s="323">
        <f t="shared" si="55"/>
        <v>2051</v>
      </c>
      <c r="B549" s="323">
        <f t="shared" si="56"/>
        <v>12</v>
      </c>
      <c r="D549" s="311"/>
      <c r="I549" s="312"/>
    </row>
    <row r="550" spans="1:9" s="116" customFormat="1" x14ac:dyDescent="0.2">
      <c r="A550" s="323">
        <f t="shared" si="55"/>
        <v>2052</v>
      </c>
      <c r="B550" s="323">
        <f t="shared" si="56"/>
        <v>1</v>
      </c>
      <c r="D550" s="311"/>
      <c r="I550" s="312"/>
    </row>
    <row r="551" spans="1:9" s="116" customFormat="1" x14ac:dyDescent="0.2">
      <c r="A551" s="323">
        <f t="shared" si="55"/>
        <v>2052</v>
      </c>
      <c r="B551" s="323">
        <f t="shared" si="56"/>
        <v>2</v>
      </c>
      <c r="D551" s="311"/>
      <c r="I551" s="312"/>
    </row>
    <row r="552" spans="1:9" s="116" customFormat="1" x14ac:dyDescent="0.2">
      <c r="A552" s="323">
        <f t="shared" si="55"/>
        <v>2052</v>
      </c>
      <c r="B552" s="323">
        <f t="shared" si="56"/>
        <v>3</v>
      </c>
      <c r="D552" s="311"/>
      <c r="I552" s="312"/>
    </row>
    <row r="553" spans="1:9" s="116" customFormat="1" x14ac:dyDescent="0.2">
      <c r="A553" s="323">
        <f t="shared" si="55"/>
        <v>2052</v>
      </c>
      <c r="B553" s="323">
        <f t="shared" si="56"/>
        <v>4</v>
      </c>
      <c r="D553" s="311"/>
      <c r="I553" s="312"/>
    </row>
    <row r="554" spans="1:9" s="116" customFormat="1" x14ac:dyDescent="0.2">
      <c r="A554" s="323">
        <f t="shared" si="55"/>
        <v>2052</v>
      </c>
      <c r="B554" s="323">
        <f t="shared" si="56"/>
        <v>5</v>
      </c>
      <c r="D554" s="311"/>
      <c r="I554" s="312"/>
    </row>
    <row r="555" spans="1:9" s="116" customFormat="1" x14ac:dyDescent="0.2">
      <c r="A555" s="323">
        <f t="shared" si="55"/>
        <v>2052</v>
      </c>
      <c r="B555" s="323">
        <f t="shared" si="56"/>
        <v>6</v>
      </c>
      <c r="D555" s="311"/>
      <c r="I555" s="312"/>
    </row>
    <row r="556" spans="1:9" s="116" customFormat="1" x14ac:dyDescent="0.2">
      <c r="A556" s="323">
        <f t="shared" si="55"/>
        <v>2052</v>
      </c>
      <c r="B556" s="323">
        <f t="shared" si="56"/>
        <v>7</v>
      </c>
      <c r="D556" s="311"/>
      <c r="I556" s="312"/>
    </row>
    <row r="557" spans="1:9" s="116" customFormat="1" x14ac:dyDescent="0.2">
      <c r="A557" s="323">
        <f t="shared" si="55"/>
        <v>2052</v>
      </c>
      <c r="B557" s="323">
        <f t="shared" si="56"/>
        <v>8</v>
      </c>
      <c r="D557" s="311"/>
      <c r="I557" s="312"/>
    </row>
    <row r="558" spans="1:9" s="116" customFormat="1" x14ac:dyDescent="0.2">
      <c r="A558" s="323">
        <f t="shared" si="55"/>
        <v>2052</v>
      </c>
      <c r="B558" s="323">
        <f t="shared" si="56"/>
        <v>9</v>
      </c>
      <c r="D558" s="311"/>
      <c r="I558" s="312"/>
    </row>
    <row r="559" spans="1:9" s="116" customFormat="1" x14ac:dyDescent="0.2">
      <c r="A559" s="323">
        <f t="shared" si="55"/>
        <v>2052</v>
      </c>
      <c r="B559" s="323">
        <f t="shared" si="56"/>
        <v>10</v>
      </c>
      <c r="D559" s="311"/>
      <c r="I559" s="312"/>
    </row>
    <row r="560" spans="1:9" s="116" customFormat="1" x14ac:dyDescent="0.2">
      <c r="A560" s="323">
        <f t="shared" si="55"/>
        <v>2052</v>
      </c>
      <c r="B560" s="323">
        <f t="shared" si="56"/>
        <v>11</v>
      </c>
      <c r="D560" s="311"/>
      <c r="I560" s="312"/>
    </row>
    <row r="561" spans="1:9" s="116" customFormat="1" x14ac:dyDescent="0.2">
      <c r="A561" s="323">
        <f t="shared" si="55"/>
        <v>2052</v>
      </c>
      <c r="B561" s="323">
        <f t="shared" si="56"/>
        <v>12</v>
      </c>
      <c r="D561" s="311"/>
      <c r="I561" s="312"/>
    </row>
    <row r="562" spans="1:9" s="116" customFormat="1" x14ac:dyDescent="0.2">
      <c r="A562" s="323">
        <f t="shared" si="55"/>
        <v>2053</v>
      </c>
      <c r="B562" s="323">
        <f t="shared" si="56"/>
        <v>1</v>
      </c>
      <c r="D562" s="311"/>
      <c r="I562" s="312"/>
    </row>
    <row r="563" spans="1:9" s="116" customFormat="1" x14ac:dyDescent="0.2">
      <c r="A563" s="323">
        <f t="shared" si="55"/>
        <v>2053</v>
      </c>
      <c r="B563" s="323">
        <f t="shared" si="56"/>
        <v>2</v>
      </c>
      <c r="D563" s="311"/>
      <c r="I563" s="312"/>
    </row>
    <row r="564" spans="1:9" s="116" customFormat="1" x14ac:dyDescent="0.2">
      <c r="A564" s="323">
        <f t="shared" si="55"/>
        <v>2053</v>
      </c>
      <c r="B564" s="323">
        <f t="shared" si="56"/>
        <v>3</v>
      </c>
      <c r="D564" s="311"/>
      <c r="I564" s="312"/>
    </row>
    <row r="565" spans="1:9" s="116" customFormat="1" x14ac:dyDescent="0.2">
      <c r="A565" s="323">
        <f t="shared" si="55"/>
        <v>2053</v>
      </c>
      <c r="B565" s="323">
        <f t="shared" si="56"/>
        <v>4</v>
      </c>
      <c r="D565" s="311"/>
      <c r="I565" s="312"/>
    </row>
    <row r="566" spans="1:9" s="116" customFormat="1" x14ac:dyDescent="0.2">
      <c r="A566" s="323">
        <f t="shared" si="55"/>
        <v>2053</v>
      </c>
      <c r="B566" s="323">
        <f t="shared" si="56"/>
        <v>5</v>
      </c>
      <c r="D566" s="311"/>
      <c r="I566" s="312"/>
    </row>
    <row r="567" spans="1:9" s="116" customFormat="1" x14ac:dyDescent="0.2">
      <c r="A567" s="323">
        <f t="shared" si="55"/>
        <v>2053</v>
      </c>
      <c r="B567" s="323">
        <f t="shared" si="56"/>
        <v>6</v>
      </c>
      <c r="D567" s="311"/>
      <c r="I567" s="312"/>
    </row>
    <row r="568" spans="1:9" s="116" customFormat="1" x14ac:dyDescent="0.2">
      <c r="A568" s="323">
        <f t="shared" si="55"/>
        <v>2053</v>
      </c>
      <c r="B568" s="323">
        <f t="shared" si="56"/>
        <v>7</v>
      </c>
      <c r="D568" s="311"/>
      <c r="I568" s="312"/>
    </row>
    <row r="569" spans="1:9" s="116" customFormat="1" x14ac:dyDescent="0.2">
      <c r="A569" s="323">
        <f t="shared" si="55"/>
        <v>2053</v>
      </c>
      <c r="B569" s="323">
        <f t="shared" si="56"/>
        <v>8</v>
      </c>
      <c r="D569" s="311"/>
      <c r="I569" s="312"/>
    </row>
    <row r="570" spans="1:9" s="116" customFormat="1" x14ac:dyDescent="0.2">
      <c r="A570" s="323">
        <f t="shared" si="55"/>
        <v>2053</v>
      </c>
      <c r="B570" s="323">
        <f t="shared" si="56"/>
        <v>9</v>
      </c>
      <c r="D570" s="311"/>
      <c r="I570" s="312"/>
    </row>
    <row r="571" spans="1:9" s="116" customFormat="1" x14ac:dyDescent="0.2">
      <c r="A571" s="323">
        <f t="shared" si="55"/>
        <v>2053</v>
      </c>
      <c r="B571" s="323">
        <f t="shared" si="56"/>
        <v>10</v>
      </c>
      <c r="D571" s="311"/>
      <c r="I571" s="312"/>
    </row>
    <row r="572" spans="1:9" s="116" customFormat="1" x14ac:dyDescent="0.2">
      <c r="A572" s="323">
        <f t="shared" si="55"/>
        <v>2053</v>
      </c>
      <c r="B572" s="323">
        <f t="shared" si="56"/>
        <v>11</v>
      </c>
      <c r="D572" s="311"/>
      <c r="I572" s="312"/>
    </row>
    <row r="573" spans="1:9" s="116" customFormat="1" x14ac:dyDescent="0.2">
      <c r="A573" s="323">
        <f t="shared" si="55"/>
        <v>2053</v>
      </c>
      <c r="B573" s="323">
        <f t="shared" si="56"/>
        <v>12</v>
      </c>
      <c r="D573" s="311"/>
      <c r="I573" s="312"/>
    </row>
    <row r="574" spans="1:9" s="116" customFormat="1" x14ac:dyDescent="0.2">
      <c r="A574" s="323">
        <f t="shared" ref="A574:A637" si="57">+A562+1</f>
        <v>2054</v>
      </c>
      <c r="B574" s="323">
        <f t="shared" ref="B574:B637" si="58">+B562</f>
        <v>1</v>
      </c>
      <c r="D574" s="311"/>
      <c r="I574" s="312"/>
    </row>
    <row r="575" spans="1:9" s="116" customFormat="1" x14ac:dyDescent="0.2">
      <c r="A575" s="323">
        <f t="shared" si="57"/>
        <v>2054</v>
      </c>
      <c r="B575" s="323">
        <f t="shared" si="58"/>
        <v>2</v>
      </c>
      <c r="D575" s="311"/>
      <c r="I575" s="312"/>
    </row>
    <row r="576" spans="1:9" s="116" customFormat="1" x14ac:dyDescent="0.2">
      <c r="A576" s="323">
        <f t="shared" si="57"/>
        <v>2054</v>
      </c>
      <c r="B576" s="323">
        <f t="shared" si="58"/>
        <v>3</v>
      </c>
      <c r="D576" s="311"/>
      <c r="I576" s="312"/>
    </row>
    <row r="577" spans="1:9" s="116" customFormat="1" x14ac:dyDescent="0.2">
      <c r="A577" s="323">
        <f t="shared" si="57"/>
        <v>2054</v>
      </c>
      <c r="B577" s="323">
        <f t="shared" si="58"/>
        <v>4</v>
      </c>
      <c r="D577" s="311"/>
      <c r="I577" s="312"/>
    </row>
    <row r="578" spans="1:9" s="116" customFormat="1" x14ac:dyDescent="0.2">
      <c r="A578" s="323">
        <f t="shared" si="57"/>
        <v>2054</v>
      </c>
      <c r="B578" s="323">
        <f t="shared" si="58"/>
        <v>5</v>
      </c>
      <c r="D578" s="311"/>
      <c r="I578" s="312"/>
    </row>
    <row r="579" spans="1:9" s="116" customFormat="1" x14ac:dyDescent="0.2">
      <c r="A579" s="323">
        <f t="shared" si="57"/>
        <v>2054</v>
      </c>
      <c r="B579" s="323">
        <f t="shared" si="58"/>
        <v>6</v>
      </c>
      <c r="D579" s="311"/>
      <c r="I579" s="312"/>
    </row>
    <row r="580" spans="1:9" s="116" customFormat="1" x14ac:dyDescent="0.2">
      <c r="A580" s="323">
        <f t="shared" si="57"/>
        <v>2054</v>
      </c>
      <c r="B580" s="323">
        <f t="shared" si="58"/>
        <v>7</v>
      </c>
      <c r="D580" s="311"/>
      <c r="I580" s="312"/>
    </row>
    <row r="581" spans="1:9" s="116" customFormat="1" x14ac:dyDescent="0.2">
      <c r="A581" s="323">
        <f t="shared" si="57"/>
        <v>2054</v>
      </c>
      <c r="B581" s="323">
        <f t="shared" si="58"/>
        <v>8</v>
      </c>
      <c r="D581" s="311"/>
      <c r="I581" s="312"/>
    </row>
    <row r="582" spans="1:9" s="116" customFormat="1" x14ac:dyDescent="0.2">
      <c r="A582" s="323">
        <f t="shared" si="57"/>
        <v>2054</v>
      </c>
      <c r="B582" s="323">
        <f t="shared" si="58"/>
        <v>9</v>
      </c>
      <c r="D582" s="311"/>
      <c r="I582" s="312"/>
    </row>
    <row r="583" spans="1:9" s="116" customFormat="1" x14ac:dyDescent="0.2">
      <c r="A583" s="323">
        <f t="shared" si="57"/>
        <v>2054</v>
      </c>
      <c r="B583" s="323">
        <f t="shared" si="58"/>
        <v>10</v>
      </c>
      <c r="D583" s="311"/>
      <c r="I583" s="312"/>
    </row>
    <row r="584" spans="1:9" s="116" customFormat="1" x14ac:dyDescent="0.2">
      <c r="A584" s="323">
        <f t="shared" si="57"/>
        <v>2054</v>
      </c>
      <c r="B584" s="323">
        <f t="shared" si="58"/>
        <v>11</v>
      </c>
      <c r="D584" s="311"/>
      <c r="I584" s="312"/>
    </row>
    <row r="585" spans="1:9" s="116" customFormat="1" x14ac:dyDescent="0.2">
      <c r="A585" s="323">
        <f t="shared" si="57"/>
        <v>2054</v>
      </c>
      <c r="B585" s="323">
        <f t="shared" si="58"/>
        <v>12</v>
      </c>
      <c r="D585" s="311"/>
      <c r="I585" s="312"/>
    </row>
    <row r="586" spans="1:9" s="116" customFormat="1" x14ac:dyDescent="0.2">
      <c r="A586" s="323">
        <f t="shared" si="57"/>
        <v>2055</v>
      </c>
      <c r="B586" s="323">
        <f t="shared" si="58"/>
        <v>1</v>
      </c>
      <c r="D586" s="311"/>
      <c r="I586" s="312"/>
    </row>
    <row r="587" spans="1:9" s="116" customFormat="1" x14ac:dyDescent="0.2">
      <c r="A587" s="323">
        <f t="shared" si="57"/>
        <v>2055</v>
      </c>
      <c r="B587" s="323">
        <f t="shared" si="58"/>
        <v>2</v>
      </c>
      <c r="D587" s="311"/>
      <c r="I587" s="312"/>
    </row>
    <row r="588" spans="1:9" s="116" customFormat="1" x14ac:dyDescent="0.2">
      <c r="A588" s="323">
        <f t="shared" si="57"/>
        <v>2055</v>
      </c>
      <c r="B588" s="323">
        <f t="shared" si="58"/>
        <v>3</v>
      </c>
      <c r="D588" s="311"/>
      <c r="I588" s="312"/>
    </row>
    <row r="589" spans="1:9" s="116" customFormat="1" x14ac:dyDescent="0.2">
      <c r="A589" s="323">
        <f t="shared" si="57"/>
        <v>2055</v>
      </c>
      <c r="B589" s="323">
        <f t="shared" si="58"/>
        <v>4</v>
      </c>
      <c r="D589" s="311"/>
      <c r="I589" s="312"/>
    </row>
    <row r="590" spans="1:9" s="116" customFormat="1" x14ac:dyDescent="0.2">
      <c r="A590" s="323">
        <f t="shared" si="57"/>
        <v>2055</v>
      </c>
      <c r="B590" s="323">
        <f t="shared" si="58"/>
        <v>5</v>
      </c>
      <c r="D590" s="311"/>
      <c r="I590" s="312"/>
    </row>
    <row r="591" spans="1:9" s="116" customFormat="1" x14ac:dyDescent="0.2">
      <c r="A591" s="323">
        <f t="shared" si="57"/>
        <v>2055</v>
      </c>
      <c r="B591" s="323">
        <f t="shared" si="58"/>
        <v>6</v>
      </c>
      <c r="D591" s="311"/>
      <c r="I591" s="312"/>
    </row>
    <row r="592" spans="1:9" s="116" customFormat="1" x14ac:dyDescent="0.2">
      <c r="A592" s="323">
        <f t="shared" si="57"/>
        <v>2055</v>
      </c>
      <c r="B592" s="323">
        <f t="shared" si="58"/>
        <v>7</v>
      </c>
      <c r="D592" s="311"/>
      <c r="I592" s="312"/>
    </row>
    <row r="593" spans="1:9" s="116" customFormat="1" x14ac:dyDescent="0.2">
      <c r="A593" s="323">
        <f t="shared" si="57"/>
        <v>2055</v>
      </c>
      <c r="B593" s="323">
        <f t="shared" si="58"/>
        <v>8</v>
      </c>
      <c r="D593" s="311"/>
      <c r="I593" s="312"/>
    </row>
    <row r="594" spans="1:9" s="116" customFormat="1" x14ac:dyDescent="0.2">
      <c r="A594" s="323">
        <f t="shared" si="57"/>
        <v>2055</v>
      </c>
      <c r="B594" s="323">
        <f t="shared" si="58"/>
        <v>9</v>
      </c>
      <c r="D594" s="311"/>
      <c r="I594" s="312"/>
    </row>
    <row r="595" spans="1:9" s="116" customFormat="1" x14ac:dyDescent="0.2">
      <c r="A595" s="323">
        <f t="shared" si="57"/>
        <v>2055</v>
      </c>
      <c r="B595" s="323">
        <f t="shared" si="58"/>
        <v>10</v>
      </c>
      <c r="D595" s="311"/>
      <c r="I595" s="312"/>
    </row>
    <row r="596" spans="1:9" s="116" customFormat="1" x14ac:dyDescent="0.2">
      <c r="A596" s="323">
        <f t="shared" si="57"/>
        <v>2055</v>
      </c>
      <c r="B596" s="323">
        <f t="shared" si="58"/>
        <v>11</v>
      </c>
      <c r="D596" s="311"/>
      <c r="I596" s="312"/>
    </row>
    <row r="597" spans="1:9" s="116" customFormat="1" x14ac:dyDescent="0.2">
      <c r="A597" s="323">
        <f t="shared" si="57"/>
        <v>2055</v>
      </c>
      <c r="B597" s="323">
        <f t="shared" si="58"/>
        <v>12</v>
      </c>
      <c r="D597" s="311"/>
      <c r="I597" s="312"/>
    </row>
    <row r="598" spans="1:9" s="116" customFormat="1" x14ac:dyDescent="0.2">
      <c r="A598" s="323">
        <f t="shared" si="57"/>
        <v>2056</v>
      </c>
      <c r="B598" s="323">
        <f t="shared" si="58"/>
        <v>1</v>
      </c>
      <c r="D598" s="311"/>
      <c r="I598" s="312"/>
    </row>
    <row r="599" spans="1:9" s="116" customFormat="1" x14ac:dyDescent="0.2">
      <c r="A599" s="323">
        <f t="shared" si="57"/>
        <v>2056</v>
      </c>
      <c r="B599" s="323">
        <f t="shared" si="58"/>
        <v>2</v>
      </c>
      <c r="D599" s="311"/>
      <c r="I599" s="312"/>
    </row>
    <row r="600" spans="1:9" s="116" customFormat="1" x14ac:dyDescent="0.2">
      <c r="A600" s="323">
        <f t="shared" si="57"/>
        <v>2056</v>
      </c>
      <c r="B600" s="323">
        <f t="shared" si="58"/>
        <v>3</v>
      </c>
      <c r="D600" s="311"/>
      <c r="I600" s="312"/>
    </row>
    <row r="601" spans="1:9" s="116" customFormat="1" x14ac:dyDescent="0.2">
      <c r="A601" s="323">
        <f t="shared" si="57"/>
        <v>2056</v>
      </c>
      <c r="B601" s="323">
        <f t="shared" si="58"/>
        <v>4</v>
      </c>
      <c r="D601" s="311"/>
      <c r="I601" s="312"/>
    </row>
    <row r="602" spans="1:9" s="116" customFormat="1" x14ac:dyDescent="0.2">
      <c r="A602" s="323">
        <f t="shared" si="57"/>
        <v>2056</v>
      </c>
      <c r="B602" s="323">
        <f t="shared" si="58"/>
        <v>5</v>
      </c>
      <c r="D602" s="311"/>
      <c r="I602" s="312"/>
    </row>
    <row r="603" spans="1:9" s="116" customFormat="1" x14ac:dyDescent="0.2">
      <c r="A603" s="323">
        <f t="shared" si="57"/>
        <v>2056</v>
      </c>
      <c r="B603" s="323">
        <f t="shared" si="58"/>
        <v>6</v>
      </c>
      <c r="D603" s="311"/>
      <c r="I603" s="312"/>
    </row>
    <row r="604" spans="1:9" s="116" customFormat="1" x14ac:dyDescent="0.2">
      <c r="A604" s="323">
        <f t="shared" si="57"/>
        <v>2056</v>
      </c>
      <c r="B604" s="323">
        <f t="shared" si="58"/>
        <v>7</v>
      </c>
      <c r="D604" s="311"/>
      <c r="I604" s="312"/>
    </row>
    <row r="605" spans="1:9" s="116" customFormat="1" x14ac:dyDescent="0.2">
      <c r="A605" s="323">
        <f t="shared" si="57"/>
        <v>2056</v>
      </c>
      <c r="B605" s="323">
        <f t="shared" si="58"/>
        <v>8</v>
      </c>
      <c r="D605" s="311"/>
      <c r="I605" s="312"/>
    </row>
    <row r="606" spans="1:9" s="116" customFormat="1" x14ac:dyDescent="0.2">
      <c r="A606" s="323">
        <f t="shared" si="57"/>
        <v>2056</v>
      </c>
      <c r="B606" s="323">
        <f t="shared" si="58"/>
        <v>9</v>
      </c>
      <c r="D606" s="311"/>
      <c r="I606" s="312"/>
    </row>
    <row r="607" spans="1:9" s="116" customFormat="1" x14ac:dyDescent="0.2">
      <c r="A607" s="323">
        <f t="shared" si="57"/>
        <v>2056</v>
      </c>
      <c r="B607" s="323">
        <f t="shared" si="58"/>
        <v>10</v>
      </c>
      <c r="D607" s="311"/>
      <c r="I607" s="312"/>
    </row>
    <row r="608" spans="1:9" s="116" customFormat="1" x14ac:dyDescent="0.2">
      <c r="A608" s="323">
        <f t="shared" si="57"/>
        <v>2056</v>
      </c>
      <c r="B608" s="323">
        <f t="shared" si="58"/>
        <v>11</v>
      </c>
      <c r="D608" s="311"/>
      <c r="I608" s="312"/>
    </row>
    <row r="609" spans="1:9" s="116" customFormat="1" x14ac:dyDescent="0.2">
      <c r="A609" s="323">
        <f t="shared" si="57"/>
        <v>2056</v>
      </c>
      <c r="B609" s="323">
        <f t="shared" si="58"/>
        <v>12</v>
      </c>
      <c r="D609" s="311"/>
      <c r="I609" s="312"/>
    </row>
    <row r="610" spans="1:9" s="116" customFormat="1" x14ac:dyDescent="0.2">
      <c r="A610" s="323">
        <f t="shared" si="57"/>
        <v>2057</v>
      </c>
      <c r="B610" s="323">
        <f t="shared" si="58"/>
        <v>1</v>
      </c>
      <c r="D610" s="311"/>
      <c r="I610" s="312"/>
    </row>
    <row r="611" spans="1:9" s="116" customFormat="1" x14ac:dyDescent="0.2">
      <c r="A611" s="323">
        <f t="shared" si="57"/>
        <v>2057</v>
      </c>
      <c r="B611" s="323">
        <f t="shared" si="58"/>
        <v>2</v>
      </c>
      <c r="D611" s="311"/>
      <c r="I611" s="312"/>
    </row>
    <row r="612" spans="1:9" s="116" customFormat="1" x14ac:dyDescent="0.2">
      <c r="A612" s="323">
        <f t="shared" si="57"/>
        <v>2057</v>
      </c>
      <c r="B612" s="323">
        <f t="shared" si="58"/>
        <v>3</v>
      </c>
      <c r="D612" s="311"/>
      <c r="I612" s="312"/>
    </row>
    <row r="613" spans="1:9" s="116" customFormat="1" x14ac:dyDescent="0.2">
      <c r="A613" s="323">
        <f t="shared" si="57"/>
        <v>2057</v>
      </c>
      <c r="B613" s="323">
        <f t="shared" si="58"/>
        <v>4</v>
      </c>
      <c r="D613" s="311"/>
      <c r="I613" s="312"/>
    </row>
    <row r="614" spans="1:9" s="116" customFormat="1" x14ac:dyDescent="0.2">
      <c r="A614" s="323">
        <f t="shared" si="57"/>
        <v>2057</v>
      </c>
      <c r="B614" s="323">
        <f t="shared" si="58"/>
        <v>5</v>
      </c>
      <c r="D614" s="311"/>
      <c r="I614" s="312"/>
    </row>
    <row r="615" spans="1:9" s="116" customFormat="1" x14ac:dyDescent="0.2">
      <c r="A615" s="323">
        <f t="shared" si="57"/>
        <v>2057</v>
      </c>
      <c r="B615" s="323">
        <f t="shared" si="58"/>
        <v>6</v>
      </c>
      <c r="D615" s="311"/>
      <c r="I615" s="312"/>
    </row>
    <row r="616" spans="1:9" s="116" customFormat="1" x14ac:dyDescent="0.2">
      <c r="A616" s="323">
        <f t="shared" si="57"/>
        <v>2057</v>
      </c>
      <c r="B616" s="323">
        <f t="shared" si="58"/>
        <v>7</v>
      </c>
      <c r="D616" s="311"/>
      <c r="I616" s="312"/>
    </row>
    <row r="617" spans="1:9" s="116" customFormat="1" x14ac:dyDescent="0.2">
      <c r="A617" s="323">
        <f t="shared" si="57"/>
        <v>2057</v>
      </c>
      <c r="B617" s="323">
        <f t="shared" si="58"/>
        <v>8</v>
      </c>
      <c r="D617" s="311"/>
      <c r="I617" s="312"/>
    </row>
    <row r="618" spans="1:9" s="116" customFormat="1" x14ac:dyDescent="0.2">
      <c r="A618" s="323">
        <f t="shared" si="57"/>
        <v>2057</v>
      </c>
      <c r="B618" s="323">
        <f t="shared" si="58"/>
        <v>9</v>
      </c>
      <c r="D618" s="311"/>
      <c r="I618" s="312"/>
    </row>
    <row r="619" spans="1:9" s="116" customFormat="1" x14ac:dyDescent="0.2">
      <c r="A619" s="323">
        <f t="shared" si="57"/>
        <v>2057</v>
      </c>
      <c r="B619" s="323">
        <f t="shared" si="58"/>
        <v>10</v>
      </c>
      <c r="D619" s="311"/>
      <c r="I619" s="312"/>
    </row>
    <row r="620" spans="1:9" s="116" customFormat="1" x14ac:dyDescent="0.2">
      <c r="A620" s="323">
        <f t="shared" si="57"/>
        <v>2057</v>
      </c>
      <c r="B620" s="323">
        <f t="shared" si="58"/>
        <v>11</v>
      </c>
      <c r="D620" s="311"/>
      <c r="I620" s="312"/>
    </row>
    <row r="621" spans="1:9" s="116" customFormat="1" x14ac:dyDescent="0.2">
      <c r="A621" s="323">
        <f t="shared" si="57"/>
        <v>2057</v>
      </c>
      <c r="B621" s="323">
        <f t="shared" si="58"/>
        <v>12</v>
      </c>
      <c r="D621" s="311"/>
      <c r="I621" s="312"/>
    </row>
    <row r="622" spans="1:9" s="116" customFormat="1" x14ac:dyDescent="0.2">
      <c r="A622" s="323">
        <f t="shared" si="57"/>
        <v>2058</v>
      </c>
      <c r="B622" s="323">
        <f t="shared" si="58"/>
        <v>1</v>
      </c>
      <c r="D622" s="311"/>
      <c r="I622" s="312"/>
    </row>
    <row r="623" spans="1:9" s="116" customFormat="1" x14ac:dyDescent="0.2">
      <c r="A623" s="323">
        <f t="shared" si="57"/>
        <v>2058</v>
      </c>
      <c r="B623" s="323">
        <f t="shared" si="58"/>
        <v>2</v>
      </c>
      <c r="D623" s="311"/>
      <c r="I623" s="312"/>
    </row>
    <row r="624" spans="1:9" s="116" customFormat="1" x14ac:dyDescent="0.2">
      <c r="A624" s="323">
        <f t="shared" si="57"/>
        <v>2058</v>
      </c>
      <c r="B624" s="323">
        <f t="shared" si="58"/>
        <v>3</v>
      </c>
      <c r="D624" s="311"/>
      <c r="I624" s="312"/>
    </row>
    <row r="625" spans="1:9" s="116" customFormat="1" x14ac:dyDescent="0.2">
      <c r="A625" s="323">
        <f t="shared" si="57"/>
        <v>2058</v>
      </c>
      <c r="B625" s="323">
        <f t="shared" si="58"/>
        <v>4</v>
      </c>
      <c r="D625" s="311"/>
      <c r="I625" s="312"/>
    </row>
    <row r="626" spans="1:9" s="116" customFormat="1" x14ac:dyDescent="0.2">
      <c r="A626" s="323">
        <f t="shared" si="57"/>
        <v>2058</v>
      </c>
      <c r="B626" s="323">
        <f t="shared" si="58"/>
        <v>5</v>
      </c>
      <c r="D626" s="311"/>
      <c r="I626" s="312"/>
    </row>
    <row r="627" spans="1:9" s="116" customFormat="1" x14ac:dyDescent="0.2">
      <c r="A627" s="323">
        <f t="shared" si="57"/>
        <v>2058</v>
      </c>
      <c r="B627" s="323">
        <f t="shared" si="58"/>
        <v>6</v>
      </c>
      <c r="D627" s="311"/>
      <c r="I627" s="312"/>
    </row>
    <row r="628" spans="1:9" s="116" customFormat="1" x14ac:dyDescent="0.2">
      <c r="A628" s="323">
        <f t="shared" si="57"/>
        <v>2058</v>
      </c>
      <c r="B628" s="323">
        <f t="shared" si="58"/>
        <v>7</v>
      </c>
      <c r="D628" s="311"/>
      <c r="I628" s="312"/>
    </row>
    <row r="629" spans="1:9" s="116" customFormat="1" x14ac:dyDescent="0.2">
      <c r="A629" s="323">
        <f t="shared" si="57"/>
        <v>2058</v>
      </c>
      <c r="B629" s="323">
        <f t="shared" si="58"/>
        <v>8</v>
      </c>
      <c r="D629" s="311"/>
      <c r="I629" s="312"/>
    </row>
    <row r="630" spans="1:9" s="116" customFormat="1" x14ac:dyDescent="0.2">
      <c r="A630" s="323">
        <f t="shared" si="57"/>
        <v>2058</v>
      </c>
      <c r="B630" s="323">
        <f t="shared" si="58"/>
        <v>9</v>
      </c>
      <c r="D630" s="311"/>
      <c r="I630" s="312"/>
    </row>
    <row r="631" spans="1:9" s="116" customFormat="1" x14ac:dyDescent="0.2">
      <c r="A631" s="323">
        <f t="shared" si="57"/>
        <v>2058</v>
      </c>
      <c r="B631" s="323">
        <f t="shared" si="58"/>
        <v>10</v>
      </c>
      <c r="D631" s="311"/>
      <c r="I631" s="312"/>
    </row>
    <row r="632" spans="1:9" s="116" customFormat="1" x14ac:dyDescent="0.2">
      <c r="A632" s="323">
        <f t="shared" si="57"/>
        <v>2058</v>
      </c>
      <c r="B632" s="323">
        <f t="shared" si="58"/>
        <v>11</v>
      </c>
      <c r="D632" s="311"/>
      <c r="I632" s="312"/>
    </row>
    <row r="633" spans="1:9" s="116" customFormat="1" x14ac:dyDescent="0.2">
      <c r="A633" s="323">
        <f t="shared" si="57"/>
        <v>2058</v>
      </c>
      <c r="B633" s="323">
        <f t="shared" si="58"/>
        <v>12</v>
      </c>
      <c r="D633" s="311"/>
      <c r="I633" s="312"/>
    </row>
    <row r="634" spans="1:9" s="116" customFormat="1" x14ac:dyDescent="0.2">
      <c r="A634" s="323">
        <f t="shared" si="57"/>
        <v>2059</v>
      </c>
      <c r="B634" s="323">
        <f t="shared" si="58"/>
        <v>1</v>
      </c>
      <c r="D634" s="311"/>
      <c r="I634" s="312"/>
    </row>
    <row r="635" spans="1:9" s="116" customFormat="1" x14ac:dyDescent="0.2">
      <c r="A635" s="323">
        <f t="shared" si="57"/>
        <v>2059</v>
      </c>
      <c r="B635" s="323">
        <f t="shared" si="58"/>
        <v>2</v>
      </c>
      <c r="D635" s="311"/>
      <c r="I635" s="312"/>
    </row>
    <row r="636" spans="1:9" s="116" customFormat="1" x14ac:dyDescent="0.2">
      <c r="A636" s="323">
        <f t="shared" si="57"/>
        <v>2059</v>
      </c>
      <c r="B636" s="323">
        <f t="shared" si="58"/>
        <v>3</v>
      </c>
      <c r="D636" s="311"/>
      <c r="I636" s="312"/>
    </row>
    <row r="637" spans="1:9" s="116" customFormat="1" x14ac:dyDescent="0.2">
      <c r="A637" s="323">
        <f t="shared" si="57"/>
        <v>2059</v>
      </c>
      <c r="B637" s="323">
        <f t="shared" si="58"/>
        <v>4</v>
      </c>
      <c r="D637" s="311"/>
      <c r="I637" s="312"/>
    </row>
    <row r="638" spans="1:9" s="116" customFormat="1" x14ac:dyDescent="0.2">
      <c r="A638" s="323">
        <f t="shared" ref="A638:A693" si="59">+A626+1</f>
        <v>2059</v>
      </c>
      <c r="B638" s="323">
        <f t="shared" ref="B638:B693" si="60">+B626</f>
        <v>5</v>
      </c>
      <c r="D638" s="311"/>
      <c r="I638" s="312"/>
    </row>
    <row r="639" spans="1:9" s="116" customFormat="1" x14ac:dyDescent="0.2">
      <c r="A639" s="323">
        <f t="shared" si="59"/>
        <v>2059</v>
      </c>
      <c r="B639" s="323">
        <f t="shared" si="60"/>
        <v>6</v>
      </c>
      <c r="D639" s="311"/>
      <c r="I639" s="312"/>
    </row>
    <row r="640" spans="1:9" s="116" customFormat="1" x14ac:dyDescent="0.2">
      <c r="A640" s="323">
        <f t="shared" si="59"/>
        <v>2059</v>
      </c>
      <c r="B640" s="323">
        <f t="shared" si="60"/>
        <v>7</v>
      </c>
      <c r="D640" s="311"/>
      <c r="I640" s="312"/>
    </row>
    <row r="641" spans="1:9" s="116" customFormat="1" x14ac:dyDescent="0.2">
      <c r="A641" s="323">
        <f t="shared" si="59"/>
        <v>2059</v>
      </c>
      <c r="B641" s="323">
        <f t="shared" si="60"/>
        <v>8</v>
      </c>
      <c r="D641" s="311"/>
      <c r="I641" s="312"/>
    </row>
    <row r="642" spans="1:9" s="116" customFormat="1" x14ac:dyDescent="0.2">
      <c r="A642" s="323">
        <f t="shared" si="59"/>
        <v>2059</v>
      </c>
      <c r="B642" s="323">
        <f t="shared" si="60"/>
        <v>9</v>
      </c>
      <c r="D642" s="311"/>
      <c r="I642" s="312"/>
    </row>
    <row r="643" spans="1:9" s="116" customFormat="1" x14ac:dyDescent="0.2">
      <c r="A643" s="323">
        <f t="shared" si="59"/>
        <v>2059</v>
      </c>
      <c r="B643" s="323">
        <f t="shared" si="60"/>
        <v>10</v>
      </c>
      <c r="D643" s="311"/>
      <c r="I643" s="312"/>
    </row>
    <row r="644" spans="1:9" s="116" customFormat="1" x14ac:dyDescent="0.2">
      <c r="A644" s="323">
        <f t="shared" si="59"/>
        <v>2059</v>
      </c>
      <c r="B644" s="323">
        <f t="shared" si="60"/>
        <v>11</v>
      </c>
      <c r="D644" s="311"/>
      <c r="I644" s="312"/>
    </row>
    <row r="645" spans="1:9" s="116" customFormat="1" x14ac:dyDescent="0.2">
      <c r="A645" s="323">
        <f t="shared" si="59"/>
        <v>2059</v>
      </c>
      <c r="B645" s="323">
        <f t="shared" si="60"/>
        <v>12</v>
      </c>
      <c r="D645" s="311"/>
      <c r="I645" s="312"/>
    </row>
    <row r="646" spans="1:9" s="116" customFormat="1" x14ac:dyDescent="0.2">
      <c r="A646" s="323">
        <f t="shared" si="59"/>
        <v>2060</v>
      </c>
      <c r="B646" s="323">
        <f t="shared" si="60"/>
        <v>1</v>
      </c>
      <c r="D646" s="311"/>
      <c r="I646" s="312"/>
    </row>
    <row r="647" spans="1:9" s="116" customFormat="1" x14ac:dyDescent="0.2">
      <c r="A647" s="323">
        <f t="shared" si="59"/>
        <v>2060</v>
      </c>
      <c r="B647" s="323">
        <f t="shared" si="60"/>
        <v>2</v>
      </c>
      <c r="D647" s="311"/>
      <c r="I647" s="312"/>
    </row>
    <row r="648" spans="1:9" s="116" customFormat="1" x14ac:dyDescent="0.2">
      <c r="A648" s="323">
        <f t="shared" si="59"/>
        <v>2060</v>
      </c>
      <c r="B648" s="323">
        <f t="shared" si="60"/>
        <v>3</v>
      </c>
      <c r="D648" s="311"/>
      <c r="I648" s="312"/>
    </row>
    <row r="649" spans="1:9" s="116" customFormat="1" x14ac:dyDescent="0.2">
      <c r="A649" s="323">
        <f t="shared" si="59"/>
        <v>2060</v>
      </c>
      <c r="B649" s="323">
        <f t="shared" si="60"/>
        <v>4</v>
      </c>
      <c r="D649" s="311"/>
      <c r="I649" s="312"/>
    </row>
    <row r="650" spans="1:9" s="116" customFormat="1" x14ac:dyDescent="0.2">
      <c r="A650" s="323">
        <f t="shared" si="59"/>
        <v>2060</v>
      </c>
      <c r="B650" s="323">
        <f t="shared" si="60"/>
        <v>5</v>
      </c>
      <c r="D650" s="311"/>
      <c r="I650" s="312"/>
    </row>
    <row r="651" spans="1:9" s="116" customFormat="1" x14ac:dyDescent="0.2">
      <c r="A651" s="323">
        <f t="shared" si="59"/>
        <v>2060</v>
      </c>
      <c r="B651" s="323">
        <f t="shared" si="60"/>
        <v>6</v>
      </c>
      <c r="D651" s="311"/>
      <c r="I651" s="312"/>
    </row>
    <row r="652" spans="1:9" s="116" customFormat="1" x14ac:dyDescent="0.2">
      <c r="A652" s="323">
        <f t="shared" si="59"/>
        <v>2060</v>
      </c>
      <c r="B652" s="323">
        <f t="shared" si="60"/>
        <v>7</v>
      </c>
      <c r="D652" s="311"/>
      <c r="I652" s="312"/>
    </row>
    <row r="653" spans="1:9" s="116" customFormat="1" x14ac:dyDescent="0.2">
      <c r="A653" s="323">
        <f t="shared" si="59"/>
        <v>2060</v>
      </c>
      <c r="B653" s="323">
        <f t="shared" si="60"/>
        <v>8</v>
      </c>
      <c r="D653" s="311"/>
      <c r="I653" s="312"/>
    </row>
    <row r="654" spans="1:9" s="116" customFormat="1" x14ac:dyDescent="0.2">
      <c r="A654" s="323">
        <f t="shared" si="59"/>
        <v>2060</v>
      </c>
      <c r="B654" s="323">
        <f t="shared" si="60"/>
        <v>9</v>
      </c>
      <c r="D654" s="311"/>
      <c r="I654" s="312"/>
    </row>
    <row r="655" spans="1:9" s="116" customFormat="1" x14ac:dyDescent="0.2">
      <c r="A655" s="323">
        <f t="shared" si="59"/>
        <v>2060</v>
      </c>
      <c r="B655" s="323">
        <f t="shared" si="60"/>
        <v>10</v>
      </c>
      <c r="D655" s="311"/>
      <c r="I655" s="312"/>
    </row>
    <row r="656" spans="1:9" s="116" customFormat="1" x14ac:dyDescent="0.2">
      <c r="A656" s="323">
        <f t="shared" si="59"/>
        <v>2060</v>
      </c>
      <c r="B656" s="323">
        <f t="shared" si="60"/>
        <v>11</v>
      </c>
      <c r="D656" s="311"/>
      <c r="I656" s="312"/>
    </row>
    <row r="657" spans="1:9" s="116" customFormat="1" x14ac:dyDescent="0.2">
      <c r="A657" s="323">
        <f t="shared" si="59"/>
        <v>2060</v>
      </c>
      <c r="B657" s="323">
        <f t="shared" si="60"/>
        <v>12</v>
      </c>
      <c r="D657" s="311"/>
      <c r="I657" s="312"/>
    </row>
    <row r="658" spans="1:9" s="116" customFormat="1" x14ac:dyDescent="0.2">
      <c r="A658" s="323">
        <f t="shared" si="59"/>
        <v>2061</v>
      </c>
      <c r="B658" s="323">
        <f t="shared" si="60"/>
        <v>1</v>
      </c>
      <c r="D658" s="311"/>
      <c r="I658" s="312"/>
    </row>
    <row r="659" spans="1:9" s="116" customFormat="1" x14ac:dyDescent="0.2">
      <c r="A659" s="323">
        <f t="shared" si="59"/>
        <v>2061</v>
      </c>
      <c r="B659" s="323">
        <f t="shared" si="60"/>
        <v>2</v>
      </c>
      <c r="D659" s="311"/>
      <c r="I659" s="312"/>
    </row>
    <row r="660" spans="1:9" s="116" customFormat="1" x14ac:dyDescent="0.2">
      <c r="A660" s="323">
        <f t="shared" si="59"/>
        <v>2061</v>
      </c>
      <c r="B660" s="323">
        <f t="shared" si="60"/>
        <v>3</v>
      </c>
      <c r="D660" s="311"/>
      <c r="I660" s="312"/>
    </row>
    <row r="661" spans="1:9" s="116" customFormat="1" x14ac:dyDescent="0.2">
      <c r="A661" s="323">
        <f t="shared" si="59"/>
        <v>2061</v>
      </c>
      <c r="B661" s="323">
        <f t="shared" si="60"/>
        <v>4</v>
      </c>
      <c r="D661" s="311"/>
      <c r="I661" s="312"/>
    </row>
    <row r="662" spans="1:9" s="116" customFormat="1" x14ac:dyDescent="0.2">
      <c r="A662" s="323">
        <f t="shared" si="59"/>
        <v>2061</v>
      </c>
      <c r="B662" s="323">
        <f t="shared" si="60"/>
        <v>5</v>
      </c>
      <c r="D662" s="311"/>
      <c r="I662" s="312"/>
    </row>
    <row r="663" spans="1:9" s="116" customFormat="1" x14ac:dyDescent="0.2">
      <c r="A663" s="323">
        <f t="shared" si="59"/>
        <v>2061</v>
      </c>
      <c r="B663" s="323">
        <f t="shared" si="60"/>
        <v>6</v>
      </c>
      <c r="D663" s="311"/>
      <c r="I663" s="312"/>
    </row>
    <row r="664" spans="1:9" s="116" customFormat="1" x14ac:dyDescent="0.2">
      <c r="A664" s="323">
        <f t="shared" si="59"/>
        <v>2061</v>
      </c>
      <c r="B664" s="323">
        <f t="shared" si="60"/>
        <v>7</v>
      </c>
      <c r="D664" s="311"/>
      <c r="I664" s="312"/>
    </row>
    <row r="665" spans="1:9" s="116" customFormat="1" x14ac:dyDescent="0.2">
      <c r="A665" s="323">
        <f t="shared" si="59"/>
        <v>2061</v>
      </c>
      <c r="B665" s="323">
        <f t="shared" si="60"/>
        <v>8</v>
      </c>
      <c r="D665" s="311"/>
      <c r="I665" s="312"/>
    </row>
    <row r="666" spans="1:9" s="116" customFormat="1" x14ac:dyDescent="0.2">
      <c r="A666" s="323">
        <f t="shared" si="59"/>
        <v>2061</v>
      </c>
      <c r="B666" s="323">
        <f t="shared" si="60"/>
        <v>9</v>
      </c>
      <c r="D666" s="311"/>
      <c r="I666" s="312"/>
    </row>
    <row r="667" spans="1:9" s="116" customFormat="1" x14ac:dyDescent="0.2">
      <c r="A667" s="323">
        <f t="shared" si="59"/>
        <v>2061</v>
      </c>
      <c r="B667" s="323">
        <f t="shared" si="60"/>
        <v>10</v>
      </c>
      <c r="D667" s="311"/>
      <c r="I667" s="312"/>
    </row>
    <row r="668" spans="1:9" s="116" customFormat="1" x14ac:dyDescent="0.2">
      <c r="A668" s="323">
        <f t="shared" si="59"/>
        <v>2061</v>
      </c>
      <c r="B668" s="323">
        <f t="shared" si="60"/>
        <v>11</v>
      </c>
      <c r="D668" s="311"/>
      <c r="I668" s="312"/>
    </row>
    <row r="669" spans="1:9" s="116" customFormat="1" x14ac:dyDescent="0.2">
      <c r="A669" s="323">
        <f t="shared" si="59"/>
        <v>2061</v>
      </c>
      <c r="B669" s="323">
        <f t="shared" si="60"/>
        <v>12</v>
      </c>
      <c r="D669" s="311"/>
      <c r="I669" s="312"/>
    </row>
    <row r="670" spans="1:9" s="116" customFormat="1" x14ac:dyDescent="0.2">
      <c r="A670" s="323">
        <f t="shared" si="59"/>
        <v>2062</v>
      </c>
      <c r="B670" s="323">
        <f t="shared" si="60"/>
        <v>1</v>
      </c>
      <c r="D670" s="311"/>
      <c r="I670" s="312"/>
    </row>
    <row r="671" spans="1:9" s="116" customFormat="1" x14ac:dyDescent="0.2">
      <c r="A671" s="323">
        <f t="shared" si="59"/>
        <v>2062</v>
      </c>
      <c r="B671" s="323">
        <f t="shared" si="60"/>
        <v>2</v>
      </c>
      <c r="D671" s="311"/>
      <c r="I671" s="312"/>
    </row>
    <row r="672" spans="1:9" s="116" customFormat="1" x14ac:dyDescent="0.2">
      <c r="A672" s="323">
        <f t="shared" si="59"/>
        <v>2062</v>
      </c>
      <c r="B672" s="323">
        <f t="shared" si="60"/>
        <v>3</v>
      </c>
      <c r="D672" s="311"/>
      <c r="I672" s="312"/>
    </row>
    <row r="673" spans="1:9" s="116" customFormat="1" x14ac:dyDescent="0.2">
      <c r="A673" s="323">
        <f t="shared" si="59"/>
        <v>2062</v>
      </c>
      <c r="B673" s="323">
        <f t="shared" si="60"/>
        <v>4</v>
      </c>
      <c r="D673" s="311"/>
      <c r="I673" s="312"/>
    </row>
    <row r="674" spans="1:9" s="116" customFormat="1" x14ac:dyDescent="0.2">
      <c r="A674" s="323">
        <f t="shared" si="59"/>
        <v>2062</v>
      </c>
      <c r="B674" s="323">
        <f t="shared" si="60"/>
        <v>5</v>
      </c>
      <c r="D674" s="311"/>
      <c r="I674" s="312"/>
    </row>
    <row r="675" spans="1:9" s="116" customFormat="1" x14ac:dyDescent="0.2">
      <c r="A675" s="323">
        <f t="shared" si="59"/>
        <v>2062</v>
      </c>
      <c r="B675" s="323">
        <f t="shared" si="60"/>
        <v>6</v>
      </c>
      <c r="D675" s="311"/>
      <c r="I675" s="312"/>
    </row>
    <row r="676" spans="1:9" s="116" customFormat="1" x14ac:dyDescent="0.2">
      <c r="A676" s="323">
        <f t="shared" si="59"/>
        <v>2062</v>
      </c>
      <c r="B676" s="323">
        <f t="shared" si="60"/>
        <v>7</v>
      </c>
      <c r="D676" s="311"/>
      <c r="I676" s="312"/>
    </row>
    <row r="677" spans="1:9" s="116" customFormat="1" x14ac:dyDescent="0.2">
      <c r="A677" s="323">
        <f t="shared" si="59"/>
        <v>2062</v>
      </c>
      <c r="B677" s="323">
        <f t="shared" si="60"/>
        <v>8</v>
      </c>
      <c r="D677" s="311"/>
      <c r="I677" s="312"/>
    </row>
    <row r="678" spans="1:9" s="116" customFormat="1" x14ac:dyDescent="0.2">
      <c r="A678" s="323">
        <f t="shared" si="59"/>
        <v>2062</v>
      </c>
      <c r="B678" s="323">
        <f t="shared" si="60"/>
        <v>9</v>
      </c>
      <c r="D678" s="311"/>
      <c r="I678" s="312"/>
    </row>
    <row r="679" spans="1:9" s="116" customFormat="1" x14ac:dyDescent="0.2">
      <c r="A679" s="323">
        <f t="shared" si="59"/>
        <v>2062</v>
      </c>
      <c r="B679" s="323">
        <f t="shared" si="60"/>
        <v>10</v>
      </c>
      <c r="D679" s="311"/>
      <c r="I679" s="312"/>
    </row>
    <row r="680" spans="1:9" s="116" customFormat="1" x14ac:dyDescent="0.2">
      <c r="A680" s="323">
        <f t="shared" si="59"/>
        <v>2062</v>
      </c>
      <c r="B680" s="323">
        <f t="shared" si="60"/>
        <v>11</v>
      </c>
      <c r="D680" s="311"/>
      <c r="I680" s="312"/>
    </row>
    <row r="681" spans="1:9" s="116" customFormat="1" x14ac:dyDescent="0.2">
      <c r="A681" s="323">
        <f t="shared" si="59"/>
        <v>2062</v>
      </c>
      <c r="B681" s="323">
        <f t="shared" si="60"/>
        <v>12</v>
      </c>
      <c r="D681" s="311"/>
      <c r="I681" s="312"/>
    </row>
    <row r="682" spans="1:9" s="116" customFormat="1" x14ac:dyDescent="0.2">
      <c r="A682" s="323">
        <f t="shared" si="59"/>
        <v>2063</v>
      </c>
      <c r="B682" s="323">
        <f t="shared" si="60"/>
        <v>1</v>
      </c>
      <c r="D682" s="311"/>
      <c r="I682" s="312"/>
    </row>
    <row r="683" spans="1:9" s="116" customFormat="1" x14ac:dyDescent="0.2">
      <c r="A683" s="323">
        <f t="shared" si="59"/>
        <v>2063</v>
      </c>
      <c r="B683" s="323">
        <f t="shared" si="60"/>
        <v>2</v>
      </c>
      <c r="D683" s="311"/>
      <c r="I683" s="312"/>
    </row>
    <row r="684" spans="1:9" s="116" customFormat="1" x14ac:dyDescent="0.2">
      <c r="A684" s="323">
        <f t="shared" si="59"/>
        <v>2063</v>
      </c>
      <c r="B684" s="323">
        <f t="shared" si="60"/>
        <v>3</v>
      </c>
      <c r="D684" s="311"/>
      <c r="I684" s="312"/>
    </row>
    <row r="685" spans="1:9" s="116" customFormat="1" x14ac:dyDescent="0.2">
      <c r="A685" s="323">
        <f t="shared" si="59"/>
        <v>2063</v>
      </c>
      <c r="B685" s="323">
        <f t="shared" si="60"/>
        <v>4</v>
      </c>
      <c r="D685" s="311"/>
      <c r="I685" s="312"/>
    </row>
    <row r="686" spans="1:9" s="116" customFormat="1" x14ac:dyDescent="0.2">
      <c r="A686" s="323">
        <f t="shared" si="59"/>
        <v>2063</v>
      </c>
      <c r="B686" s="323">
        <f t="shared" si="60"/>
        <v>5</v>
      </c>
      <c r="D686" s="311"/>
      <c r="I686" s="312"/>
    </row>
    <row r="687" spans="1:9" s="116" customFormat="1" x14ac:dyDescent="0.2">
      <c r="A687" s="323">
        <f t="shared" si="59"/>
        <v>2063</v>
      </c>
      <c r="B687" s="323">
        <f t="shared" si="60"/>
        <v>6</v>
      </c>
      <c r="D687" s="311"/>
      <c r="I687" s="312"/>
    </row>
    <row r="688" spans="1:9" s="116" customFormat="1" x14ac:dyDescent="0.2">
      <c r="A688" s="323">
        <f t="shared" si="59"/>
        <v>2063</v>
      </c>
      <c r="B688" s="323">
        <f t="shared" si="60"/>
        <v>7</v>
      </c>
      <c r="D688" s="311"/>
      <c r="I688" s="312"/>
    </row>
    <row r="689" spans="1:14" x14ac:dyDescent="0.2">
      <c r="A689" s="323">
        <f t="shared" si="59"/>
        <v>2063</v>
      </c>
      <c r="B689" s="323">
        <f t="shared" si="60"/>
        <v>8</v>
      </c>
      <c r="I689" s="312"/>
      <c r="L689" s="116"/>
    </row>
    <row r="690" spans="1:14" x14ac:dyDescent="0.2">
      <c r="A690" s="323">
        <f t="shared" si="59"/>
        <v>2063</v>
      </c>
      <c r="B690" s="323">
        <f t="shared" si="60"/>
        <v>9</v>
      </c>
      <c r="I690" s="312"/>
      <c r="L690" s="116"/>
    </row>
    <row r="691" spans="1:14" x14ac:dyDescent="0.2">
      <c r="A691" s="323">
        <f t="shared" si="59"/>
        <v>2063</v>
      </c>
      <c r="B691" s="323">
        <f t="shared" si="60"/>
        <v>10</v>
      </c>
      <c r="I691" s="312"/>
      <c r="L691" s="116"/>
    </row>
    <row r="692" spans="1:14" x14ac:dyDescent="0.2">
      <c r="A692" s="323">
        <f t="shared" si="59"/>
        <v>2063</v>
      </c>
      <c r="B692" s="323">
        <f t="shared" si="60"/>
        <v>11</v>
      </c>
      <c r="I692" s="312"/>
      <c r="L692" s="116"/>
    </row>
    <row r="693" spans="1:14" x14ac:dyDescent="0.2">
      <c r="A693" s="323">
        <f t="shared" si="59"/>
        <v>2063</v>
      </c>
      <c r="B693" s="323">
        <f t="shared" si="60"/>
        <v>12</v>
      </c>
      <c r="I693" s="312"/>
      <c r="L693" s="116"/>
    </row>
    <row r="694" spans="1:14" x14ac:dyDescent="0.2">
      <c r="I694" s="312"/>
      <c r="L694" s="116"/>
    </row>
    <row r="695" spans="1:14" x14ac:dyDescent="0.2">
      <c r="I695" s="312"/>
      <c r="L695" s="72" t="s">
        <v>321</v>
      </c>
      <c r="M695" s="72" t="s">
        <v>320</v>
      </c>
      <c r="N695" s="96" t="s">
        <v>319</v>
      </c>
    </row>
    <row r="696" spans="1:14" x14ac:dyDescent="0.2">
      <c r="A696" s="314">
        <v>2007</v>
      </c>
      <c r="B696" s="314"/>
      <c r="C696" s="321">
        <f>SUM(C10:C21)</f>
        <v>2022.1564117176727</v>
      </c>
      <c r="D696" s="321">
        <f>SUM(D10:D21)</f>
        <v>149.0135916191864</v>
      </c>
      <c r="E696" s="320">
        <f>SUM(E10:E21)</f>
        <v>212.34508303442749</v>
      </c>
      <c r="F696" s="320">
        <f>AVERAGE(F10:F21)</f>
        <v>200.74125032023179</v>
      </c>
      <c r="G696" s="319">
        <f>SUM(G10:G21)</f>
        <v>2.8499984809446204E-2</v>
      </c>
      <c r="H696" s="318">
        <f>SUM(H10:H21)</f>
        <v>14.016690889636136</v>
      </c>
      <c r="I696" s="317">
        <f>SUM(I10:I21)</f>
        <v>47777407</v>
      </c>
      <c r="J696" s="316">
        <f>SUM(J10:J21)</f>
        <v>55822088.04596214</v>
      </c>
      <c r="K696" s="316">
        <f>SUM(K10:K21)</f>
        <v>55138456.042999998</v>
      </c>
      <c r="L696" s="116"/>
    </row>
    <row r="697" spans="1:14" x14ac:dyDescent="0.2">
      <c r="A697" s="314">
        <v>2008</v>
      </c>
      <c r="B697" s="314"/>
      <c r="C697" s="321">
        <f>SUM(C22:C33)</f>
        <v>1970.6468672648296</v>
      </c>
      <c r="D697" s="321">
        <f>SUM(D22:D33)</f>
        <v>120.73062468762741</v>
      </c>
      <c r="E697" s="320">
        <f>SUM(E22:E33)</f>
        <v>195.31505821836802</v>
      </c>
      <c r="F697" s="320">
        <f>AVERAGE(F22:F33)</f>
        <v>229.57659772717224</v>
      </c>
      <c r="G697" s="319">
        <f>SUM(G22:G33)</f>
        <v>9.8467929652437409E-3</v>
      </c>
      <c r="H697" s="318">
        <f>SUM(H22:H33)</f>
        <v>13.379266429119662</v>
      </c>
      <c r="I697" s="317">
        <f>SUM(I22:I33)</f>
        <v>47907085</v>
      </c>
      <c r="J697" s="316">
        <f>SUM(J22:J33)</f>
        <v>53408763.300322242</v>
      </c>
      <c r="K697" s="316">
        <f>SUM(K22:K33)</f>
        <v>53228814.807999991</v>
      </c>
      <c r="L697" s="315">
        <f t="shared" ref="L697:L729" si="61">K697/K696-1</f>
        <v>-3.4633563796395817E-2</v>
      </c>
      <c r="M697" s="315">
        <f t="shared" ref="M697:M729" si="62">+I697/I696-1</f>
        <v>2.7142117612202199E-3</v>
      </c>
    </row>
    <row r="698" spans="1:14" x14ac:dyDescent="0.2">
      <c r="A698" s="314">
        <v>2009</v>
      </c>
      <c r="B698" s="314"/>
      <c r="C698" s="321">
        <f>SUM(C34:C45)</f>
        <v>2115.4816797163498</v>
      </c>
      <c r="D698" s="321">
        <f>SUM(D34:D45)</f>
        <v>266.55226725989411</v>
      </c>
      <c r="E698" s="320">
        <f>SUM(E34:E45)</f>
        <v>171.99784441144354</v>
      </c>
      <c r="F698" s="320">
        <f>AVERAGE(F34:F45)</f>
        <v>204.71590822145981</v>
      </c>
      <c r="G698" s="319">
        <f>SUM(G34:G45)</f>
        <v>6.1082020530148409E-3</v>
      </c>
      <c r="H698" s="318">
        <f>SUM(H34:H45)</f>
        <v>13.625757829440673</v>
      </c>
      <c r="I698" s="317">
        <f>SUM(I34:I45)</f>
        <v>47813879</v>
      </c>
      <c r="J698" s="316">
        <f>SUM(J34:J45)</f>
        <v>54288780.172549903</v>
      </c>
      <c r="K698" s="316">
        <f>SUM(K34:K45)</f>
        <v>53949527.839000002</v>
      </c>
      <c r="L698" s="315">
        <f t="shared" si="61"/>
        <v>1.3539903783311269E-2</v>
      </c>
      <c r="M698" s="315">
        <f t="shared" si="62"/>
        <v>-1.9455577395285362E-3</v>
      </c>
    </row>
    <row r="699" spans="1:14" x14ac:dyDescent="0.2">
      <c r="A699" s="314">
        <v>2010</v>
      </c>
      <c r="B699" s="314"/>
      <c r="C699" s="321">
        <f>SUM(C46:C57)</f>
        <v>2069.0040862946944</v>
      </c>
      <c r="D699" s="321">
        <f>SUM(D46:D57)</f>
        <v>775.63933324051504</v>
      </c>
      <c r="E699" s="320">
        <f>SUM(E46:E57)</f>
        <v>173.45634774819547</v>
      </c>
      <c r="F699" s="320">
        <f>AVERAGE(F46:F57)</f>
        <v>206.91271349874873</v>
      </c>
      <c r="G699" s="319">
        <f>SUM(G46:G57)</f>
        <v>1.3092208971507653E-2</v>
      </c>
      <c r="H699" s="318">
        <f>SUM(H46:H57)</f>
        <v>14.355845938771552</v>
      </c>
      <c r="I699" s="317">
        <f>SUM(I46:I57)</f>
        <v>48052392</v>
      </c>
      <c r="J699" s="316">
        <f>SUM(J46:J57)</f>
        <v>57489743.378651232</v>
      </c>
      <c r="K699" s="316">
        <f>SUM(K46:K57)</f>
        <v>56342503.198999994</v>
      </c>
      <c r="L699" s="315">
        <f t="shared" si="61"/>
        <v>4.435581655397014E-2</v>
      </c>
      <c r="M699" s="315">
        <f t="shared" si="62"/>
        <v>4.9883633160154872E-3</v>
      </c>
    </row>
    <row r="700" spans="1:14" x14ac:dyDescent="0.2">
      <c r="A700" s="314">
        <v>2011</v>
      </c>
      <c r="B700" s="314"/>
      <c r="C700" s="321">
        <f>SUM(C58:C69)</f>
        <v>2137.5532091363298</v>
      </c>
      <c r="D700" s="321">
        <f>SUM(D58:D69)</f>
        <v>176.05604567138698</v>
      </c>
      <c r="E700" s="320">
        <f>SUM(E58:E69)</f>
        <v>176.0004672694638</v>
      </c>
      <c r="F700" s="320">
        <f>AVERAGE(F58:F69)</f>
        <v>231.66191046589583</v>
      </c>
      <c r="G700" s="319">
        <f>SUM(G58:G69)</f>
        <v>1.4469870561237667E-2</v>
      </c>
      <c r="H700" s="318">
        <f>SUM(H58:H69)</f>
        <v>13.449941121361331</v>
      </c>
      <c r="I700" s="317">
        <f>SUM(I58:I69)</f>
        <v>48321116</v>
      </c>
      <c r="J700" s="316">
        <f>SUM(J58:J69)</f>
        <v>54161938.098285161</v>
      </c>
      <c r="K700" s="316">
        <f>SUM(K58:K69)</f>
        <v>54642498.717999995</v>
      </c>
      <c r="L700" s="315">
        <f t="shared" si="61"/>
        <v>-3.0172682867774525E-2</v>
      </c>
      <c r="M700" s="315">
        <f t="shared" si="62"/>
        <v>5.5923126574011217E-3</v>
      </c>
    </row>
    <row r="701" spans="1:14" x14ac:dyDescent="0.2">
      <c r="A701" s="314">
        <v>2012</v>
      </c>
      <c r="B701" s="314"/>
      <c r="C701" s="321">
        <f>SUM(C70:C81)</f>
        <v>1957.7289175544702</v>
      </c>
      <c r="D701" s="321">
        <f>SUM(D70:D81)</f>
        <v>144.75124674382357</v>
      </c>
      <c r="E701" s="320">
        <f>SUM(E70:E81)</f>
        <v>179.7894322657711</v>
      </c>
      <c r="F701" s="320">
        <f>AVERAGE(F70:F81)</f>
        <v>245.99277749599017</v>
      </c>
      <c r="G701" s="319">
        <f>SUM(G70:G81)</f>
        <v>-4.1954536555356879E-2</v>
      </c>
      <c r="H701" s="318">
        <f>SUM(H70:H81)</f>
        <v>12.967638740005528</v>
      </c>
      <c r="I701" s="317">
        <f>SUM(I70:I81)</f>
        <v>48626086</v>
      </c>
      <c r="J701" s="316">
        <f>SUM(J70:J81)</f>
        <v>52550550.004494265</v>
      </c>
      <c r="K701" s="316">
        <f>SUM(K70:K81)</f>
        <v>53434189.558999993</v>
      </c>
      <c r="L701" s="315">
        <f t="shared" si="61"/>
        <v>-2.2112992402413156E-2</v>
      </c>
      <c r="M701" s="315">
        <f t="shared" si="62"/>
        <v>6.3113194653865445E-3</v>
      </c>
    </row>
    <row r="702" spans="1:14" x14ac:dyDescent="0.2">
      <c r="A702" s="314">
        <v>2013</v>
      </c>
      <c r="B702" s="314"/>
      <c r="C702" s="321">
        <f>SUM(C82:C93)</f>
        <v>1986.57319466526</v>
      </c>
      <c r="D702" s="321">
        <f>SUM(D82:D93)</f>
        <v>150.93849556135274</v>
      </c>
      <c r="E702" s="320">
        <f>SUM(E82:E93)</f>
        <v>183.61452000455054</v>
      </c>
      <c r="F702" s="320">
        <f>AVERAGE(F82:F93)</f>
        <v>245.53246198647673</v>
      </c>
      <c r="G702" s="319">
        <f>SUM(G82:G93)</f>
        <v>6.6643778033619004E-3</v>
      </c>
      <c r="H702" s="318">
        <f>SUM(H82:H93)</f>
        <v>13.154579986005228</v>
      </c>
      <c r="I702" s="317">
        <f>SUM(I82:I93)</f>
        <v>49166060</v>
      </c>
      <c r="J702" s="316">
        <f>SUM(J82:J93)</f>
        <v>53914049.049220502</v>
      </c>
      <c r="K702" s="316">
        <f>SUM(K82:K93)</f>
        <v>53930013.940000005</v>
      </c>
      <c r="L702" s="315">
        <f t="shared" si="61"/>
        <v>9.2791597494434885E-3</v>
      </c>
      <c r="M702" s="315">
        <f t="shared" si="62"/>
        <v>1.1104615740612944E-2</v>
      </c>
    </row>
    <row r="703" spans="1:14" x14ac:dyDescent="0.2">
      <c r="A703" s="314">
        <v>2014</v>
      </c>
      <c r="B703" s="314"/>
      <c r="C703" s="321">
        <f>SUM(C94:C105)</f>
        <v>2030.3784079515569</v>
      </c>
      <c r="D703" s="321">
        <f>SUM(D94:D105)</f>
        <v>210.14822216983688</v>
      </c>
      <c r="E703" s="320">
        <f>SUM(E94:E105)</f>
        <v>189.06067189808724</v>
      </c>
      <c r="F703" s="320">
        <f>AVERAGE(F94:F105)</f>
        <v>246.59052008116316</v>
      </c>
      <c r="G703" s="319">
        <f>SUM(G94:G105)</f>
        <v>-1.0418536898712857E-2</v>
      </c>
      <c r="H703" s="318">
        <f>SUM(H94:H105)</f>
        <v>13.409459742023056</v>
      </c>
      <c r="I703" s="317">
        <f>SUM(I94:I105)</f>
        <v>50028590.823971085</v>
      </c>
      <c r="J703" s="316">
        <f>SUM(J94:J105)</f>
        <v>55915018.783035435</v>
      </c>
      <c r="K703" s="316">
        <f>SUM(K94:K105)</f>
        <v>56136735.187251724</v>
      </c>
      <c r="L703" s="315">
        <f t="shared" si="61"/>
        <v>4.0918239882281826E-2</v>
      </c>
      <c r="M703" s="315">
        <f t="shared" si="62"/>
        <v>1.7543216275029749E-2</v>
      </c>
    </row>
    <row r="704" spans="1:14" x14ac:dyDescent="0.2">
      <c r="A704" s="314">
        <v>2015</v>
      </c>
      <c r="B704" s="314"/>
      <c r="C704" s="321">
        <f>SUM(C106:C117)</f>
        <v>1966.2047836267868</v>
      </c>
      <c r="D704" s="321">
        <f>SUM(D106:D117)</f>
        <v>260.37895250036769</v>
      </c>
      <c r="E704" s="320">
        <f>SUM(E106:E117)</f>
        <v>196.2599969591997</v>
      </c>
      <c r="F704" s="320">
        <f>AVERAGE(F106:F117)</f>
        <v>243.28195216482652</v>
      </c>
      <c r="G704" s="319">
        <f>SUM(G106:G117)</f>
        <v>-2.3085940825673364E-8</v>
      </c>
      <c r="H704" s="318">
        <f>SUM(H106:H117)</f>
        <v>13.517838401016579</v>
      </c>
      <c r="I704" s="317">
        <f>SUM(I106:I117)</f>
        <v>50760759.46927835</v>
      </c>
      <c r="J704" s="316">
        <f>SUM(J106:J117)</f>
        <v>57195318.057425447</v>
      </c>
      <c r="K704" s="316">
        <f>SUM(K106:K117)</f>
        <v>57195318.057425447</v>
      </c>
      <c r="L704" s="315">
        <f t="shared" si="61"/>
        <v>1.8857221864482687E-2</v>
      </c>
      <c r="M704" s="315">
        <f t="shared" si="62"/>
        <v>1.4635004369470517E-2</v>
      </c>
      <c r="N704" s="130">
        <f t="shared" ref="N704:N729" si="63">+L704-M704</f>
        <v>4.2222174950121705E-3</v>
      </c>
    </row>
    <row r="705" spans="1:14" x14ac:dyDescent="0.2">
      <c r="A705" s="314">
        <v>2016</v>
      </c>
      <c r="B705" s="314"/>
      <c r="C705" s="321">
        <f>SUM(C118:C129)</f>
        <v>1966.2047836267868</v>
      </c>
      <c r="D705" s="321">
        <f>SUM(D118:D129)</f>
        <v>260.37895250036769</v>
      </c>
      <c r="E705" s="320">
        <f>SUM(E118:E129)</f>
        <v>205.01631339370218</v>
      </c>
      <c r="F705" s="320">
        <f>AVERAGE(F118:F129)</f>
        <v>238.435088998547</v>
      </c>
      <c r="G705" s="319">
        <f>SUM(G118:G129)</f>
        <v>-8.8817841970012504E-16</v>
      </c>
      <c r="H705" s="318">
        <f>SUM(H118:H129)</f>
        <v>13.701859302248501</v>
      </c>
      <c r="I705" s="317">
        <f>SUM(I118:I129)</f>
        <v>51522586.260317206</v>
      </c>
      <c r="J705" s="316">
        <f>SUM(J118:J129)</f>
        <v>58844740.645550452</v>
      </c>
      <c r="K705" s="316">
        <f>SUM(K118:K129)</f>
        <v>58844740.645550452</v>
      </c>
      <c r="L705" s="315">
        <f t="shared" si="61"/>
        <v>2.8838419719406927E-2</v>
      </c>
      <c r="M705" s="315">
        <f t="shared" si="62"/>
        <v>1.5008183466993508E-2</v>
      </c>
      <c r="N705" s="130">
        <f t="shared" si="63"/>
        <v>1.3830236252413419E-2</v>
      </c>
    </row>
    <row r="706" spans="1:14" x14ac:dyDescent="0.2">
      <c r="A706" s="314">
        <v>2017</v>
      </c>
      <c r="B706" s="314"/>
      <c r="C706" s="321">
        <f>SUM(C130:C141)</f>
        <v>1966.2047836267868</v>
      </c>
      <c r="D706" s="321">
        <f>SUM(D130:D141)</f>
        <v>260.37895250036769</v>
      </c>
      <c r="E706" s="320">
        <f>SUM(E130:E141)</f>
        <v>213.75388665012105</v>
      </c>
      <c r="F706" s="320">
        <f>AVERAGE(F130:F141)</f>
        <v>242.45152405308718</v>
      </c>
      <c r="G706" s="319">
        <f>SUM(G130:G141)</f>
        <v>-4.4408920985006202E-16</v>
      </c>
      <c r="H706" s="318">
        <f>SUM(H130:H141)</f>
        <v>13.833944525460637</v>
      </c>
      <c r="I706" s="317">
        <f>SUM(I130:I141)</f>
        <v>52289857.22526928</v>
      </c>
      <c r="J706" s="316">
        <f>SUM(J130:J141)</f>
        <v>60296852.252051279</v>
      </c>
      <c r="K706" s="316">
        <f>SUM(K130:K141)</f>
        <v>60296852.252051279</v>
      </c>
      <c r="L706" s="315">
        <f t="shared" si="61"/>
        <v>2.4676999007397837E-2</v>
      </c>
      <c r="M706" s="315">
        <f t="shared" si="62"/>
        <v>1.4891934210667257E-2</v>
      </c>
      <c r="N706" s="130">
        <f t="shared" si="63"/>
        <v>9.7850647967305804E-3</v>
      </c>
    </row>
    <row r="707" spans="1:14" x14ac:dyDescent="0.2">
      <c r="A707" s="314">
        <v>2018</v>
      </c>
      <c r="B707" s="314"/>
      <c r="C707" s="321">
        <f>SUM(C142:C153)</f>
        <v>1966.2047836267868</v>
      </c>
      <c r="D707" s="321">
        <f>SUM(D142:D153)</f>
        <v>260.37895250036769</v>
      </c>
      <c r="E707" s="320">
        <f>SUM(E142:E153)</f>
        <v>219.85358238192708</v>
      </c>
      <c r="F707" s="320">
        <f>AVERAGE(F142:F153)</f>
        <v>248.84452446385376</v>
      </c>
      <c r="G707" s="319">
        <f>SUM(G142:G153)</f>
        <v>0</v>
      </c>
      <c r="H707" s="318">
        <f>SUM(H142:H153)</f>
        <v>13.905257234629842</v>
      </c>
      <c r="I707" s="317">
        <f>SUM(I142:I153)</f>
        <v>53055240.578012928</v>
      </c>
      <c r="J707" s="316">
        <f>SUM(J142:J153)</f>
        <v>61494776.021242544</v>
      </c>
      <c r="K707" s="316">
        <f>SUM(K142:K153)</f>
        <v>61494776.021242544</v>
      </c>
      <c r="L707" s="315">
        <f t="shared" si="61"/>
        <v>1.986710291581617E-2</v>
      </c>
      <c r="M707" s="315">
        <f t="shared" si="62"/>
        <v>1.4637319613368005E-2</v>
      </c>
      <c r="N707" s="130">
        <f t="shared" si="63"/>
        <v>5.2297833024481655E-3</v>
      </c>
    </row>
    <row r="708" spans="1:14" x14ac:dyDescent="0.2">
      <c r="A708" s="314">
        <v>2019</v>
      </c>
      <c r="B708" s="314"/>
      <c r="C708" s="321">
        <f>SUM(C154:C165)</f>
        <v>1966.2047836267868</v>
      </c>
      <c r="D708" s="321">
        <f>SUM(D154:D165)</f>
        <v>260.37895250036769</v>
      </c>
      <c r="E708" s="320">
        <f>SUM(E154:E165)</f>
        <v>224.8431863685519</v>
      </c>
      <c r="F708" s="320">
        <f>AVERAGE(F154:F165)</f>
        <v>256.20037296656494</v>
      </c>
      <c r="G708" s="319">
        <f>SUM(G154:G165)</f>
        <v>-7.7715611723760909E-16</v>
      </c>
      <c r="H708" s="318">
        <f>SUM(H154:H165)</f>
        <v>13.95121221338291</v>
      </c>
      <c r="I708" s="317">
        <f>SUM(I154:I165)</f>
        <v>53817256.242291801</v>
      </c>
      <c r="J708" s="316">
        <f>SUM(J154:J165)</f>
        <v>62583869.343734846</v>
      </c>
      <c r="K708" s="316">
        <f>SUM(K154:K165)</f>
        <v>62583869.343734846</v>
      </c>
      <c r="L708" s="315">
        <f t="shared" si="61"/>
        <v>1.7710338876851806E-2</v>
      </c>
      <c r="M708" s="315">
        <f t="shared" si="62"/>
        <v>1.4362684175531992E-2</v>
      </c>
      <c r="N708" s="130">
        <f t="shared" si="63"/>
        <v>3.3476547013198132E-3</v>
      </c>
    </row>
    <row r="709" spans="1:14" x14ac:dyDescent="0.2">
      <c r="A709" s="314">
        <v>2020</v>
      </c>
      <c r="B709" s="314"/>
      <c r="C709" s="321">
        <f>SUM(C166:C177)</f>
        <v>1966.2047836267868</v>
      </c>
      <c r="D709" s="321">
        <f>SUM(D166:D177)</f>
        <v>260.37895250036769</v>
      </c>
      <c r="E709" s="320">
        <f>SUM(E166:E177)</f>
        <v>228.52550771862553</v>
      </c>
      <c r="F709" s="320">
        <f>AVERAGE(F166:F177)</f>
        <v>261.73736146588681</v>
      </c>
      <c r="G709" s="319">
        <f>SUM(G166:G177)</f>
        <v>-1.11022302462516E-16</v>
      </c>
      <c r="H709" s="318">
        <f>SUM(H166:H177)</f>
        <v>13.984495930013843</v>
      </c>
      <c r="I709" s="317">
        <f>SUM(I166:I177)</f>
        <v>54563224.128935598</v>
      </c>
      <c r="J709" s="316">
        <f>SUM(J166:J177)</f>
        <v>63602334.910061434</v>
      </c>
      <c r="K709" s="316">
        <f>SUM(K166:K177)</f>
        <v>63602334.910061434</v>
      </c>
      <c r="L709" s="315">
        <f t="shared" si="61"/>
        <v>1.6273611347562777E-2</v>
      </c>
      <c r="M709" s="315">
        <f t="shared" si="62"/>
        <v>1.3861128172074855E-2</v>
      </c>
      <c r="N709" s="130">
        <f t="shared" si="63"/>
        <v>2.4124831754879228E-3</v>
      </c>
    </row>
    <row r="710" spans="1:14" x14ac:dyDescent="0.2">
      <c r="A710" s="314">
        <v>2021</v>
      </c>
      <c r="B710" s="314"/>
      <c r="C710" s="321">
        <f>SUM(C178:C189)</f>
        <v>1966.2047836267868</v>
      </c>
      <c r="D710" s="321">
        <f>SUM(D178:D189)</f>
        <v>260.37895250036769</v>
      </c>
      <c r="E710" s="320">
        <f>SUM(E178:E189)</f>
        <v>231.52109382473276</v>
      </c>
      <c r="F710" s="320">
        <f>AVERAGE(F178:F189)</f>
        <v>271.2561926370787</v>
      </c>
      <c r="G710" s="319">
        <f>SUM(G178:G189)</f>
        <v>-2.2204460492503101E-16</v>
      </c>
      <c r="H710" s="318">
        <f>SUM(H178:H189)</f>
        <v>13.982378163026519</v>
      </c>
      <c r="I710" s="317">
        <f>SUM(I178:I189)</f>
        <v>55296707.488802023</v>
      </c>
      <c r="J710" s="316">
        <f>SUM(J178:J189)</f>
        <v>64447003.17335809</v>
      </c>
      <c r="K710" s="316">
        <f>SUM(K178:K189)</f>
        <v>64447003.17335809</v>
      </c>
      <c r="L710" s="315">
        <f t="shared" si="61"/>
        <v>1.3280459978255221E-2</v>
      </c>
      <c r="M710" s="315">
        <f t="shared" si="62"/>
        <v>1.3442815588264434E-2</v>
      </c>
      <c r="N710" s="130">
        <f t="shared" si="63"/>
        <v>-1.6235561000921273E-4</v>
      </c>
    </row>
    <row r="711" spans="1:14" x14ac:dyDescent="0.2">
      <c r="A711" s="314">
        <v>2022</v>
      </c>
      <c r="B711" s="314"/>
      <c r="C711" s="321">
        <f>SUM(C190:C201)</f>
        <v>1966.2047836267868</v>
      </c>
      <c r="D711" s="321">
        <f>SUM(D190:D201)</f>
        <v>260.37895250036769</v>
      </c>
      <c r="E711" s="320">
        <f>SUM(E190:E201)</f>
        <v>235.04267223151842</v>
      </c>
      <c r="F711" s="320">
        <f>AVERAGE(F190:F201)</f>
        <v>283.46654668616804</v>
      </c>
      <c r="G711" s="319">
        <f>SUM(G190:G201)</f>
        <v>0</v>
      </c>
      <c r="H711" s="318">
        <f>SUM(H190:H201)</f>
        <v>13.97394939812761</v>
      </c>
      <c r="I711" s="317">
        <f>SUM(I190:I201)</f>
        <v>56017031.249585375</v>
      </c>
      <c r="J711" s="316">
        <f>SUM(J190:J201)</f>
        <v>65246956.583794735</v>
      </c>
      <c r="K711" s="316">
        <f>SUM(K190:K201)</f>
        <v>65246956.583794735</v>
      </c>
      <c r="L711" s="315">
        <f t="shared" si="61"/>
        <v>1.2412577327836738E-2</v>
      </c>
      <c r="M711" s="315">
        <f t="shared" si="62"/>
        <v>1.3026521713417116E-2</v>
      </c>
      <c r="N711" s="130">
        <f t="shared" si="63"/>
        <v>-6.1394438558037834E-4</v>
      </c>
    </row>
    <row r="712" spans="1:14" x14ac:dyDescent="0.2">
      <c r="A712" s="314">
        <v>2023</v>
      </c>
      <c r="B712" s="314"/>
      <c r="C712" s="321">
        <f>SUM(C202:C213)</f>
        <v>1966.2047836267868</v>
      </c>
      <c r="D712" s="321">
        <f>SUM(D202:D213)</f>
        <v>260.37895250036769</v>
      </c>
      <c r="E712" s="320">
        <f>SUM(E202:E213)</f>
        <v>238.64874978112167</v>
      </c>
      <c r="F712" s="320">
        <f>AVERAGE(F202:F213)</f>
        <v>294.24926085212627</v>
      </c>
      <c r="G712" s="319">
        <f>SUM(G202:G213)</f>
        <v>6.6613381477509304E-16</v>
      </c>
      <c r="H712" s="318">
        <f>SUM(H202:H213)</f>
        <v>13.975335863520423</v>
      </c>
      <c r="I712" s="317">
        <f>SUM(I202:I213)</f>
        <v>56729959.835447155</v>
      </c>
      <c r="J712" s="316">
        <f>SUM(J202:J213)</f>
        <v>66083606.242412306</v>
      </c>
      <c r="K712" s="316">
        <f>SUM(K202:K213)</f>
        <v>66083606.242412306</v>
      </c>
      <c r="L712" s="315">
        <f t="shared" si="61"/>
        <v>1.2822815077099925E-2</v>
      </c>
      <c r="M712" s="315">
        <f t="shared" si="62"/>
        <v>1.2726996950004565E-2</v>
      </c>
      <c r="N712" s="130">
        <f t="shared" si="63"/>
        <v>9.5818127095359529E-5</v>
      </c>
    </row>
    <row r="713" spans="1:14" x14ac:dyDescent="0.2">
      <c r="A713" s="314">
        <v>2024</v>
      </c>
      <c r="B713" s="314"/>
      <c r="C713" s="321">
        <f>SUM(C214:C225)</f>
        <v>1966.2047836267868</v>
      </c>
      <c r="D713" s="321">
        <f>SUM(D214:D225)</f>
        <v>260.37895250036769</v>
      </c>
      <c r="E713" s="320">
        <f>SUM(E214:E225)</f>
        <v>241.31002026527014</v>
      </c>
      <c r="F713" s="320">
        <f>AVERAGE(F214:F225)</f>
        <v>304.39018987066379</v>
      </c>
      <c r="G713" s="319">
        <f>SUM(G214:G225)</f>
        <v>-1.221245327087671E-15</v>
      </c>
      <c r="H713" s="318">
        <f>SUM(H214:H225)</f>
        <v>13.963647713669765</v>
      </c>
      <c r="I713" s="317">
        <f>SUM(I214:I225)</f>
        <v>57440971.736244209</v>
      </c>
      <c r="J713" s="316">
        <f>SUM(J214:J225)</f>
        <v>66855713.166082829</v>
      </c>
      <c r="K713" s="316">
        <f>SUM(K214:K225)</f>
        <v>66855713.166082829</v>
      </c>
      <c r="L713" s="315">
        <f t="shared" si="61"/>
        <v>1.1683789181211379E-2</v>
      </c>
      <c r="M713" s="315">
        <f t="shared" si="62"/>
        <v>1.2533269948708625E-2</v>
      </c>
      <c r="N713" s="130">
        <f t="shared" si="63"/>
        <v>-8.4948076749724599E-4</v>
      </c>
    </row>
    <row r="714" spans="1:14" x14ac:dyDescent="0.2">
      <c r="A714" s="314">
        <v>2025</v>
      </c>
      <c r="B714" s="314"/>
      <c r="C714" s="321">
        <f>SUM(C226:C237)</f>
        <v>1966.2047836267868</v>
      </c>
      <c r="D714" s="321">
        <f>SUM(D226:D237)</f>
        <v>260.37895250036769</v>
      </c>
      <c r="E714" s="320">
        <f>SUM(E226:E237)</f>
        <v>244.2877885560043</v>
      </c>
      <c r="F714" s="320">
        <f>AVERAGE(F226:F237)</f>
        <v>314.02589310634477</v>
      </c>
      <c r="G714" s="319">
        <f>SUM(G226:G237)</f>
        <v>0</v>
      </c>
      <c r="H714" s="318">
        <f>SUM(H226:H237)</f>
        <v>13.960532482090429</v>
      </c>
      <c r="I714" s="317">
        <f>SUM(I226:I237)</f>
        <v>58144016.968437783</v>
      </c>
      <c r="J714" s="316">
        <f>SUM(J226:J237)</f>
        <v>67658475.53215386</v>
      </c>
      <c r="K714" s="316">
        <f>SUM(K226:K237)</f>
        <v>67658475.53215386</v>
      </c>
      <c r="L714" s="315">
        <f t="shared" si="61"/>
        <v>1.2007386176209112E-2</v>
      </c>
      <c r="M714" s="315">
        <f t="shared" si="62"/>
        <v>1.2239438347627418E-2</v>
      </c>
      <c r="N714" s="130">
        <f t="shared" si="63"/>
        <v>-2.3205217141830659E-4</v>
      </c>
    </row>
    <row r="715" spans="1:14" x14ac:dyDescent="0.2">
      <c r="A715" s="314">
        <v>2026</v>
      </c>
      <c r="B715" s="314"/>
      <c r="C715" s="321">
        <f>SUM(C238:C249)</f>
        <v>1966.2047836267868</v>
      </c>
      <c r="D715" s="321">
        <f>SUM(D238:D249)</f>
        <v>260.37895250036769</v>
      </c>
      <c r="E715" s="320">
        <f>SUM(E238:E249)</f>
        <v>248.14097216701211</v>
      </c>
      <c r="F715" s="320">
        <f>AVERAGE(F238:F249)</f>
        <v>323.84961886631214</v>
      </c>
      <c r="G715" s="319">
        <f>SUM(G238:G249)</f>
        <v>-9.8607613152626476E-31</v>
      </c>
      <c r="H715" s="318">
        <f>SUM(H238:H249)</f>
        <v>13.971898975911504</v>
      </c>
      <c r="I715" s="317">
        <f>SUM(I238:I249)</f>
        <v>58830862.547149777</v>
      </c>
      <c r="J715" s="316">
        <f>SUM(J238:J249)</f>
        <v>68513033.719246536</v>
      </c>
      <c r="K715" s="316">
        <f>SUM(K238:K249)</f>
        <v>68513033.719246536</v>
      </c>
      <c r="L715" s="315">
        <f t="shared" si="61"/>
        <v>1.2630467659392686E-2</v>
      </c>
      <c r="M715" s="315">
        <f t="shared" si="62"/>
        <v>1.1812833280590684E-2</v>
      </c>
      <c r="N715" s="130">
        <f t="shared" si="63"/>
        <v>8.1763437880200129E-4</v>
      </c>
    </row>
    <row r="716" spans="1:14" x14ac:dyDescent="0.2">
      <c r="A716" s="314">
        <v>2027</v>
      </c>
      <c r="B716" s="314"/>
      <c r="C716" s="321">
        <f>SUM(C250:C261)</f>
        <v>1966.2047836267868</v>
      </c>
      <c r="D716" s="321">
        <f>SUM(D250:D261)</f>
        <v>260.37895250036769</v>
      </c>
      <c r="E716" s="320">
        <f>SUM(E250:E261)</f>
        <v>252.3371605523534</v>
      </c>
      <c r="F716" s="320">
        <f>AVERAGE(F250:F261)</f>
        <v>332.28493768148365</v>
      </c>
      <c r="G716" s="319">
        <f>SUM(G250:G261)</f>
        <v>-2.2204460492503101E-16</v>
      </c>
      <c r="H716" s="318">
        <f>SUM(H250:H261)</f>
        <v>13.99745191434064</v>
      </c>
      <c r="I716" s="317">
        <f>SUM(I250:I261)</f>
        <v>59503630.717336096</v>
      </c>
      <c r="J716" s="316">
        <f>SUM(J250:J261)</f>
        <v>69422838.231149077</v>
      </c>
      <c r="K716" s="316">
        <f>SUM(K250:K261)</f>
        <v>69422838.231149077</v>
      </c>
      <c r="L716" s="315">
        <f t="shared" si="61"/>
        <v>1.3279290997837645E-2</v>
      </c>
      <c r="M716" s="315">
        <f t="shared" si="62"/>
        <v>1.1435633289366365E-2</v>
      </c>
      <c r="N716" s="130">
        <f t="shared" si="63"/>
        <v>1.8436577084712802E-3</v>
      </c>
    </row>
    <row r="717" spans="1:14" x14ac:dyDescent="0.2">
      <c r="A717" s="314">
        <v>2028</v>
      </c>
      <c r="B717" s="314"/>
      <c r="C717" s="321">
        <f>SUM(C262:C273)</f>
        <v>1966.2047836267868</v>
      </c>
      <c r="D717" s="321">
        <f>SUM(D262:D273)</f>
        <v>260.37895250036769</v>
      </c>
      <c r="E717" s="320">
        <f>SUM(E262:E273)</f>
        <v>256.60744669506511</v>
      </c>
      <c r="F717" s="320">
        <f>AVERAGE(F262:F273)</f>
        <v>338.98426894858591</v>
      </c>
      <c r="G717" s="319">
        <f>SUM(G262:G273)</f>
        <v>2.2204460492503101E-16</v>
      </c>
      <c r="H717" s="318">
        <f>SUM(H262:H273)</f>
        <v>14.034430210922757</v>
      </c>
      <c r="I717" s="317">
        <f>SUM(I262:I273)</f>
        <v>60164873.108245417</v>
      </c>
      <c r="J717" s="316">
        <f>SUM(J262:J273)</f>
        <v>70379396.959064439</v>
      </c>
      <c r="K717" s="316">
        <f>SUM(K262:K273)</f>
        <v>70379396.959064439</v>
      </c>
      <c r="L717" s="315">
        <f t="shared" si="61"/>
        <v>1.3778732651788417E-2</v>
      </c>
      <c r="M717" s="315">
        <f t="shared" si="62"/>
        <v>1.1112639395912893E-2</v>
      </c>
      <c r="N717" s="130">
        <f t="shared" si="63"/>
        <v>2.6660932558755235E-3</v>
      </c>
    </row>
    <row r="718" spans="1:14" x14ac:dyDescent="0.2">
      <c r="A718" s="314">
        <v>2029</v>
      </c>
      <c r="B718" s="314"/>
      <c r="C718" s="321">
        <f>SUM(C274:C285)</f>
        <v>1966.2047836267868</v>
      </c>
      <c r="D718" s="321">
        <f>SUM(D274:D285)</f>
        <v>260.37895250036769</v>
      </c>
      <c r="E718" s="320">
        <f>SUM(E274:E285)</f>
        <v>260.91877732668434</v>
      </c>
      <c r="F718" s="320">
        <f>AVERAGE(F274:F285)</f>
        <v>344.38134033598334</v>
      </c>
      <c r="G718" s="319">
        <f>SUM(G274:G285)</f>
        <v>-5.5511151231257709E-16</v>
      </c>
      <c r="H718" s="318">
        <f>SUM(H274:H285)</f>
        <v>14.079720579923489</v>
      </c>
      <c r="I718" s="317">
        <f>SUM(I274:I285)</f>
        <v>60818698.601060681</v>
      </c>
      <c r="J718" s="316">
        <f>SUM(J274:J285)</f>
        <v>71373508.339889139</v>
      </c>
      <c r="K718" s="316">
        <f>SUM(K274:K285)</f>
        <v>71373508.339889139</v>
      </c>
      <c r="L718" s="315">
        <f t="shared" si="61"/>
        <v>1.4125034083524612E-2</v>
      </c>
      <c r="M718" s="315">
        <f t="shared" si="62"/>
        <v>1.0867229648086063E-2</v>
      </c>
      <c r="N718" s="130">
        <f t="shared" si="63"/>
        <v>3.2578044354385494E-3</v>
      </c>
    </row>
    <row r="719" spans="1:14" x14ac:dyDescent="0.2">
      <c r="A719" s="314">
        <v>2030</v>
      </c>
      <c r="B719" s="322"/>
      <c r="C719" s="321">
        <f>SUM(C286:C297)</f>
        <v>1966.2047836267868</v>
      </c>
      <c r="D719" s="321">
        <f>SUM(D286:D297)</f>
        <v>260.37895250036769</v>
      </c>
      <c r="E719" s="320">
        <f>SUM(E286:E297)</f>
        <v>265.48629468008392</v>
      </c>
      <c r="F719" s="320">
        <f>AVERAGE(F286:F297)</f>
        <v>348.91804810952164</v>
      </c>
      <c r="G719" s="319">
        <f>SUM(G286:G297)</f>
        <v>2.22044604925032E-16</v>
      </c>
      <c r="H719" s="318">
        <f>SUM(H286:H297)</f>
        <v>14.134578356972535</v>
      </c>
      <c r="I719" s="317">
        <f>SUM(I286:I297)</f>
        <v>61461883.158918418</v>
      </c>
      <c r="J719" s="316">
        <f>SUM(J286:J297)</f>
        <v>72408790.390835017</v>
      </c>
      <c r="K719" s="316">
        <f>SUM(K286:K297)</f>
        <v>72408790.390835017</v>
      </c>
      <c r="L719" s="315">
        <f t="shared" si="61"/>
        <v>1.4505130475242156E-2</v>
      </c>
      <c r="M719" s="315">
        <f t="shared" si="62"/>
        <v>1.0575440985291396E-2</v>
      </c>
      <c r="N719" s="130">
        <f t="shared" si="63"/>
        <v>3.9296894899507606E-3</v>
      </c>
    </row>
    <row r="720" spans="1:14" x14ac:dyDescent="0.2">
      <c r="A720" s="314">
        <v>2031</v>
      </c>
      <c r="B720" s="322"/>
      <c r="C720" s="321">
        <f>SUM(C298:C309)</f>
        <v>1966.2047836267868</v>
      </c>
      <c r="D720" s="321">
        <f>SUM(D298:D309)</f>
        <v>260.37895250036769</v>
      </c>
      <c r="E720" s="320">
        <f>SUM(E298:E309)</f>
        <v>270.71887755087664</v>
      </c>
      <c r="F720" s="320">
        <f>AVERAGE(F298:F309)</f>
        <v>352.8796479164177</v>
      </c>
      <c r="G720" s="319">
        <f>SUM(G298:G309)</f>
        <v>9.9920072216264108E-16</v>
      </c>
      <c r="H720" s="318">
        <f>SUM(H298:H309)</f>
        <v>14.204618023041304</v>
      </c>
      <c r="I720" s="317">
        <f>SUM(I298:I309)</f>
        <v>62083359.125838272</v>
      </c>
      <c r="J720" s="316">
        <f>SUM(J298:J309)</f>
        <v>73502800.203744203</v>
      </c>
      <c r="K720" s="316">
        <f>SUM(K298:K309)</f>
        <v>73502800.203744203</v>
      </c>
      <c r="L720" s="315">
        <f t="shared" si="61"/>
        <v>1.5108798351749053E-2</v>
      </c>
      <c r="M720" s="315">
        <f t="shared" si="62"/>
        <v>1.0111567283302092E-2</v>
      </c>
      <c r="N720" s="130">
        <f t="shared" si="63"/>
        <v>4.9972310684469612E-3</v>
      </c>
    </row>
    <row r="721" spans="1:14" x14ac:dyDescent="0.2">
      <c r="A721" s="314">
        <v>2032</v>
      </c>
      <c r="B721" s="322"/>
      <c r="C721" s="321">
        <f>SUM(C310:C321)</f>
        <v>1966.2047836267868</v>
      </c>
      <c r="D721" s="321">
        <f>SUM(D310:D321)</f>
        <v>260.37895250036769</v>
      </c>
      <c r="E721" s="320">
        <f>SUM(E310:E321)</f>
        <v>276.993157069289</v>
      </c>
      <c r="F721" s="320">
        <f>AVERAGE(F310:F321)</f>
        <v>358.39549393019223</v>
      </c>
      <c r="G721" s="319">
        <f>SUM(G310:G321)</f>
        <v>3.3306690738754603E-16</v>
      </c>
      <c r="H721" s="318">
        <f>SUM(H310:H321)</f>
        <v>14.284143923262221</v>
      </c>
      <c r="I721" s="317">
        <f>SUM(I310:I321)</f>
        <v>62686454.483148299</v>
      </c>
      <c r="J721" s="316">
        <f>SUM(J310:J321)</f>
        <v>74631752.02766034</v>
      </c>
      <c r="K721" s="316">
        <f>SUM(K310:K321)</f>
        <v>74631752.02766034</v>
      </c>
      <c r="L721" s="315">
        <f t="shared" si="61"/>
        <v>1.5359303601859553E-2</v>
      </c>
      <c r="M721" s="315">
        <f t="shared" si="62"/>
        <v>9.7142835987273912E-3</v>
      </c>
      <c r="N721" s="130">
        <f t="shared" si="63"/>
        <v>5.6450200031321618E-3</v>
      </c>
    </row>
    <row r="722" spans="1:14" x14ac:dyDescent="0.2">
      <c r="A722" s="314">
        <v>2033</v>
      </c>
      <c r="B722" s="322"/>
      <c r="C722" s="321">
        <f>SUM(C322:C333)</f>
        <v>1966.2047836267868</v>
      </c>
      <c r="D722" s="321">
        <f>SUM(D322:D333)</f>
        <v>260.37895250036769</v>
      </c>
      <c r="E722" s="320">
        <f>SUM(E322:E333)</f>
        <v>282.03963229764304</v>
      </c>
      <c r="F722" s="320">
        <f>AVERAGE(F322:F333)</f>
        <v>366.14831701287773</v>
      </c>
      <c r="G722" s="319">
        <f>SUM(G322:G333)</f>
        <v>-6.6613381477509402E-16</v>
      </c>
      <c r="H722" s="318">
        <f>SUM(H322:H333)</f>
        <v>14.328799632899504</v>
      </c>
      <c r="I722" s="317">
        <f>SUM(I322:I333)</f>
        <v>63283305.302493274</v>
      </c>
      <c r="J722" s="316">
        <f>SUM(J322:J333)</f>
        <v>75577462.061258674</v>
      </c>
      <c r="K722" s="316">
        <f>SUM(K322:K333)</f>
        <v>75577462.061258674</v>
      </c>
      <c r="L722" s="315">
        <f t="shared" si="61"/>
        <v>1.2671684744153255E-2</v>
      </c>
      <c r="M722" s="315">
        <f t="shared" si="62"/>
        <v>9.5212087565970105E-3</v>
      </c>
      <c r="N722" s="130">
        <f t="shared" si="63"/>
        <v>3.1504759875562449E-3</v>
      </c>
    </row>
    <row r="723" spans="1:14" x14ac:dyDescent="0.2">
      <c r="A723" s="314">
        <v>2034</v>
      </c>
      <c r="B723" s="322"/>
      <c r="C723" s="321">
        <f>SUM(C334:C345)</f>
        <v>1966.2047836267868</v>
      </c>
      <c r="D723" s="321">
        <f>SUM(D334:D345)</f>
        <v>260.37895250036769</v>
      </c>
      <c r="E723" s="320">
        <f>SUM(E334:E345)</f>
        <v>286.34182420506204</v>
      </c>
      <c r="F723" s="320">
        <f>AVERAGE(F334:F345)</f>
        <v>374.44023198519608</v>
      </c>
      <c r="G723" s="319">
        <f>SUM(G334:G345)</f>
        <v>-2.22044604925032E-16</v>
      </c>
      <c r="H723" s="318">
        <f>SUM(H334:H345)</f>
        <v>14.357073605249127</v>
      </c>
      <c r="I723" s="317">
        <f>SUM(I334:I345)</f>
        <v>63873362.153794043</v>
      </c>
      <c r="J723" s="316">
        <f>SUM(J334:J345)</f>
        <v>76432362.634588614</v>
      </c>
      <c r="K723" s="316">
        <f>SUM(K334:K345)</f>
        <v>76432362.634588614</v>
      </c>
      <c r="L723" s="315">
        <f t="shared" si="61"/>
        <v>1.1311580860402737E-2</v>
      </c>
      <c r="M723" s="315">
        <f t="shared" si="62"/>
        <v>9.3240523465123459E-3</v>
      </c>
      <c r="N723" s="130">
        <f t="shared" si="63"/>
        <v>1.9875285138903909E-3</v>
      </c>
    </row>
    <row r="724" spans="1:14" x14ac:dyDescent="0.2">
      <c r="A724" s="314">
        <v>2035</v>
      </c>
      <c r="B724" s="322"/>
      <c r="C724" s="321">
        <f>SUM(C346:C357)</f>
        <v>1966.2047836267868</v>
      </c>
      <c r="D724" s="321">
        <f>SUM(D346:D357)</f>
        <v>260.37895250036769</v>
      </c>
      <c r="E724" s="320">
        <f>SUM(E346:E357)</f>
        <v>290.74332190704263</v>
      </c>
      <c r="F724" s="320">
        <f>AVERAGE(F346:F357)</f>
        <v>381.97026354078906</v>
      </c>
      <c r="G724" s="319">
        <f>SUM(G346:G357)</f>
        <v>4.4408920985006202E-16</v>
      </c>
      <c r="H724" s="318">
        <f>SUM(H346:H357)</f>
        <v>14.39155022822305</v>
      </c>
      <c r="I724" s="317">
        <f>SUM(I346:I357)</f>
        <v>64455233.794766538</v>
      </c>
      <c r="J724" s="316">
        <f>SUM(J346:J357)</f>
        <v>77313564.321814239</v>
      </c>
      <c r="K724" s="316">
        <f>SUM(K346:K357)</f>
        <v>77313564.321814239</v>
      </c>
      <c r="L724" s="315">
        <f t="shared" si="61"/>
        <v>1.1529169802567907E-2</v>
      </c>
      <c r="M724" s="315">
        <f t="shared" si="62"/>
        <v>9.1097700410927018E-3</v>
      </c>
      <c r="N724" s="130">
        <f t="shared" si="63"/>
        <v>2.419399761475205E-3</v>
      </c>
    </row>
    <row r="725" spans="1:14" x14ac:dyDescent="0.2">
      <c r="A725" s="314">
        <v>2036</v>
      </c>
      <c r="B725" s="322"/>
      <c r="C725" s="321">
        <f>SUM(C358:C369)</f>
        <v>1966.2047836267868</v>
      </c>
      <c r="D725" s="321">
        <f>SUM(D358:D369)</f>
        <v>260.37895250036769</v>
      </c>
      <c r="E725" s="320">
        <f>SUM(E358:E369)</f>
        <v>295.6990599022908</v>
      </c>
      <c r="F725" s="320">
        <f>AVERAGE(F358:F369)</f>
        <v>389.50243244718718</v>
      </c>
      <c r="G725" s="319">
        <f>SUM(G358:G369)</f>
        <v>-1.11022302462516E-16</v>
      </c>
      <c r="H725" s="318">
        <f>SUM(H358:H369)</f>
        <v>14.435876086384711</v>
      </c>
      <c r="I725" s="317">
        <f>SUM(I358:I369)</f>
        <v>65028169.663669638</v>
      </c>
      <c r="J725" s="316">
        <f>SUM(J358:J369)</f>
        <v>78240644.549447656</v>
      </c>
      <c r="K725" s="316">
        <f>SUM(K358:K369)</f>
        <v>78240644.549447656</v>
      </c>
      <c r="L725" s="315">
        <f t="shared" si="61"/>
        <v>1.1991171740245887E-2</v>
      </c>
      <c r="M725" s="315">
        <f t="shared" si="62"/>
        <v>8.8888959851949334E-3</v>
      </c>
      <c r="N725" s="130">
        <f t="shared" si="63"/>
        <v>3.1022757550509539E-3</v>
      </c>
    </row>
    <row r="726" spans="1:14" x14ac:dyDescent="0.2">
      <c r="A726" s="314">
        <v>2037</v>
      </c>
      <c r="B726" s="322"/>
      <c r="C726" s="321">
        <f>SUM(C370:C381)</f>
        <v>1966.2047836267868</v>
      </c>
      <c r="D726" s="321">
        <f>SUM(D370:D381)</f>
        <v>260.37895250036769</v>
      </c>
      <c r="E726" s="320">
        <f>SUM(E370:E381)</f>
        <v>300.28433519237433</v>
      </c>
      <c r="F726" s="320">
        <f>AVERAGE(F370:F381)</f>
        <v>396.76982838441489</v>
      </c>
      <c r="G726" s="319">
        <f>SUM(G370:G381)</f>
        <v>-1.1102230246251561E-15</v>
      </c>
      <c r="H726" s="318">
        <f>SUM(H370:H381)</f>
        <v>14.475151756481553</v>
      </c>
      <c r="I726" s="317">
        <f>SUM(I370:I381)</f>
        <v>65596244.024219707</v>
      </c>
      <c r="J726" s="316">
        <f>SUM(J370:J381)</f>
        <v>79138636.58228375</v>
      </c>
      <c r="K726" s="316">
        <f>SUM(K370:K381)</f>
        <v>79138636.58228375</v>
      </c>
      <c r="L726" s="315">
        <f t="shared" si="61"/>
        <v>1.1477308731378866E-2</v>
      </c>
      <c r="M726" s="315">
        <f t="shared" si="62"/>
        <v>8.7358196222988571E-3</v>
      </c>
      <c r="N726" s="130">
        <f t="shared" si="63"/>
        <v>2.7414891090800086E-3</v>
      </c>
    </row>
    <row r="727" spans="1:14" x14ac:dyDescent="0.2">
      <c r="A727" s="314">
        <v>2038</v>
      </c>
      <c r="B727" s="322"/>
      <c r="C727" s="321">
        <f>SUM(C382:C393)</f>
        <v>1966.2047836267868</v>
      </c>
      <c r="D727" s="321">
        <f>SUM(D382:D393)</f>
        <v>260.37895250036769</v>
      </c>
      <c r="E727" s="320">
        <f>SUM(E382:E393)</f>
        <v>305.29519223399529</v>
      </c>
      <c r="F727" s="320">
        <f>AVERAGE(F382:F393)</f>
        <v>404.37489922268099</v>
      </c>
      <c r="G727" s="319">
        <f>SUM(G382:G393)</f>
        <v>-3.3306690738754701E-16</v>
      </c>
      <c r="H727" s="318">
        <f>SUM(H382:H393)</f>
        <v>14.520033920606704</v>
      </c>
      <c r="I727" s="317">
        <f>SUM(I382:I393)</f>
        <v>66155713.790331408</v>
      </c>
      <c r="J727" s="316">
        <f>SUM(J382:J393)</f>
        <v>80060715.991128474</v>
      </c>
      <c r="K727" s="316">
        <f>SUM(K382:K393)</f>
        <v>80060715.991128474</v>
      </c>
      <c r="L727" s="315">
        <f t="shared" si="61"/>
        <v>1.165144420811437E-2</v>
      </c>
      <c r="M727" s="315">
        <f t="shared" si="62"/>
        <v>8.5289908657748548E-3</v>
      </c>
      <c r="N727" s="130">
        <f t="shared" si="63"/>
        <v>3.1224533423395151E-3</v>
      </c>
    </row>
    <row r="728" spans="1:14" x14ac:dyDescent="0.2">
      <c r="A728" s="314">
        <v>2039</v>
      </c>
      <c r="B728" s="322"/>
      <c r="C728" s="321">
        <f>SUM(C394:C405)</f>
        <v>1966.2047836267868</v>
      </c>
      <c r="D728" s="321">
        <f>SUM(D394:D405)</f>
        <v>260.37895250036769</v>
      </c>
      <c r="E728" s="320">
        <f>SUM(E394:E405)</f>
        <v>310.43813475896962</v>
      </c>
      <c r="F728" s="320">
        <f>AVERAGE(F394:F405)</f>
        <v>412.12510801166445</v>
      </c>
      <c r="G728" s="319">
        <f>SUM(G394:G405)</f>
        <v>7.7715611723760909E-16</v>
      </c>
      <c r="H728" s="318">
        <f>SUM(H394:H405)</f>
        <v>14.566421307433231</v>
      </c>
      <c r="I728" s="317">
        <f>SUM(I394:I405)</f>
        <v>66701102.4294011</v>
      </c>
      <c r="J728" s="316">
        <f>SUM(J394:J405)</f>
        <v>80978097.570747614</v>
      </c>
      <c r="K728" s="316">
        <f>SUM(K394:K405)</f>
        <v>80978097.570747614</v>
      </c>
      <c r="L728" s="315">
        <f t="shared" si="61"/>
        <v>1.1458573262332461E-2</v>
      </c>
      <c r="M728" s="315">
        <f t="shared" si="62"/>
        <v>8.2440141270065936E-3</v>
      </c>
      <c r="N728" s="130">
        <f t="shared" si="63"/>
        <v>3.2145591353258673E-3</v>
      </c>
    </row>
    <row r="729" spans="1:14" x14ac:dyDescent="0.2">
      <c r="A729" s="314">
        <v>2040</v>
      </c>
      <c r="B729" s="322"/>
      <c r="C729" s="321">
        <f>SUM(C406:C417)</f>
        <v>1966.2047836267868</v>
      </c>
      <c r="D729" s="321">
        <f>SUM(D406:D417)</f>
        <v>260.37895250036769</v>
      </c>
      <c r="E729" s="320">
        <f>SUM(E406:E417)</f>
        <v>316.07039069873451</v>
      </c>
      <c r="F729" s="320">
        <f>AVERAGE(F406:F417)</f>
        <v>420.01657175324294</v>
      </c>
      <c r="G729" s="319">
        <f>SUM(G406:G417)</f>
        <v>-4.44089209850064E-16</v>
      </c>
      <c r="H729" s="318">
        <f>SUM(H406:H417)</f>
        <v>14.620692732784274</v>
      </c>
      <c r="I729" s="317">
        <f>SUM(I406:I417)</f>
        <v>67233841.099524036</v>
      </c>
      <c r="J729" s="316">
        <f>SUM(J406:J417)</f>
        <v>81928817.514341727</v>
      </c>
      <c r="K729" s="316">
        <f>SUM(K406:K417)</f>
        <v>81928817.514341727</v>
      </c>
      <c r="L729" s="315">
        <f t="shared" si="61"/>
        <v>1.1740457878298471E-2</v>
      </c>
      <c r="M729" s="315">
        <f t="shared" si="62"/>
        <v>7.9869544987927199E-3</v>
      </c>
      <c r="N729" s="130">
        <f t="shared" si="63"/>
        <v>3.7535033795057515E-3</v>
      </c>
    </row>
    <row r="730" spans="1:14" x14ac:dyDescent="0.2">
      <c r="A730" s="314">
        <v>2041</v>
      </c>
      <c r="I730" s="312"/>
      <c r="L730" s="116"/>
    </row>
    <row r="731" spans="1:14" x14ac:dyDescent="0.2">
      <c r="A731" s="314">
        <v>2042</v>
      </c>
      <c r="I731" s="312"/>
      <c r="L731" s="116"/>
    </row>
    <row r="732" spans="1:14" x14ac:dyDescent="0.2">
      <c r="A732" s="314">
        <v>2043</v>
      </c>
      <c r="I732" s="312"/>
      <c r="L732" s="116"/>
    </row>
    <row r="733" spans="1:14" x14ac:dyDescent="0.2">
      <c r="A733" s="314">
        <v>2044</v>
      </c>
      <c r="I733" s="312"/>
      <c r="L733" s="116"/>
    </row>
    <row r="734" spans="1:14" x14ac:dyDescent="0.2">
      <c r="A734" s="314">
        <v>2045</v>
      </c>
      <c r="I734" s="312"/>
      <c r="L734" s="116"/>
    </row>
    <row r="735" spans="1:14" x14ac:dyDescent="0.2">
      <c r="A735" s="314">
        <v>2046</v>
      </c>
      <c r="I735" s="312"/>
      <c r="L735" s="116"/>
    </row>
    <row r="736" spans="1:14" x14ac:dyDescent="0.2">
      <c r="A736" s="314">
        <v>2047</v>
      </c>
      <c r="I736" s="312"/>
      <c r="L736" s="116"/>
    </row>
    <row r="737" spans="1:12" x14ac:dyDescent="0.2">
      <c r="A737" s="314">
        <v>2048</v>
      </c>
      <c r="I737" s="312"/>
      <c r="L737" s="116"/>
    </row>
    <row r="738" spans="1:12" x14ac:dyDescent="0.2">
      <c r="A738" s="314">
        <v>2049</v>
      </c>
    </row>
    <row r="739" spans="1:12" x14ac:dyDescent="0.2">
      <c r="A739" s="314">
        <v>2050</v>
      </c>
    </row>
    <row r="740" spans="1:12" x14ac:dyDescent="0.2">
      <c r="A740" s="314">
        <v>2051</v>
      </c>
    </row>
    <row r="741" spans="1:12" x14ac:dyDescent="0.2">
      <c r="A741" s="314">
        <v>2052</v>
      </c>
    </row>
    <row r="742" spans="1:12" x14ac:dyDescent="0.2">
      <c r="A742" s="314">
        <v>2053</v>
      </c>
    </row>
    <row r="743" spans="1:12" x14ac:dyDescent="0.2">
      <c r="A743" s="314">
        <v>2054</v>
      </c>
    </row>
    <row r="744" spans="1:12" x14ac:dyDescent="0.2">
      <c r="A744" s="314">
        <v>2055</v>
      </c>
    </row>
    <row r="745" spans="1:12" x14ac:dyDescent="0.2">
      <c r="A745" s="314">
        <v>2056</v>
      </c>
    </row>
    <row r="746" spans="1:12" x14ac:dyDescent="0.2">
      <c r="A746" s="314">
        <v>2057</v>
      </c>
    </row>
    <row r="747" spans="1:12" x14ac:dyDescent="0.2">
      <c r="A747" s="314">
        <v>2058</v>
      </c>
    </row>
    <row r="748" spans="1:12" x14ac:dyDescent="0.2">
      <c r="A748" s="314">
        <v>2059</v>
      </c>
    </row>
    <row r="749" spans="1:12" x14ac:dyDescent="0.2">
      <c r="A749" s="314">
        <v>2060</v>
      </c>
    </row>
    <row r="750" spans="1:12" x14ac:dyDescent="0.2">
      <c r="A750" s="314">
        <v>2061</v>
      </c>
    </row>
    <row r="751" spans="1:12" x14ac:dyDescent="0.2">
      <c r="A751" s="314">
        <v>2062</v>
      </c>
    </row>
    <row r="752" spans="1:12" x14ac:dyDescent="0.2">
      <c r="A752" s="314">
        <v>2063</v>
      </c>
    </row>
  </sheetData>
  <pageMargins left="0.75" right="0.75" top="1" bottom="1" header="0.5" footer="0.5"/>
  <pageSetup orientation="portrait" r:id="rId1"/>
  <headerFooter alignWithMargins="0"/>
  <picture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00B050"/>
  </sheetPr>
  <dimension ref="A1:N863"/>
  <sheetViews>
    <sheetView workbookViewId="0">
      <pane xSplit="2" ySplit="1" topLeftCell="C2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ColWidth="9.140625" defaultRowHeight="12.75" x14ac:dyDescent="0.2"/>
  <cols>
    <col min="1" max="1" width="11.42578125" style="375" bestFit="1" customWidth="1"/>
    <col min="2" max="2" width="9.42578125" style="375" bestFit="1" customWidth="1"/>
    <col min="3" max="3" width="11.7109375" style="374" customWidth="1"/>
    <col min="4" max="4" width="9.7109375" style="374" customWidth="1"/>
    <col min="5" max="6" width="12.5703125" style="373" bestFit="1" customWidth="1"/>
    <col min="7" max="8" width="12.5703125" style="372" bestFit="1" customWidth="1"/>
    <col min="9" max="9" width="9.140625" style="372"/>
    <col min="10" max="10" width="15" style="372" customWidth="1"/>
    <col min="11" max="12" width="9.140625" style="372"/>
    <col min="13" max="14" width="12.5703125" style="372" bestFit="1" customWidth="1"/>
    <col min="15" max="15" width="11.5703125" style="372" bestFit="1" customWidth="1"/>
    <col min="16" max="16384" width="9.140625" style="372"/>
  </cols>
  <sheetData>
    <row r="1" spans="1:14" ht="25.5" x14ac:dyDescent="0.2">
      <c r="A1" s="397" t="s">
        <v>306</v>
      </c>
      <c r="B1" s="397" t="s">
        <v>361</v>
      </c>
      <c r="C1" s="374" t="s">
        <v>360</v>
      </c>
      <c r="D1" s="374" t="s">
        <v>359</v>
      </c>
      <c r="E1" s="397" t="s">
        <v>358</v>
      </c>
      <c r="F1" s="373" t="s">
        <v>357</v>
      </c>
      <c r="N1" s="35" t="s">
        <v>356</v>
      </c>
    </row>
    <row r="2" spans="1:14" x14ac:dyDescent="0.2">
      <c r="A2" s="375">
        <v>1994</v>
      </c>
      <c r="B2" s="394">
        <v>1</v>
      </c>
      <c r="C2" s="374">
        <v>2273</v>
      </c>
      <c r="D2" s="374">
        <v>36088.863999999994</v>
      </c>
      <c r="E2" s="374">
        <f t="shared" ref="E2:E33" si="0">(D2/C2)*1000</f>
        <v>15877.194896612404</v>
      </c>
    </row>
    <row r="3" spans="1:14" x14ac:dyDescent="0.2">
      <c r="A3" s="375">
        <v>1994</v>
      </c>
      <c r="B3" s="394">
        <v>2</v>
      </c>
      <c r="C3" s="374">
        <v>2282</v>
      </c>
      <c r="D3" s="374">
        <v>29751.657999999999</v>
      </c>
      <c r="E3" s="374">
        <f t="shared" si="0"/>
        <v>13037.536371603856</v>
      </c>
    </row>
    <row r="4" spans="1:14" x14ac:dyDescent="0.2">
      <c r="A4" s="375">
        <v>1994</v>
      </c>
      <c r="B4" s="394">
        <v>3</v>
      </c>
      <c r="C4" s="374">
        <v>2294</v>
      </c>
      <c r="D4" s="374">
        <v>28836.798999999999</v>
      </c>
      <c r="E4" s="374">
        <f t="shared" si="0"/>
        <v>12570.531386224933</v>
      </c>
    </row>
    <row r="5" spans="1:14" x14ac:dyDescent="0.2">
      <c r="A5" s="375">
        <v>1994</v>
      </c>
      <c r="B5" s="394">
        <v>4</v>
      </c>
      <c r="C5" s="374">
        <v>2304</v>
      </c>
      <c r="D5" s="374">
        <v>27656.024000000001</v>
      </c>
      <c r="E5" s="374">
        <f t="shared" si="0"/>
        <v>12003.482638888891</v>
      </c>
    </row>
    <row r="6" spans="1:14" x14ac:dyDescent="0.2">
      <c r="A6" s="375">
        <v>1994</v>
      </c>
      <c r="B6" s="394">
        <v>5</v>
      </c>
      <c r="C6" s="374">
        <v>2302</v>
      </c>
      <c r="D6" s="374">
        <v>29491.737999999998</v>
      </c>
      <c r="E6" s="374">
        <f t="shared" si="0"/>
        <v>12811.354474370113</v>
      </c>
      <c r="I6" s="396" t="s">
        <v>355</v>
      </c>
    </row>
    <row r="7" spans="1:14" x14ac:dyDescent="0.2">
      <c r="A7" s="375">
        <v>1994</v>
      </c>
      <c r="B7" s="394">
        <v>6</v>
      </c>
      <c r="C7" s="374">
        <v>2304</v>
      </c>
      <c r="D7" s="374">
        <v>28883.759000000005</v>
      </c>
      <c r="E7" s="374">
        <f t="shared" si="0"/>
        <v>12536.353732638892</v>
      </c>
      <c r="I7" s="396" t="s">
        <v>354</v>
      </c>
    </row>
    <row r="8" spans="1:14" x14ac:dyDescent="0.2">
      <c r="A8" s="375">
        <v>1994</v>
      </c>
      <c r="B8" s="394">
        <v>7</v>
      </c>
      <c r="C8" s="374">
        <v>2306</v>
      </c>
      <c r="D8" s="374">
        <v>28945.391000000003</v>
      </c>
      <c r="E8" s="374">
        <f t="shared" si="0"/>
        <v>12552.20771899393</v>
      </c>
    </row>
    <row r="9" spans="1:14" x14ac:dyDescent="0.2">
      <c r="A9" s="375">
        <v>1994</v>
      </c>
      <c r="B9" s="394">
        <v>8</v>
      </c>
      <c r="C9" s="374">
        <v>2310</v>
      </c>
      <c r="D9" s="374">
        <v>29263.058999999997</v>
      </c>
      <c r="E9" s="374">
        <f t="shared" si="0"/>
        <v>12667.99090909091</v>
      </c>
      <c r="I9" s="396" t="s">
        <v>353</v>
      </c>
    </row>
    <row r="10" spans="1:14" x14ac:dyDescent="0.2">
      <c r="A10" s="375">
        <v>1994</v>
      </c>
      <c r="B10" s="394">
        <v>9</v>
      </c>
      <c r="C10" s="374">
        <v>2315</v>
      </c>
      <c r="D10" s="374">
        <v>29399.783000000003</v>
      </c>
      <c r="E10" s="374">
        <f t="shared" si="0"/>
        <v>12699.690280777539</v>
      </c>
    </row>
    <row r="11" spans="1:14" x14ac:dyDescent="0.2">
      <c r="A11" s="375">
        <v>1994</v>
      </c>
      <c r="B11" s="394">
        <v>10</v>
      </c>
      <c r="C11" s="374">
        <v>2007</v>
      </c>
      <c r="D11" s="374">
        <v>28283.490999999998</v>
      </c>
      <c r="E11" s="374">
        <f t="shared" si="0"/>
        <v>14092.422022919778</v>
      </c>
    </row>
    <row r="12" spans="1:14" x14ac:dyDescent="0.2">
      <c r="A12" s="375">
        <v>1994</v>
      </c>
      <c r="B12" s="394">
        <v>11</v>
      </c>
      <c r="C12" s="374">
        <v>2023</v>
      </c>
      <c r="D12" s="374">
        <v>26245.200000000001</v>
      </c>
      <c r="E12" s="374">
        <f t="shared" si="0"/>
        <v>12973.405832921404</v>
      </c>
    </row>
    <row r="13" spans="1:14" x14ac:dyDescent="0.2">
      <c r="A13" s="375">
        <v>1994</v>
      </c>
      <c r="B13" s="394">
        <v>12</v>
      </c>
      <c r="C13" s="374">
        <v>2023</v>
      </c>
      <c r="D13" s="374">
        <v>29165.186000000002</v>
      </c>
      <c r="E13" s="374">
        <f t="shared" si="0"/>
        <v>14416.799802273852</v>
      </c>
      <c r="F13" s="374">
        <f t="shared" ref="F13:F76" si="1">AVERAGE(E2:E13)</f>
        <v>13186.58083894304</v>
      </c>
      <c r="H13" s="379">
        <f t="shared" ref="H13:H76" si="2">AVERAGE(E2:E13)</f>
        <v>13186.58083894304</v>
      </c>
    </row>
    <row r="14" spans="1:14" x14ac:dyDescent="0.2">
      <c r="A14" s="375">
        <v>1995</v>
      </c>
      <c r="B14" s="394">
        <v>1</v>
      </c>
      <c r="C14" s="374">
        <v>2029</v>
      </c>
      <c r="D14" s="374">
        <v>29002.569</v>
      </c>
      <c r="E14" s="374">
        <f t="shared" si="0"/>
        <v>14294.021192705766</v>
      </c>
      <c r="F14" s="374">
        <f t="shared" si="1"/>
        <v>13054.649696950821</v>
      </c>
      <c r="H14" s="379">
        <f t="shared" si="2"/>
        <v>13054.649696950821</v>
      </c>
    </row>
    <row r="15" spans="1:14" x14ac:dyDescent="0.2">
      <c r="A15" s="375">
        <v>1995</v>
      </c>
      <c r="B15" s="394">
        <v>2</v>
      </c>
      <c r="C15" s="374">
        <v>2034</v>
      </c>
      <c r="D15" s="374">
        <v>29629.196</v>
      </c>
      <c r="E15" s="374">
        <f t="shared" si="0"/>
        <v>14566.959685349066</v>
      </c>
      <c r="F15" s="374">
        <f t="shared" si="1"/>
        <v>13182.101639762923</v>
      </c>
      <c r="H15" s="379">
        <f t="shared" si="2"/>
        <v>13182.101639762923</v>
      </c>
    </row>
    <row r="16" spans="1:14" x14ac:dyDescent="0.2">
      <c r="A16" s="375">
        <v>1995</v>
      </c>
      <c r="B16" s="394">
        <v>3</v>
      </c>
      <c r="C16" s="374">
        <v>2054</v>
      </c>
      <c r="D16" s="374">
        <v>29683.032999999996</v>
      </c>
      <c r="E16" s="374">
        <f t="shared" si="0"/>
        <v>14451.3305744888</v>
      </c>
      <c r="F16" s="374">
        <f t="shared" si="1"/>
        <v>13338.834905451577</v>
      </c>
      <c r="H16" s="379">
        <f t="shared" si="2"/>
        <v>13338.834905451577</v>
      </c>
    </row>
    <row r="17" spans="1:8" x14ac:dyDescent="0.2">
      <c r="A17" s="375">
        <v>1995</v>
      </c>
      <c r="B17" s="394">
        <v>4</v>
      </c>
      <c r="C17" s="374">
        <v>2073</v>
      </c>
      <c r="D17" s="374">
        <v>30427.9</v>
      </c>
      <c r="E17" s="374">
        <f t="shared" si="0"/>
        <v>14678.195851423059</v>
      </c>
      <c r="F17" s="374">
        <f t="shared" si="1"/>
        <v>13561.727673162757</v>
      </c>
      <c r="H17" s="379">
        <f t="shared" si="2"/>
        <v>13561.727673162757</v>
      </c>
    </row>
    <row r="18" spans="1:8" x14ac:dyDescent="0.2">
      <c r="A18" s="375">
        <v>1995</v>
      </c>
      <c r="B18" s="394">
        <v>5</v>
      </c>
      <c r="C18" s="374">
        <v>2406</v>
      </c>
      <c r="D18" s="374">
        <v>29253.478999999999</v>
      </c>
      <c r="E18" s="374">
        <f t="shared" si="0"/>
        <v>12158.553200332502</v>
      </c>
      <c r="F18" s="374">
        <f t="shared" si="1"/>
        <v>13507.327566992957</v>
      </c>
      <c r="H18" s="379">
        <f t="shared" si="2"/>
        <v>13507.327566992957</v>
      </c>
    </row>
    <row r="19" spans="1:8" x14ac:dyDescent="0.2">
      <c r="A19" s="375">
        <v>1995</v>
      </c>
      <c r="B19" s="394">
        <v>6</v>
      </c>
      <c r="C19" s="374">
        <v>2403</v>
      </c>
      <c r="D19" s="374">
        <v>29663.860999999997</v>
      </c>
      <c r="E19" s="374">
        <f t="shared" si="0"/>
        <v>12344.511444028298</v>
      </c>
      <c r="F19" s="374">
        <f t="shared" si="1"/>
        <v>13491.340709608741</v>
      </c>
      <c r="H19" s="379">
        <f t="shared" si="2"/>
        <v>13491.340709608741</v>
      </c>
    </row>
    <row r="20" spans="1:8" x14ac:dyDescent="0.2">
      <c r="A20" s="375">
        <v>1995</v>
      </c>
      <c r="B20" s="394">
        <v>7</v>
      </c>
      <c r="C20" s="374">
        <v>2090</v>
      </c>
      <c r="D20" s="374">
        <v>29910.100999999999</v>
      </c>
      <c r="E20" s="374">
        <f t="shared" si="0"/>
        <v>14311.053110047846</v>
      </c>
      <c r="F20" s="374">
        <f t="shared" si="1"/>
        <v>13637.911158863235</v>
      </c>
      <c r="H20" s="379">
        <f t="shared" si="2"/>
        <v>13637.911158863235</v>
      </c>
    </row>
    <row r="21" spans="1:8" x14ac:dyDescent="0.2">
      <c r="A21" s="375">
        <v>1995</v>
      </c>
      <c r="B21" s="394">
        <v>8</v>
      </c>
      <c r="C21" s="374">
        <v>2092</v>
      </c>
      <c r="D21" s="374">
        <v>29916.923999999999</v>
      </c>
      <c r="E21" s="374">
        <f t="shared" si="0"/>
        <v>14300.632887189293</v>
      </c>
      <c r="F21" s="374">
        <f t="shared" si="1"/>
        <v>13773.964657038103</v>
      </c>
      <c r="H21" s="379">
        <f t="shared" si="2"/>
        <v>13773.964657038103</v>
      </c>
    </row>
    <row r="22" spans="1:8" x14ac:dyDescent="0.2">
      <c r="A22" s="375">
        <v>1995</v>
      </c>
      <c r="B22" s="394">
        <v>9</v>
      </c>
      <c r="C22" s="374">
        <v>2102</v>
      </c>
      <c r="D22" s="374">
        <v>29985.143000000004</v>
      </c>
      <c r="E22" s="374">
        <f t="shared" si="0"/>
        <v>14265.053758325406</v>
      </c>
      <c r="F22" s="374">
        <f t="shared" si="1"/>
        <v>13904.411613500424</v>
      </c>
      <c r="H22" s="379">
        <f t="shared" si="2"/>
        <v>13904.411613500424</v>
      </c>
    </row>
    <row r="23" spans="1:8" x14ac:dyDescent="0.2">
      <c r="A23" s="375">
        <v>1995</v>
      </c>
      <c r="B23" s="394">
        <v>10</v>
      </c>
      <c r="C23" s="374">
        <v>2100</v>
      </c>
      <c r="D23" s="374">
        <v>30090.170999999998</v>
      </c>
      <c r="E23" s="374">
        <f t="shared" si="0"/>
        <v>14328.652857142857</v>
      </c>
      <c r="F23" s="374">
        <f t="shared" si="1"/>
        <v>13924.097516352345</v>
      </c>
      <c r="H23" s="379">
        <f t="shared" si="2"/>
        <v>13924.097516352345</v>
      </c>
    </row>
    <row r="24" spans="1:8" x14ac:dyDescent="0.2">
      <c r="A24" s="375">
        <v>1995</v>
      </c>
      <c r="B24" s="394">
        <v>11</v>
      </c>
      <c r="C24" s="374">
        <v>2096</v>
      </c>
      <c r="D24" s="374">
        <v>30113.394</v>
      </c>
      <c r="E24" s="374">
        <f t="shared" si="0"/>
        <v>14367.077290076337</v>
      </c>
      <c r="F24" s="374">
        <f t="shared" si="1"/>
        <v>14040.236804448587</v>
      </c>
      <c r="H24" s="379">
        <f t="shared" si="2"/>
        <v>14040.236804448587</v>
      </c>
    </row>
    <row r="25" spans="1:8" x14ac:dyDescent="0.2">
      <c r="A25" s="375">
        <v>1995</v>
      </c>
      <c r="B25" s="394">
        <v>12</v>
      </c>
      <c r="C25" s="374">
        <v>2099</v>
      </c>
      <c r="D25" s="374">
        <v>30192.662</v>
      </c>
      <c r="E25" s="374">
        <f t="shared" si="0"/>
        <v>14384.307765602667</v>
      </c>
      <c r="F25" s="374">
        <f t="shared" si="1"/>
        <v>14037.52913472599</v>
      </c>
      <c r="H25" s="379">
        <f t="shared" si="2"/>
        <v>14037.52913472599</v>
      </c>
    </row>
    <row r="26" spans="1:8" x14ac:dyDescent="0.2">
      <c r="A26" s="375">
        <v>1996</v>
      </c>
      <c r="B26" s="394">
        <v>1</v>
      </c>
      <c r="C26" s="374">
        <v>2124</v>
      </c>
      <c r="D26" s="374">
        <v>30159.235000000001</v>
      </c>
      <c r="E26" s="374">
        <f t="shared" si="0"/>
        <v>14199.2631826742</v>
      </c>
      <c r="F26" s="374">
        <f t="shared" si="1"/>
        <v>14029.632633890025</v>
      </c>
      <c r="H26" s="379">
        <f t="shared" si="2"/>
        <v>14029.632633890025</v>
      </c>
    </row>
    <row r="27" spans="1:8" x14ac:dyDescent="0.2">
      <c r="A27" s="375">
        <v>1996</v>
      </c>
      <c r="B27" s="394">
        <v>2</v>
      </c>
      <c r="C27" s="374">
        <v>2154</v>
      </c>
      <c r="D27" s="374">
        <v>30896.005000000001</v>
      </c>
      <c r="E27" s="374">
        <f t="shared" si="0"/>
        <v>14343.54921077066</v>
      </c>
      <c r="F27" s="374">
        <f t="shared" si="1"/>
        <v>14011.015094341828</v>
      </c>
      <c r="H27" s="379">
        <f t="shared" si="2"/>
        <v>14011.015094341828</v>
      </c>
    </row>
    <row r="28" spans="1:8" x14ac:dyDescent="0.2">
      <c r="A28" s="375">
        <v>1996</v>
      </c>
      <c r="B28" s="394">
        <v>3</v>
      </c>
      <c r="C28" s="374">
        <v>2155</v>
      </c>
      <c r="D28" s="374">
        <v>31012.449000000001</v>
      </c>
      <c r="E28" s="374">
        <f t="shared" si="0"/>
        <v>14390.927610208817</v>
      </c>
      <c r="F28" s="374">
        <f t="shared" si="1"/>
        <v>14005.981513985163</v>
      </c>
      <c r="H28" s="379">
        <f t="shared" si="2"/>
        <v>14005.981513985163</v>
      </c>
    </row>
    <row r="29" spans="1:8" x14ac:dyDescent="0.2">
      <c r="A29" s="375">
        <v>1996</v>
      </c>
      <c r="B29" s="394">
        <v>4</v>
      </c>
      <c r="C29" s="374">
        <v>2146</v>
      </c>
      <c r="D29" s="374">
        <v>30677.46</v>
      </c>
      <c r="E29" s="374">
        <f t="shared" si="0"/>
        <v>14295.181733457595</v>
      </c>
      <c r="F29" s="374">
        <f t="shared" si="1"/>
        <v>13974.063670821373</v>
      </c>
      <c r="H29" s="379">
        <f t="shared" si="2"/>
        <v>13974.063670821373</v>
      </c>
    </row>
    <row r="30" spans="1:8" x14ac:dyDescent="0.2">
      <c r="A30" s="375">
        <v>1996</v>
      </c>
      <c r="B30" s="394">
        <v>5</v>
      </c>
      <c r="C30" s="374">
        <v>2155</v>
      </c>
      <c r="D30" s="374">
        <v>30286.959999999999</v>
      </c>
      <c r="E30" s="374">
        <f t="shared" si="0"/>
        <v>14054.273781902551</v>
      </c>
      <c r="F30" s="374">
        <f t="shared" si="1"/>
        <v>14132.040385952212</v>
      </c>
      <c r="H30" s="379">
        <f t="shared" si="2"/>
        <v>14132.040385952212</v>
      </c>
    </row>
    <row r="31" spans="1:8" x14ac:dyDescent="0.2">
      <c r="A31" s="375">
        <v>1996</v>
      </c>
      <c r="B31" s="394">
        <v>6</v>
      </c>
      <c r="C31" s="374">
        <v>2154</v>
      </c>
      <c r="D31" s="374">
        <v>30757.646000000001</v>
      </c>
      <c r="E31" s="374">
        <f t="shared" si="0"/>
        <v>14279.315691736305</v>
      </c>
      <c r="F31" s="374">
        <f t="shared" si="1"/>
        <v>14293.274073261213</v>
      </c>
      <c r="H31" s="379">
        <f t="shared" si="2"/>
        <v>14293.274073261213</v>
      </c>
    </row>
    <row r="32" spans="1:8" x14ac:dyDescent="0.2">
      <c r="A32" s="375">
        <v>1996</v>
      </c>
      <c r="B32" s="394">
        <v>7</v>
      </c>
      <c r="C32" s="374">
        <v>2160</v>
      </c>
      <c r="D32" s="374">
        <v>30472.95</v>
      </c>
      <c r="E32" s="374">
        <f t="shared" si="0"/>
        <v>14107.847222222223</v>
      </c>
      <c r="F32" s="374">
        <f t="shared" si="1"/>
        <v>14276.340249275743</v>
      </c>
      <c r="H32" s="379">
        <f t="shared" si="2"/>
        <v>14276.340249275743</v>
      </c>
    </row>
    <row r="33" spans="1:8" x14ac:dyDescent="0.2">
      <c r="A33" s="375">
        <v>1996</v>
      </c>
      <c r="B33" s="394">
        <v>8</v>
      </c>
      <c r="C33" s="374">
        <v>2165</v>
      </c>
      <c r="D33" s="374">
        <v>30622.304</v>
      </c>
      <c r="E33" s="374">
        <f t="shared" si="0"/>
        <v>14144.251270207853</v>
      </c>
      <c r="F33" s="374">
        <f t="shared" si="1"/>
        <v>14263.308447860623</v>
      </c>
      <c r="H33" s="379">
        <f t="shared" si="2"/>
        <v>14263.308447860623</v>
      </c>
    </row>
    <row r="34" spans="1:8" x14ac:dyDescent="0.2">
      <c r="A34" s="375">
        <v>1996</v>
      </c>
      <c r="B34" s="394">
        <v>9</v>
      </c>
      <c r="C34" s="374">
        <v>2173</v>
      </c>
      <c r="D34" s="374">
        <v>30966.811000000002</v>
      </c>
      <c r="E34" s="374">
        <f t="shared" ref="E34:E64" si="3">(D34/C34)*1000</f>
        <v>14250.718361711921</v>
      </c>
      <c r="F34" s="374">
        <f t="shared" si="1"/>
        <v>14262.113831476165</v>
      </c>
      <c r="H34" s="379">
        <f t="shared" si="2"/>
        <v>14262.113831476165</v>
      </c>
    </row>
    <row r="35" spans="1:8" x14ac:dyDescent="0.2">
      <c r="A35" s="375">
        <v>1996</v>
      </c>
      <c r="B35" s="394">
        <v>10</v>
      </c>
      <c r="C35" s="374">
        <v>2175</v>
      </c>
      <c r="D35" s="374">
        <v>30705.224999999999</v>
      </c>
      <c r="E35" s="374">
        <f t="shared" si="3"/>
        <v>14117.344827586207</v>
      </c>
      <c r="F35" s="374">
        <f t="shared" si="1"/>
        <v>14244.504829013111</v>
      </c>
      <c r="H35" s="379">
        <f t="shared" si="2"/>
        <v>14244.504829013111</v>
      </c>
    </row>
    <row r="36" spans="1:8" x14ac:dyDescent="0.2">
      <c r="A36" s="375">
        <v>1996</v>
      </c>
      <c r="B36" s="394">
        <v>11</v>
      </c>
      <c r="C36" s="374">
        <v>2180</v>
      </c>
      <c r="D36" s="374">
        <v>31124.955000000002</v>
      </c>
      <c r="E36" s="374">
        <f t="shared" si="3"/>
        <v>14277.502293577982</v>
      </c>
      <c r="F36" s="374">
        <f t="shared" si="1"/>
        <v>14237.040245971579</v>
      </c>
      <c r="H36" s="379">
        <f t="shared" si="2"/>
        <v>14237.040245971579</v>
      </c>
    </row>
    <row r="37" spans="1:8" x14ac:dyDescent="0.2">
      <c r="A37" s="375">
        <v>1996</v>
      </c>
      <c r="B37" s="394">
        <v>12</v>
      </c>
      <c r="C37" s="374">
        <v>2179</v>
      </c>
      <c r="D37" s="374">
        <v>30415.86</v>
      </c>
      <c r="E37" s="374">
        <f t="shared" si="3"/>
        <v>13958.632400183571</v>
      </c>
      <c r="F37" s="374">
        <f t="shared" si="1"/>
        <v>14201.567298853321</v>
      </c>
      <c r="H37" s="379">
        <f t="shared" si="2"/>
        <v>14201.567298853321</v>
      </c>
    </row>
    <row r="38" spans="1:8" x14ac:dyDescent="0.2">
      <c r="A38" s="375">
        <v>1997</v>
      </c>
      <c r="B38" s="394">
        <v>1</v>
      </c>
      <c r="C38" s="374">
        <v>2187</v>
      </c>
      <c r="D38" s="374">
        <v>32193.671999999999</v>
      </c>
      <c r="E38" s="374">
        <f t="shared" si="3"/>
        <v>14720.471879286693</v>
      </c>
      <c r="F38" s="374">
        <f t="shared" si="1"/>
        <v>14245.001356904364</v>
      </c>
      <c r="H38" s="379">
        <f t="shared" si="2"/>
        <v>14245.001356904364</v>
      </c>
    </row>
    <row r="39" spans="1:8" x14ac:dyDescent="0.2">
      <c r="A39" s="375">
        <v>1997</v>
      </c>
      <c r="B39" s="394">
        <v>2</v>
      </c>
      <c r="C39" s="374">
        <v>2192</v>
      </c>
      <c r="D39" s="374">
        <v>31299.674999999999</v>
      </c>
      <c r="E39" s="374">
        <f t="shared" si="3"/>
        <v>14279.048813868612</v>
      </c>
      <c r="F39" s="374">
        <f t="shared" si="1"/>
        <v>14239.626323829192</v>
      </c>
      <c r="H39" s="379">
        <f t="shared" si="2"/>
        <v>14239.626323829192</v>
      </c>
    </row>
    <row r="40" spans="1:8" x14ac:dyDescent="0.2">
      <c r="A40" s="375">
        <v>1997</v>
      </c>
      <c r="B40" s="394">
        <v>3</v>
      </c>
      <c r="C40" s="374">
        <v>2175</v>
      </c>
      <c r="D40" s="374">
        <v>31651.594999999998</v>
      </c>
      <c r="E40" s="374">
        <f t="shared" si="3"/>
        <v>14552.457471264366</v>
      </c>
      <c r="F40" s="374">
        <f t="shared" si="1"/>
        <v>14253.087145583821</v>
      </c>
      <c r="H40" s="379">
        <f t="shared" si="2"/>
        <v>14253.087145583821</v>
      </c>
    </row>
    <row r="41" spans="1:8" x14ac:dyDescent="0.2">
      <c r="A41" s="375">
        <v>1997</v>
      </c>
      <c r="B41" s="394">
        <v>4</v>
      </c>
      <c r="C41" s="374">
        <v>2175</v>
      </c>
      <c r="D41" s="374">
        <v>31676.967000000001</v>
      </c>
      <c r="E41" s="374">
        <f t="shared" si="3"/>
        <v>14564.12275862069</v>
      </c>
      <c r="F41" s="374">
        <f t="shared" si="1"/>
        <v>14275.498897680749</v>
      </c>
      <c r="H41" s="379">
        <f t="shared" si="2"/>
        <v>14275.498897680749</v>
      </c>
    </row>
    <row r="42" spans="1:8" x14ac:dyDescent="0.2">
      <c r="A42" s="375">
        <v>1997</v>
      </c>
      <c r="B42" s="394">
        <v>5</v>
      </c>
      <c r="C42" s="374">
        <v>2189</v>
      </c>
      <c r="D42" s="374">
        <v>31855.326000000001</v>
      </c>
      <c r="E42" s="374">
        <f t="shared" si="3"/>
        <v>14552.455915943354</v>
      </c>
      <c r="F42" s="374">
        <f t="shared" si="1"/>
        <v>14317.01407551748</v>
      </c>
      <c r="H42" s="379">
        <f t="shared" si="2"/>
        <v>14317.01407551748</v>
      </c>
    </row>
    <row r="43" spans="1:8" x14ac:dyDescent="0.2">
      <c r="A43" s="375">
        <v>1997</v>
      </c>
      <c r="B43" s="394">
        <v>6</v>
      </c>
      <c r="C43" s="374">
        <v>2196</v>
      </c>
      <c r="D43" s="374">
        <v>31715.656000000003</v>
      </c>
      <c r="E43" s="374">
        <f t="shared" si="3"/>
        <v>14442.466302367944</v>
      </c>
      <c r="F43" s="374">
        <f t="shared" si="1"/>
        <v>14330.609959736785</v>
      </c>
      <c r="H43" s="379">
        <f t="shared" si="2"/>
        <v>14330.609959736785</v>
      </c>
    </row>
    <row r="44" spans="1:8" x14ac:dyDescent="0.2">
      <c r="A44" s="375">
        <v>1997</v>
      </c>
      <c r="B44" s="394">
        <v>7</v>
      </c>
      <c r="C44" s="374">
        <v>2205</v>
      </c>
      <c r="D44" s="374">
        <v>30992.177000000003</v>
      </c>
      <c r="E44" s="374">
        <f t="shared" si="3"/>
        <v>14055.409070294787</v>
      </c>
      <c r="F44" s="374">
        <f t="shared" si="1"/>
        <v>14326.240113742831</v>
      </c>
      <c r="H44" s="379">
        <f t="shared" si="2"/>
        <v>14326.240113742831</v>
      </c>
    </row>
    <row r="45" spans="1:8" x14ac:dyDescent="0.2">
      <c r="A45" s="375">
        <v>1997</v>
      </c>
      <c r="B45" s="394">
        <v>8</v>
      </c>
      <c r="C45" s="374">
        <v>2215</v>
      </c>
      <c r="D45" s="374">
        <v>32042.235999999997</v>
      </c>
      <c r="E45" s="374">
        <f t="shared" si="3"/>
        <v>14466.020767494354</v>
      </c>
      <c r="F45" s="374">
        <f t="shared" si="1"/>
        <v>14353.054238516706</v>
      </c>
      <c r="H45" s="379">
        <f t="shared" si="2"/>
        <v>14353.054238516706</v>
      </c>
    </row>
    <row r="46" spans="1:8" x14ac:dyDescent="0.2">
      <c r="A46" s="375">
        <v>1997</v>
      </c>
      <c r="B46" s="394">
        <v>9</v>
      </c>
      <c r="C46" s="374">
        <v>2220</v>
      </c>
      <c r="D46" s="374">
        <v>32055.609</v>
      </c>
      <c r="E46" s="374">
        <f t="shared" si="3"/>
        <v>14439.463513513514</v>
      </c>
      <c r="F46" s="374">
        <f t="shared" si="1"/>
        <v>14368.783001166839</v>
      </c>
      <c r="H46" s="379">
        <f t="shared" si="2"/>
        <v>14368.783001166839</v>
      </c>
    </row>
    <row r="47" spans="1:8" x14ac:dyDescent="0.2">
      <c r="A47" s="375">
        <v>1997</v>
      </c>
      <c r="B47" s="394">
        <v>10</v>
      </c>
      <c r="C47" s="374">
        <v>2246</v>
      </c>
      <c r="D47" s="374">
        <v>31799.396000000001</v>
      </c>
      <c r="E47" s="374">
        <f t="shared" si="3"/>
        <v>14158.235084594835</v>
      </c>
      <c r="F47" s="374">
        <f t="shared" si="1"/>
        <v>14372.190522584226</v>
      </c>
      <c r="H47" s="379">
        <f t="shared" si="2"/>
        <v>14372.190522584226</v>
      </c>
    </row>
    <row r="48" spans="1:8" x14ac:dyDescent="0.2">
      <c r="A48" s="375">
        <v>1997</v>
      </c>
      <c r="B48" s="394">
        <v>11</v>
      </c>
      <c r="C48" s="374">
        <v>2247</v>
      </c>
      <c r="D48" s="374">
        <v>32612.090999999997</v>
      </c>
      <c r="E48" s="374">
        <f t="shared" si="3"/>
        <v>14513.614152202936</v>
      </c>
      <c r="F48" s="374">
        <f t="shared" si="1"/>
        <v>14391.866510802973</v>
      </c>
      <c r="H48" s="379">
        <f t="shared" si="2"/>
        <v>14391.866510802973</v>
      </c>
    </row>
    <row r="49" spans="1:8" x14ac:dyDescent="0.2">
      <c r="A49" s="375">
        <v>1997</v>
      </c>
      <c r="B49" s="394">
        <v>12</v>
      </c>
      <c r="C49" s="374">
        <v>2250</v>
      </c>
      <c r="D49" s="374">
        <v>32660.502999999997</v>
      </c>
      <c r="E49" s="374">
        <f t="shared" si="3"/>
        <v>14515.779111111109</v>
      </c>
      <c r="F49" s="374">
        <f t="shared" si="1"/>
        <v>14438.295403380265</v>
      </c>
      <c r="H49" s="379">
        <f t="shared" si="2"/>
        <v>14438.295403380265</v>
      </c>
    </row>
    <row r="50" spans="1:8" x14ac:dyDescent="0.2">
      <c r="A50" s="375">
        <v>1998</v>
      </c>
      <c r="B50" s="394">
        <v>1</v>
      </c>
      <c r="C50" s="374">
        <v>2252</v>
      </c>
      <c r="D50" s="374">
        <v>32445.768</v>
      </c>
      <c r="E50" s="374">
        <f t="shared" si="3"/>
        <v>14407.534635879218</v>
      </c>
      <c r="F50" s="374">
        <f t="shared" si="1"/>
        <v>14412.217299762975</v>
      </c>
      <c r="H50" s="379">
        <f t="shared" si="2"/>
        <v>14412.217299762975</v>
      </c>
    </row>
    <row r="51" spans="1:8" x14ac:dyDescent="0.2">
      <c r="A51" s="375">
        <v>1998</v>
      </c>
      <c r="B51" s="394">
        <v>2</v>
      </c>
      <c r="C51" s="374">
        <v>2253</v>
      </c>
      <c r="D51" s="374">
        <v>32549.107</v>
      </c>
      <c r="E51" s="374">
        <f t="shared" si="3"/>
        <v>14447.007101642255</v>
      </c>
      <c r="F51" s="374">
        <f t="shared" si="1"/>
        <v>14426.213823744112</v>
      </c>
      <c r="H51" s="379">
        <f t="shared" si="2"/>
        <v>14426.213823744112</v>
      </c>
    </row>
    <row r="52" spans="1:8" x14ac:dyDescent="0.2">
      <c r="A52" s="375">
        <v>1998</v>
      </c>
      <c r="B52" s="394">
        <v>3</v>
      </c>
      <c r="C52" s="374">
        <v>2255</v>
      </c>
      <c r="D52" s="374">
        <v>32001.321</v>
      </c>
      <c r="E52" s="374">
        <f t="shared" si="3"/>
        <v>14191.273170731707</v>
      </c>
      <c r="F52" s="374">
        <f t="shared" si="1"/>
        <v>14396.115132033061</v>
      </c>
      <c r="H52" s="379">
        <f t="shared" si="2"/>
        <v>14396.115132033061</v>
      </c>
    </row>
    <row r="53" spans="1:8" x14ac:dyDescent="0.2">
      <c r="A53" s="375">
        <v>1998</v>
      </c>
      <c r="B53" s="394">
        <v>4</v>
      </c>
      <c r="C53" s="374">
        <v>2267</v>
      </c>
      <c r="D53" s="374">
        <v>32560.549000000003</v>
      </c>
      <c r="E53" s="374">
        <f t="shared" si="3"/>
        <v>14362.835906484343</v>
      </c>
      <c r="F53" s="374">
        <f t="shared" si="1"/>
        <v>14379.341227688363</v>
      </c>
      <c r="H53" s="379">
        <f t="shared" si="2"/>
        <v>14379.341227688363</v>
      </c>
    </row>
    <row r="54" spans="1:8" x14ac:dyDescent="0.2">
      <c r="A54" s="375">
        <v>1998</v>
      </c>
      <c r="B54" s="394">
        <v>5</v>
      </c>
      <c r="C54" s="374">
        <v>2276</v>
      </c>
      <c r="D54" s="374">
        <v>32646.156999999999</v>
      </c>
      <c r="E54" s="374">
        <f t="shared" si="3"/>
        <v>14343.654217926187</v>
      </c>
      <c r="F54" s="374">
        <f t="shared" si="1"/>
        <v>14361.941086186933</v>
      </c>
      <c r="H54" s="379">
        <f t="shared" si="2"/>
        <v>14361.941086186933</v>
      </c>
    </row>
    <row r="55" spans="1:8" x14ac:dyDescent="0.2">
      <c r="A55" s="375">
        <v>1998</v>
      </c>
      <c r="B55" s="394">
        <v>6</v>
      </c>
      <c r="C55" s="374">
        <v>2282</v>
      </c>
      <c r="D55" s="374">
        <v>32581.988000000001</v>
      </c>
      <c r="E55" s="374">
        <f t="shared" si="3"/>
        <v>14277.821209465381</v>
      </c>
      <c r="F55" s="374">
        <f t="shared" si="1"/>
        <v>14348.220661778387</v>
      </c>
      <c r="H55" s="379">
        <f t="shared" si="2"/>
        <v>14348.220661778387</v>
      </c>
    </row>
    <row r="56" spans="1:8" x14ac:dyDescent="0.2">
      <c r="A56" s="375">
        <v>1998</v>
      </c>
      <c r="B56" s="394">
        <v>7</v>
      </c>
      <c r="C56" s="374">
        <v>2281</v>
      </c>
      <c r="D56" s="374">
        <v>32667.297000000002</v>
      </c>
      <c r="E56" s="374">
        <f t="shared" si="3"/>
        <v>14321.480491012715</v>
      </c>
      <c r="F56" s="374">
        <f t="shared" si="1"/>
        <v>14370.393280171547</v>
      </c>
      <c r="H56" s="379">
        <f t="shared" si="2"/>
        <v>14370.393280171547</v>
      </c>
    </row>
    <row r="57" spans="1:8" x14ac:dyDescent="0.2">
      <c r="A57" s="375">
        <v>1998</v>
      </c>
      <c r="B57" s="394">
        <v>8</v>
      </c>
      <c r="C57" s="374">
        <v>2299</v>
      </c>
      <c r="D57" s="374">
        <v>17429.510999999999</v>
      </c>
      <c r="E57" s="374">
        <f t="shared" si="3"/>
        <v>7581.3444976076553</v>
      </c>
      <c r="F57" s="374">
        <f t="shared" si="1"/>
        <v>13796.670257680986</v>
      </c>
      <c r="H57" s="379">
        <f t="shared" si="2"/>
        <v>13796.670257680986</v>
      </c>
    </row>
    <row r="58" spans="1:8" x14ac:dyDescent="0.2">
      <c r="A58" s="375">
        <v>1998</v>
      </c>
      <c r="B58" s="394">
        <v>9</v>
      </c>
      <c r="C58" s="374">
        <v>2299</v>
      </c>
      <c r="D58" s="374">
        <v>30702.315000000002</v>
      </c>
      <c r="E58" s="374">
        <f t="shared" si="3"/>
        <v>13354.638973466725</v>
      </c>
      <c r="F58" s="374">
        <f t="shared" si="1"/>
        <v>13706.268212677089</v>
      </c>
      <c r="H58" s="379">
        <f t="shared" si="2"/>
        <v>13706.268212677089</v>
      </c>
    </row>
    <row r="59" spans="1:8" x14ac:dyDescent="0.2">
      <c r="A59" s="375">
        <v>1998</v>
      </c>
      <c r="B59" s="394">
        <v>10</v>
      </c>
      <c r="C59" s="374">
        <v>2276</v>
      </c>
      <c r="D59" s="374">
        <v>29534.313000000002</v>
      </c>
      <c r="E59" s="374">
        <f t="shared" si="3"/>
        <v>12976.411687170475</v>
      </c>
      <c r="F59" s="374">
        <f t="shared" si="1"/>
        <v>13607.782929558392</v>
      </c>
      <c r="H59" s="379">
        <f t="shared" si="2"/>
        <v>13607.782929558392</v>
      </c>
    </row>
    <row r="60" spans="1:8" x14ac:dyDescent="0.2">
      <c r="A60" s="375">
        <v>1998</v>
      </c>
      <c r="B60" s="394">
        <v>11</v>
      </c>
      <c r="C60" s="374">
        <v>2282</v>
      </c>
      <c r="D60" s="374">
        <v>37310.156999999999</v>
      </c>
      <c r="E60" s="374">
        <f t="shared" si="3"/>
        <v>16349.762050832602</v>
      </c>
      <c r="F60" s="374">
        <f t="shared" si="1"/>
        <v>13760.795254444196</v>
      </c>
      <c r="H60" s="379">
        <f t="shared" si="2"/>
        <v>13760.795254444196</v>
      </c>
    </row>
    <row r="61" spans="1:8" x14ac:dyDescent="0.2">
      <c r="A61" s="375">
        <v>1998</v>
      </c>
      <c r="B61" s="394">
        <v>12</v>
      </c>
      <c r="C61" s="374">
        <v>2286</v>
      </c>
      <c r="D61" s="374">
        <v>30910.172000000002</v>
      </c>
      <c r="E61" s="374">
        <f t="shared" si="3"/>
        <v>13521.510061242345</v>
      </c>
      <c r="F61" s="374">
        <f t="shared" si="1"/>
        <v>13677.939500288468</v>
      </c>
      <c r="H61" s="379">
        <f t="shared" si="2"/>
        <v>13677.939500288468</v>
      </c>
    </row>
    <row r="62" spans="1:8" x14ac:dyDescent="0.2">
      <c r="A62" s="375">
        <v>1999</v>
      </c>
      <c r="B62" s="394">
        <v>1</v>
      </c>
      <c r="C62" s="374">
        <v>2289</v>
      </c>
      <c r="D62" s="374">
        <v>26363.216</v>
      </c>
      <c r="E62" s="374">
        <f t="shared" si="3"/>
        <v>11517.350808213194</v>
      </c>
      <c r="F62" s="374">
        <f t="shared" si="1"/>
        <v>13437.090847982967</v>
      </c>
      <c r="H62" s="379">
        <f t="shared" si="2"/>
        <v>13437.090847982967</v>
      </c>
    </row>
    <row r="63" spans="1:8" x14ac:dyDescent="0.2">
      <c r="A63" s="375">
        <v>1999</v>
      </c>
      <c r="B63" s="394">
        <v>2</v>
      </c>
      <c r="C63" s="374">
        <v>2285</v>
      </c>
      <c r="D63" s="374">
        <v>36216.561000000002</v>
      </c>
      <c r="E63" s="374">
        <f t="shared" si="3"/>
        <v>15849.698468271336</v>
      </c>
      <c r="F63" s="374">
        <f t="shared" si="1"/>
        <v>13553.981795202055</v>
      </c>
      <c r="H63" s="379">
        <f t="shared" si="2"/>
        <v>13553.981795202055</v>
      </c>
    </row>
    <row r="64" spans="1:8" x14ac:dyDescent="0.2">
      <c r="A64" s="375">
        <v>1999</v>
      </c>
      <c r="B64" s="394">
        <v>3</v>
      </c>
      <c r="C64" s="374">
        <v>2287</v>
      </c>
      <c r="D64" s="374">
        <v>31342.376</v>
      </c>
      <c r="E64" s="374">
        <f t="shared" si="3"/>
        <v>13704.580673371229</v>
      </c>
      <c r="F64" s="374">
        <f t="shared" si="1"/>
        <v>13513.424087088681</v>
      </c>
      <c r="H64" s="379">
        <f t="shared" si="2"/>
        <v>13513.424087088681</v>
      </c>
    </row>
    <row r="65" spans="1:13" x14ac:dyDescent="0.2">
      <c r="A65" s="375">
        <v>1999</v>
      </c>
      <c r="B65" s="394">
        <v>4</v>
      </c>
      <c r="C65" s="374">
        <v>2296</v>
      </c>
      <c r="D65" s="374">
        <v>20810.024000000001</v>
      </c>
      <c r="E65" s="374"/>
      <c r="F65" s="374">
        <f t="shared" si="1"/>
        <v>13436.204830779985</v>
      </c>
      <c r="H65" s="379">
        <f t="shared" si="2"/>
        <v>13436.204830779985</v>
      </c>
    </row>
    <row r="66" spans="1:13" x14ac:dyDescent="0.2">
      <c r="A66" s="375">
        <v>1999</v>
      </c>
      <c r="B66" s="394">
        <v>5</v>
      </c>
      <c r="C66" s="374">
        <v>2297</v>
      </c>
      <c r="D66" s="374">
        <v>44704.74</v>
      </c>
      <c r="E66" s="374">
        <f>(D66/C66)*1000</f>
        <v>19462.228994340443</v>
      </c>
      <c r="F66" s="374">
        <f t="shared" si="1"/>
        <v>13901.529810454009</v>
      </c>
      <c r="H66" s="379">
        <f t="shared" si="2"/>
        <v>13901.529810454009</v>
      </c>
    </row>
    <row r="67" spans="1:13" x14ac:dyDescent="0.2">
      <c r="A67" s="375">
        <v>1999</v>
      </c>
      <c r="B67" s="394">
        <v>6</v>
      </c>
      <c r="C67" s="374">
        <v>2306</v>
      </c>
      <c r="D67" s="374">
        <v>32109.415999999997</v>
      </c>
      <c r="E67" s="374">
        <f>(D67/C67)*1000</f>
        <v>13924.29141370338</v>
      </c>
      <c r="F67" s="374">
        <f t="shared" si="1"/>
        <v>13869.390738112008</v>
      </c>
      <c r="H67" s="379">
        <f t="shared" si="2"/>
        <v>13869.390738112008</v>
      </c>
    </row>
    <row r="68" spans="1:13" x14ac:dyDescent="0.2">
      <c r="A68" s="375">
        <v>1999</v>
      </c>
      <c r="B68" s="394">
        <v>7</v>
      </c>
      <c r="C68" s="374">
        <v>2313</v>
      </c>
      <c r="D68" s="374">
        <v>112917.181</v>
      </c>
      <c r="E68" s="374"/>
      <c r="F68" s="374">
        <f t="shared" si="1"/>
        <v>13824.181762821938</v>
      </c>
      <c r="H68" s="379">
        <f t="shared" si="2"/>
        <v>13824.181762821938</v>
      </c>
    </row>
    <row r="69" spans="1:13" x14ac:dyDescent="0.2">
      <c r="A69" s="375">
        <v>1999</v>
      </c>
      <c r="B69" s="394">
        <v>8</v>
      </c>
      <c r="C69" s="374">
        <v>2299</v>
      </c>
      <c r="D69" s="374">
        <v>33853.127</v>
      </c>
      <c r="E69" s="374">
        <f t="shared" ref="E69:E100" si="4">(D69/C69)*1000</f>
        <v>14725.153110047848</v>
      </c>
      <c r="F69" s="374">
        <f t="shared" si="1"/>
        <v>14538.562624065957</v>
      </c>
      <c r="H69" s="379">
        <f t="shared" si="2"/>
        <v>14538.562624065957</v>
      </c>
    </row>
    <row r="70" spans="1:13" x14ac:dyDescent="0.2">
      <c r="A70" s="375">
        <v>1999</v>
      </c>
      <c r="B70" s="394">
        <v>9</v>
      </c>
      <c r="C70" s="374">
        <v>2311</v>
      </c>
      <c r="D70" s="374">
        <v>32735.947999999997</v>
      </c>
      <c r="E70" s="374">
        <f t="shared" si="4"/>
        <v>14165.273907399393</v>
      </c>
      <c r="F70" s="374">
        <f t="shared" si="1"/>
        <v>14619.626117459225</v>
      </c>
      <c r="H70" s="379">
        <f t="shared" si="2"/>
        <v>14619.626117459225</v>
      </c>
    </row>
    <row r="71" spans="1:13" x14ac:dyDescent="0.2">
      <c r="A71" s="375">
        <v>1999</v>
      </c>
      <c r="B71" s="394">
        <v>10</v>
      </c>
      <c r="C71" s="374">
        <v>2324</v>
      </c>
      <c r="D71" s="374">
        <v>34407.648000000001</v>
      </c>
      <c r="E71" s="374">
        <f t="shared" si="4"/>
        <v>14805.356282271947</v>
      </c>
      <c r="F71" s="374">
        <f t="shared" si="1"/>
        <v>14802.520576969371</v>
      </c>
      <c r="H71" s="379">
        <f t="shared" si="2"/>
        <v>14802.520576969371</v>
      </c>
    </row>
    <row r="72" spans="1:13" x14ac:dyDescent="0.2">
      <c r="A72" s="375">
        <v>1999</v>
      </c>
      <c r="B72" s="394">
        <v>11</v>
      </c>
      <c r="C72" s="374">
        <v>2326</v>
      </c>
      <c r="D72" s="374">
        <v>34264.805</v>
      </c>
      <c r="E72" s="374">
        <f t="shared" si="4"/>
        <v>14731.214531384352</v>
      </c>
      <c r="F72" s="374">
        <f t="shared" si="1"/>
        <v>14640.665825024547</v>
      </c>
      <c r="H72" s="379">
        <f t="shared" si="2"/>
        <v>14640.665825024547</v>
      </c>
      <c r="M72" s="379"/>
    </row>
    <row r="73" spans="1:13" x14ac:dyDescent="0.2">
      <c r="A73" s="375">
        <v>1999</v>
      </c>
      <c r="B73" s="394">
        <v>12</v>
      </c>
      <c r="C73" s="374">
        <v>2337</v>
      </c>
      <c r="D73" s="374">
        <v>33611.185000000005</v>
      </c>
      <c r="E73" s="374">
        <f t="shared" si="4"/>
        <v>14382.192982456143</v>
      </c>
      <c r="F73" s="374">
        <f t="shared" si="1"/>
        <v>14726.734117145927</v>
      </c>
      <c r="H73" s="379">
        <f t="shared" si="2"/>
        <v>14726.734117145927</v>
      </c>
      <c r="M73" s="379"/>
    </row>
    <row r="74" spans="1:13" x14ac:dyDescent="0.2">
      <c r="A74" s="375">
        <v>2000</v>
      </c>
      <c r="B74" s="394">
        <v>1</v>
      </c>
      <c r="C74" s="374">
        <v>2341</v>
      </c>
      <c r="D74" s="374">
        <v>33863.71</v>
      </c>
      <c r="E74" s="374">
        <f t="shared" si="4"/>
        <v>14465.489107219137</v>
      </c>
      <c r="F74" s="374">
        <f t="shared" si="1"/>
        <v>15021.547947046518</v>
      </c>
      <c r="H74" s="379">
        <f t="shared" si="2"/>
        <v>15021.547947046518</v>
      </c>
      <c r="M74" s="379"/>
    </row>
    <row r="75" spans="1:13" x14ac:dyDescent="0.2">
      <c r="A75" s="375">
        <v>2000</v>
      </c>
      <c r="B75" s="394">
        <v>2</v>
      </c>
      <c r="C75" s="374">
        <v>2364</v>
      </c>
      <c r="D75" s="374">
        <v>33785.231</v>
      </c>
      <c r="E75" s="374">
        <f t="shared" si="4"/>
        <v>14291.55287648054</v>
      </c>
      <c r="F75" s="374">
        <f t="shared" si="1"/>
        <v>14865.73338786744</v>
      </c>
      <c r="H75" s="379">
        <f t="shared" si="2"/>
        <v>14865.73338786744</v>
      </c>
      <c r="M75" s="379"/>
    </row>
    <row r="76" spans="1:13" x14ac:dyDescent="0.2">
      <c r="A76" s="375">
        <v>2000</v>
      </c>
      <c r="B76" s="394">
        <v>3</v>
      </c>
      <c r="C76" s="374">
        <v>2401</v>
      </c>
      <c r="D76" s="374">
        <v>31813.778000000002</v>
      </c>
      <c r="E76" s="374">
        <f t="shared" si="4"/>
        <v>13250.219908371513</v>
      </c>
      <c r="F76" s="374">
        <f t="shared" si="1"/>
        <v>14820.297311367471</v>
      </c>
      <c r="H76" s="379">
        <f t="shared" si="2"/>
        <v>14820.297311367471</v>
      </c>
      <c r="M76" s="379"/>
    </row>
    <row r="77" spans="1:13" x14ac:dyDescent="0.2">
      <c r="A77" s="375">
        <v>2000</v>
      </c>
      <c r="B77" s="394">
        <v>4</v>
      </c>
      <c r="C77" s="374">
        <v>2414</v>
      </c>
      <c r="D77" s="374">
        <v>34412.912000000004</v>
      </c>
      <c r="E77" s="374">
        <f t="shared" si="4"/>
        <v>14255.555923777963</v>
      </c>
      <c r="F77" s="374">
        <f t="shared" ref="F77:F140" si="5">AVERAGE(E66:E77)</f>
        <v>14768.957185222969</v>
      </c>
      <c r="H77" s="379">
        <f t="shared" ref="H77:H140" si="6">AVERAGE(E66:E77)</f>
        <v>14768.957185222969</v>
      </c>
      <c r="M77" s="379"/>
    </row>
    <row r="78" spans="1:13" x14ac:dyDescent="0.2">
      <c r="A78" s="375">
        <v>2000</v>
      </c>
      <c r="B78" s="394">
        <v>5</v>
      </c>
      <c r="C78" s="374">
        <v>2426</v>
      </c>
      <c r="D78" s="374">
        <v>34218.303</v>
      </c>
      <c r="E78" s="374">
        <f t="shared" si="4"/>
        <v>14104.823990107172</v>
      </c>
      <c r="F78" s="374">
        <f t="shared" si="5"/>
        <v>14281.920366656304</v>
      </c>
      <c r="H78" s="379">
        <f t="shared" si="6"/>
        <v>14281.920366656304</v>
      </c>
      <c r="M78" s="379"/>
    </row>
    <row r="79" spans="1:13" x14ac:dyDescent="0.2">
      <c r="A79" s="375">
        <v>2000</v>
      </c>
      <c r="B79" s="394">
        <v>6</v>
      </c>
      <c r="C79" s="374">
        <v>2428</v>
      </c>
      <c r="D79" s="374">
        <v>34192.352999999996</v>
      </c>
      <c r="E79" s="374">
        <f t="shared" si="4"/>
        <v>14082.517710049422</v>
      </c>
      <c r="F79" s="374">
        <f t="shared" si="5"/>
        <v>14296.304575415039</v>
      </c>
      <c r="H79" s="379">
        <f t="shared" si="6"/>
        <v>14296.304575415039</v>
      </c>
      <c r="M79" s="379"/>
    </row>
    <row r="80" spans="1:13" x14ac:dyDescent="0.2">
      <c r="A80" s="375">
        <v>2000</v>
      </c>
      <c r="B80" s="394">
        <v>7</v>
      </c>
      <c r="C80" s="374">
        <v>2428</v>
      </c>
      <c r="D80" s="374">
        <v>34276.703999999998</v>
      </c>
      <c r="E80" s="374">
        <f t="shared" si="4"/>
        <v>14117.258649093903</v>
      </c>
      <c r="F80" s="374">
        <f t="shared" si="5"/>
        <v>14281.384081554947</v>
      </c>
      <c r="H80" s="379">
        <f t="shared" si="6"/>
        <v>14281.384081554947</v>
      </c>
      <c r="M80" s="379"/>
    </row>
    <row r="81" spans="1:13" x14ac:dyDescent="0.2">
      <c r="A81" s="375">
        <v>2000</v>
      </c>
      <c r="B81" s="394">
        <v>8</v>
      </c>
      <c r="C81" s="374">
        <v>2431</v>
      </c>
      <c r="D81" s="374">
        <v>34053.294000000002</v>
      </c>
      <c r="E81" s="374">
        <f t="shared" si="4"/>
        <v>14007.93665158371</v>
      </c>
      <c r="F81" s="374">
        <f t="shared" si="5"/>
        <v>14221.616043349599</v>
      </c>
      <c r="H81" s="379">
        <f t="shared" si="6"/>
        <v>14221.616043349599</v>
      </c>
      <c r="M81" s="379"/>
    </row>
    <row r="82" spans="1:13" x14ac:dyDescent="0.2">
      <c r="A82" s="375">
        <v>2000</v>
      </c>
      <c r="B82" s="394">
        <v>9</v>
      </c>
      <c r="C82" s="374">
        <v>2402</v>
      </c>
      <c r="D82" s="374">
        <v>34229.404999999999</v>
      </c>
      <c r="E82" s="374">
        <f t="shared" si="4"/>
        <v>14250.376769358867</v>
      </c>
      <c r="F82" s="374">
        <f t="shared" si="5"/>
        <v>14228.707948512887</v>
      </c>
      <c r="H82" s="379">
        <f t="shared" si="6"/>
        <v>14228.707948512887</v>
      </c>
      <c r="M82" s="379"/>
    </row>
    <row r="83" spans="1:13" x14ac:dyDescent="0.2">
      <c r="A83" s="375">
        <v>2000</v>
      </c>
      <c r="B83" s="394">
        <v>10</v>
      </c>
      <c r="C83" s="374">
        <v>2408</v>
      </c>
      <c r="D83" s="374">
        <v>34538.855000000003</v>
      </c>
      <c r="E83" s="374">
        <f t="shared" si="4"/>
        <v>14343.378322259137</v>
      </c>
      <c r="F83" s="374">
        <f t="shared" si="5"/>
        <v>14190.209785178487</v>
      </c>
      <c r="H83" s="379">
        <f t="shared" si="6"/>
        <v>14190.209785178487</v>
      </c>
      <c r="M83" s="379"/>
    </row>
    <row r="84" spans="1:13" x14ac:dyDescent="0.2">
      <c r="A84" s="375">
        <v>2000</v>
      </c>
      <c r="B84" s="394">
        <v>11</v>
      </c>
      <c r="C84" s="374">
        <v>2415</v>
      </c>
      <c r="D84" s="374">
        <v>34284.400000000001</v>
      </c>
      <c r="E84" s="374">
        <f t="shared" si="4"/>
        <v>14196.438923395446</v>
      </c>
      <c r="F84" s="374">
        <f t="shared" si="5"/>
        <v>14145.645151179413</v>
      </c>
      <c r="H84" s="379">
        <f t="shared" si="6"/>
        <v>14145.645151179413</v>
      </c>
      <c r="M84" s="379"/>
    </row>
    <row r="85" spans="1:13" x14ac:dyDescent="0.2">
      <c r="A85" s="375">
        <v>2000</v>
      </c>
      <c r="B85" s="394">
        <v>12</v>
      </c>
      <c r="C85" s="374">
        <v>2420</v>
      </c>
      <c r="D85" s="374">
        <v>34731.572</v>
      </c>
      <c r="E85" s="374">
        <f t="shared" si="4"/>
        <v>14351.889256198348</v>
      </c>
      <c r="F85" s="374">
        <f t="shared" si="5"/>
        <v>14143.119840657928</v>
      </c>
      <c r="H85" s="379">
        <f t="shared" si="6"/>
        <v>14143.119840657928</v>
      </c>
      <c r="M85" s="379"/>
    </row>
    <row r="86" spans="1:13" x14ac:dyDescent="0.2">
      <c r="A86" s="375">
        <v>2001</v>
      </c>
      <c r="B86" s="394">
        <v>1</v>
      </c>
      <c r="C86" s="374">
        <v>2408</v>
      </c>
      <c r="D86" s="374">
        <v>34989.324000000001</v>
      </c>
      <c r="E86" s="374">
        <f t="shared" si="4"/>
        <v>14530.450166112956</v>
      </c>
      <c r="F86" s="374">
        <f t="shared" si="5"/>
        <v>14148.533262232413</v>
      </c>
      <c r="H86" s="379">
        <f t="shared" si="6"/>
        <v>14148.533262232413</v>
      </c>
      <c r="M86" s="379"/>
    </row>
    <row r="87" spans="1:13" x14ac:dyDescent="0.2">
      <c r="A87" s="375">
        <v>2001</v>
      </c>
      <c r="B87" s="394">
        <v>2</v>
      </c>
      <c r="C87" s="374">
        <v>2414</v>
      </c>
      <c r="D87" s="374">
        <v>34677.061999999998</v>
      </c>
      <c r="E87" s="374">
        <f t="shared" si="4"/>
        <v>14364.980115990058</v>
      </c>
      <c r="F87" s="374">
        <f t="shared" si="5"/>
        <v>14154.652198858208</v>
      </c>
      <c r="H87" s="379">
        <f t="shared" si="6"/>
        <v>14154.652198858208</v>
      </c>
      <c r="M87" s="379"/>
    </row>
    <row r="88" spans="1:13" x14ac:dyDescent="0.2">
      <c r="A88" s="375">
        <v>2001</v>
      </c>
      <c r="B88" s="394">
        <v>3</v>
      </c>
      <c r="C88" s="374">
        <v>2425</v>
      </c>
      <c r="D88" s="374">
        <v>34820.603000000003</v>
      </c>
      <c r="E88" s="374">
        <f t="shared" si="4"/>
        <v>14359.011546391754</v>
      </c>
      <c r="F88" s="374">
        <f t="shared" si="5"/>
        <v>14247.051502026565</v>
      </c>
      <c r="H88" s="379">
        <f t="shared" si="6"/>
        <v>14247.051502026565</v>
      </c>
      <c r="M88" s="379"/>
    </row>
    <row r="89" spans="1:13" x14ac:dyDescent="0.2">
      <c r="A89" s="375">
        <v>2001</v>
      </c>
      <c r="B89" s="394">
        <v>4</v>
      </c>
      <c r="C89" s="374">
        <v>2437</v>
      </c>
      <c r="D89" s="374">
        <v>27292.366999999998</v>
      </c>
      <c r="E89" s="374">
        <f t="shared" si="4"/>
        <v>11199.165777595405</v>
      </c>
      <c r="F89" s="374">
        <f t="shared" si="5"/>
        <v>13992.352323178015</v>
      </c>
      <c r="H89" s="379">
        <f t="shared" si="6"/>
        <v>13992.352323178015</v>
      </c>
      <c r="M89" s="379"/>
    </row>
    <row r="90" spans="1:13" x14ac:dyDescent="0.2">
      <c r="A90" s="375">
        <v>2001</v>
      </c>
      <c r="B90" s="394">
        <v>5</v>
      </c>
      <c r="C90" s="374">
        <v>2442</v>
      </c>
      <c r="D90" s="374">
        <v>42525.444000000003</v>
      </c>
      <c r="E90" s="374">
        <f t="shared" si="4"/>
        <v>17414.186732186736</v>
      </c>
      <c r="F90" s="374">
        <f t="shared" si="5"/>
        <v>14268.132551684643</v>
      </c>
      <c r="H90" s="379">
        <f t="shared" si="6"/>
        <v>14268.132551684643</v>
      </c>
      <c r="M90" s="379"/>
    </row>
    <row r="91" spans="1:13" x14ac:dyDescent="0.2">
      <c r="A91" s="375">
        <v>2001</v>
      </c>
      <c r="B91" s="394">
        <v>6</v>
      </c>
      <c r="C91" s="374">
        <v>2447</v>
      </c>
      <c r="D91" s="374">
        <v>34824.577000000005</v>
      </c>
      <c r="E91" s="374">
        <f t="shared" si="4"/>
        <v>14231.539436044137</v>
      </c>
      <c r="F91" s="374">
        <f t="shared" si="5"/>
        <v>14280.551028850872</v>
      </c>
      <c r="H91" s="379">
        <f t="shared" si="6"/>
        <v>14280.551028850872</v>
      </c>
      <c r="M91" s="379"/>
    </row>
    <row r="92" spans="1:13" x14ac:dyDescent="0.2">
      <c r="A92" s="375">
        <v>2001</v>
      </c>
      <c r="B92" s="394">
        <v>7</v>
      </c>
      <c r="C92" s="374">
        <v>2451</v>
      </c>
      <c r="D92" s="374">
        <v>35084.493999999999</v>
      </c>
      <c r="E92" s="374">
        <f t="shared" si="4"/>
        <v>14314.359037127702</v>
      </c>
      <c r="F92" s="374">
        <f t="shared" si="5"/>
        <v>14296.976061187022</v>
      </c>
      <c r="H92" s="379">
        <f t="shared" si="6"/>
        <v>14296.976061187022</v>
      </c>
      <c r="M92" s="379"/>
    </row>
    <row r="93" spans="1:13" x14ac:dyDescent="0.2">
      <c r="A93" s="375">
        <v>2001</v>
      </c>
      <c r="B93" s="394">
        <v>8</v>
      </c>
      <c r="C93" s="374">
        <v>2458</v>
      </c>
      <c r="D93" s="374">
        <v>35074.103999999999</v>
      </c>
      <c r="E93" s="374">
        <f t="shared" si="4"/>
        <v>14269.366965012205</v>
      </c>
      <c r="F93" s="374">
        <f t="shared" si="5"/>
        <v>14318.761920639396</v>
      </c>
      <c r="H93" s="379">
        <f t="shared" si="6"/>
        <v>14318.761920639396</v>
      </c>
      <c r="M93" s="379"/>
    </row>
    <row r="94" spans="1:13" x14ac:dyDescent="0.2">
      <c r="A94" s="375">
        <v>2001</v>
      </c>
      <c r="B94" s="394">
        <v>9</v>
      </c>
      <c r="C94" s="374">
        <v>2461</v>
      </c>
      <c r="D94" s="374">
        <v>35101.372000000003</v>
      </c>
      <c r="E94" s="374">
        <f t="shared" si="4"/>
        <v>14263.052417716377</v>
      </c>
      <c r="F94" s="374">
        <f t="shared" si="5"/>
        <v>14319.818224669192</v>
      </c>
      <c r="H94" s="379">
        <f t="shared" si="6"/>
        <v>14319.818224669192</v>
      </c>
      <c r="M94" s="379"/>
    </row>
    <row r="95" spans="1:13" x14ac:dyDescent="0.2">
      <c r="A95" s="375">
        <v>2001</v>
      </c>
      <c r="B95" s="394">
        <v>10</v>
      </c>
      <c r="C95" s="374">
        <v>2469</v>
      </c>
      <c r="D95" s="374">
        <v>35087.938999999998</v>
      </c>
      <c r="E95" s="374">
        <f t="shared" si="4"/>
        <v>14211.396921830699</v>
      </c>
      <c r="F95" s="374">
        <f t="shared" si="5"/>
        <v>14308.819774633486</v>
      </c>
      <c r="H95" s="379">
        <f t="shared" si="6"/>
        <v>14308.819774633486</v>
      </c>
      <c r="M95" s="379"/>
    </row>
    <row r="96" spans="1:13" x14ac:dyDescent="0.2">
      <c r="A96" s="375">
        <v>2001</v>
      </c>
      <c r="B96" s="394">
        <v>11</v>
      </c>
      <c r="C96" s="374">
        <v>2473</v>
      </c>
      <c r="D96" s="374">
        <v>34950.444000000003</v>
      </c>
      <c r="E96" s="374">
        <f t="shared" si="4"/>
        <v>14132.811969268098</v>
      </c>
      <c r="F96" s="374">
        <f t="shared" si="5"/>
        <v>14303.517528456206</v>
      </c>
      <c r="H96" s="379">
        <f t="shared" si="6"/>
        <v>14303.517528456206</v>
      </c>
      <c r="M96" s="379"/>
    </row>
    <row r="97" spans="1:13" x14ac:dyDescent="0.2">
      <c r="A97" s="375">
        <v>2001</v>
      </c>
      <c r="B97" s="394">
        <v>12</v>
      </c>
      <c r="C97" s="374">
        <v>2474</v>
      </c>
      <c r="D97" s="374">
        <v>34627.658000000003</v>
      </c>
      <c r="E97" s="374">
        <f t="shared" si="4"/>
        <v>13996.62813257882</v>
      </c>
      <c r="F97" s="374">
        <f t="shared" si="5"/>
        <v>14273.912434821244</v>
      </c>
      <c r="H97" s="379">
        <f t="shared" si="6"/>
        <v>14273.912434821244</v>
      </c>
      <c r="M97" s="379"/>
    </row>
    <row r="98" spans="1:13" x14ac:dyDescent="0.2">
      <c r="A98" s="375">
        <v>2002</v>
      </c>
      <c r="B98" s="394">
        <v>1</v>
      </c>
      <c r="C98" s="374">
        <v>2478</v>
      </c>
      <c r="D98" s="374">
        <v>34760.18</v>
      </c>
      <c r="E98" s="374">
        <f t="shared" si="4"/>
        <v>14027.514124293786</v>
      </c>
      <c r="F98" s="374">
        <f t="shared" si="5"/>
        <v>14232.001098002982</v>
      </c>
      <c r="H98" s="379">
        <f t="shared" si="6"/>
        <v>14232.001098002982</v>
      </c>
      <c r="M98" s="379"/>
    </row>
    <row r="99" spans="1:13" x14ac:dyDescent="0.2">
      <c r="A99" s="375">
        <v>2002</v>
      </c>
      <c r="B99" s="394">
        <v>2</v>
      </c>
      <c r="C99" s="374">
        <v>2488</v>
      </c>
      <c r="D99" s="374">
        <v>34811.815999999999</v>
      </c>
      <c r="E99" s="374">
        <f t="shared" si="4"/>
        <v>13991.887459807074</v>
      </c>
      <c r="F99" s="374">
        <f t="shared" si="5"/>
        <v>14200.910043321064</v>
      </c>
      <c r="H99" s="379">
        <f t="shared" si="6"/>
        <v>14200.910043321064</v>
      </c>
      <c r="M99" s="379"/>
    </row>
    <row r="100" spans="1:13" x14ac:dyDescent="0.2">
      <c r="A100" s="375">
        <v>2002</v>
      </c>
      <c r="B100" s="394">
        <v>3</v>
      </c>
      <c r="C100" s="374">
        <v>2494</v>
      </c>
      <c r="D100" s="374">
        <v>34738.343000000001</v>
      </c>
      <c r="E100" s="374">
        <f t="shared" si="4"/>
        <v>13928.766238973538</v>
      </c>
      <c r="F100" s="374">
        <f t="shared" si="5"/>
        <v>14165.056267702879</v>
      </c>
      <c r="H100" s="379">
        <f t="shared" si="6"/>
        <v>14165.056267702879</v>
      </c>
      <c r="M100" s="379"/>
    </row>
    <row r="101" spans="1:13" x14ac:dyDescent="0.2">
      <c r="A101" s="375">
        <v>2002</v>
      </c>
      <c r="B101" s="394">
        <v>4</v>
      </c>
      <c r="C101" s="374">
        <v>2508</v>
      </c>
      <c r="D101" s="374">
        <v>35067.534999999996</v>
      </c>
      <c r="E101" s="374">
        <f t="shared" ref="E101:E126" si="7">(D101/C101)*1000</f>
        <v>13982.270733652311</v>
      </c>
      <c r="F101" s="374">
        <f t="shared" si="5"/>
        <v>14396.981680707622</v>
      </c>
      <c r="H101" s="379">
        <f t="shared" si="6"/>
        <v>14396.981680707622</v>
      </c>
      <c r="M101" s="379"/>
    </row>
    <row r="102" spans="1:13" x14ac:dyDescent="0.2">
      <c r="A102" s="375">
        <v>2002</v>
      </c>
      <c r="B102" s="394">
        <v>5</v>
      </c>
      <c r="C102" s="374">
        <v>2517</v>
      </c>
      <c r="D102" s="374">
        <v>34958.938999999998</v>
      </c>
      <c r="E102" s="374">
        <f t="shared" si="7"/>
        <v>13889.12951926897</v>
      </c>
      <c r="F102" s="374">
        <f t="shared" si="5"/>
        <v>14103.226912964476</v>
      </c>
      <c r="H102" s="379">
        <f t="shared" si="6"/>
        <v>14103.226912964476</v>
      </c>
      <c r="M102" s="379"/>
    </row>
    <row r="103" spans="1:13" x14ac:dyDescent="0.2">
      <c r="A103" s="375">
        <v>2002</v>
      </c>
      <c r="B103" s="394">
        <v>6</v>
      </c>
      <c r="C103" s="374">
        <v>2519</v>
      </c>
      <c r="D103" s="374">
        <v>34952.764000000003</v>
      </c>
      <c r="E103" s="374">
        <f t="shared" si="7"/>
        <v>13875.650655021835</v>
      </c>
      <c r="F103" s="374">
        <f t="shared" si="5"/>
        <v>14073.569514545947</v>
      </c>
      <c r="H103" s="379">
        <f t="shared" si="6"/>
        <v>14073.569514545947</v>
      </c>
      <c r="M103" s="379"/>
    </row>
    <row r="104" spans="1:13" x14ac:dyDescent="0.2">
      <c r="A104" s="375">
        <v>2002</v>
      </c>
      <c r="B104" s="394">
        <v>7</v>
      </c>
      <c r="C104" s="374">
        <v>2528</v>
      </c>
      <c r="D104" s="374">
        <v>34998.501999999993</v>
      </c>
      <c r="E104" s="374">
        <f t="shared" si="7"/>
        <v>13844.344145569617</v>
      </c>
      <c r="F104" s="374">
        <f t="shared" si="5"/>
        <v>14034.40160691611</v>
      </c>
      <c r="H104" s="379">
        <f t="shared" si="6"/>
        <v>14034.40160691611</v>
      </c>
      <c r="M104" s="379"/>
    </row>
    <row r="105" spans="1:13" x14ac:dyDescent="0.2">
      <c r="A105" s="375">
        <v>2002</v>
      </c>
      <c r="B105" s="394">
        <v>8</v>
      </c>
      <c r="C105" s="374">
        <v>2530</v>
      </c>
      <c r="D105" s="374">
        <v>35318.977999999996</v>
      </c>
      <c r="E105" s="374">
        <f t="shared" si="7"/>
        <v>13960.070355731224</v>
      </c>
      <c r="F105" s="374">
        <f t="shared" si="5"/>
        <v>14008.626889476031</v>
      </c>
      <c r="H105" s="379">
        <f t="shared" si="6"/>
        <v>14008.626889476031</v>
      </c>
      <c r="M105" s="379"/>
    </row>
    <row r="106" spans="1:13" x14ac:dyDescent="0.2">
      <c r="A106" s="375">
        <v>2002</v>
      </c>
      <c r="B106" s="394">
        <v>9</v>
      </c>
      <c r="C106" s="374">
        <v>2542</v>
      </c>
      <c r="D106" s="374">
        <v>32682.946999999996</v>
      </c>
      <c r="E106" s="374">
        <f t="shared" si="7"/>
        <v>12857.178206136899</v>
      </c>
      <c r="F106" s="374">
        <f t="shared" si="5"/>
        <v>13891.470705177739</v>
      </c>
      <c r="H106" s="379">
        <f t="shared" si="6"/>
        <v>13891.470705177739</v>
      </c>
      <c r="M106" s="379"/>
    </row>
    <row r="107" spans="1:13" x14ac:dyDescent="0.2">
      <c r="A107" s="375">
        <v>2002</v>
      </c>
      <c r="B107" s="394">
        <v>10</v>
      </c>
      <c r="C107" s="374">
        <v>2546</v>
      </c>
      <c r="D107" s="374">
        <v>37256.868999999999</v>
      </c>
      <c r="E107" s="374">
        <f t="shared" si="7"/>
        <v>14633.491358994501</v>
      </c>
      <c r="F107" s="374">
        <f t="shared" si="5"/>
        <v>13926.645241608057</v>
      </c>
      <c r="H107" s="379">
        <f t="shared" si="6"/>
        <v>13926.645241608057</v>
      </c>
      <c r="M107" s="379"/>
    </row>
    <row r="108" spans="1:13" x14ac:dyDescent="0.2">
      <c r="A108" s="375">
        <v>2002</v>
      </c>
      <c r="B108" s="394">
        <v>11</v>
      </c>
      <c r="C108" s="374">
        <v>2562</v>
      </c>
      <c r="D108" s="374">
        <v>35128.463999999993</v>
      </c>
      <c r="E108" s="374">
        <f t="shared" si="7"/>
        <v>13711.344262295079</v>
      </c>
      <c r="F108" s="374">
        <f t="shared" si="5"/>
        <v>13891.522932693639</v>
      </c>
      <c r="H108" s="379">
        <f t="shared" si="6"/>
        <v>13891.522932693639</v>
      </c>
      <c r="M108" s="379"/>
    </row>
    <row r="109" spans="1:13" x14ac:dyDescent="0.2">
      <c r="A109" s="375">
        <v>2002</v>
      </c>
      <c r="B109" s="394">
        <v>12</v>
      </c>
      <c r="C109" s="374">
        <v>2552</v>
      </c>
      <c r="D109" s="374">
        <v>35180.392</v>
      </c>
      <c r="E109" s="374">
        <f t="shared" si="7"/>
        <v>13785.420062695925</v>
      </c>
      <c r="F109" s="374">
        <f t="shared" si="5"/>
        <v>13873.922260203397</v>
      </c>
      <c r="H109" s="379">
        <f t="shared" si="6"/>
        <v>13873.922260203397</v>
      </c>
      <c r="M109" s="379"/>
    </row>
    <row r="110" spans="1:13" x14ac:dyDescent="0.2">
      <c r="A110" s="375">
        <v>2003</v>
      </c>
      <c r="B110" s="394">
        <v>1</v>
      </c>
      <c r="C110" s="374">
        <v>2563</v>
      </c>
      <c r="D110" s="374">
        <v>35283.258000000002</v>
      </c>
      <c r="E110" s="374">
        <f t="shared" si="7"/>
        <v>13766.390167772142</v>
      </c>
      <c r="F110" s="374">
        <f t="shared" si="5"/>
        <v>13852.161930493259</v>
      </c>
      <c r="H110" s="379">
        <f t="shared" si="6"/>
        <v>13852.161930493259</v>
      </c>
      <c r="M110" s="379"/>
    </row>
    <row r="111" spans="1:13" x14ac:dyDescent="0.2">
      <c r="A111" s="375">
        <v>2003</v>
      </c>
      <c r="B111" s="394">
        <v>2</v>
      </c>
      <c r="C111" s="374">
        <v>2566</v>
      </c>
      <c r="D111" s="374">
        <v>35160.135999999999</v>
      </c>
      <c r="E111" s="374">
        <f t="shared" si="7"/>
        <v>13702.313328137177</v>
      </c>
      <c r="F111" s="374">
        <f t="shared" si="5"/>
        <v>13828.030752854102</v>
      </c>
      <c r="H111" s="379">
        <f t="shared" si="6"/>
        <v>13828.030752854102</v>
      </c>
      <c r="M111" s="379"/>
    </row>
    <row r="112" spans="1:13" x14ac:dyDescent="0.2">
      <c r="A112" s="375">
        <v>2003</v>
      </c>
      <c r="B112" s="394">
        <v>3</v>
      </c>
      <c r="C112" s="374">
        <v>2571</v>
      </c>
      <c r="D112" s="374">
        <v>35270.631999999998</v>
      </c>
      <c r="E112" s="374">
        <f t="shared" si="7"/>
        <v>13718.643329443796</v>
      </c>
      <c r="F112" s="374">
        <f t="shared" si="5"/>
        <v>13810.520510393289</v>
      </c>
      <c r="H112" s="379">
        <f t="shared" si="6"/>
        <v>13810.520510393289</v>
      </c>
      <c r="M112" s="379"/>
    </row>
    <row r="113" spans="1:13" x14ac:dyDescent="0.2">
      <c r="A113" s="375">
        <v>2003</v>
      </c>
      <c r="B113" s="394">
        <v>4</v>
      </c>
      <c r="C113" s="374">
        <v>2575</v>
      </c>
      <c r="D113" s="374">
        <v>35208.798999999999</v>
      </c>
      <c r="E113" s="374">
        <f t="shared" si="7"/>
        <v>13673.32</v>
      </c>
      <c r="F113" s="374">
        <f t="shared" si="5"/>
        <v>13784.774615922264</v>
      </c>
      <c r="H113" s="379">
        <f t="shared" si="6"/>
        <v>13784.774615922264</v>
      </c>
      <c r="M113" s="379"/>
    </row>
    <row r="114" spans="1:13" x14ac:dyDescent="0.2">
      <c r="A114" s="375">
        <v>2003</v>
      </c>
      <c r="B114" s="394">
        <v>5</v>
      </c>
      <c r="C114" s="374">
        <v>2602</v>
      </c>
      <c r="D114" s="374">
        <v>33746.124000000003</v>
      </c>
      <c r="E114" s="374">
        <f t="shared" si="7"/>
        <v>12969.302075326674</v>
      </c>
      <c r="F114" s="374">
        <f t="shared" si="5"/>
        <v>13708.122328927073</v>
      </c>
      <c r="H114" s="379">
        <f t="shared" si="6"/>
        <v>13708.122328927073</v>
      </c>
      <c r="M114" s="379"/>
    </row>
    <row r="115" spans="1:13" x14ac:dyDescent="0.2">
      <c r="A115" s="375">
        <v>2003</v>
      </c>
      <c r="B115" s="394">
        <v>6</v>
      </c>
      <c r="C115" s="374">
        <v>2602</v>
      </c>
      <c r="D115" s="374">
        <v>35274.618999999999</v>
      </c>
      <c r="E115" s="374">
        <f t="shared" si="7"/>
        <v>13556.732897770946</v>
      </c>
      <c r="F115" s="374">
        <f t="shared" si="5"/>
        <v>13681.545849156164</v>
      </c>
      <c r="H115" s="379">
        <f t="shared" si="6"/>
        <v>13681.545849156164</v>
      </c>
      <c r="M115" s="379"/>
    </row>
    <row r="116" spans="1:13" x14ac:dyDescent="0.2">
      <c r="A116" s="375">
        <v>2003</v>
      </c>
      <c r="B116" s="394">
        <v>7</v>
      </c>
      <c r="C116" s="374">
        <v>2633</v>
      </c>
      <c r="D116" s="374">
        <v>35806.452999999994</v>
      </c>
      <c r="E116" s="374">
        <f t="shared" si="7"/>
        <v>13599.108621344472</v>
      </c>
      <c r="F116" s="374">
        <f t="shared" si="5"/>
        <v>13661.109555470735</v>
      </c>
      <c r="H116" s="379">
        <f t="shared" si="6"/>
        <v>13661.109555470735</v>
      </c>
      <c r="M116" s="379"/>
    </row>
    <row r="117" spans="1:13" x14ac:dyDescent="0.2">
      <c r="A117" s="375">
        <v>2003</v>
      </c>
      <c r="B117" s="394">
        <v>8</v>
      </c>
      <c r="C117" s="374">
        <v>2629</v>
      </c>
      <c r="D117" s="374">
        <v>35065.175000000003</v>
      </c>
      <c r="E117" s="374">
        <f t="shared" si="7"/>
        <v>13337.837580829215</v>
      </c>
      <c r="F117" s="374">
        <f t="shared" si="5"/>
        <v>13609.2568242289</v>
      </c>
      <c r="H117" s="379">
        <f t="shared" si="6"/>
        <v>13609.2568242289</v>
      </c>
      <c r="M117" s="379"/>
    </row>
    <row r="118" spans="1:13" x14ac:dyDescent="0.2">
      <c r="A118" s="375">
        <v>2003</v>
      </c>
      <c r="B118" s="394">
        <v>9</v>
      </c>
      <c r="C118" s="374">
        <v>2634</v>
      </c>
      <c r="D118" s="374">
        <v>35143.715000000004</v>
      </c>
      <c r="E118" s="374">
        <f t="shared" si="7"/>
        <v>13342.336750189826</v>
      </c>
      <c r="F118" s="374">
        <f t="shared" si="5"/>
        <v>13649.686702899979</v>
      </c>
      <c r="H118" s="379">
        <f t="shared" si="6"/>
        <v>13649.686702899979</v>
      </c>
      <c r="M118" s="379"/>
    </row>
    <row r="119" spans="1:13" x14ac:dyDescent="0.2">
      <c r="A119" s="375">
        <v>2003</v>
      </c>
      <c r="B119" s="394">
        <v>10</v>
      </c>
      <c r="C119" s="374">
        <v>2638</v>
      </c>
      <c r="D119" s="374">
        <v>34329.722000000002</v>
      </c>
      <c r="E119" s="374">
        <f t="shared" si="7"/>
        <v>13013.541319181199</v>
      </c>
      <c r="F119" s="374">
        <f t="shared" si="5"/>
        <v>13514.690866248871</v>
      </c>
      <c r="H119" s="379">
        <f t="shared" si="6"/>
        <v>13514.690866248871</v>
      </c>
      <c r="M119" s="379"/>
    </row>
    <row r="120" spans="1:13" x14ac:dyDescent="0.2">
      <c r="A120" s="375">
        <v>2003</v>
      </c>
      <c r="B120" s="394">
        <v>11</v>
      </c>
      <c r="C120" s="374">
        <v>2649</v>
      </c>
      <c r="D120" s="374">
        <v>36057.381999999998</v>
      </c>
      <c r="E120" s="374">
        <f t="shared" si="7"/>
        <v>13611.695734239334</v>
      </c>
      <c r="F120" s="374">
        <f t="shared" si="5"/>
        <v>13506.386822244225</v>
      </c>
      <c r="H120" s="379">
        <f t="shared" si="6"/>
        <v>13506.386822244225</v>
      </c>
      <c r="M120" s="379"/>
    </row>
    <row r="121" spans="1:13" x14ac:dyDescent="0.2">
      <c r="A121" s="375">
        <v>2003</v>
      </c>
      <c r="B121" s="394">
        <v>12</v>
      </c>
      <c r="C121" s="374">
        <v>2665</v>
      </c>
      <c r="D121" s="374">
        <v>38193.205000000002</v>
      </c>
      <c r="E121" s="374">
        <f t="shared" si="7"/>
        <v>14331.409005628519</v>
      </c>
      <c r="F121" s="374">
        <f t="shared" si="5"/>
        <v>13551.885900821942</v>
      </c>
      <c r="H121" s="379">
        <f t="shared" si="6"/>
        <v>13551.885900821942</v>
      </c>
      <c r="M121" s="379"/>
    </row>
    <row r="122" spans="1:13" x14ac:dyDescent="0.2">
      <c r="A122" s="394">
        <v>2004</v>
      </c>
      <c r="B122" s="394">
        <v>1</v>
      </c>
      <c r="C122" s="374">
        <v>2676</v>
      </c>
      <c r="D122" s="374">
        <v>31996.063000000002</v>
      </c>
      <c r="E122" s="374">
        <f t="shared" si="7"/>
        <v>11956.675261584454</v>
      </c>
      <c r="F122" s="374">
        <f t="shared" si="5"/>
        <v>13401.076325306303</v>
      </c>
      <c r="H122" s="379">
        <f t="shared" si="6"/>
        <v>13401.076325306303</v>
      </c>
      <c r="M122" s="379"/>
    </row>
    <row r="123" spans="1:13" x14ac:dyDescent="0.2">
      <c r="A123" s="394">
        <v>2004</v>
      </c>
      <c r="B123" s="394">
        <v>2</v>
      </c>
      <c r="C123" s="374">
        <v>2695</v>
      </c>
      <c r="D123" s="374">
        <v>35644.522000000004</v>
      </c>
      <c r="E123" s="374">
        <f t="shared" si="7"/>
        <v>13226.16771799629</v>
      </c>
      <c r="F123" s="374">
        <f t="shared" si="5"/>
        <v>13361.397524461228</v>
      </c>
      <c r="H123" s="379">
        <f t="shared" si="6"/>
        <v>13361.397524461228</v>
      </c>
      <c r="M123" s="379"/>
    </row>
    <row r="124" spans="1:13" x14ac:dyDescent="0.2">
      <c r="A124" s="394">
        <v>2004</v>
      </c>
      <c r="B124" s="394">
        <v>3</v>
      </c>
      <c r="C124" s="374">
        <v>2712</v>
      </c>
      <c r="D124" s="374">
        <v>35181.342000000004</v>
      </c>
      <c r="E124" s="374">
        <f t="shared" si="7"/>
        <v>12972.471238938055</v>
      </c>
      <c r="F124" s="374">
        <f t="shared" si="5"/>
        <v>13299.216516919079</v>
      </c>
      <c r="H124" s="379">
        <f t="shared" si="6"/>
        <v>13299.216516919079</v>
      </c>
      <c r="M124" s="379"/>
    </row>
    <row r="125" spans="1:13" x14ac:dyDescent="0.2">
      <c r="A125" s="395">
        <v>2004</v>
      </c>
      <c r="B125" s="395">
        <v>4</v>
      </c>
      <c r="C125" s="374">
        <v>2733</v>
      </c>
      <c r="D125" s="374">
        <v>34463.788999999997</v>
      </c>
      <c r="E125" s="374">
        <f t="shared" si="7"/>
        <v>12610.241126966703</v>
      </c>
      <c r="F125" s="374">
        <f t="shared" si="5"/>
        <v>13210.626610832973</v>
      </c>
      <c r="H125" s="379">
        <f t="shared" si="6"/>
        <v>13210.626610832973</v>
      </c>
      <c r="M125" s="379"/>
    </row>
    <row r="126" spans="1:13" x14ac:dyDescent="0.2">
      <c r="A126" s="394">
        <v>2004</v>
      </c>
      <c r="B126" s="394">
        <v>5</v>
      </c>
      <c r="C126" s="374">
        <v>2749</v>
      </c>
      <c r="D126" s="374">
        <v>35885.786999999997</v>
      </c>
      <c r="E126" s="374">
        <f t="shared" si="7"/>
        <v>13054.12404510731</v>
      </c>
      <c r="F126" s="374">
        <f t="shared" si="5"/>
        <v>13217.695108314692</v>
      </c>
      <c r="H126" s="379">
        <f t="shared" si="6"/>
        <v>13217.695108314692</v>
      </c>
      <c r="M126" s="379"/>
    </row>
    <row r="127" spans="1:13" x14ac:dyDescent="0.2">
      <c r="A127" s="394">
        <v>2004</v>
      </c>
      <c r="B127" s="394">
        <v>6</v>
      </c>
      <c r="C127" s="374">
        <v>2767</v>
      </c>
      <c r="D127" s="374">
        <v>6972.2159999999967</v>
      </c>
      <c r="E127" s="374"/>
      <c r="F127" s="374">
        <f t="shared" si="5"/>
        <v>13186.873491091397</v>
      </c>
      <c r="H127" s="379">
        <f t="shared" si="6"/>
        <v>13186.873491091397</v>
      </c>
      <c r="M127" s="379"/>
    </row>
    <row r="128" spans="1:13" x14ac:dyDescent="0.2">
      <c r="A128" s="394">
        <v>2004</v>
      </c>
      <c r="B128" s="394">
        <v>7</v>
      </c>
      <c r="C128" s="374">
        <v>2785</v>
      </c>
      <c r="D128" s="374">
        <v>34983.300999999999</v>
      </c>
      <c r="E128" s="374">
        <f>(D128/C128)*1000</f>
        <v>12561.328904847396</v>
      </c>
      <c r="F128" s="374">
        <f t="shared" si="5"/>
        <v>13092.529880500753</v>
      </c>
      <c r="H128" s="379">
        <f t="shared" si="6"/>
        <v>13092.529880500753</v>
      </c>
      <c r="M128" s="379"/>
    </row>
    <row r="129" spans="1:13" x14ac:dyDescent="0.2">
      <c r="A129" s="394">
        <v>2004</v>
      </c>
      <c r="B129" s="394">
        <v>8</v>
      </c>
      <c r="C129" s="374">
        <v>2796</v>
      </c>
      <c r="D129" s="374">
        <v>60688.246999999996</v>
      </c>
      <c r="E129" s="374"/>
      <c r="F129" s="374">
        <f t="shared" si="5"/>
        <v>13067.99911046791</v>
      </c>
      <c r="H129" s="379">
        <f t="shared" si="6"/>
        <v>13067.99911046791</v>
      </c>
      <c r="M129" s="379"/>
    </row>
    <row r="130" spans="1:13" x14ac:dyDescent="0.2">
      <c r="A130" s="394">
        <v>2004</v>
      </c>
      <c r="B130" s="394">
        <v>9</v>
      </c>
      <c r="C130" s="374">
        <v>2802</v>
      </c>
      <c r="D130" s="374">
        <v>35720.601999999999</v>
      </c>
      <c r="E130" s="374">
        <f t="shared" ref="E130:E193" si="8">(D130/C130)*1000</f>
        <v>12748.251962883653</v>
      </c>
      <c r="F130" s="374">
        <f t="shared" si="5"/>
        <v>13008.590631737292</v>
      </c>
      <c r="H130" s="379">
        <f t="shared" si="6"/>
        <v>13008.590631737292</v>
      </c>
      <c r="M130" s="379"/>
    </row>
    <row r="131" spans="1:13" x14ac:dyDescent="0.2">
      <c r="A131" s="394">
        <v>2004</v>
      </c>
      <c r="B131" s="394">
        <v>10</v>
      </c>
      <c r="C131" s="374">
        <v>2809</v>
      </c>
      <c r="D131" s="374">
        <v>33552.860999999997</v>
      </c>
      <c r="E131" s="374">
        <f t="shared" si="8"/>
        <v>11944.770736917051</v>
      </c>
      <c r="F131" s="374">
        <f t="shared" si="5"/>
        <v>12901.713573510877</v>
      </c>
      <c r="H131" s="379">
        <f t="shared" si="6"/>
        <v>12901.713573510877</v>
      </c>
      <c r="M131" s="379"/>
    </row>
    <row r="132" spans="1:13" x14ac:dyDescent="0.2">
      <c r="A132" s="394">
        <v>2004</v>
      </c>
      <c r="B132" s="394">
        <v>11</v>
      </c>
      <c r="C132" s="374">
        <v>2830</v>
      </c>
      <c r="D132" s="374">
        <v>25226.362000000001</v>
      </c>
      <c r="E132" s="374">
        <f t="shared" si="8"/>
        <v>8913.9088339222617</v>
      </c>
      <c r="F132" s="374">
        <f t="shared" si="5"/>
        <v>12431.934883479171</v>
      </c>
      <c r="H132" s="379">
        <f t="shared" si="6"/>
        <v>12431.934883479171</v>
      </c>
      <c r="M132" s="379"/>
    </row>
    <row r="133" spans="1:13" x14ac:dyDescent="0.2">
      <c r="A133" s="394">
        <v>2004</v>
      </c>
      <c r="B133" s="394">
        <v>12</v>
      </c>
      <c r="C133" s="374">
        <v>2846</v>
      </c>
      <c r="D133" s="374">
        <v>42759.711000000003</v>
      </c>
      <c r="E133" s="374">
        <f t="shared" si="8"/>
        <v>15024.494378074491</v>
      </c>
      <c r="F133" s="374">
        <f t="shared" si="5"/>
        <v>12501.243420723767</v>
      </c>
      <c r="H133" s="379">
        <f t="shared" si="6"/>
        <v>12501.243420723767</v>
      </c>
      <c r="I133" s="389">
        <f>H133/H121-1</f>
        <v>-7.7527400081965903E-2</v>
      </c>
      <c r="M133" s="379"/>
    </row>
    <row r="134" spans="1:13" x14ac:dyDescent="0.2">
      <c r="A134" s="394">
        <v>2005</v>
      </c>
      <c r="B134" s="394">
        <v>1</v>
      </c>
      <c r="C134" s="374">
        <v>2857</v>
      </c>
      <c r="D134" s="374">
        <v>42272.153000000006</v>
      </c>
      <c r="E134" s="374">
        <f t="shared" si="8"/>
        <v>14795.993349667486</v>
      </c>
      <c r="F134" s="374">
        <f t="shared" si="5"/>
        <v>12785.175229532071</v>
      </c>
      <c r="H134" s="379">
        <f t="shared" si="6"/>
        <v>12785.175229532071</v>
      </c>
      <c r="M134" s="379"/>
    </row>
    <row r="135" spans="1:13" x14ac:dyDescent="0.2">
      <c r="A135" s="394">
        <v>2005</v>
      </c>
      <c r="B135" s="394">
        <v>2</v>
      </c>
      <c r="C135" s="374">
        <v>2866</v>
      </c>
      <c r="D135" s="374">
        <v>31437.713999999996</v>
      </c>
      <c r="E135" s="374">
        <f t="shared" si="8"/>
        <v>10969.195394277738</v>
      </c>
      <c r="F135" s="374">
        <f t="shared" si="5"/>
        <v>12559.477997160215</v>
      </c>
      <c r="H135" s="379">
        <f t="shared" si="6"/>
        <v>12559.477997160215</v>
      </c>
      <c r="M135" s="379"/>
    </row>
    <row r="136" spans="1:13" x14ac:dyDescent="0.2">
      <c r="A136" s="394">
        <v>2005</v>
      </c>
      <c r="B136" s="394">
        <v>3</v>
      </c>
      <c r="C136" s="374">
        <v>2869</v>
      </c>
      <c r="D136" s="374">
        <v>36216.087</v>
      </c>
      <c r="E136" s="374">
        <f t="shared" si="8"/>
        <v>12623.243987452075</v>
      </c>
      <c r="F136" s="374">
        <f t="shared" si="5"/>
        <v>12524.555272011616</v>
      </c>
      <c r="H136" s="379">
        <f t="shared" si="6"/>
        <v>12524.555272011616</v>
      </c>
      <c r="M136" s="379"/>
    </row>
    <row r="137" spans="1:13" x14ac:dyDescent="0.2">
      <c r="A137" s="394">
        <v>2005</v>
      </c>
      <c r="B137" s="394">
        <v>4</v>
      </c>
      <c r="C137" s="374">
        <v>2878</v>
      </c>
      <c r="D137" s="374">
        <v>28119.7</v>
      </c>
      <c r="E137" s="374">
        <f t="shared" si="8"/>
        <v>9770.5698401667833</v>
      </c>
      <c r="F137" s="374">
        <f t="shared" si="5"/>
        <v>12240.588143331624</v>
      </c>
      <c r="H137" s="379">
        <f t="shared" si="6"/>
        <v>12240.588143331624</v>
      </c>
      <c r="M137" s="379"/>
    </row>
    <row r="138" spans="1:13" x14ac:dyDescent="0.2">
      <c r="A138" s="394">
        <v>2005</v>
      </c>
      <c r="B138" s="394">
        <v>5</v>
      </c>
      <c r="C138" s="374">
        <v>2886</v>
      </c>
      <c r="D138" s="374">
        <v>40374.649000000005</v>
      </c>
      <c r="E138" s="374">
        <f t="shared" si="8"/>
        <v>13989.829868329871</v>
      </c>
      <c r="F138" s="374">
        <f t="shared" si="5"/>
        <v>12334.158725653881</v>
      </c>
      <c r="H138" s="379">
        <f t="shared" si="6"/>
        <v>12334.158725653881</v>
      </c>
      <c r="M138" s="379"/>
    </row>
    <row r="139" spans="1:13" x14ac:dyDescent="0.2">
      <c r="A139" s="394">
        <v>2005</v>
      </c>
      <c r="B139" s="394">
        <v>6</v>
      </c>
      <c r="C139" s="374">
        <v>2892</v>
      </c>
      <c r="D139" s="374">
        <v>32342.498</v>
      </c>
      <c r="E139" s="374">
        <f t="shared" si="8"/>
        <v>11183.436376210235</v>
      </c>
      <c r="F139" s="374">
        <f t="shared" si="5"/>
        <v>12229.547602977185</v>
      </c>
      <c r="H139" s="379">
        <f t="shared" si="6"/>
        <v>12229.547602977185</v>
      </c>
      <c r="M139" s="379"/>
    </row>
    <row r="140" spans="1:13" x14ac:dyDescent="0.2">
      <c r="A140" s="394">
        <v>2005</v>
      </c>
      <c r="B140" s="394">
        <v>7</v>
      </c>
      <c r="C140" s="374">
        <v>2900</v>
      </c>
      <c r="D140" s="374">
        <v>37072.879999999997</v>
      </c>
      <c r="E140" s="374">
        <f t="shared" si="8"/>
        <v>12783.75172413793</v>
      </c>
      <c r="F140" s="374">
        <f t="shared" si="5"/>
        <v>12249.767859276326</v>
      </c>
      <c r="H140" s="379">
        <f t="shared" si="6"/>
        <v>12249.767859276326</v>
      </c>
      <c r="M140" s="379"/>
    </row>
    <row r="141" spans="1:13" x14ac:dyDescent="0.2">
      <c r="A141" s="394">
        <v>2005</v>
      </c>
      <c r="B141" s="394">
        <v>8</v>
      </c>
      <c r="C141" s="374">
        <v>2910</v>
      </c>
      <c r="D141" s="374">
        <v>42445.499000000003</v>
      </c>
      <c r="E141" s="374">
        <f t="shared" si="8"/>
        <v>14586.082130584193</v>
      </c>
      <c r="F141" s="374">
        <f t="shared" ref="F141:F204" si="9">AVERAGE(E130:E141)</f>
        <v>12444.460715218649</v>
      </c>
      <c r="H141" s="379">
        <f t="shared" ref="H141:H204" si="10">AVERAGE(E130:E141)</f>
        <v>12444.460715218649</v>
      </c>
      <c r="M141" s="379"/>
    </row>
    <row r="142" spans="1:13" x14ac:dyDescent="0.2">
      <c r="A142" s="394">
        <v>2005</v>
      </c>
      <c r="B142" s="394">
        <v>9</v>
      </c>
      <c r="C142" s="374">
        <v>2916</v>
      </c>
      <c r="D142" s="374">
        <v>32265.781999999999</v>
      </c>
      <c r="E142" s="374">
        <f t="shared" si="8"/>
        <v>11065.082990397805</v>
      </c>
      <c r="F142" s="374">
        <f t="shared" si="9"/>
        <v>12304.196634178159</v>
      </c>
      <c r="H142" s="379">
        <f t="shared" si="10"/>
        <v>12304.196634178159</v>
      </c>
      <c r="M142" s="379"/>
    </row>
    <row r="143" spans="1:13" x14ac:dyDescent="0.2">
      <c r="A143" s="394">
        <v>2005</v>
      </c>
      <c r="B143" s="394">
        <v>10</v>
      </c>
      <c r="C143" s="374">
        <v>2925</v>
      </c>
      <c r="D143" s="374">
        <v>37587.832000000002</v>
      </c>
      <c r="E143" s="374">
        <f t="shared" si="8"/>
        <v>12850.540854700854</v>
      </c>
      <c r="F143" s="374">
        <f t="shared" si="9"/>
        <v>12379.677477326806</v>
      </c>
      <c r="H143" s="379">
        <f t="shared" si="10"/>
        <v>12379.677477326806</v>
      </c>
      <c r="M143" s="379"/>
    </row>
    <row r="144" spans="1:13" x14ac:dyDescent="0.2">
      <c r="A144" s="394">
        <v>2005</v>
      </c>
      <c r="B144" s="394">
        <v>11</v>
      </c>
      <c r="C144" s="374">
        <v>2928</v>
      </c>
      <c r="D144" s="374">
        <v>36529.476000000002</v>
      </c>
      <c r="E144" s="374">
        <f t="shared" si="8"/>
        <v>12475.913934426231</v>
      </c>
      <c r="F144" s="374">
        <f t="shared" si="9"/>
        <v>12676.511235702141</v>
      </c>
      <c r="H144" s="379">
        <f t="shared" si="10"/>
        <v>12676.511235702141</v>
      </c>
      <c r="M144" s="379"/>
    </row>
    <row r="145" spans="1:13" x14ac:dyDescent="0.2">
      <c r="A145" s="394">
        <v>2005</v>
      </c>
      <c r="B145" s="394">
        <v>12</v>
      </c>
      <c r="C145" s="374">
        <v>2938</v>
      </c>
      <c r="D145" s="374">
        <v>27499.935000000001</v>
      </c>
      <c r="E145" s="374">
        <f t="shared" si="8"/>
        <v>9360.0867937372368</v>
      </c>
      <c r="F145" s="374">
        <f t="shared" si="9"/>
        <v>12204.477270340702</v>
      </c>
      <c r="H145" s="379">
        <f t="shared" si="10"/>
        <v>12204.477270340702</v>
      </c>
      <c r="I145" s="389">
        <f>H145/H133-1</f>
        <v>-2.3738930632380639E-2</v>
      </c>
      <c r="M145" s="379"/>
    </row>
    <row r="146" spans="1:13" x14ac:dyDescent="0.2">
      <c r="A146" s="394">
        <v>2006</v>
      </c>
      <c r="B146" s="394">
        <v>1</v>
      </c>
      <c r="C146" s="374">
        <v>2941</v>
      </c>
      <c r="D146" s="374">
        <v>40395.045999999995</v>
      </c>
      <c r="E146" s="374">
        <f t="shared" si="8"/>
        <v>13735.139748384901</v>
      </c>
      <c r="F146" s="374">
        <f t="shared" si="9"/>
        <v>12116.072803567156</v>
      </c>
      <c r="H146" s="379">
        <f t="shared" si="10"/>
        <v>12116.072803567156</v>
      </c>
      <c r="M146" s="379"/>
    </row>
    <row r="147" spans="1:13" x14ac:dyDescent="0.2">
      <c r="A147" s="394">
        <v>2006</v>
      </c>
      <c r="B147" s="394">
        <v>2</v>
      </c>
      <c r="C147" s="374">
        <v>2945</v>
      </c>
      <c r="D147" s="374">
        <v>32254.328000000001</v>
      </c>
      <c r="E147" s="374">
        <f t="shared" si="8"/>
        <v>10952.233616298812</v>
      </c>
      <c r="F147" s="374">
        <f t="shared" si="9"/>
        <v>12114.659322068912</v>
      </c>
      <c r="H147" s="379">
        <f t="shared" si="10"/>
        <v>12114.659322068912</v>
      </c>
      <c r="M147" s="379"/>
    </row>
    <row r="148" spans="1:13" x14ac:dyDescent="0.2">
      <c r="A148" s="394">
        <v>2006</v>
      </c>
      <c r="B148" s="394">
        <v>3</v>
      </c>
      <c r="C148" s="374">
        <v>2944</v>
      </c>
      <c r="D148" s="374">
        <v>39801.924000000006</v>
      </c>
      <c r="E148" s="374">
        <f t="shared" si="8"/>
        <v>13519.675271739132</v>
      </c>
      <c r="F148" s="374">
        <f t="shared" si="9"/>
        <v>12189.361929092833</v>
      </c>
      <c r="H148" s="379">
        <f t="shared" si="10"/>
        <v>12189.361929092833</v>
      </c>
      <c r="M148" s="379"/>
    </row>
    <row r="149" spans="1:13" x14ac:dyDescent="0.2">
      <c r="A149" s="394">
        <v>2006</v>
      </c>
      <c r="B149" s="394">
        <v>4</v>
      </c>
      <c r="C149" s="374">
        <v>2944</v>
      </c>
      <c r="D149" s="374">
        <v>34942.094799999999</v>
      </c>
      <c r="E149" s="374">
        <f t="shared" si="8"/>
        <v>11868.918070652173</v>
      </c>
      <c r="F149" s="374">
        <f t="shared" si="9"/>
        <v>12364.22428163328</v>
      </c>
      <c r="H149" s="379">
        <f t="shared" si="10"/>
        <v>12364.22428163328</v>
      </c>
      <c r="M149" s="379"/>
    </row>
    <row r="150" spans="1:13" x14ac:dyDescent="0.2">
      <c r="A150" s="394">
        <v>2006</v>
      </c>
      <c r="B150" s="394">
        <v>5</v>
      </c>
      <c r="C150" s="374">
        <v>2958</v>
      </c>
      <c r="D150" s="374">
        <v>36894.514999999999</v>
      </c>
      <c r="E150" s="374">
        <f t="shared" si="8"/>
        <v>12472.790736984449</v>
      </c>
      <c r="F150" s="374">
        <f t="shared" si="9"/>
        <v>12237.804354021166</v>
      </c>
      <c r="H150" s="379">
        <f t="shared" si="10"/>
        <v>12237.804354021166</v>
      </c>
      <c r="M150" s="379"/>
    </row>
    <row r="151" spans="1:13" x14ac:dyDescent="0.2">
      <c r="A151" s="394">
        <v>2006</v>
      </c>
      <c r="B151" s="394">
        <v>6</v>
      </c>
      <c r="C151" s="374">
        <v>2967</v>
      </c>
      <c r="D151" s="374">
        <v>25802.963</v>
      </c>
      <c r="E151" s="374">
        <f t="shared" si="8"/>
        <v>8696.6508257499172</v>
      </c>
      <c r="F151" s="374">
        <f t="shared" si="9"/>
        <v>12030.572224816135</v>
      </c>
      <c r="H151" s="379">
        <f t="shared" si="10"/>
        <v>12030.572224816135</v>
      </c>
      <c r="M151" s="379"/>
    </row>
    <row r="152" spans="1:13" x14ac:dyDescent="0.2">
      <c r="A152" s="394">
        <v>2006</v>
      </c>
      <c r="B152" s="394">
        <v>7</v>
      </c>
      <c r="C152" s="374">
        <v>2971</v>
      </c>
      <c r="D152" s="374">
        <v>43081.181999999993</v>
      </c>
      <c r="E152" s="374">
        <f t="shared" si="8"/>
        <v>14500.566139347018</v>
      </c>
      <c r="F152" s="374">
        <f t="shared" si="9"/>
        <v>12173.640092750225</v>
      </c>
      <c r="H152" s="379">
        <f t="shared" si="10"/>
        <v>12173.640092750225</v>
      </c>
      <c r="M152" s="379"/>
    </row>
    <row r="153" spans="1:13" x14ac:dyDescent="0.2">
      <c r="A153" s="394">
        <v>2006</v>
      </c>
      <c r="B153" s="394">
        <v>8</v>
      </c>
      <c r="C153" s="374">
        <v>2971</v>
      </c>
      <c r="D153" s="374">
        <v>24518.351999999999</v>
      </c>
      <c r="E153" s="374">
        <f t="shared" si="8"/>
        <v>8252.5587344328505</v>
      </c>
      <c r="F153" s="374">
        <f t="shared" si="9"/>
        <v>11645.846476404282</v>
      </c>
      <c r="H153" s="379">
        <f t="shared" si="10"/>
        <v>11645.846476404282</v>
      </c>
      <c r="M153" s="379"/>
    </row>
    <row r="154" spans="1:13" x14ac:dyDescent="0.2">
      <c r="A154" s="394">
        <v>2006</v>
      </c>
      <c r="B154" s="394">
        <v>9</v>
      </c>
      <c r="C154" s="374">
        <v>2967</v>
      </c>
      <c r="D154" s="374">
        <v>31441.519</v>
      </c>
      <c r="E154" s="374">
        <f t="shared" si="8"/>
        <v>10597.074148972026</v>
      </c>
      <c r="F154" s="374">
        <f t="shared" si="9"/>
        <v>11606.845739618802</v>
      </c>
      <c r="H154" s="379">
        <f t="shared" si="10"/>
        <v>11606.845739618802</v>
      </c>
      <c r="M154" s="379"/>
    </row>
    <row r="155" spans="1:13" x14ac:dyDescent="0.2">
      <c r="A155" s="394">
        <v>2006</v>
      </c>
      <c r="B155" s="394">
        <v>10</v>
      </c>
      <c r="C155" s="374">
        <v>2974</v>
      </c>
      <c r="D155" s="374">
        <v>39721.248000000007</v>
      </c>
      <c r="E155" s="374">
        <f t="shared" si="8"/>
        <v>13356.169468728987</v>
      </c>
      <c r="F155" s="374">
        <f t="shared" si="9"/>
        <v>11648.98145745448</v>
      </c>
      <c r="H155" s="379">
        <f t="shared" si="10"/>
        <v>11648.98145745448</v>
      </c>
      <c r="M155" s="379"/>
    </row>
    <row r="156" spans="1:13" x14ac:dyDescent="0.2">
      <c r="A156" s="394">
        <v>2006</v>
      </c>
      <c r="B156" s="394">
        <v>11</v>
      </c>
      <c r="C156" s="374">
        <v>2986</v>
      </c>
      <c r="D156" s="374">
        <v>35758.379999999997</v>
      </c>
      <c r="E156" s="374">
        <f t="shared" si="8"/>
        <v>11975.344943067648</v>
      </c>
      <c r="F156" s="374">
        <f t="shared" si="9"/>
        <v>11607.267374841264</v>
      </c>
      <c r="H156" s="379">
        <f t="shared" si="10"/>
        <v>11607.267374841264</v>
      </c>
      <c r="M156" s="379"/>
    </row>
    <row r="157" spans="1:13" x14ac:dyDescent="0.2">
      <c r="A157" s="394">
        <v>2006</v>
      </c>
      <c r="B157" s="394">
        <v>12</v>
      </c>
      <c r="C157" s="374">
        <v>2990</v>
      </c>
      <c r="D157" s="374">
        <v>37132.89</v>
      </c>
      <c r="E157" s="374">
        <f t="shared" si="8"/>
        <v>12419.026755852843</v>
      </c>
      <c r="F157" s="374">
        <f t="shared" si="9"/>
        <v>11862.179038350898</v>
      </c>
      <c r="H157" s="379">
        <f t="shared" si="10"/>
        <v>11862.179038350898</v>
      </c>
      <c r="I157" s="389">
        <f>H157/H145-1</f>
        <v>-2.8046939201702314E-2</v>
      </c>
      <c r="M157" s="379"/>
    </row>
    <row r="158" spans="1:13" x14ac:dyDescent="0.2">
      <c r="A158" s="394">
        <v>2007</v>
      </c>
      <c r="B158" s="394">
        <v>1</v>
      </c>
      <c r="C158" s="374">
        <v>3002</v>
      </c>
      <c r="D158" s="374">
        <v>35661.510999999999</v>
      </c>
      <c r="E158" s="374">
        <f t="shared" si="8"/>
        <v>11879.250832778147</v>
      </c>
      <c r="F158" s="374">
        <f t="shared" si="9"/>
        <v>11707.521628716999</v>
      </c>
      <c r="H158" s="379">
        <f t="shared" si="10"/>
        <v>11707.521628716999</v>
      </c>
      <c r="M158" s="379"/>
    </row>
    <row r="159" spans="1:13" x14ac:dyDescent="0.2">
      <c r="A159" s="394">
        <v>2007</v>
      </c>
      <c r="B159" s="394">
        <v>2</v>
      </c>
      <c r="C159" s="374">
        <v>3004</v>
      </c>
      <c r="D159" s="374">
        <v>36794.046000000002</v>
      </c>
      <c r="E159" s="374">
        <f t="shared" si="8"/>
        <v>12248.35086551265</v>
      </c>
      <c r="F159" s="374">
        <f t="shared" si="9"/>
        <v>11815.53139948482</v>
      </c>
      <c r="H159" s="379">
        <f t="shared" si="10"/>
        <v>11815.53139948482</v>
      </c>
      <c r="M159" s="379"/>
    </row>
    <row r="160" spans="1:13" x14ac:dyDescent="0.2">
      <c r="A160" s="394">
        <v>2007</v>
      </c>
      <c r="B160" s="394">
        <v>3</v>
      </c>
      <c r="C160" s="374">
        <v>3010</v>
      </c>
      <c r="D160" s="374">
        <v>35828</v>
      </c>
      <c r="E160" s="374">
        <f t="shared" si="8"/>
        <v>11902.990033222592</v>
      </c>
      <c r="F160" s="374">
        <f t="shared" si="9"/>
        <v>11680.807629608442</v>
      </c>
      <c r="H160" s="379">
        <f t="shared" si="10"/>
        <v>11680.807629608442</v>
      </c>
      <c r="M160" s="379"/>
    </row>
    <row r="161" spans="1:13" x14ac:dyDescent="0.2">
      <c r="A161" s="394">
        <v>2007</v>
      </c>
      <c r="B161" s="394">
        <v>4</v>
      </c>
      <c r="C161" s="374">
        <v>3022</v>
      </c>
      <c r="D161" s="374">
        <v>36343.536</v>
      </c>
      <c r="E161" s="374">
        <f t="shared" si="8"/>
        <v>12026.318994043679</v>
      </c>
      <c r="F161" s="374">
        <f t="shared" si="9"/>
        <v>11693.924373224401</v>
      </c>
      <c r="H161" s="379">
        <f t="shared" si="10"/>
        <v>11693.924373224401</v>
      </c>
      <c r="M161" s="379"/>
    </row>
    <row r="162" spans="1:13" x14ac:dyDescent="0.2">
      <c r="A162" s="394">
        <v>2007</v>
      </c>
      <c r="B162" s="394">
        <v>5</v>
      </c>
      <c r="C162" s="374">
        <v>3023</v>
      </c>
      <c r="D162" s="374">
        <v>36121.490999999995</v>
      </c>
      <c r="E162" s="374">
        <f t="shared" si="8"/>
        <v>11948.888852133639</v>
      </c>
      <c r="F162" s="374">
        <f t="shared" si="9"/>
        <v>11650.265882820167</v>
      </c>
      <c r="H162" s="379">
        <f t="shared" si="10"/>
        <v>11650.265882820167</v>
      </c>
      <c r="M162" s="379"/>
    </row>
    <row r="163" spans="1:13" x14ac:dyDescent="0.2">
      <c r="A163" s="394">
        <v>2007</v>
      </c>
      <c r="B163" s="394">
        <v>6</v>
      </c>
      <c r="C163" s="374">
        <v>3027</v>
      </c>
      <c r="D163" s="374">
        <v>36709.942999999999</v>
      </c>
      <c r="E163" s="374">
        <f t="shared" si="8"/>
        <v>12127.500165180045</v>
      </c>
      <c r="F163" s="374">
        <f t="shared" si="9"/>
        <v>11936.169994439346</v>
      </c>
      <c r="H163" s="379">
        <f t="shared" si="10"/>
        <v>11936.169994439346</v>
      </c>
      <c r="M163" s="379"/>
    </row>
    <row r="164" spans="1:13" x14ac:dyDescent="0.2">
      <c r="A164" s="394">
        <v>2007</v>
      </c>
      <c r="B164" s="394">
        <v>7</v>
      </c>
      <c r="C164" s="374">
        <v>3028</v>
      </c>
      <c r="D164" s="374">
        <v>36530.919000000002</v>
      </c>
      <c r="E164" s="374">
        <f t="shared" si="8"/>
        <v>12064.372192866578</v>
      </c>
      <c r="F164" s="374">
        <f t="shared" si="9"/>
        <v>11733.15383223264</v>
      </c>
      <c r="H164" s="379">
        <f t="shared" si="10"/>
        <v>11733.15383223264</v>
      </c>
      <c r="M164" s="379"/>
    </row>
    <row r="165" spans="1:13" x14ac:dyDescent="0.2">
      <c r="A165" s="394">
        <v>2007</v>
      </c>
      <c r="B165" s="394">
        <v>8</v>
      </c>
      <c r="C165" s="374">
        <v>3038</v>
      </c>
      <c r="D165" s="374">
        <v>35002.255000000005</v>
      </c>
      <c r="E165" s="374">
        <f t="shared" si="8"/>
        <v>11521.479591836736</v>
      </c>
      <c r="F165" s="374">
        <f t="shared" si="9"/>
        <v>12005.563903682967</v>
      </c>
      <c r="H165" s="379">
        <f t="shared" si="10"/>
        <v>12005.563903682967</v>
      </c>
      <c r="M165" s="379"/>
    </row>
    <row r="166" spans="1:13" x14ac:dyDescent="0.2">
      <c r="A166" s="394">
        <v>2007</v>
      </c>
      <c r="B166" s="394">
        <v>9</v>
      </c>
      <c r="C166" s="374">
        <v>3052</v>
      </c>
      <c r="D166" s="374">
        <v>38598.074000000001</v>
      </c>
      <c r="E166" s="374">
        <f t="shared" si="8"/>
        <v>12646.813237221493</v>
      </c>
      <c r="F166" s="374">
        <f t="shared" si="9"/>
        <v>12176.375494370419</v>
      </c>
      <c r="H166" s="379">
        <f t="shared" si="10"/>
        <v>12176.375494370419</v>
      </c>
      <c r="M166" s="379"/>
    </row>
    <row r="167" spans="1:13" x14ac:dyDescent="0.2">
      <c r="A167" s="394">
        <v>2007</v>
      </c>
      <c r="B167" s="394">
        <v>10</v>
      </c>
      <c r="C167" s="374">
        <v>3056</v>
      </c>
      <c r="D167" s="374">
        <v>36140.720999999998</v>
      </c>
      <c r="E167" s="374">
        <f t="shared" si="8"/>
        <v>11826.152159685864</v>
      </c>
      <c r="F167" s="374">
        <f t="shared" si="9"/>
        <v>12048.874051950159</v>
      </c>
      <c r="H167" s="379">
        <f t="shared" si="10"/>
        <v>12048.874051950159</v>
      </c>
      <c r="M167" s="379"/>
    </row>
    <row r="168" spans="1:13" x14ac:dyDescent="0.2">
      <c r="A168" s="394">
        <v>2007</v>
      </c>
      <c r="B168" s="394">
        <v>11</v>
      </c>
      <c r="C168" s="374">
        <v>3059</v>
      </c>
      <c r="D168" s="374">
        <v>37161.622000000003</v>
      </c>
      <c r="E168" s="374">
        <f t="shared" si="8"/>
        <v>12148.290944753189</v>
      </c>
      <c r="F168" s="374">
        <f t="shared" si="9"/>
        <v>12063.286218757285</v>
      </c>
      <c r="H168" s="379">
        <f t="shared" si="10"/>
        <v>12063.286218757285</v>
      </c>
      <c r="M168" s="379"/>
    </row>
    <row r="169" spans="1:13" x14ac:dyDescent="0.2">
      <c r="A169" s="394">
        <v>2007</v>
      </c>
      <c r="B169" s="394">
        <v>12</v>
      </c>
      <c r="C169" s="374">
        <v>3064</v>
      </c>
      <c r="D169" s="374">
        <v>35999.500999999997</v>
      </c>
      <c r="E169" s="374">
        <f t="shared" si="8"/>
        <v>11749.184399477805</v>
      </c>
      <c r="F169" s="374">
        <f t="shared" si="9"/>
        <v>12007.4660223927</v>
      </c>
      <c r="H169" s="379">
        <f t="shared" si="10"/>
        <v>12007.4660223927</v>
      </c>
      <c r="I169" s="389">
        <f>H169/H157-1</f>
        <v>1.2247916978160855E-2</v>
      </c>
      <c r="M169" s="379"/>
    </row>
    <row r="170" spans="1:13" x14ac:dyDescent="0.2">
      <c r="A170" s="394">
        <v>2008</v>
      </c>
      <c r="B170" s="394">
        <v>1</v>
      </c>
      <c r="C170" s="374">
        <v>3073</v>
      </c>
      <c r="D170" s="374">
        <v>36110.541000000005</v>
      </c>
      <c r="E170" s="374">
        <f t="shared" si="8"/>
        <v>11750.908232997073</v>
      </c>
      <c r="F170" s="374">
        <f t="shared" si="9"/>
        <v>11996.77080574428</v>
      </c>
      <c r="H170" s="379">
        <f t="shared" si="10"/>
        <v>11996.77080574428</v>
      </c>
      <c r="M170" s="379"/>
    </row>
    <row r="171" spans="1:13" x14ac:dyDescent="0.2">
      <c r="A171" s="394">
        <v>2008</v>
      </c>
      <c r="B171" s="394">
        <v>2</v>
      </c>
      <c r="C171" s="374">
        <v>3083</v>
      </c>
      <c r="D171" s="374">
        <v>31206.652999999998</v>
      </c>
      <c r="E171" s="374">
        <f t="shared" si="8"/>
        <v>10122.170937398638</v>
      </c>
      <c r="F171" s="374">
        <f t="shared" si="9"/>
        <v>11819.589145068108</v>
      </c>
      <c r="H171" s="379">
        <f t="shared" si="10"/>
        <v>11819.589145068108</v>
      </c>
      <c r="M171" s="379"/>
    </row>
    <row r="172" spans="1:13" x14ac:dyDescent="0.2">
      <c r="A172" s="394">
        <v>2008</v>
      </c>
      <c r="B172" s="394">
        <v>3</v>
      </c>
      <c r="C172" s="374">
        <v>3095</v>
      </c>
      <c r="D172" s="374">
        <v>37033.506000000001</v>
      </c>
      <c r="E172" s="374">
        <f t="shared" si="8"/>
        <v>11965.591599353796</v>
      </c>
      <c r="F172" s="374">
        <f t="shared" si="9"/>
        <v>11824.80594224571</v>
      </c>
      <c r="H172" s="379">
        <f t="shared" si="10"/>
        <v>11824.80594224571</v>
      </c>
      <c r="M172" s="379"/>
    </row>
    <row r="173" spans="1:13" x14ac:dyDescent="0.2">
      <c r="A173" s="394">
        <v>2008</v>
      </c>
      <c r="B173" s="394">
        <v>4</v>
      </c>
      <c r="C173" s="374">
        <v>3095</v>
      </c>
      <c r="D173" s="374">
        <v>32584.448999999997</v>
      </c>
      <c r="E173" s="374">
        <f t="shared" si="8"/>
        <v>10528.09337641357</v>
      </c>
      <c r="F173" s="374">
        <f t="shared" si="9"/>
        <v>11699.9538074432</v>
      </c>
      <c r="H173" s="379">
        <f t="shared" si="10"/>
        <v>11699.9538074432</v>
      </c>
      <c r="M173" s="379"/>
    </row>
    <row r="174" spans="1:13" x14ac:dyDescent="0.2">
      <c r="A174" s="394">
        <v>2008</v>
      </c>
      <c r="B174" s="394">
        <v>5</v>
      </c>
      <c r="C174" s="374">
        <v>3099</v>
      </c>
      <c r="D174" s="374">
        <v>34399.455999999998</v>
      </c>
      <c r="E174" s="374">
        <f t="shared" si="8"/>
        <v>11100.179412713778</v>
      </c>
      <c r="F174" s="374">
        <f t="shared" si="9"/>
        <v>11629.228020824879</v>
      </c>
      <c r="H174" s="379">
        <f t="shared" si="10"/>
        <v>11629.228020824879</v>
      </c>
      <c r="M174" s="379"/>
    </row>
    <row r="175" spans="1:13" x14ac:dyDescent="0.2">
      <c r="A175" s="394">
        <v>2008</v>
      </c>
      <c r="B175" s="394">
        <v>6</v>
      </c>
      <c r="C175" s="374">
        <v>3107</v>
      </c>
      <c r="D175" s="374">
        <v>35669.650999999998</v>
      </c>
      <c r="E175" s="374">
        <f t="shared" si="8"/>
        <v>11480.415513356935</v>
      </c>
      <c r="F175" s="374">
        <f t="shared" si="9"/>
        <v>11575.304299839621</v>
      </c>
      <c r="H175" s="379">
        <f t="shared" si="10"/>
        <v>11575.304299839621</v>
      </c>
      <c r="M175" s="379"/>
    </row>
    <row r="176" spans="1:13" x14ac:dyDescent="0.2">
      <c r="A176" s="394">
        <v>2008</v>
      </c>
      <c r="B176" s="394">
        <v>7</v>
      </c>
      <c r="C176" s="374">
        <v>3113</v>
      </c>
      <c r="D176" s="374">
        <v>34632.569000000003</v>
      </c>
      <c r="E176" s="374">
        <f t="shared" si="8"/>
        <v>11125.142627690331</v>
      </c>
      <c r="F176" s="374">
        <f t="shared" si="9"/>
        <v>11497.035169408266</v>
      </c>
      <c r="H176" s="379">
        <f t="shared" si="10"/>
        <v>11497.035169408266</v>
      </c>
      <c r="M176" s="379"/>
    </row>
    <row r="177" spans="1:13" x14ac:dyDescent="0.2">
      <c r="A177" s="394">
        <v>2008</v>
      </c>
      <c r="B177" s="394">
        <v>8</v>
      </c>
      <c r="C177" s="374">
        <v>3132</v>
      </c>
      <c r="D177" s="374">
        <v>35471.712</v>
      </c>
      <c r="E177" s="374">
        <f t="shared" si="8"/>
        <v>11325.578544061304</v>
      </c>
      <c r="F177" s="374">
        <f t="shared" si="9"/>
        <v>11480.710082093647</v>
      </c>
      <c r="H177" s="379">
        <f t="shared" si="10"/>
        <v>11480.710082093647</v>
      </c>
      <c r="M177" s="379"/>
    </row>
    <row r="178" spans="1:13" x14ac:dyDescent="0.2">
      <c r="A178" s="394">
        <v>2008</v>
      </c>
      <c r="B178" s="394">
        <v>9</v>
      </c>
      <c r="C178" s="374">
        <v>3141</v>
      </c>
      <c r="D178" s="374">
        <v>35448.928</v>
      </c>
      <c r="E178" s="374">
        <f t="shared" si="8"/>
        <v>11285.873288761541</v>
      </c>
      <c r="F178" s="374">
        <f t="shared" si="9"/>
        <v>11367.298419721985</v>
      </c>
      <c r="H178" s="379">
        <f t="shared" si="10"/>
        <v>11367.298419721985</v>
      </c>
      <c r="M178" s="379"/>
    </row>
    <row r="179" spans="1:13" x14ac:dyDescent="0.2">
      <c r="A179" s="394">
        <v>2008</v>
      </c>
      <c r="B179" s="394">
        <v>10</v>
      </c>
      <c r="C179" s="374">
        <v>3150</v>
      </c>
      <c r="D179" s="374">
        <v>37888.816000000006</v>
      </c>
      <c r="E179" s="374">
        <f t="shared" si="8"/>
        <v>12028.195555555558</v>
      </c>
      <c r="F179" s="374">
        <f t="shared" si="9"/>
        <v>11384.135369377793</v>
      </c>
      <c r="H179" s="379">
        <f t="shared" si="10"/>
        <v>11384.135369377793</v>
      </c>
      <c r="M179" s="379"/>
    </row>
    <row r="180" spans="1:13" x14ac:dyDescent="0.2">
      <c r="A180" s="394">
        <v>2008</v>
      </c>
      <c r="B180" s="394">
        <v>11</v>
      </c>
      <c r="C180" s="374">
        <v>3155</v>
      </c>
      <c r="D180" s="374">
        <v>36155.986999999994</v>
      </c>
      <c r="E180" s="374">
        <f t="shared" si="8"/>
        <v>11459.900792393026</v>
      </c>
      <c r="F180" s="374">
        <f t="shared" si="9"/>
        <v>11326.769523347781</v>
      </c>
      <c r="H180" s="379">
        <f t="shared" si="10"/>
        <v>11326.769523347781</v>
      </c>
      <c r="M180" s="379"/>
    </row>
    <row r="181" spans="1:13" x14ac:dyDescent="0.2">
      <c r="A181" s="394">
        <v>2008</v>
      </c>
      <c r="B181" s="394">
        <v>12</v>
      </c>
      <c r="C181" s="374">
        <v>3170</v>
      </c>
      <c r="D181" s="374">
        <v>36251.615000000005</v>
      </c>
      <c r="E181" s="374">
        <f t="shared" si="8"/>
        <v>11435.840694006311</v>
      </c>
      <c r="F181" s="374">
        <f t="shared" si="9"/>
        <v>11300.657547891822</v>
      </c>
      <c r="H181" s="379">
        <f t="shared" si="10"/>
        <v>11300.657547891822</v>
      </c>
      <c r="I181" s="389">
        <f>H181/H169-1</f>
        <v>-5.8864082828362974E-2</v>
      </c>
      <c r="M181" s="379"/>
    </row>
    <row r="182" spans="1:13" s="393" customFormat="1" x14ac:dyDescent="0.2">
      <c r="A182" s="385">
        <v>2009</v>
      </c>
      <c r="B182" s="385">
        <v>1</v>
      </c>
      <c r="C182" s="374">
        <v>3191</v>
      </c>
      <c r="D182" s="374">
        <v>33389.081999999995</v>
      </c>
      <c r="E182" s="374">
        <f t="shared" si="8"/>
        <v>10463.516765904104</v>
      </c>
      <c r="F182" s="374">
        <f t="shared" si="9"/>
        <v>11193.374925634074</v>
      </c>
      <c r="H182" s="379">
        <f t="shared" si="10"/>
        <v>11193.374925634074</v>
      </c>
      <c r="M182" s="379"/>
    </row>
    <row r="183" spans="1:13" s="393" customFormat="1" x14ac:dyDescent="0.2">
      <c r="A183" s="385">
        <v>2009</v>
      </c>
      <c r="B183" s="385">
        <v>2</v>
      </c>
      <c r="C183" s="374">
        <v>3202</v>
      </c>
      <c r="D183" s="374">
        <v>37059.944999999992</v>
      </c>
      <c r="E183" s="374">
        <f t="shared" si="8"/>
        <v>11573.99906308557</v>
      </c>
      <c r="F183" s="374">
        <f t="shared" si="9"/>
        <v>11314.360602774652</v>
      </c>
      <c r="H183" s="379">
        <f t="shared" si="10"/>
        <v>11314.360602774652</v>
      </c>
      <c r="M183" s="379"/>
    </row>
    <row r="184" spans="1:13" s="393" customFormat="1" x14ac:dyDescent="0.2">
      <c r="A184" s="385">
        <v>2009</v>
      </c>
      <c r="B184" s="385">
        <v>3</v>
      </c>
      <c r="C184" s="374">
        <v>3203</v>
      </c>
      <c r="D184" s="374">
        <v>35879.706999999995</v>
      </c>
      <c r="E184" s="374">
        <f t="shared" si="8"/>
        <v>11201.906650015608</v>
      </c>
      <c r="F184" s="374">
        <f t="shared" si="9"/>
        <v>11250.720190329805</v>
      </c>
      <c r="H184" s="379">
        <f t="shared" si="10"/>
        <v>11250.720190329805</v>
      </c>
      <c r="M184" s="379"/>
    </row>
    <row r="185" spans="1:13" s="393" customFormat="1" x14ac:dyDescent="0.2">
      <c r="A185" s="385">
        <v>2009</v>
      </c>
      <c r="B185" s="385">
        <v>4</v>
      </c>
      <c r="C185" s="374">
        <v>3206</v>
      </c>
      <c r="D185" s="374">
        <v>32106.958000000006</v>
      </c>
      <c r="E185" s="374">
        <f t="shared" si="8"/>
        <v>10014.646912039927</v>
      </c>
      <c r="F185" s="374">
        <f t="shared" si="9"/>
        <v>11207.932984965331</v>
      </c>
      <c r="H185" s="379">
        <f t="shared" si="10"/>
        <v>11207.932984965331</v>
      </c>
      <c r="M185" s="379"/>
    </row>
    <row r="186" spans="1:13" s="393" customFormat="1" x14ac:dyDescent="0.2">
      <c r="A186" s="385">
        <v>2009</v>
      </c>
      <c r="B186" s="385">
        <v>5</v>
      </c>
      <c r="C186" s="374">
        <v>3212</v>
      </c>
      <c r="D186" s="374">
        <v>37151.982000000004</v>
      </c>
      <c r="E186" s="374">
        <f t="shared" si="8"/>
        <v>11566.619551681197</v>
      </c>
      <c r="F186" s="374">
        <f t="shared" si="9"/>
        <v>11246.80299654595</v>
      </c>
      <c r="H186" s="379">
        <f t="shared" si="10"/>
        <v>11246.80299654595</v>
      </c>
      <c r="M186" s="379"/>
    </row>
    <row r="187" spans="1:13" s="393" customFormat="1" x14ac:dyDescent="0.2">
      <c r="A187" s="385">
        <v>2009</v>
      </c>
      <c r="B187" s="385">
        <v>6</v>
      </c>
      <c r="C187" s="374">
        <v>3210</v>
      </c>
      <c r="D187" s="374">
        <v>35411.127</v>
      </c>
      <c r="E187" s="374">
        <f t="shared" si="8"/>
        <v>11031.503738317759</v>
      </c>
      <c r="F187" s="374">
        <f t="shared" si="9"/>
        <v>11209.393681959353</v>
      </c>
      <c r="H187" s="379">
        <f t="shared" si="10"/>
        <v>11209.393681959353</v>
      </c>
      <c r="M187" s="379"/>
    </row>
    <row r="188" spans="1:13" s="393" customFormat="1" x14ac:dyDescent="0.2">
      <c r="A188" s="385">
        <v>2009</v>
      </c>
      <c r="B188" s="385">
        <v>7</v>
      </c>
      <c r="C188" s="374">
        <v>3210</v>
      </c>
      <c r="D188" s="374">
        <v>36043.606999999996</v>
      </c>
      <c r="E188" s="374">
        <f t="shared" si="8"/>
        <v>11228.538006230528</v>
      </c>
      <c r="F188" s="374">
        <f t="shared" si="9"/>
        <v>11218.009963504368</v>
      </c>
      <c r="H188" s="379">
        <f t="shared" si="10"/>
        <v>11218.009963504368</v>
      </c>
      <c r="M188" s="379"/>
    </row>
    <row r="189" spans="1:13" x14ac:dyDescent="0.2">
      <c r="A189" s="385">
        <v>2009</v>
      </c>
      <c r="B189" s="385">
        <v>8</v>
      </c>
      <c r="C189" s="374">
        <v>3214</v>
      </c>
      <c r="D189" s="374">
        <v>34779.288999999997</v>
      </c>
      <c r="E189" s="374">
        <f t="shared" si="8"/>
        <v>10821.185127566894</v>
      </c>
      <c r="F189" s="374">
        <f t="shared" si="9"/>
        <v>11175.977178796502</v>
      </c>
      <c r="H189" s="379">
        <f t="shared" si="10"/>
        <v>11175.977178796502</v>
      </c>
      <c r="M189" s="379"/>
    </row>
    <row r="190" spans="1:13" x14ac:dyDescent="0.2">
      <c r="A190" s="385">
        <v>2009</v>
      </c>
      <c r="B190" s="385">
        <v>9</v>
      </c>
      <c r="C190" s="374">
        <v>3219</v>
      </c>
      <c r="D190" s="374">
        <v>36042.716999999997</v>
      </c>
      <c r="E190" s="374">
        <f t="shared" si="8"/>
        <v>11196.867660764212</v>
      </c>
      <c r="F190" s="374">
        <f t="shared" si="9"/>
        <v>11168.560043130057</v>
      </c>
      <c r="H190" s="379">
        <f t="shared" si="10"/>
        <v>11168.560043130057</v>
      </c>
      <c r="I190" s="389"/>
      <c r="M190" s="379"/>
    </row>
    <row r="191" spans="1:13" x14ac:dyDescent="0.2">
      <c r="A191" s="385">
        <v>2009</v>
      </c>
      <c r="B191" s="385">
        <v>10</v>
      </c>
      <c r="C191" s="374">
        <v>3228</v>
      </c>
      <c r="D191" s="374">
        <v>34862.544000000002</v>
      </c>
      <c r="E191" s="374">
        <f t="shared" si="8"/>
        <v>10800.044609665427</v>
      </c>
      <c r="F191" s="374">
        <f t="shared" si="9"/>
        <v>11066.214130972547</v>
      </c>
      <c r="H191" s="379">
        <f t="shared" si="10"/>
        <v>11066.214130972547</v>
      </c>
      <c r="I191" s="389"/>
      <c r="M191" s="379"/>
    </row>
    <row r="192" spans="1:13" s="392" customFormat="1" x14ac:dyDescent="0.2">
      <c r="A192" s="385">
        <v>2009</v>
      </c>
      <c r="B192" s="385">
        <v>11</v>
      </c>
      <c r="C192" s="374">
        <v>3247</v>
      </c>
      <c r="D192" s="374">
        <v>33717.418999999994</v>
      </c>
      <c r="E192" s="374">
        <f t="shared" si="8"/>
        <v>10384.175854635047</v>
      </c>
      <c r="F192" s="374">
        <f t="shared" si="9"/>
        <v>10976.570386159381</v>
      </c>
      <c r="H192" s="379">
        <f t="shared" si="10"/>
        <v>10976.570386159381</v>
      </c>
      <c r="I192" s="389"/>
      <c r="M192" s="379"/>
    </row>
    <row r="193" spans="1:13" x14ac:dyDescent="0.2">
      <c r="A193" s="385">
        <v>2009</v>
      </c>
      <c r="B193" s="385">
        <v>12</v>
      </c>
      <c r="C193" s="374">
        <v>3259</v>
      </c>
      <c r="D193" s="374">
        <v>35254.038999999997</v>
      </c>
      <c r="E193" s="374">
        <f t="shared" si="8"/>
        <v>10817.440625958883</v>
      </c>
      <c r="F193" s="374">
        <f t="shared" si="9"/>
        <v>10925.037047155429</v>
      </c>
      <c r="H193" s="379">
        <f t="shared" si="10"/>
        <v>10925.037047155429</v>
      </c>
      <c r="I193" s="389">
        <f>H193/H181-1</f>
        <v>-3.3238818108107915E-2</v>
      </c>
      <c r="M193" s="379"/>
    </row>
    <row r="194" spans="1:13" x14ac:dyDescent="0.2">
      <c r="A194" s="385">
        <v>2010</v>
      </c>
      <c r="B194" s="385">
        <v>1</v>
      </c>
      <c r="C194" s="374">
        <v>3262</v>
      </c>
      <c r="D194" s="374">
        <v>35893.148999999998</v>
      </c>
      <c r="E194" s="374">
        <f t="shared" ref="E194:E257" si="11">(D194/C194)*1000</f>
        <v>11003.417841814837</v>
      </c>
      <c r="F194" s="374">
        <f t="shared" si="9"/>
        <v>10970.028803481322</v>
      </c>
      <c r="H194" s="379">
        <f t="shared" si="10"/>
        <v>10970.028803481322</v>
      </c>
      <c r="I194" s="389"/>
      <c r="M194" s="379"/>
    </row>
    <row r="195" spans="1:13" x14ac:dyDescent="0.2">
      <c r="A195" s="385">
        <v>2010</v>
      </c>
      <c r="B195" s="385">
        <v>2</v>
      </c>
      <c r="C195" s="374">
        <v>3275</v>
      </c>
      <c r="D195" s="374">
        <v>34964.942999999999</v>
      </c>
      <c r="E195" s="374">
        <f t="shared" si="11"/>
        <v>10676.318473282443</v>
      </c>
      <c r="F195" s="374">
        <f t="shared" si="9"/>
        <v>10895.222087664397</v>
      </c>
      <c r="H195" s="379">
        <f t="shared" si="10"/>
        <v>10895.222087664397</v>
      </c>
      <c r="I195" s="389"/>
      <c r="M195" s="379"/>
    </row>
    <row r="196" spans="1:13" x14ac:dyDescent="0.2">
      <c r="A196" s="385">
        <v>2010</v>
      </c>
      <c r="B196" s="385">
        <v>3</v>
      </c>
      <c r="C196" s="374">
        <v>3281</v>
      </c>
      <c r="D196" s="374">
        <v>35849.667999999998</v>
      </c>
      <c r="E196" s="374">
        <f t="shared" si="11"/>
        <v>10926.445595854922</v>
      </c>
      <c r="F196" s="374">
        <f t="shared" si="9"/>
        <v>10872.266999817673</v>
      </c>
      <c r="H196" s="379">
        <f t="shared" si="10"/>
        <v>10872.266999817673</v>
      </c>
      <c r="I196" s="389"/>
      <c r="M196" s="379"/>
    </row>
    <row r="197" spans="1:13" x14ac:dyDescent="0.2">
      <c r="A197" s="385">
        <v>2010</v>
      </c>
      <c r="B197" s="385">
        <v>4</v>
      </c>
      <c r="C197" s="374">
        <v>3286</v>
      </c>
      <c r="D197" s="374">
        <v>35740.376000000004</v>
      </c>
      <c r="E197" s="374">
        <f t="shared" si="11"/>
        <v>10876.559951308582</v>
      </c>
      <c r="F197" s="374">
        <f t="shared" si="9"/>
        <v>10944.093086423394</v>
      </c>
      <c r="H197" s="379">
        <f t="shared" si="10"/>
        <v>10944.093086423394</v>
      </c>
      <c r="I197" s="389"/>
      <c r="M197" s="379"/>
    </row>
    <row r="198" spans="1:13" x14ac:dyDescent="0.2">
      <c r="A198" s="385">
        <v>2010</v>
      </c>
      <c r="B198" s="385">
        <v>5</v>
      </c>
      <c r="C198" s="374">
        <v>3291</v>
      </c>
      <c r="D198" s="374">
        <v>35757.335000000006</v>
      </c>
      <c r="E198" s="374">
        <f t="shared" si="11"/>
        <v>10865.188392585842</v>
      </c>
      <c r="F198" s="374">
        <f t="shared" si="9"/>
        <v>10885.640489832114</v>
      </c>
      <c r="H198" s="379">
        <f t="shared" si="10"/>
        <v>10885.640489832114</v>
      </c>
      <c r="I198" s="389"/>
      <c r="M198" s="379"/>
    </row>
    <row r="199" spans="1:13" x14ac:dyDescent="0.2">
      <c r="A199" s="385">
        <v>2010</v>
      </c>
      <c r="B199" s="385">
        <v>6</v>
      </c>
      <c r="C199" s="374">
        <v>3299</v>
      </c>
      <c r="D199" s="374">
        <v>36046.186999999998</v>
      </c>
      <c r="E199" s="374">
        <f t="shared" si="11"/>
        <v>10926.397999393756</v>
      </c>
      <c r="F199" s="374">
        <f t="shared" si="9"/>
        <v>10876.881678255113</v>
      </c>
      <c r="H199" s="379">
        <f t="shared" si="10"/>
        <v>10876.881678255113</v>
      </c>
      <c r="I199" s="389"/>
      <c r="M199" s="379"/>
    </row>
    <row r="200" spans="1:13" x14ac:dyDescent="0.2">
      <c r="A200" s="385">
        <v>2010</v>
      </c>
      <c r="B200" s="385">
        <v>7</v>
      </c>
      <c r="C200" s="374">
        <v>3303</v>
      </c>
      <c r="D200" s="374">
        <v>36454.610999999997</v>
      </c>
      <c r="E200" s="374">
        <f t="shared" si="11"/>
        <v>11036.81834695731</v>
      </c>
      <c r="F200" s="374">
        <f t="shared" si="9"/>
        <v>10860.905039982346</v>
      </c>
      <c r="H200" s="379">
        <f t="shared" si="10"/>
        <v>10860.905039982346</v>
      </c>
      <c r="I200" s="389"/>
      <c r="M200" s="379"/>
    </row>
    <row r="201" spans="1:13" x14ac:dyDescent="0.2">
      <c r="A201" s="384">
        <v>2010</v>
      </c>
      <c r="B201" s="384">
        <v>8</v>
      </c>
      <c r="C201" s="382">
        <v>3305</v>
      </c>
      <c r="D201" s="382">
        <v>36395.301999999996</v>
      </c>
      <c r="E201" s="382">
        <f t="shared" si="11"/>
        <v>11012.194251134642</v>
      </c>
      <c r="F201" s="382">
        <f t="shared" si="9"/>
        <v>10876.822466946325</v>
      </c>
      <c r="G201" s="377"/>
      <c r="H201" s="390">
        <f t="shared" si="10"/>
        <v>10876.822466946325</v>
      </c>
      <c r="I201" s="391"/>
      <c r="M201" s="379"/>
    </row>
    <row r="202" spans="1:13" x14ac:dyDescent="0.2">
      <c r="A202" s="385">
        <v>2010</v>
      </c>
      <c r="B202" s="385">
        <v>9</v>
      </c>
      <c r="C202" s="382">
        <v>3316</v>
      </c>
      <c r="D202" s="382">
        <v>36034.819000000003</v>
      </c>
      <c r="E202" s="382">
        <f t="shared" si="11"/>
        <v>10866.953860072377</v>
      </c>
      <c r="F202" s="382">
        <f t="shared" si="9"/>
        <v>10849.329650222006</v>
      </c>
      <c r="G202" s="377"/>
      <c r="H202" s="390">
        <f t="shared" si="10"/>
        <v>10849.329650222006</v>
      </c>
      <c r="I202" s="391"/>
      <c r="M202" s="379"/>
    </row>
    <row r="203" spans="1:13" x14ac:dyDescent="0.2">
      <c r="A203" s="385">
        <v>2010</v>
      </c>
      <c r="B203" s="385">
        <v>10</v>
      </c>
      <c r="C203" s="382">
        <v>3332</v>
      </c>
      <c r="D203" s="382">
        <v>36013.330999999998</v>
      </c>
      <c r="E203" s="382">
        <f t="shared" si="11"/>
        <v>10808.32262905162</v>
      </c>
      <c r="F203" s="382">
        <f t="shared" si="9"/>
        <v>10850.019485170855</v>
      </c>
      <c r="G203" s="377"/>
      <c r="H203" s="390">
        <f t="shared" si="10"/>
        <v>10850.019485170855</v>
      </c>
      <c r="I203" s="391"/>
      <c r="M203" s="379"/>
    </row>
    <row r="204" spans="1:13" x14ac:dyDescent="0.2">
      <c r="A204" s="385">
        <v>2010</v>
      </c>
      <c r="B204" s="385">
        <v>11</v>
      </c>
      <c r="C204" s="382">
        <v>3346</v>
      </c>
      <c r="D204" s="382">
        <v>36379.466</v>
      </c>
      <c r="E204" s="382">
        <f t="shared" si="11"/>
        <v>10872.524208009563</v>
      </c>
      <c r="F204" s="382">
        <f t="shared" si="9"/>
        <v>10890.715181285397</v>
      </c>
      <c r="G204" s="377"/>
      <c r="H204" s="390">
        <f t="shared" si="10"/>
        <v>10890.715181285397</v>
      </c>
      <c r="I204" s="391"/>
      <c r="M204" s="379"/>
    </row>
    <row r="205" spans="1:13" x14ac:dyDescent="0.2">
      <c r="A205" s="384">
        <v>2010</v>
      </c>
      <c r="B205" s="384">
        <v>12</v>
      </c>
      <c r="C205" s="382">
        <v>3352</v>
      </c>
      <c r="D205" s="382">
        <v>35273.311000000002</v>
      </c>
      <c r="E205" s="382">
        <f t="shared" si="11"/>
        <v>10523.064140811457</v>
      </c>
      <c r="F205" s="382">
        <f t="shared" ref="F205:F268" si="12">AVERAGE(E194:E205)</f>
        <v>10866.183807523112</v>
      </c>
      <c r="G205" s="377"/>
      <c r="H205" s="390">
        <f t="shared" ref="H205:H248" si="13">AVERAGE(E194:E205)</f>
        <v>10866.183807523112</v>
      </c>
      <c r="I205" s="391">
        <f>H205/H193-1</f>
        <v>-5.387005955063584E-3</v>
      </c>
      <c r="M205" s="379"/>
    </row>
    <row r="206" spans="1:13" x14ac:dyDescent="0.2">
      <c r="A206" s="384">
        <v>2011</v>
      </c>
      <c r="B206" s="384">
        <v>1</v>
      </c>
      <c r="C206" s="382">
        <v>3356</v>
      </c>
      <c r="D206" s="382">
        <v>37252.646000000001</v>
      </c>
      <c r="E206" s="382">
        <f t="shared" si="11"/>
        <v>11100.311680572111</v>
      </c>
      <c r="F206" s="382">
        <f t="shared" si="12"/>
        <v>10874.258294086218</v>
      </c>
      <c r="G206" s="377"/>
      <c r="H206" s="390">
        <f t="shared" si="13"/>
        <v>10874.258294086218</v>
      </c>
      <c r="I206" s="377"/>
      <c r="M206" s="379"/>
    </row>
    <row r="207" spans="1:13" x14ac:dyDescent="0.2">
      <c r="A207" s="385">
        <v>2011</v>
      </c>
      <c r="B207" s="385">
        <v>2</v>
      </c>
      <c r="C207" s="382">
        <v>3361</v>
      </c>
      <c r="D207" s="382">
        <v>35979.235000000001</v>
      </c>
      <c r="E207" s="374">
        <f t="shared" si="11"/>
        <v>10704.919666765843</v>
      </c>
      <c r="F207" s="374">
        <f t="shared" si="12"/>
        <v>10876.641726876502</v>
      </c>
      <c r="H207" s="379">
        <f t="shared" si="13"/>
        <v>10876.641726876502</v>
      </c>
      <c r="M207" s="379"/>
    </row>
    <row r="208" spans="1:13" x14ac:dyDescent="0.2">
      <c r="A208" s="385">
        <v>2011</v>
      </c>
      <c r="B208" s="385">
        <v>3</v>
      </c>
      <c r="C208" s="382">
        <v>3368</v>
      </c>
      <c r="D208" s="382">
        <v>36457.148000000001</v>
      </c>
      <c r="E208" s="374">
        <f t="shared" si="11"/>
        <v>10824.568883610451</v>
      </c>
      <c r="F208" s="374">
        <f t="shared" si="12"/>
        <v>10868.152000856129</v>
      </c>
      <c r="H208" s="379">
        <f t="shared" si="13"/>
        <v>10868.152000856129</v>
      </c>
      <c r="M208" s="379"/>
    </row>
    <row r="209" spans="1:13" x14ac:dyDescent="0.2">
      <c r="A209" s="385">
        <v>2011</v>
      </c>
      <c r="B209" s="385">
        <v>4</v>
      </c>
      <c r="C209" s="382">
        <v>3371</v>
      </c>
      <c r="D209" s="382">
        <v>36344.976000000002</v>
      </c>
      <c r="E209" s="374">
        <f t="shared" si="11"/>
        <v>10781.660041530702</v>
      </c>
      <c r="F209" s="374">
        <f t="shared" si="12"/>
        <v>10860.243675041305</v>
      </c>
      <c r="H209" s="379">
        <f t="shared" si="13"/>
        <v>10860.243675041305</v>
      </c>
      <c r="M209" s="379"/>
    </row>
    <row r="210" spans="1:13" x14ac:dyDescent="0.2">
      <c r="A210" s="384">
        <v>2011</v>
      </c>
      <c r="B210" s="384">
        <v>5</v>
      </c>
      <c r="C210" s="382">
        <v>3368</v>
      </c>
      <c r="D210" s="382">
        <v>36359.962</v>
      </c>
      <c r="E210" s="382">
        <f t="shared" si="11"/>
        <v>10795.713182897862</v>
      </c>
      <c r="F210" s="382">
        <f t="shared" si="12"/>
        <v>10854.454074233974</v>
      </c>
      <c r="G210" s="377"/>
      <c r="H210" s="390">
        <f t="shared" si="13"/>
        <v>10854.454074233974</v>
      </c>
      <c r="M210" s="379"/>
    </row>
    <row r="211" spans="1:13" x14ac:dyDescent="0.2">
      <c r="A211" s="385">
        <v>2011</v>
      </c>
      <c r="B211" s="385">
        <v>6</v>
      </c>
      <c r="C211" s="382">
        <v>3371</v>
      </c>
      <c r="D211" s="382">
        <v>36514.561000000002</v>
      </c>
      <c r="E211" s="374">
        <f t="shared" si="11"/>
        <v>10831.967072085436</v>
      </c>
      <c r="F211" s="374">
        <f t="shared" si="12"/>
        <v>10846.584830291615</v>
      </c>
      <c r="H211" s="379">
        <f t="shared" si="13"/>
        <v>10846.584830291615</v>
      </c>
      <c r="M211" s="379"/>
    </row>
    <row r="212" spans="1:13" x14ac:dyDescent="0.2">
      <c r="A212" s="384">
        <v>2011</v>
      </c>
      <c r="B212" s="384">
        <v>7</v>
      </c>
      <c r="C212" s="382">
        <v>3371</v>
      </c>
      <c r="D212" s="382">
        <v>35654.584000000003</v>
      </c>
      <c r="E212" s="382">
        <f t="shared" si="11"/>
        <v>10576.85671907446</v>
      </c>
      <c r="F212" s="382">
        <f t="shared" si="12"/>
        <v>10808.25469463471</v>
      </c>
      <c r="G212" s="377"/>
      <c r="H212" s="390">
        <f t="shared" si="13"/>
        <v>10808.25469463471</v>
      </c>
      <c r="M212" s="379"/>
    </row>
    <row r="213" spans="1:13" x14ac:dyDescent="0.2">
      <c r="A213" s="385">
        <v>2011</v>
      </c>
      <c r="B213" s="385">
        <v>8</v>
      </c>
      <c r="C213" s="382">
        <v>3376</v>
      </c>
      <c r="D213" s="382">
        <v>37182.097999999998</v>
      </c>
      <c r="E213" s="374">
        <f t="shared" si="11"/>
        <v>11013.65462085308</v>
      </c>
      <c r="F213" s="374">
        <f t="shared" si="12"/>
        <v>10808.376392111246</v>
      </c>
      <c r="H213" s="379">
        <f t="shared" si="13"/>
        <v>10808.376392111246</v>
      </c>
      <c r="M213" s="379"/>
    </row>
    <row r="214" spans="1:13" x14ac:dyDescent="0.2">
      <c r="A214" s="385">
        <v>2011</v>
      </c>
      <c r="B214" s="385">
        <v>9</v>
      </c>
      <c r="C214" s="382">
        <v>3381</v>
      </c>
      <c r="D214" s="382">
        <v>35526.294999999998</v>
      </c>
      <c r="E214" s="374">
        <f t="shared" si="11"/>
        <v>10507.629399585921</v>
      </c>
      <c r="F214" s="374">
        <f t="shared" si="12"/>
        <v>10778.432687070708</v>
      </c>
      <c r="H214" s="379">
        <f t="shared" si="13"/>
        <v>10778.432687070708</v>
      </c>
      <c r="M214" s="379"/>
    </row>
    <row r="215" spans="1:13" x14ac:dyDescent="0.2">
      <c r="A215" s="385">
        <v>2011</v>
      </c>
      <c r="B215" s="385">
        <v>10</v>
      </c>
      <c r="C215" s="382">
        <v>3393</v>
      </c>
      <c r="D215" s="382">
        <v>36848.504000000001</v>
      </c>
      <c r="E215" s="374">
        <f t="shared" si="11"/>
        <v>10860.154435602712</v>
      </c>
      <c r="F215" s="374">
        <f t="shared" si="12"/>
        <v>10782.7520042833</v>
      </c>
      <c r="H215" s="379">
        <f t="shared" si="13"/>
        <v>10782.7520042833</v>
      </c>
      <c r="M215" s="379"/>
    </row>
    <row r="216" spans="1:13" x14ac:dyDescent="0.2">
      <c r="A216" s="385">
        <v>2011</v>
      </c>
      <c r="B216" s="385">
        <v>11</v>
      </c>
      <c r="C216" s="382">
        <v>3409</v>
      </c>
      <c r="D216" s="382">
        <v>36740.578000000001</v>
      </c>
      <c r="E216" s="374">
        <f t="shared" si="11"/>
        <v>10777.52361396304</v>
      </c>
      <c r="F216" s="374">
        <f t="shared" si="12"/>
        <v>10774.835288112756</v>
      </c>
      <c r="H216" s="379">
        <f t="shared" si="13"/>
        <v>10774.835288112756</v>
      </c>
      <c r="M216" s="379"/>
    </row>
    <row r="217" spans="1:13" x14ac:dyDescent="0.2">
      <c r="A217" s="385">
        <v>2011</v>
      </c>
      <c r="B217" s="385">
        <v>12</v>
      </c>
      <c r="C217" s="382">
        <v>3417</v>
      </c>
      <c r="D217" s="382">
        <v>36609.113999999994</v>
      </c>
      <c r="E217" s="374">
        <f t="shared" si="11"/>
        <v>10713.817383669884</v>
      </c>
      <c r="F217" s="374">
        <f t="shared" si="12"/>
        <v>10790.731391684292</v>
      </c>
      <c r="H217" s="379">
        <f t="shared" si="13"/>
        <v>10790.731391684292</v>
      </c>
      <c r="I217" s="389">
        <f>H217/H205-1</f>
        <v>-6.9437823964085821E-3</v>
      </c>
      <c r="M217" s="379"/>
    </row>
    <row r="218" spans="1:13" x14ac:dyDescent="0.2">
      <c r="A218" s="385">
        <v>2012</v>
      </c>
      <c r="B218" s="385">
        <v>1</v>
      </c>
      <c r="C218" s="382">
        <v>3403</v>
      </c>
      <c r="D218" s="382">
        <v>35939.107000000004</v>
      </c>
      <c r="E218" s="374">
        <f t="shared" si="11"/>
        <v>10561.007052600648</v>
      </c>
      <c r="F218" s="374">
        <f t="shared" si="12"/>
        <v>10745.789339353336</v>
      </c>
      <c r="G218" s="388"/>
      <c r="H218" s="379">
        <f t="shared" si="13"/>
        <v>10745.789339353336</v>
      </c>
      <c r="M218" s="379"/>
    </row>
    <row r="219" spans="1:13" x14ac:dyDescent="0.2">
      <c r="A219" s="385">
        <v>2012</v>
      </c>
      <c r="B219" s="385">
        <v>2</v>
      </c>
      <c r="C219" s="382">
        <v>3401</v>
      </c>
      <c r="D219" s="382">
        <v>36489.045999999995</v>
      </c>
      <c r="E219" s="374">
        <f t="shared" si="11"/>
        <v>10728.916789179651</v>
      </c>
      <c r="F219" s="374">
        <f t="shared" si="12"/>
        <v>10747.789099554488</v>
      </c>
      <c r="G219" s="388"/>
      <c r="H219" s="379">
        <f t="shared" si="13"/>
        <v>10747.789099554488</v>
      </c>
      <c r="M219" s="379"/>
    </row>
    <row r="220" spans="1:13" x14ac:dyDescent="0.2">
      <c r="A220" s="385">
        <v>2012</v>
      </c>
      <c r="B220" s="385">
        <v>3</v>
      </c>
      <c r="C220" s="382">
        <v>3403</v>
      </c>
      <c r="D220" s="382">
        <v>37109.509000000005</v>
      </c>
      <c r="E220" s="374">
        <f t="shared" si="11"/>
        <v>10904.939465177787</v>
      </c>
      <c r="F220" s="374">
        <f t="shared" si="12"/>
        <v>10754.486648018432</v>
      </c>
      <c r="G220" s="388"/>
      <c r="H220" s="379">
        <f t="shared" si="13"/>
        <v>10754.486648018432</v>
      </c>
      <c r="M220" s="379"/>
    </row>
    <row r="221" spans="1:13" x14ac:dyDescent="0.2">
      <c r="A221" s="385">
        <v>2012</v>
      </c>
      <c r="B221" s="385">
        <v>4</v>
      </c>
      <c r="C221" s="382">
        <v>3407</v>
      </c>
      <c r="D221" s="382">
        <v>36995.852999999996</v>
      </c>
      <c r="E221" s="374">
        <f t="shared" si="11"/>
        <v>10858.776929850308</v>
      </c>
      <c r="F221" s="374">
        <f t="shared" si="12"/>
        <v>10760.9130553784</v>
      </c>
      <c r="G221" s="388"/>
      <c r="H221" s="379">
        <f t="shared" si="13"/>
        <v>10760.9130553784</v>
      </c>
      <c r="M221" s="379"/>
    </row>
    <row r="222" spans="1:13" x14ac:dyDescent="0.2">
      <c r="A222" s="385">
        <v>2012</v>
      </c>
      <c r="B222" s="385">
        <v>5</v>
      </c>
      <c r="C222" s="382">
        <v>3413</v>
      </c>
      <c r="D222" s="382">
        <v>35900.342000000004</v>
      </c>
      <c r="E222" s="374">
        <f t="shared" si="11"/>
        <v>10518.705537650163</v>
      </c>
      <c r="F222" s="374">
        <f t="shared" si="12"/>
        <v>10737.829084941091</v>
      </c>
      <c r="G222" s="388"/>
      <c r="H222" s="379">
        <f t="shared" si="13"/>
        <v>10737.829084941091</v>
      </c>
      <c r="M222" s="379"/>
    </row>
    <row r="223" spans="1:13" x14ac:dyDescent="0.2">
      <c r="A223" s="385">
        <v>2012</v>
      </c>
      <c r="B223" s="385">
        <v>6</v>
      </c>
      <c r="C223" s="382">
        <v>3426</v>
      </c>
      <c r="D223" s="382">
        <v>38643.218000000001</v>
      </c>
      <c r="E223" s="374">
        <f t="shared" si="11"/>
        <v>11279.398131932283</v>
      </c>
      <c r="F223" s="374">
        <f t="shared" si="12"/>
        <v>10775.115006594995</v>
      </c>
      <c r="G223" s="388"/>
      <c r="H223" s="379">
        <f t="shared" si="13"/>
        <v>10775.115006594995</v>
      </c>
      <c r="M223" s="379"/>
    </row>
    <row r="224" spans="1:13" x14ac:dyDescent="0.2">
      <c r="A224" s="385">
        <v>2012</v>
      </c>
      <c r="B224" s="385">
        <v>7</v>
      </c>
      <c r="C224" s="382">
        <v>3433</v>
      </c>
      <c r="D224" s="382">
        <v>34816.790999999997</v>
      </c>
      <c r="E224" s="374">
        <f t="shared" si="11"/>
        <v>10141.797553160501</v>
      </c>
      <c r="F224" s="374">
        <f t="shared" si="12"/>
        <v>10738.860076102164</v>
      </c>
      <c r="G224" s="388"/>
      <c r="H224" s="379">
        <f t="shared" si="13"/>
        <v>10738.860076102164</v>
      </c>
      <c r="M224" s="379"/>
    </row>
    <row r="225" spans="1:13" x14ac:dyDescent="0.2">
      <c r="A225" s="384">
        <v>2012</v>
      </c>
      <c r="B225" s="384">
        <v>8</v>
      </c>
      <c r="C225" s="382">
        <v>3438</v>
      </c>
      <c r="D225" s="382">
        <v>38284.356</v>
      </c>
      <c r="E225" s="382">
        <f t="shared" si="11"/>
        <v>11135.647469458987</v>
      </c>
      <c r="F225" s="382">
        <f t="shared" si="12"/>
        <v>10749.026146819324</v>
      </c>
      <c r="G225" s="387"/>
      <c r="H225" s="390">
        <f t="shared" si="13"/>
        <v>10749.026146819324</v>
      </c>
      <c r="M225" s="379"/>
    </row>
    <row r="226" spans="1:13" x14ac:dyDescent="0.2">
      <c r="A226" s="384">
        <v>2012</v>
      </c>
      <c r="B226" s="384">
        <v>9</v>
      </c>
      <c r="C226" s="382">
        <v>3439</v>
      </c>
      <c r="D226" s="382">
        <v>36862.557000000001</v>
      </c>
      <c r="E226" s="382">
        <f t="shared" si="11"/>
        <v>10718.975574294855</v>
      </c>
      <c r="F226" s="382">
        <f t="shared" si="12"/>
        <v>10766.638328045068</v>
      </c>
      <c r="G226" s="387"/>
      <c r="H226" s="390">
        <f t="shared" si="13"/>
        <v>10766.638328045068</v>
      </c>
      <c r="J226" s="379"/>
      <c r="K226" s="379"/>
      <c r="M226" s="379"/>
    </row>
    <row r="227" spans="1:13" x14ac:dyDescent="0.2">
      <c r="A227" s="385">
        <v>2012</v>
      </c>
      <c r="B227" s="385">
        <v>10</v>
      </c>
      <c r="C227" s="382">
        <v>3454</v>
      </c>
      <c r="D227" s="382">
        <v>31463.822999999997</v>
      </c>
      <c r="E227" s="374">
        <f t="shared" si="11"/>
        <v>9109.3870874348577</v>
      </c>
      <c r="F227" s="374">
        <f t="shared" si="12"/>
        <v>10620.741049031079</v>
      </c>
      <c r="G227" s="388"/>
      <c r="H227" s="379">
        <f t="shared" si="13"/>
        <v>10620.741049031079</v>
      </c>
      <c r="J227" s="379"/>
      <c r="K227" s="379"/>
      <c r="M227" s="379"/>
    </row>
    <row r="228" spans="1:13" x14ac:dyDescent="0.2">
      <c r="A228" s="385">
        <v>2012</v>
      </c>
      <c r="B228" s="385">
        <v>11</v>
      </c>
      <c r="C228" s="382">
        <v>3466</v>
      </c>
      <c r="D228" s="382">
        <v>42016.519</v>
      </c>
      <c r="E228" s="374">
        <f t="shared" si="11"/>
        <v>12122.480957876516</v>
      </c>
      <c r="F228" s="374">
        <f t="shared" si="12"/>
        <v>10732.820827690535</v>
      </c>
      <c r="G228" s="388"/>
      <c r="H228" s="379">
        <f t="shared" si="13"/>
        <v>10732.820827690535</v>
      </c>
      <c r="J228" s="379"/>
      <c r="K228" s="379"/>
      <c r="M228" s="379"/>
    </row>
    <row r="229" spans="1:13" x14ac:dyDescent="0.2">
      <c r="A229" s="385">
        <v>2012</v>
      </c>
      <c r="B229" s="385">
        <v>12</v>
      </c>
      <c r="C229" s="382">
        <v>3471</v>
      </c>
      <c r="D229" s="382">
        <v>36809.243999999999</v>
      </c>
      <c r="E229" s="374">
        <f t="shared" si="11"/>
        <v>10604.795159896285</v>
      </c>
      <c r="F229" s="374">
        <f t="shared" si="12"/>
        <v>10723.73564237607</v>
      </c>
      <c r="G229" s="388"/>
      <c r="H229" s="379">
        <f t="shared" si="13"/>
        <v>10723.73564237607</v>
      </c>
      <c r="I229" s="389">
        <f>H229/H217-1</f>
        <v>-6.2086384023840591E-3</v>
      </c>
      <c r="J229" s="379"/>
      <c r="K229" s="379"/>
      <c r="M229" s="379"/>
    </row>
    <row r="230" spans="1:13" x14ac:dyDescent="0.2">
      <c r="A230" s="385">
        <v>2013</v>
      </c>
      <c r="B230" s="385">
        <v>1</v>
      </c>
      <c r="C230" s="386">
        <v>3486</v>
      </c>
      <c r="D230" s="382">
        <v>36038.112999999998</v>
      </c>
      <c r="E230" s="374">
        <f t="shared" si="11"/>
        <v>10337.955536431438</v>
      </c>
      <c r="F230" s="374">
        <f t="shared" si="12"/>
        <v>10705.148016028636</v>
      </c>
      <c r="G230" s="388"/>
      <c r="H230" s="379">
        <f t="shared" si="13"/>
        <v>10705.148016028636</v>
      </c>
      <c r="J230" s="379"/>
      <c r="K230" s="379"/>
      <c r="M230" s="379"/>
    </row>
    <row r="231" spans="1:13" x14ac:dyDescent="0.2">
      <c r="A231" s="385">
        <v>2013</v>
      </c>
      <c r="B231" s="385">
        <v>2</v>
      </c>
      <c r="C231" s="386">
        <v>3487</v>
      </c>
      <c r="D231" s="382">
        <v>37883.864999999998</v>
      </c>
      <c r="E231" s="374">
        <f t="shared" si="11"/>
        <v>10864.314597074848</v>
      </c>
      <c r="F231" s="374">
        <f t="shared" si="12"/>
        <v>10716.431166686567</v>
      </c>
      <c r="G231" s="388"/>
      <c r="H231" s="379">
        <f t="shared" si="13"/>
        <v>10716.431166686567</v>
      </c>
      <c r="J231" s="379"/>
      <c r="K231" s="379"/>
      <c r="M231" s="379"/>
    </row>
    <row r="232" spans="1:13" x14ac:dyDescent="0.2">
      <c r="A232" s="385">
        <v>2013</v>
      </c>
      <c r="B232" s="385">
        <v>3</v>
      </c>
      <c r="C232" s="386">
        <v>3493</v>
      </c>
      <c r="D232" s="382">
        <v>36347.867999999995</v>
      </c>
      <c r="E232" s="374">
        <f t="shared" si="11"/>
        <v>10405.916976810764</v>
      </c>
      <c r="F232" s="374">
        <f t="shared" si="12"/>
        <v>10674.845959322651</v>
      </c>
      <c r="G232" s="388"/>
      <c r="H232" s="379">
        <f t="shared" si="13"/>
        <v>10674.845959322651</v>
      </c>
      <c r="J232" s="379"/>
      <c r="K232" s="379"/>
      <c r="M232" s="379"/>
    </row>
    <row r="233" spans="1:13" x14ac:dyDescent="0.2">
      <c r="A233" s="385">
        <v>2013</v>
      </c>
      <c r="B233" s="385">
        <v>4</v>
      </c>
      <c r="C233" s="386">
        <v>3494</v>
      </c>
      <c r="D233" s="382">
        <v>36330.392</v>
      </c>
      <c r="E233" s="374">
        <f t="shared" si="11"/>
        <v>10397.937034917</v>
      </c>
      <c r="F233" s="374">
        <f t="shared" si="12"/>
        <v>10636.442634744875</v>
      </c>
      <c r="G233" s="388"/>
      <c r="H233" s="379">
        <f t="shared" si="13"/>
        <v>10636.442634744875</v>
      </c>
      <c r="J233" s="379"/>
      <c r="K233" s="379"/>
      <c r="M233" s="379"/>
    </row>
    <row r="234" spans="1:13" x14ac:dyDescent="0.2">
      <c r="A234" s="385">
        <v>2013</v>
      </c>
      <c r="B234" s="385">
        <v>5</v>
      </c>
      <c r="C234" s="386">
        <v>3499</v>
      </c>
      <c r="D234" s="382">
        <v>37607.400999999998</v>
      </c>
      <c r="E234" s="374">
        <f t="shared" si="11"/>
        <v>10748.042583595312</v>
      </c>
      <c r="F234" s="374">
        <f t="shared" si="12"/>
        <v>10655.554055240304</v>
      </c>
      <c r="G234" s="388"/>
      <c r="H234" s="379">
        <f t="shared" si="13"/>
        <v>10655.554055240304</v>
      </c>
      <c r="J234" s="379"/>
      <c r="K234" s="379"/>
      <c r="M234" s="379"/>
    </row>
    <row r="235" spans="1:13" x14ac:dyDescent="0.2">
      <c r="A235" s="385">
        <v>2013</v>
      </c>
      <c r="B235" s="385">
        <v>6</v>
      </c>
      <c r="C235" s="386">
        <v>3501</v>
      </c>
      <c r="D235" s="382">
        <v>36329.947</v>
      </c>
      <c r="E235" s="374">
        <f t="shared" si="11"/>
        <v>10377.019994287346</v>
      </c>
      <c r="F235" s="374">
        <f t="shared" si="12"/>
        <v>10580.355877103226</v>
      </c>
      <c r="G235" s="388"/>
      <c r="H235" s="379">
        <f t="shared" si="13"/>
        <v>10580.355877103226</v>
      </c>
      <c r="J235" s="379"/>
      <c r="K235" s="379"/>
      <c r="M235" s="379"/>
    </row>
    <row r="236" spans="1:13" x14ac:dyDescent="0.2">
      <c r="A236" s="384">
        <v>2013</v>
      </c>
      <c r="B236" s="384">
        <v>7</v>
      </c>
      <c r="C236" s="386">
        <v>3504</v>
      </c>
      <c r="D236" s="382">
        <v>30546.677</v>
      </c>
      <c r="E236" s="382">
        <f t="shared" si="11"/>
        <v>8717.658961187215</v>
      </c>
      <c r="F236" s="382">
        <f t="shared" si="12"/>
        <v>10461.677661105452</v>
      </c>
      <c r="G236" s="387"/>
      <c r="H236" s="379">
        <f t="shared" si="13"/>
        <v>10461.677661105452</v>
      </c>
      <c r="J236" s="379"/>
      <c r="K236" s="379"/>
      <c r="M236" s="379"/>
    </row>
    <row r="237" spans="1:13" x14ac:dyDescent="0.2">
      <c r="A237" s="384">
        <v>2013</v>
      </c>
      <c r="B237" s="384">
        <v>8</v>
      </c>
      <c r="C237" s="386">
        <v>3504</v>
      </c>
      <c r="D237" s="386">
        <v>42849.17</v>
      </c>
      <c r="E237" s="382">
        <f t="shared" si="11"/>
        <v>12228.644406392694</v>
      </c>
      <c r="F237" s="382">
        <f t="shared" si="12"/>
        <v>10552.760739183261</v>
      </c>
      <c r="G237" s="377"/>
      <c r="H237" s="379">
        <f t="shared" si="13"/>
        <v>10552.760739183261</v>
      </c>
      <c r="J237" s="379"/>
      <c r="K237" s="379"/>
      <c r="M237" s="379"/>
    </row>
    <row r="238" spans="1:13" x14ac:dyDescent="0.2">
      <c r="A238" s="384">
        <v>2013</v>
      </c>
      <c r="B238" s="384">
        <v>9</v>
      </c>
      <c r="C238" s="386">
        <v>3504</v>
      </c>
      <c r="D238" s="386">
        <v>37543.434000000001</v>
      </c>
      <c r="E238" s="382">
        <f t="shared" si="11"/>
        <v>10714.450342465752</v>
      </c>
      <c r="F238" s="382">
        <f t="shared" si="12"/>
        <v>10552.383636530836</v>
      </c>
      <c r="G238" s="377"/>
      <c r="H238" s="379">
        <f t="shared" si="13"/>
        <v>10552.383636530836</v>
      </c>
      <c r="J238" s="379"/>
      <c r="K238" s="379"/>
      <c r="M238" s="379"/>
    </row>
    <row r="239" spans="1:13" x14ac:dyDescent="0.2">
      <c r="A239" s="384">
        <v>2013</v>
      </c>
      <c r="B239" s="384">
        <v>10</v>
      </c>
      <c r="C239" s="386">
        <v>3508</v>
      </c>
      <c r="D239" s="386">
        <v>36856.234000000004</v>
      </c>
      <c r="E239" s="382">
        <f t="shared" si="11"/>
        <v>10506.338084378564</v>
      </c>
      <c r="F239" s="382">
        <f t="shared" si="12"/>
        <v>10668.79621960948</v>
      </c>
      <c r="G239" s="377"/>
      <c r="H239" s="379">
        <f t="shared" si="13"/>
        <v>10668.79621960948</v>
      </c>
      <c r="J239" s="379"/>
      <c r="K239" s="379"/>
      <c r="M239" s="379"/>
    </row>
    <row r="240" spans="1:13" x14ac:dyDescent="0.2">
      <c r="A240" s="385">
        <v>2013</v>
      </c>
      <c r="B240" s="385">
        <v>11</v>
      </c>
      <c r="C240" s="383">
        <v>3526</v>
      </c>
      <c r="D240" s="383">
        <v>36583.656000000003</v>
      </c>
      <c r="E240" s="382">
        <f t="shared" si="11"/>
        <v>10375.398752127056</v>
      </c>
      <c r="F240" s="382">
        <f t="shared" si="12"/>
        <v>10523.206035797024</v>
      </c>
      <c r="H240" s="379">
        <f t="shared" si="13"/>
        <v>10523.206035797024</v>
      </c>
      <c r="J240" s="379"/>
      <c r="K240" s="379"/>
      <c r="M240" s="379"/>
    </row>
    <row r="241" spans="1:13" x14ac:dyDescent="0.2">
      <c r="A241" s="385">
        <v>2013</v>
      </c>
      <c r="B241" s="385">
        <v>12</v>
      </c>
      <c r="C241" s="383">
        <v>3535</v>
      </c>
      <c r="D241" s="383">
        <v>36612.731</v>
      </c>
      <c r="E241" s="382">
        <f t="shared" si="11"/>
        <v>10357.20820367751</v>
      </c>
      <c r="F241" s="382">
        <f t="shared" si="12"/>
        <v>10502.57378944546</v>
      </c>
      <c r="H241" s="379">
        <f t="shared" si="13"/>
        <v>10502.57378944546</v>
      </c>
      <c r="J241" s="379"/>
      <c r="K241" s="379"/>
      <c r="M241" s="379"/>
    </row>
    <row r="242" spans="1:13" x14ac:dyDescent="0.2">
      <c r="A242" s="312">
        <v>2014</v>
      </c>
      <c r="B242" s="312">
        <v>1</v>
      </c>
      <c r="C242" s="383">
        <v>3545</v>
      </c>
      <c r="D242" s="383">
        <v>34628.398999999998</v>
      </c>
      <c r="E242" s="382">
        <f t="shared" si="11"/>
        <v>9768.236671368124</v>
      </c>
      <c r="F242" s="382">
        <f t="shared" si="12"/>
        <v>10455.09721735685</v>
      </c>
      <c r="H242" s="379">
        <f t="shared" si="13"/>
        <v>10455.09721735685</v>
      </c>
      <c r="J242" s="379"/>
      <c r="K242" s="379"/>
      <c r="M242" s="379"/>
    </row>
    <row r="243" spans="1:13" x14ac:dyDescent="0.2">
      <c r="A243" s="312">
        <v>2014</v>
      </c>
      <c r="B243" s="312">
        <v>2</v>
      </c>
      <c r="C243" s="383">
        <v>3559</v>
      </c>
      <c r="D243" s="383">
        <v>33826.311000000002</v>
      </c>
      <c r="E243" s="382">
        <f t="shared" si="11"/>
        <v>9504.4425400393375</v>
      </c>
      <c r="F243" s="382">
        <f t="shared" si="12"/>
        <v>10341.774545937224</v>
      </c>
      <c r="G243" s="382"/>
      <c r="H243" s="382">
        <f t="shared" si="13"/>
        <v>10341.774545937224</v>
      </c>
      <c r="J243" s="379"/>
      <c r="K243" s="379"/>
      <c r="M243" s="379"/>
    </row>
    <row r="244" spans="1:13" x14ac:dyDescent="0.2">
      <c r="A244" s="312">
        <v>2014</v>
      </c>
      <c r="B244" s="312">
        <v>3</v>
      </c>
      <c r="C244" s="383">
        <v>3565</v>
      </c>
      <c r="D244" s="383">
        <v>43198.112000000001</v>
      </c>
      <c r="E244" s="382">
        <f t="shared" si="11"/>
        <v>12117.282468443198</v>
      </c>
      <c r="F244" s="382">
        <f t="shared" si="12"/>
        <v>10484.388336906593</v>
      </c>
      <c r="G244" s="382"/>
      <c r="H244" s="382">
        <f t="shared" si="13"/>
        <v>10484.388336906593</v>
      </c>
      <c r="J244" s="379"/>
      <c r="K244" s="379"/>
      <c r="M244" s="379"/>
    </row>
    <row r="245" spans="1:13" x14ac:dyDescent="0.2">
      <c r="A245" s="384">
        <v>2014</v>
      </c>
      <c r="B245" s="384">
        <v>4</v>
      </c>
      <c r="C245" s="383">
        <v>3565</v>
      </c>
      <c r="D245" s="383">
        <v>36794.230000000003</v>
      </c>
      <c r="E245" s="382">
        <f t="shared" si="11"/>
        <v>10320.962131837308</v>
      </c>
      <c r="F245" s="382">
        <f t="shared" si="12"/>
        <v>10477.973761649951</v>
      </c>
      <c r="G245" s="382"/>
      <c r="H245" s="382">
        <f t="shared" si="13"/>
        <v>10477.973761649951</v>
      </c>
      <c r="J245" s="379"/>
      <c r="K245" s="379"/>
      <c r="M245" s="379"/>
    </row>
    <row r="246" spans="1:13" x14ac:dyDescent="0.2">
      <c r="A246" s="312">
        <v>2014</v>
      </c>
      <c r="B246" s="312">
        <v>5</v>
      </c>
      <c r="C246" s="383">
        <v>3577</v>
      </c>
      <c r="D246" s="383">
        <v>37910.372000000003</v>
      </c>
      <c r="E246" s="382">
        <f t="shared" si="11"/>
        <v>10598.37070170534</v>
      </c>
      <c r="F246" s="382">
        <f t="shared" si="12"/>
        <v>10465.501104825787</v>
      </c>
      <c r="G246" s="382"/>
      <c r="H246" s="382">
        <f t="shared" si="13"/>
        <v>10465.501104825787</v>
      </c>
      <c r="J246" s="379"/>
      <c r="K246" s="379"/>
      <c r="M246" s="379"/>
    </row>
    <row r="247" spans="1:13" x14ac:dyDescent="0.2">
      <c r="A247" s="312">
        <v>2014</v>
      </c>
      <c r="B247" s="312">
        <v>6</v>
      </c>
      <c r="C247" s="383">
        <v>3578</v>
      </c>
      <c r="D247" s="383">
        <v>25050.665000000005</v>
      </c>
      <c r="E247" s="382">
        <f t="shared" si="11"/>
        <v>7001.30380100615</v>
      </c>
      <c r="F247" s="382">
        <f t="shared" si="12"/>
        <v>10184.191422052354</v>
      </c>
      <c r="G247" s="382"/>
      <c r="H247" s="382">
        <f t="shared" si="13"/>
        <v>10184.191422052354</v>
      </c>
      <c r="J247" s="379"/>
      <c r="K247" s="379"/>
      <c r="M247" s="379"/>
    </row>
    <row r="248" spans="1:13" ht="13.5" thickBot="1" x14ac:dyDescent="0.25">
      <c r="A248" s="381">
        <v>2014</v>
      </c>
      <c r="B248" s="381">
        <v>7</v>
      </c>
      <c r="C248" s="380">
        <v>3579</v>
      </c>
      <c r="D248" s="380">
        <v>48367.955999999998</v>
      </c>
      <c r="E248" s="380">
        <f t="shared" si="11"/>
        <v>13514.37720033529</v>
      </c>
      <c r="F248" s="380">
        <f t="shared" si="12"/>
        <v>10583.917941981359</v>
      </c>
      <c r="G248" s="380"/>
      <c r="H248" s="380">
        <f t="shared" si="13"/>
        <v>10583.917941981359</v>
      </c>
      <c r="J248" s="379"/>
      <c r="K248" s="379"/>
      <c r="M248" s="379"/>
    </row>
    <row r="249" spans="1:13" x14ac:dyDescent="0.2">
      <c r="A249" s="312">
        <v>2014</v>
      </c>
      <c r="B249" s="312">
        <v>8</v>
      </c>
      <c r="C249" s="376">
        <v>3593.8998445142802</v>
      </c>
      <c r="D249" s="376">
        <v>41227.592325299382</v>
      </c>
      <c r="E249" s="376">
        <f t="shared" si="11"/>
        <v>11471.547374429223</v>
      </c>
      <c r="F249" s="376">
        <f t="shared" si="12"/>
        <v>10520.826522651072</v>
      </c>
      <c r="J249" s="379"/>
      <c r="K249" s="379"/>
      <c r="M249" s="379"/>
    </row>
    <row r="250" spans="1:13" x14ac:dyDescent="0.2">
      <c r="A250" s="312">
        <v>2014</v>
      </c>
      <c r="B250" s="312">
        <v>9</v>
      </c>
      <c r="C250" s="376">
        <v>3598.4104711575901</v>
      </c>
      <c r="D250" s="376">
        <v>38554.990305026789</v>
      </c>
      <c r="E250" s="376">
        <f t="shared" si="11"/>
        <v>10714.450342465752</v>
      </c>
      <c r="F250" s="376">
        <f t="shared" si="12"/>
        <v>10520.826522651072</v>
      </c>
      <c r="J250" s="379"/>
      <c r="K250" s="379"/>
      <c r="M250" s="379"/>
    </row>
    <row r="251" spans="1:13" x14ac:dyDescent="0.2">
      <c r="A251" s="312">
        <v>2014</v>
      </c>
      <c r="B251" s="312">
        <v>10</v>
      </c>
      <c r="C251" s="376">
        <v>3602.8913220274299</v>
      </c>
      <c r="D251" s="376">
        <v>37853.194310493818</v>
      </c>
      <c r="E251" s="376">
        <f t="shared" si="11"/>
        <v>10506.338084378564</v>
      </c>
      <c r="F251" s="376">
        <f t="shared" si="12"/>
        <v>10520.826522651072</v>
      </c>
      <c r="J251" s="379"/>
      <c r="K251" s="379"/>
      <c r="M251" s="379"/>
    </row>
    <row r="252" spans="1:13" x14ac:dyDescent="0.2">
      <c r="A252" s="312">
        <v>2014</v>
      </c>
      <c r="B252" s="312">
        <v>11</v>
      </c>
      <c r="C252" s="376">
        <v>3607.34259368113</v>
      </c>
      <c r="D252" s="376">
        <v>37427.617844973975</v>
      </c>
      <c r="E252" s="376">
        <f t="shared" si="11"/>
        <v>10375.398752127056</v>
      </c>
      <c r="F252" s="376">
        <f t="shared" si="12"/>
        <v>10520.826522651074</v>
      </c>
      <c r="J252" s="379"/>
      <c r="K252" s="379"/>
    </row>
    <row r="253" spans="1:13" x14ac:dyDescent="0.2">
      <c r="A253" s="312">
        <v>2014</v>
      </c>
      <c r="B253" s="312">
        <v>12</v>
      </c>
      <c r="C253" s="376">
        <v>3611.76448137848</v>
      </c>
      <c r="D253" s="376">
        <v>37407.79671628424</v>
      </c>
      <c r="E253" s="376">
        <f t="shared" si="11"/>
        <v>10357.20820367751</v>
      </c>
      <c r="F253" s="376">
        <f t="shared" si="12"/>
        <v>10520.826522651072</v>
      </c>
      <c r="J253" s="379"/>
      <c r="K253" s="379"/>
    </row>
    <row r="254" spans="1:13" x14ac:dyDescent="0.2">
      <c r="A254" s="358">
        <v>2015</v>
      </c>
      <c r="B254" s="358">
        <v>1</v>
      </c>
      <c r="C254" s="376">
        <v>3616.1571790903099</v>
      </c>
      <c r="D254" s="376">
        <v>36510.886804729955</v>
      </c>
      <c r="E254" s="376">
        <f t="shared" si="11"/>
        <v>10096.598404473869</v>
      </c>
      <c r="F254" s="376">
        <f t="shared" si="12"/>
        <v>10548.190000409884</v>
      </c>
      <c r="J254" s="379"/>
      <c r="K254" s="379"/>
    </row>
    <row r="255" spans="1:13" x14ac:dyDescent="0.2">
      <c r="A255" s="358">
        <v>2015</v>
      </c>
      <c r="B255" s="358">
        <v>2</v>
      </c>
      <c r="C255" s="376">
        <v>3620.5208795070198</v>
      </c>
      <c r="D255" s="376">
        <v>37166.777080258602</v>
      </c>
      <c r="E255" s="376">
        <f t="shared" si="11"/>
        <v>10265.588382774176</v>
      </c>
      <c r="F255" s="376">
        <f t="shared" si="12"/>
        <v>10611.618820637788</v>
      </c>
      <c r="J255" s="379"/>
      <c r="K255" s="379"/>
    </row>
    <row r="256" spans="1:13" x14ac:dyDescent="0.2">
      <c r="A256" s="358">
        <v>2015</v>
      </c>
      <c r="B256" s="358">
        <v>3</v>
      </c>
      <c r="C256" s="376">
        <v>3624.8557740469901</v>
      </c>
      <c r="D256" s="376">
        <v>40667.70024940274</v>
      </c>
      <c r="E256" s="376">
        <f t="shared" si="11"/>
        <v>11219.122300140252</v>
      </c>
      <c r="F256" s="376">
        <f t="shared" si="12"/>
        <v>10536.772139945875</v>
      </c>
      <c r="J256" s="379"/>
      <c r="K256" s="379"/>
    </row>
    <row r="257" spans="1:11" x14ac:dyDescent="0.2">
      <c r="A257" s="358">
        <v>2015</v>
      </c>
      <c r="B257" s="358">
        <v>4</v>
      </c>
      <c r="C257" s="376">
        <v>3629.1620528650201</v>
      </c>
      <c r="D257" s="376">
        <v>37456.444117920822</v>
      </c>
      <c r="E257" s="376">
        <f t="shared" si="11"/>
        <v>10320.962131837308</v>
      </c>
      <c r="F257" s="376">
        <f t="shared" si="12"/>
        <v>10536.772139945875</v>
      </c>
      <c r="J257" s="379"/>
      <c r="K257" s="379"/>
    </row>
    <row r="258" spans="1:11" x14ac:dyDescent="0.2">
      <c r="A258" s="358">
        <v>2015</v>
      </c>
      <c r="B258" s="358">
        <v>5</v>
      </c>
      <c r="C258" s="376">
        <v>3633.4399048606301</v>
      </c>
      <c r="D258" s="376">
        <v>38508.543034081944</v>
      </c>
      <c r="E258" s="376">
        <f t="shared" ref="E258:E321" si="14">(D258/C258)*1000</f>
        <v>10598.37070170534</v>
      </c>
      <c r="F258" s="376">
        <f t="shared" si="12"/>
        <v>10536.772139945873</v>
      </c>
      <c r="J258" s="379"/>
      <c r="K258" s="379"/>
    </row>
    <row r="259" spans="1:11" x14ac:dyDescent="0.2">
      <c r="A259" s="358">
        <v>2015</v>
      </c>
      <c r="B259" s="358">
        <v>6</v>
      </c>
      <c r="C259" s="376">
        <v>3637.68951768638</v>
      </c>
      <c r="D259" s="376">
        <v>37748.376858041061</v>
      </c>
      <c r="E259" s="376">
        <f t="shared" si="14"/>
        <v>10377.019994287346</v>
      </c>
      <c r="F259" s="376">
        <f t="shared" si="12"/>
        <v>10818.081822719307</v>
      </c>
      <c r="J259" s="379"/>
      <c r="K259" s="379"/>
    </row>
    <row r="260" spans="1:11" x14ac:dyDescent="0.2">
      <c r="A260" s="358">
        <v>2015</v>
      </c>
      <c r="B260" s="358">
        <v>7</v>
      </c>
      <c r="C260" s="376">
        <v>3641.91107775609</v>
      </c>
      <c r="D260" s="376">
        <v>38142.28713621448</v>
      </c>
      <c r="E260" s="376">
        <f t="shared" si="14"/>
        <v>10473.151683789954</v>
      </c>
      <c r="F260" s="376">
        <f t="shared" si="12"/>
        <v>10564.646363007196</v>
      </c>
      <c r="J260" s="379"/>
      <c r="K260" s="379"/>
    </row>
    <row r="261" spans="1:11" x14ac:dyDescent="0.2">
      <c r="A261" s="358">
        <v>2015</v>
      </c>
      <c r="B261" s="358">
        <v>8</v>
      </c>
      <c r="C261" s="376">
        <v>3646.10477025301</v>
      </c>
      <c r="D261" s="376">
        <v>41826.463604089782</v>
      </c>
      <c r="E261" s="376">
        <f t="shared" si="14"/>
        <v>11471.547374429223</v>
      </c>
      <c r="F261" s="376">
        <f t="shared" si="12"/>
        <v>10564.646363007196</v>
      </c>
      <c r="J261" s="379"/>
      <c r="K261" s="379"/>
    </row>
    <row r="262" spans="1:11" x14ac:dyDescent="0.2">
      <c r="A262" s="358">
        <v>2015</v>
      </c>
      <c r="B262" s="358">
        <v>9</v>
      </c>
      <c r="C262" s="376">
        <v>3650.2707791379498</v>
      </c>
      <c r="D262" s="376">
        <v>39110.644999627337</v>
      </c>
      <c r="E262" s="376">
        <f t="shared" si="14"/>
        <v>10714.450342465752</v>
      </c>
      <c r="F262" s="376">
        <f t="shared" si="12"/>
        <v>10564.646363007196</v>
      </c>
      <c r="J262" s="379"/>
      <c r="K262" s="379"/>
    </row>
    <row r="263" spans="1:11" x14ac:dyDescent="0.2">
      <c r="A263" s="358">
        <v>2015</v>
      </c>
      <c r="B263" s="358">
        <v>10</v>
      </c>
      <c r="C263" s="376">
        <v>3654.4092871573498</v>
      </c>
      <c r="D263" s="376">
        <v>38394.459469567984</v>
      </c>
      <c r="E263" s="376">
        <f t="shared" si="14"/>
        <v>10506.338084378564</v>
      </c>
      <c r="F263" s="376">
        <f t="shared" si="12"/>
        <v>10564.646363007196</v>
      </c>
    </row>
    <row r="264" spans="1:11" x14ac:dyDescent="0.2">
      <c r="A264" s="358">
        <v>2015</v>
      </c>
      <c r="B264" s="358">
        <v>11</v>
      </c>
      <c r="C264" s="376">
        <v>3658.52047585129</v>
      </c>
      <c r="D264" s="376">
        <v>37958.608779778762</v>
      </c>
      <c r="E264" s="376">
        <f t="shared" si="14"/>
        <v>10375.398752127057</v>
      </c>
      <c r="F264" s="376">
        <f t="shared" si="12"/>
        <v>10564.646363007198</v>
      </c>
    </row>
    <row r="265" spans="1:11" x14ac:dyDescent="0.2">
      <c r="A265" s="358">
        <v>2015</v>
      </c>
      <c r="B265" s="358">
        <v>12</v>
      </c>
      <c r="C265" s="376">
        <v>3662.6045255614699</v>
      </c>
      <c r="D265" s="376">
        <v>37934.357638971633</v>
      </c>
      <c r="E265" s="376">
        <f t="shared" si="14"/>
        <v>10357.20820367751</v>
      </c>
      <c r="F265" s="376">
        <f t="shared" si="12"/>
        <v>10564.646363007198</v>
      </c>
    </row>
    <row r="266" spans="1:11" x14ac:dyDescent="0.2">
      <c r="A266" s="358">
        <v>2016</v>
      </c>
      <c r="B266" s="358">
        <v>1</v>
      </c>
      <c r="C266" s="376">
        <v>3666.6616154390999</v>
      </c>
      <c r="D266" s="376">
        <v>37020.809816187997</v>
      </c>
      <c r="E266" s="376">
        <f t="shared" si="14"/>
        <v>10096.598404473869</v>
      </c>
      <c r="F266" s="376">
        <f t="shared" si="12"/>
        <v>10564.646363007198</v>
      </c>
    </row>
    <row r="267" spans="1:11" x14ac:dyDescent="0.2">
      <c r="A267" s="358">
        <v>2016</v>
      </c>
      <c r="B267" s="358">
        <v>2</v>
      </c>
      <c r="C267" s="376">
        <v>3670.69192345277</v>
      </c>
      <c r="D267" s="376">
        <v>37681.812366139748</v>
      </c>
      <c r="E267" s="376">
        <f t="shared" si="14"/>
        <v>10265.588382774176</v>
      </c>
      <c r="F267" s="376">
        <f t="shared" si="12"/>
        <v>10564.646363007198</v>
      </c>
    </row>
    <row r="268" spans="1:11" x14ac:dyDescent="0.2">
      <c r="A268" s="358">
        <v>2016</v>
      </c>
      <c r="B268" s="358">
        <v>3</v>
      </c>
      <c r="C268" s="376">
        <v>3674.6956263962602</v>
      </c>
      <c r="D268" s="376">
        <v>41226.859648330137</v>
      </c>
      <c r="E268" s="376">
        <f t="shared" si="14"/>
        <v>11219.122300140252</v>
      </c>
      <c r="F268" s="376">
        <f t="shared" si="12"/>
        <v>10564.646363007198</v>
      </c>
    </row>
    <row r="269" spans="1:11" x14ac:dyDescent="0.2">
      <c r="A269" s="358">
        <v>2016</v>
      </c>
      <c r="B269" s="358">
        <v>4</v>
      </c>
      <c r="C269" s="376">
        <v>3678.6728998962799</v>
      </c>
      <c r="D269" s="376">
        <v>37967.443695245645</v>
      </c>
      <c r="E269" s="376">
        <f t="shared" si="14"/>
        <v>10320.962131837308</v>
      </c>
      <c r="F269" s="376">
        <f t="shared" ref="F269:F332" si="15">AVERAGE(E258:E269)</f>
        <v>10564.646363007198</v>
      </c>
    </row>
    <row r="270" spans="1:11" x14ac:dyDescent="0.2">
      <c r="A270" s="358">
        <v>2016</v>
      </c>
      <c r="B270" s="358">
        <v>5</v>
      </c>
      <c r="C270" s="376">
        <v>3682.62391842019</v>
      </c>
      <c r="D270" s="376">
        <v>39029.813442383856</v>
      </c>
      <c r="E270" s="376">
        <f t="shared" si="14"/>
        <v>10598.37070170534</v>
      </c>
      <c r="F270" s="376">
        <f t="shared" si="15"/>
        <v>10564.646363007198</v>
      </c>
    </row>
    <row r="271" spans="1:11" x14ac:dyDescent="0.2">
      <c r="A271" s="358">
        <v>2016</v>
      </c>
      <c r="B271" s="358">
        <v>6</v>
      </c>
      <c r="C271" s="376">
        <v>3686.54885528365</v>
      </c>
      <c r="D271" s="376">
        <v>38255.391181195562</v>
      </c>
      <c r="E271" s="376">
        <f t="shared" si="14"/>
        <v>10377.019994287344</v>
      </c>
      <c r="F271" s="376">
        <f t="shared" si="15"/>
        <v>10564.646363007198</v>
      </c>
    </row>
    <row r="272" spans="1:11" x14ac:dyDescent="0.2">
      <c r="A272" s="358">
        <v>2016</v>
      </c>
      <c r="B272" s="358">
        <v>7</v>
      </c>
      <c r="C272" s="376">
        <v>3690.4478826582099</v>
      </c>
      <c r="D272" s="376">
        <v>38650.620456200901</v>
      </c>
      <c r="E272" s="376">
        <f t="shared" si="14"/>
        <v>10473.151683789954</v>
      </c>
      <c r="F272" s="376">
        <f t="shared" si="15"/>
        <v>10564.646363007198</v>
      </c>
    </row>
    <row r="273" spans="1:6" x14ac:dyDescent="0.2">
      <c r="A273" s="358">
        <v>2016</v>
      </c>
      <c r="B273" s="358">
        <v>8</v>
      </c>
      <c r="C273" s="376">
        <v>3694.3211715788998</v>
      </c>
      <c r="D273" s="376">
        <v>42379.580336124222</v>
      </c>
      <c r="E273" s="376">
        <f t="shared" si="14"/>
        <v>11471.547374429223</v>
      </c>
      <c r="F273" s="376">
        <f t="shared" si="15"/>
        <v>10564.646363007198</v>
      </c>
    </row>
    <row r="274" spans="1:6" x14ac:dyDescent="0.2">
      <c r="A274" s="358">
        <v>2016</v>
      </c>
      <c r="B274" s="358">
        <v>9</v>
      </c>
      <c r="C274" s="376">
        <v>3698.16889195166</v>
      </c>
      <c r="D274" s="376">
        <v>39623.846950867657</v>
      </c>
      <c r="E274" s="376">
        <f t="shared" si="14"/>
        <v>10714.450342465752</v>
      </c>
      <c r="F274" s="376">
        <f t="shared" si="15"/>
        <v>10564.646363007196</v>
      </c>
    </row>
    <row r="275" spans="1:6" x14ac:dyDescent="0.2">
      <c r="A275" s="358">
        <v>2016</v>
      </c>
      <c r="B275" s="358">
        <v>10</v>
      </c>
      <c r="C275" s="376">
        <v>3701.9912125608698</v>
      </c>
      <c r="D275" s="376">
        <v>38894.371264563044</v>
      </c>
      <c r="E275" s="376">
        <f t="shared" si="14"/>
        <v>10506.338084378564</v>
      </c>
      <c r="F275" s="376">
        <f t="shared" si="15"/>
        <v>10564.646363007198</v>
      </c>
    </row>
    <row r="276" spans="1:6" x14ac:dyDescent="0.2">
      <c r="A276" s="358">
        <v>2016</v>
      </c>
      <c r="B276" s="358">
        <v>11</v>
      </c>
      <c r="C276" s="376">
        <v>3705.78830107673</v>
      </c>
      <c r="D276" s="376">
        <v>38449.031314638545</v>
      </c>
      <c r="E276" s="376">
        <f t="shared" si="14"/>
        <v>10375.398752127054</v>
      </c>
      <c r="F276" s="376">
        <f t="shared" si="15"/>
        <v>10564.646363007196</v>
      </c>
    </row>
    <row r="277" spans="1:6" x14ac:dyDescent="0.2">
      <c r="A277" s="358">
        <v>2016</v>
      </c>
      <c r="B277" s="358">
        <v>12</v>
      </c>
      <c r="C277" s="376">
        <v>3709.5603240625801</v>
      </c>
      <c r="D277" s="376">
        <v>38420.688620417561</v>
      </c>
      <c r="E277" s="376">
        <f t="shared" si="14"/>
        <v>10357.20820367751</v>
      </c>
      <c r="F277" s="376">
        <f t="shared" si="15"/>
        <v>10564.646363007198</v>
      </c>
    </row>
    <row r="278" spans="1:6" x14ac:dyDescent="0.2">
      <c r="A278" s="358">
        <v>2017</v>
      </c>
      <c r="B278" s="358">
        <v>1</v>
      </c>
      <c r="C278" s="376">
        <v>3713.30744698224</v>
      </c>
      <c r="D278" s="376">
        <v>37491.774044521822</v>
      </c>
      <c r="E278" s="376">
        <f t="shared" si="14"/>
        <v>10096.598404473869</v>
      </c>
      <c r="F278" s="376">
        <f t="shared" si="15"/>
        <v>10564.646363007196</v>
      </c>
    </row>
    <row r="279" spans="1:6" x14ac:dyDescent="0.2">
      <c r="A279" s="358">
        <v>2017</v>
      </c>
      <c r="B279" s="358">
        <v>2</v>
      </c>
      <c r="C279" s="376">
        <v>3717.0298342072801</v>
      </c>
      <c r="D279" s="376">
        <v>38157.498284463269</v>
      </c>
      <c r="E279" s="376">
        <f t="shared" si="14"/>
        <v>10265.588382774175</v>
      </c>
      <c r="F279" s="376">
        <f t="shared" si="15"/>
        <v>10564.646363007196</v>
      </c>
    </row>
    <row r="280" spans="1:6" x14ac:dyDescent="0.2">
      <c r="A280" s="358">
        <v>2017</v>
      </c>
      <c r="B280" s="358">
        <v>3</v>
      </c>
      <c r="C280" s="376">
        <v>3720.7276490242002</v>
      </c>
      <c r="D280" s="376">
        <v>41743.298539915821</v>
      </c>
      <c r="E280" s="376">
        <f t="shared" si="14"/>
        <v>11219.122300140252</v>
      </c>
      <c r="F280" s="376">
        <f t="shared" si="15"/>
        <v>10564.646363007198</v>
      </c>
    </row>
    <row r="281" spans="1:6" x14ac:dyDescent="0.2">
      <c r="A281" s="358">
        <v>2017</v>
      </c>
      <c r="B281" s="358">
        <v>4</v>
      </c>
      <c r="C281" s="376">
        <v>3724.4010536415999</v>
      </c>
      <c r="D281" s="376">
        <v>38439.402238409923</v>
      </c>
      <c r="E281" s="376">
        <f t="shared" si="14"/>
        <v>10320.962131837307</v>
      </c>
      <c r="F281" s="376">
        <f t="shared" si="15"/>
        <v>10564.646363007196</v>
      </c>
    </row>
    <row r="282" spans="1:6" x14ac:dyDescent="0.2">
      <c r="A282" s="358">
        <v>2017</v>
      </c>
      <c r="B282" s="358">
        <v>5</v>
      </c>
      <c r="C282" s="376">
        <v>3728.0502091973099</v>
      </c>
      <c r="D282" s="376">
        <v>39511.258111643234</v>
      </c>
      <c r="E282" s="376">
        <f t="shared" si="14"/>
        <v>10598.37070170534</v>
      </c>
      <c r="F282" s="376">
        <f t="shared" si="15"/>
        <v>10564.646363007198</v>
      </c>
    </row>
    <row r="283" spans="1:6" x14ac:dyDescent="0.2">
      <c r="A283" s="358">
        <v>2017</v>
      </c>
      <c r="B283" s="358">
        <v>6</v>
      </c>
      <c r="C283" s="376">
        <v>3731.6752757654499</v>
      </c>
      <c r="D283" s="376">
        <v>38723.668948805818</v>
      </c>
      <c r="E283" s="376">
        <f t="shared" si="14"/>
        <v>10377.019994287346</v>
      </c>
      <c r="F283" s="376">
        <f t="shared" si="15"/>
        <v>10564.646363007196</v>
      </c>
    </row>
    <row r="284" spans="1:6" x14ac:dyDescent="0.2">
      <c r="A284" s="358">
        <v>2017</v>
      </c>
      <c r="B284" s="358">
        <v>7</v>
      </c>
      <c r="C284" s="376">
        <v>3735.2764123634302</v>
      </c>
      <c r="D284" s="376">
        <v>39120.116447564957</v>
      </c>
      <c r="E284" s="376">
        <f t="shared" si="14"/>
        <v>10473.151683789954</v>
      </c>
      <c r="F284" s="376">
        <f t="shared" si="15"/>
        <v>10564.646363007196</v>
      </c>
    </row>
    <row r="285" spans="1:6" x14ac:dyDescent="0.2">
      <c r="A285" s="358">
        <v>2017</v>
      </c>
      <c r="B285" s="358">
        <v>8</v>
      </c>
      <c r="C285" s="376">
        <v>3738.8537769589698</v>
      </c>
      <c r="D285" s="376">
        <v>42890.438228448453</v>
      </c>
      <c r="E285" s="376">
        <f t="shared" si="14"/>
        <v>11471.547374429223</v>
      </c>
      <c r="F285" s="376">
        <f t="shared" si="15"/>
        <v>10564.646363007196</v>
      </c>
    </row>
    <row r="286" spans="1:6" x14ac:dyDescent="0.2">
      <c r="A286" s="358">
        <v>2017</v>
      </c>
      <c r="B286" s="358">
        <v>9</v>
      </c>
      <c r="C286" s="376">
        <v>3742.4075264769999</v>
      </c>
      <c r="D286" s="376">
        <v>40097.8396037079</v>
      </c>
      <c r="E286" s="376">
        <f t="shared" si="14"/>
        <v>10714.450342465752</v>
      </c>
      <c r="F286" s="376">
        <f t="shared" si="15"/>
        <v>10564.646363007196</v>
      </c>
    </row>
    <row r="287" spans="1:6" x14ac:dyDescent="0.2">
      <c r="A287" s="358">
        <v>2017</v>
      </c>
      <c r="B287" s="358">
        <v>10</v>
      </c>
      <c r="C287" s="376">
        <v>3745.93781680655</v>
      </c>
      <c r="D287" s="376">
        <v>39356.089146428552</v>
      </c>
      <c r="E287" s="376">
        <f t="shared" si="14"/>
        <v>10506.338084378564</v>
      </c>
      <c r="F287" s="376">
        <f t="shared" si="15"/>
        <v>10564.646363007196</v>
      </c>
    </row>
    <row r="288" spans="1:6" x14ac:dyDescent="0.2">
      <c r="A288" s="358">
        <v>2017</v>
      </c>
      <c r="B288" s="358">
        <v>11</v>
      </c>
      <c r="C288" s="376">
        <v>3749.4448028075799</v>
      </c>
      <c r="D288" s="376">
        <v>38901.984928219041</v>
      </c>
      <c r="E288" s="376">
        <f t="shared" si="14"/>
        <v>10375.398752127056</v>
      </c>
      <c r="F288" s="376">
        <f t="shared" si="15"/>
        <v>10564.646363007198</v>
      </c>
    </row>
    <row r="289" spans="1:6" x14ac:dyDescent="0.2">
      <c r="A289" s="358">
        <v>2017</v>
      </c>
      <c r="B289" s="358">
        <v>12</v>
      </c>
      <c r="C289" s="376">
        <v>3752.92863831778</v>
      </c>
      <c r="D289" s="376">
        <v>38869.863280601181</v>
      </c>
      <c r="E289" s="376">
        <f t="shared" si="14"/>
        <v>10357.20820367751</v>
      </c>
      <c r="F289" s="376">
        <f t="shared" si="15"/>
        <v>10564.646363007196</v>
      </c>
    </row>
    <row r="290" spans="1:6" x14ac:dyDescent="0.2">
      <c r="A290" s="358">
        <v>2018</v>
      </c>
      <c r="B290" s="358">
        <v>1</v>
      </c>
      <c r="C290" s="376">
        <v>3756.3894761593301</v>
      </c>
      <c r="D290" s="376">
        <v>37926.755991572725</v>
      </c>
      <c r="E290" s="376">
        <f t="shared" si="14"/>
        <v>10096.598404473869</v>
      </c>
      <c r="F290" s="376">
        <f t="shared" si="15"/>
        <v>10564.646363007198</v>
      </c>
    </row>
    <row r="291" spans="1:6" x14ac:dyDescent="0.2">
      <c r="A291" s="358">
        <v>2018</v>
      </c>
      <c r="B291" s="358">
        <v>2</v>
      </c>
      <c r="C291" s="376">
        <v>3759.82746814559</v>
      </c>
      <c r="D291" s="376">
        <v>38596.841178230607</v>
      </c>
      <c r="E291" s="376">
        <f t="shared" si="14"/>
        <v>10265.588382774175</v>
      </c>
      <c r="F291" s="376">
        <f t="shared" si="15"/>
        <v>10564.646363007198</v>
      </c>
    </row>
    <row r="292" spans="1:6" x14ac:dyDescent="0.2">
      <c r="A292" s="358">
        <v>2018</v>
      </c>
      <c r="B292" s="358">
        <v>3</v>
      </c>
      <c r="C292" s="376">
        <v>3763.2427650877598</v>
      </c>
      <c r="D292" s="376">
        <v>42220.28082663755</v>
      </c>
      <c r="E292" s="376">
        <f t="shared" si="14"/>
        <v>11219.122300140252</v>
      </c>
      <c r="F292" s="376">
        <f t="shared" si="15"/>
        <v>10564.646363007198</v>
      </c>
    </row>
    <row r="293" spans="1:6" x14ac:dyDescent="0.2">
      <c r="A293" s="358">
        <v>2018</v>
      </c>
      <c r="B293" s="358">
        <v>4</v>
      </c>
      <c r="C293" s="376">
        <v>3766.6355168014802</v>
      </c>
      <c r="D293" s="376">
        <v>38875.302533341528</v>
      </c>
      <c r="E293" s="376">
        <f t="shared" si="14"/>
        <v>10320.962131837308</v>
      </c>
      <c r="F293" s="376">
        <f t="shared" si="15"/>
        <v>10564.646363007198</v>
      </c>
    </row>
    <row r="294" spans="1:6" x14ac:dyDescent="0.2">
      <c r="A294" s="358">
        <v>2018</v>
      </c>
      <c r="B294" s="358">
        <v>5</v>
      </c>
      <c r="C294" s="376">
        <v>3770.0058721134601</v>
      </c>
      <c r="D294" s="376">
        <v>39955.919780264383</v>
      </c>
      <c r="E294" s="376">
        <f t="shared" si="14"/>
        <v>10598.37070170534</v>
      </c>
      <c r="F294" s="376">
        <f t="shared" si="15"/>
        <v>10564.646363007198</v>
      </c>
    </row>
    <row r="295" spans="1:6" x14ac:dyDescent="0.2">
      <c r="A295" s="358">
        <v>2018</v>
      </c>
      <c r="B295" s="358">
        <v>6</v>
      </c>
      <c r="C295" s="376">
        <v>3773.35397886792</v>
      </c>
      <c r="D295" s="376">
        <v>39156.16968423612</v>
      </c>
      <c r="E295" s="376">
        <f t="shared" si="14"/>
        <v>10377.019994287346</v>
      </c>
      <c r="F295" s="376">
        <f t="shared" si="15"/>
        <v>10564.646363007196</v>
      </c>
    </row>
    <row r="296" spans="1:6" x14ac:dyDescent="0.2">
      <c r="A296" s="358">
        <v>2018</v>
      </c>
      <c r="B296" s="358">
        <v>7</v>
      </c>
      <c r="C296" s="376">
        <v>3776.6799839331602</v>
      </c>
      <c r="D296" s="376">
        <v>39553.742332865397</v>
      </c>
      <c r="E296" s="376">
        <f t="shared" si="14"/>
        <v>10473.151683789954</v>
      </c>
      <c r="F296" s="376">
        <f t="shared" si="15"/>
        <v>10564.646363007196</v>
      </c>
    </row>
    <row r="297" spans="1:6" x14ac:dyDescent="0.2">
      <c r="A297" s="358">
        <v>2018</v>
      </c>
      <c r="B297" s="358">
        <v>8</v>
      </c>
      <c r="C297" s="376">
        <v>3779.9840332079598</v>
      </c>
      <c r="D297" s="376">
        <v>43362.265911531154</v>
      </c>
      <c r="E297" s="376">
        <f t="shared" si="14"/>
        <v>11471.547374429223</v>
      </c>
      <c r="F297" s="376">
        <f t="shared" si="15"/>
        <v>10564.646363007196</v>
      </c>
    </row>
    <row r="298" spans="1:6" x14ac:dyDescent="0.2">
      <c r="A298" s="358">
        <v>2018</v>
      </c>
      <c r="B298" s="358">
        <v>9</v>
      </c>
      <c r="C298" s="376">
        <v>3783.2662716279601</v>
      </c>
      <c r="D298" s="376">
        <v>40535.61859968333</v>
      </c>
      <c r="E298" s="376">
        <f t="shared" si="14"/>
        <v>10714.450342465752</v>
      </c>
      <c r="F298" s="376">
        <f t="shared" si="15"/>
        <v>10564.646363007196</v>
      </c>
    </row>
    <row r="299" spans="1:6" x14ac:dyDescent="0.2">
      <c r="A299" s="358">
        <v>2018</v>
      </c>
      <c r="B299" s="358">
        <v>10</v>
      </c>
      <c r="C299" s="376">
        <v>3786.5268431720801</v>
      </c>
      <c r="D299" s="376">
        <v>39782.531179940561</v>
      </c>
      <c r="E299" s="376">
        <f t="shared" si="14"/>
        <v>10506.338084378564</v>
      </c>
      <c r="F299" s="376">
        <f t="shared" si="15"/>
        <v>10564.646363007196</v>
      </c>
    </row>
    <row r="300" spans="1:6" x14ac:dyDescent="0.2">
      <c r="A300" s="358">
        <v>2018</v>
      </c>
      <c r="B300" s="358">
        <v>11</v>
      </c>
      <c r="C300" s="376">
        <v>3789.7658908687599</v>
      </c>
      <c r="D300" s="376">
        <v>39320.332294973414</v>
      </c>
      <c r="E300" s="376">
        <f t="shared" si="14"/>
        <v>10375.398752127056</v>
      </c>
      <c r="F300" s="376">
        <f t="shared" si="15"/>
        <v>10564.646363007198</v>
      </c>
    </row>
    <row r="301" spans="1:6" x14ac:dyDescent="0.2">
      <c r="A301" s="358">
        <v>2018</v>
      </c>
      <c r="B301" s="358">
        <v>12</v>
      </c>
      <c r="C301" s="376">
        <v>3792.98355680232</v>
      </c>
      <c r="D301" s="376">
        <v>39284.720410926893</v>
      </c>
      <c r="E301" s="376">
        <f t="shared" si="14"/>
        <v>10357.20820367751</v>
      </c>
      <c r="F301" s="376">
        <f t="shared" si="15"/>
        <v>10564.646363007198</v>
      </c>
    </row>
    <row r="302" spans="1:6" x14ac:dyDescent="0.2">
      <c r="A302" s="358">
        <v>2019</v>
      </c>
      <c r="B302" s="358">
        <v>1</v>
      </c>
      <c r="C302" s="376">
        <v>3796.1799821191098</v>
      </c>
      <c r="D302" s="376">
        <v>38328.504750559448</v>
      </c>
      <c r="E302" s="376">
        <f t="shared" si="14"/>
        <v>10096.598404473869</v>
      </c>
      <c r="F302" s="376">
        <f t="shared" si="15"/>
        <v>10564.646363007198</v>
      </c>
    </row>
    <row r="303" spans="1:6" x14ac:dyDescent="0.2">
      <c r="A303" s="358">
        <v>2019</v>
      </c>
      <c r="B303" s="358">
        <v>2</v>
      </c>
      <c r="C303" s="376">
        <v>3799.3553070337398</v>
      </c>
      <c r="D303" s="376">
        <v>39002.617701916963</v>
      </c>
      <c r="E303" s="376">
        <f t="shared" si="14"/>
        <v>10265.588382774175</v>
      </c>
      <c r="F303" s="376">
        <f t="shared" si="15"/>
        <v>10564.646363007198</v>
      </c>
    </row>
    <row r="304" spans="1:6" x14ac:dyDescent="0.2">
      <c r="A304" s="358">
        <v>2019</v>
      </c>
      <c r="B304" s="358">
        <v>3</v>
      </c>
      <c r="C304" s="376">
        <v>3802.5096708352398</v>
      </c>
      <c r="D304" s="376">
        <v>42660.821044566612</v>
      </c>
      <c r="E304" s="376">
        <f t="shared" si="14"/>
        <v>11219.122300140252</v>
      </c>
      <c r="F304" s="376">
        <f t="shared" si="15"/>
        <v>10564.646363007198</v>
      </c>
    </row>
    <row r="305" spans="1:6" x14ac:dyDescent="0.2">
      <c r="A305" s="358">
        <v>2019</v>
      </c>
      <c r="B305" s="358">
        <v>4</v>
      </c>
      <c r="C305" s="376">
        <v>3805.6432118931598</v>
      </c>
      <c r="D305" s="376">
        <v>39277.899477233012</v>
      </c>
      <c r="E305" s="376">
        <f t="shared" si="14"/>
        <v>10320.962131837308</v>
      </c>
      <c r="F305" s="376">
        <f t="shared" si="15"/>
        <v>10564.646363007198</v>
      </c>
    </row>
    <row r="306" spans="1:6" x14ac:dyDescent="0.2">
      <c r="A306" s="358">
        <v>2019</v>
      </c>
      <c r="B306" s="358">
        <v>5</v>
      </c>
      <c r="C306" s="376">
        <v>3808.7560676636399</v>
      </c>
      <c r="D306" s="376">
        <v>40366.608717468764</v>
      </c>
      <c r="E306" s="376">
        <f t="shared" si="14"/>
        <v>10598.37070170534</v>
      </c>
      <c r="F306" s="376">
        <f t="shared" si="15"/>
        <v>10564.646363007198</v>
      </c>
    </row>
    <row r="307" spans="1:6" x14ac:dyDescent="0.2">
      <c r="A307" s="358">
        <v>2019</v>
      </c>
      <c r="B307" s="358">
        <v>6</v>
      </c>
      <c r="C307" s="376">
        <v>3811.8483746954098</v>
      </c>
      <c r="D307" s="376">
        <v>39555.626799405989</v>
      </c>
      <c r="E307" s="376">
        <f t="shared" si="14"/>
        <v>10377.019994287346</v>
      </c>
      <c r="F307" s="376">
        <f t="shared" si="15"/>
        <v>10564.646363007196</v>
      </c>
    </row>
    <row r="308" spans="1:6" x14ac:dyDescent="0.2">
      <c r="A308" s="358">
        <v>2019</v>
      </c>
      <c r="B308" s="358">
        <v>7</v>
      </c>
      <c r="C308" s="376">
        <v>3814.9202686358499</v>
      </c>
      <c r="D308" s="376">
        <v>39954.238634987974</v>
      </c>
      <c r="E308" s="376">
        <f t="shared" si="14"/>
        <v>10473.151683789954</v>
      </c>
      <c r="F308" s="376">
        <f t="shared" si="15"/>
        <v>10564.646363007196</v>
      </c>
    </row>
    <row r="309" spans="1:6" x14ac:dyDescent="0.2">
      <c r="A309" s="358">
        <v>2019</v>
      </c>
      <c r="B309" s="358">
        <v>8</v>
      </c>
      <c r="C309" s="376">
        <v>3817.9718842368602</v>
      </c>
      <c r="D309" s="376">
        <v>43798.045344261947</v>
      </c>
      <c r="E309" s="376">
        <f t="shared" si="14"/>
        <v>11471.547374429223</v>
      </c>
      <c r="F309" s="376">
        <f t="shared" si="15"/>
        <v>10564.646363007196</v>
      </c>
    </row>
    <row r="310" spans="1:6" x14ac:dyDescent="0.2">
      <c r="A310" s="358">
        <v>2019</v>
      </c>
      <c r="B310" s="358">
        <v>9</v>
      </c>
      <c r="C310" s="376">
        <v>3821.00335536083</v>
      </c>
      <c r="D310" s="376">
        <v>40939.950709408637</v>
      </c>
      <c r="E310" s="376">
        <f t="shared" si="14"/>
        <v>10714.450342465752</v>
      </c>
      <c r="F310" s="376">
        <f t="shared" si="15"/>
        <v>10564.646363007196</v>
      </c>
    </row>
    <row r="311" spans="1:6" x14ac:dyDescent="0.2">
      <c r="A311" s="358">
        <v>2019</v>
      </c>
      <c r="B311" s="358">
        <v>10</v>
      </c>
      <c r="C311" s="376">
        <v>3824.0148149864999</v>
      </c>
      <c r="D311" s="376">
        <v>40176.392485920514</v>
      </c>
      <c r="E311" s="376">
        <f t="shared" si="14"/>
        <v>10506.338084378564</v>
      </c>
      <c r="F311" s="376">
        <f t="shared" si="15"/>
        <v>10564.646363007196</v>
      </c>
    </row>
    <row r="312" spans="1:6" x14ac:dyDescent="0.2">
      <c r="A312" s="358">
        <v>2019</v>
      </c>
      <c r="B312" s="358">
        <v>11</v>
      </c>
      <c r="C312" s="376">
        <v>3827.0063952147498</v>
      </c>
      <c r="D312" s="376">
        <v>39706.717377293382</v>
      </c>
      <c r="E312" s="376">
        <f t="shared" si="14"/>
        <v>10375.398752127056</v>
      </c>
      <c r="F312" s="376">
        <f t="shared" si="15"/>
        <v>10564.646363007198</v>
      </c>
    </row>
    <row r="313" spans="1:6" x14ac:dyDescent="0.2">
      <c r="A313" s="358">
        <v>2019</v>
      </c>
      <c r="B313" s="358">
        <v>12</v>
      </c>
      <c r="C313" s="376">
        <v>3829.9782272744501</v>
      </c>
      <c r="D313" s="376">
        <v>39667.88191543318</v>
      </c>
      <c r="E313" s="376">
        <f t="shared" si="14"/>
        <v>10357.20820367751</v>
      </c>
      <c r="F313" s="376">
        <f t="shared" si="15"/>
        <v>10564.646363007198</v>
      </c>
    </row>
    <row r="314" spans="1:6" x14ac:dyDescent="0.2">
      <c r="A314" s="358">
        <v>2020</v>
      </c>
      <c r="B314" s="358">
        <v>1</v>
      </c>
      <c r="C314" s="376">
        <v>3832.9304415282099</v>
      </c>
      <c r="D314" s="376">
        <v>38699.559380393046</v>
      </c>
      <c r="E314" s="376">
        <f t="shared" si="14"/>
        <v>10096.598404473869</v>
      </c>
      <c r="F314" s="376">
        <f t="shared" si="15"/>
        <v>10564.646363007198</v>
      </c>
    </row>
    <row r="315" spans="1:6" x14ac:dyDescent="0.2">
      <c r="A315" s="358">
        <v>2020</v>
      </c>
      <c r="B315" s="358">
        <v>2</v>
      </c>
      <c r="C315" s="376">
        <v>3835.8631674780599</v>
      </c>
      <c r="D315" s="376">
        <v>39377.392369974121</v>
      </c>
      <c r="E315" s="376">
        <f t="shared" si="14"/>
        <v>10265.588382774175</v>
      </c>
      <c r="F315" s="376">
        <f t="shared" si="15"/>
        <v>10564.646363007198</v>
      </c>
    </row>
    <row r="316" spans="1:6" x14ac:dyDescent="0.2">
      <c r="A316" s="358">
        <v>2020</v>
      </c>
      <c r="B316" s="358">
        <v>3</v>
      </c>
      <c r="C316" s="376">
        <v>3838.7765337711598</v>
      </c>
      <c r="D316" s="376">
        <v>43067.70341528712</v>
      </c>
      <c r="E316" s="376">
        <f t="shared" si="14"/>
        <v>11219.122300140252</v>
      </c>
      <c r="F316" s="376">
        <f t="shared" si="15"/>
        <v>10564.646363007198</v>
      </c>
    </row>
    <row r="317" spans="1:6" x14ac:dyDescent="0.2">
      <c r="A317" s="358">
        <v>2020</v>
      </c>
      <c r="B317" s="358">
        <v>4</v>
      </c>
      <c r="C317" s="376">
        <v>3841.6706682054501</v>
      </c>
      <c r="D317" s="376">
        <v>39649.73748953858</v>
      </c>
      <c r="E317" s="376">
        <f t="shared" si="14"/>
        <v>10320.962131837308</v>
      </c>
      <c r="F317" s="376">
        <f t="shared" si="15"/>
        <v>10564.646363007198</v>
      </c>
    </row>
    <row r="318" spans="1:6" x14ac:dyDescent="0.2">
      <c r="A318" s="358">
        <v>2020</v>
      </c>
      <c r="B318" s="358">
        <v>5</v>
      </c>
      <c r="C318" s="376">
        <v>3844.5456977352301</v>
      </c>
      <c r="D318" s="376">
        <v>40745.92048424438</v>
      </c>
      <c r="E318" s="376">
        <f t="shared" si="14"/>
        <v>10598.37070170534</v>
      </c>
      <c r="F318" s="376">
        <f t="shared" si="15"/>
        <v>10564.646363007198</v>
      </c>
    </row>
    <row r="319" spans="1:6" x14ac:dyDescent="0.2">
      <c r="A319" s="358">
        <v>2020</v>
      </c>
      <c r="B319" s="358">
        <v>6</v>
      </c>
      <c r="C319" s="376">
        <v>3847.4017484767501</v>
      </c>
      <c r="D319" s="376">
        <v>39924.564869999333</v>
      </c>
      <c r="E319" s="376">
        <f t="shared" si="14"/>
        <v>10377.019994287346</v>
      </c>
      <c r="F319" s="376">
        <f t="shared" si="15"/>
        <v>10564.646363007196</v>
      </c>
    </row>
    <row r="320" spans="1:6" x14ac:dyDescent="0.2">
      <c r="A320" s="358">
        <v>2020</v>
      </c>
      <c r="B320" s="358">
        <v>7</v>
      </c>
      <c r="C320" s="376">
        <v>3850.2389457137301</v>
      </c>
      <c r="D320" s="376">
        <v>40324.136497295411</v>
      </c>
      <c r="E320" s="376">
        <f t="shared" si="14"/>
        <v>10473.151683789954</v>
      </c>
      <c r="F320" s="376">
        <f t="shared" si="15"/>
        <v>10564.646363007196</v>
      </c>
    </row>
    <row r="321" spans="1:14" x14ac:dyDescent="0.2">
      <c r="A321" s="358">
        <v>2020</v>
      </c>
      <c r="B321" s="358">
        <v>8</v>
      </c>
      <c r="C321" s="376">
        <v>3853.0574139028599</v>
      </c>
      <c r="D321" s="376">
        <v>44200.530659982403</v>
      </c>
      <c r="E321" s="376">
        <f t="shared" si="14"/>
        <v>11471.547374429223</v>
      </c>
      <c r="F321" s="376">
        <f t="shared" si="15"/>
        <v>10564.646363007196</v>
      </c>
    </row>
    <row r="322" spans="1:14" x14ac:dyDescent="0.2">
      <c r="A322" s="358">
        <v>2020</v>
      </c>
      <c r="B322" s="358">
        <v>9</v>
      </c>
      <c r="C322" s="376">
        <v>3855.8572766792799</v>
      </c>
      <c r="D322" s="376">
        <v>41313.391318615373</v>
      </c>
      <c r="E322" s="376">
        <f t="shared" ref="E322:E385" si="16">(D322/C322)*1000</f>
        <v>10714.450342465752</v>
      </c>
      <c r="F322" s="376">
        <f t="shared" si="15"/>
        <v>10564.646363007196</v>
      </c>
    </row>
    <row r="323" spans="1:14" x14ac:dyDescent="0.2">
      <c r="A323" s="358">
        <v>2020</v>
      </c>
      <c r="B323" s="358">
        <v>10</v>
      </c>
      <c r="C323" s="376">
        <v>3858.63865686195</v>
      </c>
      <c r="D323" s="376">
        <v>40540.162274444054</v>
      </c>
      <c r="E323" s="376">
        <f t="shared" si="16"/>
        <v>10506.338084378564</v>
      </c>
      <c r="F323" s="376">
        <f t="shared" si="15"/>
        <v>10564.646363007196</v>
      </c>
    </row>
    <row r="324" spans="1:14" x14ac:dyDescent="0.2">
      <c r="A324" s="358">
        <v>2020</v>
      </c>
      <c r="B324" s="358">
        <v>11</v>
      </c>
      <c r="C324" s="376">
        <v>3861.4016764591001</v>
      </c>
      <c r="D324" s="376">
        <v>40063.582135395074</v>
      </c>
      <c r="E324" s="376">
        <f t="shared" si="16"/>
        <v>10375.398752127056</v>
      </c>
      <c r="F324" s="376">
        <f t="shared" si="15"/>
        <v>10564.646363007198</v>
      </c>
    </row>
    <row r="325" spans="1:14" s="377" customFormat="1" x14ac:dyDescent="0.2">
      <c r="A325" s="378">
        <v>2020</v>
      </c>
      <c r="B325" s="378">
        <v>12</v>
      </c>
      <c r="C325" s="376">
        <v>3864.1464566735399</v>
      </c>
      <c r="D325" s="376">
        <v>40021.769381270569</v>
      </c>
      <c r="E325" s="376">
        <f t="shared" si="16"/>
        <v>10357.20820367751</v>
      </c>
      <c r="F325" s="376">
        <f t="shared" si="15"/>
        <v>10564.646363007198</v>
      </c>
      <c r="N325" s="372"/>
    </row>
    <row r="326" spans="1:14" x14ac:dyDescent="0.2">
      <c r="A326" s="358">
        <v>2021</v>
      </c>
      <c r="B326" s="358">
        <v>1</v>
      </c>
      <c r="C326" s="376">
        <v>3866.87311790799</v>
      </c>
      <c r="D326" s="376">
        <v>39042.26495257271</v>
      </c>
      <c r="E326" s="376">
        <f t="shared" si="16"/>
        <v>10096.598404473869</v>
      </c>
      <c r="F326" s="376">
        <f t="shared" si="15"/>
        <v>10564.646363007198</v>
      </c>
    </row>
    <row r="327" spans="1:14" x14ac:dyDescent="0.2">
      <c r="A327" s="358">
        <v>2021</v>
      </c>
      <c r="B327" s="358">
        <v>2</v>
      </c>
      <c r="C327" s="376">
        <v>3869.5817797703698</v>
      </c>
      <c r="D327" s="376">
        <v>39723.533764605323</v>
      </c>
      <c r="E327" s="376">
        <f t="shared" si="16"/>
        <v>10265.588382774175</v>
      </c>
      <c r="F327" s="376">
        <f t="shared" si="15"/>
        <v>10564.646363007198</v>
      </c>
    </row>
    <row r="328" spans="1:14" x14ac:dyDescent="0.2">
      <c r="A328" s="358">
        <v>2021</v>
      </c>
      <c r="B328" s="358">
        <v>3</v>
      </c>
      <c r="C328" s="376">
        <v>3872.2725610790299</v>
      </c>
      <c r="D328" s="376">
        <v>43443.49944222295</v>
      </c>
      <c r="E328" s="376">
        <f t="shared" si="16"/>
        <v>11219.122300140252</v>
      </c>
      <c r="F328" s="376">
        <f t="shared" si="15"/>
        <v>10564.646363007198</v>
      </c>
    </row>
    <row r="329" spans="1:14" x14ac:dyDescent="0.2">
      <c r="A329" s="358">
        <v>2021</v>
      </c>
      <c r="B329" s="358">
        <v>4</v>
      </c>
      <c r="C329" s="376">
        <v>3874.9455798679601</v>
      </c>
      <c r="D329" s="376">
        <v>39993.166592747577</v>
      </c>
      <c r="E329" s="376">
        <f t="shared" si="16"/>
        <v>10320.962131837308</v>
      </c>
      <c r="F329" s="376">
        <f t="shared" si="15"/>
        <v>10564.646363007198</v>
      </c>
    </row>
    <row r="330" spans="1:14" x14ac:dyDescent="0.2">
      <c r="A330" s="358">
        <v>2021</v>
      </c>
      <c r="B330" s="358">
        <v>5</v>
      </c>
      <c r="C330" s="376">
        <v>3877.6009533920101</v>
      </c>
      <c r="D330" s="376">
        <v>41096.252337334576</v>
      </c>
      <c r="E330" s="376">
        <f t="shared" si="16"/>
        <v>10598.37070170534</v>
      </c>
      <c r="F330" s="376">
        <f t="shared" si="15"/>
        <v>10564.646363007198</v>
      </c>
    </row>
    <row r="331" spans="1:14" x14ac:dyDescent="0.2">
      <c r="A331" s="358">
        <v>2021</v>
      </c>
      <c r="B331" s="358">
        <v>6</v>
      </c>
      <c r="C331" s="376">
        <v>3880.2387981319798</v>
      </c>
      <c r="D331" s="376">
        <v>40265.315590825056</v>
      </c>
      <c r="E331" s="376">
        <f t="shared" si="16"/>
        <v>10377.019994287346</v>
      </c>
      <c r="F331" s="376">
        <f t="shared" si="15"/>
        <v>10564.646363007196</v>
      </c>
    </row>
    <row r="332" spans="1:14" x14ac:dyDescent="0.2">
      <c r="A332" s="358">
        <v>2021</v>
      </c>
      <c r="B332" s="358">
        <v>7</v>
      </c>
      <c r="C332" s="376">
        <v>3882.8592297997402</v>
      </c>
      <c r="D332" s="376">
        <v>40665.773680496517</v>
      </c>
      <c r="E332" s="376">
        <f t="shared" si="16"/>
        <v>10473.151683789956</v>
      </c>
      <c r="F332" s="376">
        <f t="shared" si="15"/>
        <v>10564.646363007196</v>
      </c>
    </row>
    <row r="333" spans="1:14" x14ac:dyDescent="0.2">
      <c r="A333" s="358">
        <v>2021</v>
      </c>
      <c r="B333" s="358">
        <v>8</v>
      </c>
      <c r="C333" s="376">
        <v>3885.4623633433398</v>
      </c>
      <c r="D333" s="376">
        <v>44572.265572654855</v>
      </c>
      <c r="E333" s="376">
        <f t="shared" si="16"/>
        <v>11471.547374429223</v>
      </c>
      <c r="F333" s="376">
        <f t="shared" ref="F333:F396" si="17">AVERAGE(E322:E333)</f>
        <v>10564.646363007196</v>
      </c>
    </row>
    <row r="334" spans="1:14" x14ac:dyDescent="0.2">
      <c r="A334" s="358">
        <v>2021</v>
      </c>
      <c r="B334" s="358">
        <v>9</v>
      </c>
      <c r="C334" s="376">
        <v>3888.0483129520098</v>
      </c>
      <c r="D334" s="376">
        <v>41658.300578232054</v>
      </c>
      <c r="E334" s="376">
        <f t="shared" si="16"/>
        <v>10714.450342465752</v>
      </c>
      <c r="F334" s="376">
        <f t="shared" si="17"/>
        <v>10564.646363007196</v>
      </c>
    </row>
    <row r="335" spans="1:14" x14ac:dyDescent="0.2">
      <c r="A335" s="358">
        <v>2021</v>
      </c>
      <c r="B335" s="358">
        <v>10</v>
      </c>
      <c r="C335" s="376">
        <v>3890.6171920612101</v>
      </c>
      <c r="D335" s="376">
        <v>40876.139576690679</v>
      </c>
      <c r="E335" s="376">
        <f t="shared" si="16"/>
        <v>10506.338084378564</v>
      </c>
      <c r="F335" s="376">
        <f t="shared" si="17"/>
        <v>10564.646363007196</v>
      </c>
    </row>
    <row r="336" spans="1:14" x14ac:dyDescent="0.2">
      <c r="A336" s="358">
        <v>2021</v>
      </c>
      <c r="B336" s="358">
        <v>11</v>
      </c>
      <c r="C336" s="376">
        <v>3893.16911335757</v>
      </c>
      <c r="D336" s="376">
        <v>40393.181960549729</v>
      </c>
      <c r="E336" s="376">
        <f t="shared" si="16"/>
        <v>10375.398752127056</v>
      </c>
      <c r="F336" s="376">
        <f t="shared" si="17"/>
        <v>10564.646363007198</v>
      </c>
    </row>
    <row r="337" spans="1:6" x14ac:dyDescent="0.2">
      <c r="A337" s="358">
        <v>2021</v>
      </c>
      <c r="B337" s="358">
        <v>12</v>
      </c>
      <c r="C337" s="376">
        <v>3895.70418878385</v>
      </c>
      <c r="D337" s="376">
        <v>40348.619383172932</v>
      </c>
      <c r="E337" s="376">
        <f t="shared" si="16"/>
        <v>10357.20820367751</v>
      </c>
      <c r="F337" s="376">
        <f t="shared" si="17"/>
        <v>10564.646363007198</v>
      </c>
    </row>
    <row r="338" spans="1:6" x14ac:dyDescent="0.2">
      <c r="A338" s="358">
        <f>+A327+1</f>
        <v>2022</v>
      </c>
      <c r="B338" s="358">
        <f t="shared" ref="B338:B401" si="18">+B326</f>
        <v>1</v>
      </c>
      <c r="C338" s="376">
        <v>3898.2225295438402</v>
      </c>
      <c r="D338" s="376">
        <v>39358.787372076433</v>
      </c>
      <c r="E338" s="376">
        <f t="shared" si="16"/>
        <v>10096.598404473869</v>
      </c>
      <c r="F338" s="376">
        <f t="shared" si="17"/>
        <v>10564.646363007198</v>
      </c>
    </row>
    <row r="339" spans="1:6" x14ac:dyDescent="0.2">
      <c r="A339" s="358">
        <f t="shared" ref="A339:A349" si="19">+A338</f>
        <v>2022</v>
      </c>
      <c r="B339" s="358">
        <f t="shared" si="18"/>
        <v>2</v>
      </c>
      <c r="C339" s="376">
        <v>3900.7242461072501</v>
      </c>
      <c r="D339" s="376">
        <v>40043.229505244133</v>
      </c>
      <c r="E339" s="376">
        <f t="shared" si="16"/>
        <v>10265.588382774175</v>
      </c>
      <c r="F339" s="376">
        <f t="shared" si="17"/>
        <v>10564.646363007198</v>
      </c>
    </row>
    <row r="340" spans="1:6" x14ac:dyDescent="0.2">
      <c r="A340" s="358">
        <f t="shared" si="19"/>
        <v>2022</v>
      </c>
      <c r="B340" s="358">
        <f t="shared" si="18"/>
        <v>3</v>
      </c>
      <c r="C340" s="376">
        <v>3903.2094482145699</v>
      </c>
      <c r="D340" s="376">
        <v>43790.584162582214</v>
      </c>
      <c r="E340" s="376">
        <f t="shared" si="16"/>
        <v>11219.122300140252</v>
      </c>
      <c r="F340" s="376">
        <f t="shared" si="17"/>
        <v>10564.646363007198</v>
      </c>
    </row>
    <row r="341" spans="1:6" x14ac:dyDescent="0.2">
      <c r="A341" s="358">
        <f t="shared" si="19"/>
        <v>2022</v>
      </c>
      <c r="B341" s="358">
        <f t="shared" si="18"/>
        <v>4</v>
      </c>
      <c r="C341" s="376">
        <v>3905.6782448818499</v>
      </c>
      <c r="D341" s="376">
        <v>40310.357264566373</v>
      </c>
      <c r="E341" s="376">
        <f t="shared" si="16"/>
        <v>10320.962131837308</v>
      </c>
      <c r="F341" s="376">
        <f t="shared" si="17"/>
        <v>10564.646363007198</v>
      </c>
    </row>
    <row r="342" spans="1:6" x14ac:dyDescent="0.2">
      <c r="A342" s="358">
        <f t="shared" si="19"/>
        <v>2022</v>
      </c>
      <c r="B342" s="358">
        <f t="shared" si="18"/>
        <v>5</v>
      </c>
      <c r="C342" s="376">
        <v>3908.1307444054801</v>
      </c>
      <c r="D342" s="376">
        <v>41419.818379940923</v>
      </c>
      <c r="E342" s="376">
        <f t="shared" si="16"/>
        <v>10598.37070170534</v>
      </c>
      <c r="F342" s="376">
        <f t="shared" si="17"/>
        <v>10564.646363007198</v>
      </c>
    </row>
    <row r="343" spans="1:6" x14ac:dyDescent="0.2">
      <c r="A343" s="358">
        <f t="shared" si="19"/>
        <v>2022</v>
      </c>
      <c r="B343" s="358">
        <f t="shared" si="18"/>
        <v>6</v>
      </c>
      <c r="C343" s="376">
        <v>3910.5670543669999</v>
      </c>
      <c r="D343" s="376">
        <v>40580.032512167731</v>
      </c>
      <c r="E343" s="376">
        <f t="shared" si="16"/>
        <v>10377.019994287346</v>
      </c>
      <c r="F343" s="376">
        <f t="shared" si="17"/>
        <v>10564.646363007196</v>
      </c>
    </row>
    <row r="344" spans="1:6" x14ac:dyDescent="0.2">
      <c r="A344" s="358">
        <f t="shared" si="19"/>
        <v>2022</v>
      </c>
      <c r="B344" s="358">
        <f t="shared" si="18"/>
        <v>7</v>
      </c>
      <c r="C344" s="376">
        <v>3912.9872816377401</v>
      </c>
      <c r="D344" s="376">
        <v>40981.309337332976</v>
      </c>
      <c r="E344" s="376">
        <f t="shared" si="16"/>
        <v>10473.151683789954</v>
      </c>
      <c r="F344" s="376">
        <f t="shared" si="17"/>
        <v>10564.646363007196</v>
      </c>
    </row>
    <row r="345" spans="1:6" x14ac:dyDescent="0.2">
      <c r="A345" s="358">
        <f t="shared" si="19"/>
        <v>2022</v>
      </c>
      <c r="B345" s="358">
        <f t="shared" si="18"/>
        <v>8</v>
      </c>
      <c r="C345" s="376">
        <v>3915.3915323835599</v>
      </c>
      <c r="D345" s="376">
        <v>44915.599453177041</v>
      </c>
      <c r="E345" s="376">
        <f t="shared" si="16"/>
        <v>11471.547374429223</v>
      </c>
      <c r="F345" s="376">
        <f t="shared" si="17"/>
        <v>10564.646363007196</v>
      </c>
    </row>
    <row r="346" spans="1:6" x14ac:dyDescent="0.2">
      <c r="A346" s="358">
        <f t="shared" si="19"/>
        <v>2022</v>
      </c>
      <c r="B346" s="358">
        <f t="shared" si="18"/>
        <v>9</v>
      </c>
      <c r="C346" s="376">
        <v>3917.7799120695099</v>
      </c>
      <c r="D346" s="376">
        <v>41976.858320578605</v>
      </c>
      <c r="E346" s="376">
        <f t="shared" si="16"/>
        <v>10714.450342465752</v>
      </c>
      <c r="F346" s="376">
        <f t="shared" si="17"/>
        <v>10564.646363007196</v>
      </c>
    </row>
    <row r="347" spans="1:6" x14ac:dyDescent="0.2">
      <c r="A347" s="358">
        <f t="shared" si="19"/>
        <v>2022</v>
      </c>
      <c r="B347" s="358">
        <f t="shared" si="18"/>
        <v>10</v>
      </c>
      <c r="C347" s="376">
        <v>3920.1525254643998</v>
      </c>
      <c r="D347" s="376">
        <v>41186.447774859429</v>
      </c>
      <c r="E347" s="376">
        <f t="shared" si="16"/>
        <v>10506.338084378564</v>
      </c>
      <c r="F347" s="376">
        <f t="shared" si="17"/>
        <v>10564.646363007196</v>
      </c>
    </row>
    <row r="348" spans="1:6" x14ac:dyDescent="0.2">
      <c r="A348" s="358">
        <f t="shared" si="19"/>
        <v>2022</v>
      </c>
      <c r="B348" s="358">
        <f t="shared" si="18"/>
        <v>11</v>
      </c>
      <c r="C348" s="376">
        <v>3922.5094766454599</v>
      </c>
      <c r="D348" s="376">
        <v>40697.599929193857</v>
      </c>
      <c r="E348" s="376">
        <f t="shared" si="16"/>
        <v>10375.398752127056</v>
      </c>
      <c r="F348" s="376">
        <f t="shared" si="17"/>
        <v>10564.646363007198</v>
      </c>
    </row>
    <row r="349" spans="1:6" x14ac:dyDescent="0.2">
      <c r="A349" s="358">
        <f t="shared" si="19"/>
        <v>2022</v>
      </c>
      <c r="B349" s="358">
        <f t="shared" si="18"/>
        <v>12</v>
      </c>
      <c r="C349" s="376">
        <v>3924.8508690028898</v>
      </c>
      <c r="D349" s="376">
        <v>40650.497618647532</v>
      </c>
      <c r="E349" s="376">
        <f t="shared" si="16"/>
        <v>10357.20820367751</v>
      </c>
      <c r="F349" s="376">
        <f t="shared" si="17"/>
        <v>10564.646363007198</v>
      </c>
    </row>
    <row r="350" spans="1:6" x14ac:dyDescent="0.2">
      <c r="A350" s="358">
        <f t="shared" ref="A350:A413" si="20">+A338+1</f>
        <v>2023</v>
      </c>
      <c r="B350" s="358">
        <f t="shared" si="18"/>
        <v>1</v>
      </c>
      <c r="C350" s="376">
        <v>3927.1768052443599</v>
      </c>
      <c r="D350" s="376">
        <v>39651.127065916997</v>
      </c>
      <c r="E350" s="376">
        <f t="shared" si="16"/>
        <v>10096.598404473871</v>
      </c>
      <c r="F350" s="376">
        <f t="shared" si="17"/>
        <v>10564.646363007198</v>
      </c>
    </row>
    <row r="351" spans="1:6" x14ac:dyDescent="0.2">
      <c r="A351" s="358">
        <f t="shared" si="20"/>
        <v>2023</v>
      </c>
      <c r="B351" s="358">
        <f t="shared" si="18"/>
        <v>2</v>
      </c>
      <c r="C351" s="376">
        <v>3929.4873873995598</v>
      </c>
      <c r="D351" s="376">
        <v>40338.500074346564</v>
      </c>
      <c r="E351" s="376">
        <f t="shared" si="16"/>
        <v>10265.588382774175</v>
      </c>
      <c r="F351" s="376">
        <f t="shared" si="17"/>
        <v>10564.646363007198</v>
      </c>
    </row>
    <row r="352" spans="1:6" x14ac:dyDescent="0.2">
      <c r="A352" s="358">
        <f t="shared" si="20"/>
        <v>2023</v>
      </c>
      <c r="B352" s="358">
        <f t="shared" si="18"/>
        <v>3</v>
      </c>
      <c r="C352" s="376">
        <v>3931.7827168246399</v>
      </c>
      <c r="D352" s="376">
        <v>44111.151157633343</v>
      </c>
      <c r="E352" s="376">
        <f t="shared" si="16"/>
        <v>11219.122300140252</v>
      </c>
      <c r="F352" s="376">
        <f t="shared" si="17"/>
        <v>10564.646363007198</v>
      </c>
    </row>
    <row r="353" spans="1:6" x14ac:dyDescent="0.2">
      <c r="A353" s="358">
        <f t="shared" si="20"/>
        <v>2023</v>
      </c>
      <c r="B353" s="358">
        <f t="shared" si="18"/>
        <v>4</v>
      </c>
      <c r="C353" s="376">
        <v>3934.0628942067001</v>
      </c>
      <c r="D353" s="376">
        <v>40603.314155373635</v>
      </c>
      <c r="E353" s="376">
        <f t="shared" si="16"/>
        <v>10320.962131837308</v>
      </c>
      <c r="F353" s="376">
        <f t="shared" si="17"/>
        <v>10564.646363007198</v>
      </c>
    </row>
    <row r="354" spans="1:6" x14ac:dyDescent="0.2">
      <c r="A354" s="358">
        <f t="shared" si="20"/>
        <v>2023</v>
      </c>
      <c r="B354" s="358">
        <f t="shared" si="18"/>
        <v>5</v>
      </c>
      <c r="C354" s="376">
        <v>3936.32801956814</v>
      </c>
      <c r="D354" s="376">
        <v>41718.663554892781</v>
      </c>
      <c r="E354" s="376">
        <f t="shared" si="16"/>
        <v>10598.37070170534</v>
      </c>
      <c r="F354" s="376">
        <f t="shared" si="17"/>
        <v>10564.646363007198</v>
      </c>
    </row>
    <row r="355" spans="1:6" x14ac:dyDescent="0.2">
      <c r="A355" s="358">
        <f t="shared" si="20"/>
        <v>2023</v>
      </c>
      <c r="B355" s="358">
        <f t="shared" si="18"/>
        <v>6</v>
      </c>
      <c r="C355" s="376">
        <v>3938.5781922711299</v>
      </c>
      <c r="D355" s="376">
        <v>40870.704650261629</v>
      </c>
      <c r="E355" s="376">
        <f t="shared" si="16"/>
        <v>10377.019994287346</v>
      </c>
      <c r="F355" s="376">
        <f t="shared" si="17"/>
        <v>10564.646363007196</v>
      </c>
    </row>
    <row r="356" spans="1:6" x14ac:dyDescent="0.2">
      <c r="A356" s="358">
        <f t="shared" si="20"/>
        <v>2023</v>
      </c>
      <c r="B356" s="358">
        <f t="shared" si="18"/>
        <v>7</v>
      </c>
      <c r="C356" s="376">
        <v>3940.81351102189</v>
      </c>
      <c r="D356" s="376">
        <v>41272.737658461105</v>
      </c>
      <c r="E356" s="376">
        <f t="shared" si="16"/>
        <v>10473.151683789954</v>
      </c>
      <c r="F356" s="376">
        <f t="shared" si="17"/>
        <v>10564.646363007196</v>
      </c>
    </row>
    <row r="357" spans="1:6" x14ac:dyDescent="0.2">
      <c r="A357" s="358">
        <f t="shared" si="20"/>
        <v>2023</v>
      </c>
      <c r="B357" s="358">
        <f t="shared" si="18"/>
        <v>8</v>
      </c>
      <c r="C357" s="376">
        <v>3943.0340738750701</v>
      </c>
      <c r="D357" s="376">
        <v>45232.702177446525</v>
      </c>
      <c r="E357" s="376">
        <f t="shared" si="16"/>
        <v>11471.547374429223</v>
      </c>
      <c r="F357" s="376">
        <f t="shared" si="17"/>
        <v>10564.646363007196</v>
      </c>
    </row>
    <row r="358" spans="1:6" x14ac:dyDescent="0.2">
      <c r="A358" s="358">
        <f t="shared" si="20"/>
        <v>2023</v>
      </c>
      <c r="B358" s="358">
        <f t="shared" si="18"/>
        <v>9</v>
      </c>
      <c r="C358" s="376">
        <v>3945.2399782380498</v>
      </c>
      <c r="D358" s="376">
        <v>42271.077835942255</v>
      </c>
      <c r="E358" s="376">
        <f t="shared" si="16"/>
        <v>10714.450342465752</v>
      </c>
      <c r="F358" s="376">
        <f t="shared" si="17"/>
        <v>10564.646363007196</v>
      </c>
    </row>
    <row r="359" spans="1:6" x14ac:dyDescent="0.2">
      <c r="A359" s="358">
        <f t="shared" si="20"/>
        <v>2023</v>
      </c>
      <c r="B359" s="358">
        <f t="shared" si="18"/>
        <v>10</v>
      </c>
      <c r="C359" s="376">
        <v>3947.4313208751701</v>
      </c>
      <c r="D359" s="376">
        <v>41473.048021979579</v>
      </c>
      <c r="E359" s="376">
        <f t="shared" si="16"/>
        <v>10506.338084378564</v>
      </c>
      <c r="F359" s="376">
        <f t="shared" si="17"/>
        <v>10564.646363007196</v>
      </c>
    </row>
    <row r="360" spans="1:6" x14ac:dyDescent="0.2">
      <c r="A360" s="358">
        <f t="shared" si="20"/>
        <v>2023</v>
      </c>
      <c r="B360" s="358">
        <f t="shared" si="18"/>
        <v>11</v>
      </c>
      <c r="C360" s="376">
        <v>3949.6081979120399</v>
      </c>
      <c r="D360" s="376">
        <v>40978.759968007369</v>
      </c>
      <c r="E360" s="376">
        <f t="shared" si="16"/>
        <v>10375.398752127056</v>
      </c>
      <c r="F360" s="376">
        <f t="shared" si="17"/>
        <v>10564.646363007198</v>
      </c>
    </row>
    <row r="361" spans="1:6" x14ac:dyDescent="0.2">
      <c r="A361" s="358">
        <f t="shared" si="20"/>
        <v>2023</v>
      </c>
      <c r="B361" s="358">
        <f t="shared" si="18"/>
        <v>12</v>
      </c>
      <c r="C361" s="376">
        <v>3951.7707048396801</v>
      </c>
      <c r="D361" s="376">
        <v>40929.311963217995</v>
      </c>
      <c r="E361" s="376">
        <f t="shared" si="16"/>
        <v>10357.20820367751</v>
      </c>
      <c r="F361" s="376">
        <f t="shared" si="17"/>
        <v>10564.646363007198</v>
      </c>
    </row>
    <row r="362" spans="1:6" x14ac:dyDescent="0.2">
      <c r="A362" s="358">
        <f t="shared" si="20"/>
        <v>2024</v>
      </c>
      <c r="B362" s="358">
        <f t="shared" si="18"/>
        <v>1</v>
      </c>
      <c r="C362" s="376">
        <v>3953.9189365187799</v>
      </c>
      <c r="D362" s="376">
        <v>39921.131625874536</v>
      </c>
      <c r="E362" s="376">
        <f t="shared" si="16"/>
        <v>10096.598404473869</v>
      </c>
      <c r="F362" s="376">
        <f t="shared" si="17"/>
        <v>10564.646363007198</v>
      </c>
    </row>
    <row r="363" spans="1:6" x14ac:dyDescent="0.2">
      <c r="A363" s="358">
        <f t="shared" si="20"/>
        <v>2024</v>
      </c>
      <c r="B363" s="358">
        <f t="shared" si="18"/>
        <v>2</v>
      </c>
      <c r="C363" s="376">
        <v>3956.0529871838298</v>
      </c>
      <c r="D363" s="376">
        <v>40611.211586873396</v>
      </c>
      <c r="E363" s="376">
        <f t="shared" si="16"/>
        <v>10265.588382774175</v>
      </c>
      <c r="F363" s="376">
        <f t="shared" si="17"/>
        <v>10564.646363007198</v>
      </c>
    </row>
    <row r="364" spans="1:6" x14ac:dyDescent="0.2">
      <c r="A364" s="358">
        <f t="shared" si="20"/>
        <v>2024</v>
      </c>
      <c r="B364" s="358">
        <f t="shared" si="18"/>
        <v>3</v>
      </c>
      <c r="C364" s="376">
        <v>3958.1729504472401</v>
      </c>
      <c r="D364" s="376">
        <v>44407.22641617457</v>
      </c>
      <c r="E364" s="376">
        <f t="shared" si="16"/>
        <v>11219.122300140252</v>
      </c>
      <c r="F364" s="376">
        <f t="shared" si="17"/>
        <v>10564.646363007198</v>
      </c>
    </row>
    <row r="365" spans="1:6" x14ac:dyDescent="0.2">
      <c r="A365" s="358">
        <f t="shared" si="20"/>
        <v>2024</v>
      </c>
      <c r="B365" s="358">
        <f t="shared" si="18"/>
        <v>4</v>
      </c>
      <c r="C365" s="376">
        <v>3960.27891930346</v>
      </c>
      <c r="D365" s="376">
        <v>40873.888757644592</v>
      </c>
      <c r="E365" s="376">
        <f t="shared" si="16"/>
        <v>10320.962131837308</v>
      </c>
      <c r="F365" s="376">
        <f t="shared" si="17"/>
        <v>10564.646363007198</v>
      </c>
    </row>
    <row r="366" spans="1:6" x14ac:dyDescent="0.2">
      <c r="A366" s="358">
        <f t="shared" si="20"/>
        <v>2024</v>
      </c>
      <c r="B366" s="358">
        <f t="shared" si="18"/>
        <v>5</v>
      </c>
      <c r="C366" s="376">
        <v>3962.3709861330899</v>
      </c>
      <c r="D366" s="376">
        <v>41994.676568720235</v>
      </c>
      <c r="E366" s="376">
        <f t="shared" si="16"/>
        <v>10598.37070170534</v>
      </c>
      <c r="F366" s="376">
        <f t="shared" si="17"/>
        <v>10564.646363007198</v>
      </c>
    </row>
    <row r="367" spans="1:6" x14ac:dyDescent="0.2">
      <c r="A367" s="358">
        <f t="shared" si="20"/>
        <v>2024</v>
      </c>
      <c r="B367" s="358">
        <f t="shared" si="18"/>
        <v>6</v>
      </c>
      <c r="C367" s="376">
        <v>3964.4492427068599</v>
      </c>
      <c r="D367" s="376">
        <v>41139.169057906416</v>
      </c>
      <c r="E367" s="376">
        <f t="shared" si="16"/>
        <v>10377.019994287346</v>
      </c>
      <c r="F367" s="376">
        <f t="shared" si="17"/>
        <v>10564.646363007196</v>
      </c>
    </row>
    <row r="368" spans="1:6" x14ac:dyDescent="0.2">
      <c r="A368" s="358">
        <f t="shared" si="20"/>
        <v>2024</v>
      </c>
      <c r="B368" s="358">
        <f t="shared" si="18"/>
        <v>7</v>
      </c>
      <c r="C368" s="376">
        <v>3966.5137801897299</v>
      </c>
      <c r="D368" s="376">
        <v>41541.900475770126</v>
      </c>
      <c r="E368" s="376">
        <f t="shared" si="16"/>
        <v>10473.151683789954</v>
      </c>
      <c r="F368" s="376">
        <f t="shared" si="17"/>
        <v>10564.646363007196</v>
      </c>
    </row>
    <row r="369" spans="1:6" x14ac:dyDescent="0.2">
      <c r="A369" s="358">
        <f t="shared" si="20"/>
        <v>2024</v>
      </c>
      <c r="B369" s="358">
        <f t="shared" si="18"/>
        <v>8</v>
      </c>
      <c r="C369" s="376">
        <v>3968.56468914484</v>
      </c>
      <c r="D369" s="376">
        <v>45525.577840012018</v>
      </c>
      <c r="E369" s="376">
        <f t="shared" si="16"/>
        <v>11471.547374429223</v>
      </c>
      <c r="F369" s="376">
        <f t="shared" si="17"/>
        <v>10564.646363007196</v>
      </c>
    </row>
    <row r="370" spans="1:6" x14ac:dyDescent="0.2">
      <c r="A370" s="358">
        <f t="shared" si="20"/>
        <v>2024</v>
      </c>
      <c r="B370" s="358">
        <f t="shared" si="18"/>
        <v>9</v>
      </c>
      <c r="C370" s="376">
        <v>3970.6020595375098</v>
      </c>
      <c r="D370" s="376">
        <v>42542.8185966069</v>
      </c>
      <c r="E370" s="376">
        <f t="shared" si="16"/>
        <v>10714.450342465754</v>
      </c>
      <c r="F370" s="376">
        <f t="shared" si="17"/>
        <v>10564.646363007198</v>
      </c>
    </row>
    <row r="371" spans="1:6" x14ac:dyDescent="0.2">
      <c r="A371" s="358">
        <f t="shared" si="20"/>
        <v>2024</v>
      </c>
      <c r="B371" s="358">
        <f t="shared" si="18"/>
        <v>10</v>
      </c>
      <c r="C371" s="376">
        <v>3972.6259807391798</v>
      </c>
      <c r="D371" s="376">
        <v>41737.751636431785</v>
      </c>
      <c r="E371" s="376">
        <f t="shared" si="16"/>
        <v>10506.338084378564</v>
      </c>
      <c r="F371" s="376">
        <f t="shared" si="17"/>
        <v>10564.646363007196</v>
      </c>
    </row>
    <row r="372" spans="1:6" x14ac:dyDescent="0.2">
      <c r="A372" s="358">
        <f t="shared" si="20"/>
        <v>2024</v>
      </c>
      <c r="B372" s="358">
        <f t="shared" si="18"/>
        <v>11</v>
      </c>
      <c r="C372" s="376">
        <v>3974.6365415313098</v>
      </c>
      <c r="D372" s="376">
        <v>41238.439013162548</v>
      </c>
      <c r="E372" s="376">
        <f t="shared" si="16"/>
        <v>10375.398752127056</v>
      </c>
      <c r="F372" s="376">
        <f t="shared" si="17"/>
        <v>10564.646363007198</v>
      </c>
    </row>
    <row r="373" spans="1:6" x14ac:dyDescent="0.2">
      <c r="A373" s="358">
        <f t="shared" si="20"/>
        <v>2024</v>
      </c>
      <c r="B373" s="358">
        <f t="shared" si="18"/>
        <v>12</v>
      </c>
      <c r="C373" s="376">
        <v>3976.6338301093101</v>
      </c>
      <c r="D373" s="376">
        <v>41186.824528229663</v>
      </c>
      <c r="E373" s="376">
        <f t="shared" si="16"/>
        <v>10357.20820367751</v>
      </c>
      <c r="F373" s="376">
        <f t="shared" si="17"/>
        <v>10564.646363007198</v>
      </c>
    </row>
    <row r="374" spans="1:6" x14ac:dyDescent="0.2">
      <c r="A374" s="358">
        <f t="shared" si="20"/>
        <v>2025</v>
      </c>
      <c r="B374" s="358">
        <f t="shared" si="18"/>
        <v>1</v>
      </c>
      <c r="C374" s="376">
        <v>3978.61793408638</v>
      </c>
      <c r="D374" s="376">
        <v>40170.507485307666</v>
      </c>
      <c r="E374" s="376">
        <f t="shared" si="16"/>
        <v>10096.598404473869</v>
      </c>
      <c r="F374" s="376">
        <f t="shared" si="17"/>
        <v>10564.646363007198</v>
      </c>
    </row>
    <row r="375" spans="1:6" x14ac:dyDescent="0.2">
      <c r="A375" s="358">
        <f t="shared" si="20"/>
        <v>2025</v>
      </c>
      <c r="B375" s="358">
        <f t="shared" si="18"/>
        <v>2</v>
      </c>
      <c r="C375" s="376">
        <v>3980.58894049735</v>
      </c>
      <c r="D375" s="376">
        <v>40863.087584168956</v>
      </c>
      <c r="E375" s="376">
        <f t="shared" si="16"/>
        <v>10265.588382774175</v>
      </c>
      <c r="F375" s="376">
        <f t="shared" si="17"/>
        <v>10564.646363007198</v>
      </c>
    </row>
    <row r="376" spans="1:6" x14ac:dyDescent="0.2">
      <c r="A376" s="358">
        <f t="shared" si="20"/>
        <v>2025</v>
      </c>
      <c r="B376" s="358">
        <f t="shared" si="18"/>
        <v>3</v>
      </c>
      <c r="C376" s="376">
        <v>3982.5469358025498</v>
      </c>
      <c r="D376" s="376">
        <v>44680.681138817621</v>
      </c>
      <c r="E376" s="376">
        <f t="shared" si="16"/>
        <v>11219.122300140252</v>
      </c>
      <c r="F376" s="376">
        <f t="shared" si="17"/>
        <v>10564.646363007198</v>
      </c>
    </row>
    <row r="377" spans="1:6" x14ac:dyDescent="0.2">
      <c r="A377" s="358">
        <f t="shared" si="20"/>
        <v>2025</v>
      </c>
      <c r="B377" s="358">
        <f t="shared" si="18"/>
        <v>4</v>
      </c>
      <c r="C377" s="376">
        <v>3984.49200589153</v>
      </c>
      <c r="D377" s="376">
        <v>41123.79110741496</v>
      </c>
      <c r="E377" s="376">
        <f t="shared" si="16"/>
        <v>10320.962131837308</v>
      </c>
      <c r="F377" s="376">
        <f t="shared" si="17"/>
        <v>10564.646363007198</v>
      </c>
    </row>
    <row r="378" spans="1:6" x14ac:dyDescent="0.2">
      <c r="A378" s="358">
        <f t="shared" si="20"/>
        <v>2025</v>
      </c>
      <c r="B378" s="358">
        <f t="shared" si="18"/>
        <v>5</v>
      </c>
      <c r="C378" s="376">
        <v>3986.4242360868602</v>
      </c>
      <c r="D378" s="376">
        <v>42249.601828311068</v>
      </c>
      <c r="E378" s="376">
        <f t="shared" si="16"/>
        <v>10598.37070170534</v>
      </c>
      <c r="F378" s="376">
        <f t="shared" si="17"/>
        <v>10564.646363007198</v>
      </c>
    </row>
    <row r="379" spans="1:6" x14ac:dyDescent="0.2">
      <c r="A379" s="358">
        <f t="shared" si="20"/>
        <v>2025</v>
      </c>
      <c r="B379" s="358">
        <f t="shared" si="18"/>
        <v>6</v>
      </c>
      <c r="C379" s="376">
        <v>3988.3437111479102</v>
      </c>
      <c r="D379" s="376">
        <v>41387.122434672063</v>
      </c>
      <c r="E379" s="376">
        <f t="shared" si="16"/>
        <v>10377.019994287346</v>
      </c>
      <c r="F379" s="376">
        <f t="shared" si="17"/>
        <v>10564.646363007196</v>
      </c>
    </row>
    <row r="380" spans="1:6" x14ac:dyDescent="0.2">
      <c r="A380" s="358">
        <f t="shared" si="20"/>
        <v>2025</v>
      </c>
      <c r="B380" s="358">
        <f t="shared" si="18"/>
        <v>7</v>
      </c>
      <c r="C380" s="376">
        <v>3990.2505152744902</v>
      </c>
      <c r="D380" s="376">
        <v>41790.498902790758</v>
      </c>
      <c r="E380" s="376">
        <f t="shared" si="16"/>
        <v>10473.151683789954</v>
      </c>
      <c r="F380" s="376">
        <f t="shared" si="17"/>
        <v>10564.646363007196</v>
      </c>
    </row>
    <row r="381" spans="1:6" x14ac:dyDescent="0.2">
      <c r="A381" s="358">
        <f t="shared" si="20"/>
        <v>2025</v>
      </c>
      <c r="B381" s="358">
        <f t="shared" si="18"/>
        <v>8</v>
      </c>
      <c r="C381" s="376">
        <v>3992.1447321106002</v>
      </c>
      <c r="D381" s="376">
        <v>45796.077419984809</v>
      </c>
      <c r="E381" s="376">
        <f t="shared" si="16"/>
        <v>11471.547374429223</v>
      </c>
      <c r="F381" s="376">
        <f t="shared" si="17"/>
        <v>10564.646363007196</v>
      </c>
    </row>
    <row r="382" spans="1:6" x14ac:dyDescent="0.2">
      <c r="A382" s="358">
        <f t="shared" si="20"/>
        <v>2025</v>
      </c>
      <c r="B382" s="358">
        <f t="shared" si="18"/>
        <v>9</v>
      </c>
      <c r="C382" s="376">
        <v>3994.02644474811</v>
      </c>
      <c r="D382" s="376">
        <v>42793.798008748658</v>
      </c>
      <c r="E382" s="376">
        <f t="shared" si="16"/>
        <v>10714.450342465752</v>
      </c>
      <c r="F382" s="376">
        <f t="shared" si="17"/>
        <v>10564.646363007196</v>
      </c>
    </row>
    <row r="383" spans="1:6" x14ac:dyDescent="0.2">
      <c r="A383" s="358">
        <f t="shared" si="20"/>
        <v>2025</v>
      </c>
      <c r="B383" s="358">
        <f t="shared" si="18"/>
        <v>10</v>
      </c>
      <c r="C383" s="376">
        <v>3995.8957357303402</v>
      </c>
      <c r="D383" s="376">
        <v>41982.231549509575</v>
      </c>
      <c r="E383" s="376">
        <f t="shared" si="16"/>
        <v>10506.338084378564</v>
      </c>
      <c r="F383" s="376">
        <f t="shared" si="17"/>
        <v>10564.646363007196</v>
      </c>
    </row>
    <row r="384" spans="1:6" x14ac:dyDescent="0.2">
      <c r="A384" s="358">
        <f t="shared" si="20"/>
        <v>2025</v>
      </c>
      <c r="B384" s="358">
        <f t="shared" si="18"/>
        <v>11</v>
      </c>
      <c r="C384" s="376">
        <v>3997.7526870557499</v>
      </c>
      <c r="D384" s="376">
        <v>41478.278240590815</v>
      </c>
      <c r="E384" s="376">
        <f t="shared" si="16"/>
        <v>10375.398752127056</v>
      </c>
      <c r="F384" s="376">
        <f t="shared" si="17"/>
        <v>10564.646363007198</v>
      </c>
    </row>
    <row r="385" spans="1:6" x14ac:dyDescent="0.2">
      <c r="A385" s="358">
        <f t="shared" si="20"/>
        <v>2025</v>
      </c>
      <c r="B385" s="358">
        <f t="shared" si="18"/>
        <v>12</v>
      </c>
      <c r="C385" s="376">
        <v>3999.5973801814998</v>
      </c>
      <c r="D385" s="376">
        <v>41424.662797422905</v>
      </c>
      <c r="E385" s="376">
        <f t="shared" si="16"/>
        <v>10357.20820367751</v>
      </c>
      <c r="F385" s="376">
        <f t="shared" si="17"/>
        <v>10564.646363007198</v>
      </c>
    </row>
    <row r="386" spans="1:6" x14ac:dyDescent="0.2">
      <c r="A386" s="358">
        <f t="shared" si="20"/>
        <v>2026</v>
      </c>
      <c r="B386" s="358">
        <f t="shared" si="18"/>
        <v>1</v>
      </c>
      <c r="C386" s="376">
        <v>4001.4298960270198</v>
      </c>
      <c r="D386" s="376">
        <v>40400.830703840453</v>
      </c>
      <c r="E386" s="376">
        <f t="shared" ref="E386:E449" si="21">(D386/C386)*1000</f>
        <v>10096.598404473869</v>
      </c>
      <c r="F386" s="376">
        <f t="shared" si="17"/>
        <v>10564.646363007198</v>
      </c>
    </row>
    <row r="387" spans="1:6" x14ac:dyDescent="0.2">
      <c r="A387" s="358">
        <f t="shared" si="20"/>
        <v>2026</v>
      </c>
      <c r="B387" s="358">
        <f t="shared" si="18"/>
        <v>2</v>
      </c>
      <c r="C387" s="376">
        <v>4003.2503149775898</v>
      </c>
      <c r="D387" s="376">
        <v>41095.719926771002</v>
      </c>
      <c r="E387" s="376">
        <f t="shared" si="21"/>
        <v>10265.588382774175</v>
      </c>
      <c r="F387" s="376">
        <f t="shared" si="17"/>
        <v>10564.646363007198</v>
      </c>
    </row>
    <row r="388" spans="1:6" x14ac:dyDescent="0.2">
      <c r="A388" s="358">
        <f t="shared" si="20"/>
        <v>2026</v>
      </c>
      <c r="B388" s="358">
        <f t="shared" si="18"/>
        <v>3</v>
      </c>
      <c r="C388" s="376">
        <v>4005.0587168878201</v>
      </c>
      <c r="D388" s="376">
        <v>44933.243564007251</v>
      </c>
      <c r="E388" s="376">
        <f t="shared" si="21"/>
        <v>11219.122300140252</v>
      </c>
      <c r="F388" s="376">
        <f t="shared" si="17"/>
        <v>10564.646363007198</v>
      </c>
    </row>
    <row r="389" spans="1:6" x14ac:dyDescent="0.2">
      <c r="A389" s="358">
        <f t="shared" si="20"/>
        <v>2026</v>
      </c>
      <c r="B389" s="358">
        <f t="shared" si="18"/>
        <v>4</v>
      </c>
      <c r="C389" s="376">
        <v>4006.85518108521</v>
      </c>
      <c r="D389" s="376">
        <v>41354.600591736576</v>
      </c>
      <c r="E389" s="376">
        <f t="shared" si="21"/>
        <v>10320.962131837308</v>
      </c>
      <c r="F389" s="376">
        <f t="shared" si="17"/>
        <v>10564.646363007198</v>
      </c>
    </row>
    <row r="390" spans="1:6" x14ac:dyDescent="0.2">
      <c r="A390" s="358">
        <f t="shared" si="20"/>
        <v>2026</v>
      </c>
      <c r="B390" s="358">
        <f t="shared" si="18"/>
        <v>5</v>
      </c>
      <c r="C390" s="376">
        <v>4008.6397863735801</v>
      </c>
      <c r="D390" s="376">
        <v>42485.050465592103</v>
      </c>
      <c r="E390" s="376">
        <f t="shared" si="21"/>
        <v>10598.37070170534</v>
      </c>
      <c r="F390" s="376">
        <f t="shared" si="17"/>
        <v>10564.646363007198</v>
      </c>
    </row>
    <row r="391" spans="1:6" x14ac:dyDescent="0.2">
      <c r="A391" s="358">
        <f t="shared" si="20"/>
        <v>2026</v>
      </c>
      <c r="B391" s="358">
        <f t="shared" si="18"/>
        <v>6</v>
      </c>
      <c r="C391" s="376">
        <v>4010.4126110365601</v>
      </c>
      <c r="D391" s="376">
        <v>41616.131850068508</v>
      </c>
      <c r="E391" s="376">
        <f t="shared" si="21"/>
        <v>10377.019994287346</v>
      </c>
      <c r="F391" s="376">
        <f t="shared" si="17"/>
        <v>10564.646363007196</v>
      </c>
    </row>
    <row r="392" spans="1:6" x14ac:dyDescent="0.2">
      <c r="A392" s="358">
        <f t="shared" si="20"/>
        <v>2026</v>
      </c>
      <c r="B392" s="358">
        <f t="shared" si="18"/>
        <v>7</v>
      </c>
      <c r="C392" s="376">
        <v>4012.1737328409799</v>
      </c>
      <c r="D392" s="376">
        <v>42020.104085761333</v>
      </c>
      <c r="E392" s="376">
        <f t="shared" si="21"/>
        <v>10473.151683789954</v>
      </c>
      <c r="F392" s="376">
        <f t="shared" si="17"/>
        <v>10564.646363007196</v>
      </c>
    </row>
    <row r="393" spans="1:6" x14ac:dyDescent="0.2">
      <c r="A393" s="358">
        <f t="shared" si="20"/>
        <v>2026</v>
      </c>
      <c r="B393" s="358">
        <f t="shared" si="18"/>
        <v>8</v>
      </c>
      <c r="C393" s="376">
        <v>4013.9232290403602</v>
      </c>
      <c r="D393" s="376">
        <v>46045.910479258411</v>
      </c>
      <c r="E393" s="376">
        <f t="shared" si="21"/>
        <v>11471.547374429223</v>
      </c>
      <c r="F393" s="376">
        <f t="shared" si="17"/>
        <v>10564.646363007196</v>
      </c>
    </row>
    <row r="394" spans="1:6" x14ac:dyDescent="0.2">
      <c r="A394" s="358">
        <f t="shared" si="20"/>
        <v>2026</v>
      </c>
      <c r="B394" s="358">
        <f t="shared" si="18"/>
        <v>9</v>
      </c>
      <c r="C394" s="376">
        <v>4015.6611763781998</v>
      </c>
      <c r="D394" s="376">
        <v>43025.602266471833</v>
      </c>
      <c r="E394" s="376">
        <f t="shared" si="21"/>
        <v>10714.450342465752</v>
      </c>
      <c r="F394" s="376">
        <f t="shared" si="17"/>
        <v>10564.646363007196</v>
      </c>
    </row>
    <row r="395" spans="1:6" x14ac:dyDescent="0.2">
      <c r="A395" s="358">
        <f t="shared" si="20"/>
        <v>2026</v>
      </c>
      <c r="B395" s="358">
        <f t="shared" si="18"/>
        <v>10</v>
      </c>
      <c r="C395" s="376">
        <v>4017.3876510914401</v>
      </c>
      <c r="D395" s="376">
        <v>42208.032878374142</v>
      </c>
      <c r="E395" s="376">
        <f t="shared" si="21"/>
        <v>10506.338084378564</v>
      </c>
      <c r="F395" s="376">
        <f t="shared" si="17"/>
        <v>10564.646363007196</v>
      </c>
    </row>
    <row r="396" spans="1:6" x14ac:dyDescent="0.2">
      <c r="A396" s="358">
        <f t="shared" si="20"/>
        <v>2026</v>
      </c>
      <c r="B396" s="358">
        <f t="shared" si="18"/>
        <v>11</v>
      </c>
      <c r="C396" s="376">
        <v>4019.1027289137301</v>
      </c>
      <c r="D396" s="376">
        <v>41699.793438241963</v>
      </c>
      <c r="E396" s="376">
        <f t="shared" si="21"/>
        <v>10375.398752127056</v>
      </c>
      <c r="F396" s="376">
        <f t="shared" si="17"/>
        <v>10564.646363007198</v>
      </c>
    </row>
    <row r="397" spans="1:6" x14ac:dyDescent="0.2">
      <c r="A397" s="358">
        <f t="shared" si="20"/>
        <v>2026</v>
      </c>
      <c r="B397" s="358">
        <f t="shared" si="18"/>
        <v>12</v>
      </c>
      <c r="C397" s="376">
        <v>4020.80648507879</v>
      </c>
      <c r="D397" s="376">
        <v>41644.329912657777</v>
      </c>
      <c r="E397" s="376">
        <f t="shared" si="21"/>
        <v>10357.20820367751</v>
      </c>
      <c r="F397" s="376">
        <f t="shared" ref="F397:F460" si="22">AVERAGE(E386:E397)</f>
        <v>10564.646363007198</v>
      </c>
    </row>
    <row r="398" spans="1:6" x14ac:dyDescent="0.2">
      <c r="A398" s="358">
        <f t="shared" si="20"/>
        <v>2027</v>
      </c>
      <c r="B398" s="358">
        <f t="shared" si="18"/>
        <v>1</v>
      </c>
      <c r="C398" s="376">
        <v>4022.4989943237201</v>
      </c>
      <c r="D398" s="376">
        <v>40613.556928086618</v>
      </c>
      <c r="E398" s="376">
        <f t="shared" si="21"/>
        <v>10096.598404473869</v>
      </c>
      <c r="F398" s="376">
        <f t="shared" si="22"/>
        <v>10564.646363007198</v>
      </c>
    </row>
    <row r="399" spans="1:6" x14ac:dyDescent="0.2">
      <c r="A399" s="358">
        <f t="shared" si="20"/>
        <v>2027</v>
      </c>
      <c r="B399" s="358">
        <f t="shared" si="18"/>
        <v>2</v>
      </c>
      <c r="C399" s="376">
        <v>4024.1803308922499</v>
      </c>
      <c r="D399" s="376">
        <v>41310.578854995816</v>
      </c>
      <c r="E399" s="376">
        <f t="shared" si="21"/>
        <v>10265.588382774175</v>
      </c>
      <c r="F399" s="376">
        <f t="shared" si="22"/>
        <v>10564.646363007198</v>
      </c>
    </row>
    <row r="400" spans="1:6" x14ac:dyDescent="0.2">
      <c r="A400" s="358">
        <f t="shared" si="20"/>
        <v>2027</v>
      </c>
      <c r="B400" s="358">
        <f t="shared" si="18"/>
        <v>3</v>
      </c>
      <c r="C400" s="376">
        <v>4025.8505685380001</v>
      </c>
      <c r="D400" s="376">
        <v>45166.509890516994</v>
      </c>
      <c r="E400" s="376">
        <f t="shared" si="21"/>
        <v>11219.122300140252</v>
      </c>
      <c r="F400" s="376">
        <f t="shared" si="22"/>
        <v>10564.646363007198</v>
      </c>
    </row>
    <row r="401" spans="1:6" x14ac:dyDescent="0.2">
      <c r="A401" s="358">
        <f t="shared" si="20"/>
        <v>2027</v>
      </c>
      <c r="B401" s="358">
        <f t="shared" si="18"/>
        <v>4</v>
      </c>
      <c r="C401" s="376">
        <v>4027.5097805277301</v>
      </c>
      <c r="D401" s="376">
        <v>41567.775930431089</v>
      </c>
      <c r="E401" s="376">
        <f t="shared" si="21"/>
        <v>10320.962131837308</v>
      </c>
      <c r="F401" s="376">
        <f t="shared" si="22"/>
        <v>10564.646363007198</v>
      </c>
    </row>
    <row r="402" spans="1:6" x14ac:dyDescent="0.2">
      <c r="A402" s="358">
        <f t="shared" si="20"/>
        <v>2027</v>
      </c>
      <c r="B402" s="358">
        <f t="shared" ref="B402:B465" si="23">+B390</f>
        <v>5</v>
      </c>
      <c r="C402" s="376">
        <v>4029.1580396445602</v>
      </c>
      <c r="D402" s="376">
        <v>42702.510519909432</v>
      </c>
      <c r="E402" s="376">
        <f t="shared" si="21"/>
        <v>10598.37070170534</v>
      </c>
      <c r="F402" s="376">
        <f t="shared" si="22"/>
        <v>10564.646363007198</v>
      </c>
    </row>
    <row r="403" spans="1:6" x14ac:dyDescent="0.2">
      <c r="A403" s="358">
        <f t="shared" si="20"/>
        <v>2027</v>
      </c>
      <c r="B403" s="358">
        <f t="shared" si="23"/>
        <v>6</v>
      </c>
      <c r="C403" s="376">
        <v>4030.79541819114</v>
      </c>
      <c r="D403" s="376">
        <v>41827.644647451285</v>
      </c>
      <c r="E403" s="376">
        <f t="shared" si="21"/>
        <v>10377.019994287346</v>
      </c>
      <c r="F403" s="376">
        <f t="shared" si="22"/>
        <v>10564.646363007196</v>
      </c>
    </row>
    <row r="404" spans="1:6" x14ac:dyDescent="0.2">
      <c r="A404" s="358">
        <f t="shared" si="20"/>
        <v>2027</v>
      </c>
      <c r="B404" s="358">
        <f t="shared" si="23"/>
        <v>7</v>
      </c>
      <c r="C404" s="376">
        <v>4032.4219879928301</v>
      </c>
      <c r="D404" s="376">
        <v>42232.167133298739</v>
      </c>
      <c r="E404" s="376">
        <f t="shared" si="21"/>
        <v>10473.151683789954</v>
      </c>
      <c r="F404" s="376">
        <f t="shared" si="22"/>
        <v>10564.646363007196</v>
      </c>
    </row>
    <row r="405" spans="1:6" x14ac:dyDescent="0.2">
      <c r="A405" s="358">
        <f t="shared" si="20"/>
        <v>2027</v>
      </c>
      <c r="B405" s="358">
        <f t="shared" si="23"/>
        <v>8</v>
      </c>
      <c r="C405" s="376">
        <v>4034.0378204008498</v>
      </c>
      <c r="D405" s="376">
        <v>46276.655966967555</v>
      </c>
      <c r="E405" s="376">
        <f t="shared" si="21"/>
        <v>11471.547374429223</v>
      </c>
      <c r="F405" s="376">
        <f t="shared" si="22"/>
        <v>10564.646363007196</v>
      </c>
    </row>
    <row r="406" spans="1:6" x14ac:dyDescent="0.2">
      <c r="A406" s="358">
        <f t="shared" si="20"/>
        <v>2027</v>
      </c>
      <c r="B406" s="358">
        <f t="shared" si="23"/>
        <v>9</v>
      </c>
      <c r="C406" s="376">
        <v>4035.6429862954301</v>
      </c>
      <c r="D406" s="376">
        <v>43239.696376582586</v>
      </c>
      <c r="E406" s="376">
        <f t="shared" si="21"/>
        <v>10714.450342465752</v>
      </c>
      <c r="F406" s="376">
        <f t="shared" si="22"/>
        <v>10564.646363007196</v>
      </c>
    </row>
    <row r="407" spans="1:6" x14ac:dyDescent="0.2">
      <c r="A407" s="358">
        <f t="shared" si="20"/>
        <v>2027</v>
      </c>
      <c r="B407" s="358">
        <f t="shared" si="23"/>
        <v>10</v>
      </c>
      <c r="C407" s="376">
        <v>4037.23755608888</v>
      </c>
      <c r="D407" s="376">
        <v>42416.582691220035</v>
      </c>
      <c r="E407" s="376">
        <f t="shared" si="21"/>
        <v>10506.338084378564</v>
      </c>
      <c r="F407" s="376">
        <f t="shared" si="22"/>
        <v>10564.646363007196</v>
      </c>
    </row>
    <row r="408" spans="1:6" x14ac:dyDescent="0.2">
      <c r="A408" s="358">
        <f t="shared" si="20"/>
        <v>2027</v>
      </c>
      <c r="B408" s="358">
        <f t="shared" si="23"/>
        <v>11</v>
      </c>
      <c r="C408" s="376">
        <v>4038.8215997287198</v>
      </c>
      <c r="D408" s="376">
        <v>41904.384585889158</v>
      </c>
      <c r="E408" s="376">
        <f t="shared" si="21"/>
        <v>10375.398752127056</v>
      </c>
      <c r="F408" s="376">
        <f t="shared" si="22"/>
        <v>10564.646363007198</v>
      </c>
    </row>
    <row r="409" spans="1:6" x14ac:dyDescent="0.2">
      <c r="A409" s="358">
        <f t="shared" si="20"/>
        <v>2027</v>
      </c>
      <c r="B409" s="358">
        <f t="shared" si="23"/>
        <v>12</v>
      </c>
      <c r="C409" s="376">
        <v>4040.3951867007099</v>
      </c>
      <c r="D409" s="376">
        <v>41847.214173795721</v>
      </c>
      <c r="E409" s="376">
        <f t="shared" si="21"/>
        <v>10357.20820367751</v>
      </c>
      <c r="F409" s="376">
        <f t="shared" si="22"/>
        <v>10564.646363007198</v>
      </c>
    </row>
    <row r="410" spans="1:6" x14ac:dyDescent="0.2">
      <c r="A410" s="358">
        <f t="shared" si="20"/>
        <v>2028</v>
      </c>
      <c r="B410" s="358">
        <f t="shared" si="23"/>
        <v>1</v>
      </c>
      <c r="C410" s="376">
        <v>4041.9583860319299</v>
      </c>
      <c r="D410" s="376">
        <v>40810.030591359762</v>
      </c>
      <c r="E410" s="376">
        <f t="shared" si="21"/>
        <v>10096.598404473869</v>
      </c>
      <c r="F410" s="376">
        <f t="shared" si="22"/>
        <v>10564.646363007198</v>
      </c>
    </row>
    <row r="411" spans="1:6" x14ac:dyDescent="0.2">
      <c r="A411" s="358">
        <f t="shared" si="20"/>
        <v>2028</v>
      </c>
      <c r="B411" s="358">
        <f t="shared" si="23"/>
        <v>2</v>
      </c>
      <c r="C411" s="376">
        <v>4043.5112662938</v>
      </c>
      <c r="D411" s="376">
        <v>41509.02228088212</v>
      </c>
      <c r="E411" s="376">
        <f t="shared" si="21"/>
        <v>10265.588382774173</v>
      </c>
      <c r="F411" s="376">
        <f t="shared" si="22"/>
        <v>10564.646363007198</v>
      </c>
    </row>
    <row r="412" spans="1:6" x14ac:dyDescent="0.2">
      <c r="A412" s="358">
        <f t="shared" si="20"/>
        <v>2028</v>
      </c>
      <c r="B412" s="358">
        <f t="shared" si="23"/>
        <v>3</v>
      </c>
      <c r="C412" s="376">
        <v>4045.05389560507</v>
      </c>
      <c r="D412" s="376">
        <v>45381.954365452046</v>
      </c>
      <c r="E412" s="376">
        <f t="shared" si="21"/>
        <v>11219.122300140252</v>
      </c>
      <c r="F412" s="376">
        <f t="shared" si="22"/>
        <v>10564.646363007198</v>
      </c>
    </row>
    <row r="413" spans="1:6" x14ac:dyDescent="0.2">
      <c r="A413" s="358">
        <f t="shared" si="20"/>
        <v>2028</v>
      </c>
      <c r="B413" s="358">
        <f t="shared" si="23"/>
        <v>4</v>
      </c>
      <c r="C413" s="376">
        <v>4046.5863416348202</v>
      </c>
      <c r="D413" s="376">
        <v>41764.664395223052</v>
      </c>
      <c r="E413" s="376">
        <f t="shared" si="21"/>
        <v>10320.962131837308</v>
      </c>
      <c r="F413" s="376">
        <f t="shared" si="22"/>
        <v>10564.646363007198</v>
      </c>
    </row>
    <row r="414" spans="1:6" x14ac:dyDescent="0.2">
      <c r="A414" s="358">
        <f t="shared" ref="A414:A477" si="24">+A402+1</f>
        <v>2028</v>
      </c>
      <c r="B414" s="358">
        <f t="shared" si="23"/>
        <v>5</v>
      </c>
      <c r="C414" s="376">
        <v>4048.1086716054401</v>
      </c>
      <c r="D414" s="376">
        <v>42903.356342462423</v>
      </c>
      <c r="E414" s="376">
        <f t="shared" si="21"/>
        <v>10598.37070170534</v>
      </c>
      <c r="F414" s="376">
        <f t="shared" si="22"/>
        <v>10564.646363007198</v>
      </c>
    </row>
    <row r="415" spans="1:6" x14ac:dyDescent="0.2">
      <c r="A415" s="358">
        <f t="shared" si="24"/>
        <v>2028</v>
      </c>
      <c r="B415" s="358">
        <f t="shared" si="23"/>
        <v>6</v>
      </c>
      <c r="C415" s="376">
        <v>4049.6209522955701</v>
      </c>
      <c r="D415" s="376">
        <v>42022.997591256099</v>
      </c>
      <c r="E415" s="376">
        <f t="shared" si="21"/>
        <v>10377.019994287346</v>
      </c>
      <c r="F415" s="376">
        <f t="shared" si="22"/>
        <v>10564.646363007196</v>
      </c>
    </row>
    <row r="416" spans="1:6" x14ac:dyDescent="0.2">
      <c r="A416" s="358">
        <f t="shared" si="24"/>
        <v>2028</v>
      </c>
      <c r="B416" s="358">
        <f t="shared" si="23"/>
        <v>7</v>
      </c>
      <c r="C416" s="376">
        <v>4051.1232500430201</v>
      </c>
      <c r="D416" s="376">
        <v>42428.028287428686</v>
      </c>
      <c r="E416" s="376">
        <f t="shared" si="21"/>
        <v>10473.151683789954</v>
      </c>
      <c r="F416" s="376">
        <f t="shared" si="22"/>
        <v>10564.646363007196</v>
      </c>
    </row>
    <row r="417" spans="1:6" x14ac:dyDescent="0.2">
      <c r="A417" s="358">
        <f t="shared" si="24"/>
        <v>2028</v>
      </c>
      <c r="B417" s="358">
        <f t="shared" si="23"/>
        <v>8</v>
      </c>
      <c r="C417" s="376">
        <v>4052.6156307476799</v>
      </c>
      <c r="D417" s="376">
        <v>46489.772198474377</v>
      </c>
      <c r="E417" s="376">
        <f t="shared" si="21"/>
        <v>11471.547374429223</v>
      </c>
      <c r="F417" s="376">
        <f t="shared" si="22"/>
        <v>10564.646363007194</v>
      </c>
    </row>
    <row r="418" spans="1:6" x14ac:dyDescent="0.2">
      <c r="A418" s="358">
        <f t="shared" si="24"/>
        <v>2028</v>
      </c>
      <c r="B418" s="358">
        <f t="shared" si="23"/>
        <v>9</v>
      </c>
      <c r="C418" s="376">
        <v>4054.0981598744302</v>
      </c>
      <c r="D418" s="376">
        <v>43437.43341745637</v>
      </c>
      <c r="E418" s="376">
        <f t="shared" si="21"/>
        <v>10714.450342465752</v>
      </c>
      <c r="F418" s="376">
        <f t="shared" si="22"/>
        <v>10564.646363007196</v>
      </c>
    </row>
    <row r="419" spans="1:6" x14ac:dyDescent="0.2">
      <c r="A419" s="358">
        <f t="shared" si="24"/>
        <v>2028</v>
      </c>
      <c r="B419" s="358">
        <f t="shared" si="23"/>
        <v>10</v>
      </c>
      <c r="C419" s="376">
        <v>4055.5709024560001</v>
      </c>
      <c r="D419" s="376">
        <v>42609.199026371018</v>
      </c>
      <c r="E419" s="376">
        <f t="shared" si="21"/>
        <v>10506.338084378564</v>
      </c>
      <c r="F419" s="376">
        <f t="shared" si="22"/>
        <v>10564.646363007196</v>
      </c>
    </row>
    <row r="420" spans="1:6" x14ac:dyDescent="0.2">
      <c r="A420" s="358">
        <f t="shared" si="24"/>
        <v>2028</v>
      </c>
      <c r="B420" s="358">
        <f t="shared" si="23"/>
        <v>11</v>
      </c>
      <c r="C420" s="376">
        <v>4057.0339230958198</v>
      </c>
      <c r="D420" s="376">
        <v>42093.344703025505</v>
      </c>
      <c r="E420" s="376">
        <f t="shared" si="21"/>
        <v>10375.398752127056</v>
      </c>
      <c r="F420" s="376">
        <f t="shared" si="22"/>
        <v>10564.646363007198</v>
      </c>
    </row>
    <row r="421" spans="1:6" x14ac:dyDescent="0.2">
      <c r="A421" s="358">
        <f t="shared" si="24"/>
        <v>2028</v>
      </c>
      <c r="B421" s="358">
        <f t="shared" si="23"/>
        <v>12</v>
      </c>
      <c r="C421" s="376">
        <v>4058.4872859708598</v>
      </c>
      <c r="D421" s="376">
        <v>42034.597812778266</v>
      </c>
      <c r="E421" s="376">
        <f t="shared" si="21"/>
        <v>10357.20820367751</v>
      </c>
      <c r="F421" s="376">
        <f t="shared" si="22"/>
        <v>10564.646363007198</v>
      </c>
    </row>
    <row r="422" spans="1:6" x14ac:dyDescent="0.2">
      <c r="A422" s="358">
        <f t="shared" si="24"/>
        <v>2029</v>
      </c>
      <c r="B422" s="358">
        <f t="shared" si="23"/>
        <v>1</v>
      </c>
      <c r="C422" s="376">
        <v>4059.9310548344301</v>
      </c>
      <c r="D422" s="376">
        <v>40991.493410515221</v>
      </c>
      <c r="E422" s="376">
        <f t="shared" si="21"/>
        <v>10096.598404473869</v>
      </c>
      <c r="F422" s="376">
        <f t="shared" si="22"/>
        <v>10564.646363007198</v>
      </c>
    </row>
    <row r="423" spans="1:6" x14ac:dyDescent="0.2">
      <c r="A423" s="358">
        <f t="shared" si="24"/>
        <v>2029</v>
      </c>
      <c r="B423" s="358">
        <f t="shared" si="23"/>
        <v>2</v>
      </c>
      <c r="C423" s="376">
        <v>4061.3652930190001</v>
      </c>
      <c r="D423" s="376">
        <v>41692.30437021808</v>
      </c>
      <c r="E423" s="376">
        <f t="shared" si="21"/>
        <v>10265.588382774175</v>
      </c>
      <c r="F423" s="376">
        <f t="shared" si="22"/>
        <v>10564.646363007198</v>
      </c>
    </row>
    <row r="424" spans="1:6" x14ac:dyDescent="0.2">
      <c r="A424" s="358">
        <f t="shared" si="24"/>
        <v>2029</v>
      </c>
      <c r="B424" s="358">
        <f t="shared" si="23"/>
        <v>3</v>
      </c>
      <c r="C424" s="376">
        <v>4062.7900634389698</v>
      </c>
      <c r="D424" s="376">
        <v>45580.938601516376</v>
      </c>
      <c r="E424" s="376">
        <f t="shared" si="21"/>
        <v>11219.122300140252</v>
      </c>
      <c r="F424" s="376">
        <f t="shared" si="22"/>
        <v>10564.646363007198</v>
      </c>
    </row>
    <row r="425" spans="1:6" x14ac:dyDescent="0.2">
      <c r="A425" s="358">
        <f t="shared" si="24"/>
        <v>2029</v>
      </c>
      <c r="B425" s="358">
        <f t="shared" si="23"/>
        <v>4</v>
      </c>
      <c r="C425" s="376">
        <v>4064.20542859341</v>
      </c>
      <c r="D425" s="376">
        <v>41946.510324520204</v>
      </c>
      <c r="E425" s="376">
        <f t="shared" si="21"/>
        <v>10320.962131837308</v>
      </c>
      <c r="F425" s="376">
        <f t="shared" si="22"/>
        <v>10564.646363007198</v>
      </c>
    </row>
    <row r="426" spans="1:6" x14ac:dyDescent="0.2">
      <c r="A426" s="358">
        <f t="shared" si="24"/>
        <v>2029</v>
      </c>
      <c r="B426" s="358">
        <f t="shared" si="23"/>
        <v>5</v>
      </c>
      <c r="C426" s="376">
        <v>4065.6114505688302</v>
      </c>
      <c r="D426" s="376">
        <v>43088.85728222644</v>
      </c>
      <c r="E426" s="376">
        <f t="shared" si="21"/>
        <v>10598.37070170534</v>
      </c>
      <c r="F426" s="376">
        <f t="shared" si="22"/>
        <v>10564.646363007198</v>
      </c>
    </row>
    <row r="427" spans="1:6" x14ac:dyDescent="0.2">
      <c r="A427" s="358">
        <f t="shared" si="24"/>
        <v>2029</v>
      </c>
      <c r="B427" s="358">
        <f t="shared" si="23"/>
        <v>6</v>
      </c>
      <c r="C427" s="376">
        <v>4067.0081910418999</v>
      </c>
      <c r="D427" s="376">
        <v>42203.425315372209</v>
      </c>
      <c r="E427" s="376">
        <f t="shared" si="21"/>
        <v>10377.019994287346</v>
      </c>
      <c r="F427" s="376">
        <f t="shared" si="22"/>
        <v>10564.646363007196</v>
      </c>
    </row>
    <row r="428" spans="1:6" x14ac:dyDescent="0.2">
      <c r="A428" s="358">
        <f t="shared" si="24"/>
        <v>2029</v>
      </c>
      <c r="B428" s="358">
        <f t="shared" si="23"/>
        <v>7</v>
      </c>
      <c r="C428" s="376">
        <v>4068.3957112821199</v>
      </c>
      <c r="D428" s="376">
        <v>42608.92539393816</v>
      </c>
      <c r="E428" s="376">
        <f t="shared" si="21"/>
        <v>10473.151683789954</v>
      </c>
      <c r="F428" s="376">
        <f t="shared" si="22"/>
        <v>10564.646363007196</v>
      </c>
    </row>
    <row r="429" spans="1:6" x14ac:dyDescent="0.2">
      <c r="A429" s="358">
        <f t="shared" si="24"/>
        <v>2029</v>
      </c>
      <c r="B429" s="358">
        <f t="shared" si="23"/>
        <v>8</v>
      </c>
      <c r="C429" s="376">
        <v>4069.7740721545601</v>
      </c>
      <c r="D429" s="376">
        <v>46686.606071944771</v>
      </c>
      <c r="E429" s="376">
        <f t="shared" si="21"/>
        <v>11471.547374429223</v>
      </c>
      <c r="F429" s="376">
        <f t="shared" si="22"/>
        <v>10564.646363007196</v>
      </c>
    </row>
    <row r="430" spans="1:6" x14ac:dyDescent="0.2">
      <c r="A430" s="358">
        <f t="shared" si="24"/>
        <v>2029</v>
      </c>
      <c r="B430" s="358">
        <f t="shared" si="23"/>
        <v>9</v>
      </c>
      <c r="C430" s="376">
        <v>4071.1433341224902</v>
      </c>
      <c r="D430" s="376">
        <v>43620.063090515883</v>
      </c>
      <c r="E430" s="376">
        <f t="shared" si="21"/>
        <v>10714.450342465752</v>
      </c>
      <c r="F430" s="376">
        <f t="shared" si="22"/>
        <v>10564.646363007196</v>
      </c>
    </row>
    <row r="431" spans="1:6" x14ac:dyDescent="0.2">
      <c r="A431" s="358">
        <f t="shared" si="24"/>
        <v>2029</v>
      </c>
      <c r="B431" s="358">
        <f t="shared" si="23"/>
        <v>10</v>
      </c>
      <c r="C431" s="376">
        <v>4072.5035572500601</v>
      </c>
      <c r="D431" s="376">
        <v>42787.099222303485</v>
      </c>
      <c r="E431" s="376">
        <f t="shared" si="21"/>
        <v>10506.338084378564</v>
      </c>
      <c r="F431" s="376">
        <f t="shared" si="22"/>
        <v>10564.646363007196</v>
      </c>
    </row>
    <row r="432" spans="1:6" x14ac:dyDescent="0.2">
      <c r="A432" s="358">
        <f t="shared" si="24"/>
        <v>2029</v>
      </c>
      <c r="B432" s="358">
        <f t="shared" si="23"/>
        <v>11</v>
      </c>
      <c r="C432" s="376">
        <v>4073.8548012049</v>
      </c>
      <c r="D432" s="376">
        <v>42267.868020768139</v>
      </c>
      <c r="E432" s="376">
        <f t="shared" si="21"/>
        <v>10375.398752127056</v>
      </c>
      <c r="F432" s="376">
        <f t="shared" si="22"/>
        <v>10564.646363007198</v>
      </c>
    </row>
    <row r="433" spans="1:6" x14ac:dyDescent="0.2">
      <c r="A433" s="358">
        <f t="shared" si="24"/>
        <v>2029</v>
      </c>
      <c r="B433" s="358">
        <f t="shared" si="23"/>
        <v>12</v>
      </c>
      <c r="C433" s="376">
        <v>4075.19712526079</v>
      </c>
      <c r="D433" s="376">
        <v>42207.66509735406</v>
      </c>
      <c r="E433" s="376">
        <f t="shared" si="21"/>
        <v>10357.20820367751</v>
      </c>
      <c r="F433" s="376">
        <f t="shared" si="22"/>
        <v>10564.646363007198</v>
      </c>
    </row>
    <row r="434" spans="1:6" x14ac:dyDescent="0.2">
      <c r="A434" s="358">
        <f t="shared" si="24"/>
        <v>2030</v>
      </c>
      <c r="B434" s="358">
        <f t="shared" si="23"/>
        <v>1</v>
      </c>
      <c r="C434" s="376">
        <v>4076.5305883002002</v>
      </c>
      <c r="D434" s="376">
        <v>41159.09223362073</v>
      </c>
      <c r="E434" s="376">
        <f t="shared" si="21"/>
        <v>10096.598404473869</v>
      </c>
      <c r="F434" s="376">
        <f t="shared" si="22"/>
        <v>10564.646363007198</v>
      </c>
    </row>
    <row r="435" spans="1:6" x14ac:dyDescent="0.2">
      <c r="A435" s="358">
        <f t="shared" si="24"/>
        <v>2030</v>
      </c>
      <c r="B435" s="358">
        <f t="shared" si="23"/>
        <v>2</v>
      </c>
      <c r="C435" s="376">
        <v>4077.8552488169198</v>
      </c>
      <c r="D435" s="376">
        <v>41861.583468889665</v>
      </c>
      <c r="E435" s="376">
        <f t="shared" si="21"/>
        <v>10265.588382774175</v>
      </c>
      <c r="F435" s="376">
        <f t="shared" si="22"/>
        <v>10564.646363007198</v>
      </c>
    </row>
    <row r="436" spans="1:6" x14ac:dyDescent="0.2">
      <c r="A436" s="358">
        <f t="shared" si="24"/>
        <v>2030</v>
      </c>
      <c r="B436" s="358">
        <f t="shared" si="23"/>
        <v>3</v>
      </c>
      <c r="C436" s="376">
        <v>4079.1711649186</v>
      </c>
      <c r="D436" s="376">
        <v>45764.720182427358</v>
      </c>
      <c r="E436" s="376">
        <f t="shared" si="21"/>
        <v>11219.122300140252</v>
      </c>
      <c r="F436" s="376">
        <f t="shared" si="22"/>
        <v>10564.646363007198</v>
      </c>
    </row>
    <row r="437" spans="1:6" x14ac:dyDescent="0.2">
      <c r="A437" s="358">
        <f t="shared" si="24"/>
        <v>2030</v>
      </c>
      <c r="B437" s="358">
        <f t="shared" si="23"/>
        <v>4</v>
      </c>
      <c r="C437" s="376">
        <v>4080.4783943293</v>
      </c>
      <c r="D437" s="376">
        <v>42114.462987653009</v>
      </c>
      <c r="E437" s="376">
        <f t="shared" si="21"/>
        <v>10320.962131837308</v>
      </c>
      <c r="F437" s="376">
        <f t="shared" si="22"/>
        <v>10564.646363007198</v>
      </c>
    </row>
    <row r="438" spans="1:6" x14ac:dyDescent="0.2">
      <c r="A438" s="358">
        <f t="shared" si="24"/>
        <v>2030</v>
      </c>
      <c r="B438" s="358">
        <f t="shared" si="23"/>
        <v>5</v>
      </c>
      <c r="C438" s="376">
        <v>4081.7769943920398</v>
      </c>
      <c r="D438" s="376">
        <v>43260.18570825948</v>
      </c>
      <c r="E438" s="376">
        <f t="shared" si="21"/>
        <v>10598.37070170534</v>
      </c>
      <c r="F438" s="376">
        <f t="shared" si="22"/>
        <v>10564.646363007198</v>
      </c>
    </row>
    <row r="439" spans="1:6" x14ac:dyDescent="0.2">
      <c r="A439" s="358">
        <f t="shared" si="24"/>
        <v>2030</v>
      </c>
      <c r="B439" s="358">
        <f t="shared" si="23"/>
        <v>6</v>
      </c>
      <c r="C439" s="376">
        <v>4083.06702207132</v>
      </c>
      <c r="D439" s="376">
        <v>42370.06812604938</v>
      </c>
      <c r="E439" s="376">
        <f t="shared" si="21"/>
        <v>10377.019994287346</v>
      </c>
      <c r="F439" s="376">
        <f t="shared" si="22"/>
        <v>10564.646363007196</v>
      </c>
    </row>
    <row r="440" spans="1:6" x14ac:dyDescent="0.2">
      <c r="A440" s="358">
        <f t="shared" si="24"/>
        <v>2030</v>
      </c>
      <c r="B440" s="358">
        <f t="shared" si="23"/>
        <v>7</v>
      </c>
      <c r="C440" s="376">
        <v>4084.34853395556</v>
      </c>
      <c r="D440" s="376">
        <v>42776.001725581707</v>
      </c>
      <c r="E440" s="376">
        <f t="shared" si="21"/>
        <v>10473.151683789954</v>
      </c>
      <c r="F440" s="376">
        <f t="shared" si="22"/>
        <v>10564.646363007196</v>
      </c>
    </row>
    <row r="441" spans="1:6" x14ac:dyDescent="0.2">
      <c r="A441" s="358">
        <f t="shared" si="24"/>
        <v>2030</v>
      </c>
      <c r="B441" s="358">
        <f t="shared" si="23"/>
        <v>8</v>
      </c>
      <c r="C441" s="376">
        <v>4085.62158625967</v>
      </c>
      <c r="D441" s="376">
        <v>46868.401580768477</v>
      </c>
      <c r="E441" s="376">
        <f t="shared" si="21"/>
        <v>11471.547374429223</v>
      </c>
      <c r="F441" s="376">
        <f t="shared" si="22"/>
        <v>10564.646363007196</v>
      </c>
    </row>
    <row r="442" spans="1:6" x14ac:dyDescent="0.2">
      <c r="A442" s="358">
        <f t="shared" si="24"/>
        <v>2030</v>
      </c>
      <c r="B442" s="358">
        <f t="shared" si="23"/>
        <v>9</v>
      </c>
      <c r="C442" s="376">
        <v>4086.8862348274401</v>
      </c>
      <c r="D442" s="376">
        <v>43788.739618365435</v>
      </c>
      <c r="E442" s="376">
        <f t="shared" si="21"/>
        <v>10714.450342465752</v>
      </c>
      <c r="F442" s="376">
        <f t="shared" si="22"/>
        <v>10564.646363007196</v>
      </c>
    </row>
    <row r="443" spans="1:6" x14ac:dyDescent="0.2">
      <c r="A443" s="358">
        <f t="shared" si="24"/>
        <v>2030</v>
      </c>
      <c r="B443" s="358">
        <f t="shared" si="23"/>
        <v>10</v>
      </c>
      <c r="C443" s="376">
        <v>4088.1425351340399</v>
      </c>
      <c r="D443" s="376">
        <v>42951.407611246694</v>
      </c>
      <c r="E443" s="376">
        <f t="shared" si="21"/>
        <v>10506.338084378564</v>
      </c>
      <c r="F443" s="376">
        <f t="shared" si="22"/>
        <v>10564.646363007196</v>
      </c>
    </row>
    <row r="444" spans="1:6" x14ac:dyDescent="0.2">
      <c r="A444" s="358">
        <f t="shared" si="24"/>
        <v>2030</v>
      </c>
      <c r="B444" s="358">
        <f t="shared" si="23"/>
        <v>11</v>
      </c>
      <c r="C444" s="376">
        <v>4089.39054228843</v>
      </c>
      <c r="D444" s="376">
        <v>42429.057529419566</v>
      </c>
      <c r="E444" s="376">
        <f t="shared" si="21"/>
        <v>10375.398752127056</v>
      </c>
      <c r="F444" s="376">
        <f t="shared" si="22"/>
        <v>10564.646363007198</v>
      </c>
    </row>
    <row r="445" spans="1:6" x14ac:dyDescent="0.2">
      <c r="A445" s="358">
        <f t="shared" si="24"/>
        <v>2030</v>
      </c>
      <c r="B445" s="358">
        <f t="shared" si="23"/>
        <v>12</v>
      </c>
      <c r="C445" s="376">
        <v>4090.6303110357699</v>
      </c>
      <c r="D445" s="376">
        <v>42367.509815671561</v>
      </c>
      <c r="E445" s="376">
        <f t="shared" si="21"/>
        <v>10357.20820367751</v>
      </c>
      <c r="F445" s="376">
        <f t="shared" si="22"/>
        <v>10564.646363007198</v>
      </c>
    </row>
    <row r="446" spans="1:6" x14ac:dyDescent="0.2">
      <c r="A446" s="358">
        <f t="shared" si="24"/>
        <v>2031</v>
      </c>
      <c r="B446" s="358">
        <f t="shared" si="23"/>
        <v>1</v>
      </c>
      <c r="C446" s="376">
        <v>4091.8620000000001</v>
      </c>
      <c r="D446" s="376">
        <v>41313.887340527261</v>
      </c>
      <c r="E446" s="376">
        <f t="shared" si="21"/>
        <v>10096.598404473869</v>
      </c>
      <c r="F446" s="376">
        <f t="shared" si="22"/>
        <v>10564.646363007198</v>
      </c>
    </row>
    <row r="447" spans="1:6" x14ac:dyDescent="0.2">
      <c r="A447" s="358">
        <f t="shared" si="24"/>
        <v>2031</v>
      </c>
      <c r="B447" s="358">
        <f t="shared" si="23"/>
        <v>2</v>
      </c>
      <c r="C447" s="376">
        <v>4093.085</v>
      </c>
      <c r="D447" s="376">
        <v>42017.925825707229</v>
      </c>
      <c r="E447" s="376">
        <f t="shared" si="21"/>
        <v>10265.588382774175</v>
      </c>
      <c r="F447" s="376">
        <f t="shared" si="22"/>
        <v>10564.646363007198</v>
      </c>
    </row>
    <row r="448" spans="1:6" x14ac:dyDescent="0.2">
      <c r="A448" s="358">
        <f t="shared" si="24"/>
        <v>2031</v>
      </c>
      <c r="B448" s="358">
        <f t="shared" si="23"/>
        <v>3</v>
      </c>
      <c r="C448" s="376">
        <v>4094.3009999999999</v>
      </c>
      <c r="D448" s="376">
        <v>45934.463652586535</v>
      </c>
      <c r="E448" s="376">
        <f t="shared" si="21"/>
        <v>11219.122300140252</v>
      </c>
      <c r="F448" s="376">
        <f t="shared" si="22"/>
        <v>10564.646363007198</v>
      </c>
    </row>
    <row r="449" spans="1:6" x14ac:dyDescent="0.2">
      <c r="A449" s="358">
        <f t="shared" si="24"/>
        <v>2031</v>
      </c>
      <c r="B449" s="358">
        <f t="shared" si="23"/>
        <v>4</v>
      </c>
      <c r="C449" s="376">
        <v>4095.5079999999998</v>
      </c>
      <c r="D449" s="376">
        <v>42269.582978636754</v>
      </c>
      <c r="E449" s="376">
        <f t="shared" si="21"/>
        <v>10320.962131837308</v>
      </c>
      <c r="F449" s="376">
        <f t="shared" si="22"/>
        <v>10564.646363007198</v>
      </c>
    </row>
    <row r="450" spans="1:6" x14ac:dyDescent="0.2">
      <c r="A450" s="358">
        <f t="shared" si="24"/>
        <v>2031</v>
      </c>
      <c r="B450" s="358">
        <f t="shared" si="23"/>
        <v>5</v>
      </c>
      <c r="C450" s="376">
        <v>4096.7070000000003</v>
      </c>
      <c r="D450" s="376">
        <v>43418.419442271181</v>
      </c>
      <c r="E450" s="376">
        <f t="shared" ref="E450:E513" si="25">(D450/C450)*1000</f>
        <v>10598.37070170534</v>
      </c>
      <c r="F450" s="376">
        <f t="shared" si="22"/>
        <v>10564.646363007198</v>
      </c>
    </row>
    <row r="451" spans="1:6" x14ac:dyDescent="0.2">
      <c r="A451" s="358">
        <f t="shared" si="24"/>
        <v>2031</v>
      </c>
      <c r="B451" s="358">
        <f t="shared" si="23"/>
        <v>6</v>
      </c>
      <c r="C451" s="376">
        <v>4097.8990000000003</v>
      </c>
      <c r="D451" s="376">
        <v>42523.979857570128</v>
      </c>
      <c r="E451" s="376">
        <f t="shared" si="25"/>
        <v>10377.019994287346</v>
      </c>
      <c r="F451" s="376">
        <f t="shared" si="22"/>
        <v>10564.646363007196</v>
      </c>
    </row>
    <row r="452" spans="1:6" x14ac:dyDescent="0.2">
      <c r="A452" s="358">
        <f t="shared" si="24"/>
        <v>2031</v>
      </c>
      <c r="B452" s="358">
        <f t="shared" si="23"/>
        <v>7</v>
      </c>
      <c r="C452" s="376">
        <v>4099.0829999999996</v>
      </c>
      <c r="D452" s="376">
        <v>42930.318023444772</v>
      </c>
      <c r="E452" s="376">
        <f t="shared" si="25"/>
        <v>10473.151683789954</v>
      </c>
      <c r="F452" s="376">
        <f t="shared" si="22"/>
        <v>10564.646363007196</v>
      </c>
    </row>
    <row r="453" spans="1:6" x14ac:dyDescent="0.2">
      <c r="A453" s="358">
        <f t="shared" si="24"/>
        <v>2031</v>
      </c>
      <c r="B453" s="358">
        <f t="shared" si="23"/>
        <v>8</v>
      </c>
      <c r="C453" s="376">
        <v>4100.2579999999998</v>
      </c>
      <c r="D453" s="376">
        <v>47036.303894382414</v>
      </c>
      <c r="E453" s="376">
        <f t="shared" si="25"/>
        <v>11471.547374429223</v>
      </c>
      <c r="F453" s="376">
        <f t="shared" si="22"/>
        <v>10564.646363007196</v>
      </c>
    </row>
    <row r="454" spans="1:6" x14ac:dyDescent="0.2">
      <c r="A454" s="358">
        <f t="shared" si="24"/>
        <v>2031</v>
      </c>
      <c r="B454" s="358">
        <f t="shared" si="23"/>
        <v>9</v>
      </c>
      <c r="C454" s="376">
        <v>4101.4260000000004</v>
      </c>
      <c r="D454" s="376">
        <v>43944.52521029795</v>
      </c>
      <c r="E454" s="376">
        <f t="shared" si="25"/>
        <v>10714.450342465752</v>
      </c>
      <c r="F454" s="376">
        <f t="shared" si="22"/>
        <v>10564.646363007196</v>
      </c>
    </row>
    <row r="455" spans="1:6" x14ac:dyDescent="0.2">
      <c r="A455" s="358">
        <f t="shared" si="24"/>
        <v>2031</v>
      </c>
      <c r="B455" s="358">
        <f t="shared" si="23"/>
        <v>10</v>
      </c>
      <c r="C455" s="376">
        <v>4102.5870000000004</v>
      </c>
      <c r="D455" s="376">
        <v>43103.166042576406</v>
      </c>
      <c r="E455" s="376">
        <f t="shared" si="25"/>
        <v>10506.338084378564</v>
      </c>
      <c r="F455" s="376">
        <f t="shared" si="22"/>
        <v>10564.646363007196</v>
      </c>
    </row>
    <row r="456" spans="1:6" x14ac:dyDescent="0.2">
      <c r="A456" s="358">
        <f t="shared" si="24"/>
        <v>2031</v>
      </c>
      <c r="B456" s="358">
        <f t="shared" si="23"/>
        <v>11</v>
      </c>
      <c r="C456" s="376">
        <v>4103.7389999999996</v>
      </c>
      <c r="D456" s="376">
        <v>42577.928499655129</v>
      </c>
      <c r="E456" s="376">
        <f t="shared" si="25"/>
        <v>10375.398752127056</v>
      </c>
      <c r="F456" s="376">
        <f t="shared" si="22"/>
        <v>10564.646363007198</v>
      </c>
    </row>
    <row r="457" spans="1:6" x14ac:dyDescent="0.2">
      <c r="A457" s="358">
        <f t="shared" si="24"/>
        <v>2031</v>
      </c>
      <c r="B457" s="358">
        <f t="shared" si="23"/>
        <v>12</v>
      </c>
      <c r="C457" s="376">
        <v>4104.884</v>
      </c>
      <c r="D457" s="376">
        <v>42515.13823994455</v>
      </c>
      <c r="E457" s="376">
        <f t="shared" si="25"/>
        <v>10357.20820367751</v>
      </c>
      <c r="F457" s="376">
        <f t="shared" si="22"/>
        <v>10564.646363007198</v>
      </c>
    </row>
    <row r="458" spans="1:6" x14ac:dyDescent="0.2">
      <c r="A458" s="358">
        <f t="shared" si="24"/>
        <v>2032</v>
      </c>
      <c r="B458" s="358">
        <f t="shared" si="23"/>
        <v>1</v>
      </c>
      <c r="C458" s="376">
        <v>4106.0219999999999</v>
      </c>
      <c r="D458" s="376">
        <v>41456.855173934608</v>
      </c>
      <c r="E458" s="376">
        <f t="shared" si="25"/>
        <v>10096.598404473869</v>
      </c>
      <c r="F458" s="376">
        <f t="shared" si="22"/>
        <v>10564.646363007198</v>
      </c>
    </row>
    <row r="459" spans="1:6" x14ac:dyDescent="0.2">
      <c r="A459" s="358">
        <f t="shared" si="24"/>
        <v>2032</v>
      </c>
      <c r="B459" s="358">
        <f t="shared" si="23"/>
        <v>2</v>
      </c>
      <c r="C459" s="376">
        <v>4107.152</v>
      </c>
      <c r="D459" s="376">
        <v>42162.331857487719</v>
      </c>
      <c r="E459" s="376">
        <f t="shared" si="25"/>
        <v>10265.588382774175</v>
      </c>
      <c r="F459" s="376">
        <f t="shared" si="22"/>
        <v>10564.646363007198</v>
      </c>
    </row>
    <row r="460" spans="1:6" x14ac:dyDescent="0.2">
      <c r="A460" s="358">
        <f t="shared" si="24"/>
        <v>2032</v>
      </c>
      <c r="B460" s="358">
        <f t="shared" si="23"/>
        <v>3</v>
      </c>
      <c r="C460" s="376">
        <v>4108.2740000000003</v>
      </c>
      <c r="D460" s="376">
        <v>46091.228448486399</v>
      </c>
      <c r="E460" s="376">
        <f t="shared" si="25"/>
        <v>11219.122300140252</v>
      </c>
      <c r="F460" s="376">
        <f t="shared" si="22"/>
        <v>10564.646363007198</v>
      </c>
    </row>
    <row r="461" spans="1:6" x14ac:dyDescent="0.2">
      <c r="A461" s="358">
        <f t="shared" si="24"/>
        <v>2032</v>
      </c>
      <c r="B461" s="358">
        <f t="shared" si="23"/>
        <v>4</v>
      </c>
      <c r="C461" s="376">
        <v>4109.3890000000001</v>
      </c>
      <c r="D461" s="376">
        <v>42412.848253988785</v>
      </c>
      <c r="E461" s="376">
        <f t="shared" si="25"/>
        <v>10320.962131837308</v>
      </c>
      <c r="F461" s="376">
        <f t="shared" ref="F461:F524" si="26">AVERAGE(E450:E461)</f>
        <v>10564.646363007198</v>
      </c>
    </row>
    <row r="462" spans="1:6" x14ac:dyDescent="0.2">
      <c r="A462" s="358">
        <f t="shared" si="24"/>
        <v>2032</v>
      </c>
      <c r="B462" s="358">
        <f t="shared" si="23"/>
        <v>5</v>
      </c>
      <c r="C462" s="376">
        <v>4110.4970000000003</v>
      </c>
      <c r="D462" s="376">
        <v>43564.570974247697</v>
      </c>
      <c r="E462" s="376">
        <f t="shared" si="25"/>
        <v>10598.37070170534</v>
      </c>
      <c r="F462" s="376">
        <f t="shared" si="26"/>
        <v>10564.646363007198</v>
      </c>
    </row>
    <row r="463" spans="1:6" x14ac:dyDescent="0.2">
      <c r="A463" s="358">
        <f t="shared" si="24"/>
        <v>2032</v>
      </c>
      <c r="B463" s="358">
        <f t="shared" si="23"/>
        <v>6</v>
      </c>
      <c r="C463" s="376">
        <v>4111.598</v>
      </c>
      <c r="D463" s="376">
        <v>42666.134654471862</v>
      </c>
      <c r="E463" s="376">
        <f t="shared" si="25"/>
        <v>10377.019994287346</v>
      </c>
      <c r="F463" s="376">
        <f t="shared" si="26"/>
        <v>10564.646363007196</v>
      </c>
    </row>
    <row r="464" spans="1:6" x14ac:dyDescent="0.2">
      <c r="A464" s="358">
        <f t="shared" si="24"/>
        <v>2032</v>
      </c>
      <c r="B464" s="358">
        <f t="shared" si="23"/>
        <v>7</v>
      </c>
      <c r="C464" s="376">
        <v>4112.6909999999998</v>
      </c>
      <c r="D464" s="376">
        <v>43072.836671557787</v>
      </c>
      <c r="E464" s="376">
        <f t="shared" si="25"/>
        <v>10473.151683789954</v>
      </c>
      <c r="F464" s="376">
        <f t="shared" si="26"/>
        <v>10564.646363007196</v>
      </c>
    </row>
    <row r="465" spans="1:6" x14ac:dyDescent="0.2">
      <c r="A465" s="358">
        <f t="shared" si="24"/>
        <v>2032</v>
      </c>
      <c r="B465" s="358">
        <f t="shared" si="23"/>
        <v>8</v>
      </c>
      <c r="C465" s="376">
        <v>4113.777</v>
      </c>
      <c r="D465" s="376">
        <v>47191.387743337327</v>
      </c>
      <c r="E465" s="376">
        <f t="shared" si="25"/>
        <v>11471.547374429223</v>
      </c>
      <c r="F465" s="376">
        <f t="shared" si="26"/>
        <v>10564.646363007196</v>
      </c>
    </row>
    <row r="466" spans="1:6" x14ac:dyDescent="0.2">
      <c r="A466" s="358">
        <f t="shared" si="24"/>
        <v>2032</v>
      </c>
      <c r="B466" s="358">
        <f t="shared" ref="B466:B529" si="27">+B454</f>
        <v>9</v>
      </c>
      <c r="C466" s="376">
        <v>4114.8559999999998</v>
      </c>
      <c r="D466" s="376">
        <v>44088.420278397258</v>
      </c>
      <c r="E466" s="376">
        <f t="shared" si="25"/>
        <v>10714.450342465752</v>
      </c>
      <c r="F466" s="376">
        <f t="shared" si="26"/>
        <v>10564.646363007196</v>
      </c>
    </row>
    <row r="467" spans="1:6" x14ac:dyDescent="0.2">
      <c r="A467" s="358">
        <f t="shared" si="24"/>
        <v>2032</v>
      </c>
      <c r="B467" s="358">
        <f t="shared" si="27"/>
        <v>10</v>
      </c>
      <c r="C467" s="376">
        <v>4115.9269999999997</v>
      </c>
      <c r="D467" s="376">
        <v>43243.320592622003</v>
      </c>
      <c r="E467" s="376">
        <f t="shared" si="25"/>
        <v>10506.338084378564</v>
      </c>
      <c r="F467" s="376">
        <f t="shared" si="26"/>
        <v>10564.646363007196</v>
      </c>
    </row>
    <row r="468" spans="1:6" x14ac:dyDescent="0.2">
      <c r="A468" s="358">
        <f t="shared" si="24"/>
        <v>2032</v>
      </c>
      <c r="B468" s="358">
        <f t="shared" si="27"/>
        <v>11</v>
      </c>
      <c r="C468" s="376">
        <v>4116.9920000000002</v>
      </c>
      <c r="D468" s="376">
        <v>42715.433659317074</v>
      </c>
      <c r="E468" s="376">
        <f t="shared" si="25"/>
        <v>10375.398752127056</v>
      </c>
      <c r="F468" s="376">
        <f t="shared" si="26"/>
        <v>10564.646363007198</v>
      </c>
    </row>
    <row r="469" spans="1:6" x14ac:dyDescent="0.2">
      <c r="A469" s="358">
        <f t="shared" si="24"/>
        <v>2032</v>
      </c>
      <c r="B469" s="358">
        <f t="shared" si="27"/>
        <v>12</v>
      </c>
      <c r="C469" s="376">
        <v>4118.049</v>
      </c>
      <c r="D469" s="376">
        <v>42651.490885945968</v>
      </c>
      <c r="E469" s="376">
        <f t="shared" si="25"/>
        <v>10357.20820367751</v>
      </c>
      <c r="F469" s="376">
        <f t="shared" si="26"/>
        <v>10564.646363007198</v>
      </c>
    </row>
    <row r="470" spans="1:6" x14ac:dyDescent="0.2">
      <c r="A470" s="358">
        <f t="shared" si="24"/>
        <v>2033</v>
      </c>
      <c r="B470" s="358">
        <f t="shared" si="27"/>
        <v>1</v>
      </c>
      <c r="C470" s="376">
        <v>4119.1000000000004</v>
      </c>
      <c r="D470" s="376">
        <v>41588.898487868319</v>
      </c>
      <c r="E470" s="376">
        <f t="shared" si="25"/>
        <v>10096.598404473869</v>
      </c>
      <c r="F470" s="376">
        <f t="shared" si="26"/>
        <v>10564.646363007198</v>
      </c>
    </row>
    <row r="471" spans="1:6" x14ac:dyDescent="0.2">
      <c r="A471" s="358">
        <f t="shared" si="24"/>
        <v>2033</v>
      </c>
      <c r="B471" s="358">
        <f t="shared" si="27"/>
        <v>2</v>
      </c>
      <c r="C471" s="376">
        <v>4120.1440000000002</v>
      </c>
      <c r="D471" s="376">
        <v>42295.702381756717</v>
      </c>
      <c r="E471" s="376">
        <f t="shared" si="25"/>
        <v>10265.588382774175</v>
      </c>
      <c r="F471" s="376">
        <f t="shared" si="26"/>
        <v>10564.646363007198</v>
      </c>
    </row>
    <row r="472" spans="1:6" x14ac:dyDescent="0.2">
      <c r="A472" s="358">
        <f t="shared" si="24"/>
        <v>2033</v>
      </c>
      <c r="B472" s="358">
        <f t="shared" si="27"/>
        <v>3</v>
      </c>
      <c r="C472" s="376">
        <v>4121.18</v>
      </c>
      <c r="D472" s="376">
        <v>46236.022440892011</v>
      </c>
      <c r="E472" s="376">
        <f t="shared" si="25"/>
        <v>11219.122300140252</v>
      </c>
      <c r="F472" s="376">
        <f t="shared" si="26"/>
        <v>10564.646363007198</v>
      </c>
    </row>
    <row r="473" spans="1:6" x14ac:dyDescent="0.2">
      <c r="A473" s="358">
        <f t="shared" si="24"/>
        <v>2033</v>
      </c>
      <c r="B473" s="358">
        <f t="shared" si="27"/>
        <v>4</v>
      </c>
      <c r="C473" s="376">
        <v>4122.21</v>
      </c>
      <c r="D473" s="376">
        <v>42545.17330948107</v>
      </c>
      <c r="E473" s="376">
        <f t="shared" si="25"/>
        <v>10320.962131837308</v>
      </c>
      <c r="F473" s="376">
        <f t="shared" si="26"/>
        <v>10564.646363007198</v>
      </c>
    </row>
    <row r="474" spans="1:6" x14ac:dyDescent="0.2">
      <c r="A474" s="358">
        <f t="shared" si="24"/>
        <v>2033</v>
      </c>
      <c r="B474" s="358">
        <f t="shared" si="27"/>
        <v>5</v>
      </c>
      <c r="C474" s="376">
        <v>4123.2330000000002</v>
      </c>
      <c r="D474" s="376">
        <v>43699.551823504618</v>
      </c>
      <c r="E474" s="376">
        <f t="shared" si="25"/>
        <v>10598.37070170534</v>
      </c>
      <c r="F474" s="376">
        <f t="shared" si="26"/>
        <v>10564.646363007198</v>
      </c>
    </row>
    <row r="475" spans="1:6" x14ac:dyDescent="0.2">
      <c r="A475" s="358">
        <f t="shared" si="24"/>
        <v>2033</v>
      </c>
      <c r="B475" s="358">
        <f t="shared" si="27"/>
        <v>6</v>
      </c>
      <c r="C475" s="376">
        <v>4124.25</v>
      </c>
      <c r="D475" s="376">
        <v>42797.424711439591</v>
      </c>
      <c r="E475" s="376">
        <f t="shared" si="25"/>
        <v>10377.019994287346</v>
      </c>
      <c r="F475" s="376">
        <f t="shared" si="26"/>
        <v>10564.646363007196</v>
      </c>
    </row>
    <row r="476" spans="1:6" x14ac:dyDescent="0.2">
      <c r="A476" s="358">
        <f t="shared" si="24"/>
        <v>2033</v>
      </c>
      <c r="B476" s="358">
        <f t="shared" si="27"/>
        <v>7</v>
      </c>
      <c r="C476" s="376">
        <v>4125.259</v>
      </c>
      <c r="D476" s="376">
        <v>43204.463241919664</v>
      </c>
      <c r="E476" s="376">
        <f t="shared" si="25"/>
        <v>10473.151683789954</v>
      </c>
      <c r="F476" s="376">
        <f t="shared" si="26"/>
        <v>10564.646363007196</v>
      </c>
    </row>
    <row r="477" spans="1:6" x14ac:dyDescent="0.2">
      <c r="A477" s="358">
        <f t="shared" si="24"/>
        <v>2033</v>
      </c>
      <c r="B477" s="358">
        <f t="shared" si="27"/>
        <v>8</v>
      </c>
      <c r="C477" s="376">
        <v>4126.2619999999997</v>
      </c>
      <c r="D477" s="376">
        <v>47334.610012307072</v>
      </c>
      <c r="E477" s="376">
        <f t="shared" si="25"/>
        <v>11471.547374429223</v>
      </c>
      <c r="F477" s="376">
        <f t="shared" si="26"/>
        <v>10564.646363007196</v>
      </c>
    </row>
    <row r="478" spans="1:6" x14ac:dyDescent="0.2">
      <c r="A478" s="358">
        <f t="shared" ref="A478:A541" si="28">+A466+1</f>
        <v>2033</v>
      </c>
      <c r="B478" s="358">
        <f t="shared" si="27"/>
        <v>9</v>
      </c>
      <c r="C478" s="376">
        <v>4127.259</v>
      </c>
      <c r="D478" s="376">
        <v>44221.311605994859</v>
      </c>
      <c r="E478" s="376">
        <f t="shared" si="25"/>
        <v>10714.450342465752</v>
      </c>
      <c r="F478" s="376">
        <f t="shared" si="26"/>
        <v>10564.646363007196</v>
      </c>
    </row>
    <row r="479" spans="1:6" x14ac:dyDescent="0.2">
      <c r="A479" s="358">
        <f t="shared" si="28"/>
        <v>2033</v>
      </c>
      <c r="B479" s="358">
        <f t="shared" si="27"/>
        <v>10</v>
      </c>
      <c r="C479" s="376">
        <v>4128.2489999999998</v>
      </c>
      <c r="D479" s="376">
        <v>43372.779690497722</v>
      </c>
      <c r="E479" s="376">
        <f t="shared" si="25"/>
        <v>10506.338084378564</v>
      </c>
      <c r="F479" s="376">
        <f t="shared" si="26"/>
        <v>10564.646363007196</v>
      </c>
    </row>
    <row r="480" spans="1:6" x14ac:dyDescent="0.2">
      <c r="A480" s="358">
        <f t="shared" si="28"/>
        <v>2033</v>
      </c>
      <c r="B480" s="358">
        <f t="shared" si="27"/>
        <v>11</v>
      </c>
      <c r="C480" s="376">
        <v>4129.232</v>
      </c>
      <c r="D480" s="376">
        <v>42842.428540043111</v>
      </c>
      <c r="E480" s="376">
        <f t="shared" si="25"/>
        <v>10375.398752127056</v>
      </c>
      <c r="F480" s="376">
        <f t="shared" si="26"/>
        <v>10564.646363007198</v>
      </c>
    </row>
    <row r="481" spans="1:6" x14ac:dyDescent="0.2">
      <c r="A481" s="358">
        <f t="shared" si="28"/>
        <v>2033</v>
      </c>
      <c r="B481" s="358">
        <f t="shared" si="27"/>
        <v>12</v>
      </c>
      <c r="C481" s="376">
        <v>4130.2089999999998</v>
      </c>
      <c r="D481" s="376">
        <v>42777.434537702684</v>
      </c>
      <c r="E481" s="376">
        <f t="shared" si="25"/>
        <v>10357.20820367751</v>
      </c>
      <c r="F481" s="376">
        <f t="shared" si="26"/>
        <v>10564.646363007198</v>
      </c>
    </row>
    <row r="482" spans="1:6" x14ac:dyDescent="0.2">
      <c r="A482" s="358">
        <f t="shared" si="28"/>
        <v>2034</v>
      </c>
      <c r="B482" s="358">
        <f t="shared" si="27"/>
        <v>1</v>
      </c>
      <c r="C482" s="376">
        <v>4131.1790000000001</v>
      </c>
      <c r="D482" s="376">
        <v>41710.855299995957</v>
      </c>
      <c r="E482" s="376">
        <f t="shared" si="25"/>
        <v>10096.598404473869</v>
      </c>
      <c r="F482" s="376">
        <f t="shared" si="26"/>
        <v>10564.646363007198</v>
      </c>
    </row>
    <row r="483" spans="1:6" x14ac:dyDescent="0.2">
      <c r="A483" s="358">
        <f t="shared" si="28"/>
        <v>2034</v>
      </c>
      <c r="B483" s="358">
        <f t="shared" si="27"/>
        <v>2</v>
      </c>
      <c r="C483" s="376">
        <v>4132.143</v>
      </c>
      <c r="D483" s="376">
        <v>42418.879176761628</v>
      </c>
      <c r="E483" s="376">
        <f t="shared" si="25"/>
        <v>10265.588382774175</v>
      </c>
      <c r="F483" s="376">
        <f t="shared" si="26"/>
        <v>10564.646363007198</v>
      </c>
    </row>
    <row r="484" spans="1:6" x14ac:dyDescent="0.2">
      <c r="A484" s="358">
        <f t="shared" si="28"/>
        <v>2034</v>
      </c>
      <c r="B484" s="358">
        <f t="shared" si="27"/>
        <v>3</v>
      </c>
      <c r="C484" s="376">
        <v>4133.1000000000004</v>
      </c>
      <c r="D484" s="376">
        <v>46369.75437870968</v>
      </c>
      <c r="E484" s="376">
        <f t="shared" si="25"/>
        <v>11219.122300140252</v>
      </c>
      <c r="F484" s="376">
        <f t="shared" si="26"/>
        <v>10564.646363007198</v>
      </c>
    </row>
    <row r="485" spans="1:6" x14ac:dyDescent="0.2">
      <c r="A485" s="358">
        <f t="shared" si="28"/>
        <v>2034</v>
      </c>
      <c r="B485" s="358">
        <f t="shared" si="27"/>
        <v>4</v>
      </c>
      <c r="C485" s="376">
        <v>4134.0519999999997</v>
      </c>
      <c r="D485" s="376">
        <v>42667.394143046287</v>
      </c>
      <c r="E485" s="376">
        <f t="shared" si="25"/>
        <v>10320.962131837308</v>
      </c>
      <c r="F485" s="376">
        <f t="shared" si="26"/>
        <v>10564.646363007198</v>
      </c>
    </row>
    <row r="486" spans="1:6" x14ac:dyDescent="0.2">
      <c r="A486" s="358">
        <f t="shared" si="28"/>
        <v>2034</v>
      </c>
      <c r="B486" s="358">
        <f t="shared" si="27"/>
        <v>5</v>
      </c>
      <c r="C486" s="376">
        <v>4134.9970000000003</v>
      </c>
      <c r="D486" s="376">
        <v>43824.231056439479</v>
      </c>
      <c r="E486" s="376">
        <f t="shared" si="25"/>
        <v>10598.37070170534</v>
      </c>
      <c r="F486" s="376">
        <f t="shared" si="26"/>
        <v>10564.646363007198</v>
      </c>
    </row>
    <row r="487" spans="1:6" x14ac:dyDescent="0.2">
      <c r="A487" s="358">
        <f t="shared" si="28"/>
        <v>2034</v>
      </c>
      <c r="B487" s="358">
        <f t="shared" si="27"/>
        <v>6</v>
      </c>
      <c r="C487" s="376">
        <v>4135.9350000000004</v>
      </c>
      <c r="D487" s="376">
        <v>42918.680190072839</v>
      </c>
      <c r="E487" s="376">
        <f t="shared" si="25"/>
        <v>10377.019994287346</v>
      </c>
      <c r="F487" s="376">
        <f t="shared" si="26"/>
        <v>10564.646363007196</v>
      </c>
    </row>
    <row r="488" spans="1:6" x14ac:dyDescent="0.2">
      <c r="A488" s="358">
        <f t="shared" si="28"/>
        <v>2034</v>
      </c>
      <c r="B488" s="358">
        <f t="shared" si="27"/>
        <v>7</v>
      </c>
      <c r="C488" s="376">
        <v>4136.8680000000004</v>
      </c>
      <c r="D488" s="376">
        <v>43326.046059816785</v>
      </c>
      <c r="E488" s="376">
        <f t="shared" si="25"/>
        <v>10473.151683789954</v>
      </c>
      <c r="F488" s="376">
        <f t="shared" si="26"/>
        <v>10564.646363007196</v>
      </c>
    </row>
    <row r="489" spans="1:6" x14ac:dyDescent="0.2">
      <c r="A489" s="358">
        <f t="shared" si="28"/>
        <v>2034</v>
      </c>
      <c r="B489" s="358">
        <f t="shared" si="27"/>
        <v>8</v>
      </c>
      <c r="C489" s="376">
        <v>4137.7939999999999</v>
      </c>
      <c r="D489" s="376">
        <v>47466.899896628987</v>
      </c>
      <c r="E489" s="376">
        <f t="shared" si="25"/>
        <v>11471.547374429223</v>
      </c>
      <c r="F489" s="376">
        <f t="shared" si="26"/>
        <v>10564.646363007196</v>
      </c>
    </row>
    <row r="490" spans="1:6" x14ac:dyDescent="0.2">
      <c r="A490" s="358">
        <f t="shared" si="28"/>
        <v>2034</v>
      </c>
      <c r="B490" s="358">
        <f t="shared" si="27"/>
        <v>9</v>
      </c>
      <c r="C490" s="376">
        <v>4138.7139999999999</v>
      </c>
      <c r="D490" s="376">
        <v>44344.045634667804</v>
      </c>
      <c r="E490" s="376">
        <f t="shared" si="25"/>
        <v>10714.450342465752</v>
      </c>
      <c r="F490" s="376">
        <f t="shared" si="26"/>
        <v>10564.646363007196</v>
      </c>
    </row>
    <row r="491" spans="1:6" x14ac:dyDescent="0.2">
      <c r="A491" s="358">
        <f t="shared" si="28"/>
        <v>2034</v>
      </c>
      <c r="B491" s="358">
        <f t="shared" si="27"/>
        <v>10</v>
      </c>
      <c r="C491" s="376">
        <v>4139.6289999999999</v>
      </c>
      <c r="D491" s="376">
        <v>43492.341817897948</v>
      </c>
      <c r="E491" s="376">
        <f t="shared" si="25"/>
        <v>10506.338084378564</v>
      </c>
      <c r="F491" s="376">
        <f t="shared" si="26"/>
        <v>10564.646363007196</v>
      </c>
    </row>
    <row r="492" spans="1:6" x14ac:dyDescent="0.2">
      <c r="A492" s="358">
        <f t="shared" si="28"/>
        <v>2034</v>
      </c>
      <c r="B492" s="358">
        <f t="shared" si="27"/>
        <v>11</v>
      </c>
      <c r="C492" s="376">
        <v>4140.5370000000003</v>
      </c>
      <c r="D492" s="376">
        <v>42959.722422935905</v>
      </c>
      <c r="E492" s="376">
        <f t="shared" si="25"/>
        <v>10375.398752127056</v>
      </c>
      <c r="F492" s="376">
        <f t="shared" si="26"/>
        <v>10564.646363007198</v>
      </c>
    </row>
    <row r="493" spans="1:6" x14ac:dyDescent="0.2">
      <c r="A493" s="358">
        <f t="shared" si="28"/>
        <v>2034</v>
      </c>
      <c r="B493" s="358">
        <f t="shared" si="27"/>
        <v>12</v>
      </c>
      <c r="C493" s="376">
        <v>4141.4390000000003</v>
      </c>
      <c r="D493" s="376">
        <v>42893.745985829992</v>
      </c>
      <c r="E493" s="376">
        <f t="shared" si="25"/>
        <v>10357.20820367751</v>
      </c>
      <c r="F493" s="376">
        <f t="shared" si="26"/>
        <v>10564.646363007198</v>
      </c>
    </row>
    <row r="494" spans="1:6" x14ac:dyDescent="0.2">
      <c r="A494" s="358">
        <f t="shared" si="28"/>
        <v>2035</v>
      </c>
      <c r="B494" s="358">
        <f t="shared" si="27"/>
        <v>1</v>
      </c>
      <c r="C494" s="376">
        <v>4142.335</v>
      </c>
      <c r="D494" s="376">
        <v>41823.492951796266</v>
      </c>
      <c r="E494" s="376">
        <f t="shared" si="25"/>
        <v>10096.598404473869</v>
      </c>
      <c r="F494" s="376">
        <f t="shared" si="26"/>
        <v>10564.646363007198</v>
      </c>
    </row>
    <row r="495" spans="1:6" x14ac:dyDescent="0.2">
      <c r="A495" s="358">
        <f t="shared" si="28"/>
        <v>2035</v>
      </c>
      <c r="B495" s="358">
        <f t="shared" si="27"/>
        <v>2</v>
      </c>
      <c r="C495" s="376">
        <v>4143.2250000000004</v>
      </c>
      <c r="D495" s="376">
        <v>42532.642427219529</v>
      </c>
      <c r="E495" s="376">
        <f t="shared" si="25"/>
        <v>10265.588382774175</v>
      </c>
      <c r="F495" s="376">
        <f t="shared" si="26"/>
        <v>10564.646363007198</v>
      </c>
    </row>
    <row r="496" spans="1:6" x14ac:dyDescent="0.2">
      <c r="A496" s="358">
        <f t="shared" si="28"/>
        <v>2035</v>
      </c>
      <c r="B496" s="358">
        <f t="shared" si="27"/>
        <v>3</v>
      </c>
      <c r="C496" s="376">
        <v>4144.1099999999997</v>
      </c>
      <c r="D496" s="376">
        <v>46493.276915234223</v>
      </c>
      <c r="E496" s="376">
        <f t="shared" si="25"/>
        <v>11219.122300140252</v>
      </c>
      <c r="F496" s="376">
        <f t="shared" si="26"/>
        <v>10564.646363007198</v>
      </c>
    </row>
    <row r="497" spans="1:6" x14ac:dyDescent="0.2">
      <c r="A497" s="358">
        <f t="shared" si="28"/>
        <v>2035</v>
      </c>
      <c r="B497" s="358">
        <f t="shared" si="27"/>
        <v>4</v>
      </c>
      <c r="C497" s="376">
        <v>4144.9880000000003</v>
      </c>
      <c r="D497" s="376">
        <v>42780.264184920066</v>
      </c>
      <c r="E497" s="376">
        <f t="shared" si="25"/>
        <v>10320.962131837308</v>
      </c>
      <c r="F497" s="376">
        <f t="shared" si="26"/>
        <v>10564.646363007198</v>
      </c>
    </row>
    <row r="498" spans="1:6" x14ac:dyDescent="0.2">
      <c r="A498" s="358">
        <f t="shared" si="28"/>
        <v>2035</v>
      </c>
      <c r="B498" s="358">
        <f t="shared" si="27"/>
        <v>5</v>
      </c>
      <c r="C498" s="376">
        <v>4145.8609999999999</v>
      </c>
      <c r="D498" s="376">
        <v>43939.371755742803</v>
      </c>
      <c r="E498" s="376">
        <f t="shared" si="25"/>
        <v>10598.37070170534</v>
      </c>
      <c r="F498" s="376">
        <f t="shared" si="26"/>
        <v>10564.646363007198</v>
      </c>
    </row>
    <row r="499" spans="1:6" x14ac:dyDescent="0.2">
      <c r="A499" s="358">
        <f t="shared" si="28"/>
        <v>2035</v>
      </c>
      <c r="B499" s="358">
        <f t="shared" si="27"/>
        <v>6</v>
      </c>
      <c r="C499" s="376">
        <v>4146.7280000000001</v>
      </c>
      <c r="D499" s="376">
        <v>43030.679366871183</v>
      </c>
      <c r="E499" s="376">
        <f t="shared" si="25"/>
        <v>10377.019994287346</v>
      </c>
      <c r="F499" s="376">
        <f t="shared" si="26"/>
        <v>10564.646363007196</v>
      </c>
    </row>
    <row r="500" spans="1:6" x14ac:dyDescent="0.2">
      <c r="A500" s="358">
        <f t="shared" si="28"/>
        <v>2035</v>
      </c>
      <c r="B500" s="358">
        <f t="shared" si="27"/>
        <v>7</v>
      </c>
      <c r="C500" s="376">
        <v>4147.5889999999999</v>
      </c>
      <c r="D500" s="376">
        <v>43438.328719018689</v>
      </c>
      <c r="E500" s="376">
        <f t="shared" si="25"/>
        <v>10473.151683789954</v>
      </c>
      <c r="F500" s="376">
        <f t="shared" si="26"/>
        <v>10564.646363007196</v>
      </c>
    </row>
    <row r="501" spans="1:6" x14ac:dyDescent="0.2">
      <c r="A501" s="358">
        <f t="shared" si="28"/>
        <v>2035</v>
      </c>
      <c r="B501" s="358">
        <f t="shared" si="27"/>
        <v>8</v>
      </c>
      <c r="C501" s="376">
        <v>4148.4449999999997</v>
      </c>
      <c r="D501" s="376">
        <v>47589.083347714033</v>
      </c>
      <c r="E501" s="376">
        <f t="shared" si="25"/>
        <v>11471.547374429223</v>
      </c>
      <c r="F501" s="376">
        <f t="shared" si="26"/>
        <v>10564.646363007196</v>
      </c>
    </row>
    <row r="502" spans="1:6" x14ac:dyDescent="0.2">
      <c r="A502" s="358">
        <f t="shared" si="28"/>
        <v>2035</v>
      </c>
      <c r="B502" s="358">
        <f t="shared" si="27"/>
        <v>9</v>
      </c>
      <c r="C502" s="376">
        <v>4149.2950000000001</v>
      </c>
      <c r="D502" s="376">
        <v>44457.415233741434</v>
      </c>
      <c r="E502" s="376">
        <f t="shared" si="25"/>
        <v>10714.450342465752</v>
      </c>
      <c r="F502" s="376">
        <f t="shared" si="26"/>
        <v>10564.646363007196</v>
      </c>
    </row>
    <row r="503" spans="1:6" x14ac:dyDescent="0.2">
      <c r="A503" s="358">
        <f t="shared" si="28"/>
        <v>2035</v>
      </c>
      <c r="B503" s="358">
        <f t="shared" si="27"/>
        <v>10</v>
      </c>
      <c r="C503" s="376">
        <v>4150.1390000000001</v>
      </c>
      <c r="D503" s="376">
        <v>43602.763431164771</v>
      </c>
      <c r="E503" s="376">
        <f t="shared" si="25"/>
        <v>10506.338084378564</v>
      </c>
      <c r="F503" s="376">
        <f t="shared" si="26"/>
        <v>10564.646363007196</v>
      </c>
    </row>
    <row r="504" spans="1:6" x14ac:dyDescent="0.2">
      <c r="A504" s="358">
        <f t="shared" si="28"/>
        <v>2035</v>
      </c>
      <c r="B504" s="358">
        <f t="shared" si="27"/>
        <v>11</v>
      </c>
      <c r="C504" s="376">
        <v>4150.9780000000001</v>
      </c>
      <c r="D504" s="376">
        <v>43068.051961306868</v>
      </c>
      <c r="E504" s="376">
        <f t="shared" si="25"/>
        <v>10375.398752127056</v>
      </c>
      <c r="F504" s="376">
        <f t="shared" si="26"/>
        <v>10564.646363007198</v>
      </c>
    </row>
    <row r="505" spans="1:6" x14ac:dyDescent="0.2">
      <c r="A505" s="358">
        <f t="shared" si="28"/>
        <v>2035</v>
      </c>
      <c r="B505" s="358">
        <f t="shared" si="27"/>
        <v>12</v>
      </c>
      <c r="C505" s="376">
        <v>4151.8109999999997</v>
      </c>
      <c r="D505" s="376">
        <v>43001.170949318526</v>
      </c>
      <c r="E505" s="376">
        <f t="shared" si="25"/>
        <v>10357.20820367751</v>
      </c>
      <c r="F505" s="376">
        <f t="shared" si="26"/>
        <v>10564.646363007198</v>
      </c>
    </row>
    <row r="506" spans="1:6" x14ac:dyDescent="0.2">
      <c r="A506" s="358">
        <f t="shared" si="28"/>
        <v>2036</v>
      </c>
      <c r="B506" s="358">
        <f t="shared" si="27"/>
        <v>1</v>
      </c>
      <c r="C506" s="376">
        <v>4152.6390000000001</v>
      </c>
      <c r="D506" s="376">
        <v>41927.52830175597</v>
      </c>
      <c r="E506" s="376">
        <f t="shared" si="25"/>
        <v>10096.598404473869</v>
      </c>
      <c r="F506" s="376">
        <f t="shared" si="26"/>
        <v>10564.646363007198</v>
      </c>
    </row>
    <row r="507" spans="1:6" x14ac:dyDescent="0.2">
      <c r="A507" s="358">
        <f t="shared" si="28"/>
        <v>2036</v>
      </c>
      <c r="B507" s="358">
        <f t="shared" si="27"/>
        <v>2</v>
      </c>
      <c r="C507" s="376">
        <v>4153.4610000000002</v>
      </c>
      <c r="D507" s="376">
        <v>42637.720989905611</v>
      </c>
      <c r="E507" s="376">
        <f t="shared" si="25"/>
        <v>10265.588382774175</v>
      </c>
      <c r="F507" s="376">
        <f t="shared" si="26"/>
        <v>10564.646363007198</v>
      </c>
    </row>
    <row r="508" spans="1:6" x14ac:dyDescent="0.2">
      <c r="A508" s="358">
        <f t="shared" si="28"/>
        <v>2036</v>
      </c>
      <c r="B508" s="358">
        <f t="shared" si="27"/>
        <v>3</v>
      </c>
      <c r="C508" s="376">
        <v>4154.2780000000002</v>
      </c>
      <c r="D508" s="376">
        <v>46607.352950782049</v>
      </c>
      <c r="E508" s="376">
        <f t="shared" si="25"/>
        <v>11219.122300140252</v>
      </c>
      <c r="F508" s="376">
        <f t="shared" si="26"/>
        <v>10564.646363007198</v>
      </c>
    </row>
    <row r="509" spans="1:6" x14ac:dyDescent="0.2">
      <c r="A509" s="358">
        <f t="shared" si="28"/>
        <v>2036</v>
      </c>
      <c r="B509" s="358">
        <f t="shared" si="27"/>
        <v>4</v>
      </c>
      <c r="C509" s="376">
        <v>4155.0889999999999</v>
      </c>
      <c r="D509" s="376">
        <v>42884.516223413753</v>
      </c>
      <c r="E509" s="376">
        <f t="shared" si="25"/>
        <v>10320.962131837308</v>
      </c>
      <c r="F509" s="376">
        <f t="shared" si="26"/>
        <v>10564.646363007198</v>
      </c>
    </row>
    <row r="510" spans="1:6" x14ac:dyDescent="0.2">
      <c r="A510" s="358">
        <f t="shared" si="28"/>
        <v>2036</v>
      </c>
      <c r="B510" s="358">
        <f t="shared" si="27"/>
        <v>5</v>
      </c>
      <c r="C510" s="376">
        <v>4155.8950000000004</v>
      </c>
      <c r="D510" s="376">
        <v>44045.715807363718</v>
      </c>
      <c r="E510" s="376">
        <f t="shared" si="25"/>
        <v>10598.37070170534</v>
      </c>
      <c r="F510" s="376">
        <f t="shared" si="26"/>
        <v>10564.646363007198</v>
      </c>
    </row>
    <row r="511" spans="1:6" x14ac:dyDescent="0.2">
      <c r="A511" s="358">
        <f t="shared" si="28"/>
        <v>2036</v>
      </c>
      <c r="B511" s="358">
        <f t="shared" si="27"/>
        <v>6</v>
      </c>
      <c r="C511" s="376">
        <v>4156.6959999999999</v>
      </c>
      <c r="D511" s="376">
        <v>43134.117502174238</v>
      </c>
      <c r="E511" s="376">
        <f t="shared" si="25"/>
        <v>10377.019994287346</v>
      </c>
      <c r="F511" s="376">
        <f t="shared" si="26"/>
        <v>10564.646363007196</v>
      </c>
    </row>
    <row r="512" spans="1:6" x14ac:dyDescent="0.2">
      <c r="A512" s="358">
        <f t="shared" si="28"/>
        <v>2036</v>
      </c>
      <c r="B512" s="358">
        <f t="shared" si="27"/>
        <v>7</v>
      </c>
      <c r="C512" s="376">
        <v>4157.4920000000002</v>
      </c>
      <c r="D512" s="376">
        <v>43542.044340143264</v>
      </c>
      <c r="E512" s="376">
        <f t="shared" si="25"/>
        <v>10473.151683789954</v>
      </c>
      <c r="F512" s="376">
        <f t="shared" si="26"/>
        <v>10564.646363007196</v>
      </c>
    </row>
    <row r="513" spans="1:6" x14ac:dyDescent="0.2">
      <c r="A513" s="358">
        <f t="shared" si="28"/>
        <v>2036</v>
      </c>
      <c r="B513" s="358">
        <f t="shared" si="27"/>
        <v>8</v>
      </c>
      <c r="C513" s="376">
        <v>4158.2820000000002</v>
      </c>
      <c r="D513" s="376">
        <v>47701.928959236298</v>
      </c>
      <c r="E513" s="376">
        <f t="shared" si="25"/>
        <v>11471.547374429223</v>
      </c>
      <c r="F513" s="376">
        <f t="shared" si="26"/>
        <v>10564.646363007196</v>
      </c>
    </row>
    <row r="514" spans="1:6" x14ac:dyDescent="0.2">
      <c r="A514" s="358">
        <f t="shared" si="28"/>
        <v>2036</v>
      </c>
      <c r="B514" s="358">
        <f t="shared" si="27"/>
        <v>9</v>
      </c>
      <c r="C514" s="376">
        <v>4159.067</v>
      </c>
      <c r="D514" s="376">
        <v>44562.116842488009</v>
      </c>
      <c r="E514" s="376">
        <f t="shared" ref="E514:E565" si="29">(D514/C514)*1000</f>
        <v>10714.450342465752</v>
      </c>
      <c r="F514" s="376">
        <f t="shared" si="26"/>
        <v>10564.646363007196</v>
      </c>
    </row>
    <row r="515" spans="1:6" x14ac:dyDescent="0.2">
      <c r="A515" s="358">
        <f t="shared" si="28"/>
        <v>2036</v>
      </c>
      <c r="B515" s="358">
        <f t="shared" si="27"/>
        <v>10</v>
      </c>
      <c r="C515" s="376">
        <v>4159.8469999999998</v>
      </c>
      <c r="D515" s="376">
        <v>43704.758961287916</v>
      </c>
      <c r="E515" s="376">
        <f t="shared" si="29"/>
        <v>10506.338084378564</v>
      </c>
      <c r="F515" s="376">
        <f t="shared" si="26"/>
        <v>10564.646363007196</v>
      </c>
    </row>
    <row r="516" spans="1:6" x14ac:dyDescent="0.2">
      <c r="A516" s="358">
        <f t="shared" si="28"/>
        <v>2036</v>
      </c>
      <c r="B516" s="358">
        <f t="shared" si="27"/>
        <v>11</v>
      </c>
      <c r="C516" s="376">
        <v>4160.6210000000001</v>
      </c>
      <c r="D516" s="376">
        <v>43168.101931473626</v>
      </c>
      <c r="E516" s="376">
        <f t="shared" si="29"/>
        <v>10375.398752127056</v>
      </c>
      <c r="F516" s="376">
        <f t="shared" si="26"/>
        <v>10564.646363007198</v>
      </c>
    </row>
    <row r="517" spans="1:6" x14ac:dyDescent="0.2">
      <c r="A517" s="358">
        <f t="shared" si="28"/>
        <v>2036</v>
      </c>
      <c r="B517" s="358">
        <f t="shared" si="27"/>
        <v>12</v>
      </c>
      <c r="C517" s="376">
        <v>4161.3909999999996</v>
      </c>
      <c r="D517" s="376">
        <v>43100.393003909754</v>
      </c>
      <c r="E517" s="376">
        <f t="shared" si="29"/>
        <v>10357.20820367751</v>
      </c>
      <c r="F517" s="376">
        <f t="shared" si="26"/>
        <v>10564.646363007198</v>
      </c>
    </row>
    <row r="518" spans="1:6" x14ac:dyDescent="0.2">
      <c r="A518" s="358">
        <f t="shared" si="28"/>
        <v>2037</v>
      </c>
      <c r="B518" s="358">
        <f t="shared" si="27"/>
        <v>1</v>
      </c>
      <c r="C518" s="376">
        <v>4162.1549999999997</v>
      </c>
      <c r="D518" s="376">
        <v>42023.607532172937</v>
      </c>
      <c r="E518" s="376">
        <f t="shared" si="29"/>
        <v>10096.598404473869</v>
      </c>
      <c r="F518" s="376">
        <f t="shared" si="26"/>
        <v>10564.646363007198</v>
      </c>
    </row>
    <row r="519" spans="1:6" x14ac:dyDescent="0.2">
      <c r="A519" s="358">
        <f t="shared" si="28"/>
        <v>2037</v>
      </c>
      <c r="B519" s="358">
        <f t="shared" si="27"/>
        <v>2</v>
      </c>
      <c r="C519" s="376">
        <v>4162.915</v>
      </c>
      <c r="D519" s="376">
        <v>42734.771862476351</v>
      </c>
      <c r="E519" s="376">
        <f t="shared" si="29"/>
        <v>10265.588382774175</v>
      </c>
      <c r="F519" s="376">
        <f t="shared" si="26"/>
        <v>10564.646363007198</v>
      </c>
    </row>
    <row r="520" spans="1:6" x14ac:dyDescent="0.2">
      <c r="A520" s="358">
        <f t="shared" si="28"/>
        <v>2037</v>
      </c>
      <c r="B520" s="358">
        <f t="shared" si="27"/>
        <v>3</v>
      </c>
      <c r="C520" s="376">
        <v>4163.6689999999999</v>
      </c>
      <c r="D520" s="376">
        <v>46712.711728302667</v>
      </c>
      <c r="E520" s="376">
        <f t="shared" si="29"/>
        <v>11219.122300140252</v>
      </c>
      <c r="F520" s="376">
        <f t="shared" si="26"/>
        <v>10564.646363007198</v>
      </c>
    </row>
    <row r="521" spans="1:6" x14ac:dyDescent="0.2">
      <c r="A521" s="358">
        <f t="shared" si="28"/>
        <v>2037</v>
      </c>
      <c r="B521" s="358">
        <f t="shared" si="27"/>
        <v>4</v>
      </c>
      <c r="C521" s="376">
        <v>4164.4189999999999</v>
      </c>
      <c r="D521" s="376">
        <v>42980.810800103791</v>
      </c>
      <c r="E521" s="376">
        <f t="shared" si="29"/>
        <v>10320.962131837308</v>
      </c>
      <c r="F521" s="376">
        <f t="shared" si="26"/>
        <v>10564.646363007198</v>
      </c>
    </row>
    <row r="522" spans="1:6" x14ac:dyDescent="0.2">
      <c r="A522" s="358">
        <f t="shared" si="28"/>
        <v>2037</v>
      </c>
      <c r="B522" s="358">
        <f t="shared" si="27"/>
        <v>5</v>
      </c>
      <c r="C522" s="376">
        <v>4165.1629999999996</v>
      </c>
      <c r="D522" s="376">
        <v>44143.941507027113</v>
      </c>
      <c r="E522" s="376">
        <f t="shared" si="29"/>
        <v>10598.37070170534</v>
      </c>
      <c r="F522" s="376">
        <f t="shared" si="26"/>
        <v>10564.646363007198</v>
      </c>
    </row>
    <row r="523" spans="1:6" x14ac:dyDescent="0.2">
      <c r="A523" s="358">
        <f t="shared" si="28"/>
        <v>2037</v>
      </c>
      <c r="B523" s="358">
        <f t="shared" si="27"/>
        <v>6</v>
      </c>
      <c r="C523" s="376">
        <v>4165.9030000000002</v>
      </c>
      <c r="D523" s="376">
        <v>43229.658725261645</v>
      </c>
      <c r="E523" s="376">
        <f t="shared" si="29"/>
        <v>10377.019994287346</v>
      </c>
      <c r="F523" s="376">
        <f t="shared" si="26"/>
        <v>10564.646363007196</v>
      </c>
    </row>
    <row r="524" spans="1:6" x14ac:dyDescent="0.2">
      <c r="A524" s="358">
        <f t="shared" si="28"/>
        <v>2037</v>
      </c>
      <c r="B524" s="358">
        <f t="shared" si="27"/>
        <v>7</v>
      </c>
      <c r="C524" s="376">
        <v>4166.6369999999997</v>
      </c>
      <c r="D524" s="376">
        <v>43637.821312291519</v>
      </c>
      <c r="E524" s="376">
        <f t="shared" si="29"/>
        <v>10473.151683789954</v>
      </c>
      <c r="F524" s="376">
        <f t="shared" si="26"/>
        <v>10564.646363007196</v>
      </c>
    </row>
    <row r="525" spans="1:6" x14ac:dyDescent="0.2">
      <c r="A525" s="358">
        <f t="shared" si="28"/>
        <v>2037</v>
      </c>
      <c r="B525" s="358">
        <f t="shared" si="27"/>
        <v>8</v>
      </c>
      <c r="C525" s="376">
        <v>4167.3670000000002</v>
      </c>
      <c r="D525" s="376">
        <v>47806.147967132987</v>
      </c>
      <c r="E525" s="376">
        <f t="shared" si="29"/>
        <v>11471.547374429223</v>
      </c>
      <c r="F525" s="376">
        <f t="shared" ref="F525:F565" si="30">AVERAGE(E514:E525)</f>
        <v>10564.646363007196</v>
      </c>
    </row>
    <row r="526" spans="1:6" x14ac:dyDescent="0.2">
      <c r="A526" s="358">
        <f t="shared" si="28"/>
        <v>2037</v>
      </c>
      <c r="B526" s="358">
        <f t="shared" si="27"/>
        <v>9</v>
      </c>
      <c r="C526" s="376">
        <v>4168.0919999999996</v>
      </c>
      <c r="D526" s="376">
        <v>44658.81475682876</v>
      </c>
      <c r="E526" s="376">
        <f t="shared" si="29"/>
        <v>10714.450342465752</v>
      </c>
      <c r="F526" s="376">
        <f t="shared" si="30"/>
        <v>10564.646363007196</v>
      </c>
    </row>
    <row r="527" spans="1:6" x14ac:dyDescent="0.2">
      <c r="A527" s="358">
        <f t="shared" si="28"/>
        <v>2037</v>
      </c>
      <c r="B527" s="358">
        <f t="shared" si="27"/>
        <v>10</v>
      </c>
      <c r="C527" s="376">
        <v>4168.8130000000001</v>
      </c>
      <c r="D527" s="376">
        <v>43798.958788552452</v>
      </c>
      <c r="E527" s="376">
        <f t="shared" si="29"/>
        <v>10506.338084378564</v>
      </c>
      <c r="F527" s="376">
        <f t="shared" si="30"/>
        <v>10564.646363007196</v>
      </c>
    </row>
    <row r="528" spans="1:6" x14ac:dyDescent="0.2">
      <c r="A528" s="358">
        <f t="shared" si="28"/>
        <v>2037</v>
      </c>
      <c r="B528" s="358">
        <f t="shared" si="27"/>
        <v>11</v>
      </c>
      <c r="C528" s="376">
        <v>4169.5280000000002</v>
      </c>
      <c r="D528" s="376">
        <v>43260.515608158821</v>
      </c>
      <c r="E528" s="376">
        <f t="shared" si="29"/>
        <v>10375.398752127056</v>
      </c>
      <c r="F528" s="376">
        <f t="shared" si="30"/>
        <v>10564.646363007198</v>
      </c>
    </row>
    <row r="529" spans="1:6" x14ac:dyDescent="0.2">
      <c r="A529" s="358">
        <f t="shared" si="28"/>
        <v>2037</v>
      </c>
      <c r="B529" s="358">
        <f t="shared" si="27"/>
        <v>12</v>
      </c>
      <c r="C529" s="376">
        <v>4170.2389999999996</v>
      </c>
      <c r="D529" s="376">
        <v>43192.033582095894</v>
      </c>
      <c r="E529" s="376">
        <f t="shared" si="29"/>
        <v>10357.20820367751</v>
      </c>
      <c r="F529" s="376">
        <f t="shared" si="30"/>
        <v>10564.646363007198</v>
      </c>
    </row>
    <row r="530" spans="1:6" x14ac:dyDescent="0.2">
      <c r="A530" s="358">
        <f t="shared" si="28"/>
        <v>2038</v>
      </c>
      <c r="B530" s="358">
        <f t="shared" ref="B530:B593" si="31">+B518</f>
        <v>1</v>
      </c>
      <c r="C530" s="376">
        <v>4170.9449999999997</v>
      </c>
      <c r="D530" s="376">
        <v>42112.356632148265</v>
      </c>
      <c r="E530" s="376">
        <f t="shared" si="29"/>
        <v>10096.598404473869</v>
      </c>
      <c r="F530" s="376">
        <f t="shared" si="30"/>
        <v>10564.646363007198</v>
      </c>
    </row>
    <row r="531" spans="1:6" x14ac:dyDescent="0.2">
      <c r="A531" s="358">
        <f t="shared" si="28"/>
        <v>2038</v>
      </c>
      <c r="B531" s="358">
        <f t="shared" si="31"/>
        <v>2</v>
      </c>
      <c r="C531" s="376">
        <v>4171.6459999999997</v>
      </c>
      <c r="D531" s="376">
        <v>42824.400714646348</v>
      </c>
      <c r="E531" s="376">
        <f t="shared" si="29"/>
        <v>10265.588382774175</v>
      </c>
      <c r="F531" s="376">
        <f t="shared" si="30"/>
        <v>10564.646363007198</v>
      </c>
    </row>
    <row r="532" spans="1:6" x14ac:dyDescent="0.2">
      <c r="A532" s="358">
        <f t="shared" si="28"/>
        <v>2038</v>
      </c>
      <c r="B532" s="358">
        <f t="shared" si="31"/>
        <v>3</v>
      </c>
      <c r="C532" s="376">
        <v>4172.3429999999998</v>
      </c>
      <c r="D532" s="376">
        <v>46810.026395134082</v>
      </c>
      <c r="E532" s="376">
        <f t="shared" si="29"/>
        <v>11219.122300140252</v>
      </c>
      <c r="F532" s="376">
        <f t="shared" si="30"/>
        <v>10564.646363007198</v>
      </c>
    </row>
    <row r="533" spans="1:6" x14ac:dyDescent="0.2">
      <c r="A533" s="358">
        <f t="shared" si="28"/>
        <v>2038</v>
      </c>
      <c r="B533" s="358">
        <f t="shared" si="31"/>
        <v>4</v>
      </c>
      <c r="C533" s="376">
        <v>4173.0349999999999</v>
      </c>
      <c r="D533" s="376">
        <v>43069.736209831703</v>
      </c>
      <c r="E533" s="376">
        <f t="shared" si="29"/>
        <v>10320.962131837308</v>
      </c>
      <c r="F533" s="376">
        <f t="shared" si="30"/>
        <v>10564.646363007198</v>
      </c>
    </row>
    <row r="534" spans="1:6" x14ac:dyDescent="0.2">
      <c r="A534" s="358">
        <f t="shared" si="28"/>
        <v>2038</v>
      </c>
      <c r="B534" s="358">
        <f t="shared" si="31"/>
        <v>5</v>
      </c>
      <c r="C534" s="376">
        <v>4173.723</v>
      </c>
      <c r="D534" s="376">
        <v>44234.663560233719</v>
      </c>
      <c r="E534" s="376">
        <f t="shared" si="29"/>
        <v>10598.37070170534</v>
      </c>
      <c r="F534" s="376">
        <f t="shared" si="30"/>
        <v>10564.646363007198</v>
      </c>
    </row>
    <row r="535" spans="1:6" x14ac:dyDescent="0.2">
      <c r="A535" s="358">
        <f t="shared" si="28"/>
        <v>2038</v>
      </c>
      <c r="B535" s="358">
        <f t="shared" si="31"/>
        <v>6</v>
      </c>
      <c r="C535" s="376">
        <v>4174.4059999999999</v>
      </c>
      <c r="D535" s="376">
        <v>43317.894526273063</v>
      </c>
      <c r="E535" s="376">
        <f t="shared" si="29"/>
        <v>10377.019994287346</v>
      </c>
      <c r="F535" s="376">
        <f t="shared" si="30"/>
        <v>10564.646363007196</v>
      </c>
    </row>
    <row r="536" spans="1:6" x14ac:dyDescent="0.2">
      <c r="A536" s="358">
        <f t="shared" si="28"/>
        <v>2038</v>
      </c>
      <c r="B536" s="358">
        <f t="shared" si="31"/>
        <v>7</v>
      </c>
      <c r="C536" s="376">
        <v>4175.0839999999998</v>
      </c>
      <c r="D536" s="376">
        <v>43726.288024564492</v>
      </c>
      <c r="E536" s="376">
        <f t="shared" si="29"/>
        <v>10473.151683789954</v>
      </c>
      <c r="F536" s="376">
        <f t="shared" si="30"/>
        <v>10564.646363007196</v>
      </c>
    </row>
    <row r="537" spans="1:6" x14ac:dyDescent="0.2">
      <c r="A537" s="358">
        <f t="shared" si="28"/>
        <v>2038</v>
      </c>
      <c r="B537" s="358">
        <f t="shared" si="31"/>
        <v>8</v>
      </c>
      <c r="C537" s="376">
        <v>4175.759</v>
      </c>
      <c r="D537" s="376">
        <v>47902.417192699198</v>
      </c>
      <c r="E537" s="376">
        <f t="shared" si="29"/>
        <v>11471.547374429223</v>
      </c>
      <c r="F537" s="376">
        <f t="shared" si="30"/>
        <v>10564.646363007196</v>
      </c>
    </row>
    <row r="538" spans="1:6" x14ac:dyDescent="0.2">
      <c r="A538" s="358">
        <f t="shared" si="28"/>
        <v>2038</v>
      </c>
      <c r="B538" s="358">
        <f t="shared" si="31"/>
        <v>9</v>
      </c>
      <c r="C538" s="376">
        <v>4176.4279999999999</v>
      </c>
      <c r="D538" s="376">
        <v>44748.130414883555</v>
      </c>
      <c r="E538" s="376">
        <f t="shared" si="29"/>
        <v>10714.450342465752</v>
      </c>
      <c r="F538" s="376">
        <f t="shared" si="30"/>
        <v>10564.646363007196</v>
      </c>
    </row>
    <row r="539" spans="1:6" x14ac:dyDescent="0.2">
      <c r="A539" s="358">
        <f t="shared" si="28"/>
        <v>2038</v>
      </c>
      <c r="B539" s="358">
        <f t="shared" si="31"/>
        <v>10</v>
      </c>
      <c r="C539" s="376">
        <v>4177.0929999999998</v>
      </c>
      <c r="D539" s="376">
        <v>43885.951267891105</v>
      </c>
      <c r="E539" s="376">
        <f t="shared" si="29"/>
        <v>10506.338084378564</v>
      </c>
      <c r="F539" s="376">
        <f t="shared" si="30"/>
        <v>10564.646363007196</v>
      </c>
    </row>
    <row r="540" spans="1:6" x14ac:dyDescent="0.2">
      <c r="A540" s="358">
        <f t="shared" si="28"/>
        <v>2038</v>
      </c>
      <c r="B540" s="358">
        <f t="shared" si="31"/>
        <v>11</v>
      </c>
      <c r="C540" s="376">
        <v>4177.7539999999999</v>
      </c>
      <c r="D540" s="376">
        <v>43345.86363829382</v>
      </c>
      <c r="E540" s="376">
        <f t="shared" si="29"/>
        <v>10375.398752127056</v>
      </c>
      <c r="F540" s="376">
        <f t="shared" si="30"/>
        <v>10564.646363007198</v>
      </c>
    </row>
    <row r="541" spans="1:6" x14ac:dyDescent="0.2">
      <c r="A541" s="358">
        <f t="shared" si="28"/>
        <v>2038</v>
      </c>
      <c r="B541" s="358">
        <f t="shared" si="31"/>
        <v>12</v>
      </c>
      <c r="C541" s="376">
        <v>4178.4110000000001</v>
      </c>
      <c r="D541" s="376">
        <v>43276.672687536353</v>
      </c>
      <c r="E541" s="376">
        <f t="shared" si="29"/>
        <v>10357.20820367751</v>
      </c>
      <c r="F541" s="376">
        <f t="shared" si="30"/>
        <v>10564.646363007198</v>
      </c>
    </row>
    <row r="542" spans="1:6" x14ac:dyDescent="0.2">
      <c r="A542" s="358">
        <f t="shared" ref="A542:A605" si="32">+A530+1</f>
        <v>2039</v>
      </c>
      <c r="B542" s="358">
        <f t="shared" si="31"/>
        <v>1</v>
      </c>
      <c r="C542" s="376">
        <v>4179.0630000000001</v>
      </c>
      <c r="D542" s="376">
        <v>42194.320817995787</v>
      </c>
      <c r="E542" s="376">
        <f t="shared" si="29"/>
        <v>10096.598404473869</v>
      </c>
      <c r="F542" s="376">
        <f t="shared" si="30"/>
        <v>10564.646363007198</v>
      </c>
    </row>
    <row r="543" spans="1:6" x14ac:dyDescent="0.2">
      <c r="A543" s="358">
        <f t="shared" si="32"/>
        <v>2039</v>
      </c>
      <c r="B543" s="358">
        <f t="shared" si="31"/>
        <v>2</v>
      </c>
      <c r="C543" s="376">
        <v>4179.7110000000002</v>
      </c>
      <c r="D543" s="376">
        <v>42907.192684953428</v>
      </c>
      <c r="E543" s="376">
        <f t="shared" si="29"/>
        <v>10265.588382774175</v>
      </c>
      <c r="F543" s="376">
        <f t="shared" si="30"/>
        <v>10564.646363007198</v>
      </c>
    </row>
    <row r="544" spans="1:6" x14ac:dyDescent="0.2">
      <c r="A544" s="358">
        <f t="shared" si="32"/>
        <v>2039</v>
      </c>
      <c r="B544" s="358">
        <f t="shared" si="31"/>
        <v>3</v>
      </c>
      <c r="C544" s="376">
        <v>4180.3540000000003</v>
      </c>
      <c r="D544" s="376">
        <v>46899.902783880512</v>
      </c>
      <c r="E544" s="376">
        <f t="shared" si="29"/>
        <v>11219.122300140252</v>
      </c>
      <c r="F544" s="376">
        <f t="shared" si="30"/>
        <v>10564.646363007198</v>
      </c>
    </row>
    <row r="545" spans="1:6" x14ac:dyDescent="0.2">
      <c r="A545" s="358">
        <f t="shared" si="32"/>
        <v>2039</v>
      </c>
      <c r="B545" s="358">
        <f t="shared" si="31"/>
        <v>4</v>
      </c>
      <c r="C545" s="376">
        <v>4180.9930000000004</v>
      </c>
      <c r="D545" s="376">
        <v>43151.870426476868</v>
      </c>
      <c r="E545" s="376">
        <f t="shared" si="29"/>
        <v>10320.962131837308</v>
      </c>
      <c r="F545" s="376">
        <f t="shared" si="30"/>
        <v>10564.646363007198</v>
      </c>
    </row>
    <row r="546" spans="1:6" x14ac:dyDescent="0.2">
      <c r="A546" s="358">
        <f t="shared" si="32"/>
        <v>2039</v>
      </c>
      <c r="B546" s="358">
        <f t="shared" si="31"/>
        <v>5</v>
      </c>
      <c r="C546" s="376">
        <v>4181.6279999999997</v>
      </c>
      <c r="D546" s="376">
        <v>44318.443680630691</v>
      </c>
      <c r="E546" s="376">
        <f t="shared" si="29"/>
        <v>10598.37070170534</v>
      </c>
      <c r="F546" s="376">
        <f t="shared" si="30"/>
        <v>10564.646363007198</v>
      </c>
    </row>
    <row r="547" spans="1:6" x14ac:dyDescent="0.2">
      <c r="A547" s="358">
        <f t="shared" si="32"/>
        <v>2039</v>
      </c>
      <c r="B547" s="358">
        <f t="shared" si="31"/>
        <v>6</v>
      </c>
      <c r="C547" s="376">
        <v>4182.259</v>
      </c>
      <c r="D547" s="376">
        <v>43399.385264288205</v>
      </c>
      <c r="E547" s="376">
        <f t="shared" si="29"/>
        <v>10377.019994287346</v>
      </c>
      <c r="F547" s="376">
        <f t="shared" si="30"/>
        <v>10564.646363007196</v>
      </c>
    </row>
    <row r="548" spans="1:6" x14ac:dyDescent="0.2">
      <c r="A548" s="358">
        <f t="shared" si="32"/>
        <v>2039</v>
      </c>
      <c r="B548" s="358">
        <f t="shared" si="31"/>
        <v>7</v>
      </c>
      <c r="C548" s="376">
        <v>4182.8860000000004</v>
      </c>
      <c r="D548" s="376">
        <v>43807.999554001428</v>
      </c>
      <c r="E548" s="376">
        <f t="shared" si="29"/>
        <v>10473.151683789954</v>
      </c>
      <c r="F548" s="376">
        <f t="shared" si="30"/>
        <v>10564.646363007196</v>
      </c>
    </row>
    <row r="549" spans="1:6" x14ac:dyDescent="0.2">
      <c r="A549" s="358">
        <f t="shared" si="32"/>
        <v>2039</v>
      </c>
      <c r="B549" s="358">
        <f t="shared" si="31"/>
        <v>8</v>
      </c>
      <c r="C549" s="376">
        <v>4183.509</v>
      </c>
      <c r="D549" s="376">
        <v>47991.321684851027</v>
      </c>
      <c r="E549" s="376">
        <f t="shared" si="29"/>
        <v>11471.547374429223</v>
      </c>
      <c r="F549" s="376">
        <f t="shared" si="30"/>
        <v>10564.646363007196</v>
      </c>
    </row>
    <row r="550" spans="1:6" x14ac:dyDescent="0.2">
      <c r="A550" s="358">
        <f t="shared" si="32"/>
        <v>2039</v>
      </c>
      <c r="B550" s="358">
        <f t="shared" si="31"/>
        <v>9</v>
      </c>
      <c r="C550" s="376">
        <v>4184.1270000000004</v>
      </c>
      <c r="D550" s="376">
        <v>44830.620968070209</v>
      </c>
      <c r="E550" s="376">
        <f t="shared" si="29"/>
        <v>10714.450342465752</v>
      </c>
      <c r="F550" s="376">
        <f t="shared" si="30"/>
        <v>10564.646363007196</v>
      </c>
    </row>
    <row r="551" spans="1:6" x14ac:dyDescent="0.2">
      <c r="A551" s="358">
        <f t="shared" si="32"/>
        <v>2039</v>
      </c>
      <c r="B551" s="358">
        <f t="shared" si="31"/>
        <v>10</v>
      </c>
      <c r="C551" s="376">
        <v>4184.7420000000002</v>
      </c>
      <c r="D551" s="376">
        <v>43966.314247898525</v>
      </c>
      <c r="E551" s="376">
        <f t="shared" si="29"/>
        <v>10506.338084378564</v>
      </c>
      <c r="F551" s="376">
        <f t="shared" si="30"/>
        <v>10564.646363007196</v>
      </c>
    </row>
    <row r="552" spans="1:6" x14ac:dyDescent="0.2">
      <c r="A552" s="358">
        <f t="shared" si="32"/>
        <v>2039</v>
      </c>
      <c r="B552" s="358">
        <f t="shared" si="31"/>
        <v>11</v>
      </c>
      <c r="C552" s="376">
        <v>4185.3519999999999</v>
      </c>
      <c r="D552" s="376">
        <v>43424.695918012476</v>
      </c>
      <c r="E552" s="376">
        <f t="shared" si="29"/>
        <v>10375.398752127056</v>
      </c>
      <c r="F552" s="376">
        <f t="shared" si="30"/>
        <v>10564.646363007198</v>
      </c>
    </row>
    <row r="553" spans="1:6" x14ac:dyDescent="0.2">
      <c r="A553" s="358">
        <f t="shared" si="32"/>
        <v>2039</v>
      </c>
      <c r="B553" s="358">
        <f t="shared" si="31"/>
        <v>12</v>
      </c>
      <c r="C553" s="376">
        <v>4185.9579999999996</v>
      </c>
      <c r="D553" s="376">
        <v>43354.8385378495</v>
      </c>
      <c r="E553" s="376">
        <f t="shared" si="29"/>
        <v>10357.20820367751</v>
      </c>
      <c r="F553" s="376">
        <f t="shared" si="30"/>
        <v>10564.646363007198</v>
      </c>
    </row>
    <row r="554" spans="1:6" x14ac:dyDescent="0.2">
      <c r="A554" s="358">
        <f t="shared" si="32"/>
        <v>2040</v>
      </c>
      <c r="B554" s="358">
        <f t="shared" si="31"/>
        <v>1</v>
      </c>
      <c r="C554" s="376">
        <v>4186.5600000000004</v>
      </c>
      <c r="D554" s="376">
        <v>42270.015016234131</v>
      </c>
      <c r="E554" s="376">
        <f t="shared" si="29"/>
        <v>10096.598404473869</v>
      </c>
      <c r="F554" s="376">
        <f t="shared" si="30"/>
        <v>10564.646363007198</v>
      </c>
    </row>
    <row r="555" spans="1:6" x14ac:dyDescent="0.2">
      <c r="A555" s="358">
        <f t="shared" si="32"/>
        <v>2040</v>
      </c>
      <c r="B555" s="358">
        <f t="shared" si="31"/>
        <v>2</v>
      </c>
      <c r="C555" s="376">
        <v>4187.1589999999997</v>
      </c>
      <c r="D555" s="376">
        <v>42983.650787228325</v>
      </c>
      <c r="E555" s="376">
        <f t="shared" si="29"/>
        <v>10265.588382774175</v>
      </c>
      <c r="F555" s="376">
        <f t="shared" si="30"/>
        <v>10564.646363007198</v>
      </c>
    </row>
    <row r="556" spans="1:6" x14ac:dyDescent="0.2">
      <c r="A556" s="358">
        <f t="shared" si="32"/>
        <v>2040</v>
      </c>
      <c r="B556" s="358">
        <f t="shared" si="31"/>
        <v>3</v>
      </c>
      <c r="C556" s="376">
        <v>4187.7529999999997</v>
      </c>
      <c r="D556" s="376">
        <v>46982.913069779243</v>
      </c>
      <c r="E556" s="376">
        <f t="shared" si="29"/>
        <v>11219.122300140252</v>
      </c>
      <c r="F556" s="376">
        <f t="shared" si="30"/>
        <v>10564.646363007198</v>
      </c>
    </row>
    <row r="557" spans="1:6" x14ac:dyDescent="0.2">
      <c r="A557" s="358">
        <f t="shared" si="32"/>
        <v>2040</v>
      </c>
      <c r="B557" s="358">
        <f t="shared" si="31"/>
        <v>4</v>
      </c>
      <c r="C557" s="376">
        <v>4188.3440000000001</v>
      </c>
      <c r="D557" s="376">
        <v>43227.739819107999</v>
      </c>
      <c r="E557" s="376">
        <f t="shared" si="29"/>
        <v>10320.962131837308</v>
      </c>
      <c r="F557" s="376">
        <f t="shared" si="30"/>
        <v>10564.646363007198</v>
      </c>
    </row>
    <row r="558" spans="1:6" x14ac:dyDescent="0.2">
      <c r="A558" s="358">
        <f t="shared" si="32"/>
        <v>2040</v>
      </c>
      <c r="B558" s="358">
        <f t="shared" si="31"/>
        <v>5</v>
      </c>
      <c r="C558" s="376">
        <v>4188.93</v>
      </c>
      <c r="D558" s="376">
        <v>44395.832983494554</v>
      </c>
      <c r="E558" s="376">
        <f t="shared" si="29"/>
        <v>10598.37070170534</v>
      </c>
      <c r="F558" s="376">
        <f t="shared" si="30"/>
        <v>10564.646363007198</v>
      </c>
    </row>
    <row r="559" spans="1:6" x14ac:dyDescent="0.2">
      <c r="A559" s="358">
        <f t="shared" si="32"/>
        <v>2040</v>
      </c>
      <c r="B559" s="358">
        <f t="shared" si="31"/>
        <v>6</v>
      </c>
      <c r="C559" s="376">
        <v>4189.5129999999999</v>
      </c>
      <c r="D559" s="376">
        <v>43474.660167326765</v>
      </c>
      <c r="E559" s="376">
        <f t="shared" si="29"/>
        <v>10377.019994287346</v>
      </c>
      <c r="F559" s="376">
        <f t="shared" si="30"/>
        <v>10564.646363007196</v>
      </c>
    </row>
    <row r="560" spans="1:6" x14ac:dyDescent="0.2">
      <c r="A560" s="358">
        <f t="shared" si="32"/>
        <v>2040</v>
      </c>
      <c r="B560" s="358">
        <f t="shared" si="31"/>
        <v>7</v>
      </c>
      <c r="C560" s="376">
        <v>4190.0919999999996</v>
      </c>
      <c r="D560" s="376">
        <v>43883.469085034812</v>
      </c>
      <c r="E560" s="376">
        <f t="shared" si="29"/>
        <v>10473.151683789954</v>
      </c>
      <c r="F560" s="376">
        <f t="shared" si="30"/>
        <v>10564.646363007196</v>
      </c>
    </row>
    <row r="561" spans="1:6" x14ac:dyDescent="0.2">
      <c r="A561" s="358">
        <f t="shared" si="32"/>
        <v>2040</v>
      </c>
      <c r="B561" s="358">
        <f t="shared" si="31"/>
        <v>8</v>
      </c>
      <c r="C561" s="376">
        <v>4190.6670000000004</v>
      </c>
      <c r="D561" s="376">
        <v>48073.435020957193</v>
      </c>
      <c r="E561" s="376">
        <f t="shared" si="29"/>
        <v>11471.547374429223</v>
      </c>
      <c r="F561" s="376">
        <f t="shared" si="30"/>
        <v>10564.646363007196</v>
      </c>
    </row>
    <row r="562" spans="1:6" x14ac:dyDescent="0.2">
      <c r="A562" s="358">
        <f t="shared" si="32"/>
        <v>2040</v>
      </c>
      <c r="B562" s="358">
        <f t="shared" si="31"/>
        <v>9</v>
      </c>
      <c r="C562" s="376">
        <v>4191.2380000000003</v>
      </c>
      <c r="D562" s="376">
        <v>44906.811424455482</v>
      </c>
      <c r="E562" s="376">
        <f t="shared" si="29"/>
        <v>10714.450342465752</v>
      </c>
      <c r="F562" s="376">
        <f t="shared" si="30"/>
        <v>10564.646363007196</v>
      </c>
    </row>
    <row r="563" spans="1:6" x14ac:dyDescent="0.2">
      <c r="A563" s="358">
        <f t="shared" si="32"/>
        <v>2040</v>
      </c>
      <c r="B563" s="358">
        <f t="shared" si="31"/>
        <v>10</v>
      </c>
      <c r="C563" s="376">
        <v>4191.8050000000003</v>
      </c>
      <c r="D563" s="376">
        <v>44040.520513788491</v>
      </c>
      <c r="E563" s="376">
        <f t="shared" si="29"/>
        <v>10506.338084378564</v>
      </c>
      <c r="F563" s="376">
        <f t="shared" si="30"/>
        <v>10564.646363007196</v>
      </c>
    </row>
    <row r="564" spans="1:6" x14ac:dyDescent="0.2">
      <c r="A564" s="358">
        <f t="shared" si="32"/>
        <v>2040</v>
      </c>
      <c r="B564" s="358">
        <f t="shared" si="31"/>
        <v>11</v>
      </c>
      <c r="C564" s="376">
        <v>4192.3689999999997</v>
      </c>
      <c r="D564" s="376">
        <v>43497.50009105615</v>
      </c>
      <c r="E564" s="376">
        <f t="shared" si="29"/>
        <v>10375.398752127056</v>
      </c>
      <c r="F564" s="376">
        <f t="shared" si="30"/>
        <v>10564.646363007198</v>
      </c>
    </row>
    <row r="565" spans="1:6" x14ac:dyDescent="0.2">
      <c r="A565" s="358">
        <f t="shared" si="32"/>
        <v>2040</v>
      </c>
      <c r="B565" s="358">
        <f t="shared" si="31"/>
        <v>12</v>
      </c>
      <c r="C565" s="376">
        <v>4192.9290000000001</v>
      </c>
      <c r="D565" s="376">
        <v>43427.038636237339</v>
      </c>
      <c r="E565" s="376">
        <f t="shared" si="29"/>
        <v>10357.20820367751</v>
      </c>
      <c r="F565" s="376">
        <f t="shared" si="30"/>
        <v>10564.646363007198</v>
      </c>
    </row>
    <row r="566" spans="1:6" x14ac:dyDescent="0.2">
      <c r="A566" s="358">
        <f t="shared" si="32"/>
        <v>2041</v>
      </c>
      <c r="B566" s="358">
        <f t="shared" si="31"/>
        <v>1</v>
      </c>
      <c r="C566" s="374">
        <f t="shared" ref="C566:C629" si="33">+C554*(C554/C542)</f>
        <v>4194.0704491892084</v>
      </c>
    </row>
    <row r="567" spans="1:6" x14ac:dyDescent="0.2">
      <c r="A567" s="358">
        <f t="shared" si="32"/>
        <v>2041</v>
      </c>
      <c r="B567" s="358">
        <f t="shared" si="31"/>
        <v>2</v>
      </c>
      <c r="C567" s="374">
        <f t="shared" si="33"/>
        <v>4194.62027189942</v>
      </c>
    </row>
    <row r="568" spans="1:6" x14ac:dyDescent="0.2">
      <c r="A568" s="358">
        <f t="shared" si="32"/>
        <v>2041</v>
      </c>
      <c r="B568" s="358">
        <f t="shared" si="31"/>
        <v>3</v>
      </c>
      <c r="C568" s="374">
        <f t="shared" si="33"/>
        <v>4195.1650958289647</v>
      </c>
    </row>
    <row r="569" spans="1:6" x14ac:dyDescent="0.2">
      <c r="A569" s="358">
        <f t="shared" si="32"/>
        <v>2041</v>
      </c>
      <c r="B569" s="358">
        <f t="shared" si="31"/>
        <v>4</v>
      </c>
      <c r="C569" s="374">
        <f t="shared" si="33"/>
        <v>4195.7079244897086</v>
      </c>
    </row>
    <row r="570" spans="1:6" x14ac:dyDescent="0.2">
      <c r="A570" s="358">
        <f t="shared" si="32"/>
        <v>2041</v>
      </c>
      <c r="B570" s="358">
        <f t="shared" si="31"/>
        <v>5</v>
      </c>
      <c r="C570" s="374">
        <f t="shared" si="33"/>
        <v>4196.2447508243213</v>
      </c>
    </row>
    <row r="571" spans="1:6" x14ac:dyDescent="0.2">
      <c r="A571" s="358">
        <f t="shared" si="32"/>
        <v>2041</v>
      </c>
      <c r="B571" s="358">
        <f t="shared" si="31"/>
        <v>6</v>
      </c>
      <c r="C571" s="374">
        <f t="shared" si="33"/>
        <v>4196.7795818405793</v>
      </c>
    </row>
    <row r="572" spans="1:6" x14ac:dyDescent="0.2">
      <c r="A572" s="358">
        <f t="shared" si="32"/>
        <v>2041</v>
      </c>
      <c r="B572" s="358">
        <f t="shared" si="31"/>
        <v>7</v>
      </c>
      <c r="C572" s="374">
        <f t="shared" si="33"/>
        <v>4197.3104140213227</v>
      </c>
    </row>
    <row r="573" spans="1:6" x14ac:dyDescent="0.2">
      <c r="A573" s="358">
        <f t="shared" si="32"/>
        <v>2041</v>
      </c>
      <c r="B573" s="358">
        <f t="shared" si="31"/>
        <v>8</v>
      </c>
      <c r="C573" s="374">
        <f t="shared" si="33"/>
        <v>4197.83724736555</v>
      </c>
    </row>
    <row r="574" spans="1:6" x14ac:dyDescent="0.2">
      <c r="A574" s="358">
        <f t="shared" si="32"/>
        <v>2041</v>
      </c>
      <c r="B574" s="358">
        <f t="shared" si="31"/>
        <v>9</v>
      </c>
      <c r="C574" s="374">
        <f t="shared" si="33"/>
        <v>4198.3610852739421</v>
      </c>
    </row>
    <row r="575" spans="1:6" x14ac:dyDescent="0.2">
      <c r="A575" s="358">
        <f t="shared" si="32"/>
        <v>2041</v>
      </c>
      <c r="B575" s="358">
        <f t="shared" si="31"/>
        <v>10</v>
      </c>
      <c r="C575" s="374">
        <f t="shared" si="33"/>
        <v>4198.8799209186609</v>
      </c>
    </row>
    <row r="576" spans="1:6" x14ac:dyDescent="0.2">
      <c r="A576" s="358">
        <f t="shared" si="32"/>
        <v>2041</v>
      </c>
      <c r="B576" s="358">
        <f t="shared" si="31"/>
        <v>11</v>
      </c>
      <c r="C576" s="374">
        <f t="shared" si="33"/>
        <v>4199.3977644319993</v>
      </c>
    </row>
    <row r="577" spans="1:3" x14ac:dyDescent="0.2">
      <c r="A577" s="358">
        <f t="shared" si="32"/>
        <v>2041</v>
      </c>
      <c r="B577" s="358">
        <f t="shared" si="31"/>
        <v>12</v>
      </c>
      <c r="C577" s="374">
        <f t="shared" si="33"/>
        <v>4199.9116090130383</v>
      </c>
    </row>
    <row r="578" spans="1:3" x14ac:dyDescent="0.2">
      <c r="A578" s="358">
        <f t="shared" si="32"/>
        <v>2042</v>
      </c>
      <c r="B578" s="358">
        <f t="shared" si="31"/>
        <v>1</v>
      </c>
      <c r="C578" s="374">
        <f t="shared" si="33"/>
        <v>4201.5943716947013</v>
      </c>
    </row>
    <row r="579" spans="1:3" x14ac:dyDescent="0.2">
      <c r="A579" s="358">
        <f t="shared" si="32"/>
        <v>2042</v>
      </c>
      <c r="B579" s="358">
        <f t="shared" si="31"/>
        <v>2</v>
      </c>
      <c r="C579" s="374">
        <f t="shared" si="33"/>
        <v>4202.0948393480076</v>
      </c>
    </row>
    <row r="580" spans="1:3" x14ac:dyDescent="0.2">
      <c r="A580" s="358">
        <f t="shared" si="32"/>
        <v>2042</v>
      </c>
      <c r="B580" s="358">
        <f t="shared" si="31"/>
        <v>3</v>
      </c>
      <c r="C580" s="374">
        <f t="shared" si="33"/>
        <v>4202.5903106658034</v>
      </c>
    </row>
    <row r="581" spans="1:3" x14ac:dyDescent="0.2">
      <c r="A581" s="358">
        <f t="shared" si="32"/>
        <v>2042</v>
      </c>
      <c r="B581" s="358">
        <f t="shared" si="31"/>
        <v>4</v>
      </c>
      <c r="C581" s="374">
        <f t="shared" si="33"/>
        <v>4203.0847961928957</v>
      </c>
    </row>
    <row r="582" spans="1:3" x14ac:dyDescent="0.2">
      <c r="A582" s="358">
        <f t="shared" si="32"/>
        <v>2042</v>
      </c>
      <c r="B582" s="358">
        <f t="shared" si="31"/>
        <v>5</v>
      </c>
      <c r="C582" s="374">
        <f t="shared" si="33"/>
        <v>4203.5722747385771</v>
      </c>
    </row>
    <row r="583" spans="1:3" x14ac:dyDescent="0.2">
      <c r="A583" s="358">
        <f t="shared" si="32"/>
        <v>2042</v>
      </c>
      <c r="B583" s="358">
        <f t="shared" si="31"/>
        <v>6</v>
      </c>
      <c r="C583" s="374">
        <f t="shared" si="33"/>
        <v>4204.0587673445552</v>
      </c>
    </row>
    <row r="584" spans="1:3" x14ac:dyDescent="0.2">
      <c r="A584" s="358">
        <f t="shared" si="32"/>
        <v>2042</v>
      </c>
      <c r="B584" s="358">
        <f t="shared" si="31"/>
        <v>7</v>
      </c>
      <c r="C584" s="374">
        <f t="shared" si="33"/>
        <v>4204.5412634500271</v>
      </c>
    </row>
    <row r="585" spans="1:3" x14ac:dyDescent="0.2">
      <c r="A585" s="358">
        <f t="shared" si="32"/>
        <v>2042</v>
      </c>
      <c r="B585" s="358">
        <f t="shared" si="31"/>
        <v>8</v>
      </c>
      <c r="C585" s="374">
        <f t="shared" si="33"/>
        <v>4205.0197630519378</v>
      </c>
    </row>
    <row r="586" spans="1:3" x14ac:dyDescent="0.2">
      <c r="A586" s="358">
        <f t="shared" si="32"/>
        <v>2042</v>
      </c>
      <c r="B586" s="358">
        <f t="shared" si="31"/>
        <v>9</v>
      </c>
      <c r="C586" s="374">
        <f t="shared" si="33"/>
        <v>4205.4962763609674</v>
      </c>
    </row>
    <row r="587" spans="1:3" x14ac:dyDescent="0.2">
      <c r="A587" s="358">
        <f t="shared" si="32"/>
        <v>2042</v>
      </c>
      <c r="B587" s="358">
        <f t="shared" si="31"/>
        <v>10</v>
      </c>
      <c r="C587" s="374">
        <f t="shared" si="33"/>
        <v>4205.9667828760876</v>
      </c>
    </row>
    <row r="588" spans="1:3" x14ac:dyDescent="0.2">
      <c r="A588" s="358">
        <f t="shared" si="32"/>
        <v>2042</v>
      </c>
      <c r="B588" s="358">
        <f t="shared" si="31"/>
        <v>11</v>
      </c>
      <c r="C588" s="374">
        <f t="shared" si="33"/>
        <v>4206.438313019793</v>
      </c>
    </row>
    <row r="589" spans="1:3" x14ac:dyDescent="0.2">
      <c r="A589" s="358">
        <f t="shared" si="32"/>
        <v>2042</v>
      </c>
      <c r="B589" s="358">
        <f t="shared" si="31"/>
        <v>12</v>
      </c>
      <c r="C589" s="374">
        <f t="shared" si="33"/>
        <v>4206.9058463719493</v>
      </c>
    </row>
    <row r="590" spans="1:3" x14ac:dyDescent="0.2">
      <c r="A590" s="358">
        <f t="shared" si="32"/>
        <v>2043</v>
      </c>
      <c r="B590" s="358">
        <f t="shared" si="31"/>
        <v>1</v>
      </c>
      <c r="C590" s="374">
        <f t="shared" si="33"/>
        <v>4209.1317916868375</v>
      </c>
    </row>
    <row r="591" spans="1:3" x14ac:dyDescent="0.2">
      <c r="A591" s="358">
        <f t="shared" si="32"/>
        <v>2043</v>
      </c>
      <c r="B591" s="358">
        <f t="shared" si="31"/>
        <v>2</v>
      </c>
      <c r="C591" s="374">
        <f t="shared" si="33"/>
        <v>4209.5827260376518</v>
      </c>
    </row>
    <row r="592" spans="1:3" x14ac:dyDescent="0.2">
      <c r="A592" s="358">
        <f t="shared" si="32"/>
        <v>2043</v>
      </c>
      <c r="B592" s="358">
        <f t="shared" si="31"/>
        <v>3</v>
      </c>
      <c r="C592" s="374">
        <f t="shared" si="33"/>
        <v>4210.0286677304475</v>
      </c>
    </row>
    <row r="593" spans="1:3" x14ac:dyDescent="0.2">
      <c r="A593" s="358">
        <f t="shared" si="32"/>
        <v>2043</v>
      </c>
      <c r="B593" s="358">
        <f t="shared" si="31"/>
        <v>4</v>
      </c>
      <c r="C593" s="374">
        <f t="shared" si="33"/>
        <v>4210.4746378732843</v>
      </c>
    </row>
    <row r="594" spans="1:3" x14ac:dyDescent="0.2">
      <c r="A594" s="358">
        <f t="shared" si="32"/>
        <v>2043</v>
      </c>
      <c r="B594" s="358">
        <f t="shared" ref="B594:B657" si="34">+B582</f>
        <v>5</v>
      </c>
      <c r="C594" s="374">
        <f t="shared" si="33"/>
        <v>4210.9125940472641</v>
      </c>
    </row>
    <row r="595" spans="1:3" x14ac:dyDescent="0.2">
      <c r="A595" s="358">
        <f t="shared" si="32"/>
        <v>2043</v>
      </c>
      <c r="B595" s="358">
        <f t="shared" si="34"/>
        <v>6</v>
      </c>
      <c r="C595" s="374">
        <f t="shared" si="33"/>
        <v>4211.350578372595</v>
      </c>
    </row>
    <row r="596" spans="1:3" x14ac:dyDescent="0.2">
      <c r="A596" s="358">
        <f t="shared" si="32"/>
        <v>2043</v>
      </c>
      <c r="B596" s="358">
        <f t="shared" si="34"/>
        <v>7</v>
      </c>
      <c r="C596" s="374">
        <f t="shared" si="33"/>
        <v>4211.7845697090115</v>
      </c>
    </row>
    <row r="597" spans="1:3" x14ac:dyDescent="0.2">
      <c r="A597" s="358">
        <f t="shared" si="32"/>
        <v>2043</v>
      </c>
      <c r="B597" s="358">
        <f t="shared" si="34"/>
        <v>8</v>
      </c>
      <c r="C597" s="374">
        <f t="shared" si="33"/>
        <v>4212.2145680503081</v>
      </c>
    </row>
    <row r="598" spans="1:3" x14ac:dyDescent="0.2">
      <c r="A598" s="358">
        <f t="shared" si="32"/>
        <v>2043</v>
      </c>
      <c r="B598" s="358">
        <f t="shared" si="34"/>
        <v>9</v>
      </c>
      <c r="C598" s="374">
        <f t="shared" si="33"/>
        <v>4212.6435938351269</v>
      </c>
    </row>
    <row r="599" spans="1:3" x14ac:dyDescent="0.2">
      <c r="A599" s="358">
        <f t="shared" si="32"/>
        <v>2043</v>
      </c>
      <c r="B599" s="358">
        <f t="shared" si="34"/>
        <v>10</v>
      </c>
      <c r="C599" s="374">
        <f t="shared" si="33"/>
        <v>4213.0656060263445</v>
      </c>
    </row>
    <row r="600" spans="1:3" x14ac:dyDescent="0.2">
      <c r="A600" s="358">
        <f t="shared" si="32"/>
        <v>2043</v>
      </c>
      <c r="B600" s="358">
        <f t="shared" si="34"/>
        <v>11</v>
      </c>
      <c r="C600" s="374">
        <f t="shared" si="33"/>
        <v>4213.4906655202421</v>
      </c>
    </row>
    <row r="601" spans="1:3" x14ac:dyDescent="0.2">
      <c r="A601" s="358">
        <f t="shared" si="32"/>
        <v>2043</v>
      </c>
      <c r="B601" s="358">
        <f t="shared" si="34"/>
        <v>12</v>
      </c>
      <c r="C601" s="374">
        <f t="shared" si="33"/>
        <v>4213.9117314417608</v>
      </c>
    </row>
    <row r="602" spans="1:3" x14ac:dyDescent="0.2">
      <c r="A602" s="358">
        <f t="shared" si="32"/>
        <v>2044</v>
      </c>
      <c r="B602" s="358">
        <f t="shared" si="34"/>
        <v>1</v>
      </c>
      <c r="C602" s="374">
        <f t="shared" si="33"/>
        <v>4216.6827333793353</v>
      </c>
    </row>
    <row r="603" spans="1:3" x14ac:dyDescent="0.2">
      <c r="A603" s="358">
        <f t="shared" si="32"/>
        <v>2044</v>
      </c>
      <c r="B603" s="358">
        <f t="shared" si="34"/>
        <v>2</v>
      </c>
      <c r="C603" s="374">
        <f t="shared" si="33"/>
        <v>4217.0839557024601</v>
      </c>
    </row>
    <row r="604" spans="1:3" x14ac:dyDescent="0.2">
      <c r="A604" s="358">
        <f t="shared" si="32"/>
        <v>2044</v>
      </c>
      <c r="B604" s="358">
        <f t="shared" si="34"/>
        <v>3</v>
      </c>
      <c r="C604" s="374">
        <f t="shared" si="33"/>
        <v>4217.480190283929</v>
      </c>
    </row>
    <row r="605" spans="1:3" x14ac:dyDescent="0.2">
      <c r="A605" s="358">
        <f t="shared" si="32"/>
        <v>2044</v>
      </c>
      <c r="B605" s="358">
        <f t="shared" si="34"/>
        <v>4</v>
      </c>
      <c r="C605" s="374">
        <f t="shared" si="33"/>
        <v>4217.8774723346205</v>
      </c>
    </row>
    <row r="606" spans="1:3" x14ac:dyDescent="0.2">
      <c r="A606" s="358">
        <f t="shared" ref="A606:A669" si="35">+A594+1</f>
        <v>2044</v>
      </c>
      <c r="B606" s="358">
        <f t="shared" si="34"/>
        <v>5</v>
      </c>
      <c r="C606" s="374">
        <f t="shared" si="33"/>
        <v>4218.2657310938248</v>
      </c>
    </row>
    <row r="607" spans="1:3" x14ac:dyDescent="0.2">
      <c r="A607" s="358">
        <f t="shared" si="35"/>
        <v>2044</v>
      </c>
      <c r="B607" s="358">
        <f t="shared" si="34"/>
        <v>6</v>
      </c>
      <c r="C607" s="374">
        <f t="shared" si="33"/>
        <v>4218.6550368232829</v>
      </c>
    </row>
    <row r="608" spans="1:3" x14ac:dyDescent="0.2">
      <c r="A608" s="358">
        <f t="shared" si="35"/>
        <v>2044</v>
      </c>
      <c r="B608" s="358">
        <f t="shared" si="34"/>
        <v>7</v>
      </c>
      <c r="C608" s="374">
        <f t="shared" si="33"/>
        <v>4219.0403542580816</v>
      </c>
    </row>
    <row r="609" spans="1:3" x14ac:dyDescent="0.2">
      <c r="A609" s="358">
        <f t="shared" si="35"/>
        <v>2044</v>
      </c>
      <c r="B609" s="358">
        <f t="shared" si="34"/>
        <v>8</v>
      </c>
      <c r="C609" s="374">
        <f t="shared" si="33"/>
        <v>4219.4216833877217</v>
      </c>
    </row>
    <row r="610" spans="1:3" x14ac:dyDescent="0.2">
      <c r="A610" s="358">
        <f t="shared" si="35"/>
        <v>2044</v>
      </c>
      <c r="B610" s="358">
        <f t="shared" si="34"/>
        <v>9</v>
      </c>
      <c r="C610" s="374">
        <f t="shared" si="33"/>
        <v>4219.803058305436</v>
      </c>
    </row>
    <row r="611" spans="1:3" x14ac:dyDescent="0.2">
      <c r="A611" s="358">
        <f t="shared" si="35"/>
        <v>2044</v>
      </c>
      <c r="B611" s="358">
        <f t="shared" si="34"/>
        <v>10</v>
      </c>
      <c r="C611" s="374">
        <f t="shared" si="33"/>
        <v>4220.1764105575112</v>
      </c>
    </row>
    <row r="612" spans="1:3" x14ac:dyDescent="0.2">
      <c r="A612" s="358">
        <f t="shared" si="35"/>
        <v>2044</v>
      </c>
      <c r="B612" s="358">
        <f t="shared" si="34"/>
        <v>11</v>
      </c>
      <c r="C612" s="374">
        <f t="shared" si="33"/>
        <v>4220.5548417233322</v>
      </c>
    </row>
    <row r="613" spans="1:3" x14ac:dyDescent="0.2">
      <c r="A613" s="358">
        <f t="shared" si="35"/>
        <v>2044</v>
      </c>
      <c r="B613" s="358">
        <f t="shared" si="34"/>
        <v>12</v>
      </c>
      <c r="C613" s="374">
        <f t="shared" si="33"/>
        <v>4220.9292836197528</v>
      </c>
    </row>
    <row r="614" spans="1:3" x14ac:dyDescent="0.2">
      <c r="A614" s="358">
        <f t="shared" si="35"/>
        <v>2045</v>
      </c>
      <c r="B614" s="358">
        <f t="shared" si="34"/>
        <v>1</v>
      </c>
      <c r="C614" s="374">
        <f t="shared" si="33"/>
        <v>4224.2472210293527</v>
      </c>
    </row>
    <row r="615" spans="1:3" x14ac:dyDescent="0.2">
      <c r="A615" s="358">
        <f t="shared" si="35"/>
        <v>2045</v>
      </c>
      <c r="B615" s="358">
        <f t="shared" si="34"/>
        <v>2</v>
      </c>
      <c r="C615" s="374">
        <f t="shared" si="33"/>
        <v>4224.5985521188313</v>
      </c>
    </row>
    <row r="616" spans="1:3" x14ac:dyDescent="0.2">
      <c r="A616" s="358">
        <f t="shared" si="35"/>
        <v>2045</v>
      </c>
      <c r="B616" s="358">
        <f t="shared" si="34"/>
        <v>3</v>
      </c>
      <c r="C616" s="374">
        <f t="shared" si="33"/>
        <v>4224.9449016284489</v>
      </c>
    </row>
    <row r="617" spans="1:3" x14ac:dyDescent="0.2">
      <c r="A617" s="358">
        <f t="shared" si="35"/>
        <v>2045</v>
      </c>
      <c r="B617" s="358">
        <f t="shared" si="34"/>
        <v>4</v>
      </c>
      <c r="C617" s="374">
        <f t="shared" si="33"/>
        <v>4225.2933224207436</v>
      </c>
    </row>
    <row r="618" spans="1:3" x14ac:dyDescent="0.2">
      <c r="A618" s="358">
        <f t="shared" si="35"/>
        <v>2045</v>
      </c>
      <c r="B618" s="358">
        <f t="shared" si="34"/>
        <v>5</v>
      </c>
      <c r="C618" s="374">
        <f t="shared" si="33"/>
        <v>4225.6317082607202</v>
      </c>
    </row>
    <row r="619" spans="1:3" x14ac:dyDescent="0.2">
      <c r="A619" s="358">
        <f t="shared" si="35"/>
        <v>2045</v>
      </c>
      <c r="B619" s="358">
        <f t="shared" si="34"/>
        <v>6</v>
      </c>
      <c r="C619" s="374">
        <f t="shared" si="33"/>
        <v>4225.9721646331855</v>
      </c>
    </row>
    <row r="620" spans="1:3" x14ac:dyDescent="0.2">
      <c r="A620" s="358">
        <f t="shared" si="35"/>
        <v>2045</v>
      </c>
      <c r="B620" s="358">
        <f t="shared" si="34"/>
        <v>7</v>
      </c>
      <c r="C620" s="374">
        <f t="shared" si="33"/>
        <v>4226.3086385940114</v>
      </c>
    </row>
    <row r="621" spans="1:3" x14ac:dyDescent="0.2">
      <c r="A621" s="358">
        <f t="shared" si="35"/>
        <v>2045</v>
      </c>
      <c r="B621" s="358">
        <f t="shared" si="34"/>
        <v>8</v>
      </c>
      <c r="C621" s="374">
        <f t="shared" si="33"/>
        <v>4226.6411301272155</v>
      </c>
    </row>
    <row r="622" spans="1:3" x14ac:dyDescent="0.2">
      <c r="A622" s="358">
        <f t="shared" si="35"/>
        <v>2045</v>
      </c>
      <c r="B622" s="358">
        <f t="shared" si="34"/>
        <v>9</v>
      </c>
      <c r="C622" s="374">
        <f t="shared" si="33"/>
        <v>4226.9746904159365</v>
      </c>
    </row>
    <row r="623" spans="1:3" x14ac:dyDescent="0.2">
      <c r="A623" s="358">
        <f t="shared" si="35"/>
        <v>2045</v>
      </c>
      <c r="B623" s="358">
        <f t="shared" si="34"/>
        <v>10</v>
      </c>
      <c r="C623" s="374">
        <f t="shared" si="33"/>
        <v>4227.2992166917402</v>
      </c>
    </row>
    <row r="624" spans="1:3" x14ac:dyDescent="0.2">
      <c r="A624" s="358">
        <f t="shared" si="35"/>
        <v>2045</v>
      </c>
      <c r="B624" s="358">
        <f t="shared" si="34"/>
        <v>11</v>
      </c>
      <c r="C624" s="374">
        <f t="shared" si="33"/>
        <v>4227.6308614522277</v>
      </c>
    </row>
    <row r="625" spans="1:3" x14ac:dyDescent="0.2">
      <c r="A625" s="358">
        <f t="shared" si="35"/>
        <v>2045</v>
      </c>
      <c r="B625" s="358">
        <f t="shared" si="34"/>
        <v>12</v>
      </c>
      <c r="C625" s="374">
        <f t="shared" si="33"/>
        <v>4227.9585223355052</v>
      </c>
    </row>
    <row r="626" spans="1:3" x14ac:dyDescent="0.2">
      <c r="A626" s="358">
        <f t="shared" si="35"/>
        <v>2046</v>
      </c>
      <c r="B626" s="358">
        <f t="shared" si="34"/>
        <v>1</v>
      </c>
      <c r="C626" s="374">
        <f t="shared" si="33"/>
        <v>4231.825278937562</v>
      </c>
    </row>
    <row r="627" spans="1:3" x14ac:dyDescent="0.2">
      <c r="A627" s="358">
        <f t="shared" si="35"/>
        <v>2046</v>
      </c>
      <c r="B627" s="358">
        <f t="shared" si="34"/>
        <v>2</v>
      </c>
      <c r="C627" s="374">
        <f t="shared" si="33"/>
        <v>4232.126539105534</v>
      </c>
    </row>
    <row r="628" spans="1:3" x14ac:dyDescent="0.2">
      <c r="A628" s="358">
        <f t="shared" si="35"/>
        <v>2046</v>
      </c>
      <c r="B628" s="358">
        <f t="shared" si="34"/>
        <v>3</v>
      </c>
      <c r="C628" s="374">
        <f t="shared" si="33"/>
        <v>4232.4228251074528</v>
      </c>
    </row>
    <row r="629" spans="1:3" x14ac:dyDescent="0.2">
      <c r="A629" s="358">
        <f t="shared" si="35"/>
        <v>2046</v>
      </c>
      <c r="B629" s="358">
        <f t="shared" si="34"/>
        <v>4</v>
      </c>
      <c r="C629" s="374">
        <f t="shared" si="33"/>
        <v>4232.7222110156572</v>
      </c>
    </row>
    <row r="630" spans="1:3" x14ac:dyDescent="0.2">
      <c r="A630" s="358">
        <f t="shared" si="35"/>
        <v>2046</v>
      </c>
      <c r="B630" s="358">
        <f t="shared" si="34"/>
        <v>5</v>
      </c>
      <c r="C630" s="374">
        <f t="shared" ref="C630:C693" si="36">+C618*(C618/C606)</f>
        <v>4233.0105479694948</v>
      </c>
    </row>
    <row r="631" spans="1:3" x14ac:dyDescent="0.2">
      <c r="A631" s="358">
        <f t="shared" si="35"/>
        <v>2046</v>
      </c>
      <c r="B631" s="358">
        <f t="shared" si="34"/>
        <v>6</v>
      </c>
      <c r="C631" s="374">
        <f t="shared" si="36"/>
        <v>4233.3019837769189</v>
      </c>
    </row>
    <row r="632" spans="1:3" x14ac:dyDescent="0.2">
      <c r="A632" s="358">
        <f t="shared" si="35"/>
        <v>2046</v>
      </c>
      <c r="B632" s="358">
        <f t="shared" si="34"/>
        <v>7</v>
      </c>
      <c r="C632" s="374">
        <f t="shared" si="36"/>
        <v>4233.5894442506096</v>
      </c>
    </row>
    <row r="633" spans="1:3" x14ac:dyDescent="0.2">
      <c r="A633" s="358">
        <f t="shared" si="35"/>
        <v>2046</v>
      </c>
      <c r="B633" s="358">
        <f t="shared" si="34"/>
        <v>8</v>
      </c>
      <c r="C633" s="374">
        <f t="shared" si="36"/>
        <v>4233.8729293678662</v>
      </c>
    </row>
    <row r="634" spans="1:3" x14ac:dyDescent="0.2">
      <c r="A634" s="358">
        <f t="shared" si="35"/>
        <v>2046</v>
      </c>
      <c r="B634" s="358">
        <f t="shared" si="34"/>
        <v>9</v>
      </c>
      <c r="C634" s="374">
        <f t="shared" si="36"/>
        <v>4234.158510845753</v>
      </c>
    </row>
    <row r="635" spans="1:3" x14ac:dyDescent="0.2">
      <c r="A635" s="358">
        <f t="shared" si="35"/>
        <v>2046</v>
      </c>
      <c r="B635" s="358">
        <f t="shared" si="34"/>
        <v>10</v>
      </c>
      <c r="C635" s="374">
        <f t="shared" si="36"/>
        <v>4234.4340446853157</v>
      </c>
    </row>
    <row r="636" spans="1:3" x14ac:dyDescent="0.2">
      <c r="A636" s="358">
        <f t="shared" si="35"/>
        <v>2046</v>
      </c>
      <c r="B636" s="358">
        <f t="shared" si="34"/>
        <v>11</v>
      </c>
      <c r="C636" s="374">
        <f t="shared" si="36"/>
        <v>4234.7187445633281</v>
      </c>
    </row>
    <row r="637" spans="1:3" x14ac:dyDescent="0.2">
      <c r="A637" s="358">
        <f t="shared" si="35"/>
        <v>2046</v>
      </c>
      <c r="B637" s="358">
        <f t="shared" si="34"/>
        <v>12</v>
      </c>
      <c r="C637" s="374">
        <f t="shared" si="36"/>
        <v>4234.9994670509568</v>
      </c>
    </row>
    <row r="638" spans="1:3" x14ac:dyDescent="0.2">
      <c r="A638" s="358">
        <f t="shared" si="35"/>
        <v>2047</v>
      </c>
      <c r="B638" s="358">
        <f t="shared" si="34"/>
        <v>1</v>
      </c>
      <c r="C638" s="374">
        <f t="shared" si="36"/>
        <v>4239.4169314482315</v>
      </c>
    </row>
    <row r="639" spans="1:3" x14ac:dyDescent="0.2">
      <c r="A639" s="358">
        <f t="shared" si="35"/>
        <v>2047</v>
      </c>
      <c r="B639" s="358">
        <f t="shared" si="34"/>
        <v>2</v>
      </c>
      <c r="C639" s="374">
        <f t="shared" si="36"/>
        <v>4239.6679405237792</v>
      </c>
    </row>
    <row r="640" spans="1:3" x14ac:dyDescent="0.2">
      <c r="A640" s="358">
        <f t="shared" si="35"/>
        <v>2047</v>
      </c>
      <c r="B640" s="358">
        <f t="shared" si="34"/>
        <v>3</v>
      </c>
      <c r="C640" s="374">
        <f t="shared" si="36"/>
        <v>4239.9139841057022</v>
      </c>
    </row>
    <row r="641" spans="1:3" x14ac:dyDescent="0.2">
      <c r="A641" s="358">
        <f t="shared" si="35"/>
        <v>2047</v>
      </c>
      <c r="B641" s="358">
        <f t="shared" si="34"/>
        <v>4</v>
      </c>
      <c r="C641" s="374">
        <f t="shared" si="36"/>
        <v>4240.1641610435991</v>
      </c>
    </row>
    <row r="642" spans="1:3" x14ac:dyDescent="0.2">
      <c r="A642" s="358">
        <f t="shared" si="35"/>
        <v>2047</v>
      </c>
      <c r="B642" s="358">
        <f t="shared" si="34"/>
        <v>5</v>
      </c>
      <c r="C642" s="374">
        <f t="shared" si="36"/>
        <v>4240.4022726808462</v>
      </c>
    </row>
    <row r="643" spans="1:3" x14ac:dyDescent="0.2">
      <c r="A643" s="358">
        <f t="shared" si="35"/>
        <v>2047</v>
      </c>
      <c r="B643" s="358">
        <f t="shared" si="34"/>
        <v>6</v>
      </c>
      <c r="C643" s="374">
        <f t="shared" si="36"/>
        <v>4240.6445162672117</v>
      </c>
    </row>
    <row r="644" spans="1:3" x14ac:dyDescent="0.2">
      <c r="A644" s="358">
        <f t="shared" si="35"/>
        <v>2047</v>
      </c>
      <c r="B644" s="358">
        <f t="shared" si="34"/>
        <v>7</v>
      </c>
      <c r="C644" s="374">
        <f t="shared" si="36"/>
        <v>4240.8827927987813</v>
      </c>
    </row>
    <row r="645" spans="1:3" x14ac:dyDescent="0.2">
      <c r="A645" s="358">
        <f t="shared" si="35"/>
        <v>2047</v>
      </c>
      <c r="B645" s="358">
        <f t="shared" si="34"/>
        <v>8</v>
      </c>
      <c r="C645" s="374">
        <f t="shared" si="36"/>
        <v>4241.1171022448498</v>
      </c>
    </row>
    <row r="646" spans="1:3" x14ac:dyDescent="0.2">
      <c r="A646" s="358">
        <f t="shared" si="35"/>
        <v>2047</v>
      </c>
      <c r="B646" s="358">
        <f t="shared" si="34"/>
        <v>9</v>
      </c>
      <c r="C646" s="374">
        <f t="shared" si="36"/>
        <v>4241.3545403091566</v>
      </c>
    </row>
    <row r="647" spans="1:3" x14ac:dyDescent="0.2">
      <c r="A647" s="358">
        <f t="shared" si="35"/>
        <v>2047</v>
      </c>
      <c r="B647" s="358">
        <f t="shared" si="34"/>
        <v>10</v>
      </c>
      <c r="C647" s="374">
        <f t="shared" si="36"/>
        <v>4241.5809148287108</v>
      </c>
    </row>
    <row r="648" spans="1:3" x14ac:dyDescent="0.2">
      <c r="A648" s="358">
        <f t="shared" si="35"/>
        <v>2047</v>
      </c>
      <c r="B648" s="358">
        <f t="shared" si="34"/>
        <v>11</v>
      </c>
      <c r="C648" s="374">
        <f t="shared" si="36"/>
        <v>4241.8185109463229</v>
      </c>
    </row>
    <row r="649" spans="1:3" x14ac:dyDescent="0.2">
      <c r="A649" s="358">
        <f t="shared" si="35"/>
        <v>2047</v>
      </c>
      <c r="B649" s="358">
        <f t="shared" si="34"/>
        <v>12</v>
      </c>
      <c r="C649" s="374">
        <f t="shared" si="36"/>
        <v>4242.0521372604553</v>
      </c>
    </row>
    <row r="650" spans="1:3" x14ac:dyDescent="0.2">
      <c r="A650" s="358">
        <f t="shared" si="35"/>
        <v>2048</v>
      </c>
      <c r="B650" s="358">
        <f t="shared" si="34"/>
        <v>1</v>
      </c>
      <c r="C650" s="374">
        <f t="shared" si="36"/>
        <v>4247.0222029492998</v>
      </c>
    </row>
    <row r="651" spans="1:3" x14ac:dyDescent="0.2">
      <c r="A651" s="358">
        <f t="shared" si="35"/>
        <v>2048</v>
      </c>
      <c r="B651" s="358">
        <f t="shared" si="34"/>
        <v>2</v>
      </c>
      <c r="C651" s="374">
        <f t="shared" si="36"/>
        <v>4247.2227802772977</v>
      </c>
    </row>
    <row r="652" spans="1:3" x14ac:dyDescent="0.2">
      <c r="A652" s="358">
        <f t="shared" si="35"/>
        <v>2048</v>
      </c>
      <c r="B652" s="358">
        <f t="shared" si="34"/>
        <v>3</v>
      </c>
      <c r="C652" s="374">
        <f t="shared" si="36"/>
        <v>4247.4184020493494</v>
      </c>
    </row>
    <row r="653" spans="1:3" x14ac:dyDescent="0.2">
      <c r="A653" s="358">
        <f t="shared" si="35"/>
        <v>2048</v>
      </c>
      <c r="B653" s="358">
        <f t="shared" si="34"/>
        <v>4</v>
      </c>
      <c r="C653" s="374">
        <f t="shared" si="36"/>
        <v>4247.6191954691121</v>
      </c>
    </row>
    <row r="654" spans="1:3" x14ac:dyDescent="0.2">
      <c r="A654" s="358">
        <f t="shared" si="35"/>
        <v>2048</v>
      </c>
      <c r="B654" s="358">
        <f t="shared" si="34"/>
        <v>5</v>
      </c>
      <c r="C654" s="374">
        <f t="shared" si="36"/>
        <v>4247.8069048946918</v>
      </c>
    </row>
    <row r="655" spans="1:3" x14ac:dyDescent="0.2">
      <c r="A655" s="358">
        <f t="shared" si="35"/>
        <v>2048</v>
      </c>
      <c r="B655" s="358">
        <f t="shared" si="34"/>
        <v>6</v>
      </c>
      <c r="C655" s="374">
        <f t="shared" si="36"/>
        <v>4247.999784154973</v>
      </c>
    </row>
    <row r="656" spans="1:3" x14ac:dyDescent="0.2">
      <c r="A656" s="358">
        <f t="shared" si="35"/>
        <v>2048</v>
      </c>
      <c r="B656" s="358">
        <f t="shared" si="34"/>
        <v>7</v>
      </c>
      <c r="C656" s="374">
        <f t="shared" si="36"/>
        <v>4248.1887058465918</v>
      </c>
    </row>
    <row r="657" spans="1:3" x14ac:dyDescent="0.2">
      <c r="A657" s="358">
        <f t="shared" si="35"/>
        <v>2048</v>
      </c>
      <c r="B657" s="358">
        <f t="shared" si="34"/>
        <v>8</v>
      </c>
      <c r="C657" s="374">
        <f t="shared" si="36"/>
        <v>4248.3736699295068</v>
      </c>
    </row>
    <row r="658" spans="1:3" x14ac:dyDescent="0.2">
      <c r="A658" s="358">
        <f t="shared" si="35"/>
        <v>2048</v>
      </c>
      <c r="B658" s="358">
        <f t="shared" ref="B658:B721" si="37">+B646</f>
        <v>9</v>
      </c>
      <c r="C658" s="374">
        <f t="shared" si="36"/>
        <v>4248.5627995556224</v>
      </c>
    </row>
    <row r="659" spans="1:3" x14ac:dyDescent="0.2">
      <c r="A659" s="358">
        <f t="shared" si="35"/>
        <v>2048</v>
      </c>
      <c r="B659" s="358">
        <f t="shared" si="37"/>
        <v>10</v>
      </c>
      <c r="C659" s="374">
        <f t="shared" si="36"/>
        <v>4248.7398474466436</v>
      </c>
    </row>
    <row r="660" spans="1:3" x14ac:dyDescent="0.2">
      <c r="A660" s="358">
        <f t="shared" si="35"/>
        <v>2048</v>
      </c>
      <c r="B660" s="358">
        <f t="shared" si="37"/>
        <v>11</v>
      </c>
      <c r="C660" s="374">
        <f t="shared" si="36"/>
        <v>4248.9301805242485</v>
      </c>
    </row>
    <row r="661" spans="1:3" x14ac:dyDescent="0.2">
      <c r="A661" s="358">
        <f t="shared" si="35"/>
        <v>2048</v>
      </c>
      <c r="B661" s="358">
        <f t="shared" si="37"/>
        <v>12</v>
      </c>
      <c r="C661" s="374">
        <f t="shared" si="36"/>
        <v>4249.1165524908147</v>
      </c>
    </row>
    <row r="662" spans="1:3" x14ac:dyDescent="0.2">
      <c r="A662" s="358">
        <f t="shared" si="35"/>
        <v>2049</v>
      </c>
      <c r="B662" s="358">
        <f t="shared" si="37"/>
        <v>1</v>
      </c>
      <c r="C662" s="374">
        <f t="shared" si="36"/>
        <v>4254.6411178724566</v>
      </c>
    </row>
    <row r="663" spans="1:3" x14ac:dyDescent="0.2">
      <c r="A663" s="358">
        <f t="shared" si="35"/>
        <v>2049</v>
      </c>
      <c r="B663" s="358">
        <f t="shared" si="37"/>
        <v>2</v>
      </c>
      <c r="C663" s="374">
        <f t="shared" si="36"/>
        <v>4254.7910823124148</v>
      </c>
    </row>
    <row r="664" spans="1:3" x14ac:dyDescent="0.2">
      <c r="A664" s="358">
        <f t="shared" si="35"/>
        <v>2049</v>
      </c>
      <c r="B664" s="358">
        <f t="shared" si="37"/>
        <v>3</v>
      </c>
      <c r="C664" s="374">
        <f t="shared" si="36"/>
        <v>4254.9361024060081</v>
      </c>
    </row>
    <row r="665" spans="1:3" x14ac:dyDescent="0.2">
      <c r="A665" s="358">
        <f t="shared" si="35"/>
        <v>2049</v>
      </c>
      <c r="B665" s="358">
        <f t="shared" si="37"/>
        <v>4</v>
      </c>
      <c r="C665" s="374">
        <f t="shared" si="36"/>
        <v>4255.0873372971164</v>
      </c>
    </row>
    <row r="666" spans="1:3" x14ac:dyDescent="0.2">
      <c r="A666" s="358">
        <f t="shared" si="35"/>
        <v>2049</v>
      </c>
      <c r="B666" s="358">
        <f t="shared" si="37"/>
        <v>5</v>
      </c>
      <c r="C666" s="374">
        <f t="shared" si="36"/>
        <v>4255.2244671502403</v>
      </c>
    </row>
    <row r="667" spans="1:3" x14ac:dyDescent="0.2">
      <c r="A667" s="358">
        <f t="shared" si="35"/>
        <v>2049</v>
      </c>
      <c r="B667" s="358">
        <f t="shared" si="37"/>
        <v>6</v>
      </c>
      <c r="C667" s="374">
        <f t="shared" si="36"/>
        <v>4255.3678095293608</v>
      </c>
    </row>
    <row r="668" spans="1:3" x14ac:dyDescent="0.2">
      <c r="A668" s="358">
        <f t="shared" si="35"/>
        <v>2049</v>
      </c>
      <c r="B668" s="358">
        <f t="shared" si="37"/>
        <v>7</v>
      </c>
      <c r="C668" s="374">
        <f t="shared" si="36"/>
        <v>4255.5072050393328</v>
      </c>
    </row>
    <row r="669" spans="1:3" x14ac:dyDescent="0.2">
      <c r="A669" s="358">
        <f t="shared" si="35"/>
        <v>2049</v>
      </c>
      <c r="B669" s="358">
        <f t="shared" si="37"/>
        <v>8</v>
      </c>
      <c r="C669" s="374">
        <f t="shared" si="36"/>
        <v>4255.6426536294002</v>
      </c>
    </row>
    <row r="670" spans="1:3" x14ac:dyDescent="0.2">
      <c r="A670" s="358">
        <f t="shared" ref="A670:A733" si="38">+A658+1</f>
        <v>2049</v>
      </c>
      <c r="B670" s="358">
        <f t="shared" si="37"/>
        <v>9</v>
      </c>
      <c r="C670" s="374">
        <f t="shared" si="36"/>
        <v>4255.78330936989</v>
      </c>
    </row>
    <row r="671" spans="1:3" x14ac:dyDescent="0.2">
      <c r="A671" s="358">
        <f t="shared" si="38"/>
        <v>2049</v>
      </c>
      <c r="B671" s="358">
        <f t="shared" si="37"/>
        <v>10</v>
      </c>
      <c r="C671" s="374">
        <f t="shared" si="36"/>
        <v>4255.9108628981376</v>
      </c>
    </row>
    <row r="672" spans="1:3" x14ac:dyDescent="0.2">
      <c r="A672" s="358">
        <f t="shared" si="38"/>
        <v>2049</v>
      </c>
      <c r="B672" s="358">
        <f t="shared" si="37"/>
        <v>11</v>
      </c>
      <c r="C672" s="374">
        <f t="shared" si="36"/>
        <v>4256.0537732535431</v>
      </c>
    </row>
    <row r="673" spans="1:3" x14ac:dyDescent="0.2">
      <c r="A673" s="358">
        <f t="shared" si="38"/>
        <v>2049</v>
      </c>
      <c r="B673" s="358">
        <f t="shared" si="37"/>
        <v>12</v>
      </c>
      <c r="C673" s="374">
        <f t="shared" si="36"/>
        <v>4256.192732301366</v>
      </c>
    </row>
    <row r="674" spans="1:3" x14ac:dyDescent="0.2">
      <c r="A674" s="358">
        <f t="shared" si="38"/>
        <v>2050</v>
      </c>
      <c r="B674" s="358">
        <f t="shared" si="37"/>
        <v>1</v>
      </c>
      <c r="C674" s="374">
        <f t="shared" si="36"/>
        <v>4262.2737006932202</v>
      </c>
    </row>
    <row r="675" spans="1:3" x14ac:dyDescent="0.2">
      <c r="A675" s="358">
        <f t="shared" si="38"/>
        <v>2050</v>
      </c>
      <c r="B675" s="358">
        <f t="shared" si="37"/>
        <v>2</v>
      </c>
      <c r="C675" s="374">
        <f t="shared" si="36"/>
        <v>4262.3728706181273</v>
      </c>
    </row>
    <row r="676" spans="1:3" x14ac:dyDescent="0.2">
      <c r="A676" s="358">
        <f t="shared" si="38"/>
        <v>2050</v>
      </c>
      <c r="B676" s="358">
        <f t="shared" si="37"/>
        <v>3</v>
      </c>
      <c r="C676" s="374">
        <f t="shared" si="36"/>
        <v>4262.4671086848302</v>
      </c>
    </row>
    <row r="677" spans="1:3" x14ac:dyDescent="0.2">
      <c r="A677" s="358">
        <f t="shared" si="38"/>
        <v>2050</v>
      </c>
      <c r="B677" s="358">
        <f t="shared" si="37"/>
        <v>4</v>
      </c>
      <c r="C677" s="374">
        <f t="shared" si="36"/>
        <v>4262.568609572977</v>
      </c>
    </row>
    <row r="678" spans="1:3" x14ac:dyDescent="0.2">
      <c r="A678" s="358">
        <f t="shared" si="38"/>
        <v>2050</v>
      </c>
      <c r="B678" s="358">
        <f t="shared" si="37"/>
        <v>5</v>
      </c>
      <c r="C678" s="374">
        <f t="shared" si="36"/>
        <v>4262.654982026058</v>
      </c>
    </row>
    <row r="679" spans="1:3" x14ac:dyDescent="0.2">
      <c r="A679" s="358">
        <f t="shared" si="38"/>
        <v>2050</v>
      </c>
      <c r="B679" s="358">
        <f t="shared" si="37"/>
        <v>6</v>
      </c>
      <c r="C679" s="374">
        <f t="shared" si="36"/>
        <v>4262.7486145178436</v>
      </c>
    </row>
    <row r="680" spans="1:3" x14ac:dyDescent="0.2">
      <c r="A680" s="358">
        <f t="shared" si="38"/>
        <v>2050</v>
      </c>
      <c r="B680" s="358">
        <f t="shared" si="37"/>
        <v>7</v>
      </c>
      <c r="C680" s="374">
        <f t="shared" si="36"/>
        <v>4262.8383120595836</v>
      </c>
    </row>
    <row r="681" spans="1:3" x14ac:dyDescent="0.2">
      <c r="A681" s="358">
        <f t="shared" si="38"/>
        <v>2050</v>
      </c>
      <c r="B681" s="358">
        <f t="shared" si="37"/>
        <v>8</v>
      </c>
      <c r="C681" s="374">
        <f t="shared" si="36"/>
        <v>4262.9240745883808</v>
      </c>
    </row>
    <row r="682" spans="1:3" x14ac:dyDescent="0.2">
      <c r="A682" s="358">
        <f t="shared" si="38"/>
        <v>2050</v>
      </c>
      <c r="B682" s="358">
        <f t="shared" si="37"/>
        <v>9</v>
      </c>
      <c r="C682" s="374">
        <f t="shared" si="36"/>
        <v>4263.0160905720213</v>
      </c>
    </row>
    <row r="683" spans="1:3" x14ac:dyDescent="0.2">
      <c r="A683" s="358">
        <f t="shared" si="38"/>
        <v>2050</v>
      </c>
      <c r="B683" s="358">
        <f t="shared" si="37"/>
        <v>10</v>
      </c>
      <c r="C683" s="374">
        <f t="shared" si="36"/>
        <v>4263.0939815765769</v>
      </c>
    </row>
    <row r="684" spans="1:3" x14ac:dyDescent="0.2">
      <c r="A684" s="358">
        <f t="shared" si="38"/>
        <v>2050</v>
      </c>
      <c r="B684" s="358">
        <f t="shared" si="37"/>
        <v>11</v>
      </c>
      <c r="C684" s="374">
        <f t="shared" si="36"/>
        <v>4263.1893091241027</v>
      </c>
    </row>
    <row r="685" spans="1:3" x14ac:dyDescent="0.2">
      <c r="A685" s="358">
        <f t="shared" si="38"/>
        <v>2050</v>
      </c>
      <c r="B685" s="358">
        <f t="shared" si="37"/>
        <v>12</v>
      </c>
      <c r="C685" s="374">
        <f t="shared" si="36"/>
        <v>4263.2806962840132</v>
      </c>
    </row>
    <row r="686" spans="1:3" x14ac:dyDescent="0.2">
      <c r="A686" s="358">
        <f t="shared" si="38"/>
        <v>2051</v>
      </c>
      <c r="B686" s="358">
        <f t="shared" si="37"/>
        <v>1</v>
      </c>
      <c r="C686" s="374">
        <f t="shared" si="36"/>
        <v>4269.9199759310177</v>
      </c>
    </row>
    <row r="687" spans="1:3" x14ac:dyDescent="0.2">
      <c r="A687" s="358">
        <f t="shared" si="38"/>
        <v>2051</v>
      </c>
      <c r="B687" s="358">
        <f t="shared" si="37"/>
        <v>2</v>
      </c>
      <c r="C687" s="374">
        <f t="shared" si="36"/>
        <v>4269.9681692261793</v>
      </c>
    </row>
    <row r="688" spans="1:3" x14ac:dyDescent="0.2">
      <c r="A688" s="358">
        <f t="shared" si="38"/>
        <v>2051</v>
      </c>
      <c r="B688" s="358">
        <f t="shared" si="37"/>
        <v>3</v>
      </c>
      <c r="C688" s="374">
        <f t="shared" si="36"/>
        <v>4270.0114444365772</v>
      </c>
    </row>
    <row r="689" spans="1:3" x14ac:dyDescent="0.2">
      <c r="A689" s="358">
        <f t="shared" si="38"/>
        <v>2051</v>
      </c>
      <c r="B689" s="358">
        <f t="shared" si="37"/>
        <v>4</v>
      </c>
      <c r="C689" s="374">
        <f t="shared" si="36"/>
        <v>4270.06303538258</v>
      </c>
    </row>
    <row r="690" spans="1:3" x14ac:dyDescent="0.2">
      <c r="A690" s="358">
        <f t="shared" si="38"/>
        <v>2051</v>
      </c>
      <c r="B690" s="358">
        <f t="shared" si="37"/>
        <v>5</v>
      </c>
      <c r="C690" s="374">
        <f t="shared" si="36"/>
        <v>4270.0984721401373</v>
      </c>
    </row>
    <row r="691" spans="1:3" x14ac:dyDescent="0.2">
      <c r="A691" s="358">
        <f t="shared" si="38"/>
        <v>2051</v>
      </c>
      <c r="B691" s="358">
        <f t="shared" si="37"/>
        <v>6</v>
      </c>
      <c r="C691" s="374">
        <f t="shared" si="36"/>
        <v>4270.1422212862699</v>
      </c>
    </row>
    <row r="692" spans="1:3" x14ac:dyDescent="0.2">
      <c r="A692" s="358">
        <f t="shared" si="38"/>
        <v>2051</v>
      </c>
      <c r="B692" s="358">
        <f t="shared" si="37"/>
        <v>7</v>
      </c>
      <c r="C692" s="374">
        <f t="shared" si="36"/>
        <v>4270.1820486272782</v>
      </c>
    </row>
    <row r="693" spans="1:3" x14ac:dyDescent="0.2">
      <c r="A693" s="358">
        <f t="shared" si="38"/>
        <v>2051</v>
      </c>
      <c r="B693" s="358">
        <f t="shared" si="37"/>
        <v>8</v>
      </c>
      <c r="C693" s="374">
        <f t="shared" si="36"/>
        <v>4270.2179540866455</v>
      </c>
    </row>
    <row r="694" spans="1:3" x14ac:dyDescent="0.2">
      <c r="A694" s="358">
        <f t="shared" si="38"/>
        <v>2051</v>
      </c>
      <c r="B694" s="358">
        <f t="shared" si="37"/>
        <v>9</v>
      </c>
      <c r="C694" s="374">
        <f t="shared" ref="C694:C757" si="39">+C682*(C682/C670)</f>
        <v>4270.2611640174637</v>
      </c>
    </row>
    <row r="695" spans="1:3" x14ac:dyDescent="0.2">
      <c r="A695" s="358">
        <f t="shared" si="38"/>
        <v>2051</v>
      </c>
      <c r="B695" s="358">
        <f t="shared" si="37"/>
        <v>10</v>
      </c>
      <c r="C695" s="374">
        <f t="shared" si="39"/>
        <v>4270.2892239097655</v>
      </c>
    </row>
    <row r="696" spans="1:3" x14ac:dyDescent="0.2">
      <c r="A696" s="358">
        <f t="shared" si="38"/>
        <v>2051</v>
      </c>
      <c r="B696" s="358">
        <f t="shared" si="37"/>
        <v>11</v>
      </c>
      <c r="C696" s="374">
        <f t="shared" si="39"/>
        <v>4270.336808159338</v>
      </c>
    </row>
    <row r="697" spans="1:3" x14ac:dyDescent="0.2">
      <c r="A697" s="358">
        <f t="shared" si="38"/>
        <v>2051</v>
      </c>
      <c r="B697" s="358">
        <f t="shared" si="37"/>
        <v>12</v>
      </c>
      <c r="C697" s="374">
        <f t="shared" si="39"/>
        <v>4270.3804640632879</v>
      </c>
    </row>
    <row r="698" spans="1:3" x14ac:dyDescent="0.2">
      <c r="A698" s="358">
        <f t="shared" si="38"/>
        <v>2052</v>
      </c>
      <c r="B698" s="358">
        <f t="shared" si="37"/>
        <v>1</v>
      </c>
      <c r="C698" s="374">
        <f t="shared" si="39"/>
        <v>4277.5799681492626</v>
      </c>
    </row>
    <row r="699" spans="1:3" x14ac:dyDescent="0.2">
      <c r="A699" s="358">
        <f t="shared" si="38"/>
        <v>2052</v>
      </c>
      <c r="B699" s="358">
        <f t="shared" si="37"/>
        <v>2</v>
      </c>
      <c r="C699" s="374">
        <f t="shared" si="39"/>
        <v>4277.5770022111374</v>
      </c>
    </row>
    <row r="700" spans="1:3" x14ac:dyDescent="0.2">
      <c r="A700" s="358">
        <f t="shared" si="38"/>
        <v>2052</v>
      </c>
      <c r="B700" s="358">
        <f t="shared" si="37"/>
        <v>3</v>
      </c>
      <c r="C700" s="374">
        <f t="shared" si="39"/>
        <v>4277.5691332536926</v>
      </c>
    </row>
    <row r="701" spans="1:3" x14ac:dyDescent="0.2">
      <c r="A701" s="358">
        <f t="shared" si="38"/>
        <v>2052</v>
      </c>
      <c r="B701" s="358">
        <f t="shared" si="37"/>
        <v>4</v>
      </c>
      <c r="C701" s="374">
        <f t="shared" si="39"/>
        <v>4277.5706378523992</v>
      </c>
    </row>
    <row r="702" spans="1:3" x14ac:dyDescent="0.2">
      <c r="A702" s="358">
        <f t="shared" si="38"/>
        <v>2052</v>
      </c>
      <c r="B702" s="358">
        <f t="shared" si="37"/>
        <v>5</v>
      </c>
      <c r="C702" s="374">
        <f t="shared" si="39"/>
        <v>4277.5549601499679</v>
      </c>
    </row>
    <row r="703" spans="1:3" x14ac:dyDescent="0.2">
      <c r="A703" s="358">
        <f t="shared" si="38"/>
        <v>2052</v>
      </c>
      <c r="B703" s="358">
        <f t="shared" si="37"/>
        <v>6</v>
      </c>
      <c r="C703" s="374">
        <f t="shared" si="39"/>
        <v>4277.548652038935</v>
      </c>
    </row>
    <row r="704" spans="1:3" x14ac:dyDescent="0.2">
      <c r="A704" s="358">
        <f t="shared" si="38"/>
        <v>2052</v>
      </c>
      <c r="B704" s="358">
        <f t="shared" si="37"/>
        <v>7</v>
      </c>
      <c r="C704" s="374">
        <f t="shared" si="39"/>
        <v>4277.5384364997672</v>
      </c>
    </row>
    <row r="705" spans="1:3" x14ac:dyDescent="0.2">
      <c r="A705" s="358">
        <f t="shared" si="38"/>
        <v>2052</v>
      </c>
      <c r="B705" s="358">
        <f t="shared" si="37"/>
        <v>8</v>
      </c>
      <c r="C705" s="374">
        <f t="shared" si="39"/>
        <v>4277.5243134408038</v>
      </c>
    </row>
    <row r="706" spans="1:3" x14ac:dyDescent="0.2">
      <c r="A706" s="358">
        <f t="shared" si="38"/>
        <v>2052</v>
      </c>
      <c r="B706" s="358">
        <f t="shared" si="37"/>
        <v>9</v>
      </c>
      <c r="C706" s="374">
        <f t="shared" si="39"/>
        <v>4277.5185505971085</v>
      </c>
    </row>
    <row r="707" spans="1:3" x14ac:dyDescent="0.2">
      <c r="A707" s="358">
        <f t="shared" si="38"/>
        <v>2052</v>
      </c>
      <c r="B707" s="358">
        <f t="shared" si="37"/>
        <v>10</v>
      </c>
      <c r="C707" s="374">
        <f t="shared" si="39"/>
        <v>4277.4966103599872</v>
      </c>
    </row>
    <row r="708" spans="1:3" x14ac:dyDescent="0.2">
      <c r="A708" s="358">
        <f t="shared" si="38"/>
        <v>2052</v>
      </c>
      <c r="B708" s="358">
        <f t="shared" si="37"/>
        <v>11</v>
      </c>
      <c r="C708" s="374">
        <f t="shared" si="39"/>
        <v>4277.4962904162312</v>
      </c>
    </row>
    <row r="709" spans="1:3" x14ac:dyDescent="0.2">
      <c r="A709" s="358">
        <f t="shared" si="38"/>
        <v>2052</v>
      </c>
      <c r="B709" s="358">
        <f t="shared" si="37"/>
        <v>12</v>
      </c>
      <c r="C709" s="374">
        <f t="shared" si="39"/>
        <v>4277.4920552964022</v>
      </c>
    </row>
    <row r="710" spans="1:3" x14ac:dyDescent="0.2">
      <c r="A710" s="358">
        <f t="shared" si="38"/>
        <v>2053</v>
      </c>
      <c r="B710" s="358">
        <f t="shared" si="37"/>
        <v>1</v>
      </c>
      <c r="C710" s="374">
        <f t="shared" si="39"/>
        <v>4285.2537019554329</v>
      </c>
    </row>
    <row r="711" spans="1:3" x14ac:dyDescent="0.2">
      <c r="A711" s="358">
        <f t="shared" si="38"/>
        <v>2053</v>
      </c>
      <c r="B711" s="358">
        <f t="shared" si="37"/>
        <v>2</v>
      </c>
      <c r="C711" s="374">
        <f t="shared" si="39"/>
        <v>4285.1993936904682</v>
      </c>
    </row>
    <row r="712" spans="1:3" x14ac:dyDescent="0.2">
      <c r="A712" s="358">
        <f t="shared" si="38"/>
        <v>2053</v>
      </c>
      <c r="B712" s="358">
        <f t="shared" si="37"/>
        <v>3</v>
      </c>
      <c r="C712" s="374">
        <f t="shared" si="39"/>
        <v>4285.1401987703794</v>
      </c>
    </row>
    <row r="713" spans="1:3" x14ac:dyDescent="0.2">
      <c r="A713" s="358">
        <f t="shared" si="38"/>
        <v>2053</v>
      </c>
      <c r="B713" s="358">
        <f t="shared" si="37"/>
        <v>4</v>
      </c>
      <c r="C713" s="374">
        <f t="shared" si="39"/>
        <v>4285.0914401495693</v>
      </c>
    </row>
    <row r="714" spans="1:3" x14ac:dyDescent="0.2">
      <c r="A714" s="358">
        <f t="shared" si="38"/>
        <v>2053</v>
      </c>
      <c r="B714" s="358">
        <f t="shared" si="37"/>
        <v>5</v>
      </c>
      <c r="C714" s="374">
        <f t="shared" si="39"/>
        <v>4285.0244687526028</v>
      </c>
    </row>
    <row r="715" spans="1:3" x14ac:dyDescent="0.2">
      <c r="A715" s="358">
        <f t="shared" si="38"/>
        <v>2053</v>
      </c>
      <c r="B715" s="358">
        <f t="shared" si="37"/>
        <v>6</v>
      </c>
      <c r="C715" s="374">
        <f t="shared" si="39"/>
        <v>4284.9679290186459</v>
      </c>
    </row>
    <row r="716" spans="1:3" x14ac:dyDescent="0.2">
      <c r="A716" s="358">
        <f t="shared" si="38"/>
        <v>2053</v>
      </c>
      <c r="B716" s="358">
        <f t="shared" si="37"/>
        <v>7</v>
      </c>
      <c r="C716" s="374">
        <f t="shared" si="39"/>
        <v>4284.9074974718842</v>
      </c>
    </row>
    <row r="717" spans="1:3" x14ac:dyDescent="0.2">
      <c r="A717" s="358">
        <f t="shared" si="38"/>
        <v>2053</v>
      </c>
      <c r="B717" s="358">
        <f t="shared" si="37"/>
        <v>8</v>
      </c>
      <c r="C717" s="374">
        <f t="shared" si="39"/>
        <v>4284.8431740039368</v>
      </c>
    </row>
    <row r="718" spans="1:3" x14ac:dyDescent="0.2">
      <c r="A718" s="358">
        <f t="shared" si="38"/>
        <v>2053</v>
      </c>
      <c r="B718" s="358">
        <f t="shared" si="37"/>
        <v>9</v>
      </c>
      <c r="C718" s="374">
        <f t="shared" si="39"/>
        <v>4284.7882712373512</v>
      </c>
    </row>
    <row r="719" spans="1:3" x14ac:dyDescent="0.2">
      <c r="A719" s="358">
        <f t="shared" si="38"/>
        <v>2053</v>
      </c>
      <c r="B719" s="358">
        <f t="shared" si="37"/>
        <v>10</v>
      </c>
      <c r="C719" s="374">
        <f t="shared" si="39"/>
        <v>4284.7161614240604</v>
      </c>
    </row>
    <row r="720" spans="1:3" x14ac:dyDescent="0.2">
      <c r="A720" s="358">
        <f t="shared" si="38"/>
        <v>2053</v>
      </c>
      <c r="B720" s="358">
        <f t="shared" si="37"/>
        <v>11</v>
      </c>
      <c r="C720" s="374">
        <f t="shared" si="39"/>
        <v>4284.6677759853901</v>
      </c>
    </row>
    <row r="721" spans="1:3" x14ac:dyDescent="0.2">
      <c r="A721" s="358">
        <f t="shared" si="38"/>
        <v>2053</v>
      </c>
      <c r="B721" s="358">
        <f t="shared" si="37"/>
        <v>12</v>
      </c>
      <c r="C721" s="374">
        <f t="shared" si="39"/>
        <v>4284.6154896733051</v>
      </c>
    </row>
    <row r="722" spans="1:3" x14ac:dyDescent="0.2">
      <c r="A722" s="358">
        <f t="shared" si="38"/>
        <v>2054</v>
      </c>
      <c r="B722" s="358">
        <f t="shared" ref="B722:B785" si="40">+B710</f>
        <v>1</v>
      </c>
      <c r="C722" s="374">
        <f t="shared" si="39"/>
        <v>4292.9412020011514</v>
      </c>
    </row>
    <row r="723" spans="1:3" x14ac:dyDescent="0.2">
      <c r="A723" s="358">
        <f t="shared" si="38"/>
        <v>2054</v>
      </c>
      <c r="B723" s="358">
        <f t="shared" si="40"/>
        <v>2</v>
      </c>
      <c r="C723" s="374">
        <f t="shared" si="39"/>
        <v>4292.835367824614</v>
      </c>
    </row>
    <row r="724" spans="1:3" x14ac:dyDescent="0.2">
      <c r="A724" s="358">
        <f t="shared" si="38"/>
        <v>2054</v>
      </c>
      <c r="B724" s="358">
        <f t="shared" si="40"/>
        <v>3</v>
      </c>
      <c r="C724" s="374">
        <f t="shared" si="39"/>
        <v>4292.72466466267</v>
      </c>
    </row>
    <row r="725" spans="1:3" x14ac:dyDescent="0.2">
      <c r="A725" s="358">
        <f t="shared" si="38"/>
        <v>2054</v>
      </c>
      <c r="B725" s="358">
        <f t="shared" si="40"/>
        <v>4</v>
      </c>
      <c r="C725" s="374">
        <f t="shared" si="39"/>
        <v>4292.6254654819577</v>
      </c>
    </row>
    <row r="726" spans="1:3" x14ac:dyDescent="0.2">
      <c r="A726" s="358">
        <f t="shared" si="38"/>
        <v>2054</v>
      </c>
      <c r="B726" s="358">
        <f t="shared" si="40"/>
        <v>5</v>
      </c>
      <c r="C726" s="374">
        <f t="shared" si="39"/>
        <v>4292.5070206847295</v>
      </c>
    </row>
    <row r="727" spans="1:3" x14ac:dyDescent="0.2">
      <c r="A727" s="358">
        <f t="shared" si="38"/>
        <v>2054</v>
      </c>
      <c r="B727" s="358">
        <f t="shared" si="40"/>
        <v>6</v>
      </c>
      <c r="C727" s="374">
        <f t="shared" si="39"/>
        <v>4292.4000745067906</v>
      </c>
    </row>
    <row r="728" spans="1:3" x14ac:dyDescent="0.2">
      <c r="A728" s="358">
        <f t="shared" si="38"/>
        <v>2054</v>
      </c>
      <c r="B728" s="358">
        <f t="shared" si="40"/>
        <v>7</v>
      </c>
      <c r="C728" s="374">
        <f t="shared" si="39"/>
        <v>4292.2892533760087</v>
      </c>
    </row>
    <row r="729" spans="1:3" x14ac:dyDescent="0.2">
      <c r="A729" s="358">
        <f t="shared" si="38"/>
        <v>2054</v>
      </c>
      <c r="B729" s="358">
        <f t="shared" si="40"/>
        <v>8</v>
      </c>
      <c r="C729" s="374">
        <f t="shared" si="39"/>
        <v>4292.1745571656611</v>
      </c>
    </row>
    <row r="730" spans="1:3" x14ac:dyDescent="0.2">
      <c r="A730" s="358">
        <f t="shared" si="38"/>
        <v>2054</v>
      </c>
      <c r="B730" s="358">
        <f t="shared" si="40"/>
        <v>9</v>
      </c>
      <c r="C730" s="374">
        <f t="shared" si="39"/>
        <v>4292.0703469001528</v>
      </c>
    </row>
    <row r="731" spans="1:3" x14ac:dyDescent="0.2">
      <c r="A731" s="358">
        <f t="shared" si="38"/>
        <v>2054</v>
      </c>
      <c r="B731" s="358">
        <f t="shared" si="40"/>
        <v>10</v>
      </c>
      <c r="C731" s="374">
        <f t="shared" si="39"/>
        <v>4291.9478976333985</v>
      </c>
    </row>
    <row r="732" spans="1:3" x14ac:dyDescent="0.2">
      <c r="A732" s="358">
        <f t="shared" si="38"/>
        <v>2054</v>
      </c>
      <c r="B732" s="358">
        <f t="shared" si="40"/>
        <v>11</v>
      </c>
      <c r="C732" s="374">
        <f t="shared" si="39"/>
        <v>4291.8512849911049</v>
      </c>
    </row>
    <row r="733" spans="1:3" x14ac:dyDescent="0.2">
      <c r="A733" s="358">
        <f t="shared" si="38"/>
        <v>2054</v>
      </c>
      <c r="B733" s="358">
        <f t="shared" si="40"/>
        <v>12</v>
      </c>
      <c r="C733" s="374">
        <f t="shared" si="39"/>
        <v>4291.7507869167348</v>
      </c>
    </row>
    <row r="734" spans="1:3" x14ac:dyDescent="0.2">
      <c r="A734" s="358">
        <f t="shared" ref="A734:A797" si="41">+A722+1</f>
        <v>2055</v>
      </c>
      <c r="B734" s="358">
        <f t="shared" si="40"/>
        <v>1</v>
      </c>
      <c r="C734" s="374">
        <f t="shared" si="39"/>
        <v>4300.6424929822642</v>
      </c>
    </row>
    <row r="735" spans="1:3" x14ac:dyDescent="0.2">
      <c r="A735" s="358">
        <f t="shared" si="41"/>
        <v>2055</v>
      </c>
      <c r="B735" s="358">
        <f t="shared" si="40"/>
        <v>2</v>
      </c>
      <c r="C735" s="374">
        <f t="shared" si="39"/>
        <v>4300.4849488170685</v>
      </c>
    </row>
    <row r="736" spans="1:3" x14ac:dyDescent="0.2">
      <c r="A736" s="358">
        <f t="shared" si="41"/>
        <v>2055</v>
      </c>
      <c r="B736" s="358">
        <f t="shared" si="40"/>
        <v>3</v>
      </c>
      <c r="C736" s="374">
        <f t="shared" si="39"/>
        <v>4300.3225546485028</v>
      </c>
    </row>
    <row r="737" spans="1:3" x14ac:dyDescent="0.2">
      <c r="A737" s="358">
        <f t="shared" si="41"/>
        <v>2055</v>
      </c>
      <c r="B737" s="358">
        <f t="shared" si="40"/>
        <v>4</v>
      </c>
      <c r="C737" s="374">
        <f t="shared" si="39"/>
        <v>4300.1727370982353</v>
      </c>
    </row>
    <row r="738" spans="1:3" x14ac:dyDescent="0.2">
      <c r="A738" s="358">
        <f t="shared" si="41"/>
        <v>2055</v>
      </c>
      <c r="B738" s="358">
        <f t="shared" si="40"/>
        <v>5</v>
      </c>
      <c r="C738" s="374">
        <f t="shared" si="39"/>
        <v>4300.002638722739</v>
      </c>
    </row>
    <row r="739" spans="1:3" x14ac:dyDescent="0.2">
      <c r="A739" s="358">
        <f t="shared" si="41"/>
        <v>2055</v>
      </c>
      <c r="B739" s="358">
        <f t="shared" si="40"/>
        <v>6</v>
      </c>
      <c r="C739" s="374">
        <f t="shared" si="39"/>
        <v>4299.8451108234012</v>
      </c>
    </row>
    <row r="740" spans="1:3" x14ac:dyDescent="0.2">
      <c r="A740" s="358">
        <f t="shared" si="41"/>
        <v>2055</v>
      </c>
      <c r="B740" s="358">
        <f t="shared" si="40"/>
        <v>7</v>
      </c>
      <c r="C740" s="374">
        <f t="shared" si="39"/>
        <v>4299.6837260821321</v>
      </c>
    </row>
    <row r="741" spans="1:3" x14ac:dyDescent="0.2">
      <c r="A741" s="358">
        <f t="shared" si="41"/>
        <v>2055</v>
      </c>
      <c r="B741" s="358">
        <f t="shared" si="40"/>
        <v>8</v>
      </c>
      <c r="C741" s="374">
        <f t="shared" si="39"/>
        <v>4299.5184843521911</v>
      </c>
    </row>
    <row r="742" spans="1:3" x14ac:dyDescent="0.2">
      <c r="A742" s="358">
        <f t="shared" si="41"/>
        <v>2055</v>
      </c>
      <c r="B742" s="358">
        <f t="shared" si="40"/>
        <v>9</v>
      </c>
      <c r="C742" s="374">
        <f t="shared" si="39"/>
        <v>4299.3647985830985</v>
      </c>
    </row>
    <row r="743" spans="1:3" x14ac:dyDescent="0.2">
      <c r="A743" s="358">
        <f t="shared" si="41"/>
        <v>2055</v>
      </c>
      <c r="B743" s="358">
        <f t="shared" si="40"/>
        <v>10</v>
      </c>
      <c r="C743" s="374">
        <f t="shared" si="39"/>
        <v>4299.191839554067</v>
      </c>
    </row>
    <row r="744" spans="1:3" x14ac:dyDescent="0.2">
      <c r="A744" s="358">
        <f t="shared" si="41"/>
        <v>2055</v>
      </c>
      <c r="B744" s="358">
        <f t="shared" si="40"/>
        <v>11</v>
      </c>
      <c r="C744" s="374">
        <f t="shared" si="39"/>
        <v>4299.046837591407</v>
      </c>
    </row>
    <row r="745" spans="1:3" x14ac:dyDescent="0.2">
      <c r="A745" s="358">
        <f t="shared" si="41"/>
        <v>2055</v>
      </c>
      <c r="B745" s="358">
        <f t="shared" si="40"/>
        <v>12</v>
      </c>
      <c r="C745" s="374">
        <f t="shared" si="39"/>
        <v>4298.897966782275</v>
      </c>
    </row>
    <row r="746" spans="1:3" x14ac:dyDescent="0.2">
      <c r="A746" s="358">
        <f t="shared" si="41"/>
        <v>2056</v>
      </c>
      <c r="B746" s="358">
        <f t="shared" si="40"/>
        <v>1</v>
      </c>
      <c r="C746" s="374">
        <f t="shared" si="39"/>
        <v>4308.3575996389209</v>
      </c>
    </row>
    <row r="747" spans="1:3" x14ac:dyDescent="0.2">
      <c r="A747" s="358">
        <f t="shared" si="41"/>
        <v>2056</v>
      </c>
      <c r="B747" s="358">
        <f t="shared" si="40"/>
        <v>2</v>
      </c>
      <c r="C747" s="374">
        <f t="shared" si="39"/>
        <v>4308.1481609144566</v>
      </c>
    </row>
    <row r="748" spans="1:3" x14ac:dyDescent="0.2">
      <c r="A748" s="358">
        <f t="shared" si="41"/>
        <v>2056</v>
      </c>
      <c r="B748" s="358">
        <f t="shared" si="40"/>
        <v>3</v>
      </c>
      <c r="C748" s="374">
        <f t="shared" si="39"/>
        <v>4307.9338924877966</v>
      </c>
    </row>
    <row r="749" spans="1:3" x14ac:dyDescent="0.2">
      <c r="A749" s="358">
        <f t="shared" si="41"/>
        <v>2056</v>
      </c>
      <c r="B749" s="358">
        <f t="shared" si="40"/>
        <v>4</v>
      </c>
      <c r="C749" s="374">
        <f t="shared" si="39"/>
        <v>4307.7332782879494</v>
      </c>
    </row>
    <row r="750" spans="1:3" x14ac:dyDescent="0.2">
      <c r="A750" s="358">
        <f t="shared" si="41"/>
        <v>2056</v>
      </c>
      <c r="B750" s="358">
        <f t="shared" si="40"/>
        <v>5</v>
      </c>
      <c r="C750" s="374">
        <f t="shared" si="39"/>
        <v>4307.511345682793</v>
      </c>
    </row>
    <row r="751" spans="1:3" x14ac:dyDescent="0.2">
      <c r="A751" s="358">
        <f t="shared" si="41"/>
        <v>2056</v>
      </c>
      <c r="B751" s="358">
        <f t="shared" si="40"/>
        <v>6</v>
      </c>
      <c r="C751" s="374">
        <f t="shared" si="39"/>
        <v>4307.3030603272255</v>
      </c>
    </row>
    <row r="752" spans="1:3" x14ac:dyDescent="0.2">
      <c r="A752" s="358">
        <f t="shared" si="41"/>
        <v>2056</v>
      </c>
      <c r="B752" s="358">
        <f t="shared" si="40"/>
        <v>7</v>
      </c>
      <c r="C752" s="374">
        <f t="shared" si="39"/>
        <v>4307.090937497921</v>
      </c>
    </row>
    <row r="753" spans="1:3" x14ac:dyDescent="0.2">
      <c r="A753" s="358">
        <f t="shared" si="41"/>
        <v>2056</v>
      </c>
      <c r="B753" s="358">
        <f t="shared" si="40"/>
        <v>8</v>
      </c>
      <c r="C753" s="374">
        <f t="shared" si="39"/>
        <v>4306.8749770264021</v>
      </c>
    </row>
    <row r="754" spans="1:3" x14ac:dyDescent="0.2">
      <c r="A754" s="358">
        <f t="shared" si="41"/>
        <v>2056</v>
      </c>
      <c r="B754" s="358">
        <f t="shared" si="40"/>
        <v>9</v>
      </c>
      <c r="C754" s="374">
        <f t="shared" si="39"/>
        <v>4306.6716473194601</v>
      </c>
    </row>
    <row r="755" spans="1:3" x14ac:dyDescent="0.2">
      <c r="A755" s="358">
        <f t="shared" si="41"/>
        <v>2056</v>
      </c>
      <c r="B755" s="358">
        <f t="shared" si="40"/>
        <v>10</v>
      </c>
      <c r="C755" s="374">
        <f t="shared" si="39"/>
        <v>4306.4480077868438</v>
      </c>
    </row>
    <row r="756" spans="1:3" x14ac:dyDescent="0.2">
      <c r="A756" s="358">
        <f t="shared" si="41"/>
        <v>2056</v>
      </c>
      <c r="B756" s="358">
        <f t="shared" si="40"/>
        <v>11</v>
      </c>
      <c r="C756" s="374">
        <f t="shared" si="39"/>
        <v>4306.2544539781238</v>
      </c>
    </row>
    <row r="757" spans="1:3" x14ac:dyDescent="0.2">
      <c r="A757" s="358">
        <f t="shared" si="41"/>
        <v>2056</v>
      </c>
      <c r="B757" s="358">
        <f t="shared" si="40"/>
        <v>12</v>
      </c>
      <c r="C757" s="374">
        <f t="shared" si="39"/>
        <v>4306.0570490584087</v>
      </c>
    </row>
    <row r="758" spans="1:3" x14ac:dyDescent="0.2">
      <c r="A758" s="358">
        <f t="shared" si="41"/>
        <v>2057</v>
      </c>
      <c r="B758" s="358">
        <f t="shared" si="40"/>
        <v>1</v>
      </c>
      <c r="C758" s="374">
        <f t="shared" ref="C758:C821" si="42">+C746*(C746/C734)</f>
        <v>4316.0865467556532</v>
      </c>
    </row>
    <row r="759" spans="1:3" x14ac:dyDescent="0.2">
      <c r="A759" s="358">
        <f t="shared" si="41"/>
        <v>2057</v>
      </c>
      <c r="B759" s="358">
        <f t="shared" si="40"/>
        <v>2</v>
      </c>
      <c r="C759" s="374">
        <f t="shared" si="42"/>
        <v>4315.825028406608</v>
      </c>
    </row>
    <row r="760" spans="1:3" x14ac:dyDescent="0.2">
      <c r="A760" s="358">
        <f t="shared" si="41"/>
        <v>2057</v>
      </c>
      <c r="B760" s="358">
        <f t="shared" si="40"/>
        <v>3</v>
      </c>
      <c r="C760" s="374">
        <f t="shared" si="42"/>
        <v>4315.5587019825225</v>
      </c>
    </row>
    <row r="761" spans="1:3" x14ac:dyDescent="0.2">
      <c r="A761" s="358">
        <f t="shared" si="41"/>
        <v>2057</v>
      </c>
      <c r="B761" s="358">
        <f t="shared" si="40"/>
        <v>4</v>
      </c>
      <c r="C761" s="374">
        <f t="shared" si="42"/>
        <v>4315.3071123815944</v>
      </c>
    </row>
    <row r="762" spans="1:3" x14ac:dyDescent="0.2">
      <c r="A762" s="358">
        <f t="shared" si="41"/>
        <v>2057</v>
      </c>
      <c r="B762" s="358">
        <f t="shared" si="40"/>
        <v>5</v>
      </c>
      <c r="C762" s="374">
        <f t="shared" si="42"/>
        <v>4315.0331644208973</v>
      </c>
    </row>
    <row r="763" spans="1:3" x14ac:dyDescent="0.2">
      <c r="A763" s="358">
        <f t="shared" si="41"/>
        <v>2057</v>
      </c>
      <c r="B763" s="358">
        <f t="shared" si="40"/>
        <v>6</v>
      </c>
      <c r="C763" s="374">
        <f t="shared" si="42"/>
        <v>4314.77394541579</v>
      </c>
    </row>
    <row r="764" spans="1:3" x14ac:dyDescent="0.2">
      <c r="A764" s="358">
        <f t="shared" si="41"/>
        <v>2057</v>
      </c>
      <c r="B764" s="358">
        <f t="shared" si="40"/>
        <v>7</v>
      </c>
      <c r="C764" s="374">
        <f t="shared" si="42"/>
        <v>4314.5109095687849</v>
      </c>
    </row>
    <row r="765" spans="1:3" x14ac:dyDescent="0.2">
      <c r="A765" s="358">
        <f t="shared" si="41"/>
        <v>2057</v>
      </c>
      <c r="B765" s="358">
        <f t="shared" si="40"/>
        <v>8</v>
      </c>
      <c r="C765" s="374">
        <f t="shared" si="42"/>
        <v>4314.2440566878913</v>
      </c>
    </row>
    <row r="766" spans="1:3" x14ac:dyDescent="0.2">
      <c r="A766" s="358">
        <f t="shared" si="41"/>
        <v>2057</v>
      </c>
      <c r="B766" s="358">
        <f t="shared" si="40"/>
        <v>9</v>
      </c>
      <c r="C766" s="374">
        <f t="shared" si="42"/>
        <v>4313.9909141782555</v>
      </c>
    </row>
    <row r="767" spans="1:3" x14ac:dyDescent="0.2">
      <c r="A767" s="358">
        <f t="shared" si="41"/>
        <v>2057</v>
      </c>
      <c r="B767" s="358">
        <f t="shared" si="40"/>
        <v>10</v>
      </c>
      <c r="C767" s="374">
        <f t="shared" si="42"/>
        <v>4313.7164229672771</v>
      </c>
    </row>
    <row r="768" spans="1:3" x14ac:dyDescent="0.2">
      <c r="A768" s="358">
        <f t="shared" si="41"/>
        <v>2057</v>
      </c>
      <c r="B768" s="358">
        <f t="shared" si="40"/>
        <v>11</v>
      </c>
      <c r="C768" s="374">
        <f t="shared" si="42"/>
        <v>4313.4741543769342</v>
      </c>
    </row>
    <row r="769" spans="1:3" x14ac:dyDescent="0.2">
      <c r="A769" s="358">
        <f t="shared" si="41"/>
        <v>2057</v>
      </c>
      <c r="B769" s="358">
        <f t="shared" si="40"/>
        <v>12</v>
      </c>
      <c r="C769" s="374">
        <f t="shared" si="42"/>
        <v>4313.2280535665732</v>
      </c>
    </row>
    <row r="770" spans="1:3" x14ac:dyDescent="0.2">
      <c r="A770" s="358">
        <f t="shared" si="41"/>
        <v>2058</v>
      </c>
      <c r="B770" s="358">
        <f t="shared" si="40"/>
        <v>1</v>
      </c>
      <c r="C770" s="374">
        <f t="shared" si="42"/>
        <v>4323.8293591614547</v>
      </c>
    </row>
    <row r="771" spans="1:3" x14ac:dyDescent="0.2">
      <c r="A771" s="358">
        <f t="shared" si="41"/>
        <v>2058</v>
      </c>
      <c r="B771" s="358">
        <f t="shared" si="40"/>
        <v>2</v>
      </c>
      <c r="C771" s="374">
        <f t="shared" si="42"/>
        <v>4323.5155756266358</v>
      </c>
    </row>
    <row r="772" spans="1:3" x14ac:dyDescent="0.2">
      <c r="A772" s="358">
        <f t="shared" si="41"/>
        <v>2058</v>
      </c>
      <c r="B772" s="358">
        <f t="shared" si="40"/>
        <v>3</v>
      </c>
      <c r="C772" s="374">
        <f t="shared" si="42"/>
        <v>4323.1970069767804</v>
      </c>
    </row>
    <row r="773" spans="1:3" x14ac:dyDescent="0.2">
      <c r="A773" s="358">
        <f t="shared" si="41"/>
        <v>2058</v>
      </c>
      <c r="B773" s="358">
        <f t="shared" si="40"/>
        <v>4</v>
      </c>
      <c r="C773" s="374">
        <f t="shared" si="42"/>
        <v>4322.8942627506849</v>
      </c>
    </row>
    <row r="774" spans="1:3" x14ac:dyDescent="0.2">
      <c r="A774" s="358">
        <f t="shared" si="41"/>
        <v>2058</v>
      </c>
      <c r="B774" s="358">
        <f t="shared" si="40"/>
        <v>5</v>
      </c>
      <c r="C774" s="374">
        <f t="shared" si="42"/>
        <v>4322.5681178329669</v>
      </c>
    </row>
    <row r="775" spans="1:3" x14ac:dyDescent="0.2">
      <c r="A775" s="358">
        <f t="shared" si="41"/>
        <v>2058</v>
      </c>
      <c r="B775" s="358">
        <f t="shared" si="40"/>
        <v>6</v>
      </c>
      <c r="C775" s="374">
        <f t="shared" si="42"/>
        <v>4322.2577885254696</v>
      </c>
    </row>
    <row r="776" spans="1:3" x14ac:dyDescent="0.2">
      <c r="A776" s="358">
        <f t="shared" si="41"/>
        <v>2058</v>
      </c>
      <c r="B776" s="358">
        <f t="shared" si="40"/>
        <v>7</v>
      </c>
      <c r="C776" s="374">
        <f t="shared" si="42"/>
        <v>4321.9436642779374</v>
      </c>
    </row>
    <row r="777" spans="1:3" x14ac:dyDescent="0.2">
      <c r="A777" s="358">
        <f t="shared" si="41"/>
        <v>2058</v>
      </c>
      <c r="B777" s="358">
        <f t="shared" si="40"/>
        <v>8</v>
      </c>
      <c r="C777" s="374">
        <f t="shared" si="42"/>
        <v>4321.625744873043</v>
      </c>
    </row>
    <row r="778" spans="1:3" x14ac:dyDescent="0.2">
      <c r="A778" s="358">
        <f t="shared" si="41"/>
        <v>2058</v>
      </c>
      <c r="B778" s="358">
        <f t="shared" si="40"/>
        <v>9</v>
      </c>
      <c r="C778" s="374">
        <f t="shared" si="42"/>
        <v>4321.3226202643091</v>
      </c>
    </row>
    <row r="779" spans="1:3" x14ac:dyDescent="0.2">
      <c r="A779" s="358">
        <f t="shared" si="41"/>
        <v>2058</v>
      </c>
      <c r="B779" s="358">
        <f t="shared" si="40"/>
        <v>10</v>
      </c>
      <c r="C779" s="374">
        <f t="shared" si="42"/>
        <v>4320.9971057657431</v>
      </c>
    </row>
    <row r="780" spans="1:3" x14ac:dyDescent="0.2">
      <c r="A780" s="358">
        <f t="shared" si="41"/>
        <v>2058</v>
      </c>
      <c r="B780" s="358">
        <f t="shared" si="40"/>
        <v>11</v>
      </c>
      <c r="C780" s="374">
        <f t="shared" si="42"/>
        <v>4320.7059590474282</v>
      </c>
    </row>
    <row r="781" spans="1:3" x14ac:dyDescent="0.2">
      <c r="A781" s="358">
        <f t="shared" si="41"/>
        <v>2058</v>
      </c>
      <c r="B781" s="358">
        <f t="shared" si="40"/>
        <v>12</v>
      </c>
      <c r="C781" s="374">
        <f t="shared" si="42"/>
        <v>4320.4110001612153</v>
      </c>
    </row>
    <row r="782" spans="1:3" x14ac:dyDescent="0.2">
      <c r="A782" s="358">
        <f t="shared" si="41"/>
        <v>2059</v>
      </c>
      <c r="B782" s="358">
        <f t="shared" si="40"/>
        <v>1</v>
      </c>
      <c r="C782" s="374">
        <f t="shared" si="42"/>
        <v>4331.5860617298613</v>
      </c>
    </row>
    <row r="783" spans="1:3" x14ac:dyDescent="0.2">
      <c r="A783" s="358">
        <f t="shared" si="41"/>
        <v>2059</v>
      </c>
      <c r="B783" s="358">
        <f t="shared" si="40"/>
        <v>2</v>
      </c>
      <c r="C783" s="374">
        <f t="shared" si="42"/>
        <v>4331.2198269510127</v>
      </c>
    </row>
    <row r="784" spans="1:3" x14ac:dyDescent="0.2">
      <c r="A784" s="358">
        <f t="shared" si="41"/>
        <v>2059</v>
      </c>
      <c r="B784" s="358">
        <f t="shared" si="40"/>
        <v>3</v>
      </c>
      <c r="C784" s="374">
        <f t="shared" si="42"/>
        <v>4330.8488313568732</v>
      </c>
    </row>
    <row r="785" spans="1:3" x14ac:dyDescent="0.2">
      <c r="A785" s="358">
        <f t="shared" si="41"/>
        <v>2059</v>
      </c>
      <c r="B785" s="358">
        <f t="shared" si="40"/>
        <v>4</v>
      </c>
      <c r="C785" s="374">
        <f t="shared" si="42"/>
        <v>4330.4947528078264</v>
      </c>
    </row>
    <row r="786" spans="1:3" x14ac:dyDescent="0.2">
      <c r="A786" s="358">
        <f t="shared" si="41"/>
        <v>2059</v>
      </c>
      <c r="B786" s="358">
        <f t="shared" ref="B786:B841" si="43">+B774</f>
        <v>5</v>
      </c>
      <c r="C786" s="374">
        <f t="shared" si="42"/>
        <v>4330.1162288548994</v>
      </c>
    </row>
    <row r="787" spans="1:3" x14ac:dyDescent="0.2">
      <c r="A787" s="358">
        <f t="shared" si="41"/>
        <v>2059</v>
      </c>
      <c r="B787" s="358">
        <f t="shared" si="43"/>
        <v>6</v>
      </c>
      <c r="C787" s="374">
        <f t="shared" si="42"/>
        <v>4329.7546121315554</v>
      </c>
    </row>
    <row r="788" spans="1:3" x14ac:dyDescent="0.2">
      <c r="A788" s="358">
        <f t="shared" si="41"/>
        <v>2059</v>
      </c>
      <c r="B788" s="358">
        <f t="shared" si="43"/>
        <v>7</v>
      </c>
      <c r="C788" s="374">
        <f t="shared" si="42"/>
        <v>4329.3892236464653</v>
      </c>
    </row>
    <row r="789" spans="1:3" x14ac:dyDescent="0.2">
      <c r="A789" s="358">
        <f t="shared" si="41"/>
        <v>2059</v>
      </c>
      <c r="B789" s="358">
        <f t="shared" si="43"/>
        <v>8</v>
      </c>
      <c r="C789" s="374">
        <f t="shared" si="42"/>
        <v>4329.0200631550888</v>
      </c>
    </row>
    <row r="790" spans="1:3" x14ac:dyDescent="0.2">
      <c r="A790" s="358">
        <f t="shared" si="41"/>
        <v>2059</v>
      </c>
      <c r="B790" s="358">
        <f t="shared" si="43"/>
        <v>9</v>
      </c>
      <c r="C790" s="374">
        <f t="shared" si="42"/>
        <v>4328.6667867183151</v>
      </c>
    </row>
    <row r="791" spans="1:3" x14ac:dyDescent="0.2">
      <c r="A791" s="358">
        <f t="shared" si="41"/>
        <v>2059</v>
      </c>
      <c r="B791" s="358">
        <f t="shared" si="43"/>
        <v>10</v>
      </c>
      <c r="C791" s="374">
        <f t="shared" si="42"/>
        <v>4328.2900768875043</v>
      </c>
    </row>
    <row r="792" spans="1:3" x14ac:dyDescent="0.2">
      <c r="A792" s="358">
        <f t="shared" si="41"/>
        <v>2059</v>
      </c>
      <c r="B792" s="358">
        <f t="shared" si="43"/>
        <v>11</v>
      </c>
      <c r="C792" s="374">
        <f t="shared" si="42"/>
        <v>4327.9498882831613</v>
      </c>
    </row>
    <row r="793" spans="1:3" x14ac:dyDescent="0.2">
      <c r="A793" s="358">
        <f t="shared" si="41"/>
        <v>2059</v>
      </c>
      <c r="B793" s="358">
        <f t="shared" si="43"/>
        <v>12</v>
      </c>
      <c r="C793" s="374">
        <f t="shared" si="42"/>
        <v>4327.6059087298454</v>
      </c>
    </row>
    <row r="794" spans="1:3" x14ac:dyDescent="0.2">
      <c r="A794" s="358">
        <f t="shared" si="41"/>
        <v>2060</v>
      </c>
      <c r="B794" s="358">
        <f t="shared" si="43"/>
        <v>1</v>
      </c>
      <c r="C794" s="374">
        <f t="shared" si="42"/>
        <v>4339.3566793790305</v>
      </c>
    </row>
    <row r="795" spans="1:3" x14ac:dyDescent="0.2">
      <c r="A795" s="358">
        <f t="shared" si="41"/>
        <v>2060</v>
      </c>
      <c r="B795" s="358">
        <f t="shared" si="43"/>
        <v>2</v>
      </c>
      <c r="C795" s="374">
        <f t="shared" si="42"/>
        <v>4338.9378067996504</v>
      </c>
    </row>
    <row r="796" spans="1:3" x14ac:dyDescent="0.2">
      <c r="A796" s="358">
        <f t="shared" si="41"/>
        <v>2060</v>
      </c>
      <c r="B796" s="358">
        <f t="shared" si="43"/>
        <v>3</v>
      </c>
      <c r="C796" s="374">
        <f t="shared" si="42"/>
        <v>4338.5141990513812</v>
      </c>
    </row>
    <row r="797" spans="1:3" x14ac:dyDescent="0.2">
      <c r="A797" s="358">
        <f t="shared" si="41"/>
        <v>2060</v>
      </c>
      <c r="B797" s="358">
        <f t="shared" si="43"/>
        <v>4</v>
      </c>
      <c r="C797" s="374">
        <f t="shared" si="42"/>
        <v>4338.1086060067882</v>
      </c>
    </row>
    <row r="798" spans="1:3" x14ac:dyDescent="0.2">
      <c r="A798" s="358">
        <f t="shared" ref="A798:A841" si="44">+A786+1</f>
        <v>2060</v>
      </c>
      <c r="B798" s="358">
        <f t="shared" si="43"/>
        <v>5</v>
      </c>
      <c r="C798" s="374">
        <f t="shared" si="42"/>
        <v>4337.677520462642</v>
      </c>
    </row>
    <row r="799" spans="1:3" x14ac:dyDescent="0.2">
      <c r="A799" s="358">
        <f t="shared" si="44"/>
        <v>2060</v>
      </c>
      <c r="B799" s="358">
        <f t="shared" si="43"/>
        <v>6</v>
      </c>
      <c r="C799" s="374">
        <f t="shared" si="42"/>
        <v>4337.2644387483197</v>
      </c>
    </row>
    <row r="800" spans="1:3" x14ac:dyDescent="0.2">
      <c r="A800" s="358">
        <f t="shared" si="44"/>
        <v>2060</v>
      </c>
      <c r="B800" s="358">
        <f t="shared" si="43"/>
        <v>7</v>
      </c>
      <c r="C800" s="374">
        <f t="shared" si="42"/>
        <v>4336.8476097333905</v>
      </c>
    </row>
    <row r="801" spans="1:3" x14ac:dyDescent="0.2">
      <c r="A801" s="358">
        <f t="shared" si="44"/>
        <v>2060</v>
      </c>
      <c r="B801" s="358">
        <f t="shared" si="43"/>
        <v>8</v>
      </c>
      <c r="C801" s="374">
        <f t="shared" si="42"/>
        <v>4336.4270331441739</v>
      </c>
    </row>
    <row r="802" spans="1:3" x14ac:dyDescent="0.2">
      <c r="A802" s="358">
        <f t="shared" si="44"/>
        <v>2060</v>
      </c>
      <c r="B802" s="358">
        <f t="shared" si="43"/>
        <v>9</v>
      </c>
      <c r="C802" s="374">
        <f t="shared" si="42"/>
        <v>4336.0234347168953</v>
      </c>
    </row>
    <row r="803" spans="1:3" x14ac:dyDescent="0.2">
      <c r="A803" s="358">
        <f t="shared" si="44"/>
        <v>2060</v>
      </c>
      <c r="B803" s="358">
        <f t="shared" si="43"/>
        <v>10</v>
      </c>
      <c r="C803" s="374">
        <f t="shared" si="42"/>
        <v>4335.5953570727715</v>
      </c>
    </row>
    <row r="804" spans="1:3" x14ac:dyDescent="0.2">
      <c r="A804" s="358">
        <f t="shared" si="44"/>
        <v>2060</v>
      </c>
      <c r="B804" s="358">
        <f t="shared" si="43"/>
        <v>11</v>
      </c>
      <c r="C804" s="374">
        <f t="shared" si="42"/>
        <v>4335.2059624117128</v>
      </c>
    </row>
    <row r="805" spans="1:3" x14ac:dyDescent="0.2">
      <c r="A805" s="358">
        <f t="shared" si="44"/>
        <v>2060</v>
      </c>
      <c r="B805" s="358">
        <f t="shared" si="43"/>
        <v>12</v>
      </c>
      <c r="C805" s="374">
        <f t="shared" si="42"/>
        <v>4334.8127991930933</v>
      </c>
    </row>
    <row r="806" spans="1:3" x14ac:dyDescent="0.2">
      <c r="A806" s="358">
        <f t="shared" si="44"/>
        <v>2061</v>
      </c>
      <c r="B806" s="358">
        <f t="shared" si="43"/>
        <v>1</v>
      </c>
      <c r="C806" s="374">
        <f t="shared" si="42"/>
        <v>4347.1412370718208</v>
      </c>
    </row>
    <row r="807" spans="1:3" x14ac:dyDescent="0.2">
      <c r="A807" s="358">
        <f t="shared" si="44"/>
        <v>2061</v>
      </c>
      <c r="B807" s="358">
        <f t="shared" si="43"/>
        <v>2</v>
      </c>
      <c r="C807" s="374">
        <f t="shared" si="42"/>
        <v>4346.6695396359737</v>
      </c>
    </row>
    <row r="808" spans="1:3" x14ac:dyDescent="0.2">
      <c r="A808" s="358">
        <f t="shared" si="44"/>
        <v>2061</v>
      </c>
      <c r="B808" s="358">
        <f t="shared" si="43"/>
        <v>3</v>
      </c>
      <c r="C808" s="374">
        <f t="shared" si="42"/>
        <v>4346.1931340312367</v>
      </c>
    </row>
    <row r="809" spans="1:3" x14ac:dyDescent="0.2">
      <c r="A809" s="358">
        <f t="shared" si="44"/>
        <v>2061</v>
      </c>
      <c r="B809" s="358">
        <f t="shared" si="43"/>
        <v>4</v>
      </c>
      <c r="C809" s="374">
        <f t="shared" si="42"/>
        <v>4345.735845842577</v>
      </c>
    </row>
    <row r="810" spans="1:3" x14ac:dyDescent="0.2">
      <c r="A810" s="358">
        <f t="shared" si="44"/>
        <v>2061</v>
      </c>
      <c r="B810" s="358">
        <f t="shared" si="43"/>
        <v>5</v>
      </c>
      <c r="C810" s="374">
        <f t="shared" si="42"/>
        <v>4345.252015672264</v>
      </c>
    </row>
    <row r="811" spans="1:3" x14ac:dyDescent="0.2">
      <c r="A811" s="358">
        <f t="shared" si="44"/>
        <v>2061</v>
      </c>
      <c r="B811" s="358">
        <f t="shared" si="43"/>
        <v>6</v>
      </c>
      <c r="C811" s="374">
        <f t="shared" si="42"/>
        <v>4344.7872909290863</v>
      </c>
    </row>
    <row r="812" spans="1:3" x14ac:dyDescent="0.2">
      <c r="A812" s="358">
        <f t="shared" si="44"/>
        <v>2061</v>
      </c>
      <c r="B812" s="358">
        <f t="shared" si="43"/>
        <v>7</v>
      </c>
      <c r="C812" s="374">
        <f t="shared" si="42"/>
        <v>4344.3188446357372</v>
      </c>
    </row>
    <row r="813" spans="1:3" x14ac:dyDescent="0.2">
      <c r="A813" s="358">
        <f t="shared" si="44"/>
        <v>2061</v>
      </c>
      <c r="B813" s="358">
        <f t="shared" si="43"/>
        <v>8</v>
      </c>
      <c r="C813" s="374">
        <f t="shared" si="42"/>
        <v>4343.8466764874174</v>
      </c>
    </row>
    <row r="814" spans="1:3" x14ac:dyDescent="0.2">
      <c r="A814" s="358">
        <f t="shared" si="44"/>
        <v>2061</v>
      </c>
      <c r="B814" s="358">
        <f t="shared" si="43"/>
        <v>9</v>
      </c>
      <c r="C814" s="374">
        <f t="shared" si="42"/>
        <v>4343.3925854726613</v>
      </c>
    </row>
    <row r="815" spans="1:3" x14ac:dyDescent="0.2">
      <c r="A815" s="358">
        <f t="shared" si="44"/>
        <v>2061</v>
      </c>
      <c r="B815" s="358">
        <f t="shared" si="43"/>
        <v>10</v>
      </c>
      <c r="C815" s="374">
        <f t="shared" si="42"/>
        <v>4342.9129670967595</v>
      </c>
    </row>
    <row r="816" spans="1:3" x14ac:dyDescent="0.2">
      <c r="A816" s="358">
        <f t="shared" si="44"/>
        <v>2061</v>
      </c>
      <c r="B816" s="358">
        <f t="shared" si="43"/>
        <v>11</v>
      </c>
      <c r="C816" s="374">
        <f t="shared" si="42"/>
        <v>4342.4742017947419</v>
      </c>
    </row>
    <row r="817" spans="1:3" x14ac:dyDescent="0.2">
      <c r="A817" s="358">
        <f t="shared" si="44"/>
        <v>2061</v>
      </c>
      <c r="B817" s="358">
        <f t="shared" si="43"/>
        <v>12</v>
      </c>
      <c r="C817" s="374">
        <f t="shared" si="42"/>
        <v>4342.0316915047642</v>
      </c>
    </row>
    <row r="818" spans="1:3" x14ac:dyDescent="0.2">
      <c r="A818" s="358">
        <f t="shared" si="44"/>
        <v>2062</v>
      </c>
      <c r="B818" s="358">
        <f t="shared" si="43"/>
        <v>1</v>
      </c>
      <c r="C818" s="374">
        <f t="shared" si="42"/>
        <v>4354.939759815873</v>
      </c>
    </row>
    <row r="819" spans="1:3" x14ac:dyDescent="0.2">
      <c r="A819" s="358">
        <f t="shared" si="44"/>
        <v>2062</v>
      </c>
      <c r="B819" s="358">
        <f t="shared" si="43"/>
        <v>2</v>
      </c>
      <c r="C819" s="374">
        <f t="shared" si="42"/>
        <v>4354.4150499670004</v>
      </c>
    </row>
    <row r="820" spans="1:3" x14ac:dyDescent="0.2">
      <c r="A820" s="358">
        <f t="shared" si="44"/>
        <v>2062</v>
      </c>
      <c r="B820" s="358">
        <f t="shared" si="43"/>
        <v>3</v>
      </c>
      <c r="C820" s="374">
        <f t="shared" si="42"/>
        <v>4353.8856603097993</v>
      </c>
    </row>
    <row r="821" spans="1:3" x14ac:dyDescent="0.2">
      <c r="A821" s="358">
        <f t="shared" si="44"/>
        <v>2062</v>
      </c>
      <c r="B821" s="358">
        <f t="shared" si="43"/>
        <v>4</v>
      </c>
      <c r="C821" s="374">
        <f t="shared" si="42"/>
        <v>4353.3764958515067</v>
      </c>
    </row>
    <row r="822" spans="1:3" x14ac:dyDescent="0.2">
      <c r="A822" s="358">
        <f t="shared" si="44"/>
        <v>2062</v>
      </c>
      <c r="B822" s="358">
        <f t="shared" si="43"/>
        <v>5</v>
      </c>
      <c r="C822" s="374">
        <f t="shared" ref="C822:C841" si="45">+C810*(C810/C798)</f>
        <v>4352.8397375400255</v>
      </c>
    </row>
    <row r="823" spans="1:3" x14ac:dyDescent="0.2">
      <c r="A823" s="358">
        <f t="shared" si="44"/>
        <v>2062</v>
      </c>
      <c r="B823" s="358">
        <f t="shared" si="43"/>
        <v>6</v>
      </c>
      <c r="C823" s="374">
        <f t="shared" si="45"/>
        <v>4352.3231912662968</v>
      </c>
    </row>
    <row r="824" spans="1:3" x14ac:dyDescent="0.2">
      <c r="A824" s="358">
        <f t="shared" si="44"/>
        <v>2062</v>
      </c>
      <c r="B824" s="358">
        <f t="shared" si="43"/>
        <v>7</v>
      </c>
      <c r="C824" s="374">
        <f t="shared" si="45"/>
        <v>4351.8029504885963</v>
      </c>
    </row>
    <row r="825" spans="1:3" x14ac:dyDescent="0.2">
      <c r="A825" s="358">
        <f t="shared" si="44"/>
        <v>2062</v>
      </c>
      <c r="B825" s="358">
        <f t="shared" si="43"/>
        <v>8</v>
      </c>
      <c r="C825" s="374">
        <f t="shared" si="45"/>
        <v>4351.2790148689774</v>
      </c>
    </row>
    <row r="826" spans="1:3" x14ac:dyDescent="0.2">
      <c r="A826" s="358">
        <f t="shared" si="44"/>
        <v>2062</v>
      </c>
      <c r="B826" s="358">
        <f t="shared" si="43"/>
        <v>9</v>
      </c>
      <c r="C826" s="374">
        <f t="shared" si="45"/>
        <v>4350.7742602342778</v>
      </c>
    </row>
    <row r="827" spans="1:3" x14ac:dyDescent="0.2">
      <c r="A827" s="358">
        <f t="shared" si="44"/>
        <v>2062</v>
      </c>
      <c r="B827" s="358">
        <f t="shared" si="43"/>
        <v>10</v>
      </c>
      <c r="C827" s="374">
        <f t="shared" si="45"/>
        <v>4350.2429277697483</v>
      </c>
    </row>
    <row r="828" spans="1:3" x14ac:dyDescent="0.2">
      <c r="A828" s="358">
        <f t="shared" si="44"/>
        <v>2062</v>
      </c>
      <c r="B828" s="358">
        <f t="shared" si="43"/>
        <v>11</v>
      </c>
      <c r="C828" s="374">
        <f t="shared" si="45"/>
        <v>4349.7546268280466</v>
      </c>
    </row>
    <row r="829" spans="1:3" x14ac:dyDescent="0.2">
      <c r="A829" s="358">
        <f t="shared" si="44"/>
        <v>2062</v>
      </c>
      <c r="B829" s="358">
        <f t="shared" si="43"/>
        <v>12</v>
      </c>
      <c r="C829" s="374">
        <f t="shared" si="45"/>
        <v>4349.2626056518911</v>
      </c>
    </row>
    <row r="830" spans="1:3" x14ac:dyDescent="0.2">
      <c r="A830" s="358">
        <f t="shared" si="44"/>
        <v>2063</v>
      </c>
      <c r="B830" s="358">
        <f t="shared" si="43"/>
        <v>1</v>
      </c>
      <c r="C830" s="374">
        <f t="shared" si="45"/>
        <v>4362.7522726636907</v>
      </c>
    </row>
    <row r="831" spans="1:3" x14ac:dyDescent="0.2">
      <c r="A831" s="358">
        <f t="shared" si="44"/>
        <v>2063</v>
      </c>
      <c r="B831" s="358">
        <f t="shared" si="43"/>
        <v>2</v>
      </c>
      <c r="C831" s="374">
        <f t="shared" si="45"/>
        <v>4362.1743623434186</v>
      </c>
    </row>
    <row r="832" spans="1:3" x14ac:dyDescent="0.2">
      <c r="A832" s="358">
        <f t="shared" si="44"/>
        <v>2063</v>
      </c>
      <c r="B832" s="358">
        <f t="shared" si="43"/>
        <v>3</v>
      </c>
      <c r="C832" s="374">
        <f t="shared" si="45"/>
        <v>4361.5918019429309</v>
      </c>
    </row>
    <row r="833" spans="1:3" x14ac:dyDescent="0.2">
      <c r="A833" s="358">
        <f t="shared" si="44"/>
        <v>2063</v>
      </c>
      <c r="B833" s="358">
        <f t="shared" si="43"/>
        <v>4</v>
      </c>
      <c r="C833" s="374">
        <f t="shared" si="45"/>
        <v>4361.0305796112743</v>
      </c>
    </row>
    <row r="834" spans="1:3" x14ac:dyDescent="0.2">
      <c r="A834" s="358">
        <f t="shared" si="44"/>
        <v>2063</v>
      </c>
      <c r="B834" s="358">
        <f t="shared" si="43"/>
        <v>5</v>
      </c>
      <c r="C834" s="374">
        <f t="shared" si="45"/>
        <v>4360.4407091624462</v>
      </c>
    </row>
    <row r="835" spans="1:3" x14ac:dyDescent="0.2">
      <c r="A835" s="358">
        <f t="shared" si="44"/>
        <v>2063</v>
      </c>
      <c r="B835" s="358">
        <f t="shared" si="43"/>
        <v>6</v>
      </c>
      <c r="C835" s="374">
        <f t="shared" si="45"/>
        <v>4359.8721623915781</v>
      </c>
    </row>
    <row r="836" spans="1:3" x14ac:dyDescent="0.2">
      <c r="A836" s="358">
        <f t="shared" si="44"/>
        <v>2063</v>
      </c>
      <c r="B836" s="358">
        <f t="shared" si="43"/>
        <v>7</v>
      </c>
      <c r="C836" s="374">
        <f t="shared" si="45"/>
        <v>4359.2999494651922</v>
      </c>
    </row>
    <row r="837" spans="1:3" x14ac:dyDescent="0.2">
      <c r="A837" s="358">
        <f t="shared" si="44"/>
        <v>2063</v>
      </c>
      <c r="B837" s="358">
        <f t="shared" si="43"/>
        <v>8</v>
      </c>
      <c r="C837" s="374">
        <f t="shared" si="45"/>
        <v>4358.7240700101129</v>
      </c>
    </row>
    <row r="838" spans="1:3" x14ac:dyDescent="0.2">
      <c r="A838" s="358">
        <f t="shared" si="44"/>
        <v>2063</v>
      </c>
      <c r="B838" s="358">
        <f t="shared" si="43"/>
        <v>9</v>
      </c>
      <c r="C838" s="374">
        <f t="shared" si="45"/>
        <v>4358.1684802865193</v>
      </c>
    </row>
    <row r="839" spans="1:3" x14ac:dyDescent="0.2">
      <c r="A839" s="358">
        <f t="shared" si="44"/>
        <v>2063</v>
      </c>
      <c r="B839" s="358">
        <f t="shared" si="43"/>
        <v>10</v>
      </c>
      <c r="C839" s="374">
        <f t="shared" si="45"/>
        <v>4357.5852599371401</v>
      </c>
    </row>
    <row r="840" spans="1:3" x14ac:dyDescent="0.2">
      <c r="A840" s="358">
        <f t="shared" si="44"/>
        <v>2063</v>
      </c>
      <c r="B840" s="358">
        <f t="shared" si="43"/>
        <v>11</v>
      </c>
      <c r="C840" s="374">
        <f t="shared" si="45"/>
        <v>4357.0472579416182</v>
      </c>
    </row>
    <row r="841" spans="1:3" x14ac:dyDescent="0.2">
      <c r="A841" s="358">
        <f t="shared" si="44"/>
        <v>2063</v>
      </c>
      <c r="B841" s="358">
        <f t="shared" si="43"/>
        <v>12</v>
      </c>
      <c r="C841" s="374">
        <f t="shared" si="45"/>
        <v>4356.5055616547943</v>
      </c>
    </row>
    <row r="842" spans="1:3" x14ac:dyDescent="0.2">
      <c r="A842" s="358"/>
      <c r="B842" s="358"/>
    </row>
    <row r="843" spans="1:3" x14ac:dyDescent="0.2">
      <c r="A843" s="358"/>
      <c r="B843" s="358"/>
    </row>
    <row r="844" spans="1:3" x14ac:dyDescent="0.2">
      <c r="A844" s="358"/>
      <c r="B844" s="358"/>
    </row>
    <row r="845" spans="1:3" x14ac:dyDescent="0.2">
      <c r="A845" s="358"/>
      <c r="B845" s="358"/>
    </row>
    <row r="846" spans="1:3" x14ac:dyDescent="0.2">
      <c r="A846" s="358"/>
      <c r="B846" s="358"/>
    </row>
    <row r="847" spans="1:3" x14ac:dyDescent="0.2">
      <c r="A847" s="358"/>
      <c r="B847" s="358"/>
    </row>
    <row r="848" spans="1:3" x14ac:dyDescent="0.2">
      <c r="A848" s="358"/>
      <c r="B848" s="358"/>
    </row>
    <row r="849" spans="1:2" x14ac:dyDescent="0.2">
      <c r="A849" s="358"/>
      <c r="B849" s="358"/>
    </row>
    <row r="850" spans="1:2" x14ac:dyDescent="0.2">
      <c r="A850" s="358"/>
      <c r="B850" s="358"/>
    </row>
    <row r="851" spans="1:2" x14ac:dyDescent="0.2">
      <c r="A851" s="358"/>
      <c r="B851" s="358"/>
    </row>
    <row r="852" spans="1:2" x14ac:dyDescent="0.2">
      <c r="A852" s="358"/>
      <c r="B852" s="358"/>
    </row>
    <row r="853" spans="1:2" x14ac:dyDescent="0.2">
      <c r="A853" s="358"/>
      <c r="B853" s="358"/>
    </row>
    <row r="854" spans="1:2" x14ac:dyDescent="0.2">
      <c r="A854" s="358"/>
      <c r="B854" s="358"/>
    </row>
    <row r="855" spans="1:2" x14ac:dyDescent="0.2">
      <c r="A855" s="358"/>
      <c r="B855" s="358"/>
    </row>
    <row r="856" spans="1:2" x14ac:dyDescent="0.2">
      <c r="A856" s="358"/>
      <c r="B856" s="358"/>
    </row>
    <row r="857" spans="1:2" x14ac:dyDescent="0.2">
      <c r="A857" s="358"/>
      <c r="B857" s="358"/>
    </row>
    <row r="858" spans="1:2" x14ac:dyDescent="0.2">
      <c r="A858" s="358"/>
      <c r="B858" s="358"/>
    </row>
    <row r="859" spans="1:2" x14ac:dyDescent="0.2">
      <c r="A859" s="358"/>
      <c r="B859" s="358"/>
    </row>
    <row r="860" spans="1:2" x14ac:dyDescent="0.2">
      <c r="A860" s="358"/>
      <c r="B860" s="358"/>
    </row>
    <row r="861" spans="1:2" x14ac:dyDescent="0.2">
      <c r="A861" s="358"/>
      <c r="B861" s="358"/>
    </row>
    <row r="862" spans="1:2" x14ac:dyDescent="0.2">
      <c r="A862" s="358"/>
      <c r="B862" s="358"/>
    </row>
    <row r="863" spans="1:2" x14ac:dyDescent="0.2">
      <c r="A863" s="358"/>
      <c r="B863" s="358"/>
    </row>
  </sheetData>
  <pageMargins left="0.75" right="0.75" top="1" bottom="1" header="0.5" footer="0.5"/>
  <pageSetup orientation="portrait" r:id="rId1"/>
  <headerFooter alignWithMargins="0"/>
  <picture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00B050"/>
  </sheetPr>
  <dimension ref="A1:L678"/>
  <sheetViews>
    <sheetView zoomScale="85" zoomScaleNormal="85" workbookViewId="0">
      <pane xSplit="1" ySplit="2" topLeftCell="B3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RowHeight="12.75" x14ac:dyDescent="0.2"/>
  <cols>
    <col min="1" max="1" width="9.28515625" bestFit="1" customWidth="1"/>
    <col min="2" max="2" width="12" bestFit="1" customWidth="1"/>
    <col min="3" max="3" width="16.5703125" bestFit="1" customWidth="1"/>
    <col min="4" max="4" width="12" bestFit="1" customWidth="1"/>
    <col min="5" max="5" width="12.5703125" bestFit="1" customWidth="1"/>
    <col min="6" max="6" width="18.85546875" bestFit="1" customWidth="1"/>
    <col min="7" max="7" width="19.42578125" style="324" bestFit="1" customWidth="1"/>
    <col min="8" max="8" width="12" bestFit="1" customWidth="1"/>
    <col min="9" max="9" width="16.5703125" bestFit="1" customWidth="1"/>
    <col min="10" max="10" width="4.7109375" style="19" customWidth="1"/>
    <col min="12" max="12" width="12.85546875" customWidth="1"/>
  </cols>
  <sheetData>
    <row r="1" spans="1:12" ht="25.5" x14ac:dyDescent="0.2">
      <c r="A1" s="676" t="s">
        <v>369</v>
      </c>
      <c r="B1" s="676">
        <v>0</v>
      </c>
      <c r="C1" s="676">
        <v>0</v>
      </c>
      <c r="D1" s="676">
        <v>0</v>
      </c>
      <c r="E1" s="102"/>
      <c r="F1" s="102"/>
      <c r="H1" s="676" t="s">
        <v>276</v>
      </c>
      <c r="I1" s="676"/>
      <c r="J1" s="676"/>
      <c r="L1" s="35" t="s">
        <v>368</v>
      </c>
    </row>
    <row r="2" spans="1:12" x14ac:dyDescent="0.2">
      <c r="B2" s="54" t="s">
        <v>364</v>
      </c>
      <c r="C2" s="54" t="s">
        <v>363</v>
      </c>
      <c r="D2" s="54" t="s">
        <v>367</v>
      </c>
      <c r="E2" s="54" t="s">
        <v>366</v>
      </c>
      <c r="F2" s="54" t="s">
        <v>365</v>
      </c>
      <c r="G2" s="97"/>
      <c r="H2" s="54" t="s">
        <v>364</v>
      </c>
      <c r="I2" s="54" t="s">
        <v>363</v>
      </c>
    </row>
    <row r="3" spans="1:12" x14ac:dyDescent="0.2">
      <c r="A3" s="422">
        <v>39448</v>
      </c>
      <c r="B3" s="9">
        <v>1096711</v>
      </c>
      <c r="C3" s="9">
        <v>2158800</v>
      </c>
      <c r="D3" s="9">
        <v>5750311</v>
      </c>
      <c r="E3" s="9">
        <f t="shared" ref="E3:E66" si="0">D3/1000</f>
        <v>5750.3109999999997</v>
      </c>
      <c r="F3" s="9">
        <f t="shared" ref="F3:F66" si="1">D3/J3</f>
        <v>27779.280193236715</v>
      </c>
      <c r="H3">
        <v>206</v>
      </c>
      <c r="I3">
        <v>1</v>
      </c>
      <c r="J3">
        <v>207</v>
      </c>
    </row>
    <row r="4" spans="1:12" x14ac:dyDescent="0.2">
      <c r="A4" s="422">
        <v>39479</v>
      </c>
      <c r="B4" s="9">
        <v>1384284</v>
      </c>
      <c r="C4" s="9">
        <v>2142000</v>
      </c>
      <c r="D4" s="9">
        <v>3526284</v>
      </c>
      <c r="E4" s="9">
        <f t="shared" si="0"/>
        <v>3526.2840000000001</v>
      </c>
      <c r="F4" s="9">
        <f t="shared" si="1"/>
        <v>17035.1884057971</v>
      </c>
      <c r="H4">
        <v>206</v>
      </c>
      <c r="I4">
        <v>1</v>
      </c>
      <c r="J4">
        <v>207</v>
      </c>
    </row>
    <row r="5" spans="1:12" x14ac:dyDescent="0.2">
      <c r="A5" s="422">
        <v>39508</v>
      </c>
      <c r="B5" s="9">
        <v>1350682</v>
      </c>
      <c r="C5" s="9">
        <v>2251200</v>
      </c>
      <c r="D5" s="9">
        <v>3601882</v>
      </c>
      <c r="E5" s="9">
        <f t="shared" si="0"/>
        <v>3601.8820000000001</v>
      </c>
      <c r="F5" s="9">
        <f t="shared" si="1"/>
        <v>17484.864077669903</v>
      </c>
      <c r="H5">
        <v>205</v>
      </c>
      <c r="I5">
        <v>1</v>
      </c>
      <c r="J5">
        <v>206</v>
      </c>
    </row>
    <row r="6" spans="1:12" x14ac:dyDescent="0.2">
      <c r="A6" s="422">
        <v>39539</v>
      </c>
      <c r="B6" s="9">
        <v>1170841</v>
      </c>
      <c r="C6" s="9">
        <v>2326800</v>
      </c>
      <c r="D6" s="9">
        <v>3497641</v>
      </c>
      <c r="E6" s="9">
        <f t="shared" si="0"/>
        <v>3497.6410000000001</v>
      </c>
      <c r="F6" s="9">
        <f t="shared" si="1"/>
        <v>17061.663414634146</v>
      </c>
      <c r="H6">
        <v>204</v>
      </c>
      <c r="I6">
        <v>1</v>
      </c>
      <c r="J6">
        <v>205</v>
      </c>
    </row>
    <row r="7" spans="1:12" x14ac:dyDescent="0.2">
      <c r="A7" s="422">
        <v>39569</v>
      </c>
      <c r="B7" s="9">
        <v>1067456</v>
      </c>
      <c r="C7" s="9">
        <v>2419200</v>
      </c>
      <c r="D7" s="9">
        <v>3486656</v>
      </c>
      <c r="E7" s="9">
        <f t="shared" si="0"/>
        <v>3486.6559999999999</v>
      </c>
      <c r="F7" s="9">
        <f t="shared" si="1"/>
        <v>17008.078048780488</v>
      </c>
      <c r="H7">
        <v>204</v>
      </c>
      <c r="I7">
        <v>1</v>
      </c>
      <c r="J7">
        <v>205</v>
      </c>
    </row>
    <row r="8" spans="1:12" x14ac:dyDescent="0.2">
      <c r="A8" s="422">
        <v>39600</v>
      </c>
      <c r="B8" s="9">
        <v>1065681</v>
      </c>
      <c r="C8" s="9">
        <v>2276400</v>
      </c>
      <c r="D8" s="9">
        <v>3342081</v>
      </c>
      <c r="E8" s="9">
        <f t="shared" si="0"/>
        <v>3342.0810000000001</v>
      </c>
      <c r="F8" s="9">
        <f t="shared" si="1"/>
        <v>16382.75</v>
      </c>
      <c r="H8">
        <v>203</v>
      </c>
      <c r="I8">
        <v>1</v>
      </c>
      <c r="J8">
        <v>204</v>
      </c>
    </row>
    <row r="9" spans="1:12" x14ac:dyDescent="0.2">
      <c r="A9" s="422">
        <v>39630</v>
      </c>
      <c r="B9" s="9">
        <v>983066</v>
      </c>
      <c r="C9" s="9">
        <v>1411200</v>
      </c>
      <c r="D9" s="9">
        <v>2394266</v>
      </c>
      <c r="E9" s="9">
        <f t="shared" si="0"/>
        <v>2394.2660000000001</v>
      </c>
      <c r="F9" s="9">
        <f t="shared" si="1"/>
        <v>11736.598039215687</v>
      </c>
      <c r="H9">
        <v>203</v>
      </c>
      <c r="I9">
        <v>1</v>
      </c>
      <c r="J9">
        <v>204</v>
      </c>
    </row>
    <row r="10" spans="1:12" x14ac:dyDescent="0.2">
      <c r="A10" s="422">
        <v>39661</v>
      </c>
      <c r="B10" s="9">
        <v>919070</v>
      </c>
      <c r="C10" s="9">
        <v>1310400</v>
      </c>
      <c r="D10" s="9">
        <v>2229470</v>
      </c>
      <c r="E10" s="9">
        <f t="shared" si="0"/>
        <v>2229.4699999999998</v>
      </c>
      <c r="F10" s="9">
        <f t="shared" si="1"/>
        <v>10928.774509803921</v>
      </c>
      <c r="H10">
        <v>203</v>
      </c>
      <c r="I10">
        <v>1</v>
      </c>
      <c r="J10">
        <v>204</v>
      </c>
    </row>
    <row r="11" spans="1:12" x14ac:dyDescent="0.2">
      <c r="A11" s="422">
        <v>39692</v>
      </c>
      <c r="B11" s="9">
        <v>1067309</v>
      </c>
      <c r="C11" s="9">
        <v>1394400</v>
      </c>
      <c r="D11" s="9">
        <v>2461709</v>
      </c>
      <c r="E11" s="9">
        <f t="shared" si="0"/>
        <v>2461.7089999999998</v>
      </c>
      <c r="F11" s="9">
        <f t="shared" si="1"/>
        <v>12247.308457711442</v>
      </c>
      <c r="H11">
        <v>200</v>
      </c>
      <c r="I11">
        <v>1</v>
      </c>
      <c r="J11">
        <v>201</v>
      </c>
    </row>
    <row r="12" spans="1:12" x14ac:dyDescent="0.2">
      <c r="A12" s="422">
        <v>39722</v>
      </c>
      <c r="B12" s="9">
        <v>1196636</v>
      </c>
      <c r="C12" s="9">
        <v>1268400</v>
      </c>
      <c r="D12" s="9">
        <v>2465036</v>
      </c>
      <c r="E12" s="9">
        <f t="shared" si="0"/>
        <v>2465.0360000000001</v>
      </c>
      <c r="F12" s="9">
        <f t="shared" si="1"/>
        <v>12387.115577889448</v>
      </c>
      <c r="H12">
        <v>198</v>
      </c>
      <c r="I12">
        <v>1</v>
      </c>
      <c r="J12">
        <v>199</v>
      </c>
    </row>
    <row r="13" spans="1:12" x14ac:dyDescent="0.2">
      <c r="A13" s="422">
        <v>39753</v>
      </c>
      <c r="B13" s="9">
        <v>1297408</v>
      </c>
      <c r="C13" s="9">
        <v>982800</v>
      </c>
      <c r="D13" s="9">
        <v>2280208</v>
      </c>
      <c r="E13" s="9">
        <f t="shared" si="0"/>
        <v>2280.2080000000001</v>
      </c>
      <c r="F13" s="9">
        <f t="shared" si="1"/>
        <v>11458.331658291458</v>
      </c>
      <c r="H13">
        <v>198</v>
      </c>
      <c r="I13">
        <v>1</v>
      </c>
      <c r="J13">
        <v>199</v>
      </c>
    </row>
    <row r="14" spans="1:12" x14ac:dyDescent="0.2">
      <c r="A14" s="422">
        <v>39783</v>
      </c>
      <c r="B14" s="9">
        <v>1216217</v>
      </c>
      <c r="C14" s="9">
        <v>1142400</v>
      </c>
      <c r="D14" s="9">
        <v>2358617</v>
      </c>
      <c r="E14" s="9">
        <f t="shared" si="0"/>
        <v>2358.6170000000002</v>
      </c>
      <c r="F14" s="9">
        <f t="shared" si="1"/>
        <v>11852.346733668342</v>
      </c>
      <c r="H14">
        <v>198</v>
      </c>
      <c r="I14">
        <v>1</v>
      </c>
      <c r="J14">
        <v>199</v>
      </c>
    </row>
    <row r="15" spans="1:12" x14ac:dyDescent="0.2">
      <c r="A15" s="422">
        <v>39814</v>
      </c>
      <c r="B15" s="9">
        <v>1133956</v>
      </c>
      <c r="C15" s="9">
        <v>2590368</v>
      </c>
      <c r="D15" s="9">
        <v>2724324</v>
      </c>
      <c r="E15" s="9">
        <f t="shared" si="0"/>
        <v>2724.3240000000001</v>
      </c>
      <c r="F15" s="9">
        <f t="shared" si="1"/>
        <v>13759.212121212122</v>
      </c>
      <c r="H15">
        <v>197</v>
      </c>
      <c r="I15">
        <v>1</v>
      </c>
      <c r="J15">
        <v>198</v>
      </c>
    </row>
    <row r="16" spans="1:12" x14ac:dyDescent="0.2">
      <c r="A16" s="422">
        <v>39845</v>
      </c>
      <c r="B16" s="9">
        <v>1388309</v>
      </c>
      <c r="C16" s="9">
        <v>949200</v>
      </c>
      <c r="D16" s="9">
        <v>2337509</v>
      </c>
      <c r="E16" s="9">
        <f t="shared" si="0"/>
        <v>2337.509</v>
      </c>
      <c r="F16" s="9">
        <f t="shared" si="1"/>
        <v>11865.527918781725</v>
      </c>
      <c r="H16">
        <v>196</v>
      </c>
      <c r="I16">
        <v>1</v>
      </c>
      <c r="J16">
        <v>197</v>
      </c>
    </row>
    <row r="17" spans="1:10" x14ac:dyDescent="0.2">
      <c r="A17" s="422">
        <v>39873</v>
      </c>
      <c r="B17" s="9">
        <v>1240286</v>
      </c>
      <c r="C17" s="9">
        <v>982800</v>
      </c>
      <c r="D17" s="9">
        <v>2223086</v>
      </c>
      <c r="E17" s="9">
        <f t="shared" si="0"/>
        <v>2223.0859999999998</v>
      </c>
      <c r="F17" s="9">
        <f t="shared" si="1"/>
        <v>11342.275510204081</v>
      </c>
      <c r="H17">
        <v>195</v>
      </c>
      <c r="I17">
        <v>1</v>
      </c>
      <c r="J17">
        <v>196</v>
      </c>
    </row>
    <row r="18" spans="1:10" x14ac:dyDescent="0.2">
      <c r="A18" s="422">
        <v>39904</v>
      </c>
      <c r="B18" s="9">
        <v>1078244</v>
      </c>
      <c r="C18" s="9">
        <v>1033200</v>
      </c>
      <c r="D18" s="9">
        <v>2111444</v>
      </c>
      <c r="E18" s="9">
        <f t="shared" si="0"/>
        <v>2111.444</v>
      </c>
      <c r="F18" s="9">
        <f t="shared" si="1"/>
        <v>10827.917948717948</v>
      </c>
      <c r="H18">
        <v>194</v>
      </c>
      <c r="I18">
        <v>1</v>
      </c>
      <c r="J18">
        <v>195</v>
      </c>
    </row>
    <row r="19" spans="1:10" x14ac:dyDescent="0.2">
      <c r="A19" s="422">
        <v>39934</v>
      </c>
      <c r="B19" s="9">
        <v>1012297</v>
      </c>
      <c r="C19" s="9">
        <v>1159200</v>
      </c>
      <c r="D19" s="9">
        <v>2171497</v>
      </c>
      <c r="E19" s="9">
        <f t="shared" si="0"/>
        <v>2171.4969999999998</v>
      </c>
      <c r="F19" s="9">
        <f t="shared" si="1"/>
        <v>11135.882051282051</v>
      </c>
      <c r="H19">
        <v>194</v>
      </c>
      <c r="I19">
        <v>1</v>
      </c>
      <c r="J19">
        <v>195</v>
      </c>
    </row>
    <row r="20" spans="1:10" x14ac:dyDescent="0.2">
      <c r="A20" s="422">
        <v>39965</v>
      </c>
      <c r="B20" s="9">
        <v>903727</v>
      </c>
      <c r="C20" s="9">
        <v>3964800</v>
      </c>
      <c r="D20" s="9">
        <v>4868527</v>
      </c>
      <c r="E20" s="9">
        <f t="shared" si="0"/>
        <v>4868.527</v>
      </c>
      <c r="F20" s="9">
        <f t="shared" si="1"/>
        <v>24966.805128205127</v>
      </c>
      <c r="H20">
        <v>194</v>
      </c>
      <c r="I20">
        <v>1</v>
      </c>
      <c r="J20">
        <v>195</v>
      </c>
    </row>
    <row r="21" spans="1:10" x14ac:dyDescent="0.2">
      <c r="A21" s="422">
        <v>39995</v>
      </c>
      <c r="B21" s="9">
        <v>903192</v>
      </c>
      <c r="C21" s="9">
        <v>3906000</v>
      </c>
      <c r="D21" s="9">
        <v>4809192</v>
      </c>
      <c r="E21" s="9">
        <f t="shared" si="0"/>
        <v>4809.192</v>
      </c>
      <c r="F21" s="9">
        <f t="shared" si="1"/>
        <v>24662.523076923077</v>
      </c>
      <c r="H21">
        <v>194</v>
      </c>
      <c r="I21">
        <v>1</v>
      </c>
      <c r="J21">
        <v>195</v>
      </c>
    </row>
    <row r="22" spans="1:10" x14ac:dyDescent="0.2">
      <c r="A22" s="422">
        <v>40026</v>
      </c>
      <c r="B22" s="9">
        <v>885006</v>
      </c>
      <c r="C22" s="9">
        <v>2049600</v>
      </c>
      <c r="D22" s="9">
        <v>2934606</v>
      </c>
      <c r="E22" s="9">
        <f t="shared" si="0"/>
        <v>2934.6060000000002</v>
      </c>
      <c r="F22" s="9">
        <f t="shared" si="1"/>
        <v>15049.261538461538</v>
      </c>
      <c r="H22">
        <v>194</v>
      </c>
      <c r="I22">
        <v>1</v>
      </c>
      <c r="J22">
        <v>195</v>
      </c>
    </row>
    <row r="23" spans="1:10" x14ac:dyDescent="0.2">
      <c r="A23" s="422">
        <v>40057</v>
      </c>
      <c r="B23" s="9">
        <v>1046067</v>
      </c>
      <c r="C23" s="9">
        <v>1201200</v>
      </c>
      <c r="D23" s="9">
        <v>2247267</v>
      </c>
      <c r="E23" s="9">
        <f t="shared" si="0"/>
        <v>2247.2669999999998</v>
      </c>
      <c r="F23" s="9">
        <f t="shared" si="1"/>
        <v>11643.870466321243</v>
      </c>
      <c r="H23">
        <v>192</v>
      </c>
      <c r="I23">
        <v>1</v>
      </c>
      <c r="J23">
        <v>193</v>
      </c>
    </row>
    <row r="24" spans="1:10" x14ac:dyDescent="0.2">
      <c r="A24" s="422">
        <v>40087</v>
      </c>
      <c r="B24" s="9">
        <v>1221775</v>
      </c>
      <c r="C24" s="9">
        <v>1184400</v>
      </c>
      <c r="D24" s="9">
        <v>2406175</v>
      </c>
      <c r="E24" s="9">
        <f t="shared" si="0"/>
        <v>2406.1750000000002</v>
      </c>
      <c r="F24" s="9">
        <f t="shared" si="1"/>
        <v>12597.774869109948</v>
      </c>
      <c r="H24">
        <v>190</v>
      </c>
      <c r="I24">
        <v>1</v>
      </c>
      <c r="J24">
        <v>191</v>
      </c>
    </row>
    <row r="25" spans="1:10" x14ac:dyDescent="0.2">
      <c r="A25" s="422">
        <v>40118</v>
      </c>
      <c r="B25" s="9">
        <v>1276332</v>
      </c>
      <c r="C25" s="9">
        <v>1209600</v>
      </c>
      <c r="D25" s="9">
        <v>2485932</v>
      </c>
      <c r="E25" s="9">
        <f t="shared" si="0"/>
        <v>2485.9319999999998</v>
      </c>
      <c r="F25" s="9">
        <f t="shared" si="1"/>
        <v>13015.350785340313</v>
      </c>
      <c r="H25">
        <v>190</v>
      </c>
      <c r="I25">
        <v>1</v>
      </c>
      <c r="J25">
        <v>191</v>
      </c>
    </row>
    <row r="26" spans="1:10" x14ac:dyDescent="0.2">
      <c r="A26" s="422">
        <v>40148</v>
      </c>
      <c r="B26" s="9">
        <v>1249154</v>
      </c>
      <c r="C26" s="9">
        <v>1276800</v>
      </c>
      <c r="D26" s="9">
        <v>2525954</v>
      </c>
      <c r="E26" s="9">
        <f t="shared" si="0"/>
        <v>2525.9540000000002</v>
      </c>
      <c r="F26" s="9">
        <f t="shared" si="1"/>
        <v>13224.890052356021</v>
      </c>
      <c r="H26">
        <v>190</v>
      </c>
      <c r="I26">
        <v>1</v>
      </c>
      <c r="J26">
        <v>191</v>
      </c>
    </row>
    <row r="27" spans="1:10" x14ac:dyDescent="0.2">
      <c r="A27" s="422">
        <v>40179</v>
      </c>
      <c r="B27" s="9">
        <v>1052839</v>
      </c>
      <c r="C27" s="9">
        <v>1046844</v>
      </c>
      <c r="D27" s="9">
        <v>2099683</v>
      </c>
      <c r="E27" s="9">
        <f t="shared" si="0"/>
        <v>2099.683</v>
      </c>
      <c r="F27" s="9">
        <f t="shared" si="1"/>
        <v>10993.104712041884</v>
      </c>
      <c r="H27">
        <v>190</v>
      </c>
      <c r="I27">
        <v>1</v>
      </c>
      <c r="J27">
        <v>191</v>
      </c>
    </row>
    <row r="28" spans="1:10" x14ac:dyDescent="0.2">
      <c r="A28" s="422">
        <v>40210</v>
      </c>
      <c r="B28" s="9">
        <v>1154601</v>
      </c>
      <c r="C28" s="9">
        <v>940800</v>
      </c>
      <c r="D28" s="9">
        <v>2095401</v>
      </c>
      <c r="E28" s="9">
        <f t="shared" si="0"/>
        <v>2095.4009999999998</v>
      </c>
      <c r="F28" s="9">
        <f t="shared" si="1"/>
        <v>10970.685863874345</v>
      </c>
      <c r="H28">
        <v>190</v>
      </c>
      <c r="I28">
        <v>1</v>
      </c>
      <c r="J28">
        <v>191</v>
      </c>
    </row>
    <row r="29" spans="1:10" x14ac:dyDescent="0.2">
      <c r="A29" s="422">
        <v>40238</v>
      </c>
      <c r="B29" s="9">
        <v>1167379</v>
      </c>
      <c r="C29" s="9">
        <v>991200</v>
      </c>
      <c r="D29" s="9">
        <v>2158579</v>
      </c>
      <c r="E29" s="9">
        <f t="shared" si="0"/>
        <v>2158.5790000000002</v>
      </c>
      <c r="F29" s="9">
        <f t="shared" si="1"/>
        <v>11301.460732984293</v>
      </c>
      <c r="G29" s="331"/>
      <c r="H29">
        <v>190</v>
      </c>
      <c r="I29">
        <v>1</v>
      </c>
      <c r="J29">
        <v>191</v>
      </c>
    </row>
    <row r="30" spans="1:10" x14ac:dyDescent="0.2">
      <c r="A30" s="422">
        <v>40269</v>
      </c>
      <c r="B30" s="9">
        <v>989193</v>
      </c>
      <c r="C30" s="9">
        <v>1100400</v>
      </c>
      <c r="D30" s="9">
        <v>2089593</v>
      </c>
      <c r="E30" s="9">
        <f t="shared" si="0"/>
        <v>2089.5929999999998</v>
      </c>
      <c r="F30" s="9">
        <f t="shared" si="1"/>
        <v>10940.277486910994</v>
      </c>
      <c r="G30" s="331"/>
      <c r="H30">
        <v>190</v>
      </c>
      <c r="I30">
        <v>1</v>
      </c>
      <c r="J30">
        <v>191</v>
      </c>
    </row>
    <row r="31" spans="1:10" x14ac:dyDescent="0.2">
      <c r="A31" s="422">
        <v>40299</v>
      </c>
      <c r="B31" s="9">
        <v>973329</v>
      </c>
      <c r="C31" s="9">
        <v>1243200</v>
      </c>
      <c r="D31" s="9">
        <v>2216529</v>
      </c>
      <c r="E31" s="9">
        <f t="shared" si="0"/>
        <v>2216.529</v>
      </c>
      <c r="F31" s="9">
        <f t="shared" si="1"/>
        <v>11604.86387434555</v>
      </c>
      <c r="G31" s="331"/>
      <c r="H31">
        <v>190</v>
      </c>
      <c r="I31">
        <v>1</v>
      </c>
      <c r="J31">
        <v>191</v>
      </c>
    </row>
    <row r="32" spans="1:10" x14ac:dyDescent="0.2">
      <c r="A32" s="422">
        <v>40330</v>
      </c>
      <c r="B32" s="9">
        <v>959596</v>
      </c>
      <c r="C32" s="9">
        <v>1503600</v>
      </c>
      <c r="D32" s="9">
        <v>2463196</v>
      </c>
      <c r="E32" s="9">
        <f t="shared" si="0"/>
        <v>2463.1959999999999</v>
      </c>
      <c r="F32" s="9">
        <f t="shared" si="1"/>
        <v>12896.314136125655</v>
      </c>
      <c r="G32" s="122"/>
      <c r="H32">
        <v>190</v>
      </c>
      <c r="I32">
        <v>1</v>
      </c>
      <c r="J32">
        <v>191</v>
      </c>
    </row>
    <row r="33" spans="1:10" x14ac:dyDescent="0.2">
      <c r="A33" s="422">
        <v>40360</v>
      </c>
      <c r="B33" s="9">
        <v>954026</v>
      </c>
      <c r="C33" s="9">
        <v>1545600</v>
      </c>
      <c r="D33" s="9">
        <v>2499626</v>
      </c>
      <c r="E33" s="9">
        <f t="shared" si="0"/>
        <v>2499.6260000000002</v>
      </c>
      <c r="F33" s="9">
        <f t="shared" si="1"/>
        <v>13087.047120418849</v>
      </c>
      <c r="G33" s="122"/>
      <c r="H33">
        <v>190</v>
      </c>
      <c r="I33">
        <v>1</v>
      </c>
      <c r="J33">
        <v>191</v>
      </c>
    </row>
    <row r="34" spans="1:10" x14ac:dyDescent="0.2">
      <c r="A34" s="422">
        <v>40391</v>
      </c>
      <c r="B34" s="9">
        <v>921784</v>
      </c>
      <c r="C34" s="9">
        <v>1428000</v>
      </c>
      <c r="D34" s="9">
        <v>2349784</v>
      </c>
      <c r="E34" s="9">
        <f t="shared" si="0"/>
        <v>2349.7840000000001</v>
      </c>
      <c r="F34" s="9">
        <f t="shared" si="1"/>
        <v>12302.534031413612</v>
      </c>
      <c r="G34" s="122"/>
      <c r="H34">
        <v>190</v>
      </c>
      <c r="I34">
        <v>1</v>
      </c>
      <c r="J34">
        <v>191</v>
      </c>
    </row>
    <row r="35" spans="1:10" x14ac:dyDescent="0.2">
      <c r="A35" s="422">
        <v>40422</v>
      </c>
      <c r="B35" s="9">
        <v>1045861</v>
      </c>
      <c r="C35" s="9">
        <v>1520400</v>
      </c>
      <c r="D35" s="9">
        <v>2566261</v>
      </c>
      <c r="E35" s="9">
        <f t="shared" si="0"/>
        <v>2566.261</v>
      </c>
      <c r="F35" s="9">
        <f t="shared" si="1"/>
        <v>13435.921465968586</v>
      </c>
      <c r="G35" s="122"/>
      <c r="H35">
        <v>190</v>
      </c>
      <c r="I35">
        <v>1</v>
      </c>
      <c r="J35">
        <v>191</v>
      </c>
    </row>
    <row r="36" spans="1:10" x14ac:dyDescent="0.2">
      <c r="A36" s="422">
        <v>40452</v>
      </c>
      <c r="B36" s="9">
        <v>1140991</v>
      </c>
      <c r="C36" s="9">
        <v>1344000</v>
      </c>
      <c r="D36" s="9">
        <v>2484991</v>
      </c>
      <c r="E36" s="9">
        <f t="shared" si="0"/>
        <v>2484.991</v>
      </c>
      <c r="F36" s="9">
        <f t="shared" si="1"/>
        <v>13078.9</v>
      </c>
      <c r="G36" s="122"/>
      <c r="H36">
        <v>189</v>
      </c>
      <c r="I36">
        <v>1</v>
      </c>
      <c r="J36">
        <v>190</v>
      </c>
    </row>
    <row r="37" spans="1:10" x14ac:dyDescent="0.2">
      <c r="A37" s="422">
        <v>40483</v>
      </c>
      <c r="B37" s="9">
        <v>1208127</v>
      </c>
      <c r="C37" s="9">
        <v>1209600</v>
      </c>
      <c r="D37" s="9">
        <v>2417727</v>
      </c>
      <c r="E37" s="9">
        <f t="shared" si="0"/>
        <v>2417.7269999999999</v>
      </c>
      <c r="F37" s="9">
        <f t="shared" si="1"/>
        <v>12724.878947368421</v>
      </c>
      <c r="G37" s="122"/>
      <c r="H37">
        <v>189</v>
      </c>
      <c r="I37">
        <v>1</v>
      </c>
      <c r="J37">
        <v>190</v>
      </c>
    </row>
    <row r="38" spans="1:10" x14ac:dyDescent="0.2">
      <c r="A38" s="422">
        <v>40513</v>
      </c>
      <c r="B38" s="9">
        <v>1145607</v>
      </c>
      <c r="C38" s="9">
        <v>1033200</v>
      </c>
      <c r="D38" s="9">
        <v>2178807</v>
      </c>
      <c r="E38" s="9">
        <f t="shared" si="0"/>
        <v>2178.8069999999998</v>
      </c>
      <c r="F38" s="9">
        <f t="shared" si="1"/>
        <v>11467.405263157894</v>
      </c>
      <c r="G38" s="122"/>
      <c r="H38">
        <v>189</v>
      </c>
      <c r="I38">
        <v>1</v>
      </c>
      <c r="J38">
        <v>190</v>
      </c>
    </row>
    <row r="39" spans="1:10" x14ac:dyDescent="0.2">
      <c r="A39" s="422">
        <v>40544</v>
      </c>
      <c r="B39" s="9">
        <v>1025632</v>
      </c>
      <c r="C39" s="9">
        <v>974400</v>
      </c>
      <c r="D39" s="9">
        <v>2000032</v>
      </c>
      <c r="E39" s="9">
        <f t="shared" si="0"/>
        <v>2000.0319999999999</v>
      </c>
      <c r="F39" s="9">
        <f t="shared" si="1"/>
        <v>10526.484210526316</v>
      </c>
      <c r="G39" s="417"/>
      <c r="H39">
        <v>189</v>
      </c>
      <c r="I39">
        <v>1</v>
      </c>
      <c r="J39">
        <v>190</v>
      </c>
    </row>
    <row r="40" spans="1:10" x14ac:dyDescent="0.2">
      <c r="A40" s="422">
        <v>40575</v>
      </c>
      <c r="B40" s="9">
        <v>1140068</v>
      </c>
      <c r="C40" s="9">
        <v>999600</v>
      </c>
      <c r="D40" s="9">
        <v>2139668</v>
      </c>
      <c r="E40" s="9">
        <f t="shared" si="0"/>
        <v>2139.6680000000001</v>
      </c>
      <c r="F40" s="9">
        <f t="shared" si="1"/>
        <v>11261.410526315789</v>
      </c>
      <c r="G40" s="417"/>
      <c r="H40">
        <v>189</v>
      </c>
      <c r="I40">
        <v>1</v>
      </c>
      <c r="J40">
        <v>190</v>
      </c>
    </row>
    <row r="41" spans="1:10" x14ac:dyDescent="0.2">
      <c r="A41" s="422">
        <v>40603</v>
      </c>
      <c r="B41" s="9">
        <v>1230430</v>
      </c>
      <c r="C41" s="9">
        <v>1150800</v>
      </c>
      <c r="D41" s="9">
        <v>2381230</v>
      </c>
      <c r="E41" s="9">
        <f t="shared" si="0"/>
        <v>2381.23</v>
      </c>
      <c r="F41" s="9">
        <f t="shared" si="1"/>
        <v>12532.78947368421</v>
      </c>
      <c r="G41" s="417"/>
      <c r="H41">
        <v>189</v>
      </c>
      <c r="I41">
        <v>1</v>
      </c>
      <c r="J41">
        <v>190</v>
      </c>
    </row>
    <row r="42" spans="1:10" x14ac:dyDescent="0.2">
      <c r="A42" s="422">
        <v>40634</v>
      </c>
      <c r="B42" s="9">
        <v>1123486</v>
      </c>
      <c r="C42" s="9">
        <v>1125600</v>
      </c>
      <c r="D42" s="9">
        <v>2249086</v>
      </c>
      <c r="E42" s="9">
        <f t="shared" si="0"/>
        <v>2249.0859999999998</v>
      </c>
      <c r="F42" s="9">
        <f t="shared" si="1"/>
        <v>11837.294736842105</v>
      </c>
      <c r="G42" s="417"/>
      <c r="H42">
        <v>189</v>
      </c>
      <c r="I42">
        <v>1</v>
      </c>
      <c r="J42">
        <v>190</v>
      </c>
    </row>
    <row r="43" spans="1:10" x14ac:dyDescent="0.2">
      <c r="A43" s="421">
        <v>40664</v>
      </c>
      <c r="B43" s="9">
        <v>1006923</v>
      </c>
      <c r="C43" s="9">
        <v>1184400</v>
      </c>
      <c r="D43" s="420">
        <v>2191323</v>
      </c>
      <c r="E43" s="420">
        <f t="shared" si="0"/>
        <v>2191.3229999999999</v>
      </c>
      <c r="F43" s="420">
        <f t="shared" si="1"/>
        <v>11533.278947368421</v>
      </c>
      <c r="G43" s="417"/>
      <c r="H43">
        <v>189</v>
      </c>
      <c r="I43">
        <v>1</v>
      </c>
      <c r="J43">
        <v>190</v>
      </c>
    </row>
    <row r="44" spans="1:10" x14ac:dyDescent="0.2">
      <c r="A44" s="415">
        <v>40695</v>
      </c>
      <c r="B44" s="9">
        <v>987562</v>
      </c>
      <c r="C44" s="9">
        <v>1444800</v>
      </c>
      <c r="D44" s="414">
        <v>2432362</v>
      </c>
      <c r="E44" s="414">
        <f t="shared" si="0"/>
        <v>2432.3620000000001</v>
      </c>
      <c r="F44" s="414">
        <f t="shared" si="1"/>
        <v>12869.640211640211</v>
      </c>
      <c r="G44" s="419"/>
      <c r="H44">
        <v>188</v>
      </c>
      <c r="I44">
        <v>1</v>
      </c>
      <c r="J44">
        <v>189</v>
      </c>
    </row>
    <row r="45" spans="1:10" x14ac:dyDescent="0.2">
      <c r="A45" s="415">
        <v>40725</v>
      </c>
      <c r="B45" s="9">
        <v>924286</v>
      </c>
      <c r="C45" s="9">
        <v>1310400</v>
      </c>
      <c r="D45" s="414">
        <v>2234686</v>
      </c>
      <c r="E45" s="414">
        <f t="shared" si="0"/>
        <v>2234.6860000000001</v>
      </c>
      <c r="F45" s="414">
        <f t="shared" si="1"/>
        <v>11823.73544973545</v>
      </c>
      <c r="G45" s="331"/>
      <c r="H45">
        <v>188</v>
      </c>
      <c r="I45">
        <v>1</v>
      </c>
      <c r="J45">
        <v>189</v>
      </c>
    </row>
    <row r="46" spans="1:10" x14ac:dyDescent="0.2">
      <c r="A46" s="415">
        <v>40756</v>
      </c>
      <c r="B46" s="9">
        <v>904420</v>
      </c>
      <c r="C46" s="9">
        <v>1579200</v>
      </c>
      <c r="D46" s="414">
        <v>2483620</v>
      </c>
      <c r="E46" s="414">
        <f t="shared" si="0"/>
        <v>2483.62</v>
      </c>
      <c r="F46" s="414">
        <f t="shared" si="1"/>
        <v>13140.846560846561</v>
      </c>
      <c r="G46" s="331"/>
      <c r="H46">
        <v>188</v>
      </c>
      <c r="I46">
        <v>1</v>
      </c>
      <c r="J46">
        <v>189</v>
      </c>
    </row>
    <row r="47" spans="1:10" x14ac:dyDescent="0.2">
      <c r="A47" s="415">
        <v>40787</v>
      </c>
      <c r="B47" s="9">
        <v>1055837</v>
      </c>
      <c r="C47" s="9">
        <v>1344000</v>
      </c>
      <c r="D47" s="414">
        <v>2399837</v>
      </c>
      <c r="E47" s="414">
        <f t="shared" si="0"/>
        <v>2399.837</v>
      </c>
      <c r="F47" s="414">
        <f t="shared" si="1"/>
        <v>12765.090425531915</v>
      </c>
      <c r="G47" s="418"/>
      <c r="H47">
        <v>187</v>
      </c>
      <c r="I47">
        <v>1</v>
      </c>
      <c r="J47">
        <v>188</v>
      </c>
    </row>
    <row r="48" spans="1:10" x14ac:dyDescent="0.2">
      <c r="A48" s="415">
        <v>40817</v>
      </c>
      <c r="B48" s="9">
        <v>1129121</v>
      </c>
      <c r="C48" s="9">
        <v>1083600</v>
      </c>
      <c r="D48" s="414">
        <v>2212721</v>
      </c>
      <c r="E48" s="414">
        <f t="shared" si="0"/>
        <v>2212.721</v>
      </c>
      <c r="F48" s="414">
        <f t="shared" si="1"/>
        <v>11769.79255319149</v>
      </c>
      <c r="G48" s="331"/>
      <c r="H48">
        <v>187</v>
      </c>
      <c r="I48">
        <v>1</v>
      </c>
      <c r="J48">
        <v>188</v>
      </c>
    </row>
    <row r="49" spans="1:10" x14ac:dyDescent="0.2">
      <c r="A49" s="415">
        <v>40848</v>
      </c>
      <c r="B49" s="9">
        <v>1120804</v>
      </c>
      <c r="C49" s="9">
        <v>1134000</v>
      </c>
      <c r="D49" s="414">
        <v>2254804</v>
      </c>
      <c r="E49" s="414">
        <f t="shared" si="0"/>
        <v>2254.8040000000001</v>
      </c>
      <c r="F49" s="414">
        <f t="shared" si="1"/>
        <v>11993.63829787234</v>
      </c>
      <c r="G49" s="331"/>
      <c r="H49">
        <v>187</v>
      </c>
      <c r="I49">
        <v>1</v>
      </c>
      <c r="J49">
        <v>188</v>
      </c>
    </row>
    <row r="50" spans="1:10" x14ac:dyDescent="0.2">
      <c r="A50" s="415">
        <v>40878</v>
      </c>
      <c r="B50" s="9">
        <v>1116107</v>
      </c>
      <c r="C50" s="9">
        <v>1033400</v>
      </c>
      <c r="D50" s="414">
        <v>2149307</v>
      </c>
      <c r="E50" s="414">
        <f t="shared" si="0"/>
        <v>2149.3069999999998</v>
      </c>
      <c r="F50" s="414">
        <f t="shared" si="1"/>
        <v>11493.620320855614</v>
      </c>
      <c r="G50" s="331"/>
      <c r="H50">
        <v>186</v>
      </c>
      <c r="I50">
        <v>1</v>
      </c>
      <c r="J50">
        <v>187</v>
      </c>
    </row>
    <row r="51" spans="1:10" x14ac:dyDescent="0.2">
      <c r="A51" s="415">
        <v>40909</v>
      </c>
      <c r="B51" s="9">
        <v>1022726</v>
      </c>
      <c r="C51" s="9">
        <v>1092000</v>
      </c>
      <c r="D51" s="414">
        <v>2060126</v>
      </c>
      <c r="E51" s="414">
        <f t="shared" si="0"/>
        <v>2060.1260000000002</v>
      </c>
      <c r="F51" s="414">
        <f t="shared" si="1"/>
        <v>11075.946236559139</v>
      </c>
      <c r="G51" s="417"/>
      <c r="H51">
        <v>185</v>
      </c>
      <c r="I51">
        <v>1</v>
      </c>
      <c r="J51">
        <v>186</v>
      </c>
    </row>
    <row r="52" spans="1:10" x14ac:dyDescent="0.2">
      <c r="A52" s="415">
        <v>40940</v>
      </c>
      <c r="B52" s="9">
        <v>1059960</v>
      </c>
      <c r="C52" s="9">
        <v>982800</v>
      </c>
      <c r="D52" s="414">
        <v>2097360</v>
      </c>
      <c r="E52" s="414">
        <f t="shared" si="0"/>
        <v>2097.36</v>
      </c>
      <c r="F52" s="414">
        <f t="shared" si="1"/>
        <v>11276.129032258064</v>
      </c>
      <c r="G52" s="417"/>
      <c r="H52">
        <v>185</v>
      </c>
      <c r="I52">
        <v>1</v>
      </c>
      <c r="J52">
        <v>186</v>
      </c>
    </row>
    <row r="53" spans="1:10" x14ac:dyDescent="0.2">
      <c r="A53" s="415">
        <v>40969</v>
      </c>
      <c r="B53" s="9">
        <v>1158236</v>
      </c>
      <c r="C53" s="9">
        <v>1092000</v>
      </c>
      <c r="D53" s="414">
        <v>2251531</v>
      </c>
      <c r="E53" s="414">
        <f t="shared" si="0"/>
        <v>2251.5309999999999</v>
      </c>
      <c r="F53" s="414">
        <f t="shared" si="1"/>
        <v>12105.005376344086</v>
      </c>
      <c r="G53" s="417"/>
      <c r="H53">
        <v>185</v>
      </c>
      <c r="I53">
        <v>1</v>
      </c>
      <c r="J53">
        <v>186</v>
      </c>
    </row>
    <row r="54" spans="1:10" x14ac:dyDescent="0.2">
      <c r="A54" s="415">
        <v>41000</v>
      </c>
      <c r="B54" s="9">
        <v>1042360</v>
      </c>
      <c r="C54" s="9">
        <v>999600</v>
      </c>
      <c r="D54" s="414">
        <v>2041960</v>
      </c>
      <c r="E54" s="414">
        <f t="shared" si="0"/>
        <v>2041.96</v>
      </c>
      <c r="F54" s="414">
        <f t="shared" si="1"/>
        <v>11037.621621621622</v>
      </c>
      <c r="G54" s="417"/>
      <c r="H54">
        <v>184</v>
      </c>
      <c r="I54">
        <v>1</v>
      </c>
      <c r="J54">
        <v>185</v>
      </c>
    </row>
    <row r="55" spans="1:10" x14ac:dyDescent="0.2">
      <c r="A55" s="415">
        <v>41030</v>
      </c>
      <c r="B55" s="9">
        <v>858877</v>
      </c>
      <c r="C55" s="9">
        <v>1276800</v>
      </c>
      <c r="D55" s="414">
        <v>2135677</v>
      </c>
      <c r="E55" s="414">
        <f t="shared" si="0"/>
        <v>2135.6770000000001</v>
      </c>
      <c r="F55" s="414">
        <f t="shared" si="1"/>
        <v>11544.2</v>
      </c>
      <c r="G55" s="417"/>
      <c r="H55">
        <v>184</v>
      </c>
      <c r="I55">
        <v>1</v>
      </c>
      <c r="J55">
        <v>185</v>
      </c>
    </row>
    <row r="56" spans="1:10" x14ac:dyDescent="0.2">
      <c r="A56" s="415">
        <v>41061</v>
      </c>
      <c r="B56" s="9">
        <v>860869</v>
      </c>
      <c r="C56" s="9">
        <v>1134000</v>
      </c>
      <c r="D56" s="414">
        <v>1994869</v>
      </c>
      <c r="E56" s="414">
        <f t="shared" si="0"/>
        <v>1994.8689999999999</v>
      </c>
      <c r="F56" s="414">
        <f t="shared" si="1"/>
        <v>10783.075675675676</v>
      </c>
      <c r="G56" s="417"/>
      <c r="H56">
        <v>184</v>
      </c>
      <c r="I56">
        <v>1</v>
      </c>
      <c r="J56">
        <v>185</v>
      </c>
    </row>
    <row r="57" spans="1:10" x14ac:dyDescent="0.2">
      <c r="A57" s="415">
        <v>41091</v>
      </c>
      <c r="B57" s="9">
        <v>753136</v>
      </c>
      <c r="C57" s="9">
        <v>1335600</v>
      </c>
      <c r="D57" s="414">
        <v>2088736</v>
      </c>
      <c r="E57" s="414">
        <f t="shared" si="0"/>
        <v>2088.7359999999999</v>
      </c>
      <c r="F57" s="414">
        <f t="shared" si="1"/>
        <v>11290.464864864865</v>
      </c>
      <c r="G57" s="417"/>
      <c r="H57">
        <v>184</v>
      </c>
      <c r="I57">
        <v>1</v>
      </c>
      <c r="J57">
        <v>185</v>
      </c>
    </row>
    <row r="58" spans="1:10" x14ac:dyDescent="0.2">
      <c r="A58" s="413">
        <v>41122</v>
      </c>
      <c r="B58" s="9">
        <v>803701</v>
      </c>
      <c r="C58" s="9">
        <v>1285200</v>
      </c>
      <c r="D58" s="409">
        <v>2088901</v>
      </c>
      <c r="E58" s="409">
        <f t="shared" si="0"/>
        <v>2088.9009999999998</v>
      </c>
      <c r="F58" s="409">
        <f t="shared" si="1"/>
        <v>11291.356756756757</v>
      </c>
      <c r="G58" s="331"/>
      <c r="H58">
        <v>184</v>
      </c>
      <c r="I58">
        <v>1</v>
      </c>
      <c r="J58">
        <v>185</v>
      </c>
    </row>
    <row r="59" spans="1:10" x14ac:dyDescent="0.2">
      <c r="A59" s="413">
        <v>41153</v>
      </c>
      <c r="B59" s="9">
        <v>891962</v>
      </c>
      <c r="C59" s="9">
        <v>1142400</v>
      </c>
      <c r="D59" s="409">
        <v>2034362</v>
      </c>
      <c r="E59" s="409">
        <f t="shared" si="0"/>
        <v>2034.3620000000001</v>
      </c>
      <c r="F59" s="409">
        <f t="shared" si="1"/>
        <v>10996.551351351351</v>
      </c>
      <c r="G59" s="331"/>
      <c r="H59">
        <v>184</v>
      </c>
      <c r="I59">
        <v>1</v>
      </c>
      <c r="J59">
        <v>185</v>
      </c>
    </row>
    <row r="60" spans="1:10" x14ac:dyDescent="0.2">
      <c r="A60" s="413">
        <v>41183</v>
      </c>
      <c r="B60" s="9">
        <v>1076211</v>
      </c>
      <c r="C60" s="9">
        <v>1285200</v>
      </c>
      <c r="D60" s="409">
        <v>2361411</v>
      </c>
      <c r="E60" s="409">
        <f t="shared" si="0"/>
        <v>2361.4110000000001</v>
      </c>
      <c r="F60" s="409">
        <f t="shared" si="1"/>
        <v>12764.383783783784</v>
      </c>
      <c r="G60" s="331"/>
      <c r="H60">
        <v>184</v>
      </c>
      <c r="I60">
        <v>1</v>
      </c>
      <c r="J60">
        <v>185</v>
      </c>
    </row>
    <row r="61" spans="1:10" x14ac:dyDescent="0.2">
      <c r="A61" s="413">
        <v>41214</v>
      </c>
      <c r="B61" s="9">
        <v>1122975</v>
      </c>
      <c r="C61" s="9">
        <v>982800</v>
      </c>
      <c r="D61" s="409">
        <v>2105775</v>
      </c>
      <c r="E61" s="409">
        <f t="shared" si="0"/>
        <v>2105.7750000000001</v>
      </c>
      <c r="F61" s="409">
        <f t="shared" si="1"/>
        <v>11382.567567567568</v>
      </c>
      <c r="G61" s="331"/>
      <c r="H61">
        <v>184</v>
      </c>
      <c r="I61">
        <v>1</v>
      </c>
      <c r="J61">
        <v>185</v>
      </c>
    </row>
    <row r="62" spans="1:10" x14ac:dyDescent="0.2">
      <c r="A62" s="413">
        <v>41244</v>
      </c>
      <c r="B62" s="9">
        <v>1151684</v>
      </c>
      <c r="C62" s="9">
        <v>949200</v>
      </c>
      <c r="D62" s="409">
        <v>2100884</v>
      </c>
      <c r="E62" s="409">
        <f t="shared" si="0"/>
        <v>2100.884</v>
      </c>
      <c r="F62" s="409">
        <f t="shared" si="1"/>
        <v>11295.075268817205</v>
      </c>
      <c r="G62" s="331"/>
      <c r="H62">
        <v>185</v>
      </c>
      <c r="I62">
        <v>1</v>
      </c>
      <c r="J62">
        <v>186</v>
      </c>
    </row>
    <row r="63" spans="1:10" x14ac:dyDescent="0.2">
      <c r="A63" s="413">
        <v>41275</v>
      </c>
      <c r="B63" s="9">
        <v>903263</v>
      </c>
      <c r="C63" s="9">
        <v>1100400</v>
      </c>
      <c r="D63" s="409">
        <v>2003663.0000000002</v>
      </c>
      <c r="E63" s="409">
        <f t="shared" si="0"/>
        <v>2003.6630000000002</v>
      </c>
      <c r="F63" s="409">
        <f t="shared" si="1"/>
        <v>10772.381720430109</v>
      </c>
      <c r="G63" s="331"/>
      <c r="H63">
        <v>185</v>
      </c>
      <c r="I63">
        <v>1</v>
      </c>
      <c r="J63">
        <v>186</v>
      </c>
    </row>
    <row r="64" spans="1:10" x14ac:dyDescent="0.2">
      <c r="A64" s="413">
        <v>41306</v>
      </c>
      <c r="B64" s="9">
        <v>1124390</v>
      </c>
      <c r="C64" s="9">
        <v>856800</v>
      </c>
      <c r="D64" s="409">
        <v>1981190</v>
      </c>
      <c r="E64" s="409">
        <f t="shared" si="0"/>
        <v>1981.19</v>
      </c>
      <c r="F64" s="409">
        <f t="shared" si="1"/>
        <v>10651.559139784946</v>
      </c>
      <c r="G64" s="331"/>
      <c r="H64">
        <v>185</v>
      </c>
      <c r="I64">
        <v>1</v>
      </c>
      <c r="J64">
        <v>186</v>
      </c>
    </row>
    <row r="65" spans="1:11" x14ac:dyDescent="0.2">
      <c r="A65" s="413">
        <v>41334</v>
      </c>
      <c r="B65" s="9">
        <v>1109925</v>
      </c>
      <c r="C65" s="9">
        <v>898800</v>
      </c>
      <c r="D65" s="409">
        <v>2008725</v>
      </c>
      <c r="E65" s="409">
        <f t="shared" si="0"/>
        <v>2008.7249999999999</v>
      </c>
      <c r="F65" s="409">
        <f t="shared" si="1"/>
        <v>10799.596774193549</v>
      </c>
      <c r="G65" s="331"/>
      <c r="H65">
        <v>185</v>
      </c>
      <c r="I65">
        <v>1</v>
      </c>
      <c r="J65">
        <v>186</v>
      </c>
    </row>
    <row r="66" spans="1:11" x14ac:dyDescent="0.2">
      <c r="A66" s="413">
        <v>41365</v>
      </c>
      <c r="B66" s="9">
        <v>937985</v>
      </c>
      <c r="C66" s="9">
        <v>890400</v>
      </c>
      <c r="D66" s="409">
        <v>1828385.0000000002</v>
      </c>
      <c r="E66" s="409">
        <f t="shared" si="0"/>
        <v>1828.3850000000002</v>
      </c>
      <c r="F66" s="409">
        <f t="shared" si="1"/>
        <v>9830.0268817204305</v>
      </c>
      <c r="G66" s="331"/>
      <c r="H66">
        <v>185</v>
      </c>
      <c r="I66">
        <v>1</v>
      </c>
      <c r="J66">
        <v>186</v>
      </c>
    </row>
    <row r="67" spans="1:11" x14ac:dyDescent="0.2">
      <c r="A67" s="416">
        <v>41395</v>
      </c>
      <c r="B67" s="9">
        <v>884813</v>
      </c>
      <c r="C67" s="9">
        <v>966000</v>
      </c>
      <c r="D67" s="414">
        <v>1850812.9999999998</v>
      </c>
      <c r="E67" s="414">
        <f t="shared" ref="E67:E130" si="2">D67/1000</f>
        <v>1850.8129999999999</v>
      </c>
      <c r="F67" s="414">
        <f t="shared" ref="F67:F130" si="3">D67/J67</f>
        <v>9950.6075268817185</v>
      </c>
      <c r="G67" s="331"/>
      <c r="H67">
        <v>185</v>
      </c>
      <c r="I67">
        <v>1</v>
      </c>
      <c r="J67">
        <v>186</v>
      </c>
      <c r="K67" s="65"/>
    </row>
    <row r="68" spans="1:11" x14ac:dyDescent="0.2">
      <c r="A68" s="416">
        <v>41426</v>
      </c>
      <c r="B68" s="9">
        <v>821135</v>
      </c>
      <c r="C68" s="9">
        <v>907200</v>
      </c>
      <c r="D68" s="414">
        <v>1728335</v>
      </c>
      <c r="E68" s="414">
        <f t="shared" si="2"/>
        <v>1728.335</v>
      </c>
      <c r="F68" s="414">
        <f t="shared" si="3"/>
        <v>9342.3513513513517</v>
      </c>
      <c r="G68" s="331"/>
      <c r="H68">
        <v>184</v>
      </c>
      <c r="I68">
        <v>1</v>
      </c>
      <c r="J68">
        <v>185</v>
      </c>
    </row>
    <row r="69" spans="1:11" x14ac:dyDescent="0.2">
      <c r="A69" s="415">
        <v>41456</v>
      </c>
      <c r="B69" s="9">
        <v>764368</v>
      </c>
      <c r="C69" s="9">
        <v>2410800</v>
      </c>
      <c r="D69" s="414">
        <v>3175168</v>
      </c>
      <c r="E69" s="414">
        <f t="shared" si="2"/>
        <v>3175.1680000000001</v>
      </c>
      <c r="F69" s="414">
        <f t="shared" si="3"/>
        <v>17163.070270270269</v>
      </c>
      <c r="G69" s="331"/>
      <c r="H69">
        <v>184</v>
      </c>
      <c r="I69">
        <v>1</v>
      </c>
      <c r="J69">
        <v>185</v>
      </c>
      <c r="K69" s="65"/>
    </row>
    <row r="70" spans="1:11" x14ac:dyDescent="0.2">
      <c r="A70" s="413">
        <v>41487</v>
      </c>
      <c r="B70" s="9">
        <v>789236</v>
      </c>
      <c r="C70" s="9">
        <v>2028621</v>
      </c>
      <c r="D70" s="414">
        <v>2817857</v>
      </c>
      <c r="E70" s="414">
        <f t="shared" si="2"/>
        <v>2817.857</v>
      </c>
      <c r="F70" s="414">
        <f t="shared" si="3"/>
        <v>15231.659459459459</v>
      </c>
      <c r="G70" s="331"/>
      <c r="H70">
        <v>184</v>
      </c>
      <c r="I70">
        <v>1</v>
      </c>
      <c r="J70">
        <v>185</v>
      </c>
      <c r="K70" s="65"/>
    </row>
    <row r="71" spans="1:11" x14ac:dyDescent="0.2">
      <c r="A71" s="413">
        <v>41518</v>
      </c>
      <c r="B71" s="9">
        <v>957474</v>
      </c>
      <c r="C71" s="9">
        <v>2125200</v>
      </c>
      <c r="D71" s="409">
        <v>3082674</v>
      </c>
      <c r="E71" s="409">
        <f t="shared" si="2"/>
        <v>3082.674</v>
      </c>
      <c r="F71" s="409">
        <f t="shared" si="3"/>
        <v>16663.102702702701</v>
      </c>
      <c r="G71" s="331"/>
      <c r="H71">
        <v>184</v>
      </c>
      <c r="I71">
        <v>1</v>
      </c>
      <c r="J71">
        <v>185</v>
      </c>
    </row>
    <row r="72" spans="1:11" x14ac:dyDescent="0.2">
      <c r="A72" s="413">
        <v>41548</v>
      </c>
      <c r="B72" s="9">
        <v>1023140</v>
      </c>
      <c r="C72" s="9">
        <v>1968290</v>
      </c>
      <c r="D72" s="409">
        <v>1023139.9999999999</v>
      </c>
      <c r="E72" s="409">
        <f t="shared" si="2"/>
        <v>1023.1399999999999</v>
      </c>
      <c r="F72" s="409">
        <f t="shared" si="3"/>
        <v>5500.7526881720423</v>
      </c>
      <c r="G72" s="331"/>
      <c r="H72">
        <v>185</v>
      </c>
      <c r="I72">
        <v>1</v>
      </c>
      <c r="J72">
        <v>186</v>
      </c>
    </row>
    <row r="73" spans="1:11" x14ac:dyDescent="0.2">
      <c r="A73" s="413">
        <v>41579</v>
      </c>
      <c r="B73" s="9">
        <v>1142558</v>
      </c>
      <c r="C73" s="9">
        <v>999600</v>
      </c>
      <c r="D73" s="409">
        <v>4110448.0000000005</v>
      </c>
      <c r="E73" s="409">
        <f t="shared" si="2"/>
        <v>4110.4480000000003</v>
      </c>
      <c r="F73" s="408">
        <f t="shared" si="3"/>
        <v>22099.182795698925</v>
      </c>
      <c r="G73" s="331"/>
      <c r="H73">
        <v>185</v>
      </c>
      <c r="I73">
        <v>1</v>
      </c>
      <c r="J73">
        <v>186</v>
      </c>
    </row>
    <row r="74" spans="1:11" x14ac:dyDescent="0.2">
      <c r="A74" s="413">
        <v>41609</v>
      </c>
      <c r="B74" s="9">
        <v>1045115</v>
      </c>
      <c r="C74" s="9">
        <v>974400</v>
      </c>
      <c r="D74" s="409">
        <v>2019514.9999999998</v>
      </c>
      <c r="E74" s="409">
        <f t="shared" si="2"/>
        <v>2019.5149999999999</v>
      </c>
      <c r="F74" s="408">
        <f t="shared" si="3"/>
        <v>10857.607526881719</v>
      </c>
      <c r="G74" s="331"/>
      <c r="H74">
        <v>185</v>
      </c>
      <c r="I74">
        <v>1</v>
      </c>
      <c r="J74">
        <v>186</v>
      </c>
    </row>
    <row r="75" spans="1:11" x14ac:dyDescent="0.2">
      <c r="A75" s="413">
        <v>41640</v>
      </c>
      <c r="B75" s="9">
        <v>893542</v>
      </c>
      <c r="C75" s="9">
        <v>814800</v>
      </c>
      <c r="D75" s="409">
        <v>1708342</v>
      </c>
      <c r="E75" s="409">
        <f t="shared" si="2"/>
        <v>1708.3420000000001</v>
      </c>
      <c r="F75" s="408">
        <f t="shared" si="3"/>
        <v>9184.6344086021509</v>
      </c>
      <c r="G75" s="331"/>
      <c r="H75">
        <v>185</v>
      </c>
      <c r="I75">
        <v>1</v>
      </c>
      <c r="J75">
        <v>186</v>
      </c>
    </row>
    <row r="76" spans="1:11" x14ac:dyDescent="0.2">
      <c r="A76" s="413">
        <v>41671</v>
      </c>
      <c r="B76" s="9">
        <v>1037077</v>
      </c>
      <c r="C76" s="9">
        <v>764400</v>
      </c>
      <c r="D76" s="409">
        <v>1801476.9999999998</v>
      </c>
      <c r="E76" s="409">
        <f t="shared" si="2"/>
        <v>1801.4769999999999</v>
      </c>
      <c r="F76" s="408">
        <f t="shared" si="3"/>
        <v>9685.3602150537627</v>
      </c>
      <c r="G76" s="331"/>
      <c r="H76">
        <v>185</v>
      </c>
      <c r="I76">
        <v>1</v>
      </c>
      <c r="J76">
        <v>186</v>
      </c>
    </row>
    <row r="77" spans="1:11" x14ac:dyDescent="0.2">
      <c r="A77" s="413">
        <v>41699</v>
      </c>
      <c r="B77" s="9">
        <v>1100267</v>
      </c>
      <c r="C77" s="9">
        <v>764400</v>
      </c>
      <c r="D77" s="409">
        <v>1864667.0000000002</v>
      </c>
      <c r="E77" s="409">
        <f t="shared" si="2"/>
        <v>1864.6670000000001</v>
      </c>
      <c r="F77" s="408">
        <f t="shared" si="3"/>
        <v>10025.091397849463</v>
      </c>
      <c r="G77" s="331"/>
      <c r="H77">
        <v>185</v>
      </c>
      <c r="I77">
        <v>1</v>
      </c>
      <c r="J77">
        <v>186</v>
      </c>
    </row>
    <row r="78" spans="1:11" x14ac:dyDescent="0.2">
      <c r="A78" s="413">
        <v>41730</v>
      </c>
      <c r="B78" s="9">
        <v>915390</v>
      </c>
      <c r="C78" s="9">
        <v>932400</v>
      </c>
      <c r="D78" s="409">
        <v>1847790.0000000002</v>
      </c>
      <c r="E78" s="409">
        <f t="shared" si="2"/>
        <v>1847.7900000000002</v>
      </c>
      <c r="F78" s="408">
        <f t="shared" si="3"/>
        <v>9934.354838709678</v>
      </c>
      <c r="G78" s="331"/>
      <c r="H78">
        <v>185</v>
      </c>
      <c r="I78">
        <v>1</v>
      </c>
      <c r="J78">
        <v>186</v>
      </c>
    </row>
    <row r="79" spans="1:11" ht="13.5" thickBot="1" x14ac:dyDescent="0.25">
      <c r="A79" s="412">
        <v>41760</v>
      </c>
      <c r="B79" s="411">
        <v>927409</v>
      </c>
      <c r="C79" s="411">
        <v>1722000</v>
      </c>
      <c r="D79" s="409">
        <v>2649409</v>
      </c>
      <c r="E79" s="409">
        <f t="shared" si="2"/>
        <v>2649.4090000000001</v>
      </c>
      <c r="F79" s="408">
        <f t="shared" si="3"/>
        <v>14244.134408602151</v>
      </c>
      <c r="G79" s="331"/>
      <c r="H79" s="225">
        <v>185</v>
      </c>
      <c r="I79" s="225">
        <v>1</v>
      </c>
      <c r="J79" s="225">
        <v>186</v>
      </c>
      <c r="K79" s="410" t="s">
        <v>362</v>
      </c>
    </row>
    <row r="80" spans="1:11" x14ac:dyDescent="0.2">
      <c r="A80" s="398">
        <v>41791</v>
      </c>
      <c r="B80" s="402">
        <v>798951.89999999991</v>
      </c>
      <c r="C80" s="402">
        <v>867510</v>
      </c>
      <c r="D80" s="409">
        <v>2068286.9999999998</v>
      </c>
      <c r="E80" s="409">
        <f t="shared" si="2"/>
        <v>2068.2869999999998</v>
      </c>
      <c r="F80" s="408">
        <f t="shared" si="3"/>
        <v>11119.822580645159</v>
      </c>
      <c r="G80" s="331"/>
      <c r="H80" s="400">
        <v>185</v>
      </c>
      <c r="I80" s="400">
        <v>1</v>
      </c>
      <c r="J80" s="399">
        <v>186</v>
      </c>
    </row>
    <row r="81" spans="1:10" x14ac:dyDescent="0.2">
      <c r="A81" s="398">
        <v>41821</v>
      </c>
      <c r="B81" s="402">
        <v>720814.4</v>
      </c>
      <c r="C81" s="402">
        <v>1129905</v>
      </c>
      <c r="D81" s="409">
        <v>2018951</v>
      </c>
      <c r="E81" s="409">
        <f t="shared" si="2"/>
        <v>2018.951</v>
      </c>
      <c r="F81" s="408">
        <f t="shared" si="3"/>
        <v>10854.575268817205</v>
      </c>
      <c r="G81" s="331"/>
      <c r="H81" s="400">
        <v>185</v>
      </c>
      <c r="I81" s="400">
        <v>1</v>
      </c>
      <c r="J81" s="399">
        <v>186</v>
      </c>
    </row>
    <row r="82" spans="1:10" ht="13.5" thickBot="1" x14ac:dyDescent="0.25">
      <c r="A82" s="398">
        <v>41852</v>
      </c>
      <c r="B82" s="402">
        <v>756645.07499999995</v>
      </c>
      <c r="C82" s="402">
        <v>1154895</v>
      </c>
      <c r="D82" s="409">
        <v>1931101.9999999998</v>
      </c>
      <c r="E82" s="409">
        <f t="shared" si="2"/>
        <v>1931.1019999999999</v>
      </c>
      <c r="F82" s="408">
        <f t="shared" si="3"/>
        <v>10382.2688172043</v>
      </c>
      <c r="G82" s="407"/>
      <c r="H82" s="400">
        <v>185</v>
      </c>
      <c r="I82" s="400">
        <v>1</v>
      </c>
      <c r="J82" s="399">
        <v>186</v>
      </c>
    </row>
    <row r="83" spans="1:10" x14ac:dyDescent="0.2">
      <c r="A83" s="398">
        <v>41883</v>
      </c>
      <c r="B83" s="402">
        <v>878482.1</v>
      </c>
      <c r="C83" s="402">
        <v>1013880</v>
      </c>
      <c r="D83" s="401">
        <f t="shared" ref="D83:D146" si="4">SUM(B83:C83)</f>
        <v>1892362.1</v>
      </c>
      <c r="E83" s="401">
        <f t="shared" si="2"/>
        <v>1892.3621000000001</v>
      </c>
      <c r="F83" s="401">
        <f t="shared" si="3"/>
        <v>10173.989784946238</v>
      </c>
      <c r="G83" s="331"/>
      <c r="H83" s="400">
        <v>185</v>
      </c>
      <c r="I83" s="400">
        <v>1</v>
      </c>
      <c r="J83" s="399">
        <v>186</v>
      </c>
    </row>
    <row r="84" spans="1:10" x14ac:dyDescent="0.2">
      <c r="A84" s="398">
        <v>41913</v>
      </c>
      <c r="B84" s="402">
        <v>997191.72499999998</v>
      </c>
      <c r="C84" s="402">
        <v>1049580</v>
      </c>
      <c r="D84" s="401">
        <f t="shared" si="4"/>
        <v>2046771.7250000001</v>
      </c>
      <c r="E84" s="401">
        <f t="shared" si="2"/>
        <v>2046.7717250000001</v>
      </c>
      <c r="F84" s="401">
        <f t="shared" si="3"/>
        <v>11063.630945945946</v>
      </c>
      <c r="G84" s="331"/>
      <c r="H84" s="400">
        <v>184</v>
      </c>
      <c r="I84" s="400">
        <v>1</v>
      </c>
      <c r="J84" s="399">
        <v>185</v>
      </c>
    </row>
    <row r="85" spans="1:10" x14ac:dyDescent="0.2">
      <c r="A85" s="398">
        <v>41944</v>
      </c>
      <c r="B85" s="402">
        <v>1076128.175</v>
      </c>
      <c r="C85" s="402">
        <v>842520</v>
      </c>
      <c r="D85" s="401">
        <f t="shared" si="4"/>
        <v>1918648.175</v>
      </c>
      <c r="E85" s="401">
        <f t="shared" si="2"/>
        <v>1918.648175</v>
      </c>
      <c r="F85" s="401">
        <f t="shared" si="3"/>
        <v>10371.071216216216</v>
      </c>
      <c r="G85" s="331"/>
      <c r="H85" s="400">
        <v>184</v>
      </c>
      <c r="I85" s="400">
        <v>1</v>
      </c>
      <c r="J85" s="399">
        <v>185</v>
      </c>
    </row>
    <row r="86" spans="1:10" x14ac:dyDescent="0.2">
      <c r="A86" s="398">
        <v>41974</v>
      </c>
      <c r="B86" s="402">
        <v>1043479.5249999999</v>
      </c>
      <c r="C86" s="402">
        <v>817530</v>
      </c>
      <c r="D86" s="401">
        <f t="shared" si="4"/>
        <v>1861009.5249999999</v>
      </c>
      <c r="E86" s="401">
        <f t="shared" si="2"/>
        <v>1861.0095249999999</v>
      </c>
      <c r="F86" s="401">
        <f t="shared" si="3"/>
        <v>10059.510945945945</v>
      </c>
      <c r="G86" s="331"/>
      <c r="H86" s="400">
        <v>184</v>
      </c>
      <c r="I86" s="400">
        <v>1</v>
      </c>
      <c r="J86" s="399">
        <v>185</v>
      </c>
    </row>
    <row r="87" spans="1:10" x14ac:dyDescent="0.2">
      <c r="A87" s="398">
        <v>42005</v>
      </c>
      <c r="B87" s="402">
        <v>875942.4375</v>
      </c>
      <c r="C87" s="402">
        <v>861840</v>
      </c>
      <c r="D87" s="401">
        <f t="shared" si="4"/>
        <v>1737782.4375</v>
      </c>
      <c r="E87" s="401">
        <f t="shared" si="2"/>
        <v>1737.7824375</v>
      </c>
      <c r="F87" s="401">
        <f t="shared" si="3"/>
        <v>9393.4185810810814</v>
      </c>
      <c r="G87" s="331"/>
      <c r="H87" s="400">
        <v>184</v>
      </c>
      <c r="I87" s="400">
        <v>1</v>
      </c>
      <c r="J87" s="399">
        <v>185</v>
      </c>
    </row>
    <row r="88" spans="1:10" x14ac:dyDescent="0.2">
      <c r="A88" s="398">
        <v>42036</v>
      </c>
      <c r="B88" s="402">
        <v>1053715.1624999999</v>
      </c>
      <c r="C88" s="402">
        <v>729540</v>
      </c>
      <c r="D88" s="401">
        <f t="shared" si="4"/>
        <v>1783255.1624999999</v>
      </c>
      <c r="E88" s="401">
        <f t="shared" si="2"/>
        <v>1783.2551624999999</v>
      </c>
      <c r="F88" s="401">
        <f t="shared" si="3"/>
        <v>9639.2170945945945</v>
      </c>
      <c r="G88" s="331"/>
      <c r="H88" s="400">
        <v>184</v>
      </c>
      <c r="I88" s="400">
        <v>1</v>
      </c>
      <c r="J88" s="399">
        <v>185</v>
      </c>
    </row>
    <row r="89" spans="1:10" x14ac:dyDescent="0.2">
      <c r="A89" s="398">
        <v>42064</v>
      </c>
      <c r="B89" s="402">
        <v>1077468.5999999999</v>
      </c>
      <c r="C89" s="402">
        <v>748440</v>
      </c>
      <c r="D89" s="401">
        <f t="shared" si="4"/>
        <v>1825908.5999999999</v>
      </c>
      <c r="E89" s="401">
        <f t="shared" si="2"/>
        <v>1825.9085999999998</v>
      </c>
      <c r="F89" s="401">
        <f t="shared" si="3"/>
        <v>9869.7762162162162</v>
      </c>
      <c r="G89" s="331"/>
      <c r="H89" s="400">
        <v>184</v>
      </c>
      <c r="I89" s="400">
        <v>1</v>
      </c>
      <c r="J89" s="399">
        <v>185</v>
      </c>
    </row>
    <row r="90" spans="1:10" x14ac:dyDescent="0.2">
      <c r="A90" s="398">
        <v>42095</v>
      </c>
      <c r="B90" s="402">
        <v>903520.3125</v>
      </c>
      <c r="C90" s="402">
        <v>820260</v>
      </c>
      <c r="D90" s="401">
        <f t="shared" si="4"/>
        <v>1723780.3125</v>
      </c>
      <c r="E90" s="401">
        <f t="shared" si="2"/>
        <v>1723.7803125</v>
      </c>
      <c r="F90" s="401">
        <f t="shared" si="3"/>
        <v>9317.7314189189183</v>
      </c>
      <c r="G90" s="331"/>
      <c r="H90" s="400">
        <v>184</v>
      </c>
      <c r="I90" s="400">
        <v>1</v>
      </c>
      <c r="J90" s="399">
        <v>185</v>
      </c>
    </row>
    <row r="91" spans="1:10" x14ac:dyDescent="0.2">
      <c r="A91" s="398">
        <v>42125</v>
      </c>
      <c r="B91" s="402">
        <v>883458.22499999998</v>
      </c>
      <c r="C91" s="402">
        <v>1209600</v>
      </c>
      <c r="D91" s="401">
        <f t="shared" si="4"/>
        <v>2093058.2250000001</v>
      </c>
      <c r="E91" s="401">
        <f t="shared" si="2"/>
        <v>2093.0582250000002</v>
      </c>
      <c r="F91" s="401">
        <f t="shared" si="3"/>
        <v>11313.828243243244</v>
      </c>
      <c r="G91" s="331"/>
      <c r="H91" s="400">
        <v>184</v>
      </c>
      <c r="I91" s="400">
        <v>1</v>
      </c>
      <c r="J91" s="399">
        <v>185</v>
      </c>
    </row>
    <row r="92" spans="1:10" x14ac:dyDescent="0.2">
      <c r="A92" s="398">
        <v>42156</v>
      </c>
      <c r="B92" s="402">
        <v>789792.3637499999</v>
      </c>
      <c r="C92" s="402">
        <v>798619.5</v>
      </c>
      <c r="D92" s="401">
        <f t="shared" si="4"/>
        <v>1588411.86375</v>
      </c>
      <c r="E92" s="401">
        <f t="shared" si="2"/>
        <v>1588.4118637500001</v>
      </c>
      <c r="F92" s="401">
        <f t="shared" si="3"/>
        <v>8586.0100743243238</v>
      </c>
      <c r="G92" s="331"/>
      <c r="H92" s="400">
        <v>184</v>
      </c>
      <c r="I92" s="400">
        <v>1</v>
      </c>
      <c r="J92" s="399">
        <v>185</v>
      </c>
    </row>
    <row r="93" spans="1:10" x14ac:dyDescent="0.2">
      <c r="A93" s="398">
        <v>42186</v>
      </c>
      <c r="B93" s="402">
        <v>724026.41999999993</v>
      </c>
      <c r="C93" s="402">
        <v>1103807.25</v>
      </c>
      <c r="D93" s="401">
        <f t="shared" si="4"/>
        <v>1827833.67</v>
      </c>
      <c r="E93" s="401">
        <f t="shared" si="2"/>
        <v>1827.83367</v>
      </c>
      <c r="F93" s="401">
        <f t="shared" si="3"/>
        <v>9880.1819999999989</v>
      </c>
      <c r="G93" s="331"/>
      <c r="H93" s="400">
        <v>184</v>
      </c>
      <c r="I93" s="400">
        <v>1</v>
      </c>
      <c r="J93" s="399">
        <v>185</v>
      </c>
    </row>
    <row r="94" spans="1:10" x14ac:dyDescent="0.2">
      <c r="A94" s="398">
        <v>42217</v>
      </c>
      <c r="B94" s="402">
        <v>753617.02406249999</v>
      </c>
      <c r="C94" s="402">
        <v>1164192.75</v>
      </c>
      <c r="D94" s="401">
        <f t="shared" si="4"/>
        <v>1917809.7740624999</v>
      </c>
      <c r="E94" s="401">
        <f t="shared" si="2"/>
        <v>1917.8097740624999</v>
      </c>
      <c r="F94" s="401">
        <f t="shared" si="3"/>
        <v>10366.539319256755</v>
      </c>
      <c r="G94" s="331"/>
      <c r="H94" s="400">
        <v>184</v>
      </c>
      <c r="I94" s="400">
        <v>1</v>
      </c>
      <c r="J94" s="399">
        <v>185</v>
      </c>
    </row>
    <row r="95" spans="1:10" x14ac:dyDescent="0.2">
      <c r="A95" s="398">
        <v>42248</v>
      </c>
      <c r="B95" s="402">
        <v>895028.59875</v>
      </c>
      <c r="C95" s="402">
        <v>1015686</v>
      </c>
      <c r="D95" s="401">
        <f t="shared" si="4"/>
        <v>1910714.5987499999</v>
      </c>
      <c r="E95" s="401">
        <f t="shared" si="2"/>
        <v>1910.7145987499998</v>
      </c>
      <c r="F95" s="401">
        <f t="shared" si="3"/>
        <v>10328.18702027027</v>
      </c>
      <c r="G95" s="331"/>
      <c r="H95" s="400">
        <v>184</v>
      </c>
      <c r="I95" s="400">
        <v>1</v>
      </c>
      <c r="J95" s="399">
        <v>185</v>
      </c>
    </row>
    <row r="96" spans="1:10" x14ac:dyDescent="0.2">
      <c r="A96" s="398">
        <v>42278</v>
      </c>
      <c r="B96" s="402">
        <v>984911.7159375</v>
      </c>
      <c r="C96" s="402">
        <v>1005291</v>
      </c>
      <c r="D96" s="401">
        <f t="shared" si="4"/>
        <v>1990202.7159374999</v>
      </c>
      <c r="E96" s="401">
        <f t="shared" si="2"/>
        <v>1990.2027159375</v>
      </c>
      <c r="F96" s="401">
        <f t="shared" si="3"/>
        <v>10816.319108355978</v>
      </c>
      <c r="G96" s="331"/>
      <c r="H96" s="400">
        <v>183</v>
      </c>
      <c r="I96" s="400">
        <v>1</v>
      </c>
      <c r="J96" s="399">
        <v>184</v>
      </c>
    </row>
    <row r="97" spans="1:10" x14ac:dyDescent="0.2">
      <c r="A97" s="398">
        <v>42309</v>
      </c>
      <c r="B97" s="402">
        <v>1081609.5103124999</v>
      </c>
      <c r="C97" s="402">
        <v>828954</v>
      </c>
      <c r="D97" s="401">
        <f t="shared" si="4"/>
        <v>1910563.5103124999</v>
      </c>
      <c r="E97" s="401">
        <f t="shared" si="2"/>
        <v>1910.5635103125001</v>
      </c>
      <c r="F97" s="401">
        <f t="shared" si="3"/>
        <v>10383.497338654892</v>
      </c>
      <c r="G97" s="331"/>
      <c r="H97" s="400">
        <v>183</v>
      </c>
      <c r="I97" s="400">
        <v>1</v>
      </c>
      <c r="J97" s="399">
        <v>184</v>
      </c>
    </row>
    <row r="98" spans="1:10" x14ac:dyDescent="0.2">
      <c r="A98" s="398">
        <v>42339</v>
      </c>
      <c r="B98" s="402">
        <v>1018189.8309374999</v>
      </c>
      <c r="C98" s="402">
        <v>806368.5</v>
      </c>
      <c r="D98" s="401">
        <f t="shared" si="4"/>
        <v>1824558.3309374999</v>
      </c>
      <c r="E98" s="401">
        <f t="shared" si="2"/>
        <v>1824.5583309374999</v>
      </c>
      <c r="F98" s="401">
        <f t="shared" si="3"/>
        <v>9916.0778855298904</v>
      </c>
      <c r="G98" s="331"/>
      <c r="H98" s="400">
        <v>183</v>
      </c>
      <c r="I98" s="400">
        <v>1</v>
      </c>
      <c r="J98" s="399">
        <v>184</v>
      </c>
    </row>
    <row r="99" spans="1:10" x14ac:dyDescent="0.2">
      <c r="A99" s="398">
        <v>42370</v>
      </c>
      <c r="B99" s="402">
        <v>862623.66328124993</v>
      </c>
      <c r="C99" s="402">
        <v>838320</v>
      </c>
      <c r="D99" s="401">
        <f t="shared" si="4"/>
        <v>1700943.6632812498</v>
      </c>
      <c r="E99" s="401">
        <f t="shared" si="2"/>
        <v>1700.9436632812499</v>
      </c>
      <c r="F99" s="401">
        <f t="shared" si="3"/>
        <v>9244.259039572009</v>
      </c>
      <c r="G99" s="331"/>
      <c r="H99" s="400">
        <v>183</v>
      </c>
      <c r="I99" s="400">
        <v>1</v>
      </c>
      <c r="J99" s="399">
        <v>184</v>
      </c>
    </row>
    <row r="100" spans="1:10" x14ac:dyDescent="0.2">
      <c r="A100" s="398">
        <v>42401</v>
      </c>
      <c r="B100" s="402">
        <v>1019261.1792187499</v>
      </c>
      <c r="C100" s="402">
        <v>746970</v>
      </c>
      <c r="D100" s="401">
        <f t="shared" si="4"/>
        <v>1766231.17921875</v>
      </c>
      <c r="E100" s="401">
        <f t="shared" si="2"/>
        <v>1766.23117921875</v>
      </c>
      <c r="F100" s="401">
        <f t="shared" si="3"/>
        <v>9599.0824957540754</v>
      </c>
      <c r="G100" s="331"/>
      <c r="H100" s="400">
        <v>183</v>
      </c>
      <c r="I100" s="400">
        <v>1</v>
      </c>
      <c r="J100" s="399">
        <v>184</v>
      </c>
    </row>
    <row r="101" spans="1:10" x14ac:dyDescent="0.2">
      <c r="A101" s="398">
        <v>42430</v>
      </c>
      <c r="B101" s="402">
        <v>1061646.1049999997</v>
      </c>
      <c r="C101" s="402">
        <v>756420</v>
      </c>
      <c r="D101" s="401">
        <f t="shared" si="4"/>
        <v>1818066.1049999997</v>
      </c>
      <c r="E101" s="401">
        <f t="shared" si="2"/>
        <v>1818.0661049999997</v>
      </c>
      <c r="F101" s="401">
        <f t="shared" si="3"/>
        <v>9880.7940489130415</v>
      </c>
      <c r="G101" s="331"/>
      <c r="H101" s="400">
        <v>183</v>
      </c>
      <c r="I101" s="400">
        <v>1</v>
      </c>
      <c r="J101" s="399">
        <v>184</v>
      </c>
    </row>
    <row r="102" spans="1:10" x14ac:dyDescent="0.2">
      <c r="A102" s="398">
        <v>42461</v>
      </c>
      <c r="B102" s="402">
        <v>886718.77734375</v>
      </c>
      <c r="C102" s="402">
        <v>876330</v>
      </c>
      <c r="D102" s="401">
        <f t="shared" si="4"/>
        <v>1763048.77734375</v>
      </c>
      <c r="E102" s="401">
        <f t="shared" si="2"/>
        <v>1763.0487773437501</v>
      </c>
      <c r="F102" s="401">
        <f t="shared" si="3"/>
        <v>9581.786833389946</v>
      </c>
      <c r="G102" s="331"/>
      <c r="H102" s="400">
        <v>183</v>
      </c>
      <c r="I102" s="400">
        <v>1</v>
      </c>
      <c r="J102" s="399">
        <v>184</v>
      </c>
    </row>
    <row r="103" spans="1:10" x14ac:dyDescent="0.2">
      <c r="A103" s="398">
        <v>42491</v>
      </c>
      <c r="B103" s="402">
        <v>882797.77218750003</v>
      </c>
      <c r="C103" s="402">
        <v>1465800</v>
      </c>
      <c r="D103" s="401">
        <f t="shared" si="4"/>
        <v>2348597.7721875003</v>
      </c>
      <c r="E103" s="401">
        <f t="shared" si="2"/>
        <v>2348.5977721875001</v>
      </c>
      <c r="F103" s="401">
        <f t="shared" si="3"/>
        <v>12764.11832710598</v>
      </c>
      <c r="G103" s="331"/>
      <c r="H103" s="400">
        <v>183</v>
      </c>
      <c r="I103" s="400">
        <v>1</v>
      </c>
      <c r="J103" s="399">
        <v>184</v>
      </c>
    </row>
    <row r="104" spans="1:10" x14ac:dyDescent="0.2">
      <c r="A104" s="398">
        <v>42522</v>
      </c>
      <c r="B104" s="402">
        <v>774512.82857812499</v>
      </c>
      <c r="C104" s="402">
        <v>833064.75</v>
      </c>
      <c r="D104" s="401">
        <f t="shared" si="4"/>
        <v>1607577.578578125</v>
      </c>
      <c r="E104" s="401">
        <f t="shared" si="2"/>
        <v>1607.577578578125</v>
      </c>
      <c r="F104" s="401">
        <f t="shared" si="3"/>
        <v>8736.8346661854612</v>
      </c>
      <c r="G104" s="331"/>
      <c r="H104" s="400">
        <v>183</v>
      </c>
      <c r="I104" s="400">
        <v>1</v>
      </c>
      <c r="J104" s="399">
        <v>184</v>
      </c>
    </row>
    <row r="105" spans="1:10" x14ac:dyDescent="0.2">
      <c r="A105" s="398">
        <v>42552</v>
      </c>
      <c r="B105" s="402">
        <v>704359.89974999987</v>
      </c>
      <c r="C105" s="402">
        <v>1116856.125</v>
      </c>
      <c r="D105" s="401">
        <f t="shared" si="4"/>
        <v>1821216.0247499999</v>
      </c>
      <c r="E105" s="401">
        <f t="shared" si="2"/>
        <v>1821.2160247499999</v>
      </c>
      <c r="F105" s="401">
        <f t="shared" si="3"/>
        <v>9897.9131779891304</v>
      </c>
      <c r="G105" s="331"/>
      <c r="H105" s="400">
        <v>183</v>
      </c>
      <c r="I105" s="400">
        <v>1</v>
      </c>
      <c r="J105" s="399">
        <v>184</v>
      </c>
    </row>
    <row r="106" spans="1:10" x14ac:dyDescent="0.2">
      <c r="A106" s="398">
        <v>42583</v>
      </c>
      <c r="B106" s="402">
        <v>736252.77329296875</v>
      </c>
      <c r="C106" s="402">
        <v>1159543.875</v>
      </c>
      <c r="D106" s="401">
        <f t="shared" si="4"/>
        <v>1895796.6482929687</v>
      </c>
      <c r="E106" s="401">
        <f t="shared" si="2"/>
        <v>1895.7966482929687</v>
      </c>
      <c r="F106" s="401">
        <f t="shared" si="3"/>
        <v>10303.242653766134</v>
      </c>
      <c r="G106" s="331"/>
      <c r="H106" s="400">
        <v>183</v>
      </c>
      <c r="I106" s="400">
        <v>1</v>
      </c>
      <c r="J106" s="399">
        <v>184</v>
      </c>
    </row>
    <row r="107" spans="1:10" x14ac:dyDescent="0.2">
      <c r="A107" s="398">
        <v>42614</v>
      </c>
      <c r="B107" s="402">
        <v>864586.46564062499</v>
      </c>
      <c r="C107" s="402">
        <v>1014783</v>
      </c>
      <c r="D107" s="401">
        <f t="shared" si="4"/>
        <v>1879369.465640625</v>
      </c>
      <c r="E107" s="401">
        <f t="shared" si="2"/>
        <v>1879.3694656406251</v>
      </c>
      <c r="F107" s="401">
        <f t="shared" si="3"/>
        <v>10213.964487177309</v>
      </c>
      <c r="G107" s="331"/>
      <c r="H107" s="400">
        <v>183</v>
      </c>
      <c r="I107" s="400">
        <v>1</v>
      </c>
      <c r="J107" s="399">
        <v>184</v>
      </c>
    </row>
    <row r="108" spans="1:10" x14ac:dyDescent="0.2">
      <c r="A108" s="398">
        <v>42644</v>
      </c>
      <c r="B108" s="402">
        <v>966275.42745703121</v>
      </c>
      <c r="C108" s="402">
        <v>1027435.5</v>
      </c>
      <c r="D108" s="401">
        <f t="shared" si="4"/>
        <v>1993710.9274570313</v>
      </c>
      <c r="E108" s="401">
        <f t="shared" si="2"/>
        <v>1993.7109274570314</v>
      </c>
      <c r="F108" s="401">
        <f t="shared" si="3"/>
        <v>10894.595232005635</v>
      </c>
      <c r="G108" s="331"/>
      <c r="H108" s="400">
        <v>182</v>
      </c>
      <c r="I108" s="400">
        <v>1</v>
      </c>
      <c r="J108" s="399">
        <v>183</v>
      </c>
    </row>
    <row r="109" spans="1:10" x14ac:dyDescent="0.2">
      <c r="A109" s="398">
        <v>42675</v>
      </c>
      <c r="B109" s="402">
        <v>1051897.1215898439</v>
      </c>
      <c r="C109" s="402">
        <v>835737</v>
      </c>
      <c r="D109" s="401">
        <f t="shared" si="4"/>
        <v>1887634.1215898439</v>
      </c>
      <c r="E109" s="401">
        <f t="shared" si="2"/>
        <v>1887.634121589844</v>
      </c>
      <c r="F109" s="401">
        <f t="shared" si="3"/>
        <v>10314.940555135759</v>
      </c>
      <c r="G109" s="331"/>
      <c r="H109" s="400">
        <v>182</v>
      </c>
      <c r="I109" s="400">
        <v>1</v>
      </c>
      <c r="J109" s="399">
        <v>183</v>
      </c>
    </row>
    <row r="110" spans="1:10" x14ac:dyDescent="0.2">
      <c r="A110" s="398">
        <v>42705</v>
      </c>
      <c r="B110" s="402">
        <v>1005063.8110195311</v>
      </c>
      <c r="C110" s="402">
        <v>811949.25</v>
      </c>
      <c r="D110" s="401">
        <f t="shared" si="4"/>
        <v>1817013.061019531</v>
      </c>
      <c r="E110" s="401">
        <f t="shared" si="2"/>
        <v>1817.0130610195311</v>
      </c>
      <c r="F110" s="401">
        <f t="shared" si="3"/>
        <v>9929.0331203253063</v>
      </c>
      <c r="G110" s="331"/>
      <c r="H110" s="400">
        <v>182</v>
      </c>
      <c r="I110" s="400">
        <v>1</v>
      </c>
      <c r="J110" s="399">
        <v>183</v>
      </c>
    </row>
    <row r="111" spans="1:10" x14ac:dyDescent="0.2">
      <c r="A111" s="398">
        <v>42736</v>
      </c>
      <c r="B111" s="402">
        <v>847550.97413085925</v>
      </c>
      <c r="C111" s="402">
        <v>850080</v>
      </c>
      <c r="D111" s="401">
        <f t="shared" si="4"/>
        <v>1697630.9741308591</v>
      </c>
      <c r="E111" s="401">
        <f t="shared" si="2"/>
        <v>1697.6309741308592</v>
      </c>
      <c r="F111" s="401">
        <f t="shared" si="3"/>
        <v>9276.6719897861149</v>
      </c>
      <c r="G111" s="331"/>
      <c r="H111" s="400">
        <v>182</v>
      </c>
      <c r="I111" s="400">
        <v>1</v>
      </c>
      <c r="J111" s="399">
        <v>183</v>
      </c>
    </row>
    <row r="112" spans="1:10" x14ac:dyDescent="0.2">
      <c r="A112" s="398">
        <v>42767</v>
      </c>
      <c r="B112" s="402">
        <v>1010575.9665878904</v>
      </c>
      <c r="C112" s="402">
        <v>738255</v>
      </c>
      <c r="D112" s="401">
        <f t="shared" si="4"/>
        <v>1748830.9665878904</v>
      </c>
      <c r="E112" s="401">
        <f t="shared" si="2"/>
        <v>1748.8309665878903</v>
      </c>
      <c r="F112" s="401">
        <f t="shared" si="3"/>
        <v>9556.4533693327339</v>
      </c>
      <c r="G112" s="331"/>
      <c r="H112" s="400">
        <v>182</v>
      </c>
      <c r="I112" s="400">
        <v>1</v>
      </c>
      <c r="J112" s="399">
        <v>183</v>
      </c>
    </row>
    <row r="113" spans="1:10" x14ac:dyDescent="0.2">
      <c r="A113" s="398">
        <v>42795</v>
      </c>
      <c r="B113" s="402">
        <v>1042818.4186874998</v>
      </c>
      <c r="C113" s="402">
        <v>752430</v>
      </c>
      <c r="D113" s="401">
        <f t="shared" si="4"/>
        <v>1795248.4186874998</v>
      </c>
      <c r="E113" s="401">
        <f t="shared" si="2"/>
        <v>1795.2484186874999</v>
      </c>
      <c r="F113" s="401">
        <f t="shared" si="3"/>
        <v>9810.1006485655726</v>
      </c>
      <c r="G113" s="331"/>
      <c r="H113" s="400">
        <v>182</v>
      </c>
      <c r="I113" s="400">
        <v>1</v>
      </c>
      <c r="J113" s="399">
        <v>183</v>
      </c>
    </row>
    <row r="114" spans="1:10" x14ac:dyDescent="0.2">
      <c r="A114" s="398">
        <v>42826</v>
      </c>
      <c r="B114" s="402">
        <v>872741.5562988281</v>
      </c>
      <c r="C114" s="402">
        <v>848295</v>
      </c>
      <c r="D114" s="401">
        <f t="shared" si="4"/>
        <v>1721036.5562988282</v>
      </c>
      <c r="E114" s="401">
        <f t="shared" si="2"/>
        <v>1721.0365562988281</v>
      </c>
      <c r="F114" s="401">
        <f t="shared" si="3"/>
        <v>9404.5713458952359</v>
      </c>
      <c r="G114" s="331"/>
      <c r="H114" s="400">
        <v>182</v>
      </c>
      <c r="I114" s="400">
        <v>1</v>
      </c>
      <c r="J114" s="399">
        <v>183</v>
      </c>
    </row>
    <row r="115" spans="1:10" x14ac:dyDescent="0.2">
      <c r="A115" s="398">
        <v>42856</v>
      </c>
      <c r="B115" s="402">
        <v>861049.79862890614</v>
      </c>
      <c r="C115" s="402">
        <v>1337700</v>
      </c>
      <c r="D115" s="401">
        <f t="shared" si="4"/>
        <v>2198749.7986289063</v>
      </c>
      <c r="E115" s="401">
        <f t="shared" si="2"/>
        <v>2198.7497986289063</v>
      </c>
      <c r="F115" s="401">
        <f t="shared" si="3"/>
        <v>12015.026222015882</v>
      </c>
      <c r="G115" s="331"/>
      <c r="H115" s="400">
        <v>182</v>
      </c>
      <c r="I115" s="400">
        <v>1</v>
      </c>
      <c r="J115" s="399">
        <v>183</v>
      </c>
    </row>
    <row r="116" spans="1:10" x14ac:dyDescent="0.2">
      <c r="A116" s="398">
        <v>42887</v>
      </c>
      <c r="B116" s="402">
        <v>762598.78125996084</v>
      </c>
      <c r="C116" s="402">
        <v>815842.125</v>
      </c>
      <c r="D116" s="401">
        <f t="shared" si="4"/>
        <v>1578440.906259961</v>
      </c>
      <c r="E116" s="401">
        <f t="shared" si="2"/>
        <v>1578.4409062599609</v>
      </c>
      <c r="F116" s="401">
        <f t="shared" si="3"/>
        <v>8625.3601434970551</v>
      </c>
      <c r="G116" s="331"/>
      <c r="H116" s="400">
        <v>182</v>
      </c>
      <c r="I116" s="400">
        <v>1</v>
      </c>
      <c r="J116" s="399">
        <v>183</v>
      </c>
    </row>
    <row r="117" spans="1:10" x14ac:dyDescent="0.2">
      <c r="A117" s="398">
        <v>42917</v>
      </c>
      <c r="B117" s="402">
        <v>696338.33087812492</v>
      </c>
      <c r="C117" s="402">
        <v>1110331.6875</v>
      </c>
      <c r="D117" s="401">
        <f t="shared" si="4"/>
        <v>1806670.018378125</v>
      </c>
      <c r="E117" s="401">
        <f t="shared" si="2"/>
        <v>1806.670018378125</v>
      </c>
      <c r="F117" s="401">
        <f t="shared" si="3"/>
        <v>9872.5137616290995</v>
      </c>
      <c r="G117" s="331"/>
      <c r="H117" s="400">
        <v>182</v>
      </c>
      <c r="I117" s="400">
        <v>1</v>
      </c>
      <c r="J117" s="399">
        <v>183</v>
      </c>
    </row>
    <row r="118" spans="1:10" x14ac:dyDescent="0.2">
      <c r="A118" s="398">
        <v>42948</v>
      </c>
      <c r="B118" s="402">
        <v>726311.52621079108</v>
      </c>
      <c r="C118" s="402">
        <v>1161868.3125</v>
      </c>
      <c r="D118" s="401">
        <f t="shared" si="4"/>
        <v>1888179.838710791</v>
      </c>
      <c r="E118" s="401">
        <f t="shared" si="2"/>
        <v>1888.179838710791</v>
      </c>
      <c r="F118" s="401">
        <f t="shared" si="3"/>
        <v>10317.922615905962</v>
      </c>
      <c r="G118" s="331"/>
      <c r="H118" s="400">
        <v>182</v>
      </c>
      <c r="I118" s="400">
        <v>1</v>
      </c>
      <c r="J118" s="399">
        <v>183</v>
      </c>
    </row>
    <row r="119" spans="1:10" x14ac:dyDescent="0.2">
      <c r="A119" s="398">
        <v>42979</v>
      </c>
      <c r="B119" s="402">
        <v>857812.34389042959</v>
      </c>
      <c r="C119" s="402">
        <v>1015234.5</v>
      </c>
      <c r="D119" s="401">
        <f t="shared" si="4"/>
        <v>1873046.8438904295</v>
      </c>
      <c r="E119" s="401">
        <f t="shared" si="2"/>
        <v>1873.0468438904295</v>
      </c>
      <c r="F119" s="401">
        <f t="shared" si="3"/>
        <v>10235.228655138959</v>
      </c>
      <c r="G119" s="331"/>
      <c r="H119" s="400">
        <v>182</v>
      </c>
      <c r="I119" s="400">
        <v>1</v>
      </c>
      <c r="J119" s="399">
        <v>183</v>
      </c>
    </row>
    <row r="120" spans="1:10" x14ac:dyDescent="0.2">
      <c r="A120" s="398">
        <v>43009</v>
      </c>
      <c r="B120" s="402">
        <v>951203.73240483389</v>
      </c>
      <c r="C120" s="402">
        <v>1016363.25</v>
      </c>
      <c r="D120" s="401">
        <f t="shared" si="4"/>
        <v>1967566.9824048339</v>
      </c>
      <c r="E120" s="401">
        <f t="shared" si="2"/>
        <v>1967.5669824048339</v>
      </c>
      <c r="F120" s="401">
        <f t="shared" si="3"/>
        <v>10810.807595630955</v>
      </c>
      <c r="G120" s="331"/>
      <c r="H120" s="400">
        <v>181</v>
      </c>
      <c r="I120" s="400">
        <v>1</v>
      </c>
      <c r="J120" s="399">
        <v>182</v>
      </c>
    </row>
    <row r="121" spans="1:10" x14ac:dyDescent="0.2">
      <c r="A121" s="398">
        <v>43040</v>
      </c>
      <c r="B121" s="402">
        <v>1040084.4830523925</v>
      </c>
      <c r="C121" s="402">
        <v>832345.5</v>
      </c>
      <c r="D121" s="401">
        <f t="shared" si="4"/>
        <v>1872429.9830523925</v>
      </c>
      <c r="E121" s="401">
        <f t="shared" si="2"/>
        <v>1872.4299830523926</v>
      </c>
      <c r="F121" s="401">
        <f t="shared" si="3"/>
        <v>10288.0768299582</v>
      </c>
      <c r="G121" s="331"/>
      <c r="H121" s="400">
        <v>181</v>
      </c>
      <c r="I121" s="400">
        <v>1</v>
      </c>
      <c r="J121" s="399">
        <v>182</v>
      </c>
    </row>
    <row r="122" spans="1:10" x14ac:dyDescent="0.2">
      <c r="A122" s="398">
        <v>43070</v>
      </c>
      <c r="B122" s="402">
        <v>986336.15045405261</v>
      </c>
      <c r="C122" s="402">
        <v>809158.875</v>
      </c>
      <c r="D122" s="401">
        <f t="shared" si="4"/>
        <v>1795495.0254540527</v>
      </c>
      <c r="E122" s="401">
        <f t="shared" si="2"/>
        <v>1795.4950254540527</v>
      </c>
      <c r="F122" s="401">
        <f t="shared" si="3"/>
        <v>9865.3572827145763</v>
      </c>
      <c r="G122" s="331"/>
      <c r="H122" s="400">
        <v>181</v>
      </c>
      <c r="I122" s="400">
        <v>1</v>
      </c>
      <c r="J122" s="399">
        <v>182</v>
      </c>
    </row>
    <row r="123" spans="1:10" x14ac:dyDescent="0.2">
      <c r="A123" s="398">
        <v>43101</v>
      </c>
      <c r="B123" s="402">
        <v>850811.88211252436</v>
      </c>
      <c r="C123" s="402">
        <v>844200</v>
      </c>
      <c r="D123" s="401">
        <f t="shared" si="4"/>
        <v>1695011.8821125245</v>
      </c>
      <c r="E123" s="401">
        <f t="shared" si="2"/>
        <v>1695.0118821125245</v>
      </c>
      <c r="F123" s="401">
        <f t="shared" si="3"/>
        <v>9313.2520995193645</v>
      </c>
      <c r="G123" s="331"/>
      <c r="H123" s="400">
        <v>181</v>
      </c>
      <c r="I123" s="400">
        <v>1</v>
      </c>
      <c r="J123" s="399">
        <v>182</v>
      </c>
    </row>
    <row r="124" spans="1:10" x14ac:dyDescent="0.2">
      <c r="A124" s="398">
        <v>43132</v>
      </c>
      <c r="B124" s="402">
        <v>1009843.9800388035</v>
      </c>
      <c r="C124" s="402">
        <v>742612.5</v>
      </c>
      <c r="D124" s="401">
        <f t="shared" si="4"/>
        <v>1752456.4800388035</v>
      </c>
      <c r="E124" s="401">
        <f t="shared" si="2"/>
        <v>1752.4564800388036</v>
      </c>
      <c r="F124" s="401">
        <f t="shared" si="3"/>
        <v>9628.8817584549652</v>
      </c>
      <c r="G124" s="331"/>
      <c r="H124" s="400">
        <v>181</v>
      </c>
      <c r="I124" s="400">
        <v>1</v>
      </c>
      <c r="J124" s="399">
        <v>182</v>
      </c>
    </row>
    <row r="125" spans="1:10" x14ac:dyDescent="0.2">
      <c r="A125" s="398">
        <v>43160</v>
      </c>
      <c r="B125" s="402">
        <v>1046971.1005345311</v>
      </c>
      <c r="C125" s="402">
        <v>754425</v>
      </c>
      <c r="D125" s="401">
        <f t="shared" si="4"/>
        <v>1801396.1005345311</v>
      </c>
      <c r="E125" s="401">
        <f t="shared" si="2"/>
        <v>1801.3961005345311</v>
      </c>
      <c r="F125" s="401">
        <f t="shared" si="3"/>
        <v>9897.7807721677527</v>
      </c>
      <c r="G125" s="331"/>
      <c r="H125" s="400">
        <v>181</v>
      </c>
      <c r="I125" s="400">
        <v>1</v>
      </c>
      <c r="J125" s="399">
        <v>182</v>
      </c>
    </row>
    <row r="126" spans="1:10" x14ac:dyDescent="0.2">
      <c r="A126" s="398">
        <v>43191</v>
      </c>
      <c r="B126" s="402">
        <v>875331.51598718262</v>
      </c>
      <c r="C126" s="402">
        <v>862312.5</v>
      </c>
      <c r="D126" s="401">
        <f t="shared" si="4"/>
        <v>1737644.0159871825</v>
      </c>
      <c r="E126" s="401">
        <f t="shared" si="2"/>
        <v>1737.6440159871825</v>
      </c>
      <c r="F126" s="401">
        <f t="shared" si="3"/>
        <v>9547.4945933361669</v>
      </c>
      <c r="G126" s="331"/>
      <c r="H126" s="400">
        <v>181</v>
      </c>
      <c r="I126" s="400">
        <v>1</v>
      </c>
      <c r="J126" s="399">
        <v>182</v>
      </c>
    </row>
    <row r="127" spans="1:10" x14ac:dyDescent="0.2">
      <c r="A127" s="398">
        <v>43221</v>
      </c>
      <c r="B127" s="402">
        <v>867564.16648116196</v>
      </c>
      <c r="C127" s="402">
        <v>1401750</v>
      </c>
      <c r="D127" s="401">
        <f t="shared" si="4"/>
        <v>2269314.166481162</v>
      </c>
      <c r="E127" s="401">
        <f t="shared" si="2"/>
        <v>2269.3141664811619</v>
      </c>
      <c r="F127" s="401">
        <f t="shared" si="3"/>
        <v>12468.759156489901</v>
      </c>
      <c r="G127" s="331"/>
      <c r="H127" s="400">
        <v>181</v>
      </c>
      <c r="I127" s="400">
        <v>1</v>
      </c>
      <c r="J127" s="399">
        <v>182</v>
      </c>
    </row>
    <row r="128" spans="1:10" x14ac:dyDescent="0.2">
      <c r="A128" s="398">
        <v>43252</v>
      </c>
      <c r="B128" s="402">
        <v>764713.0258944477</v>
      </c>
      <c r="C128" s="402">
        <v>824453.4375</v>
      </c>
      <c r="D128" s="401">
        <f t="shared" si="4"/>
        <v>1589166.4633944477</v>
      </c>
      <c r="E128" s="401">
        <f t="shared" si="2"/>
        <v>1589.1664633944476</v>
      </c>
      <c r="F128" s="401">
        <f t="shared" si="3"/>
        <v>8731.6838648046578</v>
      </c>
      <c r="G128" s="331"/>
      <c r="H128" s="400">
        <v>181</v>
      </c>
      <c r="I128" s="400">
        <v>1</v>
      </c>
      <c r="J128" s="399">
        <v>182</v>
      </c>
    </row>
    <row r="129" spans="1:10" x14ac:dyDescent="0.2">
      <c r="A129" s="398">
        <v>43282</v>
      </c>
      <c r="B129" s="402">
        <v>696847.36973749218</v>
      </c>
      <c r="C129" s="402">
        <v>1113593.90625</v>
      </c>
      <c r="D129" s="401">
        <f t="shared" si="4"/>
        <v>1810441.2759874922</v>
      </c>
      <c r="E129" s="401">
        <f t="shared" si="2"/>
        <v>1810.4412759874922</v>
      </c>
      <c r="F129" s="401">
        <f t="shared" si="3"/>
        <v>9947.479538392814</v>
      </c>
      <c r="G129" s="331"/>
      <c r="H129" s="400">
        <v>181</v>
      </c>
      <c r="I129" s="400">
        <v>1</v>
      </c>
      <c r="J129" s="399">
        <v>182</v>
      </c>
    </row>
    <row r="130" spans="1:10" x14ac:dyDescent="0.2">
      <c r="A130" s="398">
        <v>43313</v>
      </c>
      <c r="B130" s="402">
        <v>727625.73900312057</v>
      </c>
      <c r="C130" s="402">
        <v>1160706.09375</v>
      </c>
      <c r="D130" s="401">
        <f t="shared" si="4"/>
        <v>1888331.8327531205</v>
      </c>
      <c r="E130" s="401">
        <f t="shared" si="2"/>
        <v>1888.3318327531204</v>
      </c>
      <c r="F130" s="401">
        <f t="shared" si="3"/>
        <v>10375.44963051165</v>
      </c>
      <c r="G130" s="331"/>
      <c r="H130" s="400">
        <v>181</v>
      </c>
      <c r="I130" s="400">
        <v>1</v>
      </c>
      <c r="J130" s="399">
        <v>182</v>
      </c>
    </row>
    <row r="131" spans="1:10" x14ac:dyDescent="0.2">
      <c r="A131" s="398">
        <v>43344</v>
      </c>
      <c r="B131" s="402">
        <v>856893.4077416996</v>
      </c>
      <c r="C131" s="402">
        <v>1015008.75</v>
      </c>
      <c r="D131" s="401">
        <f t="shared" si="4"/>
        <v>1871902.1577416996</v>
      </c>
      <c r="E131" s="401">
        <f t="shared" ref="E131:E194" si="5">D131/1000</f>
        <v>1871.9021577416995</v>
      </c>
      <c r="F131" s="401">
        <f t="shared" ref="F131:F194" si="6">D131/J131</f>
        <v>10285.17669088846</v>
      </c>
      <c r="G131" s="331"/>
      <c r="H131" s="400">
        <v>181</v>
      </c>
      <c r="I131" s="400">
        <v>1</v>
      </c>
      <c r="J131" s="399">
        <v>182</v>
      </c>
    </row>
    <row r="132" spans="1:10" x14ac:dyDescent="0.2">
      <c r="A132" s="398">
        <v>43374</v>
      </c>
      <c r="B132" s="402">
        <v>953945.88203127787</v>
      </c>
      <c r="C132" s="402">
        <v>1021899.375</v>
      </c>
      <c r="D132" s="401">
        <f t="shared" si="4"/>
        <v>1975845.2570312778</v>
      </c>
      <c r="E132" s="401">
        <f t="shared" si="5"/>
        <v>1975.8452570312777</v>
      </c>
      <c r="F132" s="401">
        <f t="shared" si="6"/>
        <v>10916.272138294353</v>
      </c>
      <c r="G132" s="331"/>
      <c r="H132" s="400">
        <v>180</v>
      </c>
      <c r="I132" s="400">
        <v>1</v>
      </c>
      <c r="J132" s="399">
        <v>181</v>
      </c>
    </row>
    <row r="133" spans="1:10" x14ac:dyDescent="0.2">
      <c r="A133" s="398">
        <v>43405</v>
      </c>
      <c r="B133" s="402">
        <v>1040760.8483095126</v>
      </c>
      <c r="C133" s="402">
        <v>834041.25</v>
      </c>
      <c r="D133" s="401">
        <f t="shared" si="4"/>
        <v>1874802.0983095127</v>
      </c>
      <c r="E133" s="401">
        <f t="shared" si="5"/>
        <v>1874.8020983095128</v>
      </c>
      <c r="F133" s="401">
        <f t="shared" si="6"/>
        <v>10358.022642593993</v>
      </c>
      <c r="G133" s="331"/>
      <c r="H133" s="400">
        <v>180</v>
      </c>
      <c r="I133" s="400">
        <v>1</v>
      </c>
      <c r="J133" s="399">
        <v>181</v>
      </c>
    </row>
    <row r="134" spans="1:10" x14ac:dyDescent="0.2">
      <c r="A134" s="398">
        <v>43435</v>
      </c>
      <c r="B134" s="402">
        <v>990721.48083310784</v>
      </c>
      <c r="C134" s="402">
        <v>810554.0625</v>
      </c>
      <c r="D134" s="401">
        <f t="shared" si="4"/>
        <v>1801275.5433331078</v>
      </c>
      <c r="E134" s="401">
        <f t="shared" si="5"/>
        <v>1801.2755433331079</v>
      </c>
      <c r="F134" s="401">
        <f t="shared" si="6"/>
        <v>9951.7985819508722</v>
      </c>
      <c r="G134" s="331"/>
      <c r="H134" s="400">
        <v>180</v>
      </c>
      <c r="I134" s="400">
        <v>1</v>
      </c>
      <c r="J134" s="399">
        <v>181</v>
      </c>
    </row>
    <row r="135" spans="1:10" x14ac:dyDescent="0.2">
      <c r="A135" s="398">
        <v>43466</v>
      </c>
      <c r="B135" s="402">
        <v>844935.52098108339</v>
      </c>
      <c r="C135" s="402">
        <v>847140</v>
      </c>
      <c r="D135" s="401">
        <f t="shared" si="4"/>
        <v>1692075.5209810834</v>
      </c>
      <c r="E135" s="401">
        <f t="shared" si="5"/>
        <v>1692.0755209810834</v>
      </c>
      <c r="F135" s="401">
        <f t="shared" si="6"/>
        <v>9348.4835413319524</v>
      </c>
      <c r="G135" s="331"/>
      <c r="H135" s="400">
        <v>180</v>
      </c>
      <c r="I135" s="400">
        <v>1</v>
      </c>
      <c r="J135" s="399">
        <v>181</v>
      </c>
    </row>
    <row r="136" spans="1:10" x14ac:dyDescent="0.2">
      <c r="A136" s="398">
        <v>43497</v>
      </c>
      <c r="B136" s="402">
        <v>1005158.9234467802</v>
      </c>
      <c r="C136" s="402">
        <v>740433.75</v>
      </c>
      <c r="D136" s="401">
        <f t="shared" si="4"/>
        <v>1745592.6734467801</v>
      </c>
      <c r="E136" s="401">
        <f t="shared" si="5"/>
        <v>1745.5926734467801</v>
      </c>
      <c r="F136" s="401">
        <f t="shared" si="6"/>
        <v>9644.1584168330392</v>
      </c>
      <c r="G136" s="331"/>
      <c r="H136" s="400">
        <v>180</v>
      </c>
      <c r="I136" s="400">
        <v>1</v>
      </c>
      <c r="J136" s="399">
        <v>181</v>
      </c>
    </row>
    <row r="137" spans="1:10" x14ac:dyDescent="0.2">
      <c r="A137" s="398">
        <v>43525</v>
      </c>
      <c r="B137" s="402">
        <v>1039670.2858129604</v>
      </c>
      <c r="C137" s="402">
        <v>753427.5</v>
      </c>
      <c r="D137" s="401">
        <f t="shared" si="4"/>
        <v>1793097.7858129605</v>
      </c>
      <c r="E137" s="401">
        <f t="shared" si="5"/>
        <v>1793.0977858129604</v>
      </c>
      <c r="F137" s="401">
        <f t="shared" si="6"/>
        <v>9906.6176011765765</v>
      </c>
      <c r="G137" s="331"/>
      <c r="H137" s="400">
        <v>180</v>
      </c>
      <c r="I137" s="400">
        <v>1</v>
      </c>
      <c r="J137" s="399">
        <v>181</v>
      </c>
    </row>
    <row r="138" spans="1:10" x14ac:dyDescent="0.2">
      <c r="A138" s="398">
        <v>43556</v>
      </c>
      <c r="B138" s="402">
        <v>869666.35346229037</v>
      </c>
      <c r="C138" s="402">
        <v>855303.75</v>
      </c>
      <c r="D138" s="401">
        <f t="shared" si="4"/>
        <v>1724970.1034622905</v>
      </c>
      <c r="E138" s="401">
        <f t="shared" si="5"/>
        <v>1724.9701034622906</v>
      </c>
      <c r="F138" s="401">
        <f t="shared" si="6"/>
        <v>9530.2215660900019</v>
      </c>
      <c r="G138" s="331"/>
      <c r="H138" s="400">
        <v>180</v>
      </c>
      <c r="I138" s="400">
        <v>1</v>
      </c>
      <c r="J138" s="399">
        <v>181</v>
      </c>
    </row>
    <row r="139" spans="1:10" x14ac:dyDescent="0.2">
      <c r="A139" s="398">
        <v>43586</v>
      </c>
      <c r="B139" s="402">
        <v>859985.44764225895</v>
      </c>
      <c r="C139" s="402">
        <v>1369725</v>
      </c>
      <c r="D139" s="401">
        <f t="shared" si="4"/>
        <v>2229710.4476422588</v>
      </c>
      <c r="E139" s="401">
        <f t="shared" si="5"/>
        <v>2229.7104476422587</v>
      </c>
      <c r="F139" s="401">
        <f t="shared" si="6"/>
        <v>12318.842252167176</v>
      </c>
      <c r="G139" s="331"/>
      <c r="H139" s="400">
        <v>180</v>
      </c>
      <c r="I139" s="400">
        <v>1</v>
      </c>
      <c r="J139" s="399">
        <v>181</v>
      </c>
    </row>
    <row r="140" spans="1:10" x14ac:dyDescent="0.2">
      <c r="A140" s="398">
        <v>43617</v>
      </c>
      <c r="B140" s="402">
        <v>759837.62405931833</v>
      </c>
      <c r="C140" s="402">
        <v>820147.78125</v>
      </c>
      <c r="D140" s="401">
        <f t="shared" si="4"/>
        <v>1579985.4053093183</v>
      </c>
      <c r="E140" s="401">
        <f t="shared" si="5"/>
        <v>1579.9854053093184</v>
      </c>
      <c r="F140" s="401">
        <f t="shared" si="6"/>
        <v>8729.2011343056256</v>
      </c>
      <c r="G140" s="331"/>
      <c r="H140" s="400">
        <v>180</v>
      </c>
      <c r="I140" s="400">
        <v>1</v>
      </c>
      <c r="J140" s="399">
        <v>181</v>
      </c>
    </row>
    <row r="141" spans="1:10" x14ac:dyDescent="0.2">
      <c r="A141" s="398">
        <v>43647</v>
      </c>
      <c r="B141" s="402">
        <v>693109.8860562694</v>
      </c>
      <c r="C141" s="402">
        <v>1111962.796875</v>
      </c>
      <c r="D141" s="401">
        <f t="shared" si="4"/>
        <v>1805072.6829312695</v>
      </c>
      <c r="E141" s="401">
        <f t="shared" si="5"/>
        <v>1805.0726829312696</v>
      </c>
      <c r="F141" s="401">
        <f t="shared" si="6"/>
        <v>9972.7772537639194</v>
      </c>
      <c r="G141" s="331"/>
      <c r="H141" s="400">
        <v>180</v>
      </c>
      <c r="I141" s="400">
        <v>1</v>
      </c>
      <c r="J141" s="399">
        <v>181</v>
      </c>
    </row>
    <row r="142" spans="1:10" x14ac:dyDescent="0.2">
      <c r="A142" s="398">
        <v>43678</v>
      </c>
      <c r="B142" s="402">
        <v>723333.78944392106</v>
      </c>
      <c r="C142" s="402">
        <v>1161287.203125</v>
      </c>
      <c r="D142" s="401">
        <f t="shared" si="4"/>
        <v>1884620.9925689211</v>
      </c>
      <c r="E142" s="401">
        <f t="shared" si="5"/>
        <v>1884.6209925689211</v>
      </c>
      <c r="F142" s="401">
        <f t="shared" si="6"/>
        <v>10412.270677176359</v>
      </c>
      <c r="G142" s="331"/>
      <c r="H142" s="400">
        <v>180</v>
      </c>
      <c r="I142" s="400">
        <v>1</v>
      </c>
      <c r="J142" s="399">
        <v>181</v>
      </c>
    </row>
    <row r="143" spans="1:10" x14ac:dyDescent="0.2">
      <c r="A143" s="398">
        <v>43709</v>
      </c>
      <c r="B143" s="402">
        <v>853066.11143698427</v>
      </c>
      <c r="C143" s="402">
        <v>1015121.625</v>
      </c>
      <c r="D143" s="401">
        <f t="shared" si="4"/>
        <v>1868187.7364369843</v>
      </c>
      <c r="E143" s="401">
        <f t="shared" si="5"/>
        <v>1868.1877364369843</v>
      </c>
      <c r="F143" s="401">
        <f t="shared" si="6"/>
        <v>10321.479206834167</v>
      </c>
      <c r="G143" s="331"/>
      <c r="H143" s="400">
        <v>180</v>
      </c>
      <c r="I143" s="400">
        <v>1</v>
      </c>
      <c r="J143" s="399">
        <v>181</v>
      </c>
    </row>
    <row r="144" spans="1:10" x14ac:dyDescent="0.2">
      <c r="A144" s="398">
        <v>43739</v>
      </c>
      <c r="B144" s="402">
        <v>947811.93318196561</v>
      </c>
      <c r="C144" s="402">
        <v>1019131.3125</v>
      </c>
      <c r="D144" s="401">
        <f t="shared" si="4"/>
        <v>1966943.2456819657</v>
      </c>
      <c r="E144" s="401">
        <f t="shared" si="5"/>
        <v>1966.9432456819657</v>
      </c>
      <c r="F144" s="401">
        <f t="shared" si="6"/>
        <v>10927.46247601092</v>
      </c>
      <c r="G144" s="331"/>
      <c r="H144" s="400">
        <v>179</v>
      </c>
      <c r="I144" s="400">
        <v>1</v>
      </c>
      <c r="J144" s="399">
        <v>180</v>
      </c>
    </row>
    <row r="145" spans="1:10" x14ac:dyDescent="0.2">
      <c r="A145" s="398">
        <v>43770</v>
      </c>
      <c r="B145" s="402">
        <v>1035220.5523525479</v>
      </c>
      <c r="C145" s="402">
        <v>833193.375</v>
      </c>
      <c r="D145" s="401">
        <f t="shared" si="4"/>
        <v>1868413.9273525479</v>
      </c>
      <c r="E145" s="401">
        <f t="shared" si="5"/>
        <v>1868.4139273525479</v>
      </c>
      <c r="F145" s="401">
        <f t="shared" si="6"/>
        <v>10380.077374180821</v>
      </c>
      <c r="G145" s="331"/>
      <c r="H145" s="400">
        <v>179</v>
      </c>
      <c r="I145" s="400">
        <v>1</v>
      </c>
      <c r="J145" s="399">
        <v>180</v>
      </c>
    </row>
    <row r="146" spans="1:10" x14ac:dyDescent="0.2">
      <c r="A146" s="398">
        <v>43800</v>
      </c>
      <c r="B146" s="402">
        <v>983586.17156536225</v>
      </c>
      <c r="C146" s="402">
        <v>809856.46875</v>
      </c>
      <c r="D146" s="401">
        <f t="shared" si="4"/>
        <v>1793442.6403153623</v>
      </c>
      <c r="E146" s="401">
        <f t="shared" si="5"/>
        <v>1793.4426403153623</v>
      </c>
      <c r="F146" s="401">
        <f t="shared" si="6"/>
        <v>9963.570223974235</v>
      </c>
      <c r="G146" s="331"/>
      <c r="H146" s="400">
        <v>179</v>
      </c>
      <c r="I146" s="400">
        <v>1</v>
      </c>
      <c r="J146" s="399">
        <v>180</v>
      </c>
    </row>
    <row r="147" spans="1:10" x14ac:dyDescent="0.2">
      <c r="A147" s="398">
        <v>43831</v>
      </c>
      <c r="B147" s="402">
        <v>843634.33303906978</v>
      </c>
      <c r="C147" s="402">
        <v>845670</v>
      </c>
      <c r="D147" s="401">
        <f t="shared" ref="D147:D210" si="7">SUM(B147:C147)</f>
        <v>1689304.3330390698</v>
      </c>
      <c r="E147" s="401">
        <f t="shared" si="5"/>
        <v>1689.3043330390699</v>
      </c>
      <c r="F147" s="401">
        <f t="shared" si="6"/>
        <v>9385.024072439277</v>
      </c>
      <c r="G147" s="331"/>
      <c r="H147" s="400">
        <v>179</v>
      </c>
      <c r="I147" s="400">
        <v>1</v>
      </c>
      <c r="J147" s="399">
        <v>180</v>
      </c>
    </row>
    <row r="148" spans="1:10" x14ac:dyDescent="0.2">
      <c r="A148" s="398">
        <v>43862</v>
      </c>
      <c r="B148" s="402">
        <v>1002463.9444840779</v>
      </c>
      <c r="C148" s="402">
        <v>741523.125</v>
      </c>
      <c r="D148" s="401">
        <f t="shared" si="7"/>
        <v>1743987.0694840779</v>
      </c>
      <c r="E148" s="401">
        <f t="shared" si="5"/>
        <v>1743.9870694840779</v>
      </c>
      <c r="F148" s="401">
        <f t="shared" si="6"/>
        <v>9688.8170526893209</v>
      </c>
      <c r="G148" s="331"/>
      <c r="H148" s="400">
        <v>179</v>
      </c>
      <c r="I148" s="400">
        <v>1</v>
      </c>
      <c r="J148" s="399">
        <v>180</v>
      </c>
    </row>
    <row r="149" spans="1:10" x14ac:dyDescent="0.2">
      <c r="A149" s="398">
        <v>43891</v>
      </c>
      <c r="B149" s="402">
        <v>1038104.0897078769</v>
      </c>
      <c r="C149" s="402">
        <v>753926.25</v>
      </c>
      <c r="D149" s="401">
        <f t="shared" si="7"/>
        <v>1792030.339707877</v>
      </c>
      <c r="E149" s="401">
        <f t="shared" si="5"/>
        <v>1792.0303397078769</v>
      </c>
      <c r="F149" s="401">
        <f t="shared" si="6"/>
        <v>9955.7241094882065</v>
      </c>
      <c r="G149" s="331"/>
      <c r="H149" s="400">
        <v>179</v>
      </c>
      <c r="I149" s="400">
        <v>1</v>
      </c>
      <c r="J149" s="399">
        <v>180</v>
      </c>
    </row>
    <row r="150" spans="1:10" x14ac:dyDescent="0.2">
      <c r="A150" s="398">
        <v>43922</v>
      </c>
      <c r="B150" s="402">
        <v>868136.44005111279</v>
      </c>
      <c r="C150" s="402">
        <v>858808.125</v>
      </c>
      <c r="D150" s="401">
        <f t="shared" si="7"/>
        <v>1726944.5650511128</v>
      </c>
      <c r="E150" s="401">
        <f t="shared" si="5"/>
        <v>1726.9445650511127</v>
      </c>
      <c r="F150" s="401">
        <f t="shared" si="6"/>
        <v>9594.1364725061831</v>
      </c>
      <c r="G150" s="331"/>
      <c r="H150" s="400">
        <v>179</v>
      </c>
      <c r="I150" s="400">
        <v>1</v>
      </c>
      <c r="J150" s="399">
        <v>180</v>
      </c>
    </row>
    <row r="151" spans="1:10" x14ac:dyDescent="0.2">
      <c r="A151" s="398">
        <v>43952</v>
      </c>
      <c r="B151" s="402">
        <v>859455.93302640179</v>
      </c>
      <c r="C151" s="402">
        <v>1385737.5</v>
      </c>
      <c r="D151" s="401">
        <f t="shared" si="7"/>
        <v>2245193.4330264018</v>
      </c>
      <c r="E151" s="401">
        <f t="shared" si="5"/>
        <v>2245.1934330264016</v>
      </c>
      <c r="F151" s="401">
        <f t="shared" si="6"/>
        <v>12473.296850146677</v>
      </c>
      <c r="G151" s="331"/>
      <c r="H151" s="400">
        <v>179</v>
      </c>
      <c r="I151" s="400">
        <v>1</v>
      </c>
      <c r="J151" s="399">
        <v>180</v>
      </c>
    </row>
    <row r="152" spans="1:10" x14ac:dyDescent="0.2">
      <c r="A152" s="398">
        <v>43983</v>
      </c>
      <c r="B152" s="402">
        <v>758463.94835199858</v>
      </c>
      <c r="C152" s="402">
        <v>822300.609375</v>
      </c>
      <c r="D152" s="401">
        <f t="shared" si="7"/>
        <v>1580764.5577269986</v>
      </c>
      <c r="E152" s="401">
        <f t="shared" si="5"/>
        <v>1580.7645577269986</v>
      </c>
      <c r="F152" s="401">
        <f t="shared" si="6"/>
        <v>8782.0253207055484</v>
      </c>
      <c r="G152" s="331"/>
      <c r="H152" s="400">
        <v>179</v>
      </c>
      <c r="I152" s="400">
        <v>1</v>
      </c>
      <c r="J152" s="399">
        <v>180</v>
      </c>
    </row>
    <row r="153" spans="1:10" x14ac:dyDescent="0.2">
      <c r="A153" s="398">
        <v>44013</v>
      </c>
      <c r="B153" s="402">
        <v>691503.73475739628</v>
      </c>
      <c r="C153" s="402">
        <v>1112778.3515625</v>
      </c>
      <c r="D153" s="401">
        <f t="shared" si="7"/>
        <v>1804282.0863198964</v>
      </c>
      <c r="E153" s="401">
        <f t="shared" si="5"/>
        <v>1804.2820863198963</v>
      </c>
      <c r="F153" s="401">
        <f t="shared" si="6"/>
        <v>10023.78936844387</v>
      </c>
      <c r="G153" s="331"/>
      <c r="H153" s="400">
        <v>179</v>
      </c>
      <c r="I153" s="400">
        <v>1</v>
      </c>
      <c r="J153" s="399">
        <v>180</v>
      </c>
    </row>
    <row r="154" spans="1:10" x14ac:dyDescent="0.2">
      <c r="A154" s="398">
        <v>44044</v>
      </c>
      <c r="B154" s="402">
        <v>721852.36540240329</v>
      </c>
      <c r="C154" s="402">
        <v>1160996.6484375</v>
      </c>
      <c r="D154" s="401">
        <f t="shared" si="7"/>
        <v>1882849.0138399033</v>
      </c>
      <c r="E154" s="401">
        <f t="shared" si="5"/>
        <v>1882.8490138399034</v>
      </c>
      <c r="F154" s="401">
        <f t="shared" si="6"/>
        <v>10460.272299110573</v>
      </c>
      <c r="G154" s="331"/>
      <c r="H154" s="400">
        <v>179</v>
      </c>
      <c r="I154" s="400">
        <v>1</v>
      </c>
      <c r="J154" s="399">
        <v>180</v>
      </c>
    </row>
    <row r="155" spans="1:10" x14ac:dyDescent="0.2">
      <c r="A155" s="398">
        <v>44075</v>
      </c>
      <c r="B155" s="402">
        <v>850704.86079139519</v>
      </c>
      <c r="C155" s="402">
        <v>1015065.1875</v>
      </c>
      <c r="D155" s="401">
        <f t="shared" si="7"/>
        <v>1865770.0482913952</v>
      </c>
      <c r="E155" s="401">
        <f t="shared" si="5"/>
        <v>1865.7700482913951</v>
      </c>
      <c r="F155" s="401">
        <f t="shared" si="6"/>
        <v>10365.389157174417</v>
      </c>
      <c r="G155" s="331"/>
      <c r="H155" s="400">
        <v>179</v>
      </c>
      <c r="I155" s="400">
        <v>1</v>
      </c>
      <c r="J155" s="399">
        <v>180</v>
      </c>
    </row>
    <row r="156" spans="1:10" x14ac:dyDescent="0.2">
      <c r="A156" s="398">
        <v>44105</v>
      </c>
      <c r="B156" s="402">
        <v>946124.51306858868</v>
      </c>
      <c r="C156" s="402">
        <v>1020515.34375</v>
      </c>
      <c r="D156" s="401">
        <f t="shared" si="7"/>
        <v>1966639.8568185887</v>
      </c>
      <c r="E156" s="401">
        <f t="shared" si="5"/>
        <v>1966.6398568185887</v>
      </c>
      <c r="F156" s="401">
        <f t="shared" si="6"/>
        <v>10986.814842561947</v>
      </c>
      <c r="G156" s="331"/>
      <c r="H156" s="400">
        <v>178</v>
      </c>
      <c r="I156" s="400">
        <v>1</v>
      </c>
      <c r="J156" s="399">
        <v>179</v>
      </c>
    </row>
    <row r="157" spans="1:10" x14ac:dyDescent="0.2">
      <c r="A157" s="398">
        <v>44136</v>
      </c>
      <c r="B157" s="402">
        <v>1032800.746829375</v>
      </c>
      <c r="C157" s="402">
        <v>833617.3125</v>
      </c>
      <c r="D157" s="401">
        <f t="shared" si="7"/>
        <v>1866418.0593293752</v>
      </c>
      <c r="E157" s="401">
        <f t="shared" si="5"/>
        <v>1866.4180593293752</v>
      </c>
      <c r="F157" s="401">
        <f t="shared" si="6"/>
        <v>10426.916532566342</v>
      </c>
      <c r="G157" s="331"/>
      <c r="H157" s="400">
        <v>178</v>
      </c>
      <c r="I157" s="400">
        <v>1</v>
      </c>
      <c r="J157" s="399">
        <v>179</v>
      </c>
    </row>
    <row r="158" spans="1:10" x14ac:dyDescent="0.2">
      <c r="A158" s="398">
        <v>44166</v>
      </c>
      <c r="B158" s="402">
        <v>982218.05706823885</v>
      </c>
      <c r="C158" s="402">
        <v>810205.265625</v>
      </c>
      <c r="D158" s="401">
        <f t="shared" si="7"/>
        <v>1792423.322693239</v>
      </c>
      <c r="E158" s="401">
        <f t="shared" si="5"/>
        <v>1792.423322693239</v>
      </c>
      <c r="F158" s="401">
        <f t="shared" si="6"/>
        <v>10013.538115604688</v>
      </c>
      <c r="G158" s="331"/>
      <c r="H158" s="400">
        <v>178</v>
      </c>
      <c r="I158" s="400">
        <v>1</v>
      </c>
      <c r="J158" s="399">
        <v>179</v>
      </c>
    </row>
    <row r="159" spans="1:10" x14ac:dyDescent="0.2">
      <c r="A159" s="398">
        <v>44197</v>
      </c>
      <c r="B159" s="402">
        <v>840063.50237502623</v>
      </c>
      <c r="C159" s="402">
        <v>846405</v>
      </c>
      <c r="D159" s="401">
        <f t="shared" si="7"/>
        <v>1686468.5023750262</v>
      </c>
      <c r="E159" s="401">
        <f t="shared" si="5"/>
        <v>1686.4685023750262</v>
      </c>
      <c r="F159" s="401">
        <f t="shared" si="6"/>
        <v>9421.6117451118789</v>
      </c>
      <c r="G159" s="331"/>
      <c r="H159" s="400">
        <v>178</v>
      </c>
      <c r="I159" s="400">
        <v>1</v>
      </c>
      <c r="J159" s="399">
        <v>179</v>
      </c>
    </row>
    <row r="160" spans="1:10" x14ac:dyDescent="0.2">
      <c r="A160" s="398">
        <v>44228</v>
      </c>
      <c r="B160" s="402">
        <v>998792.3767956018</v>
      </c>
      <c r="C160" s="402">
        <v>740978.4375</v>
      </c>
      <c r="D160" s="401">
        <f t="shared" si="7"/>
        <v>1739770.8142956018</v>
      </c>
      <c r="E160" s="401">
        <f t="shared" si="5"/>
        <v>1739.7708142956019</v>
      </c>
      <c r="F160" s="401">
        <f t="shared" si="6"/>
        <v>9719.3900239977756</v>
      </c>
      <c r="G160" s="331"/>
      <c r="H160" s="400">
        <v>178</v>
      </c>
      <c r="I160" s="400">
        <v>1</v>
      </c>
      <c r="J160" s="399">
        <v>179</v>
      </c>
    </row>
    <row r="161" spans="1:10" x14ac:dyDescent="0.2">
      <c r="A161" s="398">
        <v>44256</v>
      </c>
      <c r="B161" s="402">
        <v>1033692.7518216165</v>
      </c>
      <c r="C161" s="402">
        <v>753676.875</v>
      </c>
      <c r="D161" s="401">
        <f t="shared" si="7"/>
        <v>1787369.6268216167</v>
      </c>
      <c r="E161" s="401">
        <f t="shared" si="5"/>
        <v>1787.3696268216167</v>
      </c>
      <c r="F161" s="401">
        <f t="shared" si="6"/>
        <v>9985.3051777743949</v>
      </c>
      <c r="G161" s="331"/>
      <c r="H161" s="400">
        <v>178</v>
      </c>
      <c r="I161" s="400">
        <v>1</v>
      </c>
      <c r="J161" s="399">
        <v>179</v>
      </c>
    </row>
    <row r="162" spans="1:10" x14ac:dyDescent="0.2">
      <c r="A162" s="398">
        <v>44287</v>
      </c>
      <c r="B162" s="402">
        <v>864556.88977291808</v>
      </c>
      <c r="C162" s="402">
        <v>857055.9375</v>
      </c>
      <c r="D162" s="401">
        <f t="shared" si="7"/>
        <v>1721612.8272729181</v>
      </c>
      <c r="E162" s="401">
        <f t="shared" si="5"/>
        <v>1721.6128272729181</v>
      </c>
      <c r="F162" s="401">
        <f t="shared" si="6"/>
        <v>9617.9487557146258</v>
      </c>
      <c r="G162" s="331"/>
      <c r="H162" s="400">
        <v>178</v>
      </c>
      <c r="I162" s="400">
        <v>1</v>
      </c>
      <c r="J162" s="399">
        <v>179</v>
      </c>
    </row>
    <row r="163" spans="1:10" x14ac:dyDescent="0.2">
      <c r="A163" s="398">
        <v>44317</v>
      </c>
      <c r="B163" s="402">
        <v>855422.08688265865</v>
      </c>
      <c r="C163" s="402">
        <v>1377731.25</v>
      </c>
      <c r="D163" s="401">
        <f t="shared" si="7"/>
        <v>2233153.3368826588</v>
      </c>
      <c r="E163" s="401">
        <f t="shared" si="5"/>
        <v>2233.1533368826586</v>
      </c>
      <c r="F163" s="401">
        <f t="shared" si="6"/>
        <v>12475.716965824909</v>
      </c>
      <c r="G163" s="331"/>
      <c r="H163" s="400">
        <v>178</v>
      </c>
      <c r="I163" s="400">
        <v>1</v>
      </c>
      <c r="J163" s="399">
        <v>179</v>
      </c>
    </row>
    <row r="164" spans="1:10" x14ac:dyDescent="0.2">
      <c r="A164" s="398">
        <v>44348</v>
      </c>
      <c r="B164" s="402">
        <v>755355.03227463015</v>
      </c>
      <c r="C164" s="402">
        <v>821224.1953125</v>
      </c>
      <c r="D164" s="401">
        <f t="shared" si="7"/>
        <v>1576579.2275871302</v>
      </c>
      <c r="E164" s="401">
        <f t="shared" si="5"/>
        <v>1576.5792275871302</v>
      </c>
      <c r="F164" s="401">
        <f t="shared" si="6"/>
        <v>8807.705182051006</v>
      </c>
      <c r="G164" s="331"/>
      <c r="H164" s="400">
        <v>178</v>
      </c>
      <c r="I164" s="400">
        <v>1</v>
      </c>
      <c r="J164" s="399">
        <v>179</v>
      </c>
    </row>
    <row r="165" spans="1:10" x14ac:dyDescent="0.2">
      <c r="A165" s="398">
        <v>44378</v>
      </c>
      <c r="B165" s="402">
        <v>688845.2763547987</v>
      </c>
      <c r="C165" s="402">
        <v>1112370.57421875</v>
      </c>
      <c r="D165" s="401">
        <f t="shared" si="7"/>
        <v>1801215.8505735486</v>
      </c>
      <c r="E165" s="401">
        <f t="shared" si="5"/>
        <v>1801.2158505735486</v>
      </c>
      <c r="F165" s="401">
        <f t="shared" si="6"/>
        <v>10062.65838309245</v>
      </c>
      <c r="G165" s="331"/>
      <c r="H165" s="400">
        <v>178</v>
      </c>
      <c r="I165" s="400">
        <v>1</v>
      </c>
      <c r="J165" s="399">
        <v>179</v>
      </c>
    </row>
    <row r="166" spans="1:10" x14ac:dyDescent="0.2">
      <c r="A166" s="398">
        <v>44409</v>
      </c>
      <c r="B166" s="402">
        <v>718980.11203604634</v>
      </c>
      <c r="C166" s="402">
        <v>1161141.92578125</v>
      </c>
      <c r="D166" s="401">
        <f t="shared" si="7"/>
        <v>1880122.0378172963</v>
      </c>
      <c r="E166" s="401">
        <f t="shared" si="5"/>
        <v>1880.1220378172964</v>
      </c>
      <c r="F166" s="401">
        <f t="shared" si="6"/>
        <v>10503.475071605008</v>
      </c>
      <c r="G166" s="331"/>
      <c r="H166" s="400">
        <v>178</v>
      </c>
      <c r="I166" s="400">
        <v>1</v>
      </c>
      <c r="J166" s="399">
        <v>179</v>
      </c>
    </row>
    <row r="167" spans="1:10" x14ac:dyDescent="0.2">
      <c r="A167" s="398">
        <v>44440</v>
      </c>
      <c r="B167" s="402">
        <v>847626.05868361879</v>
      </c>
      <c r="C167" s="402">
        <v>1015093.40625</v>
      </c>
      <c r="D167" s="401">
        <f t="shared" si="7"/>
        <v>1862719.4649336189</v>
      </c>
      <c r="E167" s="401">
        <f t="shared" si="5"/>
        <v>1862.7194649336188</v>
      </c>
      <c r="F167" s="401">
        <f t="shared" si="6"/>
        <v>10406.253994042563</v>
      </c>
      <c r="G167" s="331"/>
      <c r="H167" s="400">
        <v>178</v>
      </c>
      <c r="I167" s="400">
        <v>1</v>
      </c>
      <c r="J167" s="399">
        <v>179</v>
      </c>
    </row>
    <row r="168" spans="1:10" x14ac:dyDescent="0.2">
      <c r="A168" s="398">
        <v>44470</v>
      </c>
      <c r="B168" s="402">
        <v>942233.3820096507</v>
      </c>
      <c r="C168" s="402">
        <v>1019823.328125</v>
      </c>
      <c r="D168" s="401">
        <f t="shared" si="7"/>
        <v>1962056.7101346506</v>
      </c>
      <c r="E168" s="401">
        <f t="shared" si="5"/>
        <v>1962.0567101346505</v>
      </c>
      <c r="F168" s="401">
        <f t="shared" si="6"/>
        <v>11022.790506374442</v>
      </c>
      <c r="G168" s="331"/>
      <c r="H168" s="400">
        <v>177</v>
      </c>
      <c r="I168" s="400">
        <v>1</v>
      </c>
      <c r="J168" s="399">
        <v>178</v>
      </c>
    </row>
    <row r="169" spans="1:10" x14ac:dyDescent="0.2">
      <c r="A169" s="398">
        <v>44501</v>
      </c>
      <c r="B169" s="402">
        <v>1028840.5963430066</v>
      </c>
      <c r="C169" s="402">
        <v>833405.34375</v>
      </c>
      <c r="D169" s="401">
        <f t="shared" si="7"/>
        <v>1862245.9400930065</v>
      </c>
      <c r="E169" s="401">
        <f t="shared" si="5"/>
        <v>1862.2459400930065</v>
      </c>
      <c r="F169" s="401">
        <f t="shared" si="6"/>
        <v>10462.055843219137</v>
      </c>
      <c r="G169" s="331"/>
      <c r="H169" s="400">
        <v>177</v>
      </c>
      <c r="I169" s="400">
        <v>1</v>
      </c>
      <c r="J169" s="399">
        <v>178</v>
      </c>
    </row>
    <row r="170" spans="1:10" x14ac:dyDescent="0.2">
      <c r="A170" s="398">
        <v>44531</v>
      </c>
      <c r="B170" s="402">
        <v>977987.60374521662</v>
      </c>
      <c r="C170" s="402">
        <v>810030.8671875</v>
      </c>
      <c r="D170" s="401">
        <f t="shared" si="7"/>
        <v>1788018.4709327165</v>
      </c>
      <c r="E170" s="401">
        <f t="shared" si="5"/>
        <v>1788.0184709327166</v>
      </c>
      <c r="F170" s="401">
        <f t="shared" si="6"/>
        <v>10045.047589509642</v>
      </c>
      <c r="G170" s="331"/>
      <c r="H170" s="400">
        <v>177</v>
      </c>
      <c r="I170" s="400">
        <v>1</v>
      </c>
      <c r="J170" s="399">
        <v>178</v>
      </c>
    </row>
    <row r="171" spans="1:10" x14ac:dyDescent="0.2">
      <c r="A171" s="398">
        <v>44562</v>
      </c>
      <c r="B171" s="402">
        <v>837639.67311851273</v>
      </c>
      <c r="C171" s="402">
        <v>846037.5</v>
      </c>
      <c r="D171" s="401">
        <f t="shared" si="7"/>
        <v>1683677.1731185126</v>
      </c>
      <c r="E171" s="401">
        <f t="shared" si="5"/>
        <v>1683.6771731185127</v>
      </c>
      <c r="F171" s="401">
        <f t="shared" si="6"/>
        <v>9458.8605231377114</v>
      </c>
      <c r="G171" s="331"/>
      <c r="H171" s="400">
        <v>177</v>
      </c>
      <c r="I171" s="400">
        <v>1</v>
      </c>
      <c r="J171" s="399">
        <v>178</v>
      </c>
    </row>
    <row r="172" spans="1:10" x14ac:dyDescent="0.2">
      <c r="A172" s="398">
        <v>44593</v>
      </c>
      <c r="B172" s="402">
        <v>995625.01983664057</v>
      </c>
      <c r="C172" s="402">
        <v>741250.78125</v>
      </c>
      <c r="D172" s="401">
        <f t="shared" si="7"/>
        <v>1736875.8010866405</v>
      </c>
      <c r="E172" s="401">
        <f t="shared" si="5"/>
        <v>1736.8758010866404</v>
      </c>
      <c r="F172" s="401">
        <f t="shared" si="6"/>
        <v>9757.7292195878672</v>
      </c>
      <c r="G172" s="331"/>
      <c r="H172" s="400">
        <v>177</v>
      </c>
      <c r="I172" s="400">
        <v>1</v>
      </c>
      <c r="J172" s="399">
        <v>178</v>
      </c>
    </row>
    <row r="173" spans="1:10" x14ac:dyDescent="0.2">
      <c r="A173" s="398">
        <v>44621</v>
      </c>
      <c r="B173" s="402">
        <v>1030718.928660923</v>
      </c>
      <c r="C173" s="402">
        <v>753801.5625</v>
      </c>
      <c r="D173" s="401">
        <f t="shared" si="7"/>
        <v>1784520.4911609231</v>
      </c>
      <c r="E173" s="401">
        <f t="shared" si="5"/>
        <v>1784.5204911609233</v>
      </c>
      <c r="F173" s="401">
        <f t="shared" si="6"/>
        <v>10025.396017757996</v>
      </c>
      <c r="G173" s="331"/>
      <c r="H173" s="400">
        <v>177</v>
      </c>
      <c r="I173" s="400">
        <v>1</v>
      </c>
      <c r="J173" s="399">
        <v>178</v>
      </c>
    </row>
    <row r="174" spans="1:10" x14ac:dyDescent="0.2">
      <c r="A174" s="398">
        <v>44652</v>
      </c>
      <c r="B174" s="402">
        <v>862014.93158745533</v>
      </c>
      <c r="C174" s="402">
        <v>857932.03125</v>
      </c>
      <c r="D174" s="401">
        <f t="shared" si="7"/>
        <v>1719946.9628374553</v>
      </c>
      <c r="E174" s="401">
        <f t="shared" si="5"/>
        <v>1719.9469628374554</v>
      </c>
      <c r="F174" s="401">
        <f t="shared" si="6"/>
        <v>9662.6233867272767</v>
      </c>
      <c r="G174" s="331"/>
      <c r="H174" s="400">
        <v>177</v>
      </c>
      <c r="I174" s="400">
        <v>1</v>
      </c>
      <c r="J174" s="399">
        <v>178</v>
      </c>
    </row>
    <row r="175" spans="1:10" x14ac:dyDescent="0.2">
      <c r="A175" s="398">
        <v>44682</v>
      </c>
      <c r="B175" s="402">
        <v>853151.81490475766</v>
      </c>
      <c r="C175" s="402">
        <v>1381734.375</v>
      </c>
      <c r="D175" s="401">
        <f t="shared" si="7"/>
        <v>2234886.1899047578</v>
      </c>
      <c r="E175" s="401">
        <f t="shared" si="5"/>
        <v>2234.8861899047579</v>
      </c>
      <c r="F175" s="401">
        <f t="shared" si="6"/>
        <v>12555.540392723358</v>
      </c>
      <c r="G175" s="331"/>
      <c r="H175" s="400">
        <v>177</v>
      </c>
      <c r="I175" s="400">
        <v>1</v>
      </c>
      <c r="J175" s="399">
        <v>178</v>
      </c>
    </row>
    <row r="176" spans="1:10" x14ac:dyDescent="0.2">
      <c r="A176" s="398">
        <v>44713</v>
      </c>
      <c r="B176" s="402">
        <v>753124.94286174781</v>
      </c>
      <c r="C176" s="402">
        <v>821762.40234375</v>
      </c>
      <c r="D176" s="401">
        <f t="shared" si="7"/>
        <v>1574887.3452054979</v>
      </c>
      <c r="E176" s="401">
        <f t="shared" si="5"/>
        <v>1574.8873452054979</v>
      </c>
      <c r="F176" s="401">
        <f t="shared" si="6"/>
        <v>8847.6817146376288</v>
      </c>
      <c r="G176" s="331"/>
      <c r="H176" s="400">
        <v>177</v>
      </c>
      <c r="I176" s="400">
        <v>1</v>
      </c>
      <c r="J176" s="399">
        <v>178</v>
      </c>
    </row>
    <row r="177" spans="1:10" x14ac:dyDescent="0.2">
      <c r="A177" s="398">
        <v>44743</v>
      </c>
      <c r="B177" s="402">
        <v>686723.63302831701</v>
      </c>
      <c r="C177" s="402">
        <v>1112574.462890625</v>
      </c>
      <c r="D177" s="401">
        <f t="shared" si="7"/>
        <v>1799298.095918942</v>
      </c>
      <c r="E177" s="401">
        <f t="shared" si="5"/>
        <v>1799.298095918942</v>
      </c>
      <c r="F177" s="401">
        <f t="shared" si="6"/>
        <v>10108.416269207539</v>
      </c>
      <c r="G177" s="331"/>
      <c r="H177" s="400">
        <v>177</v>
      </c>
      <c r="I177" s="400">
        <v>1</v>
      </c>
      <c r="J177" s="399">
        <v>178</v>
      </c>
    </row>
    <row r="178" spans="1:10" x14ac:dyDescent="0.2">
      <c r="A178" s="398">
        <v>44774</v>
      </c>
      <c r="B178" s="402">
        <v>716814.15752562869</v>
      </c>
      <c r="C178" s="402">
        <v>1161069.287109375</v>
      </c>
      <c r="D178" s="401">
        <f t="shared" si="7"/>
        <v>1877883.4446350038</v>
      </c>
      <c r="E178" s="401">
        <f t="shared" si="5"/>
        <v>1877.8834446350038</v>
      </c>
      <c r="F178" s="401">
        <f t="shared" si="6"/>
        <v>10549.906992331482</v>
      </c>
      <c r="G178" s="331"/>
      <c r="H178" s="400">
        <v>177</v>
      </c>
      <c r="I178" s="400">
        <v>1</v>
      </c>
      <c r="J178" s="399">
        <v>178</v>
      </c>
    </row>
    <row r="179" spans="1:10" x14ac:dyDescent="0.2">
      <c r="A179" s="398">
        <v>44805</v>
      </c>
      <c r="B179" s="402">
        <v>844919.63243881939</v>
      </c>
      <c r="C179" s="402">
        <v>1015079.296875</v>
      </c>
      <c r="D179" s="401">
        <f t="shared" si="7"/>
        <v>1859998.9293138194</v>
      </c>
      <c r="E179" s="401">
        <f t="shared" si="5"/>
        <v>1859.9989293138194</v>
      </c>
      <c r="F179" s="401">
        <f t="shared" si="6"/>
        <v>10449.432187156288</v>
      </c>
      <c r="G179" s="331"/>
      <c r="H179" s="400">
        <v>177</v>
      </c>
      <c r="I179" s="400">
        <v>1</v>
      </c>
      <c r="J179" s="399">
        <v>178</v>
      </c>
    </row>
    <row r="180" spans="1:10" x14ac:dyDescent="0.2">
      <c r="A180" s="398">
        <v>44835</v>
      </c>
      <c r="B180" s="402">
        <v>939458.05280142417</v>
      </c>
      <c r="C180" s="402">
        <v>1020169.3359375</v>
      </c>
      <c r="D180" s="401">
        <f t="shared" si="7"/>
        <v>1959627.3887389242</v>
      </c>
      <c r="E180" s="401">
        <f t="shared" si="5"/>
        <v>1959.6273887389241</v>
      </c>
      <c r="F180" s="401">
        <f t="shared" si="6"/>
        <v>11071.341179315956</v>
      </c>
      <c r="G180" s="331"/>
      <c r="H180" s="400">
        <v>176</v>
      </c>
      <c r="I180" s="400">
        <v>1</v>
      </c>
      <c r="J180" s="399">
        <v>177</v>
      </c>
    </row>
    <row r="181" spans="1:10" x14ac:dyDescent="0.2">
      <c r="A181" s="398">
        <v>44866</v>
      </c>
      <c r="B181" s="402">
        <v>1025666.5682282599</v>
      </c>
      <c r="C181" s="402">
        <v>833511.328125</v>
      </c>
      <c r="D181" s="401">
        <f t="shared" si="7"/>
        <v>1859177.8963532599</v>
      </c>
      <c r="E181" s="401">
        <f t="shared" si="5"/>
        <v>1859.1778963532599</v>
      </c>
      <c r="F181" s="401">
        <f t="shared" si="6"/>
        <v>10503.829922899773</v>
      </c>
      <c r="G181" s="331"/>
      <c r="H181" s="400">
        <v>176</v>
      </c>
      <c r="I181" s="400">
        <v>1</v>
      </c>
      <c r="J181" s="399">
        <v>177</v>
      </c>
    </row>
    <row r="182" spans="1:10" x14ac:dyDescent="0.2">
      <c r="A182" s="406">
        <v>44896</v>
      </c>
      <c r="B182" s="402">
        <v>975202.31625469413</v>
      </c>
      <c r="C182" s="402">
        <v>810118.06640625</v>
      </c>
      <c r="D182" s="401">
        <f t="shared" si="7"/>
        <v>1785320.382660944</v>
      </c>
      <c r="E182" s="405">
        <f t="shared" si="5"/>
        <v>1785.320382660944</v>
      </c>
      <c r="F182" s="405">
        <f t="shared" si="6"/>
        <v>10086.555834242621</v>
      </c>
      <c r="G182" s="331"/>
      <c r="H182" s="400">
        <v>176</v>
      </c>
      <c r="I182" s="400">
        <v>1</v>
      </c>
      <c r="J182" s="399">
        <v>177</v>
      </c>
    </row>
    <row r="183" spans="1:10" x14ac:dyDescent="0.2">
      <c r="A183" s="406">
        <v>44927</v>
      </c>
      <c r="B183" s="402">
        <v>834657.32980803552</v>
      </c>
      <c r="C183" s="402">
        <v>846221.25</v>
      </c>
      <c r="D183" s="401">
        <f t="shared" si="7"/>
        <v>1680878.5798080354</v>
      </c>
      <c r="E183" s="405">
        <f t="shared" si="5"/>
        <v>1680.8785798080355</v>
      </c>
      <c r="F183" s="405">
        <f t="shared" si="6"/>
        <v>9496.4891514578267</v>
      </c>
      <c r="G183" s="331"/>
      <c r="H183" s="400">
        <v>176</v>
      </c>
      <c r="I183" s="400">
        <v>1</v>
      </c>
      <c r="J183" s="399">
        <v>177</v>
      </c>
    </row>
    <row r="184" spans="1:10" x14ac:dyDescent="0.2">
      <c r="A184" s="398">
        <v>44958</v>
      </c>
      <c r="B184" s="402">
        <v>992222.6548245406</v>
      </c>
      <c r="C184" s="402">
        <v>741114.609375</v>
      </c>
      <c r="D184" s="401">
        <f t="shared" si="7"/>
        <v>1733337.2641995405</v>
      </c>
      <c r="E184" s="401">
        <f t="shared" si="5"/>
        <v>1733.3372641995404</v>
      </c>
      <c r="F184" s="401">
        <f t="shared" si="6"/>
        <v>9792.8658994324323</v>
      </c>
      <c r="G184" s="331"/>
      <c r="H184" s="400">
        <v>176</v>
      </c>
      <c r="I184" s="400">
        <v>1</v>
      </c>
      <c r="J184" s="399">
        <v>177</v>
      </c>
    </row>
    <row r="185" spans="1:10" x14ac:dyDescent="0.2">
      <c r="A185" s="398">
        <v>44986</v>
      </c>
      <c r="B185" s="402">
        <v>1027044.8110400634</v>
      </c>
      <c r="C185" s="402">
        <v>753739.21875</v>
      </c>
      <c r="D185" s="401">
        <f t="shared" si="7"/>
        <v>1780784.0297900634</v>
      </c>
      <c r="E185" s="401">
        <f t="shared" si="5"/>
        <v>1780.7840297900634</v>
      </c>
      <c r="F185" s="401">
        <f t="shared" si="6"/>
        <v>10060.926721977759</v>
      </c>
      <c r="G185" s="331"/>
      <c r="H185" s="400">
        <v>176</v>
      </c>
      <c r="I185" s="400">
        <v>1</v>
      </c>
      <c r="J185" s="399">
        <v>177</v>
      </c>
    </row>
    <row r="186" spans="1:10" x14ac:dyDescent="0.2">
      <c r="A186" s="398">
        <v>45017</v>
      </c>
      <c r="B186" s="402">
        <v>858969.48112678574</v>
      </c>
      <c r="C186" s="402">
        <v>857493.984375</v>
      </c>
      <c r="D186" s="401">
        <f t="shared" si="7"/>
        <v>1716463.4655017857</v>
      </c>
      <c r="E186" s="401">
        <f t="shared" si="5"/>
        <v>1716.4634655017858</v>
      </c>
      <c r="F186" s="401">
        <f t="shared" si="6"/>
        <v>9697.5337033999203</v>
      </c>
      <c r="G186" s="331"/>
      <c r="H186" s="400">
        <v>176</v>
      </c>
      <c r="I186" s="400">
        <v>1</v>
      </c>
      <c r="J186" s="399">
        <v>177</v>
      </c>
    </row>
    <row r="187" spans="1:10" x14ac:dyDescent="0.2">
      <c r="A187" s="398">
        <v>45047</v>
      </c>
      <c r="B187" s="402">
        <v>850015.51613923965</v>
      </c>
      <c r="C187" s="402">
        <v>1379732.8125</v>
      </c>
      <c r="D187" s="401">
        <f t="shared" si="7"/>
        <v>2229748.3286392395</v>
      </c>
      <c r="E187" s="401">
        <f t="shared" si="5"/>
        <v>2229.7483286392394</v>
      </c>
      <c r="F187" s="401">
        <f t="shared" si="6"/>
        <v>12597.448184402483</v>
      </c>
      <c r="G187" s="331"/>
      <c r="H187" s="400">
        <v>176</v>
      </c>
      <c r="I187" s="400">
        <v>1</v>
      </c>
      <c r="J187" s="399">
        <v>177</v>
      </c>
    </row>
    <row r="188" spans="1:10" x14ac:dyDescent="0.2">
      <c r="A188" s="398">
        <v>45078</v>
      </c>
      <c r="B188" s="402">
        <v>750468.787630348</v>
      </c>
      <c r="C188" s="402">
        <v>821493.298828125</v>
      </c>
      <c r="D188" s="401">
        <f t="shared" si="7"/>
        <v>1571962.086458473</v>
      </c>
      <c r="E188" s="401">
        <f t="shared" si="5"/>
        <v>1571.9620864584731</v>
      </c>
      <c r="F188" s="401">
        <f t="shared" si="6"/>
        <v>8881.1417314038026</v>
      </c>
      <c r="G188" s="331"/>
      <c r="H188" s="400">
        <v>176</v>
      </c>
      <c r="I188" s="400">
        <v>1</v>
      </c>
      <c r="J188" s="399">
        <v>177</v>
      </c>
    </row>
    <row r="189" spans="1:10" x14ac:dyDescent="0.2">
      <c r="A189" s="398">
        <v>45108</v>
      </c>
      <c r="B189" s="402">
        <v>684345.53241810016</v>
      </c>
      <c r="C189" s="402">
        <v>1112472.5185546875</v>
      </c>
      <c r="D189" s="401">
        <f t="shared" si="7"/>
        <v>1796818.0509727877</v>
      </c>
      <c r="E189" s="401">
        <f t="shared" si="5"/>
        <v>1796.8180509727877</v>
      </c>
      <c r="F189" s="401">
        <f t="shared" si="6"/>
        <v>10151.514412275637</v>
      </c>
      <c r="G189" s="331"/>
      <c r="H189" s="400">
        <v>176</v>
      </c>
      <c r="I189" s="400">
        <v>1</v>
      </c>
      <c r="J189" s="399">
        <v>177</v>
      </c>
    </row>
    <row r="190" spans="1:10" x14ac:dyDescent="0.2">
      <c r="A190" s="398">
        <v>45139</v>
      </c>
      <c r="B190" s="402">
        <v>714307.64910693327</v>
      </c>
      <c r="C190" s="402">
        <v>1161105.6064453125</v>
      </c>
      <c r="D190" s="401">
        <f t="shared" si="7"/>
        <v>1875413.2555522458</v>
      </c>
      <c r="E190" s="401">
        <f t="shared" si="5"/>
        <v>1875.4132555522458</v>
      </c>
      <c r="F190" s="401">
        <f t="shared" si="6"/>
        <v>10595.555116114383</v>
      </c>
      <c r="G190" s="331"/>
      <c r="H190" s="400">
        <v>176</v>
      </c>
      <c r="I190" s="400">
        <v>1</v>
      </c>
      <c r="J190" s="399">
        <v>177</v>
      </c>
    </row>
    <row r="191" spans="1:10" x14ac:dyDescent="0.2">
      <c r="A191" s="398">
        <v>45170</v>
      </c>
      <c r="B191" s="402">
        <v>842041.48133341304</v>
      </c>
      <c r="C191" s="402">
        <v>1015086.3515625</v>
      </c>
      <c r="D191" s="401">
        <f t="shared" si="7"/>
        <v>1857127.8328959132</v>
      </c>
      <c r="E191" s="401">
        <f t="shared" si="5"/>
        <v>1857.1278328959131</v>
      </c>
      <c r="F191" s="401">
        <f t="shared" si="6"/>
        <v>10492.247643479735</v>
      </c>
      <c r="G191" s="331"/>
      <c r="H191" s="400">
        <v>176</v>
      </c>
      <c r="I191" s="400">
        <v>1</v>
      </c>
      <c r="J191" s="399">
        <v>177</v>
      </c>
    </row>
    <row r="192" spans="1:10" x14ac:dyDescent="0.2">
      <c r="A192" s="398">
        <v>45200</v>
      </c>
      <c r="B192" s="402">
        <v>936141.48881850974</v>
      </c>
      <c r="C192" s="402">
        <v>1019996.33203125</v>
      </c>
      <c r="D192" s="401">
        <f t="shared" si="7"/>
        <v>1956137.8208497597</v>
      </c>
      <c r="E192" s="401">
        <f t="shared" si="5"/>
        <v>1956.1378208497597</v>
      </c>
      <c r="F192" s="401">
        <f t="shared" si="6"/>
        <v>11114.419436646362</v>
      </c>
      <c r="G192" s="331"/>
      <c r="H192" s="400">
        <v>175</v>
      </c>
      <c r="I192" s="400">
        <v>1</v>
      </c>
      <c r="J192" s="399">
        <v>176</v>
      </c>
    </row>
    <row r="193" spans="1:10" x14ac:dyDescent="0.2">
      <c r="A193" s="398">
        <v>45231</v>
      </c>
      <c r="B193" s="402">
        <v>1022117.3143742052</v>
      </c>
      <c r="C193" s="402">
        <v>833458.3359375</v>
      </c>
      <c r="D193" s="401">
        <f t="shared" si="7"/>
        <v>1855575.6503117052</v>
      </c>
      <c r="E193" s="401">
        <f t="shared" si="5"/>
        <v>1855.5756503117052</v>
      </c>
      <c r="F193" s="401">
        <f t="shared" si="6"/>
        <v>10543.043467680143</v>
      </c>
      <c r="G193" s="331"/>
      <c r="H193" s="400">
        <v>175</v>
      </c>
      <c r="I193" s="400">
        <v>1</v>
      </c>
      <c r="J193" s="399">
        <v>176</v>
      </c>
    </row>
    <row r="194" spans="1:10" x14ac:dyDescent="0.2">
      <c r="A194" s="398">
        <v>45261</v>
      </c>
      <c r="B194" s="402">
        <v>971711.98519995564</v>
      </c>
      <c r="C194" s="402">
        <v>810074.466796875</v>
      </c>
      <c r="D194" s="401">
        <f t="shared" si="7"/>
        <v>1781786.4519968308</v>
      </c>
      <c r="E194" s="401">
        <f t="shared" si="5"/>
        <v>1781.7864519968307</v>
      </c>
      <c r="F194" s="401">
        <f t="shared" si="6"/>
        <v>10123.786659072903</v>
      </c>
      <c r="G194" s="331"/>
      <c r="H194" s="400">
        <v>175</v>
      </c>
      <c r="I194" s="400">
        <v>1</v>
      </c>
      <c r="J194" s="399">
        <v>176</v>
      </c>
    </row>
    <row r="195" spans="1:10" x14ac:dyDescent="0.2">
      <c r="A195" s="398">
        <v>45292</v>
      </c>
      <c r="B195" s="402">
        <v>831967.75895595772</v>
      </c>
      <c r="C195" s="402">
        <v>846129.375</v>
      </c>
      <c r="D195" s="401">
        <f t="shared" si="7"/>
        <v>1678097.1339559578</v>
      </c>
      <c r="E195" s="401">
        <f t="shared" ref="E195:E258" si="8">D195/1000</f>
        <v>1678.0971339559578</v>
      </c>
      <c r="F195" s="401">
        <f t="shared" ref="F195:F258" si="9">D195/J195</f>
        <v>9534.6428065679429</v>
      </c>
      <c r="G195" s="331"/>
      <c r="H195" s="400">
        <v>175</v>
      </c>
      <c r="I195" s="400">
        <v>1</v>
      </c>
      <c r="J195" s="399">
        <v>176</v>
      </c>
    </row>
    <row r="196" spans="1:10" x14ac:dyDescent="0.2">
      <c r="A196" s="398">
        <v>45323</v>
      </c>
      <c r="B196" s="402">
        <v>988954.21814393764</v>
      </c>
      <c r="C196" s="402">
        <v>741182.6953125</v>
      </c>
      <c r="D196" s="401">
        <f t="shared" si="7"/>
        <v>1730136.9134564376</v>
      </c>
      <c r="E196" s="401">
        <f t="shared" si="8"/>
        <v>1730.1369134564377</v>
      </c>
      <c r="F196" s="401">
        <f t="shared" si="9"/>
        <v>9830.3233719115779</v>
      </c>
      <c r="G196" s="331"/>
      <c r="H196" s="400">
        <v>175</v>
      </c>
      <c r="I196" s="400">
        <v>1</v>
      </c>
      <c r="J196" s="399">
        <v>176</v>
      </c>
    </row>
    <row r="197" spans="1:10" x14ac:dyDescent="0.2">
      <c r="A197" s="398">
        <v>45352</v>
      </c>
      <c r="B197" s="402">
        <v>1023737.4605012408</v>
      </c>
      <c r="C197" s="402">
        <v>753770.390625</v>
      </c>
      <c r="D197" s="401">
        <f t="shared" si="7"/>
        <v>1777507.8511262408</v>
      </c>
      <c r="E197" s="401">
        <f t="shared" si="8"/>
        <v>1777.5078511262409</v>
      </c>
      <c r="F197" s="401">
        <f t="shared" si="9"/>
        <v>10099.47642685364</v>
      </c>
      <c r="G197" s="331"/>
      <c r="H197" s="400">
        <v>175</v>
      </c>
      <c r="I197" s="400">
        <v>1</v>
      </c>
      <c r="J197" s="399">
        <v>176</v>
      </c>
    </row>
    <row r="198" spans="1:10" x14ac:dyDescent="0.2">
      <c r="A198" s="398">
        <v>45383</v>
      </c>
      <c r="B198" s="402">
        <v>856189.74532533495</v>
      </c>
      <c r="C198" s="402">
        <v>857713.0078125</v>
      </c>
      <c r="D198" s="401">
        <f t="shared" si="7"/>
        <v>1713902.7531378348</v>
      </c>
      <c r="E198" s="401">
        <f t="shared" si="8"/>
        <v>1713.9027531378349</v>
      </c>
      <c r="F198" s="401">
        <f t="shared" si="9"/>
        <v>9738.0838246467883</v>
      </c>
      <c r="G198" s="331"/>
      <c r="H198" s="400">
        <v>175</v>
      </c>
      <c r="I198" s="400">
        <v>1</v>
      </c>
      <c r="J198" s="399">
        <v>176</v>
      </c>
    </row>
    <row r="199" spans="1:10" x14ac:dyDescent="0.2">
      <c r="A199" s="398">
        <v>45413</v>
      </c>
      <c r="B199" s="402">
        <v>847325.74719438865</v>
      </c>
      <c r="C199" s="402">
        <v>1380733.59375</v>
      </c>
      <c r="D199" s="401">
        <f t="shared" si="7"/>
        <v>2228059.3409443889</v>
      </c>
      <c r="E199" s="401">
        <f t="shared" si="8"/>
        <v>2228.0593409443891</v>
      </c>
      <c r="F199" s="401">
        <f t="shared" si="9"/>
        <v>12659.428073547664</v>
      </c>
      <c r="G199" s="331"/>
      <c r="H199" s="400">
        <v>175</v>
      </c>
      <c r="I199" s="400">
        <v>1</v>
      </c>
      <c r="J199" s="399">
        <v>176</v>
      </c>
    </row>
    <row r="200" spans="1:10" x14ac:dyDescent="0.2">
      <c r="A200" s="398">
        <v>45444</v>
      </c>
      <c r="B200" s="402">
        <v>748037.88091981772</v>
      </c>
      <c r="C200" s="402">
        <v>821627.8505859375</v>
      </c>
      <c r="D200" s="401">
        <f t="shared" si="7"/>
        <v>1569665.7315057553</v>
      </c>
      <c r="E200" s="401">
        <f t="shared" si="8"/>
        <v>1569.6657315057553</v>
      </c>
      <c r="F200" s="401">
        <f t="shared" si="9"/>
        <v>8918.555292646337</v>
      </c>
      <c r="G200" s="331"/>
      <c r="H200" s="400">
        <v>175</v>
      </c>
      <c r="I200" s="400">
        <v>1</v>
      </c>
      <c r="J200" s="399">
        <v>176</v>
      </c>
    </row>
    <row r="201" spans="1:10" x14ac:dyDescent="0.2">
      <c r="A201" s="398">
        <v>45474</v>
      </c>
      <c r="B201" s="402">
        <v>682106.90980959253</v>
      </c>
      <c r="C201" s="402">
        <v>1112523.4907226563</v>
      </c>
      <c r="D201" s="401">
        <f t="shared" si="7"/>
        <v>1794630.4005322489</v>
      </c>
      <c r="E201" s="401">
        <f t="shared" si="8"/>
        <v>1794.6304005322488</v>
      </c>
      <c r="F201" s="401">
        <f t="shared" si="9"/>
        <v>10196.763639387778</v>
      </c>
      <c r="G201" s="331"/>
      <c r="H201" s="400">
        <v>175</v>
      </c>
      <c r="I201" s="400">
        <v>1</v>
      </c>
      <c r="J201" s="399">
        <v>176</v>
      </c>
    </row>
    <row r="202" spans="1:10" x14ac:dyDescent="0.2">
      <c r="A202" s="398">
        <v>45505</v>
      </c>
      <c r="B202" s="402">
        <v>711983.09879969968</v>
      </c>
      <c r="C202" s="402">
        <v>1161087.4467773438</v>
      </c>
      <c r="D202" s="401">
        <f t="shared" si="7"/>
        <v>1873070.5455770434</v>
      </c>
      <c r="E202" s="401">
        <f t="shared" si="8"/>
        <v>1873.0705455770435</v>
      </c>
      <c r="F202" s="401">
        <f t="shared" si="9"/>
        <v>10642.446281687748</v>
      </c>
      <c r="G202" s="331"/>
      <c r="H202" s="400">
        <v>175</v>
      </c>
      <c r="I202" s="400">
        <v>1</v>
      </c>
      <c r="J202" s="399">
        <v>176</v>
      </c>
    </row>
    <row r="203" spans="1:10" x14ac:dyDescent="0.2">
      <c r="A203" s="398">
        <v>45536</v>
      </c>
      <c r="B203" s="402">
        <v>839263.15410168574</v>
      </c>
      <c r="C203" s="402">
        <v>1015082.82421875</v>
      </c>
      <c r="D203" s="401">
        <f t="shared" si="7"/>
        <v>1854345.9783204356</v>
      </c>
      <c r="E203" s="401">
        <f t="shared" si="8"/>
        <v>1854.3459783204357</v>
      </c>
      <c r="F203" s="401">
        <f t="shared" si="9"/>
        <v>10536.056695002475</v>
      </c>
      <c r="G203" s="331"/>
      <c r="H203" s="400">
        <v>175</v>
      </c>
      <c r="I203" s="400">
        <v>1</v>
      </c>
      <c r="J203" s="399">
        <v>176</v>
      </c>
    </row>
    <row r="204" spans="1:10" x14ac:dyDescent="0.2">
      <c r="A204" s="398">
        <v>45566</v>
      </c>
      <c r="B204" s="402">
        <v>933110.77195591712</v>
      </c>
      <c r="C204" s="402">
        <v>1020082.833984375</v>
      </c>
      <c r="D204" s="401">
        <f t="shared" si="7"/>
        <v>1953193.6059402921</v>
      </c>
      <c r="E204" s="401">
        <f t="shared" si="8"/>
        <v>1953.1936059402922</v>
      </c>
      <c r="F204" s="401">
        <f t="shared" si="9"/>
        <v>11161.106319658813</v>
      </c>
      <c r="G204" s="331"/>
      <c r="H204" s="400">
        <v>174</v>
      </c>
      <c r="I204" s="400">
        <v>1</v>
      </c>
      <c r="J204" s="399">
        <v>175</v>
      </c>
    </row>
    <row r="205" spans="1:10" x14ac:dyDescent="0.2">
      <c r="A205" s="398">
        <v>45597</v>
      </c>
      <c r="B205" s="402">
        <v>1018772.4815947264</v>
      </c>
      <c r="C205" s="402">
        <v>833484.83203125</v>
      </c>
      <c r="D205" s="401">
        <f t="shared" si="7"/>
        <v>1852257.3136259764</v>
      </c>
      <c r="E205" s="401">
        <f t="shared" si="8"/>
        <v>1852.2573136259764</v>
      </c>
      <c r="F205" s="401">
        <f t="shared" si="9"/>
        <v>10584.327506434151</v>
      </c>
      <c r="G205" s="331"/>
      <c r="H205" s="400">
        <v>174</v>
      </c>
      <c r="I205" s="400">
        <v>1</v>
      </c>
      <c r="J205" s="399">
        <v>175</v>
      </c>
    </row>
    <row r="206" spans="1:10" x14ac:dyDescent="0.2">
      <c r="A206" s="398">
        <v>45627</v>
      </c>
      <c r="B206" s="402">
        <v>968589.86497368827</v>
      </c>
      <c r="C206" s="402">
        <v>810096.2666015625</v>
      </c>
      <c r="D206" s="401">
        <f t="shared" si="7"/>
        <v>1778686.1315752508</v>
      </c>
      <c r="E206" s="401">
        <f t="shared" si="8"/>
        <v>1778.6861315752508</v>
      </c>
      <c r="F206" s="401">
        <f t="shared" si="9"/>
        <v>10163.920751858575</v>
      </c>
      <c r="G206" s="331"/>
      <c r="H206" s="400">
        <v>174</v>
      </c>
      <c r="I206" s="400">
        <v>1</v>
      </c>
      <c r="J206" s="399">
        <v>175</v>
      </c>
    </row>
    <row r="207" spans="1:10" x14ac:dyDescent="0.2">
      <c r="A207" s="398">
        <v>45658</v>
      </c>
      <c r="B207" s="402">
        <v>829145.98166008666</v>
      </c>
      <c r="C207" s="402">
        <v>846175.3125</v>
      </c>
      <c r="D207" s="401">
        <f t="shared" si="7"/>
        <v>1675321.2941600867</v>
      </c>
      <c r="E207" s="401">
        <f t="shared" si="8"/>
        <v>1675.3212941600866</v>
      </c>
      <c r="F207" s="401">
        <f t="shared" si="9"/>
        <v>9573.2645380576378</v>
      </c>
      <c r="G207" s="331"/>
      <c r="H207" s="400">
        <v>174</v>
      </c>
      <c r="I207" s="400">
        <v>1</v>
      </c>
      <c r="J207" s="399">
        <v>175</v>
      </c>
    </row>
    <row r="208" spans="1:10" x14ac:dyDescent="0.2">
      <c r="A208" s="398">
        <v>45689</v>
      </c>
      <c r="B208" s="402">
        <v>985635.49430181785</v>
      </c>
      <c r="C208" s="402">
        <v>741148.65234375</v>
      </c>
      <c r="D208" s="401">
        <f t="shared" si="7"/>
        <v>1726784.1466455678</v>
      </c>
      <c r="E208" s="401">
        <f t="shared" si="8"/>
        <v>1726.7841466455679</v>
      </c>
      <c r="F208" s="401">
        <f t="shared" si="9"/>
        <v>9867.3379808318168</v>
      </c>
      <c r="G208" s="331"/>
      <c r="H208" s="400">
        <v>174</v>
      </c>
      <c r="I208" s="400">
        <v>1</v>
      </c>
      <c r="J208" s="399">
        <v>175</v>
      </c>
    </row>
    <row r="209" spans="1:10" x14ac:dyDescent="0.2">
      <c r="A209" s="398">
        <v>45717</v>
      </c>
      <c r="B209" s="402">
        <v>1020264.1800917988</v>
      </c>
      <c r="C209" s="402">
        <v>753754.8046875</v>
      </c>
      <c r="D209" s="401">
        <f t="shared" si="7"/>
        <v>1774018.9847792988</v>
      </c>
      <c r="E209" s="401">
        <f t="shared" si="8"/>
        <v>1774.0189847792988</v>
      </c>
      <c r="F209" s="401">
        <f t="shared" si="9"/>
        <v>10137.251341595993</v>
      </c>
      <c r="G209" s="331"/>
      <c r="H209" s="400">
        <v>174</v>
      </c>
      <c r="I209" s="400">
        <v>1</v>
      </c>
      <c r="J209" s="399">
        <v>175</v>
      </c>
    </row>
    <row r="210" spans="1:10" x14ac:dyDescent="0.2">
      <c r="A210" s="398">
        <v>45748</v>
      </c>
      <c r="B210" s="402">
        <v>853291.71515992994</v>
      </c>
      <c r="C210" s="402">
        <v>857603.49609375</v>
      </c>
      <c r="D210" s="401">
        <f t="shared" si="7"/>
        <v>1710895.2112536798</v>
      </c>
      <c r="E210" s="401">
        <f t="shared" si="8"/>
        <v>1710.8952112536799</v>
      </c>
      <c r="F210" s="401">
        <f t="shared" si="9"/>
        <v>9776.5440643067413</v>
      </c>
      <c r="G210" s="331"/>
      <c r="H210" s="400">
        <v>174</v>
      </c>
      <c r="I210" s="400">
        <v>1</v>
      </c>
      <c r="J210" s="399">
        <v>175</v>
      </c>
    </row>
    <row r="211" spans="1:10" x14ac:dyDescent="0.2">
      <c r="A211" s="398">
        <v>45778</v>
      </c>
      <c r="B211" s="402">
        <v>844427.27850848017</v>
      </c>
      <c r="C211" s="402">
        <v>1380233.203125</v>
      </c>
      <c r="D211" s="401">
        <f t="shared" ref="D211:D274" si="10">SUM(B211:C211)</f>
        <v>2224660.4816334802</v>
      </c>
      <c r="E211" s="401">
        <f t="shared" si="8"/>
        <v>2224.6604816334802</v>
      </c>
      <c r="F211" s="401">
        <f t="shared" si="9"/>
        <v>12712.345609334172</v>
      </c>
      <c r="G211" s="331"/>
      <c r="H211" s="400">
        <v>174</v>
      </c>
      <c r="I211" s="400">
        <v>1</v>
      </c>
      <c r="J211" s="399">
        <v>175</v>
      </c>
    </row>
    <row r="212" spans="1:10" x14ac:dyDescent="0.2">
      <c r="A212" s="398">
        <v>45809</v>
      </c>
      <c r="B212" s="402">
        <v>745507.06760370755</v>
      </c>
      <c r="C212" s="402">
        <v>821560.57470703125</v>
      </c>
      <c r="D212" s="401">
        <f t="shared" si="10"/>
        <v>1567067.6423107388</v>
      </c>
      <c r="E212" s="401">
        <f t="shared" si="8"/>
        <v>1567.0676423107388</v>
      </c>
      <c r="F212" s="401">
        <f t="shared" si="9"/>
        <v>8954.67224177565</v>
      </c>
      <c r="G212" s="331"/>
      <c r="H212" s="400">
        <v>174</v>
      </c>
      <c r="I212" s="400">
        <v>1</v>
      </c>
      <c r="J212" s="399">
        <v>175</v>
      </c>
    </row>
    <row r="213" spans="1:10" x14ac:dyDescent="0.2">
      <c r="A213" s="398">
        <v>45839</v>
      </c>
      <c r="B213" s="402">
        <v>679810.09000827721</v>
      </c>
      <c r="C213" s="402">
        <v>1112498.0046386719</v>
      </c>
      <c r="D213" s="401">
        <f t="shared" si="10"/>
        <v>1792308.0946469491</v>
      </c>
      <c r="E213" s="401">
        <f t="shared" si="8"/>
        <v>1792.308094646949</v>
      </c>
      <c r="F213" s="401">
        <f t="shared" si="9"/>
        <v>10241.760540839708</v>
      </c>
      <c r="G213" s="331"/>
      <c r="H213" s="400">
        <v>174</v>
      </c>
      <c r="I213" s="400">
        <v>1</v>
      </c>
      <c r="J213" s="399">
        <v>175</v>
      </c>
    </row>
    <row r="214" spans="1:10" x14ac:dyDescent="0.2">
      <c r="A214" s="398">
        <v>45870</v>
      </c>
      <c r="B214" s="402">
        <v>709579.64708354988</v>
      </c>
      <c r="C214" s="402">
        <v>1161096.5266113281</v>
      </c>
      <c r="D214" s="401">
        <f t="shared" si="10"/>
        <v>1870676.1736948779</v>
      </c>
      <c r="E214" s="401">
        <f t="shared" si="8"/>
        <v>1870.6761736948779</v>
      </c>
      <c r="F214" s="401">
        <f t="shared" si="9"/>
        <v>10689.578135399302</v>
      </c>
      <c r="G214" s="331"/>
      <c r="H214" s="400">
        <v>174</v>
      </c>
      <c r="I214" s="400">
        <v>1</v>
      </c>
      <c r="J214" s="399">
        <v>175</v>
      </c>
    </row>
    <row r="215" spans="1:10" x14ac:dyDescent="0.2">
      <c r="A215" s="398">
        <v>45901</v>
      </c>
      <c r="B215" s="402">
        <v>836449.05612896162</v>
      </c>
      <c r="C215" s="402">
        <v>1015084.587890625</v>
      </c>
      <c r="D215" s="401">
        <f t="shared" si="10"/>
        <v>1851533.6440195865</v>
      </c>
      <c r="E215" s="401">
        <f t="shared" si="8"/>
        <v>1851.5336440195865</v>
      </c>
      <c r="F215" s="401">
        <f t="shared" si="9"/>
        <v>10580.192251540495</v>
      </c>
      <c r="G215" s="331"/>
      <c r="H215" s="400">
        <v>174</v>
      </c>
      <c r="I215" s="400">
        <v>1</v>
      </c>
      <c r="J215" s="399">
        <v>175</v>
      </c>
    </row>
    <row r="216" spans="1:10" x14ac:dyDescent="0.2">
      <c r="A216" s="398">
        <v>45931</v>
      </c>
      <c r="B216" s="402">
        <v>929952.99973527738</v>
      </c>
      <c r="C216" s="402">
        <v>1020039.5830078125</v>
      </c>
      <c r="D216" s="401">
        <f t="shared" si="10"/>
        <v>1949992.5827430899</v>
      </c>
      <c r="E216" s="401">
        <f t="shared" si="8"/>
        <v>1949.9925827430898</v>
      </c>
      <c r="F216" s="401">
        <f t="shared" si="9"/>
        <v>11206.853923810861</v>
      </c>
      <c r="G216" s="331"/>
      <c r="H216" s="400">
        <v>173</v>
      </c>
      <c r="I216" s="400">
        <v>1</v>
      </c>
      <c r="J216" s="399">
        <v>174</v>
      </c>
    </row>
    <row r="217" spans="1:10" x14ac:dyDescent="0.2">
      <c r="A217" s="398">
        <v>45962</v>
      </c>
      <c r="B217" s="402">
        <v>1015342.6734945435</v>
      </c>
      <c r="C217" s="402">
        <v>833471.583984375</v>
      </c>
      <c r="D217" s="401">
        <f t="shared" si="10"/>
        <v>1848814.2574789184</v>
      </c>
      <c r="E217" s="401">
        <f t="shared" si="8"/>
        <v>1848.8142574789183</v>
      </c>
      <c r="F217" s="401">
        <f t="shared" si="9"/>
        <v>10625.369295855853</v>
      </c>
      <c r="G217" s="331"/>
      <c r="H217" s="400">
        <v>173</v>
      </c>
      <c r="I217" s="400">
        <v>1</v>
      </c>
      <c r="J217" s="399">
        <v>174</v>
      </c>
    </row>
    <row r="218" spans="1:10" x14ac:dyDescent="0.2">
      <c r="A218" s="398">
        <v>45992</v>
      </c>
      <c r="B218" s="402">
        <v>965300.17046138784</v>
      </c>
      <c r="C218" s="402">
        <v>810085.36669921875</v>
      </c>
      <c r="D218" s="401">
        <f t="shared" si="10"/>
        <v>1775385.5371606066</v>
      </c>
      <c r="E218" s="401">
        <f t="shared" si="8"/>
        <v>1775.3855371606066</v>
      </c>
      <c r="F218" s="401">
        <f t="shared" si="9"/>
        <v>10203.36515609544</v>
      </c>
      <c r="G218" s="331"/>
      <c r="H218" s="400">
        <v>173</v>
      </c>
      <c r="I218" s="400">
        <v>1</v>
      </c>
      <c r="J218" s="399">
        <v>174</v>
      </c>
    </row>
    <row r="219" spans="1:10" x14ac:dyDescent="0.2">
      <c r="A219" s="398">
        <v>46023</v>
      </c>
      <c r="B219" s="402">
        <v>826404.0859564821</v>
      </c>
      <c r="C219" s="402">
        <v>846152.34375</v>
      </c>
      <c r="D219" s="401">
        <f t="shared" si="10"/>
        <v>1672556.4297064822</v>
      </c>
      <c r="E219" s="401">
        <f t="shared" si="8"/>
        <v>1672.5564297064823</v>
      </c>
      <c r="F219" s="401">
        <f t="shared" si="9"/>
        <v>9612.3932741751851</v>
      </c>
      <c r="G219" s="331"/>
      <c r="H219" s="400">
        <v>173</v>
      </c>
      <c r="I219" s="400">
        <v>1</v>
      </c>
      <c r="J219" s="399">
        <v>174</v>
      </c>
    </row>
    <row r="220" spans="1:10" x14ac:dyDescent="0.2">
      <c r="A220" s="398">
        <v>46054</v>
      </c>
      <c r="B220" s="402">
        <v>982358.38194176333</v>
      </c>
      <c r="C220" s="402">
        <v>741165.673828125</v>
      </c>
      <c r="D220" s="401">
        <f t="shared" si="10"/>
        <v>1723524.0557698882</v>
      </c>
      <c r="E220" s="401">
        <f t="shared" si="8"/>
        <v>1723.5240557698883</v>
      </c>
      <c r="F220" s="401">
        <f t="shared" si="9"/>
        <v>9905.3106653441846</v>
      </c>
      <c r="G220" s="331"/>
      <c r="H220" s="400">
        <v>173</v>
      </c>
      <c r="I220" s="400">
        <v>1</v>
      </c>
      <c r="J220" s="399">
        <v>174</v>
      </c>
    </row>
    <row r="221" spans="1:10" x14ac:dyDescent="0.2">
      <c r="A221" s="398">
        <v>46082</v>
      </c>
      <c r="B221" s="402">
        <v>1016890.8161950372</v>
      </c>
      <c r="C221" s="402">
        <v>753762.59765625</v>
      </c>
      <c r="D221" s="401">
        <f t="shared" si="10"/>
        <v>1770653.4138512872</v>
      </c>
      <c r="E221" s="401">
        <f t="shared" si="8"/>
        <v>1770.6534138512873</v>
      </c>
      <c r="F221" s="401">
        <f t="shared" si="9"/>
        <v>10176.16904512234</v>
      </c>
      <c r="G221" s="331"/>
      <c r="H221" s="400">
        <v>173</v>
      </c>
      <c r="I221" s="400">
        <v>1</v>
      </c>
      <c r="J221" s="399">
        <v>174</v>
      </c>
    </row>
    <row r="222" spans="1:10" x14ac:dyDescent="0.2">
      <c r="A222" s="398">
        <v>46113</v>
      </c>
      <c r="B222" s="402">
        <v>850467.02659141924</v>
      </c>
      <c r="C222" s="402">
        <v>857658.251953125</v>
      </c>
      <c r="D222" s="401">
        <f t="shared" si="10"/>
        <v>1708125.2785445442</v>
      </c>
      <c r="E222" s="401">
        <f t="shared" si="8"/>
        <v>1708.1252785445442</v>
      </c>
      <c r="F222" s="401">
        <f t="shared" si="9"/>
        <v>9816.8119456583008</v>
      </c>
      <c r="G222" s="331"/>
      <c r="H222" s="400">
        <v>173</v>
      </c>
      <c r="I222" s="400">
        <v>1</v>
      </c>
      <c r="J222" s="399">
        <v>174</v>
      </c>
    </row>
    <row r="223" spans="1:10" x14ac:dyDescent="0.2">
      <c r="A223" s="398">
        <v>46143</v>
      </c>
      <c r="B223" s="402">
        <v>841647.13028717728</v>
      </c>
      <c r="C223" s="402">
        <v>1380483.3984375</v>
      </c>
      <c r="D223" s="401">
        <f t="shared" si="10"/>
        <v>2222130.5287246774</v>
      </c>
      <c r="E223" s="401">
        <f t="shared" si="8"/>
        <v>2222.1305287246773</v>
      </c>
      <c r="F223" s="401">
        <f t="shared" si="9"/>
        <v>12770.865107613088</v>
      </c>
      <c r="G223" s="331"/>
      <c r="H223" s="400">
        <v>173</v>
      </c>
      <c r="I223" s="400">
        <v>1</v>
      </c>
      <c r="J223" s="399">
        <v>174</v>
      </c>
    </row>
    <row r="224" spans="1:10" x14ac:dyDescent="0.2">
      <c r="A224" s="398">
        <v>46174</v>
      </c>
      <c r="B224" s="402">
        <v>743038.61189045373</v>
      </c>
      <c r="C224" s="402">
        <v>821594.21264648437</v>
      </c>
      <c r="D224" s="401">
        <f t="shared" si="10"/>
        <v>1564632.8245369382</v>
      </c>
      <c r="E224" s="401">
        <f t="shared" si="8"/>
        <v>1564.6328245369382</v>
      </c>
      <c r="F224" s="401">
        <f t="shared" si="9"/>
        <v>8992.1426697525185</v>
      </c>
      <c r="G224" s="331"/>
      <c r="H224" s="400">
        <v>173</v>
      </c>
      <c r="I224" s="400">
        <v>1</v>
      </c>
      <c r="J224" s="399">
        <v>174</v>
      </c>
    </row>
    <row r="225" spans="1:10" x14ac:dyDescent="0.2">
      <c r="A225" s="398">
        <v>46204</v>
      </c>
      <c r="B225" s="402">
        <v>677553.70740939013</v>
      </c>
      <c r="C225" s="402">
        <v>1112510.7476806641</v>
      </c>
      <c r="D225" s="401">
        <f t="shared" si="10"/>
        <v>1790064.4550900543</v>
      </c>
      <c r="E225" s="401">
        <f t="shared" si="8"/>
        <v>1790.0644550900543</v>
      </c>
      <c r="F225" s="401">
        <f t="shared" si="9"/>
        <v>10287.726753391116</v>
      </c>
      <c r="G225" s="331"/>
      <c r="H225" s="400">
        <v>173</v>
      </c>
      <c r="I225" s="400">
        <v>1</v>
      </c>
      <c r="J225" s="399">
        <v>174</v>
      </c>
    </row>
    <row r="226" spans="1:10" x14ac:dyDescent="0.2">
      <c r="A226" s="398">
        <v>46235</v>
      </c>
      <c r="B226" s="402">
        <v>707227.46607691667</v>
      </c>
      <c r="C226" s="402">
        <v>1161091.9866943359</v>
      </c>
      <c r="D226" s="401">
        <f t="shared" si="10"/>
        <v>1868319.4527712525</v>
      </c>
      <c r="E226" s="401">
        <f t="shared" si="8"/>
        <v>1868.3194527712526</v>
      </c>
      <c r="F226" s="401">
        <f t="shared" si="9"/>
        <v>10737.468119375015</v>
      </c>
      <c r="G226" s="331"/>
      <c r="H226" s="400">
        <v>173</v>
      </c>
      <c r="I226" s="400">
        <v>1</v>
      </c>
      <c r="J226" s="399">
        <v>174</v>
      </c>
    </row>
    <row r="227" spans="1:10" x14ac:dyDescent="0.2">
      <c r="A227" s="398">
        <v>46266</v>
      </c>
      <c r="B227" s="402">
        <v>833666.824589747</v>
      </c>
      <c r="C227" s="402">
        <v>1015083.7060546875</v>
      </c>
      <c r="D227" s="401">
        <f t="shared" si="10"/>
        <v>1848750.5306444345</v>
      </c>
      <c r="E227" s="401">
        <f t="shared" si="8"/>
        <v>1848.7505306444345</v>
      </c>
      <c r="F227" s="401">
        <f t="shared" si="9"/>
        <v>10625.003049680658</v>
      </c>
      <c r="G227" s="331"/>
      <c r="H227" s="400">
        <v>173</v>
      </c>
      <c r="I227" s="400">
        <v>1</v>
      </c>
      <c r="J227" s="399">
        <v>174</v>
      </c>
    </row>
    <row r="228" spans="1:10" x14ac:dyDescent="0.2">
      <c r="A228" s="398">
        <v>46296</v>
      </c>
      <c r="B228" s="402">
        <v>926874.22641636932</v>
      </c>
      <c r="C228" s="402">
        <v>1020061.2084960938</v>
      </c>
      <c r="D228" s="401">
        <f t="shared" si="10"/>
        <v>1946935.4349124632</v>
      </c>
      <c r="E228" s="401">
        <f t="shared" si="8"/>
        <v>1946.9354349124633</v>
      </c>
      <c r="F228" s="401">
        <f t="shared" si="9"/>
        <v>11253.962051517128</v>
      </c>
      <c r="G228" s="331"/>
      <c r="H228" s="400">
        <v>172</v>
      </c>
      <c r="I228" s="400">
        <v>1</v>
      </c>
      <c r="J228" s="399">
        <v>173</v>
      </c>
    </row>
    <row r="229" spans="1:10" x14ac:dyDescent="0.2">
      <c r="A229" s="398">
        <v>46327</v>
      </c>
      <c r="B229" s="402">
        <v>1011972.2896569117</v>
      </c>
      <c r="C229" s="402">
        <v>833478.2080078125</v>
      </c>
      <c r="D229" s="401">
        <f t="shared" si="10"/>
        <v>1845450.4976647242</v>
      </c>
      <c r="E229" s="401">
        <f t="shared" si="8"/>
        <v>1845.4504976647243</v>
      </c>
      <c r="F229" s="401">
        <f t="shared" si="9"/>
        <v>10667.343917137134</v>
      </c>
      <c r="G229" s="331"/>
      <c r="H229" s="400">
        <v>172</v>
      </c>
      <c r="I229" s="400">
        <v>1</v>
      </c>
      <c r="J229" s="399">
        <v>173</v>
      </c>
    </row>
    <row r="230" spans="1:10" x14ac:dyDescent="0.2">
      <c r="A230" s="398">
        <v>46357</v>
      </c>
      <c r="B230" s="402">
        <v>962110.29262895032</v>
      </c>
      <c r="C230" s="402">
        <v>810090.81665039062</v>
      </c>
      <c r="D230" s="401">
        <f t="shared" si="10"/>
        <v>1772201.1092793411</v>
      </c>
      <c r="E230" s="401">
        <f t="shared" si="8"/>
        <v>1772.2011092793412</v>
      </c>
      <c r="F230" s="401">
        <f t="shared" si="9"/>
        <v>10243.937047857462</v>
      </c>
      <c r="G230" s="331"/>
      <c r="H230" s="400">
        <v>172</v>
      </c>
      <c r="I230" s="400">
        <v>1</v>
      </c>
      <c r="J230" s="399">
        <v>173</v>
      </c>
    </row>
    <row r="231" spans="1:10" x14ac:dyDescent="0.2">
      <c r="A231" s="398">
        <v>46388</v>
      </c>
      <c r="B231" s="402">
        <v>823636.15863924299</v>
      </c>
      <c r="C231" s="402">
        <v>846163.828125</v>
      </c>
      <c r="D231" s="401">
        <f t="shared" si="10"/>
        <v>1669799.9867642429</v>
      </c>
      <c r="E231" s="401">
        <f t="shared" si="8"/>
        <v>1669.7999867642429</v>
      </c>
      <c r="F231" s="401">
        <f t="shared" si="9"/>
        <v>9652.0230448800157</v>
      </c>
      <c r="G231" s="331"/>
      <c r="H231" s="400">
        <v>172</v>
      </c>
      <c r="I231" s="400">
        <v>1</v>
      </c>
      <c r="J231" s="399">
        <v>173</v>
      </c>
    </row>
    <row r="232" spans="1:10" x14ac:dyDescent="0.2">
      <c r="A232" s="398">
        <v>46419</v>
      </c>
      <c r="B232" s="402">
        <v>979076.95343118161</v>
      </c>
      <c r="C232" s="402">
        <v>741157.1630859375</v>
      </c>
      <c r="D232" s="401">
        <f t="shared" si="10"/>
        <v>1720234.1165171191</v>
      </c>
      <c r="E232" s="401">
        <f t="shared" si="8"/>
        <v>1720.2341165171192</v>
      </c>
      <c r="F232" s="401">
        <f t="shared" si="9"/>
        <v>9943.5498064573367</v>
      </c>
      <c r="G232" s="331"/>
      <c r="H232" s="400">
        <v>172</v>
      </c>
      <c r="I232" s="400">
        <v>1</v>
      </c>
      <c r="J232" s="399">
        <v>173</v>
      </c>
    </row>
    <row r="233" spans="1:10" x14ac:dyDescent="0.2">
      <c r="A233" s="398">
        <v>46447</v>
      </c>
      <c r="B233" s="402">
        <v>1013484.6106527009</v>
      </c>
      <c r="C233" s="402">
        <v>753758.701171875</v>
      </c>
      <c r="D233" s="401">
        <f t="shared" si="10"/>
        <v>1767243.311824576</v>
      </c>
      <c r="E233" s="401">
        <f t="shared" si="8"/>
        <v>1767.243311824576</v>
      </c>
      <c r="F233" s="401">
        <f t="shared" si="9"/>
        <v>10215.279259101595</v>
      </c>
      <c r="G233" s="331"/>
      <c r="H233" s="400">
        <v>172</v>
      </c>
      <c r="I233" s="400">
        <v>1</v>
      </c>
      <c r="J233" s="399">
        <v>173</v>
      </c>
    </row>
    <row r="234" spans="1:10" x14ac:dyDescent="0.2">
      <c r="A234" s="398">
        <v>46478</v>
      </c>
      <c r="B234" s="402">
        <v>847619.97402129613</v>
      </c>
      <c r="C234" s="402">
        <v>857630.8740234375</v>
      </c>
      <c r="D234" s="401">
        <f t="shared" si="10"/>
        <v>1705250.8480447335</v>
      </c>
      <c r="E234" s="401">
        <f t="shared" si="8"/>
        <v>1705.2508480447336</v>
      </c>
      <c r="F234" s="401">
        <f t="shared" si="9"/>
        <v>9856.9413181776508</v>
      </c>
      <c r="G234" s="331"/>
      <c r="H234" s="400">
        <v>172</v>
      </c>
      <c r="I234" s="400">
        <v>1</v>
      </c>
      <c r="J234" s="399">
        <v>173</v>
      </c>
    </row>
    <row r="235" spans="1:10" x14ac:dyDescent="0.2">
      <c r="A235" s="398">
        <v>46508</v>
      </c>
      <c r="B235" s="402">
        <v>838822.01837583969</v>
      </c>
      <c r="C235" s="402">
        <v>1380358.30078125</v>
      </c>
      <c r="D235" s="401">
        <f t="shared" si="10"/>
        <v>2219180.3191570896</v>
      </c>
      <c r="E235" s="401">
        <f t="shared" si="8"/>
        <v>2219.1803191570898</v>
      </c>
      <c r="F235" s="401">
        <f t="shared" si="9"/>
        <v>12827.631902642137</v>
      </c>
      <c r="G235" s="331"/>
      <c r="H235" s="400">
        <v>172</v>
      </c>
      <c r="I235" s="400">
        <v>1</v>
      </c>
      <c r="J235" s="399">
        <v>173</v>
      </c>
    </row>
    <row r="236" spans="1:10" x14ac:dyDescent="0.2">
      <c r="A236" s="398">
        <v>46539</v>
      </c>
      <c r="B236" s="402">
        <v>740551.47554834513</v>
      </c>
      <c r="C236" s="402">
        <v>821577.39367675781</v>
      </c>
      <c r="D236" s="401">
        <f t="shared" si="10"/>
        <v>1562128.8692251029</v>
      </c>
      <c r="E236" s="401">
        <f t="shared" si="8"/>
        <v>1562.128869225103</v>
      </c>
      <c r="F236" s="401">
        <f t="shared" si="9"/>
        <v>9029.6466429196698</v>
      </c>
      <c r="G236" s="331"/>
      <c r="H236" s="400">
        <v>172</v>
      </c>
      <c r="I236" s="400">
        <v>1</v>
      </c>
      <c r="J236" s="399">
        <v>173</v>
      </c>
    </row>
    <row r="237" spans="1:10" x14ac:dyDescent="0.2">
      <c r="A237" s="398">
        <v>46569</v>
      </c>
      <c r="B237" s="402">
        <v>675288.48921528948</v>
      </c>
      <c r="C237" s="402">
        <v>1112504.376159668</v>
      </c>
      <c r="D237" s="401">
        <f t="shared" si="10"/>
        <v>1787792.8653749574</v>
      </c>
      <c r="E237" s="401">
        <f t="shared" si="8"/>
        <v>1787.7928653749575</v>
      </c>
      <c r="F237" s="401">
        <f t="shared" si="9"/>
        <v>10334.062805635593</v>
      </c>
      <c r="G237" s="331"/>
      <c r="H237" s="400">
        <v>172</v>
      </c>
      <c r="I237" s="400">
        <v>1</v>
      </c>
      <c r="J237" s="399">
        <v>173</v>
      </c>
    </row>
    <row r="238" spans="1:10" x14ac:dyDescent="0.2">
      <c r="A238" s="398">
        <v>46600</v>
      </c>
      <c r="B238" s="402">
        <v>704861.53879733209</v>
      </c>
      <c r="C238" s="402">
        <v>1161094.256652832</v>
      </c>
      <c r="D238" s="401">
        <f t="shared" si="10"/>
        <v>1865955.795450164</v>
      </c>
      <c r="E238" s="401">
        <f t="shared" si="8"/>
        <v>1865.955795450164</v>
      </c>
      <c r="F238" s="401">
        <f t="shared" si="9"/>
        <v>10785.871650000949</v>
      </c>
      <c r="G238" s="331"/>
      <c r="H238" s="400">
        <v>172</v>
      </c>
      <c r="I238" s="400">
        <v>1</v>
      </c>
      <c r="J238" s="399">
        <v>173</v>
      </c>
    </row>
    <row r="239" spans="1:10" x14ac:dyDescent="0.2">
      <c r="A239" s="398">
        <v>46631</v>
      </c>
      <c r="B239" s="402">
        <v>830882.65065755753</v>
      </c>
      <c r="C239" s="402">
        <v>1015084.1469726562</v>
      </c>
      <c r="D239" s="401">
        <f t="shared" si="10"/>
        <v>1845966.7976302137</v>
      </c>
      <c r="E239" s="401">
        <f t="shared" si="8"/>
        <v>1845.9667976302137</v>
      </c>
      <c r="F239" s="401">
        <f t="shared" si="9"/>
        <v>10670.328310001236</v>
      </c>
      <c r="G239" s="331"/>
      <c r="H239" s="400">
        <v>172</v>
      </c>
      <c r="I239" s="400">
        <v>1</v>
      </c>
      <c r="J239" s="399">
        <v>173</v>
      </c>
    </row>
    <row r="240" spans="1:10" x14ac:dyDescent="0.2">
      <c r="A240" s="398">
        <v>46661</v>
      </c>
      <c r="B240" s="402">
        <v>923771.54501044413</v>
      </c>
      <c r="C240" s="402">
        <v>1020050.3957519531</v>
      </c>
      <c r="D240" s="401">
        <f t="shared" si="10"/>
        <v>1943821.9407623974</v>
      </c>
      <c r="E240" s="401">
        <f t="shared" si="8"/>
        <v>1943.8219407623974</v>
      </c>
      <c r="F240" s="401">
        <f t="shared" si="9"/>
        <v>11301.290353269753</v>
      </c>
      <c r="G240" s="331"/>
      <c r="H240" s="400">
        <v>171</v>
      </c>
      <c r="I240" s="400">
        <v>1</v>
      </c>
      <c r="J240" s="399">
        <v>172</v>
      </c>
    </row>
    <row r="241" spans="1:10" x14ac:dyDescent="0.2">
      <c r="A241" s="398">
        <v>46692</v>
      </c>
      <c r="B241" s="402">
        <v>1008589.194167849</v>
      </c>
      <c r="C241" s="402">
        <v>833474.89599609375</v>
      </c>
      <c r="D241" s="401">
        <f t="shared" si="10"/>
        <v>1842064.0901639429</v>
      </c>
      <c r="E241" s="401">
        <f t="shared" si="8"/>
        <v>1842.0640901639429</v>
      </c>
      <c r="F241" s="401">
        <f t="shared" si="9"/>
        <v>10709.674942813621</v>
      </c>
      <c r="G241" s="331"/>
      <c r="H241" s="400">
        <v>171</v>
      </c>
      <c r="I241" s="400">
        <v>1</v>
      </c>
      <c r="J241" s="399">
        <v>172</v>
      </c>
    </row>
    <row r="242" spans="1:10" x14ac:dyDescent="0.2">
      <c r="A242" s="398">
        <v>46722</v>
      </c>
      <c r="B242" s="402">
        <v>958886.7053874433</v>
      </c>
      <c r="C242" s="402">
        <v>810088.09167480469</v>
      </c>
      <c r="D242" s="401">
        <f t="shared" si="10"/>
        <v>1768974.797062248</v>
      </c>
      <c r="E242" s="401">
        <f t="shared" si="8"/>
        <v>1768.9747970622479</v>
      </c>
      <c r="F242" s="401">
        <f t="shared" si="9"/>
        <v>10284.737192222372</v>
      </c>
      <c r="G242" s="331"/>
      <c r="H242" s="400">
        <v>171</v>
      </c>
      <c r="I242" s="400">
        <v>1</v>
      </c>
      <c r="J242" s="399">
        <v>172</v>
      </c>
    </row>
    <row r="243" spans="1:10" x14ac:dyDescent="0.2">
      <c r="A243" s="398">
        <v>46753</v>
      </c>
      <c r="B243" s="402">
        <v>820895.02168637328</v>
      </c>
      <c r="C243" s="402">
        <v>846158.0859375</v>
      </c>
      <c r="D243" s="401">
        <f t="shared" si="10"/>
        <v>1667053.1076238733</v>
      </c>
      <c r="E243" s="401">
        <f t="shared" si="8"/>
        <v>1667.0531076238733</v>
      </c>
      <c r="F243" s="401">
        <f t="shared" si="9"/>
        <v>9692.1692303713571</v>
      </c>
      <c r="G243" s="331"/>
      <c r="H243" s="400">
        <v>171</v>
      </c>
      <c r="I243" s="400">
        <v>1</v>
      </c>
      <c r="J243" s="399">
        <v>172</v>
      </c>
    </row>
    <row r="244" spans="1:10" x14ac:dyDescent="0.2">
      <c r="A244" s="398">
        <v>46784</v>
      </c>
      <c r="B244" s="402">
        <v>975814.07934804005</v>
      </c>
      <c r="C244" s="402">
        <v>741161.41845703125</v>
      </c>
      <c r="D244" s="401">
        <f t="shared" si="10"/>
        <v>1716975.4978050713</v>
      </c>
      <c r="E244" s="401">
        <f t="shared" si="8"/>
        <v>1716.9754978050712</v>
      </c>
      <c r="F244" s="401">
        <f t="shared" si="9"/>
        <v>9982.415684913205</v>
      </c>
      <c r="G244" s="331"/>
      <c r="H244" s="400">
        <v>171</v>
      </c>
      <c r="I244" s="400">
        <v>1</v>
      </c>
      <c r="J244" s="399">
        <v>172</v>
      </c>
    </row>
    <row r="245" spans="1:10" x14ac:dyDescent="0.2">
      <c r="A245" s="398">
        <v>46813</v>
      </c>
      <c r="B245" s="402">
        <v>1010111.7748567498</v>
      </c>
      <c r="C245" s="402">
        <v>753760.6494140625</v>
      </c>
      <c r="D245" s="401">
        <f t="shared" si="10"/>
        <v>1763872.4242708124</v>
      </c>
      <c r="E245" s="401">
        <f t="shared" si="8"/>
        <v>1763.8724242708124</v>
      </c>
      <c r="F245" s="401">
        <f t="shared" si="9"/>
        <v>10255.072234132631</v>
      </c>
      <c r="G245" s="331"/>
      <c r="H245" s="400">
        <v>171</v>
      </c>
      <c r="I245" s="400">
        <v>1</v>
      </c>
      <c r="J245" s="399">
        <v>172</v>
      </c>
    </row>
    <row r="246" spans="1:10" x14ac:dyDescent="0.2">
      <c r="A246" s="398">
        <v>46844</v>
      </c>
      <c r="B246" s="402">
        <v>844798.28280482581</v>
      </c>
      <c r="C246" s="402">
        <v>857644.56298828125</v>
      </c>
      <c r="D246" s="401">
        <f t="shared" si="10"/>
        <v>1702442.8457931071</v>
      </c>
      <c r="E246" s="401">
        <f t="shared" si="8"/>
        <v>1702.4428457931072</v>
      </c>
      <c r="F246" s="401">
        <f t="shared" si="9"/>
        <v>9897.9235220529481</v>
      </c>
      <c r="G246" s="331"/>
      <c r="H246" s="400">
        <v>171</v>
      </c>
      <c r="I246" s="400">
        <v>1</v>
      </c>
      <c r="J246" s="399">
        <v>172</v>
      </c>
    </row>
    <row r="247" spans="1:10" x14ac:dyDescent="0.2">
      <c r="A247" s="398">
        <v>46874</v>
      </c>
      <c r="B247" s="402">
        <v>836033.40145985095</v>
      </c>
      <c r="C247" s="402">
        <v>1380420.849609375</v>
      </c>
      <c r="D247" s="401">
        <f t="shared" si="10"/>
        <v>2216454.2510692258</v>
      </c>
      <c r="E247" s="401">
        <f t="shared" si="8"/>
        <v>2216.4542510692258</v>
      </c>
      <c r="F247" s="401">
        <f t="shared" si="9"/>
        <v>12886.36192482108</v>
      </c>
      <c r="G247" s="331"/>
      <c r="H247" s="400">
        <v>171</v>
      </c>
      <c r="I247" s="400">
        <v>1</v>
      </c>
      <c r="J247" s="399">
        <v>172</v>
      </c>
    </row>
    <row r="248" spans="1:10" x14ac:dyDescent="0.2">
      <c r="A248" s="398">
        <v>46905</v>
      </c>
      <c r="B248" s="402">
        <v>738086.0685008025</v>
      </c>
      <c r="C248" s="402">
        <v>821585.80316162109</v>
      </c>
      <c r="D248" s="401">
        <f t="shared" si="10"/>
        <v>1559671.8716624235</v>
      </c>
      <c r="E248" s="401">
        <f t="shared" si="8"/>
        <v>1559.6718716624234</v>
      </c>
      <c r="F248" s="401">
        <f t="shared" si="9"/>
        <v>9067.8597189675784</v>
      </c>
      <c r="G248" s="331"/>
      <c r="H248" s="400">
        <v>171</v>
      </c>
      <c r="I248" s="400">
        <v>1</v>
      </c>
      <c r="J248" s="399">
        <v>172</v>
      </c>
    </row>
    <row r="249" spans="1:10" x14ac:dyDescent="0.2">
      <c r="A249" s="398">
        <v>46935</v>
      </c>
      <c r="B249" s="402">
        <v>673038.99282077805</v>
      </c>
      <c r="C249" s="402">
        <v>1112507.561920166</v>
      </c>
      <c r="D249" s="401">
        <f t="shared" si="10"/>
        <v>1785546.5547409439</v>
      </c>
      <c r="E249" s="401">
        <f t="shared" si="8"/>
        <v>1785.546554740944</v>
      </c>
      <c r="F249" s="401">
        <f t="shared" si="9"/>
        <v>10381.084620586884</v>
      </c>
      <c r="G249" s="331"/>
      <c r="H249" s="400">
        <v>171</v>
      </c>
      <c r="I249" s="400">
        <v>1</v>
      </c>
      <c r="J249" s="399">
        <v>172</v>
      </c>
    </row>
    <row r="250" spans="1:10" x14ac:dyDescent="0.2">
      <c r="A250" s="398">
        <v>46966</v>
      </c>
      <c r="B250" s="402">
        <v>702514.2799249388</v>
      </c>
      <c r="C250" s="402">
        <v>1161093.121673584</v>
      </c>
      <c r="D250" s="401">
        <f t="shared" si="10"/>
        <v>1863607.4015985229</v>
      </c>
      <c r="E250" s="401">
        <f t="shared" si="8"/>
        <v>1863.607401598523</v>
      </c>
      <c r="F250" s="401">
        <f t="shared" si="9"/>
        <v>10834.926753479784</v>
      </c>
      <c r="G250" s="331"/>
      <c r="H250" s="400">
        <v>171</v>
      </c>
      <c r="I250" s="400">
        <v>1</v>
      </c>
      <c r="J250" s="399">
        <v>172</v>
      </c>
    </row>
    <row r="251" spans="1:10" x14ac:dyDescent="0.2">
      <c r="A251" s="398">
        <v>46997</v>
      </c>
      <c r="B251" s="402">
        <v>828113.36393553391</v>
      </c>
      <c r="C251" s="402">
        <v>1015083.9265136719</v>
      </c>
      <c r="D251" s="401">
        <f t="shared" si="10"/>
        <v>1843197.2904492058</v>
      </c>
      <c r="E251" s="401">
        <f t="shared" si="8"/>
        <v>1843.1972904492059</v>
      </c>
      <c r="F251" s="401">
        <f t="shared" si="9"/>
        <v>10716.26331656515</v>
      </c>
      <c r="G251" s="331"/>
      <c r="H251" s="400">
        <v>171</v>
      </c>
      <c r="I251" s="400">
        <v>1</v>
      </c>
      <c r="J251" s="399">
        <v>172</v>
      </c>
    </row>
    <row r="252" spans="1:10" x14ac:dyDescent="0.2">
      <c r="A252" s="398">
        <v>47027</v>
      </c>
      <c r="B252" s="402">
        <v>920696.27128483972</v>
      </c>
      <c r="C252" s="402">
        <v>1020055.8021240234</v>
      </c>
      <c r="D252" s="401">
        <f t="shared" si="10"/>
        <v>1940752.073408863</v>
      </c>
      <c r="E252" s="401">
        <f t="shared" si="8"/>
        <v>1940.752073408863</v>
      </c>
      <c r="F252" s="401">
        <f t="shared" si="9"/>
        <v>11349.427329876393</v>
      </c>
      <c r="G252" s="331"/>
      <c r="H252" s="400">
        <v>170</v>
      </c>
      <c r="I252" s="400">
        <v>1</v>
      </c>
      <c r="J252" s="399">
        <v>171</v>
      </c>
    </row>
    <row r="253" spans="1:10" x14ac:dyDescent="0.2">
      <c r="A253" s="398">
        <v>47058</v>
      </c>
      <c r="B253" s="402">
        <v>1005229.3382028184</v>
      </c>
      <c r="C253" s="402">
        <v>833476.55200195312</v>
      </c>
      <c r="D253" s="401">
        <f t="shared" si="10"/>
        <v>1838705.8902047714</v>
      </c>
      <c r="E253" s="401">
        <f t="shared" si="8"/>
        <v>1838.7058902047713</v>
      </c>
      <c r="F253" s="401">
        <f t="shared" si="9"/>
        <v>10752.666024589307</v>
      </c>
      <c r="G253" s="331"/>
      <c r="H253" s="400">
        <v>170</v>
      </c>
      <c r="I253" s="400">
        <v>1</v>
      </c>
      <c r="J253" s="399">
        <v>171</v>
      </c>
    </row>
    <row r="254" spans="1:10" x14ac:dyDescent="0.2">
      <c r="A254" s="398">
        <v>47088</v>
      </c>
      <c r="B254" s="402">
        <v>955696.00651315588</v>
      </c>
      <c r="C254" s="402">
        <v>810089.45416259766</v>
      </c>
      <c r="D254" s="401">
        <f t="shared" si="10"/>
        <v>1765785.4606757537</v>
      </c>
      <c r="E254" s="401">
        <f t="shared" si="8"/>
        <v>1765.7854606757537</v>
      </c>
      <c r="F254" s="401">
        <f t="shared" si="9"/>
        <v>10326.230764185693</v>
      </c>
      <c r="G254" s="331"/>
      <c r="H254" s="400">
        <v>170</v>
      </c>
      <c r="I254" s="400">
        <v>1</v>
      </c>
      <c r="J254" s="399">
        <v>171</v>
      </c>
    </row>
    <row r="255" spans="1:10" x14ac:dyDescent="0.2">
      <c r="A255" s="398">
        <v>47119</v>
      </c>
      <c r="B255" s="402">
        <v>818154.26221199404</v>
      </c>
      <c r="C255" s="402">
        <v>846160.95703125</v>
      </c>
      <c r="D255" s="401">
        <f t="shared" si="10"/>
        <v>1664315.219243244</v>
      </c>
      <c r="E255" s="401">
        <f t="shared" si="8"/>
        <v>1664.315219243244</v>
      </c>
      <c r="F255" s="401">
        <f t="shared" si="9"/>
        <v>9732.8375394341765</v>
      </c>
      <c r="G255" s="331"/>
      <c r="H255" s="400">
        <v>170</v>
      </c>
      <c r="I255" s="400">
        <v>1</v>
      </c>
      <c r="J255" s="399">
        <v>171</v>
      </c>
    </row>
    <row r="256" spans="1:10" x14ac:dyDescent="0.2">
      <c r="A256" s="398">
        <v>47150</v>
      </c>
      <c r="B256" s="402">
        <v>972558.28880766279</v>
      </c>
      <c r="C256" s="402">
        <v>741159.29077148437</v>
      </c>
      <c r="D256" s="401">
        <f t="shared" si="10"/>
        <v>1713717.579579147</v>
      </c>
      <c r="E256" s="401">
        <f t="shared" si="8"/>
        <v>1713.717579579147</v>
      </c>
      <c r="F256" s="401">
        <f t="shared" si="9"/>
        <v>10021.740231457001</v>
      </c>
      <c r="G256" s="331"/>
      <c r="H256" s="400">
        <v>170</v>
      </c>
      <c r="I256" s="400">
        <v>1</v>
      </c>
      <c r="J256" s="399">
        <v>171</v>
      </c>
    </row>
    <row r="257" spans="1:10" x14ac:dyDescent="0.2">
      <c r="A257" s="398">
        <v>47178</v>
      </c>
      <c r="B257" s="402">
        <v>1006739.2017909517</v>
      </c>
      <c r="C257" s="402">
        <v>753759.67529296875</v>
      </c>
      <c r="D257" s="401">
        <f t="shared" si="10"/>
        <v>1760498.8770839204</v>
      </c>
      <c r="E257" s="401">
        <f t="shared" si="8"/>
        <v>1760.4988770839204</v>
      </c>
      <c r="F257" s="401">
        <f t="shared" si="9"/>
        <v>10295.315070666202</v>
      </c>
      <c r="G257" s="331"/>
      <c r="H257" s="400">
        <v>170</v>
      </c>
      <c r="I257" s="400">
        <v>1</v>
      </c>
      <c r="J257" s="399">
        <v>171</v>
      </c>
    </row>
    <row r="258" spans="1:10" x14ac:dyDescent="0.2">
      <c r="A258" s="398">
        <v>47209</v>
      </c>
      <c r="B258" s="402">
        <v>841978.08277099556</v>
      </c>
      <c r="C258" s="402">
        <v>857637.71850585937</v>
      </c>
      <c r="D258" s="401">
        <f t="shared" si="10"/>
        <v>1699615.8012768549</v>
      </c>
      <c r="E258" s="401">
        <f t="shared" si="8"/>
        <v>1699.6158012768549</v>
      </c>
      <c r="F258" s="401">
        <f t="shared" si="9"/>
        <v>9939.2736916775139</v>
      </c>
      <c r="G258" s="331"/>
      <c r="H258" s="400">
        <v>170</v>
      </c>
      <c r="I258" s="400">
        <v>1</v>
      </c>
      <c r="J258" s="399">
        <v>171</v>
      </c>
    </row>
    <row r="259" spans="1:10" x14ac:dyDescent="0.2">
      <c r="A259" s="398">
        <v>47239</v>
      </c>
      <c r="B259" s="402">
        <v>833240.57136825612</v>
      </c>
      <c r="C259" s="402">
        <v>1380389.5751953125</v>
      </c>
      <c r="D259" s="401">
        <f t="shared" si="10"/>
        <v>2213630.1465635686</v>
      </c>
      <c r="E259" s="401">
        <f t="shared" ref="E259:E322" si="11">D259/1000</f>
        <v>2213.6301465635688</v>
      </c>
      <c r="F259" s="401">
        <f t="shared" ref="F259:F322" si="12">D259/J259</f>
        <v>12945.205535459465</v>
      </c>
      <c r="G259" s="331"/>
      <c r="H259" s="400">
        <v>170</v>
      </c>
      <c r="I259" s="400">
        <v>1</v>
      </c>
      <c r="J259" s="399">
        <v>171</v>
      </c>
    </row>
    <row r="260" spans="1:10" x14ac:dyDescent="0.2">
      <c r="A260" s="398">
        <v>47270</v>
      </c>
      <c r="B260" s="402">
        <v>735622.17816445092</v>
      </c>
      <c r="C260" s="402">
        <v>821581.59841918945</v>
      </c>
      <c r="D260" s="401">
        <f t="shared" si="10"/>
        <v>1557203.7765836404</v>
      </c>
      <c r="E260" s="401">
        <f t="shared" si="11"/>
        <v>1557.2037765836403</v>
      </c>
      <c r="F260" s="401">
        <f t="shared" si="12"/>
        <v>9106.4548338224577</v>
      </c>
      <c r="G260" s="331"/>
      <c r="H260" s="400">
        <v>170</v>
      </c>
      <c r="I260" s="400">
        <v>1</v>
      </c>
      <c r="J260" s="399">
        <v>171</v>
      </c>
    </row>
    <row r="261" spans="1:10" x14ac:dyDescent="0.2">
      <c r="A261" s="398">
        <v>47300</v>
      </c>
      <c r="B261" s="402">
        <v>670792.92231294361</v>
      </c>
      <c r="C261" s="402">
        <v>1112505.969039917</v>
      </c>
      <c r="D261" s="401">
        <f t="shared" si="10"/>
        <v>1783298.8913528607</v>
      </c>
      <c r="E261" s="401">
        <f t="shared" si="11"/>
        <v>1783.2988913528607</v>
      </c>
      <c r="F261" s="401">
        <f t="shared" si="12"/>
        <v>10428.64848744363</v>
      </c>
      <c r="G261" s="331"/>
      <c r="H261" s="400">
        <v>170</v>
      </c>
      <c r="I261" s="400">
        <v>1</v>
      </c>
      <c r="J261" s="399">
        <v>171</v>
      </c>
    </row>
    <row r="262" spans="1:10" x14ac:dyDescent="0.2">
      <c r="A262" s="398">
        <v>47331</v>
      </c>
      <c r="B262" s="402">
        <v>700169.46981432976</v>
      </c>
      <c r="C262" s="402">
        <v>1161093.689163208</v>
      </c>
      <c r="D262" s="401">
        <f t="shared" si="10"/>
        <v>1861263.1589775379</v>
      </c>
      <c r="E262" s="401">
        <f t="shared" si="11"/>
        <v>1861.2631589775378</v>
      </c>
      <c r="F262" s="401">
        <f t="shared" si="12"/>
        <v>10884.579877061626</v>
      </c>
      <c r="G262" s="331"/>
      <c r="H262" s="400">
        <v>170</v>
      </c>
      <c r="I262" s="400">
        <v>1</v>
      </c>
      <c r="J262" s="399">
        <v>171</v>
      </c>
    </row>
    <row r="263" spans="1:10" x14ac:dyDescent="0.2">
      <c r="A263" s="398">
        <v>47362</v>
      </c>
      <c r="B263" s="402">
        <v>825350.51726006297</v>
      </c>
      <c r="C263" s="402">
        <v>1015084.0367431641</v>
      </c>
      <c r="D263" s="401">
        <f t="shared" si="10"/>
        <v>1840434.554003227</v>
      </c>
      <c r="E263" s="401">
        <f t="shared" si="11"/>
        <v>1840.434554003227</v>
      </c>
      <c r="F263" s="401">
        <f t="shared" si="12"/>
        <v>10762.775169609515</v>
      </c>
      <c r="G263" s="331"/>
      <c r="H263" s="400">
        <v>170</v>
      </c>
      <c r="I263" s="400">
        <v>1</v>
      </c>
      <c r="J263" s="399">
        <v>171</v>
      </c>
    </row>
    <row r="264" spans="1:10" x14ac:dyDescent="0.2">
      <c r="A264" s="398">
        <v>47392</v>
      </c>
      <c r="B264" s="402">
        <v>917622.7386069037</v>
      </c>
      <c r="C264" s="402">
        <v>1020053.0989379883</v>
      </c>
      <c r="D264" s="401">
        <f t="shared" si="10"/>
        <v>1937675.837544892</v>
      </c>
      <c r="E264" s="401">
        <f t="shared" si="11"/>
        <v>1937.6758375448919</v>
      </c>
      <c r="F264" s="401">
        <f t="shared" si="12"/>
        <v>11398.093162028776</v>
      </c>
      <c r="G264" s="331"/>
      <c r="H264" s="400">
        <v>169</v>
      </c>
      <c r="I264" s="400">
        <v>1</v>
      </c>
      <c r="J264" s="399">
        <v>170</v>
      </c>
    </row>
    <row r="265" spans="1:10" x14ac:dyDescent="0.2">
      <c r="A265" s="398">
        <v>47423</v>
      </c>
      <c r="B265" s="402">
        <v>1001874.719854407</v>
      </c>
      <c r="C265" s="402">
        <v>833475.72399902344</v>
      </c>
      <c r="D265" s="401">
        <f t="shared" si="10"/>
        <v>1835350.4438534304</v>
      </c>
      <c r="E265" s="401">
        <f t="shared" si="11"/>
        <v>1835.3504438534305</v>
      </c>
      <c r="F265" s="401">
        <f t="shared" si="12"/>
        <v>10796.179081490767</v>
      </c>
      <c r="G265" s="331"/>
      <c r="H265" s="400">
        <v>169</v>
      </c>
      <c r="I265" s="400">
        <v>1</v>
      </c>
      <c r="J265" s="399">
        <v>170</v>
      </c>
    </row>
    <row r="266" spans="1:10" x14ac:dyDescent="0.2">
      <c r="A266" s="398">
        <v>47453</v>
      </c>
      <c r="B266" s="402">
        <v>952504.89917054819</v>
      </c>
      <c r="C266" s="402">
        <v>810088.77291870117</v>
      </c>
      <c r="D266" s="401">
        <f t="shared" si="10"/>
        <v>1762593.6720892494</v>
      </c>
      <c r="E266" s="401">
        <f t="shared" si="11"/>
        <v>1762.5936720892494</v>
      </c>
      <c r="F266" s="401">
        <f t="shared" si="12"/>
        <v>10368.198071113231</v>
      </c>
      <c r="G266" s="331"/>
      <c r="H266" s="400">
        <v>169</v>
      </c>
      <c r="I266" s="400">
        <v>1</v>
      </c>
      <c r="J266" s="399">
        <v>170</v>
      </c>
    </row>
    <row r="267" spans="1:10" x14ac:dyDescent="0.2">
      <c r="A267" s="398">
        <v>47484</v>
      </c>
      <c r="B267" s="402">
        <v>815427.01873943768</v>
      </c>
      <c r="C267" s="402">
        <v>846159.521484375</v>
      </c>
      <c r="D267" s="401">
        <f t="shared" si="10"/>
        <v>1661586.5402238127</v>
      </c>
      <c r="E267" s="401">
        <f t="shared" si="11"/>
        <v>1661.5865402238128</v>
      </c>
      <c r="F267" s="401">
        <f t="shared" si="12"/>
        <v>9774.0384719047797</v>
      </c>
      <c r="G267" s="331"/>
      <c r="H267" s="400">
        <v>169</v>
      </c>
      <c r="I267" s="400">
        <v>1</v>
      </c>
      <c r="J267" s="399">
        <v>170</v>
      </c>
    </row>
    <row r="268" spans="1:10" x14ac:dyDescent="0.2">
      <c r="A268" s="398">
        <v>47515</v>
      </c>
      <c r="B268" s="402">
        <v>969315.25315746223</v>
      </c>
      <c r="C268" s="402">
        <v>741160.35461425781</v>
      </c>
      <c r="D268" s="401">
        <f t="shared" si="10"/>
        <v>1710475.60777172</v>
      </c>
      <c r="E268" s="401">
        <f t="shared" si="11"/>
        <v>1710.47560777172</v>
      </c>
      <c r="F268" s="401">
        <f t="shared" si="12"/>
        <v>10061.621222186588</v>
      </c>
      <c r="G268" s="331"/>
      <c r="H268" s="400">
        <v>169</v>
      </c>
      <c r="I268" s="400">
        <v>1</v>
      </c>
      <c r="J268" s="399">
        <v>170</v>
      </c>
    </row>
    <row r="269" spans="1:10" x14ac:dyDescent="0.2">
      <c r="A269" s="398">
        <v>47543</v>
      </c>
      <c r="B269" s="402">
        <v>1003383.3608822315</v>
      </c>
      <c r="C269" s="402">
        <v>753760.16235351563</v>
      </c>
      <c r="D269" s="401">
        <f t="shared" si="10"/>
        <v>1757143.5232357471</v>
      </c>
      <c r="E269" s="401">
        <f t="shared" si="11"/>
        <v>1757.1435232357471</v>
      </c>
      <c r="F269" s="401">
        <f t="shared" si="12"/>
        <v>10336.138371974983</v>
      </c>
      <c r="G269" s="331"/>
      <c r="H269" s="400">
        <v>169</v>
      </c>
      <c r="I269" s="400">
        <v>1</v>
      </c>
      <c r="J269" s="399">
        <v>170</v>
      </c>
    </row>
    <row r="270" spans="1:10" x14ac:dyDescent="0.2">
      <c r="A270" s="398">
        <v>47574</v>
      </c>
      <c r="B270" s="402">
        <v>839171.24187397119</v>
      </c>
      <c r="C270" s="402">
        <v>857641.14074707031</v>
      </c>
      <c r="D270" s="401">
        <f t="shared" si="10"/>
        <v>1696812.3826210415</v>
      </c>
      <c r="E270" s="401">
        <f t="shared" si="11"/>
        <v>1696.8123826210415</v>
      </c>
      <c r="F270" s="401">
        <f t="shared" si="12"/>
        <v>9981.2493095355385</v>
      </c>
      <c r="G270" s="331"/>
      <c r="H270" s="400">
        <v>169</v>
      </c>
      <c r="I270" s="400">
        <v>1</v>
      </c>
      <c r="J270" s="399">
        <v>170</v>
      </c>
    </row>
    <row r="271" spans="1:10" x14ac:dyDescent="0.2">
      <c r="A271" s="398">
        <v>47604</v>
      </c>
      <c r="B271" s="402">
        <v>830463.80148198316</v>
      </c>
      <c r="C271" s="402">
        <v>1380405.2124023438</v>
      </c>
      <c r="D271" s="401">
        <f t="shared" si="10"/>
        <v>2210869.0138843269</v>
      </c>
      <c r="E271" s="401">
        <f t="shared" si="11"/>
        <v>2210.8690138843267</v>
      </c>
      <c r="F271" s="401">
        <f t="shared" si="12"/>
        <v>13005.111846378393</v>
      </c>
      <c r="G271" s="331"/>
      <c r="H271" s="400">
        <v>169</v>
      </c>
      <c r="I271" s="400">
        <v>1</v>
      </c>
      <c r="J271" s="399">
        <v>170</v>
      </c>
    </row>
    <row r="272" spans="1:10" x14ac:dyDescent="0.2">
      <c r="A272" s="398">
        <v>47635</v>
      </c>
      <c r="B272" s="402">
        <v>733169.8527159635</v>
      </c>
      <c r="C272" s="402">
        <v>821583.70079040527</v>
      </c>
      <c r="D272" s="401">
        <f t="shared" si="10"/>
        <v>1554753.5535063688</v>
      </c>
      <c r="E272" s="401">
        <f t="shared" si="11"/>
        <v>1554.7535535063687</v>
      </c>
      <c r="F272" s="401">
        <f t="shared" si="12"/>
        <v>9145.6091382727573</v>
      </c>
      <c r="G272" s="331"/>
      <c r="H272" s="400">
        <v>169</v>
      </c>
      <c r="I272" s="400">
        <v>1</v>
      </c>
      <c r="J272" s="399">
        <v>170</v>
      </c>
    </row>
    <row r="273" spans="1:10" x14ac:dyDescent="0.2">
      <c r="A273" s="398">
        <v>47665</v>
      </c>
      <c r="B273" s="402">
        <v>668556.37777902652</v>
      </c>
      <c r="C273" s="402">
        <v>1112506.7654800415</v>
      </c>
      <c r="D273" s="401">
        <f t="shared" si="10"/>
        <v>1781063.143259068</v>
      </c>
      <c r="E273" s="401">
        <f t="shared" si="11"/>
        <v>1781.0631432590681</v>
      </c>
      <c r="F273" s="401">
        <f t="shared" si="12"/>
        <v>10476.842019170988</v>
      </c>
      <c r="G273" s="331"/>
      <c r="H273" s="400">
        <v>169</v>
      </c>
      <c r="I273" s="400">
        <v>1</v>
      </c>
      <c r="J273" s="399">
        <v>170</v>
      </c>
    </row>
    <row r="274" spans="1:10" x14ac:dyDescent="0.2">
      <c r="A274" s="398">
        <v>47696</v>
      </c>
      <c r="B274" s="402">
        <v>697835.16549528611</v>
      </c>
      <c r="C274" s="402">
        <v>1161093.405418396</v>
      </c>
      <c r="D274" s="401">
        <f t="shared" si="10"/>
        <v>1858928.5709136822</v>
      </c>
      <c r="E274" s="401">
        <f t="shared" si="11"/>
        <v>1858.9285709136823</v>
      </c>
      <c r="F274" s="401">
        <f t="shared" si="12"/>
        <v>10934.873946551072</v>
      </c>
      <c r="G274" s="331"/>
      <c r="H274" s="400">
        <v>169</v>
      </c>
      <c r="I274" s="400">
        <v>1</v>
      </c>
      <c r="J274" s="399">
        <v>170</v>
      </c>
    </row>
    <row r="275" spans="1:10" x14ac:dyDescent="0.2">
      <c r="A275" s="398">
        <v>47727</v>
      </c>
      <c r="B275" s="402">
        <v>822598.2808948094</v>
      </c>
      <c r="C275" s="402">
        <v>1015083.981628418</v>
      </c>
      <c r="D275" s="401">
        <f t="shared" ref="D275:D338" si="13">SUM(B275:C275)</f>
        <v>1837682.2625232274</v>
      </c>
      <c r="E275" s="401">
        <f t="shared" si="11"/>
        <v>1837.6822625232273</v>
      </c>
      <c r="F275" s="401">
        <f t="shared" si="12"/>
        <v>10809.895661901337</v>
      </c>
      <c r="G275" s="331"/>
      <c r="H275" s="400">
        <v>169</v>
      </c>
      <c r="I275" s="400">
        <v>1</v>
      </c>
      <c r="J275" s="399">
        <v>170</v>
      </c>
    </row>
    <row r="276" spans="1:10" x14ac:dyDescent="0.2">
      <c r="A276" s="398">
        <v>47757</v>
      </c>
      <c r="B276" s="402">
        <v>914563.70742114226</v>
      </c>
      <c r="C276" s="402">
        <v>1020054.4505310059</v>
      </c>
      <c r="D276" s="401">
        <f t="shared" si="13"/>
        <v>1934618.157952148</v>
      </c>
      <c r="E276" s="401">
        <f t="shared" si="11"/>
        <v>1934.6181579521481</v>
      </c>
      <c r="F276" s="401">
        <f t="shared" si="12"/>
        <v>11447.444721610344</v>
      </c>
      <c r="G276" s="331"/>
      <c r="H276" s="400">
        <v>168</v>
      </c>
      <c r="I276" s="400">
        <v>1</v>
      </c>
      <c r="J276" s="399">
        <v>169</v>
      </c>
    </row>
    <row r="277" spans="1:10" x14ac:dyDescent="0.2">
      <c r="A277" s="398">
        <v>47788</v>
      </c>
      <c r="B277" s="402">
        <v>998534.26888346963</v>
      </c>
      <c r="C277" s="402">
        <v>833476.13800048828</v>
      </c>
      <c r="D277" s="401">
        <f t="shared" si="13"/>
        <v>1832010.4068839578</v>
      </c>
      <c r="E277" s="401">
        <f t="shared" si="11"/>
        <v>1832.0104068839578</v>
      </c>
      <c r="F277" s="401">
        <f t="shared" si="12"/>
        <v>10840.298265585549</v>
      </c>
      <c r="G277" s="331"/>
      <c r="H277" s="400">
        <v>168</v>
      </c>
      <c r="I277" s="400">
        <v>1</v>
      </c>
      <c r="J277" s="399">
        <v>169</v>
      </c>
    </row>
    <row r="278" spans="1:10" x14ac:dyDescent="0.2">
      <c r="A278" s="398">
        <v>47818</v>
      </c>
      <c r="B278" s="402">
        <v>949329.95057764289</v>
      </c>
      <c r="C278" s="402">
        <v>810089.11354064941</v>
      </c>
      <c r="D278" s="401">
        <f t="shared" si="13"/>
        <v>1759419.0641182922</v>
      </c>
      <c r="E278" s="401">
        <f t="shared" si="11"/>
        <v>1759.4190641182922</v>
      </c>
      <c r="F278" s="401">
        <f t="shared" si="12"/>
        <v>10410.763693007646</v>
      </c>
      <c r="G278" s="331"/>
      <c r="H278" s="400">
        <v>168</v>
      </c>
      <c r="I278" s="400">
        <v>1</v>
      </c>
      <c r="J278" s="399">
        <v>169</v>
      </c>
    </row>
    <row r="279" spans="1:10" x14ac:dyDescent="0.2">
      <c r="A279" s="398">
        <v>47849</v>
      </c>
      <c r="B279" s="402">
        <v>812706.68727333727</v>
      </c>
      <c r="C279" s="402">
        <v>846160.2392578125</v>
      </c>
      <c r="D279" s="401">
        <f t="shared" si="13"/>
        <v>1658866.9265311498</v>
      </c>
      <c r="E279" s="401">
        <f t="shared" si="11"/>
        <v>1658.8669265311498</v>
      </c>
      <c r="F279" s="401">
        <f t="shared" si="12"/>
        <v>9815.7806303618327</v>
      </c>
      <c r="G279" s="331"/>
      <c r="H279" s="400">
        <v>168</v>
      </c>
      <c r="I279" s="400">
        <v>1</v>
      </c>
      <c r="J279" s="399">
        <v>169</v>
      </c>
    </row>
    <row r="280" spans="1:10" x14ac:dyDescent="0.2">
      <c r="A280" s="398">
        <v>47880</v>
      </c>
      <c r="B280" s="402">
        <v>966082.08712764969</v>
      </c>
      <c r="C280" s="402">
        <v>741159.82269287109</v>
      </c>
      <c r="D280" s="401">
        <f t="shared" si="13"/>
        <v>1707241.9098205208</v>
      </c>
      <c r="E280" s="401">
        <f t="shared" si="11"/>
        <v>1707.2419098205207</v>
      </c>
      <c r="F280" s="401">
        <f t="shared" si="12"/>
        <v>10102.023135032667</v>
      </c>
      <c r="G280" s="331"/>
      <c r="H280" s="400">
        <v>168</v>
      </c>
      <c r="I280" s="400">
        <v>1</v>
      </c>
      <c r="J280" s="399">
        <v>169</v>
      </c>
    </row>
    <row r="281" spans="1:10" x14ac:dyDescent="0.2">
      <c r="A281" s="398">
        <v>47908</v>
      </c>
      <c r="B281" s="402">
        <v>1000035.9749299086</v>
      </c>
      <c r="C281" s="402">
        <v>753759.91882324219</v>
      </c>
      <c r="D281" s="401">
        <f t="shared" si="13"/>
        <v>1753795.8937531509</v>
      </c>
      <c r="E281" s="401">
        <f t="shared" si="11"/>
        <v>1753.7958937531509</v>
      </c>
      <c r="F281" s="401">
        <f t="shared" si="12"/>
        <v>10377.490495580774</v>
      </c>
      <c r="G281" s="331"/>
      <c r="H281" s="400">
        <v>168</v>
      </c>
      <c r="I281" s="400">
        <v>1</v>
      </c>
      <c r="J281" s="399">
        <v>169</v>
      </c>
    </row>
    <row r="282" spans="1:10" x14ac:dyDescent="0.2">
      <c r="A282" s="398">
        <v>47939</v>
      </c>
      <c r="B282" s="402">
        <v>836371.78901087097</v>
      </c>
      <c r="C282" s="402">
        <v>857639.42962646484</v>
      </c>
      <c r="D282" s="401">
        <f t="shared" si="13"/>
        <v>1694011.2186373358</v>
      </c>
      <c r="E282" s="401">
        <f t="shared" si="11"/>
        <v>1694.0112186373358</v>
      </c>
      <c r="F282" s="401">
        <f t="shared" si="12"/>
        <v>10023.735021522698</v>
      </c>
      <c r="G282" s="331"/>
      <c r="H282" s="400">
        <v>168</v>
      </c>
      <c r="I282" s="400">
        <v>1</v>
      </c>
      <c r="J282" s="399">
        <v>169</v>
      </c>
    </row>
    <row r="283" spans="1:10" x14ac:dyDescent="0.2">
      <c r="A283" s="398">
        <v>47969</v>
      </c>
      <c r="B283" s="402">
        <v>827692.92549299402</v>
      </c>
      <c r="C283" s="402">
        <v>1380397.3937988281</v>
      </c>
      <c r="D283" s="401">
        <f t="shared" si="13"/>
        <v>2208090.3192918221</v>
      </c>
      <c r="E283" s="401">
        <f t="shared" si="11"/>
        <v>2208.0903192918222</v>
      </c>
      <c r="F283" s="401">
        <f t="shared" si="12"/>
        <v>13065.623191075871</v>
      </c>
      <c r="G283" s="331"/>
      <c r="H283" s="400">
        <v>168</v>
      </c>
      <c r="I283" s="400">
        <v>1</v>
      </c>
      <c r="J283" s="399">
        <v>169</v>
      </c>
    </row>
    <row r="284" spans="1:10" x14ac:dyDescent="0.2">
      <c r="A284" s="398">
        <v>48000</v>
      </c>
      <c r="B284" s="402">
        <v>730724.03536300617</v>
      </c>
      <c r="C284" s="402">
        <v>821582.64960479736</v>
      </c>
      <c r="D284" s="401">
        <f t="shared" si="13"/>
        <v>1552306.6849678035</v>
      </c>
      <c r="E284" s="401">
        <f t="shared" si="11"/>
        <v>1552.3066849678034</v>
      </c>
      <c r="F284" s="401">
        <f t="shared" si="12"/>
        <v>9185.246656614223</v>
      </c>
      <c r="G284" s="331"/>
      <c r="H284" s="400">
        <v>168</v>
      </c>
      <c r="I284" s="400">
        <v>1</v>
      </c>
      <c r="J284" s="399">
        <v>169</v>
      </c>
    </row>
    <row r="285" spans="1:10" x14ac:dyDescent="0.2">
      <c r="A285" s="398">
        <v>48030</v>
      </c>
      <c r="B285" s="402">
        <v>666326.27679575514</v>
      </c>
      <c r="C285" s="402">
        <v>1112506.3672599792</v>
      </c>
      <c r="D285" s="401">
        <f t="shared" si="13"/>
        <v>1778832.6440557344</v>
      </c>
      <c r="E285" s="401">
        <f t="shared" si="11"/>
        <v>1778.8326440557344</v>
      </c>
      <c r="F285" s="401">
        <f t="shared" si="12"/>
        <v>10525.636947075351</v>
      </c>
      <c r="G285" s="331"/>
      <c r="H285" s="400">
        <v>168</v>
      </c>
      <c r="I285" s="400">
        <v>1</v>
      </c>
      <c r="J285" s="399">
        <v>169</v>
      </c>
    </row>
    <row r="286" spans="1:10" x14ac:dyDescent="0.2">
      <c r="A286" s="398">
        <v>48061</v>
      </c>
      <c r="B286" s="402">
        <v>695507.3060665339</v>
      </c>
      <c r="C286" s="402">
        <v>1161093.547290802</v>
      </c>
      <c r="D286" s="401">
        <f t="shared" si="13"/>
        <v>1856600.853357336</v>
      </c>
      <c r="E286" s="401">
        <f t="shared" si="11"/>
        <v>1856.6008533573361</v>
      </c>
      <c r="F286" s="401">
        <f t="shared" si="12"/>
        <v>10985.80386601974</v>
      </c>
      <c r="G286" s="331"/>
      <c r="H286" s="400">
        <v>168</v>
      </c>
      <c r="I286" s="400">
        <v>1</v>
      </c>
      <c r="J286" s="399">
        <v>169</v>
      </c>
    </row>
    <row r="287" spans="1:10" x14ac:dyDescent="0.2">
      <c r="A287" s="398">
        <v>48092</v>
      </c>
      <c r="B287" s="402">
        <v>819854.52708204906</v>
      </c>
      <c r="C287" s="402">
        <v>1015084.009185791</v>
      </c>
      <c r="D287" s="401">
        <f t="shared" si="13"/>
        <v>1834938.5362678401</v>
      </c>
      <c r="E287" s="401">
        <f t="shared" si="11"/>
        <v>1834.9385362678402</v>
      </c>
      <c r="F287" s="401">
        <f t="shared" si="12"/>
        <v>10857.624474957634</v>
      </c>
      <c r="G287" s="331"/>
      <c r="H287" s="400">
        <v>168</v>
      </c>
      <c r="I287" s="400">
        <v>1</v>
      </c>
      <c r="J287" s="399">
        <v>169</v>
      </c>
    </row>
    <row r="288" spans="1:10" x14ac:dyDescent="0.2">
      <c r="A288" s="398">
        <v>48122</v>
      </c>
      <c r="B288" s="402">
        <v>911512.75689895276</v>
      </c>
      <c r="C288" s="402">
        <v>1020053.7747344971</v>
      </c>
      <c r="D288" s="401">
        <f t="shared" si="13"/>
        <v>1931566.5316334497</v>
      </c>
      <c r="E288" s="401">
        <f t="shared" si="11"/>
        <v>1931.5665316334498</v>
      </c>
      <c r="F288" s="401">
        <f t="shared" si="12"/>
        <v>11497.419831151487</v>
      </c>
      <c r="G288" s="331"/>
      <c r="H288" s="400">
        <v>167</v>
      </c>
      <c r="I288" s="400">
        <v>1</v>
      </c>
      <c r="J288" s="399">
        <v>168</v>
      </c>
    </row>
    <row r="289" spans="1:10" x14ac:dyDescent="0.2">
      <c r="A289" s="398">
        <v>48153</v>
      </c>
      <c r="B289" s="402">
        <v>995203.47189709358</v>
      </c>
      <c r="C289" s="402">
        <v>833475.93099975586</v>
      </c>
      <c r="D289" s="401">
        <f t="shared" si="13"/>
        <v>1828679.4028968494</v>
      </c>
      <c r="E289" s="401">
        <f t="shared" si="11"/>
        <v>1828.6794028968495</v>
      </c>
      <c r="F289" s="401">
        <f t="shared" si="12"/>
        <v>10884.996445814581</v>
      </c>
      <c r="G289" s="331"/>
      <c r="H289" s="400">
        <v>167</v>
      </c>
      <c r="I289" s="400">
        <v>1</v>
      </c>
      <c r="J289" s="399">
        <v>168</v>
      </c>
    </row>
    <row r="290" spans="1:10" x14ac:dyDescent="0.2">
      <c r="A290" s="398">
        <v>48183</v>
      </c>
      <c r="B290" s="402">
        <v>946162.83774972497</v>
      </c>
      <c r="C290" s="402">
        <v>810088.94322967529</v>
      </c>
      <c r="D290" s="401">
        <f t="shared" si="13"/>
        <v>1756251.7809794003</v>
      </c>
      <c r="E290" s="401">
        <f t="shared" si="11"/>
        <v>1756.2517809794003</v>
      </c>
      <c r="F290" s="401">
        <f t="shared" si="12"/>
        <v>10453.879648686907</v>
      </c>
      <c r="G290" s="331"/>
      <c r="H290" s="400">
        <v>167</v>
      </c>
      <c r="I290" s="400">
        <v>1</v>
      </c>
      <c r="J290" s="399">
        <v>168</v>
      </c>
    </row>
    <row r="291" spans="1:10" x14ac:dyDescent="0.2">
      <c r="A291" s="398">
        <v>48214</v>
      </c>
      <c r="B291" s="402">
        <v>809996.51874135551</v>
      </c>
      <c r="C291" s="402">
        <v>846159.88037109375</v>
      </c>
      <c r="D291" s="401">
        <f t="shared" si="13"/>
        <v>1656156.3991124493</v>
      </c>
      <c r="E291" s="401">
        <f t="shared" si="11"/>
        <v>1656.1563991124492</v>
      </c>
      <c r="F291" s="401">
        <f t="shared" si="12"/>
        <v>9858.0738042407702</v>
      </c>
      <c r="G291" s="331"/>
      <c r="H291" s="400">
        <v>167</v>
      </c>
      <c r="I291" s="400">
        <v>1</v>
      </c>
      <c r="J291" s="399">
        <v>168</v>
      </c>
    </row>
    <row r="292" spans="1:10" x14ac:dyDescent="0.2">
      <c r="A292" s="398">
        <v>48245</v>
      </c>
      <c r="B292" s="402">
        <v>962860.17679184314</v>
      </c>
      <c r="C292" s="402">
        <v>741160.08865356445</v>
      </c>
      <c r="D292" s="401">
        <f t="shared" si="13"/>
        <v>1704020.2654454075</v>
      </c>
      <c r="E292" s="401">
        <f t="shared" si="11"/>
        <v>1704.0202654454074</v>
      </c>
      <c r="F292" s="401">
        <f t="shared" si="12"/>
        <v>10142.977770508378</v>
      </c>
      <c r="G292" s="331"/>
      <c r="H292" s="400">
        <v>167</v>
      </c>
      <c r="I292" s="400">
        <v>1</v>
      </c>
      <c r="J292" s="399">
        <v>168</v>
      </c>
    </row>
    <row r="293" spans="1:10" x14ac:dyDescent="0.2">
      <c r="A293" s="398">
        <v>48274</v>
      </c>
      <c r="B293" s="402">
        <v>996701.11956653977</v>
      </c>
      <c r="C293" s="402">
        <v>753760.04058837891</v>
      </c>
      <c r="D293" s="401">
        <f t="shared" si="13"/>
        <v>1750461.1601549187</v>
      </c>
      <c r="E293" s="401">
        <f t="shared" si="11"/>
        <v>1750.4611601549186</v>
      </c>
      <c r="F293" s="401">
        <f t="shared" si="12"/>
        <v>10419.411667588802</v>
      </c>
      <c r="G293" s="331"/>
      <c r="H293" s="400">
        <v>167</v>
      </c>
      <c r="I293" s="400">
        <v>1</v>
      </c>
      <c r="J293" s="399">
        <v>168</v>
      </c>
    </row>
    <row r="294" spans="1:10" x14ac:dyDescent="0.2">
      <c r="A294" s="398">
        <v>48305</v>
      </c>
      <c r="B294" s="402">
        <v>833582.65786520892</v>
      </c>
      <c r="C294" s="402">
        <v>857640.28518676758</v>
      </c>
      <c r="D294" s="401">
        <f t="shared" si="13"/>
        <v>1691222.9430519766</v>
      </c>
      <c r="E294" s="401">
        <f t="shared" si="11"/>
        <v>1691.2229430519767</v>
      </c>
      <c r="F294" s="401">
        <f t="shared" si="12"/>
        <v>10066.803232452241</v>
      </c>
      <c r="G294" s="331"/>
      <c r="H294" s="400">
        <v>167</v>
      </c>
      <c r="I294" s="400">
        <v>1</v>
      </c>
      <c r="J294" s="399">
        <v>168</v>
      </c>
    </row>
    <row r="295" spans="1:10" x14ac:dyDescent="0.2">
      <c r="A295" s="398">
        <v>48335</v>
      </c>
      <c r="B295" s="402">
        <v>824932.97167005111</v>
      </c>
      <c r="C295" s="402">
        <v>1380401.3031005859</v>
      </c>
      <c r="D295" s="401">
        <f t="shared" si="13"/>
        <v>2205334.274770637</v>
      </c>
      <c r="E295" s="401">
        <f t="shared" si="11"/>
        <v>2205.334274770637</v>
      </c>
      <c r="F295" s="401">
        <f t="shared" si="12"/>
        <v>13126.989730777601</v>
      </c>
      <c r="G295" s="331"/>
      <c r="H295" s="400">
        <v>167</v>
      </c>
      <c r="I295" s="400">
        <v>1</v>
      </c>
      <c r="J295" s="399">
        <v>168</v>
      </c>
    </row>
    <row r="296" spans="1:10" x14ac:dyDescent="0.2">
      <c r="A296" s="398">
        <v>48366</v>
      </c>
      <c r="B296" s="402">
        <v>728287.20931928745</v>
      </c>
      <c r="C296" s="402">
        <v>821583.17519760132</v>
      </c>
      <c r="D296" s="401">
        <f t="shared" si="13"/>
        <v>1549870.3845168888</v>
      </c>
      <c r="E296" s="401">
        <f t="shared" si="11"/>
        <v>1549.8703845168889</v>
      </c>
      <c r="F296" s="401">
        <f t="shared" si="12"/>
        <v>9225.4189554576715</v>
      </c>
      <c r="G296" s="331"/>
      <c r="H296" s="400">
        <v>167</v>
      </c>
      <c r="I296" s="400">
        <v>1</v>
      </c>
      <c r="J296" s="399">
        <v>168</v>
      </c>
    </row>
    <row r="297" spans="1:10" x14ac:dyDescent="0.2">
      <c r="A297" s="398">
        <v>48396</v>
      </c>
      <c r="B297" s="402">
        <v>664104.12065095385</v>
      </c>
      <c r="C297" s="402">
        <v>1112506.5663700104</v>
      </c>
      <c r="D297" s="401">
        <f t="shared" si="13"/>
        <v>1776610.6870209642</v>
      </c>
      <c r="E297" s="401">
        <f t="shared" si="11"/>
        <v>1776.6106870209642</v>
      </c>
      <c r="F297" s="401">
        <f t="shared" si="12"/>
        <v>10575.063613220025</v>
      </c>
      <c r="G297" s="331"/>
      <c r="H297" s="400">
        <v>167</v>
      </c>
      <c r="I297" s="400">
        <v>1</v>
      </c>
      <c r="J297" s="399">
        <v>168</v>
      </c>
    </row>
    <row r="298" spans="1:10" x14ac:dyDescent="0.2">
      <c r="A298" s="398">
        <v>48427</v>
      </c>
      <c r="B298" s="402">
        <v>693187.87960200547</v>
      </c>
      <c r="C298" s="402">
        <v>1161093.476354599</v>
      </c>
      <c r="D298" s="401">
        <f t="shared" si="13"/>
        <v>1854281.3559566045</v>
      </c>
      <c r="E298" s="401">
        <f t="shared" si="11"/>
        <v>1854.2813559566046</v>
      </c>
      <c r="F298" s="401">
        <f t="shared" si="12"/>
        <v>11037.389023551217</v>
      </c>
      <c r="G298" s="331"/>
      <c r="H298" s="400">
        <v>167</v>
      </c>
      <c r="I298" s="400">
        <v>1</v>
      </c>
      <c r="J298" s="399">
        <v>168</v>
      </c>
    </row>
    <row r="299" spans="1:10" x14ac:dyDescent="0.2">
      <c r="A299" s="398">
        <v>48458</v>
      </c>
      <c r="B299" s="402">
        <v>817120.27196848707</v>
      </c>
      <c r="C299" s="402">
        <v>1015083.9954071045</v>
      </c>
      <c r="D299" s="401">
        <f t="shared" si="13"/>
        <v>1832204.2673755917</v>
      </c>
      <c r="E299" s="401">
        <f t="shared" si="11"/>
        <v>1832.2042673755916</v>
      </c>
      <c r="F299" s="401">
        <f t="shared" si="12"/>
        <v>10905.97778199757</v>
      </c>
      <c r="G299" s="331"/>
      <c r="H299" s="400">
        <v>167</v>
      </c>
      <c r="I299" s="400">
        <v>1</v>
      </c>
      <c r="J299" s="399">
        <v>168</v>
      </c>
    </row>
    <row r="300" spans="1:10" x14ac:dyDescent="0.2">
      <c r="A300" s="398">
        <v>48488</v>
      </c>
      <c r="B300" s="402">
        <v>908473.04099924723</v>
      </c>
      <c r="C300" s="402">
        <v>1020054.1126327515</v>
      </c>
      <c r="D300" s="401">
        <f t="shared" si="13"/>
        <v>1928527.1536319987</v>
      </c>
      <c r="E300" s="401">
        <f t="shared" si="11"/>
        <v>1928.5271536319988</v>
      </c>
      <c r="F300" s="401">
        <f t="shared" si="12"/>
        <v>11548.066788215561</v>
      </c>
      <c r="G300" s="331"/>
      <c r="H300" s="400">
        <v>166</v>
      </c>
      <c r="I300" s="400">
        <v>1</v>
      </c>
      <c r="J300" s="399">
        <v>167</v>
      </c>
    </row>
    <row r="301" spans="1:10" x14ac:dyDescent="0.2">
      <c r="A301" s="398">
        <v>48519</v>
      </c>
      <c r="B301" s="402">
        <v>991884.52603833016</v>
      </c>
      <c r="C301" s="402">
        <v>833476.03450012207</v>
      </c>
      <c r="D301" s="401">
        <f t="shared" si="13"/>
        <v>1825360.5605384521</v>
      </c>
      <c r="E301" s="401">
        <f t="shared" si="11"/>
        <v>1825.3605605384521</v>
      </c>
      <c r="F301" s="401">
        <f t="shared" si="12"/>
        <v>10930.302757715282</v>
      </c>
      <c r="G301" s="331"/>
      <c r="H301" s="400">
        <v>166</v>
      </c>
      <c r="I301" s="400">
        <v>1</v>
      </c>
      <c r="J301" s="399">
        <v>167</v>
      </c>
    </row>
    <row r="302" spans="1:10" ht="13.5" thickBot="1" x14ac:dyDescent="0.25">
      <c r="A302" s="404">
        <v>48549</v>
      </c>
      <c r="B302" s="402">
        <v>943007.66219286551</v>
      </c>
      <c r="C302" s="402">
        <v>810089.02838516235</v>
      </c>
      <c r="D302" s="401">
        <f t="shared" si="13"/>
        <v>1753096.6905780279</v>
      </c>
      <c r="E302" s="403">
        <f t="shared" si="11"/>
        <v>1753.0966905780278</v>
      </c>
      <c r="F302" s="403">
        <f t="shared" si="12"/>
        <v>10497.584973521125</v>
      </c>
      <c r="G302" s="331"/>
      <c r="H302" s="400">
        <v>166</v>
      </c>
      <c r="I302" s="400">
        <v>1</v>
      </c>
      <c r="J302" s="399">
        <v>167</v>
      </c>
    </row>
    <row r="303" spans="1:10" x14ac:dyDescent="0.2">
      <c r="A303" s="398">
        <v>48580</v>
      </c>
      <c r="B303" s="402">
        <v>807294.84499230969</v>
      </c>
      <c r="C303" s="402">
        <v>846160.05981445313</v>
      </c>
      <c r="D303" s="401">
        <f t="shared" si="13"/>
        <v>1653454.9048067629</v>
      </c>
      <c r="E303" s="401">
        <f t="shared" si="11"/>
        <v>1653.4549048067629</v>
      </c>
      <c r="F303" s="401">
        <f t="shared" si="12"/>
        <v>9900.9275736931904</v>
      </c>
      <c r="G303" s="331"/>
      <c r="H303" s="400">
        <v>166</v>
      </c>
      <c r="I303" s="400">
        <v>1</v>
      </c>
      <c r="J303" s="399">
        <v>167</v>
      </c>
    </row>
    <row r="304" spans="1:10" x14ac:dyDescent="0.2">
      <c r="A304" s="398">
        <v>48611</v>
      </c>
      <c r="B304" s="402">
        <v>959648.77629994764</v>
      </c>
      <c r="C304" s="402">
        <v>741159.95567321777</v>
      </c>
      <c r="D304" s="401">
        <f t="shared" si="13"/>
        <v>1700808.7319731654</v>
      </c>
      <c r="E304" s="401">
        <f t="shared" si="11"/>
        <v>1700.8087319731653</v>
      </c>
      <c r="F304" s="401">
        <f t="shared" si="12"/>
        <v>10184.483424989014</v>
      </c>
      <c r="G304" s="331"/>
      <c r="H304" s="400">
        <v>166</v>
      </c>
      <c r="I304" s="400">
        <v>1</v>
      </c>
      <c r="J304" s="399">
        <v>167</v>
      </c>
    </row>
    <row r="305" spans="1:10" x14ac:dyDescent="0.2">
      <c r="A305" s="398">
        <v>48639</v>
      </c>
      <c r="B305" s="402">
        <v>993376.70451198309</v>
      </c>
      <c r="C305" s="402">
        <v>753759.97970581055</v>
      </c>
      <c r="D305" s="401">
        <f t="shared" si="13"/>
        <v>1747136.6842177936</v>
      </c>
      <c r="E305" s="401">
        <f t="shared" si="11"/>
        <v>1747.1366842177936</v>
      </c>
      <c r="F305" s="401">
        <f t="shared" si="12"/>
        <v>10461.8963126814</v>
      </c>
      <c r="G305" s="331"/>
      <c r="H305" s="400">
        <v>166</v>
      </c>
      <c r="I305" s="400">
        <v>1</v>
      </c>
      <c r="J305" s="399">
        <v>167</v>
      </c>
    </row>
    <row r="306" spans="1:10" x14ac:dyDescent="0.2">
      <c r="A306" s="398">
        <v>48670</v>
      </c>
      <c r="B306" s="402">
        <v>830802.33732084965</v>
      </c>
      <c r="C306" s="402">
        <v>857639.85740661621</v>
      </c>
      <c r="D306" s="401">
        <f t="shared" si="13"/>
        <v>1688442.194727466</v>
      </c>
      <c r="E306" s="401">
        <f t="shared" si="11"/>
        <v>1688.4421947274659</v>
      </c>
      <c r="F306" s="401">
        <f t="shared" si="12"/>
        <v>10110.432303757281</v>
      </c>
      <c r="G306" s="331"/>
      <c r="H306" s="400">
        <v>166</v>
      </c>
      <c r="I306" s="400">
        <v>1</v>
      </c>
      <c r="J306" s="399">
        <v>167</v>
      </c>
    </row>
    <row r="307" spans="1:10" x14ac:dyDescent="0.2">
      <c r="A307" s="398">
        <v>48700</v>
      </c>
      <c r="B307" s="402">
        <v>822181.38383861491</v>
      </c>
      <c r="C307" s="402">
        <v>1380399.348449707</v>
      </c>
      <c r="D307" s="401">
        <f t="shared" si="13"/>
        <v>2202580.7322883219</v>
      </c>
      <c r="E307" s="401">
        <f t="shared" si="11"/>
        <v>2202.580732288322</v>
      </c>
      <c r="F307" s="401">
        <f t="shared" si="12"/>
        <v>13189.106181367197</v>
      </c>
      <c r="G307" s="331"/>
      <c r="H307" s="400">
        <v>166</v>
      </c>
      <c r="I307" s="400">
        <v>1</v>
      </c>
      <c r="J307" s="399">
        <v>167</v>
      </c>
    </row>
    <row r="308" spans="1:10" x14ac:dyDescent="0.2">
      <c r="A308" s="398">
        <v>48731</v>
      </c>
      <c r="B308" s="402">
        <v>725858.09422944102</v>
      </c>
      <c r="C308" s="402">
        <v>821582.91240119934</v>
      </c>
      <c r="D308" s="401">
        <f t="shared" si="13"/>
        <v>1547441.0066306405</v>
      </c>
      <c r="E308" s="401">
        <f t="shared" si="11"/>
        <v>1547.4410066306405</v>
      </c>
      <c r="F308" s="401">
        <f t="shared" si="12"/>
        <v>9266.1138121595231</v>
      </c>
      <c r="G308" s="331"/>
      <c r="H308" s="400">
        <v>166</v>
      </c>
      <c r="I308" s="400">
        <v>1</v>
      </c>
      <c r="J308" s="399">
        <v>167</v>
      </c>
    </row>
    <row r="309" spans="1:10" x14ac:dyDescent="0.2">
      <c r="A309" s="398">
        <v>48761</v>
      </c>
      <c r="B309" s="402">
        <v>661889.12272973766</v>
      </c>
      <c r="C309" s="402">
        <v>1112506.4668149948</v>
      </c>
      <c r="D309" s="401">
        <f t="shared" si="13"/>
        <v>1774395.5895447326</v>
      </c>
      <c r="E309" s="401">
        <f t="shared" si="11"/>
        <v>1774.3955895447325</v>
      </c>
      <c r="F309" s="401">
        <f t="shared" si="12"/>
        <v>10625.123290687021</v>
      </c>
      <c r="G309" s="331"/>
      <c r="H309" s="400">
        <v>166</v>
      </c>
      <c r="I309" s="400">
        <v>1</v>
      </c>
      <c r="J309" s="399">
        <v>167</v>
      </c>
    </row>
    <row r="310" spans="1:10" x14ac:dyDescent="0.2">
      <c r="A310" s="398">
        <v>48792</v>
      </c>
      <c r="B310" s="402">
        <v>690875.85487009829</v>
      </c>
      <c r="C310" s="402">
        <v>1161093.5118227005</v>
      </c>
      <c r="D310" s="401">
        <f t="shared" si="13"/>
        <v>1851969.3666927987</v>
      </c>
      <c r="E310" s="401">
        <f t="shared" si="11"/>
        <v>1851.9693666927988</v>
      </c>
      <c r="F310" s="401">
        <f t="shared" si="12"/>
        <v>11089.636926304183</v>
      </c>
      <c r="G310" s="331"/>
      <c r="H310" s="400">
        <v>166</v>
      </c>
      <c r="I310" s="400">
        <v>1</v>
      </c>
      <c r="J310" s="399">
        <v>167</v>
      </c>
    </row>
    <row r="311" spans="1:10" x14ac:dyDescent="0.2">
      <c r="A311" s="398">
        <v>48823</v>
      </c>
      <c r="B311" s="402">
        <v>814394.96252764168</v>
      </c>
      <c r="C311" s="402">
        <v>1015084.0022964478</v>
      </c>
      <c r="D311" s="401">
        <f t="shared" si="13"/>
        <v>1829478.9648240893</v>
      </c>
      <c r="E311" s="401">
        <f t="shared" si="11"/>
        <v>1829.4789648240894</v>
      </c>
      <c r="F311" s="401">
        <f t="shared" si="12"/>
        <v>10954.963861222092</v>
      </c>
      <c r="G311" s="331"/>
      <c r="H311" s="400">
        <v>166</v>
      </c>
      <c r="I311" s="400">
        <v>1</v>
      </c>
      <c r="J311" s="399">
        <v>167</v>
      </c>
    </row>
    <row r="312" spans="1:10" x14ac:dyDescent="0.2">
      <c r="A312" s="398">
        <v>48853</v>
      </c>
      <c r="B312" s="402">
        <v>905442.93445435446</v>
      </c>
      <c r="C312" s="402">
        <v>1020053.9436836243</v>
      </c>
      <c r="D312" s="401">
        <f t="shared" si="13"/>
        <v>1925496.8781379787</v>
      </c>
      <c r="E312" s="401">
        <f t="shared" si="11"/>
        <v>1925.4968781379787</v>
      </c>
      <c r="F312" s="401">
        <f t="shared" si="12"/>
        <v>11599.378783963728</v>
      </c>
      <c r="G312" s="331"/>
      <c r="H312" s="400">
        <v>165</v>
      </c>
      <c r="I312" s="400">
        <v>1</v>
      </c>
      <c r="J312" s="399">
        <v>166</v>
      </c>
    </row>
    <row r="313" spans="1:10" x14ac:dyDescent="0.2">
      <c r="A313" s="398">
        <v>48884</v>
      </c>
      <c r="B313" s="402">
        <v>988576.27897287323</v>
      </c>
      <c r="C313" s="402">
        <v>833475.98274993896</v>
      </c>
      <c r="D313" s="401">
        <f t="shared" si="13"/>
        <v>1822052.2617228122</v>
      </c>
      <c r="E313" s="401">
        <f t="shared" si="11"/>
        <v>1822.0522617228121</v>
      </c>
      <c r="F313" s="401">
        <f t="shared" si="12"/>
        <v>10976.218444113327</v>
      </c>
      <c r="G313" s="331"/>
      <c r="H313" s="400">
        <v>165</v>
      </c>
      <c r="I313" s="400">
        <v>1</v>
      </c>
      <c r="J313" s="399">
        <v>166</v>
      </c>
    </row>
    <row r="314" spans="1:10" x14ac:dyDescent="0.2">
      <c r="A314" s="398">
        <v>48914</v>
      </c>
      <c r="B314" s="402">
        <v>939862.32372143876</v>
      </c>
      <c r="C314" s="402">
        <v>810088.98580741882</v>
      </c>
      <c r="D314" s="401">
        <f t="shared" si="13"/>
        <v>1749951.3095288575</v>
      </c>
      <c r="E314" s="401">
        <f t="shared" si="11"/>
        <v>1749.9513095288576</v>
      </c>
      <c r="F314" s="401">
        <f t="shared" si="12"/>
        <v>10541.875358607575</v>
      </c>
      <c r="G314" s="331"/>
      <c r="H314" s="400">
        <v>165</v>
      </c>
      <c r="I314" s="400">
        <v>1</v>
      </c>
      <c r="J314" s="399">
        <v>166</v>
      </c>
    </row>
    <row r="315" spans="1:10" x14ac:dyDescent="0.2">
      <c r="A315" s="398">
        <v>48945</v>
      </c>
      <c r="B315" s="402">
        <v>804602.45345749834</v>
      </c>
      <c r="C315" s="402">
        <v>846159.97009277344</v>
      </c>
      <c r="D315" s="401">
        <f t="shared" si="13"/>
        <v>1650762.4235502719</v>
      </c>
      <c r="E315" s="401">
        <f t="shared" si="11"/>
        <v>1650.7624235502719</v>
      </c>
      <c r="F315" s="401">
        <f t="shared" si="12"/>
        <v>9944.3519490980234</v>
      </c>
      <c r="G315" s="331"/>
      <c r="H315" s="400">
        <v>165</v>
      </c>
      <c r="I315" s="400">
        <v>1</v>
      </c>
      <c r="J315" s="399">
        <v>166</v>
      </c>
    </row>
    <row r="316" spans="1:10" x14ac:dyDescent="0.2">
      <c r="A316" s="398">
        <v>48976</v>
      </c>
      <c r="B316" s="402">
        <v>956448.204163166</v>
      </c>
      <c r="C316" s="402">
        <v>741160.02216339111</v>
      </c>
      <c r="D316" s="401">
        <f t="shared" si="13"/>
        <v>1697608.2263265571</v>
      </c>
      <c r="E316" s="401">
        <f t="shared" si="11"/>
        <v>1697.6082263265571</v>
      </c>
      <c r="F316" s="401">
        <f t="shared" si="12"/>
        <v>10226.555580280465</v>
      </c>
      <c r="G316" s="331"/>
      <c r="H316" s="400">
        <v>165</v>
      </c>
      <c r="I316" s="400">
        <v>1</v>
      </c>
      <c r="J316" s="399">
        <v>166</v>
      </c>
    </row>
    <row r="317" spans="1:10" x14ac:dyDescent="0.2">
      <c r="A317" s="398">
        <v>49004</v>
      </c>
      <c r="B317" s="402">
        <v>990063.71747906506</v>
      </c>
      <c r="C317" s="402">
        <v>753760.01014709473</v>
      </c>
      <c r="D317" s="401">
        <f t="shared" si="13"/>
        <v>1743823.7276261598</v>
      </c>
      <c r="E317" s="401">
        <f t="shared" si="11"/>
        <v>1743.8237276261598</v>
      </c>
      <c r="F317" s="401">
        <f t="shared" si="12"/>
        <v>10504.96221461542</v>
      </c>
      <c r="G317" s="331"/>
      <c r="H317" s="400">
        <v>165</v>
      </c>
      <c r="I317" s="400">
        <v>1</v>
      </c>
      <c r="J317" s="399">
        <v>166</v>
      </c>
    </row>
    <row r="318" spans="1:10" x14ac:dyDescent="0.2">
      <c r="A318" s="398">
        <v>49035</v>
      </c>
      <c r="B318" s="402">
        <v>828031.53510506416</v>
      </c>
      <c r="C318" s="402">
        <v>857640.07129669189</v>
      </c>
      <c r="D318" s="401">
        <f t="shared" si="13"/>
        <v>1685671.6064017559</v>
      </c>
      <c r="E318" s="401">
        <f t="shared" si="11"/>
        <v>1685.671606401756</v>
      </c>
      <c r="F318" s="401">
        <f t="shared" si="12"/>
        <v>10154.648231335879</v>
      </c>
      <c r="G318" s="331"/>
      <c r="H318" s="400">
        <v>165</v>
      </c>
      <c r="I318" s="400">
        <v>1</v>
      </c>
      <c r="J318" s="399">
        <v>166</v>
      </c>
    </row>
    <row r="319" spans="1:10" x14ac:dyDescent="0.2">
      <c r="A319" s="398">
        <v>49065</v>
      </c>
      <c r="B319" s="402">
        <v>819439.39186556137</v>
      </c>
      <c r="C319" s="402">
        <v>1380400.3257751465</v>
      </c>
      <c r="D319" s="401">
        <f t="shared" si="13"/>
        <v>2199839.7176407077</v>
      </c>
      <c r="E319" s="401">
        <f t="shared" si="11"/>
        <v>2199.8397176407079</v>
      </c>
      <c r="F319" s="401">
        <f t="shared" si="12"/>
        <v>13252.046491811492</v>
      </c>
      <c r="G319" s="331"/>
      <c r="H319" s="400">
        <v>165</v>
      </c>
      <c r="I319" s="400">
        <v>1</v>
      </c>
      <c r="J319" s="399">
        <v>166</v>
      </c>
    </row>
    <row r="320" spans="1:10" x14ac:dyDescent="0.2">
      <c r="A320" s="398">
        <v>49096</v>
      </c>
      <c r="B320" s="402">
        <v>723437.28851549246</v>
      </c>
      <c r="C320" s="402">
        <v>821583.04379940033</v>
      </c>
      <c r="D320" s="401">
        <f t="shared" si="13"/>
        <v>1545020.3323148927</v>
      </c>
      <c r="E320" s="401">
        <f t="shared" si="11"/>
        <v>1545.0203323148926</v>
      </c>
      <c r="F320" s="401">
        <f t="shared" si="12"/>
        <v>9307.3513994873047</v>
      </c>
      <c r="G320" s="331"/>
      <c r="H320" s="400">
        <v>165</v>
      </c>
      <c r="I320" s="400">
        <v>1</v>
      </c>
      <c r="J320" s="399">
        <v>166</v>
      </c>
    </row>
    <row r="321" spans="1:10" x14ac:dyDescent="0.2">
      <c r="A321" s="398">
        <v>49126</v>
      </c>
      <c r="B321" s="402">
        <v>659681.63858189399</v>
      </c>
      <c r="C321" s="402">
        <v>1112506.5165925026</v>
      </c>
      <c r="D321" s="401">
        <f t="shared" si="13"/>
        <v>1772188.1551743965</v>
      </c>
      <c r="E321" s="401">
        <f t="shared" si="11"/>
        <v>1772.1881551743966</v>
      </c>
      <c r="F321" s="401">
        <f t="shared" si="12"/>
        <v>10675.832260086725</v>
      </c>
      <c r="G321" s="331"/>
      <c r="H321" s="400">
        <v>165</v>
      </c>
      <c r="I321" s="400">
        <v>1</v>
      </c>
      <c r="J321" s="399">
        <v>166</v>
      </c>
    </row>
    <row r="322" spans="1:10" x14ac:dyDescent="0.2">
      <c r="A322" s="398">
        <v>49157</v>
      </c>
      <c r="B322" s="402">
        <v>688571.70789987163</v>
      </c>
      <c r="C322" s="402">
        <v>1161093.4940886497</v>
      </c>
      <c r="D322" s="401">
        <f t="shared" si="13"/>
        <v>1849665.2019885215</v>
      </c>
      <c r="E322" s="401">
        <f t="shared" si="11"/>
        <v>1849.6652019885214</v>
      </c>
      <c r="F322" s="401">
        <f t="shared" si="12"/>
        <v>11142.561457762178</v>
      </c>
      <c r="G322" s="331"/>
      <c r="H322" s="400">
        <v>165</v>
      </c>
      <c r="I322" s="400">
        <v>1</v>
      </c>
      <c r="J322" s="399">
        <v>166</v>
      </c>
    </row>
    <row r="323" spans="1:10" x14ac:dyDescent="0.2">
      <c r="A323" s="398">
        <v>49188</v>
      </c>
      <c r="B323" s="402">
        <v>811678.82916182408</v>
      </c>
      <c r="C323" s="402">
        <v>1015083.9988517761</v>
      </c>
      <c r="D323" s="401">
        <f t="shared" si="13"/>
        <v>1826762.8280136003</v>
      </c>
      <c r="E323" s="401">
        <f t="shared" ref="E323:E386" si="14">D323/1000</f>
        <v>1826.7628280136003</v>
      </c>
      <c r="F323" s="401">
        <f t="shared" ref="F323:F386" si="15">D323/J323</f>
        <v>11004.595349479519</v>
      </c>
      <c r="G323" s="331"/>
      <c r="H323" s="400">
        <v>165</v>
      </c>
      <c r="I323" s="400">
        <v>1</v>
      </c>
      <c r="J323" s="399">
        <v>166</v>
      </c>
    </row>
    <row r="324" spans="1:10" x14ac:dyDescent="0.2">
      <c r="A324" s="398">
        <v>49218</v>
      </c>
      <c r="B324" s="402">
        <v>902423.19778816681</v>
      </c>
      <c r="C324" s="402">
        <v>1020054.0281581879</v>
      </c>
      <c r="D324" s="401">
        <f t="shared" si="13"/>
        <v>1922477.2259463547</v>
      </c>
      <c r="E324" s="401">
        <f t="shared" si="14"/>
        <v>1922.4772259463548</v>
      </c>
      <c r="F324" s="401">
        <f t="shared" si="15"/>
        <v>11651.377126947604</v>
      </c>
      <c r="G324" s="331"/>
      <c r="H324" s="400">
        <v>164</v>
      </c>
      <c r="I324" s="400">
        <v>1</v>
      </c>
      <c r="J324" s="399">
        <v>165</v>
      </c>
    </row>
    <row r="325" spans="1:10" x14ac:dyDescent="0.2">
      <c r="A325" s="398">
        <v>49249</v>
      </c>
      <c r="B325" s="402">
        <v>985279.25049307372</v>
      </c>
      <c r="C325" s="402">
        <v>833476.00862503052</v>
      </c>
      <c r="D325" s="401">
        <f t="shared" si="13"/>
        <v>1818755.2591181044</v>
      </c>
      <c r="E325" s="401">
        <f t="shared" si="14"/>
        <v>1818.7552591181043</v>
      </c>
      <c r="F325" s="401">
        <f t="shared" si="15"/>
        <v>11022.759146170329</v>
      </c>
      <c r="G325" s="331"/>
      <c r="H325" s="400">
        <v>164</v>
      </c>
      <c r="I325" s="400">
        <v>1</v>
      </c>
      <c r="J325" s="399">
        <v>165</v>
      </c>
    </row>
    <row r="326" spans="1:10" x14ac:dyDescent="0.2">
      <c r="A326" s="398">
        <v>49279</v>
      </c>
      <c r="B326" s="402">
        <v>936727.81799236638</v>
      </c>
      <c r="C326" s="402">
        <v>810089.00709629059</v>
      </c>
      <c r="D326" s="401">
        <f t="shared" si="13"/>
        <v>1746816.825088657</v>
      </c>
      <c r="E326" s="401">
        <f t="shared" si="14"/>
        <v>1746.816825088657</v>
      </c>
      <c r="F326" s="401">
        <f t="shared" si="15"/>
        <v>10586.768636900952</v>
      </c>
      <c r="G326" s="331"/>
      <c r="H326" s="400">
        <v>164</v>
      </c>
      <c r="I326" s="400">
        <v>1</v>
      </c>
      <c r="J326" s="399">
        <v>165</v>
      </c>
    </row>
    <row r="327" spans="1:10" x14ac:dyDescent="0.2">
      <c r="A327" s="398">
        <v>49310</v>
      </c>
      <c r="B327" s="402">
        <v>801918.90597877954</v>
      </c>
      <c r="C327" s="402">
        <v>846160.01495361328</v>
      </c>
      <c r="D327" s="401">
        <f t="shared" si="13"/>
        <v>1648078.9209323928</v>
      </c>
      <c r="E327" s="401">
        <f t="shared" si="14"/>
        <v>1648.0789209323927</v>
      </c>
      <c r="F327" s="401">
        <f t="shared" si="15"/>
        <v>9988.3570965599556</v>
      </c>
      <c r="G327" s="331"/>
      <c r="H327" s="400">
        <v>164</v>
      </c>
      <c r="I327" s="400">
        <v>1</v>
      </c>
      <c r="J327" s="399">
        <v>165</v>
      </c>
    </row>
    <row r="328" spans="1:10" x14ac:dyDescent="0.2">
      <c r="A328" s="398">
        <v>49341</v>
      </c>
      <c r="B328" s="402">
        <v>953258.24778039905</v>
      </c>
      <c r="C328" s="402">
        <v>741159.98891830444</v>
      </c>
      <c r="D328" s="401">
        <f t="shared" si="13"/>
        <v>1694418.2366987034</v>
      </c>
      <c r="E328" s="401">
        <f t="shared" si="14"/>
        <v>1694.4182366987034</v>
      </c>
      <c r="F328" s="401">
        <f t="shared" si="15"/>
        <v>10269.201434537596</v>
      </c>
      <c r="G328" s="331"/>
      <c r="H328" s="400">
        <v>164</v>
      </c>
      <c r="I328" s="400">
        <v>1</v>
      </c>
      <c r="J328" s="399">
        <v>165</v>
      </c>
    </row>
    <row r="329" spans="1:10" x14ac:dyDescent="0.2">
      <c r="A329" s="398">
        <v>49369</v>
      </c>
      <c r="B329" s="402">
        <v>986761.60994054645</v>
      </c>
      <c r="C329" s="402">
        <v>753759.99492645264</v>
      </c>
      <c r="D329" s="401">
        <f t="shared" si="13"/>
        <v>1740521.6048669992</v>
      </c>
      <c r="E329" s="401">
        <f t="shared" si="14"/>
        <v>1740.5216048669993</v>
      </c>
      <c r="F329" s="401">
        <f t="shared" si="15"/>
        <v>10548.615787072722</v>
      </c>
      <c r="G329" s="331"/>
      <c r="H329" s="400">
        <v>164</v>
      </c>
      <c r="I329" s="400">
        <v>1</v>
      </c>
      <c r="J329" s="399">
        <v>165</v>
      </c>
    </row>
    <row r="330" spans="1:10" x14ac:dyDescent="0.2">
      <c r="A330" s="398">
        <v>49400</v>
      </c>
      <c r="B330" s="402">
        <v>825269.85153189208</v>
      </c>
      <c r="C330" s="402">
        <v>857639.96435165405</v>
      </c>
      <c r="D330" s="401">
        <f t="shared" si="13"/>
        <v>1682909.8158835461</v>
      </c>
      <c r="E330" s="401">
        <f t="shared" si="14"/>
        <v>1682.9098158835461</v>
      </c>
      <c r="F330" s="401">
        <f t="shared" si="15"/>
        <v>10199.45342959725</v>
      </c>
      <c r="G330" s="331"/>
      <c r="H330" s="400">
        <v>164</v>
      </c>
      <c r="I330" s="400">
        <v>1</v>
      </c>
      <c r="J330" s="399">
        <v>165</v>
      </c>
    </row>
    <row r="331" spans="1:10" x14ac:dyDescent="0.2">
      <c r="A331" s="398">
        <v>49430</v>
      </c>
      <c r="B331" s="402">
        <v>816706.33591282764</v>
      </c>
      <c r="C331" s="402">
        <v>1380399.8371124268</v>
      </c>
      <c r="D331" s="401">
        <f t="shared" si="13"/>
        <v>2197106.1730252542</v>
      </c>
      <c r="E331" s="401">
        <f t="shared" si="14"/>
        <v>2197.1061730252541</v>
      </c>
      <c r="F331" s="401">
        <f t="shared" si="15"/>
        <v>13315.794988031843</v>
      </c>
      <c r="G331" s="331"/>
      <c r="H331" s="400">
        <v>164</v>
      </c>
      <c r="I331" s="400">
        <v>1</v>
      </c>
      <c r="J331" s="399">
        <v>165</v>
      </c>
    </row>
    <row r="332" spans="1:10" x14ac:dyDescent="0.2">
      <c r="A332" s="398">
        <v>49461</v>
      </c>
      <c r="B332" s="402">
        <v>721024.45291560446</v>
      </c>
      <c r="C332" s="402">
        <v>821582.97810029984</v>
      </c>
      <c r="D332" s="401">
        <f t="shared" si="13"/>
        <v>1542607.4310159043</v>
      </c>
      <c r="E332" s="401">
        <f t="shared" si="14"/>
        <v>1542.6074310159042</v>
      </c>
      <c r="F332" s="401">
        <f t="shared" si="15"/>
        <v>9349.1359455509355</v>
      </c>
      <c r="G332" s="331"/>
      <c r="H332" s="400">
        <v>164</v>
      </c>
      <c r="I332" s="400">
        <v>1</v>
      </c>
      <c r="J332" s="399">
        <v>165</v>
      </c>
    </row>
    <row r="333" spans="1:10" x14ac:dyDescent="0.2">
      <c r="A333" s="398">
        <v>49491</v>
      </c>
      <c r="B333" s="402">
        <v>657481.45375253679</v>
      </c>
      <c r="C333" s="402">
        <v>1112506.4917037487</v>
      </c>
      <c r="D333" s="401">
        <f t="shared" si="13"/>
        <v>1769987.9454562855</v>
      </c>
      <c r="E333" s="401">
        <f t="shared" si="14"/>
        <v>1769.9879454562854</v>
      </c>
      <c r="F333" s="401">
        <f t="shared" si="15"/>
        <v>10727.199669432033</v>
      </c>
      <c r="G333" s="331"/>
      <c r="H333" s="400">
        <v>164</v>
      </c>
      <c r="I333" s="400">
        <v>1</v>
      </c>
      <c r="J333" s="399">
        <v>165</v>
      </c>
    </row>
    <row r="334" spans="1:10" x14ac:dyDescent="0.2">
      <c r="A334" s="398">
        <v>49522</v>
      </c>
      <c r="B334" s="402">
        <v>686275.16247806</v>
      </c>
      <c r="C334" s="402">
        <v>1161093.5029556751</v>
      </c>
      <c r="D334" s="401">
        <f t="shared" si="13"/>
        <v>1847368.6654337351</v>
      </c>
      <c r="E334" s="401">
        <f t="shared" si="14"/>
        <v>1847.368665433735</v>
      </c>
      <c r="F334" s="401">
        <f t="shared" si="15"/>
        <v>11196.173729901426</v>
      </c>
      <c r="G334" s="331"/>
      <c r="H334" s="400">
        <v>164</v>
      </c>
      <c r="I334" s="400">
        <v>1</v>
      </c>
      <c r="J334" s="399">
        <v>165</v>
      </c>
    </row>
    <row r="335" spans="1:10" x14ac:dyDescent="0.2">
      <c r="A335" s="398">
        <v>49553</v>
      </c>
      <c r="B335" s="402">
        <v>808971.7113655092</v>
      </c>
      <c r="C335" s="402">
        <v>1015084.0005741119</v>
      </c>
      <c r="D335" s="401">
        <f t="shared" si="13"/>
        <v>1824055.7119396213</v>
      </c>
      <c r="E335" s="401">
        <f t="shared" si="14"/>
        <v>1824.0557119396212</v>
      </c>
      <c r="F335" s="401">
        <f t="shared" si="15"/>
        <v>11054.883102664371</v>
      </c>
      <c r="G335" s="331"/>
      <c r="H335" s="400">
        <v>164</v>
      </c>
      <c r="I335" s="400">
        <v>1</v>
      </c>
      <c r="J335" s="399">
        <v>165</v>
      </c>
    </row>
    <row r="336" spans="1:10" x14ac:dyDescent="0.2">
      <c r="A336" s="398">
        <v>49583</v>
      </c>
      <c r="B336" s="402">
        <v>899413.40079065436</v>
      </c>
      <c r="C336" s="402">
        <v>1020053.9859209061</v>
      </c>
      <c r="D336" s="401">
        <f t="shared" si="13"/>
        <v>1919467.3867115604</v>
      </c>
      <c r="E336" s="401">
        <f t="shared" si="14"/>
        <v>1919.4673867115605</v>
      </c>
      <c r="F336" s="401">
        <f t="shared" si="15"/>
        <v>11704.069431168051</v>
      </c>
      <c r="G336" s="331"/>
      <c r="H336" s="400">
        <v>163</v>
      </c>
      <c r="I336" s="400">
        <v>1</v>
      </c>
      <c r="J336" s="399">
        <v>164</v>
      </c>
    </row>
    <row r="337" spans="1:10" x14ac:dyDescent="0.2">
      <c r="A337" s="398">
        <v>49614</v>
      </c>
      <c r="B337" s="402">
        <v>981993.12590930855</v>
      </c>
      <c r="C337" s="402">
        <v>833475.99568748474</v>
      </c>
      <c r="D337" s="401">
        <f t="shared" si="13"/>
        <v>1815469.1215967932</v>
      </c>
      <c r="E337" s="401">
        <f t="shared" si="14"/>
        <v>1815.4691215967932</v>
      </c>
      <c r="F337" s="401">
        <f t="shared" si="15"/>
        <v>11069.93366827313</v>
      </c>
      <c r="G337" s="331"/>
      <c r="H337" s="400">
        <v>163</v>
      </c>
      <c r="I337" s="400">
        <v>1</v>
      </c>
      <c r="J337" s="399">
        <v>164</v>
      </c>
    </row>
    <row r="338" spans="1:10" x14ac:dyDescent="0.2">
      <c r="A338" s="398">
        <v>49644</v>
      </c>
      <c r="B338" s="402">
        <v>933603.595502618</v>
      </c>
      <c r="C338" s="402">
        <v>810088.99645185471</v>
      </c>
      <c r="D338" s="401">
        <f t="shared" si="13"/>
        <v>1743692.5919544727</v>
      </c>
      <c r="E338" s="401">
        <f t="shared" si="14"/>
        <v>1743.6925919544726</v>
      </c>
      <c r="F338" s="401">
        <f t="shared" si="15"/>
        <v>10632.271902161419</v>
      </c>
      <c r="G338" s="331"/>
      <c r="H338" s="400">
        <v>163</v>
      </c>
      <c r="I338" s="400">
        <v>1</v>
      </c>
      <c r="J338" s="399">
        <v>164</v>
      </c>
    </row>
    <row r="339" spans="1:10" x14ac:dyDescent="0.2">
      <c r="A339" s="398">
        <v>49675</v>
      </c>
      <c r="B339" s="402">
        <v>799244.37631954823</v>
      </c>
      <c r="C339" s="402">
        <v>846159.99252319336</v>
      </c>
      <c r="D339" s="401">
        <f t="shared" ref="D339:D402" si="16">SUM(B339:C339)</f>
        <v>1645404.3688427415</v>
      </c>
      <c r="E339" s="401">
        <f t="shared" si="14"/>
        <v>1645.4043688427414</v>
      </c>
      <c r="F339" s="401">
        <f t="shared" si="15"/>
        <v>10032.953468553302</v>
      </c>
      <c r="G339" s="331"/>
      <c r="H339" s="400">
        <v>163</v>
      </c>
      <c r="I339" s="400">
        <v>1</v>
      </c>
      <c r="J339" s="399">
        <v>164</v>
      </c>
    </row>
    <row r="340" spans="1:10" x14ac:dyDescent="0.2">
      <c r="A340" s="398">
        <v>49706</v>
      </c>
      <c r="B340" s="402">
        <v>950078.95984192367</v>
      </c>
      <c r="C340" s="402">
        <v>741160.00554084778</v>
      </c>
      <c r="D340" s="401">
        <f t="shared" si="16"/>
        <v>1691238.9653827716</v>
      </c>
      <c r="E340" s="401">
        <f t="shared" si="14"/>
        <v>1691.2389653827715</v>
      </c>
      <c r="F340" s="401">
        <f t="shared" si="15"/>
        <v>10312.432715748608</v>
      </c>
      <c r="G340" s="331"/>
      <c r="H340" s="400">
        <v>163</v>
      </c>
      <c r="I340" s="400">
        <v>1</v>
      </c>
      <c r="J340" s="399">
        <v>164</v>
      </c>
    </row>
    <row r="341" spans="1:10" x14ac:dyDescent="0.2">
      <c r="A341" s="398">
        <v>49735</v>
      </c>
      <c r="B341" s="402">
        <v>983470.60039125674</v>
      </c>
      <c r="C341" s="402">
        <v>753760.00253677368</v>
      </c>
      <c r="D341" s="401">
        <f t="shared" si="16"/>
        <v>1737230.6029280303</v>
      </c>
      <c r="E341" s="401">
        <f t="shared" si="14"/>
        <v>1737.2306029280303</v>
      </c>
      <c r="F341" s="401">
        <f t="shared" si="15"/>
        <v>10592.869530048965</v>
      </c>
      <c r="G341" s="331"/>
      <c r="H341" s="400">
        <v>163</v>
      </c>
      <c r="I341" s="400">
        <v>1</v>
      </c>
      <c r="J341" s="399">
        <v>164</v>
      </c>
    </row>
    <row r="342" spans="1:10" x14ac:dyDescent="0.2">
      <c r="A342" s="398">
        <v>49766</v>
      </c>
      <c r="B342" s="402">
        <v>822517.43985188566</v>
      </c>
      <c r="C342" s="402">
        <v>857640.01782417297</v>
      </c>
      <c r="D342" s="401">
        <f t="shared" si="16"/>
        <v>1680157.4576760586</v>
      </c>
      <c r="E342" s="401">
        <f t="shared" si="14"/>
        <v>1680.1574576760586</v>
      </c>
      <c r="F342" s="401">
        <f t="shared" si="15"/>
        <v>10244.862546805236</v>
      </c>
      <c r="G342" s="331"/>
      <c r="H342" s="400">
        <v>163</v>
      </c>
      <c r="I342" s="400">
        <v>1</v>
      </c>
      <c r="J342" s="399">
        <v>164</v>
      </c>
    </row>
    <row r="343" spans="1:10" x14ac:dyDescent="0.2">
      <c r="A343" s="398">
        <v>49796</v>
      </c>
      <c r="B343" s="402">
        <v>813982.49956974853</v>
      </c>
      <c r="C343" s="402">
        <v>1380400.0814437866</v>
      </c>
      <c r="D343" s="401">
        <f t="shared" si="16"/>
        <v>2194382.5810135351</v>
      </c>
      <c r="E343" s="401">
        <f t="shared" si="14"/>
        <v>2194.3825810135349</v>
      </c>
      <c r="F343" s="401">
        <f t="shared" si="15"/>
        <v>13380.381591545945</v>
      </c>
      <c r="G343" s="331"/>
      <c r="H343" s="400">
        <v>163</v>
      </c>
      <c r="I343" s="400">
        <v>1</v>
      </c>
      <c r="J343" s="399">
        <v>164</v>
      </c>
    </row>
    <row r="344" spans="1:10" x14ac:dyDescent="0.2">
      <c r="A344" s="398">
        <v>49827</v>
      </c>
      <c r="B344" s="402">
        <v>718619.71636197076</v>
      </c>
      <c r="C344" s="402">
        <v>821583.01094985008</v>
      </c>
      <c r="D344" s="401">
        <f t="shared" si="16"/>
        <v>1540202.7273118207</v>
      </c>
      <c r="E344" s="401">
        <f t="shared" si="14"/>
        <v>1540.2027273118208</v>
      </c>
      <c r="F344" s="401">
        <f t="shared" si="15"/>
        <v>9391.480044584272</v>
      </c>
      <c r="G344" s="331"/>
      <c r="H344" s="400">
        <v>163</v>
      </c>
      <c r="I344" s="400">
        <v>1</v>
      </c>
      <c r="J344" s="399">
        <v>164</v>
      </c>
    </row>
    <row r="345" spans="1:10" x14ac:dyDescent="0.2">
      <c r="A345" s="398">
        <v>49857</v>
      </c>
      <c r="B345" s="402">
        <v>655288.63843637926</v>
      </c>
      <c r="C345" s="402">
        <v>1112506.5041481256</v>
      </c>
      <c r="D345" s="401">
        <f t="shared" si="16"/>
        <v>1767795.142584505</v>
      </c>
      <c r="E345" s="401">
        <f t="shared" si="14"/>
        <v>1767.7951425845051</v>
      </c>
      <c r="F345" s="401">
        <f t="shared" si="15"/>
        <v>10779.238674295762</v>
      </c>
      <c r="G345" s="331"/>
      <c r="H345" s="400">
        <v>163</v>
      </c>
      <c r="I345" s="400">
        <v>1</v>
      </c>
      <c r="J345" s="399">
        <v>164</v>
      </c>
    </row>
    <row r="346" spans="1:10" x14ac:dyDescent="0.2">
      <c r="A346" s="398">
        <v>49888</v>
      </c>
      <c r="B346" s="402">
        <v>683986.31801302102</v>
      </c>
      <c r="C346" s="402">
        <v>1161093.4985221624</v>
      </c>
      <c r="D346" s="401">
        <f t="shared" si="16"/>
        <v>1845079.8165351835</v>
      </c>
      <c r="E346" s="401">
        <f t="shared" si="14"/>
        <v>1845.0798165351835</v>
      </c>
      <c r="F346" s="401">
        <f t="shared" si="15"/>
        <v>11250.486686190143</v>
      </c>
      <c r="G346" s="331"/>
      <c r="H346" s="400">
        <v>163</v>
      </c>
      <c r="I346" s="400">
        <v>1</v>
      </c>
      <c r="J346" s="399">
        <v>164</v>
      </c>
    </row>
    <row r="347" spans="1:10" x14ac:dyDescent="0.2">
      <c r="A347" s="398">
        <v>49919</v>
      </c>
      <c r="B347" s="402">
        <v>806273.64391234831</v>
      </c>
      <c r="C347" s="402">
        <v>1015083.999712944</v>
      </c>
      <c r="D347" s="401">
        <f t="shared" si="16"/>
        <v>1821357.6436252925</v>
      </c>
      <c r="E347" s="401">
        <f t="shared" si="14"/>
        <v>1821.3576436252924</v>
      </c>
      <c r="F347" s="401">
        <f t="shared" si="15"/>
        <v>11105.839290398124</v>
      </c>
      <c r="G347" s="331"/>
      <c r="H347" s="400">
        <v>163</v>
      </c>
      <c r="I347" s="400">
        <v>1</v>
      </c>
      <c r="J347" s="399">
        <v>164</v>
      </c>
    </row>
    <row r="348" spans="1:10" x14ac:dyDescent="0.2">
      <c r="A348" s="398">
        <v>49949</v>
      </c>
      <c r="B348" s="402">
        <v>896413.70779296348</v>
      </c>
      <c r="C348" s="402">
        <v>1020054.007039547</v>
      </c>
      <c r="D348" s="401">
        <f t="shared" si="16"/>
        <v>1916467.7148325103</v>
      </c>
      <c r="E348" s="401">
        <f t="shared" si="14"/>
        <v>1916.4677148325104</v>
      </c>
      <c r="F348" s="401">
        <f t="shared" si="15"/>
        <v>11757.470643144236</v>
      </c>
      <c r="G348" s="331"/>
      <c r="H348" s="400">
        <v>162</v>
      </c>
      <c r="I348" s="400">
        <v>1</v>
      </c>
      <c r="J348" s="399">
        <v>163</v>
      </c>
    </row>
    <row r="349" spans="1:10" x14ac:dyDescent="0.2">
      <c r="A349" s="398">
        <v>49980</v>
      </c>
      <c r="B349" s="402">
        <v>978718.0072601852</v>
      </c>
      <c r="C349" s="402">
        <v>833476.00215625763</v>
      </c>
      <c r="D349" s="401">
        <f t="shared" si="16"/>
        <v>1812194.0094164428</v>
      </c>
      <c r="E349" s="401">
        <f t="shared" si="14"/>
        <v>1812.1940094164429</v>
      </c>
      <c r="F349" s="401">
        <f t="shared" si="15"/>
        <v>11117.754658996582</v>
      </c>
      <c r="G349" s="331"/>
      <c r="H349" s="400">
        <v>162</v>
      </c>
      <c r="I349" s="400">
        <v>1</v>
      </c>
      <c r="J349" s="399">
        <v>163</v>
      </c>
    </row>
    <row r="350" spans="1:10" x14ac:dyDescent="0.2">
      <c r="A350" s="398">
        <v>50010</v>
      </c>
      <c r="B350" s="402">
        <v>930489.87821375474</v>
      </c>
      <c r="C350" s="402">
        <v>810089.00177407265</v>
      </c>
      <c r="D350" s="401">
        <f t="shared" si="16"/>
        <v>1740578.8799878275</v>
      </c>
      <c r="E350" s="401">
        <f t="shared" si="14"/>
        <v>1740.5788799878276</v>
      </c>
      <c r="F350" s="401">
        <f t="shared" si="15"/>
        <v>10678.398036735138</v>
      </c>
      <c r="G350" s="331"/>
      <c r="H350" s="400">
        <v>162</v>
      </c>
      <c r="I350" s="400">
        <v>1</v>
      </c>
      <c r="J350" s="399">
        <v>163</v>
      </c>
    </row>
    <row r="351" spans="1:10" x14ac:dyDescent="0.2">
      <c r="A351" s="398">
        <v>50041</v>
      </c>
      <c r="B351" s="402">
        <v>796578.73294341809</v>
      </c>
      <c r="C351" s="402">
        <v>846160.00373840332</v>
      </c>
      <c r="D351" s="401">
        <f t="shared" si="16"/>
        <v>1642738.7366818213</v>
      </c>
      <c r="E351" s="401">
        <f t="shared" si="14"/>
        <v>1642.7387366818214</v>
      </c>
      <c r="F351" s="401">
        <f t="shared" si="15"/>
        <v>10078.151758784179</v>
      </c>
      <c r="G351" s="331"/>
      <c r="H351" s="400">
        <v>162</v>
      </c>
      <c r="I351" s="400">
        <v>1</v>
      </c>
      <c r="J351" s="399">
        <v>163</v>
      </c>
    </row>
    <row r="352" spans="1:10" x14ac:dyDescent="0.2">
      <c r="A352" s="398">
        <v>50072</v>
      </c>
      <c r="B352" s="402">
        <v>946910.26079210558</v>
      </c>
      <c r="C352" s="402">
        <v>741159.99722957611</v>
      </c>
      <c r="D352" s="401">
        <f t="shared" si="16"/>
        <v>1688070.2580216816</v>
      </c>
      <c r="E352" s="401">
        <f t="shared" si="14"/>
        <v>1688.0702580216816</v>
      </c>
      <c r="F352" s="401">
        <f t="shared" si="15"/>
        <v>10356.259251666757</v>
      </c>
      <c r="G352" s="331"/>
      <c r="H352" s="400">
        <v>162</v>
      </c>
      <c r="I352" s="400">
        <v>1</v>
      </c>
      <c r="J352" s="399">
        <v>163</v>
      </c>
    </row>
    <row r="353" spans="1:10" x14ac:dyDescent="0.2">
      <c r="A353" s="398">
        <v>50100</v>
      </c>
      <c r="B353" s="402">
        <v>980190.52464007214</v>
      </c>
      <c r="C353" s="402">
        <v>753759.99873161316</v>
      </c>
      <c r="D353" s="401">
        <f t="shared" si="16"/>
        <v>1733950.5233716853</v>
      </c>
      <c r="E353" s="401">
        <f t="shared" si="14"/>
        <v>1733.9505233716852</v>
      </c>
      <c r="F353" s="401">
        <f t="shared" si="15"/>
        <v>10637.733272218928</v>
      </c>
      <c r="G353" s="331"/>
      <c r="H353" s="400">
        <v>162</v>
      </c>
      <c r="I353" s="400">
        <v>1</v>
      </c>
      <c r="J353" s="399">
        <v>163</v>
      </c>
    </row>
    <row r="354" spans="1:10" x14ac:dyDescent="0.2">
      <c r="A354" s="398">
        <v>50131</v>
      </c>
      <c r="B354" s="402">
        <v>819774.1774634294</v>
      </c>
      <c r="C354" s="402">
        <v>857639.99108791351</v>
      </c>
      <c r="D354" s="401">
        <f t="shared" si="16"/>
        <v>1677414.168551343</v>
      </c>
      <c r="E354" s="401">
        <f t="shared" si="14"/>
        <v>1677.414168551343</v>
      </c>
      <c r="F354" s="401">
        <f t="shared" si="15"/>
        <v>10290.884469640141</v>
      </c>
      <c r="G354" s="331"/>
      <c r="H354" s="400">
        <v>162</v>
      </c>
      <c r="I354" s="400">
        <v>1</v>
      </c>
      <c r="J354" s="399">
        <v>163</v>
      </c>
    </row>
    <row r="355" spans="1:10" x14ac:dyDescent="0.2">
      <c r="A355" s="398">
        <v>50161</v>
      </c>
      <c r="B355" s="402">
        <v>811267.69565258163</v>
      </c>
      <c r="C355" s="402">
        <v>1380399.9592781067</v>
      </c>
      <c r="D355" s="401">
        <f t="shared" si="16"/>
        <v>2191667.6549306884</v>
      </c>
      <c r="E355" s="401">
        <f t="shared" si="14"/>
        <v>2191.6676549306885</v>
      </c>
      <c r="F355" s="401">
        <f t="shared" si="15"/>
        <v>13445.813833930604</v>
      </c>
      <c r="G355" s="331"/>
      <c r="H355" s="400">
        <v>162</v>
      </c>
      <c r="I355" s="400">
        <v>1</v>
      </c>
      <c r="J355" s="399">
        <v>163</v>
      </c>
    </row>
    <row r="356" spans="1:10" x14ac:dyDescent="0.2">
      <c r="A356" s="398">
        <v>50192</v>
      </c>
      <c r="B356" s="402">
        <v>716222.97421559377</v>
      </c>
      <c r="C356" s="402">
        <v>821582.99452507496</v>
      </c>
      <c r="D356" s="401">
        <f t="shared" si="16"/>
        <v>1537805.9687406686</v>
      </c>
      <c r="E356" s="401">
        <f t="shared" si="14"/>
        <v>1537.8059687406685</v>
      </c>
      <c r="F356" s="401">
        <f t="shared" si="15"/>
        <v>9434.3924462617706</v>
      </c>
      <c r="G356" s="331"/>
      <c r="H356" s="400">
        <v>162</v>
      </c>
      <c r="I356" s="400">
        <v>1</v>
      </c>
      <c r="J356" s="399">
        <v>163</v>
      </c>
    </row>
    <row r="357" spans="1:10" x14ac:dyDescent="0.2">
      <c r="A357" s="398">
        <v>50222</v>
      </c>
      <c r="B357" s="402">
        <v>653103.12086398574</v>
      </c>
      <c r="C357" s="402">
        <v>1112506.4979259372</v>
      </c>
      <c r="D357" s="401">
        <f t="shared" si="16"/>
        <v>1765609.6187899229</v>
      </c>
      <c r="E357" s="401">
        <f t="shared" si="14"/>
        <v>1765.6096187899229</v>
      </c>
      <c r="F357" s="401">
        <f t="shared" si="15"/>
        <v>10831.96085147192</v>
      </c>
      <c r="G357" s="331"/>
      <c r="H357" s="400">
        <v>162</v>
      </c>
      <c r="I357" s="400">
        <v>1</v>
      </c>
      <c r="J357" s="399">
        <v>163</v>
      </c>
    </row>
    <row r="358" spans="1:10" x14ac:dyDescent="0.2">
      <c r="A358" s="398">
        <v>50253</v>
      </c>
      <c r="B358" s="402">
        <v>681705.08654431277</v>
      </c>
      <c r="C358" s="402">
        <v>1161093.5007389188</v>
      </c>
      <c r="D358" s="401">
        <f t="shared" si="16"/>
        <v>1842798.5872832316</v>
      </c>
      <c r="E358" s="401">
        <f t="shared" si="14"/>
        <v>1842.7985872832317</v>
      </c>
      <c r="F358" s="401">
        <f t="shared" si="15"/>
        <v>11305.512805418599</v>
      </c>
      <c r="G358" s="331"/>
      <c r="H358" s="400">
        <v>162</v>
      </c>
      <c r="I358" s="400">
        <v>1</v>
      </c>
      <c r="J358" s="399">
        <v>163</v>
      </c>
    </row>
    <row r="359" spans="1:10" x14ac:dyDescent="0.2">
      <c r="A359" s="398">
        <v>50284</v>
      </c>
      <c r="B359" s="402">
        <v>803584.56425073405</v>
      </c>
      <c r="C359" s="402">
        <v>1015084.000143528</v>
      </c>
      <c r="D359" s="401">
        <f t="shared" si="16"/>
        <v>1818668.5643942622</v>
      </c>
      <c r="E359" s="401">
        <f t="shared" si="14"/>
        <v>1818.6685643942621</v>
      </c>
      <c r="F359" s="401">
        <f t="shared" si="15"/>
        <v>11157.475855179522</v>
      </c>
      <c r="G359" s="331"/>
      <c r="H359" s="400">
        <v>162</v>
      </c>
      <c r="I359" s="400">
        <v>1</v>
      </c>
      <c r="J359" s="399">
        <v>163</v>
      </c>
    </row>
    <row r="360" spans="1:10" x14ac:dyDescent="0.2">
      <c r="A360" s="398">
        <v>50314</v>
      </c>
      <c r="B360" s="402">
        <v>893423.98652034998</v>
      </c>
      <c r="C360" s="402">
        <v>1020053.9964802265</v>
      </c>
      <c r="D360" s="401">
        <f t="shared" si="16"/>
        <v>1913477.9830005765</v>
      </c>
      <c r="E360" s="401">
        <f t="shared" si="14"/>
        <v>1913.4779830005764</v>
      </c>
      <c r="F360" s="401">
        <f t="shared" si="15"/>
        <v>11811.592487657879</v>
      </c>
      <c r="G360" s="331"/>
      <c r="H360" s="400">
        <v>161</v>
      </c>
      <c r="I360" s="400">
        <v>1</v>
      </c>
      <c r="J360" s="399">
        <v>162</v>
      </c>
    </row>
    <row r="361" spans="1:10" x14ac:dyDescent="0.2">
      <c r="A361" s="398">
        <v>50345</v>
      </c>
      <c r="B361" s="402">
        <v>975453.78875182313</v>
      </c>
      <c r="C361" s="402">
        <v>833475.99892187119</v>
      </c>
      <c r="D361" s="401">
        <f t="shared" si="16"/>
        <v>1808929.7876736943</v>
      </c>
      <c r="E361" s="401">
        <f t="shared" si="14"/>
        <v>1808.9297876736944</v>
      </c>
      <c r="F361" s="401">
        <f t="shared" si="15"/>
        <v>11166.233257245027</v>
      </c>
      <c r="G361" s="331"/>
      <c r="H361" s="400">
        <v>161</v>
      </c>
      <c r="I361" s="400">
        <v>1</v>
      </c>
      <c r="J361" s="399">
        <v>162</v>
      </c>
    </row>
    <row r="362" spans="1:10" x14ac:dyDescent="0.2">
      <c r="A362" s="398">
        <v>50375</v>
      </c>
      <c r="B362" s="402">
        <v>927386.50317389541</v>
      </c>
      <c r="C362" s="402">
        <v>810088.99911296368</v>
      </c>
      <c r="D362" s="401">
        <f t="shared" si="16"/>
        <v>1737475.5022868591</v>
      </c>
      <c r="E362" s="401">
        <f t="shared" si="14"/>
        <v>1737.4755022868592</v>
      </c>
      <c r="F362" s="401">
        <f t="shared" si="15"/>
        <v>10725.157421523822</v>
      </c>
      <c r="G362" s="331"/>
      <c r="H362" s="400">
        <v>161</v>
      </c>
      <c r="I362" s="400">
        <v>1</v>
      </c>
      <c r="J362" s="399">
        <v>162</v>
      </c>
    </row>
    <row r="363" spans="1:10" x14ac:dyDescent="0.2">
      <c r="A363" s="398">
        <v>50406</v>
      </c>
      <c r="B363" s="402">
        <v>793921.99685832579</v>
      </c>
      <c r="C363" s="402">
        <v>846159.99813079834</v>
      </c>
      <c r="D363" s="401">
        <f t="shared" si="16"/>
        <v>1640081.9949891241</v>
      </c>
      <c r="E363" s="401">
        <f t="shared" si="14"/>
        <v>1640.081994989124</v>
      </c>
      <c r="F363" s="401">
        <f t="shared" si="15"/>
        <v>10123.962932031631</v>
      </c>
      <c r="G363" s="331"/>
      <c r="H363" s="400">
        <v>161</v>
      </c>
      <c r="I363" s="400">
        <v>1</v>
      </c>
      <c r="J363" s="399">
        <v>162</v>
      </c>
    </row>
    <row r="364" spans="1:10" x14ac:dyDescent="0.2">
      <c r="A364" s="398">
        <v>50437</v>
      </c>
      <c r="B364" s="402">
        <v>943752.1372654296</v>
      </c>
      <c r="C364" s="402">
        <v>741160.00138521194</v>
      </c>
      <c r="D364" s="401">
        <f t="shared" si="16"/>
        <v>1684912.1386506415</v>
      </c>
      <c r="E364" s="401">
        <f t="shared" si="14"/>
        <v>1684.9121386506415</v>
      </c>
      <c r="F364" s="401">
        <f t="shared" si="15"/>
        <v>10400.692213892849</v>
      </c>
      <c r="G364" s="331"/>
      <c r="H364" s="400">
        <v>161</v>
      </c>
      <c r="I364" s="400">
        <v>1</v>
      </c>
      <c r="J364" s="399">
        <v>162</v>
      </c>
    </row>
    <row r="365" spans="1:10" x14ac:dyDescent="0.2">
      <c r="A365" s="398">
        <v>50465</v>
      </c>
      <c r="B365" s="402">
        <v>976921.40970308601</v>
      </c>
      <c r="C365" s="402">
        <v>753760.00063419342</v>
      </c>
      <c r="D365" s="401">
        <f t="shared" si="16"/>
        <v>1730681.4103372796</v>
      </c>
      <c r="E365" s="401">
        <f t="shared" si="14"/>
        <v>1730.6814103372797</v>
      </c>
      <c r="F365" s="401">
        <f t="shared" si="15"/>
        <v>10683.218582328886</v>
      </c>
      <c r="G365" s="331"/>
      <c r="H365" s="400">
        <v>161</v>
      </c>
      <c r="I365" s="400">
        <v>1</v>
      </c>
      <c r="J365" s="399">
        <v>162</v>
      </c>
    </row>
    <row r="366" spans="1:10" x14ac:dyDescent="0.2">
      <c r="A366" s="398">
        <v>50496</v>
      </c>
      <c r="B366" s="402">
        <v>817040.07961436932</v>
      </c>
      <c r="C366" s="402">
        <v>857640.00445604324</v>
      </c>
      <c r="D366" s="401">
        <f t="shared" si="16"/>
        <v>1674680.0840704124</v>
      </c>
      <c r="E366" s="401">
        <f t="shared" si="14"/>
        <v>1674.6800840704125</v>
      </c>
      <c r="F366" s="401">
        <f t="shared" si="15"/>
        <v>10337.531383150694</v>
      </c>
      <c r="G366" s="331"/>
      <c r="H366" s="400">
        <v>161</v>
      </c>
      <c r="I366" s="400">
        <v>1</v>
      </c>
      <c r="J366" s="399">
        <v>162</v>
      </c>
    </row>
    <row r="367" spans="1:10" x14ac:dyDescent="0.2">
      <c r="A367" s="398">
        <v>50526</v>
      </c>
      <c r="B367" s="402">
        <v>808561.97212310927</v>
      </c>
      <c r="C367" s="402">
        <v>1380400.0203609467</v>
      </c>
      <c r="D367" s="401">
        <f t="shared" si="16"/>
        <v>2188961.9924840559</v>
      </c>
      <c r="E367" s="401">
        <f t="shared" si="14"/>
        <v>2188.9619924840558</v>
      </c>
      <c r="F367" s="401">
        <f t="shared" si="15"/>
        <v>13512.111064716395</v>
      </c>
      <c r="G367" s="331"/>
      <c r="H367" s="400">
        <v>161</v>
      </c>
      <c r="I367" s="400">
        <v>1</v>
      </c>
      <c r="J367" s="399">
        <v>162</v>
      </c>
    </row>
    <row r="368" spans="1:10" x14ac:dyDescent="0.2">
      <c r="A368" s="398">
        <v>50557</v>
      </c>
      <c r="B368" s="402">
        <v>713834.2385623384</v>
      </c>
      <c r="C368" s="402">
        <v>821583.00273746252</v>
      </c>
      <c r="D368" s="401">
        <f t="shared" si="16"/>
        <v>1535417.241299801</v>
      </c>
      <c r="E368" s="401">
        <f t="shared" si="14"/>
        <v>1535.4172412998009</v>
      </c>
      <c r="F368" s="401">
        <f t="shared" si="15"/>
        <v>9477.8842055543282</v>
      </c>
      <c r="G368" s="331"/>
      <c r="H368" s="400">
        <v>161</v>
      </c>
      <c r="I368" s="400">
        <v>1</v>
      </c>
      <c r="J368" s="399">
        <v>162</v>
      </c>
    </row>
    <row r="369" spans="1:10" x14ac:dyDescent="0.2">
      <c r="A369" s="398">
        <v>50587</v>
      </c>
      <c r="B369" s="402">
        <v>650924.90025193163</v>
      </c>
      <c r="C369" s="402">
        <v>1112506.5010370314</v>
      </c>
      <c r="D369" s="401">
        <f t="shared" si="16"/>
        <v>1763431.4012889629</v>
      </c>
      <c r="E369" s="401">
        <f t="shared" si="14"/>
        <v>1763.4314012889629</v>
      </c>
      <c r="F369" s="401">
        <f t="shared" si="15"/>
        <v>10885.37902030224</v>
      </c>
      <c r="G369" s="331"/>
      <c r="H369" s="400">
        <v>161</v>
      </c>
      <c r="I369" s="400">
        <v>1</v>
      </c>
      <c r="J369" s="399">
        <v>162</v>
      </c>
    </row>
    <row r="370" spans="1:10" x14ac:dyDescent="0.2">
      <c r="A370" s="398">
        <v>50618</v>
      </c>
      <c r="B370" s="402">
        <v>679431.47376727359</v>
      </c>
      <c r="C370" s="402">
        <v>1161093.4996305406</v>
      </c>
      <c r="D370" s="401">
        <f t="shared" si="16"/>
        <v>1840524.9733978142</v>
      </c>
      <c r="E370" s="401">
        <f t="shared" si="14"/>
        <v>1840.5249733978142</v>
      </c>
      <c r="F370" s="401">
        <f t="shared" si="15"/>
        <v>11361.265267887742</v>
      </c>
      <c r="G370" s="331"/>
      <c r="H370" s="400">
        <v>161</v>
      </c>
      <c r="I370" s="400">
        <v>1</v>
      </c>
      <c r="J370" s="399">
        <v>162</v>
      </c>
    </row>
    <row r="371" spans="1:10" x14ac:dyDescent="0.2">
      <c r="A371" s="398">
        <v>50649</v>
      </c>
      <c r="B371" s="402">
        <v>800904.45856113348</v>
      </c>
      <c r="C371" s="402">
        <v>1015083.999928236</v>
      </c>
      <c r="D371" s="401">
        <f t="shared" si="16"/>
        <v>1815988.4584893696</v>
      </c>
      <c r="E371" s="401">
        <f t="shared" si="14"/>
        <v>1815.9884584893696</v>
      </c>
      <c r="F371" s="401">
        <f t="shared" si="15"/>
        <v>11209.805299317097</v>
      </c>
      <c r="G371" s="331"/>
      <c r="H371" s="400">
        <v>161</v>
      </c>
      <c r="I371" s="400">
        <v>1</v>
      </c>
      <c r="J371" s="399">
        <v>162</v>
      </c>
    </row>
    <row r="372" spans="1:10" x14ac:dyDescent="0.2">
      <c r="A372" s="398">
        <v>50679</v>
      </c>
      <c r="B372" s="402">
        <v>890444.25292087335</v>
      </c>
      <c r="C372" s="402">
        <v>1020054.0017598867</v>
      </c>
      <c r="D372" s="401">
        <f t="shared" si="16"/>
        <v>1910498.2546807602</v>
      </c>
      <c r="E372" s="401">
        <f t="shared" si="14"/>
        <v>1910.4982546807603</v>
      </c>
      <c r="F372" s="401">
        <f t="shared" si="15"/>
        <v>11866.44878683702</v>
      </c>
      <c r="G372" s="331"/>
      <c r="H372" s="400">
        <v>160</v>
      </c>
      <c r="I372" s="400">
        <v>1</v>
      </c>
      <c r="J372" s="399">
        <v>161</v>
      </c>
    </row>
    <row r="373" spans="1:10" x14ac:dyDescent="0.2">
      <c r="A373" s="398">
        <v>50710</v>
      </c>
      <c r="B373" s="402">
        <v>972200.46851597412</v>
      </c>
      <c r="C373" s="402">
        <v>833476.00053906441</v>
      </c>
      <c r="D373" s="401">
        <f t="shared" si="16"/>
        <v>1805676.4690550384</v>
      </c>
      <c r="E373" s="401">
        <f t="shared" si="14"/>
        <v>1805.6764690550385</v>
      </c>
      <c r="F373" s="401">
        <f t="shared" si="15"/>
        <v>11215.381795372909</v>
      </c>
      <c r="G373" s="331"/>
      <c r="H373" s="400">
        <v>160</v>
      </c>
      <c r="I373" s="400">
        <v>1</v>
      </c>
      <c r="J373" s="399">
        <v>161</v>
      </c>
    </row>
    <row r="374" spans="1:10" x14ac:dyDescent="0.2">
      <c r="A374" s="398">
        <v>50740</v>
      </c>
      <c r="B374" s="402">
        <v>924293.49974035588</v>
      </c>
      <c r="C374" s="402">
        <v>810089.00044351816</v>
      </c>
      <c r="D374" s="401">
        <f t="shared" si="16"/>
        <v>1734382.500183874</v>
      </c>
      <c r="E374" s="401">
        <f t="shared" si="14"/>
        <v>1734.3825001838741</v>
      </c>
      <c r="F374" s="401">
        <f t="shared" si="15"/>
        <v>10772.562112943317</v>
      </c>
      <c r="G374" s="331"/>
      <c r="H374" s="400">
        <v>160</v>
      </c>
      <c r="I374" s="400">
        <v>1</v>
      </c>
      <c r="J374" s="399">
        <v>161</v>
      </c>
    </row>
    <row r="375" spans="1:10" x14ac:dyDescent="0.2">
      <c r="A375" s="398">
        <v>50771</v>
      </c>
      <c r="B375" s="402">
        <v>791274.11307636753</v>
      </c>
      <c r="C375" s="402">
        <v>846160.00093460083</v>
      </c>
      <c r="D375" s="401">
        <f t="shared" si="16"/>
        <v>1637434.1140109682</v>
      </c>
      <c r="E375" s="401">
        <f t="shared" si="14"/>
        <v>1637.4341140109682</v>
      </c>
      <c r="F375" s="401">
        <f t="shared" si="15"/>
        <v>10170.398223670611</v>
      </c>
      <c r="G375" s="331"/>
      <c r="H375" s="400">
        <v>160</v>
      </c>
      <c r="I375" s="400">
        <v>1</v>
      </c>
      <c r="J375" s="399">
        <v>161</v>
      </c>
    </row>
    <row r="376" spans="1:10" x14ac:dyDescent="0.2">
      <c r="A376" s="398">
        <v>50802</v>
      </c>
      <c r="B376" s="402">
        <v>940604.54303362384</v>
      </c>
      <c r="C376" s="402">
        <v>741159.99930739403</v>
      </c>
      <c r="D376" s="401">
        <f t="shared" si="16"/>
        <v>1681764.5423410179</v>
      </c>
      <c r="E376" s="401">
        <f t="shared" si="14"/>
        <v>1681.7645423410179</v>
      </c>
      <c r="F376" s="401">
        <f t="shared" si="15"/>
        <v>10445.742499012533</v>
      </c>
      <c r="G376" s="331"/>
      <c r="H376" s="400">
        <v>160</v>
      </c>
      <c r="I376" s="400">
        <v>1</v>
      </c>
      <c r="J376" s="399">
        <v>161</v>
      </c>
    </row>
    <row r="377" spans="1:10" x14ac:dyDescent="0.2">
      <c r="A377" s="398">
        <v>50830</v>
      </c>
      <c r="B377" s="402">
        <v>973663.18733572122</v>
      </c>
      <c r="C377" s="402">
        <v>753759.99968290329</v>
      </c>
      <c r="D377" s="401">
        <f t="shared" si="16"/>
        <v>1727423.1870186245</v>
      </c>
      <c r="E377" s="401">
        <f t="shared" si="14"/>
        <v>1727.4231870186245</v>
      </c>
      <c r="F377" s="401">
        <f t="shared" si="15"/>
        <v>10729.336565333071</v>
      </c>
      <c r="G377" s="331"/>
      <c r="H377" s="400">
        <v>160</v>
      </c>
      <c r="I377" s="400">
        <v>1</v>
      </c>
      <c r="J377" s="399">
        <v>161</v>
      </c>
    </row>
    <row r="378" spans="1:10" x14ac:dyDescent="0.2">
      <c r="A378" s="398">
        <v>50861</v>
      </c>
      <c r="B378" s="402">
        <v>814315.09289620491</v>
      </c>
      <c r="C378" s="402">
        <v>857639.99777197838</v>
      </c>
      <c r="D378" s="401">
        <f t="shared" si="16"/>
        <v>1671955.0906681833</v>
      </c>
      <c r="E378" s="401">
        <f t="shared" si="14"/>
        <v>1671.9550906681832</v>
      </c>
      <c r="F378" s="401">
        <f t="shared" si="15"/>
        <v>10384.814227752691</v>
      </c>
      <c r="G378" s="331"/>
      <c r="H378" s="400">
        <v>160</v>
      </c>
      <c r="I378" s="400">
        <v>1</v>
      </c>
      <c r="J378" s="399">
        <v>161</v>
      </c>
    </row>
    <row r="379" spans="1:10" x14ac:dyDescent="0.2">
      <c r="A379" s="398">
        <v>50891</v>
      </c>
      <c r="B379" s="402">
        <v>805865.25971840625</v>
      </c>
      <c r="C379" s="402">
        <v>1380399.9898195267</v>
      </c>
      <c r="D379" s="401">
        <f t="shared" si="16"/>
        <v>2186265.2495379327</v>
      </c>
      <c r="E379" s="401">
        <f t="shared" si="14"/>
        <v>2186.2652495379325</v>
      </c>
      <c r="F379" s="401">
        <f t="shared" si="15"/>
        <v>13579.287264210761</v>
      </c>
      <c r="G379" s="331"/>
      <c r="H379" s="400">
        <v>160</v>
      </c>
      <c r="I379" s="400">
        <v>1</v>
      </c>
      <c r="J379" s="399">
        <v>161</v>
      </c>
    </row>
    <row r="380" spans="1:10" x14ac:dyDescent="0.2">
      <c r="A380" s="398">
        <v>50922</v>
      </c>
      <c r="B380" s="402">
        <v>711453.46335702122</v>
      </c>
      <c r="C380" s="402">
        <v>821582.99863126874</v>
      </c>
      <c r="D380" s="401">
        <f t="shared" si="16"/>
        <v>1533036.4619882898</v>
      </c>
      <c r="E380" s="401">
        <f t="shared" si="14"/>
        <v>1533.0364619882898</v>
      </c>
      <c r="F380" s="401">
        <f t="shared" si="15"/>
        <v>9521.9656024117376</v>
      </c>
      <c r="G380" s="331"/>
      <c r="H380" s="400">
        <v>160</v>
      </c>
      <c r="I380" s="400">
        <v>1</v>
      </c>
      <c r="J380" s="399">
        <v>161</v>
      </c>
    </row>
    <row r="381" spans="1:10" x14ac:dyDescent="0.2">
      <c r="A381" s="398">
        <v>50952</v>
      </c>
      <c r="B381" s="402">
        <v>648753.94050516887</v>
      </c>
      <c r="C381" s="402">
        <v>1112506.4994814843</v>
      </c>
      <c r="D381" s="401">
        <f t="shared" si="16"/>
        <v>1761260.4399866532</v>
      </c>
      <c r="E381" s="401">
        <f t="shared" si="14"/>
        <v>1761.2604399866532</v>
      </c>
      <c r="F381" s="401">
        <f t="shared" si="15"/>
        <v>10939.505838426418</v>
      </c>
      <c r="G381" s="331"/>
      <c r="H381" s="400">
        <v>160</v>
      </c>
      <c r="I381" s="400">
        <v>1</v>
      </c>
      <c r="J381" s="399">
        <v>161</v>
      </c>
    </row>
    <row r="382" spans="1:10" x14ac:dyDescent="0.2">
      <c r="A382" s="398">
        <v>50983</v>
      </c>
      <c r="B382" s="402">
        <v>677165.43875501421</v>
      </c>
      <c r="C382" s="402">
        <v>1161093.5001847297</v>
      </c>
      <c r="D382" s="401">
        <f t="shared" si="16"/>
        <v>1838258.9389397439</v>
      </c>
      <c r="E382" s="401">
        <f t="shared" si="14"/>
        <v>1838.258938939744</v>
      </c>
      <c r="F382" s="401">
        <f t="shared" si="15"/>
        <v>11417.757384718907</v>
      </c>
      <c r="G382" s="331"/>
      <c r="H382" s="400">
        <v>160</v>
      </c>
      <c r="I382" s="400">
        <v>1</v>
      </c>
      <c r="J382" s="399">
        <v>161</v>
      </c>
    </row>
    <row r="383" spans="1:10" x14ac:dyDescent="0.2">
      <c r="A383" s="398">
        <v>51014</v>
      </c>
      <c r="B383" s="402">
        <v>798233.28884890408</v>
      </c>
      <c r="C383" s="402">
        <v>1015084.000035882</v>
      </c>
      <c r="D383" s="401">
        <f t="shared" si="16"/>
        <v>1813317.288884786</v>
      </c>
      <c r="E383" s="401">
        <f t="shared" si="14"/>
        <v>1813.317288884786</v>
      </c>
      <c r="F383" s="401">
        <f t="shared" si="15"/>
        <v>11262.840303632211</v>
      </c>
      <c r="G383" s="331"/>
      <c r="H383" s="400">
        <v>160</v>
      </c>
      <c r="I383" s="400">
        <v>1</v>
      </c>
      <c r="J383" s="399">
        <v>161</v>
      </c>
    </row>
    <row r="384" spans="1:10" x14ac:dyDescent="0.2">
      <c r="A384" s="398">
        <v>51044</v>
      </c>
      <c r="B384" s="402">
        <v>887474.44912200863</v>
      </c>
      <c r="C384" s="402">
        <v>1020053.9991200566</v>
      </c>
      <c r="D384" s="401">
        <f t="shared" si="16"/>
        <v>1907528.4482420653</v>
      </c>
      <c r="E384" s="401">
        <f t="shared" si="14"/>
        <v>1907.5284482420652</v>
      </c>
      <c r="F384" s="401">
        <f t="shared" si="15"/>
        <v>11922.052801512908</v>
      </c>
      <c r="G384" s="331"/>
      <c r="H384" s="400">
        <v>159</v>
      </c>
      <c r="I384" s="400">
        <v>1</v>
      </c>
      <c r="J384" s="399">
        <v>160</v>
      </c>
    </row>
    <row r="385" spans="1:10" x14ac:dyDescent="0.2">
      <c r="A385" s="398">
        <v>51075</v>
      </c>
      <c r="B385" s="402">
        <v>968957.99299072917</v>
      </c>
      <c r="C385" s="402">
        <v>833475.9997304678</v>
      </c>
      <c r="D385" s="401">
        <f t="shared" si="16"/>
        <v>1802433.992721197</v>
      </c>
      <c r="E385" s="401">
        <f t="shared" si="14"/>
        <v>1802.433992721197</v>
      </c>
      <c r="F385" s="401">
        <f t="shared" si="15"/>
        <v>11265.21245450748</v>
      </c>
      <c r="G385" s="331"/>
      <c r="H385" s="400">
        <v>159</v>
      </c>
      <c r="I385" s="400">
        <v>1</v>
      </c>
      <c r="J385" s="399">
        <v>160</v>
      </c>
    </row>
    <row r="386" spans="1:10" x14ac:dyDescent="0.2">
      <c r="A386" s="398">
        <v>51105</v>
      </c>
      <c r="B386" s="402">
        <v>921210.80144983996</v>
      </c>
      <c r="C386" s="402">
        <v>810088.99977824092</v>
      </c>
      <c r="D386" s="401">
        <f t="shared" si="16"/>
        <v>1731299.8012280809</v>
      </c>
      <c r="E386" s="401">
        <f t="shared" si="14"/>
        <v>1731.2998012280809</v>
      </c>
      <c r="F386" s="401">
        <f t="shared" si="15"/>
        <v>10820.623757675505</v>
      </c>
      <c r="G386" s="331"/>
      <c r="H386" s="400">
        <v>159</v>
      </c>
      <c r="I386" s="400">
        <v>1</v>
      </c>
      <c r="J386" s="399">
        <v>160</v>
      </c>
    </row>
    <row r="387" spans="1:10" x14ac:dyDescent="0.2">
      <c r="A387" s="398">
        <v>51136</v>
      </c>
      <c r="B387" s="402">
        <v>788635.06469250983</v>
      </c>
      <c r="C387" s="402">
        <v>846159.99953269958</v>
      </c>
      <c r="D387" s="401">
        <f t="shared" si="16"/>
        <v>1634795.0642252094</v>
      </c>
      <c r="E387" s="401">
        <f t="shared" ref="E387:E422" si="17">D387/1000</f>
        <v>1634.7950642252094</v>
      </c>
      <c r="F387" s="401">
        <f t="shared" ref="F387:F422" si="18">D387/J387</f>
        <v>10217.469151407558</v>
      </c>
      <c r="G387" s="331"/>
      <c r="H387" s="400">
        <v>159</v>
      </c>
      <c r="I387" s="400">
        <v>1</v>
      </c>
      <c r="J387" s="399">
        <v>160</v>
      </c>
    </row>
    <row r="388" spans="1:10" x14ac:dyDescent="0.2">
      <c r="A388" s="398">
        <v>51167</v>
      </c>
      <c r="B388" s="402">
        <v>937467.44844877906</v>
      </c>
      <c r="C388" s="402">
        <v>741160.00034630299</v>
      </c>
      <c r="D388" s="401">
        <f t="shared" si="16"/>
        <v>1678627.448795082</v>
      </c>
      <c r="E388" s="401">
        <f t="shared" si="17"/>
        <v>1678.627448795082</v>
      </c>
      <c r="F388" s="401">
        <f t="shared" si="18"/>
        <v>10491.421554969264</v>
      </c>
      <c r="G388" s="331"/>
      <c r="H388" s="400">
        <v>159</v>
      </c>
      <c r="I388" s="400">
        <v>1</v>
      </c>
      <c r="J388" s="399">
        <v>160</v>
      </c>
    </row>
    <row r="389" spans="1:10" x14ac:dyDescent="0.2">
      <c r="A389" s="398">
        <v>51196</v>
      </c>
      <c r="B389" s="402">
        <v>970415.83702680666</v>
      </c>
      <c r="C389" s="402">
        <v>753760.00015854836</v>
      </c>
      <c r="D389" s="401">
        <f t="shared" si="16"/>
        <v>1724175.8371853549</v>
      </c>
      <c r="E389" s="401">
        <f t="shared" si="17"/>
        <v>1724.1758371853548</v>
      </c>
      <c r="F389" s="401">
        <f t="shared" si="18"/>
        <v>10776.098982408468</v>
      </c>
      <c r="G389" s="331"/>
      <c r="H389" s="400">
        <v>159</v>
      </c>
      <c r="I389" s="400">
        <v>1</v>
      </c>
      <c r="J389" s="399">
        <v>160</v>
      </c>
    </row>
    <row r="390" spans="1:10" x14ac:dyDescent="0.2">
      <c r="A390" s="398">
        <v>51227</v>
      </c>
      <c r="B390" s="402">
        <v>811599.19832401059</v>
      </c>
      <c r="C390" s="402">
        <v>857640.00111401081</v>
      </c>
      <c r="D390" s="401">
        <f t="shared" si="16"/>
        <v>1669239.1994380215</v>
      </c>
      <c r="E390" s="401">
        <f t="shared" si="17"/>
        <v>1669.2391994380216</v>
      </c>
      <c r="F390" s="401">
        <f t="shared" si="18"/>
        <v>10432.744996487634</v>
      </c>
      <c r="G390" s="331"/>
      <c r="H390" s="400">
        <v>159</v>
      </c>
      <c r="I390" s="400">
        <v>1</v>
      </c>
      <c r="J390" s="399">
        <v>160</v>
      </c>
    </row>
    <row r="391" spans="1:10" x14ac:dyDescent="0.2">
      <c r="A391" s="398">
        <v>51257</v>
      </c>
      <c r="B391" s="402">
        <v>803177.54784115392</v>
      </c>
      <c r="C391" s="402">
        <v>1380400.0050902367</v>
      </c>
      <c r="D391" s="401">
        <f t="shared" si="16"/>
        <v>2183577.5529313907</v>
      </c>
      <c r="E391" s="401">
        <f t="shared" si="17"/>
        <v>2183.5775529313905</v>
      </c>
      <c r="F391" s="401">
        <f t="shared" si="18"/>
        <v>13647.359705821193</v>
      </c>
      <c r="G391" s="331"/>
      <c r="H391" s="400">
        <v>159</v>
      </c>
      <c r="I391" s="400">
        <v>1</v>
      </c>
      <c r="J391" s="399">
        <v>160</v>
      </c>
    </row>
    <row r="392" spans="1:10" x14ac:dyDescent="0.2">
      <c r="A392" s="398">
        <v>51288</v>
      </c>
      <c r="B392" s="402">
        <v>709080.63170488144</v>
      </c>
      <c r="C392" s="402">
        <v>821583.00068436563</v>
      </c>
      <c r="D392" s="401">
        <f t="shared" si="16"/>
        <v>1530663.632389247</v>
      </c>
      <c r="E392" s="401">
        <f t="shared" si="17"/>
        <v>1530.6636323892469</v>
      </c>
      <c r="F392" s="401">
        <f t="shared" si="18"/>
        <v>9566.6477024327942</v>
      </c>
      <c r="G392" s="331"/>
      <c r="H392" s="400">
        <v>159</v>
      </c>
      <c r="I392" s="400">
        <v>1</v>
      </c>
      <c r="J392" s="399">
        <v>160</v>
      </c>
    </row>
    <row r="393" spans="1:10" x14ac:dyDescent="0.2">
      <c r="A393" s="398">
        <v>51318</v>
      </c>
      <c r="B393" s="402">
        <v>646590.2232766574</v>
      </c>
      <c r="C393" s="402">
        <v>1112506.5002592579</v>
      </c>
      <c r="D393" s="401">
        <f t="shared" si="16"/>
        <v>1759096.7235359154</v>
      </c>
      <c r="E393" s="401">
        <f t="shared" si="17"/>
        <v>1759.0967235359153</v>
      </c>
      <c r="F393" s="401">
        <f t="shared" si="18"/>
        <v>10994.354522099471</v>
      </c>
      <c r="G393" s="331"/>
      <c r="H393" s="400">
        <v>159</v>
      </c>
      <c r="I393" s="400">
        <v>1</v>
      </c>
      <c r="J393" s="399">
        <v>160</v>
      </c>
    </row>
    <row r="394" spans="1:10" x14ac:dyDescent="0.2">
      <c r="A394" s="398">
        <v>51349</v>
      </c>
      <c r="B394" s="402">
        <v>674906.96397983818</v>
      </c>
      <c r="C394" s="402">
        <v>1161093.4999076352</v>
      </c>
      <c r="D394" s="401">
        <f t="shared" si="16"/>
        <v>1836000.4638874733</v>
      </c>
      <c r="E394" s="401">
        <f t="shared" si="17"/>
        <v>1836.0004638874734</v>
      </c>
      <c r="F394" s="401">
        <f t="shared" si="18"/>
        <v>11475.002899296709</v>
      </c>
      <c r="G394" s="331"/>
      <c r="H394" s="400">
        <v>159</v>
      </c>
      <c r="I394" s="400">
        <v>1</v>
      </c>
      <c r="J394" s="399">
        <v>160</v>
      </c>
    </row>
    <row r="395" spans="1:10" x14ac:dyDescent="0.2">
      <c r="A395" s="398">
        <v>51380</v>
      </c>
      <c r="B395" s="402">
        <v>795571.0293364937</v>
      </c>
      <c r="C395" s="402">
        <v>1015083.999982059</v>
      </c>
      <c r="D395" s="401">
        <f t="shared" si="16"/>
        <v>1810655.0293185527</v>
      </c>
      <c r="E395" s="401">
        <f t="shared" si="17"/>
        <v>1810.6550293185528</v>
      </c>
      <c r="F395" s="401">
        <f t="shared" si="18"/>
        <v>11316.593933240954</v>
      </c>
      <c r="G395" s="331"/>
      <c r="H395" s="400">
        <v>159</v>
      </c>
      <c r="I395" s="400">
        <v>1</v>
      </c>
      <c r="J395" s="399">
        <v>160</v>
      </c>
    </row>
    <row r="396" spans="1:10" x14ac:dyDescent="0.2">
      <c r="A396" s="398">
        <v>51410</v>
      </c>
      <c r="B396" s="402">
        <v>884514.5542663337</v>
      </c>
      <c r="C396" s="402">
        <v>1020054.0004399717</v>
      </c>
      <c r="D396" s="401">
        <f t="shared" si="16"/>
        <v>1904568.5547063053</v>
      </c>
      <c r="E396" s="401">
        <f t="shared" si="17"/>
        <v>1904.5685547063053</v>
      </c>
      <c r="F396" s="401">
        <f t="shared" si="18"/>
        <v>11978.418583058523</v>
      </c>
      <c r="G396" s="331"/>
      <c r="H396" s="400">
        <v>158</v>
      </c>
      <c r="I396" s="400">
        <v>1</v>
      </c>
      <c r="J396" s="399">
        <v>159</v>
      </c>
    </row>
    <row r="397" spans="1:10" x14ac:dyDescent="0.2">
      <c r="A397" s="398">
        <v>51441</v>
      </c>
      <c r="B397" s="402">
        <v>965726.33459958492</v>
      </c>
      <c r="C397" s="402">
        <v>833476.0001347661</v>
      </c>
      <c r="D397" s="401">
        <f t="shared" si="16"/>
        <v>1799202.3347343509</v>
      </c>
      <c r="E397" s="401">
        <f t="shared" si="17"/>
        <v>1799.2023347343509</v>
      </c>
      <c r="F397" s="401">
        <f t="shared" si="18"/>
        <v>11315.737954304093</v>
      </c>
      <c r="G397" s="331"/>
      <c r="H397" s="400">
        <v>158</v>
      </c>
      <c r="I397" s="400">
        <v>1</v>
      </c>
      <c r="J397" s="399">
        <v>159</v>
      </c>
    </row>
    <row r="398" spans="1:10" x14ac:dyDescent="0.2">
      <c r="A398" s="398">
        <v>51471</v>
      </c>
      <c r="B398" s="402">
        <v>918138.38984212244</v>
      </c>
      <c r="C398" s="402">
        <v>810089.00011087954</v>
      </c>
      <c r="D398" s="401">
        <f t="shared" si="16"/>
        <v>1728227.3899530019</v>
      </c>
      <c r="E398" s="401">
        <f t="shared" si="17"/>
        <v>1728.2273899530019</v>
      </c>
      <c r="F398" s="401">
        <f t="shared" si="18"/>
        <v>10869.354653792465</v>
      </c>
      <c r="G398" s="331"/>
      <c r="H398" s="400">
        <v>158</v>
      </c>
      <c r="I398" s="400">
        <v>1</v>
      </c>
      <c r="J398" s="399">
        <v>159</v>
      </c>
    </row>
    <row r="399" spans="1:10" x14ac:dyDescent="0.2">
      <c r="A399" s="398">
        <v>51502</v>
      </c>
      <c r="B399" s="402">
        <v>786004.81594001641</v>
      </c>
      <c r="C399" s="402">
        <v>846160.00023365021</v>
      </c>
      <c r="D399" s="401">
        <f t="shared" si="16"/>
        <v>1632164.8161736666</v>
      </c>
      <c r="E399" s="401">
        <f t="shared" si="17"/>
        <v>1632.1648161736666</v>
      </c>
      <c r="F399" s="401">
        <f t="shared" si="18"/>
        <v>10265.187523104822</v>
      </c>
      <c r="G399" s="331"/>
      <c r="H399" s="400">
        <v>158</v>
      </c>
      <c r="I399" s="400">
        <v>1</v>
      </c>
      <c r="J399" s="399">
        <v>159</v>
      </c>
    </row>
    <row r="400" spans="1:10" x14ac:dyDescent="0.2">
      <c r="A400" s="398">
        <v>51533</v>
      </c>
      <c r="B400" s="402">
        <v>934340.81576249539</v>
      </c>
      <c r="C400" s="402">
        <v>741159.99982684851</v>
      </c>
      <c r="D400" s="401">
        <f t="shared" si="16"/>
        <v>1675500.8155893439</v>
      </c>
      <c r="E400" s="401">
        <f t="shared" si="17"/>
        <v>1675.5008155893438</v>
      </c>
      <c r="F400" s="401">
        <f t="shared" si="18"/>
        <v>10537.740978549333</v>
      </c>
      <c r="G400" s="331"/>
      <c r="H400" s="400">
        <v>158</v>
      </c>
      <c r="I400" s="400">
        <v>1</v>
      </c>
      <c r="J400" s="399">
        <v>159</v>
      </c>
    </row>
    <row r="401" spans="1:10" x14ac:dyDescent="0.2">
      <c r="A401" s="398">
        <v>51561</v>
      </c>
      <c r="B401" s="402">
        <v>967179.31462035759</v>
      </c>
      <c r="C401" s="402">
        <v>753759.99992072582</v>
      </c>
      <c r="D401" s="401">
        <f t="shared" si="16"/>
        <v>1720939.3145410833</v>
      </c>
      <c r="E401" s="401">
        <f t="shared" si="17"/>
        <v>1720.9393145410834</v>
      </c>
      <c r="F401" s="401">
        <f t="shared" si="18"/>
        <v>10823.517701516246</v>
      </c>
      <c r="G401" s="331"/>
      <c r="H401" s="400">
        <v>158</v>
      </c>
      <c r="I401" s="400">
        <v>1</v>
      </c>
      <c r="J401" s="399">
        <v>159</v>
      </c>
    </row>
    <row r="402" spans="1:10" x14ac:dyDescent="0.2">
      <c r="A402" s="398">
        <v>51592</v>
      </c>
      <c r="B402" s="402">
        <v>808892.3598820573</v>
      </c>
      <c r="C402" s="402">
        <v>857639.99944299459</v>
      </c>
      <c r="D402" s="401">
        <f t="shared" si="16"/>
        <v>1666532.3593250518</v>
      </c>
      <c r="E402" s="401">
        <f t="shared" si="17"/>
        <v>1666.5323593250519</v>
      </c>
      <c r="F402" s="401">
        <f t="shared" si="18"/>
        <v>10481.335593239319</v>
      </c>
      <c r="G402" s="331"/>
      <c r="H402" s="400">
        <v>158</v>
      </c>
      <c r="I402" s="400">
        <v>1</v>
      </c>
      <c r="J402" s="399">
        <v>159</v>
      </c>
    </row>
    <row r="403" spans="1:10" x14ac:dyDescent="0.2">
      <c r="A403" s="398">
        <v>51622</v>
      </c>
      <c r="B403" s="402">
        <v>800498.79676088109</v>
      </c>
      <c r="C403" s="402">
        <v>1380399.9974548817</v>
      </c>
      <c r="D403" s="401">
        <f t="shared" ref="D403:D422" si="19">SUM(B403:C403)</f>
        <v>2180898.794215763</v>
      </c>
      <c r="E403" s="401">
        <f t="shared" si="17"/>
        <v>2180.8987942157628</v>
      </c>
      <c r="F403" s="401">
        <f t="shared" si="18"/>
        <v>13716.344617709201</v>
      </c>
      <c r="G403" s="331"/>
      <c r="H403" s="400">
        <v>158</v>
      </c>
      <c r="I403" s="400">
        <v>1</v>
      </c>
      <c r="J403" s="399">
        <v>159</v>
      </c>
    </row>
    <row r="404" spans="1:10" x14ac:dyDescent="0.2">
      <c r="A404" s="398">
        <v>51653</v>
      </c>
      <c r="B404" s="402">
        <v>706715.71229329659</v>
      </c>
      <c r="C404" s="402">
        <v>821582.99965781718</v>
      </c>
      <c r="D404" s="401">
        <f t="shared" si="19"/>
        <v>1528298.7119511138</v>
      </c>
      <c r="E404" s="401">
        <f t="shared" si="17"/>
        <v>1528.2987119511138</v>
      </c>
      <c r="F404" s="401">
        <f t="shared" si="18"/>
        <v>9611.9415845982003</v>
      </c>
      <c r="G404" s="331"/>
      <c r="H404" s="400">
        <v>158</v>
      </c>
      <c r="I404" s="400">
        <v>1</v>
      </c>
      <c r="J404" s="399">
        <v>159</v>
      </c>
    </row>
    <row r="405" spans="1:10" x14ac:dyDescent="0.2">
      <c r="A405" s="398">
        <v>51683</v>
      </c>
      <c r="B405" s="402">
        <v>644433.72148145863</v>
      </c>
      <c r="C405" s="402">
        <v>1112506.4998703711</v>
      </c>
      <c r="D405" s="401">
        <f t="shared" si="19"/>
        <v>1756940.2213518298</v>
      </c>
      <c r="E405" s="401">
        <f t="shared" si="17"/>
        <v>1756.9402213518299</v>
      </c>
      <c r="F405" s="401">
        <f t="shared" si="18"/>
        <v>11049.938499068112</v>
      </c>
      <c r="G405" s="331"/>
      <c r="H405" s="400">
        <v>158</v>
      </c>
      <c r="I405" s="400">
        <v>1</v>
      </c>
      <c r="J405" s="399">
        <v>159</v>
      </c>
    </row>
    <row r="406" spans="1:10" x14ac:dyDescent="0.2">
      <c r="A406" s="398">
        <v>51714</v>
      </c>
      <c r="B406" s="402">
        <v>672656.02036058903</v>
      </c>
      <c r="C406" s="402">
        <v>1161093.5000461824</v>
      </c>
      <c r="D406" s="401">
        <f t="shared" si="19"/>
        <v>1833749.5204067715</v>
      </c>
      <c r="E406" s="401">
        <f t="shared" si="17"/>
        <v>1833.7495204067714</v>
      </c>
      <c r="F406" s="401">
        <f t="shared" si="18"/>
        <v>11533.015851614915</v>
      </c>
      <c r="G406" s="331"/>
      <c r="H406" s="400">
        <v>158</v>
      </c>
      <c r="I406" s="400">
        <v>1</v>
      </c>
      <c r="J406" s="399">
        <v>159</v>
      </c>
    </row>
    <row r="407" spans="1:10" x14ac:dyDescent="0.2">
      <c r="A407" s="398">
        <v>51745</v>
      </c>
      <c r="B407" s="402">
        <v>792917.64829723549</v>
      </c>
      <c r="C407" s="402">
        <v>1015084.0000089705</v>
      </c>
      <c r="D407" s="401">
        <f t="shared" si="19"/>
        <v>1808001.6483062059</v>
      </c>
      <c r="E407" s="401">
        <f t="shared" si="17"/>
        <v>1808.0016483062059</v>
      </c>
      <c r="F407" s="401">
        <f t="shared" si="18"/>
        <v>11371.079549095635</v>
      </c>
      <c r="G407" s="331"/>
      <c r="H407" s="400">
        <v>158</v>
      </c>
      <c r="I407" s="400">
        <v>1</v>
      </c>
      <c r="J407" s="399">
        <v>159</v>
      </c>
    </row>
    <row r="408" spans="1:10" x14ac:dyDescent="0.2">
      <c r="A408" s="398">
        <v>51775</v>
      </c>
      <c r="B408" s="402">
        <v>881564.52918570035</v>
      </c>
      <c r="C408" s="402">
        <v>1020053.9997800142</v>
      </c>
      <c r="D408" s="401">
        <f t="shared" si="19"/>
        <v>1901618.5289657144</v>
      </c>
      <c r="E408" s="401">
        <f t="shared" si="17"/>
        <v>1901.6185289657144</v>
      </c>
      <c r="F408" s="401">
        <f t="shared" si="18"/>
        <v>12035.560309909584</v>
      </c>
      <c r="G408" s="331"/>
      <c r="H408" s="400">
        <v>157</v>
      </c>
      <c r="I408" s="400">
        <v>1</v>
      </c>
      <c r="J408" s="399">
        <v>158</v>
      </c>
    </row>
    <row r="409" spans="1:10" x14ac:dyDescent="0.2">
      <c r="A409" s="398">
        <v>51806</v>
      </c>
      <c r="B409" s="402">
        <v>962505.45297618129</v>
      </c>
      <c r="C409" s="402">
        <v>833475.99993261695</v>
      </c>
      <c r="D409" s="401">
        <f t="shared" si="19"/>
        <v>1795981.4529087981</v>
      </c>
      <c r="E409" s="401">
        <f t="shared" si="17"/>
        <v>1795.981452908798</v>
      </c>
      <c r="F409" s="401">
        <f t="shared" si="18"/>
        <v>11366.971220941759</v>
      </c>
      <c r="G409" s="331"/>
      <c r="H409" s="400">
        <v>157</v>
      </c>
      <c r="I409" s="400">
        <v>1</v>
      </c>
      <c r="J409" s="399">
        <v>158</v>
      </c>
    </row>
    <row r="410" spans="1:10" x14ac:dyDescent="0.2">
      <c r="A410" s="398">
        <v>51836</v>
      </c>
      <c r="B410" s="402">
        <v>915076.22266775125</v>
      </c>
      <c r="C410" s="402">
        <v>810088.99994456023</v>
      </c>
      <c r="D410" s="401">
        <f t="shared" si="19"/>
        <v>1725165.2226123116</v>
      </c>
      <c r="E410" s="401">
        <f t="shared" si="17"/>
        <v>1725.1652226123117</v>
      </c>
      <c r="F410" s="401">
        <f t="shared" si="18"/>
        <v>10918.767231723492</v>
      </c>
      <c r="G410" s="331"/>
      <c r="H410" s="400">
        <v>157</v>
      </c>
      <c r="I410" s="400">
        <v>1</v>
      </c>
      <c r="J410" s="399">
        <v>158</v>
      </c>
    </row>
    <row r="411" spans="1:10" x14ac:dyDescent="0.2">
      <c r="A411" s="398">
        <v>51867</v>
      </c>
      <c r="B411" s="402">
        <v>783383.34061468183</v>
      </c>
      <c r="C411" s="402">
        <v>846159.9998831749</v>
      </c>
      <c r="D411" s="401">
        <f t="shared" si="19"/>
        <v>1629543.3404978567</v>
      </c>
      <c r="E411" s="401">
        <f t="shared" si="17"/>
        <v>1629.5433404978567</v>
      </c>
      <c r="F411" s="401">
        <f t="shared" si="18"/>
        <v>10313.565446188966</v>
      </c>
      <c r="G411" s="331"/>
      <c r="H411" s="400">
        <v>157</v>
      </c>
      <c r="I411" s="400">
        <v>1</v>
      </c>
      <c r="J411" s="399">
        <v>158</v>
      </c>
    </row>
    <row r="412" spans="1:10" x14ac:dyDescent="0.2">
      <c r="A412" s="398">
        <v>51898</v>
      </c>
      <c r="B412" s="402">
        <v>931224.61144510901</v>
      </c>
      <c r="C412" s="402">
        <v>741160.00008657575</v>
      </c>
      <c r="D412" s="401">
        <f t="shared" si="19"/>
        <v>1672384.6115316846</v>
      </c>
      <c r="E412" s="401">
        <f t="shared" si="17"/>
        <v>1672.3846115316846</v>
      </c>
      <c r="F412" s="401">
        <f t="shared" si="18"/>
        <v>10584.712731213194</v>
      </c>
      <c r="G412" s="331"/>
      <c r="H412" s="400">
        <v>157</v>
      </c>
      <c r="I412" s="400">
        <v>1</v>
      </c>
      <c r="J412" s="399">
        <v>158</v>
      </c>
    </row>
    <row r="413" spans="1:10" x14ac:dyDescent="0.2">
      <c r="A413" s="398">
        <v>51926</v>
      </c>
      <c r="B413" s="402">
        <v>963953.58794446418</v>
      </c>
      <c r="C413" s="402">
        <v>753760.00003963709</v>
      </c>
      <c r="D413" s="401">
        <f t="shared" si="19"/>
        <v>1717713.5879841014</v>
      </c>
      <c r="E413" s="401">
        <f t="shared" si="17"/>
        <v>1717.7135879841014</v>
      </c>
      <c r="F413" s="401">
        <f t="shared" si="18"/>
        <v>10871.604987241148</v>
      </c>
      <c r="G413" s="331"/>
      <c r="H413" s="400">
        <v>157</v>
      </c>
      <c r="I413" s="400">
        <v>1</v>
      </c>
      <c r="J413" s="399">
        <v>158</v>
      </c>
    </row>
    <row r="414" spans="1:10" x14ac:dyDescent="0.2">
      <c r="A414" s="398">
        <v>51957</v>
      </c>
      <c r="B414" s="402">
        <v>806194.55020751874</v>
      </c>
      <c r="C414" s="402">
        <v>857640.0002785027</v>
      </c>
      <c r="D414" s="401">
        <f t="shared" si="19"/>
        <v>1663834.5504860214</v>
      </c>
      <c r="E414" s="401">
        <f t="shared" si="17"/>
        <v>1663.8345504860215</v>
      </c>
      <c r="F414" s="401">
        <f t="shared" si="18"/>
        <v>10530.598420797603</v>
      </c>
      <c r="G414" s="331"/>
      <c r="H414" s="400">
        <v>157</v>
      </c>
      <c r="I414" s="400">
        <v>1</v>
      </c>
      <c r="J414" s="399">
        <v>158</v>
      </c>
    </row>
    <row r="415" spans="1:10" x14ac:dyDescent="0.2">
      <c r="A415" s="398">
        <v>51987</v>
      </c>
      <c r="B415" s="402">
        <v>797828.98143951234</v>
      </c>
      <c r="C415" s="402">
        <v>1380400.0012725592</v>
      </c>
      <c r="D415" s="401">
        <f t="shared" si="19"/>
        <v>2178228.9827120714</v>
      </c>
      <c r="E415" s="401">
        <f t="shared" si="17"/>
        <v>2178.2289827120712</v>
      </c>
      <c r="F415" s="401">
        <f t="shared" si="18"/>
        <v>13786.259384253617</v>
      </c>
      <c r="G415" s="331"/>
      <c r="H415" s="400">
        <v>157</v>
      </c>
      <c r="I415" s="400">
        <v>1</v>
      </c>
      <c r="J415" s="399">
        <v>158</v>
      </c>
    </row>
    <row r="416" spans="1:10" x14ac:dyDescent="0.2">
      <c r="A416" s="398">
        <v>52018</v>
      </c>
      <c r="B416" s="402">
        <v>704358.68113909347</v>
      </c>
      <c r="C416" s="402">
        <v>821583.00017109141</v>
      </c>
      <c r="D416" s="401">
        <f t="shared" si="19"/>
        <v>1525941.6813101848</v>
      </c>
      <c r="E416" s="401">
        <f t="shared" si="17"/>
        <v>1525.9416813101848</v>
      </c>
      <c r="F416" s="401">
        <f t="shared" si="18"/>
        <v>9657.8587424695233</v>
      </c>
      <c r="G416" s="331"/>
      <c r="H416" s="400">
        <v>157</v>
      </c>
      <c r="I416" s="400">
        <v>1</v>
      </c>
      <c r="J416" s="399">
        <v>158</v>
      </c>
    </row>
    <row r="417" spans="1:10" x14ac:dyDescent="0.2">
      <c r="A417" s="398">
        <v>52048</v>
      </c>
      <c r="B417" s="402">
        <v>642284.41251716274</v>
      </c>
      <c r="C417" s="402">
        <v>1112506.5000648145</v>
      </c>
      <c r="D417" s="401">
        <f t="shared" si="19"/>
        <v>1754790.9125819772</v>
      </c>
      <c r="E417" s="401">
        <f t="shared" si="17"/>
        <v>1754.7909125819772</v>
      </c>
      <c r="F417" s="401">
        <f t="shared" si="18"/>
        <v>11106.271598620109</v>
      </c>
      <c r="G417" s="331"/>
      <c r="H417" s="400">
        <v>157</v>
      </c>
      <c r="I417" s="400">
        <v>1</v>
      </c>
      <c r="J417" s="399">
        <v>158</v>
      </c>
    </row>
    <row r="418" spans="1:10" x14ac:dyDescent="0.2">
      <c r="A418" s="398">
        <v>52079</v>
      </c>
      <c r="B418" s="402">
        <v>670412.58470936248</v>
      </c>
      <c r="C418" s="402">
        <v>1161093.4999769088</v>
      </c>
      <c r="D418" s="401">
        <f t="shared" si="19"/>
        <v>1831506.0846862714</v>
      </c>
      <c r="E418" s="401">
        <f t="shared" si="17"/>
        <v>1831.5060846862714</v>
      </c>
      <c r="F418" s="401">
        <f t="shared" si="18"/>
        <v>11591.810662571337</v>
      </c>
      <c r="G418" s="331"/>
      <c r="H418" s="400">
        <v>157</v>
      </c>
      <c r="I418" s="400">
        <v>1</v>
      </c>
      <c r="J418" s="399">
        <v>158</v>
      </c>
    </row>
    <row r="419" spans="1:10" x14ac:dyDescent="0.2">
      <c r="A419" s="398">
        <v>52110</v>
      </c>
      <c r="B419" s="402">
        <v>790273.1171227803</v>
      </c>
      <c r="C419" s="402">
        <v>1015083.9999955148</v>
      </c>
      <c r="D419" s="401">
        <f t="shared" si="19"/>
        <v>1805357.117118295</v>
      </c>
      <c r="E419" s="401">
        <f t="shared" si="17"/>
        <v>1805.357117118295</v>
      </c>
      <c r="F419" s="401">
        <f t="shared" si="18"/>
        <v>11426.31086783731</v>
      </c>
      <c r="G419" s="331"/>
      <c r="H419" s="400">
        <v>157</v>
      </c>
      <c r="I419" s="400">
        <v>1</v>
      </c>
      <c r="J419" s="399">
        <v>158</v>
      </c>
    </row>
    <row r="420" spans="1:10" x14ac:dyDescent="0.2">
      <c r="A420" s="398">
        <v>52140</v>
      </c>
      <c r="B420" s="402">
        <v>878624.3440173869</v>
      </c>
      <c r="C420" s="402">
        <v>1020054.0001099929</v>
      </c>
      <c r="D420" s="401">
        <f t="shared" si="19"/>
        <v>1898678.3441273798</v>
      </c>
      <c r="E420" s="401">
        <f t="shared" si="17"/>
        <v>1898.6783441273799</v>
      </c>
      <c r="F420" s="401">
        <f t="shared" si="18"/>
        <v>12093.492637754012</v>
      </c>
      <c r="G420" s="331"/>
      <c r="H420" s="400">
        <v>156</v>
      </c>
      <c r="I420" s="400">
        <v>1</v>
      </c>
      <c r="J420" s="399">
        <v>157</v>
      </c>
    </row>
    <row r="421" spans="1:10" x14ac:dyDescent="0.2">
      <c r="A421" s="398">
        <v>52171</v>
      </c>
      <c r="B421" s="402">
        <v>959295.31431894365</v>
      </c>
      <c r="C421" s="402">
        <v>833476.00003369153</v>
      </c>
      <c r="D421" s="401">
        <f t="shared" si="19"/>
        <v>1792771.3143526353</v>
      </c>
      <c r="E421" s="401">
        <f t="shared" si="17"/>
        <v>1792.7713143526353</v>
      </c>
      <c r="F421" s="401">
        <f t="shared" si="18"/>
        <v>11418.925569125066</v>
      </c>
      <c r="G421" s="331"/>
      <c r="H421" s="400">
        <v>156</v>
      </c>
      <c r="I421" s="400">
        <v>1</v>
      </c>
      <c r="J421" s="399">
        <v>157</v>
      </c>
    </row>
    <row r="422" spans="1:10" x14ac:dyDescent="0.2">
      <c r="A422" s="398">
        <v>52201</v>
      </c>
      <c r="B422" s="402">
        <v>912024.26972366218</v>
      </c>
      <c r="C422" s="402">
        <v>810089.00002771989</v>
      </c>
      <c r="D422" s="401">
        <f t="shared" si="19"/>
        <v>1722113.2697513821</v>
      </c>
      <c r="E422" s="401">
        <f t="shared" si="17"/>
        <v>1722.1132697513819</v>
      </c>
      <c r="F422" s="401">
        <f t="shared" si="18"/>
        <v>10968.874329626637</v>
      </c>
      <c r="G422" s="331"/>
      <c r="H422" s="400">
        <v>156</v>
      </c>
      <c r="I422" s="400">
        <v>1</v>
      </c>
      <c r="J422" s="399">
        <v>157</v>
      </c>
    </row>
    <row r="423" spans="1:10" x14ac:dyDescent="0.2">
      <c r="A423" s="398">
        <v>52232</v>
      </c>
    </row>
    <row r="424" spans="1:10" x14ac:dyDescent="0.2">
      <c r="A424" s="398">
        <v>52263</v>
      </c>
    </row>
    <row r="425" spans="1:10" x14ac:dyDescent="0.2">
      <c r="A425" s="398">
        <v>52291</v>
      </c>
    </row>
    <row r="426" spans="1:10" x14ac:dyDescent="0.2">
      <c r="A426" s="398">
        <v>52322</v>
      </c>
    </row>
    <row r="427" spans="1:10" x14ac:dyDescent="0.2">
      <c r="A427" s="398">
        <v>52352</v>
      </c>
    </row>
    <row r="428" spans="1:10" x14ac:dyDescent="0.2">
      <c r="A428" s="398">
        <v>52383</v>
      </c>
    </row>
    <row r="429" spans="1:10" x14ac:dyDescent="0.2">
      <c r="A429" s="398">
        <v>52413</v>
      </c>
    </row>
    <row r="430" spans="1:10" x14ac:dyDescent="0.2">
      <c r="A430" s="398">
        <v>52444</v>
      </c>
    </row>
    <row r="431" spans="1:10" x14ac:dyDescent="0.2">
      <c r="A431" s="398">
        <v>52475</v>
      </c>
    </row>
    <row r="432" spans="1:10" x14ac:dyDescent="0.2">
      <c r="A432" s="398">
        <v>52505</v>
      </c>
    </row>
    <row r="433" spans="1:1" x14ac:dyDescent="0.2">
      <c r="A433" s="398">
        <v>52536</v>
      </c>
    </row>
    <row r="434" spans="1:1" x14ac:dyDescent="0.2">
      <c r="A434" s="398">
        <v>52566</v>
      </c>
    </row>
    <row r="435" spans="1:1" x14ac:dyDescent="0.2">
      <c r="A435" s="398">
        <v>52597</v>
      </c>
    </row>
    <row r="436" spans="1:1" x14ac:dyDescent="0.2">
      <c r="A436" s="398">
        <v>52628</v>
      </c>
    </row>
    <row r="437" spans="1:1" x14ac:dyDescent="0.2">
      <c r="A437" s="398">
        <v>52657</v>
      </c>
    </row>
    <row r="438" spans="1:1" x14ac:dyDescent="0.2">
      <c r="A438" s="398">
        <v>52688</v>
      </c>
    </row>
    <row r="439" spans="1:1" x14ac:dyDescent="0.2">
      <c r="A439" s="398">
        <v>52718</v>
      </c>
    </row>
    <row r="440" spans="1:1" x14ac:dyDescent="0.2">
      <c r="A440" s="398">
        <v>52749</v>
      </c>
    </row>
    <row r="441" spans="1:1" x14ac:dyDescent="0.2">
      <c r="A441" s="398">
        <v>52779</v>
      </c>
    </row>
    <row r="442" spans="1:1" x14ac:dyDescent="0.2">
      <c r="A442" s="398">
        <v>52810</v>
      </c>
    </row>
    <row r="443" spans="1:1" x14ac:dyDescent="0.2">
      <c r="A443" s="398">
        <v>52841</v>
      </c>
    </row>
    <row r="444" spans="1:1" x14ac:dyDescent="0.2">
      <c r="A444" s="398">
        <v>52871</v>
      </c>
    </row>
    <row r="445" spans="1:1" x14ac:dyDescent="0.2">
      <c r="A445" s="398">
        <v>52902</v>
      </c>
    </row>
    <row r="446" spans="1:1" x14ac:dyDescent="0.2">
      <c r="A446" s="398">
        <v>52932</v>
      </c>
    </row>
    <row r="447" spans="1:1" x14ac:dyDescent="0.2">
      <c r="A447" s="398">
        <v>52963</v>
      </c>
    </row>
    <row r="448" spans="1:1" x14ac:dyDescent="0.2">
      <c r="A448" s="398">
        <v>52994</v>
      </c>
    </row>
    <row r="449" spans="1:1" x14ac:dyDescent="0.2">
      <c r="A449" s="398">
        <v>53022</v>
      </c>
    </row>
    <row r="450" spans="1:1" x14ac:dyDescent="0.2">
      <c r="A450" s="398">
        <v>53053</v>
      </c>
    </row>
    <row r="451" spans="1:1" x14ac:dyDescent="0.2">
      <c r="A451" s="398">
        <v>53083</v>
      </c>
    </row>
    <row r="452" spans="1:1" x14ac:dyDescent="0.2">
      <c r="A452" s="398">
        <v>53114</v>
      </c>
    </row>
    <row r="453" spans="1:1" x14ac:dyDescent="0.2">
      <c r="A453" s="398">
        <v>53144</v>
      </c>
    </row>
    <row r="454" spans="1:1" x14ac:dyDescent="0.2">
      <c r="A454" s="398">
        <v>53175</v>
      </c>
    </row>
    <row r="455" spans="1:1" x14ac:dyDescent="0.2">
      <c r="A455" s="398">
        <v>53206</v>
      </c>
    </row>
    <row r="456" spans="1:1" x14ac:dyDescent="0.2">
      <c r="A456" s="398">
        <v>53236</v>
      </c>
    </row>
    <row r="457" spans="1:1" x14ac:dyDescent="0.2">
      <c r="A457" s="398">
        <v>53267</v>
      </c>
    </row>
    <row r="458" spans="1:1" x14ac:dyDescent="0.2">
      <c r="A458" s="398">
        <v>53297</v>
      </c>
    </row>
    <row r="459" spans="1:1" x14ac:dyDescent="0.2">
      <c r="A459" s="398">
        <v>53328</v>
      </c>
    </row>
    <row r="460" spans="1:1" x14ac:dyDescent="0.2">
      <c r="A460" s="398">
        <v>53359</v>
      </c>
    </row>
    <row r="461" spans="1:1" x14ac:dyDescent="0.2">
      <c r="A461" s="398">
        <v>53387</v>
      </c>
    </row>
    <row r="462" spans="1:1" x14ac:dyDescent="0.2">
      <c r="A462" s="398">
        <v>53418</v>
      </c>
    </row>
    <row r="463" spans="1:1" x14ac:dyDescent="0.2">
      <c r="A463" s="398">
        <v>53448</v>
      </c>
    </row>
    <row r="464" spans="1:1" x14ac:dyDescent="0.2">
      <c r="A464" s="398">
        <v>53479</v>
      </c>
    </row>
    <row r="465" spans="1:1" x14ac:dyDescent="0.2">
      <c r="A465" s="398">
        <v>53509</v>
      </c>
    </row>
    <row r="466" spans="1:1" x14ac:dyDescent="0.2">
      <c r="A466" s="398">
        <v>53540</v>
      </c>
    </row>
    <row r="467" spans="1:1" x14ac:dyDescent="0.2">
      <c r="A467" s="398">
        <v>53571</v>
      </c>
    </row>
    <row r="468" spans="1:1" x14ac:dyDescent="0.2">
      <c r="A468" s="398">
        <v>53601</v>
      </c>
    </row>
    <row r="469" spans="1:1" x14ac:dyDescent="0.2">
      <c r="A469" s="398">
        <v>53632</v>
      </c>
    </row>
    <row r="470" spans="1:1" x14ac:dyDescent="0.2">
      <c r="A470" s="398">
        <v>53662</v>
      </c>
    </row>
    <row r="471" spans="1:1" x14ac:dyDescent="0.2">
      <c r="A471" s="398">
        <v>53693</v>
      </c>
    </row>
    <row r="472" spans="1:1" x14ac:dyDescent="0.2">
      <c r="A472" s="398">
        <v>53724</v>
      </c>
    </row>
    <row r="473" spans="1:1" x14ac:dyDescent="0.2">
      <c r="A473" s="398">
        <v>53752</v>
      </c>
    </row>
    <row r="474" spans="1:1" x14ac:dyDescent="0.2">
      <c r="A474" s="398">
        <v>53783</v>
      </c>
    </row>
    <row r="475" spans="1:1" x14ac:dyDescent="0.2">
      <c r="A475" s="398">
        <v>53813</v>
      </c>
    </row>
    <row r="476" spans="1:1" x14ac:dyDescent="0.2">
      <c r="A476" s="398">
        <v>53844</v>
      </c>
    </row>
    <row r="477" spans="1:1" x14ac:dyDescent="0.2">
      <c r="A477" s="398">
        <v>53874</v>
      </c>
    </row>
    <row r="478" spans="1:1" x14ac:dyDescent="0.2">
      <c r="A478" s="398">
        <v>53905</v>
      </c>
    </row>
    <row r="479" spans="1:1" x14ac:dyDescent="0.2">
      <c r="A479" s="398">
        <v>53936</v>
      </c>
    </row>
    <row r="480" spans="1:1" x14ac:dyDescent="0.2">
      <c r="A480" s="398">
        <v>53966</v>
      </c>
    </row>
    <row r="481" spans="1:1" x14ac:dyDescent="0.2">
      <c r="A481" s="398">
        <v>53997</v>
      </c>
    </row>
    <row r="482" spans="1:1" x14ac:dyDescent="0.2">
      <c r="A482" s="398">
        <v>54027</v>
      </c>
    </row>
    <row r="483" spans="1:1" x14ac:dyDescent="0.2">
      <c r="A483" s="398">
        <v>54058</v>
      </c>
    </row>
    <row r="484" spans="1:1" x14ac:dyDescent="0.2">
      <c r="A484" s="398">
        <v>54089</v>
      </c>
    </row>
    <row r="485" spans="1:1" x14ac:dyDescent="0.2">
      <c r="A485" s="398">
        <v>54118</v>
      </c>
    </row>
    <row r="486" spans="1:1" x14ac:dyDescent="0.2">
      <c r="A486" s="398">
        <v>54149</v>
      </c>
    </row>
    <row r="487" spans="1:1" x14ac:dyDescent="0.2">
      <c r="A487" s="398">
        <v>54179</v>
      </c>
    </row>
    <row r="488" spans="1:1" x14ac:dyDescent="0.2">
      <c r="A488" s="398">
        <v>54210</v>
      </c>
    </row>
    <row r="489" spans="1:1" x14ac:dyDescent="0.2">
      <c r="A489" s="398">
        <v>54240</v>
      </c>
    </row>
    <row r="490" spans="1:1" x14ac:dyDescent="0.2">
      <c r="A490" s="398">
        <v>54271</v>
      </c>
    </row>
    <row r="491" spans="1:1" x14ac:dyDescent="0.2">
      <c r="A491" s="398">
        <v>54302</v>
      </c>
    </row>
    <row r="492" spans="1:1" x14ac:dyDescent="0.2">
      <c r="A492" s="398">
        <v>54332</v>
      </c>
    </row>
    <row r="493" spans="1:1" x14ac:dyDescent="0.2">
      <c r="A493" s="398">
        <v>54363</v>
      </c>
    </row>
    <row r="494" spans="1:1" x14ac:dyDescent="0.2">
      <c r="A494" s="398">
        <v>54393</v>
      </c>
    </row>
    <row r="495" spans="1:1" x14ac:dyDescent="0.2">
      <c r="A495" s="398">
        <v>54424</v>
      </c>
    </row>
    <row r="496" spans="1:1" x14ac:dyDescent="0.2">
      <c r="A496" s="398">
        <v>54455</v>
      </c>
    </row>
    <row r="497" spans="1:1" x14ac:dyDescent="0.2">
      <c r="A497" s="398">
        <v>54483</v>
      </c>
    </row>
    <row r="498" spans="1:1" x14ac:dyDescent="0.2">
      <c r="A498" s="398">
        <v>54514</v>
      </c>
    </row>
    <row r="499" spans="1:1" x14ac:dyDescent="0.2">
      <c r="A499" s="398">
        <v>54544</v>
      </c>
    </row>
    <row r="500" spans="1:1" x14ac:dyDescent="0.2">
      <c r="A500" s="398">
        <v>54575</v>
      </c>
    </row>
    <row r="501" spans="1:1" x14ac:dyDescent="0.2">
      <c r="A501" s="398">
        <v>54605</v>
      </c>
    </row>
    <row r="502" spans="1:1" x14ac:dyDescent="0.2">
      <c r="A502" s="398">
        <v>54636</v>
      </c>
    </row>
    <row r="503" spans="1:1" x14ac:dyDescent="0.2">
      <c r="A503" s="398">
        <v>54667</v>
      </c>
    </row>
    <row r="504" spans="1:1" x14ac:dyDescent="0.2">
      <c r="A504" s="398">
        <v>54697</v>
      </c>
    </row>
    <row r="505" spans="1:1" x14ac:dyDescent="0.2">
      <c r="A505" s="398">
        <v>54728</v>
      </c>
    </row>
    <row r="506" spans="1:1" x14ac:dyDescent="0.2">
      <c r="A506" s="398">
        <v>54758</v>
      </c>
    </row>
    <row r="507" spans="1:1" x14ac:dyDescent="0.2">
      <c r="A507" s="398">
        <v>54789</v>
      </c>
    </row>
    <row r="508" spans="1:1" x14ac:dyDescent="0.2">
      <c r="A508" s="398">
        <v>54820</v>
      </c>
    </row>
    <row r="509" spans="1:1" x14ac:dyDescent="0.2">
      <c r="A509" s="398">
        <v>54848</v>
      </c>
    </row>
    <row r="510" spans="1:1" x14ac:dyDescent="0.2">
      <c r="A510" s="398">
        <v>54879</v>
      </c>
    </row>
    <row r="511" spans="1:1" x14ac:dyDescent="0.2">
      <c r="A511" s="398">
        <v>54909</v>
      </c>
    </row>
    <row r="512" spans="1:1" x14ac:dyDescent="0.2">
      <c r="A512" s="398">
        <v>54940</v>
      </c>
    </row>
    <row r="513" spans="1:1" x14ac:dyDescent="0.2">
      <c r="A513" s="398">
        <v>54970</v>
      </c>
    </row>
    <row r="514" spans="1:1" x14ac:dyDescent="0.2">
      <c r="A514" s="398">
        <v>55001</v>
      </c>
    </row>
    <row r="515" spans="1:1" x14ac:dyDescent="0.2">
      <c r="A515" s="398">
        <v>55032</v>
      </c>
    </row>
    <row r="516" spans="1:1" x14ac:dyDescent="0.2">
      <c r="A516" s="398">
        <v>55062</v>
      </c>
    </row>
    <row r="517" spans="1:1" x14ac:dyDescent="0.2">
      <c r="A517" s="398">
        <v>55093</v>
      </c>
    </row>
    <row r="518" spans="1:1" x14ac:dyDescent="0.2">
      <c r="A518" s="398">
        <v>55123</v>
      </c>
    </row>
    <row r="519" spans="1:1" x14ac:dyDescent="0.2">
      <c r="A519" s="398">
        <v>55154</v>
      </c>
    </row>
    <row r="520" spans="1:1" x14ac:dyDescent="0.2">
      <c r="A520" s="398">
        <v>55185</v>
      </c>
    </row>
    <row r="521" spans="1:1" x14ac:dyDescent="0.2">
      <c r="A521" s="398">
        <v>55213</v>
      </c>
    </row>
    <row r="522" spans="1:1" x14ac:dyDescent="0.2">
      <c r="A522" s="398">
        <v>55244</v>
      </c>
    </row>
    <row r="523" spans="1:1" x14ac:dyDescent="0.2">
      <c r="A523" s="398">
        <v>55274</v>
      </c>
    </row>
    <row r="524" spans="1:1" x14ac:dyDescent="0.2">
      <c r="A524" s="398">
        <v>55305</v>
      </c>
    </row>
    <row r="525" spans="1:1" x14ac:dyDescent="0.2">
      <c r="A525" s="398">
        <v>55335</v>
      </c>
    </row>
    <row r="526" spans="1:1" x14ac:dyDescent="0.2">
      <c r="A526" s="398">
        <v>55366</v>
      </c>
    </row>
    <row r="527" spans="1:1" x14ac:dyDescent="0.2">
      <c r="A527" s="398">
        <v>55397</v>
      </c>
    </row>
    <row r="528" spans="1:1" x14ac:dyDescent="0.2">
      <c r="A528" s="398">
        <v>55427</v>
      </c>
    </row>
    <row r="529" spans="1:1" x14ac:dyDescent="0.2">
      <c r="A529" s="398">
        <v>55458</v>
      </c>
    </row>
    <row r="530" spans="1:1" x14ac:dyDescent="0.2">
      <c r="A530" s="398">
        <v>55488</v>
      </c>
    </row>
    <row r="531" spans="1:1" x14ac:dyDescent="0.2">
      <c r="A531" s="398">
        <v>55519</v>
      </c>
    </row>
    <row r="532" spans="1:1" x14ac:dyDescent="0.2">
      <c r="A532" s="398">
        <v>55550</v>
      </c>
    </row>
    <row r="533" spans="1:1" x14ac:dyDescent="0.2">
      <c r="A533" s="398">
        <v>55579</v>
      </c>
    </row>
    <row r="534" spans="1:1" x14ac:dyDescent="0.2">
      <c r="A534" s="398">
        <v>55610</v>
      </c>
    </row>
    <row r="535" spans="1:1" x14ac:dyDescent="0.2">
      <c r="A535" s="398">
        <v>55640</v>
      </c>
    </row>
    <row r="536" spans="1:1" x14ac:dyDescent="0.2">
      <c r="A536" s="398">
        <v>55671</v>
      </c>
    </row>
    <row r="537" spans="1:1" x14ac:dyDescent="0.2">
      <c r="A537" s="398">
        <v>55701</v>
      </c>
    </row>
    <row r="538" spans="1:1" x14ac:dyDescent="0.2">
      <c r="A538" s="398">
        <v>55732</v>
      </c>
    </row>
    <row r="539" spans="1:1" x14ac:dyDescent="0.2">
      <c r="A539" s="398">
        <v>55763</v>
      </c>
    </row>
    <row r="540" spans="1:1" x14ac:dyDescent="0.2">
      <c r="A540" s="398">
        <v>55793</v>
      </c>
    </row>
    <row r="541" spans="1:1" x14ac:dyDescent="0.2">
      <c r="A541" s="398">
        <v>55824</v>
      </c>
    </row>
    <row r="542" spans="1:1" x14ac:dyDescent="0.2">
      <c r="A542" s="398">
        <v>55854</v>
      </c>
    </row>
    <row r="543" spans="1:1" x14ac:dyDescent="0.2">
      <c r="A543" s="398">
        <v>55885</v>
      </c>
    </row>
    <row r="544" spans="1:1" x14ac:dyDescent="0.2">
      <c r="A544" s="398">
        <v>55916</v>
      </c>
    </row>
    <row r="545" spans="1:1" x14ac:dyDescent="0.2">
      <c r="A545" s="398">
        <v>55944</v>
      </c>
    </row>
    <row r="546" spans="1:1" x14ac:dyDescent="0.2">
      <c r="A546" s="398">
        <v>55975</v>
      </c>
    </row>
    <row r="547" spans="1:1" x14ac:dyDescent="0.2">
      <c r="A547" s="398">
        <v>56005</v>
      </c>
    </row>
    <row r="548" spans="1:1" x14ac:dyDescent="0.2">
      <c r="A548" s="398">
        <v>56036</v>
      </c>
    </row>
    <row r="549" spans="1:1" x14ac:dyDescent="0.2">
      <c r="A549" s="398">
        <v>56066</v>
      </c>
    </row>
    <row r="550" spans="1:1" x14ac:dyDescent="0.2">
      <c r="A550" s="398">
        <v>56097</v>
      </c>
    </row>
    <row r="551" spans="1:1" x14ac:dyDescent="0.2">
      <c r="A551" s="398">
        <v>56128</v>
      </c>
    </row>
    <row r="552" spans="1:1" x14ac:dyDescent="0.2">
      <c r="A552" s="398">
        <v>56158</v>
      </c>
    </row>
    <row r="553" spans="1:1" x14ac:dyDescent="0.2">
      <c r="A553" s="398">
        <v>56189</v>
      </c>
    </row>
    <row r="554" spans="1:1" x14ac:dyDescent="0.2">
      <c r="A554" s="398">
        <v>56219</v>
      </c>
    </row>
    <row r="555" spans="1:1" x14ac:dyDescent="0.2">
      <c r="A555" s="398">
        <v>56250</v>
      </c>
    </row>
    <row r="556" spans="1:1" x14ac:dyDescent="0.2">
      <c r="A556" s="398">
        <v>56281</v>
      </c>
    </row>
    <row r="557" spans="1:1" x14ac:dyDescent="0.2">
      <c r="A557" s="398">
        <v>56309</v>
      </c>
    </row>
    <row r="558" spans="1:1" x14ac:dyDescent="0.2">
      <c r="A558" s="398">
        <v>56340</v>
      </c>
    </row>
    <row r="559" spans="1:1" x14ac:dyDescent="0.2">
      <c r="A559" s="398">
        <v>56370</v>
      </c>
    </row>
    <row r="560" spans="1:1" x14ac:dyDescent="0.2">
      <c r="A560" s="398">
        <v>56401</v>
      </c>
    </row>
    <row r="561" spans="1:1" x14ac:dyDescent="0.2">
      <c r="A561" s="398">
        <v>56431</v>
      </c>
    </row>
    <row r="562" spans="1:1" x14ac:dyDescent="0.2">
      <c r="A562" s="398">
        <v>56462</v>
      </c>
    </row>
    <row r="563" spans="1:1" x14ac:dyDescent="0.2">
      <c r="A563" s="398">
        <v>56493</v>
      </c>
    </row>
    <row r="564" spans="1:1" x14ac:dyDescent="0.2">
      <c r="A564" s="398">
        <v>56523</v>
      </c>
    </row>
    <row r="565" spans="1:1" x14ac:dyDescent="0.2">
      <c r="A565" s="398">
        <v>56554</v>
      </c>
    </row>
    <row r="566" spans="1:1" x14ac:dyDescent="0.2">
      <c r="A566" s="398">
        <v>56584</v>
      </c>
    </row>
    <row r="567" spans="1:1" x14ac:dyDescent="0.2">
      <c r="A567" s="398">
        <v>56615</v>
      </c>
    </row>
    <row r="568" spans="1:1" x14ac:dyDescent="0.2">
      <c r="A568" s="398">
        <v>56646</v>
      </c>
    </row>
    <row r="569" spans="1:1" x14ac:dyDescent="0.2">
      <c r="A569" s="398">
        <v>56674</v>
      </c>
    </row>
    <row r="570" spans="1:1" x14ac:dyDescent="0.2">
      <c r="A570" s="398">
        <v>56705</v>
      </c>
    </row>
    <row r="571" spans="1:1" x14ac:dyDescent="0.2">
      <c r="A571" s="398">
        <v>56735</v>
      </c>
    </row>
    <row r="572" spans="1:1" x14ac:dyDescent="0.2">
      <c r="A572" s="398">
        <v>56766</v>
      </c>
    </row>
    <row r="573" spans="1:1" x14ac:dyDescent="0.2">
      <c r="A573" s="398">
        <v>56796</v>
      </c>
    </row>
    <row r="574" spans="1:1" x14ac:dyDescent="0.2">
      <c r="A574" s="398">
        <v>56827</v>
      </c>
    </row>
    <row r="575" spans="1:1" x14ac:dyDescent="0.2">
      <c r="A575" s="398">
        <v>56858</v>
      </c>
    </row>
    <row r="576" spans="1:1" x14ac:dyDescent="0.2">
      <c r="A576" s="398">
        <v>56888</v>
      </c>
    </row>
    <row r="577" spans="1:1" x14ac:dyDescent="0.2">
      <c r="A577" s="398">
        <v>56919</v>
      </c>
    </row>
    <row r="578" spans="1:1" x14ac:dyDescent="0.2">
      <c r="A578" s="398">
        <v>56949</v>
      </c>
    </row>
    <row r="579" spans="1:1" x14ac:dyDescent="0.2">
      <c r="A579" s="398">
        <v>56980</v>
      </c>
    </row>
    <row r="580" spans="1:1" x14ac:dyDescent="0.2">
      <c r="A580" s="398">
        <v>57011</v>
      </c>
    </row>
    <row r="581" spans="1:1" x14ac:dyDescent="0.2">
      <c r="A581" s="398">
        <v>57040</v>
      </c>
    </row>
    <row r="582" spans="1:1" x14ac:dyDescent="0.2">
      <c r="A582" s="398">
        <v>57071</v>
      </c>
    </row>
    <row r="583" spans="1:1" x14ac:dyDescent="0.2">
      <c r="A583" s="398">
        <v>57101</v>
      </c>
    </row>
    <row r="584" spans="1:1" x14ac:dyDescent="0.2">
      <c r="A584" s="398">
        <v>57132</v>
      </c>
    </row>
    <row r="585" spans="1:1" x14ac:dyDescent="0.2">
      <c r="A585" s="398">
        <v>57162</v>
      </c>
    </row>
    <row r="586" spans="1:1" x14ac:dyDescent="0.2">
      <c r="A586" s="398">
        <v>57193</v>
      </c>
    </row>
    <row r="587" spans="1:1" x14ac:dyDescent="0.2">
      <c r="A587" s="398">
        <v>57224</v>
      </c>
    </row>
    <row r="588" spans="1:1" x14ac:dyDescent="0.2">
      <c r="A588" s="398">
        <v>57254</v>
      </c>
    </row>
    <row r="589" spans="1:1" x14ac:dyDescent="0.2">
      <c r="A589" s="398">
        <v>57285</v>
      </c>
    </row>
    <row r="590" spans="1:1" x14ac:dyDescent="0.2">
      <c r="A590" s="398">
        <v>57315</v>
      </c>
    </row>
    <row r="591" spans="1:1" x14ac:dyDescent="0.2">
      <c r="A591" s="398">
        <v>57346</v>
      </c>
    </row>
    <row r="592" spans="1:1" x14ac:dyDescent="0.2">
      <c r="A592" s="398">
        <v>57377</v>
      </c>
    </row>
    <row r="593" spans="1:1" x14ac:dyDescent="0.2">
      <c r="A593" s="398">
        <v>57405</v>
      </c>
    </row>
    <row r="594" spans="1:1" x14ac:dyDescent="0.2">
      <c r="A594" s="398">
        <v>57436</v>
      </c>
    </row>
    <row r="595" spans="1:1" x14ac:dyDescent="0.2">
      <c r="A595" s="398">
        <v>57466</v>
      </c>
    </row>
    <row r="596" spans="1:1" x14ac:dyDescent="0.2">
      <c r="A596" s="398">
        <v>57497</v>
      </c>
    </row>
    <row r="597" spans="1:1" x14ac:dyDescent="0.2">
      <c r="A597" s="398">
        <v>57527</v>
      </c>
    </row>
    <row r="598" spans="1:1" x14ac:dyDescent="0.2">
      <c r="A598" s="398">
        <v>57558</v>
      </c>
    </row>
    <row r="599" spans="1:1" x14ac:dyDescent="0.2">
      <c r="A599" s="398">
        <v>57589</v>
      </c>
    </row>
    <row r="600" spans="1:1" x14ac:dyDescent="0.2">
      <c r="A600" s="398">
        <v>57619</v>
      </c>
    </row>
    <row r="601" spans="1:1" x14ac:dyDescent="0.2">
      <c r="A601" s="398">
        <v>57650</v>
      </c>
    </row>
    <row r="602" spans="1:1" x14ac:dyDescent="0.2">
      <c r="A602" s="398">
        <v>57680</v>
      </c>
    </row>
    <row r="603" spans="1:1" x14ac:dyDescent="0.2">
      <c r="A603" s="398">
        <v>57711</v>
      </c>
    </row>
    <row r="604" spans="1:1" x14ac:dyDescent="0.2">
      <c r="A604" s="398">
        <v>57742</v>
      </c>
    </row>
    <row r="605" spans="1:1" x14ac:dyDescent="0.2">
      <c r="A605" s="398">
        <v>57770</v>
      </c>
    </row>
    <row r="606" spans="1:1" x14ac:dyDescent="0.2">
      <c r="A606" s="398">
        <v>57801</v>
      </c>
    </row>
    <row r="607" spans="1:1" x14ac:dyDescent="0.2">
      <c r="A607" s="398">
        <v>57831</v>
      </c>
    </row>
    <row r="608" spans="1:1" x14ac:dyDescent="0.2">
      <c r="A608" s="398">
        <v>57862</v>
      </c>
    </row>
    <row r="609" spans="1:1" x14ac:dyDescent="0.2">
      <c r="A609" s="398">
        <v>57892</v>
      </c>
    </row>
    <row r="610" spans="1:1" x14ac:dyDescent="0.2">
      <c r="A610" s="398">
        <v>57923</v>
      </c>
    </row>
    <row r="611" spans="1:1" x14ac:dyDescent="0.2">
      <c r="A611" s="398">
        <v>57954</v>
      </c>
    </row>
    <row r="612" spans="1:1" x14ac:dyDescent="0.2">
      <c r="A612" s="398">
        <v>57984</v>
      </c>
    </row>
    <row r="613" spans="1:1" x14ac:dyDescent="0.2">
      <c r="A613" s="398">
        <v>58015</v>
      </c>
    </row>
    <row r="614" spans="1:1" x14ac:dyDescent="0.2">
      <c r="A614" s="398">
        <v>58045</v>
      </c>
    </row>
    <row r="615" spans="1:1" x14ac:dyDescent="0.2">
      <c r="A615" s="398">
        <v>58076</v>
      </c>
    </row>
    <row r="616" spans="1:1" x14ac:dyDescent="0.2">
      <c r="A616" s="398">
        <v>58107</v>
      </c>
    </row>
    <row r="617" spans="1:1" x14ac:dyDescent="0.2">
      <c r="A617" s="398">
        <v>58135</v>
      </c>
    </row>
    <row r="618" spans="1:1" x14ac:dyDescent="0.2">
      <c r="A618" s="398">
        <v>58166</v>
      </c>
    </row>
    <row r="619" spans="1:1" x14ac:dyDescent="0.2">
      <c r="A619" s="398">
        <v>58196</v>
      </c>
    </row>
    <row r="620" spans="1:1" x14ac:dyDescent="0.2">
      <c r="A620" s="398">
        <v>58227</v>
      </c>
    </row>
    <row r="621" spans="1:1" x14ac:dyDescent="0.2">
      <c r="A621" s="398">
        <v>58257</v>
      </c>
    </row>
    <row r="622" spans="1:1" x14ac:dyDescent="0.2">
      <c r="A622" s="398">
        <v>58288</v>
      </c>
    </row>
    <row r="623" spans="1:1" x14ac:dyDescent="0.2">
      <c r="A623" s="398">
        <v>58319</v>
      </c>
    </row>
    <row r="624" spans="1:1" x14ac:dyDescent="0.2">
      <c r="A624" s="398">
        <v>58349</v>
      </c>
    </row>
    <row r="625" spans="1:1" x14ac:dyDescent="0.2">
      <c r="A625" s="398">
        <v>58380</v>
      </c>
    </row>
    <row r="626" spans="1:1" x14ac:dyDescent="0.2">
      <c r="A626" s="398">
        <v>58410</v>
      </c>
    </row>
    <row r="627" spans="1:1" x14ac:dyDescent="0.2">
      <c r="A627" s="398">
        <v>58441</v>
      </c>
    </row>
    <row r="628" spans="1:1" x14ac:dyDescent="0.2">
      <c r="A628" s="398">
        <v>58472</v>
      </c>
    </row>
    <row r="629" spans="1:1" x14ac:dyDescent="0.2">
      <c r="A629" s="398">
        <v>58501</v>
      </c>
    </row>
    <row r="630" spans="1:1" x14ac:dyDescent="0.2">
      <c r="A630" s="398">
        <v>58532</v>
      </c>
    </row>
    <row r="631" spans="1:1" x14ac:dyDescent="0.2">
      <c r="A631" s="398">
        <v>58562</v>
      </c>
    </row>
    <row r="632" spans="1:1" x14ac:dyDescent="0.2">
      <c r="A632" s="398">
        <v>58593</v>
      </c>
    </row>
    <row r="633" spans="1:1" x14ac:dyDescent="0.2">
      <c r="A633" s="398">
        <v>58623</v>
      </c>
    </row>
    <row r="634" spans="1:1" x14ac:dyDescent="0.2">
      <c r="A634" s="398">
        <v>58654</v>
      </c>
    </row>
    <row r="635" spans="1:1" x14ac:dyDescent="0.2">
      <c r="A635" s="398">
        <v>58685</v>
      </c>
    </row>
    <row r="636" spans="1:1" x14ac:dyDescent="0.2">
      <c r="A636" s="398">
        <v>58715</v>
      </c>
    </row>
    <row r="637" spans="1:1" x14ac:dyDescent="0.2">
      <c r="A637" s="398">
        <v>58746</v>
      </c>
    </row>
    <row r="638" spans="1:1" x14ac:dyDescent="0.2">
      <c r="A638" s="398">
        <v>58776</v>
      </c>
    </row>
    <row r="639" spans="1:1" x14ac:dyDescent="0.2">
      <c r="A639" s="398">
        <v>58807</v>
      </c>
    </row>
    <row r="640" spans="1:1" x14ac:dyDescent="0.2">
      <c r="A640" s="398">
        <v>58838</v>
      </c>
    </row>
    <row r="641" spans="1:1" x14ac:dyDescent="0.2">
      <c r="A641" s="398">
        <v>58866</v>
      </c>
    </row>
    <row r="642" spans="1:1" x14ac:dyDescent="0.2">
      <c r="A642" s="398">
        <v>58897</v>
      </c>
    </row>
    <row r="643" spans="1:1" x14ac:dyDescent="0.2">
      <c r="A643" s="398">
        <v>58927</v>
      </c>
    </row>
    <row r="644" spans="1:1" x14ac:dyDescent="0.2">
      <c r="A644" s="398">
        <v>58958</v>
      </c>
    </row>
    <row r="645" spans="1:1" x14ac:dyDescent="0.2">
      <c r="A645" s="398">
        <v>58988</v>
      </c>
    </row>
    <row r="646" spans="1:1" x14ac:dyDescent="0.2">
      <c r="A646" s="398">
        <v>59019</v>
      </c>
    </row>
    <row r="647" spans="1:1" x14ac:dyDescent="0.2">
      <c r="A647" s="398">
        <v>59050</v>
      </c>
    </row>
    <row r="648" spans="1:1" x14ac:dyDescent="0.2">
      <c r="A648" s="398">
        <v>59080</v>
      </c>
    </row>
    <row r="649" spans="1:1" x14ac:dyDescent="0.2">
      <c r="A649" s="398">
        <v>59111</v>
      </c>
    </row>
    <row r="650" spans="1:1" x14ac:dyDescent="0.2">
      <c r="A650" s="398">
        <v>59141</v>
      </c>
    </row>
    <row r="651" spans="1:1" x14ac:dyDescent="0.2">
      <c r="A651" s="398">
        <v>59172</v>
      </c>
    </row>
    <row r="652" spans="1:1" x14ac:dyDescent="0.2">
      <c r="A652" s="398">
        <v>59203</v>
      </c>
    </row>
    <row r="653" spans="1:1" x14ac:dyDescent="0.2">
      <c r="A653" s="398">
        <v>59231</v>
      </c>
    </row>
    <row r="654" spans="1:1" x14ac:dyDescent="0.2">
      <c r="A654" s="398">
        <v>59262</v>
      </c>
    </row>
    <row r="655" spans="1:1" x14ac:dyDescent="0.2">
      <c r="A655" s="398">
        <v>59292</v>
      </c>
    </row>
    <row r="656" spans="1:1" x14ac:dyDescent="0.2">
      <c r="A656" s="398">
        <v>59323</v>
      </c>
    </row>
    <row r="657" spans="1:1" x14ac:dyDescent="0.2">
      <c r="A657" s="398">
        <v>59353</v>
      </c>
    </row>
    <row r="658" spans="1:1" x14ac:dyDescent="0.2">
      <c r="A658" s="398">
        <v>59384</v>
      </c>
    </row>
    <row r="659" spans="1:1" x14ac:dyDescent="0.2">
      <c r="A659" s="398">
        <v>59415</v>
      </c>
    </row>
    <row r="660" spans="1:1" x14ac:dyDescent="0.2">
      <c r="A660" s="398">
        <v>59445</v>
      </c>
    </row>
    <row r="661" spans="1:1" x14ac:dyDescent="0.2">
      <c r="A661" s="398">
        <v>59476</v>
      </c>
    </row>
    <row r="662" spans="1:1" x14ac:dyDescent="0.2">
      <c r="A662" s="398">
        <v>59506</v>
      </c>
    </row>
    <row r="663" spans="1:1" x14ac:dyDescent="0.2">
      <c r="A663" s="398">
        <v>59537</v>
      </c>
    </row>
    <row r="664" spans="1:1" x14ac:dyDescent="0.2">
      <c r="A664" s="398">
        <v>59568</v>
      </c>
    </row>
    <row r="665" spans="1:1" x14ac:dyDescent="0.2">
      <c r="A665" s="398">
        <v>59596</v>
      </c>
    </row>
    <row r="666" spans="1:1" x14ac:dyDescent="0.2">
      <c r="A666" s="398">
        <v>59627</v>
      </c>
    </row>
    <row r="667" spans="1:1" x14ac:dyDescent="0.2">
      <c r="A667" s="398">
        <v>59657</v>
      </c>
    </row>
    <row r="668" spans="1:1" x14ac:dyDescent="0.2">
      <c r="A668" s="398">
        <v>59688</v>
      </c>
    </row>
    <row r="669" spans="1:1" x14ac:dyDescent="0.2">
      <c r="A669" s="398">
        <v>59718</v>
      </c>
    </row>
    <row r="670" spans="1:1" x14ac:dyDescent="0.2">
      <c r="A670" s="398">
        <v>59749</v>
      </c>
    </row>
    <row r="671" spans="1:1" x14ac:dyDescent="0.2">
      <c r="A671" s="398">
        <v>59780</v>
      </c>
    </row>
    <row r="672" spans="1:1" x14ac:dyDescent="0.2">
      <c r="A672" s="398">
        <v>59810</v>
      </c>
    </row>
    <row r="673" spans="1:1" x14ac:dyDescent="0.2">
      <c r="A673" s="398">
        <v>59841</v>
      </c>
    </row>
    <row r="674" spans="1:1" x14ac:dyDescent="0.2">
      <c r="A674" s="398">
        <v>59871</v>
      </c>
    </row>
    <row r="675" spans="1:1" x14ac:dyDescent="0.2">
      <c r="A675" s="398"/>
    </row>
    <row r="676" spans="1:1" x14ac:dyDescent="0.2">
      <c r="A676" s="398"/>
    </row>
    <row r="677" spans="1:1" x14ac:dyDescent="0.2">
      <c r="A677" s="398"/>
    </row>
    <row r="678" spans="1:1" x14ac:dyDescent="0.2">
      <c r="A678" s="398"/>
    </row>
  </sheetData>
  <mergeCells count="2">
    <mergeCell ref="A1:D1"/>
    <mergeCell ref="H1:J1"/>
  </mergeCells>
  <pageMargins left="0.75" right="0.75" top="1" bottom="1" header="0.5" footer="0.5"/>
  <pageSetup orientation="portrait" r:id="rId1"/>
  <headerFooter alignWithMargins="0"/>
  <picture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00B050"/>
  </sheetPr>
  <dimension ref="A1:O979"/>
  <sheetViews>
    <sheetView workbookViewId="0">
      <pane ySplit="1" topLeftCell="A2" activePane="bottomLeft" state="frozen"/>
      <selection activeCell="N1" sqref="N1"/>
      <selection pane="bottomLeft" activeCell="N1" sqref="N1"/>
    </sheetView>
  </sheetViews>
  <sheetFormatPr defaultColWidth="9.140625" defaultRowHeight="12.75" x14ac:dyDescent="0.2"/>
  <cols>
    <col min="1" max="1" width="5" style="375" customWidth="1"/>
    <col min="2" max="2" width="6.140625" style="375" customWidth="1"/>
    <col min="3" max="3" width="10.140625" style="373" customWidth="1"/>
    <col min="4" max="4" width="7" style="374" customWidth="1"/>
    <col min="5" max="5" width="10.5703125" style="374" bestFit="1" customWidth="1"/>
    <col min="6" max="6" width="10.5703125" style="377" bestFit="1" customWidth="1"/>
    <col min="7" max="7" width="22.28515625" style="372" bestFit="1" customWidth="1"/>
    <col min="8" max="8" width="13.28515625" style="377" customWidth="1"/>
    <col min="9" max="9" width="9.140625" style="377"/>
    <col min="10" max="10" width="14" style="377" customWidth="1"/>
    <col min="11" max="11" width="13.28515625" style="377" customWidth="1"/>
    <col min="12" max="12" width="7.85546875" style="377" customWidth="1"/>
    <col min="13" max="15" width="9.140625" style="377"/>
    <col min="16" max="16384" width="9.140625" style="372"/>
  </cols>
  <sheetData>
    <row r="1" spans="1:11" ht="25.5" x14ac:dyDescent="0.2">
      <c r="A1" s="397" t="s">
        <v>306</v>
      </c>
      <c r="B1" s="397" t="s">
        <v>361</v>
      </c>
      <c r="C1" s="451" t="s">
        <v>374</v>
      </c>
      <c r="D1" s="450" t="s">
        <v>373</v>
      </c>
      <c r="E1" s="374" t="s">
        <v>372</v>
      </c>
      <c r="F1" s="448"/>
      <c r="G1" s="449"/>
      <c r="H1" s="35" t="s">
        <v>371</v>
      </c>
      <c r="I1" s="448"/>
      <c r="K1" s="35"/>
    </row>
    <row r="2" spans="1:11" x14ac:dyDescent="0.2">
      <c r="A2" s="375">
        <v>1984</v>
      </c>
      <c r="B2" s="375">
        <v>7</v>
      </c>
      <c r="C2" s="432">
        <v>11</v>
      </c>
      <c r="D2" s="433">
        <v>2185</v>
      </c>
      <c r="E2" s="432">
        <v>198.63636363636363</v>
      </c>
      <c r="G2" s="375"/>
    </row>
    <row r="3" spans="1:11" x14ac:dyDescent="0.2">
      <c r="A3" s="375">
        <v>1984</v>
      </c>
      <c r="B3" s="375">
        <v>8</v>
      </c>
      <c r="C3" s="432">
        <v>11</v>
      </c>
      <c r="D3" s="433">
        <v>2064</v>
      </c>
      <c r="E3" s="432">
        <v>187.63636363636363</v>
      </c>
    </row>
    <row r="4" spans="1:11" x14ac:dyDescent="0.2">
      <c r="A4" s="375">
        <v>1984</v>
      </c>
      <c r="B4" s="375">
        <v>9</v>
      </c>
      <c r="C4" s="432">
        <v>11</v>
      </c>
      <c r="D4" s="433">
        <v>2034</v>
      </c>
      <c r="E4" s="432">
        <v>184.90909090909091</v>
      </c>
    </row>
    <row r="5" spans="1:11" x14ac:dyDescent="0.2">
      <c r="A5" s="375">
        <v>1984</v>
      </c>
      <c r="B5" s="375">
        <v>10</v>
      </c>
      <c r="C5" s="432">
        <v>11</v>
      </c>
      <c r="D5" s="433">
        <v>2127</v>
      </c>
      <c r="E5" s="432">
        <v>193.36363636363637</v>
      </c>
    </row>
    <row r="6" spans="1:11" x14ac:dyDescent="0.2">
      <c r="A6" s="375">
        <v>1984</v>
      </c>
      <c r="B6" s="375">
        <v>11</v>
      </c>
      <c r="C6" s="432">
        <v>11</v>
      </c>
      <c r="D6" s="433">
        <v>2041</v>
      </c>
      <c r="E6" s="432">
        <v>185.54545454545453</v>
      </c>
    </row>
    <row r="7" spans="1:11" x14ac:dyDescent="0.2">
      <c r="A7" s="375">
        <v>1984</v>
      </c>
      <c r="B7" s="375">
        <v>12</v>
      </c>
      <c r="C7" s="432">
        <v>11</v>
      </c>
      <c r="D7" s="433">
        <v>2185</v>
      </c>
      <c r="E7" s="432">
        <v>198.63636363636363</v>
      </c>
    </row>
    <row r="8" spans="1:11" x14ac:dyDescent="0.2">
      <c r="A8" s="375">
        <v>1985</v>
      </c>
      <c r="B8" s="375">
        <v>1</v>
      </c>
      <c r="C8" s="432">
        <v>16</v>
      </c>
      <c r="D8" s="433">
        <v>3245</v>
      </c>
      <c r="E8" s="432">
        <v>202.8125</v>
      </c>
    </row>
    <row r="9" spans="1:11" x14ac:dyDescent="0.2">
      <c r="A9" s="375">
        <v>1985</v>
      </c>
      <c r="B9" s="375">
        <v>2</v>
      </c>
      <c r="C9" s="432">
        <v>16</v>
      </c>
      <c r="D9" s="433">
        <v>2944</v>
      </c>
      <c r="E9" s="432">
        <v>184</v>
      </c>
    </row>
    <row r="10" spans="1:11" x14ac:dyDescent="0.2">
      <c r="A10" s="375">
        <v>1985</v>
      </c>
      <c r="B10" s="375">
        <v>3</v>
      </c>
      <c r="C10" s="432">
        <v>16</v>
      </c>
      <c r="D10" s="433">
        <v>3210</v>
      </c>
      <c r="E10" s="432">
        <v>200.625</v>
      </c>
    </row>
    <row r="11" spans="1:11" x14ac:dyDescent="0.2">
      <c r="A11" s="375">
        <v>1985</v>
      </c>
      <c r="B11" s="375">
        <v>4</v>
      </c>
      <c r="C11" s="432">
        <v>16</v>
      </c>
      <c r="D11" s="433">
        <v>3485</v>
      </c>
      <c r="E11" s="432">
        <v>217.8125</v>
      </c>
    </row>
    <row r="12" spans="1:11" x14ac:dyDescent="0.2">
      <c r="A12" s="375">
        <v>1985</v>
      </c>
      <c r="B12" s="375">
        <v>5</v>
      </c>
      <c r="C12" s="432">
        <v>16</v>
      </c>
      <c r="D12" s="433">
        <v>3307</v>
      </c>
      <c r="E12" s="432">
        <v>206.6875</v>
      </c>
    </row>
    <row r="13" spans="1:11" x14ac:dyDescent="0.2">
      <c r="A13" s="375">
        <v>1985</v>
      </c>
      <c r="B13" s="375">
        <v>6</v>
      </c>
      <c r="C13" s="432">
        <v>21</v>
      </c>
      <c r="D13" s="433">
        <v>4892</v>
      </c>
      <c r="E13" s="432">
        <v>232.95238095238096</v>
      </c>
    </row>
    <row r="14" spans="1:11" x14ac:dyDescent="0.2">
      <c r="A14" s="375">
        <v>1985</v>
      </c>
      <c r="B14" s="375">
        <v>7</v>
      </c>
      <c r="C14" s="432">
        <v>21</v>
      </c>
      <c r="D14" s="433">
        <v>5519</v>
      </c>
      <c r="E14" s="432">
        <v>262.8095238095238</v>
      </c>
    </row>
    <row r="15" spans="1:11" x14ac:dyDescent="0.2">
      <c r="A15" s="375">
        <v>1985</v>
      </c>
      <c r="B15" s="375">
        <v>8</v>
      </c>
      <c r="C15" s="432">
        <v>21</v>
      </c>
      <c r="D15" s="433">
        <v>5074</v>
      </c>
      <c r="E15" s="432">
        <v>241.61904761904762</v>
      </c>
    </row>
    <row r="16" spans="1:11" x14ac:dyDescent="0.2">
      <c r="A16" s="375">
        <v>1985</v>
      </c>
      <c r="B16" s="375">
        <v>9</v>
      </c>
      <c r="C16" s="432">
        <v>21</v>
      </c>
      <c r="D16" s="433">
        <v>5280</v>
      </c>
      <c r="E16" s="432">
        <v>251.42857142857142</v>
      </c>
    </row>
    <row r="17" spans="1:5" x14ac:dyDescent="0.2">
      <c r="A17" s="375">
        <v>1985</v>
      </c>
      <c r="B17" s="375">
        <v>10</v>
      </c>
      <c r="C17" s="432">
        <v>21</v>
      </c>
      <c r="D17" s="433">
        <v>5187</v>
      </c>
      <c r="E17" s="432">
        <v>247</v>
      </c>
    </row>
    <row r="18" spans="1:5" x14ac:dyDescent="0.2">
      <c r="A18" s="375">
        <v>1985</v>
      </c>
      <c r="B18" s="375">
        <v>11</v>
      </c>
      <c r="C18" s="432">
        <v>21</v>
      </c>
      <c r="D18" s="433">
        <v>5212</v>
      </c>
      <c r="E18" s="432">
        <v>248.1904761904762</v>
      </c>
    </row>
    <row r="19" spans="1:5" x14ac:dyDescent="0.2">
      <c r="A19" s="375">
        <v>1985</v>
      </c>
      <c r="B19" s="375">
        <v>12</v>
      </c>
      <c r="C19" s="432">
        <v>21</v>
      </c>
      <c r="D19" s="433">
        <v>5600</v>
      </c>
      <c r="E19" s="432">
        <v>266.66666666666669</v>
      </c>
    </row>
    <row r="20" spans="1:5" x14ac:dyDescent="0.2">
      <c r="A20" s="375">
        <v>1986</v>
      </c>
      <c r="B20" s="375">
        <v>1</v>
      </c>
      <c r="C20" s="432">
        <v>21</v>
      </c>
      <c r="D20" s="433">
        <v>5250</v>
      </c>
      <c r="E20" s="432">
        <v>250</v>
      </c>
    </row>
    <row r="21" spans="1:5" x14ac:dyDescent="0.2">
      <c r="A21" s="375">
        <v>1986</v>
      </c>
      <c r="B21" s="375">
        <v>2</v>
      </c>
      <c r="C21" s="432">
        <v>21</v>
      </c>
      <c r="D21" s="433">
        <v>4818</v>
      </c>
      <c r="E21" s="432">
        <v>229.42857142857142</v>
      </c>
    </row>
    <row r="22" spans="1:5" x14ac:dyDescent="0.2">
      <c r="A22" s="375">
        <v>1986</v>
      </c>
      <c r="B22" s="375">
        <v>3</v>
      </c>
      <c r="C22" s="432">
        <v>21</v>
      </c>
      <c r="D22" s="433">
        <v>5284</v>
      </c>
      <c r="E22" s="432">
        <v>251.61904761904762</v>
      </c>
    </row>
    <row r="23" spans="1:5" x14ac:dyDescent="0.2">
      <c r="A23" s="375">
        <v>1986</v>
      </c>
      <c r="B23" s="375">
        <v>4</v>
      </c>
      <c r="C23" s="432">
        <v>21</v>
      </c>
      <c r="D23" s="433">
        <v>5409</v>
      </c>
      <c r="E23" s="432">
        <v>257.57142857142856</v>
      </c>
    </row>
    <row r="24" spans="1:5" x14ac:dyDescent="0.2">
      <c r="A24" s="375">
        <v>1986</v>
      </c>
      <c r="B24" s="375">
        <v>5</v>
      </c>
      <c r="C24" s="432">
        <v>22</v>
      </c>
      <c r="D24" s="433">
        <v>5644</v>
      </c>
      <c r="E24" s="432">
        <v>256.54545454545456</v>
      </c>
    </row>
    <row r="25" spans="1:5" x14ac:dyDescent="0.2">
      <c r="A25" s="375">
        <v>1986</v>
      </c>
      <c r="B25" s="375">
        <v>6</v>
      </c>
      <c r="C25" s="432">
        <v>22</v>
      </c>
      <c r="D25" s="433">
        <v>6413</v>
      </c>
      <c r="E25" s="432">
        <v>291.5</v>
      </c>
    </row>
    <row r="26" spans="1:5" x14ac:dyDescent="0.2">
      <c r="A26" s="375">
        <v>1986</v>
      </c>
      <c r="B26" s="375">
        <v>7</v>
      </c>
      <c r="C26" s="432">
        <v>22</v>
      </c>
      <c r="D26" s="433">
        <v>6224</v>
      </c>
      <c r="E26" s="432">
        <v>282.90909090909093</v>
      </c>
    </row>
    <row r="27" spans="1:5" x14ac:dyDescent="0.2">
      <c r="A27" s="375">
        <v>1986</v>
      </c>
      <c r="B27" s="375">
        <v>8</v>
      </c>
      <c r="C27" s="432">
        <v>22</v>
      </c>
      <c r="D27" s="433">
        <v>6525</v>
      </c>
      <c r="E27" s="432">
        <v>296.59090909090907</v>
      </c>
    </row>
    <row r="28" spans="1:5" x14ac:dyDescent="0.2">
      <c r="A28" s="375">
        <v>1986</v>
      </c>
      <c r="B28" s="375">
        <v>9</v>
      </c>
      <c r="C28" s="432">
        <v>22</v>
      </c>
      <c r="D28" s="433">
        <v>6874</v>
      </c>
      <c r="E28" s="432">
        <v>312.45454545454544</v>
      </c>
    </row>
    <row r="29" spans="1:5" x14ac:dyDescent="0.2">
      <c r="A29" s="375">
        <v>1986</v>
      </c>
      <c r="B29" s="375">
        <v>10</v>
      </c>
      <c r="C29" s="432">
        <v>22</v>
      </c>
      <c r="D29" s="433">
        <v>6557</v>
      </c>
      <c r="E29" s="432">
        <v>298.04545454545456</v>
      </c>
    </row>
    <row r="30" spans="1:5" x14ac:dyDescent="0.2">
      <c r="A30" s="375">
        <v>1986</v>
      </c>
      <c r="B30" s="375">
        <v>11</v>
      </c>
      <c r="C30" s="432">
        <v>22</v>
      </c>
      <c r="D30" s="433">
        <v>6618</v>
      </c>
      <c r="E30" s="432">
        <v>300.81818181818181</v>
      </c>
    </row>
    <row r="31" spans="1:5" x14ac:dyDescent="0.2">
      <c r="A31" s="375">
        <v>1986</v>
      </c>
      <c r="B31" s="375">
        <v>12</v>
      </c>
      <c r="C31" s="432">
        <v>22</v>
      </c>
      <c r="D31" s="433">
        <v>7340</v>
      </c>
      <c r="E31" s="432">
        <v>333.63636363636363</v>
      </c>
    </row>
    <row r="32" spans="1:5" x14ac:dyDescent="0.2">
      <c r="A32" s="375">
        <v>1987</v>
      </c>
      <c r="B32" s="375">
        <v>1</v>
      </c>
      <c r="C32" s="432">
        <v>22</v>
      </c>
      <c r="D32" s="433">
        <v>6692</v>
      </c>
      <c r="E32" s="432">
        <v>304.18181818181819</v>
      </c>
    </row>
    <row r="33" spans="1:5" x14ac:dyDescent="0.2">
      <c r="A33" s="375">
        <v>1987</v>
      </c>
      <c r="B33" s="375">
        <v>2</v>
      </c>
      <c r="C33" s="432">
        <v>22</v>
      </c>
      <c r="D33" s="433">
        <v>5747</v>
      </c>
      <c r="E33" s="432">
        <v>261.22727272727275</v>
      </c>
    </row>
    <row r="34" spans="1:5" x14ac:dyDescent="0.2">
      <c r="A34" s="375">
        <v>1987</v>
      </c>
      <c r="B34" s="375">
        <v>3</v>
      </c>
      <c r="C34" s="432">
        <v>22</v>
      </c>
      <c r="D34" s="433">
        <v>6005</v>
      </c>
      <c r="E34" s="432">
        <v>272.95454545454544</v>
      </c>
    </row>
    <row r="35" spans="1:5" x14ac:dyDescent="0.2">
      <c r="A35" s="375">
        <v>1987</v>
      </c>
      <c r="B35" s="375">
        <v>4</v>
      </c>
      <c r="C35" s="432">
        <v>22</v>
      </c>
      <c r="D35" s="433">
        <v>5823</v>
      </c>
      <c r="E35" s="432">
        <v>264.68181818181819</v>
      </c>
    </row>
    <row r="36" spans="1:5" x14ac:dyDescent="0.2">
      <c r="A36" s="375">
        <v>1987</v>
      </c>
      <c r="B36" s="375">
        <v>5</v>
      </c>
      <c r="C36" s="432">
        <v>22</v>
      </c>
      <c r="D36" s="433">
        <v>6906</v>
      </c>
      <c r="E36" s="432">
        <v>313.90909090909093</v>
      </c>
    </row>
    <row r="37" spans="1:5" x14ac:dyDescent="0.2">
      <c r="A37" s="375">
        <v>1987</v>
      </c>
      <c r="B37" s="375">
        <v>6</v>
      </c>
      <c r="C37" s="432">
        <v>22</v>
      </c>
      <c r="D37" s="433">
        <v>6661</v>
      </c>
      <c r="E37" s="432">
        <v>302.77272727272725</v>
      </c>
    </row>
    <row r="38" spans="1:5" x14ac:dyDescent="0.2">
      <c r="A38" s="375">
        <v>1987</v>
      </c>
      <c r="B38" s="375">
        <v>7</v>
      </c>
      <c r="C38" s="432">
        <v>22</v>
      </c>
      <c r="D38" s="433">
        <v>6692</v>
      </c>
      <c r="E38" s="432">
        <v>304.18181818181819</v>
      </c>
    </row>
    <row r="39" spans="1:5" x14ac:dyDescent="0.2">
      <c r="A39" s="375">
        <v>1987</v>
      </c>
      <c r="B39" s="375">
        <v>8</v>
      </c>
      <c r="C39" s="432">
        <v>22</v>
      </c>
      <c r="D39" s="433">
        <v>7074</v>
      </c>
      <c r="E39" s="432">
        <v>321.54545454545456</v>
      </c>
    </row>
    <row r="40" spans="1:5" x14ac:dyDescent="0.2">
      <c r="A40" s="375">
        <v>1987</v>
      </c>
      <c r="B40" s="375">
        <v>9</v>
      </c>
      <c r="C40" s="432">
        <v>22</v>
      </c>
      <c r="D40" s="433">
        <v>6788</v>
      </c>
      <c r="E40" s="432">
        <v>308.54545454545456</v>
      </c>
    </row>
    <row r="41" spans="1:5" x14ac:dyDescent="0.2">
      <c r="A41" s="375">
        <v>1987</v>
      </c>
      <c r="B41" s="375">
        <v>10</v>
      </c>
      <c r="C41" s="432">
        <v>22</v>
      </c>
      <c r="D41" s="433">
        <v>6490</v>
      </c>
      <c r="E41" s="432">
        <v>295</v>
      </c>
    </row>
    <row r="42" spans="1:5" x14ac:dyDescent="0.2">
      <c r="A42" s="375">
        <v>1987</v>
      </c>
      <c r="B42" s="375">
        <v>11</v>
      </c>
      <c r="C42" s="432">
        <v>22</v>
      </c>
      <c r="D42" s="433">
        <v>6696</v>
      </c>
      <c r="E42" s="432">
        <v>304.36363636363637</v>
      </c>
    </row>
    <row r="43" spans="1:5" x14ac:dyDescent="0.2">
      <c r="A43" s="375">
        <v>1987</v>
      </c>
      <c r="B43" s="375">
        <v>12</v>
      </c>
      <c r="C43" s="432">
        <v>22</v>
      </c>
      <c r="D43" s="433">
        <v>6231</v>
      </c>
      <c r="E43" s="432">
        <v>283.22727272727275</v>
      </c>
    </row>
    <row r="44" spans="1:5" x14ac:dyDescent="0.2">
      <c r="A44" s="375">
        <v>1988</v>
      </c>
      <c r="B44" s="375">
        <v>1</v>
      </c>
      <c r="C44" s="432">
        <v>22</v>
      </c>
      <c r="D44" s="433">
        <v>6589</v>
      </c>
      <c r="E44" s="432">
        <v>299.5</v>
      </c>
    </row>
    <row r="45" spans="1:5" x14ac:dyDescent="0.2">
      <c r="A45" s="375">
        <v>1988</v>
      </c>
      <c r="B45" s="375">
        <v>2</v>
      </c>
      <c r="C45" s="432">
        <v>22</v>
      </c>
      <c r="D45" s="433">
        <v>6035</v>
      </c>
      <c r="E45" s="432">
        <v>274.31818181818181</v>
      </c>
    </row>
    <row r="46" spans="1:5" x14ac:dyDescent="0.2">
      <c r="A46" s="375">
        <v>1988</v>
      </c>
      <c r="B46" s="375">
        <v>3</v>
      </c>
      <c r="C46" s="432">
        <v>22</v>
      </c>
      <c r="D46" s="433">
        <v>6074</v>
      </c>
      <c r="E46" s="432">
        <v>276.09090909090907</v>
      </c>
    </row>
    <row r="47" spans="1:5" x14ac:dyDescent="0.2">
      <c r="A47" s="375">
        <v>1988</v>
      </c>
      <c r="B47" s="375">
        <v>4</v>
      </c>
      <c r="C47" s="432">
        <v>22</v>
      </c>
      <c r="D47" s="433">
        <v>6530</v>
      </c>
      <c r="E47" s="432">
        <v>296.81818181818181</v>
      </c>
    </row>
    <row r="48" spans="1:5" x14ac:dyDescent="0.2">
      <c r="A48" s="375">
        <v>1988</v>
      </c>
      <c r="B48" s="375">
        <v>5</v>
      </c>
      <c r="C48" s="432">
        <v>22</v>
      </c>
      <c r="D48" s="433">
        <v>5943</v>
      </c>
      <c r="E48" s="432">
        <v>270.13636363636363</v>
      </c>
    </row>
    <row r="49" spans="1:5" x14ac:dyDescent="0.2">
      <c r="A49" s="375">
        <v>1988</v>
      </c>
      <c r="B49" s="375">
        <v>6</v>
      </c>
      <c r="C49" s="432">
        <v>22</v>
      </c>
      <c r="D49" s="433">
        <v>6284</v>
      </c>
      <c r="E49" s="432">
        <v>285.63636363636363</v>
      </c>
    </row>
    <row r="50" spans="1:5" x14ac:dyDescent="0.2">
      <c r="A50" s="375">
        <v>1988</v>
      </c>
      <c r="B50" s="375">
        <v>7</v>
      </c>
      <c r="C50" s="432">
        <v>22</v>
      </c>
      <c r="D50" s="433">
        <v>6657</v>
      </c>
      <c r="E50" s="432">
        <v>302.59090909090907</v>
      </c>
    </row>
    <row r="51" spans="1:5" x14ac:dyDescent="0.2">
      <c r="A51" s="375">
        <v>1988</v>
      </c>
      <c r="B51" s="375">
        <v>8</v>
      </c>
      <c r="C51" s="432">
        <v>22</v>
      </c>
      <c r="D51" s="433">
        <v>6225</v>
      </c>
      <c r="E51" s="432">
        <v>282.95454545454544</v>
      </c>
    </row>
    <row r="52" spans="1:5" x14ac:dyDescent="0.2">
      <c r="A52" s="375">
        <v>1988</v>
      </c>
      <c r="B52" s="375">
        <v>9</v>
      </c>
      <c r="C52" s="432">
        <v>22</v>
      </c>
      <c r="D52" s="433">
        <v>6616</v>
      </c>
      <c r="E52" s="432">
        <v>300.72727272727275</v>
      </c>
    </row>
    <row r="53" spans="1:5" x14ac:dyDescent="0.2">
      <c r="A53" s="375">
        <v>1988</v>
      </c>
      <c r="B53" s="375">
        <v>10</v>
      </c>
      <c r="C53" s="432">
        <v>22</v>
      </c>
      <c r="D53" s="433">
        <v>6663</v>
      </c>
      <c r="E53" s="432">
        <v>302.86363636363637</v>
      </c>
    </row>
    <row r="54" spans="1:5" x14ac:dyDescent="0.2">
      <c r="A54" s="375">
        <v>1988</v>
      </c>
      <c r="B54" s="375">
        <v>11</v>
      </c>
      <c r="C54" s="432">
        <v>22</v>
      </c>
      <c r="D54" s="433">
        <v>5778</v>
      </c>
      <c r="E54" s="432">
        <v>262.63636363636363</v>
      </c>
    </row>
    <row r="55" spans="1:5" x14ac:dyDescent="0.2">
      <c r="A55" s="375">
        <v>1988</v>
      </c>
      <c r="B55" s="375">
        <v>12</v>
      </c>
      <c r="C55" s="432">
        <v>22</v>
      </c>
      <c r="D55" s="433">
        <v>5921</v>
      </c>
      <c r="E55" s="432">
        <v>269.13636363636363</v>
      </c>
    </row>
    <row r="56" spans="1:5" x14ac:dyDescent="0.2">
      <c r="A56" s="375">
        <v>1989</v>
      </c>
      <c r="B56" s="375">
        <v>1</v>
      </c>
      <c r="C56" s="432">
        <v>22</v>
      </c>
      <c r="D56" s="433">
        <v>6565.11</v>
      </c>
      <c r="E56" s="432">
        <v>298.41409090909087</v>
      </c>
    </row>
    <row r="57" spans="1:5" x14ac:dyDescent="0.2">
      <c r="A57" s="375">
        <v>1989</v>
      </c>
      <c r="B57" s="375">
        <v>2</v>
      </c>
      <c r="C57" s="432">
        <v>22</v>
      </c>
      <c r="D57" s="433">
        <v>6513.5739999999996</v>
      </c>
      <c r="E57" s="432">
        <v>296.07154545454546</v>
      </c>
    </row>
    <row r="58" spans="1:5" x14ac:dyDescent="0.2">
      <c r="A58" s="375">
        <v>1989</v>
      </c>
      <c r="B58" s="375">
        <v>3</v>
      </c>
      <c r="C58" s="432">
        <v>22</v>
      </c>
      <c r="D58" s="433">
        <v>6859.44</v>
      </c>
      <c r="E58" s="432">
        <v>311.79272727272723</v>
      </c>
    </row>
    <row r="59" spans="1:5" x14ac:dyDescent="0.2">
      <c r="A59" s="375">
        <v>1989</v>
      </c>
      <c r="B59" s="375">
        <v>4</v>
      </c>
      <c r="C59" s="432">
        <v>22</v>
      </c>
      <c r="D59" s="433">
        <v>6069.3059999999996</v>
      </c>
      <c r="E59" s="432">
        <v>275.87754545454544</v>
      </c>
    </row>
    <row r="60" spans="1:5" x14ac:dyDescent="0.2">
      <c r="A60" s="375">
        <v>1989</v>
      </c>
      <c r="B60" s="375">
        <v>5</v>
      </c>
      <c r="C60" s="432">
        <v>22</v>
      </c>
      <c r="D60" s="433">
        <v>6107.1620000000003</v>
      </c>
      <c r="E60" s="432">
        <v>277.59827272727273</v>
      </c>
    </row>
    <row r="61" spans="1:5" x14ac:dyDescent="0.2">
      <c r="A61" s="375">
        <v>1989</v>
      </c>
      <c r="B61" s="375">
        <v>6</v>
      </c>
      <c r="C61" s="432">
        <v>23</v>
      </c>
      <c r="D61" s="433">
        <v>6628.3329999999996</v>
      </c>
      <c r="E61" s="432">
        <v>288.18839130434782</v>
      </c>
    </row>
    <row r="62" spans="1:5" x14ac:dyDescent="0.2">
      <c r="A62" s="375">
        <v>1989</v>
      </c>
      <c r="B62" s="375">
        <v>7</v>
      </c>
      <c r="C62" s="432">
        <v>23</v>
      </c>
      <c r="D62" s="433">
        <v>7090.2</v>
      </c>
      <c r="E62" s="432">
        <v>308.26956521739129</v>
      </c>
    </row>
    <row r="63" spans="1:5" x14ac:dyDescent="0.2">
      <c r="A63" s="375">
        <v>1989</v>
      </c>
      <c r="B63" s="375">
        <v>8</v>
      </c>
      <c r="C63" s="432">
        <v>23</v>
      </c>
      <c r="D63" s="433">
        <v>6725.942</v>
      </c>
      <c r="E63" s="432">
        <v>292.4322608695652</v>
      </c>
    </row>
    <row r="64" spans="1:5" x14ac:dyDescent="0.2">
      <c r="A64" s="375">
        <v>1989</v>
      </c>
      <c r="B64" s="375">
        <v>9</v>
      </c>
      <c r="C64" s="432">
        <v>23</v>
      </c>
      <c r="D64" s="433">
        <v>6946.45</v>
      </c>
      <c r="E64" s="432">
        <v>302.01956521739129</v>
      </c>
    </row>
    <row r="65" spans="1:5" x14ac:dyDescent="0.2">
      <c r="A65" s="375">
        <v>1989</v>
      </c>
      <c r="B65" s="375">
        <v>10</v>
      </c>
      <c r="C65" s="432">
        <v>23</v>
      </c>
      <c r="D65" s="433">
        <v>6721.6779999999999</v>
      </c>
      <c r="E65" s="432">
        <v>292.24686956521737</v>
      </c>
    </row>
    <row r="66" spans="1:5" x14ac:dyDescent="0.2">
      <c r="A66" s="375">
        <v>1989</v>
      </c>
      <c r="B66" s="375">
        <v>11</v>
      </c>
      <c r="C66" s="432">
        <v>23</v>
      </c>
      <c r="D66" s="433">
        <v>6767.8850000000002</v>
      </c>
      <c r="E66" s="432">
        <v>294.25586956521738</v>
      </c>
    </row>
    <row r="67" spans="1:5" x14ac:dyDescent="0.2">
      <c r="A67" s="375">
        <v>1989</v>
      </c>
      <c r="B67" s="375">
        <v>12</v>
      </c>
      <c r="C67" s="432">
        <v>23</v>
      </c>
      <c r="D67" s="433">
        <v>6986.0690000000004</v>
      </c>
      <c r="E67" s="432">
        <v>303.74213043478261</v>
      </c>
    </row>
    <row r="68" spans="1:5" x14ac:dyDescent="0.2">
      <c r="A68" s="375">
        <v>1990</v>
      </c>
      <c r="B68" s="375">
        <v>1</v>
      </c>
      <c r="C68" s="432">
        <v>23</v>
      </c>
      <c r="D68" s="433">
        <v>6619.4759999999997</v>
      </c>
      <c r="E68" s="432">
        <v>287.8033043478261</v>
      </c>
    </row>
    <row r="69" spans="1:5" x14ac:dyDescent="0.2">
      <c r="A69" s="375">
        <v>1990</v>
      </c>
      <c r="B69" s="375">
        <v>2</v>
      </c>
      <c r="C69" s="432">
        <v>23</v>
      </c>
      <c r="D69" s="433">
        <v>6706.1</v>
      </c>
      <c r="E69" s="432">
        <v>291.5695652173913</v>
      </c>
    </row>
    <row r="70" spans="1:5" x14ac:dyDescent="0.2">
      <c r="A70" s="375">
        <v>1990</v>
      </c>
      <c r="B70" s="375">
        <v>3</v>
      </c>
      <c r="C70" s="432">
        <v>23</v>
      </c>
      <c r="D70" s="433">
        <v>6945.57</v>
      </c>
      <c r="E70" s="432">
        <v>301.9813043478261</v>
      </c>
    </row>
    <row r="71" spans="1:5" x14ac:dyDescent="0.2">
      <c r="A71" s="375">
        <v>1990</v>
      </c>
      <c r="B71" s="375">
        <v>4</v>
      </c>
      <c r="C71" s="432">
        <v>23</v>
      </c>
      <c r="D71" s="433">
        <v>6472.11</v>
      </c>
      <c r="E71" s="432">
        <v>281.39608695652174</v>
      </c>
    </row>
    <row r="72" spans="1:5" x14ac:dyDescent="0.2">
      <c r="A72" s="375">
        <v>1990</v>
      </c>
      <c r="B72" s="375">
        <v>5</v>
      </c>
      <c r="C72" s="432">
        <v>23</v>
      </c>
      <c r="D72" s="433">
        <v>6785.4160000000002</v>
      </c>
      <c r="E72" s="432">
        <v>295.01808695652176</v>
      </c>
    </row>
    <row r="73" spans="1:5" x14ac:dyDescent="0.2">
      <c r="A73" s="375">
        <v>1990</v>
      </c>
      <c r="B73" s="375">
        <v>6</v>
      </c>
      <c r="C73" s="432">
        <v>23</v>
      </c>
      <c r="D73" s="433">
        <v>7199.98</v>
      </c>
      <c r="E73" s="432">
        <v>313.04260869565218</v>
      </c>
    </row>
    <row r="74" spans="1:5" x14ac:dyDescent="0.2">
      <c r="A74" s="375">
        <v>1990</v>
      </c>
      <c r="B74" s="375">
        <v>7</v>
      </c>
      <c r="C74" s="432">
        <v>23</v>
      </c>
      <c r="D74" s="433">
        <v>6829.08</v>
      </c>
      <c r="E74" s="432">
        <v>296.91652173913042</v>
      </c>
    </row>
    <row r="75" spans="1:5" x14ac:dyDescent="0.2">
      <c r="A75" s="375">
        <v>1990</v>
      </c>
      <c r="B75" s="375">
        <v>8</v>
      </c>
      <c r="C75" s="432">
        <v>23</v>
      </c>
      <c r="D75" s="433">
        <v>6962.25</v>
      </c>
      <c r="E75" s="432">
        <v>302.70652173913044</v>
      </c>
    </row>
    <row r="76" spans="1:5" x14ac:dyDescent="0.2">
      <c r="A76" s="375">
        <v>1990</v>
      </c>
      <c r="B76" s="375">
        <v>9</v>
      </c>
      <c r="C76" s="432">
        <v>23</v>
      </c>
      <c r="D76" s="433">
        <v>6968.57</v>
      </c>
      <c r="E76" s="432">
        <v>302.9813043478261</v>
      </c>
    </row>
    <row r="77" spans="1:5" x14ac:dyDescent="0.2">
      <c r="A77" s="375">
        <v>1990</v>
      </c>
      <c r="B77" s="375">
        <v>10</v>
      </c>
      <c r="C77" s="432">
        <v>23</v>
      </c>
      <c r="D77" s="433">
        <v>6925.6</v>
      </c>
      <c r="E77" s="432">
        <v>301.11304347826086</v>
      </c>
    </row>
    <row r="78" spans="1:5" x14ac:dyDescent="0.2">
      <c r="A78" s="375">
        <v>1990</v>
      </c>
      <c r="B78" s="375">
        <v>11</v>
      </c>
      <c r="C78" s="432">
        <v>23</v>
      </c>
      <c r="D78" s="433">
        <v>6614.8</v>
      </c>
      <c r="E78" s="432">
        <v>287.60000000000002</v>
      </c>
    </row>
    <row r="79" spans="1:5" x14ac:dyDescent="0.2">
      <c r="A79" s="375">
        <v>1990</v>
      </c>
      <c r="B79" s="375">
        <v>12</v>
      </c>
      <c r="C79" s="432">
        <v>23</v>
      </c>
      <c r="D79" s="433">
        <v>7169.2129999999997</v>
      </c>
      <c r="E79" s="432">
        <v>311.70491304347826</v>
      </c>
    </row>
    <row r="80" spans="1:5" x14ac:dyDescent="0.2">
      <c r="A80" s="375">
        <v>1991</v>
      </c>
      <c r="B80" s="375">
        <v>1</v>
      </c>
      <c r="C80" s="432">
        <v>23</v>
      </c>
      <c r="D80" s="433">
        <v>6905.5940000000001</v>
      </c>
      <c r="E80" s="432">
        <v>300.24321739130437</v>
      </c>
    </row>
    <row r="81" spans="1:5" x14ac:dyDescent="0.2">
      <c r="A81" s="375">
        <v>1991</v>
      </c>
      <c r="B81" s="375">
        <v>2</v>
      </c>
      <c r="C81" s="432">
        <v>23</v>
      </c>
      <c r="D81" s="433">
        <v>6362.5060000000003</v>
      </c>
      <c r="E81" s="432">
        <v>276.63069565217393</v>
      </c>
    </row>
    <row r="82" spans="1:5" x14ac:dyDescent="0.2">
      <c r="A82" s="375">
        <v>1991</v>
      </c>
      <c r="B82" s="375">
        <v>3</v>
      </c>
      <c r="C82" s="432">
        <v>23</v>
      </c>
      <c r="D82" s="433">
        <v>6924.0050000000001</v>
      </c>
      <c r="E82" s="432">
        <v>301.04369565217394</v>
      </c>
    </row>
    <row r="83" spans="1:5" x14ac:dyDescent="0.2">
      <c r="A83" s="375">
        <v>1991</v>
      </c>
      <c r="B83" s="375">
        <v>4</v>
      </c>
      <c r="C83" s="432">
        <v>23</v>
      </c>
      <c r="D83" s="433">
        <v>6466.52</v>
      </c>
      <c r="E83" s="432">
        <v>281.15304347826088</v>
      </c>
    </row>
    <row r="84" spans="1:5" x14ac:dyDescent="0.2">
      <c r="A84" s="375">
        <v>1991</v>
      </c>
      <c r="B84" s="375">
        <v>5</v>
      </c>
      <c r="C84" s="432">
        <v>23</v>
      </c>
      <c r="D84" s="433">
        <v>6612.03</v>
      </c>
      <c r="E84" s="432">
        <v>287.47956521739127</v>
      </c>
    </row>
    <row r="85" spans="1:5" x14ac:dyDescent="0.2">
      <c r="A85" s="375">
        <v>1991</v>
      </c>
      <c r="B85" s="375">
        <v>6</v>
      </c>
      <c r="C85" s="432">
        <v>23</v>
      </c>
      <c r="D85" s="433">
        <v>7175.66</v>
      </c>
      <c r="E85" s="432">
        <v>311.98521739130433</v>
      </c>
    </row>
    <row r="86" spans="1:5" x14ac:dyDescent="0.2">
      <c r="A86" s="375">
        <v>1991</v>
      </c>
      <c r="B86" s="375">
        <v>7</v>
      </c>
      <c r="C86" s="432">
        <v>23</v>
      </c>
      <c r="D86" s="433">
        <v>6819.24</v>
      </c>
      <c r="E86" s="432">
        <v>296.48869565217393</v>
      </c>
    </row>
    <row r="87" spans="1:5" x14ac:dyDescent="0.2">
      <c r="A87" s="375">
        <v>1991</v>
      </c>
      <c r="B87" s="375">
        <v>8</v>
      </c>
      <c r="C87" s="432">
        <v>23</v>
      </c>
      <c r="D87" s="433">
        <v>6679.5469999999996</v>
      </c>
      <c r="E87" s="432">
        <v>290.41508695652175</v>
      </c>
    </row>
    <row r="88" spans="1:5" x14ac:dyDescent="0.2">
      <c r="A88" s="375">
        <v>1991</v>
      </c>
      <c r="B88" s="375">
        <v>9</v>
      </c>
      <c r="C88" s="432">
        <v>23</v>
      </c>
      <c r="D88" s="433">
        <v>7089.6450000000004</v>
      </c>
      <c r="E88" s="432">
        <v>308.2454347826087</v>
      </c>
    </row>
    <row r="89" spans="1:5" x14ac:dyDescent="0.2">
      <c r="A89" s="375">
        <v>1991</v>
      </c>
      <c r="B89" s="375">
        <v>10</v>
      </c>
      <c r="C89" s="432">
        <v>23</v>
      </c>
      <c r="D89" s="433">
        <v>6795.9279999999999</v>
      </c>
      <c r="E89" s="432">
        <v>295.47513043478261</v>
      </c>
    </row>
    <row r="90" spans="1:5" x14ac:dyDescent="0.2">
      <c r="A90" s="375">
        <v>1991</v>
      </c>
      <c r="B90" s="375">
        <v>11</v>
      </c>
      <c r="C90" s="432">
        <v>23</v>
      </c>
      <c r="D90" s="433">
        <v>7136.3</v>
      </c>
      <c r="E90" s="432">
        <v>310.27391304347827</v>
      </c>
    </row>
    <row r="91" spans="1:5" x14ac:dyDescent="0.2">
      <c r="A91" s="375">
        <v>1991</v>
      </c>
      <c r="B91" s="375">
        <v>12</v>
      </c>
      <c r="C91" s="432">
        <v>23</v>
      </c>
      <c r="D91" s="433">
        <v>6219.7</v>
      </c>
      <c r="E91" s="432">
        <v>270.42173913043479</v>
      </c>
    </row>
    <row r="92" spans="1:5" x14ac:dyDescent="0.2">
      <c r="A92" s="375">
        <v>1992</v>
      </c>
      <c r="B92" s="375">
        <v>1</v>
      </c>
      <c r="C92" s="432">
        <v>23</v>
      </c>
      <c r="D92" s="433">
        <v>6552.78</v>
      </c>
      <c r="E92" s="432">
        <v>284.90347826086958</v>
      </c>
    </row>
    <row r="93" spans="1:5" x14ac:dyDescent="0.2">
      <c r="A93" s="375">
        <v>1992</v>
      </c>
      <c r="B93" s="375">
        <v>2</v>
      </c>
      <c r="C93" s="432">
        <v>23</v>
      </c>
      <c r="D93" s="433">
        <v>5963.27</v>
      </c>
      <c r="E93" s="432">
        <v>259.2726086956522</v>
      </c>
    </row>
    <row r="94" spans="1:5" x14ac:dyDescent="0.2">
      <c r="A94" s="375">
        <v>1992</v>
      </c>
      <c r="B94" s="375">
        <v>3</v>
      </c>
      <c r="C94" s="432">
        <v>23</v>
      </c>
      <c r="D94" s="433">
        <v>6418.94</v>
      </c>
      <c r="E94" s="432">
        <v>279.08434782608691</v>
      </c>
    </row>
    <row r="95" spans="1:5" x14ac:dyDescent="0.2">
      <c r="A95" s="375">
        <v>1992</v>
      </c>
      <c r="B95" s="375">
        <v>4</v>
      </c>
      <c r="C95" s="432">
        <v>23</v>
      </c>
      <c r="D95" s="433">
        <v>5952.41</v>
      </c>
      <c r="E95" s="432">
        <v>258.8004347826087</v>
      </c>
    </row>
    <row r="96" spans="1:5" x14ac:dyDescent="0.2">
      <c r="A96" s="375">
        <v>1992</v>
      </c>
      <c r="B96" s="375">
        <v>5</v>
      </c>
      <c r="C96" s="432">
        <v>23</v>
      </c>
      <c r="D96" s="433">
        <v>6106.61</v>
      </c>
      <c r="E96" s="432">
        <v>265.50478260869562</v>
      </c>
    </row>
    <row r="97" spans="1:5" x14ac:dyDescent="0.2">
      <c r="A97" s="375">
        <v>1992</v>
      </c>
      <c r="B97" s="375">
        <v>6</v>
      </c>
      <c r="C97" s="432">
        <v>23</v>
      </c>
      <c r="D97" s="433">
        <v>6807.78</v>
      </c>
      <c r="E97" s="432">
        <v>295.9904347826087</v>
      </c>
    </row>
    <row r="98" spans="1:5" x14ac:dyDescent="0.2">
      <c r="A98" s="375">
        <v>1992</v>
      </c>
      <c r="B98" s="375">
        <v>7</v>
      </c>
      <c r="C98" s="432">
        <v>23</v>
      </c>
      <c r="D98" s="433">
        <v>6657.72</v>
      </c>
      <c r="E98" s="432">
        <v>289.46608695652174</v>
      </c>
    </row>
    <row r="99" spans="1:5" x14ac:dyDescent="0.2">
      <c r="A99" s="375">
        <v>1992</v>
      </c>
      <c r="B99" s="375">
        <v>8</v>
      </c>
      <c r="C99" s="432">
        <v>23</v>
      </c>
      <c r="D99" s="433">
        <v>7075.54</v>
      </c>
      <c r="E99" s="432">
        <v>307.63217391304346</v>
      </c>
    </row>
    <row r="100" spans="1:5" x14ac:dyDescent="0.2">
      <c r="A100" s="375">
        <v>1992</v>
      </c>
      <c r="B100" s="375">
        <v>9</v>
      </c>
      <c r="C100" s="432">
        <v>23</v>
      </c>
      <c r="D100" s="433">
        <v>5810.45</v>
      </c>
      <c r="E100" s="432">
        <v>252.6282608695652</v>
      </c>
    </row>
    <row r="101" spans="1:5" x14ac:dyDescent="0.2">
      <c r="A101" s="375">
        <v>1992</v>
      </c>
      <c r="B101" s="375">
        <v>10</v>
      </c>
      <c r="C101" s="432">
        <v>23</v>
      </c>
      <c r="D101" s="433">
        <v>6512.55</v>
      </c>
      <c r="E101" s="432">
        <v>283.15434782608696</v>
      </c>
    </row>
    <row r="102" spans="1:5" x14ac:dyDescent="0.2">
      <c r="A102" s="375">
        <v>1992</v>
      </c>
      <c r="B102" s="375">
        <v>11</v>
      </c>
      <c r="C102" s="432">
        <v>23</v>
      </c>
      <c r="D102" s="433">
        <v>6348.42</v>
      </c>
      <c r="E102" s="432">
        <v>276.01826086956521</v>
      </c>
    </row>
    <row r="103" spans="1:5" x14ac:dyDescent="0.2">
      <c r="A103" s="375">
        <v>1992</v>
      </c>
      <c r="B103" s="375">
        <v>12</v>
      </c>
      <c r="C103" s="432">
        <v>23</v>
      </c>
      <c r="D103" s="433">
        <v>6641.86</v>
      </c>
      <c r="E103" s="432">
        <v>288.77652173913043</v>
      </c>
    </row>
    <row r="104" spans="1:5" x14ac:dyDescent="0.2">
      <c r="A104" s="375">
        <v>1993</v>
      </c>
      <c r="B104" s="375">
        <v>1</v>
      </c>
      <c r="C104" s="432">
        <v>23</v>
      </c>
      <c r="D104" s="433">
        <v>6885</v>
      </c>
      <c r="E104" s="432">
        <v>299.3478260869565</v>
      </c>
    </row>
    <row r="105" spans="1:5" x14ac:dyDescent="0.2">
      <c r="A105" s="375">
        <v>1993</v>
      </c>
      <c r="B105" s="375">
        <v>2</v>
      </c>
      <c r="C105" s="432">
        <v>23</v>
      </c>
      <c r="D105" s="433">
        <v>5998.625</v>
      </c>
      <c r="E105" s="432">
        <v>260.80978260869563</v>
      </c>
    </row>
    <row r="106" spans="1:5" x14ac:dyDescent="0.2">
      <c r="A106" s="375">
        <v>1993</v>
      </c>
      <c r="B106" s="375">
        <v>3</v>
      </c>
      <c r="C106" s="432">
        <v>23</v>
      </c>
      <c r="D106" s="433">
        <v>6013.826</v>
      </c>
      <c r="E106" s="432">
        <v>261.4706956521739</v>
      </c>
    </row>
    <row r="107" spans="1:5" x14ac:dyDescent="0.2">
      <c r="A107" s="375">
        <v>1993</v>
      </c>
      <c r="B107" s="375">
        <v>4</v>
      </c>
      <c r="C107" s="432">
        <v>23</v>
      </c>
      <c r="D107" s="433">
        <v>6161.45</v>
      </c>
      <c r="E107" s="432">
        <v>267.8891304347826</v>
      </c>
    </row>
    <row r="108" spans="1:5" x14ac:dyDescent="0.2">
      <c r="A108" s="375">
        <v>1993</v>
      </c>
      <c r="B108" s="375">
        <v>5</v>
      </c>
      <c r="C108" s="432">
        <v>23</v>
      </c>
      <c r="D108" s="433">
        <v>6413.84</v>
      </c>
      <c r="E108" s="432">
        <v>278.86260869565217</v>
      </c>
    </row>
    <row r="109" spans="1:5" x14ac:dyDescent="0.2">
      <c r="A109" s="375">
        <v>1993</v>
      </c>
      <c r="B109" s="375">
        <v>6</v>
      </c>
      <c r="C109" s="432">
        <v>23</v>
      </c>
      <c r="D109" s="433">
        <v>6505</v>
      </c>
      <c r="E109" s="432">
        <v>282.82608695652175</v>
      </c>
    </row>
    <row r="110" spans="1:5" x14ac:dyDescent="0.2">
      <c r="A110" s="375">
        <v>1993</v>
      </c>
      <c r="B110" s="375">
        <v>7</v>
      </c>
      <c r="C110" s="432">
        <v>23</v>
      </c>
      <c r="D110" s="433">
        <v>6581.65</v>
      </c>
      <c r="E110" s="432">
        <v>286.15869565217389</v>
      </c>
    </row>
    <row r="111" spans="1:5" x14ac:dyDescent="0.2">
      <c r="A111" s="375">
        <v>1993</v>
      </c>
      <c r="B111" s="375">
        <v>8</v>
      </c>
      <c r="C111" s="432">
        <v>23</v>
      </c>
      <c r="D111" s="433">
        <v>7102.53</v>
      </c>
      <c r="E111" s="432">
        <v>308.80565217391302</v>
      </c>
    </row>
    <row r="112" spans="1:5" x14ac:dyDescent="0.2">
      <c r="A112" s="375">
        <v>1993</v>
      </c>
      <c r="B112" s="375">
        <v>9</v>
      </c>
      <c r="C112" s="432">
        <v>23</v>
      </c>
      <c r="D112" s="433">
        <v>6660</v>
      </c>
      <c r="E112" s="432">
        <v>289.56521739130437</v>
      </c>
    </row>
    <row r="113" spans="1:5" x14ac:dyDescent="0.2">
      <c r="A113" s="375">
        <v>1993</v>
      </c>
      <c r="B113" s="375">
        <v>10</v>
      </c>
      <c r="C113" s="432">
        <v>23</v>
      </c>
      <c r="D113" s="433">
        <v>6566</v>
      </c>
      <c r="E113" s="432">
        <v>285.47826086956519</v>
      </c>
    </row>
    <row r="114" spans="1:5" x14ac:dyDescent="0.2">
      <c r="A114" s="375">
        <v>1993</v>
      </c>
      <c r="B114" s="375">
        <v>11</v>
      </c>
      <c r="C114" s="432">
        <v>23</v>
      </c>
      <c r="D114" s="433">
        <v>6930</v>
      </c>
      <c r="E114" s="432">
        <v>301.30434782608694</v>
      </c>
    </row>
    <row r="115" spans="1:5" x14ac:dyDescent="0.2">
      <c r="A115" s="375">
        <v>1993</v>
      </c>
      <c r="B115" s="375">
        <v>12</v>
      </c>
      <c r="C115" s="432">
        <v>23</v>
      </c>
      <c r="D115" s="433">
        <v>6906.3720000000003</v>
      </c>
      <c r="E115" s="432">
        <v>300.27704347826091</v>
      </c>
    </row>
    <row r="116" spans="1:5" x14ac:dyDescent="0.2">
      <c r="A116" s="375">
        <v>1994</v>
      </c>
      <c r="B116" s="375">
        <v>1</v>
      </c>
      <c r="C116" s="432">
        <v>23</v>
      </c>
      <c r="D116" s="433">
        <v>6723.7860000000001</v>
      </c>
      <c r="E116" s="432">
        <v>292.33852173913044</v>
      </c>
    </row>
    <row r="117" spans="1:5" x14ac:dyDescent="0.2">
      <c r="A117" s="375">
        <v>1994</v>
      </c>
      <c r="B117" s="375">
        <v>2</v>
      </c>
      <c r="C117" s="432">
        <v>23</v>
      </c>
      <c r="D117" s="433">
        <v>6251.9</v>
      </c>
      <c r="E117" s="432">
        <v>271.82173913043476</v>
      </c>
    </row>
    <row r="118" spans="1:5" x14ac:dyDescent="0.2">
      <c r="A118" s="375">
        <v>1994</v>
      </c>
      <c r="B118" s="375">
        <v>3</v>
      </c>
      <c r="C118" s="432">
        <v>23</v>
      </c>
      <c r="D118" s="433">
        <v>6511.8190000000004</v>
      </c>
      <c r="E118" s="432">
        <v>283.1225652173913</v>
      </c>
    </row>
    <row r="119" spans="1:5" x14ac:dyDescent="0.2">
      <c r="A119" s="375">
        <v>1994</v>
      </c>
      <c r="B119" s="375">
        <v>4</v>
      </c>
      <c r="C119" s="432">
        <v>23</v>
      </c>
      <c r="D119" s="433">
        <v>6609</v>
      </c>
      <c r="E119" s="432">
        <v>287.3478260869565</v>
      </c>
    </row>
    <row r="120" spans="1:5" x14ac:dyDescent="0.2">
      <c r="A120" s="375">
        <v>1994</v>
      </c>
      <c r="B120" s="375">
        <v>5</v>
      </c>
      <c r="C120" s="432">
        <v>23</v>
      </c>
      <c r="D120" s="433">
        <v>6463.1570000000002</v>
      </c>
      <c r="E120" s="432">
        <v>281.00682608695655</v>
      </c>
    </row>
    <row r="121" spans="1:5" x14ac:dyDescent="0.2">
      <c r="A121" s="375">
        <v>1994</v>
      </c>
      <c r="B121" s="375">
        <v>6</v>
      </c>
      <c r="C121" s="432">
        <v>23</v>
      </c>
      <c r="D121" s="433">
        <v>6993.31</v>
      </c>
      <c r="E121" s="432">
        <v>304.05695652173915</v>
      </c>
    </row>
    <row r="122" spans="1:5" x14ac:dyDescent="0.2">
      <c r="A122" s="375">
        <v>1994</v>
      </c>
      <c r="B122" s="375">
        <v>7</v>
      </c>
      <c r="C122" s="432">
        <v>23</v>
      </c>
      <c r="D122" s="433">
        <v>7467</v>
      </c>
      <c r="E122" s="432">
        <v>324.6521739130435</v>
      </c>
    </row>
    <row r="123" spans="1:5" x14ac:dyDescent="0.2">
      <c r="A123" s="375">
        <v>1994</v>
      </c>
      <c r="B123" s="375">
        <v>8</v>
      </c>
      <c r="C123" s="432">
        <v>23</v>
      </c>
      <c r="D123" s="433">
        <v>6976</v>
      </c>
      <c r="E123" s="432">
        <v>303.30434782608694</v>
      </c>
    </row>
    <row r="124" spans="1:5" x14ac:dyDescent="0.2">
      <c r="A124" s="375">
        <v>1994</v>
      </c>
      <c r="B124" s="375">
        <v>9</v>
      </c>
      <c r="C124" s="432">
        <v>23</v>
      </c>
      <c r="D124" s="433">
        <v>7260</v>
      </c>
      <c r="E124" s="432">
        <v>315.6521739130435</v>
      </c>
    </row>
    <row r="125" spans="1:5" x14ac:dyDescent="0.2">
      <c r="A125" s="375">
        <v>1994</v>
      </c>
      <c r="B125" s="375">
        <v>10</v>
      </c>
      <c r="C125" s="432">
        <v>23</v>
      </c>
      <c r="D125" s="433">
        <v>7022</v>
      </c>
      <c r="E125" s="432">
        <v>305.30434782608694</v>
      </c>
    </row>
    <row r="126" spans="1:5" x14ac:dyDescent="0.2">
      <c r="A126" s="375">
        <v>1994</v>
      </c>
      <c r="B126" s="375">
        <v>11</v>
      </c>
      <c r="C126" s="432">
        <v>23</v>
      </c>
      <c r="D126" s="433">
        <v>7527</v>
      </c>
      <c r="E126" s="432">
        <v>327.26086956521738</v>
      </c>
    </row>
    <row r="127" spans="1:5" x14ac:dyDescent="0.2">
      <c r="A127" s="375">
        <v>1994</v>
      </c>
      <c r="B127" s="375">
        <v>12</v>
      </c>
      <c r="C127" s="432">
        <v>23</v>
      </c>
      <c r="D127" s="433">
        <v>8731</v>
      </c>
      <c r="E127" s="432">
        <v>379.60869565217394</v>
      </c>
    </row>
    <row r="128" spans="1:5" x14ac:dyDescent="0.2">
      <c r="A128" s="375">
        <v>1995</v>
      </c>
      <c r="B128" s="375">
        <v>1</v>
      </c>
      <c r="C128" s="432">
        <v>23</v>
      </c>
      <c r="D128" s="433">
        <v>7510</v>
      </c>
      <c r="E128" s="432">
        <v>326.52173913043481</v>
      </c>
    </row>
    <row r="129" spans="1:5" x14ac:dyDescent="0.2">
      <c r="A129" s="375">
        <v>1995</v>
      </c>
      <c r="B129" s="375">
        <v>2</v>
      </c>
      <c r="C129" s="432">
        <v>23</v>
      </c>
      <c r="D129" s="433">
        <v>6510</v>
      </c>
      <c r="E129" s="432">
        <v>283.04347826086956</v>
      </c>
    </row>
    <row r="130" spans="1:5" x14ac:dyDescent="0.2">
      <c r="A130" s="375">
        <v>1995</v>
      </c>
      <c r="B130" s="375">
        <v>3</v>
      </c>
      <c r="C130" s="432">
        <v>23</v>
      </c>
      <c r="D130" s="433">
        <v>6575</v>
      </c>
      <c r="E130" s="432">
        <v>285.86956521739131</v>
      </c>
    </row>
    <row r="131" spans="1:5" x14ac:dyDescent="0.2">
      <c r="A131" s="375">
        <v>1995</v>
      </c>
      <c r="B131" s="375">
        <v>4</v>
      </c>
      <c r="C131" s="432">
        <v>23</v>
      </c>
      <c r="D131" s="433">
        <v>7077</v>
      </c>
      <c r="E131" s="432">
        <v>307.69565217391306</v>
      </c>
    </row>
    <row r="132" spans="1:5" x14ac:dyDescent="0.2">
      <c r="A132" s="375">
        <v>1995</v>
      </c>
      <c r="B132" s="375">
        <v>5</v>
      </c>
      <c r="C132" s="432">
        <v>23</v>
      </c>
      <c r="D132" s="433">
        <v>6801</v>
      </c>
      <c r="E132" s="432">
        <v>295.69565217391306</v>
      </c>
    </row>
    <row r="133" spans="1:5" x14ac:dyDescent="0.2">
      <c r="A133" s="375">
        <v>1995</v>
      </c>
      <c r="B133" s="375">
        <v>6</v>
      </c>
      <c r="C133" s="432">
        <v>23</v>
      </c>
      <c r="D133" s="433">
        <v>7198</v>
      </c>
      <c r="E133" s="432">
        <v>312.95652173913044</v>
      </c>
    </row>
    <row r="134" spans="1:5" x14ac:dyDescent="0.2">
      <c r="A134" s="375">
        <v>1995</v>
      </c>
      <c r="B134" s="375">
        <v>7</v>
      </c>
      <c r="C134" s="432">
        <v>23</v>
      </c>
      <c r="D134" s="433">
        <v>7582</v>
      </c>
      <c r="E134" s="432">
        <v>329.6521739130435</v>
      </c>
    </row>
    <row r="135" spans="1:5" x14ac:dyDescent="0.2">
      <c r="A135" s="375">
        <v>1995</v>
      </c>
      <c r="B135" s="375">
        <v>8</v>
      </c>
      <c r="C135" s="432">
        <v>23</v>
      </c>
      <c r="D135" s="433">
        <v>6887</v>
      </c>
      <c r="E135" s="432">
        <v>299.43478260869563</v>
      </c>
    </row>
    <row r="136" spans="1:5" x14ac:dyDescent="0.2">
      <c r="A136" s="375">
        <v>1995</v>
      </c>
      <c r="B136" s="375">
        <v>9</v>
      </c>
      <c r="C136" s="432">
        <v>23</v>
      </c>
      <c r="D136" s="433">
        <v>7065</v>
      </c>
      <c r="E136" s="432">
        <v>307.17391304347825</v>
      </c>
    </row>
    <row r="137" spans="1:5" x14ac:dyDescent="0.2">
      <c r="A137" s="375">
        <v>1995</v>
      </c>
      <c r="B137" s="375">
        <v>10</v>
      </c>
      <c r="C137" s="432">
        <v>23</v>
      </c>
      <c r="D137" s="433">
        <v>6852</v>
      </c>
      <c r="E137" s="432">
        <v>297.91304347826087</v>
      </c>
    </row>
    <row r="138" spans="1:5" x14ac:dyDescent="0.2">
      <c r="A138" s="375">
        <v>1995</v>
      </c>
      <c r="B138" s="375">
        <v>11</v>
      </c>
      <c r="C138" s="432">
        <v>23</v>
      </c>
      <c r="D138" s="433">
        <v>7268</v>
      </c>
      <c r="E138" s="432">
        <v>316</v>
      </c>
    </row>
    <row r="139" spans="1:5" x14ac:dyDescent="0.2">
      <c r="A139" s="375">
        <v>1995</v>
      </c>
      <c r="B139" s="375">
        <v>12</v>
      </c>
      <c r="C139" s="432">
        <v>23</v>
      </c>
      <c r="D139" s="433">
        <v>6773</v>
      </c>
      <c r="E139" s="432">
        <v>294.47826086956519</v>
      </c>
    </row>
    <row r="140" spans="1:5" x14ac:dyDescent="0.2">
      <c r="A140" s="375">
        <v>1996</v>
      </c>
      <c r="B140" s="375">
        <v>1</v>
      </c>
      <c r="C140" s="432">
        <v>23</v>
      </c>
      <c r="D140" s="433">
        <v>7028</v>
      </c>
      <c r="E140" s="432">
        <v>305.56521739130437</v>
      </c>
    </row>
    <row r="141" spans="1:5" x14ac:dyDescent="0.2">
      <c r="A141" s="375">
        <v>1996</v>
      </c>
      <c r="B141" s="375">
        <v>2</v>
      </c>
      <c r="C141" s="432">
        <v>23</v>
      </c>
      <c r="D141" s="433">
        <v>6470</v>
      </c>
      <c r="E141" s="432">
        <v>281.30434782608694</v>
      </c>
    </row>
    <row r="142" spans="1:5" x14ac:dyDescent="0.2">
      <c r="A142" s="375">
        <v>1996</v>
      </c>
      <c r="B142" s="375">
        <v>3</v>
      </c>
      <c r="C142" s="432">
        <v>23</v>
      </c>
      <c r="D142" s="433">
        <v>6107</v>
      </c>
      <c r="E142" s="432">
        <v>265.52173913043481</v>
      </c>
    </row>
    <row r="143" spans="1:5" x14ac:dyDescent="0.2">
      <c r="A143" s="375">
        <v>1996</v>
      </c>
      <c r="B143" s="375">
        <v>4</v>
      </c>
      <c r="C143" s="432">
        <v>23</v>
      </c>
      <c r="D143" s="433">
        <v>6781</v>
      </c>
      <c r="E143" s="432">
        <v>294.82608695652175</v>
      </c>
    </row>
    <row r="144" spans="1:5" x14ac:dyDescent="0.2">
      <c r="A144" s="375">
        <v>1996</v>
      </c>
      <c r="B144" s="375">
        <v>5</v>
      </c>
      <c r="C144" s="432">
        <v>23</v>
      </c>
      <c r="D144" s="433">
        <v>6625</v>
      </c>
      <c r="E144" s="432">
        <v>288.04347826086956</v>
      </c>
    </row>
    <row r="145" spans="1:5" x14ac:dyDescent="0.2">
      <c r="A145" s="375">
        <v>1996</v>
      </c>
      <c r="B145" s="375">
        <v>6</v>
      </c>
      <c r="C145" s="432">
        <v>23</v>
      </c>
      <c r="D145" s="433">
        <v>6940</v>
      </c>
      <c r="E145" s="432">
        <v>301.73913043478262</v>
      </c>
    </row>
    <row r="146" spans="1:5" x14ac:dyDescent="0.2">
      <c r="A146" s="375">
        <v>1996</v>
      </c>
      <c r="B146" s="375">
        <v>7</v>
      </c>
      <c r="C146" s="432">
        <v>23</v>
      </c>
      <c r="D146" s="433">
        <v>7509</v>
      </c>
      <c r="E146" s="432">
        <v>326.47826086956519</v>
      </c>
    </row>
    <row r="147" spans="1:5" x14ac:dyDescent="0.2">
      <c r="A147" s="375">
        <v>1996</v>
      </c>
      <c r="B147" s="375">
        <v>8</v>
      </c>
      <c r="C147" s="432">
        <v>23</v>
      </c>
      <c r="D147" s="433">
        <v>6938</v>
      </c>
      <c r="E147" s="432">
        <v>301.6521739130435</v>
      </c>
    </row>
    <row r="148" spans="1:5" x14ac:dyDescent="0.2">
      <c r="A148" s="375">
        <v>1996</v>
      </c>
      <c r="B148" s="375">
        <v>9</v>
      </c>
      <c r="C148" s="432">
        <v>23</v>
      </c>
      <c r="D148" s="433">
        <v>7106.2839999999997</v>
      </c>
      <c r="E148" s="432">
        <v>308.9688695652174</v>
      </c>
    </row>
    <row r="149" spans="1:5" x14ac:dyDescent="0.2">
      <c r="A149" s="375">
        <v>1996</v>
      </c>
      <c r="B149" s="375">
        <v>10</v>
      </c>
      <c r="C149" s="432">
        <v>23</v>
      </c>
      <c r="D149" s="433">
        <v>7048.67</v>
      </c>
      <c r="E149" s="432">
        <v>306.46391304347827</v>
      </c>
    </row>
    <row r="150" spans="1:5" x14ac:dyDescent="0.2">
      <c r="A150" s="375">
        <v>1996</v>
      </c>
      <c r="B150" s="375">
        <v>11</v>
      </c>
      <c r="C150" s="432">
        <v>23</v>
      </c>
      <c r="D150" s="433">
        <v>7385.18</v>
      </c>
      <c r="E150" s="432">
        <v>321.09478260869565</v>
      </c>
    </row>
    <row r="151" spans="1:5" x14ac:dyDescent="0.2">
      <c r="A151" s="375">
        <v>1996</v>
      </c>
      <c r="B151" s="375">
        <v>12</v>
      </c>
      <c r="C151" s="432">
        <v>23</v>
      </c>
      <c r="D151" s="433">
        <v>7118.35</v>
      </c>
      <c r="E151" s="432">
        <v>309.49347826086961</v>
      </c>
    </row>
    <row r="152" spans="1:5" x14ac:dyDescent="0.2">
      <c r="A152" s="375">
        <v>1997</v>
      </c>
      <c r="B152" s="375">
        <v>1</v>
      </c>
      <c r="C152" s="432">
        <v>23</v>
      </c>
      <c r="D152" s="433">
        <v>7321.16</v>
      </c>
      <c r="E152" s="432">
        <v>318.31130434782608</v>
      </c>
    </row>
    <row r="153" spans="1:5" x14ac:dyDescent="0.2">
      <c r="A153" s="375">
        <v>1997</v>
      </c>
      <c r="B153" s="375">
        <v>2</v>
      </c>
      <c r="C153" s="432">
        <v>23</v>
      </c>
      <c r="D153" s="433">
        <v>6540.54</v>
      </c>
      <c r="E153" s="432">
        <v>284.37130434782608</v>
      </c>
    </row>
    <row r="154" spans="1:5" x14ac:dyDescent="0.2">
      <c r="A154" s="375">
        <v>1997</v>
      </c>
      <c r="B154" s="375">
        <v>3</v>
      </c>
      <c r="C154" s="432">
        <v>23</v>
      </c>
      <c r="D154" s="433">
        <v>7313.16</v>
      </c>
      <c r="E154" s="432">
        <v>317.96347826086958</v>
      </c>
    </row>
    <row r="155" spans="1:5" x14ac:dyDescent="0.2">
      <c r="A155" s="375">
        <v>1997</v>
      </c>
      <c r="B155" s="375">
        <v>4</v>
      </c>
      <c r="C155" s="432">
        <v>23</v>
      </c>
      <c r="D155" s="433">
        <v>6702.62</v>
      </c>
      <c r="E155" s="432">
        <v>291.41826086956519</v>
      </c>
    </row>
    <row r="156" spans="1:5" x14ac:dyDescent="0.2">
      <c r="A156" s="375">
        <v>1997</v>
      </c>
      <c r="B156" s="375">
        <v>5</v>
      </c>
      <c r="C156" s="432">
        <v>23</v>
      </c>
      <c r="D156" s="433">
        <v>6666.02</v>
      </c>
      <c r="E156" s="432">
        <v>289.82695652173913</v>
      </c>
    </row>
    <row r="157" spans="1:5" x14ac:dyDescent="0.2">
      <c r="A157" s="375">
        <v>1997</v>
      </c>
      <c r="B157" s="375">
        <v>6</v>
      </c>
      <c r="C157" s="432">
        <v>23</v>
      </c>
      <c r="D157" s="433">
        <v>7030.06</v>
      </c>
      <c r="E157" s="432">
        <v>305.65478260869565</v>
      </c>
    </row>
    <row r="158" spans="1:5" x14ac:dyDescent="0.2">
      <c r="A158" s="375">
        <v>1997</v>
      </c>
      <c r="B158" s="375">
        <v>7</v>
      </c>
      <c r="C158" s="432">
        <v>23</v>
      </c>
      <c r="D158" s="433">
        <v>7543.3980000000001</v>
      </c>
      <c r="E158" s="432">
        <v>327.97382608695654</v>
      </c>
    </row>
    <row r="159" spans="1:5" x14ac:dyDescent="0.2">
      <c r="A159" s="375">
        <v>1997</v>
      </c>
      <c r="B159" s="375">
        <v>8</v>
      </c>
      <c r="C159" s="432">
        <v>23</v>
      </c>
      <c r="D159" s="433">
        <v>6936.37</v>
      </c>
      <c r="E159" s="432">
        <v>301.58130434782606</v>
      </c>
    </row>
    <row r="160" spans="1:5" x14ac:dyDescent="0.2">
      <c r="A160" s="375">
        <v>1997</v>
      </c>
      <c r="B160" s="375">
        <v>9</v>
      </c>
      <c r="C160" s="432">
        <v>23</v>
      </c>
      <c r="D160" s="433">
        <v>7034.37</v>
      </c>
      <c r="E160" s="432">
        <v>305.8421739130435</v>
      </c>
    </row>
    <row r="161" spans="1:8" x14ac:dyDescent="0.2">
      <c r="A161" s="375">
        <v>1997</v>
      </c>
      <c r="B161" s="375">
        <v>10</v>
      </c>
      <c r="C161" s="432">
        <v>23</v>
      </c>
      <c r="D161" s="433">
        <v>7417.2529999999997</v>
      </c>
      <c r="E161" s="432">
        <v>322.48926086956521</v>
      </c>
    </row>
    <row r="162" spans="1:8" x14ac:dyDescent="0.2">
      <c r="A162" s="375">
        <v>1997</v>
      </c>
      <c r="B162" s="375">
        <v>11</v>
      </c>
      <c r="C162" s="432">
        <v>23</v>
      </c>
      <c r="D162" s="433">
        <v>6669.067</v>
      </c>
      <c r="E162" s="432">
        <v>289.9594347826087</v>
      </c>
    </row>
    <row r="163" spans="1:8" x14ac:dyDescent="0.2">
      <c r="A163" s="375">
        <v>1997</v>
      </c>
      <c r="B163" s="375">
        <v>12</v>
      </c>
      <c r="C163" s="432">
        <v>23</v>
      </c>
      <c r="D163" s="433">
        <v>7270.7389999999996</v>
      </c>
      <c r="E163" s="432">
        <v>316.1190869565217</v>
      </c>
    </row>
    <row r="164" spans="1:8" x14ac:dyDescent="0.2">
      <c r="A164" s="375">
        <v>1998</v>
      </c>
      <c r="B164" s="375">
        <v>1</v>
      </c>
      <c r="C164" s="432">
        <v>23</v>
      </c>
      <c r="D164" s="433">
        <v>6988.96</v>
      </c>
      <c r="E164" s="432">
        <v>303.86782608695654</v>
      </c>
    </row>
    <row r="165" spans="1:8" x14ac:dyDescent="0.2">
      <c r="A165" s="375">
        <v>1998</v>
      </c>
      <c r="B165" s="375">
        <v>2</v>
      </c>
      <c r="C165" s="432">
        <v>23</v>
      </c>
      <c r="D165" s="433">
        <v>6351.37</v>
      </c>
      <c r="E165" s="432">
        <v>276.14652173913043</v>
      </c>
    </row>
    <row r="166" spans="1:8" x14ac:dyDescent="0.2">
      <c r="A166" s="375">
        <v>1998</v>
      </c>
      <c r="B166" s="375">
        <v>3</v>
      </c>
      <c r="C166" s="432">
        <v>23</v>
      </c>
      <c r="D166" s="433">
        <v>6417.34</v>
      </c>
      <c r="E166" s="432">
        <v>279.01478260869567</v>
      </c>
    </row>
    <row r="167" spans="1:8" x14ac:dyDescent="0.2">
      <c r="A167" s="375">
        <v>1998</v>
      </c>
      <c r="B167" s="375">
        <v>4</v>
      </c>
      <c r="C167" s="432">
        <v>23</v>
      </c>
      <c r="D167" s="433">
        <v>6123.78</v>
      </c>
      <c r="E167" s="432">
        <v>266.25130434782608</v>
      </c>
    </row>
    <row r="168" spans="1:8" x14ac:dyDescent="0.2">
      <c r="A168" s="375">
        <v>1998</v>
      </c>
      <c r="B168" s="375">
        <v>5</v>
      </c>
      <c r="C168" s="432">
        <v>23</v>
      </c>
      <c r="D168" s="433">
        <v>6330.99</v>
      </c>
      <c r="E168" s="432">
        <v>275.26043478260868</v>
      </c>
    </row>
    <row r="169" spans="1:8" x14ac:dyDescent="0.2">
      <c r="A169" s="375">
        <v>1998</v>
      </c>
      <c r="B169" s="375">
        <v>6</v>
      </c>
      <c r="C169" s="432">
        <v>23</v>
      </c>
      <c r="D169" s="433">
        <v>7414.38</v>
      </c>
      <c r="E169" s="432">
        <v>322.36434782608694</v>
      </c>
    </row>
    <row r="170" spans="1:8" x14ac:dyDescent="0.2">
      <c r="A170" s="375">
        <v>1998</v>
      </c>
      <c r="B170" s="375">
        <v>7</v>
      </c>
      <c r="C170" s="432">
        <v>23</v>
      </c>
      <c r="D170" s="433">
        <v>7196.77</v>
      </c>
      <c r="E170" s="432">
        <v>312.90304347826088</v>
      </c>
    </row>
    <row r="171" spans="1:8" x14ac:dyDescent="0.2">
      <c r="A171" s="375">
        <v>1998</v>
      </c>
      <c r="B171" s="375">
        <v>8</v>
      </c>
      <c r="C171" s="432">
        <v>23</v>
      </c>
      <c r="D171" s="433">
        <v>6851.35</v>
      </c>
      <c r="E171" s="432">
        <v>297.88478260869567</v>
      </c>
      <c r="G171" s="447"/>
    </row>
    <row r="172" spans="1:8" x14ac:dyDescent="0.2">
      <c r="A172" s="375">
        <v>1998</v>
      </c>
      <c r="B172" s="375">
        <v>9</v>
      </c>
      <c r="C172" s="432">
        <v>23</v>
      </c>
      <c r="D172" s="433">
        <v>0</v>
      </c>
      <c r="E172" s="432">
        <v>302.84304347826088</v>
      </c>
      <c r="G172" s="447"/>
    </row>
    <row r="173" spans="1:8" x14ac:dyDescent="0.2">
      <c r="A173" s="375">
        <v>1998</v>
      </c>
      <c r="B173" s="375">
        <v>10</v>
      </c>
      <c r="C173" s="432">
        <v>23</v>
      </c>
      <c r="D173" s="433">
        <v>13930.78</v>
      </c>
      <c r="E173" s="432">
        <v>302.84304347826088</v>
      </c>
      <c r="G173" s="447"/>
      <c r="H173" s="446"/>
    </row>
    <row r="174" spans="1:8" x14ac:dyDescent="0.2">
      <c r="A174" s="375">
        <v>1998</v>
      </c>
      <c r="B174" s="375">
        <v>11</v>
      </c>
      <c r="C174" s="432">
        <v>23</v>
      </c>
      <c r="D174" s="433">
        <v>6421.82</v>
      </c>
      <c r="E174" s="432">
        <v>279.20956521739129</v>
      </c>
      <c r="G174" s="447"/>
    </row>
    <row r="175" spans="1:8" x14ac:dyDescent="0.2">
      <c r="A175" s="375">
        <v>1998</v>
      </c>
      <c r="B175" s="375">
        <v>12</v>
      </c>
      <c r="C175" s="432">
        <v>23</v>
      </c>
      <c r="D175" s="433">
        <v>7112.91</v>
      </c>
      <c r="E175" s="432">
        <v>309.25695652173914</v>
      </c>
      <c r="G175" s="447"/>
    </row>
    <row r="176" spans="1:8" x14ac:dyDescent="0.2">
      <c r="A176" s="375">
        <v>1999</v>
      </c>
      <c r="B176" s="375">
        <v>1</v>
      </c>
      <c r="C176" s="432">
        <v>23</v>
      </c>
      <c r="D176" s="433">
        <v>6774.36</v>
      </c>
      <c r="E176" s="432">
        <v>294.53739130434781</v>
      </c>
      <c r="G176" s="447"/>
    </row>
    <row r="177" spans="1:8" x14ac:dyDescent="0.2">
      <c r="A177" s="375">
        <v>1999</v>
      </c>
      <c r="B177" s="375">
        <v>2</v>
      </c>
      <c r="C177" s="432">
        <v>23</v>
      </c>
      <c r="D177" s="433">
        <v>6439.4620000000004</v>
      </c>
      <c r="E177" s="432">
        <v>279.9766086956522</v>
      </c>
      <c r="G177" s="447"/>
    </row>
    <row r="178" spans="1:8" x14ac:dyDescent="0.2">
      <c r="A178" s="375">
        <v>1999</v>
      </c>
      <c r="B178" s="375">
        <v>3</v>
      </c>
      <c r="C178" s="432">
        <v>23</v>
      </c>
      <c r="D178" s="433">
        <v>5942.61</v>
      </c>
      <c r="E178" s="432">
        <v>258.37434782608693</v>
      </c>
      <c r="G178" s="447"/>
    </row>
    <row r="179" spans="1:8" x14ac:dyDescent="0.2">
      <c r="A179" s="375">
        <v>1999</v>
      </c>
      <c r="B179" s="375">
        <v>4</v>
      </c>
      <c r="C179" s="432">
        <v>23</v>
      </c>
      <c r="D179" s="433">
        <v>6393.11</v>
      </c>
      <c r="E179" s="432">
        <v>277.96130434782606</v>
      </c>
      <c r="G179" s="447"/>
    </row>
    <row r="180" spans="1:8" x14ac:dyDescent="0.2">
      <c r="A180" s="375">
        <v>1999</v>
      </c>
      <c r="B180" s="375">
        <v>5</v>
      </c>
      <c r="C180" s="432">
        <v>23</v>
      </c>
      <c r="D180" s="433">
        <v>6568.25</v>
      </c>
      <c r="E180" s="432">
        <v>285.57608695652175</v>
      </c>
      <c r="G180" s="447"/>
    </row>
    <row r="181" spans="1:8" x14ac:dyDescent="0.2">
      <c r="A181" s="375">
        <v>1999</v>
      </c>
      <c r="B181" s="375">
        <v>6</v>
      </c>
      <c r="C181" s="432">
        <v>23</v>
      </c>
      <c r="D181" s="433">
        <v>6590.3</v>
      </c>
      <c r="E181" s="432">
        <v>286.53478260869565</v>
      </c>
      <c r="G181" s="447"/>
    </row>
    <row r="182" spans="1:8" x14ac:dyDescent="0.2">
      <c r="A182" s="375">
        <v>1999</v>
      </c>
      <c r="B182" s="375">
        <v>7</v>
      </c>
      <c r="C182" s="432">
        <v>23</v>
      </c>
      <c r="D182" s="433">
        <v>6709.92</v>
      </c>
      <c r="E182" s="432">
        <v>291.73565217391302</v>
      </c>
      <c r="G182" s="447"/>
    </row>
    <row r="183" spans="1:8" x14ac:dyDescent="0.2">
      <c r="A183" s="375">
        <v>1999</v>
      </c>
      <c r="B183" s="375">
        <v>8</v>
      </c>
      <c r="C183" s="432">
        <v>23</v>
      </c>
      <c r="D183" s="433">
        <v>0</v>
      </c>
      <c r="E183" s="432">
        <v>290.82291304347825</v>
      </c>
      <c r="G183" s="447"/>
      <c r="H183" s="446"/>
    </row>
    <row r="184" spans="1:8" x14ac:dyDescent="0.2">
      <c r="A184" s="375">
        <v>1999</v>
      </c>
      <c r="B184" s="375">
        <v>9</v>
      </c>
      <c r="C184" s="432">
        <v>23</v>
      </c>
      <c r="D184" s="433">
        <v>13377.853999999999</v>
      </c>
      <c r="E184" s="432">
        <v>290.82291304347825</v>
      </c>
      <c r="G184" s="447"/>
      <c r="H184" s="446"/>
    </row>
    <row r="185" spans="1:8" x14ac:dyDescent="0.2">
      <c r="A185" s="375">
        <v>1999</v>
      </c>
      <c r="B185" s="375">
        <v>10</v>
      </c>
      <c r="C185" s="432">
        <v>23</v>
      </c>
      <c r="D185" s="433">
        <v>6557.3050000000003</v>
      </c>
      <c r="E185" s="432">
        <v>285.10021739130434</v>
      </c>
    </row>
    <row r="186" spans="1:8" x14ac:dyDescent="0.2">
      <c r="A186" s="375">
        <v>1999</v>
      </c>
      <c r="B186" s="375">
        <v>11</v>
      </c>
      <c r="C186" s="432">
        <v>23</v>
      </c>
      <c r="D186" s="433">
        <v>7627.442</v>
      </c>
      <c r="E186" s="432">
        <v>331.62791304347826</v>
      </c>
    </row>
    <row r="187" spans="1:8" x14ac:dyDescent="0.2">
      <c r="A187" s="375">
        <v>1999</v>
      </c>
      <c r="B187" s="375">
        <v>12</v>
      </c>
      <c r="C187" s="432">
        <v>23</v>
      </c>
      <c r="D187" s="433">
        <v>6099.125</v>
      </c>
      <c r="E187" s="432">
        <v>265.17934782608694</v>
      </c>
    </row>
    <row r="188" spans="1:8" x14ac:dyDescent="0.2">
      <c r="A188" s="375">
        <v>2000</v>
      </c>
      <c r="B188" s="375">
        <v>1</v>
      </c>
      <c r="C188" s="432">
        <v>23</v>
      </c>
      <c r="D188" s="433">
        <v>7163.1</v>
      </c>
      <c r="E188" s="432">
        <v>311.43913043478261</v>
      </c>
    </row>
    <row r="189" spans="1:8" x14ac:dyDescent="0.2">
      <c r="A189" s="375">
        <v>2000</v>
      </c>
      <c r="B189" s="375">
        <v>2</v>
      </c>
      <c r="C189" s="432">
        <v>23</v>
      </c>
      <c r="D189" s="433">
        <v>6128.5</v>
      </c>
      <c r="E189" s="432">
        <v>266.45652173913044</v>
      </c>
    </row>
    <row r="190" spans="1:8" x14ac:dyDescent="0.2">
      <c r="A190" s="375">
        <v>2000</v>
      </c>
      <c r="B190" s="375">
        <v>3</v>
      </c>
      <c r="C190" s="432">
        <v>23</v>
      </c>
      <c r="D190" s="433">
        <v>6242.6</v>
      </c>
      <c r="E190" s="432">
        <v>271.41739130434786</v>
      </c>
    </row>
    <row r="191" spans="1:8" x14ac:dyDescent="0.2">
      <c r="A191" s="375">
        <v>2000</v>
      </c>
      <c r="B191" s="375">
        <v>4</v>
      </c>
      <c r="C191" s="432">
        <v>23</v>
      </c>
      <c r="D191" s="433">
        <v>6739.25</v>
      </c>
      <c r="E191" s="432">
        <v>293.01086956521738</v>
      </c>
    </row>
    <row r="192" spans="1:8" x14ac:dyDescent="0.2">
      <c r="A192" s="375">
        <v>2000</v>
      </c>
      <c r="B192" s="375">
        <v>5</v>
      </c>
      <c r="C192" s="432">
        <v>23</v>
      </c>
      <c r="D192" s="433">
        <v>6413.4</v>
      </c>
      <c r="E192" s="432">
        <v>278.84347826086957</v>
      </c>
    </row>
    <row r="193" spans="1:5" x14ac:dyDescent="0.2">
      <c r="A193" s="375">
        <v>2000</v>
      </c>
      <c r="B193" s="375">
        <v>6</v>
      </c>
      <c r="C193" s="432">
        <v>23</v>
      </c>
      <c r="D193" s="433">
        <v>6884.5</v>
      </c>
      <c r="E193" s="432">
        <v>299.32608695652175</v>
      </c>
    </row>
    <row r="194" spans="1:5" x14ac:dyDescent="0.2">
      <c r="A194" s="375">
        <v>2000</v>
      </c>
      <c r="B194" s="375">
        <v>7</v>
      </c>
      <c r="C194" s="432">
        <v>23</v>
      </c>
      <c r="D194" s="433">
        <v>7230.3</v>
      </c>
      <c r="E194" s="432">
        <v>314.3608695652174</v>
      </c>
    </row>
    <row r="195" spans="1:5" x14ac:dyDescent="0.2">
      <c r="A195" s="375">
        <v>2000</v>
      </c>
      <c r="B195" s="375">
        <v>8</v>
      </c>
      <c r="C195" s="432">
        <v>23</v>
      </c>
      <c r="D195" s="433">
        <v>7127.05</v>
      </c>
      <c r="E195" s="432">
        <v>309.87173913043478</v>
      </c>
    </row>
    <row r="196" spans="1:5" x14ac:dyDescent="0.2">
      <c r="A196" s="375">
        <v>2000</v>
      </c>
      <c r="B196" s="375">
        <v>9</v>
      </c>
      <c r="C196" s="432">
        <v>23</v>
      </c>
      <c r="D196" s="433">
        <v>7160.65</v>
      </c>
      <c r="E196" s="432">
        <v>311.33260869565214</v>
      </c>
    </row>
    <row r="197" spans="1:5" x14ac:dyDescent="0.2">
      <c r="A197" s="375">
        <v>2000</v>
      </c>
      <c r="B197" s="375">
        <v>10</v>
      </c>
      <c r="C197" s="432">
        <v>23</v>
      </c>
      <c r="D197" s="433">
        <v>7266.7</v>
      </c>
      <c r="E197" s="432">
        <v>315.94347826086954</v>
      </c>
    </row>
    <row r="198" spans="1:5" x14ac:dyDescent="0.2">
      <c r="A198" s="375">
        <v>2000</v>
      </c>
      <c r="B198" s="375">
        <v>11</v>
      </c>
      <c r="C198" s="432">
        <v>23</v>
      </c>
      <c r="D198" s="433">
        <v>6431.6</v>
      </c>
      <c r="E198" s="432">
        <v>279.63478260869567</v>
      </c>
    </row>
    <row r="199" spans="1:5" x14ac:dyDescent="0.2">
      <c r="A199" s="375">
        <v>2000</v>
      </c>
      <c r="B199" s="375">
        <v>12</v>
      </c>
      <c r="C199" s="432">
        <v>23</v>
      </c>
      <c r="D199" s="433">
        <v>6672.05</v>
      </c>
      <c r="E199" s="432">
        <v>290.08913043478259</v>
      </c>
    </row>
    <row r="200" spans="1:5" x14ac:dyDescent="0.2">
      <c r="A200" s="375">
        <v>2001</v>
      </c>
      <c r="B200" s="375">
        <v>1</v>
      </c>
      <c r="C200" s="432">
        <v>23</v>
      </c>
      <c r="D200" s="433">
        <v>7158.2</v>
      </c>
      <c r="E200" s="432">
        <v>311.22608695652173</v>
      </c>
    </row>
    <row r="201" spans="1:5" x14ac:dyDescent="0.2">
      <c r="A201" s="375">
        <v>2001</v>
      </c>
      <c r="B201" s="375">
        <v>2</v>
      </c>
      <c r="C201" s="432">
        <v>23</v>
      </c>
      <c r="D201" s="433">
        <v>6380.85</v>
      </c>
      <c r="E201" s="432">
        <v>277.42826086956524</v>
      </c>
    </row>
    <row r="202" spans="1:5" x14ac:dyDescent="0.2">
      <c r="A202" s="375">
        <v>2001</v>
      </c>
      <c r="B202" s="375">
        <v>3</v>
      </c>
      <c r="C202" s="432">
        <v>23</v>
      </c>
      <c r="D202" s="433">
        <v>6936.3</v>
      </c>
      <c r="E202" s="432">
        <v>301.57826086956521</v>
      </c>
    </row>
    <row r="203" spans="1:5" x14ac:dyDescent="0.2">
      <c r="A203" s="375">
        <v>2001</v>
      </c>
      <c r="B203" s="375">
        <v>4</v>
      </c>
      <c r="C203" s="432">
        <v>23</v>
      </c>
      <c r="D203" s="433">
        <v>6455.3389999999999</v>
      </c>
      <c r="E203" s="432">
        <v>280.66691304347825</v>
      </c>
    </row>
    <row r="204" spans="1:5" x14ac:dyDescent="0.2">
      <c r="A204" s="375">
        <v>2001</v>
      </c>
      <c r="B204" s="375">
        <v>5</v>
      </c>
      <c r="C204" s="432">
        <v>23</v>
      </c>
      <c r="D204" s="433">
        <v>6554.1</v>
      </c>
      <c r="E204" s="432">
        <v>284.96086956521742</v>
      </c>
    </row>
    <row r="205" spans="1:5" x14ac:dyDescent="0.2">
      <c r="A205" s="375">
        <v>2001</v>
      </c>
      <c r="B205" s="375">
        <v>6</v>
      </c>
      <c r="C205" s="432">
        <v>23</v>
      </c>
      <c r="D205" s="433">
        <v>7389.6090000000004</v>
      </c>
      <c r="E205" s="432">
        <v>321.287347826087</v>
      </c>
    </row>
    <row r="206" spans="1:5" x14ac:dyDescent="0.2">
      <c r="A206" s="375">
        <v>2001</v>
      </c>
      <c r="B206" s="375">
        <v>7</v>
      </c>
      <c r="C206" s="432">
        <v>23</v>
      </c>
      <c r="D206" s="433">
        <v>7814.45</v>
      </c>
      <c r="E206" s="432">
        <v>339.75869565217391</v>
      </c>
    </row>
    <row r="207" spans="1:5" x14ac:dyDescent="0.2">
      <c r="A207" s="375">
        <v>2001</v>
      </c>
      <c r="B207" s="375">
        <v>8</v>
      </c>
      <c r="C207" s="432">
        <v>23</v>
      </c>
      <c r="D207" s="433">
        <v>7332.85</v>
      </c>
      <c r="E207" s="432">
        <v>318.8195652173913</v>
      </c>
    </row>
    <row r="208" spans="1:5" x14ac:dyDescent="0.2">
      <c r="A208" s="375">
        <v>2001</v>
      </c>
      <c r="B208" s="375">
        <v>9</v>
      </c>
      <c r="C208" s="432">
        <v>23</v>
      </c>
      <c r="D208" s="433">
        <v>7954.45</v>
      </c>
      <c r="E208" s="432">
        <v>345.84565217391304</v>
      </c>
    </row>
    <row r="209" spans="1:15" x14ac:dyDescent="0.2">
      <c r="A209" s="375">
        <v>2001</v>
      </c>
      <c r="B209" s="375">
        <v>10</v>
      </c>
      <c r="C209" s="432">
        <v>23</v>
      </c>
      <c r="D209" s="433">
        <v>7836.85</v>
      </c>
      <c r="E209" s="432">
        <v>340.73260869565217</v>
      </c>
    </row>
    <row r="210" spans="1:15" x14ac:dyDescent="0.2">
      <c r="A210" s="375">
        <v>2001</v>
      </c>
      <c r="B210" s="375">
        <v>11</v>
      </c>
      <c r="C210" s="432">
        <v>23</v>
      </c>
      <c r="D210" s="433">
        <v>7166.95</v>
      </c>
      <c r="E210" s="432">
        <v>311.60652173913041</v>
      </c>
    </row>
    <row r="211" spans="1:15" x14ac:dyDescent="0.2">
      <c r="A211" s="375">
        <v>2001</v>
      </c>
      <c r="B211" s="375">
        <v>12</v>
      </c>
      <c r="C211" s="432">
        <v>23</v>
      </c>
      <c r="D211" s="433">
        <v>7240.8</v>
      </c>
      <c r="E211" s="432">
        <v>314.81739130434784</v>
      </c>
    </row>
    <row r="212" spans="1:15" x14ac:dyDescent="0.2">
      <c r="A212" s="375">
        <v>2002</v>
      </c>
      <c r="B212" s="375">
        <v>1</v>
      </c>
      <c r="C212" s="432">
        <v>23</v>
      </c>
      <c r="D212" s="433">
        <v>7604.2749999999996</v>
      </c>
      <c r="E212" s="432">
        <v>330.62065217391302</v>
      </c>
    </row>
    <row r="213" spans="1:15" x14ac:dyDescent="0.2">
      <c r="A213" s="375">
        <v>2002</v>
      </c>
      <c r="B213" s="375">
        <v>2</v>
      </c>
      <c r="C213" s="432">
        <v>23</v>
      </c>
      <c r="D213" s="433">
        <v>7526.75</v>
      </c>
      <c r="E213" s="432">
        <v>327.25</v>
      </c>
    </row>
    <row r="214" spans="1:15" x14ac:dyDescent="0.2">
      <c r="A214" s="375">
        <v>2002</v>
      </c>
      <c r="B214" s="375">
        <v>3</v>
      </c>
      <c r="C214" s="432">
        <v>23</v>
      </c>
      <c r="D214" s="433">
        <v>6809.25</v>
      </c>
      <c r="E214" s="432">
        <v>296.05434782608694</v>
      </c>
    </row>
    <row r="215" spans="1:15" x14ac:dyDescent="0.2">
      <c r="A215" s="375">
        <v>2002</v>
      </c>
      <c r="B215" s="375">
        <v>4</v>
      </c>
      <c r="C215" s="432">
        <v>23</v>
      </c>
      <c r="D215" s="433">
        <v>7003.5</v>
      </c>
      <c r="E215" s="432">
        <v>304.5</v>
      </c>
    </row>
    <row r="216" spans="1:15" x14ac:dyDescent="0.2">
      <c r="A216" s="375">
        <v>2002</v>
      </c>
      <c r="B216" s="375">
        <v>5</v>
      </c>
      <c r="C216" s="432">
        <v>23</v>
      </c>
      <c r="D216" s="433">
        <v>7169.4</v>
      </c>
      <c r="E216" s="432">
        <v>311.71304347826083</v>
      </c>
    </row>
    <row r="217" spans="1:15" x14ac:dyDescent="0.2">
      <c r="A217" s="375">
        <v>2002</v>
      </c>
      <c r="B217" s="375">
        <v>6</v>
      </c>
      <c r="C217" s="432">
        <v>23</v>
      </c>
      <c r="D217" s="433">
        <v>7831.5190000000002</v>
      </c>
      <c r="E217" s="432">
        <v>340.50082608695652</v>
      </c>
    </row>
    <row r="218" spans="1:15" x14ac:dyDescent="0.2">
      <c r="A218" s="375">
        <v>2002</v>
      </c>
      <c r="B218" s="375">
        <v>7</v>
      </c>
      <c r="C218" s="432">
        <v>23</v>
      </c>
      <c r="D218" s="433">
        <v>6638.7759999999998</v>
      </c>
      <c r="E218" s="432">
        <v>288.64243478260869</v>
      </c>
    </row>
    <row r="219" spans="1:15" x14ac:dyDescent="0.2">
      <c r="A219" s="375">
        <v>2002</v>
      </c>
      <c r="B219" s="375">
        <v>8</v>
      </c>
      <c r="C219" s="432">
        <v>23</v>
      </c>
      <c r="D219" s="433">
        <v>7388.8630000000003</v>
      </c>
      <c r="E219" s="432">
        <v>321.25491304347827</v>
      </c>
    </row>
    <row r="220" spans="1:15" x14ac:dyDescent="0.2">
      <c r="A220" s="375">
        <v>2002</v>
      </c>
      <c r="B220" s="375">
        <v>9</v>
      </c>
      <c r="C220" s="432">
        <v>23</v>
      </c>
      <c r="D220" s="433">
        <v>8022</v>
      </c>
      <c r="E220" s="432">
        <v>348.78260869565219</v>
      </c>
    </row>
    <row r="221" spans="1:15" s="393" customFormat="1" x14ac:dyDescent="0.2">
      <c r="A221" s="375">
        <v>2002</v>
      </c>
      <c r="B221" s="375">
        <v>10</v>
      </c>
      <c r="C221" s="432">
        <v>23</v>
      </c>
      <c r="D221" s="433">
        <v>7512.75</v>
      </c>
      <c r="E221" s="432">
        <v>326.64130434782606</v>
      </c>
      <c r="F221" s="445"/>
      <c r="H221" s="445"/>
      <c r="I221" s="445"/>
      <c r="J221" s="445"/>
      <c r="K221" s="445"/>
      <c r="L221" s="445"/>
      <c r="M221" s="445"/>
      <c r="N221" s="445"/>
      <c r="O221" s="445"/>
    </row>
    <row r="222" spans="1:15" s="393" customFormat="1" x14ac:dyDescent="0.2">
      <c r="A222" s="375">
        <v>2002</v>
      </c>
      <c r="B222" s="375">
        <v>11</v>
      </c>
      <c r="C222" s="432">
        <v>23</v>
      </c>
      <c r="D222" s="433">
        <v>7519.05</v>
      </c>
      <c r="E222" s="432">
        <v>326.91521739130434</v>
      </c>
      <c r="F222" s="445"/>
      <c r="H222" s="445"/>
      <c r="I222" s="445"/>
      <c r="J222" s="445"/>
      <c r="K222" s="445"/>
      <c r="L222" s="445"/>
      <c r="M222" s="445"/>
      <c r="N222" s="445"/>
      <c r="O222" s="445"/>
    </row>
    <row r="223" spans="1:15" s="393" customFormat="1" x14ac:dyDescent="0.2">
      <c r="A223" s="375">
        <v>2002</v>
      </c>
      <c r="B223" s="375">
        <v>12</v>
      </c>
      <c r="C223" s="432">
        <v>23</v>
      </c>
      <c r="D223" s="433">
        <v>7688.1</v>
      </c>
      <c r="E223" s="432">
        <v>334.26521739130436</v>
      </c>
      <c r="F223" s="445"/>
      <c r="H223" s="445"/>
      <c r="I223" s="445"/>
      <c r="J223" s="445"/>
      <c r="K223" s="445"/>
      <c r="L223" s="445"/>
      <c r="M223" s="445"/>
      <c r="N223" s="445"/>
      <c r="O223" s="445"/>
    </row>
    <row r="224" spans="1:15" s="393" customFormat="1" x14ac:dyDescent="0.2">
      <c r="A224" s="375">
        <v>2003</v>
      </c>
      <c r="B224" s="375">
        <v>1</v>
      </c>
      <c r="C224" s="432">
        <v>23</v>
      </c>
      <c r="D224" s="433">
        <v>7144.55</v>
      </c>
      <c r="E224" s="432">
        <v>310.63260869565221</v>
      </c>
      <c r="F224" s="445"/>
      <c r="H224" s="445"/>
      <c r="I224" s="445"/>
      <c r="J224" s="445"/>
      <c r="K224" s="445"/>
      <c r="L224" s="445"/>
      <c r="M224" s="445"/>
      <c r="N224" s="445"/>
      <c r="O224" s="445"/>
    </row>
    <row r="225" spans="1:15" s="393" customFormat="1" x14ac:dyDescent="0.2">
      <c r="A225" s="375">
        <v>2003</v>
      </c>
      <c r="B225" s="375">
        <v>2</v>
      </c>
      <c r="C225" s="432">
        <v>23</v>
      </c>
      <c r="D225" s="433">
        <v>7137.55</v>
      </c>
      <c r="E225" s="432">
        <v>310.32826086956521</v>
      </c>
      <c r="F225" s="445"/>
      <c r="H225" s="445"/>
      <c r="I225" s="445"/>
      <c r="J225" s="445"/>
      <c r="K225" s="445"/>
      <c r="L225" s="445"/>
      <c r="M225" s="445"/>
      <c r="N225" s="445"/>
      <c r="O225" s="445"/>
    </row>
    <row r="226" spans="1:15" s="393" customFormat="1" x14ac:dyDescent="0.2">
      <c r="A226" s="375">
        <v>2003</v>
      </c>
      <c r="B226" s="375">
        <v>3</v>
      </c>
      <c r="C226" s="432">
        <v>23</v>
      </c>
      <c r="D226" s="433">
        <v>7368.9</v>
      </c>
      <c r="E226" s="432">
        <v>320.38695652173914</v>
      </c>
      <c r="F226" s="445"/>
      <c r="H226" s="445"/>
      <c r="I226" s="445"/>
      <c r="J226" s="445"/>
      <c r="K226" s="445"/>
      <c r="L226" s="445"/>
      <c r="M226" s="445"/>
      <c r="N226" s="445"/>
      <c r="O226" s="445"/>
    </row>
    <row r="227" spans="1:15" s="393" customFormat="1" x14ac:dyDescent="0.2">
      <c r="A227" s="375">
        <v>2003</v>
      </c>
      <c r="B227" s="375">
        <v>4</v>
      </c>
      <c r="C227" s="432">
        <v>23</v>
      </c>
      <c r="D227" s="433">
        <v>7050.05</v>
      </c>
      <c r="E227" s="432">
        <v>306.52391304347827</v>
      </c>
      <c r="F227" s="445"/>
      <c r="H227" s="445"/>
      <c r="I227" s="445"/>
      <c r="J227" s="445"/>
      <c r="K227" s="445"/>
      <c r="L227" s="445"/>
      <c r="M227" s="445"/>
      <c r="N227" s="445"/>
      <c r="O227" s="445"/>
    </row>
    <row r="228" spans="1:15" s="393" customFormat="1" x14ac:dyDescent="0.2">
      <c r="A228" s="375">
        <v>2003</v>
      </c>
      <c r="B228" s="375">
        <v>5</v>
      </c>
      <c r="C228" s="432">
        <v>23</v>
      </c>
      <c r="D228" s="433">
        <v>7113.4</v>
      </c>
      <c r="E228" s="432">
        <v>309.2782608695652</v>
      </c>
      <c r="F228" s="445"/>
      <c r="H228" s="445"/>
      <c r="I228" s="445"/>
      <c r="J228" s="445"/>
      <c r="K228" s="445"/>
      <c r="L228" s="445"/>
      <c r="M228" s="445"/>
      <c r="N228" s="445"/>
      <c r="O228" s="445"/>
    </row>
    <row r="229" spans="1:15" s="393" customFormat="1" x14ac:dyDescent="0.2">
      <c r="A229" s="375">
        <v>2003</v>
      </c>
      <c r="B229" s="375">
        <v>6</v>
      </c>
      <c r="C229" s="432">
        <v>23</v>
      </c>
      <c r="D229" s="433">
        <v>8370.9500000000007</v>
      </c>
      <c r="E229" s="432">
        <v>363.95434782608697</v>
      </c>
      <c r="F229" s="445"/>
      <c r="H229" s="445"/>
      <c r="I229" s="445"/>
      <c r="J229" s="445"/>
      <c r="K229" s="445"/>
      <c r="L229" s="445"/>
      <c r="M229" s="445"/>
      <c r="N229" s="445"/>
      <c r="O229" s="445"/>
    </row>
    <row r="230" spans="1:15" s="393" customFormat="1" x14ac:dyDescent="0.2">
      <c r="A230" s="375">
        <v>2003</v>
      </c>
      <c r="B230" s="375">
        <v>7</v>
      </c>
      <c r="C230" s="432">
        <v>23</v>
      </c>
      <c r="D230" s="433">
        <v>8255.1</v>
      </c>
      <c r="E230" s="432">
        <v>358.91739130434786</v>
      </c>
      <c r="F230" s="445"/>
      <c r="H230" s="445"/>
      <c r="I230" s="445"/>
      <c r="J230" s="445"/>
      <c r="K230" s="445"/>
      <c r="L230" s="445"/>
      <c r="M230" s="445"/>
      <c r="N230" s="445"/>
      <c r="O230" s="445"/>
    </row>
    <row r="231" spans="1:15" s="393" customFormat="1" x14ac:dyDescent="0.2">
      <c r="A231" s="375">
        <v>2003</v>
      </c>
      <c r="B231" s="375">
        <v>8</v>
      </c>
      <c r="C231" s="432">
        <v>23</v>
      </c>
      <c r="D231" s="433">
        <v>8322.2999999999993</v>
      </c>
      <c r="E231" s="432">
        <v>361.83913043478259</v>
      </c>
      <c r="F231" s="445"/>
      <c r="H231" s="445"/>
      <c r="I231" s="445"/>
      <c r="J231" s="445"/>
      <c r="K231" s="445"/>
      <c r="L231" s="445"/>
      <c r="M231" s="445"/>
      <c r="N231" s="445"/>
      <c r="O231" s="445"/>
    </row>
    <row r="232" spans="1:15" s="393" customFormat="1" x14ac:dyDescent="0.2">
      <c r="A232" s="375">
        <v>2003</v>
      </c>
      <c r="B232" s="375">
        <v>9</v>
      </c>
      <c r="C232" s="432">
        <v>23</v>
      </c>
      <c r="D232" s="433">
        <v>8548.75</v>
      </c>
      <c r="E232" s="432">
        <v>371.68478260869563</v>
      </c>
      <c r="F232" s="445"/>
      <c r="H232" s="445"/>
      <c r="I232" s="445"/>
      <c r="J232" s="445"/>
      <c r="K232" s="445"/>
      <c r="L232" s="445"/>
      <c r="M232" s="445"/>
      <c r="N232" s="445"/>
      <c r="O232" s="445"/>
    </row>
    <row r="233" spans="1:15" s="393" customFormat="1" x14ac:dyDescent="0.2">
      <c r="A233" s="375">
        <v>2003</v>
      </c>
      <c r="B233" s="375">
        <v>10</v>
      </c>
      <c r="C233" s="432">
        <v>23</v>
      </c>
      <c r="D233" s="433">
        <v>8001</v>
      </c>
      <c r="E233" s="432">
        <v>347.86956521739131</v>
      </c>
      <c r="F233" s="445"/>
      <c r="H233" s="445"/>
      <c r="I233" s="445"/>
      <c r="J233" s="445"/>
      <c r="K233" s="445"/>
      <c r="L233" s="445"/>
      <c r="M233" s="445"/>
      <c r="N233" s="445"/>
      <c r="O233" s="445"/>
    </row>
    <row r="234" spans="1:15" s="393" customFormat="1" x14ac:dyDescent="0.2">
      <c r="A234" s="375">
        <v>2003</v>
      </c>
      <c r="B234" s="375">
        <v>11</v>
      </c>
      <c r="C234" s="432">
        <v>23</v>
      </c>
      <c r="D234" s="433">
        <v>7845.6</v>
      </c>
      <c r="E234" s="432">
        <v>341.11304347826086</v>
      </c>
      <c r="F234" s="445"/>
      <c r="H234" s="445"/>
      <c r="I234" s="445"/>
      <c r="J234" s="445"/>
      <c r="K234" s="445"/>
      <c r="L234" s="445"/>
      <c r="M234" s="445"/>
      <c r="N234" s="445"/>
      <c r="O234" s="445"/>
    </row>
    <row r="235" spans="1:15" s="393" customFormat="1" x14ac:dyDescent="0.2">
      <c r="A235" s="375">
        <v>2003</v>
      </c>
      <c r="B235" s="375">
        <v>12</v>
      </c>
      <c r="C235" s="432">
        <v>23</v>
      </c>
      <c r="D235" s="433">
        <v>8186.85</v>
      </c>
      <c r="E235" s="432">
        <v>355.95</v>
      </c>
      <c r="F235" s="445"/>
      <c r="H235" s="445"/>
      <c r="I235" s="445"/>
      <c r="J235" s="445"/>
      <c r="K235" s="445"/>
      <c r="L235" s="445"/>
      <c r="M235" s="445"/>
      <c r="N235" s="445"/>
      <c r="O235" s="445"/>
    </row>
    <row r="236" spans="1:15" x14ac:dyDescent="0.2">
      <c r="A236" s="375">
        <v>2004</v>
      </c>
      <c r="B236" s="375">
        <v>1</v>
      </c>
      <c r="C236" s="432">
        <v>23</v>
      </c>
      <c r="D236" s="433">
        <v>7915.25</v>
      </c>
      <c r="E236" s="432">
        <v>344.14130434782606</v>
      </c>
    </row>
    <row r="237" spans="1:15" x14ac:dyDescent="0.2">
      <c r="A237" s="375">
        <v>2004</v>
      </c>
      <c r="B237" s="375">
        <v>2</v>
      </c>
      <c r="C237" s="432">
        <v>23</v>
      </c>
      <c r="D237" s="433">
        <v>7276.15</v>
      </c>
      <c r="E237" s="432">
        <v>316.35434782608695</v>
      </c>
    </row>
    <row r="238" spans="1:15" x14ac:dyDescent="0.2">
      <c r="A238" s="375">
        <v>2004</v>
      </c>
      <c r="B238" s="375">
        <v>3</v>
      </c>
      <c r="C238" s="432">
        <v>23</v>
      </c>
      <c r="D238" s="433">
        <v>7452.2</v>
      </c>
      <c r="E238" s="432">
        <v>324.00869565217391</v>
      </c>
    </row>
    <row r="239" spans="1:15" s="392" customFormat="1" x14ac:dyDescent="0.2">
      <c r="A239" s="375">
        <v>2004</v>
      </c>
      <c r="B239" s="375">
        <v>4</v>
      </c>
      <c r="C239" s="432">
        <v>23</v>
      </c>
      <c r="D239" s="433">
        <v>7789.25</v>
      </c>
      <c r="E239" s="432">
        <v>338.66304347826087</v>
      </c>
      <c r="F239" s="444"/>
      <c r="H239" s="444"/>
      <c r="I239" s="444"/>
      <c r="J239" s="444"/>
      <c r="K239" s="444"/>
      <c r="L239" s="444"/>
      <c r="M239" s="444"/>
      <c r="N239" s="444"/>
      <c r="O239" s="444"/>
    </row>
    <row r="240" spans="1:15" x14ac:dyDescent="0.2">
      <c r="A240" s="375">
        <v>2004</v>
      </c>
      <c r="B240" s="375">
        <v>5</v>
      </c>
      <c r="C240" s="432">
        <v>23</v>
      </c>
      <c r="D240" s="433">
        <v>7199.15</v>
      </c>
      <c r="E240" s="432">
        <v>313.00652173913039</v>
      </c>
    </row>
    <row r="241" spans="1:5" x14ac:dyDescent="0.2">
      <c r="A241" s="375">
        <v>2004</v>
      </c>
      <c r="B241" s="375">
        <v>6</v>
      </c>
      <c r="C241" s="432">
        <v>23</v>
      </c>
      <c r="D241" s="433">
        <v>7867.0240000000003</v>
      </c>
      <c r="E241" s="432">
        <v>342.04452173913046</v>
      </c>
    </row>
    <row r="242" spans="1:5" x14ac:dyDescent="0.2">
      <c r="A242" s="375">
        <v>2004</v>
      </c>
      <c r="B242" s="375">
        <v>7</v>
      </c>
      <c r="C242" s="432">
        <v>23</v>
      </c>
      <c r="D242" s="433">
        <v>8551.9</v>
      </c>
      <c r="E242" s="432">
        <v>371.82173913043476</v>
      </c>
    </row>
    <row r="243" spans="1:5" x14ac:dyDescent="0.2">
      <c r="A243" s="375">
        <v>2004</v>
      </c>
      <c r="B243" s="375">
        <v>8</v>
      </c>
      <c r="C243" s="432">
        <v>23</v>
      </c>
      <c r="D243" s="433">
        <v>7641.9</v>
      </c>
      <c r="E243" s="432">
        <v>332.25652173913039</v>
      </c>
    </row>
    <row r="244" spans="1:5" x14ac:dyDescent="0.2">
      <c r="A244" s="375">
        <v>2004</v>
      </c>
      <c r="B244" s="375">
        <v>9</v>
      </c>
      <c r="C244" s="432">
        <v>23</v>
      </c>
      <c r="D244" s="433">
        <v>7912.45</v>
      </c>
      <c r="E244" s="432">
        <v>344.01956521739129</v>
      </c>
    </row>
    <row r="245" spans="1:5" x14ac:dyDescent="0.2">
      <c r="A245" s="375">
        <v>2004</v>
      </c>
      <c r="B245" s="375">
        <v>10</v>
      </c>
      <c r="C245" s="432">
        <v>23</v>
      </c>
      <c r="D245" s="433">
        <v>7723.45</v>
      </c>
      <c r="E245" s="432">
        <v>335.80217391304348</v>
      </c>
    </row>
    <row r="246" spans="1:5" x14ac:dyDescent="0.2">
      <c r="A246" s="375">
        <v>2004</v>
      </c>
      <c r="B246" s="375">
        <v>11</v>
      </c>
      <c r="C246" s="432">
        <v>23</v>
      </c>
      <c r="D246" s="433">
        <v>7971.6</v>
      </c>
      <c r="E246" s="432">
        <v>346.59130434782611</v>
      </c>
    </row>
    <row r="247" spans="1:5" x14ac:dyDescent="0.2">
      <c r="A247" s="375">
        <v>2004</v>
      </c>
      <c r="B247" s="375">
        <v>12</v>
      </c>
      <c r="C247" s="432">
        <v>23</v>
      </c>
      <c r="D247" s="433">
        <v>7922.6220000000003</v>
      </c>
      <c r="E247" s="432">
        <v>344.46182608695653</v>
      </c>
    </row>
    <row r="248" spans="1:5" x14ac:dyDescent="0.2">
      <c r="A248" s="375">
        <v>2005</v>
      </c>
      <c r="B248" s="375">
        <v>1</v>
      </c>
      <c r="C248" s="432">
        <v>23</v>
      </c>
      <c r="D248" s="433">
        <v>8299.9</v>
      </c>
      <c r="E248" s="432">
        <v>360.86521739130433</v>
      </c>
    </row>
    <row r="249" spans="1:5" x14ac:dyDescent="0.2">
      <c r="A249" s="375">
        <v>2005</v>
      </c>
      <c r="B249" s="375">
        <v>2</v>
      </c>
      <c r="C249" s="432">
        <v>23</v>
      </c>
      <c r="D249" s="433">
        <v>7220.15</v>
      </c>
      <c r="E249" s="432">
        <v>313.91956521739127</v>
      </c>
    </row>
    <row r="250" spans="1:5" x14ac:dyDescent="0.2">
      <c r="A250" s="375">
        <v>2005</v>
      </c>
      <c r="B250" s="375">
        <v>3</v>
      </c>
      <c r="C250" s="432">
        <v>23</v>
      </c>
      <c r="D250" s="433">
        <v>7998.55</v>
      </c>
      <c r="E250" s="432">
        <v>347.7630434782609</v>
      </c>
    </row>
    <row r="251" spans="1:5" x14ac:dyDescent="0.2">
      <c r="A251" s="375">
        <v>2005</v>
      </c>
      <c r="B251" s="375">
        <v>4</v>
      </c>
      <c r="C251" s="432">
        <v>23</v>
      </c>
      <c r="D251" s="433">
        <v>7541.3379999999997</v>
      </c>
      <c r="E251" s="432">
        <v>327.8842608695652</v>
      </c>
    </row>
    <row r="252" spans="1:5" x14ac:dyDescent="0.2">
      <c r="A252" s="375">
        <v>2005</v>
      </c>
      <c r="B252" s="375">
        <v>5</v>
      </c>
      <c r="C252" s="432">
        <v>23</v>
      </c>
      <c r="D252" s="433">
        <v>7617.75</v>
      </c>
      <c r="E252" s="432">
        <v>331.20652173913044</v>
      </c>
    </row>
    <row r="253" spans="1:5" x14ac:dyDescent="0.2">
      <c r="A253" s="375">
        <v>2005</v>
      </c>
      <c r="B253" s="375">
        <v>6</v>
      </c>
      <c r="C253" s="432">
        <v>23</v>
      </c>
      <c r="D253" s="433">
        <v>8394.4</v>
      </c>
      <c r="E253" s="432">
        <v>364.97391304347826</v>
      </c>
    </row>
    <row r="254" spans="1:5" x14ac:dyDescent="0.2">
      <c r="A254" s="375">
        <v>2005</v>
      </c>
      <c r="B254" s="375">
        <v>7</v>
      </c>
      <c r="C254" s="432">
        <v>23</v>
      </c>
      <c r="D254" s="433">
        <v>8081.8670000000002</v>
      </c>
      <c r="E254" s="432">
        <v>351.38552173913047</v>
      </c>
    </row>
    <row r="255" spans="1:5" x14ac:dyDescent="0.2">
      <c r="A255" s="375">
        <v>2005</v>
      </c>
      <c r="B255" s="375">
        <v>8</v>
      </c>
      <c r="C255" s="432">
        <v>23</v>
      </c>
      <c r="D255" s="433">
        <v>7723.45</v>
      </c>
      <c r="E255" s="432">
        <v>335.80217391304348</v>
      </c>
    </row>
    <row r="256" spans="1:5" x14ac:dyDescent="0.2">
      <c r="A256" s="375">
        <v>2005</v>
      </c>
      <c r="B256" s="375">
        <v>9</v>
      </c>
      <c r="C256" s="432">
        <v>23</v>
      </c>
      <c r="D256" s="433">
        <v>8198.4</v>
      </c>
      <c r="E256" s="432">
        <v>356.45217391304345</v>
      </c>
    </row>
    <row r="257" spans="1:5" x14ac:dyDescent="0.2">
      <c r="A257" s="375">
        <v>2005</v>
      </c>
      <c r="B257" s="375">
        <v>10</v>
      </c>
      <c r="C257" s="432">
        <v>23</v>
      </c>
      <c r="D257" s="433">
        <v>8024.8</v>
      </c>
      <c r="E257" s="432">
        <v>348.90434782608696</v>
      </c>
    </row>
    <row r="258" spans="1:5" x14ac:dyDescent="0.2">
      <c r="A258" s="375">
        <v>2005</v>
      </c>
      <c r="B258" s="375">
        <v>11</v>
      </c>
      <c r="C258" s="432">
        <v>23</v>
      </c>
      <c r="D258" s="433">
        <v>6849.0219999999999</v>
      </c>
      <c r="E258" s="432">
        <v>297.7835652173913</v>
      </c>
    </row>
    <row r="259" spans="1:5" x14ac:dyDescent="0.2">
      <c r="A259" s="375">
        <v>2005</v>
      </c>
      <c r="B259" s="375">
        <v>12</v>
      </c>
      <c r="C259" s="432">
        <v>23</v>
      </c>
      <c r="D259" s="433">
        <v>8572.9</v>
      </c>
      <c r="E259" s="432">
        <v>372.73478260869564</v>
      </c>
    </row>
    <row r="260" spans="1:5" x14ac:dyDescent="0.2">
      <c r="A260" s="375">
        <v>2006</v>
      </c>
      <c r="B260" s="375">
        <v>1</v>
      </c>
      <c r="C260" s="432">
        <v>23</v>
      </c>
      <c r="D260" s="433">
        <v>8225.35</v>
      </c>
      <c r="E260" s="432">
        <v>357.6239130434783</v>
      </c>
    </row>
    <row r="261" spans="1:5" x14ac:dyDescent="0.2">
      <c r="A261" s="375">
        <v>2006</v>
      </c>
      <c r="B261" s="375">
        <v>2</v>
      </c>
      <c r="C261" s="432">
        <v>23</v>
      </c>
      <c r="D261" s="433">
        <v>7973.7</v>
      </c>
      <c r="E261" s="432">
        <v>346.68260869565216</v>
      </c>
    </row>
    <row r="262" spans="1:5" x14ac:dyDescent="0.2">
      <c r="A262" s="375">
        <v>2006</v>
      </c>
      <c r="B262" s="375">
        <v>3</v>
      </c>
      <c r="C262" s="432">
        <v>23</v>
      </c>
      <c r="D262" s="433">
        <v>7719.95</v>
      </c>
      <c r="E262" s="432">
        <v>335.65</v>
      </c>
    </row>
    <row r="263" spans="1:5" x14ac:dyDescent="0.2">
      <c r="A263" s="375">
        <v>2006</v>
      </c>
      <c r="B263" s="375">
        <v>4</v>
      </c>
      <c r="C263" s="432">
        <v>23</v>
      </c>
      <c r="D263" s="433">
        <v>7428.05</v>
      </c>
      <c r="E263" s="432">
        <v>322.9586956521739</v>
      </c>
    </row>
    <row r="264" spans="1:5" x14ac:dyDescent="0.2">
      <c r="A264" s="375">
        <v>2006</v>
      </c>
      <c r="B264" s="375">
        <v>5</v>
      </c>
      <c r="C264" s="432">
        <v>23</v>
      </c>
      <c r="D264" s="433">
        <v>7522.2</v>
      </c>
      <c r="E264" s="432">
        <v>327.05217391304348</v>
      </c>
    </row>
    <row r="265" spans="1:5" x14ac:dyDescent="0.2">
      <c r="A265" s="375">
        <v>2006</v>
      </c>
      <c r="B265" s="375">
        <v>6</v>
      </c>
      <c r="C265" s="432">
        <v>23</v>
      </c>
      <c r="D265" s="433">
        <v>8090.95</v>
      </c>
      <c r="E265" s="432">
        <v>351.78043478260867</v>
      </c>
    </row>
    <row r="266" spans="1:5" x14ac:dyDescent="0.2">
      <c r="A266" s="375">
        <v>2006</v>
      </c>
      <c r="B266" s="375">
        <v>7</v>
      </c>
      <c r="C266" s="432">
        <v>23</v>
      </c>
      <c r="D266" s="433">
        <v>7928.9</v>
      </c>
      <c r="E266" s="432">
        <v>344.73478260869564</v>
      </c>
    </row>
    <row r="267" spans="1:5" x14ac:dyDescent="0.2">
      <c r="A267" s="375">
        <v>2006</v>
      </c>
      <c r="B267" s="375">
        <v>8</v>
      </c>
      <c r="C267" s="432">
        <v>23</v>
      </c>
      <c r="D267" s="433">
        <v>7647.15</v>
      </c>
      <c r="E267" s="432">
        <v>332.48478260869564</v>
      </c>
    </row>
    <row r="268" spans="1:5" x14ac:dyDescent="0.2">
      <c r="A268" s="375">
        <v>2006</v>
      </c>
      <c r="B268" s="375">
        <v>9</v>
      </c>
      <c r="C268" s="432">
        <v>23</v>
      </c>
      <c r="D268" s="433">
        <v>8140.3</v>
      </c>
      <c r="E268" s="432">
        <v>353.92608695652177</v>
      </c>
    </row>
    <row r="269" spans="1:5" x14ac:dyDescent="0.2">
      <c r="A269" s="375">
        <v>2006</v>
      </c>
      <c r="B269" s="375">
        <v>10</v>
      </c>
      <c r="C269" s="432">
        <v>23</v>
      </c>
      <c r="D269" s="433">
        <v>7619.5</v>
      </c>
      <c r="E269" s="432">
        <v>331.28260869565219</v>
      </c>
    </row>
    <row r="270" spans="1:5" x14ac:dyDescent="0.2">
      <c r="A270" s="375">
        <v>2006</v>
      </c>
      <c r="B270" s="375">
        <v>11</v>
      </c>
      <c r="C270" s="432">
        <v>23</v>
      </c>
      <c r="D270" s="433">
        <v>7399</v>
      </c>
      <c r="E270" s="432">
        <v>321.69565217391306</v>
      </c>
    </row>
    <row r="271" spans="1:5" x14ac:dyDescent="0.2">
      <c r="A271" s="375">
        <v>2006</v>
      </c>
      <c r="B271" s="375">
        <v>12</v>
      </c>
      <c r="C271" s="432">
        <v>23</v>
      </c>
      <c r="D271" s="433">
        <v>8068.2</v>
      </c>
      <c r="E271" s="432">
        <v>350.7913043478261</v>
      </c>
    </row>
    <row r="272" spans="1:5" x14ac:dyDescent="0.2">
      <c r="A272" s="375">
        <v>2007</v>
      </c>
      <c r="B272" s="375">
        <v>1</v>
      </c>
      <c r="C272" s="432">
        <v>23</v>
      </c>
      <c r="D272" s="433">
        <v>310.8</v>
      </c>
      <c r="E272" s="432">
        <v>348.95760869565214</v>
      </c>
    </row>
    <row r="273" spans="1:5" x14ac:dyDescent="0.2">
      <c r="A273" s="375">
        <v>2007</v>
      </c>
      <c r="B273" s="375">
        <v>2</v>
      </c>
      <c r="C273" s="432">
        <v>23</v>
      </c>
      <c r="D273" s="433">
        <v>15741.25</v>
      </c>
      <c r="E273" s="432">
        <v>348.95760869565214</v>
      </c>
    </row>
    <row r="274" spans="1:5" x14ac:dyDescent="0.2">
      <c r="A274" s="375">
        <v>2007</v>
      </c>
      <c r="B274" s="375">
        <v>3</v>
      </c>
      <c r="C274" s="432">
        <v>23</v>
      </c>
      <c r="D274" s="433">
        <v>7274.05</v>
      </c>
      <c r="E274" s="432">
        <v>316.2630434782609</v>
      </c>
    </row>
    <row r="275" spans="1:5" x14ac:dyDescent="0.2">
      <c r="A275" s="375">
        <v>2007</v>
      </c>
      <c r="B275" s="375">
        <v>4</v>
      </c>
      <c r="C275" s="432">
        <v>23</v>
      </c>
      <c r="D275" s="433">
        <v>7349.65</v>
      </c>
      <c r="E275" s="432">
        <v>319.55</v>
      </c>
    </row>
    <row r="276" spans="1:5" x14ac:dyDescent="0.2">
      <c r="A276" s="375">
        <v>2007</v>
      </c>
      <c r="B276" s="375">
        <v>5</v>
      </c>
      <c r="C276" s="432">
        <v>23</v>
      </c>
      <c r="D276" s="433">
        <v>8074.85</v>
      </c>
      <c r="E276" s="432">
        <v>351.08043478260873</v>
      </c>
    </row>
    <row r="277" spans="1:5" x14ac:dyDescent="0.2">
      <c r="A277" s="375">
        <v>2007</v>
      </c>
      <c r="B277" s="375">
        <v>6</v>
      </c>
      <c r="C277" s="432">
        <v>23</v>
      </c>
      <c r="D277" s="433">
        <v>7939.75</v>
      </c>
      <c r="E277" s="432">
        <v>345.20652173913044</v>
      </c>
    </row>
    <row r="278" spans="1:5" x14ac:dyDescent="0.2">
      <c r="A278" s="375">
        <v>2007</v>
      </c>
      <c r="B278" s="375">
        <v>7</v>
      </c>
      <c r="C278" s="432">
        <v>23</v>
      </c>
      <c r="D278" s="433">
        <v>7780.01</v>
      </c>
      <c r="E278" s="432">
        <v>338.26130434782607</v>
      </c>
    </row>
    <row r="279" spans="1:5" x14ac:dyDescent="0.2">
      <c r="A279" s="375">
        <v>2007</v>
      </c>
      <c r="B279" s="375">
        <v>8</v>
      </c>
      <c r="C279" s="432">
        <v>23</v>
      </c>
      <c r="D279" s="433">
        <v>7626.85</v>
      </c>
      <c r="E279" s="432">
        <v>331.60217391304349</v>
      </c>
    </row>
    <row r="280" spans="1:5" x14ac:dyDescent="0.2">
      <c r="A280" s="375">
        <v>2007</v>
      </c>
      <c r="B280" s="375">
        <v>9</v>
      </c>
      <c r="C280" s="432">
        <v>23</v>
      </c>
      <c r="D280" s="433">
        <v>7620.2</v>
      </c>
      <c r="E280" s="432">
        <v>331.31304347826085</v>
      </c>
    </row>
    <row r="281" spans="1:5" x14ac:dyDescent="0.2">
      <c r="A281" s="375">
        <v>2007</v>
      </c>
      <c r="B281" s="375">
        <v>10</v>
      </c>
      <c r="C281" s="432">
        <v>23</v>
      </c>
      <c r="D281" s="433">
        <v>7228.2</v>
      </c>
      <c r="E281" s="432">
        <v>314.26956521739129</v>
      </c>
    </row>
    <row r="282" spans="1:5" x14ac:dyDescent="0.2">
      <c r="A282" s="375">
        <v>2007</v>
      </c>
      <c r="B282" s="375">
        <v>11</v>
      </c>
      <c r="C282" s="432">
        <v>23</v>
      </c>
      <c r="D282" s="433">
        <v>7009.1</v>
      </c>
      <c r="E282" s="432">
        <v>304.74347826086961</v>
      </c>
    </row>
    <row r="283" spans="1:5" x14ac:dyDescent="0.2">
      <c r="A283" s="375">
        <v>2007</v>
      </c>
      <c r="B283" s="375">
        <v>12</v>
      </c>
      <c r="C283" s="432">
        <v>23</v>
      </c>
      <c r="D283" s="433">
        <v>7487.55</v>
      </c>
      <c r="E283" s="432">
        <v>325.54565217391303</v>
      </c>
    </row>
    <row r="284" spans="1:5" x14ac:dyDescent="0.2">
      <c r="A284" s="375">
        <v>2008</v>
      </c>
      <c r="B284" s="375">
        <v>1</v>
      </c>
      <c r="C284" s="432">
        <v>23</v>
      </c>
      <c r="D284" s="433">
        <v>7557.55</v>
      </c>
      <c r="E284" s="432">
        <v>328.58913043478259</v>
      </c>
    </row>
    <row r="285" spans="1:5" x14ac:dyDescent="0.2">
      <c r="A285" s="375">
        <v>2008</v>
      </c>
      <c r="B285" s="375">
        <v>2</v>
      </c>
      <c r="C285" s="432">
        <v>23</v>
      </c>
      <c r="D285" s="433">
        <v>6694.8</v>
      </c>
      <c r="E285" s="432">
        <v>291.07826086956521</v>
      </c>
    </row>
    <row r="286" spans="1:5" x14ac:dyDescent="0.2">
      <c r="A286" s="375">
        <v>2008</v>
      </c>
      <c r="B286" s="375">
        <v>3</v>
      </c>
      <c r="C286" s="432">
        <v>23</v>
      </c>
      <c r="D286" s="433">
        <v>6300</v>
      </c>
      <c r="E286" s="432">
        <v>273.91304347826087</v>
      </c>
    </row>
    <row r="287" spans="1:5" x14ac:dyDescent="0.2">
      <c r="A287" s="375">
        <v>2008</v>
      </c>
      <c r="B287" s="375">
        <v>4</v>
      </c>
      <c r="C287" s="432">
        <v>23</v>
      </c>
      <c r="D287" s="433">
        <v>6711.25</v>
      </c>
      <c r="E287" s="432">
        <v>291.79347826086956</v>
      </c>
    </row>
    <row r="288" spans="1:5" x14ac:dyDescent="0.2">
      <c r="A288" s="375">
        <v>2008</v>
      </c>
      <c r="B288" s="375">
        <v>5</v>
      </c>
      <c r="C288" s="432">
        <v>23</v>
      </c>
      <c r="D288" s="433">
        <v>6382.95</v>
      </c>
      <c r="E288" s="432">
        <v>277.51956521739129</v>
      </c>
    </row>
    <row r="289" spans="1:5" x14ac:dyDescent="0.2">
      <c r="A289" s="375">
        <v>2008</v>
      </c>
      <c r="B289" s="375">
        <v>6</v>
      </c>
      <c r="C289" s="432">
        <v>23</v>
      </c>
      <c r="D289" s="433">
        <v>6832.35</v>
      </c>
      <c r="E289" s="432">
        <v>297.05869565217392</v>
      </c>
    </row>
    <row r="290" spans="1:5" x14ac:dyDescent="0.2">
      <c r="A290" s="375">
        <v>2008</v>
      </c>
      <c r="B290" s="375">
        <v>7</v>
      </c>
      <c r="C290" s="432">
        <v>23</v>
      </c>
      <c r="D290" s="433">
        <v>7157.85</v>
      </c>
      <c r="E290" s="432">
        <v>311.21086956521742</v>
      </c>
    </row>
    <row r="291" spans="1:5" x14ac:dyDescent="0.2">
      <c r="A291" s="375">
        <v>2008</v>
      </c>
      <c r="B291" s="375">
        <v>8</v>
      </c>
      <c r="C291" s="432">
        <v>23</v>
      </c>
      <c r="D291" s="433">
        <v>6761.65</v>
      </c>
      <c r="E291" s="432">
        <v>293.98478260869564</v>
      </c>
    </row>
    <row r="292" spans="1:5" x14ac:dyDescent="0.2">
      <c r="A292" s="375">
        <v>2008</v>
      </c>
      <c r="B292" s="375">
        <v>9</v>
      </c>
      <c r="C292" s="432">
        <v>23</v>
      </c>
      <c r="D292" s="433">
        <v>6862.8</v>
      </c>
      <c r="E292" s="432">
        <v>298.38260869565221</v>
      </c>
    </row>
    <row r="293" spans="1:5" x14ac:dyDescent="0.2">
      <c r="A293" s="375">
        <v>2008</v>
      </c>
      <c r="B293" s="375">
        <v>10</v>
      </c>
      <c r="C293" s="432">
        <v>23</v>
      </c>
      <c r="D293" s="433">
        <v>6661.55</v>
      </c>
      <c r="E293" s="432">
        <v>289.63260869565221</v>
      </c>
    </row>
    <row r="294" spans="1:5" x14ac:dyDescent="0.2">
      <c r="A294" s="375">
        <v>2008</v>
      </c>
      <c r="B294" s="375">
        <v>11</v>
      </c>
      <c r="C294" s="432">
        <v>23</v>
      </c>
      <c r="D294" s="433">
        <v>6729.8</v>
      </c>
      <c r="E294" s="432">
        <v>292.60000000000002</v>
      </c>
    </row>
    <row r="295" spans="1:5" x14ac:dyDescent="0.2">
      <c r="A295" s="375">
        <v>2008</v>
      </c>
      <c r="B295" s="375">
        <v>12</v>
      </c>
      <c r="C295" s="432">
        <v>23</v>
      </c>
      <c r="D295" s="433">
        <v>6442.1</v>
      </c>
      <c r="E295" s="432">
        <v>280.09130434782611</v>
      </c>
    </row>
    <row r="296" spans="1:5" x14ac:dyDescent="0.2">
      <c r="A296" s="375">
        <v>2009</v>
      </c>
      <c r="B296" s="375">
        <v>1</v>
      </c>
      <c r="C296" s="432">
        <v>23</v>
      </c>
      <c r="D296" s="433">
        <v>6947.75</v>
      </c>
      <c r="E296" s="432">
        <v>302.07608695652175</v>
      </c>
    </row>
    <row r="297" spans="1:5" x14ac:dyDescent="0.2">
      <c r="A297" s="375">
        <v>2009</v>
      </c>
      <c r="B297" s="375">
        <v>2</v>
      </c>
      <c r="C297" s="432">
        <v>23</v>
      </c>
      <c r="D297" s="433">
        <v>6121.85</v>
      </c>
      <c r="E297" s="432">
        <v>266.16739130434786</v>
      </c>
    </row>
    <row r="298" spans="1:5" x14ac:dyDescent="0.2">
      <c r="A298" s="375">
        <v>2009</v>
      </c>
      <c r="B298" s="375">
        <v>3</v>
      </c>
      <c r="C298" s="432">
        <v>23</v>
      </c>
      <c r="D298" s="433">
        <v>6439.3</v>
      </c>
      <c r="E298" s="432">
        <v>279.96956521739133</v>
      </c>
    </row>
    <row r="299" spans="1:5" x14ac:dyDescent="0.2">
      <c r="A299" s="375">
        <v>2009</v>
      </c>
      <c r="B299" s="375">
        <v>4</v>
      </c>
      <c r="C299" s="432">
        <v>23</v>
      </c>
      <c r="D299" s="433">
        <v>6235.95</v>
      </c>
      <c r="E299" s="432">
        <v>271.12826086956522</v>
      </c>
    </row>
    <row r="300" spans="1:5" x14ac:dyDescent="0.2">
      <c r="A300" s="375">
        <v>2009</v>
      </c>
      <c r="B300" s="375">
        <v>5</v>
      </c>
      <c r="C300" s="432">
        <v>23</v>
      </c>
      <c r="D300" s="433">
        <v>6382.95</v>
      </c>
      <c r="E300" s="432">
        <v>277.51956521739129</v>
      </c>
    </row>
    <row r="301" spans="1:5" x14ac:dyDescent="0.2">
      <c r="A301" s="375">
        <v>2009</v>
      </c>
      <c r="B301" s="375">
        <v>6</v>
      </c>
      <c r="C301" s="432">
        <v>23</v>
      </c>
      <c r="D301" s="433">
        <v>6609.75</v>
      </c>
      <c r="E301" s="432">
        <v>287.38043478260869</v>
      </c>
    </row>
    <row r="302" spans="1:5" x14ac:dyDescent="0.2">
      <c r="A302" s="375">
        <v>2009</v>
      </c>
      <c r="B302" s="375">
        <v>7</v>
      </c>
      <c r="C302" s="432">
        <v>23</v>
      </c>
      <c r="D302" s="433">
        <v>7192.85</v>
      </c>
      <c r="E302" s="432">
        <v>312.73260869565217</v>
      </c>
    </row>
    <row r="303" spans="1:5" x14ac:dyDescent="0.2">
      <c r="A303" s="375">
        <v>2009</v>
      </c>
      <c r="B303" s="375">
        <v>8</v>
      </c>
      <c r="C303" s="432">
        <v>23</v>
      </c>
      <c r="D303" s="433">
        <v>6833.75</v>
      </c>
      <c r="E303" s="432">
        <v>297.11956521739131</v>
      </c>
    </row>
    <row r="304" spans="1:5" x14ac:dyDescent="0.2">
      <c r="A304" s="375">
        <v>2009</v>
      </c>
      <c r="B304" s="375">
        <v>9</v>
      </c>
      <c r="C304" s="432">
        <v>23</v>
      </c>
      <c r="D304" s="433">
        <v>6932.8</v>
      </c>
      <c r="E304" s="432">
        <v>301.42608695652177</v>
      </c>
    </row>
    <row r="305" spans="1:7" x14ac:dyDescent="0.2">
      <c r="A305" s="375">
        <v>2009</v>
      </c>
      <c r="B305" s="375">
        <v>10</v>
      </c>
      <c r="C305" s="432">
        <v>23</v>
      </c>
      <c r="D305" s="433">
        <v>7126.35</v>
      </c>
      <c r="E305" s="432">
        <v>309.84130434782611</v>
      </c>
    </row>
    <row r="306" spans="1:7" x14ac:dyDescent="0.2">
      <c r="A306" s="375">
        <v>2009</v>
      </c>
      <c r="B306" s="375">
        <v>11</v>
      </c>
      <c r="C306" s="432">
        <v>23</v>
      </c>
      <c r="D306" s="433">
        <v>6592.6</v>
      </c>
      <c r="E306" s="432">
        <v>286.63478260869567</v>
      </c>
    </row>
    <row r="307" spans="1:7" x14ac:dyDescent="0.2">
      <c r="A307" s="375">
        <v>2009</v>
      </c>
      <c r="B307" s="375">
        <v>12</v>
      </c>
      <c r="C307" s="432">
        <v>23</v>
      </c>
      <c r="D307" s="433">
        <v>6512.45</v>
      </c>
      <c r="E307" s="432">
        <v>283.14999999999998</v>
      </c>
    </row>
    <row r="308" spans="1:7" x14ac:dyDescent="0.2">
      <c r="A308" s="375">
        <v>2010</v>
      </c>
      <c r="B308" s="375">
        <v>1</v>
      </c>
      <c r="C308" s="432">
        <v>23</v>
      </c>
      <c r="D308" s="433">
        <v>6842.15</v>
      </c>
      <c r="E308" s="432">
        <v>297.48478260869564</v>
      </c>
      <c r="G308" s="379"/>
    </row>
    <row r="309" spans="1:7" x14ac:dyDescent="0.2">
      <c r="A309" s="375">
        <v>2010</v>
      </c>
      <c r="B309" s="375">
        <v>2</v>
      </c>
      <c r="C309" s="432">
        <v>23</v>
      </c>
      <c r="D309" s="433">
        <v>6651.05</v>
      </c>
      <c r="E309" s="432">
        <v>289.17608695652177</v>
      </c>
    </row>
    <row r="310" spans="1:7" x14ac:dyDescent="0.2">
      <c r="A310" s="375">
        <v>2010</v>
      </c>
      <c r="B310" s="375">
        <v>3</v>
      </c>
      <c r="C310" s="432">
        <v>23</v>
      </c>
      <c r="D310" s="433">
        <v>5934.6</v>
      </c>
      <c r="E310" s="432">
        <v>258.02608695652174</v>
      </c>
      <c r="G310" s="393"/>
    </row>
    <row r="311" spans="1:7" x14ac:dyDescent="0.2">
      <c r="A311" s="375">
        <v>2010</v>
      </c>
      <c r="B311" s="375">
        <v>4</v>
      </c>
      <c r="C311" s="432">
        <v>23</v>
      </c>
      <c r="D311" s="433">
        <v>6091.4</v>
      </c>
      <c r="E311" s="432">
        <v>264.84347826086957</v>
      </c>
    </row>
    <row r="312" spans="1:7" x14ac:dyDescent="0.2">
      <c r="A312" s="375">
        <v>2010</v>
      </c>
      <c r="B312" s="375">
        <v>5</v>
      </c>
      <c r="C312" s="432">
        <v>23</v>
      </c>
      <c r="D312" s="433">
        <v>6478.15</v>
      </c>
      <c r="E312" s="432">
        <v>281.65869565217389</v>
      </c>
    </row>
    <row r="313" spans="1:7" x14ac:dyDescent="0.2">
      <c r="A313" s="375">
        <v>2010</v>
      </c>
      <c r="B313" s="375">
        <v>6</v>
      </c>
      <c r="C313" s="432">
        <v>23</v>
      </c>
      <c r="D313" s="433">
        <v>7249.2</v>
      </c>
      <c r="E313" s="432">
        <v>315.18260869565216</v>
      </c>
    </row>
    <row r="314" spans="1:7" x14ac:dyDescent="0.2">
      <c r="A314" s="375">
        <v>2010</v>
      </c>
      <c r="B314" s="375">
        <v>7</v>
      </c>
      <c r="C314" s="432">
        <v>23</v>
      </c>
      <c r="D314" s="433">
        <v>7318.5</v>
      </c>
      <c r="E314" s="432">
        <v>318.19565217391306</v>
      </c>
      <c r="G314" s="375"/>
    </row>
    <row r="315" spans="1:7" x14ac:dyDescent="0.2">
      <c r="A315" s="375">
        <v>2010</v>
      </c>
      <c r="B315" s="375">
        <v>8</v>
      </c>
      <c r="C315" s="432">
        <v>23</v>
      </c>
      <c r="D315" s="433">
        <v>6916.35</v>
      </c>
      <c r="E315" s="432">
        <v>300.71086956521742</v>
      </c>
    </row>
    <row r="316" spans="1:7" x14ac:dyDescent="0.2">
      <c r="A316" s="375">
        <v>2010</v>
      </c>
      <c r="B316" s="375">
        <v>9</v>
      </c>
      <c r="C316" s="432">
        <v>23</v>
      </c>
      <c r="D316" s="433">
        <v>7544.25</v>
      </c>
      <c r="E316" s="432">
        <v>328.01086956521738</v>
      </c>
    </row>
    <row r="317" spans="1:7" x14ac:dyDescent="0.2">
      <c r="A317" s="375">
        <v>2010</v>
      </c>
      <c r="B317" s="375">
        <v>10</v>
      </c>
      <c r="C317" s="432">
        <v>23</v>
      </c>
      <c r="D317" s="433">
        <v>6897.8</v>
      </c>
      <c r="E317" s="432">
        <v>299.90434782608696</v>
      </c>
    </row>
    <row r="318" spans="1:7" x14ac:dyDescent="0.2">
      <c r="A318" s="375">
        <v>2010</v>
      </c>
      <c r="B318" s="375">
        <v>11</v>
      </c>
      <c r="C318" s="432">
        <v>23</v>
      </c>
      <c r="D318" s="433">
        <v>6630.05</v>
      </c>
      <c r="E318" s="432">
        <v>288.2630434782609</v>
      </c>
      <c r="G318" s="443"/>
    </row>
    <row r="319" spans="1:7" x14ac:dyDescent="0.2">
      <c r="A319" s="375">
        <v>2010</v>
      </c>
      <c r="B319" s="375">
        <v>12</v>
      </c>
      <c r="C319" s="432">
        <v>23</v>
      </c>
      <c r="D319" s="433">
        <v>6771.8</v>
      </c>
      <c r="E319" s="432">
        <v>294.42608695652177</v>
      </c>
      <c r="G319" s="377"/>
    </row>
    <row r="320" spans="1:7" x14ac:dyDescent="0.2">
      <c r="A320" s="375">
        <v>2011</v>
      </c>
      <c r="B320" s="375">
        <v>1</v>
      </c>
      <c r="C320" s="432">
        <v>23</v>
      </c>
      <c r="D320" s="433">
        <v>6998.25</v>
      </c>
      <c r="E320" s="432">
        <v>304.27173913043481</v>
      </c>
      <c r="G320" s="377"/>
    </row>
    <row r="321" spans="1:14" x14ac:dyDescent="0.2">
      <c r="A321" s="375">
        <v>2011</v>
      </c>
      <c r="B321" s="375">
        <v>2</v>
      </c>
      <c r="C321" s="432">
        <v>23</v>
      </c>
      <c r="D321" s="433">
        <v>6092.8</v>
      </c>
      <c r="E321" s="432">
        <v>264.90434782608696</v>
      </c>
    </row>
    <row r="322" spans="1:14" x14ac:dyDescent="0.2">
      <c r="A322" s="375">
        <v>2011</v>
      </c>
      <c r="B322" s="375">
        <v>3</v>
      </c>
      <c r="C322" s="432">
        <v>23</v>
      </c>
      <c r="D322" s="433">
        <v>6486.9</v>
      </c>
      <c r="E322" s="432">
        <v>282.03913043478258</v>
      </c>
    </row>
    <row r="323" spans="1:14" x14ac:dyDescent="0.2">
      <c r="A323" s="375">
        <v>2011</v>
      </c>
      <c r="B323" s="375">
        <v>4</v>
      </c>
      <c r="C323" s="432">
        <v>23</v>
      </c>
      <c r="D323" s="433">
        <v>6561.45</v>
      </c>
      <c r="E323" s="432">
        <v>285.28043478260867</v>
      </c>
    </row>
    <row r="324" spans="1:14" x14ac:dyDescent="0.2">
      <c r="A324" s="375">
        <v>2011</v>
      </c>
      <c r="B324" s="375">
        <v>5</v>
      </c>
      <c r="C324" s="432">
        <v>23</v>
      </c>
      <c r="D324" s="433">
        <v>6544.65</v>
      </c>
      <c r="E324" s="432">
        <v>284.55</v>
      </c>
    </row>
    <row r="325" spans="1:14" x14ac:dyDescent="0.2">
      <c r="A325" s="439">
        <v>2011</v>
      </c>
      <c r="B325" s="439">
        <v>6</v>
      </c>
      <c r="C325" s="432">
        <v>23</v>
      </c>
      <c r="D325" s="433">
        <v>7285.95</v>
      </c>
      <c r="E325" s="432">
        <v>316.78043478260867</v>
      </c>
    </row>
    <row r="326" spans="1:14" x14ac:dyDescent="0.2">
      <c r="A326" s="439">
        <v>2011</v>
      </c>
      <c r="B326" s="439">
        <v>7</v>
      </c>
      <c r="C326" s="432">
        <v>23</v>
      </c>
      <c r="D326" s="433">
        <v>7255.7039999999997</v>
      </c>
      <c r="E326" s="432">
        <v>315.4653913043478</v>
      </c>
      <c r="F326" s="438"/>
      <c r="H326" s="66"/>
      <c r="I326" s="438"/>
      <c r="J326" s="66"/>
    </row>
    <row r="327" spans="1:14" x14ac:dyDescent="0.2">
      <c r="A327" s="375">
        <v>2011</v>
      </c>
      <c r="B327" s="375">
        <v>8</v>
      </c>
      <c r="C327" s="432">
        <v>23</v>
      </c>
      <c r="D327" s="433">
        <v>6716.85</v>
      </c>
      <c r="E327" s="432">
        <v>292.03695652173917</v>
      </c>
      <c r="F327" s="438"/>
      <c r="H327" s="66"/>
      <c r="I327" s="438"/>
      <c r="J327" s="66"/>
    </row>
    <row r="328" spans="1:14" x14ac:dyDescent="0.2">
      <c r="A328" s="375">
        <v>2011</v>
      </c>
      <c r="B328" s="375">
        <v>9</v>
      </c>
      <c r="C328" s="432">
        <v>23</v>
      </c>
      <c r="D328" s="433">
        <v>7992.25</v>
      </c>
      <c r="E328" s="432">
        <v>347.48913043478262</v>
      </c>
      <c r="F328" s="438"/>
      <c r="H328" s="66"/>
      <c r="I328" s="438"/>
      <c r="J328" s="66"/>
    </row>
    <row r="329" spans="1:14" x14ac:dyDescent="0.2">
      <c r="A329" s="375">
        <v>2011</v>
      </c>
      <c r="B329" s="375">
        <v>10</v>
      </c>
      <c r="C329" s="432">
        <v>23</v>
      </c>
      <c r="D329" s="433">
        <v>6802.25</v>
      </c>
      <c r="E329" s="432">
        <v>295.75</v>
      </c>
      <c r="F329" s="438"/>
      <c r="H329" s="66"/>
      <c r="I329" s="438"/>
      <c r="J329" s="66"/>
    </row>
    <row r="330" spans="1:14" x14ac:dyDescent="0.2">
      <c r="A330" s="375">
        <v>2011</v>
      </c>
      <c r="B330" s="375">
        <v>11</v>
      </c>
      <c r="C330" s="432">
        <v>23</v>
      </c>
      <c r="D330" s="433">
        <v>6546.4</v>
      </c>
      <c r="E330" s="432">
        <v>284.62608695652176</v>
      </c>
      <c r="F330" s="438"/>
      <c r="G330" s="442"/>
      <c r="H330" s="66"/>
      <c r="I330" s="438"/>
      <c r="J330" s="66"/>
    </row>
    <row r="331" spans="1:14" x14ac:dyDescent="0.2">
      <c r="A331" s="375">
        <v>2011</v>
      </c>
      <c r="B331" s="375">
        <v>12</v>
      </c>
      <c r="C331" s="432">
        <v>23</v>
      </c>
      <c r="D331" s="433">
        <v>6652.45</v>
      </c>
      <c r="E331" s="432">
        <v>289.2369565217391</v>
      </c>
      <c r="F331" s="438"/>
      <c r="G331" s="442"/>
      <c r="H331" s="66"/>
      <c r="I331" s="438"/>
      <c r="J331" s="66"/>
      <c r="M331" s="65"/>
      <c r="N331" s="65"/>
    </row>
    <row r="332" spans="1:14" x14ac:dyDescent="0.2">
      <c r="A332" s="375">
        <v>2012</v>
      </c>
      <c r="B332" s="375">
        <v>1</v>
      </c>
      <c r="C332" s="432">
        <v>23</v>
      </c>
      <c r="D332" s="433">
        <v>6876.8</v>
      </c>
      <c r="E332" s="432">
        <v>298.99130434782609</v>
      </c>
      <c r="F332" s="438"/>
      <c r="G332" s="442"/>
      <c r="H332" s="66"/>
      <c r="I332" s="438"/>
      <c r="J332" s="66"/>
    </row>
    <row r="333" spans="1:14" x14ac:dyDescent="0.2">
      <c r="A333" s="375">
        <v>2012</v>
      </c>
      <c r="B333" s="375">
        <v>2</v>
      </c>
      <c r="C333" s="432">
        <v>23</v>
      </c>
      <c r="D333" s="433">
        <v>6484.1</v>
      </c>
      <c r="E333" s="432">
        <v>281.91739130434786</v>
      </c>
      <c r="F333" s="438"/>
      <c r="G333" s="375"/>
      <c r="H333" s="66"/>
      <c r="I333" s="438"/>
      <c r="J333" s="66"/>
    </row>
    <row r="334" spans="1:14" x14ac:dyDescent="0.2">
      <c r="A334" s="375">
        <v>2012</v>
      </c>
      <c r="B334" s="375">
        <v>3</v>
      </c>
      <c r="C334" s="432">
        <v>23</v>
      </c>
      <c r="D334" s="433">
        <v>6335.35</v>
      </c>
      <c r="E334" s="432">
        <v>275.45</v>
      </c>
      <c r="F334" s="438"/>
      <c r="G334" s="375"/>
      <c r="H334" s="66"/>
      <c r="I334" s="438"/>
      <c r="J334" s="66"/>
    </row>
    <row r="335" spans="1:14" x14ac:dyDescent="0.2">
      <c r="A335" s="375">
        <v>2012</v>
      </c>
      <c r="B335" s="375">
        <v>4</v>
      </c>
      <c r="C335" s="432">
        <v>23</v>
      </c>
      <c r="D335" s="433">
        <v>6652.45</v>
      </c>
      <c r="E335" s="432">
        <v>289.2369565217391</v>
      </c>
      <c r="F335" s="438"/>
      <c r="G335" s="375"/>
      <c r="H335" s="66"/>
      <c r="I335" s="438"/>
      <c r="J335" s="66"/>
    </row>
    <row r="336" spans="1:14" x14ac:dyDescent="0.2">
      <c r="A336" s="375">
        <v>2012</v>
      </c>
      <c r="B336" s="375">
        <v>5</v>
      </c>
      <c r="C336" s="432">
        <v>23</v>
      </c>
      <c r="D336" s="433">
        <v>6435.8</v>
      </c>
      <c r="E336" s="432">
        <v>279.81739130434784</v>
      </c>
      <c r="F336" s="438"/>
      <c r="G336" s="375"/>
      <c r="H336" s="66"/>
      <c r="I336" s="438"/>
      <c r="J336" s="66"/>
    </row>
    <row r="337" spans="1:12" x14ac:dyDescent="0.2">
      <c r="A337" s="375">
        <v>2012</v>
      </c>
      <c r="B337" s="375">
        <v>6</v>
      </c>
      <c r="C337" s="432">
        <v>23</v>
      </c>
      <c r="D337" s="433">
        <v>7466.2</v>
      </c>
      <c r="E337" s="432">
        <v>324.61739130434779</v>
      </c>
      <c r="F337" s="438"/>
      <c r="G337" s="375"/>
      <c r="H337" s="66"/>
      <c r="I337" s="438"/>
      <c r="J337" s="66"/>
      <c r="K337" s="441"/>
      <c r="L337" s="290"/>
    </row>
    <row r="338" spans="1:12" x14ac:dyDescent="0.2">
      <c r="A338" s="439">
        <v>2012</v>
      </c>
      <c r="B338" s="439">
        <v>7</v>
      </c>
      <c r="C338" s="432">
        <v>23</v>
      </c>
      <c r="D338" s="433">
        <v>6688.85</v>
      </c>
      <c r="E338" s="432">
        <v>290.8195652173913</v>
      </c>
      <c r="F338" s="438"/>
      <c r="H338" s="66"/>
      <c r="I338" s="438"/>
      <c r="J338" s="440"/>
    </row>
    <row r="339" spans="1:12" x14ac:dyDescent="0.2">
      <c r="A339" s="439">
        <v>2012</v>
      </c>
      <c r="B339" s="439">
        <v>8</v>
      </c>
      <c r="C339" s="432">
        <v>23</v>
      </c>
      <c r="D339" s="433">
        <v>6947.15</v>
      </c>
      <c r="E339" s="432">
        <v>302.05</v>
      </c>
      <c r="F339" s="438"/>
      <c r="G339" s="439"/>
      <c r="H339" s="66"/>
      <c r="I339" s="438"/>
      <c r="J339" s="437"/>
    </row>
    <row r="340" spans="1:12" x14ac:dyDescent="0.2">
      <c r="A340" s="375">
        <v>2012</v>
      </c>
      <c r="B340" s="375">
        <v>9</v>
      </c>
      <c r="C340" s="432">
        <v>26</v>
      </c>
      <c r="D340" s="433">
        <v>6337.45</v>
      </c>
      <c r="E340" s="432">
        <v>243.74807692307692</v>
      </c>
      <c r="G340" s="375"/>
      <c r="H340" s="391"/>
    </row>
    <row r="341" spans="1:12" x14ac:dyDescent="0.2">
      <c r="A341" s="375">
        <v>2012</v>
      </c>
      <c r="B341" s="375">
        <v>10</v>
      </c>
      <c r="C341" s="432">
        <v>26</v>
      </c>
      <c r="D341" s="433">
        <v>6850.55</v>
      </c>
      <c r="E341" s="432">
        <v>263.48269230769233</v>
      </c>
      <c r="G341" s="375"/>
      <c r="H341" s="391"/>
    </row>
    <row r="342" spans="1:12" x14ac:dyDescent="0.2">
      <c r="A342" s="375">
        <v>2012</v>
      </c>
      <c r="B342" s="375">
        <v>11</v>
      </c>
      <c r="C342" s="432">
        <v>26</v>
      </c>
      <c r="D342" s="433">
        <v>6909.7</v>
      </c>
      <c r="E342" s="432">
        <v>265.75769230769231</v>
      </c>
      <c r="G342" s="375"/>
    </row>
    <row r="343" spans="1:12" x14ac:dyDescent="0.2">
      <c r="A343" s="375">
        <v>2012</v>
      </c>
      <c r="B343" s="375">
        <v>12</v>
      </c>
      <c r="C343" s="432">
        <v>26</v>
      </c>
      <c r="D343" s="433">
        <v>6613.95</v>
      </c>
      <c r="E343" s="432">
        <v>254.38269230769231</v>
      </c>
      <c r="G343" s="375"/>
    </row>
    <row r="344" spans="1:12" x14ac:dyDescent="0.2">
      <c r="A344" s="375">
        <v>2013</v>
      </c>
      <c r="B344" s="375">
        <v>1</v>
      </c>
      <c r="C344" s="432">
        <v>26</v>
      </c>
      <c r="D344" s="433">
        <v>7170.1</v>
      </c>
      <c r="E344" s="432">
        <v>275.77307692307693</v>
      </c>
      <c r="G344" s="375"/>
    </row>
    <row r="345" spans="1:12" x14ac:dyDescent="0.2">
      <c r="A345" s="375">
        <v>2013</v>
      </c>
      <c r="B345" s="375">
        <v>2</v>
      </c>
      <c r="C345" s="432">
        <v>26</v>
      </c>
      <c r="D345" s="433">
        <v>6622.35</v>
      </c>
      <c r="E345" s="432">
        <v>254.70576923076925</v>
      </c>
      <c r="G345" s="375"/>
    </row>
    <row r="346" spans="1:12" x14ac:dyDescent="0.2">
      <c r="A346" s="375">
        <v>2013</v>
      </c>
      <c r="B346" s="375">
        <v>3</v>
      </c>
      <c r="C346" s="432">
        <v>26</v>
      </c>
      <c r="D346" s="433">
        <v>6370</v>
      </c>
      <c r="E346" s="432">
        <v>245</v>
      </c>
      <c r="G346" s="375"/>
    </row>
    <row r="347" spans="1:12" x14ac:dyDescent="0.2">
      <c r="A347" s="375">
        <v>2013</v>
      </c>
      <c r="B347" s="375">
        <v>4</v>
      </c>
      <c r="C347" s="432">
        <v>26</v>
      </c>
      <c r="D347" s="433">
        <v>6767.6</v>
      </c>
      <c r="E347" s="432">
        <v>260.2923076923077</v>
      </c>
      <c r="G347" s="375"/>
    </row>
    <row r="348" spans="1:12" x14ac:dyDescent="0.2">
      <c r="A348" s="375">
        <v>2013</v>
      </c>
      <c r="B348" s="375">
        <v>5</v>
      </c>
      <c r="C348" s="432">
        <v>26</v>
      </c>
      <c r="D348" s="433">
        <v>8004.5</v>
      </c>
      <c r="E348" s="432">
        <v>307.86538461538464</v>
      </c>
      <c r="G348" s="375"/>
    </row>
    <row r="349" spans="1:12" x14ac:dyDescent="0.2">
      <c r="A349" s="434">
        <v>2013</v>
      </c>
      <c r="B349" s="434">
        <v>6</v>
      </c>
      <c r="C349" s="432">
        <v>26</v>
      </c>
      <c r="D349" s="433">
        <v>7429.45</v>
      </c>
      <c r="E349" s="432">
        <v>285.74807692307689</v>
      </c>
    </row>
    <row r="350" spans="1:12" x14ac:dyDescent="0.2">
      <c r="A350" s="435">
        <v>2013</v>
      </c>
      <c r="B350" s="435">
        <v>7</v>
      </c>
      <c r="C350" s="432">
        <v>26</v>
      </c>
      <c r="D350" s="433">
        <v>7465.5</v>
      </c>
      <c r="E350" s="432">
        <v>287.13461538461536</v>
      </c>
      <c r="G350" s="375"/>
    </row>
    <row r="351" spans="1:12" x14ac:dyDescent="0.2">
      <c r="A351" s="435">
        <v>2013</v>
      </c>
      <c r="B351" s="435">
        <v>8</v>
      </c>
      <c r="C351" s="432">
        <v>26</v>
      </c>
      <c r="D351" s="433">
        <v>8147.65</v>
      </c>
      <c r="E351" s="432">
        <v>313.37115384615385</v>
      </c>
      <c r="G351" s="375"/>
    </row>
    <row r="352" spans="1:12" x14ac:dyDescent="0.2">
      <c r="A352" s="435">
        <v>2013</v>
      </c>
      <c r="B352" s="435">
        <v>9</v>
      </c>
      <c r="C352" s="432">
        <v>26</v>
      </c>
      <c r="D352" s="433">
        <v>7973.35</v>
      </c>
      <c r="E352" s="432">
        <v>306.6673076923077</v>
      </c>
      <c r="G352" s="375"/>
    </row>
    <row r="353" spans="1:7" x14ac:dyDescent="0.2">
      <c r="A353" s="435">
        <v>2013</v>
      </c>
      <c r="B353" s="435">
        <v>10</v>
      </c>
      <c r="C353" s="432">
        <v>26</v>
      </c>
      <c r="D353" s="433">
        <v>7749.0060000000003</v>
      </c>
      <c r="E353" s="432">
        <v>298.03869230769232</v>
      </c>
      <c r="G353" s="375"/>
    </row>
    <row r="354" spans="1:7" x14ac:dyDescent="0.2">
      <c r="A354" s="435">
        <v>2013</v>
      </c>
      <c r="B354" s="435">
        <v>11</v>
      </c>
      <c r="C354" s="432">
        <v>27</v>
      </c>
      <c r="D354" s="433">
        <v>7145.9979999999996</v>
      </c>
      <c r="E354" s="432">
        <v>264.66659259259256</v>
      </c>
      <c r="G354" s="375"/>
    </row>
    <row r="355" spans="1:7" x14ac:dyDescent="0.2">
      <c r="A355" s="435">
        <v>2013</v>
      </c>
      <c r="B355" s="435">
        <v>12</v>
      </c>
      <c r="C355" s="432">
        <v>27</v>
      </c>
      <c r="D355" s="433">
        <v>7001.05</v>
      </c>
      <c r="E355" s="432">
        <v>259.29814814814813</v>
      </c>
      <c r="G355" s="375"/>
    </row>
    <row r="356" spans="1:7" x14ac:dyDescent="0.2">
      <c r="A356" s="435">
        <v>2014</v>
      </c>
      <c r="B356" s="435">
        <v>1</v>
      </c>
      <c r="C356" s="432">
        <v>27</v>
      </c>
      <c r="D356" s="433">
        <v>7818.3</v>
      </c>
      <c r="E356" s="432">
        <v>289.56666666666666</v>
      </c>
      <c r="F356" s="428"/>
      <c r="G356" s="436"/>
    </row>
    <row r="357" spans="1:7" x14ac:dyDescent="0.2">
      <c r="A357" s="435">
        <v>2014</v>
      </c>
      <c r="B357" s="435">
        <v>2</v>
      </c>
      <c r="C357" s="432">
        <v>27</v>
      </c>
      <c r="D357" s="433">
        <v>7222.95</v>
      </c>
      <c r="E357" s="432">
        <v>267.51666666666665</v>
      </c>
      <c r="F357" s="428"/>
    </row>
    <row r="358" spans="1:7" x14ac:dyDescent="0.2">
      <c r="A358" s="435">
        <v>2014</v>
      </c>
      <c r="B358" s="435">
        <v>3</v>
      </c>
      <c r="C358" s="432">
        <v>27</v>
      </c>
      <c r="D358" s="433">
        <v>6524.7</v>
      </c>
      <c r="E358" s="432">
        <v>241.65555555555554</v>
      </c>
      <c r="F358" s="428"/>
    </row>
    <row r="359" spans="1:7" x14ac:dyDescent="0.2">
      <c r="A359" s="375">
        <v>2014</v>
      </c>
      <c r="B359" s="375">
        <v>4</v>
      </c>
      <c r="C359" s="432">
        <v>27</v>
      </c>
      <c r="D359" s="433">
        <v>7231</v>
      </c>
      <c r="E359" s="432">
        <v>267.81481481481484</v>
      </c>
      <c r="F359" s="428"/>
    </row>
    <row r="360" spans="1:7" x14ac:dyDescent="0.2">
      <c r="A360" s="375">
        <v>2014</v>
      </c>
      <c r="B360" s="375">
        <v>5</v>
      </c>
      <c r="C360" s="432">
        <v>27</v>
      </c>
      <c r="D360" s="433">
        <v>8336.65</v>
      </c>
      <c r="E360" s="432">
        <v>308.76481481481483</v>
      </c>
      <c r="F360" s="428"/>
    </row>
    <row r="361" spans="1:7" x14ac:dyDescent="0.2">
      <c r="A361" s="434">
        <v>2014</v>
      </c>
      <c r="B361" s="434">
        <v>6</v>
      </c>
      <c r="C361" s="432">
        <v>27</v>
      </c>
      <c r="D361" s="433">
        <v>7799.75</v>
      </c>
      <c r="E361" s="432">
        <f>+D361/C361</f>
        <v>288.87962962962962</v>
      </c>
      <c r="F361" s="428"/>
    </row>
    <row r="362" spans="1:7" x14ac:dyDescent="0.2">
      <c r="A362" s="434">
        <v>2014</v>
      </c>
      <c r="B362" s="434">
        <v>7</v>
      </c>
      <c r="C362" s="432">
        <v>27</v>
      </c>
      <c r="D362" s="433">
        <v>8283.5319999999992</v>
      </c>
      <c r="E362" s="432">
        <f>+D362/C362</f>
        <v>306.79748148148144</v>
      </c>
      <c r="F362" s="428"/>
    </row>
    <row r="363" spans="1:7" ht="13.5" thickBot="1" x14ac:dyDescent="0.25">
      <c r="A363" s="431">
        <v>2014</v>
      </c>
      <c r="B363" s="431">
        <v>8</v>
      </c>
      <c r="C363" s="429">
        <v>27</v>
      </c>
      <c r="D363" s="430">
        <v>7994.35</v>
      </c>
      <c r="E363" s="429">
        <f>+D363/C363</f>
        <v>296.08703703703708</v>
      </c>
      <c r="F363" s="428"/>
      <c r="G363" s="410" t="s">
        <v>370</v>
      </c>
    </row>
    <row r="364" spans="1:7" x14ac:dyDescent="0.2">
      <c r="A364" s="423">
        <v>2014</v>
      </c>
      <c r="B364" s="423">
        <v>9</v>
      </c>
      <c r="C364" s="425">
        <v>27</v>
      </c>
      <c r="D364" s="426">
        <v>7430.6076923076917</v>
      </c>
      <c r="E364" s="425">
        <v>275.2076923076923</v>
      </c>
    </row>
    <row r="365" spans="1:7" x14ac:dyDescent="0.2">
      <c r="A365" s="423">
        <v>2014</v>
      </c>
      <c r="B365" s="423">
        <v>10</v>
      </c>
      <c r="C365" s="425">
        <v>27</v>
      </c>
      <c r="D365" s="426">
        <v>7580.5386923076931</v>
      </c>
      <c r="E365" s="425">
        <v>280.76069230769235</v>
      </c>
    </row>
    <row r="366" spans="1:7" x14ac:dyDescent="0.2">
      <c r="A366" s="423">
        <v>2014</v>
      </c>
      <c r="B366" s="423">
        <v>11</v>
      </c>
      <c r="C366" s="425">
        <v>27</v>
      </c>
      <c r="D366" s="426">
        <v>7160.7278461538463</v>
      </c>
      <c r="E366" s="425">
        <v>265.21214245014244</v>
      </c>
    </row>
    <row r="367" spans="1:7" x14ac:dyDescent="0.2">
      <c r="A367" s="423">
        <v>2014</v>
      </c>
      <c r="B367" s="423">
        <v>12</v>
      </c>
      <c r="C367" s="425">
        <v>27</v>
      </c>
      <c r="D367" s="426">
        <v>6934.6913461538461</v>
      </c>
      <c r="E367" s="425">
        <v>256.84042022792022</v>
      </c>
    </row>
    <row r="368" spans="1:7" x14ac:dyDescent="0.2">
      <c r="A368" s="423">
        <v>2015</v>
      </c>
      <c r="B368" s="423">
        <v>1</v>
      </c>
      <c r="C368" s="425">
        <v>27</v>
      </c>
      <c r="D368" s="426">
        <v>7632.086538461539</v>
      </c>
      <c r="E368" s="425">
        <v>282.66987179487182</v>
      </c>
    </row>
    <row r="369" spans="1:5" x14ac:dyDescent="0.2">
      <c r="A369" s="423">
        <v>2015</v>
      </c>
      <c r="B369" s="423">
        <v>2</v>
      </c>
      <c r="C369" s="425">
        <v>27</v>
      </c>
      <c r="D369" s="426">
        <v>7050.0028846153837</v>
      </c>
      <c r="E369" s="425">
        <v>261.11121794871792</v>
      </c>
    </row>
    <row r="370" spans="1:5" x14ac:dyDescent="0.2">
      <c r="A370" s="423">
        <v>2015</v>
      </c>
      <c r="B370" s="423">
        <v>3</v>
      </c>
      <c r="C370" s="425">
        <v>27</v>
      </c>
      <c r="D370" s="426">
        <v>6569.85</v>
      </c>
      <c r="E370" s="425">
        <v>243.32777777777778</v>
      </c>
    </row>
    <row r="371" spans="1:5" x14ac:dyDescent="0.2">
      <c r="A371" s="423">
        <v>2015</v>
      </c>
      <c r="B371" s="423">
        <v>4</v>
      </c>
      <c r="C371" s="425">
        <v>27</v>
      </c>
      <c r="D371" s="426">
        <v>7129.4461538461546</v>
      </c>
      <c r="E371" s="425">
        <v>264.05356125356127</v>
      </c>
    </row>
    <row r="372" spans="1:5" x14ac:dyDescent="0.2">
      <c r="A372" s="423">
        <v>2015</v>
      </c>
      <c r="B372" s="423">
        <v>5</v>
      </c>
      <c r="C372" s="425">
        <v>27</v>
      </c>
      <c r="D372" s="426">
        <v>8324.5076923076922</v>
      </c>
      <c r="E372" s="425">
        <v>308.31509971509973</v>
      </c>
    </row>
    <row r="373" spans="1:5" x14ac:dyDescent="0.2">
      <c r="A373" s="423">
        <v>2015</v>
      </c>
      <c r="B373" s="423">
        <v>6</v>
      </c>
      <c r="C373" s="425">
        <v>27</v>
      </c>
      <c r="D373" s="426">
        <v>7977.5659489966547</v>
      </c>
      <c r="E373" s="425">
        <v>295.46540551839462</v>
      </c>
    </row>
    <row r="374" spans="1:5" x14ac:dyDescent="0.2">
      <c r="A374" s="423">
        <v>2015</v>
      </c>
      <c r="B374" s="423">
        <v>7</v>
      </c>
      <c r="C374" s="425">
        <v>27</v>
      </c>
      <c r="D374" s="426">
        <v>7777.5080267558533</v>
      </c>
      <c r="E374" s="425">
        <v>288.05585284280937</v>
      </c>
    </row>
    <row r="375" spans="1:5" x14ac:dyDescent="0.2">
      <c r="A375" s="423">
        <v>2015</v>
      </c>
      <c r="B375" s="423">
        <v>8</v>
      </c>
      <c r="C375" s="425">
        <v>27</v>
      </c>
      <c r="D375" s="426">
        <v>8384.6033653846152</v>
      </c>
      <c r="E375" s="425">
        <v>310.54086538461536</v>
      </c>
    </row>
    <row r="376" spans="1:5" x14ac:dyDescent="0.2">
      <c r="A376" s="423">
        <v>2015</v>
      </c>
      <c r="B376" s="423">
        <v>9</v>
      </c>
      <c r="C376" s="425">
        <v>27</v>
      </c>
      <c r="D376" s="426">
        <v>7855.3125</v>
      </c>
      <c r="E376" s="425">
        <v>290.9375</v>
      </c>
    </row>
    <row r="377" spans="1:5" x14ac:dyDescent="0.2">
      <c r="A377" s="423">
        <v>2015</v>
      </c>
      <c r="B377" s="423">
        <v>10</v>
      </c>
      <c r="C377" s="425">
        <v>27</v>
      </c>
      <c r="D377" s="426">
        <v>7813.7916923076937</v>
      </c>
      <c r="E377" s="425">
        <v>289.39969230769236</v>
      </c>
    </row>
    <row r="378" spans="1:5" x14ac:dyDescent="0.2">
      <c r="A378" s="423">
        <v>2015</v>
      </c>
      <c r="B378" s="423">
        <v>11</v>
      </c>
      <c r="C378" s="425">
        <v>27</v>
      </c>
      <c r="D378" s="426">
        <v>7153.3629230769229</v>
      </c>
      <c r="E378" s="425">
        <v>264.9393675213675</v>
      </c>
    </row>
    <row r="379" spans="1:5" x14ac:dyDescent="0.2">
      <c r="A379" s="423">
        <v>2015</v>
      </c>
      <c r="B379" s="423">
        <v>12</v>
      </c>
      <c r="C379" s="425">
        <v>27</v>
      </c>
      <c r="D379" s="426">
        <v>6967.8706730769236</v>
      </c>
      <c r="E379" s="425">
        <v>258.0692841880342</v>
      </c>
    </row>
    <row r="380" spans="1:5" x14ac:dyDescent="0.2">
      <c r="A380" s="423">
        <v>2016</v>
      </c>
      <c r="B380" s="423">
        <v>1</v>
      </c>
      <c r="C380" s="425">
        <v>27</v>
      </c>
      <c r="D380" s="426">
        <v>7725.1932692307691</v>
      </c>
      <c r="E380" s="425">
        <v>286.11826923076922</v>
      </c>
    </row>
    <row r="381" spans="1:5" x14ac:dyDescent="0.2">
      <c r="A381" s="423">
        <v>2016</v>
      </c>
      <c r="B381" s="423">
        <v>2</v>
      </c>
      <c r="C381" s="425">
        <v>27</v>
      </c>
      <c r="D381" s="426">
        <v>7136.4764423076922</v>
      </c>
      <c r="E381" s="425">
        <v>264.31394230769229</v>
      </c>
    </row>
    <row r="382" spans="1:5" x14ac:dyDescent="0.2">
      <c r="A382" s="423">
        <v>2016</v>
      </c>
      <c r="B382" s="423">
        <v>3</v>
      </c>
      <c r="C382" s="425">
        <v>27</v>
      </c>
      <c r="D382" s="426">
        <v>6547.2750000000005</v>
      </c>
      <c r="E382" s="425">
        <v>242.49166666666667</v>
      </c>
    </row>
    <row r="383" spans="1:5" x14ac:dyDescent="0.2">
      <c r="A383" s="423">
        <v>2016</v>
      </c>
      <c r="B383" s="423">
        <v>4</v>
      </c>
      <c r="C383" s="425">
        <v>27</v>
      </c>
      <c r="D383" s="426">
        <v>7180.2230769230782</v>
      </c>
      <c r="E383" s="425">
        <v>265.93418803418808</v>
      </c>
    </row>
    <row r="384" spans="1:5" x14ac:dyDescent="0.2">
      <c r="A384" s="423">
        <v>2016</v>
      </c>
      <c r="B384" s="423">
        <v>5</v>
      </c>
      <c r="C384" s="425">
        <v>27</v>
      </c>
      <c r="D384" s="426">
        <v>8330.578846153845</v>
      </c>
      <c r="E384" s="425">
        <v>308.53995726495725</v>
      </c>
    </row>
    <row r="385" spans="1:5" x14ac:dyDescent="0.2">
      <c r="A385" s="423">
        <v>2016</v>
      </c>
      <c r="B385" s="423">
        <v>6</v>
      </c>
      <c r="C385" s="425">
        <v>27</v>
      </c>
      <c r="D385" s="426">
        <v>8108.7498850334432</v>
      </c>
      <c r="E385" s="425">
        <v>300.32406981605345</v>
      </c>
    </row>
    <row r="386" spans="1:5" x14ac:dyDescent="0.2">
      <c r="A386" s="423">
        <v>2016</v>
      </c>
      <c r="B386" s="423">
        <v>7</v>
      </c>
      <c r="C386" s="425">
        <v>27</v>
      </c>
      <c r="D386" s="426">
        <v>7789.9447324414705</v>
      </c>
      <c r="E386" s="425">
        <v>288.51647157190632</v>
      </c>
    </row>
    <row r="387" spans="1:5" x14ac:dyDescent="0.2">
      <c r="A387" s="423">
        <v>2016</v>
      </c>
      <c r="B387" s="423">
        <v>8</v>
      </c>
      <c r="C387" s="425">
        <v>27</v>
      </c>
      <c r="D387" s="426">
        <v>8346.3944711538461</v>
      </c>
      <c r="E387" s="425">
        <v>309.12572115384614</v>
      </c>
    </row>
    <row r="388" spans="1:5" x14ac:dyDescent="0.2">
      <c r="A388" s="423">
        <v>2016</v>
      </c>
      <c r="B388" s="423">
        <v>9</v>
      </c>
      <c r="C388" s="425">
        <v>27</v>
      </c>
      <c r="D388" s="426">
        <v>7642.9600961538454</v>
      </c>
      <c r="E388" s="425">
        <v>283.07259615384612</v>
      </c>
    </row>
    <row r="389" spans="1:5" x14ac:dyDescent="0.2">
      <c r="A389" s="423">
        <v>2016</v>
      </c>
      <c r="B389" s="423">
        <v>10</v>
      </c>
      <c r="C389" s="425">
        <v>27</v>
      </c>
      <c r="D389" s="426">
        <v>7697.1651923076934</v>
      </c>
      <c r="E389" s="425">
        <v>285.08019230769236</v>
      </c>
    </row>
    <row r="390" spans="1:5" x14ac:dyDescent="0.2">
      <c r="A390" s="423">
        <v>2016</v>
      </c>
      <c r="B390" s="423">
        <v>11</v>
      </c>
      <c r="C390" s="425">
        <v>27</v>
      </c>
      <c r="D390" s="426">
        <v>7157.045384615385</v>
      </c>
      <c r="E390" s="425">
        <v>265.075754985755</v>
      </c>
    </row>
    <row r="391" spans="1:5" x14ac:dyDescent="0.2">
      <c r="A391" s="423">
        <v>2016</v>
      </c>
      <c r="B391" s="423">
        <v>12</v>
      </c>
      <c r="C391" s="425">
        <v>27</v>
      </c>
      <c r="D391" s="426">
        <v>6951.2810096153844</v>
      </c>
      <c r="E391" s="425">
        <v>257.45485220797718</v>
      </c>
    </row>
    <row r="392" spans="1:5" x14ac:dyDescent="0.2">
      <c r="A392" s="423">
        <v>2017</v>
      </c>
      <c r="B392" s="423">
        <v>1</v>
      </c>
      <c r="C392" s="425">
        <v>27</v>
      </c>
      <c r="D392" s="426">
        <v>7678.6399038461541</v>
      </c>
      <c r="E392" s="425">
        <v>284.39407051282052</v>
      </c>
    </row>
    <row r="393" spans="1:5" x14ac:dyDescent="0.2">
      <c r="A393" s="423">
        <v>2017</v>
      </c>
      <c r="B393" s="423">
        <v>2</v>
      </c>
      <c r="C393" s="425">
        <v>27</v>
      </c>
      <c r="D393" s="426">
        <v>7093.2396634615379</v>
      </c>
      <c r="E393" s="425">
        <v>262.7125801282051</v>
      </c>
    </row>
    <row r="394" spans="1:5" x14ac:dyDescent="0.2">
      <c r="A394" s="423">
        <v>2017</v>
      </c>
      <c r="B394" s="423">
        <v>3</v>
      </c>
      <c r="C394" s="425">
        <v>27</v>
      </c>
      <c r="D394" s="426">
        <v>6558.5625</v>
      </c>
      <c r="E394" s="425">
        <v>242.90972222222223</v>
      </c>
    </row>
    <row r="395" spans="1:5" x14ac:dyDescent="0.2">
      <c r="A395" s="423">
        <v>2017</v>
      </c>
      <c r="B395" s="423">
        <v>4</v>
      </c>
      <c r="C395" s="425">
        <v>27</v>
      </c>
      <c r="D395" s="426">
        <v>7154.834615384616</v>
      </c>
      <c r="E395" s="425">
        <v>264.99387464387468</v>
      </c>
    </row>
    <row r="396" spans="1:5" x14ac:dyDescent="0.2">
      <c r="A396" s="423">
        <v>2017</v>
      </c>
      <c r="B396" s="423">
        <v>5</v>
      </c>
      <c r="C396" s="425">
        <v>27</v>
      </c>
      <c r="D396" s="426">
        <v>8327.5432692307695</v>
      </c>
      <c r="E396" s="425">
        <v>308.42752849002852</v>
      </c>
    </row>
    <row r="397" spans="1:5" x14ac:dyDescent="0.2">
      <c r="A397" s="423">
        <v>2017</v>
      </c>
      <c r="B397" s="423">
        <v>6</v>
      </c>
      <c r="C397" s="425">
        <v>27</v>
      </c>
      <c r="D397" s="426">
        <v>8043.157917015049</v>
      </c>
      <c r="E397" s="425">
        <v>297.89473766722404</v>
      </c>
    </row>
    <row r="398" spans="1:5" x14ac:dyDescent="0.2">
      <c r="A398" s="423">
        <v>2017</v>
      </c>
      <c r="B398" s="423">
        <v>7</v>
      </c>
      <c r="C398" s="425">
        <v>27</v>
      </c>
      <c r="D398" s="426">
        <v>7783.7263795986619</v>
      </c>
      <c r="E398" s="425">
        <v>288.28616220735785</v>
      </c>
    </row>
    <row r="399" spans="1:5" x14ac:dyDescent="0.2">
      <c r="A399" s="423">
        <v>2017</v>
      </c>
      <c r="B399" s="423">
        <v>8</v>
      </c>
      <c r="C399" s="425">
        <v>27</v>
      </c>
      <c r="D399" s="426">
        <v>8365.4989182692298</v>
      </c>
      <c r="E399" s="425">
        <v>309.83329326923075</v>
      </c>
    </row>
    <row r="400" spans="1:5" x14ac:dyDescent="0.2">
      <c r="A400" s="423">
        <v>2017</v>
      </c>
      <c r="B400" s="423">
        <v>9</v>
      </c>
      <c r="C400" s="425">
        <v>27</v>
      </c>
      <c r="D400" s="426">
        <v>7749.1362980769227</v>
      </c>
      <c r="E400" s="425">
        <v>287.00504807692306</v>
      </c>
    </row>
    <row r="401" spans="1:5" x14ac:dyDescent="0.2">
      <c r="A401" s="423">
        <v>2017</v>
      </c>
      <c r="B401" s="423">
        <v>10</v>
      </c>
      <c r="C401" s="425">
        <v>27</v>
      </c>
      <c r="D401" s="426">
        <v>7755.4784423076926</v>
      </c>
      <c r="E401" s="425">
        <v>287.23994230769233</v>
      </c>
    </row>
    <row r="402" spans="1:5" x14ac:dyDescent="0.2">
      <c r="A402" s="423">
        <v>2017</v>
      </c>
      <c r="B402" s="423">
        <v>11</v>
      </c>
      <c r="C402" s="425">
        <v>27</v>
      </c>
      <c r="D402" s="426">
        <v>7155.2041538461526</v>
      </c>
      <c r="E402" s="425">
        <v>265.00756125356122</v>
      </c>
    </row>
    <row r="403" spans="1:5" x14ac:dyDescent="0.2">
      <c r="A403" s="423">
        <v>2017</v>
      </c>
      <c r="B403" s="423">
        <v>12</v>
      </c>
      <c r="C403" s="425">
        <v>27</v>
      </c>
      <c r="D403" s="426">
        <v>6959.5758413461535</v>
      </c>
      <c r="E403" s="425">
        <v>257.76206819800569</v>
      </c>
    </row>
    <row r="404" spans="1:5" x14ac:dyDescent="0.2">
      <c r="A404" s="423">
        <v>2018</v>
      </c>
      <c r="B404" s="423">
        <v>1</v>
      </c>
      <c r="C404" s="425">
        <v>27</v>
      </c>
      <c r="D404" s="426">
        <v>7701.9165865384621</v>
      </c>
      <c r="E404" s="425">
        <v>285.2561698717949</v>
      </c>
    </row>
    <row r="405" spans="1:5" x14ac:dyDescent="0.2">
      <c r="A405" s="423">
        <v>2018</v>
      </c>
      <c r="B405" s="423">
        <v>2</v>
      </c>
      <c r="C405" s="425">
        <v>27</v>
      </c>
      <c r="D405" s="426">
        <v>7114.8580528846151</v>
      </c>
      <c r="E405" s="425">
        <v>263.5132612179487</v>
      </c>
    </row>
    <row r="406" spans="1:5" x14ac:dyDescent="0.2">
      <c r="A406" s="423">
        <v>2018</v>
      </c>
      <c r="B406" s="423">
        <v>3</v>
      </c>
      <c r="C406" s="425">
        <v>27</v>
      </c>
      <c r="D406" s="426">
        <v>6552.9187499999998</v>
      </c>
      <c r="E406" s="425">
        <v>242.70069444444445</v>
      </c>
    </row>
    <row r="407" spans="1:5" x14ac:dyDescent="0.2">
      <c r="A407" s="423">
        <v>2018</v>
      </c>
      <c r="B407" s="423">
        <v>4</v>
      </c>
      <c r="C407" s="425">
        <v>27</v>
      </c>
      <c r="D407" s="426">
        <v>7167.5288461538476</v>
      </c>
      <c r="E407" s="425">
        <v>265.46403133903141</v>
      </c>
    </row>
    <row r="408" spans="1:5" x14ac:dyDescent="0.2">
      <c r="A408" s="423">
        <v>2018</v>
      </c>
      <c r="B408" s="423">
        <v>5</v>
      </c>
      <c r="C408" s="425">
        <v>27</v>
      </c>
      <c r="D408" s="426">
        <v>8329.0610576923082</v>
      </c>
      <c r="E408" s="425">
        <v>308.48374287749289</v>
      </c>
    </row>
    <row r="409" spans="1:5" x14ac:dyDescent="0.2">
      <c r="A409" s="423">
        <v>2018</v>
      </c>
      <c r="B409" s="423">
        <v>6</v>
      </c>
      <c r="C409" s="425">
        <v>27</v>
      </c>
      <c r="D409" s="426">
        <v>8075.9539010242461</v>
      </c>
      <c r="E409" s="425">
        <v>299.10940374163874</v>
      </c>
    </row>
    <row r="410" spans="1:5" x14ac:dyDescent="0.2">
      <c r="A410" s="423">
        <v>2018</v>
      </c>
      <c r="B410" s="423">
        <v>7</v>
      </c>
      <c r="C410" s="425">
        <v>27</v>
      </c>
      <c r="D410" s="426">
        <v>7786.8355560200662</v>
      </c>
      <c r="E410" s="425">
        <v>288.40131688963208</v>
      </c>
    </row>
    <row r="411" spans="1:5" x14ac:dyDescent="0.2">
      <c r="A411" s="423">
        <v>2018</v>
      </c>
      <c r="B411" s="423">
        <v>8</v>
      </c>
      <c r="C411" s="425">
        <v>27</v>
      </c>
      <c r="D411" s="426">
        <v>8355.9466947115397</v>
      </c>
      <c r="E411" s="425">
        <v>309.47950721153848</v>
      </c>
    </row>
    <row r="412" spans="1:5" x14ac:dyDescent="0.2">
      <c r="A412" s="423">
        <v>2018</v>
      </c>
      <c r="B412" s="423">
        <v>9</v>
      </c>
      <c r="C412" s="425">
        <v>27</v>
      </c>
      <c r="D412" s="426">
        <v>7696.0481971153849</v>
      </c>
      <c r="E412" s="425">
        <v>285.03882211538462</v>
      </c>
    </row>
    <row r="413" spans="1:5" x14ac:dyDescent="0.2">
      <c r="A413" s="423">
        <v>2018</v>
      </c>
      <c r="B413" s="423">
        <v>10</v>
      </c>
      <c r="C413" s="425">
        <v>27</v>
      </c>
      <c r="D413" s="426">
        <v>7726.321817307693</v>
      </c>
      <c r="E413" s="425">
        <v>286.16006730769232</v>
      </c>
    </row>
    <row r="414" spans="1:5" x14ac:dyDescent="0.2">
      <c r="A414" s="423">
        <v>2018</v>
      </c>
      <c r="B414" s="423">
        <v>11</v>
      </c>
      <c r="C414" s="425">
        <v>27</v>
      </c>
      <c r="D414" s="426">
        <v>7156.1247692307688</v>
      </c>
      <c r="E414" s="425">
        <v>265.04165811965811</v>
      </c>
    </row>
    <row r="415" spans="1:5" x14ac:dyDescent="0.2">
      <c r="A415" s="423">
        <v>2018</v>
      </c>
      <c r="B415" s="423">
        <v>12</v>
      </c>
      <c r="C415" s="425">
        <v>27</v>
      </c>
      <c r="D415" s="426">
        <v>6955.4284254807681</v>
      </c>
      <c r="E415" s="425">
        <v>257.60846020299141</v>
      </c>
    </row>
    <row r="416" spans="1:5" x14ac:dyDescent="0.2">
      <c r="A416" s="423">
        <v>2019</v>
      </c>
      <c r="B416" s="423">
        <v>1</v>
      </c>
      <c r="C416" s="425">
        <v>27</v>
      </c>
      <c r="D416" s="426">
        <v>7690.2782451923085</v>
      </c>
      <c r="E416" s="425">
        <v>284.82512019230774</v>
      </c>
    </row>
    <row r="417" spans="1:5" x14ac:dyDescent="0.2">
      <c r="A417" s="423">
        <v>2019</v>
      </c>
      <c r="B417" s="423">
        <v>2</v>
      </c>
      <c r="C417" s="425">
        <v>27</v>
      </c>
      <c r="D417" s="426">
        <v>7104.048858173077</v>
      </c>
      <c r="E417" s="425">
        <v>263.11292067307693</v>
      </c>
    </row>
    <row r="418" spans="1:5" x14ac:dyDescent="0.2">
      <c r="A418" s="423">
        <v>2019</v>
      </c>
      <c r="B418" s="423">
        <v>3</v>
      </c>
      <c r="C418" s="425">
        <v>27</v>
      </c>
      <c r="D418" s="426">
        <v>6555.7406249999995</v>
      </c>
      <c r="E418" s="425">
        <v>242.80520833333333</v>
      </c>
    </row>
    <row r="419" spans="1:5" x14ac:dyDescent="0.2">
      <c r="A419" s="423">
        <v>2019</v>
      </c>
      <c r="B419" s="423">
        <v>4</v>
      </c>
      <c r="C419" s="425">
        <v>27</v>
      </c>
      <c r="D419" s="426">
        <v>7161.1817307692327</v>
      </c>
      <c r="E419" s="425">
        <v>265.22895299145307</v>
      </c>
    </row>
    <row r="420" spans="1:5" x14ac:dyDescent="0.2">
      <c r="A420" s="423">
        <v>2019</v>
      </c>
      <c r="B420" s="423">
        <v>5</v>
      </c>
      <c r="C420" s="425">
        <v>27</v>
      </c>
      <c r="D420" s="426">
        <v>8328.3021634615397</v>
      </c>
      <c r="E420" s="425">
        <v>308.4556356837607</v>
      </c>
    </row>
    <row r="421" spans="1:5" x14ac:dyDescent="0.2">
      <c r="A421" s="423">
        <v>2019</v>
      </c>
      <c r="B421" s="423">
        <v>6</v>
      </c>
      <c r="C421" s="425">
        <v>27</v>
      </c>
      <c r="D421" s="426">
        <v>8059.5559090196475</v>
      </c>
      <c r="E421" s="425">
        <v>298.50207070443139</v>
      </c>
    </row>
    <row r="422" spans="1:5" x14ac:dyDescent="0.2">
      <c r="A422" s="423">
        <v>2019</v>
      </c>
      <c r="B422" s="423">
        <v>7</v>
      </c>
      <c r="C422" s="425">
        <v>27</v>
      </c>
      <c r="D422" s="426">
        <v>7785.2809678093645</v>
      </c>
      <c r="E422" s="425">
        <v>288.34373954849497</v>
      </c>
    </row>
    <row r="423" spans="1:5" x14ac:dyDescent="0.2">
      <c r="A423" s="423">
        <v>2019</v>
      </c>
      <c r="B423" s="423">
        <v>8</v>
      </c>
      <c r="C423" s="425">
        <v>27</v>
      </c>
      <c r="D423" s="426">
        <v>8360.7228064903848</v>
      </c>
      <c r="E423" s="425">
        <v>309.65640024038464</v>
      </c>
    </row>
    <row r="424" spans="1:5" x14ac:dyDescent="0.2">
      <c r="A424" s="423">
        <v>2019</v>
      </c>
      <c r="B424" s="423">
        <v>9</v>
      </c>
      <c r="C424" s="425">
        <v>27</v>
      </c>
      <c r="D424" s="426">
        <v>7722.5922475961524</v>
      </c>
      <c r="E424" s="425">
        <v>286.02193509615381</v>
      </c>
    </row>
    <row r="425" spans="1:5" x14ac:dyDescent="0.2">
      <c r="A425" s="423">
        <v>2019</v>
      </c>
      <c r="B425" s="423">
        <v>10</v>
      </c>
      <c r="C425" s="425">
        <v>27</v>
      </c>
      <c r="D425" s="426">
        <v>7740.9001298076928</v>
      </c>
      <c r="E425" s="425">
        <v>286.70000480769232</v>
      </c>
    </row>
    <row r="426" spans="1:5" x14ac:dyDescent="0.2">
      <c r="A426" s="423">
        <v>2019</v>
      </c>
      <c r="B426" s="423">
        <v>11</v>
      </c>
      <c r="C426" s="425">
        <v>27</v>
      </c>
      <c r="D426" s="426">
        <v>7155.6644615384612</v>
      </c>
      <c r="E426" s="425">
        <v>265.02460968660967</v>
      </c>
    </row>
    <row r="427" spans="1:5" x14ac:dyDescent="0.2">
      <c r="A427" s="423">
        <v>2019</v>
      </c>
      <c r="B427" s="423">
        <v>12</v>
      </c>
      <c r="C427" s="425">
        <v>27</v>
      </c>
      <c r="D427" s="426">
        <v>6957.5021334134599</v>
      </c>
      <c r="E427" s="425">
        <v>257.68526420049852</v>
      </c>
    </row>
    <row r="428" spans="1:5" x14ac:dyDescent="0.2">
      <c r="A428" s="423">
        <v>2020</v>
      </c>
      <c r="B428" s="423">
        <v>1</v>
      </c>
      <c r="C428" s="425">
        <v>27</v>
      </c>
      <c r="D428" s="426">
        <v>7696.0974158653853</v>
      </c>
      <c r="E428" s="425">
        <v>285.04064503205132</v>
      </c>
    </row>
    <row r="429" spans="1:5" x14ac:dyDescent="0.2">
      <c r="A429" s="423">
        <v>2020</v>
      </c>
      <c r="B429" s="423">
        <v>2</v>
      </c>
      <c r="C429" s="425">
        <v>27</v>
      </c>
      <c r="D429" s="426">
        <v>7109.4534555288465</v>
      </c>
      <c r="E429" s="425">
        <v>263.31309094551284</v>
      </c>
    </row>
    <row r="430" spans="1:5" x14ac:dyDescent="0.2">
      <c r="A430" s="423">
        <v>2020</v>
      </c>
      <c r="B430" s="423">
        <v>3</v>
      </c>
      <c r="C430" s="425">
        <v>27</v>
      </c>
      <c r="D430" s="426">
        <v>6554.3296875000005</v>
      </c>
      <c r="E430" s="425">
        <v>242.7529513888889</v>
      </c>
    </row>
    <row r="431" spans="1:5" x14ac:dyDescent="0.2">
      <c r="A431" s="423">
        <v>2020</v>
      </c>
      <c r="B431" s="423">
        <v>4</v>
      </c>
      <c r="C431" s="425">
        <v>27</v>
      </c>
      <c r="D431" s="426">
        <v>7164.3552884615401</v>
      </c>
      <c r="E431" s="425">
        <v>265.34649216524224</v>
      </c>
    </row>
    <row r="432" spans="1:5" x14ac:dyDescent="0.2">
      <c r="A432" s="423">
        <v>2020</v>
      </c>
      <c r="B432" s="423">
        <v>5</v>
      </c>
      <c r="C432" s="425">
        <v>27</v>
      </c>
      <c r="D432" s="426">
        <v>8328.681610576923</v>
      </c>
      <c r="E432" s="425">
        <v>308.46968928062677</v>
      </c>
    </row>
    <row r="433" spans="1:5" x14ac:dyDescent="0.2">
      <c r="A433" s="423">
        <v>2020</v>
      </c>
      <c r="B433" s="423">
        <v>6</v>
      </c>
      <c r="C433" s="425">
        <v>27</v>
      </c>
      <c r="D433" s="426">
        <v>8067.7549050219468</v>
      </c>
      <c r="E433" s="425">
        <v>298.80573722303507</v>
      </c>
    </row>
    <row r="434" spans="1:5" x14ac:dyDescent="0.2">
      <c r="A434" s="423">
        <v>2020</v>
      </c>
      <c r="B434" s="423">
        <v>7</v>
      </c>
      <c r="C434" s="425">
        <v>27</v>
      </c>
      <c r="D434" s="426">
        <v>7786.0582619147144</v>
      </c>
      <c r="E434" s="425">
        <v>288.3725282190635</v>
      </c>
    </row>
    <row r="435" spans="1:5" x14ac:dyDescent="0.2">
      <c r="A435" s="423">
        <v>2020</v>
      </c>
      <c r="B435" s="423">
        <v>8</v>
      </c>
      <c r="C435" s="425">
        <v>27</v>
      </c>
      <c r="D435" s="426">
        <v>8358.3347506009613</v>
      </c>
      <c r="E435" s="425">
        <v>309.56795372596156</v>
      </c>
    </row>
    <row r="436" spans="1:5" x14ac:dyDescent="0.2">
      <c r="A436" s="423">
        <v>2020</v>
      </c>
      <c r="B436" s="423">
        <v>9</v>
      </c>
      <c r="C436" s="425">
        <v>27</v>
      </c>
      <c r="D436" s="426">
        <v>7709.3202223557691</v>
      </c>
      <c r="E436" s="425">
        <v>285.53037860576922</v>
      </c>
    </row>
    <row r="437" spans="1:5" x14ac:dyDescent="0.2">
      <c r="A437" s="423">
        <v>2020</v>
      </c>
      <c r="B437" s="423">
        <v>10</v>
      </c>
      <c r="C437" s="425">
        <v>27</v>
      </c>
      <c r="D437" s="426">
        <v>7733.610973557692</v>
      </c>
      <c r="E437" s="425">
        <v>286.43003605769229</v>
      </c>
    </row>
    <row r="438" spans="1:5" x14ac:dyDescent="0.2">
      <c r="A438" s="423">
        <v>2020</v>
      </c>
      <c r="B438" s="423">
        <v>11</v>
      </c>
      <c r="C438" s="425">
        <v>27</v>
      </c>
      <c r="D438" s="426">
        <v>7155.8946153846146</v>
      </c>
      <c r="E438" s="425">
        <v>265.03313390313389</v>
      </c>
    </row>
    <row r="439" spans="1:5" x14ac:dyDescent="0.2">
      <c r="A439" s="423">
        <v>2020</v>
      </c>
      <c r="B439" s="423">
        <v>12</v>
      </c>
      <c r="C439" s="425">
        <v>27</v>
      </c>
      <c r="D439" s="426">
        <v>6956.465279447114</v>
      </c>
      <c r="E439" s="425">
        <v>257.64686220174497</v>
      </c>
    </row>
    <row r="440" spans="1:5" x14ac:dyDescent="0.2">
      <c r="A440" s="423">
        <v>2021</v>
      </c>
      <c r="B440" s="423">
        <v>1</v>
      </c>
      <c r="C440" s="425">
        <v>27</v>
      </c>
      <c r="D440" s="426">
        <v>7693.1878305288474</v>
      </c>
      <c r="E440" s="425">
        <v>284.93288261217953</v>
      </c>
    </row>
    <row r="441" spans="1:5" x14ac:dyDescent="0.2">
      <c r="A441" s="423">
        <v>2021</v>
      </c>
      <c r="B441" s="423">
        <v>2</v>
      </c>
      <c r="C441" s="425">
        <v>27</v>
      </c>
      <c r="D441" s="426">
        <v>7106.7511568509617</v>
      </c>
      <c r="E441" s="425">
        <v>263.21300580929488</v>
      </c>
    </row>
    <row r="442" spans="1:5" x14ac:dyDescent="0.2">
      <c r="A442" s="423">
        <v>2021</v>
      </c>
      <c r="B442" s="423">
        <v>3</v>
      </c>
      <c r="C442" s="425">
        <v>27</v>
      </c>
      <c r="D442" s="426">
        <v>6555.03515625</v>
      </c>
      <c r="E442" s="425">
        <v>242.77907986111111</v>
      </c>
    </row>
    <row r="443" spans="1:5" x14ac:dyDescent="0.2">
      <c r="A443" s="423">
        <v>2021</v>
      </c>
      <c r="B443" s="423">
        <v>4</v>
      </c>
      <c r="C443" s="425">
        <v>27</v>
      </c>
      <c r="D443" s="426">
        <v>7162.7685096153864</v>
      </c>
      <c r="E443" s="425">
        <v>265.28772257834765</v>
      </c>
    </row>
    <row r="444" spans="1:5" x14ac:dyDescent="0.2">
      <c r="A444" s="423">
        <v>2021</v>
      </c>
      <c r="B444" s="423">
        <v>5</v>
      </c>
      <c r="C444" s="425">
        <v>27</v>
      </c>
      <c r="D444" s="426">
        <v>8328.4918870192323</v>
      </c>
      <c r="E444" s="425">
        <v>308.46266248219376</v>
      </c>
    </row>
    <row r="445" spans="1:5" x14ac:dyDescent="0.2">
      <c r="A445" s="423">
        <v>2021</v>
      </c>
      <c r="B445" s="423">
        <v>6</v>
      </c>
      <c r="C445" s="425">
        <v>27</v>
      </c>
      <c r="D445" s="426">
        <v>8063.6554070207967</v>
      </c>
      <c r="E445" s="425">
        <v>298.65390396373323</v>
      </c>
    </row>
    <row r="446" spans="1:5" x14ac:dyDescent="0.2">
      <c r="A446" s="423">
        <v>2021</v>
      </c>
      <c r="B446" s="423">
        <v>7</v>
      </c>
      <c r="C446" s="425">
        <v>27</v>
      </c>
      <c r="D446" s="426">
        <v>7785.6696148620404</v>
      </c>
      <c r="E446" s="425">
        <v>288.35813388377926</v>
      </c>
    </row>
    <row r="447" spans="1:5" x14ac:dyDescent="0.2">
      <c r="A447" s="423">
        <v>2021</v>
      </c>
      <c r="B447" s="423">
        <v>8</v>
      </c>
      <c r="C447" s="425">
        <v>27</v>
      </c>
      <c r="D447" s="426">
        <v>8359.528778545673</v>
      </c>
      <c r="E447" s="425">
        <v>309.61217698317307</v>
      </c>
    </row>
    <row r="448" spans="1:5" x14ac:dyDescent="0.2">
      <c r="A448" s="423">
        <v>2021</v>
      </c>
      <c r="B448" s="423">
        <v>9</v>
      </c>
      <c r="C448" s="425">
        <v>27</v>
      </c>
      <c r="D448" s="426">
        <v>7715.9562349759608</v>
      </c>
      <c r="E448" s="425">
        <v>285.77615685096151</v>
      </c>
    </row>
    <row r="449" spans="1:5" x14ac:dyDescent="0.2">
      <c r="A449" s="423">
        <v>2021</v>
      </c>
      <c r="B449" s="423">
        <v>10</v>
      </c>
      <c r="C449" s="425">
        <v>27</v>
      </c>
      <c r="D449" s="426">
        <v>7737.2555516826933</v>
      </c>
      <c r="E449" s="425">
        <v>286.56502043269234</v>
      </c>
    </row>
    <row r="450" spans="1:5" x14ac:dyDescent="0.2">
      <c r="A450" s="423">
        <v>2021</v>
      </c>
      <c r="B450" s="423">
        <v>11</v>
      </c>
      <c r="C450" s="425">
        <v>27</v>
      </c>
      <c r="D450" s="426">
        <v>7155.7795384615374</v>
      </c>
      <c r="E450" s="425">
        <v>265.02887179487175</v>
      </c>
    </row>
    <row r="451" spans="1:5" x14ac:dyDescent="0.2">
      <c r="A451" s="423">
        <v>2021</v>
      </c>
      <c r="B451" s="423">
        <v>12</v>
      </c>
      <c r="C451" s="425">
        <v>27</v>
      </c>
      <c r="D451" s="426">
        <v>6956.9837064302874</v>
      </c>
      <c r="E451" s="425">
        <v>257.66606320112174</v>
      </c>
    </row>
    <row r="452" spans="1:5" x14ac:dyDescent="0.2">
      <c r="A452" s="423">
        <v>2022</v>
      </c>
      <c r="B452" s="423">
        <v>1</v>
      </c>
      <c r="C452" s="425">
        <v>27</v>
      </c>
      <c r="D452" s="426">
        <v>7694.6426231971172</v>
      </c>
      <c r="E452" s="425">
        <v>284.98676382211545</v>
      </c>
    </row>
    <row r="453" spans="1:5" x14ac:dyDescent="0.2">
      <c r="A453" s="423">
        <v>2022</v>
      </c>
      <c r="B453" s="423">
        <v>2</v>
      </c>
      <c r="C453" s="425">
        <v>27</v>
      </c>
      <c r="D453" s="426">
        <v>7108.1023061899032</v>
      </c>
      <c r="E453" s="425">
        <v>263.26304837740383</v>
      </c>
    </row>
    <row r="454" spans="1:5" x14ac:dyDescent="0.2">
      <c r="A454" s="423">
        <v>2022</v>
      </c>
      <c r="B454" s="423">
        <v>3</v>
      </c>
      <c r="C454" s="425">
        <v>27</v>
      </c>
      <c r="D454" s="426">
        <v>6554.6824218750007</v>
      </c>
      <c r="E454" s="425">
        <v>242.76601562500002</v>
      </c>
    </row>
    <row r="455" spans="1:5" x14ac:dyDescent="0.2">
      <c r="A455" s="423">
        <v>2022</v>
      </c>
      <c r="B455" s="423">
        <v>4</v>
      </c>
      <c r="C455" s="425">
        <v>27</v>
      </c>
      <c r="D455" s="426">
        <v>7163.5618990384628</v>
      </c>
      <c r="E455" s="425">
        <v>265.31710737179492</v>
      </c>
    </row>
    <row r="456" spans="1:5" x14ac:dyDescent="0.2">
      <c r="A456" s="423">
        <v>2022</v>
      </c>
      <c r="B456" s="423">
        <v>5</v>
      </c>
      <c r="C456" s="425">
        <v>27</v>
      </c>
      <c r="D456" s="426">
        <v>8328.5867487980777</v>
      </c>
      <c r="E456" s="425">
        <v>308.46617588141027</v>
      </c>
    </row>
    <row r="457" spans="1:5" x14ac:dyDescent="0.2">
      <c r="A457" s="423">
        <v>2022</v>
      </c>
      <c r="B457" s="423">
        <v>6</v>
      </c>
      <c r="C457" s="425">
        <v>27</v>
      </c>
      <c r="D457" s="426">
        <v>8065.7051560213722</v>
      </c>
      <c r="E457" s="425">
        <v>298.72982059338415</v>
      </c>
    </row>
    <row r="458" spans="1:5" x14ac:dyDescent="0.2">
      <c r="A458" s="423">
        <v>2022</v>
      </c>
      <c r="B458" s="423">
        <v>7</v>
      </c>
      <c r="C458" s="425">
        <v>27</v>
      </c>
      <c r="D458" s="426">
        <v>7785.8639383883774</v>
      </c>
      <c r="E458" s="425">
        <v>288.36533105142138</v>
      </c>
    </row>
    <row r="459" spans="1:5" x14ac:dyDescent="0.2">
      <c r="A459" s="423">
        <v>2022</v>
      </c>
      <c r="B459" s="423">
        <v>8</v>
      </c>
      <c r="C459" s="425">
        <v>27</v>
      </c>
      <c r="D459" s="426">
        <v>8358.9317645733172</v>
      </c>
      <c r="E459" s="425">
        <v>309.59006535456729</v>
      </c>
    </row>
    <row r="460" spans="1:5" x14ac:dyDescent="0.2">
      <c r="A460" s="423">
        <v>2022</v>
      </c>
      <c r="B460" s="423">
        <v>9</v>
      </c>
      <c r="C460" s="425">
        <v>27</v>
      </c>
      <c r="D460" s="426">
        <v>7712.6382286658645</v>
      </c>
      <c r="E460" s="425">
        <v>285.65326772836534</v>
      </c>
    </row>
    <row r="461" spans="1:5" x14ac:dyDescent="0.2">
      <c r="A461" s="423">
        <v>2022</v>
      </c>
      <c r="B461" s="423">
        <v>10</v>
      </c>
      <c r="C461" s="425">
        <v>27</v>
      </c>
      <c r="D461" s="426">
        <v>7735.4332626201922</v>
      </c>
      <c r="E461" s="425">
        <v>286.49752824519231</v>
      </c>
    </row>
    <row r="462" spans="1:5" x14ac:dyDescent="0.2">
      <c r="A462" s="423">
        <v>2022</v>
      </c>
      <c r="B462" s="423">
        <v>11</v>
      </c>
      <c r="C462" s="425">
        <v>27</v>
      </c>
      <c r="D462" s="426">
        <v>7155.8370769230751</v>
      </c>
      <c r="E462" s="425">
        <v>265.03100284900279</v>
      </c>
    </row>
    <row r="463" spans="1:5" ht="13.5" thickBot="1" x14ac:dyDescent="0.25">
      <c r="A463" s="427">
        <v>2022</v>
      </c>
      <c r="B463" s="427">
        <v>12</v>
      </c>
      <c r="C463" s="425">
        <v>27</v>
      </c>
      <c r="D463" s="426">
        <v>6956.7244929387016</v>
      </c>
      <c r="E463" s="425">
        <v>257.65646270143338</v>
      </c>
    </row>
    <row r="464" spans="1:5" x14ac:dyDescent="0.2">
      <c r="A464" s="423">
        <v>2023</v>
      </c>
      <c r="B464" s="423">
        <v>1</v>
      </c>
      <c r="C464" s="425">
        <v>27</v>
      </c>
      <c r="D464" s="426">
        <v>7693.9152268629814</v>
      </c>
      <c r="E464" s="425">
        <v>284.95982321714746</v>
      </c>
    </row>
    <row r="465" spans="1:5" x14ac:dyDescent="0.2">
      <c r="A465" s="423">
        <v>2023</v>
      </c>
      <c r="B465" s="423">
        <v>2</v>
      </c>
      <c r="C465" s="425">
        <v>27</v>
      </c>
      <c r="D465" s="426">
        <v>7107.4267315204333</v>
      </c>
      <c r="E465" s="425">
        <v>263.23802709334939</v>
      </c>
    </row>
    <row r="466" spans="1:5" x14ac:dyDescent="0.2">
      <c r="A466" s="423">
        <v>2023</v>
      </c>
      <c r="B466" s="423">
        <v>3</v>
      </c>
      <c r="C466" s="425">
        <v>27</v>
      </c>
      <c r="D466" s="426">
        <v>6554.8587890625004</v>
      </c>
      <c r="E466" s="425">
        <v>242.77254774305555</v>
      </c>
    </row>
    <row r="467" spans="1:5" x14ac:dyDescent="0.2">
      <c r="A467" s="423">
        <v>2023</v>
      </c>
      <c r="B467" s="423">
        <v>4</v>
      </c>
      <c r="C467" s="425">
        <v>27</v>
      </c>
      <c r="D467" s="426">
        <v>7163.165204326926</v>
      </c>
      <c r="E467" s="425">
        <v>265.30241497507131</v>
      </c>
    </row>
    <row r="468" spans="1:5" x14ac:dyDescent="0.2">
      <c r="A468" s="423">
        <v>2023</v>
      </c>
      <c r="B468" s="423">
        <v>5</v>
      </c>
      <c r="C468" s="425">
        <v>27</v>
      </c>
      <c r="D468" s="426">
        <v>8328.5393179086532</v>
      </c>
      <c r="E468" s="425">
        <v>308.46441918180199</v>
      </c>
    </row>
    <row r="469" spans="1:5" x14ac:dyDescent="0.2">
      <c r="A469" s="423">
        <v>2023</v>
      </c>
      <c r="B469" s="423">
        <v>6</v>
      </c>
      <c r="C469" s="425">
        <v>27</v>
      </c>
      <c r="D469" s="426">
        <v>8064.6802815210849</v>
      </c>
      <c r="E469" s="425">
        <v>298.69186227855869</v>
      </c>
    </row>
    <row r="470" spans="1:5" x14ac:dyDescent="0.2">
      <c r="A470" s="423">
        <v>2023</v>
      </c>
      <c r="B470" s="423">
        <v>7</v>
      </c>
      <c r="C470" s="425">
        <v>27</v>
      </c>
      <c r="D470" s="426">
        <v>7785.766776625208</v>
      </c>
      <c r="E470" s="425">
        <v>288.36173246760029</v>
      </c>
    </row>
    <row r="471" spans="1:5" x14ac:dyDescent="0.2">
      <c r="A471" s="423">
        <v>2023</v>
      </c>
      <c r="B471" s="423">
        <v>8</v>
      </c>
      <c r="C471" s="425">
        <v>27</v>
      </c>
      <c r="D471" s="426">
        <v>8359.2302715594942</v>
      </c>
      <c r="E471" s="425">
        <v>309.60112116887018</v>
      </c>
    </row>
    <row r="472" spans="1:5" x14ac:dyDescent="0.2">
      <c r="A472" s="423">
        <v>2023</v>
      </c>
      <c r="B472" s="423">
        <v>9</v>
      </c>
      <c r="C472" s="425">
        <v>27</v>
      </c>
      <c r="D472" s="426">
        <v>7714.2972318209131</v>
      </c>
      <c r="E472" s="425">
        <v>285.71471228966345</v>
      </c>
    </row>
    <row r="473" spans="1:5" x14ac:dyDescent="0.2">
      <c r="A473" s="423">
        <v>2023</v>
      </c>
      <c r="B473" s="423">
        <v>10</v>
      </c>
      <c r="C473" s="425">
        <v>27</v>
      </c>
      <c r="D473" s="426">
        <v>7736.3444071514432</v>
      </c>
      <c r="E473" s="425">
        <v>286.53127433894235</v>
      </c>
    </row>
    <row r="474" spans="1:5" x14ac:dyDescent="0.2">
      <c r="A474" s="423">
        <v>2023</v>
      </c>
      <c r="B474" s="423">
        <v>11</v>
      </c>
      <c r="C474" s="425">
        <v>27</v>
      </c>
      <c r="D474" s="426">
        <v>7155.8083076923067</v>
      </c>
      <c r="E474" s="425">
        <v>265.02993732193727</v>
      </c>
    </row>
    <row r="475" spans="1:5" x14ac:dyDescent="0.2">
      <c r="A475" s="423">
        <v>2023</v>
      </c>
      <c r="B475" s="423">
        <v>12</v>
      </c>
      <c r="C475" s="425">
        <v>27</v>
      </c>
      <c r="D475" s="426">
        <v>6956.8540996844931</v>
      </c>
      <c r="E475" s="425">
        <v>257.66126295127754</v>
      </c>
    </row>
    <row r="476" spans="1:5" x14ac:dyDescent="0.2">
      <c r="A476" s="423">
        <v>2024</v>
      </c>
      <c r="B476" s="423">
        <v>1</v>
      </c>
      <c r="C476" s="425">
        <v>27</v>
      </c>
      <c r="D476" s="426">
        <v>7694.2789250300493</v>
      </c>
      <c r="E476" s="425">
        <v>284.97329351963145</v>
      </c>
    </row>
    <row r="477" spans="1:5" x14ac:dyDescent="0.2">
      <c r="A477" s="423">
        <v>2024</v>
      </c>
      <c r="B477" s="423">
        <v>2</v>
      </c>
      <c r="C477" s="425">
        <v>27</v>
      </c>
      <c r="D477" s="426">
        <v>7107.7645188551687</v>
      </c>
      <c r="E477" s="425">
        <v>263.25053773537661</v>
      </c>
    </row>
    <row r="478" spans="1:5" x14ac:dyDescent="0.2">
      <c r="A478" s="423">
        <v>2024</v>
      </c>
      <c r="B478" s="423">
        <v>3</v>
      </c>
      <c r="C478" s="425">
        <v>27</v>
      </c>
      <c r="D478" s="426">
        <v>6554.7706054687505</v>
      </c>
      <c r="E478" s="425">
        <v>242.76928168402779</v>
      </c>
    </row>
    <row r="479" spans="1:5" x14ac:dyDescent="0.2">
      <c r="A479" s="423">
        <v>2024</v>
      </c>
      <c r="B479" s="423">
        <v>4</v>
      </c>
      <c r="C479" s="425">
        <v>27</v>
      </c>
      <c r="D479" s="426">
        <v>7163.3635516826944</v>
      </c>
      <c r="E479" s="425">
        <v>265.30976117343312</v>
      </c>
    </row>
    <row r="480" spans="1:5" x14ac:dyDescent="0.2">
      <c r="A480" s="423">
        <v>2024</v>
      </c>
      <c r="B480" s="423">
        <v>5</v>
      </c>
      <c r="C480" s="425">
        <v>27</v>
      </c>
      <c r="D480" s="426">
        <v>8328.5630333533645</v>
      </c>
      <c r="E480" s="425">
        <v>308.4652975316061</v>
      </c>
    </row>
    <row r="481" spans="1:5" x14ac:dyDescent="0.2">
      <c r="A481" s="423">
        <v>2024</v>
      </c>
      <c r="B481" s="423">
        <v>6</v>
      </c>
      <c r="C481" s="425">
        <v>27</v>
      </c>
      <c r="D481" s="426">
        <v>8065.1927187712281</v>
      </c>
      <c r="E481" s="425">
        <v>298.71084143597142</v>
      </c>
    </row>
    <row r="482" spans="1:5" x14ac:dyDescent="0.2">
      <c r="A482" s="423">
        <v>2024</v>
      </c>
      <c r="B482" s="423">
        <v>7</v>
      </c>
      <c r="C482" s="425">
        <v>27</v>
      </c>
      <c r="D482" s="426">
        <v>7785.8153575067918</v>
      </c>
      <c r="E482" s="425">
        <v>288.36353175951081</v>
      </c>
    </row>
    <row r="483" spans="1:5" x14ac:dyDescent="0.2">
      <c r="A483" s="423">
        <v>2024</v>
      </c>
      <c r="B483" s="423">
        <v>8</v>
      </c>
      <c r="C483" s="425">
        <v>27</v>
      </c>
      <c r="D483" s="426">
        <v>8359.0810180664048</v>
      </c>
      <c r="E483" s="425">
        <v>309.5955932617187</v>
      </c>
    </row>
    <row r="484" spans="1:5" x14ac:dyDescent="0.2">
      <c r="A484" s="423">
        <v>2024</v>
      </c>
      <c r="B484" s="423">
        <v>9</v>
      </c>
      <c r="C484" s="425">
        <v>27</v>
      </c>
      <c r="D484" s="426">
        <v>7713.4677302433884</v>
      </c>
      <c r="E484" s="425">
        <v>285.68399000901439</v>
      </c>
    </row>
    <row r="485" spans="1:5" x14ac:dyDescent="0.2">
      <c r="A485" s="423">
        <v>2024</v>
      </c>
      <c r="B485" s="423">
        <v>10</v>
      </c>
      <c r="C485" s="425">
        <v>27</v>
      </c>
      <c r="D485" s="426">
        <v>7735.8888348858172</v>
      </c>
      <c r="E485" s="425">
        <v>286.5144012920673</v>
      </c>
    </row>
    <row r="486" spans="1:5" x14ac:dyDescent="0.2">
      <c r="A486" s="423">
        <v>2024</v>
      </c>
      <c r="B486" s="423">
        <v>11</v>
      </c>
      <c r="C486" s="425">
        <v>27</v>
      </c>
      <c r="D486" s="426">
        <v>7155.8226923076909</v>
      </c>
      <c r="E486" s="425">
        <v>265.03047008547003</v>
      </c>
    </row>
    <row r="487" spans="1:5" x14ac:dyDescent="0.2">
      <c r="A487" s="423">
        <v>2024</v>
      </c>
      <c r="B487" s="423">
        <v>12</v>
      </c>
      <c r="C487" s="425">
        <v>27</v>
      </c>
      <c r="D487" s="426">
        <v>6956.7892963115974</v>
      </c>
      <c r="E487" s="425">
        <v>257.65886282635546</v>
      </c>
    </row>
    <row r="488" spans="1:5" x14ac:dyDescent="0.2">
      <c r="A488" s="423">
        <v>2025</v>
      </c>
      <c r="B488" s="423">
        <v>1</v>
      </c>
      <c r="C488" s="425">
        <v>27</v>
      </c>
      <c r="D488" s="426">
        <v>7694.0970759465145</v>
      </c>
      <c r="E488" s="425">
        <v>284.96655836838943</v>
      </c>
    </row>
    <row r="489" spans="1:5" x14ac:dyDescent="0.2">
      <c r="A489" s="423">
        <v>2025</v>
      </c>
      <c r="B489" s="423">
        <v>2</v>
      </c>
      <c r="C489" s="425">
        <v>27</v>
      </c>
      <c r="D489" s="426">
        <v>7107.5956251878006</v>
      </c>
      <c r="E489" s="425">
        <v>263.244282414363</v>
      </c>
    </row>
    <row r="490" spans="1:5" x14ac:dyDescent="0.2">
      <c r="A490" s="423">
        <v>2025</v>
      </c>
      <c r="B490" s="423">
        <v>3</v>
      </c>
      <c r="C490" s="425">
        <v>27</v>
      </c>
      <c r="D490" s="426">
        <v>6554.8146972656259</v>
      </c>
      <c r="E490" s="425">
        <v>242.77091471354169</v>
      </c>
    </row>
    <row r="491" spans="1:5" x14ac:dyDescent="0.2">
      <c r="A491" s="423">
        <v>2025</v>
      </c>
      <c r="B491" s="423">
        <v>4</v>
      </c>
      <c r="C491" s="425">
        <v>27</v>
      </c>
      <c r="D491" s="426">
        <v>7163.2643780048102</v>
      </c>
      <c r="E491" s="425">
        <v>265.30608807425222</v>
      </c>
    </row>
    <row r="492" spans="1:5" x14ac:dyDescent="0.2">
      <c r="A492" s="423">
        <v>2025</v>
      </c>
      <c r="B492" s="423">
        <v>5</v>
      </c>
      <c r="C492" s="425">
        <v>27</v>
      </c>
      <c r="D492" s="426">
        <v>8328.5511756310098</v>
      </c>
      <c r="E492" s="425">
        <v>308.46485835670404</v>
      </c>
    </row>
    <row r="493" spans="1:5" x14ac:dyDescent="0.2">
      <c r="A493" s="423">
        <v>2025</v>
      </c>
      <c r="B493" s="423">
        <v>6</v>
      </c>
      <c r="C493" s="425">
        <v>27</v>
      </c>
      <c r="D493" s="426">
        <v>8064.9365001461574</v>
      </c>
      <c r="E493" s="425">
        <v>298.70135185726508</v>
      </c>
    </row>
    <row r="494" spans="1:5" x14ac:dyDescent="0.2">
      <c r="A494" s="423">
        <v>2025</v>
      </c>
      <c r="B494" s="423">
        <v>7</v>
      </c>
      <c r="C494" s="425">
        <v>27</v>
      </c>
      <c r="D494" s="426">
        <v>7785.7910670659994</v>
      </c>
      <c r="E494" s="425">
        <v>288.36263211355555</v>
      </c>
    </row>
    <row r="495" spans="1:5" x14ac:dyDescent="0.2">
      <c r="A495" s="423">
        <v>2025</v>
      </c>
      <c r="B495" s="423">
        <v>8</v>
      </c>
      <c r="C495" s="425">
        <v>27</v>
      </c>
      <c r="D495" s="426">
        <v>8359.1556448129486</v>
      </c>
      <c r="E495" s="425">
        <v>309.59835721529441</v>
      </c>
    </row>
    <row r="496" spans="1:5" x14ac:dyDescent="0.2">
      <c r="A496" s="423">
        <v>2025</v>
      </c>
      <c r="B496" s="423">
        <v>9</v>
      </c>
      <c r="C496" s="425">
        <v>27</v>
      </c>
      <c r="D496" s="426">
        <v>7713.8824810321503</v>
      </c>
      <c r="E496" s="425">
        <v>285.6993511493389</v>
      </c>
    </row>
    <row r="497" spans="1:5" x14ac:dyDescent="0.2">
      <c r="A497" s="423">
        <v>2025</v>
      </c>
      <c r="B497" s="423">
        <v>10</v>
      </c>
      <c r="C497" s="425">
        <v>27</v>
      </c>
      <c r="D497" s="426">
        <v>7736.1166210186302</v>
      </c>
      <c r="E497" s="425">
        <v>286.52283781550483</v>
      </c>
    </row>
    <row r="498" spans="1:5" x14ac:dyDescent="0.2">
      <c r="A498" s="423">
        <v>2025</v>
      </c>
      <c r="B498" s="423">
        <v>11</v>
      </c>
      <c r="C498" s="425">
        <v>27</v>
      </c>
      <c r="D498" s="426">
        <v>7155.8154999999988</v>
      </c>
      <c r="E498" s="425">
        <v>265.03020370370365</v>
      </c>
    </row>
    <row r="499" spans="1:5" x14ac:dyDescent="0.2">
      <c r="A499" s="423">
        <v>2025</v>
      </c>
      <c r="B499" s="423">
        <v>12</v>
      </c>
      <c r="C499" s="425">
        <v>27</v>
      </c>
      <c r="D499" s="426">
        <v>6956.8216979980443</v>
      </c>
      <c r="E499" s="425">
        <v>257.66006288881647</v>
      </c>
    </row>
    <row r="500" spans="1:5" x14ac:dyDescent="0.2">
      <c r="A500" s="423">
        <v>2026</v>
      </c>
      <c r="B500" s="423">
        <v>1</v>
      </c>
      <c r="C500" s="425">
        <v>27</v>
      </c>
      <c r="D500" s="426">
        <v>7694.1880004882823</v>
      </c>
      <c r="E500" s="425">
        <v>284.96992594401047</v>
      </c>
    </row>
    <row r="501" spans="1:5" x14ac:dyDescent="0.2">
      <c r="A501" s="423">
        <v>2026</v>
      </c>
      <c r="B501" s="423">
        <v>2</v>
      </c>
      <c r="C501" s="425">
        <v>27</v>
      </c>
      <c r="D501" s="426">
        <v>7107.6800720214842</v>
      </c>
      <c r="E501" s="425">
        <v>263.24741007486978</v>
      </c>
    </row>
    <row r="502" spans="1:5" x14ac:dyDescent="0.2">
      <c r="A502" s="423">
        <v>2026</v>
      </c>
      <c r="B502" s="423">
        <v>3</v>
      </c>
      <c r="C502" s="425">
        <v>27</v>
      </c>
      <c r="D502" s="426">
        <v>6554.7926513671882</v>
      </c>
      <c r="E502" s="425">
        <v>242.77009819878475</v>
      </c>
    </row>
    <row r="503" spans="1:5" x14ac:dyDescent="0.2">
      <c r="A503" s="423">
        <v>2026</v>
      </c>
      <c r="B503" s="423">
        <v>4</v>
      </c>
      <c r="C503" s="425">
        <v>27</v>
      </c>
      <c r="D503" s="426">
        <v>7163.3139648437518</v>
      </c>
      <c r="E503" s="425">
        <v>265.30792462384267</v>
      </c>
    </row>
    <row r="504" spans="1:5" x14ac:dyDescent="0.2">
      <c r="A504" s="423">
        <v>2026</v>
      </c>
      <c r="B504" s="423">
        <v>5</v>
      </c>
      <c r="C504" s="425">
        <v>27</v>
      </c>
      <c r="D504" s="426">
        <v>8328.5571044921853</v>
      </c>
      <c r="E504" s="425">
        <v>308.46507794415504</v>
      </c>
    </row>
    <row r="505" spans="1:5" x14ac:dyDescent="0.2">
      <c r="A505" s="423">
        <v>2026</v>
      </c>
      <c r="B505" s="423">
        <v>6</v>
      </c>
      <c r="C505" s="425">
        <v>27</v>
      </c>
      <c r="D505" s="426">
        <v>8065.0646094586918</v>
      </c>
      <c r="E505" s="425">
        <v>298.70609664661822</v>
      </c>
    </row>
    <row r="506" spans="1:5" x14ac:dyDescent="0.2">
      <c r="A506" s="423">
        <v>2026</v>
      </c>
      <c r="B506" s="423">
        <v>7</v>
      </c>
      <c r="C506" s="425">
        <v>27</v>
      </c>
      <c r="D506" s="426">
        <v>7785.8032122863951</v>
      </c>
      <c r="E506" s="425">
        <v>288.36308193653315</v>
      </c>
    </row>
    <row r="507" spans="1:5" x14ac:dyDescent="0.2">
      <c r="A507" s="423">
        <v>2026</v>
      </c>
      <c r="B507" s="423">
        <v>8</v>
      </c>
      <c r="C507" s="425">
        <v>27</v>
      </c>
      <c r="D507" s="426">
        <v>8359.1183314396767</v>
      </c>
      <c r="E507" s="425">
        <v>309.59697523850656</v>
      </c>
    </row>
    <row r="508" spans="1:5" x14ac:dyDescent="0.2">
      <c r="A508" s="423">
        <v>2026</v>
      </c>
      <c r="B508" s="423">
        <v>9</v>
      </c>
      <c r="C508" s="425">
        <v>27</v>
      </c>
      <c r="D508" s="426">
        <v>7713.6751056377689</v>
      </c>
      <c r="E508" s="425">
        <v>285.69167057917662</v>
      </c>
    </row>
    <row r="509" spans="1:5" x14ac:dyDescent="0.2">
      <c r="A509" s="423">
        <v>2026</v>
      </c>
      <c r="B509" s="423">
        <v>10</v>
      </c>
      <c r="C509" s="425">
        <v>27</v>
      </c>
      <c r="D509" s="426">
        <v>7736.0027279522228</v>
      </c>
      <c r="E509" s="425">
        <v>286.51861955378604</v>
      </c>
    </row>
    <row r="510" spans="1:5" x14ac:dyDescent="0.2">
      <c r="A510" s="423">
        <v>2026</v>
      </c>
      <c r="B510" s="423">
        <v>11</v>
      </c>
      <c r="C510" s="425">
        <v>27</v>
      </c>
      <c r="D510" s="426">
        <v>7155.8190961538457</v>
      </c>
      <c r="E510" s="425">
        <v>265.03033689458687</v>
      </c>
    </row>
    <row r="511" spans="1:5" x14ac:dyDescent="0.2">
      <c r="A511" s="423">
        <v>2026</v>
      </c>
      <c r="B511" s="423">
        <v>12</v>
      </c>
      <c r="C511" s="425">
        <v>27</v>
      </c>
      <c r="D511" s="426">
        <v>6956.8054971548199</v>
      </c>
      <c r="E511" s="425">
        <v>257.65946285758594</v>
      </c>
    </row>
    <row r="512" spans="1:5" x14ac:dyDescent="0.2">
      <c r="A512" s="423">
        <v>2027</v>
      </c>
      <c r="B512" s="423">
        <v>1</v>
      </c>
      <c r="C512" s="425">
        <v>27</v>
      </c>
      <c r="D512" s="426">
        <v>7694.1425382173984</v>
      </c>
      <c r="E512" s="425">
        <v>284.96824215619995</v>
      </c>
    </row>
    <row r="513" spans="1:5" x14ac:dyDescent="0.2">
      <c r="A513" s="423">
        <v>2027</v>
      </c>
      <c r="B513" s="423">
        <v>2</v>
      </c>
      <c r="C513" s="425">
        <v>27</v>
      </c>
      <c r="D513" s="426">
        <v>7107.6378486046415</v>
      </c>
      <c r="E513" s="425">
        <v>263.24584624461636</v>
      </c>
    </row>
    <row r="514" spans="1:5" x14ac:dyDescent="0.2">
      <c r="A514" s="423">
        <v>2027</v>
      </c>
      <c r="B514" s="423">
        <v>3</v>
      </c>
      <c r="C514" s="425">
        <v>27</v>
      </c>
      <c r="D514" s="426">
        <v>6554.8036743164066</v>
      </c>
      <c r="E514" s="425">
        <v>242.77050645616322</v>
      </c>
    </row>
    <row r="515" spans="1:5" x14ac:dyDescent="0.2">
      <c r="A515" s="423">
        <v>2027</v>
      </c>
      <c r="B515" s="423">
        <v>4</v>
      </c>
      <c r="C515" s="425">
        <v>27</v>
      </c>
      <c r="D515" s="426">
        <v>7163.2891714242814</v>
      </c>
      <c r="E515" s="425">
        <v>265.30700634904747</v>
      </c>
    </row>
    <row r="516" spans="1:5" x14ac:dyDescent="0.2">
      <c r="A516" s="423">
        <v>2027</v>
      </c>
      <c r="B516" s="423">
        <v>5</v>
      </c>
      <c r="C516" s="425">
        <v>27</v>
      </c>
      <c r="D516" s="426">
        <v>8328.5541400615966</v>
      </c>
      <c r="E516" s="425">
        <v>308.46496815042951</v>
      </c>
    </row>
    <row r="517" spans="1:5" x14ac:dyDescent="0.2">
      <c r="A517" s="423">
        <v>2027</v>
      </c>
      <c r="B517" s="423">
        <v>6</v>
      </c>
      <c r="C517" s="425">
        <v>27</v>
      </c>
      <c r="D517" s="426">
        <v>8065.0005548024246</v>
      </c>
      <c r="E517" s="425">
        <v>298.70372425194165</v>
      </c>
    </row>
    <row r="518" spans="1:5" x14ac:dyDescent="0.2">
      <c r="A518" s="423">
        <v>2027</v>
      </c>
      <c r="B518" s="423">
        <v>7</v>
      </c>
      <c r="C518" s="425">
        <v>27</v>
      </c>
      <c r="D518" s="426">
        <v>7785.7971396761986</v>
      </c>
      <c r="E518" s="425">
        <v>288.36285702504438</v>
      </c>
    </row>
    <row r="519" spans="1:5" x14ac:dyDescent="0.2">
      <c r="A519" s="423">
        <v>2027</v>
      </c>
      <c r="B519" s="423">
        <v>8</v>
      </c>
      <c r="C519" s="425">
        <v>27</v>
      </c>
      <c r="D519" s="426">
        <v>8359.1369881263145</v>
      </c>
      <c r="E519" s="425">
        <v>309.59766622690051</v>
      </c>
    </row>
    <row r="520" spans="1:5" x14ac:dyDescent="0.2">
      <c r="A520" s="423">
        <v>2027</v>
      </c>
      <c r="B520" s="423">
        <v>9</v>
      </c>
      <c r="C520" s="425">
        <v>27</v>
      </c>
      <c r="D520" s="426">
        <v>7713.7787933349591</v>
      </c>
      <c r="E520" s="425">
        <v>285.69551086425776</v>
      </c>
    </row>
    <row r="521" spans="1:5" x14ac:dyDescent="0.2">
      <c r="A521" s="423">
        <v>2027</v>
      </c>
      <c r="B521" s="423">
        <v>10</v>
      </c>
      <c r="C521" s="425">
        <v>27</v>
      </c>
      <c r="D521" s="426">
        <v>7736.0596744854256</v>
      </c>
      <c r="E521" s="425">
        <v>286.52072868464541</v>
      </c>
    </row>
    <row r="522" spans="1:5" x14ac:dyDescent="0.2">
      <c r="A522" s="423">
        <v>2027</v>
      </c>
      <c r="B522" s="423">
        <v>11</v>
      </c>
      <c r="C522" s="425">
        <v>27</v>
      </c>
      <c r="D522" s="426">
        <v>7155.8172980769232</v>
      </c>
      <c r="E522" s="425">
        <v>265.03027029914529</v>
      </c>
    </row>
    <row r="523" spans="1:5" x14ac:dyDescent="0.2">
      <c r="A523" s="423">
        <v>2027</v>
      </c>
      <c r="B523" s="423">
        <v>12</v>
      </c>
      <c r="C523" s="425">
        <v>27</v>
      </c>
      <c r="D523" s="426">
        <v>6956.8135975764326</v>
      </c>
      <c r="E523" s="425">
        <v>257.6597628732012</v>
      </c>
    </row>
    <row r="524" spans="1:5" x14ac:dyDescent="0.2">
      <c r="A524" s="423">
        <v>2028</v>
      </c>
      <c r="B524" s="423">
        <v>1</v>
      </c>
      <c r="C524" s="425">
        <v>27</v>
      </c>
      <c r="D524" s="426">
        <v>7694.1652693528404</v>
      </c>
      <c r="E524" s="425">
        <v>284.96908405010521</v>
      </c>
    </row>
    <row r="525" spans="1:5" x14ac:dyDescent="0.2">
      <c r="A525" s="423">
        <v>2028</v>
      </c>
      <c r="B525" s="423">
        <v>2</v>
      </c>
      <c r="C525" s="425">
        <v>27</v>
      </c>
      <c r="D525" s="426">
        <v>7107.6589603130633</v>
      </c>
      <c r="E525" s="425">
        <v>263.24662815974307</v>
      </c>
    </row>
    <row r="526" spans="1:5" x14ac:dyDescent="0.2">
      <c r="A526" s="423">
        <v>2028</v>
      </c>
      <c r="B526" s="423">
        <v>3</v>
      </c>
      <c r="C526" s="425">
        <v>27</v>
      </c>
      <c r="D526" s="426">
        <v>6554.7981628417974</v>
      </c>
      <c r="E526" s="425">
        <v>242.77030232747398</v>
      </c>
    </row>
    <row r="527" spans="1:5" x14ac:dyDescent="0.2">
      <c r="A527" s="423">
        <v>2028</v>
      </c>
      <c r="B527" s="423">
        <v>4</v>
      </c>
      <c r="C527" s="425">
        <v>27</v>
      </c>
      <c r="D527" s="426">
        <v>7163.3015681340157</v>
      </c>
      <c r="E527" s="425">
        <v>265.30746548644504</v>
      </c>
    </row>
    <row r="528" spans="1:5" x14ac:dyDescent="0.2">
      <c r="A528" s="423">
        <v>2028</v>
      </c>
      <c r="B528" s="423">
        <v>5</v>
      </c>
      <c r="C528" s="425">
        <v>27</v>
      </c>
      <c r="D528" s="426">
        <v>8328.5556222768919</v>
      </c>
      <c r="E528" s="425">
        <v>308.46502304729228</v>
      </c>
    </row>
    <row r="529" spans="1:5" x14ac:dyDescent="0.2">
      <c r="A529" s="423">
        <v>2028</v>
      </c>
      <c r="B529" s="423">
        <v>6</v>
      </c>
      <c r="C529" s="425">
        <v>27</v>
      </c>
      <c r="D529" s="426">
        <v>8065.0325821305587</v>
      </c>
      <c r="E529" s="425">
        <v>298.70491044927996</v>
      </c>
    </row>
    <row r="530" spans="1:5" x14ac:dyDescent="0.2">
      <c r="A530" s="423">
        <v>2028</v>
      </c>
      <c r="B530" s="423">
        <v>7</v>
      </c>
      <c r="C530" s="425">
        <v>27</v>
      </c>
      <c r="D530" s="426">
        <v>7785.8001759812969</v>
      </c>
      <c r="E530" s="425">
        <v>288.36296948078876</v>
      </c>
    </row>
    <row r="531" spans="1:5" x14ac:dyDescent="0.2">
      <c r="A531" s="423">
        <v>2028</v>
      </c>
      <c r="B531" s="423">
        <v>8</v>
      </c>
      <c r="C531" s="425">
        <v>27</v>
      </c>
      <c r="D531" s="426">
        <v>8359.1276597829965</v>
      </c>
      <c r="E531" s="425">
        <v>309.59732073270357</v>
      </c>
    </row>
    <row r="532" spans="1:5" x14ac:dyDescent="0.2">
      <c r="A532" s="423">
        <v>2028</v>
      </c>
      <c r="B532" s="423">
        <v>9</v>
      </c>
      <c r="C532" s="425">
        <v>27</v>
      </c>
      <c r="D532" s="426">
        <v>7713.7269494863649</v>
      </c>
      <c r="E532" s="425">
        <v>285.69359072171721</v>
      </c>
    </row>
    <row r="533" spans="1:5" x14ac:dyDescent="0.2">
      <c r="A533" s="423">
        <v>2028</v>
      </c>
      <c r="B533" s="423">
        <v>10</v>
      </c>
      <c r="C533" s="425">
        <v>27</v>
      </c>
      <c r="D533" s="426">
        <v>7736.0312012188242</v>
      </c>
      <c r="E533" s="425">
        <v>286.51967411921572</v>
      </c>
    </row>
    <row r="534" spans="1:5" x14ac:dyDescent="0.2">
      <c r="A534" s="423">
        <v>2028</v>
      </c>
      <c r="B534" s="423">
        <v>11</v>
      </c>
      <c r="C534" s="425">
        <v>27</v>
      </c>
      <c r="D534" s="426">
        <v>7155.8181971153845</v>
      </c>
      <c r="E534" s="425">
        <v>265.03030359686608</v>
      </c>
    </row>
    <row r="535" spans="1:5" x14ac:dyDescent="0.2">
      <c r="A535" s="423">
        <v>2028</v>
      </c>
      <c r="B535" s="423">
        <v>12</v>
      </c>
      <c r="C535" s="425">
        <v>27</v>
      </c>
      <c r="D535" s="426">
        <v>6956.8095473656267</v>
      </c>
      <c r="E535" s="425">
        <v>257.65961286539357</v>
      </c>
    </row>
    <row r="536" spans="1:5" x14ac:dyDescent="0.2">
      <c r="A536" s="423">
        <v>2029</v>
      </c>
      <c r="B536" s="423">
        <v>1</v>
      </c>
      <c r="C536" s="425">
        <v>27</v>
      </c>
      <c r="D536" s="426">
        <v>7694.1539037851207</v>
      </c>
      <c r="E536" s="425">
        <v>284.96866310315261</v>
      </c>
    </row>
    <row r="537" spans="1:5" x14ac:dyDescent="0.2">
      <c r="A537" s="423">
        <v>2029</v>
      </c>
      <c r="B537" s="423">
        <v>2</v>
      </c>
      <c r="C537" s="425">
        <v>27</v>
      </c>
      <c r="D537" s="426">
        <v>7107.6484044588524</v>
      </c>
      <c r="E537" s="425">
        <v>263.24623720217971</v>
      </c>
    </row>
    <row r="538" spans="1:5" x14ac:dyDescent="0.2">
      <c r="A538" s="423">
        <v>2029</v>
      </c>
      <c r="B538" s="423">
        <v>3</v>
      </c>
      <c r="C538" s="425">
        <v>27</v>
      </c>
      <c r="D538" s="426">
        <v>6554.8009185791025</v>
      </c>
      <c r="E538" s="425">
        <v>242.7704043918186</v>
      </c>
    </row>
    <row r="539" spans="1:5" x14ac:dyDescent="0.2">
      <c r="A539" s="423">
        <v>2029</v>
      </c>
      <c r="B539" s="423">
        <v>4</v>
      </c>
      <c r="C539" s="425">
        <v>27</v>
      </c>
      <c r="D539" s="426">
        <v>7163.295369779149</v>
      </c>
      <c r="E539" s="425">
        <v>265.30723591774625</v>
      </c>
    </row>
    <row r="540" spans="1:5" x14ac:dyDescent="0.2">
      <c r="A540" s="423">
        <v>2029</v>
      </c>
      <c r="B540" s="423">
        <v>5</v>
      </c>
      <c r="C540" s="425">
        <v>27</v>
      </c>
      <c r="D540" s="426">
        <v>8328.5548811692443</v>
      </c>
      <c r="E540" s="425">
        <v>308.46499559886092</v>
      </c>
    </row>
    <row r="541" spans="1:5" x14ac:dyDescent="0.2">
      <c r="A541" s="423">
        <v>2029</v>
      </c>
      <c r="B541" s="423">
        <v>6</v>
      </c>
      <c r="C541" s="425">
        <v>27</v>
      </c>
      <c r="D541" s="426">
        <v>8065.0165684664926</v>
      </c>
      <c r="E541" s="425">
        <v>298.70431735061084</v>
      </c>
    </row>
    <row r="542" spans="1:5" x14ac:dyDescent="0.2">
      <c r="A542" s="423">
        <v>2029</v>
      </c>
      <c r="B542" s="423">
        <v>7</v>
      </c>
      <c r="C542" s="425">
        <v>27</v>
      </c>
      <c r="D542" s="426">
        <v>7785.7986578287464</v>
      </c>
      <c r="E542" s="425">
        <v>288.36291325291654</v>
      </c>
    </row>
    <row r="543" spans="1:5" x14ac:dyDescent="0.2">
      <c r="A543" s="423">
        <v>2029</v>
      </c>
      <c r="B543" s="423">
        <v>8</v>
      </c>
      <c r="C543" s="425">
        <v>27</v>
      </c>
      <c r="D543" s="426">
        <v>8359.1323239546546</v>
      </c>
      <c r="E543" s="425">
        <v>309.59749347980204</v>
      </c>
    </row>
    <row r="544" spans="1:5" x14ac:dyDescent="0.2">
      <c r="A544" s="423">
        <v>2029</v>
      </c>
      <c r="B544" s="423">
        <v>9</v>
      </c>
      <c r="C544" s="425">
        <v>27</v>
      </c>
      <c r="D544" s="426">
        <v>7713.7528714106611</v>
      </c>
      <c r="E544" s="425">
        <v>285.69455079298746</v>
      </c>
    </row>
    <row r="545" spans="1:5" x14ac:dyDescent="0.2">
      <c r="A545" s="423">
        <v>2029</v>
      </c>
      <c r="B545" s="423">
        <v>10</v>
      </c>
      <c r="C545" s="425">
        <v>27</v>
      </c>
      <c r="D545" s="426">
        <v>7736.0454378521245</v>
      </c>
      <c r="E545" s="425">
        <v>286.52020140193054</v>
      </c>
    </row>
    <row r="546" spans="1:5" x14ac:dyDescent="0.2">
      <c r="A546" s="423">
        <v>2029</v>
      </c>
      <c r="B546" s="423">
        <v>11</v>
      </c>
      <c r="C546" s="425">
        <v>27</v>
      </c>
      <c r="D546" s="426">
        <v>7155.8177475961538</v>
      </c>
      <c r="E546" s="425">
        <v>265.03028694800571</v>
      </c>
    </row>
    <row r="547" spans="1:5" x14ac:dyDescent="0.2">
      <c r="A547" s="423">
        <v>2029</v>
      </c>
      <c r="B547" s="423">
        <v>12</v>
      </c>
      <c r="C547" s="425">
        <v>27</v>
      </c>
      <c r="D547" s="426">
        <v>6956.8115724710296</v>
      </c>
      <c r="E547" s="425">
        <v>257.65968786929739</v>
      </c>
    </row>
    <row r="548" spans="1:5" x14ac:dyDescent="0.2">
      <c r="A548" s="423">
        <v>2030</v>
      </c>
      <c r="B548" s="423">
        <v>1</v>
      </c>
      <c r="C548" s="425">
        <v>27</v>
      </c>
      <c r="D548" s="426">
        <v>7694.1595865689796</v>
      </c>
      <c r="E548" s="425">
        <v>284.96887357662888</v>
      </c>
    </row>
    <row r="549" spans="1:5" x14ac:dyDescent="0.2">
      <c r="A549" s="423">
        <v>2030</v>
      </c>
      <c r="B549" s="423">
        <v>2</v>
      </c>
      <c r="C549" s="425">
        <v>27</v>
      </c>
      <c r="D549" s="426">
        <v>7107.6536823859578</v>
      </c>
      <c r="E549" s="425">
        <v>263.24643268096139</v>
      </c>
    </row>
    <row r="550" spans="1:5" x14ac:dyDescent="0.2">
      <c r="A550" s="423">
        <v>2030</v>
      </c>
      <c r="B550" s="423">
        <v>3</v>
      </c>
      <c r="C550" s="425">
        <v>27</v>
      </c>
      <c r="D550" s="426">
        <v>6554.7995407104499</v>
      </c>
      <c r="E550" s="425">
        <v>242.77035335964629</v>
      </c>
    </row>
    <row r="551" spans="1:5" x14ac:dyDescent="0.2">
      <c r="A551" s="423">
        <v>2030</v>
      </c>
      <c r="B551" s="423">
        <v>4</v>
      </c>
      <c r="C551" s="425">
        <v>27</v>
      </c>
      <c r="D551" s="426">
        <v>7163.2984689565819</v>
      </c>
      <c r="E551" s="425">
        <v>265.30735070209562</v>
      </c>
    </row>
    <row r="552" spans="1:5" x14ac:dyDescent="0.2">
      <c r="A552" s="423">
        <v>2030</v>
      </c>
      <c r="B552" s="423">
        <v>5</v>
      </c>
      <c r="C552" s="425">
        <v>27</v>
      </c>
      <c r="D552" s="426">
        <v>8328.5552517230681</v>
      </c>
      <c r="E552" s="425">
        <v>308.46500932307663</v>
      </c>
    </row>
    <row r="553" spans="1:5" x14ac:dyDescent="0.2">
      <c r="A553" s="423">
        <v>2030</v>
      </c>
      <c r="B553" s="423">
        <v>6</v>
      </c>
      <c r="C553" s="425">
        <v>27</v>
      </c>
      <c r="D553" s="426">
        <v>8065.0245752985256</v>
      </c>
      <c r="E553" s="425">
        <v>298.7046138999454</v>
      </c>
    </row>
    <row r="554" spans="1:5" x14ac:dyDescent="0.2">
      <c r="A554" s="423">
        <v>2030</v>
      </c>
      <c r="B554" s="423">
        <v>7</v>
      </c>
      <c r="C554" s="425">
        <v>27</v>
      </c>
      <c r="D554" s="426">
        <v>7785.7994169050207</v>
      </c>
      <c r="E554" s="425">
        <v>288.36294136685262</v>
      </c>
    </row>
    <row r="555" spans="1:5" x14ac:dyDescent="0.2">
      <c r="A555" s="423">
        <v>2030</v>
      </c>
      <c r="B555" s="423">
        <v>8</v>
      </c>
      <c r="C555" s="425">
        <v>27</v>
      </c>
      <c r="D555" s="426">
        <v>8359.1299918688273</v>
      </c>
      <c r="E555" s="425">
        <v>309.59740710625283</v>
      </c>
    </row>
    <row r="556" spans="1:5" x14ac:dyDescent="0.2">
      <c r="A556" s="423">
        <v>2030</v>
      </c>
      <c r="B556" s="423">
        <v>9</v>
      </c>
      <c r="C556" s="425">
        <v>27</v>
      </c>
      <c r="D556" s="426">
        <v>7713.739910448513</v>
      </c>
      <c r="E556" s="425">
        <v>285.69407075735234</v>
      </c>
    </row>
    <row r="557" spans="1:5" x14ac:dyDescent="0.2">
      <c r="A557" s="423">
        <v>2030</v>
      </c>
      <c r="B557" s="423">
        <v>10</v>
      </c>
      <c r="C557" s="425">
        <v>27</v>
      </c>
      <c r="D557" s="426">
        <v>7736.0383195354752</v>
      </c>
      <c r="E557" s="425">
        <v>286.51993776057316</v>
      </c>
    </row>
    <row r="558" spans="1:5" x14ac:dyDescent="0.2">
      <c r="A558" s="423">
        <v>2030</v>
      </c>
      <c r="B558" s="423">
        <v>11</v>
      </c>
      <c r="C558" s="425">
        <v>27</v>
      </c>
      <c r="D558" s="426">
        <v>7155.8179723557687</v>
      </c>
      <c r="E558" s="425">
        <v>265.03029527243586</v>
      </c>
    </row>
    <row r="559" spans="1:5" x14ac:dyDescent="0.2">
      <c r="A559" s="423">
        <v>2030</v>
      </c>
      <c r="B559" s="423">
        <v>12</v>
      </c>
      <c r="C559" s="425">
        <v>27</v>
      </c>
      <c r="D559" s="426">
        <v>6956.8105599183282</v>
      </c>
      <c r="E559" s="425">
        <v>257.65965036734548</v>
      </c>
    </row>
    <row r="560" spans="1:5" x14ac:dyDescent="0.2">
      <c r="A560" s="423">
        <v>2031</v>
      </c>
      <c r="B560" s="423">
        <v>1</v>
      </c>
      <c r="C560" s="425">
        <v>27</v>
      </c>
      <c r="D560" s="426">
        <v>7694.1567451770497</v>
      </c>
      <c r="E560" s="425">
        <v>284.96876833989074</v>
      </c>
    </row>
    <row r="561" spans="1:5" x14ac:dyDescent="0.2">
      <c r="A561" s="423">
        <v>2031</v>
      </c>
      <c r="B561" s="423">
        <v>2</v>
      </c>
      <c r="C561" s="425">
        <v>27</v>
      </c>
      <c r="D561" s="426">
        <v>7107.6510434224056</v>
      </c>
      <c r="E561" s="425">
        <v>263.24633494157058</v>
      </c>
    </row>
    <row r="562" spans="1:5" x14ac:dyDescent="0.2">
      <c r="A562" s="423">
        <v>2031</v>
      </c>
      <c r="B562" s="423">
        <v>3</v>
      </c>
      <c r="C562" s="425">
        <v>27</v>
      </c>
      <c r="D562" s="426">
        <v>6554.8002296447758</v>
      </c>
      <c r="E562" s="425">
        <v>242.77037887573243</v>
      </c>
    </row>
    <row r="563" spans="1:5" x14ac:dyDescent="0.2">
      <c r="A563" s="423">
        <v>2031</v>
      </c>
      <c r="B563" s="423">
        <v>4</v>
      </c>
      <c r="C563" s="425">
        <v>27</v>
      </c>
      <c r="D563" s="426">
        <v>7163.2969193678664</v>
      </c>
      <c r="E563" s="425">
        <v>265.30729330992096</v>
      </c>
    </row>
    <row r="564" spans="1:5" x14ac:dyDescent="0.2">
      <c r="A564" s="423">
        <v>2031</v>
      </c>
      <c r="B564" s="423">
        <v>5</v>
      </c>
      <c r="C564" s="425">
        <v>27</v>
      </c>
      <c r="D564" s="426">
        <v>8328.5550664461571</v>
      </c>
      <c r="E564" s="425">
        <v>308.46500246096878</v>
      </c>
    </row>
    <row r="565" spans="1:5" x14ac:dyDescent="0.2">
      <c r="A565" s="423">
        <v>2031</v>
      </c>
      <c r="B565" s="423">
        <v>6</v>
      </c>
      <c r="C565" s="425">
        <v>27</v>
      </c>
      <c r="D565" s="426">
        <v>8065.0205718825082</v>
      </c>
      <c r="E565" s="425">
        <v>298.70446562527809</v>
      </c>
    </row>
    <row r="566" spans="1:5" x14ac:dyDescent="0.2">
      <c r="A566" s="423">
        <v>2031</v>
      </c>
      <c r="B566" s="423">
        <v>7</v>
      </c>
      <c r="C566" s="425">
        <v>27</v>
      </c>
      <c r="D566" s="426">
        <v>7785.7990373668836</v>
      </c>
      <c r="E566" s="425">
        <v>288.36292730988458</v>
      </c>
    </row>
    <row r="567" spans="1:5" x14ac:dyDescent="0.2">
      <c r="A567" s="423">
        <v>2031</v>
      </c>
      <c r="B567" s="423">
        <v>8</v>
      </c>
      <c r="C567" s="425">
        <v>27</v>
      </c>
      <c r="D567" s="426">
        <v>8359.131157911741</v>
      </c>
      <c r="E567" s="425">
        <v>309.59745029302746</v>
      </c>
    </row>
    <row r="568" spans="1:5" x14ac:dyDescent="0.2">
      <c r="A568" s="423">
        <v>2031</v>
      </c>
      <c r="B568" s="423">
        <v>9</v>
      </c>
      <c r="C568" s="425">
        <v>27</v>
      </c>
      <c r="D568" s="426">
        <v>7713.7463909295875</v>
      </c>
      <c r="E568" s="425">
        <v>285.69431077516992</v>
      </c>
    </row>
    <row r="569" spans="1:5" x14ac:dyDescent="0.2">
      <c r="A569" s="423">
        <v>2031</v>
      </c>
      <c r="B569" s="423">
        <v>10</v>
      </c>
      <c r="C569" s="425">
        <v>27</v>
      </c>
      <c r="D569" s="426">
        <v>7736.0418786937998</v>
      </c>
      <c r="E569" s="425">
        <v>286.52006958125185</v>
      </c>
    </row>
    <row r="570" spans="1:5" x14ac:dyDescent="0.2">
      <c r="A570" s="423">
        <v>2031</v>
      </c>
      <c r="B570" s="423">
        <v>11</v>
      </c>
      <c r="C570" s="425">
        <v>27</v>
      </c>
      <c r="D570" s="426">
        <v>7155.8178599759613</v>
      </c>
      <c r="E570" s="425">
        <v>265.03029111022079</v>
      </c>
    </row>
    <row r="571" spans="1:5" x14ac:dyDescent="0.2">
      <c r="A571" s="423">
        <v>2031</v>
      </c>
      <c r="B571" s="423">
        <v>12</v>
      </c>
      <c r="C571" s="425">
        <v>27</v>
      </c>
      <c r="D571" s="426">
        <v>6956.8110661946776</v>
      </c>
      <c r="E571" s="425">
        <v>257.6596691183214</v>
      </c>
    </row>
    <row r="572" spans="1:5" x14ac:dyDescent="0.2">
      <c r="A572" s="423">
        <v>2032</v>
      </c>
      <c r="B572" s="423">
        <v>1</v>
      </c>
      <c r="C572" s="425">
        <v>27</v>
      </c>
      <c r="D572" s="426">
        <v>7694.1581658730147</v>
      </c>
      <c r="E572" s="425">
        <v>284.96882095825981</v>
      </c>
    </row>
    <row r="573" spans="1:5" x14ac:dyDescent="0.2">
      <c r="A573" s="423">
        <v>2032</v>
      </c>
      <c r="B573" s="423">
        <v>2</v>
      </c>
      <c r="C573" s="425">
        <v>27</v>
      </c>
      <c r="D573" s="426">
        <v>7107.6523629041822</v>
      </c>
      <c r="E573" s="425">
        <v>263.24638381126601</v>
      </c>
    </row>
    <row r="574" spans="1:5" x14ac:dyDescent="0.2">
      <c r="A574" s="423">
        <v>2032</v>
      </c>
      <c r="B574" s="423">
        <v>3</v>
      </c>
      <c r="C574" s="425">
        <v>27</v>
      </c>
      <c r="D574" s="426">
        <v>6554.7998851776129</v>
      </c>
      <c r="E574" s="425">
        <v>242.77036611768938</v>
      </c>
    </row>
    <row r="575" spans="1:5" x14ac:dyDescent="0.2">
      <c r="A575" s="423">
        <v>2032</v>
      </c>
      <c r="B575" s="423">
        <v>4</v>
      </c>
      <c r="C575" s="425">
        <v>27</v>
      </c>
      <c r="D575" s="426">
        <v>7163.2976941622237</v>
      </c>
      <c r="E575" s="425">
        <v>265.30732200600829</v>
      </c>
    </row>
    <row r="576" spans="1:5" x14ac:dyDescent="0.2">
      <c r="A576" s="423">
        <v>2032</v>
      </c>
      <c r="B576" s="423">
        <v>5</v>
      </c>
      <c r="C576" s="425">
        <v>27</v>
      </c>
      <c r="D576" s="426">
        <v>8328.5551590846135</v>
      </c>
      <c r="E576" s="425">
        <v>308.4650058920227</v>
      </c>
    </row>
    <row r="577" spans="1:5" x14ac:dyDescent="0.2">
      <c r="A577" s="423">
        <v>2032</v>
      </c>
      <c r="B577" s="423">
        <v>6</v>
      </c>
      <c r="C577" s="425">
        <v>27</v>
      </c>
      <c r="D577" s="426">
        <v>8065.022573590516</v>
      </c>
      <c r="E577" s="425">
        <v>298.70453976261172</v>
      </c>
    </row>
    <row r="578" spans="1:5" x14ac:dyDescent="0.2">
      <c r="A578" s="423">
        <v>2032</v>
      </c>
      <c r="B578" s="423">
        <v>7</v>
      </c>
      <c r="C578" s="425">
        <v>27</v>
      </c>
      <c r="D578" s="426">
        <v>7785.7992271359526</v>
      </c>
      <c r="E578" s="425">
        <v>288.36293433836863</v>
      </c>
    </row>
    <row r="579" spans="1:5" x14ac:dyDescent="0.2">
      <c r="A579" s="423">
        <v>2032</v>
      </c>
      <c r="B579" s="423">
        <v>8</v>
      </c>
      <c r="C579" s="425">
        <v>27</v>
      </c>
      <c r="D579" s="426">
        <v>8359.1305748902832</v>
      </c>
      <c r="E579" s="425">
        <v>309.59742869964015</v>
      </c>
    </row>
    <row r="580" spans="1:5" x14ac:dyDescent="0.2">
      <c r="A580" s="423">
        <v>2032</v>
      </c>
      <c r="B580" s="423">
        <v>9</v>
      </c>
      <c r="C580" s="425">
        <v>27</v>
      </c>
      <c r="D580" s="426">
        <v>7713.7431506890516</v>
      </c>
      <c r="E580" s="425">
        <v>285.69419076626116</v>
      </c>
    </row>
    <row r="581" spans="1:5" x14ac:dyDescent="0.2">
      <c r="A581" s="423">
        <v>2032</v>
      </c>
      <c r="B581" s="423">
        <v>10</v>
      </c>
      <c r="C581" s="425">
        <v>27</v>
      </c>
      <c r="D581" s="426">
        <v>7736.040099114638</v>
      </c>
      <c r="E581" s="425">
        <v>286.5200036709125</v>
      </c>
    </row>
    <row r="582" spans="1:5" x14ac:dyDescent="0.2">
      <c r="A582" s="423">
        <v>2032</v>
      </c>
      <c r="B582" s="423">
        <v>11</v>
      </c>
      <c r="C582" s="425">
        <v>27</v>
      </c>
      <c r="D582" s="426">
        <v>7155.8179161658645</v>
      </c>
      <c r="E582" s="425">
        <v>265.03029319132833</v>
      </c>
    </row>
    <row r="583" spans="1:5" x14ac:dyDescent="0.2">
      <c r="A583" s="423">
        <v>2032</v>
      </c>
      <c r="B583" s="423">
        <v>12</v>
      </c>
      <c r="C583" s="425">
        <v>27</v>
      </c>
      <c r="D583" s="426">
        <v>6956.8108130565033</v>
      </c>
      <c r="E583" s="425">
        <v>257.65965974283347</v>
      </c>
    </row>
    <row r="584" spans="1:5" x14ac:dyDescent="0.2">
      <c r="A584" s="423">
        <v>2033</v>
      </c>
      <c r="B584" s="423">
        <v>1</v>
      </c>
      <c r="C584" s="425">
        <v>27</v>
      </c>
      <c r="D584" s="426">
        <v>7694.1574555250327</v>
      </c>
      <c r="E584" s="425">
        <v>284.96879464907528</v>
      </c>
    </row>
    <row r="585" spans="1:5" x14ac:dyDescent="0.2">
      <c r="A585" s="423">
        <v>2033</v>
      </c>
      <c r="B585" s="423">
        <v>2</v>
      </c>
      <c r="C585" s="425">
        <v>27</v>
      </c>
      <c r="D585" s="426">
        <v>7107.6517031632939</v>
      </c>
      <c r="E585" s="425">
        <v>263.2463593764183</v>
      </c>
    </row>
    <row r="586" spans="1:5" x14ac:dyDescent="0.2">
      <c r="A586" s="423">
        <v>2033</v>
      </c>
      <c r="B586" s="423">
        <v>3</v>
      </c>
      <c r="C586" s="425">
        <v>27</v>
      </c>
      <c r="D586" s="426">
        <v>6554.8000574111948</v>
      </c>
      <c r="E586" s="425">
        <v>242.77037249671091</v>
      </c>
    </row>
    <row r="587" spans="1:5" x14ac:dyDescent="0.2">
      <c r="A587" s="423">
        <v>2033</v>
      </c>
      <c r="B587" s="423">
        <v>4</v>
      </c>
      <c r="C587" s="425">
        <v>27</v>
      </c>
      <c r="D587" s="426">
        <v>7163.2973067650455</v>
      </c>
      <c r="E587" s="425">
        <v>265.30730765796466</v>
      </c>
    </row>
    <row r="588" spans="1:5" x14ac:dyDescent="0.2">
      <c r="A588" s="423">
        <v>2033</v>
      </c>
      <c r="B588" s="423">
        <v>5</v>
      </c>
      <c r="C588" s="425">
        <v>27</v>
      </c>
      <c r="D588" s="426">
        <v>8328.5551127653853</v>
      </c>
      <c r="E588" s="425">
        <v>308.46500417649577</v>
      </c>
    </row>
    <row r="589" spans="1:5" x14ac:dyDescent="0.2">
      <c r="A589" s="423">
        <v>2033</v>
      </c>
      <c r="B589" s="423">
        <v>6</v>
      </c>
      <c r="C589" s="425">
        <v>27</v>
      </c>
      <c r="D589" s="426">
        <v>8065.0215727365121</v>
      </c>
      <c r="E589" s="425">
        <v>298.7045026939449</v>
      </c>
    </row>
    <row r="590" spans="1:5" x14ac:dyDescent="0.2">
      <c r="A590" s="423">
        <v>2033</v>
      </c>
      <c r="B590" s="423">
        <v>7</v>
      </c>
      <c r="C590" s="425">
        <v>27</v>
      </c>
      <c r="D590" s="426">
        <v>7785.7991322514172</v>
      </c>
      <c r="E590" s="425">
        <v>288.36293082412658</v>
      </c>
    </row>
    <row r="591" spans="1:5" x14ac:dyDescent="0.2">
      <c r="A591" s="423">
        <v>2033</v>
      </c>
      <c r="B591" s="423">
        <v>8</v>
      </c>
      <c r="C591" s="425">
        <v>27</v>
      </c>
      <c r="D591" s="426">
        <v>8359.1308664010121</v>
      </c>
      <c r="E591" s="425">
        <v>309.59743949633378</v>
      </c>
    </row>
    <row r="592" spans="1:5" x14ac:dyDescent="0.2">
      <c r="A592" s="423">
        <v>2033</v>
      </c>
      <c r="B592" s="423">
        <v>9</v>
      </c>
      <c r="C592" s="425">
        <v>27</v>
      </c>
      <c r="D592" s="426">
        <v>7713.7447708093196</v>
      </c>
      <c r="E592" s="425">
        <v>285.69425077071554</v>
      </c>
    </row>
    <row r="593" spans="1:5" x14ac:dyDescent="0.2">
      <c r="A593" s="423">
        <v>2033</v>
      </c>
      <c r="B593" s="423">
        <v>10</v>
      </c>
      <c r="C593" s="425">
        <v>27</v>
      </c>
      <c r="D593" s="426">
        <v>7736.0409889042185</v>
      </c>
      <c r="E593" s="425">
        <v>286.52003662608217</v>
      </c>
    </row>
    <row r="594" spans="1:5" x14ac:dyDescent="0.2">
      <c r="A594" s="423">
        <v>2033</v>
      </c>
      <c r="B594" s="423">
        <v>11</v>
      </c>
      <c r="C594" s="425">
        <v>27</v>
      </c>
      <c r="D594" s="426">
        <v>7155.8178880709138</v>
      </c>
      <c r="E594" s="425">
        <v>265.03029215077459</v>
      </c>
    </row>
    <row r="595" spans="1:5" x14ac:dyDescent="0.2">
      <c r="A595" s="423">
        <v>2033</v>
      </c>
      <c r="B595" s="423">
        <v>12</v>
      </c>
      <c r="C595" s="425">
        <v>27</v>
      </c>
      <c r="D595" s="426">
        <v>6956.8109396255904</v>
      </c>
      <c r="E595" s="425">
        <v>257.65966443057744</v>
      </c>
    </row>
    <row r="596" spans="1:5" x14ac:dyDescent="0.2">
      <c r="A596" s="423">
        <v>2034</v>
      </c>
      <c r="B596" s="423">
        <v>1</v>
      </c>
      <c r="C596" s="425">
        <v>27</v>
      </c>
      <c r="D596" s="426">
        <v>7694.1578106990246</v>
      </c>
      <c r="E596" s="425">
        <v>284.96880780366757</v>
      </c>
    </row>
    <row r="597" spans="1:5" x14ac:dyDescent="0.2">
      <c r="A597" s="423">
        <v>2034</v>
      </c>
      <c r="B597" s="423">
        <v>2</v>
      </c>
      <c r="C597" s="425">
        <v>27</v>
      </c>
      <c r="D597" s="426">
        <v>7107.6520330337371</v>
      </c>
      <c r="E597" s="425">
        <v>263.24637159384213</v>
      </c>
    </row>
    <row r="598" spans="1:5" x14ac:dyDescent="0.2">
      <c r="A598" s="423">
        <v>2034</v>
      </c>
      <c r="B598" s="423">
        <v>3</v>
      </c>
      <c r="C598" s="425">
        <v>27</v>
      </c>
      <c r="D598" s="426">
        <v>6554.7999712944038</v>
      </c>
      <c r="E598" s="425">
        <v>242.77036930720016</v>
      </c>
    </row>
    <row r="599" spans="1:5" x14ac:dyDescent="0.2">
      <c r="A599" s="423">
        <v>2034</v>
      </c>
      <c r="B599" s="423">
        <v>4</v>
      </c>
      <c r="C599" s="425">
        <v>27</v>
      </c>
      <c r="D599" s="426">
        <v>7163.2975004636337</v>
      </c>
      <c r="E599" s="425">
        <v>265.30731483198645</v>
      </c>
    </row>
    <row r="600" spans="1:5" x14ac:dyDescent="0.2">
      <c r="A600" s="423">
        <v>2034</v>
      </c>
      <c r="B600" s="423">
        <v>5</v>
      </c>
      <c r="C600" s="425">
        <v>27</v>
      </c>
      <c r="D600" s="426">
        <v>8328.5551359249985</v>
      </c>
      <c r="E600" s="425">
        <v>308.46500503425921</v>
      </c>
    </row>
    <row r="601" spans="1:5" x14ac:dyDescent="0.2">
      <c r="A601" s="423">
        <v>2034</v>
      </c>
      <c r="B601" s="423">
        <v>6</v>
      </c>
      <c r="C601" s="425">
        <v>27</v>
      </c>
      <c r="D601" s="426">
        <v>8065.0220731635136</v>
      </c>
      <c r="E601" s="425">
        <v>298.70452122827828</v>
      </c>
    </row>
    <row r="602" spans="1:5" x14ac:dyDescent="0.2">
      <c r="A602" s="423">
        <v>2034</v>
      </c>
      <c r="B602" s="423">
        <v>7</v>
      </c>
      <c r="C602" s="425">
        <v>27</v>
      </c>
      <c r="D602" s="426">
        <v>7785.7991796936858</v>
      </c>
      <c r="E602" s="425">
        <v>288.36293258124761</v>
      </c>
    </row>
    <row r="603" spans="1:5" x14ac:dyDescent="0.2">
      <c r="A603" s="423">
        <v>2034</v>
      </c>
      <c r="B603" s="423">
        <v>8</v>
      </c>
      <c r="C603" s="425">
        <v>27</v>
      </c>
      <c r="D603" s="426">
        <v>8359.1307206456477</v>
      </c>
      <c r="E603" s="425">
        <v>309.59743409798693</v>
      </c>
    </row>
    <row r="604" spans="1:5" x14ac:dyDescent="0.2">
      <c r="A604" s="423">
        <v>2034</v>
      </c>
      <c r="B604" s="423">
        <v>9</v>
      </c>
      <c r="C604" s="425">
        <v>27</v>
      </c>
      <c r="D604" s="426">
        <v>7713.7439607491851</v>
      </c>
      <c r="E604" s="425">
        <v>285.69422076848832</v>
      </c>
    </row>
    <row r="605" spans="1:5" x14ac:dyDescent="0.2">
      <c r="A605" s="423">
        <v>2034</v>
      </c>
      <c r="B605" s="423">
        <v>10</v>
      </c>
      <c r="C605" s="425">
        <v>27</v>
      </c>
      <c r="D605" s="426">
        <v>7736.0405440094282</v>
      </c>
      <c r="E605" s="425">
        <v>286.52002014849734</v>
      </c>
    </row>
    <row r="606" spans="1:5" x14ac:dyDescent="0.2">
      <c r="A606" s="423">
        <v>2034</v>
      </c>
      <c r="B606" s="423">
        <v>11</v>
      </c>
      <c r="C606" s="425">
        <v>27</v>
      </c>
      <c r="D606" s="426">
        <v>7155.8179021183896</v>
      </c>
      <c r="E606" s="425">
        <v>265.03029267105148</v>
      </c>
    </row>
    <row r="607" spans="1:5" x14ac:dyDescent="0.2">
      <c r="A607" s="423">
        <v>2034</v>
      </c>
      <c r="B607" s="423">
        <v>12</v>
      </c>
      <c r="C607" s="425">
        <v>27</v>
      </c>
      <c r="D607" s="426">
        <v>6956.8108763410473</v>
      </c>
      <c r="E607" s="425">
        <v>257.65966208670545</v>
      </c>
    </row>
    <row r="608" spans="1:5" x14ac:dyDescent="0.2">
      <c r="A608" s="423">
        <v>2035</v>
      </c>
      <c r="B608" s="423">
        <v>1</v>
      </c>
      <c r="C608" s="425">
        <v>27</v>
      </c>
      <c r="D608" s="426">
        <v>7694.1576331120277</v>
      </c>
      <c r="E608" s="425">
        <v>284.9688012263714</v>
      </c>
    </row>
    <row r="609" spans="1:5" x14ac:dyDescent="0.2">
      <c r="A609" s="423">
        <v>2035</v>
      </c>
      <c r="B609" s="423">
        <v>2</v>
      </c>
      <c r="C609" s="425">
        <v>27</v>
      </c>
      <c r="D609" s="426">
        <v>7107.6518680985164</v>
      </c>
      <c r="E609" s="425">
        <v>263.24636548513024</v>
      </c>
    </row>
    <row r="610" spans="1:5" x14ac:dyDescent="0.2">
      <c r="A610" s="423">
        <v>2035</v>
      </c>
      <c r="B610" s="423">
        <v>3</v>
      </c>
      <c r="C610" s="425">
        <v>27</v>
      </c>
      <c r="D610" s="426">
        <v>6554.8000143527988</v>
      </c>
      <c r="E610" s="425">
        <v>242.77037090195552</v>
      </c>
    </row>
    <row r="611" spans="1:5" x14ac:dyDescent="0.2">
      <c r="A611" s="423">
        <v>2035</v>
      </c>
      <c r="B611" s="423">
        <v>4</v>
      </c>
      <c r="C611" s="425">
        <v>27</v>
      </c>
      <c r="D611" s="426">
        <v>7163.2974036143396</v>
      </c>
      <c r="E611" s="425">
        <v>265.30731124497555</v>
      </c>
    </row>
    <row r="612" spans="1:5" x14ac:dyDescent="0.2">
      <c r="A612" s="423">
        <v>2035</v>
      </c>
      <c r="B612" s="423">
        <v>5</v>
      </c>
      <c r="C612" s="425">
        <v>27</v>
      </c>
      <c r="D612" s="426">
        <v>8328.5551243451919</v>
      </c>
      <c r="E612" s="425">
        <v>308.46500460537749</v>
      </c>
    </row>
    <row r="613" spans="1:5" x14ac:dyDescent="0.2">
      <c r="A613" s="423">
        <v>2035</v>
      </c>
      <c r="B613" s="423">
        <v>6</v>
      </c>
      <c r="C613" s="425">
        <v>27</v>
      </c>
      <c r="D613" s="426">
        <v>8065.0218229500133</v>
      </c>
      <c r="E613" s="425">
        <v>298.70451196111162</v>
      </c>
    </row>
    <row r="614" spans="1:5" x14ac:dyDescent="0.2">
      <c r="A614" s="423">
        <v>2035</v>
      </c>
      <c r="B614" s="423">
        <v>7</v>
      </c>
      <c r="C614" s="425">
        <v>27</v>
      </c>
      <c r="D614" s="426">
        <v>7785.7991559725515</v>
      </c>
      <c r="E614" s="425">
        <v>288.36293170268709</v>
      </c>
    </row>
    <row r="615" spans="1:5" x14ac:dyDescent="0.2">
      <c r="A615" s="423">
        <v>2035</v>
      </c>
      <c r="B615" s="423">
        <v>8</v>
      </c>
      <c r="C615" s="425">
        <v>27</v>
      </c>
      <c r="D615" s="426">
        <v>8359.130793523329</v>
      </c>
      <c r="E615" s="425">
        <v>309.59743679716036</v>
      </c>
    </row>
    <row r="616" spans="1:5" x14ac:dyDescent="0.2">
      <c r="A616" s="423">
        <v>2035</v>
      </c>
      <c r="B616" s="423">
        <v>9</v>
      </c>
      <c r="C616" s="425">
        <v>27</v>
      </c>
      <c r="D616" s="426">
        <v>7713.7443657792528</v>
      </c>
      <c r="E616" s="425">
        <v>285.69423576960196</v>
      </c>
    </row>
    <row r="617" spans="1:5" x14ac:dyDescent="0.2">
      <c r="A617" s="423">
        <v>2035</v>
      </c>
      <c r="B617" s="423">
        <v>10</v>
      </c>
      <c r="C617" s="425">
        <v>27</v>
      </c>
      <c r="D617" s="426">
        <v>7736.0407664568238</v>
      </c>
      <c r="E617" s="425">
        <v>286.52002838728976</v>
      </c>
    </row>
    <row r="618" spans="1:5" x14ac:dyDescent="0.2">
      <c r="A618" s="423">
        <v>2035</v>
      </c>
      <c r="B618" s="423">
        <v>11</v>
      </c>
      <c r="C618" s="425">
        <v>27</v>
      </c>
      <c r="D618" s="426">
        <v>7155.8178950946522</v>
      </c>
      <c r="E618" s="425">
        <v>265.03029241091303</v>
      </c>
    </row>
    <row r="619" spans="1:5" x14ac:dyDescent="0.2">
      <c r="A619" s="423">
        <v>2035</v>
      </c>
      <c r="B619" s="423">
        <v>12</v>
      </c>
      <c r="C619" s="425">
        <v>27</v>
      </c>
      <c r="D619" s="426">
        <v>6956.8109079833193</v>
      </c>
      <c r="E619" s="425">
        <v>257.65966325864144</v>
      </c>
    </row>
    <row r="620" spans="1:5" x14ac:dyDescent="0.2">
      <c r="A620" s="423">
        <v>2036</v>
      </c>
      <c r="B620" s="423">
        <v>1</v>
      </c>
      <c r="C620" s="425">
        <v>27</v>
      </c>
      <c r="D620" s="426">
        <v>7694.1577219055262</v>
      </c>
      <c r="E620" s="425">
        <v>284.96880451501949</v>
      </c>
    </row>
    <row r="621" spans="1:5" x14ac:dyDescent="0.2">
      <c r="A621" s="423">
        <v>2036</v>
      </c>
      <c r="B621" s="423">
        <v>2</v>
      </c>
      <c r="C621" s="425">
        <v>27</v>
      </c>
      <c r="D621" s="426">
        <v>7107.6519505661272</v>
      </c>
      <c r="E621" s="425">
        <v>263.24636853948618</v>
      </c>
    </row>
    <row r="622" spans="1:5" x14ac:dyDescent="0.2">
      <c r="A622" s="423">
        <v>2036</v>
      </c>
      <c r="B622" s="423">
        <v>3</v>
      </c>
      <c r="C622" s="425">
        <v>27</v>
      </c>
      <c r="D622" s="426">
        <v>6554.7999928236013</v>
      </c>
      <c r="E622" s="425">
        <v>242.77037010457784</v>
      </c>
    </row>
    <row r="623" spans="1:5" x14ac:dyDescent="0.2">
      <c r="A623" s="423">
        <v>2036</v>
      </c>
      <c r="B623" s="423">
        <v>4</v>
      </c>
      <c r="C623" s="425">
        <v>27</v>
      </c>
      <c r="D623" s="426">
        <v>7163.2974520389862</v>
      </c>
      <c r="E623" s="425">
        <v>265.30731303848097</v>
      </c>
    </row>
    <row r="624" spans="1:5" x14ac:dyDescent="0.2">
      <c r="A624" s="423">
        <v>2036</v>
      </c>
      <c r="B624" s="423">
        <v>5</v>
      </c>
      <c r="C624" s="425">
        <v>27</v>
      </c>
      <c r="D624" s="426">
        <v>8328.5551301350952</v>
      </c>
      <c r="E624" s="425">
        <v>308.46500481981832</v>
      </c>
    </row>
    <row r="625" spans="1:5" x14ac:dyDescent="0.2">
      <c r="A625" s="423">
        <v>2036</v>
      </c>
      <c r="B625" s="423">
        <v>6</v>
      </c>
      <c r="C625" s="425">
        <v>27</v>
      </c>
      <c r="D625" s="426">
        <v>8065.0219480567639</v>
      </c>
      <c r="E625" s="425">
        <v>298.70451659469495</v>
      </c>
    </row>
    <row r="626" spans="1:5" x14ac:dyDescent="0.2">
      <c r="A626" s="423">
        <v>2036</v>
      </c>
      <c r="B626" s="423">
        <v>7</v>
      </c>
      <c r="C626" s="425">
        <v>27</v>
      </c>
      <c r="D626" s="426">
        <v>7785.7991678331182</v>
      </c>
      <c r="E626" s="425">
        <v>288.36293214196735</v>
      </c>
    </row>
    <row r="627" spans="1:5" x14ac:dyDescent="0.2">
      <c r="A627" s="423">
        <v>2036</v>
      </c>
      <c r="B627" s="423">
        <v>8</v>
      </c>
      <c r="C627" s="425">
        <v>27</v>
      </c>
      <c r="D627" s="426">
        <v>8359.1307570844874</v>
      </c>
      <c r="E627" s="425">
        <v>309.59743544757362</v>
      </c>
    </row>
    <row r="628" spans="1:5" x14ac:dyDescent="0.2">
      <c r="A628" s="423">
        <v>2036</v>
      </c>
      <c r="B628" s="423">
        <v>9</v>
      </c>
      <c r="C628" s="425">
        <v>27</v>
      </c>
      <c r="D628" s="426">
        <v>7713.7441632642185</v>
      </c>
      <c r="E628" s="425">
        <v>285.69422826904514</v>
      </c>
    </row>
    <row r="629" spans="1:5" x14ac:dyDescent="0.2">
      <c r="A629" s="423">
        <v>2036</v>
      </c>
      <c r="B629" s="423">
        <v>10</v>
      </c>
      <c r="C629" s="425">
        <v>27</v>
      </c>
      <c r="D629" s="426">
        <v>7736.0406552331251</v>
      </c>
      <c r="E629" s="425">
        <v>286.52002426789352</v>
      </c>
    </row>
    <row r="630" spans="1:5" x14ac:dyDescent="0.2">
      <c r="A630" s="423">
        <v>2036</v>
      </c>
      <c r="B630" s="423">
        <v>11</v>
      </c>
      <c r="C630" s="425">
        <v>27</v>
      </c>
      <c r="D630" s="426">
        <v>7155.8178986065213</v>
      </c>
      <c r="E630" s="425">
        <v>265.03029254098226</v>
      </c>
    </row>
    <row r="631" spans="1:5" x14ac:dyDescent="0.2">
      <c r="A631" s="423">
        <v>2036</v>
      </c>
      <c r="B631" s="423">
        <v>12</v>
      </c>
      <c r="C631" s="425">
        <v>27</v>
      </c>
      <c r="D631" s="426">
        <v>6956.8108921621833</v>
      </c>
      <c r="E631" s="425">
        <v>257.65966267267345</v>
      </c>
    </row>
    <row r="632" spans="1:5" x14ac:dyDescent="0.2">
      <c r="A632" s="423">
        <v>2037</v>
      </c>
      <c r="B632" s="423">
        <v>1</v>
      </c>
      <c r="C632" s="425">
        <v>27</v>
      </c>
      <c r="D632" s="426">
        <v>7694.157677508776</v>
      </c>
      <c r="E632" s="425">
        <v>284.96880287069541</v>
      </c>
    </row>
    <row r="633" spans="1:5" x14ac:dyDescent="0.2">
      <c r="A633" s="423">
        <v>2037</v>
      </c>
      <c r="B633" s="423">
        <v>2</v>
      </c>
      <c r="C633" s="425">
        <v>27</v>
      </c>
      <c r="D633" s="426">
        <v>7107.6519093323213</v>
      </c>
      <c r="E633" s="425">
        <v>263.24636701230821</v>
      </c>
    </row>
    <row r="634" spans="1:5" x14ac:dyDescent="0.2">
      <c r="A634" s="423">
        <v>2037</v>
      </c>
      <c r="B634" s="423">
        <v>3</v>
      </c>
      <c r="C634" s="425">
        <v>27</v>
      </c>
      <c r="D634" s="426">
        <v>6554.8000035882005</v>
      </c>
      <c r="E634" s="425">
        <v>242.77037050326669</v>
      </c>
    </row>
    <row r="635" spans="1:5" x14ac:dyDescent="0.2">
      <c r="A635" s="423">
        <v>2037</v>
      </c>
      <c r="B635" s="423">
        <v>4</v>
      </c>
      <c r="C635" s="425">
        <v>27</v>
      </c>
      <c r="D635" s="426">
        <v>7163.2974278266638</v>
      </c>
      <c r="E635" s="425">
        <v>265.30731214172829</v>
      </c>
    </row>
    <row r="636" spans="1:5" x14ac:dyDescent="0.2">
      <c r="A636" s="423">
        <v>2037</v>
      </c>
      <c r="B636" s="423">
        <v>5</v>
      </c>
      <c r="C636" s="425">
        <v>27</v>
      </c>
      <c r="D636" s="426">
        <v>8328.5551272401426</v>
      </c>
      <c r="E636" s="425">
        <v>308.46500471259787</v>
      </c>
    </row>
    <row r="637" spans="1:5" x14ac:dyDescent="0.2">
      <c r="A637" s="423">
        <v>2037</v>
      </c>
      <c r="B637" s="423">
        <v>6</v>
      </c>
      <c r="C637" s="425">
        <v>27</v>
      </c>
      <c r="D637" s="426">
        <v>8065.0218855033891</v>
      </c>
      <c r="E637" s="425">
        <v>298.70451427790329</v>
      </c>
    </row>
    <row r="638" spans="1:5" x14ac:dyDescent="0.2">
      <c r="A638" s="423">
        <v>2037</v>
      </c>
      <c r="B638" s="423">
        <v>7</v>
      </c>
      <c r="C638" s="425">
        <v>27</v>
      </c>
      <c r="D638" s="426">
        <v>7785.7991619028353</v>
      </c>
      <c r="E638" s="425">
        <v>288.36293192232722</v>
      </c>
    </row>
    <row r="639" spans="1:5" x14ac:dyDescent="0.2">
      <c r="A639" s="423">
        <v>2037</v>
      </c>
      <c r="B639" s="423">
        <v>8</v>
      </c>
      <c r="C639" s="425">
        <v>27</v>
      </c>
      <c r="D639" s="426">
        <v>8359.1307753039073</v>
      </c>
      <c r="E639" s="425">
        <v>309.59743612236696</v>
      </c>
    </row>
    <row r="640" spans="1:5" x14ac:dyDescent="0.2">
      <c r="A640" s="423">
        <v>2037</v>
      </c>
      <c r="B640" s="423">
        <v>9</v>
      </c>
      <c r="C640" s="425">
        <v>27</v>
      </c>
      <c r="D640" s="426">
        <v>7713.7442645217352</v>
      </c>
      <c r="E640" s="425">
        <v>285.69423201932352</v>
      </c>
    </row>
    <row r="641" spans="1:5" x14ac:dyDescent="0.2">
      <c r="A641" s="423">
        <v>2037</v>
      </c>
      <c r="B641" s="423">
        <v>10</v>
      </c>
      <c r="C641" s="425">
        <v>27</v>
      </c>
      <c r="D641" s="426">
        <v>7736.0407108449735</v>
      </c>
      <c r="E641" s="425">
        <v>286.52002632759161</v>
      </c>
    </row>
    <row r="642" spans="1:5" x14ac:dyDescent="0.2">
      <c r="A642" s="423">
        <v>2037</v>
      </c>
      <c r="B642" s="423">
        <v>11</v>
      </c>
      <c r="C642" s="425">
        <v>27</v>
      </c>
      <c r="D642" s="426">
        <v>7155.8178968505863</v>
      </c>
      <c r="E642" s="425">
        <v>265.03029247594765</v>
      </c>
    </row>
    <row r="643" spans="1:5" x14ac:dyDescent="0.2">
      <c r="A643" s="423">
        <v>2037</v>
      </c>
      <c r="B643" s="423">
        <v>12</v>
      </c>
      <c r="C643" s="425">
        <v>27</v>
      </c>
      <c r="D643" s="426">
        <v>6956.8109000727509</v>
      </c>
      <c r="E643" s="425">
        <v>257.65966296565745</v>
      </c>
    </row>
    <row r="644" spans="1:5" x14ac:dyDescent="0.2">
      <c r="A644" s="423">
        <v>2038</v>
      </c>
      <c r="B644" s="423">
        <v>1</v>
      </c>
      <c r="C644" s="425">
        <v>27</v>
      </c>
      <c r="D644" s="426">
        <v>7694.1576997071516</v>
      </c>
      <c r="E644" s="425">
        <v>284.96880369285748</v>
      </c>
    </row>
    <row r="645" spans="1:5" x14ac:dyDescent="0.2">
      <c r="A645" s="423">
        <v>2038</v>
      </c>
      <c r="B645" s="423">
        <v>2</v>
      </c>
      <c r="C645" s="425">
        <v>27</v>
      </c>
      <c r="D645" s="426">
        <v>7107.6519299492238</v>
      </c>
      <c r="E645" s="425">
        <v>263.24636777589717</v>
      </c>
    </row>
    <row r="646" spans="1:5" x14ac:dyDescent="0.2">
      <c r="A646" s="423">
        <v>2038</v>
      </c>
      <c r="B646" s="423">
        <v>3</v>
      </c>
      <c r="C646" s="425">
        <v>27</v>
      </c>
      <c r="D646" s="426">
        <v>6554.7999982059018</v>
      </c>
      <c r="E646" s="425">
        <v>242.77037030392228</v>
      </c>
    </row>
    <row r="647" spans="1:5" x14ac:dyDescent="0.2">
      <c r="A647" s="423">
        <v>2038</v>
      </c>
      <c r="B647" s="423">
        <v>4</v>
      </c>
      <c r="C647" s="425">
        <v>27</v>
      </c>
      <c r="D647" s="426">
        <v>7163.297439932825</v>
      </c>
      <c r="E647" s="425">
        <v>265.30731259010463</v>
      </c>
    </row>
    <row r="648" spans="1:5" x14ac:dyDescent="0.2">
      <c r="A648" s="423">
        <v>2038</v>
      </c>
      <c r="B648" s="423">
        <v>5</v>
      </c>
      <c r="C648" s="425">
        <v>27</v>
      </c>
      <c r="D648" s="426">
        <v>8328.555128687618</v>
      </c>
      <c r="E648" s="425">
        <v>308.4650047662081</v>
      </c>
    </row>
    <row r="649" spans="1:5" x14ac:dyDescent="0.2">
      <c r="A649" s="423">
        <v>2038</v>
      </c>
      <c r="B649" s="423">
        <v>6</v>
      </c>
      <c r="C649" s="425">
        <v>27</v>
      </c>
      <c r="D649" s="426">
        <v>8065.021916780076</v>
      </c>
      <c r="E649" s="425">
        <v>298.70451543629912</v>
      </c>
    </row>
    <row r="650" spans="1:5" x14ac:dyDescent="0.2">
      <c r="A650" s="423">
        <v>2038</v>
      </c>
      <c r="B650" s="423">
        <v>7</v>
      </c>
      <c r="C650" s="425">
        <v>27</v>
      </c>
      <c r="D650" s="426">
        <v>7785.7991648679763</v>
      </c>
      <c r="E650" s="425">
        <v>288.36293203214728</v>
      </c>
    </row>
    <row r="651" spans="1:5" x14ac:dyDescent="0.2">
      <c r="A651" s="423">
        <v>2038</v>
      </c>
      <c r="B651" s="423">
        <v>8</v>
      </c>
      <c r="C651" s="425">
        <v>27</v>
      </c>
      <c r="D651" s="426">
        <v>8359.1307661941973</v>
      </c>
      <c r="E651" s="425">
        <v>309.59743578497029</v>
      </c>
    </row>
    <row r="652" spans="1:5" x14ac:dyDescent="0.2">
      <c r="A652" s="423">
        <v>2038</v>
      </c>
      <c r="B652" s="423">
        <v>9</v>
      </c>
      <c r="C652" s="425">
        <v>27</v>
      </c>
      <c r="D652" s="426">
        <v>7713.7442138929764</v>
      </c>
      <c r="E652" s="425">
        <v>285.6942301441843</v>
      </c>
    </row>
    <row r="653" spans="1:5" x14ac:dyDescent="0.2">
      <c r="A653" s="423">
        <v>2038</v>
      </c>
      <c r="B653" s="423">
        <v>10</v>
      </c>
      <c r="C653" s="425">
        <v>27</v>
      </c>
      <c r="D653" s="426">
        <v>7736.0406830390493</v>
      </c>
      <c r="E653" s="425">
        <v>286.52002529774256</v>
      </c>
    </row>
    <row r="654" spans="1:5" x14ac:dyDescent="0.2">
      <c r="A654" s="423">
        <v>2038</v>
      </c>
      <c r="B654" s="423">
        <v>11</v>
      </c>
      <c r="C654" s="425">
        <v>27</v>
      </c>
      <c r="D654" s="426">
        <v>7155.8178977285543</v>
      </c>
      <c r="E654" s="425">
        <v>265.03029250846498</v>
      </c>
    </row>
    <row r="655" spans="1:5" x14ac:dyDescent="0.2">
      <c r="A655" s="423">
        <v>2038</v>
      </c>
      <c r="B655" s="423">
        <v>12</v>
      </c>
      <c r="C655" s="425">
        <v>27</v>
      </c>
      <c r="D655" s="426">
        <v>6956.8108961174667</v>
      </c>
      <c r="E655" s="425">
        <v>257.65966281916542</v>
      </c>
    </row>
    <row r="656" spans="1:5" x14ac:dyDescent="0.2">
      <c r="A656" s="423">
        <v>2039</v>
      </c>
      <c r="B656" s="423">
        <v>1</v>
      </c>
      <c r="C656" s="425">
        <v>27</v>
      </c>
      <c r="D656" s="426">
        <v>7694.1576886079638</v>
      </c>
      <c r="E656" s="425">
        <v>284.96880328177645</v>
      </c>
    </row>
    <row r="657" spans="1:5" x14ac:dyDescent="0.2">
      <c r="A657" s="423">
        <v>2039</v>
      </c>
      <c r="B657" s="423">
        <v>2</v>
      </c>
      <c r="C657" s="425">
        <v>27</v>
      </c>
      <c r="D657" s="426">
        <v>7107.6519196407717</v>
      </c>
      <c r="E657" s="425">
        <v>263.24636739410266</v>
      </c>
    </row>
    <row r="658" spans="1:5" x14ac:dyDescent="0.2">
      <c r="A658" s="423">
        <v>2039</v>
      </c>
      <c r="B658" s="423">
        <v>3</v>
      </c>
      <c r="C658" s="425">
        <v>27</v>
      </c>
      <c r="D658" s="426">
        <v>6554.8000008970512</v>
      </c>
      <c r="E658" s="425">
        <v>242.77037040359448</v>
      </c>
    </row>
    <row r="659" spans="1:5" x14ac:dyDescent="0.2">
      <c r="A659" s="423">
        <v>2039</v>
      </c>
      <c r="B659" s="423">
        <v>4</v>
      </c>
      <c r="C659" s="425">
        <v>27</v>
      </c>
      <c r="D659" s="426">
        <v>7163.2974338797449</v>
      </c>
      <c r="E659" s="425">
        <v>265.30731236591646</v>
      </c>
    </row>
    <row r="660" spans="1:5" x14ac:dyDescent="0.2">
      <c r="A660" s="423">
        <v>2039</v>
      </c>
      <c r="B660" s="423">
        <v>5</v>
      </c>
      <c r="C660" s="425">
        <v>27</v>
      </c>
      <c r="D660" s="426">
        <v>8328.5551279638803</v>
      </c>
      <c r="E660" s="425">
        <v>308.46500473940296</v>
      </c>
    </row>
    <row r="661" spans="1:5" x14ac:dyDescent="0.2">
      <c r="A661" s="423">
        <v>2039</v>
      </c>
      <c r="B661" s="423">
        <v>6</v>
      </c>
      <c r="C661" s="425">
        <v>27</v>
      </c>
      <c r="D661" s="426">
        <v>8065.021901141733</v>
      </c>
      <c r="E661" s="425">
        <v>298.70451485710123</v>
      </c>
    </row>
    <row r="662" spans="1:5" x14ac:dyDescent="0.2">
      <c r="A662" s="423">
        <v>2039</v>
      </c>
      <c r="B662" s="423">
        <v>7</v>
      </c>
      <c r="C662" s="425">
        <v>27</v>
      </c>
      <c r="D662" s="426">
        <v>7785.7991633854062</v>
      </c>
      <c r="E662" s="425">
        <v>288.36293197723728</v>
      </c>
    </row>
    <row r="663" spans="1:5" x14ac:dyDescent="0.2">
      <c r="A663" s="423">
        <v>2039</v>
      </c>
      <c r="B663" s="423">
        <v>8</v>
      </c>
      <c r="C663" s="425">
        <v>27</v>
      </c>
      <c r="D663" s="426">
        <v>8359.1307707490541</v>
      </c>
      <c r="E663" s="425">
        <v>309.59743595366865</v>
      </c>
    </row>
    <row r="664" spans="1:5" x14ac:dyDescent="0.2">
      <c r="A664" s="423">
        <v>2039</v>
      </c>
      <c r="B664" s="423">
        <v>9</v>
      </c>
      <c r="C664" s="425">
        <v>27</v>
      </c>
      <c r="D664" s="426">
        <v>7713.7442392073553</v>
      </c>
      <c r="E664" s="425">
        <v>285.69423108175391</v>
      </c>
    </row>
    <row r="665" spans="1:5" x14ac:dyDescent="0.2">
      <c r="A665" s="423">
        <v>2039</v>
      </c>
      <c r="B665" s="423">
        <v>10</v>
      </c>
      <c r="C665" s="425">
        <v>27</v>
      </c>
      <c r="D665" s="426">
        <v>7736.040696942011</v>
      </c>
      <c r="E665" s="425">
        <v>286.52002581266709</v>
      </c>
    </row>
    <row r="666" spans="1:5" x14ac:dyDescent="0.2">
      <c r="A666" s="423">
        <v>2039</v>
      </c>
      <c r="B666" s="423">
        <v>11</v>
      </c>
      <c r="C666" s="425">
        <v>27</v>
      </c>
      <c r="D666" s="426">
        <v>7155.8178972895694</v>
      </c>
      <c r="E666" s="425">
        <v>265.03029249220629</v>
      </c>
    </row>
    <row r="667" spans="1:5" x14ac:dyDescent="0.2">
      <c r="A667" s="423">
        <v>2039</v>
      </c>
      <c r="B667" s="423">
        <v>12</v>
      </c>
      <c r="C667" s="425">
        <v>27</v>
      </c>
      <c r="D667" s="426">
        <v>6956.8108980951092</v>
      </c>
      <c r="E667" s="425">
        <v>257.65966289241146</v>
      </c>
    </row>
    <row r="668" spans="1:5" x14ac:dyDescent="0.2">
      <c r="A668" s="423">
        <v>2040</v>
      </c>
      <c r="B668" s="423">
        <v>1</v>
      </c>
      <c r="C668" s="425">
        <v>27</v>
      </c>
      <c r="D668" s="426">
        <v>7694.1576941575577</v>
      </c>
      <c r="E668" s="425">
        <v>284.96880348731696</v>
      </c>
    </row>
    <row r="669" spans="1:5" x14ac:dyDescent="0.2">
      <c r="A669" s="423">
        <v>2040</v>
      </c>
      <c r="B669" s="423">
        <v>2</v>
      </c>
      <c r="C669" s="425">
        <v>27</v>
      </c>
      <c r="D669" s="426">
        <v>7107.6519247949982</v>
      </c>
      <c r="E669" s="425">
        <v>263.24636758499992</v>
      </c>
    </row>
    <row r="670" spans="1:5" x14ac:dyDescent="0.2">
      <c r="A670" s="423">
        <v>2040</v>
      </c>
      <c r="B670" s="423">
        <v>3</v>
      </c>
      <c r="C670" s="425">
        <v>27</v>
      </c>
      <c r="D670" s="426">
        <v>6554.7999995514765</v>
      </c>
      <c r="E670" s="425">
        <v>242.77037035375838</v>
      </c>
    </row>
    <row r="671" spans="1:5" x14ac:dyDescent="0.2">
      <c r="A671" s="423">
        <v>2040</v>
      </c>
      <c r="B671" s="423">
        <v>4</v>
      </c>
      <c r="C671" s="425">
        <v>27</v>
      </c>
      <c r="D671" s="426">
        <v>7163.2974369062849</v>
      </c>
      <c r="E671" s="425">
        <v>265.30731247801054</v>
      </c>
    </row>
    <row r="672" spans="1:5" x14ac:dyDescent="0.2">
      <c r="A672" s="423">
        <v>2040</v>
      </c>
      <c r="B672" s="423">
        <v>5</v>
      </c>
      <c r="C672" s="425">
        <v>27</v>
      </c>
      <c r="D672" s="426">
        <v>8328.5551283257482</v>
      </c>
      <c r="E672" s="425">
        <v>308.4650047528055</v>
      </c>
    </row>
    <row r="673" spans="1:5" x14ac:dyDescent="0.2">
      <c r="A673" s="423">
        <v>2040</v>
      </c>
      <c r="B673" s="423">
        <v>6</v>
      </c>
      <c r="C673" s="425">
        <v>27</v>
      </c>
      <c r="D673" s="426">
        <v>8065.0219089609036</v>
      </c>
      <c r="E673" s="425">
        <v>298.70451514670015</v>
      </c>
    </row>
    <row r="674" spans="1:5" x14ac:dyDescent="0.2">
      <c r="A674" s="423">
        <v>2040</v>
      </c>
      <c r="B674" s="423">
        <v>7</v>
      </c>
      <c r="C674" s="425">
        <v>27</v>
      </c>
      <c r="D674" s="426">
        <v>7785.7991641266926</v>
      </c>
      <c r="E674" s="425">
        <v>288.36293200469231</v>
      </c>
    </row>
    <row r="675" spans="1:5" x14ac:dyDescent="0.2">
      <c r="A675" s="423">
        <v>2040</v>
      </c>
      <c r="B675" s="423">
        <v>8</v>
      </c>
      <c r="C675" s="425">
        <v>27</v>
      </c>
      <c r="D675" s="426">
        <v>8359.1307684716267</v>
      </c>
      <c r="E675" s="425">
        <v>309.5974358693195</v>
      </c>
    </row>
    <row r="676" spans="1:5" x14ac:dyDescent="0.2">
      <c r="A676" s="423">
        <v>2040</v>
      </c>
      <c r="B676" s="423">
        <v>9</v>
      </c>
      <c r="C676" s="425">
        <v>27</v>
      </c>
      <c r="D676" s="426">
        <v>7713.7442265501668</v>
      </c>
      <c r="E676" s="425">
        <v>285.69423061296914</v>
      </c>
    </row>
    <row r="677" spans="1:5" x14ac:dyDescent="0.2">
      <c r="A677" s="423">
        <v>2040</v>
      </c>
      <c r="B677" s="423">
        <v>10</v>
      </c>
      <c r="C677" s="425">
        <v>27</v>
      </c>
      <c r="D677" s="426">
        <v>7736.0406899905302</v>
      </c>
      <c r="E677" s="425">
        <v>286.52002555520482</v>
      </c>
    </row>
    <row r="678" spans="1:5" x14ac:dyDescent="0.2">
      <c r="A678" s="423">
        <v>2040</v>
      </c>
      <c r="B678" s="423">
        <v>11</v>
      </c>
      <c r="C678" s="425">
        <v>27</v>
      </c>
      <c r="D678" s="426">
        <v>7155.8178975090623</v>
      </c>
      <c r="E678" s="425">
        <v>265.03029250033563</v>
      </c>
    </row>
    <row r="679" spans="1:5" x14ac:dyDescent="0.2">
      <c r="A679" s="423">
        <v>2040</v>
      </c>
      <c r="B679" s="423">
        <v>12</v>
      </c>
      <c r="C679" s="425">
        <v>27</v>
      </c>
      <c r="D679" s="426">
        <v>6956.8108971062875</v>
      </c>
      <c r="E679" s="425">
        <v>257.65966285578844</v>
      </c>
    </row>
    <row r="680" spans="1:5" x14ac:dyDescent="0.2">
      <c r="A680" s="423">
        <v>2041</v>
      </c>
      <c r="B680" s="423">
        <v>1</v>
      </c>
      <c r="C680" s="425">
        <v>27</v>
      </c>
      <c r="D680" s="426">
        <v>7694.1576913827621</v>
      </c>
      <c r="E680" s="425">
        <v>284.96880338454673</v>
      </c>
    </row>
    <row r="681" spans="1:5" x14ac:dyDescent="0.2">
      <c r="A681" s="423">
        <v>2041</v>
      </c>
      <c r="B681" s="423">
        <v>2</v>
      </c>
      <c r="C681" s="425">
        <v>27</v>
      </c>
      <c r="D681" s="426">
        <v>7107.6519222178849</v>
      </c>
      <c r="E681" s="425">
        <v>263.24636748955129</v>
      </c>
    </row>
    <row r="682" spans="1:5" x14ac:dyDescent="0.2">
      <c r="A682" s="423">
        <v>2041</v>
      </c>
      <c r="B682" s="423">
        <v>3</v>
      </c>
      <c r="C682" s="425">
        <v>27</v>
      </c>
      <c r="D682" s="426">
        <v>6554.8000002242634</v>
      </c>
      <c r="E682" s="425">
        <v>242.77037037867643</v>
      </c>
    </row>
    <row r="683" spans="1:5" x14ac:dyDescent="0.2">
      <c r="A683" s="423">
        <v>2041</v>
      </c>
      <c r="B683" s="423">
        <v>4</v>
      </c>
      <c r="C683" s="425">
        <v>27</v>
      </c>
      <c r="D683" s="426">
        <v>7163.2974353930149</v>
      </c>
      <c r="E683" s="425">
        <v>265.3073124219635</v>
      </c>
    </row>
    <row r="684" spans="1:5" x14ac:dyDescent="0.2">
      <c r="A684" s="423">
        <v>2041</v>
      </c>
      <c r="B684" s="423">
        <v>5</v>
      </c>
      <c r="C684" s="425">
        <v>27</v>
      </c>
      <c r="D684" s="426">
        <v>8328.5551281448134</v>
      </c>
      <c r="E684" s="425">
        <v>308.46500474610423</v>
      </c>
    </row>
    <row r="685" spans="1:5" x14ac:dyDescent="0.2">
      <c r="A685" s="423">
        <v>2041</v>
      </c>
      <c r="B685" s="423">
        <v>6</v>
      </c>
      <c r="C685" s="425">
        <v>27</v>
      </c>
      <c r="D685" s="426">
        <v>8065.0219050513188</v>
      </c>
      <c r="E685" s="425">
        <v>298.70451500190069</v>
      </c>
    </row>
    <row r="686" spans="1:5" x14ac:dyDescent="0.2">
      <c r="A686" s="423">
        <v>2041</v>
      </c>
      <c r="B686" s="423">
        <v>7</v>
      </c>
      <c r="C686" s="425">
        <v>27</v>
      </c>
      <c r="D686" s="426">
        <v>7785.7991637560499</v>
      </c>
      <c r="E686" s="425">
        <v>288.3629319909648</v>
      </c>
    </row>
    <row r="687" spans="1:5" x14ac:dyDescent="0.2">
      <c r="A687" s="423">
        <v>2041</v>
      </c>
      <c r="B687" s="423">
        <v>8</v>
      </c>
      <c r="C687" s="425">
        <v>27</v>
      </c>
      <c r="D687" s="426">
        <v>8359.1307696103395</v>
      </c>
      <c r="E687" s="425">
        <v>309.59743591149407</v>
      </c>
    </row>
    <row r="688" spans="1:5" x14ac:dyDescent="0.2">
      <c r="A688" s="423">
        <v>2041</v>
      </c>
      <c r="B688" s="423">
        <v>9</v>
      </c>
      <c r="C688" s="425">
        <v>27</v>
      </c>
      <c r="D688" s="426">
        <v>7713.7442328787602</v>
      </c>
      <c r="E688" s="425">
        <v>285.6942308473615</v>
      </c>
    </row>
    <row r="689" spans="1:5" x14ac:dyDescent="0.2">
      <c r="A689" s="423">
        <v>2041</v>
      </c>
      <c r="B689" s="423">
        <v>10</v>
      </c>
      <c r="C689" s="425">
        <v>27</v>
      </c>
      <c r="D689" s="426">
        <v>7736.0406934662706</v>
      </c>
      <c r="E689" s="425">
        <v>286.52002568393596</v>
      </c>
    </row>
    <row r="690" spans="1:5" x14ac:dyDescent="0.2">
      <c r="A690" s="423">
        <v>2041</v>
      </c>
      <c r="B690" s="423">
        <v>11</v>
      </c>
      <c r="C690" s="425">
        <v>27</v>
      </c>
      <c r="D690" s="426">
        <v>7155.8178973993154</v>
      </c>
      <c r="E690" s="425">
        <v>265.03029249627093</v>
      </c>
    </row>
    <row r="691" spans="1:5" x14ac:dyDescent="0.2">
      <c r="A691" s="423">
        <v>2041</v>
      </c>
      <c r="B691" s="423">
        <v>12</v>
      </c>
      <c r="C691" s="425">
        <v>27</v>
      </c>
      <c r="D691" s="426">
        <v>6956.8108976006979</v>
      </c>
      <c r="E691" s="425">
        <v>257.65966287409992</v>
      </c>
    </row>
    <row r="692" spans="1:5" x14ac:dyDescent="0.2">
      <c r="A692" s="423">
        <f t="shared" ref="A692:A755" si="0">+A680+1</f>
        <v>2042</v>
      </c>
      <c r="B692" s="423">
        <f t="shared" ref="B692:B755" si="1">+B680</f>
        <v>1</v>
      </c>
      <c r="C692" s="425">
        <v>27</v>
      </c>
      <c r="D692" s="426">
        <v>7694.157692770159</v>
      </c>
      <c r="E692" s="425">
        <v>284.96880343593182</v>
      </c>
    </row>
    <row r="693" spans="1:5" x14ac:dyDescent="0.2">
      <c r="A693" s="423">
        <f t="shared" si="0"/>
        <v>2042</v>
      </c>
      <c r="B693" s="423">
        <f t="shared" si="1"/>
        <v>2</v>
      </c>
      <c r="C693" s="425">
        <v>27</v>
      </c>
      <c r="D693" s="426">
        <v>7107.6519235064416</v>
      </c>
      <c r="E693" s="425">
        <v>263.2463675372756</v>
      </c>
    </row>
    <row r="694" spans="1:5" x14ac:dyDescent="0.2">
      <c r="A694" s="423">
        <f t="shared" si="0"/>
        <v>2042</v>
      </c>
      <c r="B694" s="423">
        <f t="shared" si="1"/>
        <v>3</v>
      </c>
      <c r="C694" s="425">
        <v>27</v>
      </c>
      <c r="D694" s="426">
        <v>6554.7999998878704</v>
      </c>
      <c r="E694" s="425">
        <v>242.77037036621741</v>
      </c>
    </row>
    <row r="695" spans="1:5" x14ac:dyDescent="0.2">
      <c r="A695" s="423">
        <f t="shared" si="0"/>
        <v>2042</v>
      </c>
      <c r="B695" s="423">
        <f t="shared" si="1"/>
        <v>4</v>
      </c>
      <c r="C695" s="425">
        <v>27</v>
      </c>
      <c r="D695" s="426">
        <v>7163.2974361496499</v>
      </c>
      <c r="E695" s="425">
        <v>265.30731244998702</v>
      </c>
    </row>
    <row r="696" spans="1:5" x14ac:dyDescent="0.2">
      <c r="A696" s="423">
        <f t="shared" si="0"/>
        <v>2042</v>
      </c>
      <c r="B696" s="423">
        <f t="shared" si="1"/>
        <v>5</v>
      </c>
      <c r="C696" s="425">
        <v>27</v>
      </c>
      <c r="D696" s="426">
        <v>8328.5551282352808</v>
      </c>
      <c r="E696" s="425">
        <v>308.46500474945486</v>
      </c>
    </row>
    <row r="697" spans="1:5" x14ac:dyDescent="0.2">
      <c r="A697" s="423">
        <f t="shared" si="0"/>
        <v>2042</v>
      </c>
      <c r="B697" s="423">
        <f t="shared" si="1"/>
        <v>6</v>
      </c>
      <c r="C697" s="425">
        <v>27</v>
      </c>
      <c r="D697" s="426">
        <v>8065.0219070061103</v>
      </c>
      <c r="E697" s="425">
        <v>298.70451507430039</v>
      </c>
    </row>
    <row r="698" spans="1:5" x14ac:dyDescent="0.2">
      <c r="A698" s="423">
        <f t="shared" si="0"/>
        <v>2042</v>
      </c>
      <c r="B698" s="423">
        <f t="shared" si="1"/>
        <v>7</v>
      </c>
      <c r="C698" s="425">
        <v>27</v>
      </c>
      <c r="D698" s="426">
        <v>7785.7991639413722</v>
      </c>
      <c r="E698" s="425">
        <v>288.36293199782858</v>
      </c>
    </row>
    <row r="699" spans="1:5" x14ac:dyDescent="0.2">
      <c r="A699" s="423">
        <f t="shared" si="0"/>
        <v>2042</v>
      </c>
      <c r="B699" s="423">
        <f t="shared" si="1"/>
        <v>8</v>
      </c>
      <c r="C699" s="425">
        <v>27</v>
      </c>
      <c r="D699" s="426">
        <v>8359.1307690409849</v>
      </c>
      <c r="E699" s="425">
        <v>309.59743589040681</v>
      </c>
    </row>
    <row r="700" spans="1:5" x14ac:dyDescent="0.2">
      <c r="A700" s="423">
        <f t="shared" si="0"/>
        <v>2042</v>
      </c>
      <c r="B700" s="423">
        <f t="shared" si="1"/>
        <v>9</v>
      </c>
      <c r="C700" s="425">
        <v>27</v>
      </c>
      <c r="D700" s="426">
        <v>7713.7442297144635</v>
      </c>
      <c r="E700" s="425">
        <v>285.69423073016532</v>
      </c>
    </row>
    <row r="701" spans="1:5" x14ac:dyDescent="0.2">
      <c r="A701" s="423">
        <f t="shared" si="0"/>
        <v>2042</v>
      </c>
      <c r="B701" s="423">
        <f t="shared" si="1"/>
        <v>10</v>
      </c>
      <c r="C701" s="425">
        <v>27</v>
      </c>
      <c r="D701" s="426">
        <v>7736.0406917284008</v>
      </c>
      <c r="E701" s="425">
        <v>286.52002561957039</v>
      </c>
    </row>
    <row r="702" spans="1:5" x14ac:dyDescent="0.2">
      <c r="A702" s="423">
        <f t="shared" si="0"/>
        <v>2042</v>
      </c>
      <c r="B702" s="423">
        <f t="shared" si="1"/>
        <v>11</v>
      </c>
      <c r="C702" s="425">
        <v>27</v>
      </c>
      <c r="D702" s="426">
        <v>7155.8178974541897</v>
      </c>
      <c r="E702" s="425">
        <v>265.03029249830331</v>
      </c>
    </row>
    <row r="703" spans="1:5" x14ac:dyDescent="0.2">
      <c r="A703" s="423">
        <f t="shared" si="0"/>
        <v>2042</v>
      </c>
      <c r="B703" s="423">
        <f t="shared" si="1"/>
        <v>12</v>
      </c>
      <c r="C703" s="425">
        <v>27</v>
      </c>
      <c r="D703" s="426">
        <v>6956.8108973534918</v>
      </c>
      <c r="E703" s="425">
        <v>257.65966286494415</v>
      </c>
    </row>
    <row r="704" spans="1:5" x14ac:dyDescent="0.2">
      <c r="A704" s="423">
        <f t="shared" si="0"/>
        <v>2043</v>
      </c>
      <c r="B704" s="423">
        <f t="shared" si="1"/>
        <v>1</v>
      </c>
      <c r="C704" s="424"/>
    </row>
    <row r="705" spans="1:3" x14ac:dyDescent="0.2">
      <c r="A705" s="423">
        <f t="shared" si="0"/>
        <v>2043</v>
      </c>
      <c r="B705" s="423">
        <f t="shared" si="1"/>
        <v>2</v>
      </c>
      <c r="C705" s="424"/>
    </row>
    <row r="706" spans="1:3" x14ac:dyDescent="0.2">
      <c r="A706" s="423">
        <f t="shared" si="0"/>
        <v>2043</v>
      </c>
      <c r="B706" s="423">
        <f t="shared" si="1"/>
        <v>3</v>
      </c>
      <c r="C706" s="424"/>
    </row>
    <row r="707" spans="1:3" x14ac:dyDescent="0.2">
      <c r="A707" s="423">
        <f t="shared" si="0"/>
        <v>2043</v>
      </c>
      <c r="B707" s="423">
        <f t="shared" si="1"/>
        <v>4</v>
      </c>
      <c r="C707" s="424"/>
    </row>
    <row r="708" spans="1:3" x14ac:dyDescent="0.2">
      <c r="A708" s="423">
        <f t="shared" si="0"/>
        <v>2043</v>
      </c>
      <c r="B708" s="423">
        <f t="shared" si="1"/>
        <v>5</v>
      </c>
      <c r="C708" s="424"/>
    </row>
    <row r="709" spans="1:3" x14ac:dyDescent="0.2">
      <c r="A709" s="423">
        <f t="shared" si="0"/>
        <v>2043</v>
      </c>
      <c r="B709" s="423">
        <f t="shared" si="1"/>
        <v>6</v>
      </c>
      <c r="C709" s="424"/>
    </row>
    <row r="710" spans="1:3" x14ac:dyDescent="0.2">
      <c r="A710" s="423">
        <f t="shared" si="0"/>
        <v>2043</v>
      </c>
      <c r="B710" s="423">
        <f t="shared" si="1"/>
        <v>7</v>
      </c>
      <c r="C710" s="424"/>
    </row>
    <row r="711" spans="1:3" x14ac:dyDescent="0.2">
      <c r="A711" s="423">
        <f t="shared" si="0"/>
        <v>2043</v>
      </c>
      <c r="B711" s="423">
        <f t="shared" si="1"/>
        <v>8</v>
      </c>
      <c r="C711" s="424"/>
    </row>
    <row r="712" spans="1:3" x14ac:dyDescent="0.2">
      <c r="A712" s="423">
        <f t="shared" si="0"/>
        <v>2043</v>
      </c>
      <c r="B712" s="423">
        <f t="shared" si="1"/>
        <v>9</v>
      </c>
      <c r="C712" s="424"/>
    </row>
    <row r="713" spans="1:3" x14ac:dyDescent="0.2">
      <c r="A713" s="423">
        <f t="shared" si="0"/>
        <v>2043</v>
      </c>
      <c r="B713" s="423">
        <f t="shared" si="1"/>
        <v>10</v>
      </c>
      <c r="C713" s="424"/>
    </row>
    <row r="714" spans="1:3" x14ac:dyDescent="0.2">
      <c r="A714" s="423">
        <f t="shared" si="0"/>
        <v>2043</v>
      </c>
      <c r="B714" s="423">
        <f t="shared" si="1"/>
        <v>11</v>
      </c>
      <c r="C714" s="424"/>
    </row>
    <row r="715" spans="1:3" x14ac:dyDescent="0.2">
      <c r="A715" s="423">
        <f t="shared" si="0"/>
        <v>2043</v>
      </c>
      <c r="B715" s="423">
        <f t="shared" si="1"/>
        <v>12</v>
      </c>
      <c r="C715" s="424"/>
    </row>
    <row r="716" spans="1:3" x14ac:dyDescent="0.2">
      <c r="A716" s="423">
        <f t="shared" si="0"/>
        <v>2044</v>
      </c>
      <c r="B716" s="423">
        <f t="shared" si="1"/>
        <v>1</v>
      </c>
      <c r="C716" s="424"/>
    </row>
    <row r="717" spans="1:3" x14ac:dyDescent="0.2">
      <c r="A717" s="423">
        <f t="shared" si="0"/>
        <v>2044</v>
      </c>
      <c r="B717" s="423">
        <f t="shared" si="1"/>
        <v>2</v>
      </c>
      <c r="C717" s="424"/>
    </row>
    <row r="718" spans="1:3" x14ac:dyDescent="0.2">
      <c r="A718" s="423">
        <f t="shared" si="0"/>
        <v>2044</v>
      </c>
      <c r="B718" s="423">
        <f t="shared" si="1"/>
        <v>3</v>
      </c>
      <c r="C718" s="424"/>
    </row>
    <row r="719" spans="1:3" x14ac:dyDescent="0.2">
      <c r="A719" s="423">
        <f t="shared" si="0"/>
        <v>2044</v>
      </c>
      <c r="B719" s="423">
        <f t="shared" si="1"/>
        <v>4</v>
      </c>
      <c r="C719" s="424"/>
    </row>
    <row r="720" spans="1:3" x14ac:dyDescent="0.2">
      <c r="A720" s="423">
        <f t="shared" si="0"/>
        <v>2044</v>
      </c>
      <c r="B720" s="423">
        <f t="shared" si="1"/>
        <v>5</v>
      </c>
      <c r="C720" s="424"/>
    </row>
    <row r="721" spans="1:3" x14ac:dyDescent="0.2">
      <c r="A721" s="423">
        <f t="shared" si="0"/>
        <v>2044</v>
      </c>
      <c r="B721" s="423">
        <f t="shared" si="1"/>
        <v>6</v>
      </c>
      <c r="C721" s="424"/>
    </row>
    <row r="722" spans="1:3" x14ac:dyDescent="0.2">
      <c r="A722" s="423">
        <f t="shared" si="0"/>
        <v>2044</v>
      </c>
      <c r="B722" s="423">
        <f t="shared" si="1"/>
        <v>7</v>
      </c>
      <c r="C722" s="424"/>
    </row>
    <row r="723" spans="1:3" x14ac:dyDescent="0.2">
      <c r="A723" s="423">
        <f t="shared" si="0"/>
        <v>2044</v>
      </c>
      <c r="B723" s="423">
        <f t="shared" si="1"/>
        <v>8</v>
      </c>
      <c r="C723" s="424"/>
    </row>
    <row r="724" spans="1:3" x14ac:dyDescent="0.2">
      <c r="A724" s="423">
        <f t="shared" si="0"/>
        <v>2044</v>
      </c>
      <c r="B724" s="423">
        <f t="shared" si="1"/>
        <v>9</v>
      </c>
      <c r="C724" s="424"/>
    </row>
    <row r="725" spans="1:3" x14ac:dyDescent="0.2">
      <c r="A725" s="423">
        <f t="shared" si="0"/>
        <v>2044</v>
      </c>
      <c r="B725" s="423">
        <f t="shared" si="1"/>
        <v>10</v>
      </c>
      <c r="C725" s="424"/>
    </row>
    <row r="726" spans="1:3" x14ac:dyDescent="0.2">
      <c r="A726" s="423">
        <f t="shared" si="0"/>
        <v>2044</v>
      </c>
      <c r="B726" s="423">
        <f t="shared" si="1"/>
        <v>11</v>
      </c>
      <c r="C726" s="424"/>
    </row>
    <row r="727" spans="1:3" x14ac:dyDescent="0.2">
      <c r="A727" s="423">
        <f t="shared" si="0"/>
        <v>2044</v>
      </c>
      <c r="B727" s="423">
        <f t="shared" si="1"/>
        <v>12</v>
      </c>
      <c r="C727" s="424"/>
    </row>
    <row r="728" spans="1:3" x14ac:dyDescent="0.2">
      <c r="A728" s="423">
        <f t="shared" si="0"/>
        <v>2045</v>
      </c>
      <c r="B728" s="423">
        <f t="shared" si="1"/>
        <v>1</v>
      </c>
      <c r="C728" s="424"/>
    </row>
    <row r="729" spans="1:3" x14ac:dyDescent="0.2">
      <c r="A729" s="423">
        <f t="shared" si="0"/>
        <v>2045</v>
      </c>
      <c r="B729" s="423">
        <f t="shared" si="1"/>
        <v>2</v>
      </c>
      <c r="C729" s="424"/>
    </row>
    <row r="730" spans="1:3" x14ac:dyDescent="0.2">
      <c r="A730" s="423">
        <f t="shared" si="0"/>
        <v>2045</v>
      </c>
      <c r="B730" s="423">
        <f t="shared" si="1"/>
        <v>3</v>
      </c>
      <c r="C730" s="424"/>
    </row>
    <row r="731" spans="1:3" x14ac:dyDescent="0.2">
      <c r="A731" s="423">
        <f t="shared" si="0"/>
        <v>2045</v>
      </c>
      <c r="B731" s="423">
        <f t="shared" si="1"/>
        <v>4</v>
      </c>
      <c r="C731" s="424"/>
    </row>
    <row r="732" spans="1:3" x14ac:dyDescent="0.2">
      <c r="A732" s="423">
        <f t="shared" si="0"/>
        <v>2045</v>
      </c>
      <c r="B732" s="423">
        <f t="shared" si="1"/>
        <v>5</v>
      </c>
      <c r="C732" s="424"/>
    </row>
    <row r="733" spans="1:3" x14ac:dyDescent="0.2">
      <c r="A733" s="423">
        <f t="shared" si="0"/>
        <v>2045</v>
      </c>
      <c r="B733" s="423">
        <f t="shared" si="1"/>
        <v>6</v>
      </c>
      <c r="C733" s="424"/>
    </row>
    <row r="734" spans="1:3" x14ac:dyDescent="0.2">
      <c r="A734" s="423">
        <f t="shared" si="0"/>
        <v>2045</v>
      </c>
      <c r="B734" s="423">
        <f t="shared" si="1"/>
        <v>7</v>
      </c>
      <c r="C734" s="424"/>
    </row>
    <row r="735" spans="1:3" x14ac:dyDescent="0.2">
      <c r="A735" s="423">
        <f t="shared" si="0"/>
        <v>2045</v>
      </c>
      <c r="B735" s="423">
        <f t="shared" si="1"/>
        <v>8</v>
      </c>
      <c r="C735" s="424"/>
    </row>
    <row r="736" spans="1:3" x14ac:dyDescent="0.2">
      <c r="A736" s="423">
        <f t="shared" si="0"/>
        <v>2045</v>
      </c>
      <c r="B736" s="423">
        <f t="shared" si="1"/>
        <v>9</v>
      </c>
      <c r="C736" s="424"/>
    </row>
    <row r="737" spans="1:3" x14ac:dyDescent="0.2">
      <c r="A737" s="423">
        <f t="shared" si="0"/>
        <v>2045</v>
      </c>
      <c r="B737" s="423">
        <f t="shared" si="1"/>
        <v>10</v>
      </c>
      <c r="C737" s="424"/>
    </row>
    <row r="738" spans="1:3" x14ac:dyDescent="0.2">
      <c r="A738" s="423">
        <f t="shared" si="0"/>
        <v>2045</v>
      </c>
      <c r="B738" s="423">
        <f t="shared" si="1"/>
        <v>11</v>
      </c>
      <c r="C738" s="424"/>
    </row>
    <row r="739" spans="1:3" x14ac:dyDescent="0.2">
      <c r="A739" s="423">
        <f t="shared" si="0"/>
        <v>2045</v>
      </c>
      <c r="B739" s="423">
        <f t="shared" si="1"/>
        <v>12</v>
      </c>
      <c r="C739" s="424"/>
    </row>
    <row r="740" spans="1:3" x14ac:dyDescent="0.2">
      <c r="A740" s="423">
        <f t="shared" si="0"/>
        <v>2046</v>
      </c>
      <c r="B740" s="423">
        <f t="shared" si="1"/>
        <v>1</v>
      </c>
      <c r="C740" s="424"/>
    </row>
    <row r="741" spans="1:3" x14ac:dyDescent="0.2">
      <c r="A741" s="423">
        <f t="shared" si="0"/>
        <v>2046</v>
      </c>
      <c r="B741" s="423">
        <f t="shared" si="1"/>
        <v>2</v>
      </c>
      <c r="C741" s="424"/>
    </row>
    <row r="742" spans="1:3" x14ac:dyDescent="0.2">
      <c r="A742" s="423">
        <f t="shared" si="0"/>
        <v>2046</v>
      </c>
      <c r="B742" s="423">
        <f t="shared" si="1"/>
        <v>3</v>
      </c>
      <c r="C742" s="424"/>
    </row>
    <row r="743" spans="1:3" x14ac:dyDescent="0.2">
      <c r="A743" s="423">
        <f t="shared" si="0"/>
        <v>2046</v>
      </c>
      <c r="B743" s="423">
        <f t="shared" si="1"/>
        <v>4</v>
      </c>
      <c r="C743" s="424"/>
    </row>
    <row r="744" spans="1:3" x14ac:dyDescent="0.2">
      <c r="A744" s="423">
        <f t="shared" si="0"/>
        <v>2046</v>
      </c>
      <c r="B744" s="423">
        <f t="shared" si="1"/>
        <v>5</v>
      </c>
      <c r="C744" s="424"/>
    </row>
    <row r="745" spans="1:3" x14ac:dyDescent="0.2">
      <c r="A745" s="423">
        <f t="shared" si="0"/>
        <v>2046</v>
      </c>
      <c r="B745" s="423">
        <f t="shared" si="1"/>
        <v>6</v>
      </c>
      <c r="C745" s="424"/>
    </row>
    <row r="746" spans="1:3" x14ac:dyDescent="0.2">
      <c r="A746" s="423">
        <f t="shared" si="0"/>
        <v>2046</v>
      </c>
      <c r="B746" s="423">
        <f t="shared" si="1"/>
        <v>7</v>
      </c>
      <c r="C746" s="424"/>
    </row>
    <row r="747" spans="1:3" x14ac:dyDescent="0.2">
      <c r="A747" s="423">
        <f t="shared" si="0"/>
        <v>2046</v>
      </c>
      <c r="B747" s="423">
        <f t="shared" si="1"/>
        <v>8</v>
      </c>
      <c r="C747" s="424"/>
    </row>
    <row r="748" spans="1:3" x14ac:dyDescent="0.2">
      <c r="A748" s="423">
        <f t="shared" si="0"/>
        <v>2046</v>
      </c>
      <c r="B748" s="423">
        <f t="shared" si="1"/>
        <v>9</v>
      </c>
      <c r="C748" s="424"/>
    </row>
    <row r="749" spans="1:3" x14ac:dyDescent="0.2">
      <c r="A749" s="423">
        <f t="shared" si="0"/>
        <v>2046</v>
      </c>
      <c r="B749" s="423">
        <f t="shared" si="1"/>
        <v>10</v>
      </c>
      <c r="C749" s="424"/>
    </row>
    <row r="750" spans="1:3" x14ac:dyDescent="0.2">
      <c r="A750" s="423">
        <f t="shared" si="0"/>
        <v>2046</v>
      </c>
      <c r="B750" s="423">
        <f t="shared" si="1"/>
        <v>11</v>
      </c>
      <c r="C750" s="424"/>
    </row>
    <row r="751" spans="1:3" x14ac:dyDescent="0.2">
      <c r="A751" s="423">
        <f t="shared" si="0"/>
        <v>2046</v>
      </c>
      <c r="B751" s="423">
        <f t="shared" si="1"/>
        <v>12</v>
      </c>
      <c r="C751" s="424"/>
    </row>
    <row r="752" spans="1:3" x14ac:dyDescent="0.2">
      <c r="A752" s="423">
        <f t="shared" si="0"/>
        <v>2047</v>
      </c>
      <c r="B752" s="423">
        <f t="shared" si="1"/>
        <v>1</v>
      </c>
      <c r="C752" s="424"/>
    </row>
    <row r="753" spans="1:3" x14ac:dyDescent="0.2">
      <c r="A753" s="423">
        <f t="shared" si="0"/>
        <v>2047</v>
      </c>
      <c r="B753" s="423">
        <f t="shared" si="1"/>
        <v>2</v>
      </c>
      <c r="C753" s="424"/>
    </row>
    <row r="754" spans="1:3" x14ac:dyDescent="0.2">
      <c r="A754" s="423">
        <f t="shared" si="0"/>
        <v>2047</v>
      </c>
      <c r="B754" s="423">
        <f t="shared" si="1"/>
        <v>3</v>
      </c>
      <c r="C754" s="424"/>
    </row>
    <row r="755" spans="1:3" x14ac:dyDescent="0.2">
      <c r="A755" s="423">
        <f t="shared" si="0"/>
        <v>2047</v>
      </c>
      <c r="B755" s="423">
        <f t="shared" si="1"/>
        <v>4</v>
      </c>
      <c r="C755" s="424"/>
    </row>
    <row r="756" spans="1:3" x14ac:dyDescent="0.2">
      <c r="A756" s="423">
        <f t="shared" ref="A756:A819" si="2">+A744+1</f>
        <v>2047</v>
      </c>
      <c r="B756" s="423">
        <f t="shared" ref="B756:B819" si="3">+B744</f>
        <v>5</v>
      </c>
      <c r="C756" s="424"/>
    </row>
    <row r="757" spans="1:3" x14ac:dyDescent="0.2">
      <c r="A757" s="423">
        <f t="shared" si="2"/>
        <v>2047</v>
      </c>
      <c r="B757" s="423">
        <f t="shared" si="3"/>
        <v>6</v>
      </c>
      <c r="C757" s="424"/>
    </row>
    <row r="758" spans="1:3" x14ac:dyDescent="0.2">
      <c r="A758" s="423">
        <f t="shared" si="2"/>
        <v>2047</v>
      </c>
      <c r="B758" s="423">
        <f t="shared" si="3"/>
        <v>7</v>
      </c>
      <c r="C758" s="424"/>
    </row>
    <row r="759" spans="1:3" x14ac:dyDescent="0.2">
      <c r="A759" s="423">
        <f t="shared" si="2"/>
        <v>2047</v>
      </c>
      <c r="B759" s="423">
        <f t="shared" si="3"/>
        <v>8</v>
      </c>
      <c r="C759" s="424"/>
    </row>
    <row r="760" spans="1:3" x14ac:dyDescent="0.2">
      <c r="A760" s="423">
        <f t="shared" si="2"/>
        <v>2047</v>
      </c>
      <c r="B760" s="423">
        <f t="shared" si="3"/>
        <v>9</v>
      </c>
      <c r="C760" s="424"/>
    </row>
    <row r="761" spans="1:3" x14ac:dyDescent="0.2">
      <c r="A761" s="423">
        <f t="shared" si="2"/>
        <v>2047</v>
      </c>
      <c r="B761" s="423">
        <f t="shared" si="3"/>
        <v>10</v>
      </c>
      <c r="C761" s="424"/>
    </row>
    <row r="762" spans="1:3" x14ac:dyDescent="0.2">
      <c r="A762" s="423">
        <f t="shared" si="2"/>
        <v>2047</v>
      </c>
      <c r="B762" s="423">
        <f t="shared" si="3"/>
        <v>11</v>
      </c>
      <c r="C762" s="424"/>
    </row>
    <row r="763" spans="1:3" x14ac:dyDescent="0.2">
      <c r="A763" s="423">
        <f t="shared" si="2"/>
        <v>2047</v>
      </c>
      <c r="B763" s="423">
        <f t="shared" si="3"/>
        <v>12</v>
      </c>
      <c r="C763" s="424"/>
    </row>
    <row r="764" spans="1:3" x14ac:dyDescent="0.2">
      <c r="A764" s="423">
        <f t="shared" si="2"/>
        <v>2048</v>
      </c>
      <c r="B764" s="423">
        <f t="shared" si="3"/>
        <v>1</v>
      </c>
      <c r="C764" s="424"/>
    </row>
    <row r="765" spans="1:3" x14ac:dyDescent="0.2">
      <c r="A765" s="423">
        <f t="shared" si="2"/>
        <v>2048</v>
      </c>
      <c r="B765" s="423">
        <f t="shared" si="3"/>
        <v>2</v>
      </c>
      <c r="C765" s="424"/>
    </row>
    <row r="766" spans="1:3" x14ac:dyDescent="0.2">
      <c r="A766" s="423">
        <f t="shared" si="2"/>
        <v>2048</v>
      </c>
      <c r="B766" s="423">
        <f t="shared" si="3"/>
        <v>3</v>
      </c>
      <c r="C766" s="424"/>
    </row>
    <row r="767" spans="1:3" x14ac:dyDescent="0.2">
      <c r="A767" s="423">
        <f t="shared" si="2"/>
        <v>2048</v>
      </c>
      <c r="B767" s="423">
        <f t="shared" si="3"/>
        <v>4</v>
      </c>
      <c r="C767" s="424"/>
    </row>
    <row r="768" spans="1:3" x14ac:dyDescent="0.2">
      <c r="A768" s="423">
        <f t="shared" si="2"/>
        <v>2048</v>
      </c>
      <c r="B768" s="423">
        <f t="shared" si="3"/>
        <v>5</v>
      </c>
      <c r="C768" s="424"/>
    </row>
    <row r="769" spans="1:3" x14ac:dyDescent="0.2">
      <c r="A769" s="423">
        <f t="shared" si="2"/>
        <v>2048</v>
      </c>
      <c r="B769" s="423">
        <f t="shared" si="3"/>
        <v>6</v>
      </c>
      <c r="C769" s="424"/>
    </row>
    <row r="770" spans="1:3" x14ac:dyDescent="0.2">
      <c r="A770" s="423">
        <f t="shared" si="2"/>
        <v>2048</v>
      </c>
      <c r="B770" s="423">
        <f t="shared" si="3"/>
        <v>7</v>
      </c>
      <c r="C770" s="424"/>
    </row>
    <row r="771" spans="1:3" x14ac:dyDescent="0.2">
      <c r="A771" s="423">
        <f t="shared" si="2"/>
        <v>2048</v>
      </c>
      <c r="B771" s="423">
        <f t="shared" si="3"/>
        <v>8</v>
      </c>
      <c r="C771" s="424"/>
    </row>
    <row r="772" spans="1:3" x14ac:dyDescent="0.2">
      <c r="A772" s="423">
        <f t="shared" si="2"/>
        <v>2048</v>
      </c>
      <c r="B772" s="423">
        <f t="shared" si="3"/>
        <v>9</v>
      </c>
      <c r="C772" s="424"/>
    </row>
    <row r="773" spans="1:3" x14ac:dyDescent="0.2">
      <c r="A773" s="423">
        <f t="shared" si="2"/>
        <v>2048</v>
      </c>
      <c r="B773" s="423">
        <f t="shared" si="3"/>
        <v>10</v>
      </c>
      <c r="C773" s="424"/>
    </row>
    <row r="774" spans="1:3" x14ac:dyDescent="0.2">
      <c r="A774" s="423">
        <f t="shared" si="2"/>
        <v>2048</v>
      </c>
      <c r="B774" s="423">
        <f t="shared" si="3"/>
        <v>11</v>
      </c>
      <c r="C774" s="424"/>
    </row>
    <row r="775" spans="1:3" x14ac:dyDescent="0.2">
      <c r="A775" s="423">
        <f t="shared" si="2"/>
        <v>2048</v>
      </c>
      <c r="B775" s="423">
        <f t="shared" si="3"/>
        <v>12</v>
      </c>
      <c r="C775" s="424"/>
    </row>
    <row r="776" spans="1:3" x14ac:dyDescent="0.2">
      <c r="A776" s="423">
        <f t="shared" si="2"/>
        <v>2049</v>
      </c>
      <c r="B776" s="423">
        <f t="shared" si="3"/>
        <v>1</v>
      </c>
      <c r="C776" s="424"/>
    </row>
    <row r="777" spans="1:3" x14ac:dyDescent="0.2">
      <c r="A777" s="423">
        <f t="shared" si="2"/>
        <v>2049</v>
      </c>
      <c r="B777" s="423">
        <f t="shared" si="3"/>
        <v>2</v>
      </c>
      <c r="C777" s="424"/>
    </row>
    <row r="778" spans="1:3" x14ac:dyDescent="0.2">
      <c r="A778" s="423">
        <f t="shared" si="2"/>
        <v>2049</v>
      </c>
      <c r="B778" s="423">
        <f t="shared" si="3"/>
        <v>3</v>
      </c>
      <c r="C778" s="424"/>
    </row>
    <row r="779" spans="1:3" x14ac:dyDescent="0.2">
      <c r="A779" s="423">
        <f t="shared" si="2"/>
        <v>2049</v>
      </c>
      <c r="B779" s="423">
        <f t="shared" si="3"/>
        <v>4</v>
      </c>
      <c r="C779" s="424"/>
    </row>
    <row r="780" spans="1:3" x14ac:dyDescent="0.2">
      <c r="A780" s="423">
        <f t="shared" si="2"/>
        <v>2049</v>
      </c>
      <c r="B780" s="423">
        <f t="shared" si="3"/>
        <v>5</v>
      </c>
      <c r="C780" s="424"/>
    </row>
    <row r="781" spans="1:3" x14ac:dyDescent="0.2">
      <c r="A781" s="423">
        <f t="shared" si="2"/>
        <v>2049</v>
      </c>
      <c r="B781" s="423">
        <f t="shared" si="3"/>
        <v>6</v>
      </c>
      <c r="C781" s="424"/>
    </row>
    <row r="782" spans="1:3" x14ac:dyDescent="0.2">
      <c r="A782" s="423">
        <f t="shared" si="2"/>
        <v>2049</v>
      </c>
      <c r="B782" s="423">
        <f t="shared" si="3"/>
        <v>7</v>
      </c>
      <c r="C782" s="424"/>
    </row>
    <row r="783" spans="1:3" x14ac:dyDescent="0.2">
      <c r="A783" s="423">
        <f t="shared" si="2"/>
        <v>2049</v>
      </c>
      <c r="B783" s="423">
        <f t="shared" si="3"/>
        <v>8</v>
      </c>
      <c r="C783" s="424"/>
    </row>
    <row r="784" spans="1:3" x14ac:dyDescent="0.2">
      <c r="A784" s="423">
        <f t="shared" si="2"/>
        <v>2049</v>
      </c>
      <c r="B784" s="423">
        <f t="shared" si="3"/>
        <v>9</v>
      </c>
      <c r="C784" s="424"/>
    </row>
    <row r="785" spans="1:3" x14ac:dyDescent="0.2">
      <c r="A785" s="423">
        <f t="shared" si="2"/>
        <v>2049</v>
      </c>
      <c r="B785" s="423">
        <f t="shared" si="3"/>
        <v>10</v>
      </c>
      <c r="C785" s="424"/>
    </row>
    <row r="786" spans="1:3" x14ac:dyDescent="0.2">
      <c r="A786" s="423">
        <f t="shared" si="2"/>
        <v>2049</v>
      </c>
      <c r="B786" s="423">
        <f t="shared" si="3"/>
        <v>11</v>
      </c>
      <c r="C786" s="424"/>
    </row>
    <row r="787" spans="1:3" x14ac:dyDescent="0.2">
      <c r="A787" s="423">
        <f t="shared" si="2"/>
        <v>2049</v>
      </c>
      <c r="B787" s="423">
        <f t="shared" si="3"/>
        <v>12</v>
      </c>
      <c r="C787" s="424"/>
    </row>
    <row r="788" spans="1:3" x14ac:dyDescent="0.2">
      <c r="A788" s="423">
        <f t="shared" si="2"/>
        <v>2050</v>
      </c>
      <c r="B788" s="423">
        <f t="shared" si="3"/>
        <v>1</v>
      </c>
      <c r="C788" s="424"/>
    </row>
    <row r="789" spans="1:3" x14ac:dyDescent="0.2">
      <c r="A789" s="423">
        <f t="shared" si="2"/>
        <v>2050</v>
      </c>
      <c r="B789" s="423">
        <f t="shared" si="3"/>
        <v>2</v>
      </c>
      <c r="C789" s="424"/>
    </row>
    <row r="790" spans="1:3" x14ac:dyDescent="0.2">
      <c r="A790" s="423">
        <f t="shared" si="2"/>
        <v>2050</v>
      </c>
      <c r="B790" s="423">
        <f t="shared" si="3"/>
        <v>3</v>
      </c>
      <c r="C790" s="424"/>
    </row>
    <row r="791" spans="1:3" x14ac:dyDescent="0.2">
      <c r="A791" s="423">
        <f t="shared" si="2"/>
        <v>2050</v>
      </c>
      <c r="B791" s="423">
        <f t="shared" si="3"/>
        <v>4</v>
      </c>
      <c r="C791" s="424"/>
    </row>
    <row r="792" spans="1:3" x14ac:dyDescent="0.2">
      <c r="A792" s="423">
        <f t="shared" si="2"/>
        <v>2050</v>
      </c>
      <c r="B792" s="423">
        <f t="shared" si="3"/>
        <v>5</v>
      </c>
      <c r="C792" s="424"/>
    </row>
    <row r="793" spans="1:3" x14ac:dyDescent="0.2">
      <c r="A793" s="423">
        <f t="shared" si="2"/>
        <v>2050</v>
      </c>
      <c r="B793" s="423">
        <f t="shared" si="3"/>
        <v>6</v>
      </c>
      <c r="C793" s="424"/>
    </row>
    <row r="794" spans="1:3" x14ac:dyDescent="0.2">
      <c r="A794" s="423">
        <f t="shared" si="2"/>
        <v>2050</v>
      </c>
      <c r="B794" s="423">
        <f t="shared" si="3"/>
        <v>7</v>
      </c>
      <c r="C794" s="424"/>
    </row>
    <row r="795" spans="1:3" x14ac:dyDescent="0.2">
      <c r="A795" s="423">
        <f t="shared" si="2"/>
        <v>2050</v>
      </c>
      <c r="B795" s="423">
        <f t="shared" si="3"/>
        <v>8</v>
      </c>
      <c r="C795" s="424"/>
    </row>
    <row r="796" spans="1:3" x14ac:dyDescent="0.2">
      <c r="A796" s="423">
        <f t="shared" si="2"/>
        <v>2050</v>
      </c>
      <c r="B796" s="423">
        <f t="shared" si="3"/>
        <v>9</v>
      </c>
      <c r="C796" s="424"/>
    </row>
    <row r="797" spans="1:3" x14ac:dyDescent="0.2">
      <c r="A797" s="423">
        <f t="shared" si="2"/>
        <v>2050</v>
      </c>
      <c r="B797" s="423">
        <f t="shared" si="3"/>
        <v>10</v>
      </c>
      <c r="C797" s="424"/>
    </row>
    <row r="798" spans="1:3" x14ac:dyDescent="0.2">
      <c r="A798" s="423">
        <f t="shared" si="2"/>
        <v>2050</v>
      </c>
      <c r="B798" s="423">
        <f t="shared" si="3"/>
        <v>11</v>
      </c>
      <c r="C798" s="424"/>
    </row>
    <row r="799" spans="1:3" x14ac:dyDescent="0.2">
      <c r="A799" s="423">
        <f t="shared" si="2"/>
        <v>2050</v>
      </c>
      <c r="B799" s="423">
        <f t="shared" si="3"/>
        <v>12</v>
      </c>
      <c r="C799" s="424"/>
    </row>
    <row r="800" spans="1:3" x14ac:dyDescent="0.2">
      <c r="A800" s="423">
        <f t="shared" si="2"/>
        <v>2051</v>
      </c>
      <c r="B800" s="423">
        <f t="shared" si="3"/>
        <v>1</v>
      </c>
      <c r="C800" s="424"/>
    </row>
    <row r="801" spans="1:3" x14ac:dyDescent="0.2">
      <c r="A801" s="423">
        <f t="shared" si="2"/>
        <v>2051</v>
      </c>
      <c r="B801" s="423">
        <f t="shared" si="3"/>
        <v>2</v>
      </c>
      <c r="C801" s="424"/>
    </row>
    <row r="802" spans="1:3" x14ac:dyDescent="0.2">
      <c r="A802" s="423">
        <f t="shared" si="2"/>
        <v>2051</v>
      </c>
      <c r="B802" s="423">
        <f t="shared" si="3"/>
        <v>3</v>
      </c>
      <c r="C802" s="424"/>
    </row>
    <row r="803" spans="1:3" x14ac:dyDescent="0.2">
      <c r="A803" s="423">
        <f t="shared" si="2"/>
        <v>2051</v>
      </c>
      <c r="B803" s="423">
        <f t="shared" si="3"/>
        <v>4</v>
      </c>
    </row>
    <row r="804" spans="1:3" x14ac:dyDescent="0.2">
      <c r="A804" s="423">
        <f t="shared" si="2"/>
        <v>2051</v>
      </c>
      <c r="B804" s="423">
        <f t="shared" si="3"/>
        <v>5</v>
      </c>
    </row>
    <row r="805" spans="1:3" x14ac:dyDescent="0.2">
      <c r="A805" s="423">
        <f t="shared" si="2"/>
        <v>2051</v>
      </c>
      <c r="B805" s="423">
        <f t="shared" si="3"/>
        <v>6</v>
      </c>
    </row>
    <row r="806" spans="1:3" x14ac:dyDescent="0.2">
      <c r="A806" s="423">
        <f t="shared" si="2"/>
        <v>2051</v>
      </c>
      <c r="B806" s="423">
        <f t="shared" si="3"/>
        <v>7</v>
      </c>
    </row>
    <row r="807" spans="1:3" x14ac:dyDescent="0.2">
      <c r="A807" s="423">
        <f t="shared" si="2"/>
        <v>2051</v>
      </c>
      <c r="B807" s="423">
        <f t="shared" si="3"/>
        <v>8</v>
      </c>
    </row>
    <row r="808" spans="1:3" x14ac:dyDescent="0.2">
      <c r="A808" s="423">
        <f t="shared" si="2"/>
        <v>2051</v>
      </c>
      <c r="B808" s="423">
        <f t="shared" si="3"/>
        <v>9</v>
      </c>
    </row>
    <row r="809" spans="1:3" x14ac:dyDescent="0.2">
      <c r="A809" s="423">
        <f t="shared" si="2"/>
        <v>2051</v>
      </c>
      <c r="B809" s="423">
        <f t="shared" si="3"/>
        <v>10</v>
      </c>
    </row>
    <row r="810" spans="1:3" x14ac:dyDescent="0.2">
      <c r="A810" s="423">
        <f t="shared" si="2"/>
        <v>2051</v>
      </c>
      <c r="B810" s="423">
        <f t="shared" si="3"/>
        <v>11</v>
      </c>
    </row>
    <row r="811" spans="1:3" x14ac:dyDescent="0.2">
      <c r="A811" s="423">
        <f t="shared" si="2"/>
        <v>2051</v>
      </c>
      <c r="B811" s="423">
        <f t="shared" si="3"/>
        <v>12</v>
      </c>
    </row>
    <row r="812" spans="1:3" x14ac:dyDescent="0.2">
      <c r="A812" s="423">
        <f t="shared" si="2"/>
        <v>2052</v>
      </c>
      <c r="B812" s="423">
        <f t="shared" si="3"/>
        <v>1</v>
      </c>
    </row>
    <row r="813" spans="1:3" x14ac:dyDescent="0.2">
      <c r="A813" s="423">
        <f t="shared" si="2"/>
        <v>2052</v>
      </c>
      <c r="B813" s="423">
        <f t="shared" si="3"/>
        <v>2</v>
      </c>
    </row>
    <row r="814" spans="1:3" x14ac:dyDescent="0.2">
      <c r="A814" s="423">
        <f t="shared" si="2"/>
        <v>2052</v>
      </c>
      <c r="B814" s="423">
        <f t="shared" si="3"/>
        <v>3</v>
      </c>
    </row>
    <row r="815" spans="1:3" x14ac:dyDescent="0.2">
      <c r="A815" s="423">
        <f t="shared" si="2"/>
        <v>2052</v>
      </c>
      <c r="B815" s="423">
        <f t="shared" si="3"/>
        <v>4</v>
      </c>
    </row>
    <row r="816" spans="1:3" x14ac:dyDescent="0.2">
      <c r="A816" s="423">
        <f t="shared" si="2"/>
        <v>2052</v>
      </c>
      <c r="B816" s="423">
        <f t="shared" si="3"/>
        <v>5</v>
      </c>
    </row>
    <row r="817" spans="1:2" x14ac:dyDescent="0.2">
      <c r="A817" s="423">
        <f t="shared" si="2"/>
        <v>2052</v>
      </c>
      <c r="B817" s="423">
        <f t="shared" si="3"/>
        <v>6</v>
      </c>
    </row>
    <row r="818" spans="1:2" x14ac:dyDescent="0.2">
      <c r="A818" s="423">
        <f t="shared" si="2"/>
        <v>2052</v>
      </c>
      <c r="B818" s="423">
        <f t="shared" si="3"/>
        <v>7</v>
      </c>
    </row>
    <row r="819" spans="1:2" x14ac:dyDescent="0.2">
      <c r="A819" s="423">
        <f t="shared" si="2"/>
        <v>2052</v>
      </c>
      <c r="B819" s="423">
        <f t="shared" si="3"/>
        <v>8</v>
      </c>
    </row>
    <row r="820" spans="1:2" x14ac:dyDescent="0.2">
      <c r="A820" s="423">
        <f t="shared" ref="A820:A883" si="4">+A808+1</f>
        <v>2052</v>
      </c>
      <c r="B820" s="423">
        <f t="shared" ref="B820:B883" si="5">+B808</f>
        <v>9</v>
      </c>
    </row>
    <row r="821" spans="1:2" x14ac:dyDescent="0.2">
      <c r="A821" s="423">
        <f t="shared" si="4"/>
        <v>2052</v>
      </c>
      <c r="B821" s="423">
        <f t="shared" si="5"/>
        <v>10</v>
      </c>
    </row>
    <row r="822" spans="1:2" x14ac:dyDescent="0.2">
      <c r="A822" s="423">
        <f t="shared" si="4"/>
        <v>2052</v>
      </c>
      <c r="B822" s="423">
        <f t="shared" si="5"/>
        <v>11</v>
      </c>
    </row>
    <row r="823" spans="1:2" x14ac:dyDescent="0.2">
      <c r="A823" s="423">
        <f t="shared" si="4"/>
        <v>2052</v>
      </c>
      <c r="B823" s="423">
        <f t="shared" si="5"/>
        <v>12</v>
      </c>
    </row>
    <row r="824" spans="1:2" x14ac:dyDescent="0.2">
      <c r="A824" s="423">
        <f t="shared" si="4"/>
        <v>2053</v>
      </c>
      <c r="B824" s="423">
        <f t="shared" si="5"/>
        <v>1</v>
      </c>
    </row>
    <row r="825" spans="1:2" x14ac:dyDescent="0.2">
      <c r="A825" s="423">
        <f t="shared" si="4"/>
        <v>2053</v>
      </c>
      <c r="B825" s="423">
        <f t="shared" si="5"/>
        <v>2</v>
      </c>
    </row>
    <row r="826" spans="1:2" x14ac:dyDescent="0.2">
      <c r="A826" s="423">
        <f t="shared" si="4"/>
        <v>2053</v>
      </c>
      <c r="B826" s="423">
        <f t="shared" si="5"/>
        <v>3</v>
      </c>
    </row>
    <row r="827" spans="1:2" x14ac:dyDescent="0.2">
      <c r="A827" s="423">
        <f t="shared" si="4"/>
        <v>2053</v>
      </c>
      <c r="B827" s="423">
        <f t="shared" si="5"/>
        <v>4</v>
      </c>
    </row>
    <row r="828" spans="1:2" x14ac:dyDescent="0.2">
      <c r="A828" s="423">
        <f t="shared" si="4"/>
        <v>2053</v>
      </c>
      <c r="B828" s="423">
        <f t="shared" si="5"/>
        <v>5</v>
      </c>
    </row>
    <row r="829" spans="1:2" x14ac:dyDescent="0.2">
      <c r="A829" s="423">
        <f t="shared" si="4"/>
        <v>2053</v>
      </c>
      <c r="B829" s="423">
        <f t="shared" si="5"/>
        <v>6</v>
      </c>
    </row>
    <row r="830" spans="1:2" x14ac:dyDescent="0.2">
      <c r="A830" s="423">
        <f t="shared" si="4"/>
        <v>2053</v>
      </c>
      <c r="B830" s="423">
        <f t="shared" si="5"/>
        <v>7</v>
      </c>
    </row>
    <row r="831" spans="1:2" x14ac:dyDescent="0.2">
      <c r="A831" s="423">
        <f t="shared" si="4"/>
        <v>2053</v>
      </c>
      <c r="B831" s="423">
        <f t="shared" si="5"/>
        <v>8</v>
      </c>
    </row>
    <row r="832" spans="1:2" x14ac:dyDescent="0.2">
      <c r="A832" s="423">
        <f t="shared" si="4"/>
        <v>2053</v>
      </c>
      <c r="B832" s="423">
        <f t="shared" si="5"/>
        <v>9</v>
      </c>
    </row>
    <row r="833" spans="1:2" x14ac:dyDescent="0.2">
      <c r="A833" s="423">
        <f t="shared" si="4"/>
        <v>2053</v>
      </c>
      <c r="B833" s="423">
        <f t="shared" si="5"/>
        <v>10</v>
      </c>
    </row>
    <row r="834" spans="1:2" x14ac:dyDescent="0.2">
      <c r="A834" s="423">
        <f t="shared" si="4"/>
        <v>2053</v>
      </c>
      <c r="B834" s="423">
        <f t="shared" si="5"/>
        <v>11</v>
      </c>
    </row>
    <row r="835" spans="1:2" x14ac:dyDescent="0.2">
      <c r="A835" s="423">
        <f t="shared" si="4"/>
        <v>2053</v>
      </c>
      <c r="B835" s="423">
        <f t="shared" si="5"/>
        <v>12</v>
      </c>
    </row>
    <row r="836" spans="1:2" x14ac:dyDescent="0.2">
      <c r="A836" s="423">
        <f t="shared" si="4"/>
        <v>2054</v>
      </c>
      <c r="B836" s="423">
        <f t="shared" si="5"/>
        <v>1</v>
      </c>
    </row>
    <row r="837" spans="1:2" x14ac:dyDescent="0.2">
      <c r="A837" s="423">
        <f t="shared" si="4"/>
        <v>2054</v>
      </c>
      <c r="B837" s="423">
        <f t="shared" si="5"/>
        <v>2</v>
      </c>
    </row>
    <row r="838" spans="1:2" x14ac:dyDescent="0.2">
      <c r="A838" s="423">
        <f t="shared" si="4"/>
        <v>2054</v>
      </c>
      <c r="B838" s="423">
        <f t="shared" si="5"/>
        <v>3</v>
      </c>
    </row>
    <row r="839" spans="1:2" x14ac:dyDescent="0.2">
      <c r="A839" s="423">
        <f t="shared" si="4"/>
        <v>2054</v>
      </c>
      <c r="B839" s="423">
        <f t="shared" si="5"/>
        <v>4</v>
      </c>
    </row>
    <row r="840" spans="1:2" x14ac:dyDescent="0.2">
      <c r="A840" s="423">
        <f t="shared" si="4"/>
        <v>2054</v>
      </c>
      <c r="B840" s="423">
        <f t="shared" si="5"/>
        <v>5</v>
      </c>
    </row>
    <row r="841" spans="1:2" x14ac:dyDescent="0.2">
      <c r="A841" s="423">
        <f t="shared" si="4"/>
        <v>2054</v>
      </c>
      <c r="B841" s="423">
        <f t="shared" si="5"/>
        <v>6</v>
      </c>
    </row>
    <row r="842" spans="1:2" x14ac:dyDescent="0.2">
      <c r="A842" s="423">
        <f t="shared" si="4"/>
        <v>2054</v>
      </c>
      <c r="B842" s="423">
        <f t="shared" si="5"/>
        <v>7</v>
      </c>
    </row>
    <row r="843" spans="1:2" x14ac:dyDescent="0.2">
      <c r="A843" s="423">
        <f t="shared" si="4"/>
        <v>2054</v>
      </c>
      <c r="B843" s="423">
        <f t="shared" si="5"/>
        <v>8</v>
      </c>
    </row>
    <row r="844" spans="1:2" x14ac:dyDescent="0.2">
      <c r="A844" s="423">
        <f t="shared" si="4"/>
        <v>2054</v>
      </c>
      <c r="B844" s="423">
        <f t="shared" si="5"/>
        <v>9</v>
      </c>
    </row>
    <row r="845" spans="1:2" x14ac:dyDescent="0.2">
      <c r="A845" s="423">
        <f t="shared" si="4"/>
        <v>2054</v>
      </c>
      <c r="B845" s="423">
        <f t="shared" si="5"/>
        <v>10</v>
      </c>
    </row>
    <row r="846" spans="1:2" x14ac:dyDescent="0.2">
      <c r="A846" s="423">
        <f t="shared" si="4"/>
        <v>2054</v>
      </c>
      <c r="B846" s="423">
        <f t="shared" si="5"/>
        <v>11</v>
      </c>
    </row>
    <row r="847" spans="1:2" x14ac:dyDescent="0.2">
      <c r="A847" s="423">
        <f t="shared" si="4"/>
        <v>2054</v>
      </c>
      <c r="B847" s="423">
        <f t="shared" si="5"/>
        <v>12</v>
      </c>
    </row>
    <row r="848" spans="1:2" x14ac:dyDescent="0.2">
      <c r="A848" s="423">
        <f t="shared" si="4"/>
        <v>2055</v>
      </c>
      <c r="B848" s="423">
        <f t="shared" si="5"/>
        <v>1</v>
      </c>
    </row>
    <row r="849" spans="1:2" x14ac:dyDescent="0.2">
      <c r="A849" s="423">
        <f t="shared" si="4"/>
        <v>2055</v>
      </c>
      <c r="B849" s="423">
        <f t="shared" si="5"/>
        <v>2</v>
      </c>
    </row>
    <row r="850" spans="1:2" x14ac:dyDescent="0.2">
      <c r="A850" s="423">
        <f t="shared" si="4"/>
        <v>2055</v>
      </c>
      <c r="B850" s="423">
        <f t="shared" si="5"/>
        <v>3</v>
      </c>
    </row>
    <row r="851" spans="1:2" x14ac:dyDescent="0.2">
      <c r="A851" s="423">
        <f t="shared" si="4"/>
        <v>2055</v>
      </c>
      <c r="B851" s="423">
        <f t="shared" si="5"/>
        <v>4</v>
      </c>
    </row>
    <row r="852" spans="1:2" x14ac:dyDescent="0.2">
      <c r="A852" s="423">
        <f t="shared" si="4"/>
        <v>2055</v>
      </c>
      <c r="B852" s="423">
        <f t="shared" si="5"/>
        <v>5</v>
      </c>
    </row>
    <row r="853" spans="1:2" x14ac:dyDescent="0.2">
      <c r="A853" s="423">
        <f t="shared" si="4"/>
        <v>2055</v>
      </c>
      <c r="B853" s="423">
        <f t="shared" si="5"/>
        <v>6</v>
      </c>
    </row>
    <row r="854" spans="1:2" x14ac:dyDescent="0.2">
      <c r="A854" s="423">
        <f t="shared" si="4"/>
        <v>2055</v>
      </c>
      <c r="B854" s="423">
        <f t="shared" si="5"/>
        <v>7</v>
      </c>
    </row>
    <row r="855" spans="1:2" x14ac:dyDescent="0.2">
      <c r="A855" s="423">
        <f t="shared" si="4"/>
        <v>2055</v>
      </c>
      <c r="B855" s="423">
        <f t="shared" si="5"/>
        <v>8</v>
      </c>
    </row>
    <row r="856" spans="1:2" x14ac:dyDescent="0.2">
      <c r="A856" s="423">
        <f t="shared" si="4"/>
        <v>2055</v>
      </c>
      <c r="B856" s="423">
        <f t="shared" si="5"/>
        <v>9</v>
      </c>
    </row>
    <row r="857" spans="1:2" x14ac:dyDescent="0.2">
      <c r="A857" s="423">
        <f t="shared" si="4"/>
        <v>2055</v>
      </c>
      <c r="B857" s="423">
        <f t="shared" si="5"/>
        <v>10</v>
      </c>
    </row>
    <row r="858" spans="1:2" x14ac:dyDescent="0.2">
      <c r="A858" s="423">
        <f t="shared" si="4"/>
        <v>2055</v>
      </c>
      <c r="B858" s="423">
        <f t="shared" si="5"/>
        <v>11</v>
      </c>
    </row>
    <row r="859" spans="1:2" x14ac:dyDescent="0.2">
      <c r="A859" s="423">
        <f t="shared" si="4"/>
        <v>2055</v>
      </c>
      <c r="B859" s="423">
        <f t="shared" si="5"/>
        <v>12</v>
      </c>
    </row>
    <row r="860" spans="1:2" x14ac:dyDescent="0.2">
      <c r="A860" s="423">
        <f t="shared" si="4"/>
        <v>2056</v>
      </c>
      <c r="B860" s="423">
        <f t="shared" si="5"/>
        <v>1</v>
      </c>
    </row>
    <row r="861" spans="1:2" x14ac:dyDescent="0.2">
      <c r="A861" s="423">
        <f t="shared" si="4"/>
        <v>2056</v>
      </c>
      <c r="B861" s="423">
        <f t="shared" si="5"/>
        <v>2</v>
      </c>
    </row>
    <row r="862" spans="1:2" x14ac:dyDescent="0.2">
      <c r="A862" s="423">
        <f t="shared" si="4"/>
        <v>2056</v>
      </c>
      <c r="B862" s="423">
        <f t="shared" si="5"/>
        <v>3</v>
      </c>
    </row>
    <row r="863" spans="1:2" x14ac:dyDescent="0.2">
      <c r="A863" s="423">
        <f t="shared" si="4"/>
        <v>2056</v>
      </c>
      <c r="B863" s="423">
        <f t="shared" si="5"/>
        <v>4</v>
      </c>
    </row>
    <row r="864" spans="1:2" x14ac:dyDescent="0.2">
      <c r="A864" s="423">
        <f t="shared" si="4"/>
        <v>2056</v>
      </c>
      <c r="B864" s="423">
        <f t="shared" si="5"/>
        <v>5</v>
      </c>
    </row>
    <row r="865" spans="1:2" x14ac:dyDescent="0.2">
      <c r="A865" s="423">
        <f t="shared" si="4"/>
        <v>2056</v>
      </c>
      <c r="B865" s="423">
        <f t="shared" si="5"/>
        <v>6</v>
      </c>
    </row>
    <row r="866" spans="1:2" x14ac:dyDescent="0.2">
      <c r="A866" s="423">
        <f t="shared" si="4"/>
        <v>2056</v>
      </c>
      <c r="B866" s="423">
        <f t="shared" si="5"/>
        <v>7</v>
      </c>
    </row>
    <row r="867" spans="1:2" x14ac:dyDescent="0.2">
      <c r="A867" s="423">
        <f t="shared" si="4"/>
        <v>2056</v>
      </c>
      <c r="B867" s="423">
        <f t="shared" si="5"/>
        <v>8</v>
      </c>
    </row>
    <row r="868" spans="1:2" x14ac:dyDescent="0.2">
      <c r="A868" s="423">
        <f t="shared" si="4"/>
        <v>2056</v>
      </c>
      <c r="B868" s="423">
        <f t="shared" si="5"/>
        <v>9</v>
      </c>
    </row>
    <row r="869" spans="1:2" x14ac:dyDescent="0.2">
      <c r="A869" s="423">
        <f t="shared" si="4"/>
        <v>2056</v>
      </c>
      <c r="B869" s="423">
        <f t="shared" si="5"/>
        <v>10</v>
      </c>
    </row>
    <row r="870" spans="1:2" x14ac:dyDescent="0.2">
      <c r="A870" s="423">
        <f t="shared" si="4"/>
        <v>2056</v>
      </c>
      <c r="B870" s="423">
        <f t="shared" si="5"/>
        <v>11</v>
      </c>
    </row>
    <row r="871" spans="1:2" x14ac:dyDescent="0.2">
      <c r="A871" s="423">
        <f t="shared" si="4"/>
        <v>2056</v>
      </c>
      <c r="B871" s="423">
        <f t="shared" si="5"/>
        <v>12</v>
      </c>
    </row>
    <row r="872" spans="1:2" x14ac:dyDescent="0.2">
      <c r="A872" s="423">
        <f t="shared" si="4"/>
        <v>2057</v>
      </c>
      <c r="B872" s="423">
        <f t="shared" si="5"/>
        <v>1</v>
      </c>
    </row>
    <row r="873" spans="1:2" x14ac:dyDescent="0.2">
      <c r="A873" s="423">
        <f t="shared" si="4"/>
        <v>2057</v>
      </c>
      <c r="B873" s="423">
        <f t="shared" si="5"/>
        <v>2</v>
      </c>
    </row>
    <row r="874" spans="1:2" x14ac:dyDescent="0.2">
      <c r="A874" s="423">
        <f t="shared" si="4"/>
        <v>2057</v>
      </c>
      <c r="B874" s="423">
        <f t="shared" si="5"/>
        <v>3</v>
      </c>
    </row>
    <row r="875" spans="1:2" x14ac:dyDescent="0.2">
      <c r="A875" s="423">
        <f t="shared" si="4"/>
        <v>2057</v>
      </c>
      <c r="B875" s="423">
        <f t="shared" si="5"/>
        <v>4</v>
      </c>
    </row>
    <row r="876" spans="1:2" x14ac:dyDescent="0.2">
      <c r="A876" s="423">
        <f t="shared" si="4"/>
        <v>2057</v>
      </c>
      <c r="B876" s="423">
        <f t="shared" si="5"/>
        <v>5</v>
      </c>
    </row>
    <row r="877" spans="1:2" x14ac:dyDescent="0.2">
      <c r="A877" s="423">
        <f t="shared" si="4"/>
        <v>2057</v>
      </c>
      <c r="B877" s="423">
        <f t="shared" si="5"/>
        <v>6</v>
      </c>
    </row>
    <row r="878" spans="1:2" x14ac:dyDescent="0.2">
      <c r="A878" s="423">
        <f t="shared" si="4"/>
        <v>2057</v>
      </c>
      <c r="B878" s="423">
        <f t="shared" si="5"/>
        <v>7</v>
      </c>
    </row>
    <row r="879" spans="1:2" x14ac:dyDescent="0.2">
      <c r="A879" s="423">
        <f t="shared" si="4"/>
        <v>2057</v>
      </c>
      <c r="B879" s="423">
        <f t="shared" si="5"/>
        <v>8</v>
      </c>
    </row>
    <row r="880" spans="1:2" x14ac:dyDescent="0.2">
      <c r="A880" s="423">
        <f t="shared" si="4"/>
        <v>2057</v>
      </c>
      <c r="B880" s="423">
        <f t="shared" si="5"/>
        <v>9</v>
      </c>
    </row>
    <row r="881" spans="1:2" x14ac:dyDescent="0.2">
      <c r="A881" s="423">
        <f t="shared" si="4"/>
        <v>2057</v>
      </c>
      <c r="B881" s="423">
        <f t="shared" si="5"/>
        <v>10</v>
      </c>
    </row>
    <row r="882" spans="1:2" x14ac:dyDescent="0.2">
      <c r="A882" s="423">
        <f t="shared" si="4"/>
        <v>2057</v>
      </c>
      <c r="B882" s="423">
        <f t="shared" si="5"/>
        <v>11</v>
      </c>
    </row>
    <row r="883" spans="1:2" x14ac:dyDescent="0.2">
      <c r="A883" s="423">
        <f t="shared" si="4"/>
        <v>2057</v>
      </c>
      <c r="B883" s="423">
        <f t="shared" si="5"/>
        <v>12</v>
      </c>
    </row>
    <row r="884" spans="1:2" x14ac:dyDescent="0.2">
      <c r="A884" s="423">
        <f t="shared" ref="A884:A947" si="6">+A872+1</f>
        <v>2058</v>
      </c>
      <c r="B884" s="423">
        <f t="shared" ref="B884:B947" si="7">+B872</f>
        <v>1</v>
      </c>
    </row>
    <row r="885" spans="1:2" x14ac:dyDescent="0.2">
      <c r="A885" s="423">
        <f t="shared" si="6"/>
        <v>2058</v>
      </c>
      <c r="B885" s="423">
        <f t="shared" si="7"/>
        <v>2</v>
      </c>
    </row>
    <row r="886" spans="1:2" x14ac:dyDescent="0.2">
      <c r="A886" s="423">
        <f t="shared" si="6"/>
        <v>2058</v>
      </c>
      <c r="B886" s="423">
        <f t="shared" si="7"/>
        <v>3</v>
      </c>
    </row>
    <row r="887" spans="1:2" x14ac:dyDescent="0.2">
      <c r="A887" s="423">
        <f t="shared" si="6"/>
        <v>2058</v>
      </c>
      <c r="B887" s="423">
        <f t="shared" si="7"/>
        <v>4</v>
      </c>
    </row>
    <row r="888" spans="1:2" x14ac:dyDescent="0.2">
      <c r="A888" s="423">
        <f t="shared" si="6"/>
        <v>2058</v>
      </c>
      <c r="B888" s="423">
        <f t="shared" si="7"/>
        <v>5</v>
      </c>
    </row>
    <row r="889" spans="1:2" x14ac:dyDescent="0.2">
      <c r="A889" s="423">
        <f t="shared" si="6"/>
        <v>2058</v>
      </c>
      <c r="B889" s="423">
        <f t="shared" si="7"/>
        <v>6</v>
      </c>
    </row>
    <row r="890" spans="1:2" x14ac:dyDescent="0.2">
      <c r="A890" s="423">
        <f t="shared" si="6"/>
        <v>2058</v>
      </c>
      <c r="B890" s="423">
        <f t="shared" si="7"/>
        <v>7</v>
      </c>
    </row>
    <row r="891" spans="1:2" x14ac:dyDescent="0.2">
      <c r="A891" s="423">
        <f t="shared" si="6"/>
        <v>2058</v>
      </c>
      <c r="B891" s="423">
        <f t="shared" si="7"/>
        <v>8</v>
      </c>
    </row>
    <row r="892" spans="1:2" x14ac:dyDescent="0.2">
      <c r="A892" s="423">
        <f t="shared" si="6"/>
        <v>2058</v>
      </c>
      <c r="B892" s="423">
        <f t="shared" si="7"/>
        <v>9</v>
      </c>
    </row>
    <row r="893" spans="1:2" x14ac:dyDescent="0.2">
      <c r="A893" s="423">
        <f t="shared" si="6"/>
        <v>2058</v>
      </c>
      <c r="B893" s="423">
        <f t="shared" si="7"/>
        <v>10</v>
      </c>
    </row>
    <row r="894" spans="1:2" x14ac:dyDescent="0.2">
      <c r="A894" s="423">
        <f t="shared" si="6"/>
        <v>2058</v>
      </c>
      <c r="B894" s="423">
        <f t="shared" si="7"/>
        <v>11</v>
      </c>
    </row>
    <row r="895" spans="1:2" x14ac:dyDescent="0.2">
      <c r="A895" s="423">
        <f t="shared" si="6"/>
        <v>2058</v>
      </c>
      <c r="B895" s="423">
        <f t="shared" si="7"/>
        <v>12</v>
      </c>
    </row>
    <row r="896" spans="1:2" x14ac:dyDescent="0.2">
      <c r="A896" s="423">
        <f t="shared" si="6"/>
        <v>2059</v>
      </c>
      <c r="B896" s="423">
        <f t="shared" si="7"/>
        <v>1</v>
      </c>
    </row>
    <row r="897" spans="1:2" x14ac:dyDescent="0.2">
      <c r="A897" s="423">
        <f t="shared" si="6"/>
        <v>2059</v>
      </c>
      <c r="B897" s="423">
        <f t="shared" si="7"/>
        <v>2</v>
      </c>
    </row>
    <row r="898" spans="1:2" x14ac:dyDescent="0.2">
      <c r="A898" s="423">
        <f t="shared" si="6"/>
        <v>2059</v>
      </c>
      <c r="B898" s="423">
        <f t="shared" si="7"/>
        <v>3</v>
      </c>
    </row>
    <row r="899" spans="1:2" x14ac:dyDescent="0.2">
      <c r="A899" s="423">
        <f t="shared" si="6"/>
        <v>2059</v>
      </c>
      <c r="B899" s="423">
        <f t="shared" si="7"/>
        <v>4</v>
      </c>
    </row>
    <row r="900" spans="1:2" x14ac:dyDescent="0.2">
      <c r="A900" s="423">
        <f t="shared" si="6"/>
        <v>2059</v>
      </c>
      <c r="B900" s="423">
        <f t="shared" si="7"/>
        <v>5</v>
      </c>
    </row>
    <row r="901" spans="1:2" x14ac:dyDescent="0.2">
      <c r="A901" s="423">
        <f t="shared" si="6"/>
        <v>2059</v>
      </c>
      <c r="B901" s="423">
        <f t="shared" si="7"/>
        <v>6</v>
      </c>
    </row>
    <row r="902" spans="1:2" x14ac:dyDescent="0.2">
      <c r="A902" s="423">
        <f t="shared" si="6"/>
        <v>2059</v>
      </c>
      <c r="B902" s="423">
        <f t="shared" si="7"/>
        <v>7</v>
      </c>
    </row>
    <row r="903" spans="1:2" x14ac:dyDescent="0.2">
      <c r="A903" s="423">
        <f t="shared" si="6"/>
        <v>2059</v>
      </c>
      <c r="B903" s="423">
        <f t="shared" si="7"/>
        <v>8</v>
      </c>
    </row>
    <row r="904" spans="1:2" x14ac:dyDescent="0.2">
      <c r="A904" s="423">
        <f t="shared" si="6"/>
        <v>2059</v>
      </c>
      <c r="B904" s="423">
        <f t="shared" si="7"/>
        <v>9</v>
      </c>
    </row>
    <row r="905" spans="1:2" x14ac:dyDescent="0.2">
      <c r="A905" s="423">
        <f t="shared" si="6"/>
        <v>2059</v>
      </c>
      <c r="B905" s="423">
        <f t="shared" si="7"/>
        <v>10</v>
      </c>
    </row>
    <row r="906" spans="1:2" x14ac:dyDescent="0.2">
      <c r="A906" s="423">
        <f t="shared" si="6"/>
        <v>2059</v>
      </c>
      <c r="B906" s="423">
        <f t="shared" si="7"/>
        <v>11</v>
      </c>
    </row>
    <row r="907" spans="1:2" x14ac:dyDescent="0.2">
      <c r="A907" s="423">
        <f t="shared" si="6"/>
        <v>2059</v>
      </c>
      <c r="B907" s="423">
        <f t="shared" si="7"/>
        <v>12</v>
      </c>
    </row>
    <row r="908" spans="1:2" x14ac:dyDescent="0.2">
      <c r="A908" s="423">
        <f t="shared" si="6"/>
        <v>2060</v>
      </c>
      <c r="B908" s="423">
        <f t="shared" si="7"/>
        <v>1</v>
      </c>
    </row>
    <row r="909" spans="1:2" x14ac:dyDescent="0.2">
      <c r="A909" s="423">
        <f t="shared" si="6"/>
        <v>2060</v>
      </c>
      <c r="B909" s="423">
        <f t="shared" si="7"/>
        <v>2</v>
      </c>
    </row>
    <row r="910" spans="1:2" x14ac:dyDescent="0.2">
      <c r="A910" s="423">
        <f t="shared" si="6"/>
        <v>2060</v>
      </c>
      <c r="B910" s="423">
        <f t="shared" si="7"/>
        <v>3</v>
      </c>
    </row>
    <row r="911" spans="1:2" x14ac:dyDescent="0.2">
      <c r="A911" s="423">
        <f t="shared" si="6"/>
        <v>2060</v>
      </c>
      <c r="B911" s="423">
        <f t="shared" si="7"/>
        <v>4</v>
      </c>
    </row>
    <row r="912" spans="1:2" x14ac:dyDescent="0.2">
      <c r="A912" s="423">
        <f t="shared" si="6"/>
        <v>2060</v>
      </c>
      <c r="B912" s="423">
        <f t="shared" si="7"/>
        <v>5</v>
      </c>
    </row>
    <row r="913" spans="1:2" x14ac:dyDescent="0.2">
      <c r="A913" s="423">
        <f t="shared" si="6"/>
        <v>2060</v>
      </c>
      <c r="B913" s="423">
        <f t="shared" si="7"/>
        <v>6</v>
      </c>
    </row>
    <row r="914" spans="1:2" x14ac:dyDescent="0.2">
      <c r="A914" s="423">
        <f t="shared" si="6"/>
        <v>2060</v>
      </c>
      <c r="B914" s="423">
        <f t="shared" si="7"/>
        <v>7</v>
      </c>
    </row>
    <row r="915" spans="1:2" x14ac:dyDescent="0.2">
      <c r="A915" s="423">
        <f t="shared" si="6"/>
        <v>2060</v>
      </c>
      <c r="B915" s="423">
        <f t="shared" si="7"/>
        <v>8</v>
      </c>
    </row>
    <row r="916" spans="1:2" x14ac:dyDescent="0.2">
      <c r="A916" s="423">
        <f t="shared" si="6"/>
        <v>2060</v>
      </c>
      <c r="B916" s="423">
        <f t="shared" si="7"/>
        <v>9</v>
      </c>
    </row>
    <row r="917" spans="1:2" x14ac:dyDescent="0.2">
      <c r="A917" s="423">
        <f t="shared" si="6"/>
        <v>2060</v>
      </c>
      <c r="B917" s="423">
        <f t="shared" si="7"/>
        <v>10</v>
      </c>
    </row>
    <row r="918" spans="1:2" x14ac:dyDescent="0.2">
      <c r="A918" s="423">
        <f t="shared" si="6"/>
        <v>2060</v>
      </c>
      <c r="B918" s="423">
        <f t="shared" si="7"/>
        <v>11</v>
      </c>
    </row>
    <row r="919" spans="1:2" x14ac:dyDescent="0.2">
      <c r="A919" s="423">
        <f t="shared" si="6"/>
        <v>2060</v>
      </c>
      <c r="B919" s="423">
        <f t="shared" si="7"/>
        <v>12</v>
      </c>
    </row>
    <row r="920" spans="1:2" x14ac:dyDescent="0.2">
      <c r="A920" s="423">
        <f t="shared" si="6"/>
        <v>2061</v>
      </c>
      <c r="B920" s="423">
        <f t="shared" si="7"/>
        <v>1</v>
      </c>
    </row>
    <row r="921" spans="1:2" x14ac:dyDescent="0.2">
      <c r="A921" s="423">
        <f t="shared" si="6"/>
        <v>2061</v>
      </c>
      <c r="B921" s="423">
        <f t="shared" si="7"/>
        <v>2</v>
      </c>
    </row>
    <row r="922" spans="1:2" x14ac:dyDescent="0.2">
      <c r="A922" s="423">
        <f t="shared" si="6"/>
        <v>2061</v>
      </c>
      <c r="B922" s="423">
        <f t="shared" si="7"/>
        <v>3</v>
      </c>
    </row>
    <row r="923" spans="1:2" x14ac:dyDescent="0.2">
      <c r="A923" s="423">
        <f t="shared" si="6"/>
        <v>2061</v>
      </c>
      <c r="B923" s="423">
        <f t="shared" si="7"/>
        <v>4</v>
      </c>
    </row>
    <row r="924" spans="1:2" x14ac:dyDescent="0.2">
      <c r="A924" s="423">
        <f t="shared" si="6"/>
        <v>2061</v>
      </c>
      <c r="B924" s="423">
        <f t="shared" si="7"/>
        <v>5</v>
      </c>
    </row>
    <row r="925" spans="1:2" x14ac:dyDescent="0.2">
      <c r="A925" s="423">
        <f t="shared" si="6"/>
        <v>2061</v>
      </c>
      <c r="B925" s="423">
        <f t="shared" si="7"/>
        <v>6</v>
      </c>
    </row>
    <row r="926" spans="1:2" x14ac:dyDescent="0.2">
      <c r="A926" s="423">
        <f t="shared" si="6"/>
        <v>2061</v>
      </c>
      <c r="B926" s="423">
        <f t="shared" si="7"/>
        <v>7</v>
      </c>
    </row>
    <row r="927" spans="1:2" x14ac:dyDescent="0.2">
      <c r="A927" s="423">
        <f t="shared" si="6"/>
        <v>2061</v>
      </c>
      <c r="B927" s="423">
        <f t="shared" si="7"/>
        <v>8</v>
      </c>
    </row>
    <row r="928" spans="1:2" x14ac:dyDescent="0.2">
      <c r="A928" s="423">
        <f t="shared" si="6"/>
        <v>2061</v>
      </c>
      <c r="B928" s="423">
        <f t="shared" si="7"/>
        <v>9</v>
      </c>
    </row>
    <row r="929" spans="1:2" x14ac:dyDescent="0.2">
      <c r="A929" s="423">
        <f t="shared" si="6"/>
        <v>2061</v>
      </c>
      <c r="B929" s="423">
        <f t="shared" si="7"/>
        <v>10</v>
      </c>
    </row>
    <row r="930" spans="1:2" x14ac:dyDescent="0.2">
      <c r="A930" s="423">
        <f t="shared" si="6"/>
        <v>2061</v>
      </c>
      <c r="B930" s="423">
        <f t="shared" si="7"/>
        <v>11</v>
      </c>
    </row>
    <row r="931" spans="1:2" x14ac:dyDescent="0.2">
      <c r="A931" s="423">
        <f t="shared" si="6"/>
        <v>2061</v>
      </c>
      <c r="B931" s="423">
        <f t="shared" si="7"/>
        <v>12</v>
      </c>
    </row>
    <row r="932" spans="1:2" x14ac:dyDescent="0.2">
      <c r="A932" s="423">
        <f t="shared" si="6"/>
        <v>2062</v>
      </c>
      <c r="B932" s="423">
        <f t="shared" si="7"/>
        <v>1</v>
      </c>
    </row>
    <row r="933" spans="1:2" x14ac:dyDescent="0.2">
      <c r="A933" s="423">
        <f t="shared" si="6"/>
        <v>2062</v>
      </c>
      <c r="B933" s="423">
        <f t="shared" si="7"/>
        <v>2</v>
      </c>
    </row>
    <row r="934" spans="1:2" x14ac:dyDescent="0.2">
      <c r="A934" s="423">
        <f t="shared" si="6"/>
        <v>2062</v>
      </c>
      <c r="B934" s="423">
        <f t="shared" si="7"/>
        <v>3</v>
      </c>
    </row>
    <row r="935" spans="1:2" x14ac:dyDescent="0.2">
      <c r="A935" s="423">
        <f t="shared" si="6"/>
        <v>2062</v>
      </c>
      <c r="B935" s="423">
        <f t="shared" si="7"/>
        <v>4</v>
      </c>
    </row>
    <row r="936" spans="1:2" x14ac:dyDescent="0.2">
      <c r="A936" s="423">
        <f t="shared" si="6"/>
        <v>2062</v>
      </c>
      <c r="B936" s="423">
        <f t="shared" si="7"/>
        <v>5</v>
      </c>
    </row>
    <row r="937" spans="1:2" x14ac:dyDescent="0.2">
      <c r="A937" s="423">
        <f t="shared" si="6"/>
        <v>2062</v>
      </c>
      <c r="B937" s="423">
        <f t="shared" si="7"/>
        <v>6</v>
      </c>
    </row>
    <row r="938" spans="1:2" x14ac:dyDescent="0.2">
      <c r="A938" s="423">
        <f t="shared" si="6"/>
        <v>2062</v>
      </c>
      <c r="B938" s="423">
        <f t="shared" si="7"/>
        <v>7</v>
      </c>
    </row>
    <row r="939" spans="1:2" x14ac:dyDescent="0.2">
      <c r="A939" s="423">
        <f t="shared" si="6"/>
        <v>2062</v>
      </c>
      <c r="B939" s="423">
        <f t="shared" si="7"/>
        <v>8</v>
      </c>
    </row>
    <row r="940" spans="1:2" x14ac:dyDescent="0.2">
      <c r="A940" s="423">
        <f t="shared" si="6"/>
        <v>2062</v>
      </c>
      <c r="B940" s="423">
        <f t="shared" si="7"/>
        <v>9</v>
      </c>
    </row>
    <row r="941" spans="1:2" x14ac:dyDescent="0.2">
      <c r="A941" s="423">
        <f t="shared" si="6"/>
        <v>2062</v>
      </c>
      <c r="B941" s="423">
        <f t="shared" si="7"/>
        <v>10</v>
      </c>
    </row>
    <row r="942" spans="1:2" x14ac:dyDescent="0.2">
      <c r="A942" s="423">
        <f t="shared" si="6"/>
        <v>2062</v>
      </c>
      <c r="B942" s="423">
        <f t="shared" si="7"/>
        <v>11</v>
      </c>
    </row>
    <row r="943" spans="1:2" x14ac:dyDescent="0.2">
      <c r="A943" s="423">
        <f t="shared" si="6"/>
        <v>2062</v>
      </c>
      <c r="B943" s="423">
        <f t="shared" si="7"/>
        <v>12</v>
      </c>
    </row>
    <row r="944" spans="1:2" x14ac:dyDescent="0.2">
      <c r="A944" s="423">
        <f t="shared" si="6"/>
        <v>2063</v>
      </c>
      <c r="B944" s="423">
        <f t="shared" si="7"/>
        <v>1</v>
      </c>
    </row>
    <row r="945" spans="1:2" x14ac:dyDescent="0.2">
      <c r="A945" s="423">
        <f t="shared" si="6"/>
        <v>2063</v>
      </c>
      <c r="B945" s="423">
        <f t="shared" si="7"/>
        <v>2</v>
      </c>
    </row>
    <row r="946" spans="1:2" x14ac:dyDescent="0.2">
      <c r="A946" s="423">
        <f t="shared" si="6"/>
        <v>2063</v>
      </c>
      <c r="B946" s="423">
        <f t="shared" si="7"/>
        <v>3</v>
      </c>
    </row>
    <row r="947" spans="1:2" x14ac:dyDescent="0.2">
      <c r="A947" s="423">
        <f t="shared" si="6"/>
        <v>2063</v>
      </c>
      <c r="B947" s="423">
        <f t="shared" si="7"/>
        <v>4</v>
      </c>
    </row>
    <row r="948" spans="1:2" x14ac:dyDescent="0.2">
      <c r="A948" s="423">
        <f t="shared" ref="A948:A955" si="8">+A936+1</f>
        <v>2063</v>
      </c>
      <c r="B948" s="423">
        <f t="shared" ref="B948:B955" si="9">+B936</f>
        <v>5</v>
      </c>
    </row>
    <row r="949" spans="1:2" x14ac:dyDescent="0.2">
      <c r="A949" s="423">
        <f t="shared" si="8"/>
        <v>2063</v>
      </c>
      <c r="B949" s="423">
        <f t="shared" si="9"/>
        <v>6</v>
      </c>
    </row>
    <row r="950" spans="1:2" x14ac:dyDescent="0.2">
      <c r="A950" s="423">
        <f t="shared" si="8"/>
        <v>2063</v>
      </c>
      <c r="B950" s="423">
        <f t="shared" si="9"/>
        <v>7</v>
      </c>
    </row>
    <row r="951" spans="1:2" x14ac:dyDescent="0.2">
      <c r="A951" s="423">
        <f t="shared" si="8"/>
        <v>2063</v>
      </c>
      <c r="B951" s="423">
        <f t="shared" si="9"/>
        <v>8</v>
      </c>
    </row>
    <row r="952" spans="1:2" x14ac:dyDescent="0.2">
      <c r="A952" s="423">
        <f t="shared" si="8"/>
        <v>2063</v>
      </c>
      <c r="B952" s="423">
        <f t="shared" si="9"/>
        <v>9</v>
      </c>
    </row>
    <row r="953" spans="1:2" x14ac:dyDescent="0.2">
      <c r="A953" s="423">
        <f t="shared" si="8"/>
        <v>2063</v>
      </c>
      <c r="B953" s="423">
        <f t="shared" si="9"/>
        <v>10</v>
      </c>
    </row>
    <row r="954" spans="1:2" x14ac:dyDescent="0.2">
      <c r="A954" s="423">
        <f t="shared" si="8"/>
        <v>2063</v>
      </c>
      <c r="B954" s="423">
        <f t="shared" si="9"/>
        <v>11</v>
      </c>
    </row>
    <row r="955" spans="1:2" x14ac:dyDescent="0.2">
      <c r="A955" s="423">
        <f t="shared" si="8"/>
        <v>2063</v>
      </c>
      <c r="B955" s="423">
        <f t="shared" si="9"/>
        <v>12</v>
      </c>
    </row>
    <row r="956" spans="1:2" x14ac:dyDescent="0.2">
      <c r="A956"/>
      <c r="B956"/>
    </row>
    <row r="957" spans="1:2" x14ac:dyDescent="0.2">
      <c r="A957"/>
      <c r="B957"/>
    </row>
    <row r="958" spans="1:2" x14ac:dyDescent="0.2">
      <c r="A958"/>
      <c r="B958"/>
    </row>
    <row r="959" spans="1:2" x14ac:dyDescent="0.2">
      <c r="A959"/>
      <c r="B959"/>
    </row>
    <row r="960" spans="1:2" x14ac:dyDescent="0.2">
      <c r="A960"/>
      <c r="B960"/>
    </row>
    <row r="961" spans="1:2" x14ac:dyDescent="0.2">
      <c r="A961"/>
      <c r="B961"/>
    </row>
    <row r="962" spans="1:2" x14ac:dyDescent="0.2">
      <c r="A962"/>
      <c r="B962"/>
    </row>
    <row r="963" spans="1:2" x14ac:dyDescent="0.2">
      <c r="A963"/>
      <c r="B963"/>
    </row>
    <row r="964" spans="1:2" x14ac:dyDescent="0.2">
      <c r="A964"/>
      <c r="B964"/>
    </row>
    <row r="965" spans="1:2" x14ac:dyDescent="0.2">
      <c r="A965"/>
      <c r="B965"/>
    </row>
    <row r="966" spans="1:2" x14ac:dyDescent="0.2">
      <c r="A966"/>
      <c r="B966"/>
    </row>
    <row r="967" spans="1:2" x14ac:dyDescent="0.2">
      <c r="A967"/>
      <c r="B967"/>
    </row>
    <row r="968" spans="1:2" x14ac:dyDescent="0.2">
      <c r="A968"/>
      <c r="B968"/>
    </row>
    <row r="969" spans="1:2" x14ac:dyDescent="0.2">
      <c r="A969"/>
      <c r="B969"/>
    </row>
    <row r="970" spans="1:2" x14ac:dyDescent="0.2">
      <c r="A970"/>
      <c r="B970"/>
    </row>
    <row r="971" spans="1:2" x14ac:dyDescent="0.2">
      <c r="A971"/>
      <c r="B971"/>
    </row>
    <row r="972" spans="1:2" x14ac:dyDescent="0.2">
      <c r="A972"/>
      <c r="B972"/>
    </row>
    <row r="973" spans="1:2" x14ac:dyDescent="0.2">
      <c r="A973"/>
      <c r="B973"/>
    </row>
    <row r="974" spans="1:2" x14ac:dyDescent="0.2">
      <c r="A974"/>
      <c r="B974"/>
    </row>
    <row r="975" spans="1:2" x14ac:dyDescent="0.2">
      <c r="A975"/>
      <c r="B975"/>
    </row>
    <row r="976" spans="1:2" x14ac:dyDescent="0.2">
      <c r="A976"/>
      <c r="B976"/>
    </row>
    <row r="977" spans="1:2" x14ac:dyDescent="0.2">
      <c r="A977"/>
      <c r="B977"/>
    </row>
    <row r="978" spans="1:2" x14ac:dyDescent="0.2">
      <c r="A978"/>
      <c r="B978"/>
    </row>
    <row r="979" spans="1:2" x14ac:dyDescent="0.2">
      <c r="A979"/>
      <c r="B979"/>
    </row>
  </sheetData>
  <pageMargins left="0.75" right="0.75" top="1" bottom="1" header="0.5" footer="0.5"/>
  <pageSetup orientation="portrait" r:id="rId1"/>
  <headerFooter alignWithMargins="0"/>
  <picture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D731"/>
  <sheetViews>
    <sheetView workbookViewId="0">
      <pane xSplit="2" ySplit="1" topLeftCell="C2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ColWidth="9.140625" defaultRowHeight="12" x14ac:dyDescent="0.2"/>
  <cols>
    <col min="1" max="1" width="5" style="453" bestFit="1" customWidth="1"/>
    <col min="2" max="2" width="6.140625" style="452" bestFit="1" customWidth="1"/>
    <col min="3" max="3" width="10.7109375" style="452" bestFit="1" customWidth="1"/>
    <col min="4" max="4" width="8.28515625" style="452" bestFit="1" customWidth="1"/>
    <col min="5" max="5" width="9.85546875" style="452" bestFit="1" customWidth="1"/>
    <col min="6" max="6" width="10" style="452" bestFit="1" customWidth="1"/>
    <col min="7" max="7" width="17.85546875" style="452" bestFit="1" customWidth="1"/>
    <col min="8" max="8" width="16.5703125" style="452" bestFit="1" customWidth="1"/>
    <col min="9" max="9" width="8.85546875" style="452" bestFit="1" customWidth="1"/>
    <col min="10" max="10" width="10.7109375" style="452" customWidth="1"/>
    <col min="11" max="11" width="10" style="452" bestFit="1" customWidth="1"/>
    <col min="12" max="12" width="13.85546875" style="452" bestFit="1" customWidth="1"/>
    <col min="13" max="13" width="9.140625" style="452"/>
    <col min="14" max="14" width="13.5703125" style="452" customWidth="1"/>
    <col min="15" max="15" width="12" style="452" customWidth="1"/>
    <col min="16" max="16384" width="9.140625" style="452"/>
  </cols>
  <sheetData>
    <row r="1" spans="1:14" ht="26.25" thickBot="1" x14ac:dyDescent="0.25">
      <c r="A1" s="467" t="s">
        <v>306</v>
      </c>
      <c r="B1" s="467" t="s">
        <v>361</v>
      </c>
      <c r="C1" s="466" t="s">
        <v>385</v>
      </c>
      <c r="D1" s="466" t="s">
        <v>384</v>
      </c>
      <c r="E1" s="466" t="s">
        <v>383</v>
      </c>
      <c r="F1" s="466" t="s">
        <v>382</v>
      </c>
      <c r="G1" s="466" t="s">
        <v>381</v>
      </c>
      <c r="H1" s="466" t="s">
        <v>380</v>
      </c>
      <c r="I1" s="466" t="s">
        <v>379</v>
      </c>
      <c r="J1" s="466" t="s">
        <v>378</v>
      </c>
      <c r="K1" s="466" t="s">
        <v>377</v>
      </c>
      <c r="L1" s="466" t="s">
        <v>376</v>
      </c>
      <c r="N1" s="35" t="s">
        <v>375</v>
      </c>
    </row>
    <row r="2" spans="1:14" x14ac:dyDescent="0.2">
      <c r="A2" s="453">
        <v>2008</v>
      </c>
      <c r="B2" s="463">
        <v>1</v>
      </c>
      <c r="C2" s="455">
        <v>59915.2261483451</v>
      </c>
      <c r="D2" s="455">
        <v>16065</v>
      </c>
      <c r="E2" s="455"/>
      <c r="F2" s="455">
        <v>655.96199999999999</v>
      </c>
      <c r="G2" s="455"/>
      <c r="H2" s="455"/>
      <c r="I2" s="455"/>
      <c r="J2" s="455"/>
      <c r="K2" s="455"/>
      <c r="L2" s="455">
        <f>SUM(C2:J2)</f>
        <v>76636.1881483451</v>
      </c>
      <c r="M2" s="460"/>
      <c r="N2" s="457"/>
    </row>
    <row r="3" spans="1:14" x14ac:dyDescent="0.2">
      <c r="A3" s="453">
        <v>2008</v>
      </c>
      <c r="B3" s="463">
        <v>2</v>
      </c>
      <c r="C3" s="455">
        <v>59931.724102135777</v>
      </c>
      <c r="D3" s="455">
        <v>18675</v>
      </c>
      <c r="E3" s="455"/>
      <c r="F3" s="455">
        <v>619.11699999999996</v>
      </c>
      <c r="G3" s="455"/>
      <c r="H3" s="455"/>
      <c r="I3" s="455"/>
      <c r="J3" s="455"/>
      <c r="K3" s="455"/>
      <c r="L3" s="455">
        <f>SUM(C3:J3)</f>
        <v>79225.841102135775</v>
      </c>
      <c r="M3" s="460"/>
      <c r="N3" s="457"/>
    </row>
    <row r="4" spans="1:14" x14ac:dyDescent="0.2">
      <c r="A4" s="453">
        <v>2008</v>
      </c>
      <c r="B4" s="463">
        <v>3</v>
      </c>
      <c r="C4" s="455">
        <v>56764.521845330899</v>
      </c>
      <c r="D4" s="455">
        <v>21230</v>
      </c>
      <c r="E4" s="455"/>
      <c r="F4" s="455">
        <v>295.18900000000002</v>
      </c>
      <c r="G4" s="455"/>
      <c r="H4" s="455"/>
      <c r="I4" s="455"/>
      <c r="J4" s="455"/>
      <c r="K4" s="455"/>
      <c r="L4" s="455">
        <f>SUM(C4:J4)</f>
        <v>78289.71084533089</v>
      </c>
      <c r="M4" s="460"/>
      <c r="N4" s="457"/>
    </row>
    <row r="5" spans="1:14" x14ac:dyDescent="0.2">
      <c r="A5" s="453">
        <v>2008</v>
      </c>
      <c r="B5" s="463">
        <v>4</v>
      </c>
      <c r="C5" s="455">
        <v>63920.012800461664</v>
      </c>
      <c r="D5" s="455">
        <v>25200</v>
      </c>
      <c r="E5" s="455"/>
      <c r="F5" s="455">
        <v>659.91099999999994</v>
      </c>
      <c r="G5" s="455"/>
      <c r="H5" s="455"/>
      <c r="I5" s="455"/>
      <c r="J5" s="455"/>
      <c r="K5" s="455"/>
      <c r="L5" s="455">
        <f>SUM(C5:J5)</f>
        <v>89779.923800461664</v>
      </c>
      <c r="M5" s="460"/>
      <c r="N5" s="457"/>
    </row>
    <row r="6" spans="1:14" x14ac:dyDescent="0.2">
      <c r="A6" s="453">
        <v>2008</v>
      </c>
      <c r="B6" s="463">
        <v>5</v>
      </c>
      <c r="C6" s="455">
        <v>67007.526275533979</v>
      </c>
      <c r="D6" s="455">
        <v>24595</v>
      </c>
      <c r="E6" s="455"/>
      <c r="F6" s="455">
        <v>642.32100000000003</v>
      </c>
      <c r="G6" s="455"/>
      <c r="H6" s="455"/>
      <c r="I6" s="455"/>
      <c r="J6" s="455"/>
      <c r="K6" s="455"/>
      <c r="L6" s="461">
        <f t="shared" ref="L6:L69" si="0">SUM(C6:K6)</f>
        <v>92244.847275533975</v>
      </c>
      <c r="M6" s="460"/>
      <c r="N6" s="457"/>
    </row>
    <row r="7" spans="1:14" x14ac:dyDescent="0.2">
      <c r="A7" s="453">
        <v>2008</v>
      </c>
      <c r="B7" s="463">
        <v>6</v>
      </c>
      <c r="C7" s="455">
        <v>76639.151675482877</v>
      </c>
      <c r="D7" s="455">
        <v>25695</v>
      </c>
      <c r="E7" s="455"/>
      <c r="F7" s="455">
        <v>601.43499999999995</v>
      </c>
      <c r="G7" s="455"/>
      <c r="H7" s="455"/>
      <c r="I7" s="455"/>
      <c r="J7" s="455"/>
      <c r="K7" s="455"/>
      <c r="L7" s="461">
        <f t="shared" si="0"/>
        <v>102935.58667548287</v>
      </c>
      <c r="M7" s="460"/>
      <c r="N7" s="457"/>
    </row>
    <row r="8" spans="1:14" x14ac:dyDescent="0.2">
      <c r="A8" s="453">
        <v>2008</v>
      </c>
      <c r="B8" s="463">
        <v>7</v>
      </c>
      <c r="C8" s="455">
        <v>83446.776061092532</v>
      </c>
      <c r="D8" s="455">
        <v>23085</v>
      </c>
      <c r="E8" s="455"/>
      <c r="F8" s="455">
        <v>615.66700000000003</v>
      </c>
      <c r="G8" s="455"/>
      <c r="H8" s="455"/>
      <c r="I8" s="455"/>
      <c r="J8" s="455"/>
      <c r="K8" s="455"/>
      <c r="L8" s="461">
        <f t="shared" si="0"/>
        <v>107147.44306109253</v>
      </c>
      <c r="M8" s="460"/>
      <c r="N8" s="457"/>
    </row>
    <row r="9" spans="1:14" x14ac:dyDescent="0.2">
      <c r="A9" s="453">
        <v>2008</v>
      </c>
      <c r="B9" s="463">
        <v>8</v>
      </c>
      <c r="C9" s="455">
        <v>90969.983522037364</v>
      </c>
      <c r="D9" s="455">
        <v>23040</v>
      </c>
      <c r="E9" s="455"/>
      <c r="F9" s="455">
        <v>643.12400000000002</v>
      </c>
      <c r="G9" s="455"/>
      <c r="H9" s="455"/>
      <c r="I9" s="455"/>
      <c r="J9" s="455"/>
      <c r="K9" s="455"/>
      <c r="L9" s="461">
        <f t="shared" si="0"/>
        <v>114653.10752203736</v>
      </c>
      <c r="M9" s="460"/>
      <c r="N9" s="457"/>
    </row>
    <row r="10" spans="1:14" x14ac:dyDescent="0.2">
      <c r="A10" s="453">
        <v>2008</v>
      </c>
      <c r="B10" s="463">
        <v>9</v>
      </c>
      <c r="C10" s="455">
        <v>90271.606252957703</v>
      </c>
      <c r="D10" s="455">
        <v>23130</v>
      </c>
      <c r="E10" s="455"/>
      <c r="F10" s="455">
        <v>597.28899999999999</v>
      </c>
      <c r="G10" s="455"/>
      <c r="H10" s="455"/>
      <c r="I10" s="455"/>
      <c r="J10" s="455"/>
      <c r="K10" s="455"/>
      <c r="L10" s="461">
        <f t="shared" si="0"/>
        <v>113998.89525295771</v>
      </c>
      <c r="M10" s="460"/>
      <c r="N10" s="457"/>
    </row>
    <row r="11" spans="1:14" x14ac:dyDescent="0.2">
      <c r="A11" s="453">
        <v>2008</v>
      </c>
      <c r="B11" s="463">
        <v>10</v>
      </c>
      <c r="C11" s="455">
        <v>77309.168048610882</v>
      </c>
      <c r="D11" s="455">
        <v>21330</v>
      </c>
      <c r="E11" s="455"/>
      <c r="F11" s="455">
        <v>589.96900000000005</v>
      </c>
      <c r="G11" s="455"/>
      <c r="H11" s="455"/>
      <c r="I11" s="455"/>
      <c r="J11" s="455"/>
      <c r="K11" s="455"/>
      <c r="L11" s="461">
        <f t="shared" si="0"/>
        <v>99229.137048610879</v>
      </c>
      <c r="M11" s="460"/>
      <c r="N11" s="457"/>
    </row>
    <row r="12" spans="1:14" x14ac:dyDescent="0.2">
      <c r="A12" s="453">
        <v>2008</v>
      </c>
      <c r="B12" s="463">
        <v>11</v>
      </c>
      <c r="C12" s="455">
        <v>71401.251570076711</v>
      </c>
      <c r="D12" s="455">
        <v>19440</v>
      </c>
      <c r="E12" s="455"/>
      <c r="F12" s="455">
        <v>506.46699999999998</v>
      </c>
      <c r="G12" s="455"/>
      <c r="H12" s="455"/>
      <c r="I12" s="455"/>
      <c r="J12" s="455"/>
      <c r="K12" s="455"/>
      <c r="L12" s="461">
        <f t="shared" si="0"/>
        <v>91347.718570076715</v>
      </c>
      <c r="M12" s="460"/>
      <c r="N12" s="457"/>
    </row>
    <row r="13" spans="1:14" x14ac:dyDescent="0.2">
      <c r="A13" s="453">
        <v>2008</v>
      </c>
      <c r="B13" s="463">
        <v>12</v>
      </c>
      <c r="C13" s="455">
        <v>58953.016226571111</v>
      </c>
      <c r="D13" s="455">
        <v>16605</v>
      </c>
      <c r="E13" s="455"/>
      <c r="F13" s="455">
        <v>531.90200000000004</v>
      </c>
      <c r="G13" s="455">
        <v>0</v>
      </c>
      <c r="H13" s="455"/>
      <c r="I13" s="455"/>
      <c r="J13" s="455"/>
      <c r="K13" s="455"/>
      <c r="L13" s="461">
        <f t="shared" si="0"/>
        <v>76089.918226571113</v>
      </c>
      <c r="M13" s="460"/>
      <c r="N13" s="457"/>
    </row>
    <row r="14" spans="1:14" x14ac:dyDescent="0.2">
      <c r="A14" s="453">
        <v>2009</v>
      </c>
      <c r="B14" s="463">
        <v>1</v>
      </c>
      <c r="C14" s="455">
        <v>60670.685904654587</v>
      </c>
      <c r="D14" s="455">
        <v>16200</v>
      </c>
      <c r="E14" s="455"/>
      <c r="F14" s="455">
        <v>656.68100000000004</v>
      </c>
      <c r="G14" s="455">
        <v>3250</v>
      </c>
      <c r="H14" s="455"/>
      <c r="I14" s="455"/>
      <c r="J14" s="455"/>
      <c r="K14" s="455"/>
      <c r="L14" s="461">
        <f t="shared" si="0"/>
        <v>80777.366904654584</v>
      </c>
      <c r="M14" s="460"/>
      <c r="N14" s="457"/>
    </row>
    <row r="15" spans="1:14" x14ac:dyDescent="0.2">
      <c r="A15" s="453">
        <v>2009</v>
      </c>
      <c r="B15" s="463">
        <v>2</v>
      </c>
      <c r="C15" s="455">
        <v>60687.391878024784</v>
      </c>
      <c r="D15" s="455">
        <v>16245</v>
      </c>
      <c r="E15" s="455"/>
      <c r="F15" s="455">
        <v>611.02</v>
      </c>
      <c r="G15" s="455">
        <v>0</v>
      </c>
      <c r="H15" s="455"/>
      <c r="I15" s="455"/>
      <c r="J15" s="455"/>
      <c r="K15" s="455"/>
      <c r="L15" s="461">
        <f t="shared" si="0"/>
        <v>77543.411878024795</v>
      </c>
      <c r="M15" s="460"/>
      <c r="N15" s="457"/>
    </row>
    <row r="16" spans="1:14" x14ac:dyDescent="0.2">
      <c r="A16" s="453">
        <v>2009</v>
      </c>
      <c r="B16" s="463">
        <v>3</v>
      </c>
      <c r="C16" s="455">
        <v>57480.254966893735</v>
      </c>
      <c r="D16" s="455">
        <v>15795</v>
      </c>
      <c r="E16" s="455"/>
      <c r="F16" s="455">
        <v>417.03899999999999</v>
      </c>
      <c r="G16" s="455">
        <v>10550</v>
      </c>
      <c r="H16" s="455"/>
      <c r="I16" s="455"/>
      <c r="J16" s="455"/>
      <c r="K16" s="455"/>
      <c r="L16" s="461">
        <f t="shared" si="0"/>
        <v>84242.293966893732</v>
      </c>
      <c r="M16" s="460"/>
      <c r="N16" s="457"/>
    </row>
    <row r="17" spans="1:14" x14ac:dyDescent="0.2">
      <c r="A17" s="453">
        <v>2009</v>
      </c>
      <c r="B17" s="463">
        <v>4</v>
      </c>
      <c r="C17" s="455">
        <v>64725.968154347443</v>
      </c>
      <c r="D17" s="455">
        <v>17100</v>
      </c>
      <c r="E17" s="455"/>
      <c r="F17" s="455">
        <v>611.95299999999997</v>
      </c>
      <c r="G17" s="455">
        <v>19400</v>
      </c>
      <c r="H17" s="455"/>
      <c r="I17" s="455"/>
      <c r="J17" s="455"/>
      <c r="K17" s="455"/>
      <c r="L17" s="461">
        <f t="shared" si="0"/>
        <v>101837.92115434744</v>
      </c>
      <c r="M17" s="460"/>
      <c r="N17" s="457"/>
    </row>
    <row r="18" spans="1:14" x14ac:dyDescent="0.2">
      <c r="A18" s="453">
        <v>2009</v>
      </c>
      <c r="B18" s="463">
        <v>5</v>
      </c>
      <c r="C18" s="455">
        <v>67852.411502966512</v>
      </c>
      <c r="D18" s="455">
        <v>17465</v>
      </c>
      <c r="E18" s="455"/>
      <c r="F18" s="455">
        <v>553.96199999999999</v>
      </c>
      <c r="G18" s="455">
        <v>14850</v>
      </c>
      <c r="H18" s="455"/>
      <c r="I18" s="455"/>
      <c r="J18" s="455"/>
      <c r="K18" s="455"/>
      <c r="L18" s="461">
        <f t="shared" si="0"/>
        <v>100721.37350296651</v>
      </c>
      <c r="M18" s="460"/>
      <c r="N18" s="457"/>
    </row>
    <row r="19" spans="1:14" x14ac:dyDescent="0.2">
      <c r="A19" s="453">
        <v>2009</v>
      </c>
      <c r="B19" s="463">
        <v>6</v>
      </c>
      <c r="C19" s="455">
        <v>77605.480246206731</v>
      </c>
      <c r="D19" s="455">
        <v>20115</v>
      </c>
      <c r="E19" s="455"/>
      <c r="F19" s="455">
        <v>608.64499999999998</v>
      </c>
      <c r="G19" s="455">
        <v>18150</v>
      </c>
      <c r="H19" s="455"/>
      <c r="I19" s="455"/>
      <c r="J19" s="455"/>
      <c r="K19" s="455"/>
      <c r="L19" s="461">
        <f t="shared" si="0"/>
        <v>116479.12524620674</v>
      </c>
      <c r="M19" s="460"/>
      <c r="N19" s="457"/>
    </row>
    <row r="20" spans="1:14" x14ac:dyDescent="0.2">
      <c r="A20" s="453">
        <v>2009</v>
      </c>
      <c r="B20" s="463">
        <v>7</v>
      </c>
      <c r="C20" s="455">
        <v>84498.940680347107</v>
      </c>
      <c r="D20" s="455">
        <v>21060</v>
      </c>
      <c r="E20" s="455"/>
      <c r="F20" s="455">
        <v>503.77800000000002</v>
      </c>
      <c r="G20" s="455">
        <v>21525</v>
      </c>
      <c r="H20" s="455"/>
      <c r="I20" s="455"/>
      <c r="J20" s="455"/>
      <c r="K20" s="455"/>
      <c r="L20" s="461">
        <f t="shared" si="0"/>
        <v>127587.71868034711</v>
      </c>
      <c r="M20" s="460"/>
      <c r="N20" s="457"/>
    </row>
    <row r="21" spans="1:14" x14ac:dyDescent="0.2">
      <c r="A21" s="453">
        <v>2009</v>
      </c>
      <c r="B21" s="463">
        <v>8</v>
      </c>
      <c r="C21" s="455">
        <v>92117.006841500101</v>
      </c>
      <c r="D21" s="455">
        <v>22185</v>
      </c>
      <c r="E21" s="455"/>
      <c r="F21" s="455">
        <v>593.649</v>
      </c>
      <c r="G21" s="455">
        <v>29850</v>
      </c>
      <c r="H21" s="455"/>
      <c r="I21" s="455"/>
      <c r="J21" s="455"/>
      <c r="K21" s="455"/>
      <c r="L21" s="461">
        <f t="shared" si="0"/>
        <v>144745.65584150009</v>
      </c>
      <c r="M21" s="460"/>
      <c r="N21" s="457"/>
    </row>
    <row r="22" spans="1:14" x14ac:dyDescent="0.2">
      <c r="A22" s="453">
        <v>2009</v>
      </c>
      <c r="B22" s="463">
        <v>9</v>
      </c>
      <c r="C22" s="455">
        <v>91409.82386550041</v>
      </c>
      <c r="D22" s="455">
        <v>22770</v>
      </c>
      <c r="E22" s="455"/>
      <c r="F22" s="455">
        <v>525.66899999999998</v>
      </c>
      <c r="G22" s="455">
        <v>30150</v>
      </c>
      <c r="H22" s="455"/>
      <c r="I22" s="455"/>
      <c r="J22" s="455"/>
      <c r="K22" s="455"/>
      <c r="L22" s="461">
        <f t="shared" si="0"/>
        <v>144855.49286550039</v>
      </c>
      <c r="M22" s="460"/>
      <c r="N22" s="457"/>
    </row>
    <row r="23" spans="1:14" x14ac:dyDescent="0.2">
      <c r="A23" s="453">
        <v>2009</v>
      </c>
      <c r="B23" s="463">
        <v>10</v>
      </c>
      <c r="C23" s="455">
        <v>78283.944729080875</v>
      </c>
      <c r="D23" s="455">
        <v>21060</v>
      </c>
      <c r="E23" s="455"/>
      <c r="F23" s="455">
        <v>539.79</v>
      </c>
      <c r="G23" s="455">
        <v>31425</v>
      </c>
      <c r="H23" s="455"/>
      <c r="I23" s="455"/>
      <c r="J23" s="455"/>
      <c r="K23" s="455"/>
      <c r="L23" s="461">
        <f t="shared" si="0"/>
        <v>131308.73472908087</v>
      </c>
      <c r="M23" s="460"/>
      <c r="N23" s="457"/>
    </row>
    <row r="24" spans="1:14" x14ac:dyDescent="0.2">
      <c r="A24" s="453">
        <v>2009</v>
      </c>
      <c r="B24" s="463">
        <v>11</v>
      </c>
      <c r="C24" s="455">
        <v>72301.536448878105</v>
      </c>
      <c r="D24" s="455">
        <v>19440</v>
      </c>
      <c r="E24" s="455"/>
      <c r="F24" s="455">
        <v>500.00099999999998</v>
      </c>
      <c r="G24" s="455">
        <v>19400</v>
      </c>
      <c r="H24" s="455"/>
      <c r="I24" s="455"/>
      <c r="J24" s="455"/>
      <c r="K24" s="455"/>
      <c r="L24" s="461">
        <f t="shared" si="0"/>
        <v>111641.53744887811</v>
      </c>
      <c r="M24" s="460"/>
      <c r="N24" s="457"/>
    </row>
    <row r="25" spans="1:14" x14ac:dyDescent="0.2">
      <c r="A25" s="453">
        <v>2009</v>
      </c>
      <c r="B25" s="463">
        <v>12</v>
      </c>
      <c r="C25" s="455">
        <v>59696.343659934471</v>
      </c>
      <c r="D25" s="455">
        <v>16583</v>
      </c>
      <c r="E25" s="455"/>
      <c r="F25" s="455">
        <v>347.55399999999997</v>
      </c>
      <c r="G25" s="455">
        <v>13200</v>
      </c>
      <c r="H25" s="455"/>
      <c r="I25" s="455"/>
      <c r="J25" s="455"/>
      <c r="K25" s="455"/>
      <c r="L25" s="461">
        <f t="shared" si="0"/>
        <v>89826.897659934475</v>
      </c>
      <c r="M25" s="460"/>
      <c r="N25" s="457"/>
    </row>
    <row r="26" spans="1:14" x14ac:dyDescent="0.2">
      <c r="A26" s="453">
        <v>2010</v>
      </c>
      <c r="B26" s="463">
        <v>1</v>
      </c>
      <c r="C26" s="455">
        <v>61435.67111017109</v>
      </c>
      <c r="D26" s="455">
        <v>16110</v>
      </c>
      <c r="E26" s="455"/>
      <c r="F26" s="455">
        <v>430.14699999999999</v>
      </c>
      <c r="G26" s="455">
        <v>4950</v>
      </c>
      <c r="H26" s="455"/>
      <c r="I26" s="455"/>
      <c r="J26" s="455"/>
      <c r="K26" s="455"/>
      <c r="L26" s="461">
        <f t="shared" si="0"/>
        <v>82925.818110171094</v>
      </c>
      <c r="M26" s="460"/>
      <c r="N26" s="457"/>
    </row>
    <row r="27" spans="1:14" x14ac:dyDescent="0.2">
      <c r="A27" s="453">
        <v>2010</v>
      </c>
      <c r="B27" s="463">
        <v>2</v>
      </c>
      <c r="C27" s="455">
        <v>61452.587726000354</v>
      </c>
      <c r="D27" s="455">
        <v>16200</v>
      </c>
      <c r="E27" s="455">
        <v>356190.87199999997</v>
      </c>
      <c r="F27" s="455">
        <v>436.29700000000003</v>
      </c>
      <c r="G27" s="455"/>
      <c r="H27" s="455"/>
      <c r="I27" s="455"/>
      <c r="J27" s="455"/>
      <c r="K27" s="455"/>
      <c r="L27" s="461">
        <f t="shared" si="0"/>
        <v>434279.75672600034</v>
      </c>
      <c r="M27" s="460"/>
      <c r="N27" s="457"/>
    </row>
    <row r="28" spans="1:14" x14ac:dyDescent="0.2">
      <c r="A28" s="453">
        <v>2010</v>
      </c>
      <c r="B28" s="463">
        <v>3</v>
      </c>
      <c r="C28" s="455">
        <v>58205.012632038524</v>
      </c>
      <c r="D28" s="455">
        <v>15480</v>
      </c>
      <c r="E28" s="455">
        <v>279087.163</v>
      </c>
      <c r="F28" s="455">
        <v>253.86799999999999</v>
      </c>
      <c r="G28" s="455"/>
      <c r="H28" s="455"/>
      <c r="I28" s="455"/>
      <c r="J28" s="455"/>
      <c r="K28" s="455"/>
      <c r="L28" s="461">
        <f t="shared" si="0"/>
        <v>353026.04363203852</v>
      </c>
      <c r="M28" s="460"/>
      <c r="N28" s="457"/>
    </row>
    <row r="29" spans="1:14" x14ac:dyDescent="0.2">
      <c r="A29" s="453">
        <v>2010</v>
      </c>
      <c r="B29" s="463">
        <v>4</v>
      </c>
      <c r="C29" s="455">
        <v>65542.085646881169</v>
      </c>
      <c r="D29" s="455">
        <v>17055</v>
      </c>
      <c r="E29" s="455">
        <v>277552.57500000001</v>
      </c>
      <c r="F29" s="455">
        <v>615.59</v>
      </c>
      <c r="G29" s="455"/>
      <c r="H29" s="455"/>
      <c r="I29" s="455"/>
      <c r="J29" s="455"/>
      <c r="K29" s="455"/>
      <c r="L29" s="461">
        <f t="shared" si="0"/>
        <v>360765.25064688124</v>
      </c>
      <c r="M29" s="460"/>
      <c r="N29" s="457"/>
    </row>
    <row r="30" spans="1:14" x14ac:dyDescent="0.2">
      <c r="A30" s="453">
        <v>2010</v>
      </c>
      <c r="B30" s="463">
        <v>5</v>
      </c>
      <c r="C30" s="455">
        <v>68707.949728460764</v>
      </c>
      <c r="D30" s="455">
        <v>17235</v>
      </c>
      <c r="E30" s="455">
        <v>259045.82</v>
      </c>
      <c r="F30" s="455">
        <v>593.88499999999999</v>
      </c>
      <c r="G30" s="455"/>
      <c r="H30" s="455"/>
      <c r="I30" s="455"/>
      <c r="J30" s="455"/>
      <c r="K30" s="455"/>
      <c r="L30" s="461">
        <f t="shared" si="0"/>
        <v>345582.65472846077</v>
      </c>
      <c r="M30" s="460"/>
      <c r="N30" s="457"/>
    </row>
    <row r="31" spans="1:14" x14ac:dyDescent="0.2">
      <c r="A31" s="453">
        <v>2010</v>
      </c>
      <c r="B31" s="463">
        <v>6</v>
      </c>
      <c r="C31" s="455">
        <v>78583.993071142453</v>
      </c>
      <c r="D31" s="455">
        <v>20250</v>
      </c>
      <c r="E31" s="455">
        <v>348772.37099999998</v>
      </c>
      <c r="F31" s="455">
        <v>668.79899999999998</v>
      </c>
      <c r="G31" s="455"/>
      <c r="H31" s="455"/>
      <c r="I31" s="455"/>
      <c r="J31" s="455"/>
      <c r="K31" s="455"/>
      <c r="L31" s="461">
        <f t="shared" si="0"/>
        <v>448275.16307114245</v>
      </c>
      <c r="M31" s="460"/>
      <c r="N31" s="457"/>
    </row>
    <row r="32" spans="1:14" x14ac:dyDescent="0.2">
      <c r="A32" s="453">
        <v>2010</v>
      </c>
      <c r="B32" s="463">
        <v>7</v>
      </c>
      <c r="C32" s="455">
        <v>85564.37184431756</v>
      </c>
      <c r="D32" s="455">
        <v>21060</v>
      </c>
      <c r="E32" s="455">
        <v>374770.853</v>
      </c>
      <c r="F32" s="455">
        <v>467.71600000000001</v>
      </c>
      <c r="G32" s="455"/>
      <c r="H32" s="455"/>
      <c r="I32" s="455"/>
      <c r="J32" s="455"/>
      <c r="K32" s="455"/>
      <c r="L32" s="461">
        <f t="shared" si="0"/>
        <v>481862.94084431755</v>
      </c>
      <c r="M32" s="460"/>
      <c r="N32" s="457"/>
    </row>
    <row r="33" spans="1:14" x14ac:dyDescent="0.2">
      <c r="A33" s="453">
        <v>2010</v>
      </c>
      <c r="B33" s="463">
        <v>8</v>
      </c>
      <c r="C33" s="455">
        <v>93278.492761091533</v>
      </c>
      <c r="D33" s="455">
        <v>22275</v>
      </c>
      <c r="E33" s="455">
        <v>366580.64500000002</v>
      </c>
      <c r="F33" s="455">
        <v>593.03899999999999</v>
      </c>
      <c r="G33" s="455"/>
      <c r="H33" s="455"/>
      <c r="I33" s="455"/>
      <c r="J33" s="455"/>
      <c r="K33" s="455"/>
      <c r="L33" s="461">
        <f t="shared" si="0"/>
        <v>482727.17676109157</v>
      </c>
      <c r="M33" s="460"/>
      <c r="N33" s="457"/>
    </row>
    <row r="34" spans="1:14" x14ac:dyDescent="0.2">
      <c r="A34" s="453">
        <v>2010</v>
      </c>
      <c r="B34" s="463">
        <v>9</v>
      </c>
      <c r="C34" s="455">
        <v>92562.393048678408</v>
      </c>
      <c r="D34" s="455">
        <v>22815</v>
      </c>
      <c r="E34" s="455">
        <v>366051.24699999997</v>
      </c>
      <c r="F34" s="455">
        <v>586.66099999999994</v>
      </c>
      <c r="G34" s="455"/>
      <c r="H34" s="455"/>
      <c r="I34" s="455"/>
      <c r="J34" s="455"/>
      <c r="K34" s="455"/>
      <c r="L34" s="461">
        <f t="shared" si="0"/>
        <v>482015.3010486784</v>
      </c>
      <c r="M34" s="460"/>
      <c r="N34" s="457"/>
    </row>
    <row r="35" spans="1:14" x14ac:dyDescent="0.2">
      <c r="A35" s="453">
        <v>2010</v>
      </c>
      <c r="B35" s="463">
        <v>10</v>
      </c>
      <c r="C35" s="455">
        <v>79271.012184380961</v>
      </c>
      <c r="D35" s="455">
        <v>21060</v>
      </c>
      <c r="E35" s="455">
        <v>341190.85100000002</v>
      </c>
      <c r="F35" s="455">
        <v>556.12</v>
      </c>
      <c r="G35" s="455"/>
      <c r="H35" s="455"/>
      <c r="I35" s="455"/>
      <c r="J35" s="455"/>
      <c r="K35" s="455"/>
      <c r="L35" s="461">
        <f t="shared" si="0"/>
        <v>442077.98318438098</v>
      </c>
      <c r="M35" s="460"/>
      <c r="N35" s="457"/>
    </row>
    <row r="36" spans="1:14" x14ac:dyDescent="0.2">
      <c r="A36" s="453">
        <v>2010</v>
      </c>
      <c r="B36" s="463">
        <v>11</v>
      </c>
      <c r="C36" s="455">
        <v>73213.172849469076</v>
      </c>
      <c r="D36" s="455">
        <v>19395</v>
      </c>
      <c r="E36" s="455">
        <v>293449.73700000002</v>
      </c>
      <c r="F36" s="455">
        <v>597.32399999999996</v>
      </c>
      <c r="G36" s="455"/>
      <c r="H36" s="455"/>
      <c r="I36" s="455"/>
      <c r="J36" s="455"/>
      <c r="K36" s="455"/>
      <c r="L36" s="461">
        <f t="shared" si="0"/>
        <v>386655.23384946911</v>
      </c>
      <c r="M36" s="460"/>
      <c r="N36" s="457"/>
    </row>
    <row r="37" spans="1:14" x14ac:dyDescent="0.2">
      <c r="A37" s="453">
        <v>2010</v>
      </c>
      <c r="B37" s="463">
        <v>12</v>
      </c>
      <c r="C37" s="455">
        <v>60449.04356833909</v>
      </c>
      <c r="D37" s="455">
        <v>16560</v>
      </c>
      <c r="E37" s="455">
        <v>251386.29399999999</v>
      </c>
      <c r="F37" s="455">
        <v>530.99099999999999</v>
      </c>
      <c r="G37" s="455"/>
      <c r="H37" s="455"/>
      <c r="I37" s="455"/>
      <c r="J37" s="455"/>
      <c r="K37" s="455"/>
      <c r="L37" s="461">
        <f t="shared" si="0"/>
        <v>328926.32856833906</v>
      </c>
      <c r="M37" s="460"/>
      <c r="N37" s="457"/>
    </row>
    <row r="38" spans="1:14" x14ac:dyDescent="0.2">
      <c r="A38" s="453">
        <v>2011</v>
      </c>
      <c r="B38" s="463">
        <v>1</v>
      </c>
      <c r="C38" s="455">
        <v>62210.30186948237</v>
      </c>
      <c r="D38" s="455">
        <v>18045</v>
      </c>
      <c r="E38" s="455">
        <v>325126.25900000002</v>
      </c>
      <c r="F38" s="455">
        <v>692.06799999999998</v>
      </c>
      <c r="G38" s="455"/>
      <c r="H38" s="455"/>
      <c r="I38" s="455"/>
      <c r="J38" s="455"/>
      <c r="K38" s="455"/>
      <c r="L38" s="461">
        <f t="shared" si="0"/>
        <v>406073.62886948243</v>
      </c>
      <c r="M38" s="460"/>
      <c r="N38" s="457"/>
    </row>
    <row r="39" spans="1:14" x14ac:dyDescent="0.2">
      <c r="A39" s="453">
        <v>2011</v>
      </c>
      <c r="B39" s="463">
        <v>2</v>
      </c>
      <c r="C39" s="455">
        <v>62227.431783721615</v>
      </c>
      <c r="D39" s="455">
        <v>16110</v>
      </c>
      <c r="E39" s="455">
        <v>278354.89399999997</v>
      </c>
      <c r="F39" s="455">
        <v>618.84900000000005</v>
      </c>
      <c r="G39" s="455"/>
      <c r="H39" s="455"/>
      <c r="I39" s="455"/>
      <c r="J39" s="455"/>
      <c r="K39" s="455"/>
      <c r="L39" s="461">
        <f t="shared" si="0"/>
        <v>357311.17478372157</v>
      </c>
      <c r="M39" s="460"/>
      <c r="N39" s="457"/>
    </row>
    <row r="40" spans="1:14" x14ac:dyDescent="0.2">
      <c r="A40" s="453">
        <v>2011</v>
      </c>
      <c r="B40" s="463">
        <v>3</v>
      </c>
      <c r="C40" s="455">
        <v>58938.90862952872</v>
      </c>
      <c r="D40" s="455">
        <v>15435</v>
      </c>
      <c r="E40" s="455">
        <v>241660.003</v>
      </c>
      <c r="F40" s="455">
        <v>355.99700000000001</v>
      </c>
      <c r="G40" s="455"/>
      <c r="H40" s="455"/>
      <c r="I40" s="455"/>
      <c r="J40" s="455"/>
      <c r="K40" s="455"/>
      <c r="L40" s="461">
        <f t="shared" si="0"/>
        <v>316389.90862952871</v>
      </c>
      <c r="M40" s="460"/>
      <c r="N40" s="457"/>
    </row>
    <row r="41" spans="1:14" x14ac:dyDescent="0.2">
      <c r="A41" s="453">
        <v>2011</v>
      </c>
      <c r="B41" s="463">
        <v>4</v>
      </c>
      <c r="C41" s="455">
        <v>66368.493410547366</v>
      </c>
      <c r="D41" s="455">
        <v>17100</v>
      </c>
      <c r="E41" s="455">
        <v>273316.79399999999</v>
      </c>
      <c r="F41" s="455">
        <v>723.96900000000005</v>
      </c>
      <c r="G41" s="455"/>
      <c r="H41" s="455"/>
      <c r="I41" s="455"/>
      <c r="J41" s="455"/>
      <c r="K41" s="455"/>
      <c r="L41" s="461">
        <f t="shared" si="0"/>
        <v>357509.25641054736</v>
      </c>
      <c r="M41" s="460"/>
      <c r="N41" s="457"/>
    </row>
    <row r="42" spans="1:14" x14ac:dyDescent="0.2">
      <c r="A42" s="453">
        <v>2011</v>
      </c>
      <c r="B42" s="463">
        <v>5</v>
      </c>
      <c r="C42" s="455">
        <v>69574.275273654755</v>
      </c>
      <c r="D42" s="455">
        <v>17325</v>
      </c>
      <c r="E42" s="455">
        <v>314878.19300000003</v>
      </c>
      <c r="F42" s="455">
        <v>688.89300000000003</v>
      </c>
      <c r="G42" s="455"/>
      <c r="H42" s="455"/>
      <c r="I42" s="455"/>
      <c r="J42" s="455"/>
      <c r="K42" s="455"/>
      <c r="L42" s="461">
        <f t="shared" si="0"/>
        <v>402466.36127365479</v>
      </c>
      <c r="M42" s="460"/>
      <c r="N42" s="457"/>
    </row>
    <row r="43" spans="1:14" x14ac:dyDescent="0.2">
      <c r="A43" s="453">
        <v>2011</v>
      </c>
      <c r="B43" s="463">
        <v>6</v>
      </c>
      <c r="C43" s="455">
        <v>68847.198000000004</v>
      </c>
      <c r="D43" s="455">
        <v>20115</v>
      </c>
      <c r="E43" s="455">
        <v>335810.05200000003</v>
      </c>
      <c r="F43" s="455">
        <v>765.34199999999998</v>
      </c>
      <c r="G43" s="455"/>
      <c r="H43" s="455"/>
      <c r="I43" s="455"/>
      <c r="J43" s="455"/>
      <c r="K43" s="455"/>
      <c r="L43" s="461">
        <f t="shared" si="0"/>
        <v>425537.592</v>
      </c>
      <c r="M43" s="460"/>
      <c r="N43" s="457"/>
    </row>
    <row r="44" spans="1:14" x14ac:dyDescent="0.2">
      <c r="A44" s="465">
        <v>2011</v>
      </c>
      <c r="B44" s="464">
        <v>7</v>
      </c>
      <c r="C44" s="455">
        <v>72436.462</v>
      </c>
      <c r="D44" s="455">
        <v>21060</v>
      </c>
      <c r="E44" s="455">
        <v>350670.76500000001</v>
      </c>
      <c r="F44" s="455">
        <v>633.72699999999998</v>
      </c>
      <c r="G44" s="455"/>
      <c r="H44" s="455"/>
      <c r="I44" s="455"/>
      <c r="J44" s="455"/>
      <c r="K44" s="455"/>
      <c r="L44" s="461">
        <f t="shared" si="0"/>
        <v>444800.95400000003</v>
      </c>
      <c r="M44" s="460"/>
      <c r="N44" s="457"/>
    </row>
    <row r="45" spans="1:14" x14ac:dyDescent="0.2">
      <c r="A45" s="453">
        <v>2011</v>
      </c>
      <c r="B45" s="463">
        <v>8</v>
      </c>
      <c r="C45" s="455">
        <v>80409.620999999999</v>
      </c>
      <c r="D45" s="455">
        <v>22140</v>
      </c>
      <c r="E45" s="455">
        <v>363658.77799999999</v>
      </c>
      <c r="F45" s="455">
        <v>622.54</v>
      </c>
      <c r="G45" s="455"/>
      <c r="H45" s="455"/>
      <c r="I45" s="455"/>
      <c r="J45" s="455"/>
      <c r="K45" s="455"/>
      <c r="L45" s="461">
        <f t="shared" si="0"/>
        <v>466830.93899999995</v>
      </c>
      <c r="M45" s="460"/>
      <c r="N45" s="457"/>
    </row>
    <row r="46" spans="1:14" x14ac:dyDescent="0.2">
      <c r="A46" s="453">
        <v>2011</v>
      </c>
      <c r="B46" s="463">
        <v>9</v>
      </c>
      <c r="C46" s="455">
        <v>76752.611000000004</v>
      </c>
      <c r="D46" s="455">
        <v>22770</v>
      </c>
      <c r="E46" s="455">
        <v>370053.86</v>
      </c>
      <c r="F46" s="455">
        <v>581.34400000000005</v>
      </c>
      <c r="G46" s="455"/>
      <c r="H46" s="455"/>
      <c r="I46" s="455"/>
      <c r="J46" s="455"/>
      <c r="K46" s="455"/>
      <c r="L46" s="461">
        <f t="shared" si="0"/>
        <v>470157.815</v>
      </c>
      <c r="M46" s="460"/>
      <c r="N46" s="457"/>
    </row>
    <row r="47" spans="1:14" x14ac:dyDescent="0.2">
      <c r="A47" s="453">
        <v>2011</v>
      </c>
      <c r="B47" s="463">
        <v>10</v>
      </c>
      <c r="C47" s="455">
        <v>69116.777000000002</v>
      </c>
      <c r="D47" s="455">
        <v>21060</v>
      </c>
      <c r="E47" s="455">
        <v>341490.54200000002</v>
      </c>
      <c r="F47" s="455">
        <v>614.32799999999997</v>
      </c>
      <c r="G47" s="455"/>
      <c r="H47" s="455"/>
      <c r="I47" s="455"/>
      <c r="J47" s="455"/>
      <c r="K47" s="455"/>
      <c r="L47" s="461">
        <f t="shared" si="0"/>
        <v>432281.647</v>
      </c>
      <c r="M47" s="460"/>
      <c r="N47" s="457"/>
    </row>
    <row r="48" spans="1:14" x14ac:dyDescent="0.2">
      <c r="A48" s="453">
        <v>2011</v>
      </c>
      <c r="B48" s="463">
        <v>11</v>
      </c>
      <c r="C48" s="455">
        <v>56226.877</v>
      </c>
      <c r="D48" s="455">
        <v>20970</v>
      </c>
      <c r="E48" s="455">
        <v>280285.79800000001</v>
      </c>
      <c r="F48" s="455">
        <v>488.70699999999999</v>
      </c>
      <c r="G48" s="455"/>
      <c r="H48" s="455"/>
      <c r="I48" s="455">
        <v>4846.848</v>
      </c>
      <c r="J48" s="455"/>
      <c r="K48" s="455"/>
      <c r="L48" s="461">
        <f t="shared" si="0"/>
        <v>362818.23000000004</v>
      </c>
      <c r="M48" s="460"/>
      <c r="N48" s="457"/>
    </row>
    <row r="49" spans="1:14" x14ac:dyDescent="0.2">
      <c r="A49" s="453">
        <v>2011</v>
      </c>
      <c r="B49" s="463">
        <v>12</v>
      </c>
      <c r="C49" s="455">
        <v>51407.406999999999</v>
      </c>
      <c r="D49" s="455">
        <v>16560</v>
      </c>
      <c r="E49" s="455">
        <v>251891.47</v>
      </c>
      <c r="F49" s="455">
        <v>622.82799999999997</v>
      </c>
      <c r="G49" s="455"/>
      <c r="H49" s="455"/>
      <c r="I49" s="455">
        <v>4334.5439999999999</v>
      </c>
      <c r="J49" s="455"/>
      <c r="K49" s="455"/>
      <c r="L49" s="461">
        <f t="shared" si="0"/>
        <v>324816.24899999995</v>
      </c>
      <c r="M49" s="460"/>
      <c r="N49" s="457"/>
    </row>
    <row r="50" spans="1:14" x14ac:dyDescent="0.2">
      <c r="A50" s="453">
        <v>2012</v>
      </c>
      <c r="B50" s="463">
        <v>1</v>
      </c>
      <c r="C50" s="455">
        <v>54239.466</v>
      </c>
      <c r="D50" s="455">
        <v>16110</v>
      </c>
      <c r="E50" s="455">
        <v>256646.924</v>
      </c>
      <c r="F50" s="455">
        <v>442.48099999999999</v>
      </c>
      <c r="G50" s="455"/>
      <c r="H50" s="455"/>
      <c r="I50" s="455">
        <v>4447.3829999999998</v>
      </c>
      <c r="J50" s="455"/>
      <c r="K50" s="455"/>
      <c r="L50" s="461">
        <f t="shared" si="0"/>
        <v>331886.25400000002</v>
      </c>
      <c r="M50" s="460"/>
      <c r="N50" s="457"/>
    </row>
    <row r="51" spans="1:14" x14ac:dyDescent="0.2">
      <c r="A51" s="453">
        <v>2012</v>
      </c>
      <c r="B51" s="463">
        <v>2</v>
      </c>
      <c r="C51" s="455">
        <v>50699.966999999997</v>
      </c>
      <c r="D51" s="455">
        <v>16110</v>
      </c>
      <c r="E51" s="455">
        <v>271973.90000000002</v>
      </c>
      <c r="F51" s="455">
        <v>573.01</v>
      </c>
      <c r="G51" s="455"/>
      <c r="H51" s="455"/>
      <c r="I51" s="455">
        <v>4696.8019999999997</v>
      </c>
      <c r="J51" s="455"/>
      <c r="K51" s="455"/>
      <c r="L51" s="461">
        <f t="shared" si="0"/>
        <v>344053.67900000006</v>
      </c>
      <c r="M51" s="460"/>
      <c r="N51" s="457"/>
    </row>
    <row r="52" spans="1:14" x14ac:dyDescent="0.2">
      <c r="A52" s="453">
        <v>2012</v>
      </c>
      <c r="B52" s="463">
        <v>3</v>
      </c>
      <c r="C52" s="455">
        <v>52001.394</v>
      </c>
      <c r="D52" s="455">
        <v>15975</v>
      </c>
      <c r="E52" s="455">
        <v>258518.84400000001</v>
      </c>
      <c r="F52" s="455">
        <v>365.38</v>
      </c>
      <c r="G52" s="455"/>
      <c r="H52" s="455"/>
      <c r="I52" s="455">
        <v>4387.8370000000004</v>
      </c>
      <c r="J52" s="455"/>
      <c r="K52" s="455"/>
      <c r="L52" s="461">
        <f t="shared" si="0"/>
        <v>331248.45500000002</v>
      </c>
      <c r="M52" s="460"/>
      <c r="N52" s="457"/>
    </row>
    <row r="53" spans="1:14" x14ac:dyDescent="0.2">
      <c r="A53" s="453">
        <v>2012</v>
      </c>
      <c r="B53" s="463">
        <v>4</v>
      </c>
      <c r="C53" s="455">
        <v>59426.750999999997</v>
      </c>
      <c r="D53" s="455">
        <v>17100</v>
      </c>
      <c r="E53" s="455">
        <v>293510.663</v>
      </c>
      <c r="F53" s="455">
        <v>568.66899999999998</v>
      </c>
      <c r="G53" s="455"/>
      <c r="H53" s="455"/>
      <c r="I53" s="455">
        <v>4923.1809999999996</v>
      </c>
      <c r="J53" s="455"/>
      <c r="K53" s="455"/>
      <c r="L53" s="461">
        <f t="shared" si="0"/>
        <v>375529.26399999997</v>
      </c>
      <c r="M53" s="460"/>
      <c r="N53" s="457"/>
    </row>
    <row r="54" spans="1:14" x14ac:dyDescent="0.2">
      <c r="A54" s="453">
        <v>2012</v>
      </c>
      <c r="B54" s="463">
        <v>5</v>
      </c>
      <c r="C54" s="455">
        <v>56813.245000000003</v>
      </c>
      <c r="D54" s="455">
        <v>17235</v>
      </c>
      <c r="E54" s="455">
        <v>284706.55599999998</v>
      </c>
      <c r="F54" s="455">
        <v>500.34399999999999</v>
      </c>
      <c r="G54" s="455"/>
      <c r="H54" s="455"/>
      <c r="I54" s="455">
        <v>4983.3242271417157</v>
      </c>
      <c r="J54" s="455"/>
      <c r="K54" s="455"/>
      <c r="L54" s="461">
        <f t="shared" si="0"/>
        <v>364238.4692271417</v>
      </c>
      <c r="M54" s="460"/>
      <c r="N54" s="457"/>
    </row>
    <row r="55" spans="1:14" x14ac:dyDescent="0.2">
      <c r="A55" s="453">
        <v>2012</v>
      </c>
      <c r="B55" s="463">
        <v>6</v>
      </c>
      <c r="C55" s="455">
        <v>65762.341</v>
      </c>
      <c r="D55" s="455">
        <v>20115</v>
      </c>
      <c r="E55" s="455">
        <v>338407.875</v>
      </c>
      <c r="F55" s="455">
        <v>520.57500000000005</v>
      </c>
      <c r="G55" s="455"/>
      <c r="H55" s="455"/>
      <c r="I55" s="455">
        <v>6121.0438671659167</v>
      </c>
      <c r="J55" s="455">
        <v>3589.85</v>
      </c>
      <c r="K55" s="455"/>
      <c r="L55" s="461">
        <f t="shared" si="0"/>
        <v>434516.68486716592</v>
      </c>
      <c r="M55" s="460"/>
      <c r="N55" s="457"/>
    </row>
    <row r="56" spans="1:14" x14ac:dyDescent="0.2">
      <c r="A56" s="453">
        <v>2012</v>
      </c>
      <c r="B56" s="463">
        <v>7</v>
      </c>
      <c r="C56" s="455">
        <v>69687.191999999995</v>
      </c>
      <c r="D56" s="455">
        <v>21060</v>
      </c>
      <c r="E56" s="455">
        <v>331937.67599999998</v>
      </c>
      <c r="F56" s="455">
        <v>532.69100000000003</v>
      </c>
      <c r="G56" s="455"/>
      <c r="H56" s="455"/>
      <c r="I56" s="455">
        <v>5728.7449999999999</v>
      </c>
      <c r="J56" s="455">
        <v>3674.2170000000001</v>
      </c>
      <c r="K56" s="455"/>
      <c r="L56" s="461">
        <f t="shared" si="0"/>
        <v>432620.52099999995</v>
      </c>
      <c r="M56" s="460"/>
      <c r="N56" s="457"/>
    </row>
    <row r="57" spans="1:14" x14ac:dyDescent="0.2">
      <c r="A57" s="465">
        <v>2012</v>
      </c>
      <c r="B57" s="464">
        <v>8</v>
      </c>
      <c r="C57" s="455">
        <v>77143.074999999997</v>
      </c>
      <c r="D57" s="455">
        <v>22140</v>
      </c>
      <c r="E57" s="455">
        <v>360756.272</v>
      </c>
      <c r="F57" s="455">
        <v>551.08500000000004</v>
      </c>
      <c r="G57" s="455"/>
      <c r="H57" s="455"/>
      <c r="I57" s="455">
        <v>6238.9201239816821</v>
      </c>
      <c r="J57" s="455">
        <v>4116.0389621796339</v>
      </c>
      <c r="K57" s="455"/>
      <c r="L57" s="461">
        <f t="shared" si="0"/>
        <v>470945.39108616131</v>
      </c>
      <c r="M57" s="460"/>
      <c r="N57" s="457"/>
    </row>
    <row r="58" spans="1:14" x14ac:dyDescent="0.2">
      <c r="A58" s="453">
        <v>2012</v>
      </c>
      <c r="B58" s="463">
        <v>9</v>
      </c>
      <c r="C58" s="455">
        <v>77510.92</v>
      </c>
      <c r="D58" s="455">
        <v>22815</v>
      </c>
      <c r="E58" s="455">
        <v>368576.47499999998</v>
      </c>
      <c r="F58" s="455">
        <v>497.99200000000002</v>
      </c>
      <c r="G58" s="455"/>
      <c r="H58" s="455"/>
      <c r="I58" s="455">
        <v>6415.799</v>
      </c>
      <c r="J58" s="455">
        <v>3897.069</v>
      </c>
      <c r="K58" s="455"/>
      <c r="L58" s="461">
        <f t="shared" si="0"/>
        <v>479713.255</v>
      </c>
      <c r="M58" s="460"/>
      <c r="N58" s="457"/>
    </row>
    <row r="59" spans="1:14" x14ac:dyDescent="0.2">
      <c r="A59" s="453">
        <v>2012</v>
      </c>
      <c r="B59" s="463">
        <v>10</v>
      </c>
      <c r="C59" s="455">
        <v>67200.520999999993</v>
      </c>
      <c r="D59" s="455">
        <v>21060</v>
      </c>
      <c r="E59" s="455">
        <v>333902.40500000003</v>
      </c>
      <c r="F59" s="455">
        <v>479.16399999999999</v>
      </c>
      <c r="G59" s="455"/>
      <c r="H59" s="455"/>
      <c r="I59" s="455">
        <v>5749.07</v>
      </c>
      <c r="J59" s="455">
        <v>3490.9690000000001</v>
      </c>
      <c r="K59" s="455"/>
      <c r="L59" s="461">
        <f t="shared" si="0"/>
        <v>431882.12900000002</v>
      </c>
      <c r="M59" s="460"/>
      <c r="N59" s="457"/>
    </row>
    <row r="60" spans="1:14" x14ac:dyDescent="0.2">
      <c r="A60" s="453">
        <v>2012</v>
      </c>
      <c r="B60" s="463">
        <v>11</v>
      </c>
      <c r="C60" s="455">
        <v>62224.504000000001</v>
      </c>
      <c r="D60" s="455">
        <v>19395</v>
      </c>
      <c r="E60" s="455">
        <v>310953.02</v>
      </c>
      <c r="F60" s="455">
        <v>437.06900000000002</v>
      </c>
      <c r="G60" s="455"/>
      <c r="H60" s="455"/>
      <c r="I60" s="455">
        <v>5337.9445716882938</v>
      </c>
      <c r="J60" s="455">
        <v>3039.8842042482142</v>
      </c>
      <c r="K60" s="455"/>
      <c r="L60" s="461">
        <f t="shared" si="0"/>
        <v>401387.42177593656</v>
      </c>
      <c r="M60" s="460"/>
      <c r="N60" s="457"/>
    </row>
    <row r="61" spans="1:14" x14ac:dyDescent="0.2">
      <c r="A61" s="453">
        <v>2012</v>
      </c>
      <c r="B61" s="463">
        <v>12</v>
      </c>
      <c r="C61" s="455">
        <v>45517.811999999998</v>
      </c>
      <c r="D61" s="455">
        <v>16560</v>
      </c>
      <c r="E61" s="455">
        <v>235280.79500000001</v>
      </c>
      <c r="F61" s="455">
        <v>487.79899999999998</v>
      </c>
      <c r="G61" s="455"/>
      <c r="H61" s="455"/>
      <c r="I61" s="455">
        <v>4122.5100809971245</v>
      </c>
      <c r="J61" s="455">
        <v>2761.0590672933672</v>
      </c>
      <c r="K61" s="455"/>
      <c r="L61" s="461">
        <f t="shared" si="0"/>
        <v>304729.97514829051</v>
      </c>
      <c r="M61" s="460"/>
      <c r="N61" s="457"/>
    </row>
    <row r="62" spans="1:14" x14ac:dyDescent="0.2">
      <c r="A62" s="453">
        <v>2013</v>
      </c>
      <c r="B62" s="463">
        <v>1</v>
      </c>
      <c r="C62" s="455">
        <v>52972.152000000002</v>
      </c>
      <c r="D62" s="455">
        <v>16110</v>
      </c>
      <c r="E62" s="455">
        <v>262826.84600000002</v>
      </c>
      <c r="F62" s="455">
        <v>594.61800000000005</v>
      </c>
      <c r="G62" s="455"/>
      <c r="H62" s="455"/>
      <c r="I62" s="455">
        <v>4579.3830153135004</v>
      </c>
      <c r="J62" s="455">
        <v>3043.755076468025</v>
      </c>
      <c r="K62" s="455"/>
      <c r="L62" s="461">
        <f t="shared" si="0"/>
        <v>340126.75409178156</v>
      </c>
      <c r="M62" s="460"/>
      <c r="N62" s="457"/>
    </row>
    <row r="63" spans="1:14" x14ac:dyDescent="0.2">
      <c r="A63" s="453">
        <v>2013</v>
      </c>
      <c r="B63" s="463">
        <v>2</v>
      </c>
      <c r="C63" s="455">
        <v>55278.137000000002</v>
      </c>
      <c r="D63" s="455">
        <v>16110</v>
      </c>
      <c r="E63" s="455">
        <v>264921.56599999999</v>
      </c>
      <c r="F63" s="455">
        <v>495.65699999999998</v>
      </c>
      <c r="G63" s="455"/>
      <c r="H63" s="455"/>
      <c r="I63" s="455">
        <v>4430.5299867769299</v>
      </c>
      <c r="J63" s="455">
        <v>2945.2308177473742</v>
      </c>
      <c r="K63" s="455"/>
      <c r="L63" s="461">
        <f t="shared" si="0"/>
        <v>344181.12080452428</v>
      </c>
      <c r="M63" s="460"/>
      <c r="N63" s="457"/>
    </row>
    <row r="64" spans="1:14" x14ac:dyDescent="0.2">
      <c r="A64" s="453">
        <v>2013</v>
      </c>
      <c r="B64" s="463">
        <v>3</v>
      </c>
      <c r="C64" s="455">
        <v>50969.712</v>
      </c>
      <c r="D64" s="455">
        <v>15615</v>
      </c>
      <c r="E64" s="455">
        <v>253823.40599999999</v>
      </c>
      <c r="F64" s="455">
        <v>262.108</v>
      </c>
      <c r="G64" s="455"/>
      <c r="H64" s="455"/>
      <c r="I64" s="455">
        <v>4216.1531965523254</v>
      </c>
      <c r="J64" s="455">
        <v>2657.6967411061955</v>
      </c>
      <c r="K64" s="455"/>
      <c r="L64" s="461">
        <f t="shared" si="0"/>
        <v>327544.07593765855</v>
      </c>
      <c r="M64" s="460"/>
      <c r="N64" s="457"/>
    </row>
    <row r="65" spans="1:15" x14ac:dyDescent="0.2">
      <c r="A65" s="453">
        <v>2013</v>
      </c>
      <c r="B65" s="463">
        <v>4</v>
      </c>
      <c r="C65" s="455">
        <v>53074.279000000002</v>
      </c>
      <c r="D65" s="455">
        <v>17100</v>
      </c>
      <c r="E65" s="455">
        <v>279207.196</v>
      </c>
      <c r="F65" s="455">
        <v>399.06799999999998</v>
      </c>
      <c r="G65" s="455"/>
      <c r="H65" s="455"/>
      <c r="I65" s="455">
        <v>4511.5509407255704</v>
      </c>
      <c r="J65" s="455">
        <v>2948.5339202169525</v>
      </c>
      <c r="K65" s="455"/>
      <c r="L65" s="461">
        <f t="shared" si="0"/>
        <v>357240.62786094251</v>
      </c>
      <c r="M65" s="460"/>
      <c r="N65" s="457"/>
    </row>
    <row r="66" spans="1:15" x14ac:dyDescent="0.2">
      <c r="A66" s="453">
        <v>2013</v>
      </c>
      <c r="B66" s="463">
        <v>5</v>
      </c>
      <c r="C66" s="455">
        <v>61920.624000000003</v>
      </c>
      <c r="D66" s="455">
        <v>17235</v>
      </c>
      <c r="E66" s="455">
        <v>303275.59499999997</v>
      </c>
      <c r="F66" s="455">
        <v>563.31700000000001</v>
      </c>
      <c r="G66" s="455"/>
      <c r="H66" s="455"/>
      <c r="I66" s="455">
        <v>5015.6158196515544</v>
      </c>
      <c r="J66" s="455">
        <v>2772.4259640793093</v>
      </c>
      <c r="K66" s="455"/>
      <c r="L66" s="461">
        <f t="shared" si="0"/>
        <v>390782.57778373087</v>
      </c>
      <c r="M66" s="460"/>
      <c r="N66" s="457"/>
    </row>
    <row r="67" spans="1:15" x14ac:dyDescent="0.2">
      <c r="A67" s="465">
        <v>2013</v>
      </c>
      <c r="B67" s="464">
        <v>6</v>
      </c>
      <c r="C67" s="455">
        <v>64215.762000000002</v>
      </c>
      <c r="D67" s="455">
        <v>20115</v>
      </c>
      <c r="E67" s="455">
        <v>312588.462</v>
      </c>
      <c r="F67" s="455">
        <v>547.91300000000001</v>
      </c>
      <c r="G67" s="455"/>
      <c r="H67" s="455"/>
      <c r="I67" s="455">
        <v>5416.7007267145045</v>
      </c>
      <c r="J67" s="455">
        <v>3201.016648104046</v>
      </c>
      <c r="K67" s="455"/>
      <c r="L67" s="461">
        <f t="shared" si="0"/>
        <v>406084.85437481856</v>
      </c>
      <c r="M67" s="460"/>
      <c r="N67" s="457"/>
    </row>
    <row r="68" spans="1:15" x14ac:dyDescent="0.2">
      <c r="A68" s="465">
        <v>2013</v>
      </c>
      <c r="B68" s="464">
        <v>7</v>
      </c>
      <c r="C68" s="455">
        <v>71685.377999999997</v>
      </c>
      <c r="D68" s="455"/>
      <c r="E68" s="455">
        <v>339208.98300000001</v>
      </c>
      <c r="F68" s="455">
        <v>531.08699999999999</v>
      </c>
      <c r="G68" s="455"/>
      <c r="H68" s="455"/>
      <c r="I68" s="455">
        <v>5723.4525108652842</v>
      </c>
      <c r="J68" s="455">
        <v>3746.2911983350436</v>
      </c>
      <c r="K68" s="455"/>
      <c r="L68" s="461">
        <f t="shared" si="0"/>
        <v>420895.19170920039</v>
      </c>
      <c r="M68" s="460"/>
      <c r="N68" s="457"/>
    </row>
    <row r="69" spans="1:15" x14ac:dyDescent="0.2">
      <c r="A69" s="465">
        <v>2013</v>
      </c>
      <c r="B69" s="464">
        <v>8</v>
      </c>
      <c r="C69" s="455">
        <v>75399.978000000003</v>
      </c>
      <c r="D69" s="455"/>
      <c r="E69" s="455">
        <v>343956.25099999999</v>
      </c>
      <c r="F69" s="455">
        <v>540.61865999999998</v>
      </c>
      <c r="G69" s="455"/>
      <c r="H69" s="455"/>
      <c r="I69" s="455">
        <v>5654.0406598902682</v>
      </c>
      <c r="J69" s="455">
        <v>3766.6253020786016</v>
      </c>
      <c r="K69" s="455"/>
      <c r="L69" s="461">
        <f t="shared" si="0"/>
        <v>429317.51362196886</v>
      </c>
      <c r="M69" s="460"/>
      <c r="N69" s="457"/>
    </row>
    <row r="70" spans="1:15" x14ac:dyDescent="0.2">
      <c r="A70" s="453">
        <v>2013</v>
      </c>
      <c r="B70" s="463">
        <v>9</v>
      </c>
      <c r="C70" s="455">
        <v>77641.076000000001</v>
      </c>
      <c r="D70" s="455"/>
      <c r="E70" s="455">
        <v>366324.56199999998</v>
      </c>
      <c r="F70" s="455">
        <v>502.01190000000003</v>
      </c>
      <c r="G70" s="455"/>
      <c r="H70" s="455"/>
      <c r="I70" s="455">
        <v>6416.3103488429579</v>
      </c>
      <c r="J70" s="455">
        <v>3922.965878606436</v>
      </c>
      <c r="K70" s="455"/>
      <c r="L70" s="461">
        <f t="shared" ref="L70:L133" si="1">SUM(C70:K70)</f>
        <v>454806.92612744932</v>
      </c>
      <c r="M70" s="460"/>
      <c r="N70" s="457"/>
    </row>
    <row r="71" spans="1:15" x14ac:dyDescent="0.2">
      <c r="A71" s="453">
        <v>2013</v>
      </c>
      <c r="B71" s="463">
        <v>10</v>
      </c>
      <c r="C71" s="455">
        <v>68405.673999999999</v>
      </c>
      <c r="D71" s="455"/>
      <c r="E71" s="455">
        <v>328855.84100000001</v>
      </c>
      <c r="F71" s="455">
        <v>500.28677999999996</v>
      </c>
      <c r="G71" s="455"/>
      <c r="H71" s="455"/>
      <c r="I71" s="455">
        <v>5734.3011775500026</v>
      </c>
      <c r="J71" s="455">
        <v>3620.5108547538325</v>
      </c>
      <c r="K71" s="455"/>
      <c r="L71" s="461">
        <f t="shared" si="1"/>
        <v>407116.61381230387</v>
      </c>
      <c r="M71" s="460"/>
      <c r="N71" s="457"/>
    </row>
    <row r="72" spans="1:15" x14ac:dyDescent="0.2">
      <c r="A72" s="453">
        <v>2013</v>
      </c>
      <c r="B72" s="463">
        <v>11</v>
      </c>
      <c r="C72" s="455">
        <v>66036.695999999996</v>
      </c>
      <c r="D72" s="455"/>
      <c r="E72" s="455">
        <v>323482.283</v>
      </c>
      <c r="F72" s="455">
        <v>455.32223999999997</v>
      </c>
      <c r="G72" s="455"/>
      <c r="H72" s="455"/>
      <c r="I72" s="455">
        <v>5499.3547912053045</v>
      </c>
      <c r="J72" s="455">
        <v>2964.0968759488965</v>
      </c>
      <c r="K72" s="455"/>
      <c r="L72" s="461">
        <f t="shared" si="1"/>
        <v>398437.75290715421</v>
      </c>
      <c r="M72" s="460"/>
      <c r="N72" s="457"/>
    </row>
    <row r="73" spans="1:15" x14ac:dyDescent="0.2">
      <c r="A73" s="453">
        <v>2013</v>
      </c>
      <c r="B73" s="463">
        <v>12</v>
      </c>
      <c r="C73" s="455">
        <v>55916.605000000003</v>
      </c>
      <c r="D73" s="455"/>
      <c r="E73" s="455">
        <v>275260.64799999999</v>
      </c>
      <c r="F73" s="455">
        <v>453.79331999999999</v>
      </c>
      <c r="G73" s="455"/>
      <c r="H73" s="455"/>
      <c r="I73" s="455">
        <v>4493.9387189187546</v>
      </c>
      <c r="J73" s="455">
        <v>2661.8907088192309</v>
      </c>
      <c r="K73" s="455"/>
      <c r="L73" s="461">
        <f t="shared" si="1"/>
        <v>338786.87574773794</v>
      </c>
      <c r="M73" s="460"/>
    </row>
    <row r="74" spans="1:15" x14ac:dyDescent="0.2">
      <c r="A74" s="312">
        <v>2014</v>
      </c>
      <c r="B74" s="312">
        <v>1</v>
      </c>
      <c r="C74" s="455">
        <v>58140.180999999997</v>
      </c>
      <c r="D74" s="455"/>
      <c r="E74" s="455">
        <v>274570.495</v>
      </c>
      <c r="F74" s="455"/>
      <c r="G74" s="455"/>
      <c r="H74" s="455"/>
      <c r="I74" s="455">
        <v>4642.2964096855567</v>
      </c>
      <c r="J74" s="455">
        <v>2936.5061938137978</v>
      </c>
      <c r="K74" s="455"/>
      <c r="L74" s="461">
        <f t="shared" si="1"/>
        <v>340289.47860349936</v>
      </c>
      <c r="M74" s="460"/>
      <c r="O74" s="457"/>
    </row>
    <row r="75" spans="1:15" x14ac:dyDescent="0.2">
      <c r="A75" s="312">
        <v>2014</v>
      </c>
      <c r="B75" s="312">
        <v>2</v>
      </c>
      <c r="C75" s="455">
        <v>53789.683053531968</v>
      </c>
      <c r="D75" s="455"/>
      <c r="E75" s="455">
        <v>302663.98175208498</v>
      </c>
      <c r="F75" s="455"/>
      <c r="G75" s="455"/>
      <c r="H75" s="455"/>
      <c r="I75" s="455">
        <v>5095.5527440350506</v>
      </c>
      <c r="J75" s="455">
        <v>3644.006902741773</v>
      </c>
      <c r="K75" s="455">
        <v>16537</v>
      </c>
      <c r="L75" s="461">
        <f t="shared" si="1"/>
        <v>381730.22445239377</v>
      </c>
      <c r="M75" s="460"/>
      <c r="O75" s="457"/>
    </row>
    <row r="76" spans="1:15" x14ac:dyDescent="0.2">
      <c r="A76" s="312">
        <v>2014</v>
      </c>
      <c r="B76" s="312">
        <v>3</v>
      </c>
      <c r="C76" s="455">
        <v>55279.361545482316</v>
      </c>
      <c r="D76" s="455"/>
      <c r="E76" s="455">
        <v>247855.38629166124</v>
      </c>
      <c r="F76" s="455"/>
      <c r="G76" s="455"/>
      <c r="H76" s="455">
        <v>18643</v>
      </c>
      <c r="I76" s="455">
        <v>4168.5845055988075</v>
      </c>
      <c r="J76" s="455">
        <v>2606.7177094808972</v>
      </c>
      <c r="K76" s="455">
        <v>15456</v>
      </c>
      <c r="L76" s="461">
        <f t="shared" si="1"/>
        <v>344009.05005222326</v>
      </c>
      <c r="M76" s="460"/>
      <c r="O76" s="457"/>
    </row>
    <row r="77" spans="1:15" x14ac:dyDescent="0.2">
      <c r="A77" s="462">
        <v>2014</v>
      </c>
      <c r="B77" s="462">
        <v>4</v>
      </c>
      <c r="C77" s="455">
        <v>60007.115803946937</v>
      </c>
      <c r="D77" s="455"/>
      <c r="E77" s="455">
        <v>277647.81523986027</v>
      </c>
      <c r="F77" s="455"/>
      <c r="G77" s="455"/>
      <c r="H77" s="455">
        <v>14860</v>
      </c>
      <c r="I77" s="455">
        <v>4477.9103632383831</v>
      </c>
      <c r="J77" s="455">
        <v>2685.4212621511092</v>
      </c>
      <c r="K77" s="455">
        <v>16997</v>
      </c>
      <c r="L77" s="461">
        <f t="shared" si="1"/>
        <v>376675.26266919664</v>
      </c>
      <c r="M77" s="460"/>
      <c r="O77" s="457"/>
    </row>
    <row r="78" spans="1:15" x14ac:dyDescent="0.2">
      <c r="A78" s="462">
        <v>2014</v>
      </c>
      <c r="B78" s="462">
        <v>5</v>
      </c>
      <c r="C78" s="461">
        <v>62174.597000000002</v>
      </c>
      <c r="D78" s="461"/>
      <c r="E78" s="461">
        <v>311518.40575135191</v>
      </c>
      <c r="F78" s="461"/>
      <c r="G78" s="461"/>
      <c r="H78" s="461">
        <v>7200</v>
      </c>
      <c r="I78" s="461">
        <v>4975.8194068960292</v>
      </c>
      <c r="J78" s="461">
        <v>2650.125432153292</v>
      </c>
      <c r="K78" s="461">
        <v>15387</v>
      </c>
      <c r="L78" s="461">
        <f t="shared" si="1"/>
        <v>403905.94759040122</v>
      </c>
      <c r="M78" s="460"/>
      <c r="O78" s="457"/>
    </row>
    <row r="79" spans="1:15" x14ac:dyDescent="0.2">
      <c r="A79" s="462">
        <v>2014</v>
      </c>
      <c r="B79" s="462">
        <v>6</v>
      </c>
      <c r="C79" s="461">
        <v>69701.235000000001</v>
      </c>
      <c r="D79" s="461"/>
      <c r="E79" s="461">
        <v>346316.90070568124</v>
      </c>
      <c r="F79" s="461"/>
      <c r="G79" s="461"/>
      <c r="H79" s="461">
        <v>14775</v>
      </c>
      <c r="I79" s="461">
        <v>5840.8780307687348</v>
      </c>
      <c r="J79" s="461">
        <v>3184.9289859109444</v>
      </c>
      <c r="K79" s="461">
        <v>16790</v>
      </c>
      <c r="L79" s="461">
        <f t="shared" si="1"/>
        <v>456608.94272236089</v>
      </c>
      <c r="M79" s="460"/>
      <c r="O79" s="457"/>
    </row>
    <row r="80" spans="1:15" x14ac:dyDescent="0.2">
      <c r="A80" s="312">
        <v>2014</v>
      </c>
      <c r="B80" s="312">
        <v>7</v>
      </c>
      <c r="C80" s="455">
        <v>74290.361000000004</v>
      </c>
      <c r="D80" s="455"/>
      <c r="E80" s="455">
        <v>361951.71226013481</v>
      </c>
      <c r="F80" s="455"/>
      <c r="G80" s="455">
        <v>81900</v>
      </c>
      <c r="H80" s="455">
        <v>23090</v>
      </c>
      <c r="I80" s="455">
        <v>6004.2162499392216</v>
      </c>
      <c r="J80" s="455">
        <v>3664.6651475950393</v>
      </c>
      <c r="K80" s="455">
        <v>16560</v>
      </c>
      <c r="L80" s="461">
        <f t="shared" si="1"/>
        <v>567460.95465766895</v>
      </c>
      <c r="M80" s="460"/>
      <c r="O80" s="457"/>
    </row>
    <row r="81" spans="1:15" x14ac:dyDescent="0.2">
      <c r="A81" s="312">
        <v>2014</v>
      </c>
      <c r="B81" s="312">
        <v>8</v>
      </c>
      <c r="C81" s="455">
        <v>83182.856999999989</v>
      </c>
      <c r="D81" s="455"/>
      <c r="E81" s="455">
        <v>342204.55535516626</v>
      </c>
      <c r="F81" s="455"/>
      <c r="G81" s="455">
        <v>90850</v>
      </c>
      <c r="H81" s="455">
        <v>24575</v>
      </c>
      <c r="I81" s="455">
        <v>6401.7082499392218</v>
      </c>
      <c r="J81" s="455">
        <v>3991.8651475950396</v>
      </c>
      <c r="K81" s="455">
        <v>17112</v>
      </c>
      <c r="L81" s="461">
        <f t="shared" si="1"/>
        <v>568317.9857527006</v>
      </c>
      <c r="M81" s="460"/>
      <c r="O81" s="457"/>
    </row>
    <row r="82" spans="1:15" x14ac:dyDescent="0.2">
      <c r="A82" s="312">
        <v>2014</v>
      </c>
      <c r="B82" s="312">
        <v>9</v>
      </c>
      <c r="C82" s="455">
        <v>85591.366999999998</v>
      </c>
      <c r="D82" s="455"/>
      <c r="E82" s="455">
        <v>364790.11742237484</v>
      </c>
      <c r="F82" s="455"/>
      <c r="G82" s="455">
        <v>67200</v>
      </c>
      <c r="H82" s="455">
        <v>26040</v>
      </c>
      <c r="I82" s="455">
        <v>6416.0546744214789</v>
      </c>
      <c r="J82" s="455">
        <v>3910.017439303218</v>
      </c>
      <c r="K82" s="455">
        <v>17112</v>
      </c>
      <c r="L82" s="461">
        <f t="shared" si="1"/>
        <v>571059.55653609952</v>
      </c>
      <c r="M82" s="460"/>
      <c r="O82" s="457"/>
    </row>
    <row r="83" spans="1:15" x14ac:dyDescent="0.2">
      <c r="A83" s="312">
        <v>2014</v>
      </c>
      <c r="B83" s="312">
        <v>10</v>
      </c>
      <c r="C83" s="455">
        <v>78163.707818324358</v>
      </c>
      <c r="D83" s="455"/>
      <c r="E83" s="455">
        <v>343543.47498690285</v>
      </c>
      <c r="F83" s="455"/>
      <c r="G83" s="455">
        <v>70400</v>
      </c>
      <c r="H83" s="455">
        <v>18000</v>
      </c>
      <c r="I83" s="455">
        <v>5741.6855887750007</v>
      </c>
      <c r="J83" s="455">
        <v>3555.7399273769161</v>
      </c>
      <c r="K83" s="455">
        <v>16560</v>
      </c>
      <c r="L83" s="461">
        <f t="shared" si="1"/>
        <v>535964.60832137917</v>
      </c>
      <c r="M83" s="460"/>
      <c r="O83" s="457"/>
    </row>
    <row r="84" spans="1:15" x14ac:dyDescent="0.2">
      <c r="A84" s="312">
        <v>2014</v>
      </c>
      <c r="B84" s="312">
        <v>11</v>
      </c>
      <c r="C84" s="455">
        <v>67326.908135457619</v>
      </c>
      <c r="D84" s="455"/>
      <c r="E84" s="455">
        <v>310293.86952213506</v>
      </c>
      <c r="F84" s="455"/>
      <c r="G84" s="455">
        <v>73600</v>
      </c>
      <c r="H84" s="455">
        <v>14880</v>
      </c>
      <c r="I84" s="455">
        <v>5418.6496814467991</v>
      </c>
      <c r="J84" s="455">
        <v>3001.9905400985554</v>
      </c>
      <c r="K84" s="455">
        <v>17112</v>
      </c>
      <c r="L84" s="461">
        <f t="shared" si="1"/>
        <v>491633.41787913803</v>
      </c>
      <c r="M84" s="460"/>
      <c r="O84" s="457"/>
    </row>
    <row r="85" spans="1:15" x14ac:dyDescent="0.2">
      <c r="A85" s="312">
        <v>2014</v>
      </c>
      <c r="B85" s="312">
        <v>12</v>
      </c>
      <c r="C85" s="455">
        <v>61597.805498658432</v>
      </c>
      <c r="D85" s="455"/>
      <c r="E85" s="455">
        <v>269140.01409555157</v>
      </c>
      <c r="F85" s="455"/>
      <c r="G85" s="455">
        <v>64000</v>
      </c>
      <c r="H85" s="455">
        <v>7200</v>
      </c>
      <c r="I85" s="455">
        <v>4308.2243999579396</v>
      </c>
      <c r="J85" s="455">
        <v>2711.4748880562993</v>
      </c>
      <c r="K85" s="455">
        <v>16560</v>
      </c>
      <c r="L85" s="461">
        <f t="shared" si="1"/>
        <v>425517.51888222422</v>
      </c>
      <c r="M85" s="460"/>
      <c r="O85" s="457"/>
    </row>
    <row r="86" spans="1:15" x14ac:dyDescent="0.2">
      <c r="A86" s="358">
        <v>2015</v>
      </c>
      <c r="B86" s="358">
        <v>1</v>
      </c>
      <c r="C86" s="455">
        <v>49859.15557238421</v>
      </c>
      <c r="D86" s="455"/>
      <c r="E86" s="455">
        <v>273410.84327402711</v>
      </c>
      <c r="F86" s="455"/>
      <c r="G86" s="455">
        <v>73600</v>
      </c>
      <c r="H86" s="455">
        <v>14880</v>
      </c>
      <c r="I86" s="455">
        <v>4610.8397124995281</v>
      </c>
      <c r="J86" s="455">
        <v>2990.1306351409112</v>
      </c>
      <c r="K86" s="455">
        <v>17112</v>
      </c>
      <c r="L86" s="461">
        <f t="shared" si="1"/>
        <v>436462.96919405175</v>
      </c>
      <c r="M86" s="460"/>
      <c r="O86" s="457"/>
    </row>
    <row r="87" spans="1:15" x14ac:dyDescent="0.2">
      <c r="A87" s="358">
        <v>2015</v>
      </c>
      <c r="B87" s="358">
        <v>2</v>
      </c>
      <c r="C87" s="455">
        <v>56292.205164453611</v>
      </c>
      <c r="D87" s="455"/>
      <c r="E87" s="455">
        <v>298869.21862051863</v>
      </c>
      <c r="F87" s="455"/>
      <c r="G87" s="455">
        <v>70400</v>
      </c>
      <c r="H87" s="455">
        <v>29760</v>
      </c>
      <c r="I87" s="455">
        <v>4777.5496982312425</v>
      </c>
      <c r="J87" s="455">
        <v>3271.9855057805862</v>
      </c>
      <c r="K87" s="455">
        <v>19158.070717499995</v>
      </c>
      <c r="L87" s="461">
        <f t="shared" si="1"/>
        <v>482529.02970648406</v>
      </c>
      <c r="M87" s="460"/>
      <c r="O87" s="457"/>
    </row>
    <row r="88" spans="1:15" x14ac:dyDescent="0.2">
      <c r="A88" s="358">
        <v>2015</v>
      </c>
      <c r="B88" s="358">
        <v>3</v>
      </c>
      <c r="C88" s="455">
        <v>53317.339983976897</v>
      </c>
      <c r="D88" s="455"/>
      <c r="E88" s="455">
        <v>272034.9385597916</v>
      </c>
      <c r="F88" s="455"/>
      <c r="G88" s="455">
        <v>64000</v>
      </c>
      <c r="H88" s="455">
        <v>26880</v>
      </c>
      <c r="I88" s="455">
        <v>4174.1944702936889</v>
      </c>
      <c r="J88" s="455">
        <v>2790.3703219239842</v>
      </c>
      <c r="K88" s="455">
        <v>17525.360908000002</v>
      </c>
      <c r="L88" s="461">
        <f t="shared" si="1"/>
        <v>440722.20424398617</v>
      </c>
      <c r="M88" s="460"/>
      <c r="O88" s="457"/>
    </row>
    <row r="89" spans="1:15" x14ac:dyDescent="0.2">
      <c r="A89" s="358">
        <v>2015</v>
      </c>
      <c r="B89" s="358">
        <v>4</v>
      </c>
      <c r="C89" s="455">
        <v>60038.294051845252</v>
      </c>
      <c r="D89" s="455"/>
      <c r="E89" s="455">
        <v>277865.48694819206</v>
      </c>
      <c r="F89" s="455"/>
      <c r="G89" s="455">
        <v>70400</v>
      </c>
      <c r="H89" s="455">
        <v>14880</v>
      </c>
      <c r="I89" s="455">
        <v>4266.5827231621897</v>
      </c>
      <c r="J89" s="455">
        <v>2771.4593148489248</v>
      </c>
      <c r="K89" s="455">
        <v>18348.208477499997</v>
      </c>
      <c r="L89" s="461">
        <f t="shared" si="1"/>
        <v>448570.03151554847</v>
      </c>
      <c r="M89" s="460"/>
      <c r="O89" s="457"/>
    </row>
    <row r="90" spans="1:15" x14ac:dyDescent="0.2">
      <c r="A90" s="358">
        <v>2015</v>
      </c>
      <c r="B90" s="358">
        <v>5</v>
      </c>
      <c r="C90" s="455">
        <v>62938.309771242719</v>
      </c>
      <c r="D90" s="455"/>
      <c r="E90" s="455">
        <v>287454.35837904463</v>
      </c>
      <c r="F90" s="455"/>
      <c r="G90" s="455">
        <v>70400</v>
      </c>
      <c r="H90" s="455">
        <v>14400</v>
      </c>
      <c r="I90" s="455">
        <v>5206.1780914449701</v>
      </c>
      <c r="J90" s="455">
        <v>2665.417613115209</v>
      </c>
      <c r="K90" s="455">
        <v>18832.609399999983</v>
      </c>
      <c r="L90" s="461">
        <f t="shared" si="1"/>
        <v>461896.87325484748</v>
      </c>
      <c r="M90" s="460"/>
      <c r="O90" s="457"/>
    </row>
    <row r="91" spans="1:15" x14ac:dyDescent="0.2">
      <c r="A91" s="358">
        <v>2015</v>
      </c>
      <c r="B91" s="358">
        <v>6</v>
      </c>
      <c r="C91" s="455">
        <v>71985.028202988367</v>
      </c>
      <c r="D91" s="455"/>
      <c r="E91" s="455">
        <v>329884.8110839845</v>
      </c>
      <c r="F91" s="455"/>
      <c r="G91" s="455">
        <v>67200</v>
      </c>
      <c r="H91" s="455">
        <v>18600</v>
      </c>
      <c r="I91" s="455">
        <v>5664.6710668052665</v>
      </c>
      <c r="J91" s="455">
        <v>3028.6625401286688</v>
      </c>
      <c r="K91" s="455">
        <v>24239.112666999979</v>
      </c>
      <c r="L91" s="461">
        <f t="shared" si="1"/>
        <v>520602.28556090681</v>
      </c>
      <c r="M91" s="460"/>
      <c r="O91" s="457"/>
    </row>
    <row r="92" spans="1:15" x14ac:dyDescent="0.2">
      <c r="A92" s="358">
        <v>2015</v>
      </c>
      <c r="B92" s="358">
        <v>7</v>
      </c>
      <c r="C92" s="455">
        <v>78379.240856443779</v>
      </c>
      <c r="D92" s="455"/>
      <c r="E92" s="455">
        <v>350588.16549112671</v>
      </c>
      <c r="F92" s="455"/>
      <c r="G92" s="455">
        <v>70400</v>
      </c>
      <c r="H92" s="455">
        <v>28800</v>
      </c>
      <c r="I92" s="455">
        <v>5756.3452708170089</v>
      </c>
      <c r="J92" s="455">
        <v>3874.8280921229943</v>
      </c>
      <c r="K92" s="455">
        <v>27847.388459000002</v>
      </c>
      <c r="L92" s="461">
        <f t="shared" si="1"/>
        <v>565645.9681695106</v>
      </c>
      <c r="M92" s="460"/>
      <c r="O92" s="457"/>
    </row>
    <row r="93" spans="1:15" x14ac:dyDescent="0.2">
      <c r="A93" s="358">
        <v>2015</v>
      </c>
      <c r="B93" s="358">
        <v>8</v>
      </c>
      <c r="C93" s="455">
        <v>85445.580832989901</v>
      </c>
      <c r="D93" s="455"/>
      <c r="E93" s="455">
        <v>366102.76289301418</v>
      </c>
      <c r="F93" s="455"/>
      <c r="G93" s="455">
        <v>73600</v>
      </c>
      <c r="H93" s="455">
        <v>33480</v>
      </c>
      <c r="I93" s="455">
        <v>6401.7082499392218</v>
      </c>
      <c r="J93" s="455">
        <v>3879.2452248368209</v>
      </c>
      <c r="K93" s="455">
        <v>27951.824873499972</v>
      </c>
      <c r="L93" s="461">
        <f t="shared" si="1"/>
        <v>596861.12207428005</v>
      </c>
      <c r="M93" s="460"/>
      <c r="O93" s="457"/>
    </row>
    <row r="94" spans="1:15" x14ac:dyDescent="0.2">
      <c r="A94" s="358">
        <v>2015</v>
      </c>
      <c r="B94" s="358">
        <v>9</v>
      </c>
      <c r="C94" s="455">
        <v>84789.614446202409</v>
      </c>
      <c r="D94" s="455"/>
      <c r="E94" s="455">
        <v>366364.25569662271</v>
      </c>
      <c r="F94" s="455"/>
      <c r="G94" s="455">
        <v>67200</v>
      </c>
      <c r="H94" s="455">
        <v>33480</v>
      </c>
      <c r="I94" s="455">
        <v>6416.0546744214789</v>
      </c>
      <c r="J94" s="455">
        <v>3916.491658954827</v>
      </c>
      <c r="K94" s="455">
        <v>28556.690733999956</v>
      </c>
      <c r="L94" s="461">
        <f t="shared" si="1"/>
        <v>590723.10721020144</v>
      </c>
      <c r="M94" s="460"/>
      <c r="O94" s="457"/>
    </row>
    <row r="95" spans="1:15" x14ac:dyDescent="0.2">
      <c r="A95" s="358">
        <v>2015</v>
      </c>
      <c r="B95" s="358">
        <v>10</v>
      </c>
      <c r="C95" s="455">
        <v>72614.355987308183</v>
      </c>
      <c r="D95" s="455"/>
      <c r="E95" s="455">
        <v>345994.38642515155</v>
      </c>
      <c r="F95" s="455"/>
      <c r="G95" s="455">
        <v>70400</v>
      </c>
      <c r="H95" s="455">
        <v>21600</v>
      </c>
      <c r="I95" s="455">
        <v>5741.6855887750007</v>
      </c>
      <c r="J95" s="455">
        <v>3588.1253910653741</v>
      </c>
      <c r="K95" s="455">
        <v>27811.956985999961</v>
      </c>
      <c r="L95" s="461">
        <f t="shared" si="1"/>
        <v>547750.5103783001</v>
      </c>
      <c r="M95" s="460"/>
      <c r="O95" s="457"/>
    </row>
    <row r="96" spans="1:15" x14ac:dyDescent="0.2">
      <c r="A96" s="358">
        <v>2015</v>
      </c>
      <c r="B96" s="358">
        <v>11</v>
      </c>
      <c r="C96" s="455">
        <v>67065.214001382061</v>
      </c>
      <c r="D96" s="455"/>
      <c r="E96" s="455">
        <v>313843.15266004909</v>
      </c>
      <c r="F96" s="455"/>
      <c r="G96" s="455">
        <v>70400</v>
      </c>
      <c r="H96" s="455">
        <v>14880</v>
      </c>
      <c r="I96" s="455">
        <v>5418.6496814467991</v>
      </c>
      <c r="J96" s="455">
        <v>2983.0437080237261</v>
      </c>
      <c r="K96" s="455">
        <v>23220.03601499998</v>
      </c>
      <c r="L96" s="461">
        <f t="shared" si="1"/>
        <v>497810.09606590163</v>
      </c>
      <c r="M96" s="460"/>
      <c r="O96" s="457"/>
    </row>
    <row r="97" spans="1:15" x14ac:dyDescent="0.2">
      <c r="A97" s="358">
        <v>2015</v>
      </c>
      <c r="B97" s="358">
        <v>12</v>
      </c>
      <c r="C97" s="455">
        <v>55372.932019007938</v>
      </c>
      <c r="D97" s="455"/>
      <c r="E97" s="455">
        <v>273964.67858190584</v>
      </c>
      <c r="F97" s="455"/>
      <c r="G97" s="455">
        <v>67200</v>
      </c>
      <c r="H97" s="455">
        <v>10800</v>
      </c>
      <c r="I97" s="455">
        <v>4308.2243999579396</v>
      </c>
      <c r="J97" s="455">
        <v>2686.6827984377651</v>
      </c>
      <c r="K97" s="455">
        <v>17586.602599499987</v>
      </c>
      <c r="L97" s="461">
        <f t="shared" si="1"/>
        <v>431919.12039880943</v>
      </c>
      <c r="M97" s="460"/>
      <c r="O97" s="457"/>
    </row>
    <row r="98" spans="1:15" x14ac:dyDescent="0.2">
      <c r="A98" s="358">
        <v>2016</v>
      </c>
      <c r="B98" s="358">
        <v>1</v>
      </c>
      <c r="C98" s="455">
        <v>56986.291477158251</v>
      </c>
      <c r="D98" s="455"/>
      <c r="E98" s="455">
        <v>278690.86105160962</v>
      </c>
      <c r="F98" s="455"/>
      <c r="G98" s="455">
        <v>73600</v>
      </c>
      <c r="H98" s="455">
        <v>14880</v>
      </c>
      <c r="I98" s="455">
        <v>4610.8397124995281</v>
      </c>
      <c r="J98" s="455">
        <v>2963.3184144773545</v>
      </c>
      <c r="K98" s="455">
        <v>18631.660261500016</v>
      </c>
      <c r="L98" s="461">
        <f t="shared" si="1"/>
        <v>450362.97091724479</v>
      </c>
      <c r="M98" s="460"/>
      <c r="O98" s="457"/>
    </row>
    <row r="99" spans="1:15" x14ac:dyDescent="0.2">
      <c r="A99" s="358">
        <v>2016</v>
      </c>
      <c r="B99" s="358">
        <v>2</v>
      </c>
      <c r="C99" s="455">
        <v>57001.982934304127</v>
      </c>
      <c r="D99" s="455"/>
      <c r="E99" s="455">
        <v>304375.05448970315</v>
      </c>
      <c r="F99" s="455"/>
      <c r="G99" s="455">
        <v>67200</v>
      </c>
      <c r="H99" s="455">
        <v>29760</v>
      </c>
      <c r="I99" s="455">
        <v>4777.5496982312425</v>
      </c>
      <c r="J99" s="455">
        <v>3435.3628497971922</v>
      </c>
      <c r="K99" s="455">
        <v>19158.070717499995</v>
      </c>
      <c r="L99" s="461">
        <f t="shared" si="1"/>
        <v>485708.02068953565</v>
      </c>
      <c r="M99" s="460"/>
      <c r="O99" s="457"/>
    </row>
    <row r="100" spans="1:15" x14ac:dyDescent="0.2">
      <c r="A100" s="358">
        <v>2016</v>
      </c>
      <c r="B100" s="358">
        <v>3</v>
      </c>
      <c r="C100" s="455">
        <v>53989.608241324997</v>
      </c>
      <c r="D100" s="455"/>
      <c r="E100" s="455">
        <v>277840.62753983529</v>
      </c>
      <c r="F100" s="455"/>
      <c r="G100" s="455">
        <v>67200</v>
      </c>
      <c r="H100" s="455">
        <v>27840</v>
      </c>
      <c r="I100" s="455">
        <v>4174.1944702936889</v>
      </c>
      <c r="J100" s="455">
        <v>2856.7071123328788</v>
      </c>
      <c r="K100" s="455">
        <v>18016.16909950001</v>
      </c>
      <c r="L100" s="461">
        <f t="shared" si="1"/>
        <v>451917.30646328686</v>
      </c>
      <c r="M100" s="460"/>
      <c r="O100" s="457"/>
    </row>
    <row r="101" spans="1:15" x14ac:dyDescent="0.2">
      <c r="A101" s="358">
        <v>2016</v>
      </c>
      <c r="B101" s="358">
        <v>4</v>
      </c>
      <c r="C101" s="455">
        <v>60795.305548077362</v>
      </c>
      <c r="D101" s="455"/>
      <c r="E101" s="455">
        <v>283524.71848541038</v>
      </c>
      <c r="F101" s="455"/>
      <c r="G101" s="455">
        <v>73600</v>
      </c>
      <c r="H101" s="455">
        <v>18600</v>
      </c>
      <c r="I101" s="455">
        <v>4266.5827231621897</v>
      </c>
      <c r="J101" s="455">
        <v>2682.9220121649105</v>
      </c>
      <c r="K101" s="455">
        <v>18348.208477499997</v>
      </c>
      <c r="L101" s="461">
        <f t="shared" si="1"/>
        <v>461817.73724631488</v>
      </c>
      <c r="M101" s="460"/>
      <c r="O101" s="457"/>
    </row>
    <row r="102" spans="1:15" x14ac:dyDescent="0.2">
      <c r="A102" s="358">
        <v>2016</v>
      </c>
      <c r="B102" s="358">
        <v>5</v>
      </c>
      <c r="C102" s="455">
        <v>63731.887017276807</v>
      </c>
      <c r="D102" s="455"/>
      <c r="E102" s="455">
        <v>292925.24595850543</v>
      </c>
      <c r="F102" s="455"/>
      <c r="G102" s="455">
        <v>67200</v>
      </c>
      <c r="H102" s="455">
        <v>14400</v>
      </c>
      <c r="I102" s="455">
        <v>5206.1780914449701</v>
      </c>
      <c r="J102" s="455">
        <v>2611.913437633159</v>
      </c>
      <c r="K102" s="455">
        <v>18832.609399999983</v>
      </c>
      <c r="L102" s="461">
        <f t="shared" si="1"/>
        <v>464907.83390486031</v>
      </c>
      <c r="M102" s="460"/>
      <c r="O102" s="457"/>
    </row>
    <row r="103" spans="1:15" x14ac:dyDescent="0.2">
      <c r="A103" s="358">
        <v>2016</v>
      </c>
      <c r="B103" s="358">
        <v>6</v>
      </c>
      <c r="C103" s="455">
        <v>72892.673810959808</v>
      </c>
      <c r="D103" s="455"/>
      <c r="E103" s="455">
        <v>334505.33182554052</v>
      </c>
      <c r="F103" s="455"/>
      <c r="G103" s="455">
        <v>70400</v>
      </c>
      <c r="H103" s="455">
        <v>22320</v>
      </c>
      <c r="I103" s="455">
        <v>5664.6710668052665</v>
      </c>
      <c r="J103" s="455">
        <v>2942.4854861409804</v>
      </c>
      <c r="K103" s="455">
        <v>24239.112666999979</v>
      </c>
      <c r="L103" s="461">
        <f t="shared" si="1"/>
        <v>532964.27485644654</v>
      </c>
      <c r="M103" s="460"/>
      <c r="O103" s="457"/>
    </row>
    <row r="104" spans="1:15" x14ac:dyDescent="0.2">
      <c r="A104" s="358">
        <v>2016</v>
      </c>
      <c r="B104" s="358">
        <v>7</v>
      </c>
      <c r="C104" s="455">
        <v>79367.509882592931</v>
      </c>
      <c r="D104" s="455"/>
      <c r="E104" s="455">
        <v>354674.51235045446</v>
      </c>
      <c r="F104" s="455"/>
      <c r="G104" s="455">
        <v>70400</v>
      </c>
      <c r="H104" s="455">
        <v>28800</v>
      </c>
      <c r="I104" s="455">
        <v>5756.3452708170089</v>
      </c>
      <c r="J104" s="455">
        <v>3939.0965390169695</v>
      </c>
      <c r="K104" s="455">
        <v>27847.388459000002</v>
      </c>
      <c r="L104" s="461">
        <f t="shared" si="1"/>
        <v>570784.85250188143</v>
      </c>
      <c r="M104" s="460"/>
      <c r="O104" s="457"/>
    </row>
    <row r="105" spans="1:15" x14ac:dyDescent="0.2">
      <c r="A105" s="358">
        <v>2016</v>
      </c>
      <c r="B105" s="358">
        <v>8</v>
      </c>
      <c r="C105" s="455">
        <v>86522.948003631798</v>
      </c>
      <c r="D105" s="455"/>
      <c r="E105" s="455">
        <v>369945.907308013</v>
      </c>
      <c r="F105" s="455"/>
      <c r="G105" s="455">
        <v>67200</v>
      </c>
      <c r="H105" s="455">
        <v>33480</v>
      </c>
      <c r="I105" s="455">
        <v>6401.7082499392218</v>
      </c>
      <c r="J105" s="455">
        <v>3935.55518621593</v>
      </c>
      <c r="K105" s="455">
        <v>27951.824873499972</v>
      </c>
      <c r="L105" s="461">
        <f t="shared" si="1"/>
        <v>595437.94362129981</v>
      </c>
      <c r="M105" s="460"/>
      <c r="O105" s="457"/>
    </row>
    <row r="106" spans="1:15" x14ac:dyDescent="0.2">
      <c r="A106" s="358">
        <v>2016</v>
      </c>
      <c r="B106" s="358">
        <v>9</v>
      </c>
      <c r="C106" s="455">
        <v>85858.710660719022</v>
      </c>
      <c r="D106" s="455"/>
      <c r="E106" s="455">
        <v>370495.00714725</v>
      </c>
      <c r="F106" s="455"/>
      <c r="G106" s="455">
        <v>73600</v>
      </c>
      <c r="H106" s="455">
        <v>33480</v>
      </c>
      <c r="I106" s="455">
        <v>6416.0546744214789</v>
      </c>
      <c r="J106" s="455">
        <v>3913.2545491290225</v>
      </c>
      <c r="K106" s="455">
        <v>28556.690733999956</v>
      </c>
      <c r="L106" s="461">
        <f t="shared" si="1"/>
        <v>602319.71776551951</v>
      </c>
      <c r="M106" s="460"/>
      <c r="O106" s="457"/>
    </row>
    <row r="107" spans="1:15" x14ac:dyDescent="0.2">
      <c r="A107" s="358">
        <v>2016</v>
      </c>
      <c r="B107" s="358">
        <v>10</v>
      </c>
      <c r="C107" s="455">
        <v>73529.936670303854</v>
      </c>
      <c r="D107" s="455"/>
      <c r="E107" s="455">
        <v>350921.11485651275</v>
      </c>
      <c r="F107" s="455"/>
      <c r="G107" s="455">
        <v>70400</v>
      </c>
      <c r="H107" s="455">
        <v>25200</v>
      </c>
      <c r="I107" s="455">
        <v>5741.6855887750007</v>
      </c>
      <c r="J107" s="455">
        <v>3571.9326592211451</v>
      </c>
      <c r="K107" s="455">
        <v>27811.956985999961</v>
      </c>
      <c r="L107" s="461">
        <f t="shared" si="1"/>
        <v>557176.62676081271</v>
      </c>
      <c r="M107" s="460"/>
      <c r="O107" s="457"/>
    </row>
    <row r="108" spans="1:15" x14ac:dyDescent="0.2">
      <c r="A108" s="358">
        <v>2016</v>
      </c>
      <c r="B108" s="358">
        <v>11</v>
      </c>
      <c r="C108" s="455">
        <v>67910.826602440851</v>
      </c>
      <c r="D108" s="455"/>
      <c r="E108" s="455">
        <v>319936.09009814868</v>
      </c>
      <c r="F108" s="455"/>
      <c r="G108" s="455">
        <v>67200</v>
      </c>
      <c r="H108" s="455">
        <v>18600</v>
      </c>
      <c r="I108" s="455">
        <v>5418.6496814467991</v>
      </c>
      <c r="J108" s="455">
        <v>2992.5171240611407</v>
      </c>
      <c r="K108" s="455">
        <v>23220.03601499998</v>
      </c>
      <c r="L108" s="461">
        <f t="shared" si="1"/>
        <v>505278.1195210974</v>
      </c>
      <c r="M108" s="460"/>
      <c r="O108" s="457"/>
    </row>
    <row r="109" spans="1:15" x14ac:dyDescent="0.2">
      <c r="A109" s="358">
        <v>2016</v>
      </c>
      <c r="B109" s="358">
        <v>12</v>
      </c>
      <c r="C109" s="455">
        <v>56071.118847605539</v>
      </c>
      <c r="D109" s="455"/>
      <c r="E109" s="455">
        <v>281385.93112805649</v>
      </c>
      <c r="F109" s="455"/>
      <c r="G109" s="455">
        <v>70400</v>
      </c>
      <c r="H109" s="455">
        <v>14400</v>
      </c>
      <c r="I109" s="455">
        <v>4308.2243999579396</v>
      </c>
      <c r="J109" s="455">
        <v>2699.0788432470322</v>
      </c>
      <c r="K109" s="455">
        <v>17586.602599499987</v>
      </c>
      <c r="L109" s="461">
        <f t="shared" si="1"/>
        <v>446850.95581836696</v>
      </c>
      <c r="M109" s="460"/>
      <c r="O109" s="457"/>
    </row>
    <row r="110" spans="1:15" x14ac:dyDescent="0.2">
      <c r="A110" s="358">
        <v>2017</v>
      </c>
      <c r="B110" s="358">
        <v>1</v>
      </c>
      <c r="C110" s="455">
        <v>57704.820850071315</v>
      </c>
      <c r="D110" s="455"/>
      <c r="E110" s="455">
        <v>286475.03394298058</v>
      </c>
      <c r="F110" s="455"/>
      <c r="G110" s="455">
        <v>70400</v>
      </c>
      <c r="H110" s="455">
        <v>18600</v>
      </c>
      <c r="I110" s="455">
        <v>4610.8397124995281</v>
      </c>
      <c r="J110" s="455">
        <v>2976.7245248091331</v>
      </c>
      <c r="K110" s="455">
        <v>18631.660261500016</v>
      </c>
      <c r="L110" s="461">
        <f t="shared" si="1"/>
        <v>459399.07929186057</v>
      </c>
      <c r="M110" s="460"/>
      <c r="O110" s="457"/>
    </row>
    <row r="111" spans="1:15" x14ac:dyDescent="0.2">
      <c r="A111" s="358">
        <v>2017</v>
      </c>
      <c r="B111" s="358">
        <v>2</v>
      </c>
      <c r="C111" s="455">
        <v>57720.710157833033</v>
      </c>
      <c r="D111" s="455"/>
      <c r="E111" s="455">
        <v>312033.67015046364</v>
      </c>
      <c r="F111" s="455"/>
      <c r="G111" s="455">
        <v>70400</v>
      </c>
      <c r="H111" s="455">
        <v>33480</v>
      </c>
      <c r="I111" s="455"/>
      <c r="J111" s="455">
        <v>3353.6741777888892</v>
      </c>
      <c r="K111" s="455"/>
      <c r="L111" s="461">
        <f t="shared" si="1"/>
        <v>476988.05448608554</v>
      </c>
      <c r="M111" s="460"/>
      <c r="O111" s="457"/>
    </row>
    <row r="112" spans="1:15" x14ac:dyDescent="0.2">
      <c r="A112" s="358">
        <v>2017</v>
      </c>
      <c r="B112" s="358">
        <v>3</v>
      </c>
      <c r="C112" s="455">
        <v>54670.353002001531</v>
      </c>
      <c r="D112" s="455"/>
      <c r="E112" s="455">
        <v>285310.71104912838</v>
      </c>
      <c r="F112" s="455"/>
      <c r="G112" s="455">
        <v>64000</v>
      </c>
      <c r="H112" s="455">
        <v>30240</v>
      </c>
      <c r="I112" s="455"/>
      <c r="J112" s="455">
        <v>2823.5387171284315</v>
      </c>
      <c r="K112" s="455"/>
      <c r="L112" s="461">
        <f t="shared" si="1"/>
        <v>437044.60276825837</v>
      </c>
      <c r="M112" s="460"/>
      <c r="O112" s="457"/>
    </row>
    <row r="113" spans="1:15" x14ac:dyDescent="0.2">
      <c r="A113" s="358">
        <v>2017</v>
      </c>
      <c r="B113" s="358">
        <v>4</v>
      </c>
      <c r="C113" s="455">
        <v>61561.862059111736</v>
      </c>
      <c r="D113" s="455"/>
      <c r="E113" s="455">
        <v>290635.25927753031</v>
      </c>
      <c r="F113" s="455"/>
      <c r="G113" s="455">
        <v>73600</v>
      </c>
      <c r="H113" s="455">
        <v>22320</v>
      </c>
      <c r="I113" s="455"/>
      <c r="J113" s="455">
        <v>2727.1906635069176</v>
      </c>
      <c r="K113" s="455"/>
      <c r="L113" s="461">
        <f t="shared" si="1"/>
        <v>450844.31200014899</v>
      </c>
      <c r="M113" s="460"/>
      <c r="O113" s="457"/>
    </row>
    <row r="114" spans="1:15" x14ac:dyDescent="0.2">
      <c r="A114" s="358">
        <v>2017</v>
      </c>
      <c r="B114" s="358">
        <v>5</v>
      </c>
      <c r="C114" s="455">
        <v>64535.470328737698</v>
      </c>
      <c r="D114" s="455"/>
      <c r="E114" s="455">
        <v>299313.33551216347</v>
      </c>
      <c r="F114" s="455"/>
      <c r="G114" s="455">
        <v>64000</v>
      </c>
      <c r="H114" s="455">
        <v>14400</v>
      </c>
      <c r="I114" s="455"/>
      <c r="J114" s="455">
        <v>2638.6655253741837</v>
      </c>
      <c r="K114" s="455"/>
      <c r="L114" s="461">
        <f t="shared" si="1"/>
        <v>444887.47136627533</v>
      </c>
      <c r="M114" s="460"/>
      <c r="O114" s="457"/>
    </row>
    <row r="115" spans="1:15" x14ac:dyDescent="0.2">
      <c r="A115" s="358">
        <v>2017</v>
      </c>
      <c r="B115" s="358">
        <v>6</v>
      </c>
      <c r="C115" s="455">
        <v>73811.763750762941</v>
      </c>
      <c r="D115" s="455"/>
      <c r="E115" s="455">
        <v>339081.85286703083</v>
      </c>
      <c r="F115" s="455"/>
      <c r="G115" s="455">
        <v>73600</v>
      </c>
      <c r="H115" s="455">
        <v>22320</v>
      </c>
      <c r="I115" s="455"/>
      <c r="J115" s="455"/>
      <c r="K115" s="455"/>
      <c r="L115" s="461">
        <f t="shared" si="1"/>
        <v>508813.6166177938</v>
      </c>
      <c r="M115" s="460"/>
      <c r="O115" s="457"/>
    </row>
    <row r="116" spans="1:15" x14ac:dyDescent="0.2">
      <c r="A116" s="358">
        <v>2017</v>
      </c>
      <c r="B116" s="358">
        <v>7</v>
      </c>
      <c r="C116" s="455">
        <v>80368.239806007405</v>
      </c>
      <c r="D116" s="455"/>
      <c r="E116" s="455">
        <v>357944.66742071247</v>
      </c>
      <c r="F116" s="455"/>
      <c r="G116" s="455">
        <v>70400</v>
      </c>
      <c r="H116" s="455">
        <v>32400</v>
      </c>
      <c r="I116" s="455"/>
      <c r="J116" s="455"/>
      <c r="K116" s="455"/>
      <c r="L116" s="461">
        <f t="shared" si="1"/>
        <v>541112.90722671989</v>
      </c>
      <c r="M116" s="460"/>
      <c r="O116" s="457"/>
    </row>
    <row r="117" spans="1:15" x14ac:dyDescent="0.2">
      <c r="A117" s="358">
        <v>2017</v>
      </c>
      <c r="B117" s="358">
        <v>8</v>
      </c>
      <c r="C117" s="455">
        <v>87613.899493194142</v>
      </c>
      <c r="D117" s="455"/>
      <c r="E117" s="455">
        <v>372330.79537285131</v>
      </c>
      <c r="F117" s="455"/>
      <c r="G117" s="455">
        <v>67200</v>
      </c>
      <c r="H117" s="455">
        <v>33480</v>
      </c>
      <c r="I117" s="455"/>
      <c r="J117" s="455"/>
      <c r="K117" s="455"/>
      <c r="L117" s="461">
        <f t="shared" si="1"/>
        <v>560624.69486604538</v>
      </c>
      <c r="M117" s="460"/>
      <c r="O117" s="457"/>
    </row>
    <row r="118" spans="1:15" x14ac:dyDescent="0.2">
      <c r="A118" s="358">
        <v>2017</v>
      </c>
      <c r="B118" s="358">
        <v>9</v>
      </c>
      <c r="C118" s="455">
        <v>86941.28690723436</v>
      </c>
      <c r="D118" s="455"/>
      <c r="E118" s="455">
        <v>372696.1469136207</v>
      </c>
      <c r="F118" s="455"/>
      <c r="G118" s="455">
        <v>73600</v>
      </c>
      <c r="H118" s="455">
        <v>33480</v>
      </c>
      <c r="I118" s="455"/>
      <c r="J118" s="455"/>
      <c r="K118" s="455"/>
      <c r="L118" s="461">
        <f t="shared" si="1"/>
        <v>566717.43382085511</v>
      </c>
      <c r="M118" s="460"/>
      <c r="O118" s="457"/>
    </row>
    <row r="119" spans="1:15" x14ac:dyDescent="0.2">
      <c r="A119" s="358">
        <v>2017</v>
      </c>
      <c r="B119" s="358">
        <v>10</v>
      </c>
      <c r="C119" s="455">
        <v>74457.061736991658</v>
      </c>
      <c r="D119" s="455"/>
      <c r="E119" s="455">
        <v>353786.32785544277</v>
      </c>
      <c r="F119" s="455"/>
      <c r="G119" s="455">
        <v>67200</v>
      </c>
      <c r="H119" s="455">
        <v>25200</v>
      </c>
      <c r="I119" s="455"/>
      <c r="J119" s="455"/>
      <c r="K119" s="455"/>
      <c r="L119" s="461">
        <f t="shared" si="1"/>
        <v>520643.3895924344</v>
      </c>
      <c r="M119" s="460"/>
      <c r="O119" s="457"/>
    </row>
    <row r="120" spans="1:15" x14ac:dyDescent="0.2">
      <c r="A120" s="358">
        <v>2017</v>
      </c>
      <c r="B120" s="358">
        <v>11</v>
      </c>
      <c r="C120" s="455">
        <v>68767.101372877849</v>
      </c>
      <c r="D120" s="455"/>
      <c r="E120" s="455">
        <v>324350.39881073282</v>
      </c>
      <c r="F120" s="455"/>
      <c r="G120" s="455">
        <v>70400</v>
      </c>
      <c r="H120" s="455">
        <v>22320</v>
      </c>
      <c r="I120" s="455"/>
      <c r="J120" s="455"/>
      <c r="K120" s="455"/>
      <c r="L120" s="461">
        <f t="shared" si="1"/>
        <v>485837.50018361065</v>
      </c>
      <c r="M120" s="460"/>
      <c r="O120" s="457"/>
    </row>
    <row r="121" spans="1:15" x14ac:dyDescent="0.2">
      <c r="A121" s="358">
        <v>2017</v>
      </c>
      <c r="B121" s="358">
        <v>12</v>
      </c>
      <c r="C121" s="455">
        <v>56778.108981895173</v>
      </c>
      <c r="D121" s="455"/>
      <c r="E121" s="455">
        <v>287834.96451135422</v>
      </c>
      <c r="F121" s="455"/>
      <c r="G121" s="455">
        <v>70400</v>
      </c>
      <c r="H121" s="455">
        <v>14400</v>
      </c>
      <c r="I121" s="455"/>
      <c r="J121" s="455"/>
      <c r="K121" s="455"/>
      <c r="L121" s="461">
        <f t="shared" si="1"/>
        <v>429413.07349324937</v>
      </c>
      <c r="M121" s="460"/>
      <c r="O121" s="457"/>
    </row>
    <row r="122" spans="1:15" x14ac:dyDescent="0.2">
      <c r="A122" s="358">
        <v>2018</v>
      </c>
      <c r="B122" s="358">
        <v>1</v>
      </c>
      <c r="C122" s="455">
        <v>58432.410023970835</v>
      </c>
      <c r="D122" s="455"/>
      <c r="E122" s="455">
        <v>293515.97926556342</v>
      </c>
      <c r="F122" s="455"/>
      <c r="G122" s="455">
        <v>67200</v>
      </c>
      <c r="H122" s="455">
        <v>22320</v>
      </c>
      <c r="I122" s="455"/>
      <c r="J122" s="455"/>
      <c r="K122" s="455"/>
      <c r="L122" s="461">
        <f t="shared" si="1"/>
        <v>441468.38928953424</v>
      </c>
      <c r="M122" s="460"/>
      <c r="O122" s="457"/>
    </row>
    <row r="123" spans="1:15" x14ac:dyDescent="0.2">
      <c r="A123" s="358">
        <v>2018</v>
      </c>
      <c r="B123" s="358">
        <v>2</v>
      </c>
      <c r="C123" s="455">
        <v>58448.499677009386</v>
      </c>
      <c r="D123" s="455"/>
      <c r="E123" s="455">
        <v>319300.73541368492</v>
      </c>
      <c r="F123" s="455"/>
      <c r="G123" s="455">
        <v>73600</v>
      </c>
      <c r="H123" s="455"/>
      <c r="I123" s="455"/>
      <c r="J123" s="455"/>
      <c r="K123" s="455"/>
      <c r="L123" s="461">
        <f t="shared" si="1"/>
        <v>451349.23509069427</v>
      </c>
      <c r="M123" s="460"/>
      <c r="O123" s="457"/>
    </row>
    <row r="124" spans="1:15" x14ac:dyDescent="0.2">
      <c r="A124" s="358">
        <v>2018</v>
      </c>
      <c r="B124" s="358">
        <v>3</v>
      </c>
      <c r="C124" s="455">
        <v>55359.681144634043</v>
      </c>
      <c r="D124" s="455"/>
      <c r="E124" s="455">
        <v>292265.9154988635</v>
      </c>
      <c r="F124" s="455"/>
      <c r="G124" s="455">
        <v>64000</v>
      </c>
      <c r="H124" s="455"/>
      <c r="I124" s="455"/>
      <c r="J124" s="455"/>
      <c r="K124" s="455"/>
      <c r="L124" s="461">
        <f t="shared" si="1"/>
        <v>411625.59664349753</v>
      </c>
      <c r="M124" s="460"/>
      <c r="O124" s="457"/>
    </row>
    <row r="125" spans="1:15" x14ac:dyDescent="0.2">
      <c r="A125" s="358">
        <v>2018</v>
      </c>
      <c r="B125" s="358">
        <v>4</v>
      </c>
      <c r="C125" s="455">
        <v>62338.083936235016</v>
      </c>
      <c r="D125" s="455"/>
      <c r="E125" s="455">
        <v>296979.18039248406</v>
      </c>
      <c r="F125" s="455"/>
      <c r="G125" s="455">
        <v>70400</v>
      </c>
      <c r="H125" s="455"/>
      <c r="I125" s="455"/>
      <c r="J125" s="455"/>
      <c r="K125" s="455"/>
      <c r="L125" s="461">
        <f t="shared" si="1"/>
        <v>429717.26432871906</v>
      </c>
      <c r="M125" s="460"/>
      <c r="O125" s="457"/>
    </row>
    <row r="126" spans="1:15" x14ac:dyDescent="0.2">
      <c r="A126" s="358">
        <v>2018</v>
      </c>
      <c r="B126" s="358">
        <v>5</v>
      </c>
      <c r="C126" s="455">
        <v>65349.185870212168</v>
      </c>
      <c r="D126" s="455"/>
      <c r="E126" s="455">
        <v>304862.57148808759</v>
      </c>
      <c r="F126" s="455"/>
      <c r="G126" s="455">
        <v>67200</v>
      </c>
      <c r="H126" s="455"/>
      <c r="I126" s="455"/>
      <c r="J126" s="455"/>
      <c r="K126" s="455"/>
      <c r="L126" s="461">
        <f t="shared" si="1"/>
        <v>437411.75735829974</v>
      </c>
      <c r="M126" s="460"/>
      <c r="O126" s="457"/>
    </row>
    <row r="127" spans="1:15" x14ac:dyDescent="0.2">
      <c r="A127" s="358">
        <v>2018</v>
      </c>
      <c r="B127" s="358">
        <v>6</v>
      </c>
      <c r="C127" s="455">
        <v>74742.442321813694</v>
      </c>
      <c r="D127" s="455"/>
      <c r="E127" s="455">
        <v>343128.54294904711</v>
      </c>
      <c r="F127" s="455"/>
      <c r="G127" s="455">
        <v>73600</v>
      </c>
      <c r="H127" s="455"/>
      <c r="I127" s="455"/>
      <c r="J127" s="455"/>
      <c r="K127" s="455"/>
      <c r="L127" s="461">
        <f t="shared" si="1"/>
        <v>491470.98527086084</v>
      </c>
      <c r="M127" s="460"/>
      <c r="O127" s="457"/>
    </row>
    <row r="128" spans="1:15" x14ac:dyDescent="0.2">
      <c r="A128" s="358">
        <v>2018</v>
      </c>
      <c r="B128" s="358">
        <v>7</v>
      </c>
      <c r="C128" s="455">
        <v>81381.587743784403</v>
      </c>
      <c r="D128" s="455"/>
      <c r="E128" s="455">
        <v>360845.97944771522</v>
      </c>
      <c r="F128" s="455"/>
      <c r="G128" s="455">
        <v>67200</v>
      </c>
      <c r="H128" s="455"/>
      <c r="I128" s="455"/>
      <c r="J128" s="455"/>
      <c r="K128" s="455"/>
      <c r="L128" s="461">
        <f t="shared" si="1"/>
        <v>509427.56719149963</v>
      </c>
      <c r="M128" s="460"/>
      <c r="O128" s="457"/>
    </row>
    <row r="129" spans="1:15" x14ac:dyDescent="0.2">
      <c r="A129" s="358">
        <v>2018</v>
      </c>
      <c r="B129" s="358">
        <v>8</v>
      </c>
      <c r="C129" s="455">
        <v>88718.606583785338</v>
      </c>
      <c r="D129" s="455"/>
      <c r="E129" s="455">
        <v>374441.12471648789</v>
      </c>
      <c r="F129" s="455"/>
      <c r="G129" s="455">
        <v>70400</v>
      </c>
      <c r="H129" s="455"/>
      <c r="I129" s="455"/>
      <c r="J129" s="455"/>
      <c r="K129" s="455"/>
      <c r="L129" s="461">
        <f t="shared" si="1"/>
        <v>533559.73130027321</v>
      </c>
      <c r="M129" s="460"/>
      <c r="O129" s="457"/>
    </row>
    <row r="130" spans="1:15" x14ac:dyDescent="0.2">
      <c r="A130" s="358">
        <v>2018</v>
      </c>
      <c r="B130" s="358">
        <v>9</v>
      </c>
      <c r="C130" s="455">
        <v>88037.513152922766</v>
      </c>
      <c r="D130" s="455"/>
      <c r="E130" s="455">
        <v>374453.25430873939</v>
      </c>
      <c r="F130" s="455"/>
      <c r="G130" s="455">
        <v>73600</v>
      </c>
      <c r="H130" s="455"/>
      <c r="I130" s="455"/>
      <c r="J130" s="455"/>
      <c r="K130" s="455"/>
      <c r="L130" s="461">
        <f t="shared" si="1"/>
        <v>536090.76746166218</v>
      </c>
      <c r="M130" s="460"/>
      <c r="O130" s="457"/>
    </row>
    <row r="131" spans="1:15" x14ac:dyDescent="0.2">
      <c r="A131" s="358">
        <v>2018</v>
      </c>
      <c r="B131" s="358">
        <v>10</v>
      </c>
      <c r="C131" s="455">
        <v>75395.87674832248</v>
      </c>
      <c r="D131" s="455"/>
      <c r="E131" s="455">
        <v>355859.25415451813</v>
      </c>
      <c r="F131" s="455"/>
      <c r="G131" s="455">
        <v>64000</v>
      </c>
      <c r="H131" s="455"/>
      <c r="I131" s="455"/>
      <c r="J131" s="455"/>
      <c r="K131" s="455"/>
      <c r="L131" s="461">
        <f t="shared" si="1"/>
        <v>495255.13090284064</v>
      </c>
      <c r="M131" s="460"/>
      <c r="O131" s="457"/>
    </row>
    <row r="132" spans="1:15" x14ac:dyDescent="0.2">
      <c r="A132" s="358">
        <v>2018</v>
      </c>
      <c r="B132" s="358">
        <v>11</v>
      </c>
      <c r="C132" s="455">
        <v>69634.172749970516</v>
      </c>
      <c r="D132" s="455"/>
      <c r="E132" s="455">
        <v>327480.15732555458</v>
      </c>
      <c r="F132" s="455"/>
      <c r="G132" s="455">
        <v>73600</v>
      </c>
      <c r="H132" s="455"/>
      <c r="I132" s="455"/>
      <c r="J132" s="455"/>
      <c r="K132" s="455"/>
      <c r="L132" s="461">
        <f t="shared" si="1"/>
        <v>470714.3300755251</v>
      </c>
      <c r="M132" s="460"/>
      <c r="O132" s="457"/>
    </row>
    <row r="133" spans="1:15" x14ac:dyDescent="0.2">
      <c r="A133" s="358">
        <v>2018</v>
      </c>
      <c r="B133" s="358">
        <v>12</v>
      </c>
      <c r="C133" s="455">
        <v>57494.013421093558</v>
      </c>
      <c r="D133" s="455"/>
      <c r="E133" s="455">
        <v>292567.13118651998</v>
      </c>
      <c r="F133" s="455"/>
      <c r="G133" s="455">
        <v>70400</v>
      </c>
      <c r="H133" s="455"/>
      <c r="I133" s="455"/>
      <c r="J133" s="455"/>
      <c r="K133" s="455"/>
      <c r="L133" s="461">
        <f t="shared" si="1"/>
        <v>420461.14460761356</v>
      </c>
      <c r="M133" s="460"/>
      <c r="O133" s="457"/>
    </row>
    <row r="134" spans="1:15" x14ac:dyDescent="0.2">
      <c r="A134" s="358">
        <v>2019</v>
      </c>
      <c r="B134" s="358">
        <v>1</v>
      </c>
      <c r="C134" s="455">
        <v>59169.173232174195</v>
      </c>
      <c r="D134" s="455"/>
      <c r="E134" s="455">
        <v>298957.56165238033</v>
      </c>
      <c r="F134" s="455"/>
      <c r="G134" s="455">
        <v>67200</v>
      </c>
      <c r="H134" s="455"/>
      <c r="I134" s="455"/>
      <c r="J134" s="455"/>
      <c r="K134" s="455"/>
      <c r="L134" s="461">
        <f t="shared" ref="L134:L197" si="2">SUM(C134:K134)</f>
        <v>425326.73488455452</v>
      </c>
      <c r="M134" s="460"/>
      <c r="O134" s="457"/>
    </row>
    <row r="135" spans="1:15" x14ac:dyDescent="0.2">
      <c r="A135" s="358">
        <v>2019</v>
      </c>
      <c r="B135" s="358">
        <v>2</v>
      </c>
      <c r="C135" s="455">
        <v>59185.465756605307</v>
      </c>
      <c r="D135" s="455"/>
      <c r="E135" s="455">
        <v>325075.07727632538</v>
      </c>
      <c r="F135" s="455"/>
      <c r="G135" s="455">
        <v>73600</v>
      </c>
      <c r="H135" s="455"/>
      <c r="I135" s="455"/>
      <c r="J135" s="455"/>
      <c r="K135" s="455"/>
      <c r="L135" s="461">
        <f t="shared" si="2"/>
        <v>457860.5430329307</v>
      </c>
      <c r="M135" s="460"/>
      <c r="O135" s="457"/>
    </row>
    <row r="136" spans="1:15" x14ac:dyDescent="0.2">
      <c r="A136" s="358">
        <v>2019</v>
      </c>
      <c r="B136" s="358">
        <v>3</v>
      </c>
      <c r="C136" s="455">
        <v>56057.700895462454</v>
      </c>
      <c r="D136" s="455"/>
      <c r="E136" s="455">
        <v>297965.45193978498</v>
      </c>
      <c r="F136" s="455"/>
      <c r="G136" s="455">
        <v>64000</v>
      </c>
      <c r="H136" s="455"/>
      <c r="I136" s="455"/>
      <c r="J136" s="455"/>
      <c r="K136" s="455"/>
      <c r="L136" s="461">
        <f t="shared" si="2"/>
        <v>418023.15283524746</v>
      </c>
      <c r="M136" s="460"/>
      <c r="O136" s="457"/>
    </row>
    <row r="137" spans="1:15" x14ac:dyDescent="0.2">
      <c r="A137" s="358">
        <v>2019</v>
      </c>
      <c r="B137" s="358">
        <v>4</v>
      </c>
      <c r="C137" s="455">
        <v>63124.093048220471</v>
      </c>
      <c r="D137" s="455"/>
      <c r="E137" s="455">
        <v>302195.18102771434</v>
      </c>
      <c r="F137" s="455"/>
      <c r="G137" s="455">
        <v>67200</v>
      </c>
      <c r="H137" s="455"/>
      <c r="I137" s="455"/>
      <c r="J137" s="455"/>
      <c r="K137" s="455"/>
      <c r="L137" s="461">
        <f t="shared" si="2"/>
        <v>432519.27407593478</v>
      </c>
      <c r="M137" s="460"/>
      <c r="O137" s="457"/>
    </row>
    <row r="138" spans="1:15" x14ac:dyDescent="0.2">
      <c r="A138" s="358">
        <v>2019</v>
      </c>
      <c r="B138" s="358">
        <v>5</v>
      </c>
      <c r="C138" s="455">
        <v>66173.161397072414</v>
      </c>
      <c r="D138" s="455"/>
      <c r="E138" s="455">
        <v>309398.65724670142</v>
      </c>
      <c r="F138" s="455"/>
      <c r="G138" s="455">
        <v>70400</v>
      </c>
      <c r="H138" s="455"/>
      <c r="I138" s="455"/>
      <c r="J138" s="455"/>
      <c r="K138" s="455"/>
      <c r="L138" s="461">
        <f t="shared" si="2"/>
        <v>445971.81864377385</v>
      </c>
      <c r="M138" s="460"/>
      <c r="O138" s="457"/>
    </row>
    <row r="139" spans="1:15" x14ac:dyDescent="0.2">
      <c r="A139" s="358">
        <v>2019</v>
      </c>
      <c r="B139" s="358">
        <v>6</v>
      </c>
      <c r="C139" s="455">
        <v>75684.855642972005</v>
      </c>
      <c r="D139" s="455"/>
      <c r="E139" s="455">
        <v>346308.51082338556</v>
      </c>
      <c r="F139" s="455"/>
      <c r="G139" s="455">
        <v>73600</v>
      </c>
      <c r="H139" s="455"/>
      <c r="I139" s="455"/>
      <c r="J139" s="455"/>
      <c r="K139" s="455"/>
      <c r="L139" s="461">
        <f t="shared" si="2"/>
        <v>495593.36646635755</v>
      </c>
      <c r="M139" s="460"/>
      <c r="O139" s="457"/>
    </row>
    <row r="140" spans="1:15" x14ac:dyDescent="0.2">
      <c r="A140" s="358">
        <v>2019</v>
      </c>
      <c r="B140" s="358">
        <v>7</v>
      </c>
      <c r="C140" s="455">
        <v>82407.71279408093</v>
      </c>
      <c r="D140" s="455"/>
      <c r="E140" s="455">
        <v>363110.09930648707</v>
      </c>
      <c r="F140" s="455"/>
      <c r="G140" s="455">
        <v>64000</v>
      </c>
      <c r="H140" s="455"/>
      <c r="I140" s="455"/>
      <c r="J140" s="455"/>
      <c r="K140" s="455"/>
      <c r="L140" s="461">
        <f t="shared" si="2"/>
        <v>509517.81210056797</v>
      </c>
      <c r="M140" s="460"/>
      <c r="O140" s="457"/>
    </row>
    <row r="141" spans="1:15" x14ac:dyDescent="0.2">
      <c r="A141" s="358">
        <v>2019</v>
      </c>
      <c r="B141" s="358">
        <v>8</v>
      </c>
      <c r="C141" s="455">
        <v>89837.24271717752</v>
      </c>
      <c r="D141" s="455"/>
      <c r="E141" s="455">
        <v>376188.66749024688</v>
      </c>
      <c r="F141" s="455"/>
      <c r="G141" s="455">
        <v>73600</v>
      </c>
      <c r="H141" s="455"/>
      <c r="I141" s="455"/>
      <c r="J141" s="455"/>
      <c r="K141" s="455"/>
      <c r="L141" s="461">
        <f t="shared" si="2"/>
        <v>539625.91020742443</v>
      </c>
      <c r="M141" s="460"/>
      <c r="O141" s="457"/>
    </row>
    <row r="142" spans="1:15" x14ac:dyDescent="0.2">
      <c r="A142" s="358">
        <v>2019</v>
      </c>
      <c r="B142" s="358">
        <v>9</v>
      </c>
      <c r="C142" s="455">
        <v>89147.561508042549</v>
      </c>
      <c r="D142" s="455"/>
      <c r="E142" s="455">
        <v>376161.04239775328</v>
      </c>
      <c r="F142" s="455"/>
      <c r="G142" s="455">
        <v>70400</v>
      </c>
      <c r="H142" s="455"/>
      <c r="I142" s="455"/>
      <c r="J142" s="455"/>
      <c r="K142" s="455"/>
      <c r="L142" s="461">
        <f t="shared" si="2"/>
        <v>535708.60390579584</v>
      </c>
      <c r="M142" s="460"/>
      <c r="O142" s="457"/>
    </row>
    <row r="143" spans="1:15" x14ac:dyDescent="0.2">
      <c r="A143" s="358">
        <v>2019</v>
      </c>
      <c r="B143" s="358">
        <v>10</v>
      </c>
      <c r="C143" s="455">
        <v>76346.529100597734</v>
      </c>
      <c r="D143" s="455"/>
      <c r="E143" s="455">
        <v>358108.49009720446</v>
      </c>
      <c r="F143" s="455"/>
      <c r="G143" s="455">
        <v>67200</v>
      </c>
      <c r="H143" s="455"/>
      <c r="I143" s="455"/>
      <c r="J143" s="455"/>
      <c r="K143" s="455"/>
      <c r="L143" s="461">
        <f t="shared" si="2"/>
        <v>501655.01919780218</v>
      </c>
      <c r="M143" s="460"/>
      <c r="O143" s="457"/>
    </row>
    <row r="144" spans="1:15" x14ac:dyDescent="0.2">
      <c r="A144" s="358">
        <v>2019</v>
      </c>
      <c r="B144" s="358">
        <v>11</v>
      </c>
      <c r="C144" s="455">
        <v>70512.176866090464</v>
      </c>
      <c r="D144" s="455"/>
      <c r="E144" s="455">
        <v>330680.60629514413</v>
      </c>
      <c r="F144" s="455"/>
      <c r="G144" s="455">
        <v>73600</v>
      </c>
      <c r="H144" s="455"/>
      <c r="I144" s="455"/>
      <c r="J144" s="455"/>
      <c r="K144" s="455"/>
      <c r="L144" s="461">
        <f t="shared" si="2"/>
        <v>474792.78316123458</v>
      </c>
      <c r="M144" s="460"/>
      <c r="O144" s="457"/>
    </row>
    <row r="145" spans="1:15" x14ac:dyDescent="0.2">
      <c r="A145" s="358">
        <v>2019</v>
      </c>
      <c r="B145" s="358">
        <v>12</v>
      </c>
      <c r="C145" s="455">
        <v>58218.944563985577</v>
      </c>
      <c r="D145" s="455"/>
      <c r="E145" s="455">
        <v>296895.88283433369</v>
      </c>
      <c r="F145" s="455"/>
      <c r="G145" s="455">
        <v>67200</v>
      </c>
      <c r="H145" s="455"/>
      <c r="I145" s="455"/>
      <c r="J145" s="455"/>
      <c r="K145" s="455"/>
      <c r="L145" s="461">
        <f t="shared" si="2"/>
        <v>422314.82739831926</v>
      </c>
      <c r="M145" s="460"/>
      <c r="O145" s="457"/>
    </row>
    <row r="146" spans="1:15" x14ac:dyDescent="0.2">
      <c r="A146" s="358">
        <v>2020</v>
      </c>
      <c r="B146" s="358">
        <v>1</v>
      </c>
      <c r="C146" s="455">
        <v>59915.2261483451</v>
      </c>
      <c r="D146" s="455"/>
      <c r="E146" s="455">
        <v>303374.36397022527</v>
      </c>
      <c r="F146" s="455"/>
      <c r="G146" s="455">
        <v>70400</v>
      </c>
      <c r="H146" s="455"/>
      <c r="I146" s="455"/>
      <c r="J146" s="455"/>
      <c r="K146" s="455"/>
      <c r="L146" s="461">
        <f t="shared" si="2"/>
        <v>433689.59011857037</v>
      </c>
      <c r="M146" s="460"/>
      <c r="O146" s="457"/>
    </row>
    <row r="147" spans="1:15" x14ac:dyDescent="0.2">
      <c r="A147" s="358">
        <v>2020</v>
      </c>
      <c r="B147" s="358">
        <v>2</v>
      </c>
      <c r="C147" s="455">
        <v>59931.724102135777</v>
      </c>
      <c r="D147" s="455"/>
      <c r="E147" s="455">
        <v>329308.63466252957</v>
      </c>
      <c r="F147" s="455"/>
      <c r="G147" s="455">
        <v>73600</v>
      </c>
      <c r="H147" s="455"/>
      <c r="I147" s="455"/>
      <c r="J147" s="455"/>
      <c r="K147" s="455"/>
      <c r="L147" s="461">
        <f t="shared" si="2"/>
        <v>462840.35876466532</v>
      </c>
      <c r="M147" s="460"/>
      <c r="O147" s="457"/>
    </row>
    <row r="148" spans="1:15" x14ac:dyDescent="0.2">
      <c r="A148" s="358">
        <v>2020</v>
      </c>
      <c r="B148" s="358">
        <v>3</v>
      </c>
      <c r="C148" s="455">
        <v>56764.521845330899</v>
      </c>
      <c r="D148" s="455"/>
      <c r="E148" s="455">
        <v>302148.95858348726</v>
      </c>
      <c r="F148" s="455"/>
      <c r="G148" s="455">
        <v>64000</v>
      </c>
      <c r="H148" s="455"/>
      <c r="I148" s="455"/>
      <c r="J148" s="455"/>
      <c r="K148" s="455"/>
      <c r="L148" s="461">
        <f t="shared" si="2"/>
        <v>422913.48042881815</v>
      </c>
      <c r="M148" s="460"/>
      <c r="O148" s="457"/>
    </row>
    <row r="149" spans="1:15" x14ac:dyDescent="0.2">
      <c r="A149" s="358">
        <v>2020</v>
      </c>
      <c r="B149" s="358">
        <v>4</v>
      </c>
      <c r="C149" s="455">
        <v>63920.012800461664</v>
      </c>
      <c r="D149" s="455"/>
      <c r="E149" s="455">
        <v>305786.6938632449</v>
      </c>
      <c r="F149" s="455"/>
      <c r="G149" s="455">
        <v>70400</v>
      </c>
      <c r="H149" s="455"/>
      <c r="I149" s="455"/>
      <c r="J149" s="455"/>
      <c r="K149" s="455"/>
      <c r="L149" s="461">
        <f t="shared" si="2"/>
        <v>440106.70666370657</v>
      </c>
      <c r="M149" s="460"/>
      <c r="O149" s="457"/>
    </row>
    <row r="150" spans="1:15" x14ac:dyDescent="0.2">
      <c r="A150" s="358">
        <v>2020</v>
      </c>
      <c r="B150" s="358">
        <v>5</v>
      </c>
      <c r="C150" s="455">
        <v>67007.526275533979</v>
      </c>
      <c r="D150" s="455"/>
      <c r="E150" s="455">
        <v>312423.5932352338</v>
      </c>
      <c r="F150" s="455"/>
      <c r="G150" s="455">
        <v>70400</v>
      </c>
      <c r="H150" s="455"/>
      <c r="I150" s="455"/>
      <c r="J150" s="455"/>
      <c r="K150" s="455"/>
      <c r="L150" s="461">
        <f t="shared" si="2"/>
        <v>449831.11951076775</v>
      </c>
      <c r="M150" s="460"/>
      <c r="O150" s="457"/>
    </row>
    <row r="151" spans="1:15" x14ac:dyDescent="0.2">
      <c r="A151" s="358">
        <v>2020</v>
      </c>
      <c r="B151" s="358">
        <v>6</v>
      </c>
      <c r="C151" s="455">
        <v>76639.151675482877</v>
      </c>
      <c r="D151" s="455"/>
      <c r="E151" s="455">
        <v>348016.45106118626</v>
      </c>
      <c r="F151" s="455"/>
      <c r="G151" s="455">
        <v>67200</v>
      </c>
      <c r="H151" s="455"/>
      <c r="I151" s="455"/>
      <c r="J151" s="455"/>
      <c r="K151" s="455"/>
      <c r="L151" s="461">
        <f t="shared" si="2"/>
        <v>491855.60273666913</v>
      </c>
      <c r="M151" s="460"/>
      <c r="O151" s="457"/>
    </row>
    <row r="152" spans="1:15" x14ac:dyDescent="0.2">
      <c r="A152" s="358">
        <v>2020</v>
      </c>
      <c r="B152" s="358">
        <v>7</v>
      </c>
      <c r="C152" s="455">
        <v>83446.776061092532</v>
      </c>
      <c r="D152" s="455"/>
      <c r="E152" s="455">
        <v>363884.44848469429</v>
      </c>
      <c r="F152" s="455"/>
      <c r="G152" s="455">
        <v>70400</v>
      </c>
      <c r="H152" s="455"/>
      <c r="I152" s="455"/>
      <c r="J152" s="455"/>
      <c r="K152" s="455"/>
      <c r="L152" s="461">
        <f t="shared" si="2"/>
        <v>517731.22454578686</v>
      </c>
      <c r="M152" s="460"/>
      <c r="O152" s="457"/>
    </row>
    <row r="153" spans="1:15" x14ac:dyDescent="0.2">
      <c r="A153" s="358">
        <v>2020</v>
      </c>
      <c r="B153" s="358">
        <v>8</v>
      </c>
      <c r="C153" s="455">
        <v>90969.983522037364</v>
      </c>
      <c r="D153" s="455"/>
      <c r="E153" s="455">
        <v>376295.41663624212</v>
      </c>
      <c r="F153" s="455"/>
      <c r="G153" s="455">
        <v>73600</v>
      </c>
      <c r="H153" s="455"/>
      <c r="I153" s="455"/>
      <c r="J153" s="455"/>
      <c r="K153" s="455"/>
      <c r="L153" s="461">
        <f t="shared" si="2"/>
        <v>540865.40015827946</v>
      </c>
      <c r="M153" s="460"/>
      <c r="O153" s="457"/>
    </row>
    <row r="154" spans="1:15" x14ac:dyDescent="0.2">
      <c r="A154" s="358">
        <v>2020</v>
      </c>
      <c r="B154" s="358">
        <v>9</v>
      </c>
      <c r="C154" s="455">
        <v>90271.606252957703</v>
      </c>
      <c r="D154" s="455"/>
      <c r="E154" s="455">
        <v>376147.04669237061</v>
      </c>
      <c r="F154" s="455"/>
      <c r="G154" s="455">
        <v>67200</v>
      </c>
      <c r="H154" s="455"/>
      <c r="I154" s="455"/>
      <c r="J154" s="455"/>
      <c r="K154" s="455"/>
      <c r="L154" s="461">
        <f t="shared" si="2"/>
        <v>533618.65294532827</v>
      </c>
      <c r="M154" s="460"/>
      <c r="O154" s="457"/>
    </row>
    <row r="155" spans="1:15" x14ac:dyDescent="0.2">
      <c r="A155" s="358">
        <v>2020</v>
      </c>
      <c r="B155" s="358">
        <v>10</v>
      </c>
      <c r="C155" s="455">
        <v>77309.168048610882</v>
      </c>
      <c r="D155" s="455"/>
      <c r="E155" s="455">
        <v>358631.48614568188</v>
      </c>
      <c r="F155" s="455"/>
      <c r="G155" s="455">
        <v>70400</v>
      </c>
      <c r="H155" s="455"/>
      <c r="I155" s="455"/>
      <c r="J155" s="455"/>
      <c r="K155" s="455"/>
      <c r="L155" s="461">
        <f t="shared" si="2"/>
        <v>506340.65419429273</v>
      </c>
      <c r="M155" s="460"/>
      <c r="O155" s="457"/>
    </row>
    <row r="156" spans="1:15" x14ac:dyDescent="0.2">
      <c r="A156" s="358">
        <v>2020</v>
      </c>
      <c r="B156" s="358">
        <v>11</v>
      </c>
      <c r="C156" s="455">
        <v>71401.251570076711</v>
      </c>
      <c r="D156" s="455"/>
      <c r="E156" s="455">
        <v>332335.66047073749</v>
      </c>
      <c r="F156" s="455"/>
      <c r="G156" s="455">
        <v>70400</v>
      </c>
      <c r="H156" s="455"/>
      <c r="I156" s="455"/>
      <c r="J156" s="455"/>
      <c r="K156" s="455"/>
      <c r="L156" s="461">
        <f t="shared" si="2"/>
        <v>474136.91204081418</v>
      </c>
      <c r="M156" s="460"/>
      <c r="O156" s="457"/>
    </row>
    <row r="157" spans="1:15" x14ac:dyDescent="0.2">
      <c r="A157" s="358">
        <v>2020</v>
      </c>
      <c r="B157" s="358">
        <v>12</v>
      </c>
      <c r="C157" s="455">
        <v>58953.016226571111</v>
      </c>
      <c r="D157" s="455"/>
      <c r="E157" s="455">
        <v>300143.06644961867</v>
      </c>
      <c r="F157" s="455"/>
      <c r="G157" s="455">
        <v>67200</v>
      </c>
      <c r="H157" s="455"/>
      <c r="I157" s="455"/>
      <c r="J157" s="455"/>
      <c r="K157" s="455"/>
      <c r="L157" s="461">
        <f t="shared" si="2"/>
        <v>426296.08267618978</v>
      </c>
      <c r="M157" s="460"/>
      <c r="O157" s="457"/>
    </row>
    <row r="158" spans="1:15" x14ac:dyDescent="0.2">
      <c r="A158" s="358">
        <v>2021</v>
      </c>
      <c r="B158" s="358">
        <v>1</v>
      </c>
      <c r="C158" s="455">
        <v>60670.685904654587</v>
      </c>
      <c r="D158" s="455"/>
      <c r="E158" s="455">
        <v>307254.77068160381</v>
      </c>
      <c r="F158" s="455"/>
      <c r="G158" s="455">
        <v>73600</v>
      </c>
      <c r="H158" s="455"/>
      <c r="I158" s="455"/>
      <c r="J158" s="455"/>
      <c r="K158" s="455"/>
      <c r="L158" s="461">
        <f t="shared" si="2"/>
        <v>441525.45658625837</v>
      </c>
      <c r="M158" s="460"/>
      <c r="O158" s="457"/>
    </row>
    <row r="159" spans="1:15" x14ac:dyDescent="0.2">
      <c r="A159" s="358">
        <v>2021</v>
      </c>
      <c r="B159" s="358">
        <v>2</v>
      </c>
      <c r="C159" s="455">
        <v>60687.391878024784</v>
      </c>
      <c r="D159" s="455"/>
      <c r="E159" s="455">
        <v>333530.68681193335</v>
      </c>
      <c r="F159" s="455"/>
      <c r="G159" s="455">
        <v>67200</v>
      </c>
      <c r="H159" s="455"/>
      <c r="I159" s="455"/>
      <c r="J159" s="455"/>
      <c r="K159" s="455"/>
      <c r="L159" s="461">
        <f t="shared" si="2"/>
        <v>461418.07868995814</v>
      </c>
      <c r="M159" s="460"/>
      <c r="O159" s="457"/>
    </row>
    <row r="160" spans="1:15" x14ac:dyDescent="0.2">
      <c r="A160" s="358">
        <v>2021</v>
      </c>
      <c r="B160" s="358">
        <v>3</v>
      </c>
      <c r="C160" s="455">
        <v>57480.254966893735</v>
      </c>
      <c r="D160" s="455"/>
      <c r="E160" s="455">
        <v>306019.56924241624</v>
      </c>
      <c r="F160" s="455"/>
      <c r="G160" s="455">
        <v>64000</v>
      </c>
      <c r="H160" s="455"/>
      <c r="I160" s="455"/>
      <c r="J160" s="455"/>
      <c r="K160" s="455"/>
      <c r="L160" s="461">
        <f t="shared" si="2"/>
        <v>427499.82420931</v>
      </c>
      <c r="M160" s="460"/>
      <c r="O160" s="457"/>
    </row>
    <row r="161" spans="1:15" x14ac:dyDescent="0.2">
      <c r="A161" s="358">
        <v>2021</v>
      </c>
      <c r="B161" s="358">
        <v>4</v>
      </c>
      <c r="C161" s="455">
        <v>64725.968154347443</v>
      </c>
      <c r="D161" s="455"/>
      <c r="E161" s="455">
        <v>309440.9848857976</v>
      </c>
      <c r="F161" s="455"/>
      <c r="G161" s="455">
        <v>73600</v>
      </c>
      <c r="H161" s="455"/>
      <c r="I161" s="455"/>
      <c r="J161" s="455"/>
      <c r="K161" s="455"/>
      <c r="L161" s="461">
        <f t="shared" si="2"/>
        <v>447766.95304014505</v>
      </c>
      <c r="M161" s="460"/>
      <c r="O161" s="457"/>
    </row>
    <row r="162" spans="1:15" x14ac:dyDescent="0.2">
      <c r="A162" s="358">
        <v>2021</v>
      </c>
      <c r="B162" s="358">
        <v>5</v>
      </c>
      <c r="C162" s="455">
        <v>67852.411502966512</v>
      </c>
      <c r="D162" s="455"/>
      <c r="E162" s="455">
        <v>315564.36067206663</v>
      </c>
      <c r="F162" s="455"/>
      <c r="G162" s="455">
        <v>70400</v>
      </c>
      <c r="H162" s="455"/>
      <c r="I162" s="455"/>
      <c r="J162" s="455"/>
      <c r="K162" s="455"/>
      <c r="L162" s="461">
        <f t="shared" si="2"/>
        <v>453816.77217503311</v>
      </c>
      <c r="M162" s="460"/>
      <c r="O162" s="457"/>
    </row>
    <row r="163" spans="1:15" x14ac:dyDescent="0.2">
      <c r="A163" s="358">
        <v>2021</v>
      </c>
      <c r="B163" s="358">
        <v>6</v>
      </c>
      <c r="C163" s="455">
        <v>77605.480246206731</v>
      </c>
      <c r="D163" s="455"/>
      <c r="E163" s="455">
        <v>350313.96261271759</v>
      </c>
      <c r="F163" s="455"/>
      <c r="G163" s="455"/>
      <c r="H163" s="455"/>
      <c r="I163" s="455"/>
      <c r="J163" s="455"/>
      <c r="K163" s="455"/>
      <c r="L163" s="461">
        <f t="shared" si="2"/>
        <v>427919.44285892433</v>
      </c>
      <c r="M163" s="460"/>
      <c r="O163" s="457"/>
    </row>
    <row r="164" spans="1:15" x14ac:dyDescent="0.2">
      <c r="A164" s="358">
        <v>2021</v>
      </c>
      <c r="B164" s="358">
        <v>7</v>
      </c>
      <c r="C164" s="455">
        <v>84498.940680347107</v>
      </c>
      <c r="D164" s="455"/>
      <c r="E164" s="455">
        <v>365389.85953187157</v>
      </c>
      <c r="F164" s="455"/>
      <c r="G164" s="455"/>
      <c r="H164" s="455"/>
      <c r="I164" s="455"/>
      <c r="J164" s="455"/>
      <c r="K164" s="455"/>
      <c r="L164" s="461">
        <f t="shared" si="2"/>
        <v>449888.80021221866</v>
      </c>
      <c r="M164" s="460"/>
      <c r="O164" s="457"/>
    </row>
    <row r="165" spans="1:15" x14ac:dyDescent="0.2">
      <c r="A165" s="358">
        <v>2021</v>
      </c>
      <c r="B165" s="358">
        <v>8</v>
      </c>
      <c r="C165" s="455">
        <v>92117.006841500101</v>
      </c>
      <c r="D165" s="455"/>
      <c r="E165" s="455">
        <v>377429.99663191818</v>
      </c>
      <c r="F165" s="455"/>
      <c r="G165" s="455"/>
      <c r="H165" s="455"/>
      <c r="I165" s="455"/>
      <c r="J165" s="455"/>
      <c r="K165" s="455"/>
      <c r="L165" s="461">
        <f t="shared" si="2"/>
        <v>469547.0034734183</v>
      </c>
      <c r="M165" s="460"/>
      <c r="O165" s="457"/>
    </row>
    <row r="166" spans="1:15" x14ac:dyDescent="0.2">
      <c r="A166" s="358">
        <v>2021</v>
      </c>
      <c r="B166" s="358">
        <v>9</v>
      </c>
      <c r="C166" s="455">
        <v>91409.82386550041</v>
      </c>
      <c r="D166" s="455"/>
      <c r="E166" s="455">
        <v>377221.54336433526</v>
      </c>
      <c r="F166" s="455"/>
      <c r="G166" s="455"/>
      <c r="H166" s="455"/>
      <c r="I166" s="455"/>
      <c r="J166" s="455"/>
      <c r="K166" s="455"/>
      <c r="L166" s="461">
        <f t="shared" si="2"/>
        <v>468631.36722983565</v>
      </c>
      <c r="M166" s="460"/>
      <c r="O166" s="457"/>
    </row>
    <row r="167" spans="1:15" x14ac:dyDescent="0.2">
      <c r="A167" s="358">
        <v>2021</v>
      </c>
      <c r="B167" s="358">
        <v>10</v>
      </c>
      <c r="C167" s="455">
        <v>78283.944729080875</v>
      </c>
      <c r="D167" s="455"/>
      <c r="E167" s="455">
        <v>359971.66100105381</v>
      </c>
      <c r="F167" s="455"/>
      <c r="G167" s="455"/>
      <c r="H167" s="455"/>
      <c r="I167" s="455"/>
      <c r="J167" s="455"/>
      <c r="K167" s="455"/>
      <c r="L167" s="461">
        <f t="shared" si="2"/>
        <v>438255.6057301347</v>
      </c>
      <c r="M167" s="460"/>
      <c r="O167" s="457"/>
    </row>
    <row r="168" spans="1:15" x14ac:dyDescent="0.2">
      <c r="A168" s="358">
        <v>2021</v>
      </c>
      <c r="B168" s="358">
        <v>11</v>
      </c>
      <c r="C168" s="455">
        <v>72301.536448878105</v>
      </c>
      <c r="D168" s="455"/>
      <c r="E168" s="455">
        <v>334409.49884387909</v>
      </c>
      <c r="F168" s="455"/>
      <c r="G168" s="455"/>
      <c r="H168" s="455"/>
      <c r="I168" s="455"/>
      <c r="J168" s="455"/>
      <c r="K168" s="455"/>
      <c r="L168" s="461">
        <f t="shared" si="2"/>
        <v>406711.03529275721</v>
      </c>
      <c r="M168" s="460"/>
      <c r="O168" s="457"/>
    </row>
    <row r="169" spans="1:15" x14ac:dyDescent="0.2">
      <c r="A169" s="358">
        <v>2021</v>
      </c>
      <c r="B169" s="358">
        <v>12</v>
      </c>
      <c r="C169" s="455">
        <v>59696.343659934471</v>
      </c>
      <c r="D169" s="455"/>
      <c r="E169" s="455">
        <v>303314.40413967392</v>
      </c>
      <c r="F169" s="455"/>
      <c r="G169" s="455"/>
      <c r="H169" s="455"/>
      <c r="I169" s="455"/>
      <c r="J169" s="455"/>
      <c r="K169" s="455"/>
      <c r="L169" s="461">
        <f t="shared" si="2"/>
        <v>363010.74779960839</v>
      </c>
      <c r="M169" s="460"/>
      <c r="O169" s="457"/>
    </row>
    <row r="170" spans="1:15" x14ac:dyDescent="0.2">
      <c r="A170" s="358">
        <v>2022</v>
      </c>
      <c r="B170" s="358">
        <v>1</v>
      </c>
      <c r="C170" s="455">
        <v>61435.67111017109</v>
      </c>
      <c r="D170" s="455"/>
      <c r="E170" s="455">
        <v>310911.99445801799</v>
      </c>
      <c r="F170" s="455"/>
      <c r="G170" s="455"/>
      <c r="H170" s="455"/>
      <c r="I170" s="455"/>
      <c r="J170" s="455"/>
      <c r="K170" s="455"/>
      <c r="L170" s="461">
        <f t="shared" si="2"/>
        <v>372347.66556818906</v>
      </c>
      <c r="M170" s="460"/>
      <c r="O170" s="457"/>
    </row>
    <row r="171" spans="1:15" x14ac:dyDescent="0.2">
      <c r="A171" s="358">
        <v>2022</v>
      </c>
      <c r="B171" s="358">
        <v>2</v>
      </c>
      <c r="C171" s="455">
        <v>61452.587726000354</v>
      </c>
      <c r="D171" s="455"/>
      <c r="E171" s="455">
        <v>337431.88689207943</v>
      </c>
      <c r="F171" s="455"/>
      <c r="G171" s="455"/>
      <c r="H171" s="455"/>
      <c r="I171" s="455"/>
      <c r="J171" s="455"/>
      <c r="K171" s="455"/>
      <c r="L171" s="461">
        <f t="shared" si="2"/>
        <v>398884.47461807978</v>
      </c>
      <c r="M171" s="460"/>
      <c r="O171" s="457"/>
    </row>
    <row r="172" spans="1:15" x14ac:dyDescent="0.2">
      <c r="A172" s="358">
        <v>2022</v>
      </c>
      <c r="B172" s="358">
        <v>3</v>
      </c>
      <c r="C172" s="455">
        <v>58205.012632038524</v>
      </c>
      <c r="D172" s="455"/>
      <c r="E172" s="455">
        <v>309879.52578310098</v>
      </c>
      <c r="F172" s="455"/>
      <c r="G172" s="455"/>
      <c r="H172" s="455"/>
      <c r="I172" s="455"/>
      <c r="J172" s="455"/>
      <c r="K172" s="455"/>
      <c r="L172" s="461">
        <f t="shared" si="2"/>
        <v>368084.53841513948</v>
      </c>
      <c r="M172" s="460"/>
      <c r="O172" s="457"/>
    </row>
    <row r="173" spans="1:15" x14ac:dyDescent="0.2">
      <c r="A173" s="358">
        <v>2022</v>
      </c>
      <c r="B173" s="358">
        <v>4</v>
      </c>
      <c r="C173" s="455">
        <v>65542.085646881169</v>
      </c>
      <c r="D173" s="455"/>
      <c r="E173" s="455">
        <v>313024.47824005131</v>
      </c>
      <c r="F173" s="455"/>
      <c r="G173" s="455"/>
      <c r="H173" s="455"/>
      <c r="I173" s="455"/>
      <c r="J173" s="455"/>
      <c r="K173" s="455"/>
      <c r="L173" s="461">
        <f t="shared" si="2"/>
        <v>378566.56388693245</v>
      </c>
      <c r="M173" s="460"/>
      <c r="O173" s="457"/>
    </row>
    <row r="174" spans="1:15" x14ac:dyDescent="0.2">
      <c r="A174" s="358">
        <v>2022</v>
      </c>
      <c r="B174" s="358">
        <v>5</v>
      </c>
      <c r="C174" s="455">
        <v>68707.949728460764</v>
      </c>
      <c r="D174" s="455"/>
      <c r="E174" s="455">
        <v>318790.07097744866</v>
      </c>
      <c r="F174" s="455"/>
      <c r="G174" s="455"/>
      <c r="H174" s="455"/>
      <c r="I174" s="455"/>
      <c r="J174" s="455"/>
      <c r="K174" s="455"/>
      <c r="L174" s="461">
        <f t="shared" si="2"/>
        <v>387498.02070590941</v>
      </c>
      <c r="M174" s="460"/>
      <c r="O174" s="457"/>
    </row>
    <row r="175" spans="1:15" x14ac:dyDescent="0.2">
      <c r="A175" s="358">
        <v>2022</v>
      </c>
      <c r="B175" s="358">
        <v>6</v>
      </c>
      <c r="C175" s="455">
        <v>78583.993071142453</v>
      </c>
      <c r="D175" s="455"/>
      <c r="E175" s="455">
        <v>352844.22626392549</v>
      </c>
      <c r="F175" s="455"/>
      <c r="G175" s="455"/>
      <c r="H175" s="455"/>
      <c r="I175" s="455"/>
      <c r="J175" s="455"/>
      <c r="K175" s="455"/>
      <c r="L175" s="461">
        <f t="shared" si="2"/>
        <v>431428.21933506796</v>
      </c>
      <c r="M175" s="460"/>
      <c r="O175" s="457"/>
    </row>
    <row r="176" spans="1:15" x14ac:dyDescent="0.2">
      <c r="A176" s="358">
        <v>2022</v>
      </c>
      <c r="B176" s="358">
        <v>7</v>
      </c>
      <c r="C176" s="455">
        <v>85564.37184431756</v>
      </c>
      <c r="D176" s="455"/>
      <c r="E176" s="455">
        <v>367741.64521838102</v>
      </c>
      <c r="F176" s="455"/>
      <c r="G176" s="455"/>
      <c r="H176" s="455"/>
      <c r="I176" s="455"/>
      <c r="J176" s="455"/>
      <c r="K176" s="455"/>
      <c r="L176" s="461">
        <f t="shared" si="2"/>
        <v>453306.01706269861</v>
      </c>
      <c r="M176" s="460"/>
      <c r="O176" s="457"/>
    </row>
    <row r="177" spans="1:15" x14ac:dyDescent="0.2">
      <c r="A177" s="358">
        <v>2022</v>
      </c>
      <c r="B177" s="358">
        <v>8</v>
      </c>
      <c r="C177" s="455">
        <v>93278.492761091533</v>
      </c>
      <c r="D177" s="455"/>
      <c r="E177" s="455">
        <v>379557.33491047821</v>
      </c>
      <c r="F177" s="455"/>
      <c r="G177" s="455"/>
      <c r="H177" s="455"/>
      <c r="I177" s="455"/>
      <c r="J177" s="455"/>
      <c r="K177" s="455"/>
      <c r="L177" s="461">
        <f t="shared" si="2"/>
        <v>472835.82767156977</v>
      </c>
      <c r="M177" s="460"/>
      <c r="O177" s="457"/>
    </row>
    <row r="178" spans="1:15" x14ac:dyDescent="0.2">
      <c r="A178" s="358">
        <v>2022</v>
      </c>
      <c r="B178" s="358">
        <v>9</v>
      </c>
      <c r="C178" s="455">
        <v>92562.393048678408</v>
      </c>
      <c r="D178" s="455"/>
      <c r="E178" s="455">
        <v>379336.47182281176</v>
      </c>
      <c r="F178" s="455"/>
      <c r="G178" s="455"/>
      <c r="H178" s="455"/>
      <c r="I178" s="455"/>
      <c r="J178" s="455"/>
      <c r="K178" s="455"/>
      <c r="L178" s="461">
        <f t="shared" si="2"/>
        <v>471898.86487149016</v>
      </c>
      <c r="M178" s="460"/>
      <c r="O178" s="457"/>
    </row>
    <row r="179" spans="1:15" x14ac:dyDescent="0.2">
      <c r="A179" s="358">
        <v>2022</v>
      </c>
      <c r="B179" s="358">
        <v>10</v>
      </c>
      <c r="C179" s="455">
        <v>79271.012184380961</v>
      </c>
      <c r="D179" s="455"/>
      <c r="E179" s="455">
        <v>362366.01497889834</v>
      </c>
      <c r="F179" s="455"/>
      <c r="G179" s="455"/>
      <c r="H179" s="455"/>
      <c r="I179" s="455"/>
      <c r="J179" s="455"/>
      <c r="K179" s="455"/>
      <c r="L179" s="461">
        <f t="shared" si="2"/>
        <v>441637.0271632793</v>
      </c>
      <c r="M179" s="460"/>
      <c r="O179" s="457"/>
    </row>
    <row r="180" spans="1:15" x14ac:dyDescent="0.2">
      <c r="A180" s="358">
        <v>2022</v>
      </c>
      <c r="B180" s="358">
        <v>11</v>
      </c>
      <c r="C180" s="455">
        <v>73213.172849469076</v>
      </c>
      <c r="D180" s="455"/>
      <c r="E180" s="455">
        <v>337389.05003105197</v>
      </c>
      <c r="F180" s="455"/>
      <c r="G180" s="455"/>
      <c r="H180" s="455"/>
      <c r="I180" s="455"/>
      <c r="J180" s="455"/>
      <c r="K180" s="455"/>
      <c r="L180" s="461">
        <f t="shared" si="2"/>
        <v>410602.22288052103</v>
      </c>
      <c r="M180" s="460"/>
      <c r="O180" s="457"/>
    </row>
    <row r="181" spans="1:15" x14ac:dyDescent="0.2">
      <c r="A181" s="358">
        <v>2022</v>
      </c>
      <c r="B181" s="358">
        <v>12</v>
      </c>
      <c r="C181" s="455">
        <v>60449.04356833909</v>
      </c>
      <c r="D181" s="455"/>
      <c r="E181" s="455">
        <v>307125.36215884419</v>
      </c>
      <c r="F181" s="455"/>
      <c r="G181" s="455"/>
      <c r="H181" s="455"/>
      <c r="I181" s="455"/>
      <c r="J181" s="455"/>
      <c r="K181" s="455"/>
      <c r="L181" s="461">
        <f t="shared" si="2"/>
        <v>367574.40572718327</v>
      </c>
      <c r="M181" s="460"/>
      <c r="O181" s="457"/>
    </row>
    <row r="182" spans="1:15" x14ac:dyDescent="0.2">
      <c r="A182" s="358">
        <v>2023</v>
      </c>
      <c r="B182" s="358">
        <v>1</v>
      </c>
      <c r="C182" s="455">
        <v>62210.30186948237</v>
      </c>
      <c r="D182" s="455"/>
      <c r="E182" s="455">
        <v>315045.16663238552</v>
      </c>
      <c r="F182" s="455"/>
      <c r="G182" s="455"/>
      <c r="H182" s="455"/>
      <c r="I182" s="455"/>
      <c r="J182" s="455"/>
      <c r="K182" s="455"/>
      <c r="L182" s="461">
        <f t="shared" si="2"/>
        <v>377255.4685018679</v>
      </c>
      <c r="M182" s="460"/>
      <c r="O182" s="457"/>
    </row>
    <row r="183" spans="1:15" x14ac:dyDescent="0.2">
      <c r="A183" s="358">
        <v>2023</v>
      </c>
      <c r="B183" s="358">
        <v>2</v>
      </c>
      <c r="C183" s="455">
        <v>62227.431783721615</v>
      </c>
      <c r="D183" s="455"/>
      <c r="E183" s="455">
        <v>341801.99186742632</v>
      </c>
      <c r="F183" s="455"/>
      <c r="G183" s="455"/>
      <c r="H183" s="455"/>
      <c r="I183" s="455"/>
      <c r="J183" s="455"/>
      <c r="K183" s="455"/>
      <c r="L183" s="461">
        <f t="shared" si="2"/>
        <v>404029.42365114792</v>
      </c>
      <c r="M183" s="460"/>
      <c r="O183" s="457"/>
    </row>
    <row r="184" spans="1:15" x14ac:dyDescent="0.2">
      <c r="A184" s="358">
        <v>2023</v>
      </c>
      <c r="B184" s="358">
        <v>3</v>
      </c>
      <c r="C184" s="455">
        <v>58938.90862952872</v>
      </c>
      <c r="D184" s="455"/>
      <c r="E184" s="455">
        <v>314249.56445232854</v>
      </c>
      <c r="F184" s="455"/>
      <c r="G184" s="455"/>
      <c r="H184" s="455"/>
      <c r="I184" s="455"/>
      <c r="J184" s="455"/>
      <c r="K184" s="455"/>
      <c r="L184" s="461">
        <f t="shared" si="2"/>
        <v>373188.47308185726</v>
      </c>
      <c r="M184" s="460"/>
      <c r="O184" s="457"/>
    </row>
    <row r="185" spans="1:15" x14ac:dyDescent="0.2">
      <c r="A185" s="358">
        <v>2023</v>
      </c>
      <c r="B185" s="358">
        <v>4</v>
      </c>
      <c r="C185" s="455">
        <v>66368.493410547366</v>
      </c>
      <c r="D185" s="455"/>
      <c r="E185" s="455">
        <v>317300.77607362467</v>
      </c>
      <c r="F185" s="455"/>
      <c r="G185" s="455"/>
      <c r="H185" s="455"/>
      <c r="I185" s="455"/>
      <c r="J185" s="455"/>
      <c r="K185" s="455"/>
      <c r="L185" s="461">
        <f t="shared" si="2"/>
        <v>383669.26948417205</v>
      </c>
      <c r="M185" s="460"/>
      <c r="O185" s="457"/>
    </row>
    <row r="186" spans="1:15" x14ac:dyDescent="0.2">
      <c r="A186" s="358">
        <v>2023</v>
      </c>
      <c r="B186" s="358">
        <v>5</v>
      </c>
      <c r="C186" s="455">
        <v>69574.275273654755</v>
      </c>
      <c r="D186" s="455"/>
      <c r="E186" s="455">
        <v>322925.96421528724</v>
      </c>
      <c r="F186" s="455"/>
      <c r="G186" s="455"/>
      <c r="H186" s="455"/>
      <c r="I186" s="455"/>
      <c r="J186" s="455"/>
      <c r="K186" s="455"/>
      <c r="L186" s="461">
        <f t="shared" si="2"/>
        <v>392500.23948894197</v>
      </c>
      <c r="M186" s="460"/>
      <c r="O186" s="457"/>
    </row>
    <row r="187" spans="1:15" x14ac:dyDescent="0.2">
      <c r="A187" s="358">
        <v>2023</v>
      </c>
      <c r="B187" s="358">
        <v>6</v>
      </c>
      <c r="C187" s="455">
        <v>79574.843779247312</v>
      </c>
      <c r="D187" s="455"/>
      <c r="E187" s="455">
        <v>356666.31845019909</v>
      </c>
      <c r="F187" s="455"/>
      <c r="G187" s="455"/>
      <c r="H187" s="455"/>
      <c r="I187" s="455"/>
      <c r="J187" s="455"/>
      <c r="K187" s="455"/>
      <c r="L187" s="461">
        <f t="shared" si="2"/>
        <v>436241.1622294464</v>
      </c>
      <c r="M187" s="460"/>
      <c r="O187" s="457"/>
    </row>
    <row r="188" spans="1:15" x14ac:dyDescent="0.2">
      <c r="A188" s="358">
        <v>2023</v>
      </c>
      <c r="B188" s="358">
        <v>7</v>
      </c>
      <c r="C188" s="455">
        <v>86643.236828357476</v>
      </c>
      <c r="D188" s="455"/>
      <c r="E188" s="455">
        <v>371370.54198179935</v>
      </c>
      <c r="F188" s="455"/>
      <c r="G188" s="455"/>
      <c r="H188" s="455"/>
      <c r="I188" s="455"/>
      <c r="J188" s="455"/>
      <c r="K188" s="455"/>
      <c r="L188" s="461">
        <f t="shared" si="2"/>
        <v>458013.77881015686</v>
      </c>
      <c r="M188" s="460"/>
      <c r="O188" s="457"/>
    </row>
    <row r="189" spans="1:15" x14ac:dyDescent="0.2">
      <c r="A189" s="358">
        <v>2023</v>
      </c>
      <c r="B189" s="358">
        <v>8</v>
      </c>
      <c r="C189" s="455">
        <v>94454.623637001714</v>
      </c>
      <c r="D189" s="455"/>
      <c r="E189" s="455">
        <v>383041.96442872746</v>
      </c>
      <c r="F189" s="455"/>
      <c r="G189" s="455"/>
      <c r="H189" s="455"/>
      <c r="I189" s="455"/>
      <c r="J189" s="455"/>
      <c r="K189" s="455"/>
      <c r="L189" s="461">
        <f t="shared" si="2"/>
        <v>477496.58806572919</v>
      </c>
      <c r="M189" s="460"/>
      <c r="O189" s="457"/>
    </row>
    <row r="190" spans="1:15" x14ac:dyDescent="0.2">
      <c r="A190" s="358">
        <v>2023</v>
      </c>
      <c r="B190" s="358">
        <v>9</v>
      </c>
      <c r="C190" s="455">
        <v>93729.494758731933</v>
      </c>
      <c r="D190" s="455"/>
      <c r="E190" s="455">
        <v>382771.20712108439</v>
      </c>
      <c r="F190" s="455"/>
      <c r="G190" s="455"/>
      <c r="H190" s="455"/>
      <c r="I190" s="455"/>
      <c r="J190" s="455"/>
      <c r="K190" s="455"/>
      <c r="L190" s="461">
        <f t="shared" si="2"/>
        <v>476500.7018798163</v>
      </c>
      <c r="M190" s="460"/>
      <c r="O190" s="457"/>
    </row>
    <row r="191" spans="1:15" x14ac:dyDescent="0.2">
      <c r="A191" s="358">
        <v>2023</v>
      </c>
      <c r="B191" s="358">
        <v>10</v>
      </c>
      <c r="C191" s="455">
        <v>80270.525386566762</v>
      </c>
      <c r="D191" s="455"/>
      <c r="E191" s="455">
        <v>365927.77063096402</v>
      </c>
      <c r="F191" s="455"/>
      <c r="G191" s="455"/>
      <c r="H191" s="455"/>
      <c r="I191" s="455"/>
      <c r="J191" s="455"/>
      <c r="K191" s="455"/>
      <c r="L191" s="461">
        <f t="shared" si="2"/>
        <v>446198.29601753078</v>
      </c>
      <c r="M191" s="460"/>
      <c r="O191" s="457"/>
    </row>
    <row r="192" spans="1:15" x14ac:dyDescent="0.2">
      <c r="A192" s="358">
        <v>2023</v>
      </c>
      <c r="B192" s="358">
        <v>11</v>
      </c>
      <c r="C192" s="455">
        <v>74136.303901041203</v>
      </c>
      <c r="D192" s="455"/>
      <c r="E192" s="455">
        <v>341241.38653420832</v>
      </c>
      <c r="F192" s="455"/>
      <c r="G192" s="455"/>
      <c r="H192" s="455"/>
      <c r="I192" s="455"/>
      <c r="J192" s="455"/>
      <c r="K192" s="455"/>
      <c r="L192" s="461">
        <f t="shared" si="2"/>
        <v>415377.69043524953</v>
      </c>
      <c r="M192" s="460"/>
      <c r="O192" s="457"/>
    </row>
    <row r="193" spans="1:15" x14ac:dyDescent="0.2">
      <c r="A193" s="358">
        <v>2023</v>
      </c>
      <c r="B193" s="358">
        <v>12</v>
      </c>
      <c r="C193" s="455">
        <v>61211.234127550386</v>
      </c>
      <c r="D193" s="455"/>
      <c r="E193" s="455">
        <v>311434.25729536964</v>
      </c>
      <c r="F193" s="455"/>
      <c r="G193" s="455"/>
      <c r="H193" s="455"/>
      <c r="I193" s="455"/>
      <c r="J193" s="455"/>
      <c r="K193" s="455"/>
      <c r="L193" s="461">
        <f t="shared" si="2"/>
        <v>372645.49142292002</v>
      </c>
      <c r="M193" s="460"/>
      <c r="O193" s="457"/>
    </row>
    <row r="194" spans="1:15" x14ac:dyDescent="0.2">
      <c r="A194" s="358">
        <v>2024</v>
      </c>
      <c r="B194" s="358">
        <v>1</v>
      </c>
      <c r="C194" s="455">
        <v>62994.699801552197</v>
      </c>
      <c r="D194" s="455"/>
      <c r="E194" s="455">
        <v>319546.47305283783</v>
      </c>
      <c r="F194" s="455"/>
      <c r="G194" s="455"/>
      <c r="H194" s="455"/>
      <c r="I194" s="455"/>
      <c r="J194" s="455"/>
      <c r="K194" s="455"/>
      <c r="L194" s="461">
        <f t="shared" si="2"/>
        <v>382541.17285439</v>
      </c>
      <c r="M194" s="460"/>
      <c r="O194" s="457"/>
    </row>
    <row r="195" spans="1:15" x14ac:dyDescent="0.2">
      <c r="A195" s="358">
        <v>2024</v>
      </c>
      <c r="B195" s="358">
        <v>2</v>
      </c>
      <c r="C195" s="455">
        <v>63012.045703640768</v>
      </c>
      <c r="D195" s="455"/>
      <c r="E195" s="455">
        <v>346426.18614113238</v>
      </c>
      <c r="F195" s="455"/>
      <c r="G195" s="455"/>
      <c r="H195" s="455"/>
      <c r="I195" s="455"/>
      <c r="J195" s="455"/>
      <c r="K195" s="455"/>
      <c r="L195" s="461">
        <f t="shared" si="2"/>
        <v>409438.23184477317</v>
      </c>
      <c r="M195" s="460"/>
      <c r="O195" s="457"/>
    </row>
    <row r="196" spans="1:15" x14ac:dyDescent="0.2">
      <c r="A196" s="358">
        <v>2024</v>
      </c>
      <c r="B196" s="358">
        <v>3</v>
      </c>
      <c r="C196" s="455">
        <v>59682.058182868765</v>
      </c>
      <c r="D196" s="455"/>
      <c r="E196" s="455">
        <v>318996.54702343472</v>
      </c>
      <c r="F196" s="455"/>
      <c r="G196" s="455"/>
      <c r="H196" s="455"/>
      <c r="I196" s="455"/>
      <c r="J196" s="455"/>
      <c r="K196" s="455"/>
      <c r="L196" s="461">
        <f t="shared" si="2"/>
        <v>378678.60520630347</v>
      </c>
      <c r="M196" s="460"/>
      <c r="O196" s="457"/>
    </row>
    <row r="197" spans="1:15" x14ac:dyDescent="0.2">
      <c r="A197" s="358">
        <v>2024</v>
      </c>
      <c r="B197" s="358">
        <v>4</v>
      </c>
      <c r="C197" s="455">
        <v>67205.321193428797</v>
      </c>
      <c r="D197" s="455"/>
      <c r="E197" s="455">
        <v>321658.22743129719</v>
      </c>
      <c r="F197" s="455"/>
      <c r="G197" s="455"/>
      <c r="H197" s="455"/>
      <c r="I197" s="455"/>
      <c r="J197" s="455"/>
      <c r="K197" s="455"/>
      <c r="L197" s="461">
        <f t="shared" si="2"/>
        <v>388863.54862472601</v>
      </c>
      <c r="M197" s="460"/>
      <c r="O197" s="457"/>
    </row>
    <row r="198" spans="1:15" x14ac:dyDescent="0.2">
      <c r="A198" s="358">
        <v>2024</v>
      </c>
      <c r="B198" s="358">
        <v>5</v>
      </c>
      <c r="C198" s="455">
        <v>70451.524153822684</v>
      </c>
      <c r="D198" s="455"/>
      <c r="E198" s="455">
        <v>327086.64245250227</v>
      </c>
      <c r="F198" s="455"/>
      <c r="G198" s="455"/>
      <c r="H198" s="455"/>
      <c r="I198" s="455"/>
      <c r="J198" s="455"/>
      <c r="K198" s="455"/>
      <c r="L198" s="461">
        <f t="shared" ref="L198:L261" si="3">SUM(C198:K198)</f>
        <v>397538.16660632496</v>
      </c>
      <c r="M198" s="460"/>
      <c r="O198" s="457"/>
    </row>
    <row r="199" spans="1:15" x14ac:dyDescent="0.2">
      <c r="A199" s="358">
        <v>2024</v>
      </c>
      <c r="B199" s="358">
        <v>6</v>
      </c>
      <c r="C199" s="455">
        <v>80578.187936557079</v>
      </c>
      <c r="D199" s="455"/>
      <c r="E199" s="455">
        <v>360639.97233433131</v>
      </c>
      <c r="F199" s="455"/>
      <c r="G199" s="455"/>
      <c r="H199" s="455"/>
      <c r="I199" s="455"/>
      <c r="J199" s="455"/>
      <c r="K199" s="455"/>
      <c r="L199" s="461">
        <f t="shared" si="3"/>
        <v>441218.16027088836</v>
      </c>
      <c r="M199" s="460"/>
      <c r="O199" s="457"/>
    </row>
    <row r="200" spans="1:15" x14ac:dyDescent="0.2">
      <c r="A200" s="358">
        <v>2024</v>
      </c>
      <c r="B200" s="358">
        <v>7</v>
      </c>
      <c r="C200" s="455">
        <v>87735.705016963708</v>
      </c>
      <c r="D200" s="455"/>
      <c r="E200" s="455">
        <v>375221.73383650399</v>
      </c>
      <c r="F200" s="455"/>
      <c r="G200" s="455"/>
      <c r="H200" s="455"/>
      <c r="I200" s="455"/>
      <c r="J200" s="455"/>
      <c r="K200" s="455"/>
      <c r="L200" s="461">
        <f t="shared" si="3"/>
        <v>462957.4388534677</v>
      </c>
      <c r="M200" s="460"/>
      <c r="O200" s="457"/>
    </row>
    <row r="201" spans="1:15" x14ac:dyDescent="0.2">
      <c r="A201" s="358">
        <v>2024</v>
      </c>
      <c r="B201" s="358">
        <v>8</v>
      </c>
      <c r="C201" s="455">
        <v>95645.584124715475</v>
      </c>
      <c r="D201" s="455"/>
      <c r="E201" s="455">
        <v>386792.08129394462</v>
      </c>
      <c r="F201" s="455"/>
      <c r="G201" s="455"/>
      <c r="H201" s="455"/>
      <c r="I201" s="455"/>
      <c r="J201" s="455"/>
      <c r="K201" s="455"/>
      <c r="L201" s="461">
        <f t="shared" si="3"/>
        <v>482437.66541866009</v>
      </c>
      <c r="M201" s="460"/>
      <c r="O201" s="457"/>
    </row>
    <row r="202" spans="1:15" x14ac:dyDescent="0.2">
      <c r="A202" s="358">
        <v>2024</v>
      </c>
      <c r="B202" s="358">
        <v>9</v>
      </c>
      <c r="C202" s="455">
        <v>94911.312233544188</v>
      </c>
      <c r="D202" s="455"/>
      <c r="E202" s="455">
        <v>386428.48755522637</v>
      </c>
      <c r="F202" s="455"/>
      <c r="G202" s="455"/>
      <c r="H202" s="455"/>
      <c r="I202" s="455"/>
      <c r="J202" s="455"/>
      <c r="K202" s="455"/>
      <c r="L202" s="461">
        <f t="shared" si="3"/>
        <v>481339.79978877056</v>
      </c>
      <c r="M202" s="460"/>
      <c r="O202" s="457"/>
    </row>
    <row r="203" spans="1:15" x14ac:dyDescent="0.2">
      <c r="A203" s="358">
        <v>2024</v>
      </c>
      <c r="B203" s="358">
        <v>10</v>
      </c>
      <c r="C203" s="455">
        <v>81282.641261707206</v>
      </c>
      <c r="D203" s="455"/>
      <c r="E203" s="455">
        <v>369588.59801356349</v>
      </c>
      <c r="F203" s="455"/>
      <c r="G203" s="455"/>
      <c r="H203" s="455"/>
      <c r="I203" s="455"/>
      <c r="J203" s="455"/>
      <c r="K203" s="455"/>
      <c r="L203" s="461">
        <f t="shared" si="3"/>
        <v>450871.23927527072</v>
      </c>
      <c r="M203" s="460"/>
      <c r="O203" s="457"/>
    </row>
    <row r="204" spans="1:15" x14ac:dyDescent="0.2">
      <c r="A204" s="358">
        <v>2024</v>
      </c>
      <c r="B204" s="358">
        <v>11</v>
      </c>
      <c r="C204" s="455">
        <v>75071.074537475055</v>
      </c>
      <c r="D204" s="455"/>
      <c r="E204" s="455">
        <v>345005.0920682638</v>
      </c>
      <c r="F204" s="455"/>
      <c r="G204" s="455"/>
      <c r="H204" s="455"/>
      <c r="I204" s="455"/>
      <c r="J204" s="455"/>
      <c r="K204" s="455"/>
      <c r="L204" s="461">
        <f t="shared" si="3"/>
        <v>420076.16660573886</v>
      </c>
      <c r="M204" s="460"/>
      <c r="O204" s="457"/>
    </row>
    <row r="205" spans="1:15" x14ac:dyDescent="0.2">
      <c r="A205" s="358">
        <v>2024</v>
      </c>
      <c r="B205" s="358">
        <v>12</v>
      </c>
      <c r="C205" s="455">
        <v>61983.035003389676</v>
      </c>
      <c r="D205" s="455"/>
      <c r="E205" s="455">
        <v>315448.85463555664</v>
      </c>
      <c r="F205" s="455"/>
      <c r="G205" s="455"/>
      <c r="H205" s="455"/>
      <c r="I205" s="455"/>
      <c r="J205" s="455"/>
      <c r="K205" s="455"/>
      <c r="L205" s="461">
        <f t="shared" si="3"/>
        <v>377431.88963894633</v>
      </c>
      <c r="M205" s="460"/>
      <c r="O205" s="457"/>
    </row>
    <row r="206" spans="1:15" x14ac:dyDescent="0.2">
      <c r="A206" s="358">
        <v>2025</v>
      </c>
      <c r="B206" s="358">
        <v>1</v>
      </c>
      <c r="C206" s="455">
        <v>63788.988058814895</v>
      </c>
      <c r="D206" s="455"/>
      <c r="E206" s="455">
        <v>323785.75798266759</v>
      </c>
      <c r="F206" s="455"/>
      <c r="G206" s="455"/>
      <c r="H206" s="455"/>
      <c r="I206" s="455"/>
      <c r="J206" s="455"/>
      <c r="K206" s="455"/>
      <c r="L206" s="461">
        <f t="shared" si="3"/>
        <v>387574.74604148249</v>
      </c>
      <c r="M206" s="460"/>
      <c r="O206" s="457"/>
    </row>
    <row r="207" spans="1:15" x14ac:dyDescent="0.2">
      <c r="A207" s="358">
        <v>2025</v>
      </c>
      <c r="B207" s="358">
        <v>2</v>
      </c>
      <c r="C207" s="455">
        <v>63806.552672102735</v>
      </c>
      <c r="D207" s="455"/>
      <c r="E207" s="455">
        <v>350823.15282947751</v>
      </c>
      <c r="F207" s="455"/>
      <c r="G207" s="455"/>
      <c r="H207" s="455"/>
      <c r="I207" s="455"/>
      <c r="J207" s="455"/>
      <c r="K207" s="455"/>
      <c r="L207" s="461">
        <f t="shared" si="3"/>
        <v>414629.70550158026</v>
      </c>
      <c r="M207" s="460"/>
      <c r="O207" s="457"/>
    </row>
    <row r="208" spans="1:15" x14ac:dyDescent="0.2">
      <c r="A208" s="358">
        <v>2025</v>
      </c>
      <c r="B208" s="358">
        <v>3</v>
      </c>
      <c r="C208" s="455">
        <v>60434.5779683945</v>
      </c>
      <c r="D208" s="455"/>
      <c r="E208" s="455">
        <v>323172.59918825544</v>
      </c>
      <c r="F208" s="455"/>
      <c r="G208" s="455"/>
      <c r="H208" s="455"/>
      <c r="I208" s="455"/>
      <c r="J208" s="455"/>
      <c r="K208" s="455"/>
      <c r="L208" s="461">
        <f t="shared" si="3"/>
        <v>383607.17715664994</v>
      </c>
      <c r="M208" s="460"/>
      <c r="O208" s="457"/>
    </row>
    <row r="209" spans="1:15" x14ac:dyDescent="0.2">
      <c r="A209" s="358">
        <v>2025</v>
      </c>
      <c r="B209" s="358">
        <v>4</v>
      </c>
      <c r="C209" s="455">
        <v>68052.700379577305</v>
      </c>
      <c r="D209" s="455"/>
      <c r="E209" s="455">
        <v>325985.35012432403</v>
      </c>
      <c r="F209" s="455"/>
      <c r="G209" s="455"/>
      <c r="H209" s="455"/>
      <c r="I209" s="455"/>
      <c r="J209" s="455"/>
      <c r="K209" s="455"/>
      <c r="L209" s="461">
        <f t="shared" si="3"/>
        <v>394038.05050390132</v>
      </c>
      <c r="M209" s="460"/>
      <c r="O209" s="457"/>
    </row>
    <row r="210" spans="1:15" x14ac:dyDescent="0.2">
      <c r="A210" s="358">
        <v>2025</v>
      </c>
      <c r="B210" s="358">
        <v>5</v>
      </c>
      <c r="C210" s="455">
        <v>71339.834099229571</v>
      </c>
      <c r="D210" s="455"/>
      <c r="E210" s="455">
        <v>331313.25904360221</v>
      </c>
      <c r="F210" s="455"/>
      <c r="G210" s="455"/>
      <c r="H210" s="455"/>
      <c r="I210" s="455"/>
      <c r="J210" s="455"/>
      <c r="K210" s="455"/>
      <c r="L210" s="461">
        <f t="shared" si="3"/>
        <v>402653.09314283181</v>
      </c>
      <c r="M210" s="460"/>
      <c r="O210" s="457"/>
    </row>
    <row r="211" spans="1:15" x14ac:dyDescent="0.2">
      <c r="A211" s="358">
        <v>2025</v>
      </c>
      <c r="B211" s="358">
        <v>6</v>
      </c>
      <c r="C211" s="455">
        <v>81594.183070610205</v>
      </c>
      <c r="D211" s="455"/>
      <c r="E211" s="455">
        <v>364779.65352750779</v>
      </c>
      <c r="F211" s="455"/>
      <c r="G211" s="455"/>
      <c r="H211" s="455"/>
      <c r="I211" s="455"/>
      <c r="J211" s="455"/>
      <c r="K211" s="455"/>
      <c r="L211" s="461">
        <f t="shared" si="3"/>
        <v>446373.83659811801</v>
      </c>
      <c r="M211" s="460"/>
      <c r="O211" s="457"/>
    </row>
    <row r="212" spans="1:15" x14ac:dyDescent="0.2">
      <c r="A212" s="358">
        <v>2025</v>
      </c>
      <c r="B212" s="358">
        <v>7</v>
      </c>
      <c r="C212" s="455">
        <v>88841.947930370225</v>
      </c>
      <c r="D212" s="455"/>
      <c r="E212" s="455">
        <v>379341.53442008648</v>
      </c>
      <c r="F212" s="455"/>
      <c r="G212" s="455"/>
      <c r="H212" s="455"/>
      <c r="I212" s="455"/>
      <c r="J212" s="455"/>
      <c r="K212" s="455"/>
      <c r="L212" s="461">
        <f t="shared" si="3"/>
        <v>468183.4823504567</v>
      </c>
      <c r="M212" s="460"/>
      <c r="O212" s="457"/>
    </row>
    <row r="213" spans="1:15" x14ac:dyDescent="0.2">
      <c r="A213" s="358">
        <v>2025</v>
      </c>
      <c r="B213" s="358">
        <v>8</v>
      </c>
      <c r="C213" s="455">
        <v>96851.56120800371</v>
      </c>
      <c r="D213" s="455"/>
      <c r="E213" s="455">
        <v>390901.08797439956</v>
      </c>
      <c r="F213" s="455"/>
      <c r="G213" s="455"/>
      <c r="H213" s="455"/>
      <c r="I213" s="455"/>
      <c r="J213" s="455"/>
      <c r="K213" s="455"/>
      <c r="L213" s="461">
        <f t="shared" si="3"/>
        <v>487752.64918240329</v>
      </c>
      <c r="M213" s="460"/>
      <c r="O213" s="457"/>
    </row>
    <row r="214" spans="1:15" x14ac:dyDescent="0.2">
      <c r="A214" s="358">
        <v>2025</v>
      </c>
      <c r="B214" s="358">
        <v>9</v>
      </c>
      <c r="C214" s="455">
        <v>96108.031021410206</v>
      </c>
      <c r="D214" s="455"/>
      <c r="E214" s="455">
        <v>390520.88789920672</v>
      </c>
      <c r="F214" s="455"/>
      <c r="G214" s="455"/>
      <c r="H214" s="455"/>
      <c r="I214" s="455"/>
      <c r="J214" s="455"/>
      <c r="K214" s="455"/>
      <c r="L214" s="461">
        <f t="shared" si="3"/>
        <v>486628.91892061691</v>
      </c>
      <c r="M214" s="460"/>
      <c r="O214" s="457"/>
    </row>
    <row r="215" spans="1:15" x14ac:dyDescent="0.2">
      <c r="A215" s="358">
        <v>2025</v>
      </c>
      <c r="B215" s="358">
        <v>10</v>
      </c>
      <c r="C215" s="455">
        <v>82307.518714522361</v>
      </c>
      <c r="D215" s="455"/>
      <c r="E215" s="455">
        <v>373699.31804773968</v>
      </c>
      <c r="F215" s="455"/>
      <c r="G215" s="455"/>
      <c r="H215" s="455"/>
      <c r="I215" s="455"/>
      <c r="J215" s="455"/>
      <c r="K215" s="455"/>
      <c r="L215" s="461">
        <f t="shared" si="3"/>
        <v>456006.83676226204</v>
      </c>
      <c r="M215" s="460"/>
      <c r="O215" s="457"/>
    </row>
    <row r="216" spans="1:15" x14ac:dyDescent="0.2">
      <c r="A216" s="358">
        <v>2025</v>
      </c>
      <c r="B216" s="358">
        <v>11</v>
      </c>
      <c r="C216" s="455">
        <v>76017.631520095063</v>
      </c>
      <c r="D216" s="455"/>
      <c r="E216" s="455">
        <v>349111.10513429274</v>
      </c>
      <c r="F216" s="455"/>
      <c r="G216" s="455"/>
      <c r="H216" s="455"/>
      <c r="I216" s="455"/>
      <c r="J216" s="455"/>
      <c r="K216" s="455"/>
      <c r="L216" s="461">
        <f t="shared" si="3"/>
        <v>425128.73665438779</v>
      </c>
      <c r="M216" s="460"/>
      <c r="O216" s="457"/>
    </row>
    <row r="217" spans="1:15" x14ac:dyDescent="0.2">
      <c r="A217" s="358">
        <v>2025</v>
      </c>
      <c r="B217" s="358">
        <v>12</v>
      </c>
      <c r="C217" s="455">
        <v>62764.567370521967</v>
      </c>
      <c r="D217" s="455"/>
      <c r="E217" s="455">
        <v>319545.84400737152</v>
      </c>
      <c r="F217" s="455"/>
      <c r="G217" s="455"/>
      <c r="H217" s="455"/>
      <c r="I217" s="455"/>
      <c r="J217" s="455"/>
      <c r="K217" s="455"/>
      <c r="L217" s="461">
        <f t="shared" si="3"/>
        <v>382310.41137789347</v>
      </c>
      <c r="M217" s="460"/>
      <c r="O217" s="457"/>
    </row>
    <row r="218" spans="1:15" x14ac:dyDescent="0.2">
      <c r="A218" s="358">
        <v>2026</v>
      </c>
      <c r="B218" s="358">
        <v>1</v>
      </c>
      <c r="C218" s="455">
        <v>64593.291346510516</v>
      </c>
      <c r="D218" s="455"/>
      <c r="E218" s="455">
        <v>327816.41306752368</v>
      </c>
      <c r="F218" s="455"/>
      <c r="G218" s="455"/>
      <c r="H218" s="455"/>
      <c r="I218" s="455"/>
      <c r="J218" s="455"/>
      <c r="K218" s="455"/>
      <c r="L218" s="461">
        <f t="shared" si="3"/>
        <v>392409.7044140342</v>
      </c>
      <c r="M218" s="460"/>
      <c r="O218" s="457"/>
    </row>
    <row r="219" spans="1:15" x14ac:dyDescent="0.2">
      <c r="A219" s="358">
        <v>2026</v>
      </c>
      <c r="B219" s="358">
        <v>2</v>
      </c>
      <c r="C219" s="455">
        <v>64611.077428685778</v>
      </c>
      <c r="D219" s="455"/>
      <c r="E219" s="455">
        <v>354827.78378740634</v>
      </c>
      <c r="F219" s="455"/>
      <c r="G219" s="455"/>
      <c r="H219" s="455"/>
      <c r="I219" s="455"/>
      <c r="J219" s="455"/>
      <c r="K219" s="455"/>
      <c r="L219" s="461">
        <f t="shared" si="3"/>
        <v>419438.86121609213</v>
      </c>
      <c r="M219" s="460"/>
      <c r="O219" s="457"/>
    </row>
    <row r="220" spans="1:15" x14ac:dyDescent="0.2">
      <c r="A220" s="358">
        <v>2026</v>
      </c>
      <c r="B220" s="358">
        <v>3</v>
      </c>
      <c r="C220" s="455">
        <v>61196.586133591598</v>
      </c>
      <c r="D220" s="455"/>
      <c r="E220" s="455">
        <v>327235.15795509308</v>
      </c>
      <c r="F220" s="455"/>
      <c r="G220" s="455"/>
      <c r="H220" s="455"/>
      <c r="I220" s="455"/>
      <c r="J220" s="455"/>
      <c r="K220" s="455"/>
      <c r="L220" s="461">
        <f t="shared" si="3"/>
        <v>388431.74408868467</v>
      </c>
      <c r="M220" s="460"/>
      <c r="O220" s="457"/>
    </row>
    <row r="221" spans="1:15" x14ac:dyDescent="0.2">
      <c r="A221" s="358">
        <v>2026</v>
      </c>
      <c r="B221" s="358">
        <v>4</v>
      </c>
      <c r="C221" s="455">
        <v>68910.764009641367</v>
      </c>
      <c r="D221" s="455"/>
      <c r="E221" s="455">
        <v>330150.34014172188</v>
      </c>
      <c r="F221" s="455"/>
      <c r="G221" s="455"/>
      <c r="H221" s="455"/>
      <c r="I221" s="455"/>
      <c r="J221" s="455"/>
      <c r="K221" s="455"/>
      <c r="L221" s="461">
        <f t="shared" si="3"/>
        <v>399061.10415136325</v>
      </c>
      <c r="M221" s="460"/>
      <c r="O221" s="457"/>
    </row>
    <row r="222" spans="1:15" x14ac:dyDescent="0.2">
      <c r="A222" s="358">
        <v>2026</v>
      </c>
      <c r="B222" s="358">
        <v>5</v>
      </c>
      <c r="C222" s="455">
        <v>72239.344576755335</v>
      </c>
      <c r="D222" s="455"/>
      <c r="E222" s="455">
        <v>335598.02562424866</v>
      </c>
      <c r="F222" s="455"/>
      <c r="G222" s="455"/>
      <c r="H222" s="455"/>
      <c r="I222" s="455"/>
      <c r="J222" s="455"/>
      <c r="K222" s="455"/>
      <c r="L222" s="461">
        <f t="shared" si="3"/>
        <v>407837.37020100397</v>
      </c>
      <c r="M222" s="460"/>
      <c r="O222" s="457"/>
    </row>
    <row r="223" spans="1:15" x14ac:dyDescent="0.2">
      <c r="A223" s="358">
        <v>2026</v>
      </c>
      <c r="B223" s="358">
        <v>6</v>
      </c>
      <c r="C223" s="455">
        <v>82622.988695180102</v>
      </c>
      <c r="D223" s="455"/>
      <c r="E223" s="455">
        <v>369129.12735976529</v>
      </c>
      <c r="F223" s="455"/>
      <c r="G223" s="455"/>
      <c r="H223" s="455"/>
      <c r="I223" s="455"/>
      <c r="J223" s="455"/>
      <c r="K223" s="455"/>
      <c r="L223" s="461">
        <f t="shared" si="3"/>
        <v>451752.11605494539</v>
      </c>
      <c r="M223" s="460"/>
      <c r="O223" s="457"/>
    </row>
    <row r="224" spans="1:15" x14ac:dyDescent="0.2">
      <c r="A224" s="358">
        <v>2026</v>
      </c>
      <c r="B224" s="358">
        <v>7</v>
      </c>
      <c r="C224" s="455">
        <v>89962.139251477187</v>
      </c>
      <c r="D224" s="455"/>
      <c r="E224" s="455">
        <v>383751.8036755338</v>
      </c>
      <c r="F224" s="455"/>
      <c r="G224" s="455"/>
      <c r="H224" s="455"/>
      <c r="I224" s="455"/>
      <c r="J224" s="455"/>
      <c r="K224" s="455"/>
      <c r="L224" s="461">
        <f t="shared" si="3"/>
        <v>473713.942927011</v>
      </c>
      <c r="M224" s="460"/>
      <c r="O224" s="457"/>
    </row>
    <row r="225" spans="1:15" x14ac:dyDescent="0.2">
      <c r="A225" s="358">
        <v>2026</v>
      </c>
      <c r="B225" s="358">
        <v>8</v>
      </c>
      <c r="C225" s="455">
        <v>98072.744228280309</v>
      </c>
      <c r="D225" s="455"/>
      <c r="E225" s="455">
        <v>395316.66276975413</v>
      </c>
      <c r="F225" s="455"/>
      <c r="G225" s="455"/>
      <c r="H225" s="455"/>
      <c r="I225" s="455"/>
      <c r="J225" s="455"/>
      <c r="K225" s="455"/>
      <c r="L225" s="461">
        <f t="shared" si="3"/>
        <v>493389.40699803445</v>
      </c>
      <c r="M225" s="460"/>
      <c r="O225" s="457"/>
    </row>
    <row r="226" spans="1:15" x14ac:dyDescent="0.2">
      <c r="A226" s="358">
        <v>2026</v>
      </c>
      <c r="B226" s="358">
        <v>9</v>
      </c>
      <c r="C226" s="455">
        <v>97319.839010168405</v>
      </c>
      <c r="D226" s="455"/>
      <c r="E226" s="455">
        <v>394906.21233419486</v>
      </c>
      <c r="F226" s="455"/>
      <c r="G226" s="455"/>
      <c r="H226" s="455"/>
      <c r="I226" s="455"/>
      <c r="J226" s="455"/>
      <c r="K226" s="455"/>
      <c r="L226" s="461">
        <f t="shared" si="3"/>
        <v>492226.05134436325</v>
      </c>
      <c r="M226" s="460"/>
      <c r="O226" s="457"/>
    </row>
    <row r="227" spans="1:15" x14ac:dyDescent="0.2">
      <c r="A227" s="358">
        <v>2026</v>
      </c>
      <c r="B227" s="358">
        <v>10</v>
      </c>
      <c r="C227" s="455">
        <v>83345.318653331866</v>
      </c>
      <c r="D227" s="455"/>
      <c r="E227" s="455">
        <v>378135.1392227998</v>
      </c>
      <c r="F227" s="455"/>
      <c r="G227" s="455"/>
      <c r="H227" s="455"/>
      <c r="I227" s="455"/>
      <c r="J227" s="455"/>
      <c r="K227" s="455"/>
      <c r="L227" s="461">
        <f t="shared" si="3"/>
        <v>461480.45787613164</v>
      </c>
      <c r="M227" s="460"/>
      <c r="O227" s="457"/>
    </row>
    <row r="228" spans="1:15" x14ac:dyDescent="0.2">
      <c r="A228" s="358">
        <v>2026</v>
      </c>
      <c r="B228" s="358">
        <v>11</v>
      </c>
      <c r="C228" s="455">
        <v>76976.123460711431</v>
      </c>
      <c r="D228" s="455"/>
      <c r="E228" s="455">
        <v>353679.474893593</v>
      </c>
      <c r="F228" s="455"/>
      <c r="G228" s="455"/>
      <c r="H228" s="455"/>
      <c r="I228" s="455"/>
      <c r="J228" s="455"/>
      <c r="K228" s="455"/>
      <c r="L228" s="461">
        <f t="shared" si="3"/>
        <v>430655.59835430444</v>
      </c>
      <c r="M228" s="460"/>
      <c r="O228" s="457"/>
    </row>
    <row r="229" spans="1:15" x14ac:dyDescent="0.2">
      <c r="A229" s="358">
        <v>2026</v>
      </c>
      <c r="B229" s="358">
        <v>12</v>
      </c>
      <c r="C229" s="455">
        <v>63555.953931480712</v>
      </c>
      <c r="D229" s="455"/>
      <c r="E229" s="455">
        <v>324411.96482235362</v>
      </c>
      <c r="F229" s="455"/>
      <c r="G229" s="455"/>
      <c r="H229" s="455"/>
      <c r="I229" s="455"/>
      <c r="J229" s="455"/>
      <c r="K229" s="455"/>
      <c r="L229" s="461">
        <f t="shared" si="3"/>
        <v>387967.91875383432</v>
      </c>
      <c r="M229" s="460"/>
      <c r="O229" s="457"/>
    </row>
    <row r="230" spans="1:15" x14ac:dyDescent="0.2">
      <c r="A230" s="358">
        <v>2027</v>
      </c>
      <c r="B230" s="358">
        <v>1</v>
      </c>
      <c r="C230" s="455">
        <v>65407.735942263906</v>
      </c>
      <c r="D230" s="455"/>
      <c r="E230" s="455">
        <v>332958.81229191989</v>
      </c>
      <c r="F230" s="455"/>
      <c r="G230" s="455"/>
      <c r="H230" s="455"/>
      <c r="I230" s="455"/>
      <c r="J230" s="455"/>
      <c r="K230" s="455"/>
      <c r="L230" s="461">
        <f t="shared" si="3"/>
        <v>398366.54823418381</v>
      </c>
      <c r="M230" s="460"/>
      <c r="O230" s="457"/>
    </row>
    <row r="231" spans="1:15" x14ac:dyDescent="0.2">
      <c r="A231" s="358">
        <v>2027</v>
      </c>
      <c r="B231" s="358">
        <v>2</v>
      </c>
      <c r="C231" s="455">
        <v>65425.746285785914</v>
      </c>
      <c r="D231" s="455"/>
      <c r="E231" s="455">
        <v>360155.40973983315</v>
      </c>
      <c r="F231" s="455"/>
      <c r="G231" s="455"/>
      <c r="H231" s="455"/>
      <c r="I231" s="455"/>
      <c r="J231" s="455"/>
      <c r="K231" s="455"/>
      <c r="L231" s="461">
        <f t="shared" si="3"/>
        <v>425581.15602561907</v>
      </c>
      <c r="M231" s="460"/>
      <c r="O231" s="457"/>
    </row>
    <row r="232" spans="1:15" x14ac:dyDescent="0.2">
      <c r="A232" s="358">
        <v>2027</v>
      </c>
      <c r="B232" s="358">
        <v>3</v>
      </c>
      <c r="C232" s="455">
        <v>61968.202315645052</v>
      </c>
      <c r="D232" s="455"/>
      <c r="E232" s="455">
        <v>332557.82673232898</v>
      </c>
      <c r="F232" s="455"/>
      <c r="G232" s="455"/>
      <c r="H232" s="455"/>
      <c r="I232" s="455"/>
      <c r="J232" s="455"/>
      <c r="K232" s="455"/>
      <c r="L232" s="461">
        <f t="shared" si="3"/>
        <v>394526.02904797404</v>
      </c>
      <c r="M232" s="460"/>
      <c r="O232" s="457"/>
    </row>
    <row r="233" spans="1:15" x14ac:dyDescent="0.2">
      <c r="A233" s="358">
        <v>2027</v>
      </c>
      <c r="B233" s="358">
        <v>4</v>
      </c>
      <c r="C233" s="455">
        <v>69779.646801753843</v>
      </c>
      <c r="D233" s="455"/>
      <c r="E233" s="455">
        <v>335349.45135735662</v>
      </c>
      <c r="F233" s="455"/>
      <c r="G233" s="455"/>
      <c r="H233" s="455"/>
      <c r="I233" s="455"/>
      <c r="J233" s="455"/>
      <c r="K233" s="455"/>
      <c r="L233" s="461">
        <f t="shared" si="3"/>
        <v>405129.09815911046</v>
      </c>
      <c r="M233" s="460"/>
      <c r="O233" s="457"/>
    </row>
    <row r="234" spans="1:15" x14ac:dyDescent="0.2">
      <c r="A234" s="358">
        <v>2027</v>
      </c>
      <c r="B234" s="358">
        <v>5</v>
      </c>
      <c r="C234" s="455">
        <v>73150.196811791408</v>
      </c>
      <c r="D234" s="455"/>
      <c r="E234" s="455">
        <v>340621.12466186885</v>
      </c>
      <c r="F234" s="455"/>
      <c r="G234" s="455"/>
      <c r="H234" s="455"/>
      <c r="I234" s="455"/>
      <c r="J234" s="455"/>
      <c r="K234" s="455"/>
      <c r="L234" s="461">
        <f t="shared" si="3"/>
        <v>413771.32147366024</v>
      </c>
      <c r="M234" s="460"/>
      <c r="O234" s="457"/>
    </row>
    <row r="235" spans="1:15" x14ac:dyDescent="0.2">
      <c r="A235" s="358">
        <v>2027</v>
      </c>
      <c r="B235" s="358">
        <v>6</v>
      </c>
      <c r="C235" s="455">
        <v>83664.766335319175</v>
      </c>
      <c r="D235" s="455"/>
      <c r="E235" s="455">
        <v>373994.55450592563</v>
      </c>
      <c r="F235" s="455"/>
      <c r="G235" s="455"/>
      <c r="H235" s="455"/>
      <c r="I235" s="455"/>
      <c r="J235" s="455"/>
      <c r="K235" s="455"/>
      <c r="L235" s="461">
        <f t="shared" si="3"/>
        <v>457659.32084124477</v>
      </c>
      <c r="M235" s="460"/>
      <c r="O235" s="457"/>
    </row>
    <row r="236" spans="1:15" x14ac:dyDescent="0.2">
      <c r="A236" s="358">
        <v>2027</v>
      </c>
      <c r="B236" s="358">
        <v>7</v>
      </c>
      <c r="C236" s="455">
        <v>91096.454853119591</v>
      </c>
      <c r="D236" s="455"/>
      <c r="E236" s="455">
        <v>388520.35774603765</v>
      </c>
      <c r="F236" s="455"/>
      <c r="G236" s="455"/>
      <c r="H236" s="455"/>
      <c r="I236" s="455"/>
      <c r="J236" s="455"/>
      <c r="K236" s="455"/>
      <c r="L236" s="461">
        <f t="shared" si="3"/>
        <v>479616.81259915722</v>
      </c>
      <c r="M236" s="460"/>
      <c r="O236" s="457"/>
    </row>
    <row r="237" spans="1:15" x14ac:dyDescent="0.2">
      <c r="A237" s="358">
        <v>2027</v>
      </c>
      <c r="B237" s="358">
        <v>8</v>
      </c>
      <c r="C237" s="455">
        <v>99309.324914329263</v>
      </c>
      <c r="D237" s="455"/>
      <c r="E237" s="455">
        <v>399984.41869243694</v>
      </c>
      <c r="F237" s="455"/>
      <c r="G237" s="455"/>
      <c r="H237" s="455"/>
      <c r="I237" s="455"/>
      <c r="J237" s="455"/>
      <c r="K237" s="455"/>
      <c r="L237" s="461">
        <f t="shared" si="3"/>
        <v>499293.74360676622</v>
      </c>
      <c r="M237" s="460"/>
      <c r="O237" s="457"/>
    </row>
    <row r="238" spans="1:15" x14ac:dyDescent="0.2">
      <c r="A238" s="358">
        <v>2027</v>
      </c>
      <c r="B238" s="358">
        <v>9</v>
      </c>
      <c r="C238" s="455">
        <v>98546.926456699395</v>
      </c>
      <c r="D238" s="455"/>
      <c r="E238" s="455">
        <v>399451.35474809783</v>
      </c>
      <c r="F238" s="455"/>
      <c r="G238" s="455"/>
      <c r="H238" s="455"/>
      <c r="I238" s="455"/>
      <c r="J238" s="455"/>
      <c r="K238" s="455"/>
      <c r="L238" s="461">
        <f t="shared" si="3"/>
        <v>497998.28120479721</v>
      </c>
      <c r="M238" s="460"/>
      <c r="O238" s="457"/>
    </row>
    <row r="239" spans="1:15" x14ac:dyDescent="0.2">
      <c r="A239" s="358">
        <v>2027</v>
      </c>
      <c r="B239" s="358">
        <v>10</v>
      </c>
      <c r="C239" s="455">
        <v>84396.204015317941</v>
      </c>
      <c r="D239" s="455"/>
      <c r="E239" s="455">
        <v>382605.70267449296</v>
      </c>
      <c r="F239" s="455"/>
      <c r="G239" s="455"/>
      <c r="H239" s="455"/>
      <c r="I239" s="455"/>
      <c r="J239" s="455"/>
      <c r="K239" s="455"/>
      <c r="L239" s="461">
        <f t="shared" si="3"/>
        <v>467001.90668981092</v>
      </c>
      <c r="M239" s="460"/>
      <c r="O239" s="457"/>
    </row>
    <row r="240" spans="1:15" x14ac:dyDescent="0.2">
      <c r="A240" s="358">
        <v>2027</v>
      </c>
      <c r="B240" s="358">
        <v>11</v>
      </c>
      <c r="C240" s="455">
        <v>77946.700844952589</v>
      </c>
      <c r="D240" s="455"/>
      <c r="E240" s="455">
        <v>358068.04809182353</v>
      </c>
      <c r="F240" s="455"/>
      <c r="G240" s="455"/>
      <c r="H240" s="455"/>
      <c r="I240" s="455"/>
      <c r="J240" s="455"/>
      <c r="K240" s="455"/>
      <c r="L240" s="461">
        <f t="shared" si="3"/>
        <v>436014.74893677613</v>
      </c>
      <c r="M240" s="460"/>
      <c r="O240" s="457"/>
    </row>
    <row r="241" spans="1:15" x14ac:dyDescent="0.2">
      <c r="A241" s="358">
        <v>2027</v>
      </c>
      <c r="B241" s="358">
        <v>12</v>
      </c>
      <c r="C241" s="455">
        <v>64357.31893593241</v>
      </c>
      <c r="D241" s="455"/>
      <c r="E241" s="455">
        <v>328743.39508152427</v>
      </c>
      <c r="F241" s="455"/>
      <c r="G241" s="455"/>
      <c r="H241" s="455"/>
      <c r="I241" s="455"/>
      <c r="J241" s="455"/>
      <c r="K241" s="455"/>
      <c r="L241" s="461">
        <f t="shared" si="3"/>
        <v>393100.71401745669</v>
      </c>
      <c r="M241" s="460"/>
      <c r="O241" s="457"/>
    </row>
    <row r="242" spans="1:15" x14ac:dyDescent="0.2">
      <c r="A242" s="358">
        <v>2028</v>
      </c>
      <c r="B242" s="358">
        <v>1</v>
      </c>
      <c r="C242" s="455">
        <v>66232.44971591061</v>
      </c>
      <c r="D242" s="455"/>
      <c r="E242" s="455">
        <v>337202.47126862482</v>
      </c>
      <c r="F242" s="455"/>
      <c r="G242" s="455"/>
      <c r="H242" s="455"/>
      <c r="I242" s="455"/>
      <c r="J242" s="455"/>
      <c r="K242" s="455"/>
      <c r="L242" s="461">
        <f t="shared" si="3"/>
        <v>403434.92098453542</v>
      </c>
      <c r="M242" s="460"/>
      <c r="O242" s="457"/>
    </row>
    <row r="243" spans="1:15" x14ac:dyDescent="0.2">
      <c r="A243" s="358">
        <v>2028</v>
      </c>
      <c r="B243" s="358">
        <v>2</v>
      </c>
      <c r="C243" s="455">
        <v>66250.687148448269</v>
      </c>
      <c r="D243" s="455"/>
      <c r="E243" s="455">
        <v>364339.30220557592</v>
      </c>
      <c r="F243" s="455"/>
      <c r="G243" s="455"/>
      <c r="H243" s="455"/>
      <c r="I243" s="455"/>
      <c r="J243" s="455"/>
      <c r="K243" s="455"/>
      <c r="L243" s="461">
        <f t="shared" si="3"/>
        <v>430589.98935402418</v>
      </c>
      <c r="M243" s="460"/>
      <c r="O243" s="457"/>
    </row>
    <row r="244" spans="1:15" x14ac:dyDescent="0.2">
      <c r="A244" s="358">
        <v>2028</v>
      </c>
      <c r="B244" s="358">
        <v>3</v>
      </c>
      <c r="C244" s="455">
        <v>62749.547660222495</v>
      </c>
      <c r="D244" s="455"/>
      <c r="E244" s="455">
        <v>336965.03765128559</v>
      </c>
      <c r="F244" s="455"/>
      <c r="G244" s="455"/>
      <c r="H244" s="455"/>
      <c r="I244" s="455"/>
      <c r="J244" s="455"/>
      <c r="K244" s="455"/>
      <c r="L244" s="461">
        <f t="shared" si="3"/>
        <v>399714.5853115081</v>
      </c>
      <c r="M244" s="460"/>
      <c r="O244" s="457"/>
    </row>
    <row r="245" spans="1:15" x14ac:dyDescent="0.2">
      <c r="A245" s="358">
        <v>2028</v>
      </c>
      <c r="B245" s="358">
        <v>4</v>
      </c>
      <c r="C245" s="455">
        <v>70659.485172683053</v>
      </c>
      <c r="D245" s="455"/>
      <c r="E245" s="455">
        <v>339537.94284559699</v>
      </c>
      <c r="F245" s="455"/>
      <c r="G245" s="455"/>
      <c r="H245" s="455"/>
      <c r="I245" s="455"/>
      <c r="J245" s="455"/>
      <c r="K245" s="455"/>
      <c r="L245" s="461">
        <f t="shared" si="3"/>
        <v>410197.42801828007</v>
      </c>
      <c r="M245" s="460"/>
      <c r="O245" s="457"/>
    </row>
    <row r="246" spans="1:15" x14ac:dyDescent="0.2">
      <c r="A246" s="358">
        <v>2028</v>
      </c>
      <c r="B246" s="358">
        <v>5</v>
      </c>
      <c r="C246" s="455">
        <v>74072.533810413457</v>
      </c>
      <c r="D246" s="455"/>
      <c r="E246" s="455">
        <v>344821.62243275793</v>
      </c>
      <c r="F246" s="455"/>
      <c r="G246" s="455"/>
      <c r="H246" s="455"/>
      <c r="I246" s="455"/>
      <c r="J246" s="455"/>
      <c r="K246" s="455"/>
      <c r="L246" s="461">
        <f t="shared" si="3"/>
        <v>418894.15624317137</v>
      </c>
      <c r="M246" s="460"/>
      <c r="O246" s="457"/>
    </row>
    <row r="247" spans="1:15" x14ac:dyDescent="0.2">
      <c r="A247" s="358">
        <v>2028</v>
      </c>
      <c r="B247" s="358">
        <v>6</v>
      </c>
      <c r="C247" s="455">
        <v>84719.679552718691</v>
      </c>
      <c r="D247" s="455"/>
      <c r="E247" s="455">
        <v>378177.28123691439</v>
      </c>
      <c r="F247" s="455"/>
      <c r="G247" s="455"/>
      <c r="H247" s="455"/>
      <c r="I247" s="455"/>
      <c r="J247" s="455"/>
      <c r="K247" s="455"/>
      <c r="L247" s="461">
        <f t="shared" si="3"/>
        <v>462896.9607896331</v>
      </c>
      <c r="M247" s="460"/>
      <c r="O247" s="457"/>
    </row>
    <row r="248" spans="1:15" x14ac:dyDescent="0.2">
      <c r="A248" s="358">
        <v>2028</v>
      </c>
      <c r="B248" s="358">
        <v>7</v>
      </c>
      <c r="C248" s="455">
        <v>92245.072825679745</v>
      </c>
      <c r="D248" s="455"/>
      <c r="E248" s="455">
        <v>392700.56836252299</v>
      </c>
      <c r="F248" s="455"/>
      <c r="G248" s="455"/>
      <c r="H248" s="455"/>
      <c r="I248" s="455"/>
      <c r="J248" s="455"/>
      <c r="K248" s="455"/>
      <c r="L248" s="461">
        <f t="shared" si="3"/>
        <v>484945.64118820272</v>
      </c>
      <c r="M248" s="460"/>
      <c r="O248" s="457"/>
    </row>
    <row r="249" spans="1:15" x14ac:dyDescent="0.2">
      <c r="A249" s="358">
        <v>2028</v>
      </c>
      <c r="B249" s="358">
        <v>8</v>
      </c>
      <c r="C249" s="455">
        <v>100561.49741240655</v>
      </c>
      <c r="D249" s="455"/>
      <c r="E249" s="455">
        <v>404148.17790849396</v>
      </c>
      <c r="F249" s="455"/>
      <c r="G249" s="455"/>
      <c r="H249" s="455"/>
      <c r="I249" s="455"/>
      <c r="J249" s="455"/>
      <c r="K249" s="455"/>
      <c r="L249" s="461">
        <f t="shared" si="3"/>
        <v>504709.67532090051</v>
      </c>
      <c r="M249" s="460"/>
      <c r="O249" s="457"/>
    </row>
    <row r="250" spans="1:15" x14ac:dyDescent="0.2">
      <c r="A250" s="358">
        <v>2028</v>
      </c>
      <c r="B250" s="358">
        <v>9</v>
      </c>
      <c r="C250" s="455">
        <v>99789.486016796829</v>
      </c>
      <c r="D250" s="455"/>
      <c r="E250" s="455">
        <v>403605.8707288421</v>
      </c>
      <c r="F250" s="455"/>
      <c r="G250" s="455"/>
      <c r="H250" s="455"/>
      <c r="I250" s="455"/>
      <c r="J250" s="455"/>
      <c r="K250" s="455"/>
      <c r="L250" s="461">
        <f t="shared" si="3"/>
        <v>503395.35674563894</v>
      </c>
      <c r="M250" s="460"/>
      <c r="O250" s="457"/>
    </row>
    <row r="251" spans="1:15" x14ac:dyDescent="0.2">
      <c r="A251" s="358">
        <v>2028</v>
      </c>
      <c r="B251" s="358">
        <v>10</v>
      </c>
      <c r="C251" s="455">
        <v>85460.339792106926</v>
      </c>
      <c r="D251" s="455"/>
      <c r="E251" s="455">
        <v>386803.13745351363</v>
      </c>
      <c r="F251" s="455"/>
      <c r="G251" s="455"/>
      <c r="H251" s="455"/>
      <c r="I251" s="455"/>
      <c r="J251" s="455"/>
      <c r="K251" s="455"/>
      <c r="L251" s="461">
        <f t="shared" si="3"/>
        <v>472263.47724562057</v>
      </c>
      <c r="M251" s="460"/>
      <c r="O251" s="457"/>
    </row>
    <row r="252" spans="1:15" x14ac:dyDescent="0.2">
      <c r="A252" s="358">
        <v>2028</v>
      </c>
      <c r="B252" s="358">
        <v>11</v>
      </c>
      <c r="C252" s="455">
        <v>78929.5160558918</v>
      </c>
      <c r="D252" s="455"/>
      <c r="E252" s="455">
        <v>362270.40081259661</v>
      </c>
      <c r="F252" s="455"/>
      <c r="G252" s="455"/>
      <c r="H252" s="455"/>
      <c r="I252" s="455"/>
      <c r="J252" s="455"/>
      <c r="K252" s="455"/>
      <c r="L252" s="461">
        <f t="shared" si="3"/>
        <v>441199.91686848842</v>
      </c>
      <c r="M252" s="460"/>
      <c r="O252" s="457"/>
    </row>
    <row r="253" spans="1:15" x14ac:dyDescent="0.2">
      <c r="A253" s="358">
        <v>2028</v>
      </c>
      <c r="B253" s="358">
        <v>12</v>
      </c>
      <c r="C253" s="455">
        <v>65168.788200184099</v>
      </c>
      <c r="D253" s="455"/>
      <c r="E253" s="455">
        <v>332932.38321105321</v>
      </c>
      <c r="F253" s="455"/>
      <c r="G253" s="455"/>
      <c r="H253" s="455"/>
      <c r="I253" s="455"/>
      <c r="J253" s="455"/>
      <c r="K253" s="455"/>
      <c r="L253" s="461">
        <f t="shared" si="3"/>
        <v>398101.17141123733</v>
      </c>
      <c r="M253" s="460"/>
      <c r="O253" s="457"/>
    </row>
    <row r="254" spans="1:15" x14ac:dyDescent="0.2">
      <c r="A254" s="358">
        <v>2029</v>
      </c>
      <c r="B254" s="358">
        <v>1</v>
      </c>
      <c r="C254" s="455">
        <v>67067.562149572739</v>
      </c>
      <c r="D254" s="455"/>
      <c r="E254" s="455">
        <v>341325.16956283851</v>
      </c>
      <c r="F254" s="455"/>
      <c r="G254" s="455"/>
      <c r="H254" s="455"/>
      <c r="I254" s="455"/>
      <c r="J254" s="455"/>
      <c r="K254" s="455"/>
      <c r="L254" s="461">
        <f t="shared" si="3"/>
        <v>408392.73171241127</v>
      </c>
      <c r="M254" s="460"/>
      <c r="O254" s="457"/>
    </row>
    <row r="255" spans="1:15" x14ac:dyDescent="0.2">
      <c r="A255" s="358">
        <v>2029</v>
      </c>
      <c r="B255" s="358">
        <v>2</v>
      </c>
      <c r="C255" s="455">
        <v>67086.029534448506</v>
      </c>
      <c r="D255" s="455"/>
      <c r="E255" s="455">
        <v>368408.06917892583</v>
      </c>
      <c r="F255" s="455"/>
      <c r="G255" s="455"/>
      <c r="H255" s="455"/>
      <c r="I255" s="455"/>
      <c r="J255" s="455"/>
      <c r="K255" s="455"/>
      <c r="L255" s="461">
        <f t="shared" si="3"/>
        <v>435494.09871337435</v>
      </c>
      <c r="M255" s="460"/>
      <c r="O255" s="457"/>
    </row>
    <row r="256" spans="1:15" x14ac:dyDescent="0.2">
      <c r="A256" s="358">
        <v>2029</v>
      </c>
      <c r="B256" s="358">
        <v>3</v>
      </c>
      <c r="C256" s="455">
        <v>63540.744840494364</v>
      </c>
      <c r="D256" s="455"/>
      <c r="E256" s="455">
        <v>340772.21278134658</v>
      </c>
      <c r="F256" s="455"/>
      <c r="G256" s="455"/>
      <c r="H256" s="455"/>
      <c r="I256" s="455"/>
      <c r="J256" s="455"/>
      <c r="K256" s="455"/>
      <c r="L256" s="461">
        <f t="shared" si="3"/>
        <v>404312.95762184093</v>
      </c>
      <c r="M256" s="460"/>
      <c r="O256" s="457"/>
    </row>
    <row r="257" spans="1:15" x14ac:dyDescent="0.2">
      <c r="A257" s="358">
        <v>2029</v>
      </c>
      <c r="B257" s="358">
        <v>4</v>
      </c>
      <c r="C257" s="455">
        <v>71550.417259250564</v>
      </c>
      <c r="D257" s="455"/>
      <c r="E257" s="455">
        <v>343567.16132133437</v>
      </c>
      <c r="F257" s="455"/>
      <c r="G257" s="455"/>
      <c r="H257" s="455"/>
      <c r="I257" s="455"/>
      <c r="J257" s="455"/>
      <c r="K257" s="455"/>
      <c r="L257" s="461">
        <f t="shared" si="3"/>
        <v>415117.57858058496</v>
      </c>
      <c r="M257" s="460"/>
      <c r="O257" s="457"/>
    </row>
    <row r="258" spans="1:15" x14ac:dyDescent="0.2">
      <c r="A258" s="358">
        <v>2029</v>
      </c>
      <c r="B258" s="358">
        <v>5</v>
      </c>
      <c r="C258" s="455">
        <v>75006.500381833728</v>
      </c>
      <c r="D258" s="455"/>
      <c r="E258" s="455">
        <v>348823.32255652134</v>
      </c>
      <c r="F258" s="455"/>
      <c r="G258" s="455"/>
      <c r="H258" s="455"/>
      <c r="I258" s="455"/>
      <c r="J258" s="455"/>
      <c r="K258" s="455"/>
      <c r="L258" s="461">
        <f t="shared" si="3"/>
        <v>423829.82293835504</v>
      </c>
      <c r="M258" s="460"/>
      <c r="O258" s="457"/>
    </row>
    <row r="259" spans="1:15" x14ac:dyDescent="0.2">
      <c r="A259" s="358">
        <v>2029</v>
      </c>
      <c r="B259" s="358">
        <v>6</v>
      </c>
      <c r="C259" s="455">
        <v>85787.893971388345</v>
      </c>
      <c r="D259" s="455"/>
      <c r="E259" s="455">
        <v>382109.10361629078</v>
      </c>
      <c r="F259" s="455"/>
      <c r="G259" s="455"/>
      <c r="H259" s="455"/>
      <c r="I259" s="455"/>
      <c r="J259" s="455"/>
      <c r="K259" s="455"/>
      <c r="L259" s="461">
        <f t="shared" si="3"/>
        <v>467896.99758767913</v>
      </c>
      <c r="M259" s="460"/>
      <c r="O259" s="457"/>
    </row>
    <row r="260" spans="1:15" x14ac:dyDescent="0.2">
      <c r="A260" s="358">
        <v>2029</v>
      </c>
      <c r="B260" s="358">
        <v>7</v>
      </c>
      <c r="C260" s="455">
        <v>93408.173505047918</v>
      </c>
      <c r="D260" s="455"/>
      <c r="E260" s="455">
        <v>396568.32162922726</v>
      </c>
      <c r="F260" s="455"/>
      <c r="G260" s="455"/>
      <c r="H260" s="455"/>
      <c r="I260" s="455"/>
      <c r="J260" s="455"/>
      <c r="K260" s="455"/>
      <c r="L260" s="461">
        <f t="shared" si="3"/>
        <v>489976.49513427517</v>
      </c>
      <c r="M260" s="460"/>
      <c r="O260" s="457"/>
    </row>
    <row r="261" spans="1:15" x14ac:dyDescent="0.2">
      <c r="A261" s="358">
        <v>2029</v>
      </c>
      <c r="B261" s="358">
        <v>8</v>
      </c>
      <c r="C261" s="455">
        <v>101829.45831672156</v>
      </c>
      <c r="D261" s="455"/>
      <c r="E261" s="455">
        <v>407956.59211037913</v>
      </c>
      <c r="F261" s="455"/>
      <c r="G261" s="455"/>
      <c r="H261" s="455"/>
      <c r="I261" s="455"/>
      <c r="J261" s="455"/>
      <c r="K261" s="455"/>
      <c r="L261" s="461">
        <f t="shared" si="3"/>
        <v>509786.05042710068</v>
      </c>
      <c r="M261" s="460"/>
      <c r="O261" s="457"/>
    </row>
    <row r="262" spans="1:15" x14ac:dyDescent="0.2">
      <c r="A262" s="358">
        <v>2029</v>
      </c>
      <c r="B262" s="358">
        <v>9</v>
      </c>
      <c r="C262" s="455">
        <v>101047.71277541484</v>
      </c>
      <c r="D262" s="455"/>
      <c r="E262" s="455">
        <v>407399.01469499397</v>
      </c>
      <c r="F262" s="455"/>
      <c r="G262" s="455"/>
      <c r="H262" s="455"/>
      <c r="I262" s="455"/>
      <c r="J262" s="455"/>
      <c r="K262" s="455"/>
      <c r="L262" s="461">
        <f t="shared" ref="L262:L325" si="4">SUM(C262:K262)</f>
        <v>508446.72747040878</v>
      </c>
      <c r="M262" s="460"/>
      <c r="O262" s="457"/>
    </row>
    <row r="263" spans="1:15" x14ac:dyDescent="0.2">
      <c r="A263" s="358">
        <v>2029</v>
      </c>
      <c r="B263" s="358">
        <v>10</v>
      </c>
      <c r="C263" s="455">
        <v>86537.893055673369</v>
      </c>
      <c r="D263" s="455"/>
      <c r="E263" s="455">
        <v>390645.10965876724</v>
      </c>
      <c r="F263" s="455"/>
      <c r="G263" s="455"/>
      <c r="H263" s="455"/>
      <c r="I263" s="455"/>
      <c r="J263" s="455"/>
      <c r="K263" s="455"/>
      <c r="L263" s="461">
        <f t="shared" si="4"/>
        <v>477183.00271444058</v>
      </c>
      <c r="M263" s="460"/>
      <c r="O263" s="457"/>
    </row>
    <row r="264" spans="1:15" x14ac:dyDescent="0.2">
      <c r="A264" s="358">
        <v>2029</v>
      </c>
      <c r="B264" s="358">
        <v>11</v>
      </c>
      <c r="C264" s="455">
        <v>79924.723397971684</v>
      </c>
      <c r="D264" s="455"/>
      <c r="E264" s="455">
        <v>366109.87416149536</v>
      </c>
      <c r="F264" s="455"/>
      <c r="G264" s="455"/>
      <c r="H264" s="455"/>
      <c r="I264" s="455"/>
      <c r="J264" s="455"/>
      <c r="K264" s="455"/>
      <c r="L264" s="461">
        <f t="shared" si="4"/>
        <v>446034.59755946707</v>
      </c>
      <c r="M264" s="460"/>
      <c r="O264" s="457"/>
    </row>
    <row r="265" spans="1:15" x14ac:dyDescent="0.2">
      <c r="A265" s="358">
        <v>2029</v>
      </c>
      <c r="B265" s="358">
        <v>12</v>
      </c>
      <c r="C265" s="455">
        <v>65990.489126936853</v>
      </c>
      <c r="D265" s="455"/>
      <c r="E265" s="455">
        <v>336725.16789474216</v>
      </c>
      <c r="F265" s="455"/>
      <c r="G265" s="455"/>
      <c r="H265" s="455"/>
      <c r="I265" s="455"/>
      <c r="J265" s="455"/>
      <c r="K265" s="455"/>
      <c r="L265" s="461">
        <f t="shared" si="4"/>
        <v>402715.65702167898</v>
      </c>
      <c r="M265" s="460"/>
      <c r="O265" s="457"/>
    </row>
    <row r="266" spans="1:15" x14ac:dyDescent="0.2">
      <c r="A266" s="358">
        <v>2030</v>
      </c>
      <c r="B266" s="358">
        <v>1</v>
      </c>
      <c r="C266" s="455">
        <v>67913.204357988012</v>
      </c>
      <c r="D266" s="455"/>
      <c r="E266" s="455">
        <v>345022.5837491143</v>
      </c>
      <c r="F266" s="455"/>
      <c r="G266" s="455"/>
      <c r="H266" s="455"/>
      <c r="I266" s="455"/>
      <c r="J266" s="455"/>
      <c r="K266" s="455"/>
      <c r="L266" s="461">
        <f t="shared" si="4"/>
        <v>412935.78810710233</v>
      </c>
      <c r="M266" s="460"/>
      <c r="O266" s="457"/>
    </row>
    <row r="267" spans="1:15" x14ac:dyDescent="0.2">
      <c r="A267" s="358">
        <v>2030</v>
      </c>
      <c r="B267" s="358">
        <v>2</v>
      </c>
      <c r="C267" s="455">
        <v>67931.904594627427</v>
      </c>
      <c r="D267" s="455"/>
      <c r="E267" s="455">
        <v>372044.59141976031</v>
      </c>
      <c r="F267" s="455"/>
      <c r="G267" s="455"/>
      <c r="H267" s="455"/>
      <c r="I267" s="455"/>
      <c r="J267" s="455"/>
      <c r="K267" s="455"/>
      <c r="L267" s="461">
        <f t="shared" si="4"/>
        <v>439976.49601438775</v>
      </c>
      <c r="M267" s="460"/>
      <c r="O267" s="457"/>
    </row>
    <row r="268" spans="1:15" x14ac:dyDescent="0.2">
      <c r="A268" s="358">
        <v>2030</v>
      </c>
      <c r="B268" s="358">
        <v>3</v>
      </c>
      <c r="C268" s="455">
        <v>64341.918076393915</v>
      </c>
      <c r="D268" s="455"/>
      <c r="E268" s="455">
        <v>344421.70666320669</v>
      </c>
      <c r="F268" s="455"/>
      <c r="G268" s="455"/>
      <c r="H268" s="455"/>
      <c r="I268" s="455"/>
      <c r="J268" s="455"/>
      <c r="K268" s="455"/>
      <c r="L268" s="461">
        <f t="shared" si="4"/>
        <v>408763.62473960058</v>
      </c>
      <c r="M268" s="460"/>
      <c r="O268" s="457"/>
    </row>
    <row r="269" spans="1:15" x14ac:dyDescent="0.2">
      <c r="A269" s="358">
        <v>2030</v>
      </c>
      <c r="B269" s="358">
        <v>4</v>
      </c>
      <c r="C269" s="455">
        <v>72452.582940018998</v>
      </c>
      <c r="D269" s="455"/>
      <c r="E269" s="455">
        <v>347286.50247359503</v>
      </c>
      <c r="F269" s="455"/>
      <c r="G269" s="455"/>
      <c r="H269" s="455"/>
      <c r="I269" s="455"/>
      <c r="J269" s="455"/>
      <c r="K269" s="455"/>
      <c r="L269" s="461">
        <f t="shared" si="4"/>
        <v>419739.08541361406</v>
      </c>
      <c r="M269" s="460"/>
      <c r="O269" s="457"/>
    </row>
    <row r="270" spans="1:15" x14ac:dyDescent="0.2">
      <c r="A270" s="358">
        <v>2030</v>
      </c>
      <c r="B270" s="358">
        <v>5</v>
      </c>
      <c r="C270" s="455">
        <v>75952.243161136445</v>
      </c>
      <c r="D270" s="455"/>
      <c r="E270" s="455">
        <v>352651.95494530938</v>
      </c>
      <c r="F270" s="455"/>
      <c r="G270" s="455"/>
      <c r="H270" s="455"/>
      <c r="I270" s="455"/>
      <c r="J270" s="455"/>
      <c r="K270" s="455"/>
      <c r="L270" s="461">
        <f t="shared" si="4"/>
        <v>428604.19810644584</v>
      </c>
      <c r="M270" s="460"/>
      <c r="O270" s="457"/>
    </row>
    <row r="271" spans="1:15" x14ac:dyDescent="0.2">
      <c r="A271" s="358">
        <v>2030</v>
      </c>
      <c r="B271" s="358">
        <v>6</v>
      </c>
      <c r="C271" s="455">
        <v>86869.577303659622</v>
      </c>
      <c r="D271" s="455"/>
      <c r="E271" s="455">
        <v>386048.33293838357</v>
      </c>
      <c r="F271" s="455"/>
      <c r="G271" s="455"/>
      <c r="H271" s="455"/>
      <c r="I271" s="455"/>
      <c r="J271" s="455"/>
      <c r="K271" s="455"/>
      <c r="L271" s="461">
        <f t="shared" si="4"/>
        <v>472917.9102420432</v>
      </c>
      <c r="M271" s="460"/>
      <c r="O271" s="457"/>
    </row>
    <row r="272" spans="1:15" x14ac:dyDescent="0.2">
      <c r="A272" s="358">
        <v>2030</v>
      </c>
      <c r="B272" s="358">
        <v>7</v>
      </c>
      <c r="C272" s="455">
        <v>94585.939500935521</v>
      </c>
      <c r="D272" s="455"/>
      <c r="E272" s="455">
        <v>400615.33492092654</v>
      </c>
      <c r="F272" s="455"/>
      <c r="G272" s="455"/>
      <c r="H272" s="455"/>
      <c r="I272" s="455"/>
      <c r="J272" s="455"/>
      <c r="K272" s="455"/>
      <c r="L272" s="461">
        <f t="shared" si="4"/>
        <v>495201.27442186209</v>
      </c>
      <c r="M272" s="460"/>
      <c r="O272" s="457"/>
    </row>
    <row r="273" spans="1:15" x14ac:dyDescent="0.2">
      <c r="A273" s="358">
        <v>2030</v>
      </c>
      <c r="B273" s="358">
        <v>8</v>
      </c>
      <c r="C273" s="455">
        <v>103113.40670030289</v>
      </c>
      <c r="D273" s="455"/>
      <c r="E273" s="455">
        <v>412031.10215695627</v>
      </c>
      <c r="F273" s="455"/>
      <c r="G273" s="455"/>
      <c r="H273" s="455"/>
      <c r="I273" s="455"/>
      <c r="J273" s="455"/>
      <c r="K273" s="455"/>
      <c r="L273" s="461">
        <f t="shared" si="4"/>
        <v>515144.50885725918</v>
      </c>
      <c r="M273" s="460"/>
      <c r="O273" s="457"/>
    </row>
    <row r="274" spans="1:15" x14ac:dyDescent="0.2">
      <c r="A274" s="358">
        <v>2030</v>
      </c>
      <c r="B274" s="358">
        <v>9</v>
      </c>
      <c r="C274" s="455">
        <v>102321.80427729683</v>
      </c>
      <c r="D274" s="455"/>
      <c r="E274" s="455">
        <v>411436.64483620948</v>
      </c>
      <c r="F274" s="455"/>
      <c r="G274" s="455"/>
      <c r="H274" s="455"/>
      <c r="I274" s="455"/>
      <c r="J274" s="455"/>
      <c r="K274" s="455"/>
      <c r="L274" s="461">
        <f t="shared" si="4"/>
        <v>513758.4491135063</v>
      </c>
      <c r="M274" s="460"/>
      <c r="O274" s="457"/>
    </row>
    <row r="275" spans="1:15" x14ac:dyDescent="0.2">
      <c r="A275" s="358">
        <v>2030</v>
      </c>
      <c r="B275" s="358">
        <v>10</v>
      </c>
      <c r="C275" s="455">
        <v>87629.032984570731</v>
      </c>
      <c r="D275" s="455"/>
      <c r="E275" s="455">
        <v>394674.05085102504</v>
      </c>
      <c r="F275" s="455"/>
      <c r="G275" s="455"/>
      <c r="H275" s="455"/>
      <c r="I275" s="455"/>
      <c r="J275" s="455"/>
      <c r="K275" s="455"/>
      <c r="L275" s="461">
        <f t="shared" si="4"/>
        <v>482303.08383559575</v>
      </c>
      <c r="M275" s="460"/>
      <c r="O275" s="457"/>
    </row>
    <row r="276" spans="1:15" x14ac:dyDescent="0.2">
      <c r="A276" s="358">
        <v>2030</v>
      </c>
      <c r="B276" s="358">
        <v>11</v>
      </c>
      <c r="C276" s="455">
        <v>80932.479121230397</v>
      </c>
      <c r="D276" s="455"/>
      <c r="E276" s="455">
        <v>370127.38084837073</v>
      </c>
      <c r="F276" s="455"/>
      <c r="G276" s="455"/>
      <c r="H276" s="455"/>
      <c r="I276" s="455"/>
      <c r="J276" s="455"/>
      <c r="K276" s="455"/>
      <c r="L276" s="461">
        <f t="shared" si="4"/>
        <v>451059.85996960115</v>
      </c>
      <c r="M276" s="460"/>
      <c r="O276" s="457"/>
    </row>
    <row r="277" spans="1:15" x14ac:dyDescent="0.2">
      <c r="A277" s="358">
        <v>2030</v>
      </c>
      <c r="B277" s="358">
        <v>12</v>
      </c>
      <c r="C277" s="455">
        <v>66822.550725288296</v>
      </c>
      <c r="D277" s="455"/>
      <c r="E277" s="455">
        <v>340802.9123489483</v>
      </c>
      <c r="F277" s="455"/>
      <c r="G277" s="455"/>
      <c r="H277" s="455"/>
      <c r="I277" s="455"/>
      <c r="J277" s="455"/>
      <c r="K277" s="455"/>
      <c r="L277" s="461">
        <f t="shared" si="4"/>
        <v>407625.46307423658</v>
      </c>
      <c r="M277" s="460"/>
      <c r="O277" s="457"/>
    </row>
    <row r="278" spans="1:15" x14ac:dyDescent="0.2">
      <c r="A278" s="358">
        <v>2031</v>
      </c>
      <c r="B278" s="358">
        <v>1</v>
      </c>
      <c r="C278" s="455">
        <v>68769.509109095059</v>
      </c>
      <c r="D278" s="455"/>
      <c r="E278" s="455">
        <v>349171.94502166699</v>
      </c>
      <c r="F278" s="455"/>
      <c r="G278" s="455"/>
      <c r="H278" s="455"/>
      <c r="I278" s="455"/>
      <c r="J278" s="455"/>
      <c r="K278" s="455"/>
      <c r="L278" s="461">
        <f t="shared" si="4"/>
        <v>417941.45413076202</v>
      </c>
      <c r="M278" s="460"/>
      <c r="O278" s="457"/>
    </row>
    <row r="279" spans="1:15" x14ac:dyDescent="0.2">
      <c r="A279" s="358">
        <v>2031</v>
      </c>
      <c r="B279" s="358">
        <v>2</v>
      </c>
      <c r="C279" s="455">
        <v>68788.44513348199</v>
      </c>
      <c r="D279" s="455"/>
      <c r="E279" s="455">
        <v>376263.25259751821</v>
      </c>
      <c r="F279" s="455"/>
      <c r="G279" s="455"/>
      <c r="H279" s="455"/>
      <c r="I279" s="455"/>
      <c r="J279" s="455"/>
      <c r="K279" s="455"/>
      <c r="L279" s="461">
        <f t="shared" si="4"/>
        <v>445051.6977310002</v>
      </c>
      <c r="M279" s="460"/>
      <c r="O279" s="457"/>
    </row>
    <row r="280" spans="1:15" x14ac:dyDescent="0.2">
      <c r="A280" s="358">
        <v>2031</v>
      </c>
      <c r="B280" s="358">
        <v>3</v>
      </c>
      <c r="C280" s="455">
        <v>65153.193154120039</v>
      </c>
      <c r="D280" s="455"/>
      <c r="E280" s="455">
        <v>348696.23235708592</v>
      </c>
      <c r="F280" s="455"/>
      <c r="G280" s="455"/>
      <c r="H280" s="455"/>
      <c r="I280" s="455"/>
      <c r="J280" s="455"/>
      <c r="K280" s="455"/>
      <c r="L280" s="461">
        <f t="shared" si="4"/>
        <v>413849.42551120598</v>
      </c>
      <c r="M280" s="460"/>
      <c r="O280" s="457"/>
    </row>
    <row r="281" spans="1:15" x14ac:dyDescent="0.2">
      <c r="A281" s="358">
        <v>2031</v>
      </c>
      <c r="B281" s="358">
        <v>4</v>
      </c>
      <c r="C281" s="455">
        <v>73366.123857253318</v>
      </c>
      <c r="D281" s="455"/>
      <c r="E281" s="455">
        <v>351578.03124571039</v>
      </c>
      <c r="F281" s="455"/>
      <c r="G281" s="455"/>
      <c r="H281" s="455"/>
      <c r="I281" s="455"/>
      <c r="J281" s="455"/>
      <c r="K281" s="455"/>
      <c r="L281" s="461">
        <f t="shared" si="4"/>
        <v>424944.15510296368</v>
      </c>
      <c r="M281" s="460"/>
      <c r="O281" s="457"/>
    </row>
    <row r="282" spans="1:15" x14ac:dyDescent="0.2">
      <c r="A282" s="358">
        <v>2031</v>
      </c>
      <c r="B282" s="358">
        <v>5</v>
      </c>
      <c r="C282" s="455">
        <v>76909.91063229987</v>
      </c>
      <c r="D282" s="455"/>
      <c r="E282" s="455">
        <v>356936.66149043536</v>
      </c>
      <c r="F282" s="455"/>
      <c r="G282" s="455"/>
      <c r="H282" s="455"/>
      <c r="I282" s="455"/>
      <c r="J282" s="455"/>
      <c r="K282" s="455"/>
      <c r="L282" s="461">
        <f t="shared" si="4"/>
        <v>433846.5721227352</v>
      </c>
      <c r="M282" s="460"/>
      <c r="O282" s="457"/>
    </row>
    <row r="283" spans="1:15" x14ac:dyDescent="0.2">
      <c r="A283" s="358">
        <v>2031</v>
      </c>
      <c r="B283" s="358">
        <v>6</v>
      </c>
      <c r="C283" s="455">
        <v>87964.899376517118</v>
      </c>
      <c r="D283" s="455"/>
      <c r="E283" s="455">
        <v>390301.55937298981</v>
      </c>
      <c r="F283" s="455"/>
      <c r="G283" s="455"/>
      <c r="H283" s="455"/>
      <c r="I283" s="455"/>
      <c r="J283" s="455"/>
      <c r="K283" s="455"/>
      <c r="L283" s="461">
        <f t="shared" si="4"/>
        <v>478266.45874950691</v>
      </c>
      <c r="M283" s="460"/>
      <c r="O283" s="457"/>
    </row>
    <row r="284" spans="1:15" x14ac:dyDescent="0.2">
      <c r="A284" s="358">
        <v>2031</v>
      </c>
      <c r="B284" s="358">
        <v>7</v>
      </c>
      <c r="C284" s="455">
        <v>95778.555725545288</v>
      </c>
      <c r="D284" s="455"/>
      <c r="E284" s="455">
        <v>404858.85695486242</v>
      </c>
      <c r="F284" s="455"/>
      <c r="G284" s="455"/>
      <c r="H284" s="455"/>
      <c r="I284" s="455"/>
      <c r="J284" s="455"/>
      <c r="K284" s="455"/>
      <c r="L284" s="461">
        <f t="shared" si="4"/>
        <v>500637.4126804077</v>
      </c>
      <c r="M284" s="460"/>
      <c r="O284" s="457"/>
    </row>
    <row r="285" spans="1:15" x14ac:dyDescent="0.2">
      <c r="A285" s="358">
        <v>2031</v>
      </c>
      <c r="B285" s="358">
        <v>8</v>
      </c>
      <c r="C285" s="455">
        <v>104413.54414625332</v>
      </c>
      <c r="D285" s="455"/>
      <c r="E285" s="455">
        <v>416260.27303558396</v>
      </c>
      <c r="F285" s="455"/>
      <c r="G285" s="455"/>
      <c r="H285" s="455"/>
      <c r="I285" s="455"/>
      <c r="J285" s="455"/>
      <c r="K285" s="455"/>
      <c r="L285" s="461">
        <f t="shared" si="4"/>
        <v>520673.81718183728</v>
      </c>
      <c r="M285" s="460"/>
      <c r="O285" s="457"/>
    </row>
    <row r="286" spans="1:15" x14ac:dyDescent="0.2">
      <c r="A286" s="358">
        <v>2031</v>
      </c>
      <c r="B286" s="358">
        <v>9</v>
      </c>
      <c r="C286" s="455">
        <v>103611.96055799055</v>
      </c>
      <c r="D286" s="455"/>
      <c r="E286" s="455">
        <v>415655.22816321079</v>
      </c>
      <c r="F286" s="455"/>
      <c r="G286" s="455"/>
      <c r="H286" s="455"/>
      <c r="I286" s="455"/>
      <c r="J286" s="455"/>
      <c r="K286" s="455"/>
      <c r="L286" s="461">
        <f t="shared" si="4"/>
        <v>519267.18872120132</v>
      </c>
      <c r="M286" s="460"/>
      <c r="O286" s="457"/>
    </row>
    <row r="287" spans="1:15" x14ac:dyDescent="0.2">
      <c r="A287" s="358">
        <v>2031</v>
      </c>
      <c r="B287" s="358">
        <v>10</v>
      </c>
      <c r="C287" s="455">
        <v>88733.930890492891</v>
      </c>
      <c r="D287" s="455"/>
      <c r="E287" s="455">
        <v>398970.95495108754</v>
      </c>
      <c r="F287" s="455"/>
      <c r="G287" s="455"/>
      <c r="H287" s="455"/>
      <c r="I287" s="455"/>
      <c r="J287" s="455"/>
      <c r="K287" s="455"/>
      <c r="L287" s="461">
        <f t="shared" si="4"/>
        <v>487704.88584158046</v>
      </c>
      <c r="M287" s="460"/>
      <c r="O287" s="457"/>
    </row>
    <row r="288" spans="1:15" x14ac:dyDescent="0.2">
      <c r="A288" s="358">
        <v>2031</v>
      </c>
      <c r="B288" s="358">
        <v>11</v>
      </c>
      <c r="C288" s="455">
        <v>81952.941445833276</v>
      </c>
      <c r="D288" s="455"/>
      <c r="E288" s="455">
        <v>374539.97031830723</v>
      </c>
      <c r="F288" s="455"/>
      <c r="G288" s="455"/>
      <c r="H288" s="455"/>
      <c r="I288" s="455"/>
      <c r="J288" s="455"/>
      <c r="K288" s="455"/>
      <c r="L288" s="461">
        <f t="shared" si="4"/>
        <v>456492.91176414047</v>
      </c>
      <c r="M288" s="460"/>
      <c r="O288" s="457"/>
    </row>
    <row r="289" spans="1:15" x14ac:dyDescent="0.2">
      <c r="A289" s="358">
        <v>2031</v>
      </c>
      <c r="B289" s="358">
        <v>12</v>
      </c>
      <c r="C289" s="455">
        <v>67665.103630987374</v>
      </c>
      <c r="D289" s="455"/>
      <c r="E289" s="455">
        <v>345412.51937231002</v>
      </c>
      <c r="F289" s="455"/>
      <c r="G289" s="455"/>
      <c r="H289" s="455"/>
      <c r="I289" s="455"/>
      <c r="J289" s="455"/>
      <c r="K289" s="455"/>
      <c r="L289" s="461">
        <f t="shared" si="4"/>
        <v>413077.62300329737</v>
      </c>
      <c r="M289" s="460"/>
      <c r="O289" s="457"/>
    </row>
    <row r="290" spans="1:15" x14ac:dyDescent="0.2">
      <c r="A290" s="358">
        <v>2032</v>
      </c>
      <c r="B290" s="358">
        <v>1</v>
      </c>
      <c r="C290" s="455">
        <v>69636.610844878363</v>
      </c>
      <c r="D290" s="455"/>
      <c r="E290" s="455">
        <v>353950.97986993543</v>
      </c>
      <c r="F290" s="455"/>
      <c r="G290" s="455"/>
      <c r="H290" s="455"/>
      <c r="I290" s="455"/>
      <c r="J290" s="455"/>
      <c r="K290" s="455"/>
      <c r="L290" s="461">
        <f t="shared" si="4"/>
        <v>423587.59071481379</v>
      </c>
      <c r="M290" s="460"/>
      <c r="O290" s="457"/>
    </row>
    <row r="291" spans="1:15" x14ac:dyDescent="0.2">
      <c r="A291" s="358">
        <v>2032</v>
      </c>
      <c r="B291" s="358">
        <v>2</v>
      </c>
      <c r="C291" s="455">
        <v>69655.785630015918</v>
      </c>
      <c r="D291" s="455"/>
      <c r="E291" s="455">
        <v>381181.40410414163</v>
      </c>
      <c r="F291" s="455"/>
      <c r="G291" s="455"/>
      <c r="H291" s="455"/>
      <c r="I291" s="455"/>
      <c r="J291" s="455"/>
      <c r="K291" s="455"/>
      <c r="L291" s="461">
        <f t="shared" si="4"/>
        <v>450837.18973415752</v>
      </c>
      <c r="M291" s="460"/>
      <c r="O291" s="457"/>
    </row>
    <row r="292" spans="1:15" x14ac:dyDescent="0.2">
      <c r="A292" s="358">
        <v>2032</v>
      </c>
      <c r="B292" s="358">
        <v>3</v>
      </c>
      <c r="C292" s="455">
        <v>65974.697445886035</v>
      </c>
      <c r="D292" s="455"/>
      <c r="E292" s="455">
        <v>353919.32407280774</v>
      </c>
      <c r="F292" s="455"/>
      <c r="G292" s="455"/>
      <c r="H292" s="455"/>
      <c r="I292" s="455"/>
      <c r="J292" s="455"/>
      <c r="K292" s="455"/>
      <c r="L292" s="461">
        <f t="shared" si="4"/>
        <v>419894.02151869377</v>
      </c>
      <c r="M292" s="460"/>
      <c r="O292" s="457"/>
    </row>
    <row r="293" spans="1:15" x14ac:dyDescent="0.2">
      <c r="A293" s="358">
        <v>2032</v>
      </c>
      <c r="B293" s="358">
        <v>4</v>
      </c>
      <c r="C293" s="455">
        <v>74291.183439159009</v>
      </c>
      <c r="D293" s="455"/>
      <c r="E293" s="455">
        <v>356584.07177360693</v>
      </c>
      <c r="F293" s="455"/>
      <c r="G293" s="455"/>
      <c r="H293" s="455"/>
      <c r="I293" s="455"/>
      <c r="J293" s="455"/>
      <c r="K293" s="455"/>
      <c r="L293" s="461">
        <f t="shared" si="4"/>
        <v>430875.25521276594</v>
      </c>
      <c r="M293" s="460"/>
      <c r="O293" s="457"/>
    </row>
    <row r="294" spans="1:15" x14ac:dyDescent="0.2">
      <c r="A294" s="358">
        <v>2032</v>
      </c>
      <c r="B294" s="358">
        <v>5</v>
      </c>
      <c r="C294" s="455">
        <v>77879.653151508668</v>
      </c>
      <c r="D294" s="455"/>
      <c r="E294" s="455">
        <v>361922.73583974841</v>
      </c>
      <c r="F294" s="455"/>
      <c r="G294" s="455"/>
      <c r="H294" s="455"/>
      <c r="I294" s="455"/>
      <c r="J294" s="455"/>
      <c r="K294" s="455"/>
      <c r="L294" s="461">
        <f t="shared" si="4"/>
        <v>439802.38899125706</v>
      </c>
      <c r="M294" s="460"/>
      <c r="O294" s="457"/>
    </row>
    <row r="295" spans="1:15" x14ac:dyDescent="0.2">
      <c r="A295" s="358">
        <v>2032</v>
      </c>
      <c r="B295" s="358">
        <v>6</v>
      </c>
      <c r="C295" s="455">
        <v>89074.032158261747</v>
      </c>
      <c r="D295" s="455"/>
      <c r="E295" s="455">
        <v>395253.36349782068</v>
      </c>
      <c r="F295" s="455"/>
      <c r="G295" s="455"/>
      <c r="H295" s="455"/>
      <c r="I295" s="455"/>
      <c r="J295" s="455"/>
      <c r="K295" s="455"/>
      <c r="L295" s="461">
        <f t="shared" si="4"/>
        <v>484327.39565608243</v>
      </c>
      <c r="M295" s="460"/>
      <c r="O295" s="457"/>
    </row>
    <row r="296" spans="1:15" x14ac:dyDescent="0.2">
      <c r="A296" s="358">
        <v>2032</v>
      </c>
      <c r="B296" s="358">
        <v>7</v>
      </c>
      <c r="C296" s="455">
        <v>96986.209422602929</v>
      </c>
      <c r="D296" s="455"/>
      <c r="E296" s="455">
        <v>409799.35185423237</v>
      </c>
      <c r="F296" s="455"/>
      <c r="G296" s="455"/>
      <c r="H296" s="455"/>
      <c r="I296" s="455"/>
      <c r="J296" s="455"/>
      <c r="K296" s="455"/>
      <c r="L296" s="461">
        <f t="shared" si="4"/>
        <v>506785.56127683527</v>
      </c>
      <c r="M296" s="460"/>
      <c r="O296" s="457"/>
    </row>
    <row r="297" spans="1:15" x14ac:dyDescent="0.2">
      <c r="A297" s="358">
        <v>2032</v>
      </c>
      <c r="B297" s="358">
        <v>8</v>
      </c>
      <c r="C297" s="455">
        <v>105730.07477939886</v>
      </c>
      <c r="D297" s="455"/>
      <c r="E297" s="455">
        <v>421170.49846745795</v>
      </c>
      <c r="F297" s="455"/>
      <c r="G297" s="455"/>
      <c r="H297" s="455"/>
      <c r="I297" s="455"/>
      <c r="J297" s="455"/>
      <c r="K297" s="455"/>
      <c r="L297" s="461">
        <f t="shared" si="4"/>
        <v>526900.5732468568</v>
      </c>
      <c r="M297" s="460"/>
      <c r="O297" s="457"/>
    </row>
    <row r="298" spans="1:15" x14ac:dyDescent="0.2">
      <c r="A298" s="358">
        <v>2032</v>
      </c>
      <c r="B298" s="358">
        <v>9</v>
      </c>
      <c r="C298" s="455">
        <v>104918.38417525412</v>
      </c>
      <c r="D298" s="455"/>
      <c r="E298" s="455">
        <v>420516.0909168935</v>
      </c>
      <c r="F298" s="455"/>
      <c r="G298" s="455"/>
      <c r="H298" s="455"/>
      <c r="I298" s="455"/>
      <c r="J298" s="455"/>
      <c r="K298" s="455"/>
      <c r="L298" s="461">
        <f t="shared" si="4"/>
        <v>525434.47509214759</v>
      </c>
      <c r="M298" s="460"/>
      <c r="O298" s="457"/>
    </row>
    <row r="299" spans="1:15" x14ac:dyDescent="0.2">
      <c r="A299" s="358">
        <v>2032</v>
      </c>
      <c r="B299" s="358">
        <v>10</v>
      </c>
      <c r="C299" s="455">
        <v>89852.760245170473</v>
      </c>
      <c r="D299" s="455"/>
      <c r="E299" s="455">
        <v>403844.47234009649</v>
      </c>
      <c r="F299" s="455"/>
      <c r="G299" s="455"/>
      <c r="H299" s="455"/>
      <c r="I299" s="455"/>
      <c r="J299" s="455"/>
      <c r="K299" s="455"/>
      <c r="L299" s="461">
        <f t="shared" si="4"/>
        <v>493697.23258526693</v>
      </c>
      <c r="M299" s="460"/>
      <c r="O299" s="457"/>
    </row>
    <row r="300" spans="1:15" x14ac:dyDescent="0.2">
      <c r="A300" s="358">
        <v>2032</v>
      </c>
      <c r="B300" s="358">
        <v>11</v>
      </c>
      <c r="C300" s="455">
        <v>82986.270586913801</v>
      </c>
      <c r="D300" s="455"/>
      <c r="E300" s="455">
        <v>379412.858106728</v>
      </c>
      <c r="F300" s="455"/>
      <c r="G300" s="455"/>
      <c r="H300" s="455"/>
      <c r="I300" s="455"/>
      <c r="J300" s="455"/>
      <c r="K300" s="455"/>
      <c r="L300" s="461">
        <f t="shared" si="4"/>
        <v>462399.1286936418</v>
      </c>
      <c r="M300" s="460"/>
      <c r="O300" s="457"/>
    </row>
    <row r="301" spans="1:15" x14ac:dyDescent="0.2">
      <c r="A301" s="358">
        <v>2032</v>
      </c>
      <c r="B301" s="358">
        <v>12</v>
      </c>
      <c r="C301" s="455">
        <v>68518.280126944475</v>
      </c>
      <c r="D301" s="455"/>
      <c r="E301" s="455">
        <v>350308.60112395574</v>
      </c>
      <c r="F301" s="455"/>
      <c r="G301" s="455"/>
      <c r="H301" s="455"/>
      <c r="I301" s="455"/>
      <c r="J301" s="455"/>
      <c r="K301" s="455"/>
      <c r="L301" s="461">
        <f t="shared" si="4"/>
        <v>418826.88125090022</v>
      </c>
      <c r="M301" s="460"/>
      <c r="O301" s="457"/>
    </row>
    <row r="302" spans="1:15" x14ac:dyDescent="0.2">
      <c r="A302" s="358">
        <v>2033</v>
      </c>
      <c r="B302" s="358">
        <v>1</v>
      </c>
      <c r="C302" s="455">
        <v>70514.645702475958</v>
      </c>
      <c r="D302" s="455"/>
      <c r="E302" s="455">
        <v>358822.69723491685</v>
      </c>
      <c r="F302" s="455"/>
      <c r="G302" s="455"/>
      <c r="H302" s="455"/>
      <c r="I302" s="455"/>
      <c r="J302" s="455"/>
      <c r="K302" s="455"/>
      <c r="L302" s="461">
        <f t="shared" si="4"/>
        <v>429337.34293739282</v>
      </c>
      <c r="M302" s="460"/>
      <c r="O302" s="457"/>
    </row>
    <row r="303" spans="1:15" x14ac:dyDescent="0.2">
      <c r="A303" s="358">
        <v>2033</v>
      </c>
      <c r="B303" s="358">
        <v>2</v>
      </c>
      <c r="C303" s="455">
        <v>70534.062258853286</v>
      </c>
      <c r="D303" s="455"/>
      <c r="E303" s="455">
        <v>385978.62855882052</v>
      </c>
      <c r="F303" s="455"/>
      <c r="G303" s="455"/>
      <c r="H303" s="455"/>
      <c r="I303" s="455"/>
      <c r="J303" s="455"/>
      <c r="K303" s="455"/>
      <c r="L303" s="461">
        <f t="shared" si="4"/>
        <v>456512.69081767381</v>
      </c>
      <c r="M303" s="460"/>
      <c r="O303" s="457"/>
    </row>
    <row r="304" spans="1:15" x14ac:dyDescent="0.2">
      <c r="A304" s="358">
        <v>2033</v>
      </c>
      <c r="B304" s="358">
        <v>3</v>
      </c>
      <c r="C304" s="455">
        <v>66806.559929917348</v>
      </c>
      <c r="D304" s="455"/>
      <c r="E304" s="455">
        <v>358632.53860106331</v>
      </c>
      <c r="F304" s="455"/>
      <c r="G304" s="455"/>
      <c r="H304" s="455"/>
      <c r="I304" s="455"/>
      <c r="J304" s="455"/>
      <c r="K304" s="455"/>
      <c r="L304" s="461">
        <f t="shared" si="4"/>
        <v>425439.09853098064</v>
      </c>
      <c r="M304" s="460"/>
      <c r="O304" s="457"/>
    </row>
    <row r="305" spans="1:15" x14ac:dyDescent="0.2">
      <c r="A305" s="358">
        <v>2033</v>
      </c>
      <c r="B305" s="358">
        <v>4</v>
      </c>
      <c r="C305" s="455">
        <v>75227.906922400696</v>
      </c>
      <c r="D305" s="455"/>
      <c r="E305" s="455">
        <v>361170.73889069649</v>
      </c>
      <c r="F305" s="455"/>
      <c r="G305" s="455"/>
      <c r="H305" s="455"/>
      <c r="I305" s="455"/>
      <c r="J305" s="455"/>
      <c r="K305" s="455"/>
      <c r="L305" s="461">
        <f t="shared" si="4"/>
        <v>436398.64581309719</v>
      </c>
      <c r="M305" s="460"/>
      <c r="O305" s="457"/>
    </row>
    <row r="306" spans="1:15" x14ac:dyDescent="0.2">
      <c r="A306" s="358">
        <v>2033</v>
      </c>
      <c r="B306" s="358">
        <v>5</v>
      </c>
      <c r="C306" s="455">
        <v>78861.622970760203</v>
      </c>
      <c r="D306" s="455"/>
      <c r="E306" s="455">
        <v>366381.93898139178</v>
      </c>
      <c r="F306" s="455"/>
      <c r="G306" s="455"/>
      <c r="H306" s="455"/>
      <c r="I306" s="455"/>
      <c r="J306" s="455"/>
      <c r="K306" s="455"/>
      <c r="L306" s="461">
        <f t="shared" si="4"/>
        <v>445243.561952152</v>
      </c>
      <c r="M306" s="460"/>
      <c r="O306" s="457"/>
    </row>
    <row r="307" spans="1:15" x14ac:dyDescent="0.2">
      <c r="A307" s="358">
        <v>2033</v>
      </c>
      <c r="B307" s="358">
        <v>6</v>
      </c>
      <c r="C307" s="455">
        <v>90197.149785510206</v>
      </c>
      <c r="D307" s="455"/>
      <c r="E307" s="455">
        <v>399568.34454465838</v>
      </c>
      <c r="F307" s="455"/>
      <c r="G307" s="455"/>
      <c r="H307" s="455"/>
      <c r="I307" s="455"/>
      <c r="J307" s="455"/>
      <c r="K307" s="455"/>
      <c r="L307" s="461">
        <f t="shared" si="4"/>
        <v>489765.49433016859</v>
      </c>
      <c r="M307" s="460"/>
      <c r="O307" s="457"/>
    </row>
    <row r="308" spans="1:15" x14ac:dyDescent="0.2">
      <c r="A308" s="358">
        <v>2033</v>
      </c>
      <c r="B308" s="358">
        <v>7</v>
      </c>
      <c r="C308" s="455">
        <v>98209.0901967549</v>
      </c>
      <c r="D308" s="455"/>
      <c r="E308" s="455">
        <v>414022.68613210903</v>
      </c>
      <c r="F308" s="455"/>
      <c r="G308" s="455"/>
      <c r="H308" s="455"/>
      <c r="I308" s="455"/>
      <c r="J308" s="455"/>
      <c r="K308" s="455"/>
      <c r="L308" s="461">
        <f t="shared" si="4"/>
        <v>512231.77632886393</v>
      </c>
      <c r="M308" s="460"/>
      <c r="O308" s="457"/>
    </row>
    <row r="309" spans="1:15" x14ac:dyDescent="0.2">
      <c r="A309" s="358">
        <v>2033</v>
      </c>
      <c r="B309" s="358">
        <v>8</v>
      </c>
      <c r="C309" s="455">
        <v>107063.20529833682</v>
      </c>
      <c r="D309" s="455"/>
      <c r="E309" s="455">
        <v>425321.05339994899</v>
      </c>
      <c r="F309" s="455"/>
      <c r="G309" s="455"/>
      <c r="H309" s="455"/>
      <c r="I309" s="455"/>
      <c r="J309" s="455"/>
      <c r="K309" s="455"/>
      <c r="L309" s="461">
        <f t="shared" si="4"/>
        <v>532384.25869828579</v>
      </c>
      <c r="M309" s="460"/>
      <c r="O309" s="457"/>
    </row>
    <row r="310" spans="1:15" x14ac:dyDescent="0.2">
      <c r="A310" s="358">
        <v>2033</v>
      </c>
      <c r="B310" s="358">
        <v>9</v>
      </c>
      <c r="C310" s="455">
        <v>106241.28024085815</v>
      </c>
      <c r="D310" s="455"/>
      <c r="E310" s="455">
        <v>424592.62496826769</v>
      </c>
      <c r="F310" s="455"/>
      <c r="G310" s="455"/>
      <c r="H310" s="455"/>
      <c r="I310" s="455"/>
      <c r="J310" s="455"/>
      <c r="K310" s="455"/>
      <c r="L310" s="461">
        <f t="shared" si="4"/>
        <v>530833.90520912583</v>
      </c>
      <c r="M310" s="460"/>
      <c r="O310" s="457"/>
    </row>
    <row r="311" spans="1:15" x14ac:dyDescent="0.2">
      <c r="A311" s="358">
        <v>2033</v>
      </c>
      <c r="B311" s="358">
        <v>10</v>
      </c>
      <c r="C311" s="455">
        <v>90985.696707606345</v>
      </c>
      <c r="D311" s="455"/>
      <c r="E311" s="455">
        <v>407910.07391801995</v>
      </c>
      <c r="F311" s="455"/>
      <c r="G311" s="455"/>
      <c r="H311" s="455"/>
      <c r="I311" s="455"/>
      <c r="J311" s="455"/>
      <c r="K311" s="455"/>
      <c r="L311" s="461">
        <f t="shared" si="4"/>
        <v>498895.77062562632</v>
      </c>
      <c r="M311" s="460"/>
      <c r="O311" s="457"/>
    </row>
    <row r="312" spans="1:15" x14ac:dyDescent="0.2">
      <c r="A312" s="358">
        <v>2033</v>
      </c>
      <c r="B312" s="358">
        <v>11</v>
      </c>
      <c r="C312" s="455">
        <v>84032.628779727776</v>
      </c>
      <c r="D312" s="455"/>
      <c r="E312" s="455">
        <v>383497.25233850401</v>
      </c>
      <c r="F312" s="455"/>
      <c r="G312" s="455"/>
      <c r="H312" s="455"/>
      <c r="I312" s="455"/>
      <c r="J312" s="455"/>
      <c r="K312" s="455"/>
      <c r="L312" s="461">
        <f t="shared" si="4"/>
        <v>467529.8811182318</v>
      </c>
      <c r="M312" s="460"/>
      <c r="O312" s="457"/>
    </row>
    <row r="313" spans="1:15" x14ac:dyDescent="0.2">
      <c r="A313" s="358">
        <v>2033</v>
      </c>
      <c r="B313" s="358">
        <v>12</v>
      </c>
      <c r="C313" s="455">
        <v>69382.214164000208</v>
      </c>
      <c r="D313" s="455"/>
      <c r="E313" s="455">
        <v>354453.43111551553</v>
      </c>
      <c r="F313" s="455"/>
      <c r="G313" s="455"/>
      <c r="H313" s="455"/>
      <c r="I313" s="455"/>
      <c r="J313" s="455"/>
      <c r="K313" s="455"/>
      <c r="L313" s="461">
        <f t="shared" si="4"/>
        <v>423835.64527951577</v>
      </c>
      <c r="M313" s="460"/>
      <c r="O313" s="457"/>
    </row>
    <row r="314" spans="1:15" x14ac:dyDescent="0.2">
      <c r="A314" s="358">
        <v>2034</v>
      </c>
      <c r="B314" s="358">
        <v>1</v>
      </c>
      <c r="C314" s="455">
        <v>71403.751535553311</v>
      </c>
      <c r="D314" s="455"/>
      <c r="E314" s="455">
        <v>362955.07183290919</v>
      </c>
      <c r="F314" s="455"/>
      <c r="G314" s="455"/>
      <c r="H314" s="455"/>
      <c r="I314" s="455"/>
      <c r="J314" s="455"/>
      <c r="K314" s="455"/>
      <c r="L314" s="461">
        <f t="shared" si="4"/>
        <v>434358.8233684625</v>
      </c>
      <c r="M314" s="460"/>
      <c r="O314" s="457"/>
    </row>
    <row r="315" spans="1:15" x14ac:dyDescent="0.2">
      <c r="A315" s="358">
        <v>2034</v>
      </c>
      <c r="B315" s="358">
        <v>2</v>
      </c>
      <c r="C315" s="455">
        <v>71423.412911618245</v>
      </c>
      <c r="D315" s="455"/>
      <c r="E315" s="455">
        <v>390064.91089841438</v>
      </c>
      <c r="F315" s="455"/>
      <c r="G315" s="455"/>
      <c r="H315" s="455"/>
      <c r="I315" s="455"/>
      <c r="J315" s="455"/>
      <c r="K315" s="455"/>
      <c r="L315" s="461">
        <f t="shared" si="4"/>
        <v>461488.32381003263</v>
      </c>
      <c r="M315" s="460"/>
      <c r="O315" s="457"/>
    </row>
    <row r="316" spans="1:15" x14ac:dyDescent="0.2">
      <c r="A316" s="358">
        <v>2034</v>
      </c>
      <c r="B316" s="358">
        <v>3</v>
      </c>
      <c r="C316" s="455">
        <v>67648.911210701495</v>
      </c>
      <c r="D316" s="455"/>
      <c r="E316" s="455">
        <v>362650.18368160009</v>
      </c>
      <c r="F316" s="455"/>
      <c r="G316" s="455"/>
      <c r="H316" s="455"/>
      <c r="I316" s="455"/>
      <c r="J316" s="455"/>
      <c r="K316" s="455"/>
      <c r="L316" s="461">
        <f t="shared" si="4"/>
        <v>430299.0948923016</v>
      </c>
      <c r="M316" s="460"/>
      <c r="O316" s="457"/>
    </row>
    <row r="317" spans="1:15" x14ac:dyDescent="0.2">
      <c r="A317" s="358">
        <v>2034</v>
      </c>
      <c r="B317" s="358">
        <v>4</v>
      </c>
      <c r="C317" s="455">
        <v>76176.441374904636</v>
      </c>
      <c r="D317" s="455"/>
      <c r="E317" s="455">
        <v>365103.06285675842</v>
      </c>
      <c r="F317" s="455"/>
      <c r="G317" s="455"/>
      <c r="H317" s="455"/>
      <c r="I317" s="455"/>
      <c r="J317" s="455"/>
      <c r="K317" s="455"/>
      <c r="L317" s="461">
        <f t="shared" si="4"/>
        <v>441279.50423166307</v>
      </c>
      <c r="M317" s="460"/>
      <c r="O317" s="457"/>
    </row>
    <row r="318" spans="1:15" x14ac:dyDescent="0.2">
      <c r="A318" s="358">
        <v>2034</v>
      </c>
      <c r="B318" s="358">
        <v>5</v>
      </c>
      <c r="C318" s="455">
        <v>79855.974261768497</v>
      </c>
      <c r="D318" s="455"/>
      <c r="E318" s="455">
        <v>370216.74355104472</v>
      </c>
      <c r="F318" s="455"/>
      <c r="G318" s="455"/>
      <c r="H318" s="455"/>
      <c r="I318" s="455"/>
      <c r="J318" s="455"/>
      <c r="K318" s="455"/>
      <c r="L318" s="461">
        <f t="shared" si="4"/>
        <v>450072.71781281324</v>
      </c>
      <c r="M318" s="460"/>
      <c r="O318" s="457"/>
    </row>
    <row r="319" spans="1:15" x14ac:dyDescent="0.2">
      <c r="A319" s="358">
        <v>2034</v>
      </c>
      <c r="B319" s="358">
        <v>6</v>
      </c>
      <c r="C319" s="455">
        <v>91334.428590534866</v>
      </c>
      <c r="D319" s="455"/>
      <c r="E319" s="455">
        <v>403282.64849150943</v>
      </c>
      <c r="F319" s="455"/>
      <c r="G319" s="455"/>
      <c r="H319" s="455"/>
      <c r="I319" s="455"/>
      <c r="J319" s="455"/>
      <c r="K319" s="455"/>
      <c r="L319" s="461">
        <f t="shared" si="4"/>
        <v>494617.07708204433</v>
      </c>
      <c r="M319" s="460"/>
      <c r="O319" s="457"/>
    </row>
    <row r="320" spans="1:15" x14ac:dyDescent="0.2">
      <c r="A320" s="358">
        <v>2034</v>
      </c>
      <c r="B320" s="358">
        <v>7</v>
      </c>
      <c r="C320" s="455">
        <v>99447.390043336796</v>
      </c>
      <c r="D320" s="455"/>
      <c r="E320" s="455">
        <v>417663.30357091932</v>
      </c>
      <c r="F320" s="455"/>
      <c r="G320" s="455"/>
      <c r="H320" s="455"/>
      <c r="I320" s="455"/>
      <c r="J320" s="455"/>
      <c r="K320" s="455"/>
      <c r="L320" s="461">
        <f t="shared" si="4"/>
        <v>517110.6936142561</v>
      </c>
      <c r="M320" s="460"/>
      <c r="O320" s="457"/>
    </row>
    <row r="321" spans="1:15" x14ac:dyDescent="0.2">
      <c r="A321" s="358">
        <v>2034</v>
      </c>
      <c r="B321" s="358">
        <v>8</v>
      </c>
      <c r="C321" s="455">
        <v>108413.14500788806</v>
      </c>
      <c r="D321" s="455"/>
      <c r="E321" s="455">
        <v>428918.71996336349</v>
      </c>
      <c r="F321" s="455"/>
      <c r="G321" s="455"/>
      <c r="H321" s="455"/>
      <c r="I321" s="455"/>
      <c r="J321" s="455"/>
      <c r="K321" s="455"/>
      <c r="L321" s="461">
        <f t="shared" si="4"/>
        <v>537331.86497125158</v>
      </c>
      <c r="M321" s="460"/>
      <c r="O321" s="457"/>
    </row>
    <row r="322" spans="1:15" x14ac:dyDescent="0.2">
      <c r="A322" s="358">
        <v>2034</v>
      </c>
      <c r="B322" s="358">
        <v>9</v>
      </c>
      <c r="C322" s="455">
        <v>107580.85645278875</v>
      </c>
      <c r="D322" s="455"/>
      <c r="E322" s="455">
        <v>428169.84604816383</v>
      </c>
      <c r="F322" s="455"/>
      <c r="G322" s="455"/>
      <c r="H322" s="455"/>
      <c r="I322" s="455"/>
      <c r="J322" s="455"/>
      <c r="K322" s="455"/>
      <c r="L322" s="461">
        <f t="shared" si="4"/>
        <v>535750.70250095264</v>
      </c>
      <c r="M322" s="460"/>
      <c r="O322" s="457"/>
    </row>
    <row r="323" spans="1:15" x14ac:dyDescent="0.2">
      <c r="A323" s="358">
        <v>2034</v>
      </c>
      <c r="B323" s="358">
        <v>10</v>
      </c>
      <c r="C323" s="455">
        <v>92132.918151654521</v>
      </c>
      <c r="D323" s="455"/>
      <c r="E323" s="455">
        <v>411532.30531772872</v>
      </c>
      <c r="F323" s="455"/>
      <c r="G323" s="455"/>
      <c r="H323" s="455"/>
      <c r="I323" s="455"/>
      <c r="J323" s="455"/>
      <c r="K323" s="455"/>
      <c r="L323" s="461">
        <f t="shared" si="4"/>
        <v>503665.22346938326</v>
      </c>
      <c r="M323" s="460"/>
      <c r="O323" s="457"/>
    </row>
    <row r="324" spans="1:15" x14ac:dyDescent="0.2">
      <c r="A324" s="358">
        <v>2034</v>
      </c>
      <c r="B324" s="358">
        <v>11</v>
      </c>
      <c r="C324" s="455">
        <v>85092.180305124668</v>
      </c>
      <c r="D324" s="455"/>
      <c r="E324" s="455">
        <v>387182.06037779152</v>
      </c>
      <c r="F324" s="455"/>
      <c r="G324" s="455"/>
      <c r="H324" s="455"/>
      <c r="I324" s="455"/>
      <c r="J324" s="455"/>
      <c r="K324" s="455"/>
      <c r="L324" s="461">
        <f t="shared" si="4"/>
        <v>472274.24068291619</v>
      </c>
      <c r="M324" s="460"/>
      <c r="O324" s="457"/>
    </row>
    <row r="325" spans="1:15" x14ac:dyDescent="0.2">
      <c r="A325" s="358">
        <v>2034</v>
      </c>
      <c r="B325" s="358">
        <v>12</v>
      </c>
      <c r="C325" s="455">
        <v>70257.041381956005</v>
      </c>
      <c r="D325" s="455"/>
      <c r="E325" s="455">
        <v>358220.47542848322</v>
      </c>
      <c r="F325" s="455"/>
      <c r="G325" s="455"/>
      <c r="H325" s="455"/>
      <c r="I325" s="455"/>
      <c r="J325" s="455"/>
      <c r="K325" s="455"/>
      <c r="L325" s="461">
        <f t="shared" si="4"/>
        <v>428477.51681043924</v>
      </c>
      <c r="M325" s="460"/>
      <c r="O325" s="457"/>
    </row>
    <row r="326" spans="1:15" x14ac:dyDescent="0.2">
      <c r="A326" s="358">
        <v>2035</v>
      </c>
      <c r="B326" s="358">
        <v>1</v>
      </c>
      <c r="C326" s="455">
        <v>72304.067935946659</v>
      </c>
      <c r="D326" s="455"/>
      <c r="E326" s="455">
        <v>366730.18872397346</v>
      </c>
      <c r="F326" s="455"/>
      <c r="G326" s="455"/>
      <c r="H326" s="455"/>
      <c r="I326" s="455"/>
      <c r="J326" s="455"/>
      <c r="K326" s="455"/>
      <c r="L326" s="461">
        <f t="shared" ref="L326:L389" si="5">SUM(C326:K326)</f>
        <v>439034.25665992009</v>
      </c>
      <c r="M326" s="460"/>
      <c r="O326" s="457"/>
    </row>
    <row r="327" spans="1:15" x14ac:dyDescent="0.2">
      <c r="A327" s="358">
        <v>2035</v>
      </c>
      <c r="B327" s="358">
        <v>2</v>
      </c>
      <c r="C327" s="455">
        <v>72323.977218584361</v>
      </c>
      <c r="D327" s="455"/>
      <c r="E327" s="455">
        <v>393829.94883994665</v>
      </c>
      <c r="F327" s="455"/>
      <c r="G327" s="455"/>
      <c r="H327" s="455"/>
      <c r="I327" s="455"/>
      <c r="J327" s="455"/>
      <c r="K327" s="455"/>
      <c r="L327" s="461">
        <f t="shared" si="5"/>
        <v>466153.92605853104</v>
      </c>
      <c r="M327" s="460"/>
      <c r="O327" s="457"/>
    </row>
    <row r="328" spans="1:15" x14ac:dyDescent="0.2">
      <c r="A328" s="358">
        <v>2035</v>
      </c>
      <c r="B328" s="358">
        <v>3</v>
      </c>
      <c r="C328" s="455">
        <v>68501.883539493254</v>
      </c>
      <c r="D328" s="455"/>
      <c r="E328" s="455">
        <v>366410.35169208102</v>
      </c>
      <c r="F328" s="455"/>
      <c r="G328" s="455"/>
      <c r="H328" s="455"/>
      <c r="I328" s="455"/>
      <c r="J328" s="455"/>
      <c r="K328" s="455"/>
      <c r="L328" s="461">
        <f t="shared" si="5"/>
        <v>434912.23523157428</v>
      </c>
      <c r="M328" s="460"/>
      <c r="O328" s="457"/>
    </row>
    <row r="329" spans="1:15" x14ac:dyDescent="0.2">
      <c r="A329" s="358">
        <v>2035</v>
      </c>
      <c r="B329" s="358">
        <v>4</v>
      </c>
      <c r="C329" s="455">
        <v>77136.935718948764</v>
      </c>
      <c r="D329" s="455"/>
      <c r="E329" s="455">
        <v>368850.57926323963</v>
      </c>
      <c r="F329" s="455"/>
      <c r="G329" s="455"/>
      <c r="H329" s="455"/>
      <c r="I329" s="455"/>
      <c r="J329" s="455"/>
      <c r="K329" s="455"/>
      <c r="L329" s="461">
        <f t="shared" si="5"/>
        <v>445987.51498218841</v>
      </c>
      <c r="M329" s="460"/>
      <c r="O329" s="457"/>
    </row>
    <row r="330" spans="1:15" x14ac:dyDescent="0.2">
      <c r="A330" s="358">
        <v>2035</v>
      </c>
      <c r="B330" s="358">
        <v>5</v>
      </c>
      <c r="C330" s="455">
        <v>80862.863140169531</v>
      </c>
      <c r="D330" s="455"/>
      <c r="E330" s="455">
        <v>373947.21004063927</v>
      </c>
      <c r="F330" s="455"/>
      <c r="G330" s="455"/>
      <c r="H330" s="455"/>
      <c r="I330" s="455"/>
      <c r="J330" s="455"/>
      <c r="K330" s="455"/>
      <c r="L330" s="461">
        <f t="shared" si="5"/>
        <v>454810.0731808088</v>
      </c>
      <c r="M330" s="460"/>
      <c r="O330" s="457"/>
    </row>
    <row r="331" spans="1:15" x14ac:dyDescent="0.2">
      <c r="A331" s="358">
        <v>2035</v>
      </c>
      <c r="B331" s="358">
        <v>6</v>
      </c>
      <c r="C331" s="455">
        <v>92486.047128948368</v>
      </c>
      <c r="D331" s="455"/>
      <c r="E331" s="455">
        <v>406957.33450793358</v>
      </c>
      <c r="F331" s="455"/>
      <c r="G331" s="455"/>
      <c r="H331" s="455"/>
      <c r="I331" s="455"/>
      <c r="J331" s="455"/>
      <c r="K331" s="455"/>
      <c r="L331" s="461">
        <f t="shared" si="5"/>
        <v>499443.38163688197</v>
      </c>
      <c r="M331" s="460"/>
      <c r="O331" s="457"/>
    </row>
    <row r="332" spans="1:15" x14ac:dyDescent="0.2">
      <c r="A332" s="358">
        <v>2035</v>
      </c>
      <c r="B332" s="358">
        <v>7</v>
      </c>
      <c r="C332" s="455">
        <v>100701.30337851707</v>
      </c>
      <c r="D332" s="455"/>
      <c r="E332" s="455">
        <v>421305.17460751208</v>
      </c>
      <c r="F332" s="455"/>
      <c r="G332" s="455"/>
      <c r="H332" s="455"/>
      <c r="I332" s="455"/>
      <c r="J332" s="455"/>
      <c r="K332" s="455"/>
      <c r="L332" s="461">
        <f t="shared" si="5"/>
        <v>522006.47798602912</v>
      </c>
      <c r="M332" s="460"/>
      <c r="O332" s="457"/>
    </row>
    <row r="333" spans="1:15" x14ac:dyDescent="0.2">
      <c r="A333" s="358">
        <v>2035</v>
      </c>
      <c r="B333" s="358">
        <v>8</v>
      </c>
      <c r="C333" s="455">
        <v>109780.10585195835</v>
      </c>
      <c r="D333" s="455"/>
      <c r="E333" s="455">
        <v>432523.14834027574</v>
      </c>
      <c r="F333" s="455"/>
      <c r="G333" s="455"/>
      <c r="H333" s="455"/>
      <c r="I333" s="455"/>
      <c r="J333" s="455"/>
      <c r="K333" s="455"/>
      <c r="L333" s="461">
        <f t="shared" si="5"/>
        <v>542303.25419223413</v>
      </c>
      <c r="M333" s="460"/>
      <c r="O333" s="457"/>
    </row>
    <row r="334" spans="1:15" x14ac:dyDescent="0.2">
      <c r="A334" s="358">
        <v>2035</v>
      </c>
      <c r="B334" s="358">
        <v>9</v>
      </c>
      <c r="C334" s="455">
        <v>108937.32312785668</v>
      </c>
      <c r="D334" s="455"/>
      <c r="E334" s="455">
        <v>431724.53205401613</v>
      </c>
      <c r="F334" s="455"/>
      <c r="G334" s="455"/>
      <c r="H334" s="455"/>
      <c r="I334" s="455"/>
      <c r="J334" s="455"/>
      <c r="K334" s="455"/>
      <c r="L334" s="461">
        <f t="shared" si="5"/>
        <v>540661.85518187284</v>
      </c>
      <c r="M334" s="460"/>
      <c r="O334" s="457"/>
    </row>
    <row r="335" spans="1:15" x14ac:dyDescent="0.2">
      <c r="A335" s="358">
        <v>2035</v>
      </c>
      <c r="B335" s="358">
        <v>10</v>
      </c>
      <c r="C335" s="455">
        <v>93294.604693946807</v>
      </c>
      <c r="D335" s="455"/>
      <c r="E335" s="455">
        <v>415106.78781576233</v>
      </c>
      <c r="F335" s="455"/>
      <c r="G335" s="455"/>
      <c r="H335" s="455"/>
      <c r="I335" s="455"/>
      <c r="J335" s="455"/>
      <c r="K335" s="455"/>
      <c r="L335" s="461">
        <f t="shared" si="5"/>
        <v>508401.39250970911</v>
      </c>
      <c r="M335" s="460"/>
      <c r="O335" s="457"/>
    </row>
    <row r="336" spans="1:15" x14ac:dyDescent="0.2">
      <c r="A336" s="358">
        <v>2035</v>
      </c>
      <c r="B336" s="358">
        <v>11</v>
      </c>
      <c r="C336" s="455">
        <v>86165.0915153401</v>
      </c>
      <c r="D336" s="455"/>
      <c r="E336" s="455">
        <v>390846.32001223403</v>
      </c>
      <c r="F336" s="455"/>
      <c r="G336" s="455"/>
      <c r="H336" s="455"/>
      <c r="I336" s="455"/>
      <c r="J336" s="455"/>
      <c r="K336" s="455"/>
      <c r="L336" s="461">
        <f t="shared" si="5"/>
        <v>477011.41152757412</v>
      </c>
      <c r="M336" s="460"/>
      <c r="O336" s="457"/>
    </row>
    <row r="337" spans="1:15" x14ac:dyDescent="0.2">
      <c r="A337" s="358">
        <v>2035</v>
      </c>
      <c r="B337" s="358">
        <v>12</v>
      </c>
      <c r="C337" s="455">
        <v>71142.899130869875</v>
      </c>
      <c r="D337" s="455"/>
      <c r="E337" s="455">
        <v>362081.35339534818</v>
      </c>
      <c r="F337" s="455"/>
      <c r="G337" s="455"/>
      <c r="H337" s="455"/>
      <c r="I337" s="455"/>
      <c r="J337" s="455"/>
      <c r="K337" s="455"/>
      <c r="L337" s="461">
        <f t="shared" si="5"/>
        <v>433224.25252621807</v>
      </c>
      <c r="M337" s="460"/>
      <c r="O337" s="457"/>
    </row>
    <row r="338" spans="1:15" x14ac:dyDescent="0.2">
      <c r="A338" s="358">
        <v>2036</v>
      </c>
      <c r="B338" s="358">
        <v>1</v>
      </c>
      <c r="C338" s="455">
        <v>73215.736255579352</v>
      </c>
      <c r="D338" s="455"/>
      <c r="E338" s="455">
        <v>370740.59043775243</v>
      </c>
      <c r="F338" s="455"/>
      <c r="G338" s="455"/>
      <c r="H338" s="455"/>
      <c r="I338" s="455"/>
      <c r="J338" s="455"/>
      <c r="K338" s="455"/>
      <c r="L338" s="461">
        <f t="shared" si="5"/>
        <v>443956.32669333176</v>
      </c>
      <c r="M338" s="460"/>
      <c r="O338" s="457"/>
    </row>
    <row r="339" spans="1:15" x14ac:dyDescent="0.2">
      <c r="A339" s="358">
        <v>2036</v>
      </c>
      <c r="B339" s="358">
        <v>2</v>
      </c>
      <c r="C339" s="455">
        <v>73235.896570596917</v>
      </c>
      <c r="D339" s="455"/>
      <c r="E339" s="455">
        <v>397925.25374478131</v>
      </c>
      <c r="F339" s="455"/>
      <c r="G339" s="455"/>
      <c r="H339" s="455"/>
      <c r="I339" s="455"/>
      <c r="J339" s="455"/>
      <c r="K339" s="455"/>
      <c r="L339" s="461">
        <f t="shared" si="5"/>
        <v>471161.15031537821</v>
      </c>
      <c r="M339" s="460"/>
      <c r="O339" s="457"/>
    </row>
    <row r="340" spans="1:15" x14ac:dyDescent="0.2">
      <c r="A340" s="358">
        <v>2036</v>
      </c>
      <c r="B340" s="358">
        <v>3</v>
      </c>
      <c r="C340" s="455">
        <v>69365.610835078463</v>
      </c>
      <c r="D340" s="455"/>
      <c r="E340" s="455">
        <v>370484.06210974517</v>
      </c>
      <c r="F340" s="455"/>
      <c r="G340" s="455"/>
      <c r="H340" s="455"/>
      <c r="I340" s="455"/>
      <c r="J340" s="455"/>
      <c r="K340" s="455"/>
      <c r="L340" s="461">
        <f t="shared" si="5"/>
        <v>439849.67294482363</v>
      </c>
      <c r="M340" s="460"/>
      <c r="O340" s="457"/>
    </row>
    <row r="341" spans="1:15" x14ac:dyDescent="0.2">
      <c r="A341" s="358">
        <v>2036</v>
      </c>
      <c r="B341" s="358">
        <v>4</v>
      </c>
      <c r="C341" s="455">
        <v>78109.54075454385</v>
      </c>
      <c r="D341" s="455"/>
      <c r="E341" s="455">
        <v>372840.56869501609</v>
      </c>
      <c r="F341" s="455"/>
      <c r="G341" s="455"/>
      <c r="H341" s="455"/>
      <c r="I341" s="455"/>
      <c r="J341" s="455"/>
      <c r="K341" s="455"/>
      <c r="L341" s="461">
        <f t="shared" si="5"/>
        <v>450950.10944955994</v>
      </c>
      <c r="M341" s="460"/>
      <c r="O341" s="457"/>
    </row>
    <row r="342" spans="1:15" x14ac:dyDescent="0.2">
      <c r="A342" s="358">
        <v>2036</v>
      </c>
      <c r="B342" s="358">
        <v>5</v>
      </c>
      <c r="C342" s="455">
        <v>81882.44769003184</v>
      </c>
      <c r="D342" s="455"/>
      <c r="E342" s="455">
        <v>377826.14463572652</v>
      </c>
      <c r="F342" s="455"/>
      <c r="G342" s="455"/>
      <c r="H342" s="455"/>
      <c r="I342" s="455"/>
      <c r="J342" s="455"/>
      <c r="K342" s="455"/>
      <c r="L342" s="461">
        <f t="shared" si="5"/>
        <v>459708.59232575836</v>
      </c>
      <c r="M342" s="460"/>
      <c r="O342" s="457"/>
    </row>
    <row r="343" spans="1:15" x14ac:dyDescent="0.2">
      <c r="A343" s="358">
        <v>2036</v>
      </c>
      <c r="B343" s="358">
        <v>6</v>
      </c>
      <c r="C343" s="455">
        <v>93652.186207737323</v>
      </c>
      <c r="D343" s="455"/>
      <c r="E343" s="455">
        <v>410730.08960576844</v>
      </c>
      <c r="F343" s="455"/>
      <c r="G343" s="455"/>
      <c r="H343" s="455"/>
      <c r="I343" s="455"/>
      <c r="J343" s="455"/>
      <c r="K343" s="455"/>
      <c r="L343" s="461">
        <f t="shared" si="5"/>
        <v>504382.27581350575</v>
      </c>
      <c r="M343" s="460"/>
      <c r="O343" s="457"/>
    </row>
    <row r="344" spans="1:15" x14ac:dyDescent="0.2">
      <c r="A344" s="358">
        <v>2036</v>
      </c>
      <c r="B344" s="358">
        <v>7</v>
      </c>
      <c r="C344" s="455">
        <v>101971.02706982089</v>
      </c>
      <c r="D344" s="455"/>
      <c r="E344" s="455">
        <v>425040.43921007786</v>
      </c>
      <c r="F344" s="455"/>
      <c r="G344" s="455"/>
      <c r="H344" s="455"/>
      <c r="I344" s="455"/>
      <c r="J344" s="455"/>
      <c r="K344" s="455"/>
      <c r="L344" s="461">
        <f t="shared" si="5"/>
        <v>527011.46627989877</v>
      </c>
      <c r="M344" s="460"/>
      <c r="O344" s="457"/>
    </row>
    <row r="345" spans="1:15" x14ac:dyDescent="0.2">
      <c r="A345" s="358">
        <v>2036</v>
      </c>
      <c r="B345" s="358">
        <v>8</v>
      </c>
      <c r="C345" s="455">
        <v>111164.30244681408</v>
      </c>
      <c r="D345" s="455"/>
      <c r="E345" s="455">
        <v>436254.24818120757</v>
      </c>
      <c r="F345" s="455"/>
      <c r="G345" s="455"/>
      <c r="H345" s="455"/>
      <c r="I345" s="455"/>
      <c r="J345" s="455"/>
      <c r="K345" s="455"/>
      <c r="L345" s="461">
        <f t="shared" si="5"/>
        <v>547418.55062802159</v>
      </c>
      <c r="M345" s="460"/>
      <c r="O345" s="457"/>
    </row>
    <row r="346" spans="1:15" x14ac:dyDescent="0.2">
      <c r="A346" s="358">
        <v>2036</v>
      </c>
      <c r="B346" s="358">
        <v>9</v>
      </c>
      <c r="C346" s="455">
        <v>110310.89323471759</v>
      </c>
      <c r="D346" s="455"/>
      <c r="E346" s="455">
        <v>435461.20540382608</v>
      </c>
      <c r="F346" s="455"/>
      <c r="G346" s="455"/>
      <c r="H346" s="455"/>
      <c r="I346" s="455"/>
      <c r="J346" s="455"/>
      <c r="K346" s="455"/>
      <c r="L346" s="461">
        <f t="shared" si="5"/>
        <v>545772.09863854363</v>
      </c>
      <c r="M346" s="460"/>
      <c r="O346" s="457"/>
    </row>
    <row r="347" spans="1:15" x14ac:dyDescent="0.2">
      <c r="A347" s="358">
        <v>2036</v>
      </c>
      <c r="B347" s="358">
        <v>10</v>
      </c>
      <c r="C347" s="455">
        <v>94470.938722171559</v>
      </c>
      <c r="D347" s="455"/>
      <c r="E347" s="455">
        <v>418880.90735610918</v>
      </c>
      <c r="F347" s="455"/>
      <c r="G347" s="455"/>
      <c r="H347" s="455"/>
      <c r="I347" s="455"/>
      <c r="J347" s="455"/>
      <c r="K347" s="455"/>
      <c r="L347" s="461">
        <f t="shared" si="5"/>
        <v>513351.84607828071</v>
      </c>
      <c r="M347" s="460"/>
      <c r="O347" s="457"/>
    </row>
    <row r="348" spans="1:15" x14ac:dyDescent="0.2">
      <c r="A348" s="358">
        <v>2036</v>
      </c>
      <c r="B348" s="358">
        <v>11</v>
      </c>
      <c r="C348" s="455">
        <v>87251.530860113591</v>
      </c>
      <c r="D348" s="455"/>
      <c r="E348" s="455">
        <v>394619.04762461485</v>
      </c>
      <c r="F348" s="455"/>
      <c r="G348" s="455"/>
      <c r="H348" s="455"/>
      <c r="I348" s="455"/>
      <c r="J348" s="455"/>
      <c r="K348" s="455"/>
      <c r="L348" s="461">
        <f t="shared" si="5"/>
        <v>481870.57848472847</v>
      </c>
      <c r="M348" s="460"/>
      <c r="O348" s="457"/>
    </row>
    <row r="349" spans="1:15" x14ac:dyDescent="0.2">
      <c r="A349" s="358">
        <v>2036</v>
      </c>
      <c r="B349" s="358">
        <v>12</v>
      </c>
      <c r="C349" s="455">
        <v>72039.926492620769</v>
      </c>
      <c r="D349" s="455"/>
      <c r="E349" s="455">
        <v>365797.68172309251</v>
      </c>
      <c r="F349" s="455"/>
      <c r="G349" s="455"/>
      <c r="H349" s="455"/>
      <c r="I349" s="455"/>
      <c r="J349" s="455"/>
      <c r="K349" s="455"/>
      <c r="L349" s="461">
        <f t="shared" si="5"/>
        <v>437837.60821571329</v>
      </c>
      <c r="M349" s="460"/>
      <c r="O349" s="457"/>
    </row>
    <row r="350" spans="1:15" x14ac:dyDescent="0.2">
      <c r="A350" s="358">
        <v>2037</v>
      </c>
      <c r="B350" s="358">
        <v>1</v>
      </c>
      <c r="C350" s="455">
        <v>74138.899628654384</v>
      </c>
      <c r="D350" s="455"/>
      <c r="E350" s="455">
        <v>374306.43529245758</v>
      </c>
      <c r="F350" s="455"/>
      <c r="G350" s="455"/>
      <c r="H350" s="455"/>
      <c r="I350" s="455"/>
      <c r="J350" s="455"/>
      <c r="K350" s="455"/>
      <c r="L350" s="461">
        <f t="shared" si="5"/>
        <v>448445.33492111193</v>
      </c>
      <c r="M350" s="460"/>
      <c r="O350" s="457"/>
    </row>
    <row r="351" spans="1:15" x14ac:dyDescent="0.2">
      <c r="A351" s="358">
        <v>2037</v>
      </c>
      <c r="B351" s="358">
        <v>2</v>
      </c>
      <c r="C351" s="455">
        <v>74159.314141271621</v>
      </c>
      <c r="D351" s="455"/>
      <c r="E351" s="455">
        <v>401362.96707312617</v>
      </c>
      <c r="F351" s="455"/>
      <c r="G351" s="455"/>
      <c r="H351" s="455"/>
      <c r="I351" s="455"/>
      <c r="J351" s="455"/>
      <c r="K351" s="455"/>
      <c r="L351" s="461">
        <f t="shared" si="5"/>
        <v>475522.28121439781</v>
      </c>
      <c r="M351" s="460"/>
      <c r="O351" s="457"/>
    </row>
    <row r="352" spans="1:15" x14ac:dyDescent="0.2">
      <c r="A352" s="358">
        <v>2037</v>
      </c>
      <c r="B352" s="358">
        <v>3</v>
      </c>
      <c r="C352" s="455">
        <v>70240.228704799621</v>
      </c>
      <c r="D352" s="455"/>
      <c r="E352" s="455">
        <v>373895.93718897674</v>
      </c>
      <c r="F352" s="455"/>
      <c r="G352" s="455"/>
      <c r="H352" s="455"/>
      <c r="I352" s="455"/>
      <c r="J352" s="455"/>
      <c r="K352" s="455"/>
      <c r="L352" s="461">
        <f t="shared" si="5"/>
        <v>444136.16589377634</v>
      </c>
      <c r="M352" s="460"/>
      <c r="O352" s="457"/>
    </row>
    <row r="353" spans="1:15" x14ac:dyDescent="0.2">
      <c r="A353" s="358">
        <v>2037</v>
      </c>
      <c r="B353" s="358">
        <v>4</v>
      </c>
      <c r="C353" s="455">
        <v>79094.409183109485</v>
      </c>
      <c r="D353" s="455"/>
      <c r="E353" s="455">
        <v>376269.48769275437</v>
      </c>
      <c r="F353" s="455"/>
      <c r="G353" s="455"/>
      <c r="H353" s="455"/>
      <c r="I353" s="455"/>
      <c r="J353" s="455"/>
      <c r="K353" s="455"/>
      <c r="L353" s="461">
        <f t="shared" si="5"/>
        <v>455363.89687586384</v>
      </c>
      <c r="M353" s="460"/>
      <c r="O353" s="457"/>
    </row>
    <row r="354" spans="1:15" x14ac:dyDescent="0.2">
      <c r="A354" s="358">
        <v>2037</v>
      </c>
      <c r="B354" s="358">
        <v>5</v>
      </c>
      <c r="C354" s="455">
        <v>82914.887988676084</v>
      </c>
      <c r="D354" s="455"/>
      <c r="E354" s="455">
        <v>381286.95436462859</v>
      </c>
      <c r="F354" s="455"/>
      <c r="G354" s="455"/>
      <c r="H354" s="455"/>
      <c r="I354" s="455"/>
      <c r="J354" s="455"/>
      <c r="K354" s="455"/>
      <c r="L354" s="461">
        <f t="shared" si="5"/>
        <v>464201.84235330467</v>
      </c>
      <c r="M354" s="460"/>
      <c r="O354" s="457"/>
    </row>
    <row r="355" spans="1:15" x14ac:dyDescent="0.2">
      <c r="A355" s="358">
        <v>2037</v>
      </c>
      <c r="B355" s="358">
        <v>6</v>
      </c>
      <c r="C355" s="455">
        <v>94833.028913649439</v>
      </c>
      <c r="D355" s="455"/>
      <c r="E355" s="455">
        <v>414154.44167020416</v>
      </c>
      <c r="F355" s="455"/>
      <c r="G355" s="455"/>
      <c r="H355" s="455"/>
      <c r="I355" s="455"/>
      <c r="J355" s="455"/>
      <c r="K355" s="455"/>
      <c r="L355" s="461">
        <f t="shared" si="5"/>
        <v>508987.4705838536</v>
      </c>
      <c r="M355" s="460"/>
      <c r="O355" s="457"/>
    </row>
    <row r="356" spans="1:15" x14ac:dyDescent="0.2">
      <c r="A356" s="358">
        <v>2037</v>
      </c>
      <c r="B356" s="358">
        <v>7</v>
      </c>
      <c r="C356" s="455">
        <v>103256.76046703882</v>
      </c>
      <c r="D356" s="455"/>
      <c r="E356" s="455">
        <v>428436.08978613763</v>
      </c>
      <c r="F356" s="455"/>
      <c r="G356" s="455"/>
      <c r="H356" s="455"/>
      <c r="I356" s="455"/>
      <c r="J356" s="455"/>
      <c r="K356" s="455"/>
      <c r="L356" s="461">
        <f t="shared" si="5"/>
        <v>531692.85025317641</v>
      </c>
      <c r="M356" s="460"/>
      <c r="O356" s="457"/>
    </row>
    <row r="357" spans="1:15" x14ac:dyDescent="0.2">
      <c r="A357" s="358">
        <v>2037</v>
      </c>
      <c r="B357" s="358">
        <v>8</v>
      </c>
      <c r="C357" s="455">
        <v>112565.95211477757</v>
      </c>
      <c r="D357" s="455"/>
      <c r="E357" s="455">
        <v>439632.1700231029</v>
      </c>
      <c r="F357" s="455"/>
      <c r="G357" s="455"/>
      <c r="H357" s="455"/>
      <c r="I357" s="455"/>
      <c r="J357" s="455"/>
      <c r="K357" s="455"/>
      <c r="L357" s="461">
        <f t="shared" si="5"/>
        <v>552198.12213788042</v>
      </c>
      <c r="M357" s="460"/>
      <c r="O357" s="457"/>
    </row>
    <row r="358" spans="1:15" x14ac:dyDescent="0.2">
      <c r="A358" s="358">
        <v>2037</v>
      </c>
      <c r="B358" s="358">
        <v>9</v>
      </c>
      <c r="C358" s="455">
        <v>111701.78242730862</v>
      </c>
      <c r="D358" s="455"/>
      <c r="E358" s="455">
        <v>438846.00999772514</v>
      </c>
      <c r="F358" s="455"/>
      <c r="G358" s="455"/>
      <c r="H358" s="455"/>
      <c r="I358" s="455"/>
      <c r="J358" s="455"/>
      <c r="K358" s="455"/>
      <c r="L358" s="461">
        <f t="shared" si="5"/>
        <v>550547.79242503375</v>
      </c>
      <c r="M358" s="460"/>
      <c r="O358" s="457"/>
    </row>
    <row r="359" spans="1:15" x14ac:dyDescent="0.2">
      <c r="A359" s="358">
        <v>2037</v>
      </c>
      <c r="B359" s="358">
        <v>10</v>
      </c>
      <c r="C359" s="455">
        <v>95662.104923709005</v>
      </c>
      <c r="D359" s="455"/>
      <c r="E359" s="455">
        <v>422358.62305164017</v>
      </c>
      <c r="F359" s="455"/>
      <c r="G359" s="455"/>
      <c r="H359" s="455"/>
      <c r="I359" s="455"/>
      <c r="J359" s="455"/>
      <c r="K359" s="455"/>
      <c r="L359" s="461">
        <f t="shared" si="5"/>
        <v>518020.72797534917</v>
      </c>
      <c r="M359" s="460"/>
      <c r="O359" s="457"/>
    </row>
    <row r="360" spans="1:15" x14ac:dyDescent="0.2">
      <c r="A360" s="358">
        <v>2037</v>
      </c>
      <c r="B360" s="358">
        <v>11</v>
      </c>
      <c r="C360" s="455">
        <v>88351.668913135552</v>
      </c>
      <c r="D360" s="455"/>
      <c r="E360" s="455">
        <v>398250.43626533612</v>
      </c>
      <c r="F360" s="455"/>
      <c r="G360" s="455"/>
      <c r="H360" s="455"/>
      <c r="I360" s="455"/>
      <c r="J360" s="455"/>
      <c r="K360" s="455"/>
      <c r="L360" s="461">
        <f t="shared" si="5"/>
        <v>486602.10517847165</v>
      </c>
      <c r="M360" s="460"/>
      <c r="O360" s="457"/>
    </row>
    <row r="361" spans="1:15" x14ac:dyDescent="0.2">
      <c r="A361" s="358">
        <v>2037</v>
      </c>
      <c r="B361" s="358">
        <v>12</v>
      </c>
      <c r="C361" s="455">
        <v>72948.264302744719</v>
      </c>
      <c r="D361" s="455"/>
      <c r="E361" s="455">
        <v>369665.07986240718</v>
      </c>
      <c r="F361" s="455"/>
      <c r="G361" s="455"/>
      <c r="H361" s="455"/>
      <c r="I361" s="455"/>
      <c r="J361" s="455"/>
      <c r="K361" s="455"/>
      <c r="L361" s="461">
        <f t="shared" si="5"/>
        <v>442613.34416515188</v>
      </c>
      <c r="M361" s="460"/>
      <c r="O361" s="457"/>
    </row>
    <row r="362" spans="1:15" x14ac:dyDescent="0.2">
      <c r="A362" s="358">
        <v>2038</v>
      </c>
      <c r="B362" s="358">
        <v>1</v>
      </c>
      <c r="C362" s="455">
        <v>75073.702994126841</v>
      </c>
      <c r="D362" s="455"/>
      <c r="E362" s="455">
        <v>378340.16071995371</v>
      </c>
      <c r="F362" s="455"/>
      <c r="G362" s="455"/>
      <c r="H362" s="455"/>
      <c r="I362" s="455"/>
      <c r="J362" s="455"/>
      <c r="K362" s="455"/>
      <c r="L362" s="461">
        <f t="shared" si="5"/>
        <v>453413.86371408054</v>
      </c>
      <c r="M362" s="460"/>
      <c r="O362" s="457"/>
    </row>
    <row r="363" spans="1:15" x14ac:dyDescent="0.2">
      <c r="A363" s="358">
        <v>2038</v>
      </c>
      <c r="B363" s="358">
        <v>2</v>
      </c>
      <c r="C363" s="455">
        <v>75094.374909473234</v>
      </c>
      <c r="D363" s="455"/>
      <c r="E363" s="455">
        <v>405488.21935363283</v>
      </c>
      <c r="F363" s="455"/>
      <c r="G363" s="455"/>
      <c r="H363" s="455"/>
      <c r="I363" s="455"/>
      <c r="J363" s="455"/>
      <c r="K363" s="455"/>
      <c r="L363" s="461">
        <f t="shared" si="5"/>
        <v>480582.59426310606</v>
      </c>
      <c r="M363" s="460"/>
      <c r="O363" s="457"/>
    </row>
    <row r="364" spans="1:15" x14ac:dyDescent="0.2">
      <c r="A364" s="358">
        <v>2038</v>
      </c>
      <c r="B364" s="358">
        <v>3</v>
      </c>
      <c r="C364" s="455">
        <v>71125.874465846558</v>
      </c>
      <c r="D364" s="455"/>
      <c r="E364" s="455">
        <v>378007.10531836591</v>
      </c>
      <c r="F364" s="455"/>
      <c r="G364" s="455"/>
      <c r="H364" s="455"/>
      <c r="I364" s="455"/>
      <c r="J364" s="455"/>
      <c r="K364" s="455"/>
      <c r="L364" s="461">
        <f t="shared" si="5"/>
        <v>449132.97978421248</v>
      </c>
      <c r="M364" s="460"/>
      <c r="O364" s="457"/>
    </row>
    <row r="365" spans="1:15" x14ac:dyDescent="0.2">
      <c r="A365" s="358">
        <v>2038</v>
      </c>
      <c r="B365" s="358">
        <v>4</v>
      </c>
      <c r="C365" s="455">
        <v>80091.695631448572</v>
      </c>
      <c r="D365" s="455"/>
      <c r="E365" s="455">
        <v>380304.05234929529</v>
      </c>
      <c r="F365" s="455"/>
      <c r="G365" s="455"/>
      <c r="H365" s="455"/>
      <c r="I365" s="455"/>
      <c r="J365" s="455"/>
      <c r="K365" s="455"/>
      <c r="L365" s="461">
        <f t="shared" si="5"/>
        <v>460395.74798074388</v>
      </c>
      <c r="M365" s="460"/>
      <c r="O365" s="457"/>
    </row>
    <row r="366" spans="1:15" x14ac:dyDescent="0.2">
      <c r="A366" s="358">
        <v>2038</v>
      </c>
      <c r="B366" s="358">
        <v>5</v>
      </c>
      <c r="C366" s="455">
        <v>83960.346131807586</v>
      </c>
      <c r="D366" s="455"/>
      <c r="E366" s="455">
        <v>385240.95536335476</v>
      </c>
      <c r="F366" s="455"/>
      <c r="G366" s="455"/>
      <c r="H366" s="455"/>
      <c r="I366" s="455"/>
      <c r="J366" s="455"/>
      <c r="K366" s="455"/>
      <c r="L366" s="461">
        <f t="shared" si="5"/>
        <v>469201.30149516236</v>
      </c>
      <c r="M366" s="460"/>
      <c r="O366" s="457"/>
    </row>
    <row r="367" spans="1:15" x14ac:dyDescent="0.2">
      <c r="A367" s="358">
        <v>2038</v>
      </c>
      <c r="B367" s="358">
        <v>6</v>
      </c>
      <c r="C367" s="455">
        <v>96028.760641938599</v>
      </c>
      <c r="D367" s="455"/>
      <c r="E367" s="455">
        <v>418044.11240722454</v>
      </c>
      <c r="F367" s="455"/>
      <c r="G367" s="455"/>
      <c r="H367" s="455"/>
      <c r="I367" s="455"/>
      <c r="J367" s="455"/>
      <c r="K367" s="455"/>
      <c r="L367" s="461">
        <f t="shared" si="5"/>
        <v>514072.87304916314</v>
      </c>
      <c r="M367" s="460"/>
      <c r="O367" s="457"/>
    </row>
    <row r="368" spans="1:15" x14ac:dyDescent="0.2">
      <c r="A368" s="358">
        <v>2038</v>
      </c>
      <c r="B368" s="358">
        <v>7</v>
      </c>
      <c r="C368" s="455">
        <v>104558.70543352525</v>
      </c>
      <c r="D368" s="455"/>
      <c r="E368" s="455">
        <v>432323.96308874042</v>
      </c>
      <c r="F368" s="455"/>
      <c r="G368" s="455"/>
      <c r="H368" s="455"/>
      <c r="I368" s="455"/>
      <c r="J368" s="455"/>
      <c r="K368" s="455"/>
      <c r="L368" s="461">
        <f t="shared" si="5"/>
        <v>536882.66852226562</v>
      </c>
      <c r="M368" s="460"/>
      <c r="O368" s="457"/>
    </row>
    <row r="369" spans="1:15" x14ac:dyDescent="0.2">
      <c r="A369" s="358">
        <v>2038</v>
      </c>
      <c r="B369" s="358">
        <v>8</v>
      </c>
      <c r="C369" s="455">
        <v>113985.27491834716</v>
      </c>
      <c r="D369" s="455"/>
      <c r="E369" s="455">
        <v>443517.09408411861</v>
      </c>
      <c r="F369" s="455"/>
      <c r="G369" s="455"/>
      <c r="H369" s="455"/>
      <c r="I369" s="455"/>
      <c r="J369" s="455"/>
      <c r="K369" s="455"/>
      <c r="L369" s="461">
        <f t="shared" si="5"/>
        <v>557502.36900246574</v>
      </c>
      <c r="M369" s="460"/>
      <c r="O369" s="457"/>
    </row>
    <row r="370" spans="1:15" x14ac:dyDescent="0.2">
      <c r="A370" s="358">
        <v>2038</v>
      </c>
      <c r="B370" s="358">
        <v>9</v>
      </c>
      <c r="C370" s="455">
        <v>113110.20907870664</v>
      </c>
      <c r="D370" s="455"/>
      <c r="E370" s="455">
        <v>442692.77070210141</v>
      </c>
      <c r="F370" s="455"/>
      <c r="G370" s="455"/>
      <c r="H370" s="455"/>
      <c r="I370" s="455"/>
      <c r="J370" s="455"/>
      <c r="K370" s="455"/>
      <c r="L370" s="461">
        <f t="shared" si="5"/>
        <v>555802.97978080809</v>
      </c>
      <c r="M370" s="460"/>
      <c r="O370" s="457"/>
    </row>
    <row r="371" spans="1:15" x14ac:dyDescent="0.2">
      <c r="A371" s="358">
        <v>2038</v>
      </c>
      <c r="B371" s="358">
        <v>10</v>
      </c>
      <c r="C371" s="455">
        <v>96868.290314627622</v>
      </c>
      <c r="D371" s="455"/>
      <c r="E371" s="455">
        <v>426205.7934992892</v>
      </c>
      <c r="F371" s="455"/>
      <c r="G371" s="455"/>
      <c r="H371" s="455"/>
      <c r="I371" s="455"/>
      <c r="J371" s="455"/>
      <c r="K371" s="455"/>
      <c r="L371" s="461">
        <f t="shared" si="5"/>
        <v>523074.08381391683</v>
      </c>
      <c r="M371" s="460"/>
      <c r="O371" s="457"/>
    </row>
    <row r="372" spans="1:15" x14ac:dyDescent="0.2">
      <c r="A372" s="358">
        <v>2038</v>
      </c>
      <c r="B372" s="358">
        <v>11</v>
      </c>
      <c r="C372" s="455">
        <v>89465.678398827818</v>
      </c>
      <c r="D372" s="455"/>
      <c r="E372" s="455">
        <v>402128.53283284931</v>
      </c>
      <c r="F372" s="455"/>
      <c r="G372" s="455"/>
      <c r="H372" s="455"/>
      <c r="I372" s="455"/>
      <c r="J372" s="455"/>
      <c r="K372" s="455"/>
      <c r="L372" s="461">
        <f t="shared" si="5"/>
        <v>491594.21123167709</v>
      </c>
      <c r="M372" s="460"/>
      <c r="O372" s="457"/>
    </row>
    <row r="373" spans="1:15" x14ac:dyDescent="0.2">
      <c r="A373" s="358">
        <v>2038</v>
      </c>
      <c r="B373" s="358">
        <v>12</v>
      </c>
      <c r="C373" s="455">
        <v>73868.055172546417</v>
      </c>
      <c r="D373" s="455"/>
      <c r="E373" s="455">
        <v>373638.00250563194</v>
      </c>
      <c r="F373" s="455"/>
      <c r="G373" s="455"/>
      <c r="H373" s="455"/>
      <c r="I373" s="455"/>
      <c r="J373" s="455"/>
      <c r="K373" s="455"/>
      <c r="L373" s="461">
        <f t="shared" si="5"/>
        <v>447506.05767817836</v>
      </c>
      <c r="M373" s="460"/>
      <c r="O373" s="457"/>
    </row>
    <row r="374" spans="1:15" x14ac:dyDescent="0.2">
      <c r="A374" s="358">
        <v>2039</v>
      </c>
      <c r="B374" s="358">
        <v>1</v>
      </c>
      <c r="C374" s="455">
        <v>76020.293118459696</v>
      </c>
      <c r="D374" s="455"/>
      <c r="E374" s="455">
        <v>382368.01430120179</v>
      </c>
      <c r="F374" s="455"/>
      <c r="G374" s="455"/>
      <c r="H374" s="455"/>
      <c r="I374" s="455"/>
      <c r="J374" s="455"/>
      <c r="K374" s="455"/>
      <c r="L374" s="461">
        <f t="shared" si="5"/>
        <v>458388.30741966149</v>
      </c>
      <c r="M374" s="460"/>
      <c r="O374" s="457"/>
    </row>
    <row r="375" spans="1:15" x14ac:dyDescent="0.2">
      <c r="A375" s="358">
        <v>2039</v>
      </c>
      <c r="B375" s="358">
        <v>2</v>
      </c>
      <c r="C375" s="455">
        <v>76041.225682077595</v>
      </c>
      <c r="D375" s="455"/>
      <c r="E375" s="455">
        <v>409576.11287336308</v>
      </c>
      <c r="F375" s="455"/>
      <c r="G375" s="455"/>
      <c r="H375" s="455"/>
      <c r="I375" s="455"/>
      <c r="J375" s="455"/>
      <c r="K375" s="455"/>
      <c r="L375" s="461">
        <f t="shared" si="5"/>
        <v>485617.33855544066</v>
      </c>
      <c r="M375" s="460"/>
      <c r="O375" s="457"/>
    </row>
    <row r="376" spans="1:15" x14ac:dyDescent="0.2">
      <c r="A376" s="358">
        <v>2039</v>
      </c>
      <c r="B376" s="358">
        <v>3</v>
      </c>
      <c r="C376" s="455">
        <v>72022.68716681558</v>
      </c>
      <c r="D376" s="455"/>
      <c r="E376" s="455">
        <v>382160.77768781054</v>
      </c>
      <c r="F376" s="455"/>
      <c r="G376" s="455"/>
      <c r="H376" s="455"/>
      <c r="I376" s="455"/>
      <c r="J376" s="455"/>
      <c r="K376" s="455"/>
      <c r="L376" s="461">
        <f t="shared" si="5"/>
        <v>454183.4648546261</v>
      </c>
      <c r="M376" s="460"/>
      <c r="O376" s="457"/>
    </row>
    <row r="377" spans="1:15" x14ac:dyDescent="0.2">
      <c r="A377" s="358">
        <v>2039</v>
      </c>
      <c r="B377" s="358">
        <v>4</v>
      </c>
      <c r="C377" s="455">
        <v>81101.556676024149</v>
      </c>
      <c r="D377" s="455"/>
      <c r="E377" s="455">
        <v>384476.14412560238</v>
      </c>
      <c r="F377" s="455"/>
      <c r="G377" s="455"/>
      <c r="H377" s="455"/>
      <c r="I377" s="455"/>
      <c r="J377" s="455"/>
      <c r="K377" s="455"/>
      <c r="L377" s="461">
        <f t="shared" si="5"/>
        <v>465577.70080162655</v>
      </c>
      <c r="M377" s="460"/>
      <c r="O377" s="457"/>
    </row>
    <row r="378" spans="1:15" x14ac:dyDescent="0.2">
      <c r="A378" s="358">
        <v>2039</v>
      </c>
      <c r="B378" s="358">
        <v>5</v>
      </c>
      <c r="C378" s="455">
        <v>85018.986258965757</v>
      </c>
      <c r="D378" s="455"/>
      <c r="E378" s="455">
        <v>389358.6930037273</v>
      </c>
      <c r="F378" s="455"/>
      <c r="G378" s="455"/>
      <c r="H378" s="455"/>
      <c r="I378" s="455"/>
      <c r="J378" s="455"/>
      <c r="K378" s="455"/>
      <c r="L378" s="461">
        <f t="shared" si="5"/>
        <v>474377.67926269304</v>
      </c>
      <c r="M378" s="460"/>
      <c r="O378" s="457"/>
    </row>
    <row r="379" spans="1:15" x14ac:dyDescent="0.2">
      <c r="A379" s="358">
        <v>2039</v>
      </c>
      <c r="B379" s="358">
        <v>6</v>
      </c>
      <c r="C379" s="455">
        <v>97239.569125472379</v>
      </c>
      <c r="D379" s="455"/>
      <c r="E379" s="455">
        <v>421980.47862214636</v>
      </c>
      <c r="F379" s="455"/>
      <c r="G379" s="455"/>
      <c r="H379" s="455"/>
      <c r="I379" s="455"/>
      <c r="J379" s="455"/>
      <c r="K379" s="455"/>
      <c r="L379" s="461">
        <f t="shared" si="5"/>
        <v>519220.04774761875</v>
      </c>
      <c r="M379" s="460"/>
      <c r="O379" s="457"/>
    </row>
    <row r="380" spans="1:15" x14ac:dyDescent="0.2">
      <c r="A380" s="358">
        <v>2039</v>
      </c>
      <c r="B380" s="358">
        <v>7</v>
      </c>
      <c r="C380" s="455">
        <v>105877.0663778914</v>
      </c>
      <c r="D380" s="455"/>
      <c r="E380" s="455">
        <v>436070.96710716927</v>
      </c>
      <c r="F380" s="455"/>
      <c r="G380" s="455"/>
      <c r="H380" s="455"/>
      <c r="I380" s="455"/>
      <c r="J380" s="455"/>
      <c r="K380" s="455"/>
      <c r="L380" s="461">
        <f t="shared" si="5"/>
        <v>541948.03348506067</v>
      </c>
      <c r="M380" s="460"/>
      <c r="O380" s="457"/>
    </row>
    <row r="381" spans="1:15" x14ac:dyDescent="0.2">
      <c r="A381" s="358">
        <v>2039</v>
      </c>
      <c r="B381" s="358">
        <v>8</v>
      </c>
      <c r="C381" s="455">
        <v>115422.49369474767</v>
      </c>
      <c r="D381" s="455"/>
      <c r="E381" s="455">
        <v>447117.41422783246</v>
      </c>
      <c r="F381" s="455"/>
      <c r="G381" s="455"/>
      <c r="H381" s="455"/>
      <c r="I381" s="455"/>
      <c r="J381" s="455"/>
      <c r="K381" s="455"/>
      <c r="L381" s="461">
        <f t="shared" si="5"/>
        <v>562539.90792258014</v>
      </c>
      <c r="M381" s="460"/>
      <c r="O381" s="457"/>
    </row>
    <row r="382" spans="1:15" x14ac:dyDescent="0.2">
      <c r="A382" s="358">
        <v>2039</v>
      </c>
      <c r="B382" s="358">
        <v>9</v>
      </c>
      <c r="C382" s="455">
        <v>114536.39431541336</v>
      </c>
      <c r="D382" s="455"/>
      <c r="E382" s="455">
        <v>446223.03562390798</v>
      </c>
      <c r="F382" s="455"/>
      <c r="G382" s="455"/>
      <c r="H382" s="455"/>
      <c r="I382" s="455"/>
      <c r="J382" s="455"/>
      <c r="K382" s="455"/>
      <c r="L382" s="461">
        <f t="shared" si="5"/>
        <v>560759.42993932136</v>
      </c>
      <c r="M382" s="460"/>
      <c r="O382" s="457"/>
    </row>
    <row r="383" spans="1:15" x14ac:dyDescent="0.2">
      <c r="A383" s="358">
        <v>2039</v>
      </c>
      <c r="B383" s="358">
        <v>10</v>
      </c>
      <c r="C383" s="455">
        <v>98089.68426904612</v>
      </c>
      <c r="D383" s="455"/>
      <c r="E383" s="455">
        <v>429789.42417142267</v>
      </c>
      <c r="F383" s="455"/>
      <c r="G383" s="455"/>
      <c r="H383" s="455"/>
      <c r="I383" s="455"/>
      <c r="J383" s="455"/>
      <c r="K383" s="455"/>
      <c r="L383" s="461">
        <f t="shared" si="5"/>
        <v>527879.10844046879</v>
      </c>
      <c r="M383" s="460"/>
      <c r="O383" s="457"/>
    </row>
    <row r="384" spans="1:15" x14ac:dyDescent="0.2">
      <c r="A384" s="358">
        <v>2039</v>
      </c>
      <c r="B384" s="358">
        <v>11</v>
      </c>
      <c r="C384" s="455">
        <v>90593.734219461796</v>
      </c>
      <c r="D384" s="455"/>
      <c r="E384" s="455">
        <v>405829.70914617996</v>
      </c>
      <c r="F384" s="455"/>
      <c r="G384" s="455"/>
      <c r="H384" s="455"/>
      <c r="I384" s="455"/>
      <c r="J384" s="455"/>
      <c r="K384" s="455"/>
      <c r="L384" s="461">
        <f t="shared" si="5"/>
        <v>496423.44336564175</v>
      </c>
      <c r="M384" s="460"/>
      <c r="O384" s="457"/>
    </row>
    <row r="385" spans="1:15" x14ac:dyDescent="0.2">
      <c r="A385" s="358">
        <v>2039</v>
      </c>
      <c r="B385" s="358">
        <v>12</v>
      </c>
      <c r="C385" s="455">
        <v>74799.443511489531</v>
      </c>
      <c r="D385" s="455"/>
      <c r="E385" s="455">
        <v>377515.31489210902</v>
      </c>
      <c r="F385" s="455"/>
      <c r="G385" s="455"/>
      <c r="H385" s="455"/>
      <c r="I385" s="455"/>
      <c r="J385" s="455"/>
      <c r="K385" s="455"/>
      <c r="L385" s="461">
        <f t="shared" si="5"/>
        <v>452314.75840359856</v>
      </c>
      <c r="M385" s="460"/>
      <c r="O385" s="457"/>
    </row>
    <row r="386" spans="1:15" x14ac:dyDescent="0.2">
      <c r="A386" s="358">
        <v>2040</v>
      </c>
      <c r="B386" s="358">
        <v>1</v>
      </c>
      <c r="C386" s="455">
        <v>76978.818618666497</v>
      </c>
      <c r="D386" s="455"/>
      <c r="E386" s="455">
        <v>386343.5955864836</v>
      </c>
      <c r="F386" s="455"/>
      <c r="G386" s="455"/>
      <c r="H386" s="455"/>
      <c r="I386" s="455"/>
      <c r="J386" s="455"/>
      <c r="K386" s="455"/>
      <c r="L386" s="461">
        <f t="shared" si="5"/>
        <v>463322.4142051501</v>
      </c>
      <c r="M386" s="460"/>
      <c r="O386" s="457"/>
    </row>
    <row r="387" spans="1:15" x14ac:dyDescent="0.2">
      <c r="A387" s="358">
        <v>2040</v>
      </c>
      <c r="B387" s="358">
        <v>2</v>
      </c>
      <c r="C387" s="455">
        <v>77000.015117020681</v>
      </c>
      <c r="D387" s="455"/>
      <c r="E387" s="455">
        <v>413588.22110150743</v>
      </c>
      <c r="F387" s="455"/>
      <c r="G387" s="455"/>
      <c r="H387" s="455"/>
      <c r="I387" s="455"/>
      <c r="J387" s="455"/>
      <c r="K387" s="455"/>
      <c r="L387" s="461">
        <f t="shared" si="5"/>
        <v>490588.23621852812</v>
      </c>
      <c r="M387" s="460"/>
      <c r="O387" s="457"/>
    </row>
    <row r="388" spans="1:15" x14ac:dyDescent="0.2">
      <c r="A388" s="358">
        <v>2040</v>
      </c>
      <c r="B388" s="358">
        <v>3</v>
      </c>
      <c r="C388" s="455">
        <v>72930.807609540469</v>
      </c>
      <c r="D388" s="455"/>
      <c r="E388" s="455">
        <v>386139.30011132971</v>
      </c>
      <c r="F388" s="455"/>
      <c r="G388" s="455"/>
      <c r="H388" s="455"/>
      <c r="I388" s="455"/>
      <c r="J388" s="455"/>
      <c r="K388" s="455"/>
      <c r="L388" s="461">
        <f t="shared" si="5"/>
        <v>459070.10772087018</v>
      </c>
      <c r="M388" s="460"/>
      <c r="O388" s="457"/>
    </row>
    <row r="389" spans="1:15" x14ac:dyDescent="0.2">
      <c r="A389" s="358">
        <v>2040</v>
      </c>
      <c r="B389" s="358">
        <v>4</v>
      </c>
      <c r="C389" s="455">
        <v>82124.150867542252</v>
      </c>
      <c r="D389" s="455"/>
      <c r="E389" s="455">
        <v>388398.02980213839</v>
      </c>
      <c r="F389" s="455"/>
      <c r="G389" s="455"/>
      <c r="H389" s="455"/>
      <c r="I389" s="455"/>
      <c r="J389" s="455"/>
      <c r="K389" s="455"/>
      <c r="L389" s="461">
        <f t="shared" si="5"/>
        <v>470522.18066968065</v>
      </c>
      <c r="M389" s="460"/>
      <c r="O389" s="457"/>
    </row>
    <row r="390" spans="1:15" x14ac:dyDescent="0.2">
      <c r="A390" s="358">
        <v>2040</v>
      </c>
      <c r="B390" s="358">
        <v>5</v>
      </c>
      <c r="C390" s="455">
        <v>86090.97457929443</v>
      </c>
      <c r="D390" s="455"/>
      <c r="E390" s="455">
        <v>393233.06796299713</v>
      </c>
      <c r="F390" s="455"/>
      <c r="G390" s="455"/>
      <c r="H390" s="455"/>
      <c r="I390" s="455"/>
      <c r="J390" s="455"/>
      <c r="K390" s="455"/>
      <c r="L390" s="461">
        <f t="shared" ref="L390:L453" si="6">SUM(C390:K390)</f>
        <v>479324.04254229157</v>
      </c>
      <c r="M390" s="460"/>
      <c r="O390" s="457"/>
    </row>
    <row r="391" spans="1:15" x14ac:dyDescent="0.2">
      <c r="A391" s="358">
        <v>2040</v>
      </c>
      <c r="B391" s="358">
        <v>6</v>
      </c>
      <c r="C391" s="455">
        <v>98465.644464206591</v>
      </c>
      <c r="D391" s="455"/>
      <c r="E391" s="455">
        <v>425836.54725941963</v>
      </c>
      <c r="F391" s="455"/>
      <c r="G391" s="455"/>
      <c r="H391" s="455"/>
      <c r="I391" s="455"/>
      <c r="J391" s="455"/>
      <c r="K391" s="455"/>
      <c r="L391" s="461">
        <f t="shared" si="6"/>
        <v>524302.19172362622</v>
      </c>
      <c r="M391" s="460"/>
      <c r="O391" s="457"/>
    </row>
    <row r="392" spans="1:15" x14ac:dyDescent="0.2">
      <c r="A392" s="358">
        <v>2040</v>
      </c>
      <c r="B392" s="358">
        <v>7</v>
      </c>
      <c r="C392" s="455">
        <v>107212.05028609805</v>
      </c>
      <c r="D392" s="455"/>
      <c r="E392" s="455">
        <v>439975.54670972674</v>
      </c>
      <c r="F392" s="455"/>
      <c r="G392" s="455"/>
      <c r="H392" s="455"/>
      <c r="I392" s="455"/>
      <c r="J392" s="455"/>
      <c r="K392" s="455"/>
      <c r="L392" s="461">
        <f t="shared" si="6"/>
        <v>547187.59699582483</v>
      </c>
      <c r="M392" s="460"/>
      <c r="O392" s="457"/>
    </row>
    <row r="393" spans="1:15" x14ac:dyDescent="0.2">
      <c r="A393" s="358">
        <v>2040</v>
      </c>
      <c r="B393" s="358">
        <v>8</v>
      </c>
      <c r="C393" s="455">
        <v>116877.83409091632</v>
      </c>
      <c r="D393" s="455"/>
      <c r="E393" s="455">
        <v>451061.19703244109</v>
      </c>
      <c r="F393" s="455"/>
      <c r="G393" s="455"/>
      <c r="H393" s="455"/>
      <c r="I393" s="455"/>
      <c r="J393" s="455"/>
      <c r="K393" s="455"/>
      <c r="L393" s="461">
        <f t="shared" si="6"/>
        <v>567939.03112335736</v>
      </c>
      <c r="M393" s="460"/>
      <c r="O393" s="457"/>
    </row>
    <row r="394" spans="1:15" x14ac:dyDescent="0.2">
      <c r="A394" s="358">
        <v>2040</v>
      </c>
      <c r="B394" s="358">
        <v>9</v>
      </c>
      <c r="C394" s="455">
        <v>115980.56205207271</v>
      </c>
      <c r="D394" s="455"/>
      <c r="E394" s="455">
        <v>450159.8741692715</v>
      </c>
      <c r="F394" s="455"/>
      <c r="G394" s="455"/>
      <c r="H394" s="455"/>
      <c r="I394" s="455"/>
      <c r="J394" s="455"/>
      <c r="K394" s="455"/>
      <c r="L394" s="461">
        <f t="shared" si="6"/>
        <v>566140.43622134416</v>
      </c>
      <c r="M394" s="460"/>
      <c r="O394" s="457"/>
    </row>
    <row r="395" spans="1:15" x14ac:dyDescent="0.2">
      <c r="A395" s="358">
        <v>2040</v>
      </c>
      <c r="B395" s="358">
        <v>10</v>
      </c>
      <c r="C395" s="455">
        <v>99326.478548865678</v>
      </c>
      <c r="D395" s="455"/>
      <c r="E395" s="455">
        <v>433759.41422882071</v>
      </c>
      <c r="F395" s="455"/>
      <c r="G395" s="455"/>
      <c r="H395" s="455"/>
      <c r="I395" s="455"/>
      <c r="J395" s="455"/>
      <c r="K395" s="455"/>
      <c r="L395" s="461">
        <f t="shared" si="6"/>
        <v>533085.89277768636</v>
      </c>
      <c r="M395" s="460"/>
      <c r="O395" s="457"/>
    </row>
    <row r="396" spans="1:15" x14ac:dyDescent="0.2">
      <c r="A396" s="358">
        <v>2040</v>
      </c>
      <c r="B396" s="358">
        <v>11</v>
      </c>
      <c r="C396" s="455">
        <v>91736.013482618539</v>
      </c>
      <c r="D396" s="455"/>
      <c r="E396" s="455">
        <v>409880.00576265313</v>
      </c>
      <c r="F396" s="455"/>
      <c r="G396" s="455"/>
      <c r="H396" s="455"/>
      <c r="I396" s="455"/>
      <c r="J396" s="455"/>
      <c r="K396" s="455"/>
      <c r="L396" s="461">
        <f t="shared" si="6"/>
        <v>501616.01924527169</v>
      </c>
      <c r="M396" s="460"/>
      <c r="O396" s="457"/>
    </row>
    <row r="397" spans="1:15" x14ac:dyDescent="0.2">
      <c r="A397" s="358">
        <v>2040</v>
      </c>
      <c r="B397" s="358">
        <v>12</v>
      </c>
      <c r="C397" s="455">
        <v>75742.575549869332</v>
      </c>
      <c r="D397" s="455"/>
      <c r="E397" s="455">
        <v>381739.42828250653</v>
      </c>
      <c r="F397" s="455"/>
      <c r="G397" s="455"/>
      <c r="H397" s="455"/>
      <c r="I397" s="455"/>
      <c r="J397" s="455"/>
      <c r="K397" s="455"/>
      <c r="L397" s="461">
        <f t="shared" si="6"/>
        <v>457482.00383237586</v>
      </c>
      <c r="M397" s="460"/>
      <c r="O397" s="457"/>
    </row>
    <row r="398" spans="1:15" x14ac:dyDescent="0.2">
      <c r="A398" s="358">
        <f t="shared" ref="A398:A461" si="7">+A386+1</f>
        <v>2041</v>
      </c>
      <c r="B398" s="358">
        <f t="shared" ref="B398:B461" si="8">+B386</f>
        <v>1</v>
      </c>
      <c r="C398" s="455">
        <v>77949.429985644631</v>
      </c>
      <c r="D398" s="455"/>
      <c r="E398" s="455">
        <v>390689.28897007601</v>
      </c>
      <c r="F398" s="455"/>
      <c r="G398" s="455"/>
      <c r="H398" s="455"/>
      <c r="I398" s="455"/>
      <c r="J398" s="455"/>
      <c r="K398" s="455"/>
      <c r="L398" s="461">
        <f t="shared" si="6"/>
        <v>468638.71895572066</v>
      </c>
      <c r="M398" s="460"/>
      <c r="O398" s="457"/>
    </row>
    <row r="399" spans="1:15" x14ac:dyDescent="0.2">
      <c r="A399" s="358">
        <f t="shared" si="7"/>
        <v>2041</v>
      </c>
      <c r="B399" s="358">
        <f t="shared" si="8"/>
        <v>2</v>
      </c>
      <c r="C399" s="455">
        <v>77970.893746638278</v>
      </c>
      <c r="D399" s="455"/>
      <c r="E399" s="455">
        <v>417639.63096841535</v>
      </c>
      <c r="F399" s="455"/>
      <c r="G399" s="455"/>
      <c r="H399" s="455"/>
      <c r="I399" s="455"/>
      <c r="J399" s="455"/>
      <c r="K399" s="455"/>
      <c r="L399" s="461">
        <f t="shared" si="6"/>
        <v>495610.52471505362</v>
      </c>
      <c r="M399" s="460"/>
      <c r="O399" s="457"/>
    </row>
    <row r="400" spans="1:15" x14ac:dyDescent="0.2">
      <c r="A400" s="358">
        <f t="shared" si="7"/>
        <v>2041</v>
      </c>
      <c r="B400" s="358">
        <f t="shared" si="8"/>
        <v>3</v>
      </c>
      <c r="C400" s="455">
        <v>73850.378371198691</v>
      </c>
      <c r="D400" s="455"/>
      <c r="E400" s="455">
        <v>390159.24133447092</v>
      </c>
      <c r="F400" s="455"/>
      <c r="G400" s="455"/>
      <c r="H400" s="455"/>
      <c r="I400" s="455"/>
      <c r="J400" s="455"/>
      <c r="K400" s="455"/>
      <c r="L400" s="461">
        <f t="shared" si="6"/>
        <v>464009.61970566958</v>
      </c>
      <c r="M400" s="460"/>
      <c r="O400" s="457"/>
    </row>
    <row r="401" spans="1:15" x14ac:dyDescent="0.2">
      <c r="A401" s="358">
        <f t="shared" si="7"/>
        <v>2041</v>
      </c>
      <c r="B401" s="358">
        <f t="shared" si="8"/>
        <v>4</v>
      </c>
      <c r="C401" s="455">
        <v>83159.63875584479</v>
      </c>
      <c r="D401" s="455"/>
      <c r="E401" s="455">
        <v>392359.92104857729</v>
      </c>
      <c r="F401" s="455"/>
      <c r="G401" s="455"/>
      <c r="H401" s="455"/>
      <c r="I401" s="455"/>
      <c r="J401" s="455"/>
      <c r="K401" s="455"/>
      <c r="L401" s="461">
        <f t="shared" si="6"/>
        <v>475519.55980442208</v>
      </c>
      <c r="M401" s="460"/>
      <c r="O401" s="457"/>
    </row>
    <row r="402" spans="1:15" x14ac:dyDescent="0.2">
      <c r="A402" s="358">
        <f t="shared" si="7"/>
        <v>2041</v>
      </c>
      <c r="B402" s="358">
        <f t="shared" si="8"/>
        <v>5</v>
      </c>
      <c r="C402" s="455">
        <v>87176.4793976371</v>
      </c>
      <c r="D402" s="455"/>
      <c r="E402" s="455">
        <v>397145.99550012063</v>
      </c>
      <c r="F402" s="455"/>
      <c r="G402" s="455"/>
      <c r="H402" s="455"/>
      <c r="I402" s="455"/>
      <c r="J402" s="455"/>
      <c r="K402" s="455"/>
      <c r="L402" s="461">
        <f t="shared" si="6"/>
        <v>484322.47489775775</v>
      </c>
      <c r="M402" s="460"/>
      <c r="O402" s="457"/>
    </row>
    <row r="403" spans="1:15" x14ac:dyDescent="0.2">
      <c r="A403" s="358">
        <f t="shared" si="7"/>
        <v>2041</v>
      </c>
      <c r="B403" s="358">
        <f t="shared" si="8"/>
        <v>6</v>
      </c>
      <c r="C403" s="455">
        <v>99707.179155031423</v>
      </c>
      <c r="D403" s="455"/>
      <c r="E403" s="455">
        <v>429727.8527526345</v>
      </c>
      <c r="F403" s="455"/>
      <c r="G403" s="455"/>
      <c r="H403" s="455"/>
      <c r="I403" s="455"/>
      <c r="J403" s="455"/>
      <c r="K403" s="455"/>
      <c r="L403" s="461">
        <f t="shared" si="6"/>
        <v>529435.03190766589</v>
      </c>
      <c r="M403" s="460"/>
      <c r="O403" s="457"/>
    </row>
    <row r="404" spans="1:15" x14ac:dyDescent="0.2">
      <c r="A404" s="358">
        <f t="shared" si="7"/>
        <v>2041</v>
      </c>
      <c r="B404" s="358">
        <f t="shared" si="8"/>
        <v>7</v>
      </c>
      <c r="C404" s="455">
        <v>108563.86675395278</v>
      </c>
      <c r="D404" s="455"/>
      <c r="E404" s="455">
        <v>443915.08791950578</v>
      </c>
      <c r="F404" s="455"/>
      <c r="G404" s="455"/>
      <c r="H404" s="455"/>
      <c r="I404" s="455"/>
      <c r="J404" s="455"/>
      <c r="K404" s="455"/>
      <c r="L404" s="461">
        <f t="shared" si="6"/>
        <v>552478.95467345859</v>
      </c>
      <c r="M404" s="460"/>
      <c r="O404" s="457"/>
    </row>
    <row r="405" spans="1:15" x14ac:dyDescent="0.2">
      <c r="A405" s="358">
        <f t="shared" si="7"/>
        <v>2041</v>
      </c>
      <c r="B405" s="358">
        <f t="shared" si="8"/>
        <v>8</v>
      </c>
      <c r="C405" s="455">
        <v>118351.52459892991</v>
      </c>
      <c r="D405" s="455"/>
      <c r="E405" s="455">
        <v>455039.7658290845</v>
      </c>
      <c r="F405" s="455"/>
      <c r="G405" s="455"/>
      <c r="H405" s="455"/>
      <c r="I405" s="455"/>
      <c r="J405" s="455"/>
      <c r="K405" s="455"/>
      <c r="L405" s="461">
        <f t="shared" si="6"/>
        <v>573391.29042801447</v>
      </c>
      <c r="M405" s="460"/>
      <c r="O405" s="457"/>
    </row>
    <row r="406" spans="1:15" x14ac:dyDescent="0.2">
      <c r="A406" s="358">
        <f t="shared" si="7"/>
        <v>2041</v>
      </c>
      <c r="B406" s="358">
        <f t="shared" si="8"/>
        <v>9</v>
      </c>
      <c r="C406" s="455">
        <v>117442.93902662603</v>
      </c>
      <c r="D406" s="455"/>
      <c r="E406" s="455">
        <v>454131.44578866963</v>
      </c>
      <c r="F406" s="455"/>
      <c r="G406" s="455"/>
      <c r="H406" s="455"/>
      <c r="I406" s="455"/>
      <c r="J406" s="455"/>
      <c r="K406" s="455"/>
      <c r="L406" s="461">
        <f t="shared" si="6"/>
        <v>571574.38481529569</v>
      </c>
      <c r="M406" s="460"/>
      <c r="O406" s="457"/>
    </row>
    <row r="407" spans="1:15" x14ac:dyDescent="0.2">
      <c r="A407" s="358">
        <f t="shared" si="7"/>
        <v>2041</v>
      </c>
      <c r="B407" s="358">
        <f t="shared" si="8"/>
        <v>10</v>
      </c>
      <c r="C407" s="455">
        <v>100578.86733387703</v>
      </c>
      <c r="D407" s="455"/>
      <c r="E407" s="455">
        <v>437766.07531665702</v>
      </c>
      <c r="F407" s="455"/>
      <c r="G407" s="455"/>
      <c r="H407" s="455"/>
      <c r="I407" s="455"/>
      <c r="J407" s="455"/>
      <c r="K407" s="455"/>
      <c r="L407" s="461">
        <f t="shared" si="6"/>
        <v>538344.9426505341</v>
      </c>
      <c r="M407" s="460"/>
      <c r="O407" s="457"/>
    </row>
    <row r="408" spans="1:15" x14ac:dyDescent="0.2">
      <c r="A408" s="358">
        <f t="shared" si="7"/>
        <v>2041</v>
      </c>
      <c r="B408" s="358">
        <f t="shared" si="8"/>
        <v>11</v>
      </c>
      <c r="C408" s="455">
        <v>92892.695528995115</v>
      </c>
      <c r="D408" s="455"/>
      <c r="E408" s="455">
        <v>413970.72549826145</v>
      </c>
      <c r="F408" s="455"/>
      <c r="G408" s="455"/>
      <c r="H408" s="455"/>
      <c r="I408" s="455"/>
      <c r="J408" s="455"/>
      <c r="K408" s="455"/>
      <c r="L408" s="461">
        <f t="shared" si="6"/>
        <v>506863.42102725658</v>
      </c>
      <c r="M408" s="460"/>
      <c r="O408" s="457"/>
    </row>
    <row r="409" spans="1:15" x14ac:dyDescent="0.2">
      <c r="A409" s="358">
        <f t="shared" si="7"/>
        <v>2041</v>
      </c>
      <c r="B409" s="358">
        <f t="shared" si="8"/>
        <v>12</v>
      </c>
      <c r="C409" s="455">
        <v>76697.599361771252</v>
      </c>
      <c r="D409" s="455"/>
      <c r="E409" s="455">
        <v>386010.80633537221</v>
      </c>
      <c r="F409" s="455"/>
      <c r="G409" s="455"/>
      <c r="H409" s="455"/>
      <c r="I409" s="455"/>
      <c r="J409" s="455"/>
      <c r="K409" s="455"/>
      <c r="L409" s="461">
        <f t="shared" si="6"/>
        <v>462708.40569714346</v>
      </c>
      <c r="M409" s="460"/>
      <c r="O409" s="457"/>
    </row>
    <row r="410" spans="1:15" x14ac:dyDescent="0.2">
      <c r="A410" s="358">
        <f t="shared" si="7"/>
        <v>2042</v>
      </c>
      <c r="B410" s="358">
        <f t="shared" si="8"/>
        <v>1</v>
      </c>
      <c r="C410" s="455">
        <v>78932.279607802717</v>
      </c>
      <c r="D410" s="455"/>
      <c r="E410" s="455">
        <v>395083.86384465196</v>
      </c>
      <c r="F410" s="455"/>
      <c r="G410" s="455"/>
      <c r="H410" s="455"/>
      <c r="I410" s="455"/>
      <c r="J410" s="455"/>
      <c r="K410" s="455"/>
      <c r="L410" s="461">
        <f t="shared" si="6"/>
        <v>474016.14345245471</v>
      </c>
      <c r="M410" s="460"/>
      <c r="O410" s="457"/>
    </row>
    <row r="411" spans="1:15" x14ac:dyDescent="0.2">
      <c r="A411" s="358">
        <f t="shared" si="7"/>
        <v>2042</v>
      </c>
      <c r="B411" s="358">
        <f t="shared" si="8"/>
        <v>2</v>
      </c>
      <c r="C411" s="455">
        <v>78954.014001299918</v>
      </c>
      <c r="D411" s="455"/>
      <c r="E411" s="455">
        <v>421730.72746340465</v>
      </c>
      <c r="F411" s="455"/>
      <c r="G411" s="455"/>
      <c r="H411" s="455"/>
      <c r="I411" s="455"/>
      <c r="J411" s="455"/>
      <c r="K411" s="455"/>
      <c r="L411" s="461">
        <f t="shared" si="6"/>
        <v>500684.74146470457</v>
      </c>
      <c r="M411" s="460"/>
      <c r="O411" s="457"/>
    </row>
    <row r="412" spans="1:15" x14ac:dyDescent="0.2">
      <c r="A412" s="358">
        <f t="shared" si="7"/>
        <v>2042</v>
      </c>
      <c r="B412" s="358">
        <f t="shared" si="8"/>
        <v>3</v>
      </c>
      <c r="C412" s="455">
        <v>74781.543826696361</v>
      </c>
      <c r="D412" s="455"/>
      <c r="E412" s="455">
        <v>394221.03255172784</v>
      </c>
      <c r="F412" s="455"/>
      <c r="G412" s="455"/>
      <c r="H412" s="455"/>
      <c r="I412" s="455"/>
      <c r="J412" s="455"/>
      <c r="K412" s="455"/>
      <c r="L412" s="461">
        <f t="shared" si="6"/>
        <v>469002.57637842419</v>
      </c>
      <c r="M412" s="460"/>
      <c r="O412" s="457"/>
    </row>
    <row r="413" spans="1:15" x14ac:dyDescent="0.2">
      <c r="A413" s="358">
        <f t="shared" si="7"/>
        <v>2042</v>
      </c>
      <c r="B413" s="358">
        <f t="shared" si="8"/>
        <v>4</v>
      </c>
      <c r="C413" s="455">
        <v>84208.182915116267</v>
      </c>
      <c r="D413" s="455"/>
      <c r="E413" s="455">
        <v>396362.22594556079</v>
      </c>
      <c r="F413" s="455"/>
      <c r="G413" s="455"/>
      <c r="H413" s="455"/>
      <c r="I413" s="455"/>
      <c r="J413" s="455"/>
      <c r="K413" s="455"/>
      <c r="L413" s="461">
        <f t="shared" si="6"/>
        <v>480570.40886067704</v>
      </c>
      <c r="M413" s="460"/>
      <c r="O413" s="457"/>
    </row>
    <row r="414" spans="1:15" x14ac:dyDescent="0.2">
      <c r="A414" s="358">
        <f t="shared" si="7"/>
        <v>2042</v>
      </c>
      <c r="B414" s="358">
        <f t="shared" si="8"/>
        <v>5</v>
      </c>
      <c r="C414" s="455">
        <v>88275.671140961203</v>
      </c>
      <c r="D414" s="455"/>
      <c r="E414" s="455">
        <v>401097.8592385918</v>
      </c>
      <c r="F414" s="455"/>
      <c r="G414" s="455"/>
      <c r="H414" s="455"/>
      <c r="I414" s="455"/>
      <c r="J414" s="455"/>
      <c r="K414" s="455"/>
      <c r="L414" s="461">
        <f t="shared" si="6"/>
        <v>489373.53037955298</v>
      </c>
      <c r="M414" s="460"/>
      <c r="O414" s="457"/>
    </row>
    <row r="415" spans="1:15" x14ac:dyDescent="0.2">
      <c r="A415" s="358">
        <f t="shared" si="7"/>
        <v>2042</v>
      </c>
      <c r="B415" s="358">
        <f t="shared" si="8"/>
        <v>6</v>
      </c>
      <c r="C415" s="455">
        <v>100964.36812199399</v>
      </c>
      <c r="D415" s="455"/>
      <c r="E415" s="455">
        <v>433654.71709710103</v>
      </c>
      <c r="F415" s="455"/>
      <c r="G415" s="455"/>
      <c r="H415" s="455"/>
      <c r="I415" s="455"/>
      <c r="J415" s="455"/>
      <c r="K415" s="455"/>
      <c r="L415" s="461">
        <f t="shared" si="6"/>
        <v>534619.085219095</v>
      </c>
      <c r="M415" s="460"/>
      <c r="O415" s="457"/>
    </row>
    <row r="416" spans="1:15" x14ac:dyDescent="0.2">
      <c r="A416" s="358">
        <f t="shared" si="7"/>
        <v>2042</v>
      </c>
      <c r="B416" s="358">
        <f t="shared" si="8"/>
        <v>7</v>
      </c>
      <c r="C416" s="455">
        <v>109932.72802001712</v>
      </c>
      <c r="D416" s="455"/>
      <c r="E416" s="455">
        <v>447889.90378275048</v>
      </c>
      <c r="F416" s="455"/>
      <c r="G416" s="455"/>
      <c r="H416" s="455"/>
      <c r="I416" s="455"/>
      <c r="J416" s="455"/>
      <c r="K416" s="455"/>
      <c r="L416" s="461">
        <f t="shared" si="6"/>
        <v>557822.63180276763</v>
      </c>
      <c r="M416" s="460"/>
      <c r="O416" s="457"/>
    </row>
    <row r="417" spans="1:15" x14ac:dyDescent="0.2">
      <c r="A417" s="358">
        <f t="shared" si="7"/>
        <v>2042</v>
      </c>
      <c r="B417" s="358">
        <f t="shared" si="8"/>
        <v>8</v>
      </c>
      <c r="C417" s="455">
        <v>119843.79659187862</v>
      </c>
      <c r="D417" s="455"/>
      <c r="E417" s="455">
        <v>459053.42744633352</v>
      </c>
      <c r="F417" s="455"/>
      <c r="G417" s="455"/>
      <c r="H417" s="455"/>
      <c r="I417" s="455"/>
      <c r="J417" s="455"/>
      <c r="K417" s="455"/>
      <c r="L417" s="461">
        <f t="shared" si="6"/>
        <v>578897.22403821209</v>
      </c>
      <c r="M417" s="460"/>
      <c r="O417" s="457"/>
    </row>
    <row r="418" spans="1:15" x14ac:dyDescent="0.2">
      <c r="A418" s="358">
        <f t="shared" si="7"/>
        <v>2042</v>
      </c>
      <c r="B418" s="358">
        <f t="shared" si="8"/>
        <v>9</v>
      </c>
      <c r="C418" s="455">
        <v>118923.7548359105</v>
      </c>
      <c r="D418" s="455"/>
      <c r="E418" s="455">
        <v>458138.05691743566</v>
      </c>
      <c r="F418" s="455"/>
      <c r="G418" s="455"/>
      <c r="H418" s="455"/>
      <c r="I418" s="455"/>
      <c r="J418" s="455"/>
      <c r="K418" s="455"/>
      <c r="L418" s="461">
        <f t="shared" si="6"/>
        <v>577061.81175334612</v>
      </c>
      <c r="M418" s="460"/>
      <c r="O418" s="457"/>
    </row>
    <row r="419" spans="1:15" x14ac:dyDescent="0.2">
      <c r="A419" s="358">
        <f t="shared" si="7"/>
        <v>2042</v>
      </c>
      <c r="B419" s="358">
        <f t="shared" si="8"/>
        <v>10</v>
      </c>
      <c r="C419" s="455">
        <v>101847.04725224715</v>
      </c>
      <c r="D419" s="455"/>
      <c r="E419" s="455">
        <v>441809.74616738531</v>
      </c>
      <c r="F419" s="455"/>
      <c r="G419" s="455"/>
      <c r="H419" s="455"/>
      <c r="I419" s="455"/>
      <c r="J419" s="455"/>
      <c r="K419" s="455"/>
      <c r="L419" s="461">
        <f t="shared" si="6"/>
        <v>543656.79341963248</v>
      </c>
      <c r="M419" s="460"/>
      <c r="O419" s="457"/>
    </row>
    <row r="420" spans="1:15" x14ac:dyDescent="0.2">
      <c r="A420" s="358">
        <f t="shared" si="7"/>
        <v>2042</v>
      </c>
      <c r="B420" s="358">
        <f t="shared" si="8"/>
        <v>11</v>
      </c>
      <c r="C420" s="455">
        <v>94063.96196056153</v>
      </c>
      <c r="D420" s="455"/>
      <c r="E420" s="455">
        <v>418102.27178730012</v>
      </c>
      <c r="F420" s="455"/>
      <c r="G420" s="455"/>
      <c r="H420" s="455"/>
      <c r="I420" s="455"/>
      <c r="J420" s="455"/>
      <c r="K420" s="455"/>
      <c r="L420" s="461">
        <f t="shared" si="6"/>
        <v>512166.23374786164</v>
      </c>
      <c r="M420" s="460"/>
      <c r="O420" s="457"/>
    </row>
    <row r="421" spans="1:15" x14ac:dyDescent="0.2">
      <c r="A421" s="358">
        <f t="shared" si="7"/>
        <v>2042</v>
      </c>
      <c r="B421" s="358">
        <f t="shared" si="8"/>
        <v>12</v>
      </c>
      <c r="C421" s="455">
        <v>77664.664888318846</v>
      </c>
      <c r="D421" s="455"/>
      <c r="E421" s="455">
        <v>390329.97790684976</v>
      </c>
      <c r="F421" s="455"/>
      <c r="G421" s="455"/>
      <c r="H421" s="455"/>
      <c r="I421" s="455"/>
      <c r="J421" s="455"/>
      <c r="K421" s="455"/>
      <c r="L421" s="461">
        <f t="shared" si="6"/>
        <v>467994.64279516862</v>
      </c>
      <c r="M421" s="460"/>
      <c r="O421" s="457"/>
    </row>
    <row r="422" spans="1:15" x14ac:dyDescent="0.2">
      <c r="A422" s="358">
        <f t="shared" si="7"/>
        <v>2043</v>
      </c>
      <c r="B422" s="358">
        <f t="shared" si="8"/>
        <v>1</v>
      </c>
      <c r="C422" s="455">
        <v>79927.521794986023</v>
      </c>
      <c r="D422" s="455"/>
      <c r="E422" s="455">
        <v>399527.87004195288</v>
      </c>
      <c r="F422" s="455"/>
      <c r="G422" s="455"/>
      <c r="H422" s="455"/>
      <c r="I422" s="455"/>
      <c r="J422" s="455"/>
      <c r="K422" s="455"/>
      <c r="L422" s="461">
        <f t="shared" si="6"/>
        <v>479455.39183693891</v>
      </c>
      <c r="M422" s="460"/>
      <c r="O422" s="457"/>
    </row>
    <row r="423" spans="1:15" x14ac:dyDescent="0.2">
      <c r="A423" s="358">
        <f t="shared" si="7"/>
        <v>2043</v>
      </c>
      <c r="B423" s="358">
        <f t="shared" si="8"/>
        <v>2</v>
      </c>
      <c r="C423" s="455">
        <v>79949.530233340847</v>
      </c>
      <c r="D423" s="455"/>
      <c r="E423" s="455">
        <v>425861.899347055</v>
      </c>
      <c r="F423" s="455"/>
      <c r="G423" s="455"/>
      <c r="H423" s="455"/>
      <c r="I423" s="455"/>
      <c r="J423" s="455"/>
      <c r="K423" s="455"/>
      <c r="L423" s="461">
        <f t="shared" si="6"/>
        <v>505811.42958039587</v>
      </c>
      <c r="M423" s="460"/>
      <c r="O423" s="457"/>
    </row>
    <row r="424" spans="1:15" x14ac:dyDescent="0.2">
      <c r="A424" s="358">
        <f t="shared" si="7"/>
        <v>2043</v>
      </c>
      <c r="B424" s="358">
        <f t="shared" si="8"/>
        <v>3</v>
      </c>
      <c r="C424" s="455">
        <v>75724.450171335513</v>
      </c>
      <c r="D424" s="455"/>
      <c r="E424" s="455">
        <v>398325.10944658692</v>
      </c>
      <c r="F424" s="455"/>
      <c r="G424" s="455"/>
      <c r="H424" s="455"/>
      <c r="I424" s="455"/>
      <c r="J424" s="455"/>
      <c r="K424" s="455"/>
      <c r="L424" s="461">
        <f t="shared" si="6"/>
        <v>474049.55961792241</v>
      </c>
      <c r="M424" s="460"/>
      <c r="O424" s="457"/>
    </row>
    <row r="425" spans="1:15" x14ac:dyDescent="0.2">
      <c r="A425" s="358">
        <f t="shared" si="7"/>
        <v>2043</v>
      </c>
      <c r="B425" s="358">
        <f t="shared" si="8"/>
        <v>4</v>
      </c>
      <c r="C425" s="455">
        <v>85269.947969408342</v>
      </c>
      <c r="D425" s="455"/>
      <c r="E425" s="455">
        <v>400405.35673639603</v>
      </c>
      <c r="F425" s="455"/>
      <c r="G425" s="455"/>
      <c r="H425" s="455"/>
      <c r="I425" s="455"/>
      <c r="J425" s="455"/>
      <c r="K425" s="455"/>
      <c r="L425" s="461">
        <f t="shared" si="6"/>
        <v>485675.30470580439</v>
      </c>
      <c r="M425" s="460"/>
      <c r="O425" s="457"/>
    </row>
    <row r="426" spans="1:15" x14ac:dyDescent="0.2">
      <c r="A426" s="358">
        <f t="shared" si="7"/>
        <v>2043</v>
      </c>
      <c r="B426" s="358">
        <f t="shared" si="8"/>
        <v>5</v>
      </c>
      <c r="C426" s="455">
        <v>89388.722385115587</v>
      </c>
      <c r="D426" s="455"/>
      <c r="E426" s="455">
        <v>405089.04661921068</v>
      </c>
      <c r="F426" s="455"/>
      <c r="G426" s="455"/>
      <c r="H426" s="455"/>
      <c r="I426" s="455"/>
      <c r="J426" s="455"/>
      <c r="K426" s="455"/>
      <c r="L426" s="461">
        <f t="shared" si="6"/>
        <v>494477.76900432626</v>
      </c>
      <c r="M426" s="460"/>
      <c r="O426" s="457"/>
    </row>
    <row r="427" spans="1:15" x14ac:dyDescent="0.2">
      <c r="A427" s="358">
        <f t="shared" si="7"/>
        <v>2043</v>
      </c>
      <c r="B427" s="358">
        <f t="shared" si="8"/>
        <v>6</v>
      </c>
      <c r="C427" s="455">
        <v>102237.40874690181</v>
      </c>
      <c r="D427" s="455"/>
      <c r="E427" s="455">
        <v>437617.46523053094</v>
      </c>
      <c r="F427" s="455"/>
      <c r="G427" s="455"/>
      <c r="H427" s="455"/>
      <c r="I427" s="455"/>
      <c r="J427" s="455"/>
      <c r="K427" s="455"/>
      <c r="L427" s="461">
        <f t="shared" si="6"/>
        <v>539854.87397743273</v>
      </c>
      <c r="M427" s="460"/>
      <c r="O427" s="457"/>
    </row>
    <row r="428" spans="1:15" x14ac:dyDescent="0.2">
      <c r="A428" s="358">
        <f t="shared" si="7"/>
        <v>2043</v>
      </c>
      <c r="B428" s="358">
        <f t="shared" si="8"/>
        <v>7</v>
      </c>
      <c r="C428" s="455">
        <v>111318.84899892844</v>
      </c>
      <c r="D428" s="455"/>
      <c r="E428" s="455">
        <v>451900.31014872115</v>
      </c>
      <c r="F428" s="455"/>
      <c r="G428" s="455"/>
      <c r="H428" s="455"/>
      <c r="I428" s="455"/>
      <c r="J428" s="455"/>
      <c r="K428" s="455"/>
      <c r="L428" s="461">
        <f t="shared" si="6"/>
        <v>563219.15914764954</v>
      </c>
      <c r="M428" s="460"/>
      <c r="O428" s="457"/>
    </row>
    <row r="429" spans="1:15" x14ac:dyDescent="0.2">
      <c r="A429" s="358">
        <f t="shared" si="7"/>
        <v>2043</v>
      </c>
      <c r="B429" s="358">
        <f t="shared" si="8"/>
        <v>8</v>
      </c>
      <c r="C429" s="455">
        <v>121354.88436019217</v>
      </c>
      <c r="D429" s="455"/>
      <c r="E429" s="455">
        <v>463102.49141912925</v>
      </c>
      <c r="F429" s="455"/>
      <c r="G429" s="455"/>
      <c r="H429" s="455"/>
      <c r="I429" s="455"/>
      <c r="J429" s="455"/>
      <c r="K429" s="455"/>
      <c r="L429" s="461">
        <f t="shared" si="6"/>
        <v>584457.37577932142</v>
      </c>
      <c r="M429" s="460"/>
      <c r="O429" s="457"/>
    </row>
    <row r="430" spans="1:15" x14ac:dyDescent="0.2">
      <c r="A430" s="358">
        <f t="shared" si="7"/>
        <v>2043</v>
      </c>
      <c r="B430" s="358">
        <f t="shared" si="8"/>
        <v>9</v>
      </c>
      <c r="C430" s="455">
        <v>120423.24197170639</v>
      </c>
      <c r="D430" s="455"/>
      <c r="E430" s="455">
        <v>462180.01669445325</v>
      </c>
      <c r="F430" s="455"/>
      <c r="G430" s="455"/>
      <c r="H430" s="455"/>
      <c r="I430" s="455"/>
      <c r="J430" s="455"/>
      <c r="K430" s="455"/>
      <c r="L430" s="461">
        <f t="shared" si="6"/>
        <v>582603.25866615959</v>
      </c>
      <c r="M430" s="460"/>
      <c r="O430" s="457"/>
    </row>
    <row r="431" spans="1:15" x14ac:dyDescent="0.2">
      <c r="A431" s="358">
        <f t="shared" si="7"/>
        <v>2043</v>
      </c>
      <c r="B431" s="358">
        <f t="shared" si="8"/>
        <v>10</v>
      </c>
      <c r="C431" s="455">
        <v>103131.2174113904</v>
      </c>
      <c r="D431" s="455"/>
      <c r="E431" s="455">
        <v>445890.7686423508</v>
      </c>
      <c r="F431" s="455"/>
      <c r="G431" s="455"/>
      <c r="H431" s="455"/>
      <c r="I431" s="455"/>
      <c r="J431" s="455"/>
      <c r="K431" s="455"/>
      <c r="L431" s="461">
        <f t="shared" si="6"/>
        <v>549021.98605374119</v>
      </c>
      <c r="M431" s="460"/>
      <c r="O431" s="457"/>
    </row>
    <row r="432" spans="1:15" x14ac:dyDescent="0.2">
      <c r="A432" s="358">
        <f t="shared" si="7"/>
        <v>2043</v>
      </c>
      <c r="B432" s="358">
        <f t="shared" si="8"/>
        <v>11</v>
      </c>
      <c r="C432" s="455">
        <v>95249.996669072672</v>
      </c>
      <c r="D432" s="455"/>
      <c r="E432" s="455">
        <v>422275.05209045397</v>
      </c>
      <c r="F432" s="455"/>
      <c r="G432" s="455"/>
      <c r="H432" s="455"/>
      <c r="I432" s="455"/>
      <c r="J432" s="455"/>
      <c r="K432" s="455"/>
      <c r="L432" s="461">
        <f t="shared" si="6"/>
        <v>517525.04875952663</v>
      </c>
      <c r="M432" s="460"/>
      <c r="O432" s="457"/>
    </row>
    <row r="433" spans="1:15" x14ac:dyDescent="0.2">
      <c r="A433" s="358">
        <f t="shared" si="7"/>
        <v>2043</v>
      </c>
      <c r="B433" s="358">
        <f t="shared" si="8"/>
        <v>12</v>
      </c>
      <c r="C433" s="455">
        <v>78643.923961214954</v>
      </c>
      <c r="D433" s="455"/>
      <c r="E433" s="455">
        <v>394697.47777058667</v>
      </c>
      <c r="F433" s="455"/>
      <c r="G433" s="455"/>
      <c r="H433" s="455"/>
      <c r="I433" s="455"/>
      <c r="J433" s="455"/>
      <c r="K433" s="455"/>
      <c r="L433" s="461">
        <f t="shared" si="6"/>
        <v>473341.40173180163</v>
      </c>
      <c r="M433" s="460"/>
      <c r="O433" s="457"/>
    </row>
    <row r="434" spans="1:15" x14ac:dyDescent="0.2">
      <c r="A434" s="358">
        <f t="shared" si="7"/>
        <v>2044</v>
      </c>
      <c r="B434" s="358">
        <f t="shared" si="8"/>
        <v>1</v>
      </c>
      <c r="C434" s="455">
        <v>80935.312802703484</v>
      </c>
      <c r="D434" s="455"/>
      <c r="E434" s="455">
        <v>404021.86357837077</v>
      </c>
      <c r="F434" s="455"/>
      <c r="G434" s="455"/>
      <c r="H434" s="455"/>
      <c r="I434" s="455"/>
      <c r="J434" s="455"/>
      <c r="K434" s="455"/>
      <c r="L434" s="461">
        <f t="shared" si="6"/>
        <v>484957.17638107424</v>
      </c>
      <c r="M434" s="460"/>
      <c r="O434" s="457"/>
    </row>
    <row r="435" spans="1:15" x14ac:dyDescent="0.2">
      <c r="A435" s="358">
        <f t="shared" si="7"/>
        <v>2044</v>
      </c>
      <c r="B435" s="358">
        <f t="shared" si="8"/>
        <v>2</v>
      </c>
      <c r="C435" s="455">
        <v>80957.598741295718</v>
      </c>
      <c r="D435" s="455"/>
      <c r="E435" s="455">
        <v>430033.53918815043</v>
      </c>
      <c r="F435" s="455"/>
      <c r="G435" s="455"/>
      <c r="H435" s="455"/>
      <c r="I435" s="455"/>
      <c r="J435" s="455"/>
      <c r="K435" s="455"/>
      <c r="L435" s="461">
        <f t="shared" si="6"/>
        <v>510991.13792944618</v>
      </c>
      <c r="M435" s="460"/>
      <c r="O435" s="457"/>
    </row>
    <row r="436" spans="1:15" x14ac:dyDescent="0.2">
      <c r="A436" s="358">
        <f t="shared" si="7"/>
        <v>2044</v>
      </c>
      <c r="B436" s="358">
        <f t="shared" si="8"/>
        <v>3</v>
      </c>
      <c r="C436" s="455">
        <v>76679.245443767082</v>
      </c>
      <c r="D436" s="455"/>
      <c r="E436" s="455">
        <v>402471.9122382605</v>
      </c>
      <c r="F436" s="455"/>
      <c r="G436" s="455"/>
      <c r="H436" s="455"/>
      <c r="I436" s="455"/>
      <c r="J436" s="455"/>
      <c r="K436" s="455"/>
      <c r="L436" s="461">
        <f t="shared" si="6"/>
        <v>479151.15768202755</v>
      </c>
      <c r="M436" s="460"/>
      <c r="O436" s="457"/>
    </row>
    <row r="437" spans="1:15" x14ac:dyDescent="0.2">
      <c r="A437" s="358">
        <f t="shared" si="7"/>
        <v>2044</v>
      </c>
      <c r="B437" s="358">
        <f t="shared" si="8"/>
        <v>4</v>
      </c>
      <c r="C437" s="455">
        <v>86345.100618486205</v>
      </c>
      <c r="D437" s="455"/>
      <c r="E437" s="455">
        <v>404489.72986951756</v>
      </c>
      <c r="F437" s="455"/>
      <c r="G437" s="455"/>
      <c r="H437" s="455"/>
      <c r="I437" s="455"/>
      <c r="J437" s="455"/>
      <c r="K437" s="455"/>
      <c r="L437" s="461">
        <f t="shared" si="6"/>
        <v>490834.83048800379</v>
      </c>
      <c r="M437" s="460"/>
      <c r="O437" s="457"/>
    </row>
    <row r="438" spans="1:15" x14ac:dyDescent="0.2">
      <c r="A438" s="358">
        <f t="shared" si="7"/>
        <v>2044</v>
      </c>
      <c r="B438" s="358">
        <f t="shared" si="8"/>
        <v>5</v>
      </c>
      <c r="C438" s="455">
        <v>90515.807881925328</v>
      </c>
      <c r="D438" s="455"/>
      <c r="E438" s="455">
        <v>409119.94893806794</v>
      </c>
      <c r="F438" s="455"/>
      <c r="G438" s="455"/>
      <c r="H438" s="455"/>
      <c r="I438" s="455"/>
      <c r="J438" s="455"/>
      <c r="K438" s="455"/>
      <c r="L438" s="461">
        <f t="shared" si="6"/>
        <v>499635.75681999326</v>
      </c>
      <c r="M438" s="460"/>
      <c r="O438" s="457"/>
    </row>
    <row r="439" spans="1:15" x14ac:dyDescent="0.2">
      <c r="A439" s="358">
        <f t="shared" si="7"/>
        <v>2044</v>
      </c>
      <c r="B439" s="358">
        <f t="shared" si="8"/>
        <v>6</v>
      </c>
      <c r="C439" s="455">
        <v>103526.50090031231</v>
      </c>
      <c r="D439" s="455"/>
      <c r="E439" s="455">
        <v>441616.42505992512</v>
      </c>
      <c r="F439" s="455"/>
      <c r="G439" s="455"/>
      <c r="H439" s="455"/>
      <c r="I439" s="455"/>
      <c r="J439" s="455"/>
      <c r="K439" s="455"/>
      <c r="L439" s="461">
        <f t="shared" si="6"/>
        <v>545142.92596023739</v>
      </c>
      <c r="M439" s="460"/>
      <c r="O439" s="457"/>
    </row>
    <row r="440" spans="1:15" x14ac:dyDescent="0.2">
      <c r="A440" s="358">
        <f t="shared" si="7"/>
        <v>2044</v>
      </c>
      <c r="B440" s="358">
        <f t="shared" si="8"/>
        <v>7</v>
      </c>
      <c r="C440" s="455">
        <v>112722.44731514216</v>
      </c>
      <c r="D440" s="455"/>
      <c r="E440" s="455">
        <v>455946.62569479254</v>
      </c>
      <c r="F440" s="455"/>
      <c r="G440" s="455"/>
      <c r="H440" s="455"/>
      <c r="I440" s="455"/>
      <c r="J440" s="455"/>
      <c r="K440" s="455"/>
      <c r="L440" s="461">
        <f t="shared" si="6"/>
        <v>568669.07300993474</v>
      </c>
      <c r="M440" s="460"/>
      <c r="O440" s="457"/>
    </row>
    <row r="441" spans="1:15" x14ac:dyDescent="0.2">
      <c r="A441" s="358">
        <f t="shared" si="7"/>
        <v>2044</v>
      </c>
      <c r="B441" s="358">
        <f t="shared" si="8"/>
        <v>8</v>
      </c>
      <c r="C441" s="455">
        <v>122885.02514842399</v>
      </c>
      <c r="D441" s="455"/>
      <c r="E441" s="455">
        <v>467187.27001265442</v>
      </c>
      <c r="F441" s="455"/>
      <c r="G441" s="455"/>
      <c r="H441" s="455"/>
      <c r="I441" s="455"/>
      <c r="J441" s="455"/>
      <c r="K441" s="455"/>
      <c r="L441" s="461">
        <f t="shared" si="6"/>
        <v>590072.29516107845</v>
      </c>
      <c r="M441" s="460"/>
      <c r="O441" s="457"/>
    </row>
    <row r="442" spans="1:15" x14ac:dyDescent="0.2">
      <c r="A442" s="358">
        <f t="shared" si="7"/>
        <v>2044</v>
      </c>
      <c r="B442" s="358">
        <f t="shared" si="8"/>
        <v>9</v>
      </c>
      <c r="C442" s="455">
        <v>121941.63585723886</v>
      </c>
      <c r="D442" s="455"/>
      <c r="E442" s="455">
        <v>466257.63698600867</v>
      </c>
      <c r="F442" s="455"/>
      <c r="G442" s="455"/>
      <c r="H442" s="455"/>
      <c r="I442" s="455"/>
      <c r="J442" s="455"/>
      <c r="K442" s="455"/>
      <c r="L442" s="461">
        <f t="shared" si="6"/>
        <v>588199.27284324751</v>
      </c>
      <c r="M442" s="460"/>
      <c r="O442" s="457"/>
    </row>
    <row r="443" spans="1:15" x14ac:dyDescent="0.2">
      <c r="A443" s="358">
        <f t="shared" si="7"/>
        <v>2044</v>
      </c>
      <c r="B443" s="358">
        <f t="shared" si="8"/>
        <v>10</v>
      </c>
      <c r="C443" s="455">
        <v>104431.57942922888</v>
      </c>
      <c r="D443" s="455"/>
      <c r="E443" s="455">
        <v>450009.48776069196</v>
      </c>
      <c r="F443" s="455"/>
      <c r="G443" s="455"/>
      <c r="H443" s="455"/>
      <c r="I443" s="455"/>
      <c r="J443" s="455"/>
      <c r="K443" s="455"/>
      <c r="L443" s="461">
        <f t="shared" si="6"/>
        <v>554441.06718992081</v>
      </c>
      <c r="M443" s="460"/>
      <c r="O443" s="457"/>
    </row>
    <row r="444" spans="1:15" x14ac:dyDescent="0.2">
      <c r="A444" s="358">
        <f t="shared" si="7"/>
        <v>2044</v>
      </c>
      <c r="B444" s="358">
        <f t="shared" si="8"/>
        <v>11</v>
      </c>
      <c r="C444" s="455">
        <v>96450.985864939794</v>
      </c>
      <c r="D444" s="455"/>
      <c r="E444" s="455">
        <v>426489.47793498205</v>
      </c>
      <c r="F444" s="455"/>
      <c r="G444" s="455"/>
      <c r="H444" s="455"/>
      <c r="I444" s="455"/>
      <c r="J444" s="455"/>
      <c r="K444" s="455"/>
      <c r="L444" s="461">
        <f t="shared" si="6"/>
        <v>522940.46379992185</v>
      </c>
      <c r="M444" s="460"/>
      <c r="O444" s="457"/>
    </row>
    <row r="445" spans="1:15" x14ac:dyDescent="0.2">
      <c r="A445" s="358">
        <f t="shared" si="7"/>
        <v>2044</v>
      </c>
      <c r="B445" s="358">
        <f t="shared" si="8"/>
        <v>12</v>
      </c>
      <c r="C445" s="455">
        <v>79635.530326579625</v>
      </c>
      <c r="D445" s="455"/>
      <c r="E445" s="455">
        <v>399113.84668394679</v>
      </c>
      <c r="F445" s="455"/>
      <c r="G445" s="455"/>
      <c r="H445" s="455"/>
      <c r="I445" s="455"/>
      <c r="J445" s="455"/>
      <c r="K445" s="455"/>
      <c r="L445" s="461">
        <f t="shared" si="6"/>
        <v>478749.37701052643</v>
      </c>
      <c r="M445" s="460"/>
      <c r="O445" s="457"/>
    </row>
    <row r="446" spans="1:15" x14ac:dyDescent="0.2">
      <c r="A446" s="358">
        <f t="shared" si="7"/>
        <v>2045</v>
      </c>
      <c r="B446" s="358">
        <f t="shared" si="8"/>
        <v>1</v>
      </c>
      <c r="C446" s="455">
        <v>81955.810856660173</v>
      </c>
      <c r="D446" s="455"/>
      <c r="E446" s="455">
        <v>408566.40672451485</v>
      </c>
      <c r="F446" s="455"/>
      <c r="G446" s="455"/>
      <c r="H446" s="455"/>
      <c r="I446" s="455"/>
      <c r="J446" s="455"/>
      <c r="K446" s="455"/>
      <c r="L446" s="461">
        <f t="shared" si="6"/>
        <v>490522.21758117503</v>
      </c>
      <c r="M446" s="460"/>
      <c r="O446" s="457"/>
    </row>
    <row r="447" spans="1:15" x14ac:dyDescent="0.2">
      <c r="A447" s="358">
        <f t="shared" si="7"/>
        <v>2045</v>
      </c>
      <c r="B447" s="358">
        <f t="shared" si="8"/>
        <v>2</v>
      </c>
      <c r="C447" s="455">
        <v>81978.377794437838</v>
      </c>
      <c r="D447" s="455"/>
      <c r="E447" s="455">
        <v>434246.0434009835</v>
      </c>
      <c r="F447" s="455"/>
      <c r="G447" s="455"/>
      <c r="H447" s="455"/>
      <c r="I447" s="455"/>
      <c r="J447" s="455"/>
      <c r="K447" s="455"/>
      <c r="L447" s="461">
        <f t="shared" si="6"/>
        <v>516224.42119542137</v>
      </c>
      <c r="M447" s="460"/>
      <c r="O447" s="457"/>
    </row>
    <row r="448" spans="1:15" x14ac:dyDescent="0.2">
      <c r="A448" s="358">
        <f t="shared" si="7"/>
        <v>2045</v>
      </c>
      <c r="B448" s="358">
        <f t="shared" si="8"/>
        <v>3</v>
      </c>
      <c r="C448" s="455">
        <v>77646.079549233356</v>
      </c>
      <c r="D448" s="455"/>
      <c r="E448" s="455">
        <v>406661.88572890637</v>
      </c>
      <c r="F448" s="455"/>
      <c r="G448" s="455"/>
      <c r="H448" s="455"/>
      <c r="I448" s="455"/>
      <c r="J448" s="455"/>
      <c r="K448" s="455"/>
      <c r="L448" s="461">
        <f t="shared" si="6"/>
        <v>484307.96527813975</v>
      </c>
      <c r="M448" s="460"/>
      <c r="O448" s="457"/>
    </row>
    <row r="449" spans="1:15" x14ac:dyDescent="0.2">
      <c r="A449" s="358">
        <f t="shared" si="7"/>
        <v>2045</v>
      </c>
      <c r="B449" s="358">
        <f t="shared" si="8"/>
        <v>4</v>
      </c>
      <c r="C449" s="455">
        <v>87433.809664000873</v>
      </c>
      <c r="D449" s="455"/>
      <c r="E449" s="455">
        <v>408615.76604138198</v>
      </c>
      <c r="F449" s="455"/>
      <c r="G449" s="455"/>
      <c r="H449" s="455"/>
      <c r="I449" s="455"/>
      <c r="J449" s="455"/>
      <c r="K449" s="455"/>
      <c r="L449" s="461">
        <f t="shared" si="6"/>
        <v>496049.57570538286</v>
      </c>
      <c r="M449" s="460"/>
      <c r="O449" s="457"/>
    </row>
    <row r="450" spans="1:15" x14ac:dyDescent="0.2">
      <c r="A450" s="358">
        <f t="shared" si="7"/>
        <v>2045</v>
      </c>
      <c r="B450" s="358">
        <f t="shared" si="8"/>
        <v>5</v>
      </c>
      <c r="C450" s="455">
        <v>91657.104586628222</v>
      </c>
      <c r="D450" s="455"/>
      <c r="E450" s="455">
        <v>413190.9613849076</v>
      </c>
      <c r="F450" s="455"/>
      <c r="G450" s="455"/>
      <c r="H450" s="455"/>
      <c r="I450" s="455"/>
      <c r="J450" s="455"/>
      <c r="K450" s="455"/>
      <c r="L450" s="461">
        <f t="shared" si="6"/>
        <v>504848.06597153581</v>
      </c>
      <c r="M450" s="460"/>
      <c r="O450" s="457"/>
    </row>
    <row r="451" spans="1:15" x14ac:dyDescent="0.2">
      <c r="A451" s="358">
        <f t="shared" si="7"/>
        <v>2045</v>
      </c>
      <c r="B451" s="358">
        <f t="shared" si="8"/>
        <v>6</v>
      </c>
      <c r="C451" s="455">
        <v>104831.84697291299</v>
      </c>
      <c r="D451" s="455"/>
      <c r="E451" s="455">
        <v>445651.9274887073</v>
      </c>
      <c r="F451" s="455"/>
      <c r="G451" s="455"/>
      <c r="H451" s="455"/>
      <c r="I451" s="455"/>
      <c r="J451" s="455"/>
      <c r="K451" s="455"/>
      <c r="L451" s="461">
        <f t="shared" si="6"/>
        <v>550483.77446162025</v>
      </c>
      <c r="M451" s="460"/>
      <c r="O451" s="457"/>
    </row>
    <row r="452" spans="1:15" x14ac:dyDescent="0.2">
      <c r="A452" s="358">
        <f t="shared" si="7"/>
        <v>2045</v>
      </c>
      <c r="B452" s="358">
        <f t="shared" si="8"/>
        <v>7</v>
      </c>
      <c r="C452" s="455">
        <v>114143.74333709927</v>
      </c>
      <c r="D452" s="455"/>
      <c r="E452" s="455">
        <v>460029.17195177666</v>
      </c>
      <c r="F452" s="455"/>
      <c r="G452" s="455"/>
      <c r="H452" s="455"/>
      <c r="I452" s="455"/>
      <c r="J452" s="455"/>
      <c r="K452" s="455"/>
      <c r="L452" s="461">
        <f t="shared" si="6"/>
        <v>574172.91528887593</v>
      </c>
      <c r="M452" s="460"/>
      <c r="O452" s="457"/>
    </row>
    <row r="453" spans="1:15" x14ac:dyDescent="0.2">
      <c r="A453" s="358">
        <f t="shared" si="7"/>
        <v>2045</v>
      </c>
      <c r="B453" s="358">
        <f t="shared" si="8"/>
        <v>8</v>
      </c>
      <c r="C453" s="455">
        <v>124434.45919249923</v>
      </c>
      <c r="D453" s="455"/>
      <c r="E453" s="455">
        <v>471308.07824641536</v>
      </c>
      <c r="F453" s="455"/>
      <c r="G453" s="455"/>
      <c r="H453" s="455"/>
      <c r="I453" s="455"/>
      <c r="J453" s="455"/>
      <c r="K453" s="455"/>
      <c r="L453" s="461">
        <f t="shared" si="6"/>
        <v>595742.53743891465</v>
      </c>
      <c r="M453" s="460"/>
      <c r="O453" s="457"/>
    </row>
    <row r="454" spans="1:15" x14ac:dyDescent="0.2">
      <c r="A454" s="358">
        <f t="shared" si="7"/>
        <v>2045</v>
      </c>
      <c r="B454" s="358">
        <f t="shared" si="8"/>
        <v>9</v>
      </c>
      <c r="C454" s="455">
        <v>123479.17488414001</v>
      </c>
      <c r="D454" s="455"/>
      <c r="E454" s="455">
        <v>470371.23240985349</v>
      </c>
      <c r="F454" s="455"/>
      <c r="G454" s="455"/>
      <c r="H454" s="455"/>
      <c r="I454" s="455"/>
      <c r="J454" s="455"/>
      <c r="K454" s="455"/>
      <c r="L454" s="461">
        <f t="shared" ref="L454:L517" si="9">SUM(C454:K454)</f>
        <v>593850.40729399351</v>
      </c>
      <c r="M454" s="460"/>
      <c r="O454" s="457"/>
    </row>
    <row r="455" spans="1:15" x14ac:dyDescent="0.2">
      <c r="A455" s="358">
        <f t="shared" si="7"/>
        <v>2045</v>
      </c>
      <c r="B455" s="358">
        <f t="shared" si="8"/>
        <v>10</v>
      </c>
      <c r="C455" s="455">
        <v>105748.33746584691</v>
      </c>
      <c r="D455" s="455"/>
      <c r="E455" s="455">
        <v>454166.25172850926</v>
      </c>
      <c r="F455" s="455"/>
      <c r="G455" s="455"/>
      <c r="H455" s="455"/>
      <c r="I455" s="455"/>
      <c r="J455" s="455"/>
      <c r="K455" s="455"/>
      <c r="L455" s="461">
        <f t="shared" si="9"/>
        <v>559914.58919435623</v>
      </c>
      <c r="M455" s="460"/>
      <c r="O455" s="457"/>
    </row>
    <row r="456" spans="1:15" x14ac:dyDescent="0.2">
      <c r="A456" s="358">
        <f t="shared" si="7"/>
        <v>2045</v>
      </c>
      <c r="B456" s="358">
        <f t="shared" si="8"/>
        <v>11</v>
      </c>
      <c r="C456" s="455">
        <v>97667.11810646602</v>
      </c>
      <c r="D456" s="455"/>
      <c r="E456" s="455">
        <v>430745.96495530324</v>
      </c>
      <c r="F456" s="455"/>
      <c r="G456" s="455"/>
      <c r="H456" s="455"/>
      <c r="I456" s="455"/>
      <c r="J456" s="455"/>
      <c r="K456" s="455"/>
      <c r="L456" s="461">
        <f t="shared" si="9"/>
        <v>528413.08306176926</v>
      </c>
      <c r="M456" s="460"/>
      <c r="O456" s="457"/>
    </row>
    <row r="457" spans="1:15" x14ac:dyDescent="0.2">
      <c r="A457" s="358">
        <f t="shared" si="7"/>
        <v>2045</v>
      </c>
      <c r="B457" s="358">
        <f t="shared" si="8"/>
        <v>12</v>
      </c>
      <c r="C457" s="455">
        <v>80639.639669088676</v>
      </c>
      <c r="D457" s="455"/>
      <c r="E457" s="455">
        <v>403579.63145496347</v>
      </c>
      <c r="F457" s="455"/>
      <c r="G457" s="455"/>
      <c r="H457" s="455"/>
      <c r="I457" s="455"/>
      <c r="J457" s="455"/>
      <c r="K457" s="455"/>
      <c r="L457" s="461">
        <f t="shared" si="9"/>
        <v>484219.27112405212</v>
      </c>
      <c r="M457" s="460"/>
      <c r="O457" s="457"/>
    </row>
    <row r="458" spans="1:15" x14ac:dyDescent="0.2">
      <c r="A458" s="358">
        <f t="shared" si="7"/>
        <v>2046</v>
      </c>
      <c r="B458" s="358">
        <f t="shared" si="8"/>
        <v>1</v>
      </c>
      <c r="C458" s="455">
        <v>82989.176177599176</v>
      </c>
      <c r="D458" s="455"/>
      <c r="E458" s="455">
        <v>413162.06807556062</v>
      </c>
      <c r="F458" s="455"/>
      <c r="G458" s="455"/>
      <c r="H458" s="455"/>
      <c r="I458" s="455"/>
      <c r="J458" s="455"/>
      <c r="K458" s="455"/>
      <c r="L458" s="461">
        <f t="shared" si="9"/>
        <v>496151.24425315979</v>
      </c>
      <c r="M458" s="460"/>
      <c r="O458" s="457"/>
    </row>
    <row r="459" spans="1:15" x14ac:dyDescent="0.2">
      <c r="A459" s="358">
        <f t="shared" si="7"/>
        <v>2046</v>
      </c>
      <c r="B459" s="358">
        <f t="shared" si="8"/>
        <v>2</v>
      </c>
      <c r="C459" s="455">
        <v>83012.02765762787</v>
      </c>
      <c r="D459" s="455"/>
      <c r="E459" s="455">
        <v>438499.81228302501</v>
      </c>
      <c r="F459" s="455"/>
      <c r="G459" s="455"/>
      <c r="H459" s="455"/>
      <c r="I459" s="455"/>
      <c r="J459" s="455"/>
      <c r="K459" s="455"/>
      <c r="L459" s="461">
        <f t="shared" si="9"/>
        <v>521511.83994065289</v>
      </c>
      <c r="M459" s="460"/>
      <c r="O459" s="457"/>
    </row>
    <row r="460" spans="1:15" x14ac:dyDescent="0.2">
      <c r="A460" s="358">
        <f t="shared" si="7"/>
        <v>2046</v>
      </c>
      <c r="B460" s="358">
        <f t="shared" si="8"/>
        <v>3</v>
      </c>
      <c r="C460" s="455">
        <v>78625.104283103487</v>
      </c>
      <c r="D460" s="455"/>
      <c r="E460" s="455">
        <v>410895.47935133905</v>
      </c>
      <c r="F460" s="455"/>
      <c r="G460" s="455"/>
      <c r="H460" s="455"/>
      <c r="I460" s="455"/>
      <c r="J460" s="455"/>
      <c r="K460" s="455"/>
      <c r="L460" s="461">
        <f t="shared" si="9"/>
        <v>489520.58363444253</v>
      </c>
      <c r="M460" s="460"/>
      <c r="O460" s="457"/>
    </row>
    <row r="461" spans="1:15" x14ac:dyDescent="0.2">
      <c r="A461" s="358">
        <f t="shared" si="7"/>
        <v>2046</v>
      </c>
      <c r="B461" s="358">
        <f t="shared" si="8"/>
        <v>4</v>
      </c>
      <c r="C461" s="455">
        <v>88536.246035991455</v>
      </c>
      <c r="D461" s="455"/>
      <c r="E461" s="455">
        <v>412783.89023980033</v>
      </c>
      <c r="F461" s="455"/>
      <c r="G461" s="455"/>
      <c r="H461" s="455"/>
      <c r="I461" s="455"/>
      <c r="J461" s="455"/>
      <c r="K461" s="455"/>
      <c r="L461" s="461">
        <f t="shared" si="9"/>
        <v>501320.1362757918</v>
      </c>
      <c r="M461" s="460"/>
      <c r="O461" s="457"/>
    </row>
    <row r="462" spans="1:15" x14ac:dyDescent="0.2">
      <c r="A462" s="358">
        <f t="shared" ref="A462:A525" si="10">+A450+1</f>
        <v>2046</v>
      </c>
      <c r="B462" s="358">
        <f t="shared" ref="B462:B525" si="11">+B450</f>
        <v>5</v>
      </c>
      <c r="C462" s="455">
        <v>92812.791685657212</v>
      </c>
      <c r="D462" s="455"/>
      <c r="E462" s="455">
        <v>417302.48308187141</v>
      </c>
      <c r="F462" s="455"/>
      <c r="G462" s="455"/>
      <c r="H462" s="455"/>
      <c r="I462" s="455"/>
      <c r="J462" s="455"/>
      <c r="K462" s="455"/>
      <c r="L462" s="461">
        <f t="shared" si="9"/>
        <v>510115.27476752864</v>
      </c>
      <c r="M462" s="460"/>
      <c r="O462" s="457"/>
    </row>
    <row r="463" spans="1:15" x14ac:dyDescent="0.2">
      <c r="A463" s="358">
        <f t="shared" si="10"/>
        <v>2046</v>
      </c>
      <c r="B463" s="358">
        <f t="shared" si="11"/>
        <v>6</v>
      </c>
      <c r="C463" s="455">
        <v>106153.65190729722</v>
      </c>
      <c r="D463" s="455"/>
      <c r="E463" s="455">
        <v>449724.30644410528</v>
      </c>
      <c r="F463" s="455"/>
      <c r="G463" s="455"/>
      <c r="H463" s="455"/>
      <c r="I463" s="455"/>
      <c r="J463" s="455"/>
      <c r="K463" s="455"/>
      <c r="L463" s="461">
        <f t="shared" si="9"/>
        <v>555877.95835140254</v>
      </c>
      <c r="M463" s="460"/>
      <c r="O463" s="457"/>
    </row>
    <row r="464" spans="1:15" x14ac:dyDescent="0.2">
      <c r="A464" s="358">
        <f t="shared" si="10"/>
        <v>2046</v>
      </c>
      <c r="B464" s="358">
        <f t="shared" si="11"/>
        <v>7</v>
      </c>
      <c r="C464" s="455">
        <v>115582.9602118248</v>
      </c>
      <c r="D464" s="455"/>
      <c r="E464" s="455">
        <v>464148.27332947258</v>
      </c>
      <c r="F464" s="455"/>
      <c r="G464" s="455"/>
      <c r="H464" s="455"/>
      <c r="I464" s="455"/>
      <c r="J464" s="455"/>
      <c r="K464" s="455"/>
      <c r="L464" s="461">
        <f t="shared" si="9"/>
        <v>579731.23354129738</v>
      </c>
      <c r="M464" s="460"/>
      <c r="O464" s="457"/>
    </row>
    <row r="465" spans="1:15" x14ac:dyDescent="0.2">
      <c r="A465" s="358">
        <f t="shared" si="10"/>
        <v>2046</v>
      </c>
      <c r="B465" s="358">
        <f t="shared" si="11"/>
        <v>8</v>
      </c>
      <c r="C465" s="455">
        <v>126003.42975743239</v>
      </c>
      <c r="D465" s="455"/>
      <c r="E465" s="455">
        <v>475465.23391853645</v>
      </c>
      <c r="F465" s="455"/>
      <c r="G465" s="455"/>
      <c r="H465" s="455"/>
      <c r="I465" s="455"/>
      <c r="J465" s="455"/>
      <c r="K465" s="455"/>
      <c r="L465" s="461">
        <f t="shared" si="9"/>
        <v>601468.66367596888</v>
      </c>
      <c r="M465" s="460"/>
      <c r="O465" s="457"/>
    </row>
    <row r="466" spans="1:15" x14ac:dyDescent="0.2">
      <c r="A466" s="358">
        <f t="shared" si="10"/>
        <v>2046</v>
      </c>
      <c r="B466" s="358">
        <f t="shared" si="11"/>
        <v>9</v>
      </c>
      <c r="C466" s="455">
        <v>125036.10044987693</v>
      </c>
      <c r="D466" s="455"/>
      <c r="E466" s="455">
        <v>474521.12035947968</v>
      </c>
      <c r="F466" s="455"/>
      <c r="G466" s="455"/>
      <c r="H466" s="455"/>
      <c r="I466" s="455"/>
      <c r="J466" s="455"/>
      <c r="K466" s="455"/>
      <c r="L466" s="461">
        <f t="shared" si="9"/>
        <v>599557.22080935666</v>
      </c>
      <c r="M466" s="460"/>
      <c r="O466" s="457"/>
    </row>
    <row r="467" spans="1:15" x14ac:dyDescent="0.2">
      <c r="A467" s="358">
        <f t="shared" si="10"/>
        <v>2046</v>
      </c>
      <c r="B467" s="358">
        <f t="shared" si="11"/>
        <v>10</v>
      </c>
      <c r="C467" s="455">
        <v>107081.69825554476</v>
      </c>
      <c r="D467" s="455"/>
      <c r="E467" s="455">
        <v>458361.41196830326</v>
      </c>
      <c r="F467" s="455"/>
      <c r="G467" s="455"/>
      <c r="H467" s="455"/>
      <c r="I467" s="455"/>
      <c r="J467" s="455"/>
      <c r="K467" s="455"/>
      <c r="L467" s="461">
        <f t="shared" si="9"/>
        <v>565443.11022384802</v>
      </c>
      <c r="M467" s="460"/>
      <c r="O467" s="457"/>
    </row>
    <row r="468" spans="1:15" x14ac:dyDescent="0.2">
      <c r="A468" s="358">
        <f t="shared" si="10"/>
        <v>2046</v>
      </c>
      <c r="B468" s="358">
        <f t="shared" si="11"/>
        <v>11</v>
      </c>
      <c r="C468" s="455">
        <v>98898.584329450474</v>
      </c>
      <c r="D468" s="455"/>
      <c r="E468" s="455">
        <v>435044.93293398683</v>
      </c>
      <c r="F468" s="455"/>
      <c r="G468" s="455"/>
      <c r="H468" s="455"/>
      <c r="I468" s="455"/>
      <c r="J468" s="455"/>
      <c r="K468" s="455"/>
      <c r="L468" s="461">
        <f t="shared" si="9"/>
        <v>533943.51726343727</v>
      </c>
      <c r="M468" s="460"/>
      <c r="O468" s="457"/>
    </row>
    <row r="469" spans="1:15" x14ac:dyDescent="0.2">
      <c r="A469" s="358">
        <f t="shared" si="10"/>
        <v>2046</v>
      </c>
      <c r="B469" s="358">
        <f t="shared" si="11"/>
        <v>12</v>
      </c>
      <c r="C469" s="455">
        <v>81656.40963641656</v>
      </c>
      <c r="D469" s="455"/>
      <c r="E469" s="455">
        <v>408095.38501004199</v>
      </c>
      <c r="F469" s="455"/>
      <c r="G469" s="455"/>
      <c r="H469" s="455"/>
      <c r="I469" s="455"/>
      <c r="J469" s="455"/>
      <c r="K469" s="455"/>
      <c r="L469" s="461">
        <f t="shared" si="9"/>
        <v>489751.79464645858</v>
      </c>
      <c r="M469" s="460"/>
      <c r="O469" s="457"/>
    </row>
    <row r="470" spans="1:15" x14ac:dyDescent="0.2">
      <c r="A470" s="358">
        <f t="shared" si="10"/>
        <v>2047</v>
      </c>
      <c r="B470" s="358">
        <f t="shared" si="11"/>
        <v>1</v>
      </c>
      <c r="C470" s="455">
        <v>84035.571006456623</v>
      </c>
      <c r="D470" s="455"/>
      <c r="E470" s="455">
        <v>417809.42262239021</v>
      </c>
      <c r="F470" s="455"/>
      <c r="G470" s="455"/>
      <c r="H470" s="455"/>
      <c r="I470" s="455"/>
      <c r="J470" s="455"/>
      <c r="K470" s="455"/>
      <c r="L470" s="461">
        <f t="shared" si="9"/>
        <v>501844.99362884683</v>
      </c>
      <c r="M470" s="460"/>
      <c r="O470" s="457"/>
    </row>
    <row r="471" spans="1:15" x14ac:dyDescent="0.2">
      <c r="A471" s="358">
        <f t="shared" si="10"/>
        <v>2047</v>
      </c>
      <c r="B471" s="358">
        <f t="shared" si="11"/>
        <v>2</v>
      </c>
      <c r="C471" s="455">
        <v>84058.710616475786</v>
      </c>
      <c r="D471" s="455"/>
      <c r="E471" s="455">
        <v>442795.25005296269</v>
      </c>
      <c r="F471" s="455"/>
      <c r="G471" s="455"/>
      <c r="H471" s="455"/>
      <c r="I471" s="455"/>
      <c r="J471" s="455"/>
      <c r="K471" s="455"/>
      <c r="L471" s="461">
        <f t="shared" si="9"/>
        <v>526853.96066943847</v>
      </c>
      <c r="M471" s="460"/>
      <c r="O471" s="457"/>
    </row>
    <row r="472" spans="1:15" x14ac:dyDescent="0.2">
      <c r="A472" s="358">
        <f t="shared" si="10"/>
        <v>2047</v>
      </c>
      <c r="B472" s="358">
        <f t="shared" si="11"/>
        <v>3</v>
      </c>
      <c r="C472" s="455">
        <v>79616.473354705726</v>
      </c>
      <c r="D472" s="455"/>
      <c r="E472" s="455">
        <v>415173.14721723762</v>
      </c>
      <c r="F472" s="455"/>
      <c r="G472" s="455"/>
      <c r="H472" s="455"/>
      <c r="I472" s="455"/>
      <c r="J472" s="455"/>
      <c r="K472" s="455"/>
      <c r="L472" s="461">
        <f t="shared" si="9"/>
        <v>494789.62057194335</v>
      </c>
      <c r="M472" s="460"/>
      <c r="O472" s="457"/>
    </row>
    <row r="473" spans="1:15" x14ac:dyDescent="0.2">
      <c r="A473" s="358">
        <f t="shared" si="10"/>
        <v>2047</v>
      </c>
      <c r="B473" s="358">
        <f t="shared" si="11"/>
        <v>4</v>
      </c>
      <c r="C473" s="455">
        <v>89652.582819721589</v>
      </c>
      <c r="D473" s="455"/>
      <c r="E473" s="455">
        <v>416994.53178771242</v>
      </c>
      <c r="F473" s="455"/>
      <c r="G473" s="455"/>
      <c r="H473" s="455"/>
      <c r="I473" s="455"/>
      <c r="J473" s="455"/>
      <c r="K473" s="455"/>
      <c r="L473" s="461">
        <f t="shared" si="9"/>
        <v>506647.11460743402</v>
      </c>
      <c r="M473" s="460"/>
      <c r="O473" s="457"/>
    </row>
    <row r="474" spans="1:15" x14ac:dyDescent="0.2">
      <c r="A474" s="358">
        <f t="shared" si="10"/>
        <v>2047</v>
      </c>
      <c r="B474" s="358">
        <f t="shared" si="11"/>
        <v>5</v>
      </c>
      <c r="C474" s="455">
        <v>93983.050624773081</v>
      </c>
      <c r="D474" s="455"/>
      <c r="E474" s="455">
        <v>421454.91712262883</v>
      </c>
      <c r="F474" s="455"/>
      <c r="G474" s="455"/>
      <c r="H474" s="455"/>
      <c r="I474" s="455"/>
      <c r="J474" s="455"/>
      <c r="K474" s="455"/>
      <c r="L474" s="461">
        <f t="shared" si="9"/>
        <v>515437.96774740191</v>
      </c>
      <c r="M474" s="460"/>
      <c r="O474" s="457"/>
    </row>
    <row r="475" spans="1:15" x14ac:dyDescent="0.2">
      <c r="A475" s="358">
        <f t="shared" si="10"/>
        <v>2047</v>
      </c>
      <c r="B475" s="358">
        <f t="shared" si="11"/>
        <v>6</v>
      </c>
      <c r="C475" s="455">
        <v>107492.12323014079</v>
      </c>
      <c r="D475" s="455"/>
      <c r="E475" s="455">
        <v>453833.89890478266</v>
      </c>
      <c r="F475" s="455"/>
      <c r="G475" s="455"/>
      <c r="H475" s="455"/>
      <c r="I475" s="455"/>
      <c r="J475" s="455"/>
      <c r="K475" s="455"/>
      <c r="L475" s="461">
        <f t="shared" si="9"/>
        <v>561326.02213492349</v>
      </c>
      <c r="M475" s="460"/>
      <c r="O475" s="457"/>
    </row>
    <row r="476" spans="1:15" x14ac:dyDescent="0.2">
      <c r="A476" s="358">
        <f t="shared" si="10"/>
        <v>2047</v>
      </c>
      <c r="B476" s="358">
        <f t="shared" si="11"/>
        <v>7</v>
      </c>
      <c r="C476" s="455">
        <v>117040.32389996242</v>
      </c>
      <c r="D476" s="455"/>
      <c r="E476" s="455">
        <v>468304.25714244478</v>
      </c>
      <c r="F476" s="455"/>
      <c r="G476" s="455"/>
      <c r="H476" s="455"/>
      <c r="I476" s="455"/>
      <c r="J476" s="455"/>
      <c r="K476" s="455"/>
      <c r="L476" s="461">
        <f t="shared" si="9"/>
        <v>585344.5810424072</v>
      </c>
      <c r="M476" s="460"/>
      <c r="O476" s="457"/>
    </row>
    <row r="477" spans="1:15" x14ac:dyDescent="0.2">
      <c r="A477" s="358">
        <f t="shared" si="10"/>
        <v>2047</v>
      </c>
      <c r="B477" s="358">
        <f t="shared" si="11"/>
        <v>8</v>
      </c>
      <c r="C477" s="455">
        <v>127592.18317552055</v>
      </c>
      <c r="D477" s="455"/>
      <c r="E477" s="455">
        <v>479659.0576302688</v>
      </c>
      <c r="F477" s="455"/>
      <c r="G477" s="455"/>
      <c r="H477" s="455"/>
      <c r="I477" s="455"/>
      <c r="J477" s="455"/>
      <c r="K477" s="455"/>
      <c r="L477" s="461">
        <f t="shared" si="9"/>
        <v>607251.24080578936</v>
      </c>
      <c r="M477" s="460"/>
      <c r="O477" s="457"/>
    </row>
    <row r="478" spans="1:15" x14ac:dyDescent="0.2">
      <c r="A478" s="358">
        <f t="shared" si="10"/>
        <v>2047</v>
      </c>
      <c r="B478" s="358">
        <f t="shared" si="11"/>
        <v>9</v>
      </c>
      <c r="C478" s="455">
        <v>126612.65699565173</v>
      </c>
      <c r="D478" s="455"/>
      <c r="E478" s="455">
        <v>478707.62102860876</v>
      </c>
      <c r="F478" s="455"/>
      <c r="G478" s="455"/>
      <c r="H478" s="455"/>
      <c r="I478" s="455"/>
      <c r="J478" s="455"/>
      <c r="K478" s="455"/>
      <c r="L478" s="461">
        <f t="shared" si="9"/>
        <v>605320.27802426054</v>
      </c>
      <c r="M478" s="460"/>
      <c r="O478" s="457"/>
    </row>
    <row r="479" spans="1:15" x14ac:dyDescent="0.2">
      <c r="A479" s="358">
        <f t="shared" si="10"/>
        <v>2047</v>
      </c>
      <c r="B479" s="358">
        <f t="shared" si="11"/>
        <v>10</v>
      </c>
      <c r="C479" s="455">
        <v>108431.87113929636</v>
      </c>
      <c r="D479" s="455"/>
      <c r="E479" s="455">
        <v>462595.32314868469</v>
      </c>
      <c r="F479" s="455"/>
      <c r="G479" s="455"/>
      <c r="H479" s="455"/>
      <c r="I479" s="455"/>
      <c r="J479" s="455"/>
      <c r="K479" s="455"/>
      <c r="L479" s="461">
        <f t="shared" si="9"/>
        <v>571027.19428798102</v>
      </c>
      <c r="M479" s="460"/>
      <c r="O479" s="457"/>
    </row>
    <row r="480" spans="1:15" x14ac:dyDescent="0.2">
      <c r="A480" s="358">
        <f t="shared" si="10"/>
        <v>2047</v>
      </c>
      <c r="B480" s="358">
        <f t="shared" si="11"/>
        <v>11</v>
      </c>
      <c r="C480" s="455">
        <v>100145.57787716563</v>
      </c>
      <c r="D480" s="455"/>
      <c r="E480" s="455">
        <v>439386.80584315228</v>
      </c>
      <c r="F480" s="455"/>
      <c r="G480" s="455"/>
      <c r="H480" s="455"/>
      <c r="I480" s="455"/>
      <c r="J480" s="455"/>
      <c r="K480" s="455"/>
      <c r="L480" s="461">
        <f t="shared" si="9"/>
        <v>539532.38372031786</v>
      </c>
      <c r="M480" s="460"/>
      <c r="O480" s="457"/>
    </row>
    <row r="481" spans="1:15" x14ac:dyDescent="0.2">
      <c r="A481" s="358">
        <f t="shared" si="10"/>
        <v>2047</v>
      </c>
      <c r="B481" s="358">
        <f t="shared" si="11"/>
        <v>12</v>
      </c>
      <c r="C481" s="455">
        <v>82685.999863987454</v>
      </c>
      <c r="D481" s="455"/>
      <c r="E481" s="455">
        <v>412661.66646241973</v>
      </c>
      <c r="F481" s="455"/>
      <c r="G481" s="455"/>
      <c r="H481" s="455"/>
      <c r="I481" s="455"/>
      <c r="J481" s="455"/>
      <c r="K481" s="455"/>
      <c r="L481" s="461">
        <f t="shared" si="9"/>
        <v>495347.66632640717</v>
      </c>
      <c r="M481" s="460"/>
      <c r="O481" s="457"/>
    </row>
    <row r="482" spans="1:15" x14ac:dyDescent="0.2">
      <c r="A482" s="358">
        <f t="shared" si="10"/>
        <v>2048</v>
      </c>
      <c r="B482" s="358">
        <f t="shared" si="11"/>
        <v>1</v>
      </c>
      <c r="C482" s="455">
        <v>85095.159629833928</v>
      </c>
      <c r="D482" s="455"/>
      <c r="E482" s="455">
        <v>422509.05182353297</v>
      </c>
      <c r="F482" s="455"/>
      <c r="G482" s="455"/>
      <c r="H482" s="455"/>
      <c r="I482" s="455"/>
      <c r="J482" s="455"/>
      <c r="K482" s="455"/>
      <c r="L482" s="461">
        <f t="shared" si="9"/>
        <v>507604.21145336691</v>
      </c>
      <c r="M482" s="460"/>
      <c r="O482" s="457"/>
    </row>
    <row r="483" spans="1:15" x14ac:dyDescent="0.2">
      <c r="A483" s="358">
        <f t="shared" si="10"/>
        <v>2048</v>
      </c>
      <c r="B483" s="358">
        <f t="shared" si="11"/>
        <v>2</v>
      </c>
      <c r="C483" s="455">
        <v>85118.591002820132</v>
      </c>
      <c r="D483" s="455"/>
      <c r="E483" s="455">
        <v>447132.76488911244</v>
      </c>
      <c r="F483" s="455"/>
      <c r="G483" s="455"/>
      <c r="H483" s="455"/>
      <c r="I483" s="455"/>
      <c r="J483" s="455"/>
      <c r="K483" s="455"/>
      <c r="L483" s="461">
        <f t="shared" si="9"/>
        <v>532251.35589193262</v>
      </c>
      <c r="M483" s="460"/>
      <c r="O483" s="457"/>
    </row>
    <row r="484" spans="1:15" x14ac:dyDescent="0.2">
      <c r="A484" s="358">
        <f t="shared" si="10"/>
        <v>2048</v>
      </c>
      <c r="B484" s="358">
        <f t="shared" si="11"/>
        <v>3</v>
      </c>
      <c r="C484" s="455">
        <v>80620.34241146018</v>
      </c>
      <c r="D484" s="455"/>
      <c r="E484" s="455">
        <v>419495.34816585545</v>
      </c>
      <c r="F484" s="455"/>
      <c r="G484" s="455"/>
      <c r="H484" s="455"/>
      <c r="I484" s="455"/>
      <c r="J484" s="455"/>
      <c r="K484" s="455"/>
      <c r="L484" s="461">
        <f t="shared" si="9"/>
        <v>500115.69057731563</v>
      </c>
      <c r="M484" s="460"/>
      <c r="O484" s="457"/>
    </row>
    <row r="485" spans="1:15" x14ac:dyDescent="0.2">
      <c r="A485" s="358">
        <f t="shared" si="10"/>
        <v>2048</v>
      </c>
      <c r="B485" s="358">
        <f t="shared" si="11"/>
        <v>4</v>
      </c>
      <c r="C485" s="455">
        <v>90782.995282854288</v>
      </c>
      <c r="D485" s="455"/>
      <c r="E485" s="455">
        <v>421248.12438740785</v>
      </c>
      <c r="F485" s="455"/>
      <c r="G485" s="455"/>
      <c r="H485" s="455"/>
      <c r="I485" s="455"/>
      <c r="J485" s="455"/>
      <c r="K485" s="455"/>
      <c r="L485" s="461">
        <f t="shared" si="9"/>
        <v>512031.11967026215</v>
      </c>
      <c r="M485" s="460"/>
      <c r="O485" s="457"/>
    </row>
    <row r="486" spans="1:15" x14ac:dyDescent="0.2">
      <c r="A486" s="358">
        <f t="shared" si="10"/>
        <v>2048</v>
      </c>
      <c r="B486" s="358">
        <f t="shared" si="11"/>
        <v>5</v>
      </c>
      <c r="C486" s="455">
        <v>95168.065137551879</v>
      </c>
      <c r="D486" s="455"/>
      <c r="E486" s="455">
        <v>425648.67061189638</v>
      </c>
      <c r="F486" s="455"/>
      <c r="G486" s="455"/>
      <c r="H486" s="455"/>
      <c r="I486" s="455"/>
      <c r="J486" s="455"/>
      <c r="K486" s="455"/>
      <c r="L486" s="461">
        <f t="shared" si="9"/>
        <v>520816.73574944824</v>
      </c>
      <c r="M486" s="460"/>
      <c r="O486" s="457"/>
    </row>
    <row r="487" spans="1:15" x14ac:dyDescent="0.2">
      <c r="A487" s="358">
        <f t="shared" si="10"/>
        <v>2048</v>
      </c>
      <c r="B487" s="358">
        <f t="shared" si="11"/>
        <v>6</v>
      </c>
      <c r="C487" s="455">
        <v>108847.47108478413</v>
      </c>
      <c r="D487" s="455"/>
      <c r="E487" s="455">
        <v>457981.04492872278</v>
      </c>
      <c r="F487" s="455"/>
      <c r="G487" s="455"/>
      <c r="H487" s="455"/>
      <c r="I487" s="455"/>
      <c r="J487" s="455"/>
      <c r="K487" s="455"/>
      <c r="L487" s="461">
        <f t="shared" si="9"/>
        <v>566828.51601350692</v>
      </c>
      <c r="M487" s="460"/>
      <c r="O487" s="457"/>
    </row>
    <row r="488" spans="1:15" x14ac:dyDescent="0.2">
      <c r="A488" s="358">
        <f t="shared" si="10"/>
        <v>2048</v>
      </c>
      <c r="B488" s="358">
        <f t="shared" si="11"/>
        <v>7</v>
      </c>
      <c r="C488" s="455">
        <v>118516.0632112508</v>
      </c>
      <c r="D488" s="455"/>
      <c r="E488" s="455">
        <v>472497.45363603253</v>
      </c>
      <c r="F488" s="455"/>
      <c r="G488" s="455"/>
      <c r="H488" s="455"/>
      <c r="I488" s="455"/>
      <c r="J488" s="455"/>
      <c r="K488" s="455"/>
      <c r="L488" s="461">
        <f t="shared" si="9"/>
        <v>591013.51684728335</v>
      </c>
      <c r="M488" s="460"/>
      <c r="O488" s="457"/>
    </row>
    <row r="489" spans="1:15" x14ac:dyDescent="0.2">
      <c r="A489" s="358">
        <f t="shared" si="10"/>
        <v>2048</v>
      </c>
      <c r="B489" s="358">
        <f t="shared" si="11"/>
        <v>8</v>
      </c>
      <c r="C489" s="455">
        <v>129200.96888501813</v>
      </c>
      <c r="D489" s="455"/>
      <c r="E489" s="455">
        <v>483889.87281071517</v>
      </c>
      <c r="F489" s="455"/>
      <c r="G489" s="455"/>
      <c r="H489" s="455"/>
      <c r="I489" s="455"/>
      <c r="J489" s="455"/>
      <c r="K489" s="455"/>
      <c r="L489" s="461">
        <f t="shared" si="9"/>
        <v>613090.84169573325</v>
      </c>
      <c r="M489" s="460"/>
      <c r="O489" s="457"/>
    </row>
    <row r="490" spans="1:15" x14ac:dyDescent="0.2">
      <c r="A490" s="358">
        <f t="shared" si="10"/>
        <v>2048</v>
      </c>
      <c r="B490" s="358">
        <f t="shared" si="11"/>
        <v>9</v>
      </c>
      <c r="C490" s="455">
        <v>128209.09204477943</v>
      </c>
      <c r="D490" s="455"/>
      <c r="E490" s="455">
        <v>482931.05743589706</v>
      </c>
      <c r="F490" s="455"/>
      <c r="G490" s="455"/>
      <c r="H490" s="455"/>
      <c r="I490" s="455"/>
      <c r="J490" s="455"/>
      <c r="K490" s="455"/>
      <c r="L490" s="461">
        <f t="shared" si="9"/>
        <v>611140.14948067651</v>
      </c>
      <c r="M490" s="460"/>
      <c r="O490" s="457"/>
    </row>
    <row r="491" spans="1:15" x14ac:dyDescent="0.2">
      <c r="A491" s="358">
        <f t="shared" si="10"/>
        <v>2048</v>
      </c>
      <c r="B491" s="358">
        <f t="shared" si="11"/>
        <v>10</v>
      </c>
      <c r="C491" s="455">
        <v>109799.0680976164</v>
      </c>
      <c r="D491" s="455"/>
      <c r="E491" s="455">
        <v>466868.34321435902</v>
      </c>
      <c r="F491" s="455"/>
      <c r="G491" s="455"/>
      <c r="H491" s="455"/>
      <c r="I491" s="455"/>
      <c r="J491" s="455"/>
      <c r="K491" s="455"/>
      <c r="L491" s="461">
        <f t="shared" si="9"/>
        <v>576667.41131197545</v>
      </c>
      <c r="M491" s="460"/>
      <c r="O491" s="457"/>
    </row>
    <row r="492" spans="1:15" x14ac:dyDescent="0.2">
      <c r="A492" s="358">
        <f t="shared" si="10"/>
        <v>2048</v>
      </c>
      <c r="B492" s="358">
        <f t="shared" si="11"/>
        <v>11</v>
      </c>
      <c r="C492" s="455">
        <v>101408.29453071275</v>
      </c>
      <c r="D492" s="455"/>
      <c r="E492" s="455">
        <v>443772.01188628213</v>
      </c>
      <c r="F492" s="455"/>
      <c r="G492" s="455"/>
      <c r="H492" s="455"/>
      <c r="I492" s="455"/>
      <c r="J492" s="455"/>
      <c r="K492" s="455"/>
      <c r="L492" s="461">
        <f t="shared" si="9"/>
        <v>545180.30641699489</v>
      </c>
      <c r="M492" s="460"/>
      <c r="O492" s="457"/>
    </row>
    <row r="493" spans="1:15" x14ac:dyDescent="0.2">
      <c r="A493" s="358">
        <f t="shared" si="10"/>
        <v>2048</v>
      </c>
      <c r="B493" s="358">
        <f t="shared" si="11"/>
        <v>12</v>
      </c>
      <c r="C493" s="455">
        <v>83728.572000038388</v>
      </c>
      <c r="D493" s="455"/>
      <c r="E493" s="455">
        <v>417279.04118139204</v>
      </c>
      <c r="F493" s="455"/>
      <c r="G493" s="455"/>
      <c r="H493" s="455"/>
      <c r="I493" s="455"/>
      <c r="J493" s="455"/>
      <c r="K493" s="455"/>
      <c r="L493" s="461">
        <f t="shared" si="9"/>
        <v>501007.61318143044</v>
      </c>
      <c r="M493" s="460"/>
      <c r="O493" s="457"/>
    </row>
    <row r="494" spans="1:15" x14ac:dyDescent="0.2">
      <c r="A494" s="358">
        <f t="shared" si="10"/>
        <v>2049</v>
      </c>
      <c r="B494" s="358">
        <f t="shared" si="11"/>
        <v>1</v>
      </c>
      <c r="C494" s="455">
        <v>86168.108405791194</v>
      </c>
      <c r="D494" s="455"/>
      <c r="E494" s="455">
        <v>427261.54367791512</v>
      </c>
      <c r="F494" s="455"/>
      <c r="G494" s="455"/>
      <c r="H494" s="455"/>
      <c r="I494" s="455"/>
      <c r="J494" s="455"/>
      <c r="K494" s="455"/>
      <c r="L494" s="461">
        <f t="shared" si="9"/>
        <v>513429.65208370634</v>
      </c>
      <c r="M494" s="460"/>
      <c r="O494" s="457"/>
    </row>
    <row r="495" spans="1:15" x14ac:dyDescent="0.2">
      <c r="A495" s="358">
        <f t="shared" si="10"/>
        <v>2049</v>
      </c>
      <c r="B495" s="358">
        <f t="shared" si="11"/>
        <v>2</v>
      </c>
      <c r="C495" s="455">
        <v>86191.835220528519</v>
      </c>
      <c r="D495" s="455"/>
      <c r="E495" s="455">
        <v>451512.7689682059</v>
      </c>
      <c r="F495" s="455"/>
      <c r="G495" s="455"/>
      <c r="H495" s="455"/>
      <c r="I495" s="455"/>
      <c r="J495" s="455"/>
      <c r="K495" s="455"/>
      <c r="L495" s="461">
        <f t="shared" si="9"/>
        <v>537704.60418873443</v>
      </c>
      <c r="M495" s="460"/>
      <c r="O495" s="457"/>
    </row>
    <row r="496" spans="1:15" x14ac:dyDescent="0.2">
      <c r="A496" s="358">
        <f t="shared" si="10"/>
        <v>2049</v>
      </c>
      <c r="B496" s="358">
        <f t="shared" si="11"/>
        <v>3</v>
      </c>
      <c r="C496" s="455">
        <v>81636.86906331584</v>
      </c>
      <c r="D496" s="455"/>
      <c r="E496" s="455">
        <v>423862.54581323732</v>
      </c>
      <c r="F496" s="455"/>
      <c r="G496" s="455"/>
      <c r="H496" s="455"/>
      <c r="I496" s="455"/>
      <c r="J496" s="455"/>
      <c r="K496" s="455"/>
      <c r="L496" s="461">
        <f t="shared" si="9"/>
        <v>505499.41487655317</v>
      </c>
      <c r="M496" s="460"/>
      <c r="O496" s="457"/>
    </row>
    <row r="497" spans="1:15" x14ac:dyDescent="0.2">
      <c r="A497" s="358">
        <f t="shared" si="10"/>
        <v>2049</v>
      </c>
      <c r="B497" s="358">
        <f t="shared" si="11"/>
        <v>4</v>
      </c>
      <c r="C497" s="455">
        <v>91927.660902969365</v>
      </c>
      <c r="D497" s="455"/>
      <c r="E497" s="455">
        <v>425545.10616519779</v>
      </c>
      <c r="F497" s="455"/>
      <c r="G497" s="455"/>
      <c r="H497" s="455"/>
      <c r="I497" s="455"/>
      <c r="J497" s="455"/>
      <c r="K497" s="455"/>
      <c r="L497" s="461">
        <f t="shared" si="9"/>
        <v>517472.76706816716</v>
      </c>
      <c r="M497" s="460"/>
      <c r="O497" s="457"/>
    </row>
    <row r="498" spans="1:15" x14ac:dyDescent="0.2">
      <c r="A498" s="358">
        <f t="shared" si="10"/>
        <v>2049</v>
      </c>
      <c r="B498" s="358">
        <f t="shared" si="11"/>
        <v>5</v>
      </c>
      <c r="C498" s="455">
        <v>96368.021274231607</v>
      </c>
      <c r="D498" s="455"/>
      <c r="E498" s="455">
        <v>429884.15470535005</v>
      </c>
      <c r="F498" s="455"/>
      <c r="G498" s="455"/>
      <c r="H498" s="455"/>
      <c r="I498" s="455"/>
      <c r="J498" s="455"/>
      <c r="K498" s="455"/>
      <c r="L498" s="461">
        <f t="shared" si="9"/>
        <v>526252.17597958166</v>
      </c>
      <c r="M498" s="460"/>
      <c r="O498" s="457"/>
    </row>
    <row r="499" spans="1:15" x14ac:dyDescent="0.2">
      <c r="A499" s="358">
        <f t="shared" si="10"/>
        <v>2049</v>
      </c>
      <c r="B499" s="358">
        <f t="shared" si="11"/>
        <v>6</v>
      </c>
      <c r="C499" s="455">
        <v>110219.90826422529</v>
      </c>
      <c r="D499" s="455"/>
      <c r="E499" s="455">
        <v>462166.08768136782</v>
      </c>
      <c r="F499" s="455"/>
      <c r="G499" s="455"/>
      <c r="H499" s="455"/>
      <c r="I499" s="455"/>
      <c r="J499" s="455"/>
      <c r="K499" s="455"/>
      <c r="L499" s="461">
        <f t="shared" si="9"/>
        <v>572385.99594559311</v>
      </c>
      <c r="M499" s="460"/>
      <c r="O499" s="457"/>
    </row>
    <row r="500" spans="1:15" x14ac:dyDescent="0.2">
      <c r="A500" s="358">
        <f t="shared" si="10"/>
        <v>2049</v>
      </c>
      <c r="B500" s="358">
        <f t="shared" si="11"/>
        <v>7</v>
      </c>
      <c r="C500" s="455">
        <v>120010.40984044736</v>
      </c>
      <c r="D500" s="455"/>
      <c r="E500" s="455">
        <v>476728.196012592</v>
      </c>
      <c r="F500" s="455"/>
      <c r="G500" s="455"/>
      <c r="H500" s="455"/>
      <c r="I500" s="455"/>
      <c r="J500" s="455"/>
      <c r="K500" s="455"/>
      <c r="L500" s="461">
        <f t="shared" si="9"/>
        <v>596738.60585303931</v>
      </c>
      <c r="M500" s="460"/>
      <c r="O500" s="457"/>
    </row>
    <row r="501" spans="1:15" x14ac:dyDescent="0.2">
      <c r="A501" s="358">
        <f t="shared" si="10"/>
        <v>2049</v>
      </c>
      <c r="B501" s="358">
        <f t="shared" si="11"/>
        <v>8</v>
      </c>
      <c r="C501" s="455">
        <v>130830.03946929931</v>
      </c>
      <c r="D501" s="455"/>
      <c r="E501" s="455">
        <v>488158.00574177282</v>
      </c>
      <c r="F501" s="455"/>
      <c r="G501" s="455"/>
      <c r="H501" s="455"/>
      <c r="I501" s="455"/>
      <c r="J501" s="455"/>
      <c r="K501" s="455"/>
      <c r="L501" s="461">
        <f t="shared" si="9"/>
        <v>618988.04521107208</v>
      </c>
      <c r="M501" s="460"/>
      <c r="O501" s="457"/>
    </row>
    <row r="502" spans="1:15" x14ac:dyDescent="0.2">
      <c r="A502" s="358">
        <f t="shared" si="10"/>
        <v>2049</v>
      </c>
      <c r="B502" s="358">
        <f t="shared" si="11"/>
        <v>9</v>
      </c>
      <c r="C502" s="455">
        <v>129825.6562415497</v>
      </c>
      <c r="D502" s="455"/>
      <c r="E502" s="455">
        <v>487191.75544985896</v>
      </c>
      <c r="F502" s="455"/>
      <c r="G502" s="455"/>
      <c r="H502" s="455"/>
      <c r="I502" s="455"/>
      <c r="J502" s="455"/>
      <c r="K502" s="455"/>
      <c r="L502" s="461">
        <f t="shared" si="9"/>
        <v>617017.4116914086</v>
      </c>
      <c r="M502" s="460"/>
      <c r="O502" s="457"/>
    </row>
    <row r="503" spans="1:15" x14ac:dyDescent="0.2">
      <c r="A503" s="358">
        <f t="shared" si="10"/>
        <v>2049</v>
      </c>
      <c r="B503" s="358">
        <f t="shared" si="11"/>
        <v>10</v>
      </c>
      <c r="C503" s="455">
        <v>111183.50378384181</v>
      </c>
      <c r="D503" s="455"/>
      <c r="E503" s="455">
        <v>471180.83341638785</v>
      </c>
      <c r="F503" s="455"/>
      <c r="G503" s="455"/>
      <c r="H503" s="455"/>
      <c r="I503" s="455"/>
      <c r="J503" s="455"/>
      <c r="K503" s="455"/>
      <c r="L503" s="461">
        <f t="shared" si="9"/>
        <v>582364.33720022964</v>
      </c>
      <c r="M503" s="460"/>
      <c r="O503" s="457"/>
    </row>
    <row r="504" spans="1:15" x14ac:dyDescent="0.2">
      <c r="A504" s="358">
        <f t="shared" si="10"/>
        <v>2049</v>
      </c>
      <c r="B504" s="358">
        <f t="shared" si="11"/>
        <v>11</v>
      </c>
      <c r="C504" s="455">
        <v>102686.93253975998</v>
      </c>
      <c r="D504" s="455"/>
      <c r="E504" s="455">
        <v>448200.98354045209</v>
      </c>
      <c r="F504" s="455"/>
      <c r="G504" s="455"/>
      <c r="H504" s="455"/>
      <c r="I504" s="455"/>
      <c r="J504" s="455"/>
      <c r="K504" s="455"/>
      <c r="L504" s="461">
        <f t="shared" si="9"/>
        <v>550887.9160802121</v>
      </c>
      <c r="M504" s="460"/>
      <c r="O504" s="457"/>
    </row>
    <row r="505" spans="1:15" x14ac:dyDescent="0.2">
      <c r="A505" s="358">
        <f t="shared" si="10"/>
        <v>2049</v>
      </c>
      <c r="B505" s="358">
        <f t="shared" si="11"/>
        <v>12</v>
      </c>
      <c r="C505" s="455">
        <v>84784.289730998469</v>
      </c>
      <c r="D505" s="455"/>
      <c r="E505" s="455">
        <v>421948.08086231287</v>
      </c>
      <c r="F505" s="455"/>
      <c r="G505" s="455"/>
      <c r="H505" s="455"/>
      <c r="I505" s="455"/>
      <c r="J505" s="455"/>
      <c r="K505" s="455"/>
      <c r="L505" s="461">
        <f t="shared" si="9"/>
        <v>506732.37059331132</v>
      </c>
      <c r="M505" s="460"/>
      <c r="O505" s="457"/>
    </row>
    <row r="506" spans="1:15" x14ac:dyDescent="0.2">
      <c r="A506" s="358">
        <f t="shared" si="10"/>
        <v>2050</v>
      </c>
      <c r="B506" s="358">
        <f t="shared" si="11"/>
        <v>1</v>
      </c>
      <c r="C506" s="455">
        <v>87254.585789965859</v>
      </c>
      <c r="D506" s="455"/>
      <c r="E506" s="455">
        <v>432067.49279842799</v>
      </c>
      <c r="F506" s="455"/>
      <c r="G506" s="455"/>
      <c r="H506" s="455"/>
      <c r="I506" s="455"/>
      <c r="J506" s="455"/>
      <c r="K506" s="455"/>
      <c r="L506" s="461">
        <f t="shared" si="9"/>
        <v>519322.07858839387</v>
      </c>
      <c r="M506" s="460"/>
      <c r="O506" s="457"/>
    </row>
    <row r="507" spans="1:15" x14ac:dyDescent="0.2">
      <c r="A507" s="358">
        <f t="shared" si="10"/>
        <v>2050</v>
      </c>
      <c r="B507" s="358">
        <f t="shared" si="11"/>
        <v>2</v>
      </c>
      <c r="C507" s="455">
        <v>87278.611771623458</v>
      </c>
      <c r="D507" s="455"/>
      <c r="E507" s="455">
        <v>455935.67850455799</v>
      </c>
      <c r="F507" s="455"/>
      <c r="G507" s="455"/>
      <c r="H507" s="455"/>
      <c r="I507" s="455"/>
      <c r="J507" s="455"/>
      <c r="K507" s="455"/>
      <c r="L507" s="461">
        <f t="shared" si="9"/>
        <v>543214.29027618142</v>
      </c>
      <c r="M507" s="460"/>
      <c r="O507" s="457"/>
    </row>
    <row r="508" spans="1:15" x14ac:dyDescent="0.2">
      <c r="A508" s="358">
        <f t="shared" si="10"/>
        <v>2050</v>
      </c>
      <c r="B508" s="358">
        <f t="shared" si="11"/>
        <v>3</v>
      </c>
      <c r="C508" s="455">
        <v>82666.212907495719</v>
      </c>
      <c r="D508" s="455"/>
      <c r="E508" s="455">
        <v>428275.2086019484</v>
      </c>
      <c r="F508" s="455"/>
      <c r="G508" s="455"/>
      <c r="H508" s="455"/>
      <c r="I508" s="455"/>
      <c r="J508" s="455"/>
      <c r="K508" s="455"/>
      <c r="L508" s="461">
        <f t="shared" si="9"/>
        <v>510941.42150944413</v>
      </c>
      <c r="M508" s="460"/>
      <c r="O508" s="457"/>
    </row>
    <row r="509" spans="1:15" x14ac:dyDescent="0.2">
      <c r="A509" s="358">
        <f t="shared" si="10"/>
        <v>2050</v>
      </c>
      <c r="B509" s="358">
        <f t="shared" si="11"/>
        <v>4</v>
      </c>
      <c r="C509" s="455">
        <v>93086.759395427885</v>
      </c>
      <c r="D509" s="455"/>
      <c r="E509" s="455">
        <v>429885.91971654288</v>
      </c>
      <c r="F509" s="455"/>
      <c r="G509" s="455"/>
      <c r="H509" s="455"/>
      <c r="I509" s="455"/>
      <c r="J509" s="455"/>
      <c r="K509" s="455"/>
      <c r="L509" s="461">
        <f t="shared" si="9"/>
        <v>522972.67911197076</v>
      </c>
      <c r="M509" s="460"/>
      <c r="O509" s="457"/>
    </row>
    <row r="510" spans="1:15" x14ac:dyDescent="0.2">
      <c r="A510" s="358">
        <f t="shared" si="10"/>
        <v>2050</v>
      </c>
      <c r="B510" s="358">
        <f t="shared" si="11"/>
        <v>5</v>
      </c>
      <c r="C510" s="455">
        <v>97583.107430922493</v>
      </c>
      <c r="D510" s="455"/>
      <c r="E510" s="455">
        <v>434161.78464993514</v>
      </c>
      <c r="F510" s="455"/>
      <c r="G510" s="455"/>
      <c r="H510" s="455"/>
      <c r="I510" s="455"/>
      <c r="J510" s="455"/>
      <c r="K510" s="455"/>
      <c r="L510" s="461">
        <f t="shared" si="9"/>
        <v>531744.89208085765</v>
      </c>
      <c r="M510" s="460"/>
      <c r="O510" s="457"/>
    </row>
    <row r="511" spans="1:15" x14ac:dyDescent="0.2">
      <c r="A511" s="358">
        <f t="shared" si="10"/>
        <v>2050</v>
      </c>
      <c r="B511" s="358">
        <f t="shared" si="11"/>
        <v>6</v>
      </c>
      <c r="C511" s="455">
        <v>111609.65024452898</v>
      </c>
      <c r="D511" s="455"/>
      <c r="E511" s="455">
        <v>466389.37346401461</v>
      </c>
      <c r="F511" s="455"/>
      <c r="G511" s="455"/>
      <c r="H511" s="455"/>
      <c r="I511" s="455"/>
      <c r="J511" s="455"/>
      <c r="K511" s="455"/>
      <c r="L511" s="461">
        <f t="shared" si="9"/>
        <v>577999.02370854362</v>
      </c>
      <c r="M511" s="460"/>
      <c r="O511" s="457"/>
    </row>
    <row r="512" spans="1:15" x14ac:dyDescent="0.2">
      <c r="A512" s="358">
        <f t="shared" si="10"/>
        <v>2050</v>
      </c>
      <c r="B512" s="358">
        <f t="shared" si="11"/>
        <v>7</v>
      </c>
      <c r="C512" s="455">
        <v>121523.59840370489</v>
      </c>
      <c r="D512" s="455"/>
      <c r="E512" s="455">
        <v>480996.8204579734</v>
      </c>
      <c r="F512" s="455"/>
      <c r="G512" s="455"/>
      <c r="H512" s="455"/>
      <c r="I512" s="455"/>
      <c r="J512" s="455"/>
      <c r="K512" s="455"/>
      <c r="L512" s="461">
        <f t="shared" si="9"/>
        <v>602520.41886167834</v>
      </c>
      <c r="M512" s="460"/>
      <c r="O512" s="457"/>
    </row>
    <row r="513" spans="1:15" x14ac:dyDescent="0.2">
      <c r="A513" s="358">
        <f t="shared" si="10"/>
        <v>2050</v>
      </c>
      <c r="B513" s="358">
        <f t="shared" si="11"/>
        <v>8</v>
      </c>
      <c r="C513" s="455">
        <v>132479.65069651432</v>
      </c>
      <c r="D513" s="455"/>
      <c r="E513" s="455">
        <v>492463.78558329662</v>
      </c>
      <c r="F513" s="455"/>
      <c r="G513" s="455"/>
      <c r="H513" s="455"/>
      <c r="I513" s="455"/>
      <c r="J513" s="455"/>
      <c r="K513" s="455"/>
      <c r="L513" s="461">
        <f t="shared" si="9"/>
        <v>624943.43627981097</v>
      </c>
      <c r="M513" s="460"/>
      <c r="O513" s="457"/>
    </row>
    <row r="514" spans="1:15" x14ac:dyDescent="0.2">
      <c r="A514" s="358">
        <f t="shared" si="10"/>
        <v>2050</v>
      </c>
      <c r="B514" s="358">
        <f t="shared" si="11"/>
        <v>9</v>
      </c>
      <c r="C514" s="455">
        <v>131462.60339057868</v>
      </c>
      <c r="D514" s="455"/>
      <c r="E514" s="455">
        <v>491490.04381400993</v>
      </c>
      <c r="F514" s="455"/>
      <c r="G514" s="455"/>
      <c r="H514" s="455"/>
      <c r="I514" s="455"/>
      <c r="J514" s="455"/>
      <c r="K514" s="455"/>
      <c r="L514" s="461">
        <f t="shared" si="9"/>
        <v>622952.64720458863</v>
      </c>
      <c r="M514" s="460"/>
      <c r="O514" s="457"/>
    </row>
    <row r="515" spans="1:15" x14ac:dyDescent="0.2">
      <c r="A515" s="358">
        <f t="shared" si="10"/>
        <v>2050</v>
      </c>
      <c r="B515" s="358">
        <f t="shared" si="11"/>
        <v>10</v>
      </c>
      <c r="C515" s="455">
        <v>112585.39555783283</v>
      </c>
      <c r="D515" s="455"/>
      <c r="E515" s="455">
        <v>475533.15834273002</v>
      </c>
      <c r="F515" s="455"/>
      <c r="G515" s="455"/>
      <c r="H515" s="455"/>
      <c r="I515" s="455"/>
      <c r="J515" s="455"/>
      <c r="K515" s="455"/>
      <c r="L515" s="461">
        <f t="shared" si="9"/>
        <v>588118.55390056281</v>
      </c>
      <c r="M515" s="460"/>
      <c r="O515" s="457"/>
    </row>
    <row r="516" spans="1:15" x14ac:dyDescent="0.2">
      <c r="A516" s="358">
        <f t="shared" si="10"/>
        <v>2050</v>
      </c>
      <c r="B516" s="358">
        <f t="shared" si="11"/>
        <v>11</v>
      </c>
      <c r="C516" s="455">
        <v>103981.69265366801</v>
      </c>
      <c r="D516" s="455"/>
      <c r="E516" s="455">
        <v>452674.15759898291</v>
      </c>
      <c r="F516" s="455"/>
      <c r="G516" s="455"/>
      <c r="H516" s="455"/>
      <c r="I516" s="455"/>
      <c r="J516" s="455"/>
      <c r="K516" s="455"/>
      <c r="L516" s="461">
        <f t="shared" si="9"/>
        <v>556655.85025265091</v>
      </c>
      <c r="M516" s="460"/>
      <c r="O516" s="457"/>
    </row>
    <row r="517" spans="1:15" x14ac:dyDescent="0.2">
      <c r="A517" s="358">
        <f t="shared" si="10"/>
        <v>2050</v>
      </c>
      <c r="B517" s="358">
        <f t="shared" si="11"/>
        <v>12</v>
      </c>
      <c r="C517" s="455">
        <v>85853.318807188029</v>
      </c>
      <c r="D517" s="455"/>
      <c r="E517" s="455">
        <v>426669.36359737872</v>
      </c>
      <c r="F517" s="455"/>
      <c r="G517" s="455"/>
      <c r="H517" s="455"/>
      <c r="I517" s="455"/>
      <c r="J517" s="455"/>
      <c r="K517" s="455"/>
      <c r="L517" s="461">
        <f t="shared" si="9"/>
        <v>512522.68240456673</v>
      </c>
      <c r="M517" s="460"/>
      <c r="O517" s="457"/>
    </row>
    <row r="518" spans="1:15" x14ac:dyDescent="0.2">
      <c r="A518" s="358">
        <f t="shared" si="10"/>
        <v>2051</v>
      </c>
      <c r="B518" s="358">
        <f t="shared" si="11"/>
        <v>1</v>
      </c>
      <c r="C518" s="455">
        <v>88354.762362020614</v>
      </c>
      <c r="D518" s="455"/>
      <c r="E518" s="455">
        <v>436927.50048632361</v>
      </c>
      <c r="F518" s="455"/>
      <c r="G518" s="455"/>
      <c r="H518" s="455"/>
      <c r="I518" s="455"/>
      <c r="J518" s="455"/>
      <c r="K518" s="455"/>
      <c r="L518" s="461">
        <f t="shared" ref="L518:L541" si="12">SUM(C518:K518)</f>
        <v>525282.26284834417</v>
      </c>
      <c r="M518" s="460"/>
      <c r="O518" s="457"/>
    </row>
    <row r="519" spans="1:15" x14ac:dyDescent="0.2">
      <c r="A519" s="358">
        <f t="shared" si="10"/>
        <v>2051</v>
      </c>
      <c r="B519" s="358">
        <f t="shared" si="11"/>
        <v>2</v>
      </c>
      <c r="C519" s="455">
        <v>88379.091282737616</v>
      </c>
      <c r="D519" s="455"/>
      <c r="E519" s="455">
        <v>460401.913789618</v>
      </c>
      <c r="F519" s="455"/>
      <c r="G519" s="455"/>
      <c r="H519" s="455"/>
      <c r="I519" s="455"/>
      <c r="J519" s="455"/>
      <c r="K519" s="455"/>
      <c r="L519" s="461">
        <f t="shared" si="12"/>
        <v>548781.00507235562</v>
      </c>
      <c r="M519" s="460"/>
      <c r="O519" s="457"/>
    </row>
    <row r="520" spans="1:15" x14ac:dyDescent="0.2">
      <c r="A520" s="358">
        <f t="shared" si="10"/>
        <v>2051</v>
      </c>
      <c r="B520" s="358">
        <f t="shared" si="11"/>
        <v>3</v>
      </c>
      <c r="C520" s="455">
        <v>83708.535553554058</v>
      </c>
      <c r="D520" s="455"/>
      <c r="E520" s="455">
        <v>432733.80985132133</v>
      </c>
      <c r="F520" s="455"/>
      <c r="G520" s="455"/>
      <c r="H520" s="455"/>
      <c r="I520" s="455"/>
      <c r="J520" s="455"/>
      <c r="K520" s="455"/>
      <c r="L520" s="461">
        <f t="shared" si="12"/>
        <v>516442.34540487541</v>
      </c>
      <c r="M520" s="460"/>
      <c r="O520" s="457"/>
    </row>
    <row r="521" spans="1:15" x14ac:dyDescent="0.2">
      <c r="A521" s="358">
        <f t="shared" si="10"/>
        <v>2051</v>
      </c>
      <c r="B521" s="358">
        <f t="shared" si="11"/>
        <v>4</v>
      </c>
      <c r="C521" s="455">
        <v>94260.472741587917</v>
      </c>
      <c r="D521" s="455"/>
      <c r="E521" s="455">
        <v>434271.0121516409</v>
      </c>
      <c r="F521" s="455"/>
      <c r="G521" s="455"/>
      <c r="H521" s="455"/>
      <c r="I521" s="455"/>
      <c r="J521" s="455"/>
      <c r="K521" s="455"/>
      <c r="L521" s="461">
        <f t="shared" si="12"/>
        <v>528531.48489322886</v>
      </c>
      <c r="M521" s="460"/>
      <c r="O521" s="457"/>
    </row>
    <row r="522" spans="1:15" x14ac:dyDescent="0.2">
      <c r="A522" s="358">
        <f t="shared" si="10"/>
        <v>2051</v>
      </c>
      <c r="B522" s="358">
        <f t="shared" si="11"/>
        <v>5</v>
      </c>
      <c r="C522" s="455">
        <v>98813.514379185712</v>
      </c>
      <c r="D522" s="455"/>
      <c r="E522" s="455">
        <v>438481.97982457705</v>
      </c>
      <c r="F522" s="455"/>
      <c r="G522" s="455"/>
      <c r="H522" s="455"/>
      <c r="I522" s="455"/>
      <c r="J522" s="455"/>
      <c r="K522" s="455"/>
      <c r="L522" s="461">
        <f t="shared" si="12"/>
        <v>537295.49420376273</v>
      </c>
      <c r="M522" s="460"/>
      <c r="O522" s="457"/>
    </row>
    <row r="523" spans="1:15" x14ac:dyDescent="0.2">
      <c r="A523" s="358">
        <f t="shared" si="10"/>
        <v>2051</v>
      </c>
      <c r="B523" s="358">
        <f t="shared" si="11"/>
        <v>6</v>
      </c>
      <c r="C523" s="455">
        <v>113016.91521865687</v>
      </c>
      <c r="D523" s="455"/>
      <c r="E523" s="455">
        <v>470651.25174247043</v>
      </c>
      <c r="F523" s="455"/>
      <c r="G523" s="455"/>
      <c r="H523" s="455"/>
      <c r="I523" s="455"/>
      <c r="J523" s="455"/>
      <c r="K523" s="455"/>
      <c r="L523" s="461">
        <f t="shared" si="12"/>
        <v>583668.16696112731</v>
      </c>
      <c r="M523" s="460"/>
      <c r="O523" s="457"/>
    </row>
    <row r="524" spans="1:15" x14ac:dyDescent="0.2">
      <c r="A524" s="358">
        <f t="shared" si="10"/>
        <v>2051</v>
      </c>
      <c r="B524" s="358">
        <f t="shared" si="11"/>
        <v>7</v>
      </c>
      <c r="C524" s="455">
        <v>123055.86647540687</v>
      </c>
      <c r="D524" s="455"/>
      <c r="E524" s="455">
        <v>485303.66616823513</v>
      </c>
      <c r="F524" s="455"/>
      <c r="G524" s="455"/>
      <c r="H524" s="455"/>
      <c r="I524" s="455"/>
      <c r="J524" s="455"/>
      <c r="K524" s="455"/>
      <c r="L524" s="461">
        <f t="shared" si="12"/>
        <v>608359.53264364204</v>
      </c>
      <c r="M524" s="460"/>
      <c r="O524" s="457"/>
    </row>
    <row r="525" spans="1:15" x14ac:dyDescent="0.2">
      <c r="A525" s="358">
        <f t="shared" si="10"/>
        <v>2051</v>
      </c>
      <c r="B525" s="358">
        <f t="shared" si="11"/>
        <v>8</v>
      </c>
      <c r="C525" s="455">
        <v>134150.06155974558</v>
      </c>
      <c r="D525" s="455"/>
      <c r="E525" s="455">
        <v>496807.54439848388</v>
      </c>
      <c r="F525" s="455"/>
      <c r="G525" s="455"/>
      <c r="H525" s="455"/>
      <c r="I525" s="455"/>
      <c r="J525" s="455"/>
      <c r="K525" s="455"/>
      <c r="L525" s="461">
        <f t="shared" si="12"/>
        <v>630957.6059582294</v>
      </c>
      <c r="M525" s="460"/>
      <c r="O525" s="457"/>
    </row>
    <row r="526" spans="1:15" x14ac:dyDescent="0.2">
      <c r="A526" s="358">
        <f t="shared" ref="A526:A589" si="13">+A514+1</f>
        <v>2051</v>
      </c>
      <c r="B526" s="358">
        <f t="shared" ref="B526:B589" si="14">+B514</f>
        <v>9</v>
      </c>
      <c r="C526" s="455">
        <v>133120.19049665687</v>
      </c>
      <c r="D526" s="455"/>
      <c r="E526" s="455">
        <v>495826.25417223142</v>
      </c>
      <c r="F526" s="455"/>
      <c r="G526" s="455"/>
      <c r="H526" s="455"/>
      <c r="I526" s="455"/>
      <c r="J526" s="455"/>
      <c r="K526" s="455"/>
      <c r="L526" s="461">
        <f t="shared" si="12"/>
        <v>628946.44466888835</v>
      </c>
      <c r="M526" s="460"/>
      <c r="O526" s="457"/>
    </row>
    <row r="527" spans="1:15" x14ac:dyDescent="0.2">
      <c r="A527" s="358">
        <f t="shared" si="13"/>
        <v>2051</v>
      </c>
      <c r="B527" s="358">
        <f t="shared" si="14"/>
        <v>10</v>
      </c>
      <c r="C527" s="455">
        <v>114004.96352009909</v>
      </c>
      <c r="D527" s="455"/>
      <c r="E527" s="455">
        <v>479925.68594906479</v>
      </c>
      <c r="F527" s="455"/>
      <c r="G527" s="455"/>
      <c r="H527" s="455"/>
      <c r="I527" s="455"/>
      <c r="J527" s="455"/>
      <c r="K527" s="455"/>
      <c r="L527" s="461">
        <f t="shared" si="12"/>
        <v>593930.64946916385</v>
      </c>
      <c r="M527" s="460"/>
      <c r="O527" s="457"/>
    </row>
    <row r="528" spans="1:15" x14ac:dyDescent="0.2">
      <c r="A528" s="358">
        <f t="shared" si="13"/>
        <v>2051</v>
      </c>
      <c r="B528" s="358">
        <f t="shared" si="14"/>
        <v>11</v>
      </c>
      <c r="C528" s="455">
        <v>105292.7781530083</v>
      </c>
      <c r="D528" s="455"/>
      <c r="E528" s="455">
        <v>457191.97521451768</v>
      </c>
      <c r="F528" s="455"/>
      <c r="G528" s="455"/>
      <c r="H528" s="455"/>
      <c r="I528" s="455"/>
      <c r="J528" s="455"/>
      <c r="K528" s="455"/>
      <c r="L528" s="461">
        <f t="shared" si="12"/>
        <v>562484.75336752599</v>
      </c>
      <c r="M528" s="460"/>
      <c r="O528" s="457"/>
    </row>
    <row r="529" spans="1:15" x14ac:dyDescent="0.2">
      <c r="A529" s="358">
        <f t="shared" si="13"/>
        <v>2051</v>
      </c>
      <c r="B529" s="358">
        <f t="shared" si="14"/>
        <v>12</v>
      </c>
      <c r="C529" s="455">
        <v>86935.827068841842</v>
      </c>
      <c r="D529" s="455"/>
      <c r="E529" s="455">
        <v>431443.47394720436</v>
      </c>
      <c r="F529" s="455"/>
      <c r="G529" s="455"/>
      <c r="H529" s="455"/>
      <c r="I529" s="455"/>
      <c r="J529" s="455"/>
      <c r="K529" s="455"/>
      <c r="L529" s="461">
        <f t="shared" si="12"/>
        <v>518379.3010160462</v>
      </c>
      <c r="M529" s="460"/>
      <c r="O529" s="457"/>
    </row>
    <row r="530" spans="1:15" x14ac:dyDescent="0.2">
      <c r="A530" s="358">
        <f t="shared" si="13"/>
        <v>2052</v>
      </c>
      <c r="B530" s="358">
        <f t="shared" si="14"/>
        <v>1</v>
      </c>
      <c r="C530" s="455">
        <v>89468.810852424867</v>
      </c>
      <c r="D530" s="455"/>
      <c r="E530" s="455">
        <v>441842.17480644706</v>
      </c>
      <c r="F530" s="455"/>
      <c r="G530" s="455"/>
      <c r="H530" s="455"/>
      <c r="I530" s="455"/>
      <c r="J530" s="455"/>
      <c r="K530" s="455"/>
      <c r="L530" s="461">
        <f t="shared" si="12"/>
        <v>531310.98565887194</v>
      </c>
      <c r="M530" s="460"/>
      <c r="O530" s="457"/>
    </row>
    <row r="531" spans="1:15" x14ac:dyDescent="0.2">
      <c r="A531" s="358">
        <f t="shared" si="13"/>
        <v>2052</v>
      </c>
      <c r="B531" s="358">
        <f t="shared" si="14"/>
        <v>2</v>
      </c>
      <c r="C531" s="455">
        <v>89493.446531902591</v>
      </c>
      <c r="D531" s="455"/>
      <c r="E531" s="455">
        <v>464911.89923190844</v>
      </c>
      <c r="F531" s="455"/>
      <c r="G531" s="455"/>
      <c r="H531" s="455"/>
      <c r="I531" s="455"/>
      <c r="J531" s="455"/>
      <c r="K531" s="455"/>
      <c r="L531" s="461">
        <f t="shared" si="12"/>
        <v>554405.34576381103</v>
      </c>
      <c r="M531" s="460"/>
      <c r="O531" s="457"/>
    </row>
    <row r="532" spans="1:15" x14ac:dyDescent="0.2">
      <c r="A532" s="358">
        <f t="shared" si="13"/>
        <v>2052</v>
      </c>
      <c r="B532" s="358">
        <f t="shared" si="14"/>
        <v>3</v>
      </c>
      <c r="C532" s="455">
        <v>84764.00064874941</v>
      </c>
      <c r="D532" s="455"/>
      <c r="E532" s="455">
        <v>437238.82780822628</v>
      </c>
      <c r="F532" s="455"/>
      <c r="G532" s="455"/>
      <c r="H532" s="455"/>
      <c r="I532" s="455"/>
      <c r="J532" s="455"/>
      <c r="K532" s="455"/>
      <c r="L532" s="461">
        <f t="shared" si="12"/>
        <v>522002.82845697569</v>
      </c>
      <c r="M532" s="460"/>
      <c r="O532" s="457"/>
    </row>
    <row r="533" spans="1:15" x14ac:dyDescent="0.2">
      <c r="A533" s="358">
        <f t="shared" si="13"/>
        <v>2052</v>
      </c>
      <c r="B533" s="358">
        <f t="shared" si="14"/>
        <v>4</v>
      </c>
      <c r="C533" s="455">
        <v>95448.985217376059</v>
      </c>
      <c r="D533" s="455"/>
      <c r="E533" s="455">
        <v>438700.83514148009</v>
      </c>
      <c r="F533" s="455"/>
      <c r="G533" s="455"/>
      <c r="H533" s="455"/>
      <c r="I533" s="455"/>
      <c r="J533" s="455"/>
      <c r="K533" s="455"/>
      <c r="L533" s="461">
        <f t="shared" si="12"/>
        <v>534149.82035885612</v>
      </c>
      <c r="M533" s="460"/>
      <c r="O533" s="457"/>
    </row>
    <row r="534" spans="1:15" x14ac:dyDescent="0.2">
      <c r="A534" s="358">
        <f t="shared" si="13"/>
        <v>2052</v>
      </c>
      <c r="B534" s="358">
        <f t="shared" si="14"/>
        <v>5</v>
      </c>
      <c r="C534" s="455">
        <v>100059.43529598499</v>
      </c>
      <c r="D534" s="455"/>
      <c r="E534" s="455">
        <v>442845.16378129716</v>
      </c>
      <c r="F534" s="455"/>
      <c r="G534" s="455"/>
      <c r="H534" s="455"/>
      <c r="I534" s="455"/>
      <c r="J534" s="455"/>
      <c r="K534" s="455"/>
      <c r="L534" s="461">
        <f t="shared" si="12"/>
        <v>542904.59907728212</v>
      </c>
      <c r="M534" s="460"/>
      <c r="O534" s="457"/>
    </row>
    <row r="535" spans="1:15" x14ac:dyDescent="0.2">
      <c r="A535" s="358">
        <f t="shared" si="13"/>
        <v>2052</v>
      </c>
      <c r="B535" s="358">
        <f t="shared" si="14"/>
        <v>6</v>
      </c>
      <c r="C535" s="455">
        <v>114441.92413072442</v>
      </c>
      <c r="D535" s="455"/>
      <c r="E535" s="455">
        <v>474952.07517597009</v>
      </c>
      <c r="F535" s="455"/>
      <c r="G535" s="455"/>
      <c r="H535" s="455"/>
      <c r="I535" s="455"/>
      <c r="J535" s="455"/>
      <c r="K535" s="455"/>
      <c r="L535" s="461">
        <f t="shared" si="12"/>
        <v>589393.99930669449</v>
      </c>
      <c r="M535" s="460"/>
      <c r="O535" s="457"/>
    </row>
    <row r="536" spans="1:15" x14ac:dyDescent="0.2">
      <c r="A536" s="358">
        <f t="shared" si="13"/>
        <v>2052</v>
      </c>
      <c r="B536" s="358">
        <f t="shared" si="14"/>
        <v>7</v>
      </c>
      <c r="C536" s="455">
        <v>124607.45462546728</v>
      </c>
      <c r="D536" s="455"/>
      <c r="E536" s="455">
        <v>489649.07537659717</v>
      </c>
      <c r="F536" s="455"/>
      <c r="G536" s="455"/>
      <c r="H536" s="455"/>
      <c r="I536" s="455"/>
      <c r="J536" s="455"/>
      <c r="K536" s="455"/>
      <c r="L536" s="461">
        <f t="shared" si="12"/>
        <v>614256.53000206442</v>
      </c>
      <c r="M536" s="460"/>
      <c r="O536" s="457"/>
    </row>
    <row r="537" spans="1:15" x14ac:dyDescent="0.2">
      <c r="A537" s="358">
        <f t="shared" si="13"/>
        <v>2052</v>
      </c>
      <c r="B537" s="358">
        <f t="shared" si="14"/>
        <v>8</v>
      </c>
      <c r="C537" s="455">
        <v>135841.53431767033</v>
      </c>
      <c r="D537" s="455"/>
      <c r="E537" s="455">
        <v>501189.61717948318</v>
      </c>
      <c r="F537" s="455"/>
      <c r="G537" s="455"/>
      <c r="H537" s="455"/>
      <c r="I537" s="455"/>
      <c r="J537" s="455"/>
      <c r="K537" s="455"/>
      <c r="L537" s="461">
        <f t="shared" si="12"/>
        <v>637031.15149715357</v>
      </c>
      <c r="M537" s="460"/>
      <c r="O537" s="457"/>
    </row>
    <row r="538" spans="1:15" x14ac:dyDescent="0.2">
      <c r="A538" s="358">
        <f t="shared" si="13"/>
        <v>2052</v>
      </c>
      <c r="B538" s="358">
        <f t="shared" si="14"/>
        <v>9</v>
      </c>
      <c r="C538" s="455">
        <v>134798.67780509964</v>
      </c>
      <c r="D538" s="455"/>
      <c r="E538" s="455">
        <v>500200.72109435976</v>
      </c>
      <c r="F538" s="455"/>
      <c r="G538" s="455"/>
      <c r="H538" s="455"/>
      <c r="I538" s="455"/>
      <c r="J538" s="455"/>
      <c r="K538" s="455"/>
      <c r="L538" s="461">
        <f t="shared" si="12"/>
        <v>634999.3988994594</v>
      </c>
      <c r="M538" s="460"/>
      <c r="O538" s="457"/>
    </row>
    <row r="539" spans="1:15" x14ac:dyDescent="0.2">
      <c r="A539" s="358">
        <f t="shared" si="13"/>
        <v>2052</v>
      </c>
      <c r="B539" s="358">
        <f t="shared" si="14"/>
        <v>10</v>
      </c>
      <c r="C539" s="455">
        <v>115442.43054635591</v>
      </c>
      <c r="D539" s="455"/>
      <c r="E539" s="455">
        <v>484358.78758989938</v>
      </c>
      <c r="F539" s="455"/>
      <c r="G539" s="455"/>
      <c r="H539" s="455"/>
      <c r="I539" s="455"/>
      <c r="J539" s="455"/>
      <c r="K539" s="455"/>
      <c r="L539" s="461">
        <f t="shared" si="12"/>
        <v>599801.21813625528</v>
      </c>
      <c r="M539" s="460"/>
      <c r="O539" s="457"/>
    </row>
    <row r="540" spans="1:15" x14ac:dyDescent="0.2">
      <c r="A540" s="358">
        <f t="shared" si="13"/>
        <v>2052</v>
      </c>
      <c r="B540" s="358">
        <f t="shared" si="14"/>
        <v>11</v>
      </c>
      <c r="C540" s="455">
        <v>106620.39488147855</v>
      </c>
      <c r="D540" s="455"/>
      <c r="E540" s="455">
        <v>461754.88194252906</v>
      </c>
      <c r="F540" s="455"/>
      <c r="G540" s="455"/>
      <c r="H540" s="455"/>
      <c r="I540" s="455"/>
      <c r="J540" s="455"/>
      <c r="K540" s="455"/>
      <c r="L540" s="461">
        <f t="shared" si="12"/>
        <v>568375.27682400763</v>
      </c>
      <c r="M540" s="460"/>
      <c r="O540" s="457"/>
    </row>
    <row r="541" spans="1:15" x14ac:dyDescent="0.2">
      <c r="A541" s="358">
        <f t="shared" si="13"/>
        <v>2052</v>
      </c>
      <c r="B541" s="358">
        <f t="shared" si="14"/>
        <v>12</v>
      </c>
      <c r="C541" s="455">
        <v>88031.984472460463</v>
      </c>
      <c r="D541" s="455"/>
      <c r="E541" s="455">
        <v>436271.00301319972</v>
      </c>
      <c r="F541" s="455"/>
      <c r="G541" s="455"/>
      <c r="H541" s="455"/>
      <c r="I541" s="455"/>
      <c r="J541" s="455"/>
      <c r="K541" s="455"/>
      <c r="L541" s="461">
        <f t="shared" si="12"/>
        <v>524302.98748566024</v>
      </c>
      <c r="M541" s="460"/>
      <c r="O541" s="457"/>
    </row>
    <row r="542" spans="1:15" x14ac:dyDescent="0.2">
      <c r="A542" s="358">
        <f t="shared" si="13"/>
        <v>2053</v>
      </c>
      <c r="B542" s="358">
        <f t="shared" si="14"/>
        <v>1</v>
      </c>
      <c r="C542" s="455"/>
      <c r="D542" s="455"/>
      <c r="E542" s="455"/>
      <c r="F542" s="455"/>
      <c r="G542" s="455"/>
      <c r="H542" s="455"/>
      <c r="I542" s="455"/>
      <c r="J542" s="455"/>
      <c r="K542" s="455"/>
      <c r="L542" s="455"/>
      <c r="M542" s="460"/>
      <c r="O542" s="457"/>
    </row>
    <row r="543" spans="1:15" x14ac:dyDescent="0.2">
      <c r="A543" s="358">
        <f t="shared" si="13"/>
        <v>2053</v>
      </c>
      <c r="B543" s="358">
        <f t="shared" si="14"/>
        <v>2</v>
      </c>
      <c r="C543" s="455"/>
      <c r="D543" s="455"/>
      <c r="E543" s="455"/>
      <c r="F543" s="455"/>
      <c r="G543" s="455"/>
      <c r="H543" s="455"/>
      <c r="I543" s="455"/>
      <c r="J543" s="455"/>
      <c r="K543" s="455"/>
      <c r="L543" s="455"/>
      <c r="M543" s="460"/>
      <c r="O543" s="457"/>
    </row>
    <row r="544" spans="1:15" x14ac:dyDescent="0.2">
      <c r="A544" s="358">
        <f t="shared" si="13"/>
        <v>2053</v>
      </c>
      <c r="B544" s="358">
        <f t="shared" si="14"/>
        <v>3</v>
      </c>
      <c r="C544" s="455"/>
      <c r="D544" s="455"/>
      <c r="E544" s="455"/>
      <c r="F544" s="455"/>
      <c r="G544" s="455"/>
      <c r="H544" s="455"/>
      <c r="I544" s="455"/>
      <c r="J544" s="455"/>
      <c r="K544" s="455"/>
      <c r="L544" s="455"/>
      <c r="M544" s="460"/>
      <c r="O544" s="457"/>
    </row>
    <row r="545" spans="1:15" x14ac:dyDescent="0.2">
      <c r="A545" s="358">
        <f t="shared" si="13"/>
        <v>2053</v>
      </c>
      <c r="B545" s="358">
        <f t="shared" si="14"/>
        <v>4</v>
      </c>
      <c r="C545" s="455"/>
      <c r="D545" s="455"/>
      <c r="E545" s="455"/>
      <c r="F545" s="455"/>
      <c r="G545" s="455"/>
      <c r="H545" s="455"/>
      <c r="I545" s="455"/>
      <c r="J545" s="455"/>
      <c r="K545" s="455"/>
      <c r="L545" s="455"/>
      <c r="M545" s="460"/>
      <c r="O545" s="457"/>
    </row>
    <row r="546" spans="1:15" x14ac:dyDescent="0.2">
      <c r="A546" s="358">
        <f t="shared" si="13"/>
        <v>2053</v>
      </c>
      <c r="B546" s="358">
        <f t="shared" si="14"/>
        <v>5</v>
      </c>
      <c r="C546" s="455"/>
      <c r="D546" s="455"/>
      <c r="E546" s="455"/>
      <c r="F546" s="455"/>
      <c r="G546" s="455"/>
      <c r="H546" s="455"/>
      <c r="I546" s="455"/>
      <c r="J546" s="455"/>
      <c r="K546" s="455"/>
      <c r="L546" s="455"/>
      <c r="M546" s="460"/>
      <c r="O546" s="457"/>
    </row>
    <row r="547" spans="1:15" x14ac:dyDescent="0.2">
      <c r="A547" s="358">
        <f t="shared" si="13"/>
        <v>2053</v>
      </c>
      <c r="B547" s="358">
        <f t="shared" si="14"/>
        <v>6</v>
      </c>
      <c r="C547" s="455"/>
      <c r="D547" s="455"/>
      <c r="E547" s="455"/>
      <c r="F547" s="455"/>
      <c r="G547" s="455"/>
      <c r="H547" s="455"/>
      <c r="I547" s="455"/>
      <c r="J547" s="455"/>
      <c r="K547" s="455"/>
      <c r="L547" s="455"/>
      <c r="M547" s="460"/>
      <c r="O547" s="457"/>
    </row>
    <row r="548" spans="1:15" x14ac:dyDescent="0.2">
      <c r="A548" s="358">
        <f t="shared" si="13"/>
        <v>2053</v>
      </c>
      <c r="B548" s="358">
        <f t="shared" si="14"/>
        <v>7</v>
      </c>
      <c r="C548" s="455"/>
      <c r="D548" s="455"/>
      <c r="E548" s="455"/>
      <c r="F548" s="455"/>
      <c r="G548" s="455"/>
      <c r="H548" s="455"/>
      <c r="I548" s="455"/>
      <c r="J548" s="455"/>
      <c r="K548" s="455"/>
      <c r="L548" s="455"/>
      <c r="M548" s="460"/>
      <c r="O548" s="457"/>
    </row>
    <row r="549" spans="1:15" x14ac:dyDescent="0.2">
      <c r="A549" s="358">
        <f t="shared" si="13"/>
        <v>2053</v>
      </c>
      <c r="B549" s="358">
        <f t="shared" si="14"/>
        <v>8</v>
      </c>
      <c r="C549" s="455"/>
      <c r="D549" s="455"/>
      <c r="E549" s="455"/>
      <c r="F549" s="455"/>
      <c r="G549" s="455"/>
      <c r="H549" s="455"/>
      <c r="I549" s="455"/>
      <c r="J549" s="455"/>
      <c r="K549" s="455"/>
      <c r="L549" s="455"/>
      <c r="M549" s="460"/>
      <c r="O549" s="457"/>
    </row>
    <row r="550" spans="1:15" x14ac:dyDescent="0.2">
      <c r="A550" s="358">
        <f t="shared" si="13"/>
        <v>2053</v>
      </c>
      <c r="B550" s="358">
        <f t="shared" si="14"/>
        <v>9</v>
      </c>
      <c r="C550" s="455"/>
      <c r="D550" s="455"/>
      <c r="E550" s="455"/>
      <c r="F550" s="455"/>
      <c r="G550" s="455"/>
      <c r="H550" s="455"/>
      <c r="I550" s="455"/>
      <c r="J550" s="455"/>
      <c r="K550" s="455"/>
      <c r="L550" s="455"/>
      <c r="M550" s="460"/>
      <c r="O550" s="457"/>
    </row>
    <row r="551" spans="1:15" x14ac:dyDescent="0.2">
      <c r="A551" s="358">
        <f t="shared" si="13"/>
        <v>2053</v>
      </c>
      <c r="B551" s="358">
        <f t="shared" si="14"/>
        <v>10</v>
      </c>
      <c r="C551" s="455"/>
      <c r="D551" s="455"/>
      <c r="E551" s="455"/>
      <c r="F551" s="455"/>
      <c r="G551" s="455"/>
      <c r="H551" s="455"/>
      <c r="I551" s="455"/>
      <c r="J551" s="455"/>
      <c r="K551" s="455"/>
      <c r="L551" s="455"/>
      <c r="M551" s="460"/>
      <c r="O551" s="457"/>
    </row>
    <row r="552" spans="1:15" x14ac:dyDescent="0.2">
      <c r="A552" s="358">
        <f t="shared" si="13"/>
        <v>2053</v>
      </c>
      <c r="B552" s="358">
        <f t="shared" si="14"/>
        <v>11</v>
      </c>
      <c r="C552" s="455"/>
      <c r="D552" s="455"/>
      <c r="E552" s="455"/>
      <c r="F552" s="455"/>
      <c r="G552" s="455"/>
      <c r="H552" s="455"/>
      <c r="I552" s="455"/>
      <c r="J552" s="455"/>
      <c r="K552" s="455"/>
      <c r="L552" s="455"/>
      <c r="M552" s="460"/>
      <c r="O552" s="457"/>
    </row>
    <row r="553" spans="1:15" x14ac:dyDescent="0.2">
      <c r="A553" s="358">
        <f t="shared" si="13"/>
        <v>2053</v>
      </c>
      <c r="B553" s="358">
        <f t="shared" si="14"/>
        <v>12</v>
      </c>
      <c r="C553" s="455"/>
      <c r="D553" s="455"/>
      <c r="E553" s="455"/>
      <c r="F553" s="455"/>
      <c r="G553" s="455"/>
      <c r="H553" s="455"/>
      <c r="I553" s="455"/>
      <c r="J553" s="455"/>
      <c r="K553" s="455"/>
      <c r="L553" s="455"/>
      <c r="M553" s="460"/>
      <c r="O553" s="457"/>
    </row>
    <row r="554" spans="1:15" x14ac:dyDescent="0.2">
      <c r="A554" s="358">
        <f t="shared" si="13"/>
        <v>2054</v>
      </c>
      <c r="B554" s="358">
        <f t="shared" si="14"/>
        <v>1</v>
      </c>
      <c r="C554" s="455"/>
      <c r="D554" s="455"/>
      <c r="E554" s="455"/>
      <c r="F554" s="455"/>
      <c r="G554" s="455"/>
      <c r="H554" s="455"/>
      <c r="I554" s="455"/>
      <c r="J554" s="455"/>
      <c r="K554" s="455"/>
      <c r="L554" s="455"/>
      <c r="M554" s="460"/>
      <c r="O554" s="457"/>
    </row>
    <row r="555" spans="1:15" x14ac:dyDescent="0.2">
      <c r="A555" s="358">
        <f t="shared" si="13"/>
        <v>2054</v>
      </c>
      <c r="B555" s="358">
        <f t="shared" si="14"/>
        <v>2</v>
      </c>
      <c r="C555" s="455"/>
      <c r="D555" s="455"/>
      <c r="E555" s="455"/>
      <c r="F555" s="455"/>
      <c r="G555" s="455"/>
      <c r="H555" s="455"/>
      <c r="I555" s="455"/>
      <c r="J555" s="455"/>
      <c r="K555" s="455"/>
      <c r="L555" s="455"/>
      <c r="M555" s="460"/>
      <c r="O555" s="457"/>
    </row>
    <row r="556" spans="1:15" x14ac:dyDescent="0.2">
      <c r="A556" s="358">
        <f t="shared" si="13"/>
        <v>2054</v>
      </c>
      <c r="B556" s="358">
        <f t="shared" si="14"/>
        <v>3</v>
      </c>
      <c r="C556" s="455"/>
      <c r="D556" s="455"/>
      <c r="E556" s="455"/>
      <c r="F556" s="455"/>
      <c r="G556" s="455"/>
      <c r="H556" s="455"/>
      <c r="I556" s="455"/>
      <c r="J556" s="455"/>
      <c r="K556" s="455"/>
      <c r="L556" s="455"/>
      <c r="M556" s="460"/>
      <c r="O556" s="457"/>
    </row>
    <row r="557" spans="1:15" x14ac:dyDescent="0.2">
      <c r="A557" s="358">
        <f t="shared" si="13"/>
        <v>2054</v>
      </c>
      <c r="B557" s="358">
        <f t="shared" si="14"/>
        <v>4</v>
      </c>
      <c r="C557" s="455"/>
      <c r="D557" s="455"/>
      <c r="E557" s="455"/>
      <c r="F557" s="455"/>
      <c r="G557" s="455"/>
      <c r="H557" s="455"/>
      <c r="I557" s="455"/>
      <c r="J557" s="455"/>
      <c r="K557" s="455"/>
      <c r="L557" s="455"/>
      <c r="M557" s="460"/>
      <c r="O557" s="457"/>
    </row>
    <row r="558" spans="1:15" x14ac:dyDescent="0.2">
      <c r="A558" s="358">
        <f t="shared" si="13"/>
        <v>2054</v>
      </c>
      <c r="B558" s="358">
        <f t="shared" si="14"/>
        <v>5</v>
      </c>
      <c r="C558" s="455"/>
      <c r="D558" s="455"/>
      <c r="E558" s="455"/>
      <c r="F558" s="455"/>
      <c r="G558" s="455"/>
      <c r="H558" s="455"/>
      <c r="I558" s="455"/>
      <c r="J558" s="455"/>
      <c r="K558" s="455"/>
      <c r="L558" s="455"/>
      <c r="M558" s="460"/>
      <c r="O558" s="457"/>
    </row>
    <row r="559" spans="1:15" x14ac:dyDescent="0.2">
      <c r="A559" s="358">
        <f t="shared" si="13"/>
        <v>2054</v>
      </c>
      <c r="B559" s="358">
        <f t="shared" si="14"/>
        <v>6</v>
      </c>
      <c r="C559" s="455"/>
      <c r="D559" s="455"/>
      <c r="E559" s="455"/>
      <c r="F559" s="455"/>
      <c r="G559" s="455"/>
      <c r="H559" s="455"/>
      <c r="I559" s="455"/>
      <c r="J559" s="455"/>
      <c r="K559" s="455"/>
      <c r="L559" s="455"/>
      <c r="M559" s="460"/>
      <c r="O559" s="457"/>
    </row>
    <row r="560" spans="1:15" x14ac:dyDescent="0.2">
      <c r="A560" s="358">
        <f t="shared" si="13"/>
        <v>2054</v>
      </c>
      <c r="B560" s="358">
        <f t="shared" si="14"/>
        <v>7</v>
      </c>
      <c r="C560" s="455"/>
      <c r="D560" s="455"/>
      <c r="E560" s="455"/>
      <c r="F560" s="455"/>
      <c r="G560" s="455"/>
      <c r="H560" s="455"/>
      <c r="I560" s="455"/>
      <c r="J560" s="455"/>
      <c r="K560" s="455"/>
      <c r="L560" s="455"/>
      <c r="M560" s="460"/>
      <c r="O560" s="457"/>
    </row>
    <row r="561" spans="1:15" x14ac:dyDescent="0.2">
      <c r="A561" s="358">
        <f t="shared" si="13"/>
        <v>2054</v>
      </c>
      <c r="B561" s="358">
        <f t="shared" si="14"/>
        <v>8</v>
      </c>
      <c r="C561" s="455"/>
      <c r="D561" s="455"/>
      <c r="E561" s="455"/>
      <c r="F561" s="455"/>
      <c r="G561" s="455"/>
      <c r="H561" s="455"/>
      <c r="I561" s="455"/>
      <c r="J561" s="455"/>
      <c r="K561" s="455"/>
      <c r="L561" s="455"/>
      <c r="M561" s="460"/>
      <c r="O561" s="457"/>
    </row>
    <row r="562" spans="1:15" x14ac:dyDescent="0.2">
      <c r="A562" s="358">
        <f t="shared" si="13"/>
        <v>2054</v>
      </c>
      <c r="B562" s="358">
        <f t="shared" si="14"/>
        <v>9</v>
      </c>
      <c r="C562" s="455"/>
      <c r="D562" s="455"/>
      <c r="E562" s="455"/>
      <c r="F562" s="455"/>
      <c r="G562" s="455"/>
      <c r="H562" s="455"/>
      <c r="I562" s="455"/>
      <c r="J562" s="455"/>
      <c r="K562" s="455"/>
      <c r="L562" s="455"/>
      <c r="M562" s="460"/>
      <c r="O562" s="457"/>
    </row>
    <row r="563" spans="1:15" x14ac:dyDescent="0.2">
      <c r="A563" s="358">
        <f t="shared" si="13"/>
        <v>2054</v>
      </c>
      <c r="B563" s="358">
        <f t="shared" si="14"/>
        <v>10</v>
      </c>
      <c r="C563" s="455"/>
      <c r="D563" s="455"/>
      <c r="E563" s="455"/>
      <c r="F563" s="455"/>
      <c r="G563" s="455"/>
      <c r="H563" s="455"/>
      <c r="I563" s="455"/>
      <c r="J563" s="455"/>
      <c r="K563" s="455"/>
      <c r="L563" s="455"/>
      <c r="M563" s="460"/>
      <c r="O563" s="457"/>
    </row>
    <row r="564" spans="1:15" x14ac:dyDescent="0.2">
      <c r="A564" s="358">
        <f t="shared" si="13"/>
        <v>2054</v>
      </c>
      <c r="B564" s="358">
        <f t="shared" si="14"/>
        <v>11</v>
      </c>
      <c r="C564" s="455"/>
      <c r="D564" s="455"/>
      <c r="E564" s="455"/>
      <c r="F564" s="455"/>
      <c r="G564" s="455"/>
      <c r="H564" s="455"/>
      <c r="I564" s="455"/>
      <c r="J564" s="455"/>
      <c r="K564" s="455"/>
      <c r="L564" s="455"/>
      <c r="M564" s="460"/>
      <c r="O564" s="457"/>
    </row>
    <row r="565" spans="1:15" x14ac:dyDescent="0.2">
      <c r="A565" s="358">
        <f t="shared" si="13"/>
        <v>2054</v>
      </c>
      <c r="B565" s="358">
        <f t="shared" si="14"/>
        <v>12</v>
      </c>
      <c r="C565" s="455"/>
      <c r="D565" s="455"/>
      <c r="E565" s="455"/>
      <c r="F565" s="455"/>
      <c r="G565" s="455"/>
      <c r="H565" s="455"/>
      <c r="I565" s="455"/>
      <c r="J565" s="455"/>
      <c r="K565" s="455"/>
      <c r="L565" s="455"/>
      <c r="M565" s="460"/>
      <c r="O565" s="457"/>
    </row>
    <row r="566" spans="1:15" x14ac:dyDescent="0.2">
      <c r="A566" s="358">
        <f t="shared" si="13"/>
        <v>2055</v>
      </c>
      <c r="B566" s="358">
        <f t="shared" si="14"/>
        <v>1</v>
      </c>
      <c r="C566" s="455"/>
      <c r="D566" s="455"/>
      <c r="E566" s="455"/>
      <c r="F566" s="455"/>
      <c r="G566" s="455"/>
      <c r="H566" s="455"/>
      <c r="I566" s="455"/>
      <c r="J566" s="455"/>
      <c r="K566" s="455"/>
      <c r="L566" s="455"/>
      <c r="M566" s="460"/>
      <c r="O566" s="457"/>
    </row>
    <row r="567" spans="1:15" x14ac:dyDescent="0.2">
      <c r="A567" s="358">
        <f t="shared" si="13"/>
        <v>2055</v>
      </c>
      <c r="B567" s="358">
        <f t="shared" si="14"/>
        <v>2</v>
      </c>
      <c r="C567" s="455"/>
      <c r="D567" s="455"/>
      <c r="E567" s="455"/>
      <c r="F567" s="455"/>
      <c r="G567" s="455"/>
      <c r="H567" s="455"/>
      <c r="I567" s="455"/>
      <c r="J567" s="455"/>
      <c r="K567" s="455"/>
      <c r="L567" s="455"/>
      <c r="M567" s="460"/>
      <c r="O567" s="457"/>
    </row>
    <row r="568" spans="1:15" x14ac:dyDescent="0.2">
      <c r="A568" s="358">
        <f t="shared" si="13"/>
        <v>2055</v>
      </c>
      <c r="B568" s="358">
        <f t="shared" si="14"/>
        <v>3</v>
      </c>
      <c r="C568" s="455"/>
      <c r="D568" s="455"/>
      <c r="E568" s="455"/>
      <c r="F568" s="455"/>
      <c r="G568" s="455"/>
      <c r="H568" s="455"/>
      <c r="I568" s="455"/>
      <c r="J568" s="455"/>
      <c r="K568" s="455"/>
      <c r="L568" s="455"/>
      <c r="M568" s="460"/>
      <c r="O568" s="457"/>
    </row>
    <row r="569" spans="1:15" x14ac:dyDescent="0.2">
      <c r="A569" s="358">
        <f t="shared" si="13"/>
        <v>2055</v>
      </c>
      <c r="B569" s="358">
        <f t="shared" si="14"/>
        <v>4</v>
      </c>
      <c r="C569" s="455"/>
      <c r="D569" s="455"/>
      <c r="E569" s="455"/>
      <c r="F569" s="455"/>
      <c r="G569" s="455"/>
      <c r="H569" s="455"/>
      <c r="I569" s="455"/>
      <c r="J569" s="455"/>
      <c r="K569" s="455"/>
      <c r="L569" s="455"/>
      <c r="M569" s="460"/>
      <c r="O569" s="457"/>
    </row>
    <row r="570" spans="1:15" x14ac:dyDescent="0.2">
      <c r="A570" s="358">
        <f t="shared" si="13"/>
        <v>2055</v>
      </c>
      <c r="B570" s="358">
        <f t="shared" si="14"/>
        <v>5</v>
      </c>
      <c r="C570" s="455"/>
      <c r="D570" s="455"/>
      <c r="E570" s="455"/>
      <c r="F570" s="455"/>
      <c r="G570" s="455"/>
      <c r="H570" s="455"/>
      <c r="I570" s="455"/>
      <c r="J570" s="455"/>
      <c r="K570" s="455"/>
      <c r="L570" s="455"/>
      <c r="M570" s="460"/>
      <c r="O570" s="457"/>
    </row>
    <row r="571" spans="1:15" x14ac:dyDescent="0.2">
      <c r="A571" s="358">
        <f t="shared" si="13"/>
        <v>2055</v>
      </c>
      <c r="B571" s="358">
        <f t="shared" si="14"/>
        <v>6</v>
      </c>
      <c r="C571" s="455"/>
      <c r="D571" s="455"/>
      <c r="E571" s="455"/>
      <c r="F571" s="455"/>
      <c r="G571" s="455"/>
      <c r="H571" s="455"/>
      <c r="I571" s="455"/>
      <c r="J571" s="455"/>
      <c r="K571" s="455"/>
      <c r="L571" s="455"/>
      <c r="M571" s="460"/>
      <c r="O571" s="457"/>
    </row>
    <row r="572" spans="1:15" x14ac:dyDescent="0.2">
      <c r="A572" s="358">
        <f t="shared" si="13"/>
        <v>2055</v>
      </c>
      <c r="B572" s="358">
        <f t="shared" si="14"/>
        <v>7</v>
      </c>
      <c r="C572" s="455"/>
      <c r="D572" s="455"/>
      <c r="E572" s="455"/>
      <c r="F572" s="455"/>
      <c r="G572" s="455"/>
      <c r="H572" s="455"/>
      <c r="I572" s="455"/>
      <c r="J572" s="455"/>
      <c r="K572" s="455"/>
      <c r="L572" s="455"/>
      <c r="M572" s="460"/>
      <c r="O572" s="457"/>
    </row>
    <row r="573" spans="1:15" x14ac:dyDescent="0.2">
      <c r="A573" s="358">
        <f t="shared" si="13"/>
        <v>2055</v>
      </c>
      <c r="B573" s="358">
        <f t="shared" si="14"/>
        <v>8</v>
      </c>
      <c r="C573" s="455"/>
      <c r="D573" s="455"/>
      <c r="E573" s="455"/>
      <c r="F573" s="455"/>
      <c r="G573" s="455"/>
      <c r="H573" s="455"/>
      <c r="I573" s="455"/>
      <c r="J573" s="455"/>
      <c r="K573" s="455"/>
      <c r="L573" s="455"/>
      <c r="M573" s="460"/>
      <c r="O573" s="457"/>
    </row>
    <row r="574" spans="1:15" x14ac:dyDescent="0.2">
      <c r="A574" s="358">
        <f t="shared" si="13"/>
        <v>2055</v>
      </c>
      <c r="B574" s="358">
        <f t="shared" si="14"/>
        <v>9</v>
      </c>
      <c r="C574" s="455"/>
      <c r="D574" s="455"/>
      <c r="E574" s="455"/>
      <c r="F574" s="455"/>
      <c r="G574" s="455"/>
      <c r="H574" s="455"/>
      <c r="I574" s="455"/>
      <c r="J574" s="455"/>
      <c r="K574" s="455"/>
      <c r="L574" s="455"/>
      <c r="M574" s="460"/>
      <c r="O574" s="457"/>
    </row>
    <row r="575" spans="1:15" x14ac:dyDescent="0.2">
      <c r="A575" s="358">
        <f t="shared" si="13"/>
        <v>2055</v>
      </c>
      <c r="B575" s="358">
        <f t="shared" si="14"/>
        <v>10</v>
      </c>
      <c r="C575" s="455"/>
      <c r="D575" s="455"/>
      <c r="E575" s="455"/>
      <c r="F575" s="455"/>
      <c r="G575" s="455"/>
      <c r="H575" s="455"/>
      <c r="I575" s="455"/>
      <c r="J575" s="455"/>
      <c r="K575" s="455"/>
      <c r="L575" s="455"/>
      <c r="M575" s="460"/>
      <c r="O575" s="457"/>
    </row>
    <row r="576" spans="1:15" x14ac:dyDescent="0.2">
      <c r="A576" s="358">
        <f t="shared" si="13"/>
        <v>2055</v>
      </c>
      <c r="B576" s="358">
        <f t="shared" si="14"/>
        <v>11</v>
      </c>
      <c r="C576" s="455"/>
      <c r="D576" s="455"/>
      <c r="E576" s="455"/>
      <c r="F576" s="455"/>
      <c r="G576" s="455"/>
      <c r="H576" s="455"/>
      <c r="I576" s="455"/>
      <c r="J576" s="455"/>
      <c r="K576" s="455"/>
      <c r="L576" s="455"/>
      <c r="M576" s="460"/>
      <c r="O576" s="457"/>
    </row>
    <row r="577" spans="1:15" x14ac:dyDescent="0.2">
      <c r="A577" s="358">
        <f t="shared" si="13"/>
        <v>2055</v>
      </c>
      <c r="B577" s="358">
        <f t="shared" si="14"/>
        <v>12</v>
      </c>
      <c r="C577" s="455"/>
      <c r="D577" s="455"/>
      <c r="E577" s="455"/>
      <c r="F577" s="455"/>
      <c r="G577" s="455"/>
      <c r="H577" s="455"/>
      <c r="I577" s="455"/>
      <c r="J577" s="455"/>
      <c r="K577" s="455"/>
      <c r="L577" s="455"/>
      <c r="M577" s="460"/>
      <c r="O577" s="457"/>
    </row>
    <row r="578" spans="1:15" x14ac:dyDescent="0.2">
      <c r="A578" s="358">
        <f t="shared" si="13"/>
        <v>2056</v>
      </c>
      <c r="B578" s="358">
        <f t="shared" si="14"/>
        <v>1</v>
      </c>
      <c r="C578" s="455"/>
      <c r="D578" s="455"/>
      <c r="E578" s="455"/>
      <c r="F578" s="455"/>
      <c r="G578" s="455"/>
      <c r="H578" s="455"/>
      <c r="I578" s="455"/>
      <c r="J578" s="455"/>
      <c r="K578" s="455"/>
      <c r="L578" s="455"/>
      <c r="M578" s="460"/>
      <c r="O578" s="457"/>
    </row>
    <row r="579" spans="1:15" x14ac:dyDescent="0.2">
      <c r="A579" s="358">
        <f t="shared" si="13"/>
        <v>2056</v>
      </c>
      <c r="B579" s="358">
        <f t="shared" si="14"/>
        <v>2</v>
      </c>
      <c r="C579" s="455"/>
      <c r="D579" s="455"/>
      <c r="E579" s="455"/>
      <c r="F579" s="455"/>
      <c r="G579" s="455"/>
      <c r="H579" s="455"/>
      <c r="I579" s="455"/>
      <c r="J579" s="455"/>
      <c r="K579" s="455"/>
      <c r="L579" s="455"/>
      <c r="M579" s="460"/>
      <c r="O579" s="457"/>
    </row>
    <row r="580" spans="1:15" x14ac:dyDescent="0.2">
      <c r="A580" s="358">
        <f t="shared" si="13"/>
        <v>2056</v>
      </c>
      <c r="B580" s="358">
        <f t="shared" si="14"/>
        <v>3</v>
      </c>
      <c r="C580" s="455"/>
      <c r="D580" s="455"/>
      <c r="E580" s="455"/>
      <c r="F580" s="455"/>
      <c r="G580" s="455"/>
      <c r="H580" s="455"/>
      <c r="I580" s="455"/>
      <c r="J580" s="455"/>
      <c r="K580" s="455"/>
      <c r="L580" s="455"/>
      <c r="M580" s="460"/>
      <c r="O580" s="457"/>
    </row>
    <row r="581" spans="1:15" x14ac:dyDescent="0.2">
      <c r="A581" s="358">
        <f t="shared" si="13"/>
        <v>2056</v>
      </c>
      <c r="B581" s="358">
        <f t="shared" si="14"/>
        <v>4</v>
      </c>
      <c r="C581" s="455"/>
      <c r="D581" s="455"/>
      <c r="E581" s="455"/>
      <c r="F581" s="455"/>
      <c r="G581" s="455"/>
      <c r="H581" s="455"/>
      <c r="I581" s="455"/>
      <c r="J581" s="455"/>
      <c r="K581" s="455"/>
      <c r="L581" s="455"/>
      <c r="M581" s="460"/>
      <c r="O581" s="457"/>
    </row>
    <row r="582" spans="1:15" x14ac:dyDescent="0.2">
      <c r="A582" s="358">
        <f t="shared" si="13"/>
        <v>2056</v>
      </c>
      <c r="B582" s="358">
        <f t="shared" si="14"/>
        <v>5</v>
      </c>
      <c r="C582" s="455"/>
      <c r="D582" s="455"/>
      <c r="E582" s="455"/>
      <c r="F582" s="455"/>
      <c r="G582" s="455"/>
      <c r="H582" s="455"/>
      <c r="I582" s="455"/>
      <c r="J582" s="455"/>
      <c r="K582" s="455"/>
      <c r="L582" s="455"/>
      <c r="M582" s="460"/>
      <c r="O582" s="457"/>
    </row>
    <row r="583" spans="1:15" x14ac:dyDescent="0.2">
      <c r="A583" s="358">
        <f t="shared" si="13"/>
        <v>2056</v>
      </c>
      <c r="B583" s="358">
        <f t="shared" si="14"/>
        <v>6</v>
      </c>
      <c r="C583" s="455"/>
      <c r="D583" s="455"/>
      <c r="E583" s="455"/>
      <c r="F583" s="455"/>
      <c r="G583" s="455"/>
      <c r="H583" s="455"/>
      <c r="I583" s="455"/>
      <c r="J583" s="455"/>
      <c r="K583" s="455"/>
      <c r="L583" s="455"/>
      <c r="M583" s="460"/>
      <c r="O583" s="457"/>
    </row>
    <row r="584" spans="1:15" x14ac:dyDescent="0.2">
      <c r="A584" s="358">
        <f t="shared" si="13"/>
        <v>2056</v>
      </c>
      <c r="B584" s="358">
        <f t="shared" si="14"/>
        <v>7</v>
      </c>
      <c r="C584" s="455"/>
      <c r="D584" s="455"/>
      <c r="E584" s="455"/>
      <c r="F584" s="455"/>
      <c r="G584" s="455"/>
      <c r="H584" s="455"/>
      <c r="I584" s="455"/>
      <c r="J584" s="455"/>
      <c r="K584" s="455"/>
      <c r="L584" s="455"/>
      <c r="M584" s="460"/>
      <c r="O584" s="457"/>
    </row>
    <row r="585" spans="1:15" x14ac:dyDescent="0.2">
      <c r="A585" s="358">
        <f t="shared" si="13"/>
        <v>2056</v>
      </c>
      <c r="B585" s="358">
        <f t="shared" si="14"/>
        <v>8</v>
      </c>
      <c r="C585" s="455"/>
      <c r="D585" s="455"/>
      <c r="E585" s="455"/>
      <c r="F585" s="455"/>
      <c r="G585" s="455"/>
      <c r="H585" s="455"/>
      <c r="I585" s="455"/>
      <c r="J585" s="455"/>
      <c r="K585" s="455"/>
      <c r="L585" s="455"/>
      <c r="M585" s="460"/>
      <c r="O585" s="457"/>
    </row>
    <row r="586" spans="1:15" x14ac:dyDescent="0.2">
      <c r="A586" s="358">
        <f t="shared" si="13"/>
        <v>2056</v>
      </c>
      <c r="B586" s="358">
        <f t="shared" si="14"/>
        <v>9</v>
      </c>
      <c r="C586" s="455"/>
      <c r="D586" s="455"/>
      <c r="E586" s="455"/>
      <c r="F586" s="455"/>
      <c r="G586" s="455"/>
      <c r="H586" s="455"/>
      <c r="I586" s="455"/>
      <c r="J586" s="455"/>
      <c r="K586" s="455"/>
      <c r="L586" s="455"/>
      <c r="M586" s="460"/>
      <c r="O586" s="457"/>
    </row>
    <row r="587" spans="1:15" x14ac:dyDescent="0.2">
      <c r="A587" s="358">
        <f t="shared" si="13"/>
        <v>2056</v>
      </c>
      <c r="B587" s="358">
        <f t="shared" si="14"/>
        <v>10</v>
      </c>
      <c r="C587" s="455"/>
      <c r="D587" s="455"/>
      <c r="E587" s="455"/>
      <c r="F587" s="455"/>
      <c r="G587" s="455"/>
      <c r="H587" s="455"/>
      <c r="I587" s="455"/>
      <c r="J587" s="455"/>
      <c r="K587" s="455"/>
      <c r="L587" s="455"/>
      <c r="M587" s="460"/>
      <c r="O587" s="457"/>
    </row>
    <row r="588" spans="1:15" x14ac:dyDescent="0.2">
      <c r="A588" s="358">
        <f t="shared" si="13"/>
        <v>2056</v>
      </c>
      <c r="B588" s="358">
        <f t="shared" si="14"/>
        <v>11</v>
      </c>
      <c r="C588" s="455"/>
      <c r="D588" s="455"/>
      <c r="E588" s="455"/>
      <c r="F588" s="455"/>
      <c r="G588" s="455"/>
      <c r="H588" s="455"/>
      <c r="I588" s="455"/>
      <c r="J588" s="455"/>
      <c r="K588" s="455"/>
      <c r="L588" s="455"/>
      <c r="M588" s="460"/>
      <c r="O588" s="457"/>
    </row>
    <row r="589" spans="1:15" x14ac:dyDescent="0.2">
      <c r="A589" s="358">
        <f t="shared" si="13"/>
        <v>2056</v>
      </c>
      <c r="B589" s="358">
        <f t="shared" si="14"/>
        <v>12</v>
      </c>
      <c r="C589" s="455"/>
      <c r="D589" s="455"/>
      <c r="E589" s="455"/>
      <c r="F589" s="455"/>
      <c r="G589" s="455"/>
      <c r="H589" s="455"/>
      <c r="I589" s="455"/>
      <c r="J589" s="455"/>
      <c r="K589" s="455"/>
      <c r="L589" s="455"/>
      <c r="M589" s="460"/>
      <c r="O589" s="457"/>
    </row>
    <row r="590" spans="1:15" x14ac:dyDescent="0.2">
      <c r="A590" s="358">
        <f t="shared" ref="A590:A653" si="15">+A578+1</f>
        <v>2057</v>
      </c>
      <c r="B590" s="358">
        <f t="shared" ref="B590:B653" si="16">+B578</f>
        <v>1</v>
      </c>
      <c r="C590" s="455"/>
      <c r="D590" s="455"/>
      <c r="E590" s="455"/>
      <c r="F590" s="455"/>
      <c r="G590" s="455"/>
      <c r="H590" s="455"/>
      <c r="I590" s="455"/>
      <c r="J590" s="455"/>
      <c r="K590" s="455"/>
      <c r="L590" s="455"/>
      <c r="M590" s="460"/>
      <c r="O590" s="457"/>
    </row>
    <row r="591" spans="1:15" x14ac:dyDescent="0.2">
      <c r="A591" s="358">
        <f t="shared" si="15"/>
        <v>2057</v>
      </c>
      <c r="B591" s="358">
        <f t="shared" si="16"/>
        <v>2</v>
      </c>
      <c r="C591" s="455"/>
      <c r="D591" s="455"/>
      <c r="E591" s="455"/>
      <c r="F591" s="455"/>
      <c r="G591" s="455"/>
      <c r="H591" s="455"/>
      <c r="I591" s="455"/>
      <c r="J591" s="455"/>
      <c r="K591" s="455"/>
      <c r="L591" s="455"/>
      <c r="M591" s="460"/>
      <c r="O591" s="457"/>
    </row>
    <row r="592" spans="1:15" x14ac:dyDescent="0.2">
      <c r="A592" s="358">
        <f t="shared" si="15"/>
        <v>2057</v>
      </c>
      <c r="B592" s="358">
        <f t="shared" si="16"/>
        <v>3</v>
      </c>
      <c r="C592" s="455"/>
      <c r="D592" s="455"/>
      <c r="E592" s="455"/>
      <c r="F592" s="455"/>
      <c r="G592" s="455"/>
      <c r="H592" s="455"/>
      <c r="I592" s="455"/>
      <c r="J592" s="455"/>
      <c r="K592" s="455"/>
      <c r="L592" s="455"/>
      <c r="M592" s="460"/>
      <c r="O592" s="457"/>
    </row>
    <row r="593" spans="1:15" x14ac:dyDescent="0.2">
      <c r="A593" s="358">
        <f t="shared" si="15"/>
        <v>2057</v>
      </c>
      <c r="B593" s="358">
        <f t="shared" si="16"/>
        <v>4</v>
      </c>
      <c r="C593" s="455"/>
      <c r="D593" s="455"/>
      <c r="E593" s="455"/>
      <c r="F593" s="455"/>
      <c r="G593" s="455"/>
      <c r="H593" s="455"/>
      <c r="I593" s="455"/>
      <c r="J593" s="455"/>
      <c r="K593" s="455"/>
      <c r="L593" s="455"/>
      <c r="M593" s="460"/>
      <c r="O593" s="457"/>
    </row>
    <row r="594" spans="1:15" x14ac:dyDescent="0.2">
      <c r="A594" s="358">
        <f t="shared" si="15"/>
        <v>2057</v>
      </c>
      <c r="B594" s="358">
        <f t="shared" si="16"/>
        <v>5</v>
      </c>
      <c r="C594" s="455"/>
      <c r="D594" s="455"/>
      <c r="E594" s="455"/>
      <c r="F594" s="455"/>
      <c r="G594" s="455"/>
      <c r="H594" s="455"/>
      <c r="I594" s="455"/>
      <c r="J594" s="455"/>
      <c r="K594" s="455"/>
      <c r="L594" s="455"/>
      <c r="M594" s="460"/>
      <c r="O594" s="457"/>
    </row>
    <row r="595" spans="1:15" x14ac:dyDescent="0.2">
      <c r="A595" s="358">
        <f t="shared" si="15"/>
        <v>2057</v>
      </c>
      <c r="B595" s="358">
        <f t="shared" si="16"/>
        <v>6</v>
      </c>
      <c r="C595" s="455"/>
      <c r="D595" s="455"/>
      <c r="E595" s="455"/>
      <c r="F595" s="455"/>
      <c r="G595" s="455"/>
      <c r="H595" s="455"/>
      <c r="I595" s="455"/>
      <c r="J595" s="455"/>
      <c r="K595" s="455"/>
      <c r="L595" s="455"/>
      <c r="M595" s="460"/>
      <c r="O595" s="457"/>
    </row>
    <row r="596" spans="1:15" x14ac:dyDescent="0.2">
      <c r="A596" s="358">
        <f t="shared" si="15"/>
        <v>2057</v>
      </c>
      <c r="B596" s="358">
        <f t="shared" si="16"/>
        <v>7</v>
      </c>
      <c r="C596" s="455"/>
      <c r="D596" s="455"/>
      <c r="E596" s="455"/>
      <c r="F596" s="455"/>
      <c r="G596" s="455"/>
      <c r="H596" s="455"/>
      <c r="I596" s="455"/>
      <c r="J596" s="455"/>
      <c r="K596" s="455"/>
      <c r="L596" s="455"/>
      <c r="M596" s="460"/>
      <c r="O596" s="457"/>
    </row>
    <row r="597" spans="1:15" x14ac:dyDescent="0.2">
      <c r="A597" s="358">
        <f t="shared" si="15"/>
        <v>2057</v>
      </c>
      <c r="B597" s="358">
        <f t="shared" si="16"/>
        <v>8</v>
      </c>
      <c r="C597" s="455"/>
      <c r="D597" s="455"/>
      <c r="E597" s="455"/>
      <c r="F597" s="455"/>
      <c r="G597" s="455"/>
      <c r="H597" s="455"/>
      <c r="I597" s="455"/>
      <c r="J597" s="455"/>
      <c r="K597" s="455"/>
      <c r="L597" s="455"/>
      <c r="M597" s="460"/>
      <c r="O597" s="457"/>
    </row>
    <row r="598" spans="1:15" x14ac:dyDescent="0.2">
      <c r="A598" s="358">
        <f t="shared" si="15"/>
        <v>2057</v>
      </c>
      <c r="B598" s="358">
        <f t="shared" si="16"/>
        <v>9</v>
      </c>
      <c r="C598" s="455"/>
      <c r="D598" s="455"/>
      <c r="E598" s="455"/>
      <c r="F598" s="455"/>
      <c r="G598" s="455"/>
      <c r="H598" s="455"/>
      <c r="I598" s="455"/>
      <c r="J598" s="455"/>
      <c r="K598" s="455"/>
      <c r="L598" s="455"/>
      <c r="M598" s="460"/>
      <c r="O598" s="457"/>
    </row>
    <row r="599" spans="1:15" x14ac:dyDescent="0.2">
      <c r="A599" s="358">
        <f t="shared" si="15"/>
        <v>2057</v>
      </c>
      <c r="B599" s="358">
        <f t="shared" si="16"/>
        <v>10</v>
      </c>
      <c r="C599" s="455"/>
      <c r="D599" s="455"/>
      <c r="E599" s="455"/>
      <c r="F599" s="455"/>
      <c r="G599" s="455"/>
      <c r="H599" s="455"/>
      <c r="I599" s="455"/>
      <c r="J599" s="455"/>
      <c r="K599" s="455"/>
      <c r="L599" s="455"/>
      <c r="M599" s="460"/>
      <c r="O599" s="457"/>
    </row>
    <row r="600" spans="1:15" x14ac:dyDescent="0.2">
      <c r="A600" s="358">
        <f t="shared" si="15"/>
        <v>2057</v>
      </c>
      <c r="B600" s="358">
        <f t="shared" si="16"/>
        <v>11</v>
      </c>
      <c r="C600" s="455"/>
      <c r="D600" s="455"/>
      <c r="E600" s="455"/>
      <c r="F600" s="455"/>
      <c r="G600" s="455"/>
      <c r="H600" s="455"/>
      <c r="I600" s="455"/>
      <c r="J600" s="455"/>
      <c r="K600" s="455"/>
      <c r="L600" s="455"/>
      <c r="M600" s="460"/>
      <c r="O600" s="457"/>
    </row>
    <row r="601" spans="1:15" x14ac:dyDescent="0.2">
      <c r="A601" s="358">
        <f t="shared" si="15"/>
        <v>2057</v>
      </c>
      <c r="B601" s="358">
        <f t="shared" si="16"/>
        <v>12</v>
      </c>
      <c r="C601" s="455"/>
      <c r="D601" s="455"/>
      <c r="E601" s="455"/>
      <c r="F601" s="455"/>
      <c r="G601" s="455"/>
      <c r="H601" s="455"/>
      <c r="I601" s="455"/>
      <c r="J601" s="455"/>
      <c r="K601" s="455"/>
      <c r="L601" s="455"/>
      <c r="M601" s="460"/>
      <c r="O601" s="457"/>
    </row>
    <row r="602" spans="1:15" x14ac:dyDescent="0.2">
      <c r="A602" s="358">
        <f t="shared" si="15"/>
        <v>2058</v>
      </c>
      <c r="B602" s="358">
        <f t="shared" si="16"/>
        <v>1</v>
      </c>
      <c r="C602" s="455"/>
      <c r="D602" s="455"/>
      <c r="E602" s="455"/>
      <c r="F602" s="455"/>
      <c r="G602" s="455"/>
      <c r="H602" s="455"/>
      <c r="I602" s="455"/>
      <c r="J602" s="455"/>
      <c r="K602" s="455"/>
      <c r="L602" s="455"/>
      <c r="M602" s="460"/>
      <c r="O602" s="457"/>
    </row>
    <row r="603" spans="1:15" x14ac:dyDescent="0.2">
      <c r="A603" s="358">
        <f t="shared" si="15"/>
        <v>2058</v>
      </c>
      <c r="B603" s="358">
        <f t="shared" si="16"/>
        <v>2</v>
      </c>
      <c r="C603" s="455"/>
      <c r="D603" s="455"/>
      <c r="E603" s="455"/>
      <c r="F603" s="455"/>
      <c r="G603" s="455"/>
      <c r="H603" s="455"/>
      <c r="I603" s="455"/>
      <c r="J603" s="455"/>
      <c r="K603" s="455"/>
      <c r="L603" s="455"/>
      <c r="M603" s="460"/>
      <c r="O603" s="457"/>
    </row>
    <row r="604" spans="1:15" x14ac:dyDescent="0.2">
      <c r="A604" s="358">
        <f t="shared" si="15"/>
        <v>2058</v>
      </c>
      <c r="B604" s="358">
        <f t="shared" si="16"/>
        <v>3</v>
      </c>
      <c r="C604" s="455"/>
      <c r="D604" s="455"/>
      <c r="E604" s="455"/>
      <c r="F604" s="455"/>
      <c r="G604" s="455"/>
      <c r="H604" s="455"/>
      <c r="I604" s="455"/>
      <c r="J604" s="455"/>
      <c r="K604" s="455"/>
      <c r="L604" s="455"/>
      <c r="M604" s="460"/>
      <c r="O604" s="457"/>
    </row>
    <row r="605" spans="1:15" x14ac:dyDescent="0.2">
      <c r="A605" s="358">
        <f t="shared" si="15"/>
        <v>2058</v>
      </c>
      <c r="B605" s="358">
        <f t="shared" si="16"/>
        <v>4</v>
      </c>
      <c r="C605" s="455"/>
      <c r="D605" s="455"/>
      <c r="E605" s="455"/>
      <c r="F605" s="455"/>
      <c r="G605" s="455"/>
      <c r="H605" s="455"/>
      <c r="I605" s="455"/>
      <c r="J605" s="455"/>
      <c r="K605" s="455"/>
      <c r="L605" s="455"/>
      <c r="M605" s="460"/>
      <c r="O605" s="457"/>
    </row>
    <row r="606" spans="1:15" x14ac:dyDescent="0.2">
      <c r="A606" s="358">
        <f t="shared" si="15"/>
        <v>2058</v>
      </c>
      <c r="B606" s="358">
        <f t="shared" si="16"/>
        <v>5</v>
      </c>
      <c r="C606" s="455"/>
      <c r="D606" s="455"/>
      <c r="E606" s="455"/>
      <c r="F606" s="455"/>
      <c r="G606" s="455"/>
      <c r="H606" s="455"/>
      <c r="I606" s="455"/>
      <c r="J606" s="455"/>
      <c r="K606" s="455"/>
      <c r="L606" s="455"/>
      <c r="M606" s="460"/>
      <c r="O606" s="457"/>
    </row>
    <row r="607" spans="1:15" x14ac:dyDescent="0.2">
      <c r="A607" s="358">
        <f t="shared" si="15"/>
        <v>2058</v>
      </c>
      <c r="B607" s="358">
        <f t="shared" si="16"/>
        <v>6</v>
      </c>
      <c r="C607" s="455"/>
      <c r="D607" s="455"/>
      <c r="E607" s="455"/>
      <c r="F607" s="455"/>
      <c r="G607" s="455"/>
      <c r="H607" s="455"/>
      <c r="I607" s="455"/>
      <c r="J607" s="455"/>
      <c r="K607" s="455"/>
      <c r="L607" s="455"/>
      <c r="M607" s="460"/>
      <c r="O607" s="457"/>
    </row>
    <row r="608" spans="1:15" x14ac:dyDescent="0.2">
      <c r="A608" s="358">
        <f t="shared" si="15"/>
        <v>2058</v>
      </c>
      <c r="B608" s="358">
        <f t="shared" si="16"/>
        <v>7</v>
      </c>
      <c r="C608" s="455"/>
      <c r="D608" s="455"/>
      <c r="E608" s="455"/>
      <c r="F608" s="455"/>
      <c r="G608" s="455"/>
      <c r="H608" s="455"/>
      <c r="I608" s="455"/>
      <c r="J608" s="455"/>
      <c r="K608" s="455"/>
      <c r="L608" s="455"/>
      <c r="M608" s="460"/>
      <c r="O608" s="457"/>
    </row>
    <row r="609" spans="1:15" x14ac:dyDescent="0.2">
      <c r="A609" s="358">
        <f t="shared" si="15"/>
        <v>2058</v>
      </c>
      <c r="B609" s="358">
        <f t="shared" si="16"/>
        <v>8</v>
      </c>
      <c r="C609" s="455"/>
      <c r="D609" s="455"/>
      <c r="E609" s="455"/>
      <c r="F609" s="455"/>
      <c r="G609" s="455"/>
      <c r="H609" s="455"/>
      <c r="I609" s="455"/>
      <c r="J609" s="455"/>
      <c r="K609" s="455"/>
      <c r="L609" s="455"/>
      <c r="M609" s="460"/>
      <c r="O609" s="457"/>
    </row>
    <row r="610" spans="1:15" x14ac:dyDescent="0.2">
      <c r="A610" s="358">
        <f t="shared" si="15"/>
        <v>2058</v>
      </c>
      <c r="B610" s="358">
        <f t="shared" si="16"/>
        <v>9</v>
      </c>
      <c r="C610" s="455"/>
      <c r="D610" s="455"/>
      <c r="E610" s="455"/>
      <c r="F610" s="455"/>
      <c r="G610" s="455"/>
      <c r="H610" s="455"/>
      <c r="I610" s="455"/>
      <c r="J610" s="455"/>
      <c r="K610" s="455"/>
      <c r="L610" s="455"/>
      <c r="M610" s="460"/>
      <c r="O610" s="457"/>
    </row>
    <row r="611" spans="1:15" x14ac:dyDescent="0.2">
      <c r="A611" s="358">
        <f t="shared" si="15"/>
        <v>2058</v>
      </c>
      <c r="B611" s="358">
        <f t="shared" si="16"/>
        <v>10</v>
      </c>
      <c r="C611" s="455"/>
      <c r="D611" s="455"/>
      <c r="E611" s="455"/>
      <c r="F611" s="455"/>
      <c r="G611" s="455"/>
      <c r="H611" s="455"/>
      <c r="I611" s="455"/>
      <c r="J611" s="455"/>
      <c r="K611" s="455"/>
      <c r="L611" s="455"/>
      <c r="M611" s="460"/>
      <c r="O611" s="457"/>
    </row>
    <row r="612" spans="1:15" x14ac:dyDescent="0.2">
      <c r="A612" s="358">
        <f t="shared" si="15"/>
        <v>2058</v>
      </c>
      <c r="B612" s="358">
        <f t="shared" si="16"/>
        <v>11</v>
      </c>
      <c r="C612" s="455"/>
      <c r="D612" s="455"/>
      <c r="E612" s="455"/>
      <c r="F612" s="455"/>
      <c r="G612" s="455"/>
      <c r="H612" s="455"/>
      <c r="I612" s="455"/>
      <c r="J612" s="455"/>
      <c r="K612" s="455"/>
      <c r="L612" s="455"/>
      <c r="M612" s="460"/>
      <c r="O612" s="457"/>
    </row>
    <row r="613" spans="1:15" x14ac:dyDescent="0.2">
      <c r="A613" s="358">
        <f t="shared" si="15"/>
        <v>2058</v>
      </c>
      <c r="B613" s="358">
        <f t="shared" si="16"/>
        <v>12</v>
      </c>
      <c r="C613" s="455"/>
      <c r="D613" s="455"/>
      <c r="E613" s="455"/>
      <c r="F613" s="455"/>
      <c r="G613" s="455"/>
      <c r="H613" s="455"/>
      <c r="I613" s="455"/>
      <c r="J613" s="455"/>
      <c r="K613" s="455"/>
      <c r="L613" s="455"/>
      <c r="M613" s="460"/>
      <c r="O613" s="457"/>
    </row>
    <row r="614" spans="1:15" x14ac:dyDescent="0.2">
      <c r="A614" s="358">
        <f t="shared" si="15"/>
        <v>2059</v>
      </c>
      <c r="B614" s="358">
        <f t="shared" si="16"/>
        <v>1</v>
      </c>
      <c r="C614" s="455"/>
      <c r="D614" s="455"/>
      <c r="E614" s="455"/>
      <c r="F614" s="455"/>
      <c r="G614" s="455"/>
      <c r="H614" s="455"/>
      <c r="I614" s="455"/>
      <c r="J614" s="455"/>
      <c r="K614" s="455"/>
      <c r="L614" s="455"/>
      <c r="M614" s="460"/>
      <c r="O614" s="457"/>
    </row>
    <row r="615" spans="1:15" x14ac:dyDescent="0.2">
      <c r="A615" s="358">
        <f t="shared" si="15"/>
        <v>2059</v>
      </c>
      <c r="B615" s="358">
        <f t="shared" si="16"/>
        <v>2</v>
      </c>
      <c r="C615" s="455"/>
      <c r="D615" s="455"/>
      <c r="E615" s="455"/>
      <c r="F615" s="455"/>
      <c r="G615" s="455"/>
      <c r="H615" s="455"/>
      <c r="I615" s="455"/>
      <c r="J615" s="455"/>
      <c r="K615" s="455"/>
      <c r="L615" s="455"/>
      <c r="M615" s="460"/>
      <c r="O615" s="457"/>
    </row>
    <row r="616" spans="1:15" x14ac:dyDescent="0.2">
      <c r="A616" s="358">
        <f t="shared" si="15"/>
        <v>2059</v>
      </c>
      <c r="B616" s="358">
        <f t="shared" si="16"/>
        <v>3</v>
      </c>
      <c r="C616" s="455"/>
      <c r="D616" s="455"/>
      <c r="E616" s="455"/>
      <c r="F616" s="455"/>
      <c r="G616" s="455"/>
      <c r="H616" s="455"/>
      <c r="I616" s="455"/>
      <c r="J616" s="455"/>
      <c r="K616" s="455"/>
      <c r="L616" s="455"/>
      <c r="M616" s="460"/>
      <c r="O616" s="457"/>
    </row>
    <row r="617" spans="1:15" x14ac:dyDescent="0.2">
      <c r="A617" s="358">
        <f t="shared" si="15"/>
        <v>2059</v>
      </c>
      <c r="B617" s="358">
        <f t="shared" si="16"/>
        <v>4</v>
      </c>
      <c r="C617" s="455"/>
      <c r="D617" s="455"/>
      <c r="E617" s="455"/>
      <c r="F617" s="455"/>
      <c r="G617" s="455"/>
      <c r="H617" s="455"/>
      <c r="I617" s="455"/>
      <c r="J617" s="455"/>
      <c r="K617" s="455"/>
      <c r="L617" s="455"/>
      <c r="M617" s="460"/>
      <c r="O617" s="457"/>
    </row>
    <row r="618" spans="1:15" x14ac:dyDescent="0.2">
      <c r="A618" s="358">
        <f t="shared" si="15"/>
        <v>2059</v>
      </c>
      <c r="B618" s="358">
        <f t="shared" si="16"/>
        <v>5</v>
      </c>
      <c r="C618" s="455"/>
      <c r="D618" s="455"/>
      <c r="E618" s="455"/>
      <c r="F618" s="455"/>
      <c r="G618" s="455"/>
      <c r="H618" s="455"/>
      <c r="I618" s="455"/>
      <c r="J618" s="455"/>
      <c r="K618" s="455"/>
      <c r="L618" s="455"/>
      <c r="M618" s="460"/>
      <c r="O618" s="457"/>
    </row>
    <row r="619" spans="1:15" x14ac:dyDescent="0.2">
      <c r="A619" s="358">
        <f t="shared" si="15"/>
        <v>2059</v>
      </c>
      <c r="B619" s="358">
        <f t="shared" si="16"/>
        <v>6</v>
      </c>
      <c r="C619" s="455"/>
      <c r="D619" s="455"/>
      <c r="E619" s="455"/>
      <c r="F619" s="455"/>
      <c r="G619" s="455"/>
      <c r="H619" s="455"/>
      <c r="I619" s="455"/>
      <c r="J619" s="455"/>
      <c r="K619" s="455"/>
      <c r="L619" s="455"/>
      <c r="M619" s="460"/>
      <c r="O619" s="457"/>
    </row>
    <row r="620" spans="1:15" x14ac:dyDescent="0.2">
      <c r="A620" s="358">
        <f t="shared" si="15"/>
        <v>2059</v>
      </c>
      <c r="B620" s="358">
        <f t="shared" si="16"/>
        <v>7</v>
      </c>
      <c r="C620" s="455"/>
      <c r="D620" s="455"/>
      <c r="E620" s="455"/>
      <c r="F620" s="455"/>
      <c r="G620" s="455"/>
      <c r="H620" s="455"/>
      <c r="I620" s="455"/>
      <c r="J620" s="455"/>
      <c r="K620" s="455"/>
      <c r="L620" s="455"/>
      <c r="M620" s="460"/>
      <c r="O620" s="457"/>
    </row>
    <row r="621" spans="1:15" x14ac:dyDescent="0.2">
      <c r="A621" s="358">
        <f t="shared" si="15"/>
        <v>2059</v>
      </c>
      <c r="B621" s="358">
        <f t="shared" si="16"/>
        <v>8</v>
      </c>
      <c r="C621" s="455"/>
      <c r="D621" s="455"/>
      <c r="E621" s="455"/>
      <c r="F621" s="455"/>
      <c r="G621" s="455"/>
      <c r="H621" s="455"/>
      <c r="I621" s="455"/>
      <c r="J621" s="455"/>
      <c r="K621" s="455"/>
      <c r="L621" s="455"/>
      <c r="M621" s="460"/>
      <c r="O621" s="457"/>
    </row>
    <row r="622" spans="1:15" x14ac:dyDescent="0.2">
      <c r="A622" s="358">
        <f t="shared" si="15"/>
        <v>2059</v>
      </c>
      <c r="B622" s="358">
        <f t="shared" si="16"/>
        <v>9</v>
      </c>
      <c r="C622" s="455"/>
      <c r="D622" s="455"/>
      <c r="E622" s="455"/>
      <c r="F622" s="455"/>
      <c r="G622" s="455"/>
      <c r="H622" s="455"/>
      <c r="I622" s="455"/>
      <c r="J622" s="455"/>
      <c r="K622" s="455"/>
      <c r="L622" s="455"/>
      <c r="M622" s="460"/>
      <c r="O622" s="457"/>
    </row>
    <row r="623" spans="1:15" x14ac:dyDescent="0.2">
      <c r="A623" s="358">
        <f t="shared" si="15"/>
        <v>2059</v>
      </c>
      <c r="B623" s="358">
        <f t="shared" si="16"/>
        <v>10</v>
      </c>
      <c r="C623" s="455"/>
      <c r="D623" s="455"/>
      <c r="E623" s="455"/>
      <c r="F623" s="455"/>
      <c r="G623" s="455"/>
      <c r="H623" s="455"/>
      <c r="I623" s="455"/>
      <c r="J623" s="455"/>
      <c r="K623" s="455"/>
      <c r="L623" s="455"/>
      <c r="M623" s="460"/>
      <c r="O623" s="457"/>
    </row>
    <row r="624" spans="1:15" x14ac:dyDescent="0.2">
      <c r="A624" s="358">
        <f t="shared" si="15"/>
        <v>2059</v>
      </c>
      <c r="B624" s="358">
        <f t="shared" si="16"/>
        <v>11</v>
      </c>
      <c r="C624" s="455"/>
      <c r="D624" s="455"/>
      <c r="E624" s="455"/>
      <c r="F624" s="455"/>
      <c r="G624" s="455"/>
      <c r="H624" s="455"/>
      <c r="I624" s="455"/>
      <c r="J624" s="455"/>
      <c r="K624" s="455"/>
      <c r="L624" s="455"/>
      <c r="M624" s="460"/>
      <c r="O624" s="457"/>
    </row>
    <row r="625" spans="1:15" x14ac:dyDescent="0.2">
      <c r="A625" s="358">
        <f t="shared" si="15"/>
        <v>2059</v>
      </c>
      <c r="B625" s="358">
        <f t="shared" si="16"/>
        <v>12</v>
      </c>
      <c r="C625" s="455"/>
      <c r="D625" s="455"/>
      <c r="E625" s="455"/>
      <c r="F625" s="455"/>
      <c r="G625" s="455"/>
      <c r="H625" s="455"/>
      <c r="I625" s="455"/>
      <c r="J625" s="455"/>
      <c r="K625" s="455"/>
      <c r="L625" s="455"/>
      <c r="M625" s="460"/>
      <c r="O625" s="457"/>
    </row>
    <row r="626" spans="1:15" x14ac:dyDescent="0.2">
      <c r="A626" s="358">
        <f t="shared" si="15"/>
        <v>2060</v>
      </c>
      <c r="B626" s="358">
        <f t="shared" si="16"/>
        <v>1</v>
      </c>
      <c r="C626" s="455"/>
      <c r="D626" s="455"/>
      <c r="E626" s="455"/>
      <c r="F626" s="455"/>
      <c r="G626" s="455"/>
      <c r="H626" s="455"/>
      <c r="I626" s="455"/>
      <c r="J626" s="455"/>
      <c r="K626" s="455"/>
      <c r="L626" s="455"/>
      <c r="M626" s="460"/>
      <c r="O626" s="457"/>
    </row>
    <row r="627" spans="1:15" x14ac:dyDescent="0.2">
      <c r="A627" s="358">
        <f t="shared" si="15"/>
        <v>2060</v>
      </c>
      <c r="B627" s="358">
        <f t="shared" si="16"/>
        <v>2</v>
      </c>
      <c r="C627" s="455"/>
      <c r="D627" s="455"/>
      <c r="E627" s="455"/>
      <c r="F627" s="455"/>
      <c r="G627" s="455"/>
      <c r="H627" s="455"/>
      <c r="I627" s="455"/>
      <c r="J627" s="455"/>
      <c r="K627" s="455"/>
      <c r="L627" s="455"/>
      <c r="M627" s="460"/>
      <c r="O627" s="457"/>
    </row>
    <row r="628" spans="1:15" x14ac:dyDescent="0.2">
      <c r="A628" s="358">
        <f t="shared" si="15"/>
        <v>2060</v>
      </c>
      <c r="B628" s="358">
        <f t="shared" si="16"/>
        <v>3</v>
      </c>
      <c r="C628" s="455"/>
      <c r="D628" s="455"/>
      <c r="E628" s="455"/>
      <c r="F628" s="455"/>
      <c r="G628" s="455"/>
      <c r="H628" s="455"/>
      <c r="I628" s="455"/>
      <c r="J628" s="455"/>
      <c r="K628" s="455"/>
      <c r="L628" s="455"/>
      <c r="M628" s="460"/>
      <c r="O628" s="457"/>
    </row>
    <row r="629" spans="1:15" x14ac:dyDescent="0.2">
      <c r="A629" s="358">
        <f t="shared" si="15"/>
        <v>2060</v>
      </c>
      <c r="B629" s="358">
        <f t="shared" si="16"/>
        <v>4</v>
      </c>
      <c r="C629" s="455"/>
      <c r="D629" s="455"/>
      <c r="E629" s="455"/>
      <c r="F629" s="455"/>
      <c r="G629" s="455"/>
      <c r="H629" s="455"/>
      <c r="I629" s="455"/>
      <c r="J629" s="455"/>
      <c r="K629" s="455"/>
      <c r="L629" s="455"/>
      <c r="M629" s="460"/>
      <c r="O629" s="457"/>
    </row>
    <row r="630" spans="1:15" x14ac:dyDescent="0.2">
      <c r="A630" s="358">
        <f t="shared" si="15"/>
        <v>2060</v>
      </c>
      <c r="B630" s="358">
        <f t="shared" si="16"/>
        <v>5</v>
      </c>
      <c r="C630" s="455"/>
      <c r="D630" s="455"/>
      <c r="E630" s="455"/>
      <c r="F630" s="455"/>
      <c r="G630" s="455"/>
      <c r="H630" s="455"/>
      <c r="I630" s="455"/>
      <c r="J630" s="455"/>
      <c r="K630" s="455"/>
      <c r="L630" s="455"/>
      <c r="M630" s="460"/>
      <c r="O630" s="457"/>
    </row>
    <row r="631" spans="1:15" x14ac:dyDescent="0.2">
      <c r="A631" s="358">
        <f t="shared" si="15"/>
        <v>2060</v>
      </c>
      <c r="B631" s="358">
        <f t="shared" si="16"/>
        <v>6</v>
      </c>
      <c r="C631" s="455"/>
      <c r="D631" s="455"/>
      <c r="E631" s="455"/>
      <c r="F631" s="455"/>
      <c r="G631" s="455"/>
      <c r="H631" s="455"/>
      <c r="I631" s="455"/>
      <c r="J631" s="455"/>
      <c r="K631" s="455"/>
      <c r="L631" s="455"/>
      <c r="M631" s="460"/>
      <c r="O631" s="457"/>
    </row>
    <row r="632" spans="1:15" x14ac:dyDescent="0.2">
      <c r="A632" s="358">
        <f t="shared" si="15"/>
        <v>2060</v>
      </c>
      <c r="B632" s="358">
        <f t="shared" si="16"/>
        <v>7</v>
      </c>
      <c r="C632" s="455"/>
      <c r="D632" s="455"/>
      <c r="E632" s="455"/>
      <c r="F632" s="455"/>
      <c r="G632" s="455"/>
      <c r="H632" s="455"/>
      <c r="I632" s="455"/>
      <c r="J632" s="455"/>
      <c r="K632" s="455"/>
      <c r="L632" s="455"/>
      <c r="M632" s="460"/>
      <c r="O632" s="457"/>
    </row>
    <row r="633" spans="1:15" x14ac:dyDescent="0.2">
      <c r="A633" s="358">
        <f t="shared" si="15"/>
        <v>2060</v>
      </c>
      <c r="B633" s="358">
        <f t="shared" si="16"/>
        <v>8</v>
      </c>
      <c r="C633" s="455"/>
      <c r="D633" s="455"/>
      <c r="E633" s="455"/>
      <c r="F633" s="455"/>
      <c r="G633" s="455"/>
      <c r="H633" s="455"/>
      <c r="I633" s="455"/>
      <c r="J633" s="455"/>
      <c r="K633" s="455"/>
      <c r="L633" s="455"/>
      <c r="M633" s="460"/>
      <c r="O633" s="457"/>
    </row>
    <row r="634" spans="1:15" x14ac:dyDescent="0.2">
      <c r="A634" s="358">
        <f t="shared" si="15"/>
        <v>2060</v>
      </c>
      <c r="B634" s="358">
        <f t="shared" si="16"/>
        <v>9</v>
      </c>
      <c r="C634" s="455"/>
      <c r="D634" s="455"/>
      <c r="E634" s="455"/>
      <c r="F634" s="455"/>
      <c r="G634" s="455"/>
      <c r="H634" s="455"/>
      <c r="I634" s="455"/>
      <c r="J634" s="455"/>
      <c r="K634" s="455"/>
      <c r="L634" s="455"/>
      <c r="M634" s="460"/>
      <c r="O634" s="457"/>
    </row>
    <row r="635" spans="1:15" x14ac:dyDescent="0.2">
      <c r="A635" s="358">
        <f t="shared" si="15"/>
        <v>2060</v>
      </c>
      <c r="B635" s="358">
        <f t="shared" si="16"/>
        <v>10</v>
      </c>
      <c r="C635" s="455"/>
      <c r="D635" s="455"/>
      <c r="E635" s="455"/>
      <c r="F635" s="455"/>
      <c r="G635" s="455"/>
      <c r="H635" s="455"/>
      <c r="I635" s="455"/>
      <c r="J635" s="455"/>
      <c r="K635" s="455"/>
      <c r="L635" s="455"/>
      <c r="M635" s="460"/>
      <c r="O635" s="457"/>
    </row>
    <row r="636" spans="1:15" x14ac:dyDescent="0.2">
      <c r="A636" s="358">
        <f t="shared" si="15"/>
        <v>2060</v>
      </c>
      <c r="B636" s="358">
        <f t="shared" si="16"/>
        <v>11</v>
      </c>
      <c r="C636" s="455"/>
      <c r="D636" s="455"/>
      <c r="E636" s="455"/>
      <c r="F636" s="455"/>
      <c r="G636" s="455"/>
      <c r="H636" s="455"/>
      <c r="I636" s="455"/>
      <c r="J636" s="455"/>
      <c r="K636" s="455"/>
      <c r="L636" s="455"/>
      <c r="M636" s="460"/>
      <c r="O636" s="457"/>
    </row>
    <row r="637" spans="1:15" x14ac:dyDescent="0.2">
      <c r="A637" s="358">
        <f t="shared" si="15"/>
        <v>2060</v>
      </c>
      <c r="B637" s="358">
        <f t="shared" si="16"/>
        <v>12</v>
      </c>
      <c r="C637" s="455"/>
      <c r="D637" s="455"/>
      <c r="E637" s="455"/>
      <c r="F637" s="455"/>
      <c r="G637" s="455"/>
      <c r="H637" s="455"/>
      <c r="I637" s="455"/>
      <c r="J637" s="455"/>
      <c r="K637" s="455"/>
      <c r="L637" s="455"/>
      <c r="M637" s="460"/>
      <c r="O637" s="457"/>
    </row>
    <row r="638" spans="1:15" x14ac:dyDescent="0.2">
      <c r="A638" s="358">
        <f t="shared" si="15"/>
        <v>2061</v>
      </c>
      <c r="B638" s="358">
        <f t="shared" si="16"/>
        <v>1</v>
      </c>
      <c r="C638" s="455"/>
      <c r="D638" s="455"/>
      <c r="E638" s="455"/>
      <c r="F638" s="455"/>
      <c r="G638" s="455"/>
      <c r="H638" s="455"/>
      <c r="I638" s="455"/>
      <c r="J638" s="455"/>
      <c r="K638" s="455"/>
      <c r="L638" s="455"/>
      <c r="M638" s="460"/>
      <c r="O638" s="457"/>
    </row>
    <row r="639" spans="1:15" x14ac:dyDescent="0.2">
      <c r="A639" s="358">
        <f t="shared" si="15"/>
        <v>2061</v>
      </c>
      <c r="B639" s="358">
        <f t="shared" si="16"/>
        <v>2</v>
      </c>
      <c r="C639" s="455"/>
      <c r="D639" s="455"/>
      <c r="E639" s="455"/>
      <c r="F639" s="455"/>
      <c r="G639" s="455"/>
      <c r="H639" s="455"/>
      <c r="I639" s="455"/>
      <c r="J639" s="455"/>
      <c r="K639" s="455"/>
      <c r="L639" s="455"/>
      <c r="M639" s="460"/>
      <c r="O639" s="457"/>
    </row>
    <row r="640" spans="1:15" x14ac:dyDescent="0.2">
      <c r="A640" s="358">
        <f t="shared" si="15"/>
        <v>2061</v>
      </c>
      <c r="B640" s="358">
        <f t="shared" si="16"/>
        <v>3</v>
      </c>
      <c r="C640" s="455"/>
      <c r="D640" s="455"/>
      <c r="E640" s="455"/>
      <c r="F640" s="455"/>
      <c r="G640" s="455"/>
      <c r="H640" s="455"/>
      <c r="I640" s="455"/>
      <c r="J640" s="455"/>
      <c r="K640" s="455"/>
      <c r="L640" s="455"/>
      <c r="M640" s="460"/>
      <c r="O640" s="457"/>
    </row>
    <row r="641" spans="1:15" x14ac:dyDescent="0.2">
      <c r="A641" s="358">
        <f t="shared" si="15"/>
        <v>2061</v>
      </c>
      <c r="B641" s="358">
        <f t="shared" si="16"/>
        <v>4</v>
      </c>
      <c r="C641" s="455"/>
      <c r="D641" s="455"/>
      <c r="E641" s="455"/>
      <c r="F641" s="455"/>
      <c r="G641" s="455"/>
      <c r="H641" s="455"/>
      <c r="I641" s="455"/>
      <c r="J641" s="455"/>
      <c r="K641" s="455"/>
      <c r="L641" s="455"/>
      <c r="M641" s="460"/>
      <c r="O641" s="457"/>
    </row>
    <row r="642" spans="1:15" x14ac:dyDescent="0.2">
      <c r="A642" s="358">
        <f t="shared" si="15"/>
        <v>2061</v>
      </c>
      <c r="B642" s="358">
        <f t="shared" si="16"/>
        <v>5</v>
      </c>
      <c r="C642" s="455"/>
      <c r="D642" s="455"/>
      <c r="E642" s="455"/>
      <c r="F642" s="455"/>
      <c r="G642" s="455"/>
      <c r="H642" s="455"/>
      <c r="I642" s="455"/>
      <c r="J642" s="455"/>
      <c r="K642" s="455"/>
      <c r="L642" s="455"/>
      <c r="M642" s="460"/>
      <c r="O642" s="457"/>
    </row>
    <row r="643" spans="1:15" x14ac:dyDescent="0.2">
      <c r="A643" s="358">
        <f t="shared" si="15"/>
        <v>2061</v>
      </c>
      <c r="B643" s="358">
        <f t="shared" si="16"/>
        <v>6</v>
      </c>
      <c r="C643" s="455"/>
      <c r="D643" s="455"/>
      <c r="E643" s="455"/>
      <c r="F643" s="455"/>
      <c r="G643" s="455"/>
      <c r="H643" s="455"/>
      <c r="I643" s="455"/>
      <c r="J643" s="455"/>
      <c r="K643" s="455"/>
      <c r="L643" s="455"/>
      <c r="M643" s="460"/>
      <c r="O643" s="457"/>
    </row>
    <row r="644" spans="1:15" x14ac:dyDescent="0.2">
      <c r="A644" s="358">
        <f t="shared" si="15"/>
        <v>2061</v>
      </c>
      <c r="B644" s="358">
        <f t="shared" si="16"/>
        <v>7</v>
      </c>
      <c r="C644" s="455"/>
      <c r="D644" s="455"/>
      <c r="E644" s="455"/>
      <c r="F644" s="455"/>
      <c r="G644" s="455"/>
      <c r="H644" s="455"/>
      <c r="I644" s="455"/>
      <c r="J644" s="455"/>
      <c r="K644" s="455"/>
      <c r="L644" s="455"/>
      <c r="M644" s="460"/>
      <c r="O644" s="457"/>
    </row>
    <row r="645" spans="1:15" x14ac:dyDescent="0.2">
      <c r="A645" s="358">
        <f t="shared" si="15"/>
        <v>2061</v>
      </c>
      <c r="B645" s="358">
        <f t="shared" si="16"/>
        <v>8</v>
      </c>
      <c r="C645" s="455"/>
      <c r="D645" s="455"/>
      <c r="E645" s="455"/>
      <c r="F645" s="455"/>
      <c r="G645" s="455"/>
      <c r="H645" s="455"/>
      <c r="I645" s="455"/>
      <c r="J645" s="455"/>
      <c r="K645" s="455"/>
      <c r="L645" s="455"/>
      <c r="M645" s="460"/>
      <c r="O645" s="457"/>
    </row>
    <row r="646" spans="1:15" x14ac:dyDescent="0.2">
      <c r="A646" s="358">
        <f t="shared" si="15"/>
        <v>2061</v>
      </c>
      <c r="B646" s="358">
        <f t="shared" si="16"/>
        <v>9</v>
      </c>
      <c r="C646" s="455"/>
      <c r="D646" s="455"/>
      <c r="E646" s="455"/>
      <c r="F646" s="455"/>
      <c r="G646" s="455"/>
      <c r="H646" s="455"/>
      <c r="I646" s="455"/>
      <c r="J646" s="455"/>
      <c r="K646" s="455"/>
      <c r="L646" s="455"/>
      <c r="M646" s="460"/>
      <c r="O646" s="457"/>
    </row>
    <row r="647" spans="1:15" x14ac:dyDescent="0.2">
      <c r="A647" s="358">
        <f t="shared" si="15"/>
        <v>2061</v>
      </c>
      <c r="B647" s="358">
        <f t="shared" si="16"/>
        <v>10</v>
      </c>
      <c r="C647" s="455"/>
      <c r="D647" s="455"/>
      <c r="E647" s="455"/>
      <c r="F647" s="455"/>
      <c r="G647" s="455"/>
      <c r="H647" s="455"/>
      <c r="I647" s="455"/>
      <c r="J647" s="455"/>
      <c r="K647" s="455"/>
      <c r="L647" s="455"/>
      <c r="M647" s="460"/>
      <c r="O647" s="457"/>
    </row>
    <row r="648" spans="1:15" x14ac:dyDescent="0.2">
      <c r="A648" s="358">
        <f t="shared" si="15"/>
        <v>2061</v>
      </c>
      <c r="B648" s="358">
        <f t="shared" si="16"/>
        <v>11</v>
      </c>
      <c r="C648" s="455"/>
      <c r="D648" s="455"/>
      <c r="E648" s="455"/>
      <c r="F648" s="455"/>
      <c r="G648" s="455"/>
      <c r="H648" s="455"/>
      <c r="I648" s="455"/>
      <c r="J648" s="455"/>
      <c r="K648" s="455"/>
      <c r="L648" s="455"/>
      <c r="M648" s="460"/>
      <c r="O648" s="457"/>
    </row>
    <row r="649" spans="1:15" x14ac:dyDescent="0.2">
      <c r="A649" s="358">
        <f t="shared" si="15"/>
        <v>2061</v>
      </c>
      <c r="B649" s="358">
        <f t="shared" si="16"/>
        <v>12</v>
      </c>
      <c r="C649" s="455"/>
      <c r="D649" s="455"/>
      <c r="E649" s="455"/>
      <c r="F649" s="455"/>
      <c r="G649" s="455"/>
      <c r="H649" s="455"/>
      <c r="I649" s="455"/>
      <c r="J649" s="455"/>
      <c r="K649" s="455"/>
      <c r="L649" s="455"/>
      <c r="M649" s="460"/>
      <c r="O649" s="457"/>
    </row>
    <row r="650" spans="1:15" x14ac:dyDescent="0.2">
      <c r="A650" s="358">
        <f t="shared" si="15"/>
        <v>2062</v>
      </c>
      <c r="B650" s="358">
        <f t="shared" si="16"/>
        <v>1</v>
      </c>
      <c r="C650" s="455"/>
      <c r="D650" s="455"/>
      <c r="E650" s="455"/>
      <c r="F650" s="455"/>
      <c r="G650" s="455"/>
      <c r="H650" s="455"/>
      <c r="I650" s="455"/>
      <c r="J650" s="455"/>
      <c r="K650" s="455"/>
      <c r="L650" s="455"/>
      <c r="M650" s="460"/>
      <c r="O650" s="457"/>
    </row>
    <row r="651" spans="1:15" x14ac:dyDescent="0.2">
      <c r="A651" s="358">
        <f t="shared" si="15"/>
        <v>2062</v>
      </c>
      <c r="B651" s="358">
        <f t="shared" si="16"/>
        <v>2</v>
      </c>
      <c r="C651" s="455"/>
      <c r="D651" s="455"/>
      <c r="E651" s="455"/>
      <c r="F651" s="455"/>
      <c r="G651" s="455"/>
      <c r="H651" s="455"/>
      <c r="I651" s="455"/>
      <c r="J651" s="455"/>
      <c r="K651" s="455"/>
      <c r="L651" s="455"/>
      <c r="M651" s="460"/>
      <c r="O651" s="457"/>
    </row>
    <row r="652" spans="1:15" x14ac:dyDescent="0.2">
      <c r="A652" s="358">
        <f t="shared" si="15"/>
        <v>2062</v>
      </c>
      <c r="B652" s="358">
        <f t="shared" si="16"/>
        <v>3</v>
      </c>
      <c r="C652" s="455"/>
      <c r="D652" s="455"/>
      <c r="E652" s="455"/>
      <c r="F652" s="455"/>
      <c r="G652" s="455"/>
      <c r="H652" s="455"/>
      <c r="I652" s="455"/>
      <c r="J652" s="455"/>
      <c r="K652" s="455"/>
      <c r="L652" s="455"/>
      <c r="M652" s="460"/>
      <c r="O652" s="457"/>
    </row>
    <row r="653" spans="1:15" x14ac:dyDescent="0.2">
      <c r="A653" s="358">
        <f t="shared" si="15"/>
        <v>2062</v>
      </c>
      <c r="B653" s="358">
        <f t="shared" si="16"/>
        <v>4</v>
      </c>
      <c r="C653" s="455"/>
      <c r="D653" s="455"/>
      <c r="E653" s="455"/>
      <c r="F653" s="455"/>
      <c r="G653" s="455"/>
      <c r="H653" s="455"/>
      <c r="I653" s="455"/>
      <c r="J653" s="455"/>
      <c r="K653" s="455"/>
      <c r="L653" s="455"/>
      <c r="M653" s="460"/>
      <c r="O653" s="457"/>
    </row>
    <row r="654" spans="1:15" x14ac:dyDescent="0.2">
      <c r="A654" s="358">
        <f t="shared" ref="A654:A673" si="17">+A642+1</f>
        <v>2062</v>
      </c>
      <c r="B654" s="358">
        <f t="shared" ref="B654:B673" si="18">+B642</f>
        <v>5</v>
      </c>
      <c r="C654" s="455"/>
      <c r="D654" s="455"/>
      <c r="E654" s="455"/>
      <c r="F654" s="455"/>
      <c r="G654" s="455"/>
      <c r="H654" s="455"/>
      <c r="I654" s="455"/>
      <c r="J654" s="455"/>
      <c r="K654" s="455"/>
      <c r="L654" s="455"/>
      <c r="M654" s="460"/>
      <c r="O654" s="457"/>
    </row>
    <row r="655" spans="1:15" x14ac:dyDescent="0.2">
      <c r="A655" s="358">
        <f t="shared" si="17"/>
        <v>2062</v>
      </c>
      <c r="B655" s="358">
        <f t="shared" si="18"/>
        <v>6</v>
      </c>
      <c r="C655" s="455"/>
      <c r="D655" s="455"/>
      <c r="E655" s="455"/>
      <c r="F655" s="455"/>
      <c r="G655" s="455"/>
      <c r="H655" s="455"/>
      <c r="I655" s="455"/>
      <c r="J655" s="455"/>
      <c r="K655" s="455"/>
      <c r="L655" s="455"/>
      <c r="M655" s="460"/>
      <c r="O655" s="457"/>
    </row>
    <row r="656" spans="1:15" x14ac:dyDescent="0.2">
      <c r="A656" s="358">
        <f t="shared" si="17"/>
        <v>2062</v>
      </c>
      <c r="B656" s="358">
        <f t="shared" si="18"/>
        <v>7</v>
      </c>
      <c r="C656" s="455"/>
      <c r="D656" s="455"/>
      <c r="E656" s="455"/>
      <c r="F656" s="455"/>
      <c r="G656" s="455"/>
      <c r="H656" s="455"/>
      <c r="I656" s="455"/>
      <c r="J656" s="455"/>
      <c r="K656" s="455"/>
      <c r="L656" s="455"/>
      <c r="M656" s="460"/>
      <c r="O656" s="457"/>
    </row>
    <row r="657" spans="1:15" x14ac:dyDescent="0.2">
      <c r="A657" s="358">
        <f t="shared" si="17"/>
        <v>2062</v>
      </c>
      <c r="B657" s="358">
        <f t="shared" si="18"/>
        <v>8</v>
      </c>
      <c r="C657" s="455"/>
      <c r="D657" s="455"/>
      <c r="E657" s="455"/>
      <c r="F657" s="455"/>
      <c r="G657" s="455"/>
      <c r="H657" s="455"/>
      <c r="I657" s="455"/>
      <c r="J657" s="455"/>
      <c r="K657" s="455"/>
      <c r="L657" s="455"/>
      <c r="M657" s="460"/>
      <c r="O657" s="457"/>
    </row>
    <row r="658" spans="1:15" x14ac:dyDescent="0.2">
      <c r="A658" s="358">
        <f t="shared" si="17"/>
        <v>2062</v>
      </c>
      <c r="B658" s="358">
        <f t="shared" si="18"/>
        <v>9</v>
      </c>
      <c r="C658" s="455"/>
      <c r="D658" s="455"/>
      <c r="E658" s="455"/>
      <c r="F658" s="455"/>
      <c r="G658" s="455"/>
      <c r="H658" s="455"/>
      <c r="I658" s="455"/>
      <c r="J658" s="455"/>
      <c r="K658" s="455"/>
      <c r="L658" s="455"/>
      <c r="M658" s="460"/>
      <c r="O658" s="457"/>
    </row>
    <row r="659" spans="1:15" x14ac:dyDescent="0.2">
      <c r="A659" s="358">
        <f t="shared" si="17"/>
        <v>2062</v>
      </c>
      <c r="B659" s="358">
        <f t="shared" si="18"/>
        <v>10</v>
      </c>
      <c r="C659" s="455"/>
      <c r="D659" s="455"/>
      <c r="E659" s="455"/>
      <c r="F659" s="455"/>
      <c r="G659" s="455"/>
      <c r="H659" s="455"/>
      <c r="I659" s="455"/>
      <c r="J659" s="455"/>
      <c r="K659" s="455"/>
      <c r="L659" s="455"/>
      <c r="M659" s="460"/>
      <c r="O659" s="457"/>
    </row>
    <row r="660" spans="1:15" x14ac:dyDescent="0.2">
      <c r="A660" s="358">
        <f t="shared" si="17"/>
        <v>2062</v>
      </c>
      <c r="B660" s="358">
        <f t="shared" si="18"/>
        <v>11</v>
      </c>
      <c r="C660" s="455"/>
      <c r="D660" s="455"/>
      <c r="E660" s="455"/>
      <c r="F660" s="455"/>
      <c r="G660" s="455"/>
      <c r="H660" s="455"/>
      <c r="I660" s="455"/>
      <c r="J660" s="455"/>
      <c r="K660" s="455"/>
      <c r="L660" s="455"/>
      <c r="M660" s="460"/>
      <c r="O660" s="457"/>
    </row>
    <row r="661" spans="1:15" x14ac:dyDescent="0.2">
      <c r="A661" s="358">
        <f t="shared" si="17"/>
        <v>2062</v>
      </c>
      <c r="B661" s="358">
        <f t="shared" si="18"/>
        <v>12</v>
      </c>
      <c r="C661" s="455"/>
      <c r="D661" s="455"/>
      <c r="E661" s="455"/>
      <c r="F661" s="455"/>
      <c r="G661" s="455"/>
      <c r="H661" s="455"/>
      <c r="I661" s="455"/>
      <c r="J661" s="455"/>
      <c r="K661" s="455"/>
      <c r="L661" s="455"/>
      <c r="M661" s="460"/>
      <c r="O661" s="457"/>
    </row>
    <row r="662" spans="1:15" x14ac:dyDescent="0.2">
      <c r="A662" s="358">
        <f t="shared" si="17"/>
        <v>2063</v>
      </c>
      <c r="B662" s="358">
        <f t="shared" si="18"/>
        <v>1</v>
      </c>
      <c r="C662" s="455"/>
      <c r="D662" s="455"/>
      <c r="E662" s="455"/>
      <c r="F662" s="455"/>
      <c r="G662" s="455"/>
      <c r="H662" s="455"/>
      <c r="I662" s="455"/>
      <c r="J662" s="455"/>
      <c r="K662" s="455"/>
      <c r="L662" s="455"/>
      <c r="M662" s="460"/>
      <c r="O662" s="457"/>
    </row>
    <row r="663" spans="1:15" x14ac:dyDescent="0.2">
      <c r="A663" s="358">
        <f t="shared" si="17"/>
        <v>2063</v>
      </c>
      <c r="B663" s="358">
        <f t="shared" si="18"/>
        <v>2</v>
      </c>
      <c r="C663" s="455"/>
      <c r="D663" s="455"/>
      <c r="E663" s="455"/>
      <c r="F663" s="455"/>
      <c r="G663" s="455"/>
      <c r="H663" s="455"/>
      <c r="I663" s="455"/>
      <c r="J663" s="455"/>
      <c r="K663" s="455"/>
      <c r="L663" s="455"/>
      <c r="M663" s="460"/>
      <c r="O663" s="457"/>
    </row>
    <row r="664" spans="1:15" x14ac:dyDescent="0.2">
      <c r="A664" s="358">
        <f t="shared" si="17"/>
        <v>2063</v>
      </c>
      <c r="B664" s="358">
        <f t="shared" si="18"/>
        <v>3</v>
      </c>
      <c r="C664" s="455"/>
      <c r="D664" s="455"/>
      <c r="E664" s="455"/>
      <c r="F664" s="455"/>
      <c r="G664" s="455"/>
      <c r="H664" s="455"/>
      <c r="I664" s="455"/>
      <c r="J664" s="455"/>
      <c r="K664" s="455"/>
      <c r="L664" s="455"/>
      <c r="M664" s="460"/>
      <c r="O664" s="457"/>
    </row>
    <row r="665" spans="1:15" x14ac:dyDescent="0.2">
      <c r="A665" s="358">
        <f t="shared" si="17"/>
        <v>2063</v>
      </c>
      <c r="B665" s="358">
        <f t="shared" si="18"/>
        <v>4</v>
      </c>
      <c r="C665" s="455"/>
      <c r="D665" s="455"/>
      <c r="E665" s="455"/>
      <c r="F665" s="455"/>
      <c r="G665" s="455"/>
      <c r="H665" s="455"/>
      <c r="I665" s="455"/>
      <c r="J665" s="455"/>
      <c r="K665" s="455"/>
      <c r="L665" s="455"/>
      <c r="M665" s="460"/>
      <c r="O665" s="457"/>
    </row>
    <row r="666" spans="1:15" x14ac:dyDescent="0.2">
      <c r="A666" s="358">
        <f t="shared" si="17"/>
        <v>2063</v>
      </c>
      <c r="B666" s="358">
        <f t="shared" si="18"/>
        <v>5</v>
      </c>
      <c r="C666" s="455"/>
      <c r="D666" s="455"/>
      <c r="E666" s="455"/>
      <c r="F666" s="455"/>
      <c r="G666" s="455"/>
      <c r="H666" s="455"/>
      <c r="I666" s="455"/>
      <c r="J666" s="455"/>
      <c r="K666" s="455"/>
      <c r="L666" s="455"/>
      <c r="M666" s="460"/>
      <c r="O666" s="457"/>
    </row>
    <row r="667" spans="1:15" x14ac:dyDescent="0.2">
      <c r="A667" s="358">
        <f t="shared" si="17"/>
        <v>2063</v>
      </c>
      <c r="B667" s="358">
        <f t="shared" si="18"/>
        <v>6</v>
      </c>
      <c r="C667" s="455"/>
      <c r="D667" s="455"/>
      <c r="E667" s="455"/>
      <c r="F667" s="455"/>
      <c r="G667" s="455"/>
      <c r="H667" s="455"/>
      <c r="I667" s="455"/>
      <c r="J667" s="455"/>
      <c r="K667" s="455"/>
      <c r="L667" s="455"/>
      <c r="M667" s="460"/>
      <c r="O667" s="457"/>
    </row>
    <row r="668" spans="1:15" x14ac:dyDescent="0.2">
      <c r="A668" s="358">
        <f t="shared" si="17"/>
        <v>2063</v>
      </c>
      <c r="B668" s="358">
        <f t="shared" si="18"/>
        <v>7</v>
      </c>
      <c r="C668" s="455"/>
      <c r="D668" s="455"/>
      <c r="E668" s="455"/>
      <c r="F668" s="455"/>
      <c r="G668" s="455"/>
      <c r="H668" s="455"/>
      <c r="I668" s="455"/>
      <c r="J668" s="455"/>
      <c r="K668" s="455"/>
      <c r="L668" s="455"/>
      <c r="M668" s="460"/>
      <c r="O668" s="457"/>
    </row>
    <row r="669" spans="1:15" x14ac:dyDescent="0.2">
      <c r="A669" s="358">
        <f t="shared" si="17"/>
        <v>2063</v>
      </c>
      <c r="B669" s="358">
        <f t="shared" si="18"/>
        <v>8</v>
      </c>
      <c r="C669" s="455"/>
      <c r="D669" s="455"/>
      <c r="E669" s="455"/>
      <c r="F669" s="455"/>
      <c r="G669" s="455"/>
      <c r="H669" s="455"/>
      <c r="I669" s="455"/>
      <c r="J669" s="455"/>
      <c r="K669" s="455"/>
      <c r="L669" s="455"/>
      <c r="M669" s="460"/>
      <c r="O669" s="457"/>
    </row>
    <row r="670" spans="1:15" x14ac:dyDescent="0.2">
      <c r="A670" s="358">
        <f t="shared" si="17"/>
        <v>2063</v>
      </c>
      <c r="B670" s="358">
        <f t="shared" si="18"/>
        <v>9</v>
      </c>
      <c r="C670" s="455"/>
      <c r="D670" s="455"/>
      <c r="E670" s="455"/>
      <c r="F670" s="455"/>
      <c r="G670" s="455"/>
      <c r="H670" s="455"/>
      <c r="I670" s="455"/>
      <c r="J670" s="455"/>
      <c r="K670" s="455"/>
      <c r="L670" s="455"/>
      <c r="M670" s="460"/>
      <c r="O670" s="457"/>
    </row>
    <row r="671" spans="1:15" x14ac:dyDescent="0.2">
      <c r="A671" s="358">
        <f t="shared" si="17"/>
        <v>2063</v>
      </c>
      <c r="B671" s="358">
        <f t="shared" si="18"/>
        <v>10</v>
      </c>
      <c r="C671" s="455"/>
      <c r="D671" s="455"/>
      <c r="E671" s="455"/>
      <c r="F671" s="455"/>
      <c r="G671" s="455"/>
      <c r="H671" s="455"/>
      <c r="I671" s="455"/>
      <c r="J671" s="455"/>
      <c r="K671" s="455"/>
      <c r="L671" s="455"/>
      <c r="M671" s="460"/>
      <c r="O671" s="457"/>
    </row>
    <row r="672" spans="1:15" x14ac:dyDescent="0.2">
      <c r="A672" s="358">
        <f t="shared" si="17"/>
        <v>2063</v>
      </c>
      <c r="B672" s="358">
        <f t="shared" si="18"/>
        <v>11</v>
      </c>
      <c r="C672" s="455"/>
      <c r="D672" s="455"/>
      <c r="E672" s="455"/>
      <c r="F672" s="455"/>
      <c r="G672" s="455"/>
      <c r="H672" s="455"/>
      <c r="I672" s="455"/>
      <c r="J672" s="455"/>
      <c r="K672" s="455"/>
      <c r="L672" s="455"/>
      <c r="M672" s="460"/>
      <c r="O672" s="457"/>
    </row>
    <row r="673" spans="1:30" x14ac:dyDescent="0.2">
      <c r="A673" s="358">
        <f t="shared" si="17"/>
        <v>2063</v>
      </c>
      <c r="B673" s="358">
        <f t="shared" si="18"/>
        <v>12</v>
      </c>
      <c r="C673" s="455"/>
      <c r="D673" s="455"/>
      <c r="E673" s="455"/>
      <c r="F673" s="455"/>
      <c r="G673" s="455"/>
      <c r="H673" s="455"/>
      <c r="I673" s="455"/>
      <c r="J673" s="455"/>
      <c r="K673" s="455"/>
      <c r="L673" s="455"/>
      <c r="M673" s="460"/>
      <c r="O673" s="457"/>
    </row>
    <row r="674" spans="1:30" x14ac:dyDescent="0.2">
      <c r="A674" s="358"/>
      <c r="B674" s="358"/>
      <c r="C674" s="455"/>
      <c r="D674" s="455"/>
      <c r="E674" s="455"/>
      <c r="F674" s="455"/>
      <c r="G674" s="455"/>
      <c r="H674" s="455"/>
      <c r="I674" s="455"/>
      <c r="J674" s="455"/>
      <c r="K674" s="455"/>
      <c r="L674" s="455"/>
      <c r="M674" s="460"/>
      <c r="O674" s="457"/>
    </row>
    <row r="675" spans="1:30" x14ac:dyDescent="0.2">
      <c r="E675" s="459"/>
      <c r="G675" s="459"/>
      <c r="O675" s="457"/>
    </row>
    <row r="676" spans="1:30" x14ac:dyDescent="0.2">
      <c r="A676" s="453">
        <v>2008</v>
      </c>
      <c r="C676" s="455">
        <f t="shared" ref="C676:L676" si="19">SUM(C2:C13)</f>
        <v>856529.96452863654</v>
      </c>
      <c r="D676" s="455">
        <f t="shared" si="19"/>
        <v>258090</v>
      </c>
      <c r="E676" s="455">
        <f t="shared" si="19"/>
        <v>0</v>
      </c>
      <c r="F676" s="455">
        <f t="shared" si="19"/>
        <v>6958.3529999999992</v>
      </c>
      <c r="G676" s="455">
        <f t="shared" si="19"/>
        <v>0</v>
      </c>
      <c r="H676" s="455">
        <f t="shared" si="19"/>
        <v>0</v>
      </c>
      <c r="I676" s="455">
        <f t="shared" si="19"/>
        <v>0</v>
      </c>
      <c r="J676" s="455">
        <f t="shared" si="19"/>
        <v>0</v>
      </c>
      <c r="K676" s="455">
        <f t="shared" si="19"/>
        <v>0</v>
      </c>
      <c r="L676" s="455">
        <f t="shared" si="19"/>
        <v>1121578.3175286367</v>
      </c>
      <c r="M676" s="455"/>
      <c r="N676" s="457"/>
      <c r="O676" s="455"/>
      <c r="Q676" s="457"/>
      <c r="R676" s="457"/>
      <c r="S676" s="457"/>
      <c r="T676" s="457"/>
      <c r="U676" s="457"/>
      <c r="V676" s="457"/>
      <c r="W676" s="457"/>
      <c r="X676" s="457"/>
      <c r="Y676" s="457"/>
      <c r="Z676" s="457"/>
      <c r="AA676" s="457"/>
      <c r="AB676" s="457"/>
      <c r="AC676" s="457"/>
      <c r="AD676" s="457"/>
    </row>
    <row r="677" spans="1:30" x14ac:dyDescent="0.2">
      <c r="A677" s="453">
        <f t="shared" ref="A677:A708" si="20">A676+1</f>
        <v>2009</v>
      </c>
      <c r="C677" s="455">
        <f t="shared" ref="C677:L677" si="21">SUM(C14:C25)</f>
        <v>867329.78887833492</v>
      </c>
      <c r="D677" s="455">
        <f t="shared" si="21"/>
        <v>226018</v>
      </c>
      <c r="E677" s="455">
        <f t="shared" si="21"/>
        <v>0</v>
      </c>
      <c r="F677" s="455">
        <f t="shared" si="21"/>
        <v>6469.7410000000009</v>
      </c>
      <c r="G677" s="455">
        <f t="shared" si="21"/>
        <v>211750</v>
      </c>
      <c r="H677" s="455">
        <f t="shared" si="21"/>
        <v>0</v>
      </c>
      <c r="I677" s="455">
        <f t="shared" si="21"/>
        <v>0</v>
      </c>
      <c r="J677" s="455">
        <f t="shared" si="21"/>
        <v>0</v>
      </c>
      <c r="K677" s="455">
        <f t="shared" si="21"/>
        <v>0</v>
      </c>
      <c r="L677" s="455">
        <f t="shared" si="21"/>
        <v>1311567.5298783346</v>
      </c>
      <c r="M677" s="454">
        <f t="shared" ref="M677:M718" si="22">L677/L676-1</f>
        <v>0.16939451251904836</v>
      </c>
      <c r="N677" s="457"/>
      <c r="O677" s="455"/>
      <c r="P677" s="458"/>
      <c r="Q677" s="457"/>
      <c r="R677" s="457"/>
      <c r="S677" s="457"/>
      <c r="T677" s="457"/>
      <c r="U677" s="457"/>
      <c r="V677" s="457"/>
      <c r="W677" s="457"/>
      <c r="X677" s="457"/>
      <c r="Y677" s="457"/>
      <c r="Z677" s="457"/>
      <c r="AA677" s="457"/>
      <c r="AB677" s="457"/>
      <c r="AC677" s="457"/>
      <c r="AD677" s="457"/>
    </row>
    <row r="678" spans="1:30" x14ac:dyDescent="0.2">
      <c r="A678" s="453">
        <f t="shared" si="20"/>
        <v>2010</v>
      </c>
      <c r="C678" s="455">
        <f t="shared" ref="C678:L678" si="23">SUM(C26:C37)</f>
        <v>878265.786170971</v>
      </c>
      <c r="D678" s="455">
        <f t="shared" si="23"/>
        <v>225495</v>
      </c>
      <c r="E678" s="455">
        <f t="shared" si="23"/>
        <v>3514078.4280000003</v>
      </c>
      <c r="F678" s="455">
        <f t="shared" si="23"/>
        <v>6330.4369999999999</v>
      </c>
      <c r="G678" s="455">
        <f t="shared" si="23"/>
        <v>4950</v>
      </c>
      <c r="H678" s="455">
        <f t="shared" si="23"/>
        <v>0</v>
      </c>
      <c r="I678" s="455">
        <f t="shared" si="23"/>
        <v>0</v>
      </c>
      <c r="J678" s="455">
        <f t="shared" si="23"/>
        <v>0</v>
      </c>
      <c r="K678" s="455">
        <f t="shared" si="23"/>
        <v>0</v>
      </c>
      <c r="L678" s="455">
        <f t="shared" si="23"/>
        <v>4629119.6511709709</v>
      </c>
      <c r="M678" s="454">
        <f t="shared" si="22"/>
        <v>2.5294558196331556</v>
      </c>
      <c r="N678" s="457"/>
      <c r="O678" s="455"/>
      <c r="P678" s="458"/>
      <c r="Q678" s="457"/>
      <c r="R678" s="457"/>
      <c r="S678" s="457"/>
      <c r="T678" s="457"/>
      <c r="U678" s="457"/>
      <c r="V678" s="457"/>
      <c r="W678" s="457"/>
      <c r="X678" s="457"/>
      <c r="Y678" s="457"/>
      <c r="Z678" s="457"/>
      <c r="AA678" s="457"/>
      <c r="AB678" s="457"/>
      <c r="AC678" s="457"/>
      <c r="AD678" s="457"/>
    </row>
    <row r="679" spans="1:30" x14ac:dyDescent="0.2">
      <c r="A679" s="453">
        <f t="shared" si="20"/>
        <v>2011</v>
      </c>
      <c r="C679" s="455">
        <f t="shared" ref="C679:L679" si="24">SUM(C38:C49)</f>
        <v>794516.36396693485</v>
      </c>
      <c r="D679" s="455">
        <f t="shared" si="24"/>
        <v>228690</v>
      </c>
      <c r="E679" s="455">
        <f t="shared" si="24"/>
        <v>3727197.4079999998</v>
      </c>
      <c r="F679" s="455">
        <f t="shared" si="24"/>
        <v>7408.5920000000006</v>
      </c>
      <c r="G679" s="455">
        <f t="shared" si="24"/>
        <v>0</v>
      </c>
      <c r="H679" s="455">
        <f t="shared" si="24"/>
        <v>0</v>
      </c>
      <c r="I679" s="455">
        <f t="shared" si="24"/>
        <v>9181.3919999999998</v>
      </c>
      <c r="J679" s="455">
        <f t="shared" si="24"/>
        <v>0</v>
      </c>
      <c r="K679" s="455">
        <f t="shared" si="24"/>
        <v>0</v>
      </c>
      <c r="L679" s="455">
        <f t="shared" si="24"/>
        <v>4766993.7559669344</v>
      </c>
      <c r="M679" s="454">
        <f t="shared" si="22"/>
        <v>2.9784087512425117E-2</v>
      </c>
      <c r="N679" s="457"/>
      <c r="O679" s="455"/>
      <c r="P679" s="458"/>
      <c r="Q679" s="457"/>
      <c r="R679" s="457"/>
      <c r="S679" s="457"/>
      <c r="T679" s="457"/>
      <c r="U679" s="457"/>
      <c r="V679" s="457"/>
      <c r="W679" s="457"/>
      <c r="X679" s="457"/>
      <c r="Y679" s="457"/>
      <c r="Z679" s="457"/>
      <c r="AA679" s="457"/>
      <c r="AB679" s="457"/>
      <c r="AC679" s="457"/>
      <c r="AD679" s="457"/>
    </row>
    <row r="680" spans="1:30" x14ac:dyDescent="0.2">
      <c r="A680" s="453">
        <f t="shared" si="20"/>
        <v>2012</v>
      </c>
      <c r="C680" s="455">
        <f t="shared" ref="C680:L680" si="25">SUM(C50:C61)</f>
        <v>738227.18799999997</v>
      </c>
      <c r="D680" s="455">
        <f t="shared" si="25"/>
        <v>225675</v>
      </c>
      <c r="E680" s="455">
        <f t="shared" si="25"/>
        <v>3645171.4049999998</v>
      </c>
      <c r="F680" s="455">
        <f t="shared" si="25"/>
        <v>5956.259</v>
      </c>
      <c r="G680" s="455">
        <f t="shared" si="25"/>
        <v>0</v>
      </c>
      <c r="H680" s="455">
        <f t="shared" si="25"/>
        <v>0</v>
      </c>
      <c r="I680" s="455">
        <f t="shared" si="25"/>
        <v>63152.559870974736</v>
      </c>
      <c r="J680" s="455">
        <f t="shared" si="25"/>
        <v>24569.087233721217</v>
      </c>
      <c r="K680" s="455">
        <f t="shared" si="25"/>
        <v>0</v>
      </c>
      <c r="L680" s="455">
        <f t="shared" si="25"/>
        <v>4702751.4991046954</v>
      </c>
      <c r="M680" s="454">
        <f t="shared" si="22"/>
        <v>-1.3476471787240318E-2</v>
      </c>
      <c r="N680" s="457"/>
      <c r="O680" s="455"/>
      <c r="P680" s="458"/>
      <c r="Q680" s="457"/>
      <c r="R680" s="457"/>
      <c r="S680" s="457"/>
      <c r="T680" s="457"/>
      <c r="U680" s="457"/>
      <c r="V680" s="457"/>
      <c r="W680" s="457"/>
      <c r="X680" s="457"/>
      <c r="Y680" s="457"/>
      <c r="Z680" s="457"/>
      <c r="AA680" s="457"/>
      <c r="AB680" s="457"/>
      <c r="AC680" s="457"/>
      <c r="AD680" s="457"/>
    </row>
    <row r="681" spans="1:30" x14ac:dyDescent="0.2">
      <c r="A681" s="453">
        <f t="shared" si="20"/>
        <v>2013</v>
      </c>
      <c r="C681" s="455">
        <f t="shared" ref="C681:L681" si="26">SUM(C62:C73)</f>
        <v>753516.07299999997</v>
      </c>
      <c r="D681" s="455">
        <f t="shared" si="26"/>
        <v>102285</v>
      </c>
      <c r="E681" s="455">
        <f t="shared" si="26"/>
        <v>3653731.639</v>
      </c>
      <c r="F681" s="455">
        <f t="shared" si="26"/>
        <v>5845.8009000000011</v>
      </c>
      <c r="G681" s="455">
        <f t="shared" si="26"/>
        <v>0</v>
      </c>
      <c r="H681" s="455">
        <f t="shared" si="26"/>
        <v>0</v>
      </c>
      <c r="I681" s="455">
        <f t="shared" si="26"/>
        <v>61691.331893006958</v>
      </c>
      <c r="J681" s="455">
        <f t="shared" si="26"/>
        <v>38251.039986263939</v>
      </c>
      <c r="K681" s="455">
        <f t="shared" si="26"/>
        <v>0</v>
      </c>
      <c r="L681" s="455">
        <f t="shared" si="26"/>
        <v>4615320.8847792707</v>
      </c>
      <c r="M681" s="454">
        <f t="shared" si="22"/>
        <v>-1.8591374505344316E-2</v>
      </c>
      <c r="N681" s="457"/>
      <c r="O681" s="455"/>
      <c r="P681" s="458"/>
      <c r="Q681" s="457"/>
      <c r="R681" s="457"/>
      <c r="S681" s="457"/>
      <c r="T681" s="457"/>
      <c r="U681" s="457"/>
      <c r="V681" s="457"/>
      <c r="W681" s="457"/>
      <c r="X681" s="457"/>
      <c r="Y681" s="457"/>
      <c r="Z681" s="457"/>
      <c r="AA681" s="457"/>
      <c r="AB681" s="457"/>
      <c r="AC681" s="457"/>
      <c r="AD681" s="457"/>
    </row>
    <row r="682" spans="1:30" x14ac:dyDescent="0.2">
      <c r="A682" s="453">
        <f t="shared" si="20"/>
        <v>2014</v>
      </c>
      <c r="C682" s="455">
        <f t="shared" ref="C682:L682" si="27">SUM(C74:C85)</f>
        <v>809245.17985540151</v>
      </c>
      <c r="D682" s="455">
        <f t="shared" si="27"/>
        <v>0</v>
      </c>
      <c r="E682" s="455">
        <f t="shared" si="27"/>
        <v>3752496.728382905</v>
      </c>
      <c r="F682" s="455">
        <f t="shared" si="27"/>
        <v>0</v>
      </c>
      <c r="G682" s="455">
        <f t="shared" si="27"/>
        <v>447950</v>
      </c>
      <c r="H682" s="455">
        <f t="shared" si="27"/>
        <v>169263</v>
      </c>
      <c r="I682" s="455">
        <f t="shared" si="27"/>
        <v>63491.580304702213</v>
      </c>
      <c r="J682" s="455">
        <f t="shared" si="27"/>
        <v>38543.459576276873</v>
      </c>
      <c r="K682" s="455">
        <f t="shared" si="27"/>
        <v>182183</v>
      </c>
      <c r="L682" s="455">
        <f t="shared" si="27"/>
        <v>5463172.9481192864</v>
      </c>
      <c r="M682" s="454">
        <f t="shared" si="22"/>
        <v>0.18370381702735372</v>
      </c>
      <c r="N682" s="457"/>
      <c r="O682" s="457"/>
      <c r="P682" s="457"/>
      <c r="Q682" s="457"/>
      <c r="R682" s="457"/>
      <c r="S682" s="457"/>
      <c r="T682" s="457"/>
      <c r="U682" s="457"/>
      <c r="V682" s="457"/>
      <c r="W682" s="457"/>
      <c r="X682" s="457"/>
      <c r="Y682" s="457"/>
      <c r="Z682" s="457"/>
      <c r="AA682" s="457"/>
      <c r="AB682" s="457"/>
      <c r="AC682" s="457"/>
      <c r="AD682" s="457"/>
    </row>
    <row r="683" spans="1:30" x14ac:dyDescent="0.2">
      <c r="A683" s="453">
        <f t="shared" si="20"/>
        <v>2015</v>
      </c>
      <c r="C683" s="455">
        <f t="shared" ref="C683:L683" si="28">SUM(C86:C97)</f>
        <v>798097.27089022531</v>
      </c>
      <c r="D683" s="455">
        <f t="shared" si="28"/>
        <v>0</v>
      </c>
      <c r="E683" s="455">
        <f t="shared" si="28"/>
        <v>3756377.0586134288</v>
      </c>
      <c r="F683" s="455">
        <f t="shared" si="28"/>
        <v>0</v>
      </c>
      <c r="G683" s="455">
        <f t="shared" si="28"/>
        <v>835200</v>
      </c>
      <c r="H683" s="455">
        <f t="shared" si="28"/>
        <v>262440</v>
      </c>
      <c r="I683" s="455">
        <f t="shared" si="28"/>
        <v>62742.683627794329</v>
      </c>
      <c r="J683" s="455">
        <f t="shared" si="28"/>
        <v>38446.442804379789</v>
      </c>
      <c r="K683" s="455">
        <f t="shared" si="28"/>
        <v>268189.86183699983</v>
      </c>
      <c r="L683" s="455">
        <f t="shared" si="28"/>
        <v>6021493.3177728271</v>
      </c>
      <c r="M683" s="454">
        <f t="shared" si="22"/>
        <v>0.10219708857025012</v>
      </c>
      <c r="N683" s="457"/>
      <c r="O683" s="457"/>
      <c r="P683" s="457"/>
      <c r="Q683" s="457"/>
      <c r="R683" s="457"/>
      <c r="S683" s="457"/>
      <c r="T683" s="457"/>
      <c r="U683" s="457"/>
      <c r="V683" s="457"/>
      <c r="W683" s="457"/>
      <c r="X683" s="457"/>
      <c r="Y683" s="457"/>
      <c r="Z683" s="457"/>
      <c r="AA683" s="457"/>
      <c r="AB683" s="457"/>
      <c r="AC683" s="457"/>
      <c r="AD683" s="457"/>
    </row>
    <row r="684" spans="1:30" x14ac:dyDescent="0.2">
      <c r="A684" s="453">
        <f t="shared" si="20"/>
        <v>2016</v>
      </c>
      <c r="C684" s="455">
        <f t="shared" ref="C684:L684" si="29">SUM(C98:C109)</f>
        <v>814658.79969639517</v>
      </c>
      <c r="D684" s="455">
        <f t="shared" si="29"/>
        <v>0</v>
      </c>
      <c r="E684" s="455">
        <f t="shared" si="29"/>
        <v>3819220.4022390405</v>
      </c>
      <c r="F684" s="455">
        <f t="shared" si="29"/>
        <v>0</v>
      </c>
      <c r="G684" s="455">
        <f t="shared" si="29"/>
        <v>838400</v>
      </c>
      <c r="H684" s="455">
        <f t="shared" si="29"/>
        <v>281760</v>
      </c>
      <c r="I684" s="455">
        <f t="shared" si="29"/>
        <v>62742.683627794329</v>
      </c>
      <c r="J684" s="455">
        <f t="shared" si="29"/>
        <v>38544.144213437707</v>
      </c>
      <c r="K684" s="455">
        <f t="shared" si="29"/>
        <v>270200.3302899999</v>
      </c>
      <c r="L684" s="455">
        <f t="shared" si="29"/>
        <v>6125526.3600666663</v>
      </c>
      <c r="M684" s="454">
        <f t="shared" si="22"/>
        <v>1.7276950550917158E-2</v>
      </c>
      <c r="N684" s="457"/>
      <c r="O684" s="457"/>
      <c r="P684" s="457"/>
      <c r="Q684" s="457"/>
      <c r="R684" s="457"/>
      <c r="S684" s="457"/>
      <c r="T684" s="457"/>
      <c r="U684" s="457"/>
      <c r="V684" s="457"/>
      <c r="W684" s="457"/>
      <c r="X684" s="457"/>
      <c r="Y684" s="457"/>
      <c r="Z684" s="457"/>
      <c r="AA684" s="457"/>
      <c r="AB684" s="457"/>
      <c r="AC684" s="457"/>
      <c r="AD684" s="457"/>
    </row>
    <row r="685" spans="1:30" x14ac:dyDescent="0.2">
      <c r="A685" s="453">
        <f t="shared" si="20"/>
        <v>2017</v>
      </c>
      <c r="C685" s="455">
        <f t="shared" ref="C685:L685" si="30">SUM(C110:C121)</f>
        <v>824930.67844671872</v>
      </c>
      <c r="D685" s="455">
        <f t="shared" si="30"/>
        <v>0</v>
      </c>
      <c r="E685" s="455">
        <f t="shared" si="30"/>
        <v>3881793.1636840105</v>
      </c>
      <c r="F685" s="455">
        <f t="shared" si="30"/>
        <v>0</v>
      </c>
      <c r="G685" s="455">
        <f t="shared" si="30"/>
        <v>835200</v>
      </c>
      <c r="H685" s="455">
        <f t="shared" si="30"/>
        <v>302640</v>
      </c>
      <c r="I685" s="455">
        <f t="shared" si="30"/>
        <v>4610.8397124995281</v>
      </c>
      <c r="J685" s="455">
        <f t="shared" si="30"/>
        <v>14519.793608607553</v>
      </c>
      <c r="K685" s="455">
        <f t="shared" si="30"/>
        <v>18631.660261500016</v>
      </c>
      <c r="L685" s="455">
        <f t="shared" si="30"/>
        <v>5882326.135713337</v>
      </c>
      <c r="M685" s="454">
        <f t="shared" si="22"/>
        <v>-3.9702747169417574E-2</v>
      </c>
      <c r="N685" s="457"/>
      <c r="O685" s="457"/>
      <c r="P685" s="457"/>
      <c r="Q685" s="457"/>
      <c r="R685" s="457"/>
      <c r="S685" s="457"/>
      <c r="T685" s="457"/>
      <c r="U685" s="457"/>
      <c r="V685" s="457"/>
      <c r="W685" s="457"/>
      <c r="X685" s="457"/>
      <c r="Y685" s="457"/>
      <c r="Z685" s="457"/>
      <c r="AA685" s="457"/>
      <c r="AB685" s="457"/>
      <c r="AC685" s="457"/>
      <c r="AD685" s="457"/>
    </row>
    <row r="686" spans="1:30" x14ac:dyDescent="0.2">
      <c r="A686" s="453">
        <f t="shared" si="20"/>
        <v>2018</v>
      </c>
      <c r="C686" s="455">
        <f t="shared" ref="C686:L686" si="31">SUM(C122:C133)</f>
        <v>835332.07337375428</v>
      </c>
      <c r="D686" s="455">
        <f t="shared" si="31"/>
        <v>0</v>
      </c>
      <c r="E686" s="455">
        <f t="shared" si="31"/>
        <v>3935699.8261472657</v>
      </c>
      <c r="F686" s="455">
        <f t="shared" si="31"/>
        <v>0</v>
      </c>
      <c r="G686" s="455">
        <f t="shared" si="31"/>
        <v>835200</v>
      </c>
      <c r="H686" s="455">
        <f t="shared" si="31"/>
        <v>22320</v>
      </c>
      <c r="I686" s="455">
        <f t="shared" si="31"/>
        <v>0</v>
      </c>
      <c r="J686" s="455">
        <f t="shared" si="31"/>
        <v>0</v>
      </c>
      <c r="K686" s="455">
        <f t="shared" si="31"/>
        <v>0</v>
      </c>
      <c r="L686" s="455">
        <f t="shared" si="31"/>
        <v>5628551.8995210202</v>
      </c>
      <c r="M686" s="454">
        <f t="shared" si="22"/>
        <v>-4.3141816746878114E-2</v>
      </c>
      <c r="N686" s="457"/>
      <c r="O686" s="457"/>
      <c r="P686" s="457"/>
      <c r="Q686" s="457"/>
      <c r="R686" s="457"/>
      <c r="S686" s="457"/>
      <c r="T686" s="457"/>
      <c r="U686" s="457"/>
      <c r="V686" s="457"/>
      <c r="W686" s="457"/>
      <c r="X686" s="457"/>
      <c r="Y686" s="457"/>
      <c r="Z686" s="457"/>
      <c r="AA686" s="457"/>
      <c r="AB686" s="457"/>
      <c r="AC686" s="457"/>
      <c r="AD686" s="457"/>
    </row>
    <row r="687" spans="1:30" x14ac:dyDescent="0.2">
      <c r="A687" s="453">
        <f t="shared" si="20"/>
        <v>2019</v>
      </c>
      <c r="C687" s="455">
        <f t="shared" ref="C687:L687" si="32">SUM(C134:C145)</f>
        <v>845864.6175224816</v>
      </c>
      <c r="D687" s="455">
        <f t="shared" si="32"/>
        <v>0</v>
      </c>
      <c r="E687" s="455">
        <f t="shared" si="32"/>
        <v>3981045.228387462</v>
      </c>
      <c r="F687" s="455">
        <f t="shared" si="32"/>
        <v>0</v>
      </c>
      <c r="G687" s="455">
        <f t="shared" si="32"/>
        <v>832000</v>
      </c>
      <c r="H687" s="455">
        <f t="shared" si="32"/>
        <v>0</v>
      </c>
      <c r="I687" s="455">
        <f t="shared" si="32"/>
        <v>0</v>
      </c>
      <c r="J687" s="455">
        <f t="shared" si="32"/>
        <v>0</v>
      </c>
      <c r="K687" s="455">
        <f t="shared" si="32"/>
        <v>0</v>
      </c>
      <c r="L687" s="455">
        <f t="shared" si="32"/>
        <v>5658909.8459099419</v>
      </c>
      <c r="M687" s="454">
        <f t="shared" si="22"/>
        <v>5.3935624883383326E-3</v>
      </c>
      <c r="N687" s="457"/>
      <c r="O687" s="457"/>
      <c r="P687" s="457"/>
      <c r="Q687" s="457"/>
      <c r="R687" s="457"/>
      <c r="S687" s="457"/>
      <c r="T687" s="457"/>
      <c r="U687" s="457"/>
      <c r="V687" s="457"/>
      <c r="W687" s="457"/>
      <c r="X687" s="457"/>
      <c r="Y687" s="457"/>
      <c r="Z687" s="457"/>
      <c r="AA687" s="457"/>
      <c r="AB687" s="457"/>
      <c r="AC687" s="457"/>
      <c r="AD687" s="457"/>
    </row>
    <row r="688" spans="1:30" x14ac:dyDescent="0.2">
      <c r="A688" s="453">
        <f t="shared" si="20"/>
        <v>2020</v>
      </c>
      <c r="C688" s="455">
        <f t="shared" ref="C688:L688" si="33">SUM(C146:C157)</f>
        <v>856529.96452863654</v>
      </c>
      <c r="D688" s="455">
        <f t="shared" si="33"/>
        <v>0</v>
      </c>
      <c r="E688" s="455">
        <f t="shared" si="33"/>
        <v>4008495.8202552516</v>
      </c>
      <c r="F688" s="455">
        <f t="shared" si="33"/>
        <v>0</v>
      </c>
      <c r="G688" s="455">
        <f t="shared" si="33"/>
        <v>835200</v>
      </c>
      <c r="H688" s="455">
        <f t="shared" si="33"/>
        <v>0</v>
      </c>
      <c r="I688" s="455">
        <f t="shared" si="33"/>
        <v>0</v>
      </c>
      <c r="J688" s="455">
        <f t="shared" si="33"/>
        <v>0</v>
      </c>
      <c r="K688" s="455">
        <f t="shared" si="33"/>
        <v>0</v>
      </c>
      <c r="L688" s="455">
        <f t="shared" si="33"/>
        <v>5700225.7847838886</v>
      </c>
      <c r="M688" s="454">
        <f t="shared" si="22"/>
        <v>7.3010420732906312E-3</v>
      </c>
      <c r="N688" s="457"/>
      <c r="O688" s="457"/>
      <c r="P688" s="457"/>
      <c r="Q688" s="457"/>
      <c r="R688" s="457"/>
      <c r="S688" s="457"/>
      <c r="T688" s="457"/>
      <c r="U688" s="457"/>
      <c r="V688" s="457"/>
      <c r="W688" s="457"/>
      <c r="X688" s="457"/>
      <c r="Y688" s="457"/>
      <c r="Z688" s="457"/>
      <c r="AA688" s="457"/>
      <c r="AB688" s="457"/>
      <c r="AC688" s="457"/>
      <c r="AD688" s="457"/>
    </row>
    <row r="689" spans="1:30" x14ac:dyDescent="0.2">
      <c r="A689" s="453">
        <f t="shared" si="20"/>
        <v>2021</v>
      </c>
      <c r="C689" s="455">
        <f t="shared" ref="C689:L689" si="34">SUM(C158:C169)</f>
        <v>867329.78887833492</v>
      </c>
      <c r="D689" s="455">
        <f t="shared" si="34"/>
        <v>0</v>
      </c>
      <c r="E689" s="455">
        <f t="shared" si="34"/>
        <v>4039861.2984192665</v>
      </c>
      <c r="F689" s="455">
        <f t="shared" si="34"/>
        <v>0</v>
      </c>
      <c r="G689" s="455">
        <f t="shared" si="34"/>
        <v>348800</v>
      </c>
      <c r="H689" s="455">
        <f t="shared" si="34"/>
        <v>0</v>
      </c>
      <c r="I689" s="455">
        <f t="shared" si="34"/>
        <v>0</v>
      </c>
      <c r="J689" s="455">
        <f t="shared" si="34"/>
        <v>0</v>
      </c>
      <c r="K689" s="455">
        <f t="shared" si="34"/>
        <v>0</v>
      </c>
      <c r="L689" s="455">
        <f t="shared" si="34"/>
        <v>5255991.0872976016</v>
      </c>
      <c r="M689" s="454">
        <f t="shared" si="22"/>
        <v>-7.7932824814083923E-2</v>
      </c>
      <c r="N689" s="457"/>
      <c r="O689" s="457"/>
      <c r="P689" s="457"/>
      <c r="Q689" s="457"/>
      <c r="R689" s="457"/>
      <c r="S689" s="457"/>
      <c r="T689" s="457"/>
      <c r="U689" s="457"/>
      <c r="V689" s="457"/>
      <c r="W689" s="457"/>
      <c r="X689" s="457"/>
      <c r="Y689" s="457"/>
      <c r="Z689" s="457"/>
      <c r="AA689" s="457"/>
      <c r="AB689" s="457"/>
      <c r="AC689" s="457"/>
      <c r="AD689" s="457"/>
    </row>
    <row r="690" spans="1:30" x14ac:dyDescent="0.2">
      <c r="A690" s="453">
        <f t="shared" si="20"/>
        <v>2022</v>
      </c>
      <c r="C690" s="455">
        <f t="shared" ref="C690:L690" si="35">SUM(C170:C181)</f>
        <v>878265.786170971</v>
      </c>
      <c r="D690" s="455">
        <f t="shared" si="35"/>
        <v>0</v>
      </c>
      <c r="E690" s="455">
        <f t="shared" si="35"/>
        <v>4076398.0617350889</v>
      </c>
      <c r="F690" s="455">
        <f t="shared" si="35"/>
        <v>0</v>
      </c>
      <c r="G690" s="455">
        <f t="shared" si="35"/>
        <v>0</v>
      </c>
      <c r="H690" s="455">
        <f t="shared" si="35"/>
        <v>0</v>
      </c>
      <c r="I690" s="455">
        <f t="shared" si="35"/>
        <v>0</v>
      </c>
      <c r="J690" s="455">
        <f t="shared" si="35"/>
        <v>0</v>
      </c>
      <c r="K690" s="455">
        <f t="shared" si="35"/>
        <v>0</v>
      </c>
      <c r="L690" s="455">
        <f t="shared" si="35"/>
        <v>4954663.8479060605</v>
      </c>
      <c r="M690" s="454">
        <f t="shared" si="22"/>
        <v>-5.7330241696903261E-2</v>
      </c>
      <c r="N690" s="457"/>
      <c r="O690" s="457"/>
      <c r="P690" s="457"/>
      <c r="Q690" s="457"/>
      <c r="R690" s="457"/>
      <c r="S690" s="457"/>
      <c r="T690" s="457"/>
      <c r="U690" s="457"/>
      <c r="V690" s="457"/>
      <c r="W690" s="457"/>
      <c r="X690" s="457"/>
      <c r="Y690" s="457"/>
      <c r="Z690" s="457"/>
      <c r="AA690" s="457"/>
      <c r="AB690" s="457"/>
      <c r="AC690" s="457"/>
      <c r="AD690" s="457"/>
    </row>
    <row r="691" spans="1:30" x14ac:dyDescent="0.2">
      <c r="A691" s="453">
        <f t="shared" si="20"/>
        <v>2023</v>
      </c>
      <c r="C691" s="455">
        <f t="shared" ref="C691:L691" si="36">SUM(C182:C193)</f>
        <v>889339.67338543164</v>
      </c>
      <c r="D691" s="455">
        <f t="shared" si="36"/>
        <v>0</v>
      </c>
      <c r="E691" s="455">
        <f t="shared" si="36"/>
        <v>4123776.909683405</v>
      </c>
      <c r="F691" s="455">
        <f t="shared" si="36"/>
        <v>0</v>
      </c>
      <c r="G691" s="455">
        <f t="shared" si="36"/>
        <v>0</v>
      </c>
      <c r="H691" s="455">
        <f t="shared" si="36"/>
        <v>0</v>
      </c>
      <c r="I691" s="455">
        <f t="shared" si="36"/>
        <v>0</v>
      </c>
      <c r="J691" s="455">
        <f t="shared" si="36"/>
        <v>0</v>
      </c>
      <c r="K691" s="455">
        <f t="shared" si="36"/>
        <v>0</v>
      </c>
      <c r="L691" s="455">
        <f t="shared" si="36"/>
        <v>5013116.5830688346</v>
      </c>
      <c r="M691" s="454">
        <f t="shared" si="22"/>
        <v>1.1797517845227201E-2</v>
      </c>
      <c r="N691" s="457"/>
      <c r="O691" s="457"/>
      <c r="P691" s="457"/>
      <c r="Q691" s="457"/>
      <c r="R691" s="457"/>
      <c r="S691" s="457"/>
      <c r="T691" s="457"/>
      <c r="U691" s="457"/>
      <c r="V691" s="457"/>
      <c r="W691" s="457"/>
      <c r="X691" s="457"/>
      <c r="Y691" s="457"/>
      <c r="Z691" s="457"/>
      <c r="AA691" s="457"/>
      <c r="AB691" s="457"/>
      <c r="AC691" s="457"/>
      <c r="AD691" s="457"/>
    </row>
    <row r="692" spans="1:30" x14ac:dyDescent="0.2">
      <c r="A692" s="453">
        <f t="shared" si="20"/>
        <v>2024</v>
      </c>
      <c r="C692" s="455">
        <f t="shared" ref="C692:L692" si="37">SUM(C194:C205)</f>
        <v>900553.18914966553</v>
      </c>
      <c r="D692" s="455">
        <f t="shared" si="37"/>
        <v>0</v>
      </c>
      <c r="E692" s="455">
        <f t="shared" si="37"/>
        <v>4172838.895838595</v>
      </c>
      <c r="F692" s="455">
        <f t="shared" si="37"/>
        <v>0</v>
      </c>
      <c r="G692" s="455">
        <f t="shared" si="37"/>
        <v>0</v>
      </c>
      <c r="H692" s="455">
        <f t="shared" si="37"/>
        <v>0</v>
      </c>
      <c r="I692" s="455">
        <f t="shared" si="37"/>
        <v>0</v>
      </c>
      <c r="J692" s="455">
        <f t="shared" si="37"/>
        <v>0</v>
      </c>
      <c r="K692" s="455">
        <f t="shared" si="37"/>
        <v>0</v>
      </c>
      <c r="L692" s="455">
        <f t="shared" si="37"/>
        <v>5073392.0849882606</v>
      </c>
      <c r="M692" s="454">
        <f t="shared" si="22"/>
        <v>1.202355878237471E-2</v>
      </c>
      <c r="N692" s="457"/>
      <c r="O692" s="457"/>
      <c r="P692" s="457"/>
      <c r="Q692" s="457"/>
      <c r="R692" s="457"/>
      <c r="S692" s="457"/>
      <c r="T692" s="457"/>
      <c r="U692" s="457"/>
      <c r="V692" s="457"/>
      <c r="W692" s="457"/>
      <c r="X692" s="457"/>
      <c r="Y692" s="457"/>
      <c r="Z692" s="457"/>
      <c r="AA692" s="457"/>
      <c r="AB692" s="457"/>
      <c r="AC692" s="457"/>
      <c r="AD692" s="457"/>
    </row>
    <row r="693" spans="1:30" x14ac:dyDescent="0.2">
      <c r="A693" s="453">
        <f t="shared" si="20"/>
        <v>2025</v>
      </c>
      <c r="C693" s="455">
        <f t="shared" ref="C693:L693" si="38">SUM(C206:C217)</f>
        <v>911908.09401365276</v>
      </c>
      <c r="D693" s="455">
        <f t="shared" si="38"/>
        <v>0</v>
      </c>
      <c r="E693" s="455">
        <f t="shared" si="38"/>
        <v>4222979.5501789311</v>
      </c>
      <c r="F693" s="455">
        <f t="shared" si="38"/>
        <v>0</v>
      </c>
      <c r="G693" s="455">
        <f t="shared" si="38"/>
        <v>0</v>
      </c>
      <c r="H693" s="455">
        <f t="shared" si="38"/>
        <v>0</v>
      </c>
      <c r="I693" s="455">
        <f t="shared" si="38"/>
        <v>0</v>
      </c>
      <c r="J693" s="455">
        <f t="shared" si="38"/>
        <v>0</v>
      </c>
      <c r="K693" s="455">
        <f t="shared" si="38"/>
        <v>0</v>
      </c>
      <c r="L693" s="455">
        <f t="shared" si="38"/>
        <v>5134887.6441925839</v>
      </c>
      <c r="M693" s="454">
        <f t="shared" si="22"/>
        <v>1.2121191931190101E-2</v>
      </c>
      <c r="N693" s="457"/>
      <c r="O693" s="457"/>
      <c r="P693" s="457"/>
      <c r="Q693" s="457"/>
      <c r="R693" s="457"/>
      <c r="S693" s="457"/>
      <c r="T693" s="457"/>
      <c r="U693" s="457"/>
      <c r="V693" s="457"/>
      <c r="W693" s="457"/>
      <c r="X693" s="457"/>
      <c r="Y693" s="457"/>
      <c r="Z693" s="457"/>
      <c r="AA693" s="457"/>
      <c r="AB693" s="457"/>
      <c r="AC693" s="457"/>
      <c r="AD693" s="457"/>
    </row>
    <row r="694" spans="1:30" x14ac:dyDescent="0.2">
      <c r="A694" s="453">
        <f t="shared" si="20"/>
        <v>2026</v>
      </c>
      <c r="C694" s="455">
        <f t="shared" ref="C694:L694" si="39">SUM(C218:C229)</f>
        <v>923406.17072581465</v>
      </c>
      <c r="D694" s="455">
        <f t="shared" si="39"/>
        <v>0</v>
      </c>
      <c r="E694" s="455">
        <f t="shared" si="39"/>
        <v>4274958.1056539882</v>
      </c>
      <c r="F694" s="455">
        <f t="shared" si="39"/>
        <v>0</v>
      </c>
      <c r="G694" s="455">
        <f t="shared" si="39"/>
        <v>0</v>
      </c>
      <c r="H694" s="455">
        <f t="shared" si="39"/>
        <v>0</v>
      </c>
      <c r="I694" s="455">
        <f t="shared" si="39"/>
        <v>0</v>
      </c>
      <c r="J694" s="455">
        <f t="shared" si="39"/>
        <v>0</v>
      </c>
      <c r="K694" s="455">
        <f t="shared" si="39"/>
        <v>0</v>
      </c>
      <c r="L694" s="455">
        <f t="shared" si="39"/>
        <v>5198364.2763798032</v>
      </c>
      <c r="M694" s="454">
        <f t="shared" si="22"/>
        <v>1.2361834685713058E-2</v>
      </c>
      <c r="N694" s="457"/>
      <c r="O694" s="457"/>
      <c r="P694" s="457"/>
      <c r="Q694" s="457"/>
      <c r="R694" s="457"/>
      <c r="S694" s="457"/>
      <c r="T694" s="457"/>
      <c r="U694" s="457"/>
      <c r="V694" s="457"/>
      <c r="W694" s="457"/>
      <c r="X694" s="457"/>
      <c r="Y694" s="457"/>
      <c r="Z694" s="457"/>
      <c r="AA694" s="457"/>
      <c r="AB694" s="457"/>
      <c r="AC694" s="457"/>
      <c r="AD694" s="457"/>
    </row>
    <row r="695" spans="1:30" x14ac:dyDescent="0.2">
      <c r="A695" s="453">
        <f t="shared" si="20"/>
        <v>2027</v>
      </c>
      <c r="C695" s="455">
        <f t="shared" ref="C695:L695" si="40">SUM(C230:C241)</f>
        <v>935049.22451291035</v>
      </c>
      <c r="D695" s="455">
        <f t="shared" si="40"/>
        <v>0</v>
      </c>
      <c r="E695" s="455">
        <f t="shared" si="40"/>
        <v>4333010.456323646</v>
      </c>
      <c r="F695" s="455">
        <f t="shared" si="40"/>
        <v>0</v>
      </c>
      <c r="G695" s="455">
        <f t="shared" si="40"/>
        <v>0</v>
      </c>
      <c r="H695" s="455">
        <f t="shared" si="40"/>
        <v>0</v>
      </c>
      <c r="I695" s="455">
        <f t="shared" si="40"/>
        <v>0</v>
      </c>
      <c r="J695" s="455">
        <f t="shared" si="40"/>
        <v>0</v>
      </c>
      <c r="K695" s="455">
        <f t="shared" si="40"/>
        <v>0</v>
      </c>
      <c r="L695" s="455">
        <f t="shared" si="40"/>
        <v>5268059.6808365565</v>
      </c>
      <c r="M695" s="454">
        <f t="shared" si="22"/>
        <v>1.3407179787964019E-2</v>
      </c>
      <c r="N695" s="457"/>
      <c r="O695" s="457"/>
      <c r="P695" s="457"/>
      <c r="Q695" s="457"/>
      <c r="R695" s="457"/>
      <c r="S695" s="457"/>
      <c r="T695" s="457"/>
      <c r="U695" s="457"/>
      <c r="V695" s="457"/>
      <c r="W695" s="457"/>
      <c r="X695" s="457"/>
      <c r="Y695" s="457"/>
      <c r="Z695" s="457"/>
      <c r="AA695" s="457"/>
      <c r="AB695" s="457"/>
      <c r="AC695" s="457"/>
      <c r="AD695" s="457"/>
    </row>
    <row r="696" spans="1:30" x14ac:dyDescent="0.2">
      <c r="A696" s="453">
        <f t="shared" si="20"/>
        <v>2028</v>
      </c>
      <c r="C696" s="455">
        <f t="shared" ref="C696:L696" si="41">SUM(C242:C253)</f>
        <v>946839.08336346236</v>
      </c>
      <c r="D696" s="455">
        <f t="shared" si="41"/>
        <v>0</v>
      </c>
      <c r="E696" s="455">
        <f t="shared" si="41"/>
        <v>4383504.1961177783</v>
      </c>
      <c r="F696" s="455">
        <f t="shared" si="41"/>
        <v>0</v>
      </c>
      <c r="G696" s="455">
        <f t="shared" si="41"/>
        <v>0</v>
      </c>
      <c r="H696" s="455">
        <f t="shared" si="41"/>
        <v>0</v>
      </c>
      <c r="I696" s="455">
        <f t="shared" si="41"/>
        <v>0</v>
      </c>
      <c r="J696" s="455">
        <f t="shared" si="41"/>
        <v>0</v>
      </c>
      <c r="K696" s="455">
        <f t="shared" si="41"/>
        <v>0</v>
      </c>
      <c r="L696" s="455">
        <f t="shared" si="41"/>
        <v>5330343.2794812415</v>
      </c>
      <c r="M696" s="454">
        <f t="shared" si="22"/>
        <v>1.1822872635868453E-2</v>
      </c>
      <c r="N696" s="457"/>
      <c r="O696" s="457"/>
      <c r="P696" s="457"/>
      <c r="Q696" s="457"/>
      <c r="R696" s="457"/>
      <c r="S696" s="457"/>
      <c r="T696" s="457"/>
      <c r="U696" s="457"/>
      <c r="V696" s="457"/>
      <c r="W696" s="457"/>
      <c r="X696" s="457"/>
      <c r="Y696" s="457"/>
      <c r="Z696" s="457"/>
      <c r="AA696" s="457"/>
      <c r="AB696" s="457"/>
      <c r="AC696" s="457"/>
      <c r="AD696" s="457"/>
    </row>
    <row r="697" spans="1:30" x14ac:dyDescent="0.2">
      <c r="A697" s="453">
        <f t="shared" si="20"/>
        <v>2029</v>
      </c>
      <c r="C697" s="455">
        <f t="shared" ref="C697:L697" si="42">SUM(C254:C265)</f>
        <v>958777.59831475455</v>
      </c>
      <c r="D697" s="455">
        <f t="shared" si="42"/>
        <v>0</v>
      </c>
      <c r="E697" s="455">
        <f t="shared" si="42"/>
        <v>4430409.1191668622</v>
      </c>
      <c r="F697" s="455">
        <f t="shared" si="42"/>
        <v>0</v>
      </c>
      <c r="G697" s="455">
        <f t="shared" si="42"/>
        <v>0</v>
      </c>
      <c r="H697" s="455">
        <f t="shared" si="42"/>
        <v>0</v>
      </c>
      <c r="I697" s="455">
        <f t="shared" si="42"/>
        <v>0</v>
      </c>
      <c r="J697" s="455">
        <f t="shared" si="42"/>
        <v>0</v>
      </c>
      <c r="K697" s="455">
        <f t="shared" si="42"/>
        <v>0</v>
      </c>
      <c r="L697" s="455">
        <f t="shared" si="42"/>
        <v>5389186.7174816169</v>
      </c>
      <c r="M697" s="454">
        <f t="shared" si="22"/>
        <v>1.1039333662972384E-2</v>
      </c>
      <c r="N697" s="457"/>
      <c r="O697" s="457"/>
      <c r="P697" s="457"/>
      <c r="Q697" s="457"/>
      <c r="R697" s="457"/>
      <c r="S697" s="457"/>
      <c r="T697" s="457"/>
      <c r="U697" s="457"/>
      <c r="V697" s="457"/>
      <c r="W697" s="457"/>
      <c r="X697" s="457"/>
      <c r="Y697" s="457"/>
      <c r="Z697" s="457"/>
      <c r="AA697" s="457"/>
      <c r="AB697" s="457"/>
      <c r="AC697" s="457"/>
      <c r="AD697" s="457"/>
    </row>
    <row r="698" spans="1:30" x14ac:dyDescent="0.2">
      <c r="A698" s="453">
        <f t="shared" si="20"/>
        <v>2030</v>
      </c>
      <c r="C698" s="455">
        <f t="shared" ref="C698:L698" si="43">SUM(C266:C277)</f>
        <v>970866.64374344924</v>
      </c>
      <c r="D698" s="455">
        <f t="shared" si="43"/>
        <v>0</v>
      </c>
      <c r="E698" s="455">
        <f t="shared" si="43"/>
        <v>4477163.0981518058</v>
      </c>
      <c r="F698" s="455">
        <f t="shared" si="43"/>
        <v>0</v>
      </c>
      <c r="G698" s="455">
        <f t="shared" si="43"/>
        <v>0</v>
      </c>
      <c r="H698" s="455">
        <f t="shared" si="43"/>
        <v>0</v>
      </c>
      <c r="I698" s="455">
        <f t="shared" si="43"/>
        <v>0</v>
      </c>
      <c r="J698" s="455">
        <f t="shared" si="43"/>
        <v>0</v>
      </c>
      <c r="K698" s="455">
        <f t="shared" si="43"/>
        <v>0</v>
      </c>
      <c r="L698" s="455">
        <f t="shared" si="43"/>
        <v>5448029.7418952538</v>
      </c>
      <c r="M698" s="454">
        <f t="shared" si="22"/>
        <v>1.091872067129529E-2</v>
      </c>
      <c r="N698" s="457"/>
      <c r="O698" s="457"/>
      <c r="P698" s="457"/>
      <c r="Q698" s="457"/>
      <c r="R698" s="457"/>
      <c r="S698" s="457"/>
      <c r="T698" s="457"/>
      <c r="U698" s="457"/>
      <c r="V698" s="457"/>
      <c r="W698" s="457"/>
      <c r="X698" s="457"/>
      <c r="Y698" s="457"/>
      <c r="Z698" s="457"/>
      <c r="AA698" s="457"/>
      <c r="AB698" s="457"/>
      <c r="AC698" s="457"/>
      <c r="AD698" s="457"/>
    </row>
    <row r="699" spans="1:30" x14ac:dyDescent="0.2">
      <c r="A699" s="453">
        <f t="shared" si="20"/>
        <v>2031</v>
      </c>
      <c r="C699" s="455">
        <f t="shared" ref="C699:L699" si="44">SUM(C278:C289)</f>
        <v>983108.11765987007</v>
      </c>
      <c r="D699" s="455">
        <f t="shared" si="44"/>
        <v>0</v>
      </c>
      <c r="E699" s="455">
        <f t="shared" si="44"/>
        <v>4528645.4848807678</v>
      </c>
      <c r="F699" s="455">
        <f t="shared" si="44"/>
        <v>0</v>
      </c>
      <c r="G699" s="455">
        <f t="shared" si="44"/>
        <v>0</v>
      </c>
      <c r="H699" s="455">
        <f t="shared" si="44"/>
        <v>0</v>
      </c>
      <c r="I699" s="455">
        <f t="shared" si="44"/>
        <v>0</v>
      </c>
      <c r="J699" s="455">
        <f t="shared" si="44"/>
        <v>0</v>
      </c>
      <c r="K699" s="455">
        <f t="shared" si="44"/>
        <v>0</v>
      </c>
      <c r="L699" s="455">
        <f t="shared" si="44"/>
        <v>5511753.6025406383</v>
      </c>
      <c r="M699" s="454">
        <f t="shared" si="22"/>
        <v>1.1696680022751815E-2</v>
      </c>
      <c r="N699" s="457"/>
      <c r="O699" s="457"/>
      <c r="P699" s="457"/>
      <c r="Q699" s="457"/>
      <c r="R699" s="457"/>
      <c r="S699" s="457"/>
      <c r="T699" s="457"/>
      <c r="U699" s="457"/>
      <c r="V699" s="457"/>
      <c r="W699" s="457"/>
      <c r="X699" s="457"/>
      <c r="Y699" s="457"/>
      <c r="Z699" s="457"/>
      <c r="AA699" s="457"/>
      <c r="AB699" s="457"/>
      <c r="AC699" s="457"/>
      <c r="AD699" s="457"/>
    </row>
    <row r="700" spans="1:30" x14ac:dyDescent="0.2">
      <c r="A700" s="453">
        <f t="shared" si="20"/>
        <v>2032</v>
      </c>
      <c r="C700" s="455">
        <f t="shared" ref="C700:L700" si="45">SUM(C290:C301)</f>
        <v>995503.94200599426</v>
      </c>
      <c r="D700" s="455">
        <f t="shared" si="45"/>
        <v>0</v>
      </c>
      <c r="E700" s="455">
        <f t="shared" si="45"/>
        <v>4587863.7519674245</v>
      </c>
      <c r="F700" s="455">
        <f t="shared" si="45"/>
        <v>0</v>
      </c>
      <c r="G700" s="455">
        <f t="shared" si="45"/>
        <v>0</v>
      </c>
      <c r="H700" s="455">
        <f t="shared" si="45"/>
        <v>0</v>
      </c>
      <c r="I700" s="455">
        <f t="shared" si="45"/>
        <v>0</v>
      </c>
      <c r="J700" s="455">
        <f t="shared" si="45"/>
        <v>0</v>
      </c>
      <c r="K700" s="455">
        <f t="shared" si="45"/>
        <v>0</v>
      </c>
      <c r="L700" s="455">
        <f t="shared" si="45"/>
        <v>5583367.6939734193</v>
      </c>
      <c r="M700" s="454">
        <f t="shared" si="22"/>
        <v>1.2992977661369087E-2</v>
      </c>
      <c r="N700" s="457"/>
      <c r="O700" s="457"/>
      <c r="P700" s="457"/>
      <c r="Q700" s="457"/>
      <c r="R700" s="457"/>
      <c r="S700" s="457"/>
      <c r="T700" s="457"/>
      <c r="U700" s="457"/>
      <c r="V700" s="457"/>
      <c r="W700" s="457"/>
      <c r="X700" s="457"/>
      <c r="Y700" s="457"/>
      <c r="Z700" s="457"/>
      <c r="AA700" s="457"/>
      <c r="AB700" s="457"/>
      <c r="AC700" s="457"/>
      <c r="AD700" s="457"/>
    </row>
    <row r="701" spans="1:30" x14ac:dyDescent="0.2">
      <c r="A701" s="453">
        <f t="shared" si="20"/>
        <v>2033</v>
      </c>
      <c r="C701" s="455">
        <f t="shared" ref="C701:L701" si="46">SUM(C302:C313)</f>
        <v>1008056.0629572019</v>
      </c>
      <c r="D701" s="455">
        <f t="shared" si="46"/>
        <v>0</v>
      </c>
      <c r="E701" s="455">
        <f t="shared" si="46"/>
        <v>4640352.0086839125</v>
      </c>
      <c r="F701" s="455">
        <f t="shared" si="46"/>
        <v>0</v>
      </c>
      <c r="G701" s="455">
        <f t="shared" si="46"/>
        <v>0</v>
      </c>
      <c r="H701" s="455">
        <f t="shared" si="46"/>
        <v>0</v>
      </c>
      <c r="I701" s="455">
        <f t="shared" si="46"/>
        <v>0</v>
      </c>
      <c r="J701" s="455">
        <f t="shared" si="46"/>
        <v>0</v>
      </c>
      <c r="K701" s="455">
        <f t="shared" si="46"/>
        <v>0</v>
      </c>
      <c r="L701" s="455">
        <f t="shared" si="46"/>
        <v>5648408.0716411145</v>
      </c>
      <c r="M701" s="454">
        <f t="shared" si="22"/>
        <v>1.16489511765272E-2</v>
      </c>
      <c r="N701" s="457"/>
      <c r="O701" s="457"/>
      <c r="P701" s="457"/>
      <c r="Q701" s="457"/>
      <c r="R701" s="457"/>
      <c r="S701" s="457"/>
      <c r="T701" s="457"/>
      <c r="U701" s="457"/>
      <c r="V701" s="457"/>
      <c r="W701" s="457"/>
      <c r="X701" s="457"/>
      <c r="Y701" s="457"/>
      <c r="Z701" s="457"/>
      <c r="AA701" s="457"/>
      <c r="AB701" s="457"/>
      <c r="AC701" s="457"/>
      <c r="AD701" s="457"/>
    </row>
    <row r="702" spans="1:30" x14ac:dyDescent="0.2">
      <c r="A702" s="453">
        <f t="shared" si="20"/>
        <v>2034</v>
      </c>
      <c r="C702" s="455">
        <f t="shared" ref="C702:L702" si="47">SUM(C314:C325)</f>
        <v>1020766.4512278299</v>
      </c>
      <c r="D702" s="455">
        <f t="shared" si="47"/>
        <v>0</v>
      </c>
      <c r="E702" s="455">
        <f t="shared" si="47"/>
        <v>4685959.3320186865</v>
      </c>
      <c r="F702" s="455">
        <f t="shared" si="47"/>
        <v>0</v>
      </c>
      <c r="G702" s="455">
        <f t="shared" si="47"/>
        <v>0</v>
      </c>
      <c r="H702" s="455">
        <f t="shared" si="47"/>
        <v>0</v>
      </c>
      <c r="I702" s="455">
        <f t="shared" si="47"/>
        <v>0</v>
      </c>
      <c r="J702" s="455">
        <f t="shared" si="47"/>
        <v>0</v>
      </c>
      <c r="K702" s="455">
        <f t="shared" si="47"/>
        <v>0</v>
      </c>
      <c r="L702" s="455">
        <f t="shared" si="47"/>
        <v>5706725.7832465163</v>
      </c>
      <c r="M702" s="454">
        <f t="shared" si="22"/>
        <v>1.0324627906789674E-2</v>
      </c>
      <c r="N702" s="457"/>
      <c r="O702" s="457"/>
      <c r="P702" s="457"/>
      <c r="Q702" s="457"/>
      <c r="R702" s="457"/>
      <c r="S702" s="457"/>
      <c r="T702" s="457"/>
      <c r="U702" s="457"/>
      <c r="V702" s="457"/>
      <c r="W702" s="457"/>
      <c r="X702" s="457"/>
      <c r="Y702" s="457"/>
      <c r="Z702" s="457"/>
      <c r="AA702" s="457"/>
      <c r="AB702" s="457"/>
      <c r="AC702" s="457"/>
      <c r="AD702" s="457"/>
    </row>
    <row r="703" spans="1:30" x14ac:dyDescent="0.2">
      <c r="A703" s="453">
        <f t="shared" si="20"/>
        <v>2035</v>
      </c>
      <c r="C703" s="455">
        <f t="shared" ref="C703:L703" si="48">SUM(C326:C337)</f>
        <v>1033637.1023805799</v>
      </c>
      <c r="D703" s="455">
        <f t="shared" si="48"/>
        <v>0</v>
      </c>
      <c r="E703" s="455">
        <f t="shared" si="48"/>
        <v>4730312.929292962</v>
      </c>
      <c r="F703" s="455">
        <f t="shared" si="48"/>
        <v>0</v>
      </c>
      <c r="G703" s="455">
        <f t="shared" si="48"/>
        <v>0</v>
      </c>
      <c r="H703" s="455">
        <f t="shared" si="48"/>
        <v>0</v>
      </c>
      <c r="I703" s="455">
        <f t="shared" si="48"/>
        <v>0</v>
      </c>
      <c r="J703" s="455">
        <f t="shared" si="48"/>
        <v>0</v>
      </c>
      <c r="K703" s="455">
        <f t="shared" si="48"/>
        <v>0</v>
      </c>
      <c r="L703" s="455">
        <f t="shared" si="48"/>
        <v>5763950.0316735422</v>
      </c>
      <c r="M703" s="454">
        <f t="shared" si="22"/>
        <v>1.0027509749114261E-2</v>
      </c>
      <c r="N703" s="457"/>
      <c r="O703" s="457"/>
      <c r="P703" s="457"/>
      <c r="Q703" s="457"/>
      <c r="R703" s="457"/>
      <c r="S703" s="457"/>
      <c r="T703" s="457"/>
      <c r="U703" s="457"/>
      <c r="V703" s="457"/>
      <c r="W703" s="457"/>
      <c r="X703" s="457"/>
      <c r="Y703" s="457"/>
      <c r="Z703" s="457"/>
      <c r="AA703" s="457"/>
      <c r="AB703" s="457"/>
      <c r="AC703" s="457"/>
      <c r="AD703" s="457"/>
    </row>
    <row r="704" spans="1:30" x14ac:dyDescent="0.2">
      <c r="A704" s="453">
        <f t="shared" si="20"/>
        <v>2036</v>
      </c>
      <c r="C704" s="455">
        <f t="shared" ref="C704:L704" si="49">SUM(C338:C349)</f>
        <v>1046670.0371398262</v>
      </c>
      <c r="D704" s="455">
        <f t="shared" si="49"/>
        <v>0</v>
      </c>
      <c r="E704" s="455">
        <f t="shared" si="49"/>
        <v>4776600.2387277177</v>
      </c>
      <c r="F704" s="455">
        <f t="shared" si="49"/>
        <v>0</v>
      </c>
      <c r="G704" s="455">
        <f t="shared" si="49"/>
        <v>0</v>
      </c>
      <c r="H704" s="455">
        <f t="shared" si="49"/>
        <v>0</v>
      </c>
      <c r="I704" s="455">
        <f t="shared" si="49"/>
        <v>0</v>
      </c>
      <c r="J704" s="455">
        <f t="shared" si="49"/>
        <v>0</v>
      </c>
      <c r="K704" s="455">
        <f t="shared" si="49"/>
        <v>0</v>
      </c>
      <c r="L704" s="455">
        <f t="shared" si="49"/>
        <v>5823270.2758675432</v>
      </c>
      <c r="M704" s="454">
        <f t="shared" si="22"/>
        <v>1.0291595844521551E-2</v>
      </c>
      <c r="N704" s="457"/>
      <c r="O704" s="457"/>
      <c r="P704" s="457"/>
      <c r="Q704" s="457"/>
      <c r="R704" s="457"/>
      <c r="S704" s="457"/>
      <c r="T704" s="457"/>
      <c r="U704" s="457"/>
      <c r="V704" s="457"/>
      <c r="W704" s="457"/>
      <c r="X704" s="457"/>
      <c r="Y704" s="457"/>
      <c r="Z704" s="457"/>
      <c r="AA704" s="457"/>
      <c r="AB704" s="457"/>
      <c r="AC704" s="457"/>
      <c r="AD704" s="457"/>
    </row>
    <row r="705" spans="1:30" x14ac:dyDescent="0.2">
      <c r="A705" s="453">
        <f t="shared" si="20"/>
        <v>2037</v>
      </c>
      <c r="C705" s="455">
        <f t="shared" ref="C705:L705" si="50">SUM(C350:C361)</f>
        <v>1059867.3017088748</v>
      </c>
      <c r="D705" s="455">
        <f t="shared" si="50"/>
        <v>0</v>
      </c>
      <c r="E705" s="455">
        <f t="shared" si="50"/>
        <v>4818464.6322684959</v>
      </c>
      <c r="F705" s="455">
        <f t="shared" si="50"/>
        <v>0</v>
      </c>
      <c r="G705" s="455">
        <f t="shared" si="50"/>
        <v>0</v>
      </c>
      <c r="H705" s="455">
        <f t="shared" si="50"/>
        <v>0</v>
      </c>
      <c r="I705" s="455">
        <f t="shared" si="50"/>
        <v>0</v>
      </c>
      <c r="J705" s="455">
        <f t="shared" si="50"/>
        <v>0</v>
      </c>
      <c r="K705" s="455">
        <f t="shared" si="50"/>
        <v>0</v>
      </c>
      <c r="L705" s="455">
        <f t="shared" si="50"/>
        <v>5878331.933977372</v>
      </c>
      <c r="M705" s="454">
        <f t="shared" si="22"/>
        <v>9.4554529502111073E-3</v>
      </c>
      <c r="N705" s="457"/>
      <c r="O705" s="457"/>
      <c r="P705" s="457"/>
      <c r="Q705" s="457"/>
      <c r="R705" s="457"/>
      <c r="S705" s="457"/>
      <c r="T705" s="457"/>
      <c r="U705" s="457"/>
      <c r="V705" s="457"/>
      <c r="W705" s="457"/>
      <c r="X705" s="457"/>
      <c r="Y705" s="457"/>
      <c r="Z705" s="457"/>
      <c r="AA705" s="457"/>
      <c r="AB705" s="457"/>
      <c r="AC705" s="457"/>
      <c r="AD705" s="457"/>
    </row>
    <row r="706" spans="1:30" x14ac:dyDescent="0.2">
      <c r="A706" s="453">
        <f t="shared" si="20"/>
        <v>2038</v>
      </c>
      <c r="C706" s="455">
        <f t="shared" ref="C706:L706" si="51">SUM(C362:C373)</f>
        <v>1073230.9680912222</v>
      </c>
      <c r="D706" s="455">
        <f t="shared" si="51"/>
        <v>0</v>
      </c>
      <c r="E706" s="455">
        <f t="shared" si="51"/>
        <v>4865930.7622245578</v>
      </c>
      <c r="F706" s="455">
        <f t="shared" si="51"/>
        <v>0</v>
      </c>
      <c r="G706" s="455">
        <f t="shared" si="51"/>
        <v>0</v>
      </c>
      <c r="H706" s="455">
        <f t="shared" si="51"/>
        <v>0</v>
      </c>
      <c r="I706" s="455">
        <f t="shared" si="51"/>
        <v>0</v>
      </c>
      <c r="J706" s="455">
        <f t="shared" si="51"/>
        <v>0</v>
      </c>
      <c r="K706" s="455">
        <f t="shared" si="51"/>
        <v>0</v>
      </c>
      <c r="L706" s="455">
        <f t="shared" si="51"/>
        <v>5939161.7303157803</v>
      </c>
      <c r="M706" s="454">
        <f t="shared" si="22"/>
        <v>1.0348139067616335E-2</v>
      </c>
      <c r="N706" s="457"/>
      <c r="O706" s="457"/>
      <c r="P706" s="457"/>
      <c r="Q706" s="457"/>
      <c r="R706" s="457"/>
      <c r="S706" s="457"/>
      <c r="T706" s="457"/>
      <c r="U706" s="457"/>
      <c r="V706" s="457"/>
      <c r="W706" s="457"/>
      <c r="X706" s="457"/>
      <c r="Y706" s="457"/>
      <c r="Z706" s="457"/>
      <c r="AA706" s="457"/>
      <c r="AB706" s="457"/>
      <c r="AC706" s="457"/>
      <c r="AD706" s="457"/>
    </row>
    <row r="707" spans="1:30" x14ac:dyDescent="0.2">
      <c r="A707" s="453">
        <f t="shared" si="20"/>
        <v>2039</v>
      </c>
      <c r="C707" s="455">
        <f t="shared" ref="C707:L707" si="52">SUM(C374:C385)</f>
        <v>1086763.1344158649</v>
      </c>
      <c r="D707" s="455">
        <f t="shared" si="52"/>
        <v>0</v>
      </c>
      <c r="E707" s="455">
        <f t="shared" si="52"/>
        <v>4912466.0857824739</v>
      </c>
      <c r="F707" s="455">
        <f t="shared" si="52"/>
        <v>0</v>
      </c>
      <c r="G707" s="455">
        <f t="shared" si="52"/>
        <v>0</v>
      </c>
      <c r="H707" s="455">
        <f t="shared" si="52"/>
        <v>0</v>
      </c>
      <c r="I707" s="455">
        <f t="shared" si="52"/>
        <v>0</v>
      </c>
      <c r="J707" s="455">
        <f t="shared" si="52"/>
        <v>0</v>
      </c>
      <c r="K707" s="455">
        <f t="shared" si="52"/>
        <v>0</v>
      </c>
      <c r="L707" s="455">
        <f t="shared" si="52"/>
        <v>5999229.220198337</v>
      </c>
      <c r="M707" s="454">
        <f t="shared" si="22"/>
        <v>1.0113799322208905E-2</v>
      </c>
      <c r="N707" s="457"/>
      <c r="O707" s="457"/>
      <c r="P707" s="457"/>
      <c r="Q707" s="457"/>
      <c r="R707" s="457"/>
      <c r="S707" s="457"/>
      <c r="T707" s="457"/>
      <c r="U707" s="457"/>
      <c r="V707" s="457"/>
      <c r="W707" s="457"/>
      <c r="X707" s="457"/>
      <c r="Y707" s="457"/>
      <c r="Z707" s="457"/>
      <c r="AA707" s="457"/>
      <c r="AB707" s="457"/>
      <c r="AC707" s="457"/>
      <c r="AD707" s="457"/>
    </row>
    <row r="708" spans="1:30" x14ac:dyDescent="0.2">
      <c r="A708" s="453">
        <f t="shared" si="20"/>
        <v>2040</v>
      </c>
      <c r="C708" s="455">
        <f t="shared" ref="C708:L708" si="53">SUM(C386:C397)</f>
        <v>1100465.9252667115</v>
      </c>
      <c r="D708" s="455">
        <f t="shared" si="53"/>
        <v>0</v>
      </c>
      <c r="E708" s="455">
        <f t="shared" si="53"/>
        <v>4960114.2280092956</v>
      </c>
      <c r="F708" s="455">
        <f t="shared" si="53"/>
        <v>0</v>
      </c>
      <c r="G708" s="455">
        <f t="shared" si="53"/>
        <v>0</v>
      </c>
      <c r="H708" s="455">
        <f t="shared" si="53"/>
        <v>0</v>
      </c>
      <c r="I708" s="455">
        <f t="shared" si="53"/>
        <v>0</v>
      </c>
      <c r="J708" s="455">
        <f t="shared" si="53"/>
        <v>0</v>
      </c>
      <c r="K708" s="455">
        <f t="shared" si="53"/>
        <v>0</v>
      </c>
      <c r="L708" s="455">
        <f t="shared" si="53"/>
        <v>6060580.1532760067</v>
      </c>
      <c r="M708" s="454">
        <f t="shared" si="22"/>
        <v>1.0226469238933555E-2</v>
      </c>
      <c r="N708" s="457"/>
      <c r="O708" s="457"/>
      <c r="P708" s="457"/>
      <c r="Q708" s="457"/>
      <c r="R708" s="457"/>
      <c r="S708" s="457"/>
      <c r="T708" s="457"/>
      <c r="U708" s="457"/>
      <c r="V708" s="457"/>
      <c r="W708" s="457"/>
      <c r="X708" s="457"/>
      <c r="Y708" s="457"/>
      <c r="Z708" s="457"/>
      <c r="AA708" s="457"/>
      <c r="AB708" s="457"/>
      <c r="AC708" s="457"/>
      <c r="AD708" s="457"/>
    </row>
    <row r="709" spans="1:30" x14ac:dyDescent="0.2">
      <c r="A709" s="453">
        <f t="shared" ref="A709:A731" si="54">A708+1</f>
        <v>2041</v>
      </c>
      <c r="C709" s="455">
        <f t="shared" ref="C709:L709" si="55">SUM(C398:C409)</f>
        <v>1114341.4920161471</v>
      </c>
      <c r="D709" s="455">
        <f t="shared" si="55"/>
        <v>0</v>
      </c>
      <c r="E709" s="455">
        <f t="shared" si="55"/>
        <v>5008555.8372618454</v>
      </c>
      <c r="F709" s="455">
        <f t="shared" si="55"/>
        <v>0</v>
      </c>
      <c r="G709" s="455">
        <f t="shared" si="55"/>
        <v>0</v>
      </c>
      <c r="H709" s="455">
        <f t="shared" si="55"/>
        <v>0</v>
      </c>
      <c r="I709" s="455">
        <f t="shared" si="55"/>
        <v>0</v>
      </c>
      <c r="J709" s="455">
        <f t="shared" si="55"/>
        <v>0</v>
      </c>
      <c r="K709" s="455">
        <f t="shared" si="55"/>
        <v>0</v>
      </c>
      <c r="L709" s="455">
        <f t="shared" si="55"/>
        <v>6122897.3292779932</v>
      </c>
      <c r="M709" s="454">
        <f t="shared" si="22"/>
        <v>1.0282377994506264E-2</v>
      </c>
      <c r="O709" s="457"/>
    </row>
    <row r="710" spans="1:30" x14ac:dyDescent="0.2">
      <c r="A710" s="453">
        <f t="shared" si="54"/>
        <v>2042</v>
      </c>
      <c r="C710" s="455">
        <f t="shared" ref="C710:L710" si="56">SUM(C410:C421)</f>
        <v>1128392.0131628043</v>
      </c>
      <c r="D710" s="455">
        <f t="shared" si="56"/>
        <v>0</v>
      </c>
      <c r="E710" s="455">
        <f t="shared" si="56"/>
        <v>5057473.8101490932</v>
      </c>
      <c r="F710" s="455">
        <f t="shared" si="56"/>
        <v>0</v>
      </c>
      <c r="G710" s="455">
        <f t="shared" si="56"/>
        <v>0</v>
      </c>
      <c r="H710" s="455">
        <f t="shared" si="56"/>
        <v>0</v>
      </c>
      <c r="I710" s="455">
        <f t="shared" si="56"/>
        <v>0</v>
      </c>
      <c r="J710" s="455">
        <f t="shared" si="56"/>
        <v>0</v>
      </c>
      <c r="K710" s="455">
        <f t="shared" si="56"/>
        <v>0</v>
      </c>
      <c r="L710" s="455">
        <f t="shared" si="56"/>
        <v>6185865.8233118961</v>
      </c>
      <c r="M710" s="454">
        <f t="shared" si="22"/>
        <v>1.0284100916212457E-2</v>
      </c>
      <c r="O710" s="457"/>
    </row>
    <row r="711" spans="1:30" x14ac:dyDescent="0.2">
      <c r="A711" s="453">
        <f t="shared" si="54"/>
        <v>2043</v>
      </c>
      <c r="C711" s="455">
        <f t="shared" ref="C711:L711" si="57">SUM(C422:C433)</f>
        <v>1142619.6946735932</v>
      </c>
      <c r="D711" s="455">
        <f t="shared" si="57"/>
        <v>0</v>
      </c>
      <c r="E711" s="455">
        <f t="shared" si="57"/>
        <v>5106872.8641874269</v>
      </c>
      <c r="F711" s="455">
        <f t="shared" si="57"/>
        <v>0</v>
      </c>
      <c r="G711" s="455">
        <f t="shared" si="57"/>
        <v>0</v>
      </c>
      <c r="H711" s="455">
        <f t="shared" si="57"/>
        <v>0</v>
      </c>
      <c r="I711" s="455">
        <f t="shared" si="57"/>
        <v>0</v>
      </c>
      <c r="J711" s="455">
        <f t="shared" si="57"/>
        <v>0</v>
      </c>
      <c r="K711" s="455">
        <f t="shared" si="57"/>
        <v>0</v>
      </c>
      <c r="L711" s="455">
        <f t="shared" si="57"/>
        <v>6249492.55886102</v>
      </c>
      <c r="M711" s="454">
        <f t="shared" si="22"/>
        <v>1.028582535840683E-2</v>
      </c>
      <c r="N711" s="456"/>
    </row>
    <row r="712" spans="1:30" x14ac:dyDescent="0.2">
      <c r="A712" s="453">
        <f t="shared" si="54"/>
        <v>2044</v>
      </c>
      <c r="C712" s="455">
        <f t="shared" ref="C712:L712" si="58">SUM(C434:C445)</f>
        <v>1157026.7703300435</v>
      </c>
      <c r="D712" s="455">
        <f t="shared" si="58"/>
        <v>0</v>
      </c>
      <c r="E712" s="455">
        <f t="shared" si="58"/>
        <v>5156757.763945369</v>
      </c>
      <c r="F712" s="455">
        <f t="shared" si="58"/>
        <v>0</v>
      </c>
      <c r="G712" s="455">
        <f t="shared" si="58"/>
        <v>0</v>
      </c>
      <c r="H712" s="455">
        <f t="shared" si="58"/>
        <v>0</v>
      </c>
      <c r="I712" s="455">
        <f t="shared" si="58"/>
        <v>0</v>
      </c>
      <c r="J712" s="455">
        <f t="shared" si="58"/>
        <v>0</v>
      </c>
      <c r="K712" s="455">
        <f t="shared" si="58"/>
        <v>0</v>
      </c>
      <c r="L712" s="455">
        <f t="shared" si="58"/>
        <v>6313784.5342754116</v>
      </c>
      <c r="M712" s="454">
        <f t="shared" si="22"/>
        <v>1.0287551318584054E-2</v>
      </c>
      <c r="N712" s="456"/>
    </row>
    <row r="713" spans="1:30" x14ac:dyDescent="0.2">
      <c r="A713" s="453">
        <f t="shared" si="54"/>
        <v>2045</v>
      </c>
      <c r="C713" s="455">
        <f t="shared" ref="C713:L713" si="59">SUM(C446:C457)</f>
        <v>1171615.5020790135</v>
      </c>
      <c r="D713" s="455">
        <f t="shared" si="59"/>
        <v>0</v>
      </c>
      <c r="E713" s="455">
        <f t="shared" si="59"/>
        <v>5207133.3215162233</v>
      </c>
      <c r="F713" s="455">
        <f t="shared" si="59"/>
        <v>0</v>
      </c>
      <c r="G713" s="455">
        <f t="shared" si="59"/>
        <v>0</v>
      </c>
      <c r="H713" s="455">
        <f t="shared" si="59"/>
        <v>0</v>
      </c>
      <c r="I713" s="455">
        <f t="shared" si="59"/>
        <v>0</v>
      </c>
      <c r="J713" s="455">
        <f t="shared" si="59"/>
        <v>0</v>
      </c>
      <c r="K713" s="455">
        <f t="shared" si="59"/>
        <v>0</v>
      </c>
      <c r="L713" s="455">
        <f t="shared" si="59"/>
        <v>6378748.8235952379</v>
      </c>
      <c r="M713" s="454">
        <f t="shared" si="22"/>
        <v>1.0289278794225032E-2</v>
      </c>
      <c r="N713" s="456"/>
    </row>
    <row r="714" spans="1:30" x14ac:dyDescent="0.2">
      <c r="A714" s="453">
        <f t="shared" si="54"/>
        <v>2046</v>
      </c>
      <c r="C714" s="455">
        <f t="shared" ref="C714:L714" si="60">SUM(C458:C469)</f>
        <v>1186388.1803878224</v>
      </c>
      <c r="D714" s="455">
        <f t="shared" si="60"/>
        <v>0</v>
      </c>
      <c r="E714" s="455">
        <f t="shared" si="60"/>
        <v>5258004.396995523</v>
      </c>
      <c r="F714" s="455">
        <f t="shared" si="60"/>
        <v>0</v>
      </c>
      <c r="G714" s="455">
        <f t="shared" si="60"/>
        <v>0</v>
      </c>
      <c r="H714" s="455">
        <f t="shared" si="60"/>
        <v>0</v>
      </c>
      <c r="I714" s="455">
        <f t="shared" si="60"/>
        <v>0</v>
      </c>
      <c r="J714" s="455">
        <f t="shared" si="60"/>
        <v>0</v>
      </c>
      <c r="K714" s="455">
        <f t="shared" si="60"/>
        <v>0</v>
      </c>
      <c r="L714" s="455">
        <f t="shared" si="60"/>
        <v>6444392.577383345</v>
      </c>
      <c r="M714" s="454">
        <f t="shared" si="22"/>
        <v>1.0291007782794015E-2</v>
      </c>
      <c r="N714" s="456"/>
    </row>
    <row r="715" spans="1:30" x14ac:dyDescent="0.2">
      <c r="A715" s="453">
        <f t="shared" si="54"/>
        <v>2047</v>
      </c>
      <c r="C715" s="455">
        <f t="shared" ref="C715:L715" si="61">SUM(C470:C481)</f>
        <v>1201347.124603858</v>
      </c>
      <c r="D715" s="455">
        <f t="shared" si="61"/>
        <v>0</v>
      </c>
      <c r="E715" s="455">
        <f t="shared" si="61"/>
        <v>5309375.8989632931</v>
      </c>
      <c r="F715" s="455">
        <f t="shared" si="61"/>
        <v>0</v>
      </c>
      <c r="G715" s="455">
        <f t="shared" si="61"/>
        <v>0</v>
      </c>
      <c r="H715" s="455">
        <f t="shared" si="61"/>
        <v>0</v>
      </c>
      <c r="I715" s="455">
        <f t="shared" si="61"/>
        <v>0</v>
      </c>
      <c r="J715" s="455">
        <f t="shared" si="61"/>
        <v>0</v>
      </c>
      <c r="K715" s="455">
        <f t="shared" si="61"/>
        <v>0</v>
      </c>
      <c r="L715" s="455">
        <f t="shared" si="61"/>
        <v>6510723.0235671513</v>
      </c>
      <c r="M715" s="454">
        <f t="shared" si="22"/>
        <v>1.0292738281741709E-2</v>
      </c>
      <c r="N715" s="456"/>
    </row>
    <row r="716" spans="1:30" x14ac:dyDescent="0.2">
      <c r="A716" s="453">
        <f t="shared" si="54"/>
        <v>2048</v>
      </c>
      <c r="C716" s="455">
        <f t="shared" ref="C716:L716" si="62">SUM(C482:C493)</f>
        <v>1216494.6833187204</v>
      </c>
      <c r="D716" s="455">
        <f t="shared" si="62"/>
        <v>0</v>
      </c>
      <c r="E716" s="455">
        <f t="shared" si="62"/>
        <v>5361252.7849712055</v>
      </c>
      <c r="F716" s="455">
        <f t="shared" si="62"/>
        <v>0</v>
      </c>
      <c r="G716" s="455">
        <f t="shared" si="62"/>
        <v>0</v>
      </c>
      <c r="H716" s="455">
        <f t="shared" si="62"/>
        <v>0</v>
      </c>
      <c r="I716" s="455">
        <f t="shared" si="62"/>
        <v>0</v>
      </c>
      <c r="J716" s="455">
        <f t="shared" si="62"/>
        <v>0</v>
      </c>
      <c r="K716" s="455">
        <f t="shared" si="62"/>
        <v>0</v>
      </c>
      <c r="L716" s="455">
        <f t="shared" si="62"/>
        <v>6577747.4682899266</v>
      </c>
      <c r="M716" s="454">
        <f t="shared" si="22"/>
        <v>1.02944702885015E-2</v>
      </c>
      <c r="N716" s="456"/>
    </row>
    <row r="717" spans="1:30" x14ac:dyDescent="0.2">
      <c r="A717" s="453">
        <f t="shared" si="54"/>
        <v>2049</v>
      </c>
      <c r="C717" s="455">
        <f t="shared" ref="C717:L717" si="63">SUM(C494:C505)</f>
        <v>1231833.2347369583</v>
      </c>
      <c r="D717" s="455">
        <f t="shared" si="63"/>
        <v>0</v>
      </c>
      <c r="E717" s="455">
        <f t="shared" si="63"/>
        <v>5413640.0620346498</v>
      </c>
      <c r="F717" s="455">
        <f t="shared" si="63"/>
        <v>0</v>
      </c>
      <c r="G717" s="455">
        <f t="shared" si="63"/>
        <v>0</v>
      </c>
      <c r="H717" s="455">
        <f t="shared" si="63"/>
        <v>0</v>
      </c>
      <c r="I717" s="455">
        <f t="shared" si="63"/>
        <v>0</v>
      </c>
      <c r="J717" s="455">
        <f t="shared" si="63"/>
        <v>0</v>
      </c>
      <c r="K717" s="455">
        <f t="shared" si="63"/>
        <v>0</v>
      </c>
      <c r="L717" s="455">
        <f t="shared" si="63"/>
        <v>6645473.2967716102</v>
      </c>
      <c r="M717" s="454">
        <f t="shared" si="22"/>
        <v>1.0296203800492121E-2</v>
      </c>
    </row>
    <row r="718" spans="1:30" x14ac:dyDescent="0.2">
      <c r="A718" s="453">
        <f t="shared" si="54"/>
        <v>2050</v>
      </c>
      <c r="C718" s="455">
        <f t="shared" ref="C718:L718" si="64">SUM(C506:C517)</f>
        <v>1247365.1870494513</v>
      </c>
      <c r="D718" s="455">
        <f t="shared" si="64"/>
        <v>0</v>
      </c>
      <c r="E718" s="455">
        <f t="shared" si="64"/>
        <v>5466542.7871297989</v>
      </c>
      <c r="F718" s="455">
        <f t="shared" si="64"/>
        <v>0</v>
      </c>
      <c r="G718" s="455">
        <f t="shared" si="64"/>
        <v>0</v>
      </c>
      <c r="H718" s="455">
        <f t="shared" si="64"/>
        <v>0</v>
      </c>
      <c r="I718" s="455">
        <f t="shared" si="64"/>
        <v>0</v>
      </c>
      <c r="J718" s="455">
        <f t="shared" si="64"/>
        <v>0</v>
      </c>
      <c r="K718" s="455">
        <f t="shared" si="64"/>
        <v>0</v>
      </c>
      <c r="L718" s="455">
        <f t="shared" si="64"/>
        <v>6713907.9741792502</v>
      </c>
      <c r="M718" s="454">
        <f t="shared" si="22"/>
        <v>1.029793881511587E-2</v>
      </c>
    </row>
    <row r="719" spans="1:30" x14ac:dyDescent="0.2">
      <c r="A719" s="453">
        <f t="shared" si="54"/>
        <v>2051</v>
      </c>
    </row>
    <row r="720" spans="1:30" x14ac:dyDescent="0.2">
      <c r="A720" s="453">
        <f t="shared" si="54"/>
        <v>2052</v>
      </c>
    </row>
    <row r="721" spans="1:1" x14ac:dyDescent="0.2">
      <c r="A721" s="453">
        <f t="shared" si="54"/>
        <v>2053</v>
      </c>
    </row>
    <row r="722" spans="1:1" x14ac:dyDescent="0.2">
      <c r="A722" s="453">
        <f t="shared" si="54"/>
        <v>2054</v>
      </c>
    </row>
    <row r="723" spans="1:1" x14ac:dyDescent="0.2">
      <c r="A723" s="453">
        <f t="shared" si="54"/>
        <v>2055</v>
      </c>
    </row>
    <row r="724" spans="1:1" x14ac:dyDescent="0.2">
      <c r="A724" s="453">
        <f t="shared" si="54"/>
        <v>2056</v>
      </c>
    </row>
    <row r="725" spans="1:1" x14ac:dyDescent="0.2">
      <c r="A725" s="453">
        <f t="shared" si="54"/>
        <v>2057</v>
      </c>
    </row>
    <row r="726" spans="1:1" x14ac:dyDescent="0.2">
      <c r="A726" s="453">
        <f t="shared" si="54"/>
        <v>2058</v>
      </c>
    </row>
    <row r="727" spans="1:1" x14ac:dyDescent="0.2">
      <c r="A727" s="453">
        <f t="shared" si="54"/>
        <v>2059</v>
      </c>
    </row>
    <row r="728" spans="1:1" x14ac:dyDescent="0.2">
      <c r="A728" s="453">
        <f t="shared" si="54"/>
        <v>2060</v>
      </c>
    </row>
    <row r="729" spans="1:1" x14ac:dyDescent="0.2">
      <c r="A729" s="453">
        <f t="shared" si="54"/>
        <v>2061</v>
      </c>
    </row>
    <row r="730" spans="1:1" x14ac:dyDescent="0.2">
      <c r="A730" s="453">
        <f t="shared" si="54"/>
        <v>2062</v>
      </c>
    </row>
    <row r="731" spans="1:1" x14ac:dyDescent="0.2">
      <c r="A731" s="453">
        <f t="shared" si="54"/>
        <v>2063</v>
      </c>
    </row>
  </sheetData>
  <pageMargins left="0.75" right="0.75" top="1" bottom="1" header="0.5" footer="0.5"/>
  <headerFooter alignWithMargins="0"/>
  <picture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Q731"/>
  <sheetViews>
    <sheetView workbookViewId="0">
      <pane xSplit="2" ySplit="1" topLeftCell="C2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ColWidth="9.140625" defaultRowHeight="12" x14ac:dyDescent="0.2"/>
  <cols>
    <col min="1" max="1" width="5" style="453" bestFit="1" customWidth="1"/>
    <col min="2" max="2" width="6.140625" style="452" bestFit="1" customWidth="1"/>
    <col min="3" max="3" width="10.7109375" style="452" bestFit="1" customWidth="1"/>
    <col min="4" max="4" width="8.28515625" style="452" bestFit="1" customWidth="1"/>
    <col min="5" max="5" width="9.85546875" style="452" bestFit="1" customWidth="1"/>
    <col min="6" max="6" width="10" style="452" bestFit="1" customWidth="1"/>
    <col min="7" max="7" width="17.85546875" style="452" bestFit="1" customWidth="1"/>
    <col min="8" max="8" width="16.5703125" style="452" bestFit="1" customWidth="1"/>
    <col min="9" max="9" width="8.85546875" style="452" bestFit="1" customWidth="1"/>
    <col min="10" max="10" width="10.7109375" style="452" bestFit="1" customWidth="1"/>
    <col min="11" max="11" width="10" style="452" bestFit="1" customWidth="1"/>
    <col min="12" max="12" width="17.85546875" style="452" bestFit="1" customWidth="1"/>
    <col min="13" max="13" width="9.140625" style="452"/>
    <col min="14" max="14" width="12.28515625" style="452" customWidth="1"/>
    <col min="15" max="15" width="10.85546875" style="452" bestFit="1" customWidth="1"/>
    <col min="16" max="16384" width="9.140625" style="452"/>
  </cols>
  <sheetData>
    <row r="1" spans="1:14" ht="26.25" thickBot="1" x14ac:dyDescent="0.25">
      <c r="A1" s="467" t="s">
        <v>306</v>
      </c>
      <c r="B1" s="467" t="s">
        <v>361</v>
      </c>
      <c r="C1" s="473" t="s">
        <v>385</v>
      </c>
      <c r="D1" s="473" t="s">
        <v>384</v>
      </c>
      <c r="E1" s="473" t="s">
        <v>383</v>
      </c>
      <c r="F1" s="473" t="s">
        <v>382</v>
      </c>
      <c r="G1" s="473" t="s">
        <v>381</v>
      </c>
      <c r="H1" s="473" t="s">
        <v>380</v>
      </c>
      <c r="I1" s="473" t="s">
        <v>379</v>
      </c>
      <c r="J1" s="473" t="s">
        <v>378</v>
      </c>
      <c r="K1" s="473" t="s">
        <v>377</v>
      </c>
      <c r="L1" s="473" t="s">
        <v>388</v>
      </c>
      <c r="N1" s="35" t="s">
        <v>387</v>
      </c>
    </row>
    <row r="2" spans="1:14" x14ac:dyDescent="0.2">
      <c r="A2" s="453">
        <v>2008</v>
      </c>
      <c r="B2" s="463">
        <v>1</v>
      </c>
      <c r="C2" s="455">
        <v>59931.724102135777</v>
      </c>
      <c r="D2" s="455">
        <v>18675</v>
      </c>
      <c r="E2" s="455"/>
      <c r="F2" s="455">
        <v>619.11699999999996</v>
      </c>
      <c r="G2" s="455"/>
      <c r="H2" s="455"/>
      <c r="I2" s="455"/>
      <c r="J2" s="455"/>
      <c r="K2" s="455"/>
      <c r="L2" s="455">
        <f t="shared" ref="L2:L65" si="0">SUM(C2:K2)</f>
        <v>79225.841102135775</v>
      </c>
      <c r="M2" s="469"/>
    </row>
    <row r="3" spans="1:14" x14ac:dyDescent="0.2">
      <c r="A3" s="453">
        <v>2008</v>
      </c>
      <c r="B3" s="463">
        <v>2</v>
      </c>
      <c r="C3" s="455">
        <v>56764.521845330899</v>
      </c>
      <c r="D3" s="455">
        <v>21230</v>
      </c>
      <c r="E3" s="455"/>
      <c r="F3" s="455">
        <v>295.18900000000002</v>
      </c>
      <c r="G3" s="455"/>
      <c r="H3" s="455"/>
      <c r="I3" s="455"/>
      <c r="J3" s="455"/>
      <c r="K3" s="455"/>
      <c r="L3" s="455">
        <f t="shared" si="0"/>
        <v>78289.71084533089</v>
      </c>
      <c r="M3" s="469"/>
    </row>
    <row r="4" spans="1:14" x14ac:dyDescent="0.2">
      <c r="A4" s="453">
        <v>2008</v>
      </c>
      <c r="B4" s="463">
        <v>3</v>
      </c>
      <c r="C4" s="455">
        <v>63920.012800461664</v>
      </c>
      <c r="D4" s="455">
        <v>25200</v>
      </c>
      <c r="E4" s="455"/>
      <c r="F4" s="455">
        <v>659.91099999999994</v>
      </c>
      <c r="G4" s="455"/>
      <c r="H4" s="455"/>
      <c r="I4" s="455"/>
      <c r="J4" s="455"/>
      <c r="K4" s="455"/>
      <c r="L4" s="455">
        <f t="shared" si="0"/>
        <v>89779.923800461664</v>
      </c>
      <c r="M4" s="469"/>
    </row>
    <row r="5" spans="1:14" x14ac:dyDescent="0.2">
      <c r="A5" s="453">
        <v>2008</v>
      </c>
      <c r="B5" s="463">
        <v>4</v>
      </c>
      <c r="C5" s="455">
        <v>67007.526275533979</v>
      </c>
      <c r="D5" s="455">
        <v>24595</v>
      </c>
      <c r="E5" s="455"/>
      <c r="F5" s="455">
        <v>642.32100000000003</v>
      </c>
      <c r="G5" s="455"/>
      <c r="H5" s="455"/>
      <c r="I5" s="455"/>
      <c r="J5" s="455"/>
      <c r="K5" s="455"/>
      <c r="L5" s="455">
        <f t="shared" si="0"/>
        <v>92244.847275533975</v>
      </c>
      <c r="M5" s="469"/>
    </row>
    <row r="6" spans="1:14" x14ac:dyDescent="0.2">
      <c r="A6" s="453">
        <v>2008</v>
      </c>
      <c r="B6" s="463">
        <v>5</v>
      </c>
      <c r="C6" s="455">
        <v>76639.151675482877</v>
      </c>
      <c r="D6" s="455">
        <v>25695</v>
      </c>
      <c r="E6" s="455"/>
      <c r="F6" s="455">
        <v>601.43499999999995</v>
      </c>
      <c r="G6" s="455"/>
      <c r="H6" s="455"/>
      <c r="I6" s="455"/>
      <c r="J6" s="455"/>
      <c r="K6" s="455"/>
      <c r="L6" s="455">
        <f t="shared" si="0"/>
        <v>102935.58667548287</v>
      </c>
      <c r="M6" s="469"/>
    </row>
    <row r="7" spans="1:14" x14ac:dyDescent="0.2">
      <c r="A7" s="453">
        <v>2008</v>
      </c>
      <c r="B7" s="463">
        <v>6</v>
      </c>
      <c r="C7" s="455">
        <v>83446.776061092532</v>
      </c>
      <c r="D7" s="455">
        <v>23085</v>
      </c>
      <c r="E7" s="455"/>
      <c r="F7" s="455">
        <v>615.66700000000003</v>
      </c>
      <c r="G7" s="455"/>
      <c r="H7" s="455"/>
      <c r="I7" s="455"/>
      <c r="J7" s="455"/>
      <c r="K7" s="455"/>
      <c r="L7" s="455">
        <f t="shared" si="0"/>
        <v>107147.44306109253</v>
      </c>
      <c r="M7" s="469"/>
    </row>
    <row r="8" spans="1:14" x14ac:dyDescent="0.2">
      <c r="A8" s="453">
        <v>2008</v>
      </c>
      <c r="B8" s="463">
        <v>7</v>
      </c>
      <c r="C8" s="455">
        <v>90969.983522037364</v>
      </c>
      <c r="D8" s="455">
        <v>23040</v>
      </c>
      <c r="E8" s="455"/>
      <c r="F8" s="455">
        <v>643.12400000000002</v>
      </c>
      <c r="G8" s="455"/>
      <c r="H8" s="455"/>
      <c r="I8" s="455"/>
      <c r="J8" s="455"/>
      <c r="K8" s="455"/>
      <c r="L8" s="455">
        <f t="shared" si="0"/>
        <v>114653.10752203736</v>
      </c>
      <c r="M8" s="469"/>
    </row>
    <row r="9" spans="1:14" x14ac:dyDescent="0.2">
      <c r="A9" s="453">
        <v>2008</v>
      </c>
      <c r="B9" s="463">
        <v>8</v>
      </c>
      <c r="C9" s="455">
        <v>90271.606252957703</v>
      </c>
      <c r="D9" s="455">
        <v>23130</v>
      </c>
      <c r="E9" s="455"/>
      <c r="F9" s="455">
        <v>597.28899999999999</v>
      </c>
      <c r="G9" s="455"/>
      <c r="H9" s="455"/>
      <c r="I9" s="455"/>
      <c r="J9" s="455"/>
      <c r="K9" s="455"/>
      <c r="L9" s="455">
        <f t="shared" si="0"/>
        <v>113998.89525295771</v>
      </c>
      <c r="M9" s="469"/>
    </row>
    <row r="10" spans="1:14" x14ac:dyDescent="0.2">
      <c r="A10" s="453">
        <v>2008</v>
      </c>
      <c r="B10" s="463">
        <v>9</v>
      </c>
      <c r="C10" s="455">
        <v>77309.168048610882</v>
      </c>
      <c r="D10" s="455">
        <v>21330</v>
      </c>
      <c r="E10" s="455"/>
      <c r="F10" s="455">
        <v>589.96900000000005</v>
      </c>
      <c r="G10" s="455"/>
      <c r="H10" s="455"/>
      <c r="I10" s="455"/>
      <c r="J10" s="455"/>
      <c r="K10" s="455"/>
      <c r="L10" s="455">
        <f t="shared" si="0"/>
        <v>99229.137048610879</v>
      </c>
      <c r="M10" s="469"/>
    </row>
    <row r="11" spans="1:14" x14ac:dyDescent="0.2">
      <c r="A11" s="453">
        <v>2008</v>
      </c>
      <c r="B11" s="463">
        <v>10</v>
      </c>
      <c r="C11" s="455">
        <v>71401.251570076711</v>
      </c>
      <c r="D11" s="455">
        <v>19440</v>
      </c>
      <c r="E11" s="455"/>
      <c r="F11" s="455">
        <v>506.46699999999998</v>
      </c>
      <c r="G11" s="455"/>
      <c r="H11" s="455"/>
      <c r="I11" s="455"/>
      <c r="J11" s="455"/>
      <c r="K11" s="455"/>
      <c r="L11" s="455">
        <f t="shared" si="0"/>
        <v>91347.718570076715</v>
      </c>
      <c r="M11" s="469"/>
    </row>
    <row r="12" spans="1:14" x14ac:dyDescent="0.2">
      <c r="A12" s="453">
        <v>2008</v>
      </c>
      <c r="B12" s="463">
        <v>11</v>
      </c>
      <c r="C12" s="455">
        <v>58953.016226571111</v>
      </c>
      <c r="D12" s="455">
        <v>16605</v>
      </c>
      <c r="E12" s="455"/>
      <c r="F12" s="455">
        <v>531.90200000000004</v>
      </c>
      <c r="G12" s="455"/>
      <c r="H12" s="455"/>
      <c r="I12" s="455"/>
      <c r="J12" s="455"/>
      <c r="K12" s="455"/>
      <c r="L12" s="455">
        <f t="shared" si="0"/>
        <v>76089.918226571113</v>
      </c>
      <c r="M12" s="469"/>
    </row>
    <row r="13" spans="1:14" x14ac:dyDescent="0.2">
      <c r="A13" s="453">
        <v>2008</v>
      </c>
      <c r="B13" s="463">
        <v>12</v>
      </c>
      <c r="C13" s="455">
        <v>60670.685904654587</v>
      </c>
      <c r="D13" s="455">
        <v>16200</v>
      </c>
      <c r="E13" s="455"/>
      <c r="F13" s="455">
        <v>656.68100000000004</v>
      </c>
      <c r="G13" s="455">
        <v>3250</v>
      </c>
      <c r="H13" s="455"/>
      <c r="I13" s="455"/>
      <c r="J13" s="455"/>
      <c r="K13" s="455"/>
      <c r="L13" s="455">
        <f t="shared" si="0"/>
        <v>80777.366904654584</v>
      </c>
      <c r="M13" s="469"/>
    </row>
    <row r="14" spans="1:14" x14ac:dyDescent="0.2">
      <c r="A14" s="453">
        <v>2009</v>
      </c>
      <c r="B14" s="463">
        <v>1</v>
      </c>
      <c r="C14" s="455">
        <v>60687.391878024784</v>
      </c>
      <c r="D14" s="455">
        <v>16245</v>
      </c>
      <c r="E14" s="455"/>
      <c r="F14" s="455">
        <v>611.02</v>
      </c>
      <c r="G14" s="455">
        <v>0</v>
      </c>
      <c r="H14" s="455"/>
      <c r="I14" s="455"/>
      <c r="J14" s="455"/>
      <c r="K14" s="455"/>
      <c r="L14" s="455">
        <f t="shared" si="0"/>
        <v>77543.411878024795</v>
      </c>
      <c r="M14" s="469"/>
    </row>
    <row r="15" spans="1:14" x14ac:dyDescent="0.2">
      <c r="A15" s="453">
        <v>2009</v>
      </c>
      <c r="B15" s="463">
        <v>2</v>
      </c>
      <c r="C15" s="455">
        <v>57480.254966893735</v>
      </c>
      <c r="D15" s="455">
        <v>15795</v>
      </c>
      <c r="E15" s="455"/>
      <c r="F15" s="455">
        <v>417.03899999999999</v>
      </c>
      <c r="G15" s="455">
        <v>10550</v>
      </c>
      <c r="H15" s="455"/>
      <c r="I15" s="455"/>
      <c r="J15" s="455"/>
      <c r="K15" s="455"/>
      <c r="L15" s="455">
        <f t="shared" si="0"/>
        <v>84242.293966893732</v>
      </c>
      <c r="M15" s="469"/>
    </row>
    <row r="16" spans="1:14" x14ac:dyDescent="0.2">
      <c r="A16" s="453">
        <v>2009</v>
      </c>
      <c r="B16" s="463">
        <v>3</v>
      </c>
      <c r="C16" s="455">
        <v>64725.968154347443</v>
      </c>
      <c r="D16" s="455">
        <v>17100</v>
      </c>
      <c r="E16" s="455"/>
      <c r="F16" s="455">
        <v>611.95299999999997</v>
      </c>
      <c r="G16" s="455">
        <v>19400</v>
      </c>
      <c r="H16" s="455"/>
      <c r="I16" s="455"/>
      <c r="J16" s="455"/>
      <c r="K16" s="455"/>
      <c r="L16" s="455">
        <f t="shared" si="0"/>
        <v>101837.92115434744</v>
      </c>
      <c r="M16" s="469"/>
    </row>
    <row r="17" spans="1:13" x14ac:dyDescent="0.2">
      <c r="A17" s="453">
        <v>2009</v>
      </c>
      <c r="B17" s="463">
        <v>4</v>
      </c>
      <c r="C17" s="455">
        <v>67852.411502966512</v>
      </c>
      <c r="D17" s="455">
        <v>17465</v>
      </c>
      <c r="E17" s="455"/>
      <c r="F17" s="455">
        <v>553.96199999999999</v>
      </c>
      <c r="G17" s="455">
        <v>14850</v>
      </c>
      <c r="H17" s="455"/>
      <c r="I17" s="455"/>
      <c r="J17" s="455"/>
      <c r="K17" s="455"/>
      <c r="L17" s="455">
        <f t="shared" si="0"/>
        <v>100721.37350296651</v>
      </c>
      <c r="M17" s="469"/>
    </row>
    <row r="18" spans="1:13" x14ac:dyDescent="0.2">
      <c r="A18" s="453">
        <v>2009</v>
      </c>
      <c r="B18" s="463">
        <v>5</v>
      </c>
      <c r="C18" s="455">
        <v>77605.480246206731</v>
      </c>
      <c r="D18" s="455">
        <v>20115</v>
      </c>
      <c r="E18" s="455"/>
      <c r="F18" s="455">
        <v>608.64499999999998</v>
      </c>
      <c r="G18" s="455">
        <v>18150</v>
      </c>
      <c r="H18" s="455"/>
      <c r="I18" s="455"/>
      <c r="J18" s="455"/>
      <c r="K18" s="455"/>
      <c r="L18" s="455">
        <f t="shared" si="0"/>
        <v>116479.12524620674</v>
      </c>
      <c r="M18" s="469"/>
    </row>
    <row r="19" spans="1:13" x14ac:dyDescent="0.2">
      <c r="A19" s="453">
        <v>2009</v>
      </c>
      <c r="B19" s="463">
        <v>6</v>
      </c>
      <c r="C19" s="455">
        <v>84498.940680347107</v>
      </c>
      <c r="D19" s="455">
        <v>21060</v>
      </c>
      <c r="E19" s="455"/>
      <c r="F19" s="455">
        <v>503.77800000000002</v>
      </c>
      <c r="G19" s="455">
        <v>21525</v>
      </c>
      <c r="H19" s="455"/>
      <c r="I19" s="455"/>
      <c r="J19" s="455"/>
      <c r="K19" s="455"/>
      <c r="L19" s="455">
        <f t="shared" si="0"/>
        <v>127587.71868034711</v>
      </c>
      <c r="M19" s="469"/>
    </row>
    <row r="20" spans="1:13" x14ac:dyDescent="0.2">
      <c r="A20" s="453">
        <v>2009</v>
      </c>
      <c r="B20" s="463">
        <v>7</v>
      </c>
      <c r="C20" s="455">
        <v>92117.006841500101</v>
      </c>
      <c r="D20" s="455">
        <v>22185</v>
      </c>
      <c r="E20" s="455"/>
      <c r="F20" s="455">
        <v>593.649</v>
      </c>
      <c r="G20" s="455">
        <v>29850</v>
      </c>
      <c r="H20" s="455"/>
      <c r="I20" s="455"/>
      <c r="J20" s="455"/>
      <c r="K20" s="455"/>
      <c r="L20" s="455">
        <f t="shared" si="0"/>
        <v>144745.65584150009</v>
      </c>
      <c r="M20" s="469"/>
    </row>
    <row r="21" spans="1:13" x14ac:dyDescent="0.2">
      <c r="A21" s="453">
        <v>2009</v>
      </c>
      <c r="B21" s="463">
        <v>8</v>
      </c>
      <c r="C21" s="455">
        <v>91409.82386550041</v>
      </c>
      <c r="D21" s="455">
        <v>22770</v>
      </c>
      <c r="E21" s="455"/>
      <c r="F21" s="455">
        <v>525.66899999999998</v>
      </c>
      <c r="G21" s="455">
        <v>30150</v>
      </c>
      <c r="H21" s="455"/>
      <c r="I21" s="455"/>
      <c r="J21" s="455"/>
      <c r="K21" s="455"/>
      <c r="L21" s="455">
        <f t="shared" si="0"/>
        <v>144855.49286550039</v>
      </c>
      <c r="M21" s="469"/>
    </row>
    <row r="22" spans="1:13" x14ac:dyDescent="0.2">
      <c r="A22" s="453">
        <v>2009</v>
      </c>
      <c r="B22" s="463">
        <v>9</v>
      </c>
      <c r="C22" s="455">
        <v>78283.944729080875</v>
      </c>
      <c r="D22" s="455">
        <v>21060</v>
      </c>
      <c r="E22" s="455"/>
      <c r="F22" s="455">
        <v>539.79</v>
      </c>
      <c r="G22" s="455">
        <v>31425</v>
      </c>
      <c r="H22" s="455"/>
      <c r="I22" s="455"/>
      <c r="J22" s="455"/>
      <c r="K22" s="455"/>
      <c r="L22" s="455">
        <f t="shared" si="0"/>
        <v>131308.73472908087</v>
      </c>
      <c r="M22" s="469"/>
    </row>
    <row r="23" spans="1:13" x14ac:dyDescent="0.2">
      <c r="A23" s="453">
        <v>2009</v>
      </c>
      <c r="B23" s="463">
        <v>10</v>
      </c>
      <c r="C23" s="455">
        <v>72301.536448878105</v>
      </c>
      <c r="D23" s="455">
        <v>19440</v>
      </c>
      <c r="E23" s="455"/>
      <c r="F23" s="455">
        <v>500.00099999999998</v>
      </c>
      <c r="G23" s="455">
        <v>19400</v>
      </c>
      <c r="H23" s="455"/>
      <c r="I23" s="455"/>
      <c r="J23" s="455"/>
      <c r="K23" s="455"/>
      <c r="L23" s="455">
        <f t="shared" si="0"/>
        <v>111641.53744887811</v>
      </c>
      <c r="M23" s="469"/>
    </row>
    <row r="24" spans="1:13" x14ac:dyDescent="0.2">
      <c r="A24" s="453">
        <v>2009</v>
      </c>
      <c r="B24" s="463">
        <v>11</v>
      </c>
      <c r="C24" s="455">
        <v>59696.343659934471</v>
      </c>
      <c r="D24" s="455">
        <v>16583</v>
      </c>
      <c r="E24" s="455"/>
      <c r="F24" s="455">
        <v>347.55399999999997</v>
      </c>
      <c r="G24" s="455">
        <v>13200</v>
      </c>
      <c r="H24" s="455"/>
      <c r="I24" s="455"/>
      <c r="J24" s="455"/>
      <c r="K24" s="455"/>
      <c r="L24" s="455">
        <f t="shared" si="0"/>
        <v>89826.897659934475</v>
      </c>
      <c r="M24" s="469"/>
    </row>
    <row r="25" spans="1:13" x14ac:dyDescent="0.2">
      <c r="A25" s="453">
        <v>2009</v>
      </c>
      <c r="B25" s="463">
        <v>12</v>
      </c>
      <c r="C25" s="455">
        <v>61435.67111017109</v>
      </c>
      <c r="D25" s="455">
        <v>16110</v>
      </c>
      <c r="E25" s="455"/>
      <c r="F25" s="455">
        <v>430.14699999999999</v>
      </c>
      <c r="G25" s="455">
        <v>4950</v>
      </c>
      <c r="H25" s="455"/>
      <c r="I25" s="455"/>
      <c r="J25" s="455"/>
      <c r="K25" s="455"/>
      <c r="L25" s="455">
        <f t="shared" si="0"/>
        <v>82925.818110171094</v>
      </c>
      <c r="M25" s="469"/>
    </row>
    <row r="26" spans="1:13" x14ac:dyDescent="0.2">
      <c r="A26" s="453">
        <v>2010</v>
      </c>
      <c r="B26" s="463">
        <v>1</v>
      </c>
      <c r="C26" s="455">
        <v>61452.587726000354</v>
      </c>
      <c r="D26" s="455">
        <v>16200</v>
      </c>
      <c r="E26" s="455">
        <v>109394.3</v>
      </c>
      <c r="F26" s="455">
        <v>436.29700000000003</v>
      </c>
      <c r="G26" s="455"/>
      <c r="H26" s="455"/>
      <c r="I26" s="455"/>
      <c r="J26" s="455"/>
      <c r="K26" s="455"/>
      <c r="L26" s="455">
        <f t="shared" si="0"/>
        <v>187483.18472600033</v>
      </c>
      <c r="M26" s="469"/>
    </row>
    <row r="27" spans="1:13" x14ac:dyDescent="0.2">
      <c r="A27" s="453">
        <v>2010</v>
      </c>
      <c r="B27" s="463">
        <v>2</v>
      </c>
      <c r="C27" s="455">
        <v>58205.012632038524</v>
      </c>
      <c r="D27" s="455">
        <v>15480</v>
      </c>
      <c r="E27" s="455">
        <v>85973.099000000002</v>
      </c>
      <c r="F27" s="455">
        <v>253.86799999999999</v>
      </c>
      <c r="G27" s="455"/>
      <c r="H27" s="455"/>
      <c r="I27" s="455"/>
      <c r="J27" s="455"/>
      <c r="K27" s="455"/>
      <c r="L27" s="455">
        <f t="shared" si="0"/>
        <v>159911.97963203854</v>
      </c>
      <c r="M27" s="469"/>
    </row>
    <row r="28" spans="1:13" x14ac:dyDescent="0.2">
      <c r="A28" s="453">
        <v>2010</v>
      </c>
      <c r="B28" s="463">
        <v>3</v>
      </c>
      <c r="C28" s="455">
        <v>65542.085646881169</v>
      </c>
      <c r="D28" s="455">
        <v>17055</v>
      </c>
      <c r="E28" s="455">
        <v>88619.247000000003</v>
      </c>
      <c r="F28" s="455">
        <v>615.59</v>
      </c>
      <c r="G28" s="455"/>
      <c r="H28" s="455"/>
      <c r="I28" s="455"/>
      <c r="J28" s="455"/>
      <c r="K28" s="455"/>
      <c r="L28" s="455">
        <f t="shared" si="0"/>
        <v>171831.92264688117</v>
      </c>
      <c r="M28" s="469"/>
    </row>
    <row r="29" spans="1:13" x14ac:dyDescent="0.2">
      <c r="A29" s="453">
        <v>2010</v>
      </c>
      <c r="B29" s="463">
        <v>4</v>
      </c>
      <c r="C29" s="455">
        <v>68707.949728460764</v>
      </c>
      <c r="D29" s="455">
        <v>17235</v>
      </c>
      <c r="E29" s="455">
        <v>86660.504000000001</v>
      </c>
      <c r="F29" s="455">
        <v>593.88499999999999</v>
      </c>
      <c r="G29" s="455"/>
      <c r="H29" s="455"/>
      <c r="I29" s="455"/>
      <c r="J29" s="455"/>
      <c r="K29" s="455"/>
      <c r="L29" s="455">
        <f t="shared" si="0"/>
        <v>173197.33872846077</v>
      </c>
      <c r="M29" s="469"/>
    </row>
    <row r="30" spans="1:13" x14ac:dyDescent="0.2">
      <c r="A30" s="453">
        <v>2010</v>
      </c>
      <c r="B30" s="463">
        <v>5</v>
      </c>
      <c r="C30" s="455">
        <v>78583.993071142453</v>
      </c>
      <c r="D30" s="455">
        <v>20250</v>
      </c>
      <c r="E30" s="455">
        <v>111143.427</v>
      </c>
      <c r="F30" s="455">
        <v>668.79899999999998</v>
      </c>
      <c r="G30" s="455"/>
      <c r="H30" s="455"/>
      <c r="I30" s="455"/>
      <c r="J30" s="455"/>
      <c r="K30" s="455"/>
      <c r="L30" s="455">
        <f t="shared" si="0"/>
        <v>210646.21907114243</v>
      </c>
      <c r="M30" s="469"/>
    </row>
    <row r="31" spans="1:13" x14ac:dyDescent="0.2">
      <c r="A31" s="453">
        <v>2010</v>
      </c>
      <c r="B31" s="463">
        <v>6</v>
      </c>
      <c r="C31" s="455">
        <v>85564.37184431756</v>
      </c>
      <c r="D31" s="455">
        <v>21060</v>
      </c>
      <c r="E31" s="455">
        <v>115273.648</v>
      </c>
      <c r="F31" s="455">
        <v>467.71600000000001</v>
      </c>
      <c r="G31" s="455"/>
      <c r="H31" s="455"/>
      <c r="I31" s="455"/>
      <c r="J31" s="455"/>
      <c r="K31" s="455"/>
      <c r="L31" s="455">
        <f t="shared" si="0"/>
        <v>222365.73584431756</v>
      </c>
      <c r="M31" s="469"/>
    </row>
    <row r="32" spans="1:13" x14ac:dyDescent="0.2">
      <c r="A32" s="453">
        <v>2010</v>
      </c>
      <c r="B32" s="463">
        <v>7</v>
      </c>
      <c r="C32" s="455">
        <v>93278.492761091533</v>
      </c>
      <c r="D32" s="455">
        <v>22275</v>
      </c>
      <c r="E32" s="455">
        <v>113803.861</v>
      </c>
      <c r="F32" s="455">
        <v>593.03899999999999</v>
      </c>
      <c r="G32" s="455"/>
      <c r="H32" s="455"/>
      <c r="I32" s="455"/>
      <c r="J32" s="455"/>
      <c r="K32" s="455"/>
      <c r="L32" s="455">
        <f t="shared" si="0"/>
        <v>229950.39276109153</v>
      </c>
      <c r="M32" s="469"/>
    </row>
    <row r="33" spans="1:13" x14ac:dyDescent="0.2">
      <c r="A33" s="453">
        <v>2010</v>
      </c>
      <c r="B33" s="463">
        <v>8</v>
      </c>
      <c r="C33" s="455">
        <v>92562.393048678408</v>
      </c>
      <c r="D33" s="455">
        <v>22815</v>
      </c>
      <c r="E33" s="455">
        <v>113071.015</v>
      </c>
      <c r="F33" s="455">
        <v>586.66099999999994</v>
      </c>
      <c r="G33" s="455"/>
      <c r="H33" s="455"/>
      <c r="I33" s="455"/>
      <c r="J33" s="455"/>
      <c r="K33" s="455"/>
      <c r="L33" s="455">
        <f t="shared" si="0"/>
        <v>229035.06904867842</v>
      </c>
      <c r="M33" s="469"/>
    </row>
    <row r="34" spans="1:13" x14ac:dyDescent="0.2">
      <c r="A34" s="453">
        <v>2010</v>
      </c>
      <c r="B34" s="463">
        <v>9</v>
      </c>
      <c r="C34" s="455">
        <v>79271.012184380961</v>
      </c>
      <c r="D34" s="455">
        <v>21060</v>
      </c>
      <c r="E34" s="455">
        <v>106584.899</v>
      </c>
      <c r="F34" s="455">
        <v>556.12</v>
      </c>
      <c r="G34" s="455"/>
      <c r="H34" s="455"/>
      <c r="I34" s="455"/>
      <c r="J34" s="455"/>
      <c r="K34" s="455"/>
      <c r="L34" s="455">
        <f t="shared" si="0"/>
        <v>207472.03118438096</v>
      </c>
      <c r="M34" s="469"/>
    </row>
    <row r="35" spans="1:13" x14ac:dyDescent="0.2">
      <c r="A35" s="453">
        <v>2010</v>
      </c>
      <c r="B35" s="463">
        <v>10</v>
      </c>
      <c r="C35" s="455">
        <v>73213.172849469076</v>
      </c>
      <c r="D35" s="455">
        <v>19395</v>
      </c>
      <c r="E35" s="455">
        <v>95246.997000000003</v>
      </c>
      <c r="F35" s="455">
        <v>597.32399999999996</v>
      </c>
      <c r="G35" s="455"/>
      <c r="H35" s="455"/>
      <c r="I35" s="455"/>
      <c r="J35" s="455"/>
      <c r="K35" s="455"/>
      <c r="L35" s="455">
        <f t="shared" si="0"/>
        <v>188452.49384946909</v>
      </c>
      <c r="M35" s="469"/>
    </row>
    <row r="36" spans="1:13" x14ac:dyDescent="0.2">
      <c r="A36" s="453">
        <v>2010</v>
      </c>
      <c r="B36" s="463">
        <v>11</v>
      </c>
      <c r="C36" s="455">
        <v>60449.04356833909</v>
      </c>
      <c r="D36" s="455">
        <v>16560</v>
      </c>
      <c r="E36" s="455">
        <v>83461.894</v>
      </c>
      <c r="F36" s="455">
        <v>530.99099999999999</v>
      </c>
      <c r="G36" s="455"/>
      <c r="H36" s="455"/>
      <c r="I36" s="455"/>
      <c r="J36" s="455"/>
      <c r="K36" s="455"/>
      <c r="L36" s="455">
        <f t="shared" si="0"/>
        <v>161001.92856833909</v>
      </c>
      <c r="M36" s="469"/>
    </row>
    <row r="37" spans="1:13" x14ac:dyDescent="0.2">
      <c r="A37" s="453">
        <v>2010</v>
      </c>
      <c r="B37" s="463">
        <v>12</v>
      </c>
      <c r="C37" s="455">
        <v>62210.30186948237</v>
      </c>
      <c r="D37" s="455">
        <v>18045</v>
      </c>
      <c r="E37" s="455">
        <v>101294.148</v>
      </c>
      <c r="F37" s="455">
        <v>692.06799999999998</v>
      </c>
      <c r="G37" s="455"/>
      <c r="H37" s="455"/>
      <c r="I37" s="455"/>
      <c r="J37" s="455"/>
      <c r="K37" s="455"/>
      <c r="L37" s="455">
        <f t="shared" si="0"/>
        <v>182241.51786948237</v>
      </c>
      <c r="M37" s="469"/>
    </row>
    <row r="38" spans="1:13" x14ac:dyDescent="0.2">
      <c r="A38" s="453">
        <v>2011</v>
      </c>
      <c r="B38" s="463">
        <v>1</v>
      </c>
      <c r="C38" s="455">
        <v>62227.431783721615</v>
      </c>
      <c r="D38" s="455">
        <v>16110</v>
      </c>
      <c r="E38" s="455">
        <v>88944.758000000002</v>
      </c>
      <c r="F38" s="455">
        <v>618.84900000000005</v>
      </c>
      <c r="G38" s="455"/>
      <c r="H38" s="455"/>
      <c r="I38" s="455"/>
      <c r="J38" s="455"/>
      <c r="K38" s="455"/>
      <c r="L38" s="455">
        <f t="shared" si="0"/>
        <v>167901.0387837216</v>
      </c>
      <c r="M38" s="469"/>
    </row>
    <row r="39" spans="1:13" x14ac:dyDescent="0.2">
      <c r="A39" s="453">
        <v>2011</v>
      </c>
      <c r="B39" s="463">
        <v>2</v>
      </c>
      <c r="C39" s="455">
        <v>58938.90862952872</v>
      </c>
      <c r="D39" s="455">
        <v>15435</v>
      </c>
      <c r="E39" s="455">
        <v>80799.967000000004</v>
      </c>
      <c r="F39" s="455">
        <v>355.99700000000001</v>
      </c>
      <c r="G39" s="455"/>
      <c r="H39" s="455"/>
      <c r="I39" s="455"/>
      <c r="J39" s="455"/>
      <c r="K39" s="455"/>
      <c r="L39" s="455">
        <f t="shared" si="0"/>
        <v>155529.87262952872</v>
      </c>
      <c r="M39" s="469"/>
    </row>
    <row r="40" spans="1:13" x14ac:dyDescent="0.2">
      <c r="A40" s="453">
        <v>2011</v>
      </c>
      <c r="B40" s="463">
        <v>3</v>
      </c>
      <c r="C40" s="455">
        <v>66368.493410547366</v>
      </c>
      <c r="D40" s="455">
        <v>17100</v>
      </c>
      <c r="E40" s="455">
        <v>92072.525999999998</v>
      </c>
      <c r="F40" s="455">
        <v>723.96900000000005</v>
      </c>
      <c r="G40" s="455"/>
      <c r="H40" s="455"/>
      <c r="I40" s="455"/>
      <c r="J40" s="455"/>
      <c r="K40" s="455"/>
      <c r="L40" s="455">
        <f t="shared" si="0"/>
        <v>176264.98841054738</v>
      </c>
      <c r="M40" s="469"/>
    </row>
    <row r="41" spans="1:13" x14ac:dyDescent="0.2">
      <c r="A41" s="453">
        <v>2011</v>
      </c>
      <c r="B41" s="463">
        <v>4</v>
      </c>
      <c r="C41" s="455">
        <v>69574.275273654755</v>
      </c>
      <c r="D41" s="455">
        <v>17325</v>
      </c>
      <c r="E41" s="455">
        <v>104888.65700000001</v>
      </c>
      <c r="F41" s="455">
        <v>688.89300000000003</v>
      </c>
      <c r="G41" s="455"/>
      <c r="H41" s="455"/>
      <c r="I41" s="455"/>
      <c r="J41" s="455"/>
      <c r="K41" s="455"/>
      <c r="L41" s="455">
        <f t="shared" si="0"/>
        <v>192476.82527365477</v>
      </c>
      <c r="M41" s="469"/>
    </row>
    <row r="42" spans="1:13" x14ac:dyDescent="0.2">
      <c r="A42" s="465">
        <v>2011</v>
      </c>
      <c r="B42" s="464">
        <v>5</v>
      </c>
      <c r="C42" s="455">
        <v>79574.843779247312</v>
      </c>
      <c r="D42" s="455">
        <v>20115</v>
      </c>
      <c r="E42" s="455">
        <v>107074.308</v>
      </c>
      <c r="F42" s="455">
        <v>765.34199999999998</v>
      </c>
      <c r="G42" s="455"/>
      <c r="H42" s="455"/>
      <c r="I42" s="455"/>
      <c r="J42" s="455"/>
      <c r="K42" s="455"/>
      <c r="L42" s="455">
        <f t="shared" si="0"/>
        <v>207529.49377924734</v>
      </c>
      <c r="M42" s="469"/>
    </row>
    <row r="43" spans="1:13" x14ac:dyDescent="0.2">
      <c r="A43" s="465">
        <v>2011</v>
      </c>
      <c r="B43" s="464">
        <v>6</v>
      </c>
      <c r="C43" s="455">
        <v>72436.462</v>
      </c>
      <c r="D43" s="455">
        <v>21060</v>
      </c>
      <c r="E43" s="455">
        <v>108087.621</v>
      </c>
      <c r="F43" s="455">
        <v>633.72699999999998</v>
      </c>
      <c r="G43" s="455"/>
      <c r="H43" s="455"/>
      <c r="I43" s="455"/>
      <c r="J43" s="455"/>
      <c r="K43" s="455"/>
      <c r="L43" s="455">
        <f t="shared" si="0"/>
        <v>202217.81</v>
      </c>
      <c r="M43" s="469"/>
    </row>
    <row r="44" spans="1:13" x14ac:dyDescent="0.2">
      <c r="A44" s="465">
        <v>2011</v>
      </c>
      <c r="B44" s="464">
        <v>7</v>
      </c>
      <c r="C44" s="455">
        <v>80409.620999999999</v>
      </c>
      <c r="D44" s="455">
        <v>22140</v>
      </c>
      <c r="E44" s="455">
        <v>112792.205</v>
      </c>
      <c r="F44" s="455">
        <v>622.54</v>
      </c>
      <c r="G44" s="455"/>
      <c r="H44" s="455"/>
      <c r="I44" s="455"/>
      <c r="J44" s="455"/>
      <c r="K44" s="455"/>
      <c r="L44" s="455">
        <f t="shared" si="0"/>
        <v>215964.36600000001</v>
      </c>
      <c r="M44" s="469"/>
    </row>
    <row r="45" spans="1:13" x14ac:dyDescent="0.2">
      <c r="A45" s="465">
        <v>2011</v>
      </c>
      <c r="B45" s="464">
        <v>8</v>
      </c>
      <c r="C45" s="455">
        <v>76752.611000000004</v>
      </c>
      <c r="D45" s="455">
        <v>22770</v>
      </c>
      <c r="E45" s="455">
        <v>114067.916</v>
      </c>
      <c r="F45" s="455">
        <v>581.34400000000005</v>
      </c>
      <c r="G45" s="455"/>
      <c r="H45" s="455"/>
      <c r="I45" s="455"/>
      <c r="J45" s="455"/>
      <c r="K45" s="455"/>
      <c r="L45" s="455">
        <f t="shared" si="0"/>
        <v>214171.87100000001</v>
      </c>
      <c r="M45" s="469"/>
    </row>
    <row r="46" spans="1:13" x14ac:dyDescent="0.2">
      <c r="A46" s="465">
        <v>2011</v>
      </c>
      <c r="B46" s="464">
        <v>9</v>
      </c>
      <c r="C46" s="455">
        <v>69116.777000000002</v>
      </c>
      <c r="D46" s="455">
        <v>21060</v>
      </c>
      <c r="E46" s="455">
        <v>107230.47500000001</v>
      </c>
      <c r="F46" s="455">
        <v>614.32799999999997</v>
      </c>
      <c r="G46" s="455"/>
      <c r="H46" s="455"/>
      <c r="I46" s="455"/>
      <c r="J46" s="455"/>
      <c r="K46" s="455"/>
      <c r="L46" s="455">
        <f t="shared" si="0"/>
        <v>198021.58000000002</v>
      </c>
      <c r="M46" s="469"/>
    </row>
    <row r="47" spans="1:13" x14ac:dyDescent="0.2">
      <c r="A47" s="453">
        <v>2011</v>
      </c>
      <c r="B47" s="463">
        <v>10</v>
      </c>
      <c r="C47" s="455">
        <v>56226.877</v>
      </c>
      <c r="D47" s="455">
        <v>20970</v>
      </c>
      <c r="E47" s="455">
        <v>91884.466</v>
      </c>
      <c r="F47" s="455">
        <v>488.70699999999999</v>
      </c>
      <c r="G47" s="455"/>
      <c r="H47" s="455"/>
      <c r="I47" s="455">
        <v>4846.848</v>
      </c>
      <c r="J47" s="455"/>
      <c r="K47" s="455"/>
      <c r="L47" s="455">
        <f t="shared" si="0"/>
        <v>174416.89799999999</v>
      </c>
      <c r="M47" s="469"/>
    </row>
    <row r="48" spans="1:13" x14ac:dyDescent="0.2">
      <c r="A48" s="453">
        <v>2011</v>
      </c>
      <c r="B48" s="463">
        <v>11</v>
      </c>
      <c r="C48" s="455">
        <v>51407.406999999999</v>
      </c>
      <c r="D48" s="455">
        <v>16560</v>
      </c>
      <c r="E48" s="455">
        <v>84513.237999999998</v>
      </c>
      <c r="F48" s="455">
        <v>622.82799999999997</v>
      </c>
      <c r="G48" s="455"/>
      <c r="H48" s="455"/>
      <c r="I48" s="455">
        <v>4334.5439999999999</v>
      </c>
      <c r="J48" s="455"/>
      <c r="K48" s="455"/>
      <c r="L48" s="455">
        <f t="shared" si="0"/>
        <v>157438.01700000002</v>
      </c>
      <c r="M48" s="469"/>
    </row>
    <row r="49" spans="1:13" x14ac:dyDescent="0.2">
      <c r="A49" s="453">
        <v>2011</v>
      </c>
      <c r="B49" s="463">
        <v>12</v>
      </c>
      <c r="C49" s="455">
        <v>54239.466</v>
      </c>
      <c r="D49" s="455">
        <v>16110</v>
      </c>
      <c r="E49" s="455">
        <v>85559.115000000005</v>
      </c>
      <c r="F49" s="455">
        <v>442.48099999999999</v>
      </c>
      <c r="G49" s="455"/>
      <c r="H49" s="455"/>
      <c r="I49" s="455">
        <v>4447.3829999999998</v>
      </c>
      <c r="J49" s="455"/>
      <c r="K49" s="455"/>
      <c r="L49" s="455">
        <f t="shared" si="0"/>
        <v>160798.44500000001</v>
      </c>
      <c r="M49" s="469"/>
    </row>
    <row r="50" spans="1:13" x14ac:dyDescent="0.2">
      <c r="A50" s="453">
        <v>2012</v>
      </c>
      <c r="B50" s="463">
        <v>1</v>
      </c>
      <c r="C50" s="455">
        <v>50699.966999999997</v>
      </c>
      <c r="D50" s="455">
        <v>16110</v>
      </c>
      <c r="E50" s="455">
        <v>89991.824999999997</v>
      </c>
      <c r="F50" s="455">
        <v>573.01</v>
      </c>
      <c r="G50" s="455"/>
      <c r="H50" s="455"/>
      <c r="I50" s="455">
        <v>4696.8019999999997</v>
      </c>
      <c r="J50" s="455"/>
      <c r="K50" s="455"/>
      <c r="L50" s="455">
        <f t="shared" si="0"/>
        <v>162071.60400000002</v>
      </c>
      <c r="M50" s="469"/>
    </row>
    <row r="51" spans="1:13" x14ac:dyDescent="0.2">
      <c r="A51" s="453">
        <v>2012</v>
      </c>
      <c r="B51" s="463">
        <v>2</v>
      </c>
      <c r="C51" s="455">
        <v>52001.394</v>
      </c>
      <c r="D51" s="455">
        <v>15975</v>
      </c>
      <c r="E51" s="455">
        <v>86884.248000000007</v>
      </c>
      <c r="F51" s="455">
        <v>365.38</v>
      </c>
      <c r="G51" s="455"/>
      <c r="H51" s="455"/>
      <c r="I51" s="455">
        <v>4387.8370000000004</v>
      </c>
      <c r="J51" s="455"/>
      <c r="K51" s="455"/>
      <c r="L51" s="455">
        <f t="shared" si="0"/>
        <v>159613.859</v>
      </c>
      <c r="M51" s="469"/>
    </row>
    <row r="52" spans="1:13" x14ac:dyDescent="0.2">
      <c r="A52" s="453">
        <v>2012</v>
      </c>
      <c r="B52" s="463">
        <v>3</v>
      </c>
      <c r="C52" s="455">
        <v>59426.750999999997</v>
      </c>
      <c r="D52" s="455">
        <v>17100</v>
      </c>
      <c r="E52" s="455">
        <v>97530.347999999998</v>
      </c>
      <c r="F52" s="455">
        <v>568.66899999999998</v>
      </c>
      <c r="G52" s="455"/>
      <c r="H52" s="455"/>
      <c r="I52" s="455">
        <v>4923.1809999999996</v>
      </c>
      <c r="J52" s="455"/>
      <c r="K52" s="455"/>
      <c r="L52" s="455">
        <f t="shared" si="0"/>
        <v>179548.94899999999</v>
      </c>
      <c r="M52" s="469"/>
    </row>
    <row r="53" spans="1:13" x14ac:dyDescent="0.2">
      <c r="A53" s="453">
        <v>2012</v>
      </c>
      <c r="B53" s="463">
        <v>4</v>
      </c>
      <c r="C53" s="455">
        <v>56813.245000000003</v>
      </c>
      <c r="D53" s="455">
        <v>17235</v>
      </c>
      <c r="E53" s="455">
        <v>95089.768262941448</v>
      </c>
      <c r="F53" s="455">
        <v>500.34399999999999</v>
      </c>
      <c r="G53" s="455"/>
      <c r="H53" s="455"/>
      <c r="I53" s="455">
        <v>4983.3242271417157</v>
      </c>
      <c r="J53" s="455"/>
      <c r="K53" s="455"/>
      <c r="L53" s="455">
        <f t="shared" si="0"/>
        <v>174621.68149008317</v>
      </c>
      <c r="M53" s="469"/>
    </row>
    <row r="54" spans="1:13" x14ac:dyDescent="0.2">
      <c r="A54" s="453">
        <v>2012</v>
      </c>
      <c r="B54" s="463">
        <v>5</v>
      </c>
      <c r="C54" s="455">
        <v>65762.341</v>
      </c>
      <c r="D54" s="455">
        <v>20115</v>
      </c>
      <c r="E54" s="455">
        <v>109264.15473627282</v>
      </c>
      <c r="F54" s="455">
        <v>520.57500000000005</v>
      </c>
      <c r="G54" s="455"/>
      <c r="H54" s="455"/>
      <c r="I54" s="455">
        <v>6121.0438671659167</v>
      </c>
      <c r="J54" s="455">
        <v>3589.85</v>
      </c>
      <c r="K54" s="455"/>
      <c r="L54" s="455">
        <f t="shared" si="0"/>
        <v>205372.96460343877</v>
      </c>
      <c r="M54" s="469"/>
    </row>
    <row r="55" spans="1:13" x14ac:dyDescent="0.2">
      <c r="A55" s="453">
        <v>2012</v>
      </c>
      <c r="B55" s="463">
        <v>6</v>
      </c>
      <c r="C55" s="455">
        <v>69687.191999999995</v>
      </c>
      <c r="D55" s="455">
        <v>21060</v>
      </c>
      <c r="E55" s="455">
        <v>105197.076</v>
      </c>
      <c r="F55" s="455">
        <v>532.69100000000003</v>
      </c>
      <c r="G55" s="455"/>
      <c r="H55" s="455"/>
      <c r="I55" s="455">
        <v>5728.7449999999999</v>
      </c>
      <c r="J55" s="455">
        <v>3674.2170000000001</v>
      </c>
      <c r="K55" s="455"/>
      <c r="L55" s="455">
        <f t="shared" si="0"/>
        <v>205879.92099999997</v>
      </c>
      <c r="M55" s="469"/>
    </row>
    <row r="56" spans="1:13" x14ac:dyDescent="0.2">
      <c r="A56" s="453">
        <v>2012</v>
      </c>
      <c r="B56" s="463">
        <v>7</v>
      </c>
      <c r="C56" s="455">
        <v>77143.074999999997</v>
      </c>
      <c r="D56" s="455">
        <v>22140</v>
      </c>
      <c r="E56" s="455">
        <v>113099.62346554556</v>
      </c>
      <c r="F56" s="455">
        <v>551.08500000000004</v>
      </c>
      <c r="G56" s="455"/>
      <c r="H56" s="455"/>
      <c r="I56" s="455">
        <v>6238.9201239816821</v>
      </c>
      <c r="J56" s="455">
        <v>4116.0389621796339</v>
      </c>
      <c r="K56" s="455"/>
      <c r="L56" s="455">
        <f t="shared" si="0"/>
        <v>223288.74255170685</v>
      </c>
      <c r="M56" s="469"/>
    </row>
    <row r="57" spans="1:13" x14ac:dyDescent="0.2">
      <c r="A57" s="465">
        <v>2012</v>
      </c>
      <c r="B57" s="464">
        <v>8</v>
      </c>
      <c r="C57" s="455">
        <v>77510.92</v>
      </c>
      <c r="D57" s="455">
        <v>22815</v>
      </c>
      <c r="E57" s="455">
        <v>115345.071</v>
      </c>
      <c r="F57" s="455">
        <v>497.99200000000002</v>
      </c>
      <c r="G57" s="455"/>
      <c r="H57" s="455"/>
      <c r="I57" s="455">
        <v>6415.799</v>
      </c>
      <c r="J57" s="455">
        <v>3897.069</v>
      </c>
      <c r="K57" s="455"/>
      <c r="L57" s="455">
        <f t="shared" si="0"/>
        <v>226481.85099999997</v>
      </c>
      <c r="M57" s="469"/>
    </row>
    <row r="58" spans="1:13" x14ac:dyDescent="0.2">
      <c r="A58" s="453">
        <v>2012</v>
      </c>
      <c r="B58" s="463">
        <v>9</v>
      </c>
      <c r="C58" s="455">
        <v>67200.520999999993</v>
      </c>
      <c r="D58" s="455">
        <v>21060</v>
      </c>
      <c r="E58" s="455">
        <v>104983.170117042</v>
      </c>
      <c r="F58" s="455">
        <v>479.16399999999999</v>
      </c>
      <c r="G58" s="455"/>
      <c r="H58" s="455"/>
      <c r="I58" s="455">
        <v>5749.07</v>
      </c>
      <c r="J58" s="455">
        <v>3490.9690000000001</v>
      </c>
      <c r="K58" s="455"/>
      <c r="L58" s="455">
        <f t="shared" si="0"/>
        <v>202962.89411704199</v>
      </c>
      <c r="M58" s="469"/>
    </row>
    <row r="59" spans="1:13" x14ac:dyDescent="0.2">
      <c r="A59" s="453">
        <v>2012</v>
      </c>
      <c r="B59" s="463">
        <v>10</v>
      </c>
      <c r="C59" s="455">
        <v>62224.504000000001</v>
      </c>
      <c r="D59" s="455">
        <v>19395</v>
      </c>
      <c r="E59" s="455">
        <v>100007.63579220197</v>
      </c>
      <c r="F59" s="455">
        <v>437.06900000000002</v>
      </c>
      <c r="G59" s="455"/>
      <c r="H59" s="455"/>
      <c r="I59" s="455">
        <v>5337.9445716882938</v>
      </c>
      <c r="J59" s="455">
        <v>3039.8842042482142</v>
      </c>
      <c r="K59" s="455"/>
      <c r="L59" s="455">
        <f t="shared" si="0"/>
        <v>190442.0375681385</v>
      </c>
      <c r="M59" s="469"/>
    </row>
    <row r="60" spans="1:13" x14ac:dyDescent="0.2">
      <c r="A60" s="453">
        <v>2012</v>
      </c>
      <c r="B60" s="463">
        <v>11</v>
      </c>
      <c r="C60" s="455">
        <v>45517.811999999998</v>
      </c>
      <c r="D60" s="455">
        <v>16560</v>
      </c>
      <c r="E60" s="455">
        <v>79468.151715833839</v>
      </c>
      <c r="F60" s="455">
        <v>487.79899999999998</v>
      </c>
      <c r="G60" s="455"/>
      <c r="H60" s="455"/>
      <c r="I60" s="455">
        <v>4122.5100809971245</v>
      </c>
      <c r="J60" s="455">
        <v>2761.0590672933672</v>
      </c>
      <c r="K60" s="455"/>
      <c r="L60" s="455">
        <f t="shared" si="0"/>
        <v>148917.33186412434</v>
      </c>
      <c r="M60" s="469"/>
    </row>
    <row r="61" spans="1:13" x14ac:dyDescent="0.2">
      <c r="A61" s="453">
        <v>2012</v>
      </c>
      <c r="B61" s="463">
        <v>12</v>
      </c>
      <c r="C61" s="455">
        <v>52972.152000000002</v>
      </c>
      <c r="D61" s="455">
        <v>16110</v>
      </c>
      <c r="E61" s="455">
        <v>87506.641904509233</v>
      </c>
      <c r="F61" s="455">
        <v>594.61800000000005</v>
      </c>
      <c r="G61" s="455"/>
      <c r="H61" s="455"/>
      <c r="I61" s="455">
        <v>4579.3830153135004</v>
      </c>
      <c r="J61" s="455">
        <v>3043.755076468025</v>
      </c>
      <c r="K61" s="455"/>
      <c r="L61" s="455">
        <f t="shared" si="0"/>
        <v>164806.54999629073</v>
      </c>
      <c r="M61" s="469"/>
    </row>
    <row r="62" spans="1:13" x14ac:dyDescent="0.2">
      <c r="A62" s="453">
        <v>2013</v>
      </c>
      <c r="B62" s="463">
        <v>1</v>
      </c>
      <c r="C62" s="455">
        <v>55278.137000000002</v>
      </c>
      <c r="D62" s="455">
        <v>16110</v>
      </c>
      <c r="E62" s="455">
        <v>89786.426392106048</v>
      </c>
      <c r="F62" s="455">
        <v>495.65699999999998</v>
      </c>
      <c r="G62" s="455"/>
      <c r="H62" s="455"/>
      <c r="I62" s="455">
        <v>4430.5299867769299</v>
      </c>
      <c r="J62" s="455">
        <v>2945.2308177473742</v>
      </c>
      <c r="K62" s="455"/>
      <c r="L62" s="455">
        <f t="shared" si="0"/>
        <v>169045.98119663034</v>
      </c>
      <c r="M62" s="469"/>
    </row>
    <row r="63" spans="1:13" x14ac:dyDescent="0.2">
      <c r="A63" s="453">
        <v>2013</v>
      </c>
      <c r="B63" s="463">
        <v>2</v>
      </c>
      <c r="C63" s="455">
        <v>50969.712</v>
      </c>
      <c r="D63" s="455">
        <v>15615</v>
      </c>
      <c r="E63" s="455">
        <v>84958.675088521297</v>
      </c>
      <c r="F63" s="455">
        <v>262.108</v>
      </c>
      <c r="G63" s="455"/>
      <c r="H63" s="455"/>
      <c r="I63" s="455">
        <v>4216.1531965523254</v>
      </c>
      <c r="J63" s="455">
        <v>2657.6967411061955</v>
      </c>
      <c r="K63" s="455"/>
      <c r="L63" s="455">
        <f t="shared" si="0"/>
        <v>158679.34502617983</v>
      </c>
      <c r="M63" s="469"/>
    </row>
    <row r="64" spans="1:13" x14ac:dyDescent="0.2">
      <c r="A64" s="453">
        <v>2013</v>
      </c>
      <c r="B64" s="463">
        <v>3</v>
      </c>
      <c r="C64" s="455">
        <v>53074.279000000002</v>
      </c>
      <c r="D64" s="455">
        <v>17100</v>
      </c>
      <c r="E64" s="455">
        <v>92662.203695956079</v>
      </c>
      <c r="F64" s="455">
        <v>399.06799999999998</v>
      </c>
      <c r="G64" s="455"/>
      <c r="H64" s="455"/>
      <c r="I64" s="455">
        <v>4511.5509407255704</v>
      </c>
      <c r="J64" s="455">
        <v>2948.5339202169525</v>
      </c>
      <c r="K64" s="455"/>
      <c r="L64" s="455">
        <f t="shared" si="0"/>
        <v>170695.6355568986</v>
      </c>
      <c r="M64" s="469"/>
    </row>
    <row r="65" spans="1:13" x14ac:dyDescent="0.2">
      <c r="A65" s="453">
        <v>2013</v>
      </c>
      <c r="B65" s="463">
        <v>4</v>
      </c>
      <c r="C65" s="455">
        <v>61920.624000000003</v>
      </c>
      <c r="D65" s="455">
        <v>17235</v>
      </c>
      <c r="E65" s="455">
        <v>101520.4838824886</v>
      </c>
      <c r="F65" s="455">
        <v>563.31700000000001</v>
      </c>
      <c r="G65" s="455"/>
      <c r="H65" s="455"/>
      <c r="I65" s="455">
        <v>5015.6158196515544</v>
      </c>
      <c r="J65" s="455">
        <v>2772.4259640793093</v>
      </c>
      <c r="K65" s="455"/>
      <c r="L65" s="455">
        <f t="shared" si="0"/>
        <v>189027.46666621946</v>
      </c>
      <c r="M65" s="469"/>
    </row>
    <row r="66" spans="1:13" x14ac:dyDescent="0.2">
      <c r="A66" s="453">
        <v>2013</v>
      </c>
      <c r="B66" s="463">
        <v>5</v>
      </c>
      <c r="C66" s="455">
        <v>64215.762000000002</v>
      </c>
      <c r="D66" s="455">
        <v>20115</v>
      </c>
      <c r="E66" s="455">
        <v>102931.97379565096</v>
      </c>
      <c r="F66" s="455">
        <v>547.91300000000001</v>
      </c>
      <c r="G66" s="455"/>
      <c r="H66" s="455"/>
      <c r="I66" s="455">
        <v>5416.7007267145045</v>
      </c>
      <c r="J66" s="455">
        <v>3201.016648104046</v>
      </c>
      <c r="K66" s="455"/>
      <c r="L66" s="455">
        <f t="shared" ref="L66:L129" si="1">SUM(C66:K66)</f>
        <v>196428.36617046953</v>
      </c>
      <c r="M66" s="469"/>
    </row>
    <row r="67" spans="1:13" ht="12.75" thickBot="1" x14ac:dyDescent="0.25">
      <c r="A67" s="472">
        <v>2013</v>
      </c>
      <c r="B67" s="471">
        <v>6</v>
      </c>
      <c r="C67" s="470">
        <v>71685.377999999997</v>
      </c>
      <c r="D67" s="470"/>
      <c r="E67" s="470">
        <v>107378.41511970102</v>
      </c>
      <c r="F67" s="470">
        <v>531.08699999999999</v>
      </c>
      <c r="G67" s="470"/>
      <c r="H67" s="470"/>
      <c r="I67" s="470">
        <v>5723.4525108652842</v>
      </c>
      <c r="J67" s="470">
        <v>3746.2911983350436</v>
      </c>
      <c r="K67" s="470"/>
      <c r="L67" s="470">
        <f t="shared" si="1"/>
        <v>189064.62382890136</v>
      </c>
      <c r="M67" s="469"/>
    </row>
    <row r="68" spans="1:13" x14ac:dyDescent="0.2">
      <c r="A68" s="453">
        <v>2013</v>
      </c>
      <c r="B68" s="463">
        <v>7</v>
      </c>
      <c r="C68" s="455">
        <v>75399.978000000003</v>
      </c>
      <c r="D68" s="455"/>
      <c r="E68" s="455">
        <v>108944.62694622365</v>
      </c>
      <c r="F68" s="455">
        <v>540.61865999999998</v>
      </c>
      <c r="G68" s="455"/>
      <c r="H68" s="455"/>
      <c r="I68" s="455">
        <v>5654.0406598902682</v>
      </c>
      <c r="J68" s="455">
        <v>3766.6253020786016</v>
      </c>
      <c r="K68" s="455"/>
      <c r="L68" s="455">
        <f t="shared" si="1"/>
        <v>194305.88956819256</v>
      </c>
      <c r="M68" s="469"/>
    </row>
    <row r="69" spans="1:13" x14ac:dyDescent="0.2">
      <c r="A69" s="453">
        <v>2013</v>
      </c>
      <c r="B69" s="463">
        <v>8</v>
      </c>
      <c r="C69" s="455">
        <v>77641.076000000001</v>
      </c>
      <c r="D69" s="455"/>
      <c r="E69" s="455">
        <v>116066.39817520851</v>
      </c>
      <c r="F69" s="455">
        <v>502.01190000000003</v>
      </c>
      <c r="G69" s="455"/>
      <c r="H69" s="455"/>
      <c r="I69" s="455">
        <v>6416.3103488429579</v>
      </c>
      <c r="J69" s="455">
        <v>3922.965878606436</v>
      </c>
      <c r="K69" s="455"/>
      <c r="L69" s="455">
        <f t="shared" si="1"/>
        <v>204548.76230265791</v>
      </c>
      <c r="M69" s="469"/>
    </row>
    <row r="70" spans="1:13" x14ac:dyDescent="0.2">
      <c r="A70" s="453">
        <v>2013</v>
      </c>
      <c r="B70" s="463">
        <v>9</v>
      </c>
      <c r="C70" s="455">
        <v>68405.673999999999</v>
      </c>
      <c r="D70" s="455"/>
      <c r="E70" s="455">
        <v>104907.72481492419</v>
      </c>
      <c r="F70" s="455">
        <v>500.28677999999996</v>
      </c>
      <c r="G70" s="455"/>
      <c r="H70" s="455"/>
      <c r="I70" s="455">
        <v>5734.3011775500026</v>
      </c>
      <c r="J70" s="455">
        <v>3620.5108547538325</v>
      </c>
      <c r="K70" s="455"/>
      <c r="L70" s="455">
        <f t="shared" si="1"/>
        <v>183168.497627228</v>
      </c>
      <c r="M70" s="469"/>
    </row>
    <row r="71" spans="1:13" x14ac:dyDescent="0.2">
      <c r="A71" s="453">
        <v>2013</v>
      </c>
      <c r="B71" s="463">
        <v>10</v>
      </c>
      <c r="C71" s="455">
        <v>66036.695999999996</v>
      </c>
      <c r="D71" s="455"/>
      <c r="E71" s="455">
        <v>106317.40680019959</v>
      </c>
      <c r="F71" s="455">
        <v>455.32223999999997</v>
      </c>
      <c r="G71" s="455"/>
      <c r="H71" s="455"/>
      <c r="I71" s="455">
        <v>5499.3547912053045</v>
      </c>
      <c r="J71" s="455">
        <v>2964.0968759488965</v>
      </c>
      <c r="K71" s="455"/>
      <c r="L71" s="455">
        <f t="shared" si="1"/>
        <v>181272.8767073538</v>
      </c>
      <c r="M71" s="469"/>
    </row>
    <row r="72" spans="1:13" x14ac:dyDescent="0.2">
      <c r="A72" s="453">
        <v>2013</v>
      </c>
      <c r="B72" s="463">
        <v>11</v>
      </c>
      <c r="C72" s="455">
        <v>55916.605000000003</v>
      </c>
      <c r="D72" s="455"/>
      <c r="E72" s="455">
        <v>93649.224565440978</v>
      </c>
      <c r="F72" s="455">
        <v>453.79331999999999</v>
      </c>
      <c r="G72" s="455"/>
      <c r="H72" s="455"/>
      <c r="I72" s="455">
        <v>4493.9387189187546</v>
      </c>
      <c r="J72" s="455">
        <v>2661.8907088192309</v>
      </c>
      <c r="K72" s="455"/>
      <c r="L72" s="455">
        <f t="shared" si="1"/>
        <v>157175.45231317895</v>
      </c>
      <c r="M72" s="469"/>
    </row>
    <row r="73" spans="1:13" x14ac:dyDescent="0.2">
      <c r="A73" s="453">
        <v>2013</v>
      </c>
      <c r="B73" s="463">
        <v>12</v>
      </c>
      <c r="C73" s="455">
        <v>58140.180999999997</v>
      </c>
      <c r="D73" s="455"/>
      <c r="E73" s="455">
        <v>93356.393389203993</v>
      </c>
      <c r="F73" s="455"/>
      <c r="G73" s="455"/>
      <c r="H73" s="455"/>
      <c r="I73" s="455">
        <v>4642.2964096855567</v>
      </c>
      <c r="J73" s="455">
        <v>2936.5061938137978</v>
      </c>
      <c r="K73" s="455"/>
      <c r="L73" s="455">
        <f t="shared" si="1"/>
        <v>159075.37699270333</v>
      </c>
      <c r="M73" s="469"/>
    </row>
    <row r="74" spans="1:13" x14ac:dyDescent="0.2">
      <c r="A74" s="453">
        <v>2014</v>
      </c>
      <c r="B74" s="463">
        <v>1</v>
      </c>
      <c r="C74" s="455">
        <v>53789.683053531968</v>
      </c>
      <c r="D74" s="455"/>
      <c r="E74" s="455">
        <v>302663.98175208498</v>
      </c>
      <c r="F74" s="455"/>
      <c r="G74" s="455"/>
      <c r="H74" s="455"/>
      <c r="I74" s="455">
        <v>5124.569409685555</v>
      </c>
      <c r="J74" s="455">
        <v>3598.7401938137978</v>
      </c>
      <c r="K74" s="455">
        <v>16537</v>
      </c>
      <c r="L74" s="455">
        <f t="shared" si="1"/>
        <v>381713.97440911632</v>
      </c>
      <c r="M74" s="469"/>
    </row>
    <row r="75" spans="1:13" x14ac:dyDescent="0.2">
      <c r="A75" s="453">
        <v>2014</v>
      </c>
      <c r="B75" s="463">
        <v>2</v>
      </c>
      <c r="C75" s="455">
        <v>55279.361545482316</v>
      </c>
      <c r="D75" s="455"/>
      <c r="E75" s="455">
        <v>247855.38629166124</v>
      </c>
      <c r="F75" s="455"/>
      <c r="G75" s="455"/>
      <c r="H75" s="455">
        <v>18635</v>
      </c>
      <c r="I75" s="455">
        <v>4132.2357440350515</v>
      </c>
      <c r="J75" s="455">
        <v>2923.0439027417733</v>
      </c>
      <c r="K75" s="455">
        <v>15456</v>
      </c>
      <c r="L75" s="455">
        <f t="shared" si="1"/>
        <v>344281.02748392033</v>
      </c>
      <c r="M75" s="469"/>
    </row>
    <row r="76" spans="1:13" x14ac:dyDescent="0.2">
      <c r="A76" s="453">
        <v>2014</v>
      </c>
      <c r="B76" s="463">
        <v>3</v>
      </c>
      <c r="C76" s="455">
        <v>60007.115803946937</v>
      </c>
      <c r="D76" s="455"/>
      <c r="E76" s="455">
        <v>277647.81523986027</v>
      </c>
      <c r="F76" s="455"/>
      <c r="G76" s="455"/>
      <c r="H76" s="455">
        <v>14868</v>
      </c>
      <c r="I76" s="455">
        <v>4021.6145055988081</v>
      </c>
      <c r="J76" s="455">
        <v>2594.3847094808966</v>
      </c>
      <c r="K76" s="455">
        <v>16997</v>
      </c>
      <c r="L76" s="455">
        <f t="shared" si="1"/>
        <v>376135.93025888689</v>
      </c>
      <c r="M76" s="469"/>
    </row>
    <row r="77" spans="1:13" x14ac:dyDescent="0.2">
      <c r="A77" s="453">
        <v>2014</v>
      </c>
      <c r="B77" s="463">
        <v>4</v>
      </c>
      <c r="C77" s="455">
        <v>62174.597000000002</v>
      </c>
      <c r="D77" s="455"/>
      <c r="E77" s="455">
        <v>311518.40575135191</v>
      </c>
      <c r="F77" s="455"/>
      <c r="G77" s="455"/>
      <c r="H77" s="455">
        <v>7200</v>
      </c>
      <c r="I77" s="455">
        <v>5396.7403632383848</v>
      </c>
      <c r="J77" s="455">
        <v>2558.409262151109</v>
      </c>
      <c r="K77" s="455">
        <v>15387</v>
      </c>
      <c r="L77" s="455">
        <f t="shared" si="1"/>
        <v>404235.1523767414</v>
      </c>
      <c r="M77" s="469"/>
    </row>
    <row r="78" spans="1:13" x14ac:dyDescent="0.2">
      <c r="A78" s="453">
        <v>2014</v>
      </c>
      <c r="B78" s="463">
        <v>5</v>
      </c>
      <c r="C78" s="455">
        <v>69701.235000000001</v>
      </c>
      <c r="D78" s="455"/>
      <c r="E78" s="455">
        <v>346316.90070568124</v>
      </c>
      <c r="F78" s="455"/>
      <c r="G78" s="455"/>
      <c r="H78" s="455">
        <v>14775</v>
      </c>
      <c r="I78" s="455">
        <v>5912.6414068960285</v>
      </c>
      <c r="J78" s="455">
        <v>2856.3084321532915</v>
      </c>
      <c r="K78" s="455">
        <v>16790</v>
      </c>
      <c r="L78" s="455">
        <f t="shared" si="1"/>
        <v>456352.08554473054</v>
      </c>
      <c r="M78" s="469"/>
    </row>
    <row r="79" spans="1:13" x14ac:dyDescent="0.2">
      <c r="A79" s="453">
        <v>2014</v>
      </c>
      <c r="B79" s="463">
        <v>6</v>
      </c>
      <c r="C79" s="455">
        <v>74290.361000000004</v>
      </c>
      <c r="D79" s="455"/>
      <c r="E79" s="455">
        <v>361951.71226013481</v>
      </c>
      <c r="F79" s="455"/>
      <c r="G79" s="455">
        <v>81900</v>
      </c>
      <c r="H79" s="455">
        <v>23090</v>
      </c>
      <c r="I79" s="455">
        <v>5789.2380307687336</v>
      </c>
      <c r="J79" s="455">
        <v>4003.3649859109446</v>
      </c>
      <c r="K79" s="455">
        <v>16560</v>
      </c>
      <c r="L79" s="455">
        <f t="shared" si="1"/>
        <v>567584.67627681443</v>
      </c>
      <c r="M79" s="469"/>
    </row>
    <row r="80" spans="1:13" x14ac:dyDescent="0.2">
      <c r="A80" s="453">
        <v>2014</v>
      </c>
      <c r="B80" s="463">
        <v>7</v>
      </c>
      <c r="C80" s="455">
        <v>83182.856999999989</v>
      </c>
      <c r="D80" s="455"/>
      <c r="E80" s="455">
        <v>342204.55535516626</v>
      </c>
      <c r="F80" s="455"/>
      <c r="G80" s="455">
        <v>90850</v>
      </c>
      <c r="H80" s="455">
        <v>24575</v>
      </c>
      <c r="I80" s="455">
        <v>6401.7082499392218</v>
      </c>
      <c r="J80" s="455">
        <v>3991.8651475950396</v>
      </c>
      <c r="K80" s="455">
        <v>17112</v>
      </c>
      <c r="L80" s="455">
        <f t="shared" si="1"/>
        <v>568317.9857527006</v>
      </c>
      <c r="M80" s="469"/>
    </row>
    <row r="81" spans="1:13" x14ac:dyDescent="0.2">
      <c r="A81" s="453">
        <v>2014</v>
      </c>
      <c r="B81" s="463">
        <v>8</v>
      </c>
      <c r="C81" s="455">
        <v>85591.366999999998</v>
      </c>
      <c r="D81" s="455"/>
      <c r="E81" s="455">
        <v>364790.11742237484</v>
      </c>
      <c r="F81" s="455"/>
      <c r="G81" s="455">
        <v>67200</v>
      </c>
      <c r="H81" s="455">
        <v>26040</v>
      </c>
      <c r="I81" s="455">
        <v>6416.0546744214789</v>
      </c>
      <c r="J81" s="455">
        <v>3910.017439303218</v>
      </c>
      <c r="K81" s="455">
        <v>17112</v>
      </c>
      <c r="L81" s="455">
        <f t="shared" si="1"/>
        <v>571059.55653609952</v>
      </c>
      <c r="M81" s="469"/>
    </row>
    <row r="82" spans="1:13" x14ac:dyDescent="0.2">
      <c r="A82" s="453">
        <v>2014</v>
      </c>
      <c r="B82" s="463">
        <v>9</v>
      </c>
      <c r="C82" s="455">
        <v>78163.707818324358</v>
      </c>
      <c r="D82" s="455"/>
      <c r="E82" s="455">
        <v>343543.47498690285</v>
      </c>
      <c r="F82" s="455"/>
      <c r="G82" s="455">
        <v>70400</v>
      </c>
      <c r="H82" s="455">
        <v>18000</v>
      </c>
      <c r="I82" s="455">
        <v>5741.6855887750007</v>
      </c>
      <c r="J82" s="455">
        <v>3555.7399273769161</v>
      </c>
      <c r="K82" s="455">
        <v>16560</v>
      </c>
      <c r="L82" s="455">
        <f t="shared" si="1"/>
        <v>535964.60832137917</v>
      </c>
      <c r="M82" s="469"/>
    </row>
    <row r="83" spans="1:13" x14ac:dyDescent="0.2">
      <c r="A83" s="453">
        <v>2014</v>
      </c>
      <c r="B83" s="463">
        <v>10</v>
      </c>
      <c r="C83" s="455">
        <v>67326.908135457619</v>
      </c>
      <c r="D83" s="455"/>
      <c r="E83" s="455">
        <v>310293.86952213506</v>
      </c>
      <c r="F83" s="455"/>
      <c r="G83" s="455">
        <v>73600</v>
      </c>
      <c r="H83" s="455">
        <v>14880</v>
      </c>
      <c r="I83" s="455">
        <v>5418.6496814467991</v>
      </c>
      <c r="J83" s="455">
        <v>3001.9905400985554</v>
      </c>
      <c r="K83" s="455">
        <v>17112</v>
      </c>
      <c r="L83" s="455">
        <f t="shared" si="1"/>
        <v>491633.41787913803</v>
      </c>
      <c r="M83" s="469"/>
    </row>
    <row r="84" spans="1:13" x14ac:dyDescent="0.2">
      <c r="A84" s="453">
        <v>2014</v>
      </c>
      <c r="B84" s="463">
        <v>11</v>
      </c>
      <c r="C84" s="455">
        <v>61597.805498658432</v>
      </c>
      <c r="D84" s="455"/>
      <c r="E84" s="455">
        <v>269140.01409555157</v>
      </c>
      <c r="F84" s="455"/>
      <c r="G84" s="455">
        <v>64000</v>
      </c>
      <c r="H84" s="455">
        <v>7200</v>
      </c>
      <c r="I84" s="455">
        <v>4308.2243999579396</v>
      </c>
      <c r="J84" s="455">
        <v>2711.4748880562993</v>
      </c>
      <c r="K84" s="455">
        <v>16560</v>
      </c>
      <c r="L84" s="455">
        <f t="shared" si="1"/>
        <v>425517.51888222422</v>
      </c>
      <c r="M84" s="469"/>
    </row>
    <row r="85" spans="1:13" x14ac:dyDescent="0.2">
      <c r="A85" s="453">
        <v>2014</v>
      </c>
      <c r="B85" s="463">
        <v>12</v>
      </c>
      <c r="C85" s="455">
        <v>49859.15557238421</v>
      </c>
      <c r="D85" s="455"/>
      <c r="E85" s="455">
        <v>273410.84327402711</v>
      </c>
      <c r="F85" s="455"/>
      <c r="G85" s="455">
        <v>73600</v>
      </c>
      <c r="H85" s="455">
        <v>14880</v>
      </c>
      <c r="I85" s="455">
        <v>4610.8397124995281</v>
      </c>
      <c r="J85" s="455">
        <v>2990.1306351409112</v>
      </c>
      <c r="K85" s="455">
        <v>17112</v>
      </c>
      <c r="L85" s="455">
        <f t="shared" si="1"/>
        <v>436462.96919405175</v>
      </c>
      <c r="M85" s="469"/>
    </row>
    <row r="86" spans="1:13" x14ac:dyDescent="0.2">
      <c r="A86" s="358">
        <v>2015</v>
      </c>
      <c r="B86" s="358">
        <v>1</v>
      </c>
      <c r="C86" s="455">
        <v>56292.205164453611</v>
      </c>
      <c r="D86" s="455"/>
      <c r="E86" s="455">
        <v>298869.21862051863</v>
      </c>
      <c r="F86" s="455"/>
      <c r="G86" s="455">
        <v>70400</v>
      </c>
      <c r="H86" s="455">
        <v>29760</v>
      </c>
      <c r="I86" s="455">
        <v>4777.5496982312425</v>
      </c>
      <c r="J86" s="455">
        <v>3271.9855057805862</v>
      </c>
      <c r="K86" s="455">
        <v>19158.070717499995</v>
      </c>
      <c r="L86" s="455">
        <f t="shared" si="1"/>
        <v>482529.02970648406</v>
      </c>
      <c r="M86" s="469"/>
    </row>
    <row r="87" spans="1:13" x14ac:dyDescent="0.2">
      <c r="A87" s="358">
        <v>2015</v>
      </c>
      <c r="B87" s="358">
        <v>2</v>
      </c>
      <c r="C87" s="455">
        <v>53317.339983976897</v>
      </c>
      <c r="D87" s="455"/>
      <c r="E87" s="455">
        <v>272034.9385597916</v>
      </c>
      <c r="F87" s="455"/>
      <c r="G87" s="455">
        <v>64000</v>
      </c>
      <c r="H87" s="455">
        <v>26880</v>
      </c>
      <c r="I87" s="455">
        <v>4174.1944702936889</v>
      </c>
      <c r="J87" s="455">
        <v>2790.3703219239842</v>
      </c>
      <c r="K87" s="455">
        <v>17525.360908000002</v>
      </c>
      <c r="L87" s="455">
        <f t="shared" si="1"/>
        <v>440722.20424398617</v>
      </c>
      <c r="M87" s="469"/>
    </row>
    <row r="88" spans="1:13" x14ac:dyDescent="0.2">
      <c r="A88" s="358">
        <v>2015</v>
      </c>
      <c r="B88" s="358">
        <v>3</v>
      </c>
      <c r="C88" s="455">
        <v>60038.294051845252</v>
      </c>
      <c r="D88" s="455"/>
      <c r="E88" s="455">
        <v>277865.48694819206</v>
      </c>
      <c r="F88" s="455"/>
      <c r="G88" s="455">
        <v>70400</v>
      </c>
      <c r="H88" s="455">
        <v>14880</v>
      </c>
      <c r="I88" s="455">
        <v>4266.5827231621897</v>
      </c>
      <c r="J88" s="455">
        <v>2771.4593148489248</v>
      </c>
      <c r="K88" s="455">
        <v>18348.208477499997</v>
      </c>
      <c r="L88" s="455">
        <f t="shared" si="1"/>
        <v>448570.03151554847</v>
      </c>
      <c r="M88" s="469"/>
    </row>
    <row r="89" spans="1:13" x14ac:dyDescent="0.2">
      <c r="A89" s="358">
        <v>2015</v>
      </c>
      <c r="B89" s="358">
        <v>4</v>
      </c>
      <c r="C89" s="455">
        <v>62938.309771242719</v>
      </c>
      <c r="D89" s="455"/>
      <c r="E89" s="455">
        <v>287454.35837904463</v>
      </c>
      <c r="F89" s="455"/>
      <c r="G89" s="455">
        <v>70400</v>
      </c>
      <c r="H89" s="455">
        <v>14400</v>
      </c>
      <c r="I89" s="455">
        <v>5206.1780914449701</v>
      </c>
      <c r="J89" s="455">
        <v>2665.417613115209</v>
      </c>
      <c r="K89" s="455">
        <v>18832.609399999983</v>
      </c>
      <c r="L89" s="455">
        <f t="shared" si="1"/>
        <v>461896.87325484748</v>
      </c>
      <c r="M89" s="469"/>
    </row>
    <row r="90" spans="1:13" x14ac:dyDescent="0.2">
      <c r="A90" s="358">
        <v>2015</v>
      </c>
      <c r="B90" s="358">
        <v>5</v>
      </c>
      <c r="C90" s="455">
        <v>71985.028202988367</v>
      </c>
      <c r="D90" s="455"/>
      <c r="E90" s="455">
        <v>329884.8110839845</v>
      </c>
      <c r="F90" s="455"/>
      <c r="G90" s="455">
        <v>67200</v>
      </c>
      <c r="H90" s="455">
        <v>18600</v>
      </c>
      <c r="I90" s="455">
        <v>5664.6710668052665</v>
      </c>
      <c r="J90" s="455">
        <v>3028.6625401286688</v>
      </c>
      <c r="K90" s="455">
        <v>24239.112666999979</v>
      </c>
      <c r="L90" s="455">
        <f t="shared" si="1"/>
        <v>520602.28556090681</v>
      </c>
      <c r="M90" s="469"/>
    </row>
    <row r="91" spans="1:13" x14ac:dyDescent="0.2">
      <c r="A91" s="358">
        <v>2015</v>
      </c>
      <c r="B91" s="358">
        <v>6</v>
      </c>
      <c r="C91" s="455">
        <v>78379.240856443779</v>
      </c>
      <c r="D91" s="455"/>
      <c r="E91" s="455">
        <v>350588.16549112671</v>
      </c>
      <c r="F91" s="455"/>
      <c r="G91" s="455">
        <v>70400</v>
      </c>
      <c r="H91" s="455">
        <v>28800</v>
      </c>
      <c r="I91" s="455">
        <v>5756.3452708170089</v>
      </c>
      <c r="J91" s="455">
        <v>3874.8280921229943</v>
      </c>
      <c r="K91" s="455">
        <v>27847.388459000002</v>
      </c>
      <c r="L91" s="455">
        <f t="shared" si="1"/>
        <v>565645.9681695106</v>
      </c>
      <c r="M91" s="469"/>
    </row>
    <row r="92" spans="1:13" x14ac:dyDescent="0.2">
      <c r="A92" s="358">
        <v>2015</v>
      </c>
      <c r="B92" s="358">
        <v>7</v>
      </c>
      <c r="C92" s="455">
        <v>85445.580832989901</v>
      </c>
      <c r="D92" s="455"/>
      <c r="E92" s="455">
        <v>366102.76289301418</v>
      </c>
      <c r="F92" s="455"/>
      <c r="G92" s="455">
        <v>73600</v>
      </c>
      <c r="H92" s="455">
        <v>33480</v>
      </c>
      <c r="I92" s="455">
        <v>6401.7082499392218</v>
      </c>
      <c r="J92" s="455">
        <v>3879.2452248368209</v>
      </c>
      <c r="K92" s="455">
        <v>27951.824873499972</v>
      </c>
      <c r="L92" s="455">
        <f t="shared" si="1"/>
        <v>596861.12207428005</v>
      </c>
      <c r="M92" s="469"/>
    </row>
    <row r="93" spans="1:13" x14ac:dyDescent="0.2">
      <c r="A93" s="358">
        <v>2015</v>
      </c>
      <c r="B93" s="358">
        <v>8</v>
      </c>
      <c r="C93" s="455">
        <v>84789.614446202409</v>
      </c>
      <c r="D93" s="455"/>
      <c r="E93" s="455">
        <v>366364.25569662271</v>
      </c>
      <c r="F93" s="455"/>
      <c r="G93" s="455">
        <v>67200</v>
      </c>
      <c r="H93" s="455">
        <v>33480</v>
      </c>
      <c r="I93" s="455">
        <v>6416.0546744214789</v>
      </c>
      <c r="J93" s="455">
        <v>3916.491658954827</v>
      </c>
      <c r="K93" s="455">
        <v>28556.690733999956</v>
      </c>
      <c r="L93" s="455">
        <f t="shared" si="1"/>
        <v>590723.10721020144</v>
      </c>
      <c r="M93" s="469"/>
    </row>
    <row r="94" spans="1:13" x14ac:dyDescent="0.2">
      <c r="A94" s="358">
        <v>2015</v>
      </c>
      <c r="B94" s="358">
        <v>9</v>
      </c>
      <c r="C94" s="455">
        <v>72614.355987308183</v>
      </c>
      <c r="D94" s="455"/>
      <c r="E94" s="455">
        <v>345994.38642515155</v>
      </c>
      <c r="F94" s="455"/>
      <c r="G94" s="455">
        <v>70400</v>
      </c>
      <c r="H94" s="455">
        <v>21600</v>
      </c>
      <c r="I94" s="455">
        <v>5741.6855887750007</v>
      </c>
      <c r="J94" s="455">
        <v>3588.1253910653741</v>
      </c>
      <c r="K94" s="455">
        <v>27811.956985999961</v>
      </c>
      <c r="L94" s="455">
        <f t="shared" si="1"/>
        <v>547750.5103783001</v>
      </c>
      <c r="M94" s="469"/>
    </row>
    <row r="95" spans="1:13" x14ac:dyDescent="0.2">
      <c r="A95" s="358">
        <v>2015</v>
      </c>
      <c r="B95" s="358">
        <v>10</v>
      </c>
      <c r="C95" s="455">
        <v>67065.214001382061</v>
      </c>
      <c r="D95" s="455"/>
      <c r="E95" s="455">
        <v>313843.15266004909</v>
      </c>
      <c r="F95" s="455"/>
      <c r="G95" s="455">
        <v>70400</v>
      </c>
      <c r="H95" s="455">
        <v>14880</v>
      </c>
      <c r="I95" s="455">
        <v>5418.6496814467991</v>
      </c>
      <c r="J95" s="455">
        <v>2983.0437080237261</v>
      </c>
      <c r="K95" s="455">
        <v>23220.03601499998</v>
      </c>
      <c r="L95" s="455">
        <f t="shared" si="1"/>
        <v>497810.09606590163</v>
      </c>
      <c r="M95" s="469"/>
    </row>
    <row r="96" spans="1:13" x14ac:dyDescent="0.2">
      <c r="A96" s="358">
        <v>2015</v>
      </c>
      <c r="B96" s="358">
        <v>11</v>
      </c>
      <c r="C96" s="455">
        <v>55372.932019007938</v>
      </c>
      <c r="D96" s="455"/>
      <c r="E96" s="455">
        <v>273964.67858190584</v>
      </c>
      <c r="F96" s="455"/>
      <c r="G96" s="455">
        <v>67200</v>
      </c>
      <c r="H96" s="455">
        <v>10800</v>
      </c>
      <c r="I96" s="455">
        <v>4308.2243999579396</v>
      </c>
      <c r="J96" s="455">
        <v>2686.6827984377651</v>
      </c>
      <c r="K96" s="455">
        <v>17586.602599499987</v>
      </c>
      <c r="L96" s="455">
        <f t="shared" si="1"/>
        <v>431919.12039880943</v>
      </c>
      <c r="M96" s="469"/>
    </row>
    <row r="97" spans="1:13" x14ac:dyDescent="0.2">
      <c r="A97" s="358">
        <v>2015</v>
      </c>
      <c r="B97" s="358">
        <v>12</v>
      </c>
      <c r="C97" s="455">
        <v>56986.291477158251</v>
      </c>
      <c r="D97" s="455"/>
      <c r="E97" s="455">
        <v>278690.86105160962</v>
      </c>
      <c r="F97" s="455"/>
      <c r="G97" s="455">
        <v>73600</v>
      </c>
      <c r="H97" s="455">
        <v>14880</v>
      </c>
      <c r="I97" s="455">
        <v>4610.8397124995281</v>
      </c>
      <c r="J97" s="455">
        <v>2963.3184144773545</v>
      </c>
      <c r="K97" s="455">
        <v>18631.660261500016</v>
      </c>
      <c r="L97" s="455">
        <f t="shared" si="1"/>
        <v>450362.97091724479</v>
      </c>
      <c r="M97" s="469"/>
    </row>
    <row r="98" spans="1:13" x14ac:dyDescent="0.2">
      <c r="A98" s="358">
        <v>2016</v>
      </c>
      <c r="B98" s="358">
        <v>1</v>
      </c>
      <c r="C98" s="455">
        <v>57001.982934304127</v>
      </c>
      <c r="D98" s="455"/>
      <c r="E98" s="455">
        <v>304375.05448970315</v>
      </c>
      <c r="F98" s="455"/>
      <c r="G98" s="455">
        <v>67200</v>
      </c>
      <c r="H98" s="455">
        <v>29760</v>
      </c>
      <c r="I98" s="455">
        <v>4777.5496982312425</v>
      </c>
      <c r="J98" s="455">
        <v>3435.3628497971922</v>
      </c>
      <c r="K98" s="455">
        <v>19158.070717499995</v>
      </c>
      <c r="L98" s="455">
        <f t="shared" si="1"/>
        <v>485708.02068953565</v>
      </c>
      <c r="M98" s="469"/>
    </row>
    <row r="99" spans="1:13" x14ac:dyDescent="0.2">
      <c r="A99" s="358">
        <v>2016</v>
      </c>
      <c r="B99" s="358">
        <v>2</v>
      </c>
      <c r="C99" s="455">
        <v>53989.608241324997</v>
      </c>
      <c r="D99" s="455"/>
      <c r="E99" s="455">
        <v>277840.62753983529</v>
      </c>
      <c r="F99" s="455"/>
      <c r="G99" s="455">
        <v>67200</v>
      </c>
      <c r="H99" s="455">
        <v>27840</v>
      </c>
      <c r="I99" s="455">
        <v>4174.1944702936889</v>
      </c>
      <c r="J99" s="455">
        <v>2856.7071123328788</v>
      </c>
      <c r="K99" s="455">
        <v>18016.16909950001</v>
      </c>
      <c r="L99" s="455">
        <f t="shared" si="1"/>
        <v>451917.30646328686</v>
      </c>
      <c r="M99" s="469"/>
    </row>
    <row r="100" spans="1:13" x14ac:dyDescent="0.2">
      <c r="A100" s="358">
        <v>2016</v>
      </c>
      <c r="B100" s="358">
        <v>3</v>
      </c>
      <c r="C100" s="455">
        <v>60795.305548077362</v>
      </c>
      <c r="D100" s="455"/>
      <c r="E100" s="455">
        <v>283524.71848541038</v>
      </c>
      <c r="F100" s="455"/>
      <c r="G100" s="455">
        <v>73600</v>
      </c>
      <c r="H100" s="455">
        <v>18600</v>
      </c>
      <c r="I100" s="455">
        <v>4266.5827231621897</v>
      </c>
      <c r="J100" s="455">
        <v>2682.9220121649105</v>
      </c>
      <c r="K100" s="455">
        <v>18348.208477499997</v>
      </c>
      <c r="L100" s="455">
        <f t="shared" si="1"/>
        <v>461817.73724631488</v>
      </c>
      <c r="M100" s="469"/>
    </row>
    <row r="101" spans="1:13" x14ac:dyDescent="0.2">
      <c r="A101" s="358">
        <v>2016</v>
      </c>
      <c r="B101" s="358">
        <v>4</v>
      </c>
      <c r="C101" s="455">
        <v>63731.887017276807</v>
      </c>
      <c r="D101" s="455"/>
      <c r="E101" s="455">
        <v>292925.24595850543</v>
      </c>
      <c r="F101" s="455"/>
      <c r="G101" s="455">
        <v>67200</v>
      </c>
      <c r="H101" s="455">
        <v>14400</v>
      </c>
      <c r="I101" s="455">
        <v>5206.1780914449701</v>
      </c>
      <c r="J101" s="455">
        <v>2611.913437633159</v>
      </c>
      <c r="K101" s="455">
        <v>18832.609399999983</v>
      </c>
      <c r="L101" s="455">
        <f t="shared" si="1"/>
        <v>464907.83390486031</v>
      </c>
      <c r="M101" s="469"/>
    </row>
    <row r="102" spans="1:13" x14ac:dyDescent="0.2">
      <c r="A102" s="358">
        <v>2016</v>
      </c>
      <c r="B102" s="358">
        <v>5</v>
      </c>
      <c r="C102" s="455">
        <v>72892.673810959808</v>
      </c>
      <c r="D102" s="455"/>
      <c r="E102" s="455">
        <v>334505.33182554052</v>
      </c>
      <c r="F102" s="455"/>
      <c r="G102" s="455">
        <v>70400</v>
      </c>
      <c r="H102" s="455">
        <v>22320</v>
      </c>
      <c r="I102" s="455">
        <v>5664.6710668052665</v>
      </c>
      <c r="J102" s="455">
        <v>2942.4854861409804</v>
      </c>
      <c r="K102" s="455">
        <v>24239.112666999979</v>
      </c>
      <c r="L102" s="455">
        <f t="shared" si="1"/>
        <v>532964.27485644654</v>
      </c>
      <c r="M102" s="469"/>
    </row>
    <row r="103" spans="1:13" x14ac:dyDescent="0.2">
      <c r="A103" s="358">
        <v>2016</v>
      </c>
      <c r="B103" s="358">
        <v>6</v>
      </c>
      <c r="C103" s="455">
        <v>79367.509882592931</v>
      </c>
      <c r="D103" s="455"/>
      <c r="E103" s="455">
        <v>354674.51235045446</v>
      </c>
      <c r="F103" s="455"/>
      <c r="G103" s="455">
        <v>70400</v>
      </c>
      <c r="H103" s="455">
        <v>28800</v>
      </c>
      <c r="I103" s="455">
        <v>5756.3452708170089</v>
      </c>
      <c r="J103" s="455">
        <v>3939.0965390169695</v>
      </c>
      <c r="K103" s="455">
        <v>27847.388459000002</v>
      </c>
      <c r="L103" s="455">
        <f t="shared" si="1"/>
        <v>570784.85250188143</v>
      </c>
      <c r="M103" s="469"/>
    </row>
    <row r="104" spans="1:13" x14ac:dyDescent="0.2">
      <c r="A104" s="358">
        <v>2016</v>
      </c>
      <c r="B104" s="358">
        <v>7</v>
      </c>
      <c r="C104" s="455">
        <v>86522.948003631798</v>
      </c>
      <c r="D104" s="455"/>
      <c r="E104" s="455">
        <v>369945.907308013</v>
      </c>
      <c r="F104" s="455"/>
      <c r="G104" s="455">
        <v>67200</v>
      </c>
      <c r="H104" s="455">
        <v>33480</v>
      </c>
      <c r="I104" s="455">
        <v>6401.7082499392218</v>
      </c>
      <c r="J104" s="455">
        <v>3935.55518621593</v>
      </c>
      <c r="K104" s="455">
        <v>27951.824873499972</v>
      </c>
      <c r="L104" s="455">
        <f t="shared" si="1"/>
        <v>595437.94362129981</v>
      </c>
      <c r="M104" s="469"/>
    </row>
    <row r="105" spans="1:13" x14ac:dyDescent="0.2">
      <c r="A105" s="358">
        <v>2016</v>
      </c>
      <c r="B105" s="358">
        <v>8</v>
      </c>
      <c r="C105" s="455">
        <v>85858.710660719022</v>
      </c>
      <c r="D105" s="455"/>
      <c r="E105" s="455">
        <v>370495.00714725</v>
      </c>
      <c r="F105" s="455"/>
      <c r="G105" s="455">
        <v>73600</v>
      </c>
      <c r="H105" s="455">
        <v>33480</v>
      </c>
      <c r="I105" s="455">
        <v>6416.0546744214789</v>
      </c>
      <c r="J105" s="455">
        <v>3913.2545491290225</v>
      </c>
      <c r="K105" s="455">
        <v>28556.690733999956</v>
      </c>
      <c r="L105" s="455">
        <f t="shared" si="1"/>
        <v>602319.71776551951</v>
      </c>
      <c r="M105" s="469"/>
    </row>
    <row r="106" spans="1:13" x14ac:dyDescent="0.2">
      <c r="A106" s="358">
        <v>2016</v>
      </c>
      <c r="B106" s="358">
        <v>9</v>
      </c>
      <c r="C106" s="455">
        <v>73529.936670303854</v>
      </c>
      <c r="D106" s="455"/>
      <c r="E106" s="455">
        <v>350921.11485651275</v>
      </c>
      <c r="F106" s="455"/>
      <c r="G106" s="455">
        <v>70400</v>
      </c>
      <c r="H106" s="455">
        <v>25200</v>
      </c>
      <c r="I106" s="455">
        <v>5741.6855887750007</v>
      </c>
      <c r="J106" s="455">
        <v>3571.9326592211451</v>
      </c>
      <c r="K106" s="455">
        <v>27811.956985999961</v>
      </c>
      <c r="L106" s="455">
        <f t="shared" si="1"/>
        <v>557176.62676081271</v>
      </c>
      <c r="M106" s="469"/>
    </row>
    <row r="107" spans="1:13" x14ac:dyDescent="0.2">
      <c r="A107" s="358">
        <v>2016</v>
      </c>
      <c r="B107" s="358">
        <v>10</v>
      </c>
      <c r="C107" s="455">
        <v>67910.826602440851</v>
      </c>
      <c r="D107" s="455"/>
      <c r="E107" s="455">
        <v>319936.09009814868</v>
      </c>
      <c r="F107" s="455"/>
      <c r="G107" s="455">
        <v>67200</v>
      </c>
      <c r="H107" s="455">
        <v>18600</v>
      </c>
      <c r="I107" s="455">
        <v>5418.6496814467991</v>
      </c>
      <c r="J107" s="455">
        <v>2992.5171240611407</v>
      </c>
      <c r="K107" s="455">
        <v>23220.03601499998</v>
      </c>
      <c r="L107" s="455">
        <f t="shared" si="1"/>
        <v>505278.1195210974</v>
      </c>
      <c r="M107" s="469"/>
    </row>
    <row r="108" spans="1:13" x14ac:dyDescent="0.2">
      <c r="A108" s="358">
        <v>2016</v>
      </c>
      <c r="B108" s="358">
        <v>11</v>
      </c>
      <c r="C108" s="455">
        <v>56071.118847605539</v>
      </c>
      <c r="D108" s="455"/>
      <c r="E108" s="455">
        <v>281385.93112805649</v>
      </c>
      <c r="F108" s="455"/>
      <c r="G108" s="455">
        <v>70400</v>
      </c>
      <c r="H108" s="455">
        <v>14400</v>
      </c>
      <c r="I108" s="455">
        <v>4308.2243999579396</v>
      </c>
      <c r="J108" s="455">
        <v>2699.0788432470322</v>
      </c>
      <c r="K108" s="455">
        <v>17586.602599499987</v>
      </c>
      <c r="L108" s="455">
        <f t="shared" si="1"/>
        <v>446850.95581836696</v>
      </c>
      <c r="M108" s="469"/>
    </row>
    <row r="109" spans="1:13" x14ac:dyDescent="0.2">
      <c r="A109" s="358">
        <v>2016</v>
      </c>
      <c r="B109" s="358">
        <v>12</v>
      </c>
      <c r="C109" s="455">
        <v>57704.820850071315</v>
      </c>
      <c r="D109" s="455"/>
      <c r="E109" s="455">
        <v>286475.03394298058</v>
      </c>
      <c r="F109" s="455"/>
      <c r="G109" s="455">
        <v>70400</v>
      </c>
      <c r="H109" s="455">
        <v>18600</v>
      </c>
      <c r="I109" s="455">
        <v>4610.8397124995281</v>
      </c>
      <c r="J109" s="455">
        <v>2976.7245248091331</v>
      </c>
      <c r="K109" s="455">
        <v>18631.660261500016</v>
      </c>
      <c r="L109" s="455">
        <f t="shared" si="1"/>
        <v>459399.07929186057</v>
      </c>
      <c r="M109" s="469"/>
    </row>
    <row r="110" spans="1:13" x14ac:dyDescent="0.2">
      <c r="A110" s="358">
        <v>2017</v>
      </c>
      <c r="B110" s="358">
        <v>1</v>
      </c>
      <c r="C110" s="455">
        <v>57720.710157833033</v>
      </c>
      <c r="D110" s="455"/>
      <c r="E110" s="455">
        <v>312033.67015046364</v>
      </c>
      <c r="F110" s="455"/>
      <c r="G110" s="455">
        <v>70400</v>
      </c>
      <c r="H110" s="455">
        <v>33480</v>
      </c>
      <c r="I110" s="455"/>
      <c r="J110" s="455">
        <v>3353.6741777888892</v>
      </c>
      <c r="K110" s="455"/>
      <c r="L110" s="455">
        <f t="shared" si="1"/>
        <v>476988.05448608554</v>
      </c>
      <c r="M110" s="469"/>
    </row>
    <row r="111" spans="1:13" x14ac:dyDescent="0.2">
      <c r="A111" s="358">
        <v>2017</v>
      </c>
      <c r="B111" s="358">
        <v>2</v>
      </c>
      <c r="C111" s="455">
        <v>54670.353002001531</v>
      </c>
      <c r="D111" s="455"/>
      <c r="E111" s="455">
        <v>285310.71104912838</v>
      </c>
      <c r="F111" s="455"/>
      <c r="G111" s="455">
        <v>64000</v>
      </c>
      <c r="H111" s="455">
        <v>30240</v>
      </c>
      <c r="I111" s="455"/>
      <c r="J111" s="455">
        <v>2823.5387171284315</v>
      </c>
      <c r="K111" s="455"/>
      <c r="L111" s="455">
        <f t="shared" si="1"/>
        <v>437044.60276825837</v>
      </c>
      <c r="M111" s="469"/>
    </row>
    <row r="112" spans="1:13" x14ac:dyDescent="0.2">
      <c r="A112" s="358">
        <v>2017</v>
      </c>
      <c r="B112" s="358">
        <v>3</v>
      </c>
      <c r="C112" s="455">
        <v>61561.862059111736</v>
      </c>
      <c r="D112" s="455"/>
      <c r="E112" s="455">
        <v>290635.25927753031</v>
      </c>
      <c r="F112" s="455"/>
      <c r="G112" s="455">
        <v>73600</v>
      </c>
      <c r="H112" s="455">
        <v>22320</v>
      </c>
      <c r="I112" s="455"/>
      <c r="J112" s="455">
        <v>2727.1906635069176</v>
      </c>
      <c r="K112" s="455"/>
      <c r="L112" s="455">
        <f t="shared" si="1"/>
        <v>450844.31200014899</v>
      </c>
      <c r="M112" s="469"/>
    </row>
    <row r="113" spans="1:13" x14ac:dyDescent="0.2">
      <c r="A113" s="358">
        <v>2017</v>
      </c>
      <c r="B113" s="358">
        <v>4</v>
      </c>
      <c r="C113" s="455">
        <v>64535.470328737698</v>
      </c>
      <c r="D113" s="455"/>
      <c r="E113" s="455">
        <v>299313.33551216347</v>
      </c>
      <c r="F113" s="455"/>
      <c r="G113" s="455">
        <v>64000</v>
      </c>
      <c r="H113" s="455">
        <v>14400</v>
      </c>
      <c r="I113" s="455"/>
      <c r="J113" s="455">
        <v>2638.6655253741837</v>
      </c>
      <c r="K113" s="455"/>
      <c r="L113" s="455">
        <f t="shared" si="1"/>
        <v>444887.47136627533</v>
      </c>
      <c r="M113" s="469"/>
    </row>
    <row r="114" spans="1:13" x14ac:dyDescent="0.2">
      <c r="A114" s="358">
        <v>2017</v>
      </c>
      <c r="B114" s="358">
        <v>5</v>
      </c>
      <c r="C114" s="455">
        <v>73811.763750762941</v>
      </c>
      <c r="D114" s="455"/>
      <c r="E114" s="455">
        <v>339081.85286703083</v>
      </c>
      <c r="F114" s="455"/>
      <c r="G114" s="455">
        <v>73600</v>
      </c>
      <c r="H114" s="455">
        <v>22320</v>
      </c>
      <c r="I114" s="455"/>
      <c r="J114" s="455"/>
      <c r="K114" s="455"/>
      <c r="L114" s="455">
        <f t="shared" si="1"/>
        <v>508813.6166177938</v>
      </c>
      <c r="M114" s="469"/>
    </row>
    <row r="115" spans="1:13" x14ac:dyDescent="0.2">
      <c r="A115" s="358">
        <v>2017</v>
      </c>
      <c r="B115" s="358">
        <v>6</v>
      </c>
      <c r="C115" s="455">
        <v>80368.239806007405</v>
      </c>
      <c r="D115" s="455"/>
      <c r="E115" s="455">
        <v>357944.66742071247</v>
      </c>
      <c r="F115" s="455"/>
      <c r="G115" s="455">
        <v>70400</v>
      </c>
      <c r="H115" s="455">
        <v>32400</v>
      </c>
      <c r="I115" s="455"/>
      <c r="J115" s="455"/>
      <c r="K115" s="455"/>
      <c r="L115" s="455">
        <f t="shared" si="1"/>
        <v>541112.90722671989</v>
      </c>
      <c r="M115" s="469"/>
    </row>
    <row r="116" spans="1:13" x14ac:dyDescent="0.2">
      <c r="A116" s="358">
        <v>2017</v>
      </c>
      <c r="B116" s="358">
        <v>7</v>
      </c>
      <c r="C116" s="455">
        <v>87613.899493194142</v>
      </c>
      <c r="D116" s="455"/>
      <c r="E116" s="455">
        <v>372330.79537285131</v>
      </c>
      <c r="F116" s="455"/>
      <c r="G116" s="455">
        <v>67200</v>
      </c>
      <c r="H116" s="455">
        <v>33480</v>
      </c>
      <c r="I116" s="455"/>
      <c r="J116" s="455"/>
      <c r="K116" s="455"/>
      <c r="L116" s="455">
        <f t="shared" si="1"/>
        <v>560624.69486604538</v>
      </c>
      <c r="M116" s="469"/>
    </row>
    <row r="117" spans="1:13" x14ac:dyDescent="0.2">
      <c r="A117" s="358">
        <v>2017</v>
      </c>
      <c r="B117" s="358">
        <v>8</v>
      </c>
      <c r="C117" s="455">
        <v>86941.28690723436</v>
      </c>
      <c r="D117" s="455"/>
      <c r="E117" s="455">
        <v>372696.1469136207</v>
      </c>
      <c r="F117" s="455"/>
      <c r="G117" s="455">
        <v>73600</v>
      </c>
      <c r="H117" s="455">
        <v>33480</v>
      </c>
      <c r="I117" s="455"/>
      <c r="J117" s="455"/>
      <c r="K117" s="455"/>
      <c r="L117" s="455">
        <f t="shared" si="1"/>
        <v>566717.43382085511</v>
      </c>
      <c r="M117" s="469"/>
    </row>
    <row r="118" spans="1:13" x14ac:dyDescent="0.2">
      <c r="A118" s="358">
        <v>2017</v>
      </c>
      <c r="B118" s="358">
        <v>9</v>
      </c>
      <c r="C118" s="455">
        <v>74457.061736991658</v>
      </c>
      <c r="D118" s="455"/>
      <c r="E118" s="455">
        <v>353786.32785544277</v>
      </c>
      <c r="F118" s="455"/>
      <c r="G118" s="455">
        <v>67200</v>
      </c>
      <c r="H118" s="455">
        <v>25200</v>
      </c>
      <c r="I118" s="455"/>
      <c r="J118" s="455"/>
      <c r="K118" s="455"/>
      <c r="L118" s="455">
        <f t="shared" si="1"/>
        <v>520643.3895924344</v>
      </c>
      <c r="M118" s="469"/>
    </row>
    <row r="119" spans="1:13" x14ac:dyDescent="0.2">
      <c r="A119" s="358">
        <v>2017</v>
      </c>
      <c r="B119" s="358">
        <v>10</v>
      </c>
      <c r="C119" s="455">
        <v>68767.101372877849</v>
      </c>
      <c r="D119" s="455"/>
      <c r="E119" s="455">
        <v>324350.39881073282</v>
      </c>
      <c r="F119" s="455"/>
      <c r="G119" s="455">
        <v>70400</v>
      </c>
      <c r="H119" s="455">
        <v>22320</v>
      </c>
      <c r="I119" s="455"/>
      <c r="J119" s="455"/>
      <c r="K119" s="455"/>
      <c r="L119" s="455">
        <f t="shared" si="1"/>
        <v>485837.50018361065</v>
      </c>
      <c r="M119" s="469"/>
    </row>
    <row r="120" spans="1:13" x14ac:dyDescent="0.2">
      <c r="A120" s="358">
        <v>2017</v>
      </c>
      <c r="B120" s="358">
        <v>11</v>
      </c>
      <c r="C120" s="455">
        <v>56778.108981895173</v>
      </c>
      <c r="D120" s="455"/>
      <c r="E120" s="455">
        <v>287834.96451135422</v>
      </c>
      <c r="F120" s="455"/>
      <c r="G120" s="455">
        <v>70400</v>
      </c>
      <c r="H120" s="455">
        <v>14400</v>
      </c>
      <c r="I120" s="455"/>
      <c r="J120" s="455"/>
      <c r="K120" s="455"/>
      <c r="L120" s="455">
        <f t="shared" si="1"/>
        <v>429413.07349324937</v>
      </c>
      <c r="M120" s="469"/>
    </row>
    <row r="121" spans="1:13" x14ac:dyDescent="0.2">
      <c r="A121" s="358">
        <v>2017</v>
      </c>
      <c r="B121" s="358">
        <v>12</v>
      </c>
      <c r="C121" s="455">
        <v>58432.410023970835</v>
      </c>
      <c r="D121" s="455"/>
      <c r="E121" s="455">
        <v>293515.97926556342</v>
      </c>
      <c r="F121" s="455"/>
      <c r="G121" s="455">
        <v>67200</v>
      </c>
      <c r="H121" s="455">
        <v>22320</v>
      </c>
      <c r="I121" s="455"/>
      <c r="J121" s="455"/>
      <c r="K121" s="455"/>
      <c r="L121" s="455">
        <f t="shared" si="1"/>
        <v>441468.38928953424</v>
      </c>
      <c r="M121" s="469"/>
    </row>
    <row r="122" spans="1:13" x14ac:dyDescent="0.2">
      <c r="A122" s="358">
        <v>2018</v>
      </c>
      <c r="B122" s="358">
        <v>1</v>
      </c>
      <c r="C122" s="455">
        <v>58448.499677009386</v>
      </c>
      <c r="D122" s="455"/>
      <c r="E122" s="455">
        <v>319300.73541368492</v>
      </c>
      <c r="F122" s="455"/>
      <c r="G122" s="455">
        <v>73600</v>
      </c>
      <c r="H122" s="455"/>
      <c r="I122" s="455"/>
      <c r="J122" s="455"/>
      <c r="K122" s="455"/>
      <c r="L122" s="455">
        <f t="shared" si="1"/>
        <v>451349.23509069427</v>
      </c>
      <c r="M122" s="469"/>
    </row>
    <row r="123" spans="1:13" x14ac:dyDescent="0.2">
      <c r="A123" s="358">
        <v>2018</v>
      </c>
      <c r="B123" s="358">
        <v>2</v>
      </c>
      <c r="C123" s="455">
        <v>55359.681144634043</v>
      </c>
      <c r="D123" s="455"/>
      <c r="E123" s="455">
        <v>292265.9154988635</v>
      </c>
      <c r="F123" s="455"/>
      <c r="G123" s="455">
        <v>64000</v>
      </c>
      <c r="H123" s="455"/>
      <c r="I123" s="455"/>
      <c r="J123" s="455"/>
      <c r="K123" s="455"/>
      <c r="L123" s="455">
        <f t="shared" si="1"/>
        <v>411625.59664349753</v>
      </c>
      <c r="M123" s="469"/>
    </row>
    <row r="124" spans="1:13" x14ac:dyDescent="0.2">
      <c r="A124" s="358">
        <v>2018</v>
      </c>
      <c r="B124" s="358">
        <v>3</v>
      </c>
      <c r="C124" s="455">
        <v>62338.083936235016</v>
      </c>
      <c r="D124" s="455"/>
      <c r="E124" s="455">
        <v>296979.18039248406</v>
      </c>
      <c r="F124" s="455"/>
      <c r="G124" s="455">
        <v>70400</v>
      </c>
      <c r="H124" s="455"/>
      <c r="I124" s="455"/>
      <c r="J124" s="455"/>
      <c r="K124" s="455"/>
      <c r="L124" s="455">
        <f t="shared" si="1"/>
        <v>429717.26432871906</v>
      </c>
      <c r="M124" s="469"/>
    </row>
    <row r="125" spans="1:13" x14ac:dyDescent="0.2">
      <c r="A125" s="358">
        <v>2018</v>
      </c>
      <c r="B125" s="358">
        <v>4</v>
      </c>
      <c r="C125" s="455">
        <v>65349.185870212168</v>
      </c>
      <c r="D125" s="455"/>
      <c r="E125" s="455">
        <v>304862.57148808759</v>
      </c>
      <c r="F125" s="455"/>
      <c r="G125" s="455">
        <v>67200</v>
      </c>
      <c r="H125" s="455"/>
      <c r="I125" s="455"/>
      <c r="J125" s="455"/>
      <c r="K125" s="455"/>
      <c r="L125" s="455">
        <f t="shared" si="1"/>
        <v>437411.75735829974</v>
      </c>
      <c r="M125" s="469"/>
    </row>
    <row r="126" spans="1:13" x14ac:dyDescent="0.2">
      <c r="A126" s="358">
        <v>2018</v>
      </c>
      <c r="B126" s="358">
        <v>5</v>
      </c>
      <c r="C126" s="455">
        <v>74742.442321813694</v>
      </c>
      <c r="D126" s="455"/>
      <c r="E126" s="455">
        <v>343128.54294904711</v>
      </c>
      <c r="F126" s="455"/>
      <c r="G126" s="455">
        <v>73600</v>
      </c>
      <c r="H126" s="455"/>
      <c r="I126" s="455"/>
      <c r="J126" s="455"/>
      <c r="K126" s="455"/>
      <c r="L126" s="455">
        <f t="shared" si="1"/>
        <v>491470.98527086084</v>
      </c>
      <c r="M126" s="469"/>
    </row>
    <row r="127" spans="1:13" x14ac:dyDescent="0.2">
      <c r="A127" s="358">
        <v>2018</v>
      </c>
      <c r="B127" s="358">
        <v>6</v>
      </c>
      <c r="C127" s="455">
        <v>81381.587743784403</v>
      </c>
      <c r="D127" s="455"/>
      <c r="E127" s="455">
        <v>360845.97944771522</v>
      </c>
      <c r="F127" s="455"/>
      <c r="G127" s="455">
        <v>67200</v>
      </c>
      <c r="H127" s="455"/>
      <c r="I127" s="455"/>
      <c r="J127" s="455"/>
      <c r="K127" s="455"/>
      <c r="L127" s="455">
        <f t="shared" si="1"/>
        <v>509427.56719149963</v>
      </c>
      <c r="M127" s="469"/>
    </row>
    <row r="128" spans="1:13" x14ac:dyDescent="0.2">
      <c r="A128" s="358">
        <v>2018</v>
      </c>
      <c r="B128" s="358">
        <v>7</v>
      </c>
      <c r="C128" s="455">
        <v>88718.606583785338</v>
      </c>
      <c r="D128" s="455"/>
      <c r="E128" s="455">
        <v>374441.12471648789</v>
      </c>
      <c r="F128" s="455"/>
      <c r="G128" s="455">
        <v>70400</v>
      </c>
      <c r="H128" s="455"/>
      <c r="I128" s="455"/>
      <c r="J128" s="455"/>
      <c r="K128" s="455"/>
      <c r="L128" s="455">
        <f t="shared" si="1"/>
        <v>533559.73130027321</v>
      </c>
      <c r="M128" s="469"/>
    </row>
    <row r="129" spans="1:13" x14ac:dyDescent="0.2">
      <c r="A129" s="358">
        <v>2018</v>
      </c>
      <c r="B129" s="358">
        <v>8</v>
      </c>
      <c r="C129" s="455">
        <v>88037.513152922766</v>
      </c>
      <c r="D129" s="455"/>
      <c r="E129" s="455">
        <v>374453.25430873939</v>
      </c>
      <c r="F129" s="455"/>
      <c r="G129" s="455">
        <v>73600</v>
      </c>
      <c r="H129" s="455"/>
      <c r="I129" s="455"/>
      <c r="J129" s="455"/>
      <c r="K129" s="455"/>
      <c r="L129" s="455">
        <f t="shared" si="1"/>
        <v>536090.76746166218</v>
      </c>
      <c r="M129" s="469"/>
    </row>
    <row r="130" spans="1:13" x14ac:dyDescent="0.2">
      <c r="A130" s="358">
        <v>2018</v>
      </c>
      <c r="B130" s="358">
        <v>9</v>
      </c>
      <c r="C130" s="455">
        <v>75395.87674832248</v>
      </c>
      <c r="D130" s="455"/>
      <c r="E130" s="455">
        <v>355859.25415451813</v>
      </c>
      <c r="F130" s="455"/>
      <c r="G130" s="455">
        <v>64000</v>
      </c>
      <c r="H130" s="455"/>
      <c r="I130" s="455"/>
      <c r="J130" s="455"/>
      <c r="K130" s="455"/>
      <c r="L130" s="455">
        <f t="shared" ref="L130:L193" si="2">SUM(C130:K130)</f>
        <v>495255.13090284064</v>
      </c>
      <c r="M130" s="469"/>
    </row>
    <row r="131" spans="1:13" x14ac:dyDescent="0.2">
      <c r="A131" s="358">
        <v>2018</v>
      </c>
      <c r="B131" s="358">
        <v>10</v>
      </c>
      <c r="C131" s="455">
        <v>69634.172749970516</v>
      </c>
      <c r="D131" s="455"/>
      <c r="E131" s="455">
        <v>327480.15732555458</v>
      </c>
      <c r="F131" s="455"/>
      <c r="G131" s="455">
        <v>73600</v>
      </c>
      <c r="H131" s="455"/>
      <c r="I131" s="455"/>
      <c r="J131" s="455"/>
      <c r="K131" s="455"/>
      <c r="L131" s="455">
        <f t="shared" si="2"/>
        <v>470714.3300755251</v>
      </c>
      <c r="M131" s="469"/>
    </row>
    <row r="132" spans="1:13" x14ac:dyDescent="0.2">
      <c r="A132" s="358">
        <v>2018</v>
      </c>
      <c r="B132" s="358">
        <v>11</v>
      </c>
      <c r="C132" s="455">
        <v>57494.013421093558</v>
      </c>
      <c r="D132" s="455"/>
      <c r="E132" s="455">
        <v>292567.13118651998</v>
      </c>
      <c r="F132" s="455"/>
      <c r="G132" s="455">
        <v>70400</v>
      </c>
      <c r="H132" s="455"/>
      <c r="I132" s="455"/>
      <c r="J132" s="455"/>
      <c r="K132" s="455"/>
      <c r="L132" s="455">
        <f t="shared" si="2"/>
        <v>420461.14460761356</v>
      </c>
      <c r="M132" s="469"/>
    </row>
    <row r="133" spans="1:13" x14ac:dyDescent="0.2">
      <c r="A133" s="358">
        <v>2018</v>
      </c>
      <c r="B133" s="358">
        <v>12</v>
      </c>
      <c r="C133" s="455">
        <v>59169.173232174195</v>
      </c>
      <c r="D133" s="455"/>
      <c r="E133" s="455">
        <v>298957.56165238033</v>
      </c>
      <c r="F133" s="455"/>
      <c r="G133" s="455">
        <v>67200</v>
      </c>
      <c r="H133" s="455"/>
      <c r="I133" s="455"/>
      <c r="J133" s="455"/>
      <c r="K133" s="455"/>
      <c r="L133" s="455">
        <f t="shared" si="2"/>
        <v>425326.73488455452</v>
      </c>
      <c r="M133" s="469"/>
    </row>
    <row r="134" spans="1:13" x14ac:dyDescent="0.2">
      <c r="A134" s="358">
        <v>2019</v>
      </c>
      <c r="B134" s="358">
        <v>1</v>
      </c>
      <c r="C134" s="455">
        <v>59185.465756605307</v>
      </c>
      <c r="D134" s="455"/>
      <c r="E134" s="455">
        <v>325075.07727632538</v>
      </c>
      <c r="F134" s="455"/>
      <c r="G134" s="455">
        <v>73600</v>
      </c>
      <c r="H134" s="455"/>
      <c r="I134" s="455"/>
      <c r="J134" s="455"/>
      <c r="K134" s="455"/>
      <c r="L134" s="455">
        <f t="shared" si="2"/>
        <v>457860.5430329307</v>
      </c>
      <c r="M134" s="469"/>
    </row>
    <row r="135" spans="1:13" x14ac:dyDescent="0.2">
      <c r="A135" s="358">
        <v>2019</v>
      </c>
      <c r="B135" s="358">
        <v>2</v>
      </c>
      <c r="C135" s="455">
        <v>56057.700895462454</v>
      </c>
      <c r="D135" s="455"/>
      <c r="E135" s="455">
        <v>297965.45193978498</v>
      </c>
      <c r="F135" s="455"/>
      <c r="G135" s="455">
        <v>64000</v>
      </c>
      <c r="H135" s="455"/>
      <c r="I135" s="455"/>
      <c r="J135" s="455"/>
      <c r="K135" s="455"/>
      <c r="L135" s="455">
        <f t="shared" si="2"/>
        <v>418023.15283524746</v>
      </c>
      <c r="M135" s="469"/>
    </row>
    <row r="136" spans="1:13" x14ac:dyDescent="0.2">
      <c r="A136" s="358">
        <v>2019</v>
      </c>
      <c r="B136" s="358">
        <v>3</v>
      </c>
      <c r="C136" s="455">
        <v>63124.093048220471</v>
      </c>
      <c r="D136" s="455"/>
      <c r="E136" s="455">
        <v>302195.18102771434</v>
      </c>
      <c r="F136" s="455"/>
      <c r="G136" s="455">
        <v>67200</v>
      </c>
      <c r="H136" s="455"/>
      <c r="I136" s="455"/>
      <c r="J136" s="455"/>
      <c r="K136" s="455"/>
      <c r="L136" s="455">
        <f t="shared" si="2"/>
        <v>432519.27407593478</v>
      </c>
      <c r="M136" s="469"/>
    </row>
    <row r="137" spans="1:13" x14ac:dyDescent="0.2">
      <c r="A137" s="358">
        <v>2019</v>
      </c>
      <c r="B137" s="358">
        <v>4</v>
      </c>
      <c r="C137" s="455">
        <v>66173.161397072414</v>
      </c>
      <c r="D137" s="455"/>
      <c r="E137" s="455">
        <v>309398.65724670142</v>
      </c>
      <c r="F137" s="455"/>
      <c r="G137" s="455">
        <v>70400</v>
      </c>
      <c r="H137" s="455"/>
      <c r="I137" s="455"/>
      <c r="J137" s="455"/>
      <c r="K137" s="455"/>
      <c r="L137" s="455">
        <f t="shared" si="2"/>
        <v>445971.81864377385</v>
      </c>
      <c r="M137" s="469"/>
    </row>
    <row r="138" spans="1:13" x14ac:dyDescent="0.2">
      <c r="A138" s="358">
        <v>2019</v>
      </c>
      <c r="B138" s="358">
        <v>5</v>
      </c>
      <c r="C138" s="455">
        <v>75684.855642972005</v>
      </c>
      <c r="D138" s="455"/>
      <c r="E138" s="455">
        <v>346308.51082338556</v>
      </c>
      <c r="F138" s="455"/>
      <c r="G138" s="455">
        <v>73600</v>
      </c>
      <c r="H138" s="455"/>
      <c r="I138" s="455"/>
      <c r="J138" s="455"/>
      <c r="K138" s="455"/>
      <c r="L138" s="455">
        <f t="shared" si="2"/>
        <v>495593.36646635755</v>
      </c>
      <c r="M138" s="469"/>
    </row>
    <row r="139" spans="1:13" x14ac:dyDescent="0.2">
      <c r="A139" s="358">
        <v>2019</v>
      </c>
      <c r="B139" s="358">
        <v>6</v>
      </c>
      <c r="C139" s="455">
        <v>82407.71279408093</v>
      </c>
      <c r="D139" s="455"/>
      <c r="E139" s="455">
        <v>363110.09930648707</v>
      </c>
      <c r="F139" s="455"/>
      <c r="G139" s="455">
        <v>64000</v>
      </c>
      <c r="H139" s="455"/>
      <c r="I139" s="455"/>
      <c r="J139" s="455"/>
      <c r="K139" s="455"/>
      <c r="L139" s="455">
        <f t="shared" si="2"/>
        <v>509517.81210056797</v>
      </c>
      <c r="M139" s="469"/>
    </row>
    <row r="140" spans="1:13" x14ac:dyDescent="0.2">
      <c r="A140" s="358">
        <v>2019</v>
      </c>
      <c r="B140" s="358">
        <v>7</v>
      </c>
      <c r="C140" s="455">
        <v>89837.24271717752</v>
      </c>
      <c r="D140" s="455"/>
      <c r="E140" s="455">
        <v>376188.66749024688</v>
      </c>
      <c r="F140" s="455"/>
      <c r="G140" s="455">
        <v>73600</v>
      </c>
      <c r="H140" s="455"/>
      <c r="I140" s="455"/>
      <c r="J140" s="455"/>
      <c r="K140" s="455"/>
      <c r="L140" s="455">
        <f t="shared" si="2"/>
        <v>539625.91020742443</v>
      </c>
      <c r="M140" s="469"/>
    </row>
    <row r="141" spans="1:13" x14ac:dyDescent="0.2">
      <c r="A141" s="358">
        <v>2019</v>
      </c>
      <c r="B141" s="358">
        <v>8</v>
      </c>
      <c r="C141" s="455">
        <v>89147.561508042549</v>
      </c>
      <c r="D141" s="455"/>
      <c r="E141" s="455">
        <v>376161.04239775328</v>
      </c>
      <c r="F141" s="455"/>
      <c r="G141" s="455">
        <v>70400</v>
      </c>
      <c r="H141" s="455"/>
      <c r="I141" s="455"/>
      <c r="J141" s="455"/>
      <c r="K141" s="455"/>
      <c r="L141" s="455">
        <f t="shared" si="2"/>
        <v>535708.60390579584</v>
      </c>
      <c r="M141" s="469"/>
    </row>
    <row r="142" spans="1:13" x14ac:dyDescent="0.2">
      <c r="A142" s="358">
        <v>2019</v>
      </c>
      <c r="B142" s="358">
        <v>9</v>
      </c>
      <c r="C142" s="455">
        <v>76346.529100597734</v>
      </c>
      <c r="D142" s="455"/>
      <c r="E142" s="455">
        <v>358108.49009720446</v>
      </c>
      <c r="F142" s="455"/>
      <c r="G142" s="455">
        <v>67200</v>
      </c>
      <c r="H142" s="455"/>
      <c r="I142" s="455"/>
      <c r="J142" s="455"/>
      <c r="K142" s="455"/>
      <c r="L142" s="455">
        <f t="shared" si="2"/>
        <v>501655.01919780218</v>
      </c>
      <c r="M142" s="469"/>
    </row>
    <row r="143" spans="1:13" x14ac:dyDescent="0.2">
      <c r="A143" s="358">
        <v>2019</v>
      </c>
      <c r="B143" s="358">
        <v>10</v>
      </c>
      <c r="C143" s="455">
        <v>70512.176866090464</v>
      </c>
      <c r="D143" s="455"/>
      <c r="E143" s="455">
        <v>330680.60629514413</v>
      </c>
      <c r="F143" s="455"/>
      <c r="G143" s="455">
        <v>73600</v>
      </c>
      <c r="H143" s="455"/>
      <c r="I143" s="455"/>
      <c r="J143" s="455"/>
      <c r="K143" s="455"/>
      <c r="L143" s="455">
        <f t="shared" si="2"/>
        <v>474792.78316123458</v>
      </c>
      <c r="M143" s="469"/>
    </row>
    <row r="144" spans="1:13" x14ac:dyDescent="0.2">
      <c r="A144" s="358">
        <v>2019</v>
      </c>
      <c r="B144" s="358">
        <v>11</v>
      </c>
      <c r="C144" s="455">
        <v>58218.944563985577</v>
      </c>
      <c r="D144" s="455"/>
      <c r="E144" s="455">
        <v>296895.88283433369</v>
      </c>
      <c r="F144" s="455"/>
      <c r="G144" s="455">
        <v>67200</v>
      </c>
      <c r="H144" s="455"/>
      <c r="I144" s="455"/>
      <c r="J144" s="455"/>
      <c r="K144" s="455"/>
      <c r="L144" s="455">
        <f t="shared" si="2"/>
        <v>422314.82739831926</v>
      </c>
      <c r="M144" s="469"/>
    </row>
    <row r="145" spans="1:13" x14ac:dyDescent="0.2">
      <c r="A145" s="358">
        <v>2019</v>
      </c>
      <c r="B145" s="358">
        <v>12</v>
      </c>
      <c r="C145" s="455">
        <v>59915.2261483451</v>
      </c>
      <c r="D145" s="455"/>
      <c r="E145" s="455">
        <v>303374.36397022527</v>
      </c>
      <c r="F145" s="455"/>
      <c r="G145" s="455">
        <v>70400</v>
      </c>
      <c r="H145" s="455"/>
      <c r="I145" s="455"/>
      <c r="J145" s="455"/>
      <c r="K145" s="455"/>
      <c r="L145" s="455">
        <f t="shared" si="2"/>
        <v>433689.59011857037</v>
      </c>
      <c r="M145" s="469"/>
    </row>
    <row r="146" spans="1:13" x14ac:dyDescent="0.2">
      <c r="A146" s="358">
        <v>2020</v>
      </c>
      <c r="B146" s="358">
        <v>1</v>
      </c>
      <c r="C146" s="455">
        <v>59931.724102135777</v>
      </c>
      <c r="D146" s="455"/>
      <c r="E146" s="455">
        <v>329308.63466252957</v>
      </c>
      <c r="F146" s="455"/>
      <c r="G146" s="455">
        <v>73600</v>
      </c>
      <c r="H146" s="455"/>
      <c r="I146" s="455"/>
      <c r="J146" s="455"/>
      <c r="K146" s="455"/>
      <c r="L146" s="455">
        <f t="shared" si="2"/>
        <v>462840.35876466532</v>
      </c>
      <c r="M146" s="469"/>
    </row>
    <row r="147" spans="1:13" x14ac:dyDescent="0.2">
      <c r="A147" s="358">
        <v>2020</v>
      </c>
      <c r="B147" s="358">
        <v>2</v>
      </c>
      <c r="C147" s="455">
        <v>56764.521845330899</v>
      </c>
      <c r="D147" s="455"/>
      <c r="E147" s="455">
        <v>302148.95858348726</v>
      </c>
      <c r="F147" s="455"/>
      <c r="G147" s="455">
        <v>64000</v>
      </c>
      <c r="H147" s="455"/>
      <c r="I147" s="455"/>
      <c r="J147" s="455"/>
      <c r="K147" s="455"/>
      <c r="L147" s="455">
        <f t="shared" si="2"/>
        <v>422913.48042881815</v>
      </c>
      <c r="M147" s="469"/>
    </row>
    <row r="148" spans="1:13" x14ac:dyDescent="0.2">
      <c r="A148" s="358">
        <v>2020</v>
      </c>
      <c r="B148" s="358">
        <v>3</v>
      </c>
      <c r="C148" s="455">
        <v>63920.012800461664</v>
      </c>
      <c r="D148" s="455"/>
      <c r="E148" s="455">
        <v>305786.6938632449</v>
      </c>
      <c r="F148" s="455"/>
      <c r="G148" s="455">
        <v>70400</v>
      </c>
      <c r="H148" s="455"/>
      <c r="I148" s="455"/>
      <c r="J148" s="455"/>
      <c r="K148" s="455"/>
      <c r="L148" s="455">
        <f t="shared" si="2"/>
        <v>440106.70666370657</v>
      </c>
      <c r="M148" s="469"/>
    </row>
    <row r="149" spans="1:13" x14ac:dyDescent="0.2">
      <c r="A149" s="358">
        <v>2020</v>
      </c>
      <c r="B149" s="358">
        <v>4</v>
      </c>
      <c r="C149" s="455">
        <v>67007.526275533979</v>
      </c>
      <c r="D149" s="455"/>
      <c r="E149" s="455">
        <v>312423.5932352338</v>
      </c>
      <c r="F149" s="455"/>
      <c r="G149" s="455">
        <v>70400</v>
      </c>
      <c r="H149" s="455"/>
      <c r="I149" s="455"/>
      <c r="J149" s="455"/>
      <c r="K149" s="455"/>
      <c r="L149" s="455">
        <f t="shared" si="2"/>
        <v>449831.11951076775</v>
      </c>
      <c r="M149" s="469"/>
    </row>
    <row r="150" spans="1:13" x14ac:dyDescent="0.2">
      <c r="A150" s="358">
        <v>2020</v>
      </c>
      <c r="B150" s="358">
        <v>5</v>
      </c>
      <c r="C150" s="455">
        <v>76639.151675482877</v>
      </c>
      <c r="D150" s="455"/>
      <c r="E150" s="455">
        <v>348016.45106118626</v>
      </c>
      <c r="F150" s="455"/>
      <c r="G150" s="455">
        <v>67200</v>
      </c>
      <c r="H150" s="455"/>
      <c r="I150" s="455"/>
      <c r="J150" s="455"/>
      <c r="K150" s="455"/>
      <c r="L150" s="455">
        <f t="shared" si="2"/>
        <v>491855.60273666913</v>
      </c>
      <c r="M150" s="469"/>
    </row>
    <row r="151" spans="1:13" x14ac:dyDescent="0.2">
      <c r="A151" s="358">
        <v>2020</v>
      </c>
      <c r="B151" s="358">
        <v>6</v>
      </c>
      <c r="C151" s="455">
        <v>83446.776061092532</v>
      </c>
      <c r="D151" s="455"/>
      <c r="E151" s="455">
        <v>363884.44848469429</v>
      </c>
      <c r="F151" s="455"/>
      <c r="G151" s="455">
        <v>70400</v>
      </c>
      <c r="H151" s="455"/>
      <c r="I151" s="455"/>
      <c r="J151" s="455"/>
      <c r="K151" s="455"/>
      <c r="L151" s="455">
        <f t="shared" si="2"/>
        <v>517731.22454578686</v>
      </c>
      <c r="M151" s="469"/>
    </row>
    <row r="152" spans="1:13" x14ac:dyDescent="0.2">
      <c r="A152" s="358">
        <v>2020</v>
      </c>
      <c r="B152" s="358">
        <v>7</v>
      </c>
      <c r="C152" s="455">
        <v>90969.983522037364</v>
      </c>
      <c r="D152" s="455"/>
      <c r="E152" s="455">
        <v>376295.41663624212</v>
      </c>
      <c r="F152" s="455"/>
      <c r="G152" s="455">
        <v>73600</v>
      </c>
      <c r="H152" s="455"/>
      <c r="I152" s="455"/>
      <c r="J152" s="455"/>
      <c r="K152" s="455"/>
      <c r="L152" s="455">
        <f t="shared" si="2"/>
        <v>540865.40015827946</v>
      </c>
      <c r="M152" s="469"/>
    </row>
    <row r="153" spans="1:13" x14ac:dyDescent="0.2">
      <c r="A153" s="358">
        <v>2020</v>
      </c>
      <c r="B153" s="358">
        <v>8</v>
      </c>
      <c r="C153" s="455">
        <v>90271.606252957703</v>
      </c>
      <c r="D153" s="455"/>
      <c r="E153" s="455">
        <v>376147.04669237061</v>
      </c>
      <c r="F153" s="455"/>
      <c r="G153" s="455">
        <v>67200</v>
      </c>
      <c r="H153" s="455"/>
      <c r="I153" s="455"/>
      <c r="J153" s="455"/>
      <c r="K153" s="455"/>
      <c r="L153" s="455">
        <f t="shared" si="2"/>
        <v>533618.65294532827</v>
      </c>
      <c r="M153" s="469"/>
    </row>
    <row r="154" spans="1:13" x14ac:dyDescent="0.2">
      <c r="A154" s="358">
        <v>2020</v>
      </c>
      <c r="B154" s="358">
        <v>9</v>
      </c>
      <c r="C154" s="455">
        <v>77309.168048610882</v>
      </c>
      <c r="D154" s="455"/>
      <c r="E154" s="455">
        <v>358631.48614568188</v>
      </c>
      <c r="F154" s="455"/>
      <c r="G154" s="455">
        <v>70400</v>
      </c>
      <c r="H154" s="455"/>
      <c r="I154" s="455"/>
      <c r="J154" s="455"/>
      <c r="K154" s="455"/>
      <c r="L154" s="455">
        <f t="shared" si="2"/>
        <v>506340.65419429273</v>
      </c>
      <c r="M154" s="469"/>
    </row>
    <row r="155" spans="1:13" x14ac:dyDescent="0.2">
      <c r="A155" s="358">
        <v>2020</v>
      </c>
      <c r="B155" s="358">
        <v>10</v>
      </c>
      <c r="C155" s="455">
        <v>71401.251570076711</v>
      </c>
      <c r="D155" s="455"/>
      <c r="E155" s="455">
        <v>332335.66047073749</v>
      </c>
      <c r="F155" s="455"/>
      <c r="G155" s="455">
        <v>70400</v>
      </c>
      <c r="H155" s="455"/>
      <c r="I155" s="455"/>
      <c r="J155" s="455"/>
      <c r="K155" s="455"/>
      <c r="L155" s="455">
        <f t="shared" si="2"/>
        <v>474136.91204081418</v>
      </c>
      <c r="M155" s="469"/>
    </row>
    <row r="156" spans="1:13" x14ac:dyDescent="0.2">
      <c r="A156" s="358">
        <v>2020</v>
      </c>
      <c r="B156" s="358">
        <v>11</v>
      </c>
      <c r="C156" s="455">
        <v>58953.016226571111</v>
      </c>
      <c r="D156" s="455"/>
      <c r="E156" s="455">
        <v>300143.06644961867</v>
      </c>
      <c r="F156" s="455"/>
      <c r="G156" s="455">
        <v>67200</v>
      </c>
      <c r="H156" s="455"/>
      <c r="I156" s="455"/>
      <c r="J156" s="455"/>
      <c r="K156" s="455"/>
      <c r="L156" s="455">
        <f t="shared" si="2"/>
        <v>426296.08267618978</v>
      </c>
      <c r="M156" s="469"/>
    </row>
    <row r="157" spans="1:13" x14ac:dyDescent="0.2">
      <c r="A157" s="358">
        <v>2020</v>
      </c>
      <c r="B157" s="358">
        <v>12</v>
      </c>
      <c r="C157" s="455">
        <v>60670.685904654587</v>
      </c>
      <c r="D157" s="455"/>
      <c r="E157" s="455">
        <v>307254.77068160381</v>
      </c>
      <c r="F157" s="455"/>
      <c r="G157" s="455">
        <v>73600</v>
      </c>
      <c r="H157" s="455"/>
      <c r="I157" s="455"/>
      <c r="J157" s="455"/>
      <c r="K157" s="455"/>
      <c r="L157" s="455">
        <f t="shared" si="2"/>
        <v>441525.45658625837</v>
      </c>
      <c r="M157" s="469"/>
    </row>
    <row r="158" spans="1:13" x14ac:dyDescent="0.2">
      <c r="A158" s="358">
        <v>2021</v>
      </c>
      <c r="B158" s="358">
        <v>1</v>
      </c>
      <c r="C158" s="455">
        <v>60687.391878024784</v>
      </c>
      <c r="D158" s="455"/>
      <c r="E158" s="455">
        <v>333530.68681193335</v>
      </c>
      <c r="F158" s="455"/>
      <c r="G158" s="455">
        <v>67200</v>
      </c>
      <c r="H158" s="455"/>
      <c r="I158" s="455"/>
      <c r="J158" s="455"/>
      <c r="K158" s="455"/>
      <c r="L158" s="455">
        <f t="shared" si="2"/>
        <v>461418.07868995814</v>
      </c>
      <c r="M158" s="469"/>
    </row>
    <row r="159" spans="1:13" x14ac:dyDescent="0.2">
      <c r="A159" s="358">
        <v>2021</v>
      </c>
      <c r="B159" s="358">
        <v>2</v>
      </c>
      <c r="C159" s="455">
        <v>57480.254966893735</v>
      </c>
      <c r="D159" s="455"/>
      <c r="E159" s="455">
        <v>306019.56924241624</v>
      </c>
      <c r="F159" s="455"/>
      <c r="G159" s="455">
        <v>64000</v>
      </c>
      <c r="H159" s="455"/>
      <c r="I159" s="455"/>
      <c r="J159" s="455"/>
      <c r="K159" s="455"/>
      <c r="L159" s="455">
        <f t="shared" si="2"/>
        <v>427499.82420931</v>
      </c>
      <c r="M159" s="469"/>
    </row>
    <row r="160" spans="1:13" x14ac:dyDescent="0.2">
      <c r="A160" s="358">
        <v>2021</v>
      </c>
      <c r="B160" s="358">
        <v>3</v>
      </c>
      <c r="C160" s="455">
        <v>64725.968154347443</v>
      </c>
      <c r="D160" s="455"/>
      <c r="E160" s="455">
        <v>309440.9848857976</v>
      </c>
      <c r="F160" s="455"/>
      <c r="G160" s="455">
        <v>73600</v>
      </c>
      <c r="H160" s="455"/>
      <c r="I160" s="455"/>
      <c r="J160" s="455"/>
      <c r="K160" s="455"/>
      <c r="L160" s="455">
        <f t="shared" si="2"/>
        <v>447766.95304014505</v>
      </c>
      <c r="M160" s="469"/>
    </row>
    <row r="161" spans="1:13" x14ac:dyDescent="0.2">
      <c r="A161" s="358">
        <v>2021</v>
      </c>
      <c r="B161" s="358">
        <v>4</v>
      </c>
      <c r="C161" s="455">
        <v>67852.411502966512</v>
      </c>
      <c r="D161" s="455"/>
      <c r="E161" s="455">
        <v>315564.36067206663</v>
      </c>
      <c r="F161" s="455"/>
      <c r="G161" s="455">
        <v>70400</v>
      </c>
      <c r="H161" s="455"/>
      <c r="I161" s="455"/>
      <c r="J161" s="455"/>
      <c r="K161" s="455"/>
      <c r="L161" s="455">
        <f t="shared" si="2"/>
        <v>453816.77217503311</v>
      </c>
      <c r="M161" s="469"/>
    </row>
    <row r="162" spans="1:13" x14ac:dyDescent="0.2">
      <c r="A162" s="358">
        <v>2021</v>
      </c>
      <c r="B162" s="358">
        <v>5</v>
      </c>
      <c r="C162" s="455">
        <v>77605.480246206731</v>
      </c>
      <c r="D162" s="455"/>
      <c r="E162" s="455">
        <v>350313.96261271759</v>
      </c>
      <c r="F162" s="455"/>
      <c r="G162" s="455">
        <v>67200</v>
      </c>
      <c r="H162" s="455"/>
      <c r="I162" s="455"/>
      <c r="J162" s="455"/>
      <c r="K162" s="455"/>
      <c r="L162" s="455">
        <f t="shared" si="2"/>
        <v>495119.44285892433</v>
      </c>
      <c r="M162" s="469"/>
    </row>
    <row r="163" spans="1:13" x14ac:dyDescent="0.2">
      <c r="A163" s="358">
        <v>2021</v>
      </c>
      <c r="B163" s="358">
        <v>6</v>
      </c>
      <c r="C163" s="455">
        <v>84498.940680347107</v>
      </c>
      <c r="D163" s="455"/>
      <c r="E163" s="455">
        <v>365389.85953187157</v>
      </c>
      <c r="F163" s="455"/>
      <c r="G163" s="455"/>
      <c r="H163" s="455"/>
      <c r="I163" s="455"/>
      <c r="J163" s="455"/>
      <c r="K163" s="455"/>
      <c r="L163" s="455">
        <f t="shared" si="2"/>
        <v>449888.80021221866</v>
      </c>
      <c r="M163" s="469"/>
    </row>
    <row r="164" spans="1:13" x14ac:dyDescent="0.2">
      <c r="A164" s="358">
        <v>2021</v>
      </c>
      <c r="B164" s="358">
        <v>7</v>
      </c>
      <c r="C164" s="455">
        <v>92117.006841500101</v>
      </c>
      <c r="D164" s="455"/>
      <c r="E164" s="455">
        <v>377429.99663191818</v>
      </c>
      <c r="F164" s="455"/>
      <c r="G164" s="455"/>
      <c r="H164" s="455"/>
      <c r="I164" s="455"/>
      <c r="J164" s="455"/>
      <c r="K164" s="455"/>
      <c r="L164" s="455">
        <f t="shared" si="2"/>
        <v>469547.0034734183</v>
      </c>
      <c r="M164" s="469"/>
    </row>
    <row r="165" spans="1:13" x14ac:dyDescent="0.2">
      <c r="A165" s="358">
        <v>2021</v>
      </c>
      <c r="B165" s="358">
        <v>8</v>
      </c>
      <c r="C165" s="455">
        <v>91409.82386550041</v>
      </c>
      <c r="D165" s="455"/>
      <c r="E165" s="455">
        <v>377221.54336433526</v>
      </c>
      <c r="F165" s="455"/>
      <c r="G165" s="455"/>
      <c r="H165" s="455"/>
      <c r="I165" s="455"/>
      <c r="J165" s="455"/>
      <c r="K165" s="455"/>
      <c r="L165" s="455">
        <f t="shared" si="2"/>
        <v>468631.36722983565</v>
      </c>
      <c r="M165" s="469"/>
    </row>
    <row r="166" spans="1:13" x14ac:dyDescent="0.2">
      <c r="A166" s="358">
        <v>2021</v>
      </c>
      <c r="B166" s="358">
        <v>9</v>
      </c>
      <c r="C166" s="455">
        <v>78283.944729080875</v>
      </c>
      <c r="D166" s="455"/>
      <c r="E166" s="455">
        <v>359971.66100105381</v>
      </c>
      <c r="F166" s="455"/>
      <c r="G166" s="455"/>
      <c r="H166" s="455"/>
      <c r="I166" s="455"/>
      <c r="J166" s="455"/>
      <c r="K166" s="455"/>
      <c r="L166" s="455">
        <f t="shared" si="2"/>
        <v>438255.6057301347</v>
      </c>
      <c r="M166" s="469"/>
    </row>
    <row r="167" spans="1:13" x14ac:dyDescent="0.2">
      <c r="A167" s="358">
        <v>2021</v>
      </c>
      <c r="B167" s="358">
        <v>10</v>
      </c>
      <c r="C167" s="455">
        <v>72301.536448878105</v>
      </c>
      <c r="D167" s="455"/>
      <c r="E167" s="455">
        <v>334409.49884387909</v>
      </c>
      <c r="F167" s="455"/>
      <c r="G167" s="455"/>
      <c r="H167" s="455"/>
      <c r="I167" s="455"/>
      <c r="J167" s="455"/>
      <c r="K167" s="455"/>
      <c r="L167" s="455">
        <f t="shared" si="2"/>
        <v>406711.03529275721</v>
      </c>
      <c r="M167" s="469"/>
    </row>
    <row r="168" spans="1:13" x14ac:dyDescent="0.2">
      <c r="A168" s="358">
        <v>2021</v>
      </c>
      <c r="B168" s="358">
        <v>11</v>
      </c>
      <c r="C168" s="455">
        <v>59696.343659934471</v>
      </c>
      <c r="D168" s="455"/>
      <c r="E168" s="455">
        <v>303314.40413967392</v>
      </c>
      <c r="F168" s="455"/>
      <c r="G168" s="455"/>
      <c r="H168" s="455"/>
      <c r="I168" s="455"/>
      <c r="J168" s="455"/>
      <c r="K168" s="455"/>
      <c r="L168" s="455">
        <f t="shared" si="2"/>
        <v>363010.74779960839</v>
      </c>
      <c r="M168" s="469"/>
    </row>
    <row r="169" spans="1:13" x14ac:dyDescent="0.2">
      <c r="A169" s="358">
        <v>2021</v>
      </c>
      <c r="B169" s="358">
        <v>12</v>
      </c>
      <c r="C169" s="455">
        <v>61435.67111017109</v>
      </c>
      <c r="D169" s="455"/>
      <c r="E169" s="455">
        <v>310911.99445801799</v>
      </c>
      <c r="F169" s="455"/>
      <c r="G169" s="455"/>
      <c r="H169" s="455"/>
      <c r="I169" s="455"/>
      <c r="J169" s="455"/>
      <c r="K169" s="455"/>
      <c r="L169" s="455">
        <f t="shared" si="2"/>
        <v>372347.66556818906</v>
      </c>
      <c r="M169" s="469"/>
    </row>
    <row r="170" spans="1:13" x14ac:dyDescent="0.2">
      <c r="A170" s="358">
        <v>2022</v>
      </c>
      <c r="B170" s="358">
        <v>1</v>
      </c>
      <c r="C170" s="455">
        <v>61452.587726000354</v>
      </c>
      <c r="D170" s="455"/>
      <c r="E170" s="455">
        <v>337431.88689207943</v>
      </c>
      <c r="F170" s="455"/>
      <c r="G170" s="455"/>
      <c r="H170" s="455"/>
      <c r="I170" s="455"/>
      <c r="J170" s="455"/>
      <c r="K170" s="455"/>
      <c r="L170" s="455">
        <f t="shared" si="2"/>
        <v>398884.47461807978</v>
      </c>
      <c r="M170" s="469"/>
    </row>
    <row r="171" spans="1:13" x14ac:dyDescent="0.2">
      <c r="A171" s="358">
        <v>2022</v>
      </c>
      <c r="B171" s="358">
        <v>2</v>
      </c>
      <c r="C171" s="455">
        <v>58205.012632038524</v>
      </c>
      <c r="D171" s="455"/>
      <c r="E171" s="455">
        <v>309879.52578310098</v>
      </c>
      <c r="F171" s="455"/>
      <c r="G171" s="455"/>
      <c r="H171" s="455"/>
      <c r="I171" s="455"/>
      <c r="J171" s="455"/>
      <c r="K171" s="455"/>
      <c r="L171" s="455">
        <f t="shared" si="2"/>
        <v>368084.53841513948</v>
      </c>
      <c r="M171" s="469"/>
    </row>
    <row r="172" spans="1:13" x14ac:dyDescent="0.2">
      <c r="A172" s="358">
        <v>2022</v>
      </c>
      <c r="B172" s="358">
        <v>3</v>
      </c>
      <c r="C172" s="455">
        <v>65542.085646881169</v>
      </c>
      <c r="D172" s="455"/>
      <c r="E172" s="455">
        <v>313024.47824005131</v>
      </c>
      <c r="F172" s="455"/>
      <c r="G172" s="455"/>
      <c r="H172" s="455"/>
      <c r="I172" s="455"/>
      <c r="J172" s="455"/>
      <c r="K172" s="455"/>
      <c r="L172" s="455">
        <f t="shared" si="2"/>
        <v>378566.56388693245</v>
      </c>
      <c r="M172" s="469"/>
    </row>
    <row r="173" spans="1:13" x14ac:dyDescent="0.2">
      <c r="A173" s="358">
        <v>2022</v>
      </c>
      <c r="B173" s="358">
        <v>4</v>
      </c>
      <c r="C173" s="455">
        <v>68707.949728460764</v>
      </c>
      <c r="D173" s="455"/>
      <c r="E173" s="455">
        <v>318790.07097744866</v>
      </c>
      <c r="F173" s="455"/>
      <c r="G173" s="455"/>
      <c r="H173" s="455"/>
      <c r="I173" s="455"/>
      <c r="J173" s="455"/>
      <c r="K173" s="455"/>
      <c r="L173" s="455">
        <f t="shared" si="2"/>
        <v>387498.02070590941</v>
      </c>
      <c r="M173" s="469"/>
    </row>
    <row r="174" spans="1:13" x14ac:dyDescent="0.2">
      <c r="A174" s="358">
        <v>2022</v>
      </c>
      <c r="B174" s="358">
        <v>5</v>
      </c>
      <c r="C174" s="455">
        <v>78583.993071142453</v>
      </c>
      <c r="D174" s="455"/>
      <c r="E174" s="455">
        <v>352844.22626392549</v>
      </c>
      <c r="F174" s="455"/>
      <c r="G174" s="455"/>
      <c r="H174" s="455"/>
      <c r="I174" s="455"/>
      <c r="J174" s="455"/>
      <c r="K174" s="455"/>
      <c r="L174" s="455">
        <f t="shared" si="2"/>
        <v>431428.21933506796</v>
      </c>
      <c r="M174" s="469"/>
    </row>
    <row r="175" spans="1:13" x14ac:dyDescent="0.2">
      <c r="A175" s="358">
        <v>2022</v>
      </c>
      <c r="B175" s="358">
        <v>6</v>
      </c>
      <c r="C175" s="455">
        <v>85564.37184431756</v>
      </c>
      <c r="D175" s="455"/>
      <c r="E175" s="455">
        <v>367741.64521838102</v>
      </c>
      <c r="F175" s="455"/>
      <c r="G175" s="455"/>
      <c r="H175" s="455"/>
      <c r="I175" s="455"/>
      <c r="J175" s="455"/>
      <c r="K175" s="455"/>
      <c r="L175" s="455">
        <f t="shared" si="2"/>
        <v>453306.01706269861</v>
      </c>
      <c r="M175" s="469"/>
    </row>
    <row r="176" spans="1:13" x14ac:dyDescent="0.2">
      <c r="A176" s="358">
        <v>2022</v>
      </c>
      <c r="B176" s="358">
        <v>7</v>
      </c>
      <c r="C176" s="455">
        <v>93278.492761091533</v>
      </c>
      <c r="D176" s="455"/>
      <c r="E176" s="455">
        <v>379557.33491047821</v>
      </c>
      <c r="F176" s="455"/>
      <c r="G176" s="455"/>
      <c r="H176" s="455"/>
      <c r="I176" s="455"/>
      <c r="J176" s="455"/>
      <c r="K176" s="455"/>
      <c r="L176" s="455">
        <f t="shared" si="2"/>
        <v>472835.82767156977</v>
      </c>
      <c r="M176" s="469"/>
    </row>
    <row r="177" spans="1:13" x14ac:dyDescent="0.2">
      <c r="A177" s="358">
        <v>2022</v>
      </c>
      <c r="B177" s="358">
        <v>8</v>
      </c>
      <c r="C177" s="455">
        <v>92562.393048678408</v>
      </c>
      <c r="D177" s="455"/>
      <c r="E177" s="455">
        <v>379336.47182281176</v>
      </c>
      <c r="F177" s="455"/>
      <c r="G177" s="455"/>
      <c r="H177" s="455"/>
      <c r="I177" s="455"/>
      <c r="J177" s="455"/>
      <c r="K177" s="455"/>
      <c r="L177" s="455">
        <f t="shared" si="2"/>
        <v>471898.86487149016</v>
      </c>
      <c r="M177" s="469"/>
    </row>
    <row r="178" spans="1:13" x14ac:dyDescent="0.2">
      <c r="A178" s="358">
        <v>2022</v>
      </c>
      <c r="B178" s="358">
        <v>9</v>
      </c>
      <c r="C178" s="455">
        <v>79271.012184380961</v>
      </c>
      <c r="D178" s="455"/>
      <c r="E178" s="455">
        <v>362366.01497889834</v>
      </c>
      <c r="F178" s="455"/>
      <c r="G178" s="455"/>
      <c r="H178" s="455"/>
      <c r="I178" s="455"/>
      <c r="J178" s="455"/>
      <c r="K178" s="455"/>
      <c r="L178" s="455">
        <f t="shared" si="2"/>
        <v>441637.0271632793</v>
      </c>
      <c r="M178" s="469"/>
    </row>
    <row r="179" spans="1:13" x14ac:dyDescent="0.2">
      <c r="A179" s="358">
        <v>2022</v>
      </c>
      <c r="B179" s="358">
        <v>10</v>
      </c>
      <c r="C179" s="455">
        <v>73213.172849469076</v>
      </c>
      <c r="D179" s="455"/>
      <c r="E179" s="455">
        <v>337389.05003105197</v>
      </c>
      <c r="F179" s="455"/>
      <c r="G179" s="455"/>
      <c r="H179" s="455"/>
      <c r="I179" s="455"/>
      <c r="J179" s="455"/>
      <c r="K179" s="455"/>
      <c r="L179" s="455">
        <f t="shared" si="2"/>
        <v>410602.22288052103</v>
      </c>
      <c r="M179" s="469"/>
    </row>
    <row r="180" spans="1:13" x14ac:dyDescent="0.2">
      <c r="A180" s="358">
        <v>2022</v>
      </c>
      <c r="B180" s="358">
        <v>11</v>
      </c>
      <c r="C180" s="455">
        <v>60449.04356833909</v>
      </c>
      <c r="D180" s="455"/>
      <c r="E180" s="455">
        <v>307125.36215884419</v>
      </c>
      <c r="F180" s="455"/>
      <c r="G180" s="455"/>
      <c r="H180" s="455"/>
      <c r="I180" s="455"/>
      <c r="J180" s="455"/>
      <c r="K180" s="455"/>
      <c r="L180" s="455">
        <f t="shared" si="2"/>
        <v>367574.40572718327</v>
      </c>
      <c r="M180" s="469"/>
    </row>
    <row r="181" spans="1:13" x14ac:dyDescent="0.2">
      <c r="A181" s="358">
        <v>2022</v>
      </c>
      <c r="B181" s="358">
        <v>12</v>
      </c>
      <c r="C181" s="455">
        <v>62210.30186948237</v>
      </c>
      <c r="D181" s="455"/>
      <c r="E181" s="455">
        <v>315045.16663238552</v>
      </c>
      <c r="F181" s="455"/>
      <c r="G181" s="455"/>
      <c r="H181" s="455"/>
      <c r="I181" s="455"/>
      <c r="J181" s="455"/>
      <c r="K181" s="455"/>
      <c r="L181" s="455">
        <f t="shared" si="2"/>
        <v>377255.4685018679</v>
      </c>
      <c r="M181" s="469"/>
    </row>
    <row r="182" spans="1:13" x14ac:dyDescent="0.2">
      <c r="A182" s="358">
        <v>2023</v>
      </c>
      <c r="B182" s="358">
        <v>1</v>
      </c>
      <c r="C182" s="455">
        <v>62227.431783721615</v>
      </c>
      <c r="D182" s="455"/>
      <c r="E182" s="455">
        <v>341801.99186742632</v>
      </c>
      <c r="F182" s="455"/>
      <c r="G182" s="455"/>
      <c r="H182" s="455"/>
      <c r="I182" s="455"/>
      <c r="J182" s="455"/>
      <c r="K182" s="455"/>
      <c r="L182" s="455">
        <f t="shared" si="2"/>
        <v>404029.42365114792</v>
      </c>
      <c r="M182" s="469"/>
    </row>
    <row r="183" spans="1:13" x14ac:dyDescent="0.2">
      <c r="A183" s="358">
        <v>2023</v>
      </c>
      <c r="B183" s="358">
        <v>2</v>
      </c>
      <c r="C183" s="455">
        <v>58938.90862952872</v>
      </c>
      <c r="D183" s="455"/>
      <c r="E183" s="455">
        <v>314249.56445232854</v>
      </c>
      <c r="F183" s="455"/>
      <c r="G183" s="455"/>
      <c r="H183" s="455"/>
      <c r="I183" s="455"/>
      <c r="J183" s="455"/>
      <c r="K183" s="455"/>
      <c r="L183" s="455">
        <f t="shared" si="2"/>
        <v>373188.47308185726</v>
      </c>
      <c r="M183" s="469"/>
    </row>
    <row r="184" spans="1:13" x14ac:dyDescent="0.2">
      <c r="A184" s="358">
        <v>2023</v>
      </c>
      <c r="B184" s="358">
        <v>3</v>
      </c>
      <c r="C184" s="455">
        <v>66368.493410547366</v>
      </c>
      <c r="D184" s="455"/>
      <c r="E184" s="455">
        <v>317300.77607362467</v>
      </c>
      <c r="F184" s="455"/>
      <c r="G184" s="455"/>
      <c r="H184" s="455"/>
      <c r="I184" s="455"/>
      <c r="J184" s="455"/>
      <c r="K184" s="455"/>
      <c r="L184" s="455">
        <f t="shared" si="2"/>
        <v>383669.26948417205</v>
      </c>
      <c r="M184" s="469"/>
    </row>
    <row r="185" spans="1:13" x14ac:dyDescent="0.2">
      <c r="A185" s="358">
        <v>2023</v>
      </c>
      <c r="B185" s="358">
        <v>4</v>
      </c>
      <c r="C185" s="455">
        <v>69574.275273654755</v>
      </c>
      <c r="D185" s="455"/>
      <c r="E185" s="455">
        <v>322925.96421528724</v>
      </c>
      <c r="F185" s="455"/>
      <c r="G185" s="455"/>
      <c r="H185" s="455"/>
      <c r="I185" s="455"/>
      <c r="J185" s="455"/>
      <c r="K185" s="455"/>
      <c r="L185" s="455">
        <f t="shared" si="2"/>
        <v>392500.23948894197</v>
      </c>
      <c r="M185" s="469"/>
    </row>
    <row r="186" spans="1:13" x14ac:dyDescent="0.2">
      <c r="A186" s="358">
        <v>2023</v>
      </c>
      <c r="B186" s="358">
        <v>5</v>
      </c>
      <c r="C186" s="455">
        <v>79574.843779247312</v>
      </c>
      <c r="D186" s="455"/>
      <c r="E186" s="455">
        <v>356666.31845019909</v>
      </c>
      <c r="F186" s="455"/>
      <c r="G186" s="455"/>
      <c r="H186" s="455"/>
      <c r="I186" s="455"/>
      <c r="J186" s="455"/>
      <c r="K186" s="455"/>
      <c r="L186" s="455">
        <f t="shared" si="2"/>
        <v>436241.1622294464</v>
      </c>
      <c r="M186" s="469"/>
    </row>
    <row r="187" spans="1:13" x14ac:dyDescent="0.2">
      <c r="A187" s="358">
        <v>2023</v>
      </c>
      <c r="B187" s="358">
        <v>6</v>
      </c>
      <c r="C187" s="455">
        <v>86643.236828357476</v>
      </c>
      <c r="D187" s="455"/>
      <c r="E187" s="455">
        <v>371370.54198179935</v>
      </c>
      <c r="F187" s="455"/>
      <c r="G187" s="455"/>
      <c r="H187" s="455"/>
      <c r="I187" s="455"/>
      <c r="J187" s="455"/>
      <c r="K187" s="455"/>
      <c r="L187" s="455">
        <f t="shared" si="2"/>
        <v>458013.77881015686</v>
      </c>
      <c r="M187" s="469"/>
    </row>
    <row r="188" spans="1:13" x14ac:dyDescent="0.2">
      <c r="A188" s="358">
        <v>2023</v>
      </c>
      <c r="B188" s="358">
        <v>7</v>
      </c>
      <c r="C188" s="455">
        <v>94454.623637001714</v>
      </c>
      <c r="D188" s="455"/>
      <c r="E188" s="455">
        <v>383041.96442872746</v>
      </c>
      <c r="F188" s="455"/>
      <c r="G188" s="455"/>
      <c r="H188" s="455"/>
      <c r="I188" s="455"/>
      <c r="J188" s="455"/>
      <c r="K188" s="455"/>
      <c r="L188" s="455">
        <f t="shared" si="2"/>
        <v>477496.58806572919</v>
      </c>
      <c r="M188" s="469"/>
    </row>
    <row r="189" spans="1:13" x14ac:dyDescent="0.2">
      <c r="A189" s="358">
        <v>2023</v>
      </c>
      <c r="B189" s="358">
        <v>8</v>
      </c>
      <c r="C189" s="455">
        <v>93729.494758731933</v>
      </c>
      <c r="D189" s="455"/>
      <c r="E189" s="455">
        <v>382771.20712108439</v>
      </c>
      <c r="F189" s="455"/>
      <c r="G189" s="455"/>
      <c r="H189" s="455"/>
      <c r="I189" s="455"/>
      <c r="J189" s="455"/>
      <c r="K189" s="455"/>
      <c r="L189" s="455">
        <f t="shared" si="2"/>
        <v>476500.7018798163</v>
      </c>
      <c r="M189" s="469"/>
    </row>
    <row r="190" spans="1:13" x14ac:dyDescent="0.2">
      <c r="A190" s="358">
        <v>2023</v>
      </c>
      <c r="B190" s="358">
        <v>9</v>
      </c>
      <c r="C190" s="455">
        <v>80270.525386566762</v>
      </c>
      <c r="D190" s="455"/>
      <c r="E190" s="455">
        <v>365927.77063096402</v>
      </c>
      <c r="F190" s="455"/>
      <c r="G190" s="455"/>
      <c r="H190" s="455"/>
      <c r="I190" s="455"/>
      <c r="J190" s="455"/>
      <c r="K190" s="455"/>
      <c r="L190" s="455">
        <f t="shared" si="2"/>
        <v>446198.29601753078</v>
      </c>
      <c r="M190" s="469"/>
    </row>
    <row r="191" spans="1:13" x14ac:dyDescent="0.2">
      <c r="A191" s="358">
        <v>2023</v>
      </c>
      <c r="B191" s="358">
        <v>10</v>
      </c>
      <c r="C191" s="455">
        <v>74136.303901041203</v>
      </c>
      <c r="D191" s="455"/>
      <c r="E191" s="455">
        <v>341241.38653420832</v>
      </c>
      <c r="F191" s="455"/>
      <c r="G191" s="455"/>
      <c r="H191" s="455"/>
      <c r="I191" s="455"/>
      <c r="J191" s="455"/>
      <c r="K191" s="455"/>
      <c r="L191" s="455">
        <f t="shared" si="2"/>
        <v>415377.69043524953</v>
      </c>
      <c r="M191" s="469"/>
    </row>
    <row r="192" spans="1:13" x14ac:dyDescent="0.2">
      <c r="A192" s="358">
        <v>2023</v>
      </c>
      <c r="B192" s="358">
        <v>11</v>
      </c>
      <c r="C192" s="455">
        <v>61211.234127550386</v>
      </c>
      <c r="D192" s="455"/>
      <c r="E192" s="455">
        <v>311434.25729536964</v>
      </c>
      <c r="F192" s="455"/>
      <c r="G192" s="455"/>
      <c r="H192" s="455"/>
      <c r="I192" s="455"/>
      <c r="J192" s="455"/>
      <c r="K192" s="455"/>
      <c r="L192" s="455">
        <f t="shared" si="2"/>
        <v>372645.49142292002</v>
      </c>
      <c r="M192" s="469"/>
    </row>
    <row r="193" spans="1:13" x14ac:dyDescent="0.2">
      <c r="A193" s="358">
        <v>2023</v>
      </c>
      <c r="B193" s="358">
        <v>12</v>
      </c>
      <c r="C193" s="455">
        <v>62994.699801552197</v>
      </c>
      <c r="D193" s="455"/>
      <c r="E193" s="455">
        <v>319546.47305283783</v>
      </c>
      <c r="F193" s="455"/>
      <c r="G193" s="455"/>
      <c r="H193" s="455"/>
      <c r="I193" s="455"/>
      <c r="J193" s="455"/>
      <c r="K193" s="455"/>
      <c r="L193" s="455">
        <f t="shared" si="2"/>
        <v>382541.17285439</v>
      </c>
      <c r="M193" s="469"/>
    </row>
    <row r="194" spans="1:13" x14ac:dyDescent="0.2">
      <c r="A194" s="358">
        <v>2024</v>
      </c>
      <c r="B194" s="358">
        <v>1</v>
      </c>
      <c r="C194" s="455">
        <v>63012.045703640768</v>
      </c>
      <c r="D194" s="455"/>
      <c r="E194" s="455">
        <v>346426.18614113238</v>
      </c>
      <c r="F194" s="455"/>
      <c r="G194" s="455"/>
      <c r="H194" s="455"/>
      <c r="I194" s="455"/>
      <c r="J194" s="455"/>
      <c r="K194" s="455"/>
      <c r="L194" s="455">
        <f t="shared" ref="L194:L257" si="3">SUM(C194:K194)</f>
        <v>409438.23184477317</v>
      </c>
      <c r="M194" s="469"/>
    </row>
    <row r="195" spans="1:13" x14ac:dyDescent="0.2">
      <c r="A195" s="358">
        <v>2024</v>
      </c>
      <c r="B195" s="358">
        <v>2</v>
      </c>
      <c r="C195" s="455">
        <v>59682.058182868765</v>
      </c>
      <c r="D195" s="455"/>
      <c r="E195" s="455">
        <v>318996.54702343472</v>
      </c>
      <c r="F195" s="455"/>
      <c r="G195" s="455"/>
      <c r="H195" s="455"/>
      <c r="I195" s="455"/>
      <c r="J195" s="455"/>
      <c r="K195" s="455"/>
      <c r="L195" s="455">
        <f t="shared" si="3"/>
        <v>378678.60520630347</v>
      </c>
      <c r="M195" s="469"/>
    </row>
    <row r="196" spans="1:13" x14ac:dyDescent="0.2">
      <c r="A196" s="358">
        <v>2024</v>
      </c>
      <c r="B196" s="358">
        <v>3</v>
      </c>
      <c r="C196" s="455">
        <v>67205.321193428797</v>
      </c>
      <c r="D196" s="455"/>
      <c r="E196" s="455">
        <v>321658.22743129719</v>
      </c>
      <c r="F196" s="455"/>
      <c r="G196" s="455"/>
      <c r="H196" s="455"/>
      <c r="I196" s="455"/>
      <c r="J196" s="455"/>
      <c r="K196" s="455"/>
      <c r="L196" s="455">
        <f t="shared" si="3"/>
        <v>388863.54862472601</v>
      </c>
      <c r="M196" s="469"/>
    </row>
    <row r="197" spans="1:13" x14ac:dyDescent="0.2">
      <c r="A197" s="358">
        <v>2024</v>
      </c>
      <c r="B197" s="358">
        <v>4</v>
      </c>
      <c r="C197" s="455">
        <v>70451.524153822684</v>
      </c>
      <c r="D197" s="455"/>
      <c r="E197" s="455">
        <v>327086.64245250227</v>
      </c>
      <c r="F197" s="455"/>
      <c r="G197" s="455"/>
      <c r="H197" s="455"/>
      <c r="I197" s="455"/>
      <c r="J197" s="455"/>
      <c r="K197" s="455"/>
      <c r="L197" s="455">
        <f t="shared" si="3"/>
        <v>397538.16660632496</v>
      </c>
      <c r="M197" s="469"/>
    </row>
    <row r="198" spans="1:13" x14ac:dyDescent="0.2">
      <c r="A198" s="358">
        <v>2024</v>
      </c>
      <c r="B198" s="358">
        <v>5</v>
      </c>
      <c r="C198" s="455">
        <v>80578.187936557079</v>
      </c>
      <c r="D198" s="455"/>
      <c r="E198" s="455">
        <v>360639.97233433131</v>
      </c>
      <c r="F198" s="455"/>
      <c r="G198" s="455"/>
      <c r="H198" s="455"/>
      <c r="I198" s="455"/>
      <c r="J198" s="455"/>
      <c r="K198" s="455"/>
      <c r="L198" s="455">
        <f t="shared" si="3"/>
        <v>441218.16027088836</v>
      </c>
      <c r="M198" s="469"/>
    </row>
    <row r="199" spans="1:13" x14ac:dyDescent="0.2">
      <c r="A199" s="358">
        <v>2024</v>
      </c>
      <c r="B199" s="358">
        <v>6</v>
      </c>
      <c r="C199" s="455">
        <v>87735.705016963708</v>
      </c>
      <c r="D199" s="455"/>
      <c r="E199" s="455">
        <v>375221.73383650399</v>
      </c>
      <c r="F199" s="455"/>
      <c r="G199" s="455"/>
      <c r="H199" s="455"/>
      <c r="I199" s="455"/>
      <c r="J199" s="455"/>
      <c r="K199" s="455"/>
      <c r="L199" s="455">
        <f t="shared" si="3"/>
        <v>462957.4388534677</v>
      </c>
      <c r="M199" s="469"/>
    </row>
    <row r="200" spans="1:13" x14ac:dyDescent="0.2">
      <c r="A200" s="358">
        <v>2024</v>
      </c>
      <c r="B200" s="358">
        <v>7</v>
      </c>
      <c r="C200" s="455">
        <v>95645.584124715475</v>
      </c>
      <c r="D200" s="455"/>
      <c r="E200" s="455">
        <v>386792.08129394462</v>
      </c>
      <c r="F200" s="455"/>
      <c r="G200" s="455"/>
      <c r="H200" s="455"/>
      <c r="I200" s="455"/>
      <c r="J200" s="455"/>
      <c r="K200" s="455"/>
      <c r="L200" s="455">
        <f t="shared" si="3"/>
        <v>482437.66541866009</v>
      </c>
      <c r="M200" s="469"/>
    </row>
    <row r="201" spans="1:13" x14ac:dyDescent="0.2">
      <c r="A201" s="358">
        <v>2024</v>
      </c>
      <c r="B201" s="358">
        <v>8</v>
      </c>
      <c r="C201" s="455">
        <v>94911.312233544188</v>
      </c>
      <c r="D201" s="455"/>
      <c r="E201" s="455">
        <v>386428.48755522637</v>
      </c>
      <c r="F201" s="455"/>
      <c r="G201" s="455"/>
      <c r="H201" s="455"/>
      <c r="I201" s="455"/>
      <c r="J201" s="455"/>
      <c r="K201" s="455"/>
      <c r="L201" s="455">
        <f t="shared" si="3"/>
        <v>481339.79978877056</v>
      </c>
      <c r="M201" s="469"/>
    </row>
    <row r="202" spans="1:13" x14ac:dyDescent="0.2">
      <c r="A202" s="358">
        <v>2024</v>
      </c>
      <c r="B202" s="358">
        <v>9</v>
      </c>
      <c r="C202" s="455">
        <v>81282.641261707206</v>
      </c>
      <c r="D202" s="455"/>
      <c r="E202" s="455">
        <v>369588.59801356349</v>
      </c>
      <c r="F202" s="455"/>
      <c r="G202" s="455"/>
      <c r="H202" s="455"/>
      <c r="I202" s="455"/>
      <c r="J202" s="455"/>
      <c r="K202" s="455"/>
      <c r="L202" s="455">
        <f t="shared" si="3"/>
        <v>450871.23927527072</v>
      </c>
      <c r="M202" s="469"/>
    </row>
    <row r="203" spans="1:13" x14ac:dyDescent="0.2">
      <c r="A203" s="358">
        <v>2024</v>
      </c>
      <c r="B203" s="358">
        <v>10</v>
      </c>
      <c r="C203" s="455">
        <v>75071.074537475055</v>
      </c>
      <c r="D203" s="455"/>
      <c r="E203" s="455">
        <v>345005.0920682638</v>
      </c>
      <c r="F203" s="455"/>
      <c r="G203" s="455"/>
      <c r="H203" s="455"/>
      <c r="I203" s="455"/>
      <c r="J203" s="455"/>
      <c r="K203" s="455"/>
      <c r="L203" s="455">
        <f t="shared" si="3"/>
        <v>420076.16660573886</v>
      </c>
      <c r="M203" s="469"/>
    </row>
    <row r="204" spans="1:13" x14ac:dyDescent="0.2">
      <c r="A204" s="358">
        <v>2024</v>
      </c>
      <c r="B204" s="358">
        <v>11</v>
      </c>
      <c r="C204" s="455">
        <v>61983.035003389676</v>
      </c>
      <c r="D204" s="455"/>
      <c r="E204" s="455">
        <v>315448.85463555664</v>
      </c>
      <c r="F204" s="455"/>
      <c r="G204" s="455"/>
      <c r="H204" s="455"/>
      <c r="I204" s="455"/>
      <c r="J204" s="455"/>
      <c r="K204" s="455"/>
      <c r="L204" s="455">
        <f t="shared" si="3"/>
        <v>377431.88963894633</v>
      </c>
      <c r="M204" s="469"/>
    </row>
    <row r="205" spans="1:13" x14ac:dyDescent="0.2">
      <c r="A205" s="358">
        <v>2024</v>
      </c>
      <c r="B205" s="358">
        <v>12</v>
      </c>
      <c r="C205" s="455">
        <v>63788.988058814895</v>
      </c>
      <c r="D205" s="455"/>
      <c r="E205" s="455">
        <v>323785.75798266759</v>
      </c>
      <c r="F205" s="455"/>
      <c r="G205" s="455"/>
      <c r="H205" s="455"/>
      <c r="I205" s="455"/>
      <c r="J205" s="455"/>
      <c r="K205" s="455"/>
      <c r="L205" s="455">
        <f t="shared" si="3"/>
        <v>387574.74604148249</v>
      </c>
      <c r="M205" s="469"/>
    </row>
    <row r="206" spans="1:13" x14ac:dyDescent="0.2">
      <c r="A206" s="358">
        <v>2025</v>
      </c>
      <c r="B206" s="358">
        <v>1</v>
      </c>
      <c r="C206" s="455">
        <v>63806.552672102735</v>
      </c>
      <c r="D206" s="455"/>
      <c r="E206" s="455">
        <v>350823.15282947751</v>
      </c>
      <c r="F206" s="455"/>
      <c r="G206" s="455"/>
      <c r="H206" s="455"/>
      <c r="I206" s="455"/>
      <c r="J206" s="455"/>
      <c r="K206" s="455"/>
      <c r="L206" s="455">
        <f t="shared" si="3"/>
        <v>414629.70550158026</v>
      </c>
      <c r="M206" s="469"/>
    </row>
    <row r="207" spans="1:13" x14ac:dyDescent="0.2">
      <c r="A207" s="358">
        <v>2025</v>
      </c>
      <c r="B207" s="358">
        <v>2</v>
      </c>
      <c r="C207" s="455">
        <v>60434.5779683945</v>
      </c>
      <c r="D207" s="455"/>
      <c r="E207" s="455">
        <v>323172.59918825544</v>
      </c>
      <c r="F207" s="455"/>
      <c r="G207" s="455"/>
      <c r="H207" s="455"/>
      <c r="I207" s="455"/>
      <c r="J207" s="455"/>
      <c r="K207" s="455"/>
      <c r="L207" s="455">
        <f t="shared" si="3"/>
        <v>383607.17715664994</v>
      </c>
      <c r="M207" s="469"/>
    </row>
    <row r="208" spans="1:13" x14ac:dyDescent="0.2">
      <c r="A208" s="358">
        <v>2025</v>
      </c>
      <c r="B208" s="358">
        <v>3</v>
      </c>
      <c r="C208" s="455">
        <v>68052.700379577305</v>
      </c>
      <c r="D208" s="455"/>
      <c r="E208" s="455">
        <v>325985.35012432403</v>
      </c>
      <c r="F208" s="455"/>
      <c r="G208" s="455"/>
      <c r="H208" s="455"/>
      <c r="I208" s="455"/>
      <c r="J208" s="455"/>
      <c r="K208" s="455"/>
      <c r="L208" s="455">
        <f t="shared" si="3"/>
        <v>394038.05050390132</v>
      </c>
      <c r="M208" s="469"/>
    </row>
    <row r="209" spans="1:13" x14ac:dyDescent="0.2">
      <c r="A209" s="358">
        <v>2025</v>
      </c>
      <c r="B209" s="358">
        <v>4</v>
      </c>
      <c r="C209" s="455">
        <v>71339.834099229571</v>
      </c>
      <c r="D209" s="455"/>
      <c r="E209" s="455">
        <v>331313.25904360221</v>
      </c>
      <c r="F209" s="455"/>
      <c r="G209" s="455"/>
      <c r="H209" s="455"/>
      <c r="I209" s="455"/>
      <c r="J209" s="455"/>
      <c r="K209" s="455"/>
      <c r="L209" s="455">
        <f t="shared" si="3"/>
        <v>402653.09314283181</v>
      </c>
      <c r="M209" s="469"/>
    </row>
    <row r="210" spans="1:13" x14ac:dyDescent="0.2">
      <c r="A210" s="358">
        <v>2025</v>
      </c>
      <c r="B210" s="358">
        <v>5</v>
      </c>
      <c r="C210" s="455">
        <v>81594.183070610205</v>
      </c>
      <c r="D210" s="455"/>
      <c r="E210" s="455">
        <v>364779.65352750779</v>
      </c>
      <c r="F210" s="455"/>
      <c r="G210" s="455"/>
      <c r="H210" s="455"/>
      <c r="I210" s="455"/>
      <c r="J210" s="455"/>
      <c r="K210" s="455"/>
      <c r="L210" s="455">
        <f t="shared" si="3"/>
        <v>446373.83659811801</v>
      </c>
      <c r="M210" s="469"/>
    </row>
    <row r="211" spans="1:13" x14ac:dyDescent="0.2">
      <c r="A211" s="358">
        <v>2025</v>
      </c>
      <c r="B211" s="358">
        <v>6</v>
      </c>
      <c r="C211" s="455">
        <v>88841.947930370225</v>
      </c>
      <c r="D211" s="455"/>
      <c r="E211" s="455">
        <v>379341.53442008648</v>
      </c>
      <c r="F211" s="455"/>
      <c r="G211" s="455"/>
      <c r="H211" s="455"/>
      <c r="I211" s="455"/>
      <c r="J211" s="455"/>
      <c r="K211" s="455"/>
      <c r="L211" s="455">
        <f t="shared" si="3"/>
        <v>468183.4823504567</v>
      </c>
      <c r="M211" s="469"/>
    </row>
    <row r="212" spans="1:13" x14ac:dyDescent="0.2">
      <c r="A212" s="358">
        <v>2025</v>
      </c>
      <c r="B212" s="358">
        <v>7</v>
      </c>
      <c r="C212" s="455">
        <v>96851.56120800371</v>
      </c>
      <c r="D212" s="455"/>
      <c r="E212" s="455">
        <v>390901.08797439956</v>
      </c>
      <c r="F212" s="455"/>
      <c r="G212" s="455"/>
      <c r="H212" s="455"/>
      <c r="I212" s="455"/>
      <c r="J212" s="455"/>
      <c r="K212" s="455"/>
      <c r="L212" s="455">
        <f t="shared" si="3"/>
        <v>487752.64918240329</v>
      </c>
      <c r="M212" s="469"/>
    </row>
    <row r="213" spans="1:13" x14ac:dyDescent="0.2">
      <c r="A213" s="358">
        <v>2025</v>
      </c>
      <c r="B213" s="358">
        <v>8</v>
      </c>
      <c r="C213" s="455">
        <v>96108.031021410206</v>
      </c>
      <c r="D213" s="455"/>
      <c r="E213" s="455">
        <v>390520.88789920672</v>
      </c>
      <c r="F213" s="455"/>
      <c r="G213" s="455"/>
      <c r="H213" s="455"/>
      <c r="I213" s="455"/>
      <c r="J213" s="455"/>
      <c r="K213" s="455"/>
      <c r="L213" s="455">
        <f t="shared" si="3"/>
        <v>486628.91892061691</v>
      </c>
      <c r="M213" s="469"/>
    </row>
    <row r="214" spans="1:13" x14ac:dyDescent="0.2">
      <c r="A214" s="358">
        <v>2025</v>
      </c>
      <c r="B214" s="358">
        <v>9</v>
      </c>
      <c r="C214" s="455">
        <v>82307.518714522361</v>
      </c>
      <c r="D214" s="455"/>
      <c r="E214" s="455">
        <v>373699.31804773968</v>
      </c>
      <c r="F214" s="455"/>
      <c r="G214" s="455"/>
      <c r="H214" s="455"/>
      <c r="I214" s="455"/>
      <c r="J214" s="455"/>
      <c r="K214" s="455"/>
      <c r="L214" s="455">
        <f t="shared" si="3"/>
        <v>456006.83676226204</v>
      </c>
      <c r="M214" s="469"/>
    </row>
    <row r="215" spans="1:13" x14ac:dyDescent="0.2">
      <c r="A215" s="358">
        <v>2025</v>
      </c>
      <c r="B215" s="358">
        <v>10</v>
      </c>
      <c r="C215" s="455">
        <v>76017.631520095063</v>
      </c>
      <c r="D215" s="455"/>
      <c r="E215" s="455">
        <v>349111.10513429274</v>
      </c>
      <c r="F215" s="455"/>
      <c r="G215" s="455"/>
      <c r="H215" s="455"/>
      <c r="I215" s="455"/>
      <c r="J215" s="455"/>
      <c r="K215" s="455"/>
      <c r="L215" s="455">
        <f t="shared" si="3"/>
        <v>425128.73665438779</v>
      </c>
      <c r="M215" s="469"/>
    </row>
    <row r="216" spans="1:13" x14ac:dyDescent="0.2">
      <c r="A216" s="358">
        <v>2025</v>
      </c>
      <c r="B216" s="358">
        <v>11</v>
      </c>
      <c r="C216" s="455">
        <v>62764.567370521967</v>
      </c>
      <c r="D216" s="455"/>
      <c r="E216" s="455">
        <v>319545.84400737152</v>
      </c>
      <c r="F216" s="455"/>
      <c r="G216" s="455"/>
      <c r="H216" s="455"/>
      <c r="I216" s="455"/>
      <c r="J216" s="455"/>
      <c r="K216" s="455"/>
      <c r="L216" s="455">
        <f t="shared" si="3"/>
        <v>382310.41137789347</v>
      </c>
      <c r="M216" s="469"/>
    </row>
    <row r="217" spans="1:13" x14ac:dyDescent="0.2">
      <c r="A217" s="358">
        <v>2025</v>
      </c>
      <c r="B217" s="358">
        <v>12</v>
      </c>
      <c r="C217" s="455">
        <v>64593.291346510516</v>
      </c>
      <c r="D217" s="455"/>
      <c r="E217" s="455">
        <v>327816.41306752368</v>
      </c>
      <c r="F217" s="455"/>
      <c r="G217" s="455"/>
      <c r="H217" s="455"/>
      <c r="I217" s="455"/>
      <c r="J217" s="455"/>
      <c r="K217" s="455"/>
      <c r="L217" s="455">
        <f t="shared" si="3"/>
        <v>392409.7044140342</v>
      </c>
      <c r="M217" s="469"/>
    </row>
    <row r="218" spans="1:13" x14ac:dyDescent="0.2">
      <c r="A218" s="358">
        <v>2026</v>
      </c>
      <c r="B218" s="358">
        <v>1</v>
      </c>
      <c r="C218" s="455">
        <v>64611.077428685778</v>
      </c>
      <c r="D218" s="455"/>
      <c r="E218" s="455">
        <v>354827.78378740634</v>
      </c>
      <c r="F218" s="455"/>
      <c r="G218" s="455"/>
      <c r="H218" s="455"/>
      <c r="I218" s="455"/>
      <c r="J218" s="455"/>
      <c r="K218" s="455"/>
      <c r="L218" s="455">
        <f t="shared" si="3"/>
        <v>419438.86121609213</v>
      </c>
      <c r="M218" s="469"/>
    </row>
    <row r="219" spans="1:13" x14ac:dyDescent="0.2">
      <c r="A219" s="358">
        <v>2026</v>
      </c>
      <c r="B219" s="358">
        <v>2</v>
      </c>
      <c r="C219" s="455">
        <v>61196.586133591598</v>
      </c>
      <c r="D219" s="455"/>
      <c r="E219" s="455">
        <v>327235.15795509308</v>
      </c>
      <c r="F219" s="455"/>
      <c r="G219" s="455"/>
      <c r="H219" s="455"/>
      <c r="I219" s="455"/>
      <c r="J219" s="455"/>
      <c r="K219" s="455"/>
      <c r="L219" s="455">
        <f t="shared" si="3"/>
        <v>388431.74408868467</v>
      </c>
      <c r="M219" s="469"/>
    </row>
    <row r="220" spans="1:13" x14ac:dyDescent="0.2">
      <c r="A220" s="358">
        <v>2026</v>
      </c>
      <c r="B220" s="358">
        <v>3</v>
      </c>
      <c r="C220" s="455">
        <v>68910.764009641367</v>
      </c>
      <c r="D220" s="455"/>
      <c r="E220" s="455">
        <v>330150.34014172188</v>
      </c>
      <c r="F220" s="455"/>
      <c r="G220" s="455"/>
      <c r="H220" s="455"/>
      <c r="I220" s="455"/>
      <c r="J220" s="455"/>
      <c r="K220" s="455"/>
      <c r="L220" s="455">
        <f t="shared" si="3"/>
        <v>399061.10415136325</v>
      </c>
      <c r="M220" s="469"/>
    </row>
    <row r="221" spans="1:13" x14ac:dyDescent="0.2">
      <c r="A221" s="358">
        <v>2026</v>
      </c>
      <c r="B221" s="358">
        <v>4</v>
      </c>
      <c r="C221" s="455">
        <v>72239.344576755335</v>
      </c>
      <c r="D221" s="455"/>
      <c r="E221" s="455">
        <v>335598.02562424866</v>
      </c>
      <c r="F221" s="455"/>
      <c r="G221" s="455"/>
      <c r="H221" s="455"/>
      <c r="I221" s="455"/>
      <c r="J221" s="455"/>
      <c r="K221" s="455"/>
      <c r="L221" s="455">
        <f t="shared" si="3"/>
        <v>407837.37020100397</v>
      </c>
      <c r="M221" s="469"/>
    </row>
    <row r="222" spans="1:13" x14ac:dyDescent="0.2">
      <c r="A222" s="358">
        <v>2026</v>
      </c>
      <c r="B222" s="358">
        <v>5</v>
      </c>
      <c r="C222" s="455">
        <v>82622.988695180102</v>
      </c>
      <c r="D222" s="455"/>
      <c r="E222" s="455">
        <v>369129.12735976529</v>
      </c>
      <c r="F222" s="455"/>
      <c r="G222" s="455"/>
      <c r="H222" s="455"/>
      <c r="I222" s="455"/>
      <c r="J222" s="455"/>
      <c r="K222" s="455"/>
      <c r="L222" s="455">
        <f t="shared" si="3"/>
        <v>451752.11605494539</v>
      </c>
      <c r="M222" s="469"/>
    </row>
    <row r="223" spans="1:13" x14ac:dyDescent="0.2">
      <c r="A223" s="358">
        <v>2026</v>
      </c>
      <c r="B223" s="358">
        <v>6</v>
      </c>
      <c r="C223" s="455">
        <v>89962.139251477187</v>
      </c>
      <c r="D223" s="455"/>
      <c r="E223" s="455">
        <v>383751.8036755338</v>
      </c>
      <c r="F223" s="455"/>
      <c r="G223" s="455"/>
      <c r="H223" s="455"/>
      <c r="I223" s="455"/>
      <c r="J223" s="455"/>
      <c r="K223" s="455"/>
      <c r="L223" s="455">
        <f t="shared" si="3"/>
        <v>473713.942927011</v>
      </c>
      <c r="M223" s="469"/>
    </row>
    <row r="224" spans="1:13" x14ac:dyDescent="0.2">
      <c r="A224" s="358">
        <v>2026</v>
      </c>
      <c r="B224" s="358">
        <v>7</v>
      </c>
      <c r="C224" s="455">
        <v>98072.744228280309</v>
      </c>
      <c r="D224" s="455"/>
      <c r="E224" s="455">
        <v>395316.66276975413</v>
      </c>
      <c r="F224" s="455"/>
      <c r="G224" s="455"/>
      <c r="H224" s="455"/>
      <c r="I224" s="455"/>
      <c r="J224" s="455"/>
      <c r="K224" s="455"/>
      <c r="L224" s="455">
        <f t="shared" si="3"/>
        <v>493389.40699803445</v>
      </c>
      <c r="M224" s="469"/>
    </row>
    <row r="225" spans="1:13" x14ac:dyDescent="0.2">
      <c r="A225" s="358">
        <v>2026</v>
      </c>
      <c r="B225" s="358">
        <v>8</v>
      </c>
      <c r="C225" s="455">
        <v>97319.839010168405</v>
      </c>
      <c r="D225" s="455"/>
      <c r="E225" s="455">
        <v>394906.21233419486</v>
      </c>
      <c r="F225" s="455"/>
      <c r="G225" s="455"/>
      <c r="H225" s="455"/>
      <c r="I225" s="455"/>
      <c r="J225" s="455"/>
      <c r="K225" s="455"/>
      <c r="L225" s="455">
        <f t="shared" si="3"/>
        <v>492226.05134436325</v>
      </c>
      <c r="M225" s="469"/>
    </row>
    <row r="226" spans="1:13" x14ac:dyDescent="0.2">
      <c r="A226" s="358">
        <v>2026</v>
      </c>
      <c r="B226" s="358">
        <v>9</v>
      </c>
      <c r="C226" s="455">
        <v>83345.318653331866</v>
      </c>
      <c r="D226" s="455"/>
      <c r="E226" s="455">
        <v>378135.1392227998</v>
      </c>
      <c r="F226" s="455"/>
      <c r="G226" s="455"/>
      <c r="H226" s="455"/>
      <c r="I226" s="455"/>
      <c r="J226" s="455"/>
      <c r="K226" s="455"/>
      <c r="L226" s="455">
        <f t="shared" si="3"/>
        <v>461480.45787613164</v>
      </c>
      <c r="M226" s="469"/>
    </row>
    <row r="227" spans="1:13" x14ac:dyDescent="0.2">
      <c r="A227" s="358">
        <v>2026</v>
      </c>
      <c r="B227" s="358">
        <v>10</v>
      </c>
      <c r="C227" s="455">
        <v>76976.123460711431</v>
      </c>
      <c r="D227" s="455"/>
      <c r="E227" s="455">
        <v>353679.474893593</v>
      </c>
      <c r="F227" s="455"/>
      <c r="G227" s="455"/>
      <c r="H227" s="455"/>
      <c r="I227" s="455"/>
      <c r="J227" s="455"/>
      <c r="K227" s="455"/>
      <c r="L227" s="455">
        <f t="shared" si="3"/>
        <v>430655.59835430444</v>
      </c>
      <c r="M227" s="469"/>
    </row>
    <row r="228" spans="1:13" x14ac:dyDescent="0.2">
      <c r="A228" s="358">
        <v>2026</v>
      </c>
      <c r="B228" s="358">
        <v>11</v>
      </c>
      <c r="C228" s="455">
        <v>63555.953931480712</v>
      </c>
      <c r="D228" s="455"/>
      <c r="E228" s="455">
        <v>324411.96482235362</v>
      </c>
      <c r="F228" s="455"/>
      <c r="G228" s="455"/>
      <c r="H228" s="455"/>
      <c r="I228" s="455"/>
      <c r="J228" s="455"/>
      <c r="K228" s="455"/>
      <c r="L228" s="455">
        <f t="shared" si="3"/>
        <v>387967.91875383432</v>
      </c>
      <c r="M228" s="469"/>
    </row>
    <row r="229" spans="1:13" x14ac:dyDescent="0.2">
      <c r="A229" s="358">
        <v>2026</v>
      </c>
      <c r="B229" s="358">
        <v>12</v>
      </c>
      <c r="C229" s="455">
        <v>65407.735942263906</v>
      </c>
      <c r="D229" s="455"/>
      <c r="E229" s="455">
        <v>332958.81229191989</v>
      </c>
      <c r="F229" s="455"/>
      <c r="G229" s="455"/>
      <c r="H229" s="455"/>
      <c r="I229" s="455"/>
      <c r="J229" s="455"/>
      <c r="K229" s="455"/>
      <c r="L229" s="455">
        <f t="shared" si="3"/>
        <v>398366.54823418381</v>
      </c>
      <c r="M229" s="469"/>
    </row>
    <row r="230" spans="1:13" x14ac:dyDescent="0.2">
      <c r="A230" s="358">
        <v>2027</v>
      </c>
      <c r="B230" s="358">
        <v>1</v>
      </c>
      <c r="C230" s="455">
        <v>65425.746285785914</v>
      </c>
      <c r="D230" s="455"/>
      <c r="E230" s="455">
        <v>360155.40973983315</v>
      </c>
      <c r="F230" s="455"/>
      <c r="G230" s="455"/>
      <c r="H230" s="455"/>
      <c r="I230" s="455"/>
      <c r="J230" s="455"/>
      <c r="K230" s="455"/>
      <c r="L230" s="455">
        <f t="shared" si="3"/>
        <v>425581.15602561907</v>
      </c>
      <c r="M230" s="469"/>
    </row>
    <row r="231" spans="1:13" x14ac:dyDescent="0.2">
      <c r="A231" s="358">
        <v>2027</v>
      </c>
      <c r="B231" s="358">
        <v>2</v>
      </c>
      <c r="C231" s="455">
        <v>61968.202315645052</v>
      </c>
      <c r="D231" s="455"/>
      <c r="E231" s="455">
        <v>332557.82673232898</v>
      </c>
      <c r="F231" s="455"/>
      <c r="G231" s="455"/>
      <c r="H231" s="455"/>
      <c r="I231" s="455"/>
      <c r="J231" s="455"/>
      <c r="K231" s="455"/>
      <c r="L231" s="455">
        <f t="shared" si="3"/>
        <v>394526.02904797404</v>
      </c>
      <c r="M231" s="469"/>
    </row>
    <row r="232" spans="1:13" x14ac:dyDescent="0.2">
      <c r="A232" s="358">
        <v>2027</v>
      </c>
      <c r="B232" s="358">
        <v>3</v>
      </c>
      <c r="C232" s="455">
        <v>69779.646801753843</v>
      </c>
      <c r="D232" s="455"/>
      <c r="E232" s="455">
        <v>335349.45135735662</v>
      </c>
      <c r="F232" s="455"/>
      <c r="G232" s="455"/>
      <c r="H232" s="455"/>
      <c r="I232" s="455"/>
      <c r="J232" s="455"/>
      <c r="K232" s="455"/>
      <c r="L232" s="455">
        <f t="shared" si="3"/>
        <v>405129.09815911046</v>
      </c>
      <c r="M232" s="469"/>
    </row>
    <row r="233" spans="1:13" x14ac:dyDescent="0.2">
      <c r="A233" s="358">
        <v>2027</v>
      </c>
      <c r="B233" s="358">
        <v>4</v>
      </c>
      <c r="C233" s="455">
        <v>73150.196811791408</v>
      </c>
      <c r="D233" s="455"/>
      <c r="E233" s="455">
        <v>340621.12466186885</v>
      </c>
      <c r="F233" s="455"/>
      <c r="G233" s="455"/>
      <c r="H233" s="455"/>
      <c r="I233" s="455"/>
      <c r="J233" s="455"/>
      <c r="K233" s="455"/>
      <c r="L233" s="455">
        <f t="shared" si="3"/>
        <v>413771.32147366024</v>
      </c>
      <c r="M233" s="469"/>
    </row>
    <row r="234" spans="1:13" x14ac:dyDescent="0.2">
      <c r="A234" s="358">
        <v>2027</v>
      </c>
      <c r="B234" s="358">
        <v>5</v>
      </c>
      <c r="C234" s="455">
        <v>83664.766335319175</v>
      </c>
      <c r="D234" s="455"/>
      <c r="E234" s="455">
        <v>373994.55450592563</v>
      </c>
      <c r="F234" s="455"/>
      <c r="G234" s="455"/>
      <c r="H234" s="455"/>
      <c r="I234" s="455"/>
      <c r="J234" s="455"/>
      <c r="K234" s="455"/>
      <c r="L234" s="455">
        <f t="shared" si="3"/>
        <v>457659.32084124477</v>
      </c>
      <c r="M234" s="469"/>
    </row>
    <row r="235" spans="1:13" x14ac:dyDescent="0.2">
      <c r="A235" s="358">
        <v>2027</v>
      </c>
      <c r="B235" s="358">
        <v>6</v>
      </c>
      <c r="C235" s="455">
        <v>91096.454853119591</v>
      </c>
      <c r="D235" s="455"/>
      <c r="E235" s="455">
        <v>388520.35774603765</v>
      </c>
      <c r="F235" s="455"/>
      <c r="G235" s="455"/>
      <c r="H235" s="455"/>
      <c r="I235" s="455"/>
      <c r="J235" s="455"/>
      <c r="K235" s="455"/>
      <c r="L235" s="455">
        <f t="shared" si="3"/>
        <v>479616.81259915722</v>
      </c>
      <c r="M235" s="469"/>
    </row>
    <row r="236" spans="1:13" x14ac:dyDescent="0.2">
      <c r="A236" s="358">
        <v>2027</v>
      </c>
      <c r="B236" s="358">
        <v>7</v>
      </c>
      <c r="C236" s="455">
        <v>99309.324914329263</v>
      </c>
      <c r="D236" s="455"/>
      <c r="E236" s="455">
        <v>399984.41869243694</v>
      </c>
      <c r="F236" s="455"/>
      <c r="G236" s="455"/>
      <c r="H236" s="455"/>
      <c r="I236" s="455"/>
      <c r="J236" s="455"/>
      <c r="K236" s="455"/>
      <c r="L236" s="455">
        <f t="shared" si="3"/>
        <v>499293.74360676622</v>
      </c>
      <c r="M236" s="469"/>
    </row>
    <row r="237" spans="1:13" x14ac:dyDescent="0.2">
      <c r="A237" s="358">
        <v>2027</v>
      </c>
      <c r="B237" s="358">
        <v>8</v>
      </c>
      <c r="C237" s="455">
        <v>98546.926456699395</v>
      </c>
      <c r="D237" s="455"/>
      <c r="E237" s="455">
        <v>399451.35474809783</v>
      </c>
      <c r="F237" s="455"/>
      <c r="G237" s="455"/>
      <c r="H237" s="455"/>
      <c r="I237" s="455"/>
      <c r="J237" s="455"/>
      <c r="K237" s="455"/>
      <c r="L237" s="455">
        <f t="shared" si="3"/>
        <v>497998.28120479721</v>
      </c>
      <c r="M237" s="469"/>
    </row>
    <row r="238" spans="1:13" x14ac:dyDescent="0.2">
      <c r="A238" s="358">
        <v>2027</v>
      </c>
      <c r="B238" s="358">
        <v>9</v>
      </c>
      <c r="C238" s="455">
        <v>84396.204015317941</v>
      </c>
      <c r="D238" s="455"/>
      <c r="E238" s="455">
        <v>382605.70267449296</v>
      </c>
      <c r="F238" s="455"/>
      <c r="G238" s="455"/>
      <c r="H238" s="455"/>
      <c r="I238" s="455"/>
      <c r="J238" s="455"/>
      <c r="K238" s="455"/>
      <c r="L238" s="455">
        <f t="shared" si="3"/>
        <v>467001.90668981092</v>
      </c>
      <c r="M238" s="469"/>
    </row>
    <row r="239" spans="1:13" x14ac:dyDescent="0.2">
      <c r="A239" s="358">
        <v>2027</v>
      </c>
      <c r="B239" s="358">
        <v>10</v>
      </c>
      <c r="C239" s="455">
        <v>77946.700844952589</v>
      </c>
      <c r="D239" s="455"/>
      <c r="E239" s="455">
        <v>358068.04809182353</v>
      </c>
      <c r="F239" s="455"/>
      <c r="G239" s="455"/>
      <c r="H239" s="455"/>
      <c r="I239" s="455"/>
      <c r="J239" s="455"/>
      <c r="K239" s="455"/>
      <c r="L239" s="455">
        <f t="shared" si="3"/>
        <v>436014.74893677613</v>
      </c>
      <c r="M239" s="469"/>
    </row>
    <row r="240" spans="1:13" x14ac:dyDescent="0.2">
      <c r="A240" s="358">
        <v>2027</v>
      </c>
      <c r="B240" s="358">
        <v>11</v>
      </c>
      <c r="C240" s="455">
        <v>64357.31893593241</v>
      </c>
      <c r="D240" s="455"/>
      <c r="E240" s="455">
        <v>328743.39508152427</v>
      </c>
      <c r="F240" s="455"/>
      <c r="G240" s="455"/>
      <c r="H240" s="455"/>
      <c r="I240" s="455"/>
      <c r="J240" s="455"/>
      <c r="K240" s="455"/>
      <c r="L240" s="455">
        <f t="shared" si="3"/>
        <v>393100.71401745669</v>
      </c>
      <c r="M240" s="469"/>
    </row>
    <row r="241" spans="1:13" x14ac:dyDescent="0.2">
      <c r="A241" s="358">
        <v>2027</v>
      </c>
      <c r="B241" s="358">
        <v>12</v>
      </c>
      <c r="C241" s="455">
        <v>66232.44971591061</v>
      </c>
      <c r="D241" s="455"/>
      <c r="E241" s="455">
        <v>337202.47126862482</v>
      </c>
      <c r="F241" s="455"/>
      <c r="G241" s="455"/>
      <c r="H241" s="455"/>
      <c r="I241" s="455"/>
      <c r="J241" s="455"/>
      <c r="K241" s="455"/>
      <c r="L241" s="455">
        <f t="shared" si="3"/>
        <v>403434.92098453542</v>
      </c>
      <c r="M241" s="469"/>
    </row>
    <row r="242" spans="1:13" x14ac:dyDescent="0.2">
      <c r="A242" s="358">
        <v>2028</v>
      </c>
      <c r="B242" s="358">
        <v>1</v>
      </c>
      <c r="C242" s="455">
        <v>66250.687148448269</v>
      </c>
      <c r="D242" s="455"/>
      <c r="E242" s="455">
        <v>364339.30220557592</v>
      </c>
      <c r="F242" s="455"/>
      <c r="G242" s="455"/>
      <c r="H242" s="455"/>
      <c r="I242" s="455"/>
      <c r="J242" s="455"/>
      <c r="K242" s="455"/>
      <c r="L242" s="455">
        <f t="shared" si="3"/>
        <v>430589.98935402418</v>
      </c>
      <c r="M242" s="469"/>
    </row>
    <row r="243" spans="1:13" x14ac:dyDescent="0.2">
      <c r="A243" s="358">
        <v>2028</v>
      </c>
      <c r="B243" s="358">
        <v>2</v>
      </c>
      <c r="C243" s="455">
        <v>62749.547660222495</v>
      </c>
      <c r="D243" s="455"/>
      <c r="E243" s="455">
        <v>336965.03765128559</v>
      </c>
      <c r="F243" s="455"/>
      <c r="G243" s="455"/>
      <c r="H243" s="455"/>
      <c r="I243" s="455"/>
      <c r="J243" s="455"/>
      <c r="K243" s="455"/>
      <c r="L243" s="455">
        <f t="shared" si="3"/>
        <v>399714.5853115081</v>
      </c>
      <c r="M243" s="469"/>
    </row>
    <row r="244" spans="1:13" x14ac:dyDescent="0.2">
      <c r="A244" s="358">
        <v>2028</v>
      </c>
      <c r="B244" s="358">
        <v>3</v>
      </c>
      <c r="C244" s="455">
        <v>70659.485172683053</v>
      </c>
      <c r="D244" s="455"/>
      <c r="E244" s="455">
        <v>339537.94284559699</v>
      </c>
      <c r="F244" s="455"/>
      <c r="G244" s="455"/>
      <c r="H244" s="455"/>
      <c r="I244" s="455"/>
      <c r="J244" s="455"/>
      <c r="K244" s="455"/>
      <c r="L244" s="455">
        <f t="shared" si="3"/>
        <v>410197.42801828007</v>
      </c>
      <c r="M244" s="469"/>
    </row>
    <row r="245" spans="1:13" x14ac:dyDescent="0.2">
      <c r="A245" s="358">
        <v>2028</v>
      </c>
      <c r="B245" s="358">
        <v>4</v>
      </c>
      <c r="C245" s="455">
        <v>74072.533810413457</v>
      </c>
      <c r="D245" s="455"/>
      <c r="E245" s="455">
        <v>344821.62243275793</v>
      </c>
      <c r="F245" s="455"/>
      <c r="G245" s="455"/>
      <c r="H245" s="455"/>
      <c r="I245" s="455"/>
      <c r="J245" s="455"/>
      <c r="K245" s="455"/>
      <c r="L245" s="455">
        <f t="shared" si="3"/>
        <v>418894.15624317137</v>
      </c>
      <c r="M245" s="469"/>
    </row>
    <row r="246" spans="1:13" x14ac:dyDescent="0.2">
      <c r="A246" s="358">
        <v>2028</v>
      </c>
      <c r="B246" s="358">
        <v>5</v>
      </c>
      <c r="C246" s="455">
        <v>84719.679552718691</v>
      </c>
      <c r="D246" s="455"/>
      <c r="E246" s="455">
        <v>378177.28123691439</v>
      </c>
      <c r="F246" s="455"/>
      <c r="G246" s="455"/>
      <c r="H246" s="455"/>
      <c r="I246" s="455"/>
      <c r="J246" s="455"/>
      <c r="K246" s="455"/>
      <c r="L246" s="455">
        <f t="shared" si="3"/>
        <v>462896.9607896331</v>
      </c>
      <c r="M246" s="469"/>
    </row>
    <row r="247" spans="1:13" x14ac:dyDescent="0.2">
      <c r="A247" s="358">
        <v>2028</v>
      </c>
      <c r="B247" s="358">
        <v>6</v>
      </c>
      <c r="C247" s="455">
        <v>92245.072825679745</v>
      </c>
      <c r="D247" s="455"/>
      <c r="E247" s="455">
        <v>392700.56836252299</v>
      </c>
      <c r="F247" s="455"/>
      <c r="G247" s="455"/>
      <c r="H247" s="455"/>
      <c r="I247" s="455"/>
      <c r="J247" s="455"/>
      <c r="K247" s="455"/>
      <c r="L247" s="455">
        <f t="shared" si="3"/>
        <v>484945.64118820272</v>
      </c>
      <c r="M247" s="469"/>
    </row>
    <row r="248" spans="1:13" x14ac:dyDescent="0.2">
      <c r="A248" s="358">
        <v>2028</v>
      </c>
      <c r="B248" s="358">
        <v>7</v>
      </c>
      <c r="C248" s="455">
        <v>100561.49741240655</v>
      </c>
      <c r="D248" s="455"/>
      <c r="E248" s="455">
        <v>404148.17790849396</v>
      </c>
      <c r="F248" s="455"/>
      <c r="G248" s="455"/>
      <c r="H248" s="455"/>
      <c r="I248" s="455"/>
      <c r="J248" s="455"/>
      <c r="K248" s="455"/>
      <c r="L248" s="455">
        <f t="shared" si="3"/>
        <v>504709.67532090051</v>
      </c>
      <c r="M248" s="469"/>
    </row>
    <row r="249" spans="1:13" x14ac:dyDescent="0.2">
      <c r="A249" s="358">
        <v>2028</v>
      </c>
      <c r="B249" s="358">
        <v>8</v>
      </c>
      <c r="C249" s="455">
        <v>99789.486016796829</v>
      </c>
      <c r="D249" s="455"/>
      <c r="E249" s="455">
        <v>403605.8707288421</v>
      </c>
      <c r="F249" s="455"/>
      <c r="G249" s="455"/>
      <c r="H249" s="455"/>
      <c r="I249" s="455"/>
      <c r="J249" s="455"/>
      <c r="K249" s="455"/>
      <c r="L249" s="455">
        <f t="shared" si="3"/>
        <v>503395.35674563894</v>
      </c>
      <c r="M249" s="469"/>
    </row>
    <row r="250" spans="1:13" x14ac:dyDescent="0.2">
      <c r="A250" s="358">
        <v>2028</v>
      </c>
      <c r="B250" s="358">
        <v>9</v>
      </c>
      <c r="C250" s="455">
        <v>85460.339792106926</v>
      </c>
      <c r="D250" s="455"/>
      <c r="E250" s="455">
        <v>386803.13745351363</v>
      </c>
      <c r="F250" s="455"/>
      <c r="G250" s="455"/>
      <c r="H250" s="455"/>
      <c r="I250" s="455"/>
      <c r="J250" s="455"/>
      <c r="K250" s="455"/>
      <c r="L250" s="455">
        <f t="shared" si="3"/>
        <v>472263.47724562057</v>
      </c>
      <c r="M250" s="469"/>
    </row>
    <row r="251" spans="1:13" x14ac:dyDescent="0.2">
      <c r="A251" s="358">
        <v>2028</v>
      </c>
      <c r="B251" s="358">
        <v>10</v>
      </c>
      <c r="C251" s="455">
        <v>78929.5160558918</v>
      </c>
      <c r="D251" s="455"/>
      <c r="E251" s="455">
        <v>362270.40081259661</v>
      </c>
      <c r="F251" s="455"/>
      <c r="G251" s="455"/>
      <c r="H251" s="455"/>
      <c r="I251" s="455"/>
      <c r="J251" s="455"/>
      <c r="K251" s="455"/>
      <c r="L251" s="455">
        <f t="shared" si="3"/>
        <v>441199.91686848842</v>
      </c>
      <c r="M251" s="469"/>
    </row>
    <row r="252" spans="1:13" x14ac:dyDescent="0.2">
      <c r="A252" s="358">
        <v>2028</v>
      </c>
      <c r="B252" s="358">
        <v>11</v>
      </c>
      <c r="C252" s="455">
        <v>65168.788200184099</v>
      </c>
      <c r="D252" s="455"/>
      <c r="E252" s="455">
        <v>332932.38321105321</v>
      </c>
      <c r="F252" s="455"/>
      <c r="G252" s="455"/>
      <c r="H252" s="455"/>
      <c r="I252" s="455"/>
      <c r="J252" s="455"/>
      <c r="K252" s="455"/>
      <c r="L252" s="455">
        <f t="shared" si="3"/>
        <v>398101.17141123733</v>
      </c>
      <c r="M252" s="469"/>
    </row>
    <row r="253" spans="1:13" x14ac:dyDescent="0.2">
      <c r="A253" s="358">
        <v>2028</v>
      </c>
      <c r="B253" s="358">
        <v>12</v>
      </c>
      <c r="C253" s="455">
        <v>67067.562149572739</v>
      </c>
      <c r="D253" s="455"/>
      <c r="E253" s="455">
        <v>341325.16956283851</v>
      </c>
      <c r="F253" s="455"/>
      <c r="G253" s="455"/>
      <c r="H253" s="455"/>
      <c r="I253" s="455"/>
      <c r="J253" s="455"/>
      <c r="K253" s="455"/>
      <c r="L253" s="455">
        <f t="shared" si="3"/>
        <v>408392.73171241127</v>
      </c>
      <c r="M253" s="469"/>
    </row>
    <row r="254" spans="1:13" x14ac:dyDescent="0.2">
      <c r="A254" s="358">
        <v>2029</v>
      </c>
      <c r="B254" s="358">
        <v>1</v>
      </c>
      <c r="C254" s="455">
        <v>67086.029534448506</v>
      </c>
      <c r="D254" s="455"/>
      <c r="E254" s="455">
        <v>368408.06917892583</v>
      </c>
      <c r="F254" s="455"/>
      <c r="G254" s="455"/>
      <c r="H254" s="455"/>
      <c r="I254" s="455"/>
      <c r="J254" s="455"/>
      <c r="K254" s="455"/>
      <c r="L254" s="455">
        <f t="shared" si="3"/>
        <v>435494.09871337435</v>
      </c>
      <c r="M254" s="469"/>
    </row>
    <row r="255" spans="1:13" x14ac:dyDescent="0.2">
      <c r="A255" s="358">
        <v>2029</v>
      </c>
      <c r="B255" s="358">
        <v>2</v>
      </c>
      <c r="C255" s="455">
        <v>63540.744840494364</v>
      </c>
      <c r="D255" s="455"/>
      <c r="E255" s="455">
        <v>340772.21278134658</v>
      </c>
      <c r="F255" s="455"/>
      <c r="G255" s="455"/>
      <c r="H255" s="455"/>
      <c r="I255" s="455"/>
      <c r="J255" s="455"/>
      <c r="K255" s="455"/>
      <c r="L255" s="455">
        <f t="shared" si="3"/>
        <v>404312.95762184093</v>
      </c>
      <c r="M255" s="469"/>
    </row>
    <row r="256" spans="1:13" x14ac:dyDescent="0.2">
      <c r="A256" s="358">
        <v>2029</v>
      </c>
      <c r="B256" s="358">
        <v>3</v>
      </c>
      <c r="C256" s="455">
        <v>71550.417259250564</v>
      </c>
      <c r="D256" s="455"/>
      <c r="E256" s="455">
        <v>343567.16132133437</v>
      </c>
      <c r="F256" s="455"/>
      <c r="G256" s="455"/>
      <c r="H256" s="455"/>
      <c r="I256" s="455"/>
      <c r="J256" s="455"/>
      <c r="K256" s="455"/>
      <c r="L256" s="455">
        <f t="shared" si="3"/>
        <v>415117.57858058496</v>
      </c>
      <c r="M256" s="469"/>
    </row>
    <row r="257" spans="1:13" x14ac:dyDescent="0.2">
      <c r="A257" s="358">
        <v>2029</v>
      </c>
      <c r="B257" s="358">
        <v>4</v>
      </c>
      <c r="C257" s="455">
        <v>75006.500381833728</v>
      </c>
      <c r="D257" s="455"/>
      <c r="E257" s="455">
        <v>348823.32255652134</v>
      </c>
      <c r="F257" s="455"/>
      <c r="G257" s="455"/>
      <c r="H257" s="455"/>
      <c r="I257" s="455"/>
      <c r="J257" s="455"/>
      <c r="K257" s="455"/>
      <c r="L257" s="455">
        <f t="shared" si="3"/>
        <v>423829.82293835504</v>
      </c>
      <c r="M257" s="469"/>
    </row>
    <row r="258" spans="1:13" x14ac:dyDescent="0.2">
      <c r="A258" s="358">
        <v>2029</v>
      </c>
      <c r="B258" s="358">
        <v>5</v>
      </c>
      <c r="C258" s="455">
        <v>85787.893971388345</v>
      </c>
      <c r="D258" s="455"/>
      <c r="E258" s="455">
        <v>382109.10361629078</v>
      </c>
      <c r="F258" s="455"/>
      <c r="G258" s="455"/>
      <c r="H258" s="455"/>
      <c r="I258" s="455"/>
      <c r="J258" s="455"/>
      <c r="K258" s="455"/>
      <c r="L258" s="455">
        <f t="shared" ref="L258:L321" si="4">SUM(C258:K258)</f>
        <v>467896.99758767913</v>
      </c>
      <c r="M258" s="469"/>
    </row>
    <row r="259" spans="1:13" x14ac:dyDescent="0.2">
      <c r="A259" s="358">
        <v>2029</v>
      </c>
      <c r="B259" s="358">
        <v>6</v>
      </c>
      <c r="C259" s="455">
        <v>93408.173505047918</v>
      </c>
      <c r="D259" s="455"/>
      <c r="E259" s="455">
        <v>396568.32162922726</v>
      </c>
      <c r="F259" s="455"/>
      <c r="G259" s="455"/>
      <c r="H259" s="455"/>
      <c r="I259" s="455"/>
      <c r="J259" s="455"/>
      <c r="K259" s="455"/>
      <c r="L259" s="455">
        <f t="shared" si="4"/>
        <v>489976.49513427517</v>
      </c>
      <c r="M259" s="469"/>
    </row>
    <row r="260" spans="1:13" x14ac:dyDescent="0.2">
      <c r="A260" s="358">
        <v>2029</v>
      </c>
      <c r="B260" s="358">
        <v>7</v>
      </c>
      <c r="C260" s="455">
        <v>101829.45831672156</v>
      </c>
      <c r="D260" s="455"/>
      <c r="E260" s="455">
        <v>407956.59211037913</v>
      </c>
      <c r="F260" s="455"/>
      <c r="G260" s="455"/>
      <c r="H260" s="455"/>
      <c r="I260" s="455"/>
      <c r="J260" s="455"/>
      <c r="K260" s="455"/>
      <c r="L260" s="455">
        <f t="shared" si="4"/>
        <v>509786.05042710068</v>
      </c>
      <c r="M260" s="469"/>
    </row>
    <row r="261" spans="1:13" x14ac:dyDescent="0.2">
      <c r="A261" s="358">
        <v>2029</v>
      </c>
      <c r="B261" s="358">
        <v>8</v>
      </c>
      <c r="C261" s="455">
        <v>101047.71277541484</v>
      </c>
      <c r="D261" s="455"/>
      <c r="E261" s="455">
        <v>407399.01469499397</v>
      </c>
      <c r="F261" s="455"/>
      <c r="G261" s="455"/>
      <c r="H261" s="455"/>
      <c r="I261" s="455"/>
      <c r="J261" s="455"/>
      <c r="K261" s="455"/>
      <c r="L261" s="455">
        <f t="shared" si="4"/>
        <v>508446.72747040878</v>
      </c>
      <c r="M261" s="469"/>
    </row>
    <row r="262" spans="1:13" x14ac:dyDescent="0.2">
      <c r="A262" s="358">
        <v>2029</v>
      </c>
      <c r="B262" s="358">
        <v>9</v>
      </c>
      <c r="C262" s="455">
        <v>86537.893055673369</v>
      </c>
      <c r="D262" s="455"/>
      <c r="E262" s="455">
        <v>390645.10965876724</v>
      </c>
      <c r="F262" s="455"/>
      <c r="G262" s="455"/>
      <c r="H262" s="455"/>
      <c r="I262" s="455"/>
      <c r="J262" s="455"/>
      <c r="K262" s="455"/>
      <c r="L262" s="455">
        <f t="shared" si="4"/>
        <v>477183.00271444058</v>
      </c>
      <c r="M262" s="469"/>
    </row>
    <row r="263" spans="1:13" x14ac:dyDescent="0.2">
      <c r="A263" s="358">
        <v>2029</v>
      </c>
      <c r="B263" s="358">
        <v>10</v>
      </c>
      <c r="C263" s="455">
        <v>79924.723397971684</v>
      </c>
      <c r="D263" s="455"/>
      <c r="E263" s="455">
        <v>366109.87416149536</v>
      </c>
      <c r="F263" s="455"/>
      <c r="G263" s="455"/>
      <c r="H263" s="455"/>
      <c r="I263" s="455"/>
      <c r="J263" s="455"/>
      <c r="K263" s="455"/>
      <c r="L263" s="455">
        <f t="shared" si="4"/>
        <v>446034.59755946707</v>
      </c>
      <c r="M263" s="469"/>
    </row>
    <row r="264" spans="1:13" x14ac:dyDescent="0.2">
      <c r="A264" s="358">
        <v>2029</v>
      </c>
      <c r="B264" s="358">
        <v>11</v>
      </c>
      <c r="C264" s="455">
        <v>65990.489126936853</v>
      </c>
      <c r="D264" s="455"/>
      <c r="E264" s="455">
        <v>336725.16789474216</v>
      </c>
      <c r="F264" s="455"/>
      <c r="G264" s="455"/>
      <c r="H264" s="455"/>
      <c r="I264" s="455"/>
      <c r="J264" s="455"/>
      <c r="K264" s="455"/>
      <c r="L264" s="455">
        <f t="shared" si="4"/>
        <v>402715.65702167898</v>
      </c>
      <c r="M264" s="469"/>
    </row>
    <row r="265" spans="1:13" x14ac:dyDescent="0.2">
      <c r="A265" s="358">
        <v>2029</v>
      </c>
      <c r="B265" s="358">
        <v>12</v>
      </c>
      <c r="C265" s="455">
        <v>67913.204357988012</v>
      </c>
      <c r="D265" s="455"/>
      <c r="E265" s="455">
        <v>345022.5837491143</v>
      </c>
      <c r="F265" s="455"/>
      <c r="G265" s="455"/>
      <c r="H265" s="455"/>
      <c r="I265" s="455"/>
      <c r="J265" s="455"/>
      <c r="K265" s="455"/>
      <c r="L265" s="455">
        <f t="shared" si="4"/>
        <v>412935.78810710233</v>
      </c>
      <c r="M265" s="469"/>
    </row>
    <row r="266" spans="1:13" x14ac:dyDescent="0.2">
      <c r="A266" s="358">
        <v>2030</v>
      </c>
      <c r="B266" s="358">
        <v>1</v>
      </c>
      <c r="C266" s="455">
        <v>67931.904594627427</v>
      </c>
      <c r="D266" s="455"/>
      <c r="E266" s="455">
        <v>372044.59141976031</v>
      </c>
      <c r="F266" s="455"/>
      <c r="G266" s="455"/>
      <c r="H266" s="455"/>
      <c r="I266" s="455"/>
      <c r="J266" s="455"/>
      <c r="K266" s="455"/>
      <c r="L266" s="455">
        <f t="shared" si="4"/>
        <v>439976.49601438775</v>
      </c>
      <c r="M266" s="469"/>
    </row>
    <row r="267" spans="1:13" x14ac:dyDescent="0.2">
      <c r="A267" s="358">
        <v>2030</v>
      </c>
      <c r="B267" s="358">
        <v>2</v>
      </c>
      <c r="C267" s="455">
        <v>64341.918076393915</v>
      </c>
      <c r="D267" s="455"/>
      <c r="E267" s="455">
        <v>344421.70666320669</v>
      </c>
      <c r="F267" s="455"/>
      <c r="G267" s="455"/>
      <c r="H267" s="455"/>
      <c r="I267" s="455"/>
      <c r="J267" s="455"/>
      <c r="K267" s="455"/>
      <c r="L267" s="455">
        <f t="shared" si="4"/>
        <v>408763.62473960058</v>
      </c>
      <c r="M267" s="469"/>
    </row>
    <row r="268" spans="1:13" x14ac:dyDescent="0.2">
      <c r="A268" s="358">
        <v>2030</v>
      </c>
      <c r="B268" s="358">
        <v>3</v>
      </c>
      <c r="C268" s="455">
        <v>72452.582940018998</v>
      </c>
      <c r="D268" s="455"/>
      <c r="E268" s="455">
        <v>347286.50247359503</v>
      </c>
      <c r="F268" s="455"/>
      <c r="G268" s="455"/>
      <c r="H268" s="455"/>
      <c r="I268" s="455"/>
      <c r="J268" s="455"/>
      <c r="K268" s="455"/>
      <c r="L268" s="455">
        <f t="shared" si="4"/>
        <v>419739.08541361406</v>
      </c>
      <c r="M268" s="469"/>
    </row>
    <row r="269" spans="1:13" x14ac:dyDescent="0.2">
      <c r="A269" s="358">
        <v>2030</v>
      </c>
      <c r="B269" s="358">
        <v>4</v>
      </c>
      <c r="C269" s="455">
        <v>75952.243161136445</v>
      </c>
      <c r="D269" s="455"/>
      <c r="E269" s="455">
        <v>352651.95494530938</v>
      </c>
      <c r="F269" s="455"/>
      <c r="G269" s="455"/>
      <c r="H269" s="455"/>
      <c r="I269" s="455"/>
      <c r="J269" s="455"/>
      <c r="K269" s="455"/>
      <c r="L269" s="455">
        <f t="shared" si="4"/>
        <v>428604.19810644584</v>
      </c>
      <c r="M269" s="469"/>
    </row>
    <row r="270" spans="1:13" x14ac:dyDescent="0.2">
      <c r="A270" s="358">
        <v>2030</v>
      </c>
      <c r="B270" s="358">
        <v>5</v>
      </c>
      <c r="C270" s="455">
        <v>86869.577303659622</v>
      </c>
      <c r="D270" s="455"/>
      <c r="E270" s="455">
        <v>386048.33293838357</v>
      </c>
      <c r="F270" s="455"/>
      <c r="G270" s="455"/>
      <c r="H270" s="455"/>
      <c r="I270" s="455"/>
      <c r="J270" s="455"/>
      <c r="K270" s="455"/>
      <c r="L270" s="455">
        <f t="shared" si="4"/>
        <v>472917.9102420432</v>
      </c>
      <c r="M270" s="469"/>
    </row>
    <row r="271" spans="1:13" x14ac:dyDescent="0.2">
      <c r="A271" s="358">
        <v>2030</v>
      </c>
      <c r="B271" s="358">
        <v>6</v>
      </c>
      <c r="C271" s="455">
        <v>94585.939500935521</v>
      </c>
      <c r="D271" s="455"/>
      <c r="E271" s="455">
        <v>400615.33492092654</v>
      </c>
      <c r="F271" s="455"/>
      <c r="G271" s="455"/>
      <c r="H271" s="455"/>
      <c r="I271" s="455"/>
      <c r="J271" s="455"/>
      <c r="K271" s="455"/>
      <c r="L271" s="455">
        <f t="shared" si="4"/>
        <v>495201.27442186209</v>
      </c>
      <c r="M271" s="469"/>
    </row>
    <row r="272" spans="1:13" x14ac:dyDescent="0.2">
      <c r="A272" s="358">
        <v>2030</v>
      </c>
      <c r="B272" s="358">
        <v>7</v>
      </c>
      <c r="C272" s="455">
        <v>103113.40670030289</v>
      </c>
      <c r="D272" s="455"/>
      <c r="E272" s="455">
        <v>412031.10215695627</v>
      </c>
      <c r="F272" s="455"/>
      <c r="G272" s="455"/>
      <c r="H272" s="455"/>
      <c r="I272" s="455"/>
      <c r="J272" s="455"/>
      <c r="K272" s="455"/>
      <c r="L272" s="455">
        <f t="shared" si="4"/>
        <v>515144.50885725918</v>
      </c>
      <c r="M272" s="469"/>
    </row>
    <row r="273" spans="1:13" x14ac:dyDescent="0.2">
      <c r="A273" s="358">
        <v>2030</v>
      </c>
      <c r="B273" s="358">
        <v>8</v>
      </c>
      <c r="C273" s="455">
        <v>102321.80427729683</v>
      </c>
      <c r="D273" s="455"/>
      <c r="E273" s="455">
        <v>411436.64483620948</v>
      </c>
      <c r="F273" s="455"/>
      <c r="G273" s="455"/>
      <c r="H273" s="455"/>
      <c r="I273" s="455"/>
      <c r="J273" s="455"/>
      <c r="K273" s="455"/>
      <c r="L273" s="455">
        <f t="shared" si="4"/>
        <v>513758.4491135063</v>
      </c>
      <c r="M273" s="469"/>
    </row>
    <row r="274" spans="1:13" x14ac:dyDescent="0.2">
      <c r="A274" s="358">
        <v>2030</v>
      </c>
      <c r="B274" s="358">
        <v>9</v>
      </c>
      <c r="C274" s="455">
        <v>87629.032984570731</v>
      </c>
      <c r="D274" s="455"/>
      <c r="E274" s="455">
        <v>394674.05085102504</v>
      </c>
      <c r="F274" s="455"/>
      <c r="G274" s="455"/>
      <c r="H274" s="455"/>
      <c r="I274" s="455"/>
      <c r="J274" s="455"/>
      <c r="K274" s="455"/>
      <c r="L274" s="455">
        <f t="shared" si="4"/>
        <v>482303.08383559575</v>
      </c>
      <c r="M274" s="469"/>
    </row>
    <row r="275" spans="1:13" x14ac:dyDescent="0.2">
      <c r="A275" s="358">
        <v>2030</v>
      </c>
      <c r="B275" s="358">
        <v>10</v>
      </c>
      <c r="C275" s="455">
        <v>80932.479121230397</v>
      </c>
      <c r="D275" s="455"/>
      <c r="E275" s="455">
        <v>370127.38084837073</v>
      </c>
      <c r="F275" s="455"/>
      <c r="G275" s="455"/>
      <c r="H275" s="455"/>
      <c r="I275" s="455"/>
      <c r="J275" s="455"/>
      <c r="K275" s="455"/>
      <c r="L275" s="455">
        <f t="shared" si="4"/>
        <v>451059.85996960115</v>
      </c>
      <c r="M275" s="469"/>
    </row>
    <row r="276" spans="1:13" x14ac:dyDescent="0.2">
      <c r="A276" s="358">
        <v>2030</v>
      </c>
      <c r="B276" s="358">
        <v>11</v>
      </c>
      <c r="C276" s="455">
        <v>66822.550725288296</v>
      </c>
      <c r="D276" s="455"/>
      <c r="E276" s="455">
        <v>340802.9123489483</v>
      </c>
      <c r="F276" s="455"/>
      <c r="G276" s="455"/>
      <c r="H276" s="455"/>
      <c r="I276" s="455"/>
      <c r="J276" s="455"/>
      <c r="K276" s="455"/>
      <c r="L276" s="455">
        <f t="shared" si="4"/>
        <v>407625.46307423658</v>
      </c>
      <c r="M276" s="469"/>
    </row>
    <row r="277" spans="1:13" x14ac:dyDescent="0.2">
      <c r="A277" s="358">
        <v>2030</v>
      </c>
      <c r="B277" s="358">
        <v>12</v>
      </c>
      <c r="C277" s="455">
        <v>68769.509109095059</v>
      </c>
      <c r="D277" s="455"/>
      <c r="E277" s="455">
        <v>349171.94502166699</v>
      </c>
      <c r="F277" s="455"/>
      <c r="G277" s="455"/>
      <c r="H277" s="455"/>
      <c r="I277" s="455"/>
      <c r="J277" s="455"/>
      <c r="K277" s="455"/>
      <c r="L277" s="455">
        <f t="shared" si="4"/>
        <v>417941.45413076202</v>
      </c>
      <c r="M277" s="469"/>
    </row>
    <row r="278" spans="1:13" x14ac:dyDescent="0.2">
      <c r="A278" s="358">
        <v>2031</v>
      </c>
      <c r="B278" s="358">
        <v>1</v>
      </c>
      <c r="C278" s="455">
        <v>68788.44513348199</v>
      </c>
      <c r="D278" s="455"/>
      <c r="E278" s="455">
        <v>376263.25259751821</v>
      </c>
      <c r="F278" s="455"/>
      <c r="G278" s="455"/>
      <c r="H278" s="455"/>
      <c r="I278" s="455"/>
      <c r="J278" s="455"/>
      <c r="K278" s="455"/>
      <c r="L278" s="455">
        <f t="shared" si="4"/>
        <v>445051.6977310002</v>
      </c>
      <c r="M278" s="469"/>
    </row>
    <row r="279" spans="1:13" x14ac:dyDescent="0.2">
      <c r="A279" s="358">
        <v>2031</v>
      </c>
      <c r="B279" s="358">
        <v>2</v>
      </c>
      <c r="C279" s="455">
        <v>65153.193154120039</v>
      </c>
      <c r="D279" s="455"/>
      <c r="E279" s="455">
        <v>348696.23235708592</v>
      </c>
      <c r="F279" s="455"/>
      <c r="G279" s="455"/>
      <c r="H279" s="455"/>
      <c r="I279" s="455"/>
      <c r="J279" s="455"/>
      <c r="K279" s="455"/>
      <c r="L279" s="455">
        <f t="shared" si="4"/>
        <v>413849.42551120598</v>
      </c>
      <c r="M279" s="469"/>
    </row>
    <row r="280" spans="1:13" x14ac:dyDescent="0.2">
      <c r="A280" s="358">
        <v>2031</v>
      </c>
      <c r="B280" s="358">
        <v>3</v>
      </c>
      <c r="C280" s="455">
        <v>73366.123857253318</v>
      </c>
      <c r="D280" s="455"/>
      <c r="E280" s="455">
        <v>351578.03124571039</v>
      </c>
      <c r="F280" s="455"/>
      <c r="G280" s="455"/>
      <c r="H280" s="455"/>
      <c r="I280" s="455"/>
      <c r="J280" s="455"/>
      <c r="K280" s="455"/>
      <c r="L280" s="455">
        <f t="shared" si="4"/>
        <v>424944.15510296368</v>
      </c>
      <c r="M280" s="469"/>
    </row>
    <row r="281" spans="1:13" x14ac:dyDescent="0.2">
      <c r="A281" s="358">
        <v>2031</v>
      </c>
      <c r="B281" s="358">
        <v>4</v>
      </c>
      <c r="C281" s="455">
        <v>76909.91063229987</v>
      </c>
      <c r="D281" s="455"/>
      <c r="E281" s="455">
        <v>356936.66149043536</v>
      </c>
      <c r="F281" s="455"/>
      <c r="G281" s="455"/>
      <c r="H281" s="455"/>
      <c r="I281" s="455"/>
      <c r="J281" s="455"/>
      <c r="K281" s="455"/>
      <c r="L281" s="455">
        <f t="shared" si="4"/>
        <v>433846.5721227352</v>
      </c>
      <c r="M281" s="469"/>
    </row>
    <row r="282" spans="1:13" x14ac:dyDescent="0.2">
      <c r="A282" s="358">
        <v>2031</v>
      </c>
      <c r="B282" s="358">
        <v>5</v>
      </c>
      <c r="C282" s="455">
        <v>87964.899376517118</v>
      </c>
      <c r="D282" s="455"/>
      <c r="E282" s="455">
        <v>390301.55937298981</v>
      </c>
      <c r="F282" s="455"/>
      <c r="G282" s="455"/>
      <c r="H282" s="455"/>
      <c r="I282" s="455"/>
      <c r="J282" s="455"/>
      <c r="K282" s="455"/>
      <c r="L282" s="455">
        <f t="shared" si="4"/>
        <v>478266.45874950691</v>
      </c>
      <c r="M282" s="469"/>
    </row>
    <row r="283" spans="1:13" x14ac:dyDescent="0.2">
      <c r="A283" s="358">
        <v>2031</v>
      </c>
      <c r="B283" s="358">
        <v>6</v>
      </c>
      <c r="C283" s="455">
        <v>95778.555725545288</v>
      </c>
      <c r="D283" s="455"/>
      <c r="E283" s="455">
        <v>404858.85695486242</v>
      </c>
      <c r="F283" s="455"/>
      <c r="G283" s="455"/>
      <c r="H283" s="455"/>
      <c r="I283" s="455"/>
      <c r="J283" s="455"/>
      <c r="K283" s="455"/>
      <c r="L283" s="455">
        <f t="shared" si="4"/>
        <v>500637.4126804077</v>
      </c>
      <c r="M283" s="469"/>
    </row>
    <row r="284" spans="1:13" x14ac:dyDescent="0.2">
      <c r="A284" s="358">
        <v>2031</v>
      </c>
      <c r="B284" s="358">
        <v>7</v>
      </c>
      <c r="C284" s="455">
        <v>104413.54414625332</v>
      </c>
      <c r="D284" s="455"/>
      <c r="E284" s="455">
        <v>416260.27303558396</v>
      </c>
      <c r="F284" s="455"/>
      <c r="G284" s="455"/>
      <c r="H284" s="455"/>
      <c r="I284" s="455"/>
      <c r="J284" s="455"/>
      <c r="K284" s="455"/>
      <c r="L284" s="455">
        <f t="shared" si="4"/>
        <v>520673.81718183728</v>
      </c>
      <c r="M284" s="469"/>
    </row>
    <row r="285" spans="1:13" x14ac:dyDescent="0.2">
      <c r="A285" s="358">
        <v>2031</v>
      </c>
      <c r="B285" s="358">
        <v>8</v>
      </c>
      <c r="C285" s="455">
        <v>103611.96055799055</v>
      </c>
      <c r="D285" s="455"/>
      <c r="E285" s="455">
        <v>415655.22816321079</v>
      </c>
      <c r="F285" s="455"/>
      <c r="G285" s="455"/>
      <c r="H285" s="455"/>
      <c r="I285" s="455"/>
      <c r="J285" s="455"/>
      <c r="K285" s="455"/>
      <c r="L285" s="455">
        <f t="shared" si="4"/>
        <v>519267.18872120132</v>
      </c>
      <c r="M285" s="469"/>
    </row>
    <row r="286" spans="1:13" x14ac:dyDescent="0.2">
      <c r="A286" s="358">
        <v>2031</v>
      </c>
      <c r="B286" s="358">
        <v>9</v>
      </c>
      <c r="C286" s="455">
        <v>88733.930890492891</v>
      </c>
      <c r="D286" s="455"/>
      <c r="E286" s="455">
        <v>398970.95495108754</v>
      </c>
      <c r="F286" s="455"/>
      <c r="G286" s="455"/>
      <c r="H286" s="455"/>
      <c r="I286" s="455"/>
      <c r="J286" s="455"/>
      <c r="K286" s="455"/>
      <c r="L286" s="455">
        <f t="shared" si="4"/>
        <v>487704.88584158046</v>
      </c>
      <c r="M286" s="469"/>
    </row>
    <row r="287" spans="1:13" x14ac:dyDescent="0.2">
      <c r="A287" s="358">
        <v>2031</v>
      </c>
      <c r="B287" s="358">
        <v>10</v>
      </c>
      <c r="C287" s="455">
        <v>81952.941445833276</v>
      </c>
      <c r="D287" s="455"/>
      <c r="E287" s="455">
        <v>374539.97031830723</v>
      </c>
      <c r="F287" s="455"/>
      <c r="G287" s="455"/>
      <c r="H287" s="455"/>
      <c r="I287" s="455"/>
      <c r="J287" s="455"/>
      <c r="K287" s="455"/>
      <c r="L287" s="455">
        <f t="shared" si="4"/>
        <v>456492.91176414047</v>
      </c>
      <c r="M287" s="469"/>
    </row>
    <row r="288" spans="1:13" x14ac:dyDescent="0.2">
      <c r="A288" s="358">
        <v>2031</v>
      </c>
      <c r="B288" s="358">
        <v>11</v>
      </c>
      <c r="C288" s="455">
        <v>67665.103630987374</v>
      </c>
      <c r="D288" s="455"/>
      <c r="E288" s="455">
        <v>345412.51937231002</v>
      </c>
      <c r="F288" s="455"/>
      <c r="G288" s="455"/>
      <c r="H288" s="455"/>
      <c r="I288" s="455"/>
      <c r="J288" s="455"/>
      <c r="K288" s="455"/>
      <c r="L288" s="455">
        <f t="shared" si="4"/>
        <v>413077.62300329737</v>
      </c>
      <c r="M288" s="469"/>
    </row>
    <row r="289" spans="1:13" x14ac:dyDescent="0.2">
      <c r="A289" s="358">
        <v>2031</v>
      </c>
      <c r="B289" s="358">
        <v>12</v>
      </c>
      <c r="C289" s="455">
        <v>69636.610844878363</v>
      </c>
      <c r="D289" s="455"/>
      <c r="E289" s="455">
        <v>353950.97986993543</v>
      </c>
      <c r="F289" s="455"/>
      <c r="G289" s="455"/>
      <c r="H289" s="455"/>
      <c r="I289" s="455"/>
      <c r="J289" s="455"/>
      <c r="K289" s="455"/>
      <c r="L289" s="455">
        <f t="shared" si="4"/>
        <v>423587.59071481379</v>
      </c>
      <c r="M289" s="469"/>
    </row>
    <row r="290" spans="1:13" x14ac:dyDescent="0.2">
      <c r="A290" s="358">
        <v>2032</v>
      </c>
      <c r="B290" s="358">
        <v>1</v>
      </c>
      <c r="C290" s="455">
        <v>69655.785630015918</v>
      </c>
      <c r="D290" s="455"/>
      <c r="E290" s="455">
        <v>381181.40410414163</v>
      </c>
      <c r="F290" s="455"/>
      <c r="G290" s="455"/>
      <c r="H290" s="455"/>
      <c r="I290" s="455"/>
      <c r="J290" s="455"/>
      <c r="K290" s="455"/>
      <c r="L290" s="455">
        <f t="shared" si="4"/>
        <v>450837.18973415752</v>
      </c>
      <c r="M290" s="469"/>
    </row>
    <row r="291" spans="1:13" x14ac:dyDescent="0.2">
      <c r="A291" s="358">
        <v>2032</v>
      </c>
      <c r="B291" s="358">
        <v>2</v>
      </c>
      <c r="C291" s="455">
        <v>65974.697445886035</v>
      </c>
      <c r="D291" s="455"/>
      <c r="E291" s="455">
        <v>353919.32407280774</v>
      </c>
      <c r="F291" s="455"/>
      <c r="G291" s="455"/>
      <c r="H291" s="455"/>
      <c r="I291" s="455"/>
      <c r="J291" s="455"/>
      <c r="K291" s="455"/>
      <c r="L291" s="455">
        <f t="shared" si="4"/>
        <v>419894.02151869377</v>
      </c>
      <c r="M291" s="469"/>
    </row>
    <row r="292" spans="1:13" x14ac:dyDescent="0.2">
      <c r="A292" s="358">
        <v>2032</v>
      </c>
      <c r="B292" s="358">
        <v>3</v>
      </c>
      <c r="C292" s="455">
        <v>74291.183439159009</v>
      </c>
      <c r="D292" s="455"/>
      <c r="E292" s="455">
        <v>356584.07177360693</v>
      </c>
      <c r="F292" s="455"/>
      <c r="G292" s="455"/>
      <c r="H292" s="455"/>
      <c r="I292" s="455"/>
      <c r="J292" s="455"/>
      <c r="K292" s="455"/>
      <c r="L292" s="455">
        <f t="shared" si="4"/>
        <v>430875.25521276594</v>
      </c>
      <c r="M292" s="469"/>
    </row>
    <row r="293" spans="1:13" x14ac:dyDescent="0.2">
      <c r="A293" s="358">
        <v>2032</v>
      </c>
      <c r="B293" s="358">
        <v>4</v>
      </c>
      <c r="C293" s="455">
        <v>77879.653151508668</v>
      </c>
      <c r="D293" s="455"/>
      <c r="E293" s="455">
        <v>361922.73583974841</v>
      </c>
      <c r="F293" s="455"/>
      <c r="G293" s="455"/>
      <c r="H293" s="455"/>
      <c r="I293" s="455"/>
      <c r="J293" s="455"/>
      <c r="K293" s="455"/>
      <c r="L293" s="455">
        <f t="shared" si="4"/>
        <v>439802.38899125706</v>
      </c>
      <c r="M293" s="469"/>
    </row>
    <row r="294" spans="1:13" x14ac:dyDescent="0.2">
      <c r="A294" s="358">
        <v>2032</v>
      </c>
      <c r="B294" s="358">
        <v>5</v>
      </c>
      <c r="C294" s="455">
        <v>89074.032158261747</v>
      </c>
      <c r="D294" s="455"/>
      <c r="E294" s="455">
        <v>395253.36349782068</v>
      </c>
      <c r="F294" s="455"/>
      <c r="G294" s="455"/>
      <c r="H294" s="455"/>
      <c r="I294" s="455"/>
      <c r="J294" s="455"/>
      <c r="K294" s="455"/>
      <c r="L294" s="455">
        <f t="shared" si="4"/>
        <v>484327.39565608243</v>
      </c>
      <c r="M294" s="469"/>
    </row>
    <row r="295" spans="1:13" x14ac:dyDescent="0.2">
      <c r="A295" s="358">
        <v>2032</v>
      </c>
      <c r="B295" s="358">
        <v>6</v>
      </c>
      <c r="C295" s="455">
        <v>96986.209422602929</v>
      </c>
      <c r="D295" s="455"/>
      <c r="E295" s="455">
        <v>409799.35185423237</v>
      </c>
      <c r="F295" s="455"/>
      <c r="G295" s="455"/>
      <c r="H295" s="455"/>
      <c r="I295" s="455"/>
      <c r="J295" s="455"/>
      <c r="K295" s="455"/>
      <c r="L295" s="455">
        <f t="shared" si="4"/>
        <v>506785.56127683527</v>
      </c>
      <c r="M295" s="469"/>
    </row>
    <row r="296" spans="1:13" x14ac:dyDescent="0.2">
      <c r="A296" s="358">
        <v>2032</v>
      </c>
      <c r="B296" s="358">
        <v>7</v>
      </c>
      <c r="C296" s="455">
        <v>105730.07477939886</v>
      </c>
      <c r="D296" s="455"/>
      <c r="E296" s="455">
        <v>421170.49846745795</v>
      </c>
      <c r="F296" s="455"/>
      <c r="G296" s="455"/>
      <c r="H296" s="455"/>
      <c r="I296" s="455"/>
      <c r="J296" s="455"/>
      <c r="K296" s="455"/>
      <c r="L296" s="455">
        <f t="shared" si="4"/>
        <v>526900.5732468568</v>
      </c>
      <c r="M296" s="469"/>
    </row>
    <row r="297" spans="1:13" x14ac:dyDescent="0.2">
      <c r="A297" s="358">
        <v>2032</v>
      </c>
      <c r="B297" s="358">
        <v>8</v>
      </c>
      <c r="C297" s="455">
        <v>104918.38417525412</v>
      </c>
      <c r="D297" s="455"/>
      <c r="E297" s="455">
        <v>420516.0909168935</v>
      </c>
      <c r="F297" s="455"/>
      <c r="G297" s="455"/>
      <c r="H297" s="455"/>
      <c r="I297" s="455"/>
      <c r="J297" s="455"/>
      <c r="K297" s="455"/>
      <c r="L297" s="455">
        <f t="shared" si="4"/>
        <v>525434.47509214759</v>
      </c>
      <c r="M297" s="469"/>
    </row>
    <row r="298" spans="1:13" x14ac:dyDescent="0.2">
      <c r="A298" s="358">
        <v>2032</v>
      </c>
      <c r="B298" s="358">
        <v>9</v>
      </c>
      <c r="C298" s="455">
        <v>89852.760245170473</v>
      </c>
      <c r="D298" s="455"/>
      <c r="E298" s="455">
        <v>403844.47234009649</v>
      </c>
      <c r="F298" s="455"/>
      <c r="G298" s="455"/>
      <c r="H298" s="455"/>
      <c r="I298" s="455"/>
      <c r="J298" s="455"/>
      <c r="K298" s="455"/>
      <c r="L298" s="455">
        <f t="shared" si="4"/>
        <v>493697.23258526693</v>
      </c>
      <c r="M298" s="469"/>
    </row>
    <row r="299" spans="1:13" x14ac:dyDescent="0.2">
      <c r="A299" s="358">
        <v>2032</v>
      </c>
      <c r="B299" s="358">
        <v>10</v>
      </c>
      <c r="C299" s="455">
        <v>82986.270586913801</v>
      </c>
      <c r="D299" s="455"/>
      <c r="E299" s="455">
        <v>379412.858106728</v>
      </c>
      <c r="F299" s="455"/>
      <c r="G299" s="455"/>
      <c r="H299" s="455"/>
      <c r="I299" s="455"/>
      <c r="J299" s="455"/>
      <c r="K299" s="455"/>
      <c r="L299" s="455">
        <f t="shared" si="4"/>
        <v>462399.1286936418</v>
      </c>
      <c r="M299" s="469"/>
    </row>
    <row r="300" spans="1:13" x14ac:dyDescent="0.2">
      <c r="A300" s="358">
        <v>2032</v>
      </c>
      <c r="B300" s="358">
        <v>11</v>
      </c>
      <c r="C300" s="455">
        <v>68518.280126944475</v>
      </c>
      <c r="D300" s="455"/>
      <c r="E300" s="455">
        <v>350308.60112395574</v>
      </c>
      <c r="F300" s="455"/>
      <c r="G300" s="455"/>
      <c r="H300" s="455"/>
      <c r="I300" s="455"/>
      <c r="J300" s="455"/>
      <c r="K300" s="455"/>
      <c r="L300" s="455">
        <f t="shared" si="4"/>
        <v>418826.88125090022</v>
      </c>
      <c r="M300" s="469"/>
    </row>
    <row r="301" spans="1:13" x14ac:dyDescent="0.2">
      <c r="A301" s="358">
        <v>2032</v>
      </c>
      <c r="B301" s="358">
        <v>12</v>
      </c>
      <c r="C301" s="455">
        <v>70514.645702475958</v>
      </c>
      <c r="D301" s="455"/>
      <c r="E301" s="455">
        <v>358822.69723491685</v>
      </c>
      <c r="F301" s="455"/>
      <c r="G301" s="455"/>
      <c r="H301" s="455"/>
      <c r="I301" s="455"/>
      <c r="J301" s="455"/>
      <c r="K301" s="455"/>
      <c r="L301" s="455">
        <f t="shared" si="4"/>
        <v>429337.34293739282</v>
      </c>
      <c r="M301" s="469"/>
    </row>
    <row r="302" spans="1:13" x14ac:dyDescent="0.2">
      <c r="A302" s="358">
        <v>2033</v>
      </c>
      <c r="B302" s="358">
        <v>1</v>
      </c>
      <c r="C302" s="455">
        <v>70534.062258853286</v>
      </c>
      <c r="D302" s="455"/>
      <c r="E302" s="455">
        <v>385978.62855882052</v>
      </c>
      <c r="F302" s="455"/>
      <c r="G302" s="455"/>
      <c r="H302" s="455"/>
      <c r="I302" s="455"/>
      <c r="J302" s="455"/>
      <c r="K302" s="455"/>
      <c r="L302" s="455">
        <f t="shared" si="4"/>
        <v>456512.69081767381</v>
      </c>
      <c r="M302" s="469"/>
    </row>
    <row r="303" spans="1:13" x14ac:dyDescent="0.2">
      <c r="A303" s="358">
        <v>2033</v>
      </c>
      <c r="B303" s="358">
        <v>2</v>
      </c>
      <c r="C303" s="455">
        <v>66806.559929917348</v>
      </c>
      <c r="D303" s="455"/>
      <c r="E303" s="455">
        <v>358632.53860106331</v>
      </c>
      <c r="F303" s="455"/>
      <c r="G303" s="455"/>
      <c r="H303" s="455"/>
      <c r="I303" s="455"/>
      <c r="J303" s="455"/>
      <c r="K303" s="455"/>
      <c r="L303" s="455">
        <f t="shared" si="4"/>
        <v>425439.09853098064</v>
      </c>
      <c r="M303" s="469"/>
    </row>
    <row r="304" spans="1:13" x14ac:dyDescent="0.2">
      <c r="A304" s="358">
        <v>2033</v>
      </c>
      <c r="B304" s="358">
        <v>3</v>
      </c>
      <c r="C304" s="455">
        <v>75227.906922400696</v>
      </c>
      <c r="D304" s="455"/>
      <c r="E304" s="455">
        <v>361170.73889069649</v>
      </c>
      <c r="F304" s="455"/>
      <c r="G304" s="455"/>
      <c r="H304" s="455"/>
      <c r="I304" s="455"/>
      <c r="J304" s="455"/>
      <c r="K304" s="455"/>
      <c r="L304" s="455">
        <f t="shared" si="4"/>
        <v>436398.64581309719</v>
      </c>
      <c r="M304" s="469"/>
    </row>
    <row r="305" spans="1:13" x14ac:dyDescent="0.2">
      <c r="A305" s="358">
        <v>2033</v>
      </c>
      <c r="B305" s="358">
        <v>4</v>
      </c>
      <c r="C305" s="455">
        <v>78861.622970760203</v>
      </c>
      <c r="D305" s="455"/>
      <c r="E305" s="455">
        <v>366381.93898139178</v>
      </c>
      <c r="F305" s="455"/>
      <c r="G305" s="455"/>
      <c r="H305" s="455"/>
      <c r="I305" s="455"/>
      <c r="J305" s="455"/>
      <c r="K305" s="455"/>
      <c r="L305" s="455">
        <f t="shared" si="4"/>
        <v>445243.561952152</v>
      </c>
      <c r="M305" s="469"/>
    </row>
    <row r="306" spans="1:13" x14ac:dyDescent="0.2">
      <c r="A306" s="358">
        <v>2033</v>
      </c>
      <c r="B306" s="358">
        <v>5</v>
      </c>
      <c r="C306" s="455">
        <v>90197.149785510206</v>
      </c>
      <c r="D306" s="455"/>
      <c r="E306" s="455">
        <v>399568.34454465838</v>
      </c>
      <c r="F306" s="455"/>
      <c r="G306" s="455"/>
      <c r="H306" s="455"/>
      <c r="I306" s="455"/>
      <c r="J306" s="455"/>
      <c r="K306" s="455"/>
      <c r="L306" s="455">
        <f t="shared" si="4"/>
        <v>489765.49433016859</v>
      </c>
      <c r="M306" s="469"/>
    </row>
    <row r="307" spans="1:13" x14ac:dyDescent="0.2">
      <c r="A307" s="358">
        <v>2033</v>
      </c>
      <c r="B307" s="358">
        <v>6</v>
      </c>
      <c r="C307" s="455">
        <v>98209.0901967549</v>
      </c>
      <c r="D307" s="455"/>
      <c r="E307" s="455">
        <v>414022.68613210903</v>
      </c>
      <c r="F307" s="455"/>
      <c r="G307" s="455"/>
      <c r="H307" s="455"/>
      <c r="I307" s="455"/>
      <c r="J307" s="455"/>
      <c r="K307" s="455"/>
      <c r="L307" s="455">
        <f t="shared" si="4"/>
        <v>512231.77632886393</v>
      </c>
      <c r="M307" s="469"/>
    </row>
    <row r="308" spans="1:13" x14ac:dyDescent="0.2">
      <c r="A308" s="358">
        <v>2033</v>
      </c>
      <c r="B308" s="358">
        <v>7</v>
      </c>
      <c r="C308" s="455">
        <v>107063.20529833682</v>
      </c>
      <c r="D308" s="455"/>
      <c r="E308" s="455">
        <v>425321.05339994899</v>
      </c>
      <c r="F308" s="455"/>
      <c r="G308" s="455"/>
      <c r="H308" s="455"/>
      <c r="I308" s="455"/>
      <c r="J308" s="455"/>
      <c r="K308" s="455"/>
      <c r="L308" s="455">
        <f t="shared" si="4"/>
        <v>532384.25869828579</v>
      </c>
      <c r="M308" s="469"/>
    </row>
    <row r="309" spans="1:13" x14ac:dyDescent="0.2">
      <c r="A309" s="358">
        <v>2033</v>
      </c>
      <c r="B309" s="358">
        <v>8</v>
      </c>
      <c r="C309" s="455">
        <v>106241.28024085815</v>
      </c>
      <c r="D309" s="455"/>
      <c r="E309" s="455">
        <v>424592.62496826769</v>
      </c>
      <c r="F309" s="455"/>
      <c r="G309" s="455"/>
      <c r="H309" s="455"/>
      <c r="I309" s="455"/>
      <c r="J309" s="455"/>
      <c r="K309" s="455"/>
      <c r="L309" s="455">
        <f t="shared" si="4"/>
        <v>530833.90520912583</v>
      </c>
      <c r="M309" s="469"/>
    </row>
    <row r="310" spans="1:13" x14ac:dyDescent="0.2">
      <c r="A310" s="358">
        <v>2033</v>
      </c>
      <c r="B310" s="358">
        <v>9</v>
      </c>
      <c r="C310" s="455">
        <v>90985.696707606345</v>
      </c>
      <c r="D310" s="455"/>
      <c r="E310" s="455">
        <v>407910.07391801995</v>
      </c>
      <c r="F310" s="455"/>
      <c r="G310" s="455"/>
      <c r="H310" s="455"/>
      <c r="I310" s="455"/>
      <c r="J310" s="455"/>
      <c r="K310" s="455"/>
      <c r="L310" s="455">
        <f t="shared" si="4"/>
        <v>498895.77062562632</v>
      </c>
      <c r="M310" s="469"/>
    </row>
    <row r="311" spans="1:13" x14ac:dyDescent="0.2">
      <c r="A311" s="358">
        <v>2033</v>
      </c>
      <c r="B311" s="358">
        <v>10</v>
      </c>
      <c r="C311" s="455">
        <v>84032.628779727776</v>
      </c>
      <c r="D311" s="455"/>
      <c r="E311" s="455">
        <v>383497.25233850401</v>
      </c>
      <c r="F311" s="455"/>
      <c r="G311" s="455"/>
      <c r="H311" s="455"/>
      <c r="I311" s="455"/>
      <c r="J311" s="455"/>
      <c r="K311" s="455"/>
      <c r="L311" s="455">
        <f t="shared" si="4"/>
        <v>467529.8811182318</v>
      </c>
      <c r="M311" s="469"/>
    </row>
    <row r="312" spans="1:13" x14ac:dyDescent="0.2">
      <c r="A312" s="358">
        <v>2033</v>
      </c>
      <c r="B312" s="358">
        <v>11</v>
      </c>
      <c r="C312" s="455">
        <v>69382.214164000208</v>
      </c>
      <c r="D312" s="455"/>
      <c r="E312" s="455">
        <v>354453.43111551553</v>
      </c>
      <c r="F312" s="455"/>
      <c r="G312" s="455"/>
      <c r="H312" s="455"/>
      <c r="I312" s="455"/>
      <c r="J312" s="455"/>
      <c r="K312" s="455"/>
      <c r="L312" s="455">
        <f t="shared" si="4"/>
        <v>423835.64527951577</v>
      </c>
      <c r="M312" s="469"/>
    </row>
    <row r="313" spans="1:13" x14ac:dyDescent="0.2">
      <c r="A313" s="358">
        <v>2033</v>
      </c>
      <c r="B313" s="358">
        <v>12</v>
      </c>
      <c r="C313" s="455">
        <v>71403.751535553311</v>
      </c>
      <c r="D313" s="455"/>
      <c r="E313" s="455">
        <v>362955.07183290919</v>
      </c>
      <c r="F313" s="455"/>
      <c r="G313" s="455"/>
      <c r="H313" s="455"/>
      <c r="I313" s="455"/>
      <c r="J313" s="455"/>
      <c r="K313" s="455"/>
      <c r="L313" s="455">
        <f t="shared" si="4"/>
        <v>434358.8233684625</v>
      </c>
      <c r="M313" s="469"/>
    </row>
    <row r="314" spans="1:13" x14ac:dyDescent="0.2">
      <c r="A314" s="358">
        <v>2034</v>
      </c>
      <c r="B314" s="358">
        <v>1</v>
      </c>
      <c r="C314" s="455">
        <v>71423.412911618245</v>
      </c>
      <c r="D314" s="455"/>
      <c r="E314" s="455">
        <v>390064.91089841438</v>
      </c>
      <c r="F314" s="455"/>
      <c r="G314" s="455"/>
      <c r="H314" s="455"/>
      <c r="I314" s="455"/>
      <c r="J314" s="455"/>
      <c r="K314" s="455"/>
      <c r="L314" s="455">
        <f t="shared" si="4"/>
        <v>461488.32381003263</v>
      </c>
      <c r="M314" s="469"/>
    </row>
    <row r="315" spans="1:13" x14ac:dyDescent="0.2">
      <c r="A315" s="358">
        <v>2034</v>
      </c>
      <c r="B315" s="358">
        <v>2</v>
      </c>
      <c r="C315" s="455">
        <v>67648.911210701495</v>
      </c>
      <c r="D315" s="455"/>
      <c r="E315" s="455">
        <v>362650.18368160009</v>
      </c>
      <c r="F315" s="455"/>
      <c r="G315" s="455"/>
      <c r="H315" s="455"/>
      <c r="I315" s="455"/>
      <c r="J315" s="455"/>
      <c r="K315" s="455"/>
      <c r="L315" s="455">
        <f t="shared" si="4"/>
        <v>430299.0948923016</v>
      </c>
      <c r="M315" s="469"/>
    </row>
    <row r="316" spans="1:13" x14ac:dyDescent="0.2">
      <c r="A316" s="358">
        <v>2034</v>
      </c>
      <c r="B316" s="358">
        <v>3</v>
      </c>
      <c r="C316" s="455">
        <v>76176.441374904636</v>
      </c>
      <c r="D316" s="455"/>
      <c r="E316" s="455">
        <v>365103.06285675842</v>
      </c>
      <c r="F316" s="455"/>
      <c r="G316" s="455"/>
      <c r="H316" s="455"/>
      <c r="I316" s="455"/>
      <c r="J316" s="455"/>
      <c r="K316" s="455"/>
      <c r="L316" s="455">
        <f t="shared" si="4"/>
        <v>441279.50423166307</v>
      </c>
      <c r="M316" s="469"/>
    </row>
    <row r="317" spans="1:13" x14ac:dyDescent="0.2">
      <c r="A317" s="358">
        <v>2034</v>
      </c>
      <c r="B317" s="358">
        <v>4</v>
      </c>
      <c r="C317" s="455">
        <v>79855.974261768497</v>
      </c>
      <c r="D317" s="455"/>
      <c r="E317" s="455">
        <v>370216.74355104472</v>
      </c>
      <c r="F317" s="455"/>
      <c r="G317" s="455"/>
      <c r="H317" s="455"/>
      <c r="I317" s="455"/>
      <c r="J317" s="455"/>
      <c r="K317" s="455"/>
      <c r="L317" s="455">
        <f t="shared" si="4"/>
        <v>450072.71781281324</v>
      </c>
      <c r="M317" s="469"/>
    </row>
    <row r="318" spans="1:13" x14ac:dyDescent="0.2">
      <c r="A318" s="358">
        <v>2034</v>
      </c>
      <c r="B318" s="358">
        <v>5</v>
      </c>
      <c r="C318" s="455">
        <v>91334.428590534866</v>
      </c>
      <c r="D318" s="455"/>
      <c r="E318" s="455">
        <v>403282.64849150943</v>
      </c>
      <c r="F318" s="455"/>
      <c r="G318" s="455"/>
      <c r="H318" s="455"/>
      <c r="I318" s="455"/>
      <c r="J318" s="455"/>
      <c r="K318" s="455"/>
      <c r="L318" s="455">
        <f t="shared" si="4"/>
        <v>494617.07708204433</v>
      </c>
      <c r="M318" s="469"/>
    </row>
    <row r="319" spans="1:13" x14ac:dyDescent="0.2">
      <c r="A319" s="358">
        <v>2034</v>
      </c>
      <c r="B319" s="358">
        <v>6</v>
      </c>
      <c r="C319" s="455">
        <v>99447.390043336796</v>
      </c>
      <c r="D319" s="455"/>
      <c r="E319" s="455">
        <v>417663.30357091932</v>
      </c>
      <c r="F319" s="455"/>
      <c r="G319" s="455"/>
      <c r="H319" s="455"/>
      <c r="I319" s="455"/>
      <c r="J319" s="455"/>
      <c r="K319" s="455"/>
      <c r="L319" s="455">
        <f t="shared" si="4"/>
        <v>517110.6936142561</v>
      </c>
      <c r="M319" s="469"/>
    </row>
    <row r="320" spans="1:13" x14ac:dyDescent="0.2">
      <c r="A320" s="358">
        <v>2034</v>
      </c>
      <c r="B320" s="358">
        <v>7</v>
      </c>
      <c r="C320" s="455">
        <v>108413.14500788806</v>
      </c>
      <c r="D320" s="455"/>
      <c r="E320" s="455">
        <v>428918.71996336349</v>
      </c>
      <c r="F320" s="455"/>
      <c r="G320" s="455"/>
      <c r="H320" s="455"/>
      <c r="I320" s="455"/>
      <c r="J320" s="455"/>
      <c r="K320" s="455"/>
      <c r="L320" s="455">
        <f t="shared" si="4"/>
        <v>537331.86497125158</v>
      </c>
      <c r="M320" s="469"/>
    </row>
    <row r="321" spans="1:13" x14ac:dyDescent="0.2">
      <c r="A321" s="358">
        <v>2034</v>
      </c>
      <c r="B321" s="358">
        <v>8</v>
      </c>
      <c r="C321" s="455">
        <v>107580.85645278875</v>
      </c>
      <c r="D321" s="455"/>
      <c r="E321" s="455">
        <v>428169.84604816383</v>
      </c>
      <c r="F321" s="455"/>
      <c r="G321" s="455"/>
      <c r="H321" s="455"/>
      <c r="I321" s="455"/>
      <c r="J321" s="455"/>
      <c r="K321" s="455"/>
      <c r="L321" s="455">
        <f t="shared" si="4"/>
        <v>535750.70250095264</v>
      </c>
      <c r="M321" s="469"/>
    </row>
    <row r="322" spans="1:13" x14ac:dyDescent="0.2">
      <c r="A322" s="358">
        <v>2034</v>
      </c>
      <c r="B322" s="358">
        <v>9</v>
      </c>
      <c r="C322" s="455">
        <v>92132.918151654521</v>
      </c>
      <c r="D322" s="455"/>
      <c r="E322" s="455">
        <v>411532.30531772872</v>
      </c>
      <c r="F322" s="455"/>
      <c r="G322" s="455"/>
      <c r="H322" s="455"/>
      <c r="I322" s="455"/>
      <c r="J322" s="455"/>
      <c r="K322" s="455"/>
      <c r="L322" s="455">
        <f t="shared" ref="L322:L385" si="5">SUM(C322:K322)</f>
        <v>503665.22346938326</v>
      </c>
      <c r="M322" s="469"/>
    </row>
    <row r="323" spans="1:13" x14ac:dyDescent="0.2">
      <c r="A323" s="358">
        <v>2034</v>
      </c>
      <c r="B323" s="358">
        <v>10</v>
      </c>
      <c r="C323" s="455">
        <v>85092.180305124668</v>
      </c>
      <c r="D323" s="455"/>
      <c r="E323" s="455">
        <v>387182.06037779152</v>
      </c>
      <c r="F323" s="455"/>
      <c r="G323" s="455"/>
      <c r="H323" s="455"/>
      <c r="I323" s="455"/>
      <c r="J323" s="455"/>
      <c r="K323" s="455"/>
      <c r="L323" s="455">
        <f t="shared" si="5"/>
        <v>472274.24068291619</v>
      </c>
      <c r="M323" s="469"/>
    </row>
    <row r="324" spans="1:13" x14ac:dyDescent="0.2">
      <c r="A324" s="358">
        <v>2034</v>
      </c>
      <c r="B324" s="358">
        <v>11</v>
      </c>
      <c r="C324" s="455">
        <v>70257.041381956005</v>
      </c>
      <c r="D324" s="455"/>
      <c r="E324" s="455">
        <v>358220.47542848322</v>
      </c>
      <c r="F324" s="455"/>
      <c r="G324" s="455"/>
      <c r="H324" s="455"/>
      <c r="I324" s="455"/>
      <c r="J324" s="455"/>
      <c r="K324" s="455"/>
      <c r="L324" s="455">
        <f t="shared" si="5"/>
        <v>428477.51681043924</v>
      </c>
      <c r="M324" s="469"/>
    </row>
    <row r="325" spans="1:13" x14ac:dyDescent="0.2">
      <c r="A325" s="358">
        <v>2034</v>
      </c>
      <c r="B325" s="358">
        <v>12</v>
      </c>
      <c r="C325" s="455">
        <v>72304.067935946659</v>
      </c>
      <c r="D325" s="455"/>
      <c r="E325" s="455">
        <v>366730.18872397346</v>
      </c>
      <c r="F325" s="455"/>
      <c r="G325" s="455"/>
      <c r="H325" s="455"/>
      <c r="I325" s="455"/>
      <c r="J325" s="455"/>
      <c r="K325" s="455"/>
      <c r="L325" s="455">
        <f t="shared" si="5"/>
        <v>439034.25665992009</v>
      </c>
      <c r="M325" s="469"/>
    </row>
    <row r="326" spans="1:13" x14ac:dyDescent="0.2">
      <c r="A326" s="358">
        <v>2035</v>
      </c>
      <c r="B326" s="358">
        <v>1</v>
      </c>
      <c r="C326" s="455">
        <v>72323.977218584361</v>
      </c>
      <c r="D326" s="455"/>
      <c r="E326" s="455">
        <v>393829.94883994665</v>
      </c>
      <c r="F326" s="455"/>
      <c r="G326" s="455"/>
      <c r="H326" s="455"/>
      <c r="I326" s="455"/>
      <c r="J326" s="455"/>
      <c r="K326" s="455"/>
      <c r="L326" s="455">
        <f t="shared" si="5"/>
        <v>466153.92605853104</v>
      </c>
      <c r="M326" s="469"/>
    </row>
    <row r="327" spans="1:13" x14ac:dyDescent="0.2">
      <c r="A327" s="358">
        <v>2035</v>
      </c>
      <c r="B327" s="358">
        <v>2</v>
      </c>
      <c r="C327" s="455">
        <v>68501.883539493254</v>
      </c>
      <c r="D327" s="455"/>
      <c r="E327" s="455">
        <v>366410.35169208102</v>
      </c>
      <c r="F327" s="455"/>
      <c r="G327" s="455"/>
      <c r="H327" s="455"/>
      <c r="I327" s="455"/>
      <c r="J327" s="455"/>
      <c r="K327" s="455"/>
      <c r="L327" s="455">
        <f t="shared" si="5"/>
        <v>434912.23523157428</v>
      </c>
      <c r="M327" s="469"/>
    </row>
    <row r="328" spans="1:13" x14ac:dyDescent="0.2">
      <c r="A328" s="358">
        <v>2035</v>
      </c>
      <c r="B328" s="358">
        <v>3</v>
      </c>
      <c r="C328" s="455">
        <v>77136.935718948764</v>
      </c>
      <c r="D328" s="455"/>
      <c r="E328" s="455">
        <v>368850.57926323963</v>
      </c>
      <c r="F328" s="455"/>
      <c r="G328" s="455"/>
      <c r="H328" s="455"/>
      <c r="I328" s="455"/>
      <c r="J328" s="455"/>
      <c r="K328" s="455"/>
      <c r="L328" s="455">
        <f t="shared" si="5"/>
        <v>445987.51498218841</v>
      </c>
      <c r="M328" s="469"/>
    </row>
    <row r="329" spans="1:13" x14ac:dyDescent="0.2">
      <c r="A329" s="358">
        <v>2035</v>
      </c>
      <c r="B329" s="358">
        <v>4</v>
      </c>
      <c r="C329" s="455">
        <v>80862.863140169531</v>
      </c>
      <c r="D329" s="455"/>
      <c r="E329" s="455">
        <v>373947.21004063927</v>
      </c>
      <c r="F329" s="455"/>
      <c r="G329" s="455"/>
      <c r="H329" s="455"/>
      <c r="I329" s="455"/>
      <c r="J329" s="455"/>
      <c r="K329" s="455"/>
      <c r="L329" s="455">
        <f t="shared" si="5"/>
        <v>454810.0731808088</v>
      </c>
      <c r="M329" s="469"/>
    </row>
    <row r="330" spans="1:13" x14ac:dyDescent="0.2">
      <c r="A330" s="358">
        <v>2035</v>
      </c>
      <c r="B330" s="358">
        <v>5</v>
      </c>
      <c r="C330" s="455">
        <v>92486.047128948368</v>
      </c>
      <c r="D330" s="455"/>
      <c r="E330" s="455">
        <v>406957.33450793358</v>
      </c>
      <c r="F330" s="455"/>
      <c r="G330" s="455"/>
      <c r="H330" s="455"/>
      <c r="I330" s="455"/>
      <c r="J330" s="455"/>
      <c r="K330" s="455"/>
      <c r="L330" s="455">
        <f t="shared" si="5"/>
        <v>499443.38163688197</v>
      </c>
      <c r="M330" s="469"/>
    </row>
    <row r="331" spans="1:13" x14ac:dyDescent="0.2">
      <c r="A331" s="358">
        <v>2035</v>
      </c>
      <c r="B331" s="358">
        <v>6</v>
      </c>
      <c r="C331" s="455">
        <v>100701.30337851707</v>
      </c>
      <c r="D331" s="455"/>
      <c r="E331" s="455">
        <v>421305.17460751208</v>
      </c>
      <c r="F331" s="455"/>
      <c r="G331" s="455"/>
      <c r="H331" s="455"/>
      <c r="I331" s="455"/>
      <c r="J331" s="455"/>
      <c r="K331" s="455"/>
      <c r="L331" s="455">
        <f t="shared" si="5"/>
        <v>522006.47798602912</v>
      </c>
      <c r="M331" s="469"/>
    </row>
    <row r="332" spans="1:13" x14ac:dyDescent="0.2">
      <c r="A332" s="358">
        <v>2035</v>
      </c>
      <c r="B332" s="358">
        <v>7</v>
      </c>
      <c r="C332" s="455">
        <v>109780.10585195835</v>
      </c>
      <c r="D332" s="455"/>
      <c r="E332" s="455">
        <v>432523.14834027574</v>
      </c>
      <c r="F332" s="455"/>
      <c r="G332" s="455"/>
      <c r="H332" s="455"/>
      <c r="I332" s="455"/>
      <c r="J332" s="455"/>
      <c r="K332" s="455"/>
      <c r="L332" s="455">
        <f t="shared" si="5"/>
        <v>542303.25419223413</v>
      </c>
      <c r="M332" s="469"/>
    </row>
    <row r="333" spans="1:13" x14ac:dyDescent="0.2">
      <c r="A333" s="358">
        <v>2035</v>
      </c>
      <c r="B333" s="358">
        <v>8</v>
      </c>
      <c r="C333" s="455">
        <v>108937.32312785668</v>
      </c>
      <c r="D333" s="455"/>
      <c r="E333" s="455">
        <v>431724.53205401613</v>
      </c>
      <c r="F333" s="455"/>
      <c r="G333" s="455"/>
      <c r="H333" s="455"/>
      <c r="I333" s="455"/>
      <c r="J333" s="455"/>
      <c r="K333" s="455"/>
      <c r="L333" s="455">
        <f t="shared" si="5"/>
        <v>540661.85518187284</v>
      </c>
      <c r="M333" s="469"/>
    </row>
    <row r="334" spans="1:13" x14ac:dyDescent="0.2">
      <c r="A334" s="358">
        <v>2035</v>
      </c>
      <c r="B334" s="358">
        <v>9</v>
      </c>
      <c r="C334" s="455">
        <v>93294.604693946807</v>
      </c>
      <c r="D334" s="455"/>
      <c r="E334" s="455">
        <v>415106.78781576233</v>
      </c>
      <c r="F334" s="455"/>
      <c r="G334" s="455"/>
      <c r="H334" s="455"/>
      <c r="I334" s="455"/>
      <c r="J334" s="455"/>
      <c r="K334" s="455"/>
      <c r="L334" s="455">
        <f t="shared" si="5"/>
        <v>508401.39250970911</v>
      </c>
      <c r="M334" s="469"/>
    </row>
    <row r="335" spans="1:13" x14ac:dyDescent="0.2">
      <c r="A335" s="358">
        <v>2035</v>
      </c>
      <c r="B335" s="358">
        <v>10</v>
      </c>
      <c r="C335" s="455">
        <v>86165.0915153401</v>
      </c>
      <c r="D335" s="455"/>
      <c r="E335" s="455">
        <v>390846.32001223403</v>
      </c>
      <c r="F335" s="455"/>
      <c r="G335" s="455"/>
      <c r="H335" s="455"/>
      <c r="I335" s="455"/>
      <c r="J335" s="455"/>
      <c r="K335" s="455"/>
      <c r="L335" s="455">
        <f t="shared" si="5"/>
        <v>477011.41152757412</v>
      </c>
      <c r="M335" s="469"/>
    </row>
    <row r="336" spans="1:13" x14ac:dyDescent="0.2">
      <c r="A336" s="358">
        <v>2035</v>
      </c>
      <c r="B336" s="358">
        <v>11</v>
      </c>
      <c r="C336" s="455">
        <v>71142.899130869875</v>
      </c>
      <c r="D336" s="455"/>
      <c r="E336" s="455">
        <v>362081.35339534818</v>
      </c>
      <c r="F336" s="455"/>
      <c r="G336" s="455"/>
      <c r="H336" s="455"/>
      <c r="I336" s="455"/>
      <c r="J336" s="455"/>
      <c r="K336" s="455"/>
      <c r="L336" s="455">
        <f t="shared" si="5"/>
        <v>433224.25252621807</v>
      </c>
      <c r="M336" s="469"/>
    </row>
    <row r="337" spans="1:13" x14ac:dyDescent="0.2">
      <c r="A337" s="358">
        <v>2035</v>
      </c>
      <c r="B337" s="358">
        <v>12</v>
      </c>
      <c r="C337" s="455">
        <v>73215.736255579352</v>
      </c>
      <c r="D337" s="455"/>
      <c r="E337" s="455">
        <v>370740.59043775243</v>
      </c>
      <c r="F337" s="455"/>
      <c r="G337" s="455"/>
      <c r="H337" s="455"/>
      <c r="I337" s="455"/>
      <c r="J337" s="455"/>
      <c r="K337" s="455"/>
      <c r="L337" s="455">
        <f t="shared" si="5"/>
        <v>443956.32669333176</v>
      </c>
      <c r="M337" s="469"/>
    </row>
    <row r="338" spans="1:13" x14ac:dyDescent="0.2">
      <c r="A338" s="358">
        <v>2036</v>
      </c>
      <c r="B338" s="358">
        <v>1</v>
      </c>
      <c r="C338" s="455">
        <v>73235.896570596917</v>
      </c>
      <c r="D338" s="455"/>
      <c r="E338" s="455">
        <v>397925.25374478131</v>
      </c>
      <c r="F338" s="455"/>
      <c r="G338" s="455"/>
      <c r="H338" s="455"/>
      <c r="I338" s="455"/>
      <c r="J338" s="455"/>
      <c r="K338" s="455"/>
      <c r="L338" s="455">
        <f t="shared" si="5"/>
        <v>471161.15031537821</v>
      </c>
      <c r="M338" s="469"/>
    </row>
    <row r="339" spans="1:13" x14ac:dyDescent="0.2">
      <c r="A339" s="358">
        <v>2036</v>
      </c>
      <c r="B339" s="358">
        <v>2</v>
      </c>
      <c r="C339" s="455">
        <v>69365.610835078463</v>
      </c>
      <c r="D339" s="455"/>
      <c r="E339" s="455">
        <v>370484.06210974517</v>
      </c>
      <c r="F339" s="455"/>
      <c r="G339" s="455"/>
      <c r="H339" s="455"/>
      <c r="I339" s="455"/>
      <c r="J339" s="455"/>
      <c r="K339" s="455"/>
      <c r="L339" s="455">
        <f t="shared" si="5"/>
        <v>439849.67294482363</v>
      </c>
      <c r="M339" s="469"/>
    </row>
    <row r="340" spans="1:13" x14ac:dyDescent="0.2">
      <c r="A340" s="358">
        <v>2036</v>
      </c>
      <c r="B340" s="358">
        <v>3</v>
      </c>
      <c r="C340" s="455">
        <v>78109.54075454385</v>
      </c>
      <c r="D340" s="455"/>
      <c r="E340" s="455">
        <v>372840.56869501609</v>
      </c>
      <c r="F340" s="455"/>
      <c r="G340" s="455"/>
      <c r="H340" s="455"/>
      <c r="I340" s="455"/>
      <c r="J340" s="455"/>
      <c r="K340" s="455"/>
      <c r="L340" s="455">
        <f t="shared" si="5"/>
        <v>450950.10944955994</v>
      </c>
      <c r="M340" s="469"/>
    </row>
    <row r="341" spans="1:13" x14ac:dyDescent="0.2">
      <c r="A341" s="358">
        <v>2036</v>
      </c>
      <c r="B341" s="358">
        <v>4</v>
      </c>
      <c r="C341" s="455">
        <v>81882.44769003184</v>
      </c>
      <c r="D341" s="455"/>
      <c r="E341" s="455">
        <v>377826.14463572652</v>
      </c>
      <c r="F341" s="455"/>
      <c r="G341" s="455"/>
      <c r="H341" s="455"/>
      <c r="I341" s="455"/>
      <c r="J341" s="455"/>
      <c r="K341" s="455"/>
      <c r="L341" s="455">
        <f t="shared" si="5"/>
        <v>459708.59232575836</v>
      </c>
      <c r="M341" s="469"/>
    </row>
    <row r="342" spans="1:13" x14ac:dyDescent="0.2">
      <c r="A342" s="358">
        <v>2036</v>
      </c>
      <c r="B342" s="358">
        <v>5</v>
      </c>
      <c r="C342" s="455">
        <v>93652.186207737323</v>
      </c>
      <c r="D342" s="455"/>
      <c r="E342" s="455">
        <v>410730.08960576844</v>
      </c>
      <c r="F342" s="455"/>
      <c r="G342" s="455"/>
      <c r="H342" s="455"/>
      <c r="I342" s="455"/>
      <c r="J342" s="455"/>
      <c r="K342" s="455"/>
      <c r="L342" s="455">
        <f t="shared" si="5"/>
        <v>504382.27581350575</v>
      </c>
      <c r="M342" s="469"/>
    </row>
    <row r="343" spans="1:13" x14ac:dyDescent="0.2">
      <c r="A343" s="358">
        <v>2036</v>
      </c>
      <c r="B343" s="358">
        <v>6</v>
      </c>
      <c r="C343" s="455">
        <v>101971.02706982089</v>
      </c>
      <c r="D343" s="455"/>
      <c r="E343" s="455">
        <v>425040.43921007786</v>
      </c>
      <c r="F343" s="455"/>
      <c r="G343" s="455"/>
      <c r="H343" s="455"/>
      <c r="I343" s="455"/>
      <c r="J343" s="455"/>
      <c r="K343" s="455"/>
      <c r="L343" s="455">
        <f t="shared" si="5"/>
        <v>527011.46627989877</v>
      </c>
      <c r="M343" s="469"/>
    </row>
    <row r="344" spans="1:13" x14ac:dyDescent="0.2">
      <c r="A344" s="358">
        <v>2036</v>
      </c>
      <c r="B344" s="358">
        <v>7</v>
      </c>
      <c r="C344" s="455">
        <v>111164.30244681408</v>
      </c>
      <c r="D344" s="455"/>
      <c r="E344" s="455">
        <v>436254.24818120757</v>
      </c>
      <c r="F344" s="455"/>
      <c r="G344" s="455"/>
      <c r="H344" s="455"/>
      <c r="I344" s="455"/>
      <c r="J344" s="455"/>
      <c r="K344" s="455"/>
      <c r="L344" s="455">
        <f t="shared" si="5"/>
        <v>547418.55062802159</v>
      </c>
      <c r="M344" s="469"/>
    </row>
    <row r="345" spans="1:13" x14ac:dyDescent="0.2">
      <c r="A345" s="358">
        <v>2036</v>
      </c>
      <c r="B345" s="358">
        <v>8</v>
      </c>
      <c r="C345" s="455">
        <v>110310.89323471759</v>
      </c>
      <c r="D345" s="455"/>
      <c r="E345" s="455">
        <v>435461.20540382608</v>
      </c>
      <c r="F345" s="455"/>
      <c r="G345" s="455"/>
      <c r="H345" s="455"/>
      <c r="I345" s="455"/>
      <c r="J345" s="455"/>
      <c r="K345" s="455"/>
      <c r="L345" s="455">
        <f t="shared" si="5"/>
        <v>545772.09863854363</v>
      </c>
      <c r="M345" s="469"/>
    </row>
    <row r="346" spans="1:13" x14ac:dyDescent="0.2">
      <c r="A346" s="358">
        <v>2036</v>
      </c>
      <c r="B346" s="358">
        <v>9</v>
      </c>
      <c r="C346" s="455">
        <v>94470.938722171559</v>
      </c>
      <c r="D346" s="455"/>
      <c r="E346" s="455">
        <v>418880.90735610918</v>
      </c>
      <c r="F346" s="455"/>
      <c r="G346" s="455"/>
      <c r="H346" s="455"/>
      <c r="I346" s="455"/>
      <c r="J346" s="455"/>
      <c r="K346" s="455"/>
      <c r="L346" s="455">
        <f t="shared" si="5"/>
        <v>513351.84607828071</v>
      </c>
      <c r="M346" s="469"/>
    </row>
    <row r="347" spans="1:13" x14ac:dyDescent="0.2">
      <c r="A347" s="358">
        <v>2036</v>
      </c>
      <c r="B347" s="358">
        <v>10</v>
      </c>
      <c r="C347" s="455">
        <v>87251.530860113591</v>
      </c>
      <c r="D347" s="455"/>
      <c r="E347" s="455">
        <v>394619.04762461485</v>
      </c>
      <c r="F347" s="455"/>
      <c r="G347" s="455"/>
      <c r="H347" s="455"/>
      <c r="I347" s="455"/>
      <c r="J347" s="455"/>
      <c r="K347" s="455"/>
      <c r="L347" s="455">
        <f t="shared" si="5"/>
        <v>481870.57848472847</v>
      </c>
      <c r="M347" s="469"/>
    </row>
    <row r="348" spans="1:13" x14ac:dyDescent="0.2">
      <c r="A348" s="358">
        <v>2036</v>
      </c>
      <c r="B348" s="358">
        <v>11</v>
      </c>
      <c r="C348" s="455">
        <v>72039.926492620769</v>
      </c>
      <c r="D348" s="455"/>
      <c r="E348" s="455">
        <v>365797.68172309251</v>
      </c>
      <c r="F348" s="455"/>
      <c r="G348" s="455"/>
      <c r="H348" s="455"/>
      <c r="I348" s="455"/>
      <c r="J348" s="455"/>
      <c r="K348" s="455"/>
      <c r="L348" s="455">
        <f t="shared" si="5"/>
        <v>437837.60821571329</v>
      </c>
      <c r="M348" s="469"/>
    </row>
    <row r="349" spans="1:13" x14ac:dyDescent="0.2">
      <c r="A349" s="358">
        <v>2036</v>
      </c>
      <c r="B349" s="358">
        <v>12</v>
      </c>
      <c r="C349" s="455">
        <v>74138.899628654384</v>
      </c>
      <c r="D349" s="455"/>
      <c r="E349" s="455">
        <v>374306.43529245758</v>
      </c>
      <c r="F349" s="455"/>
      <c r="G349" s="455"/>
      <c r="H349" s="455"/>
      <c r="I349" s="455"/>
      <c r="J349" s="455"/>
      <c r="K349" s="455"/>
      <c r="L349" s="455">
        <f t="shared" si="5"/>
        <v>448445.33492111193</v>
      </c>
      <c r="M349" s="469"/>
    </row>
    <row r="350" spans="1:13" x14ac:dyDescent="0.2">
      <c r="A350" s="358">
        <v>2037</v>
      </c>
      <c r="B350" s="358">
        <v>1</v>
      </c>
      <c r="C350" s="455">
        <v>74159.314141271621</v>
      </c>
      <c r="D350" s="455"/>
      <c r="E350" s="455">
        <v>401362.96707312617</v>
      </c>
      <c r="F350" s="455"/>
      <c r="G350" s="455"/>
      <c r="H350" s="455"/>
      <c r="I350" s="455"/>
      <c r="J350" s="455"/>
      <c r="K350" s="455"/>
      <c r="L350" s="455">
        <f t="shared" si="5"/>
        <v>475522.28121439781</v>
      </c>
      <c r="M350" s="469"/>
    </row>
    <row r="351" spans="1:13" x14ac:dyDescent="0.2">
      <c r="A351" s="358">
        <v>2037</v>
      </c>
      <c r="B351" s="358">
        <v>2</v>
      </c>
      <c r="C351" s="455">
        <v>70240.228704799621</v>
      </c>
      <c r="D351" s="455"/>
      <c r="E351" s="455">
        <v>373895.93718897674</v>
      </c>
      <c r="F351" s="455"/>
      <c r="G351" s="455"/>
      <c r="H351" s="455"/>
      <c r="I351" s="455"/>
      <c r="J351" s="455"/>
      <c r="K351" s="455"/>
      <c r="L351" s="455">
        <f t="shared" si="5"/>
        <v>444136.16589377634</v>
      </c>
      <c r="M351" s="469"/>
    </row>
    <row r="352" spans="1:13" x14ac:dyDescent="0.2">
      <c r="A352" s="358">
        <v>2037</v>
      </c>
      <c r="B352" s="358">
        <v>3</v>
      </c>
      <c r="C352" s="455">
        <v>79094.409183109485</v>
      </c>
      <c r="D352" s="455"/>
      <c r="E352" s="455">
        <v>376269.48769275437</v>
      </c>
      <c r="F352" s="455"/>
      <c r="G352" s="455"/>
      <c r="H352" s="455"/>
      <c r="I352" s="455"/>
      <c r="J352" s="455"/>
      <c r="K352" s="455"/>
      <c r="L352" s="455">
        <f t="shared" si="5"/>
        <v>455363.89687586384</v>
      </c>
      <c r="M352" s="469"/>
    </row>
    <row r="353" spans="1:13" x14ac:dyDescent="0.2">
      <c r="A353" s="358">
        <v>2037</v>
      </c>
      <c r="B353" s="358">
        <v>4</v>
      </c>
      <c r="C353" s="455">
        <v>82914.887988676084</v>
      </c>
      <c r="D353" s="455"/>
      <c r="E353" s="455">
        <v>381286.95436462859</v>
      </c>
      <c r="F353" s="455"/>
      <c r="G353" s="455"/>
      <c r="H353" s="455"/>
      <c r="I353" s="455"/>
      <c r="J353" s="455"/>
      <c r="K353" s="455"/>
      <c r="L353" s="455">
        <f t="shared" si="5"/>
        <v>464201.84235330467</v>
      </c>
      <c r="M353" s="469"/>
    </row>
    <row r="354" spans="1:13" x14ac:dyDescent="0.2">
      <c r="A354" s="358">
        <v>2037</v>
      </c>
      <c r="B354" s="358">
        <v>5</v>
      </c>
      <c r="C354" s="455">
        <v>94833.028913649439</v>
      </c>
      <c r="D354" s="455"/>
      <c r="E354" s="455">
        <v>414154.44167020416</v>
      </c>
      <c r="F354" s="455"/>
      <c r="G354" s="455"/>
      <c r="H354" s="455"/>
      <c r="I354" s="455"/>
      <c r="J354" s="455"/>
      <c r="K354" s="455"/>
      <c r="L354" s="455">
        <f t="shared" si="5"/>
        <v>508987.4705838536</v>
      </c>
      <c r="M354" s="469"/>
    </row>
    <row r="355" spans="1:13" x14ac:dyDescent="0.2">
      <c r="A355" s="358">
        <v>2037</v>
      </c>
      <c r="B355" s="358">
        <v>6</v>
      </c>
      <c r="C355" s="455">
        <v>103256.76046703882</v>
      </c>
      <c r="D355" s="455"/>
      <c r="E355" s="455">
        <v>428436.08978613763</v>
      </c>
      <c r="F355" s="455"/>
      <c r="G355" s="455"/>
      <c r="H355" s="455"/>
      <c r="I355" s="455"/>
      <c r="J355" s="455"/>
      <c r="K355" s="455"/>
      <c r="L355" s="455">
        <f t="shared" si="5"/>
        <v>531692.85025317641</v>
      </c>
      <c r="M355" s="469"/>
    </row>
    <row r="356" spans="1:13" x14ac:dyDescent="0.2">
      <c r="A356" s="358">
        <v>2037</v>
      </c>
      <c r="B356" s="358">
        <v>7</v>
      </c>
      <c r="C356" s="455">
        <v>112565.95211477757</v>
      </c>
      <c r="D356" s="455"/>
      <c r="E356" s="455">
        <v>439632.1700231029</v>
      </c>
      <c r="F356" s="455"/>
      <c r="G356" s="455"/>
      <c r="H356" s="455"/>
      <c r="I356" s="455"/>
      <c r="J356" s="455"/>
      <c r="K356" s="455"/>
      <c r="L356" s="455">
        <f t="shared" si="5"/>
        <v>552198.12213788042</v>
      </c>
      <c r="M356" s="469"/>
    </row>
    <row r="357" spans="1:13" x14ac:dyDescent="0.2">
      <c r="A357" s="358">
        <v>2037</v>
      </c>
      <c r="B357" s="358">
        <v>8</v>
      </c>
      <c r="C357" s="455">
        <v>111701.78242730862</v>
      </c>
      <c r="D357" s="455"/>
      <c r="E357" s="455">
        <v>438846.00999772514</v>
      </c>
      <c r="F357" s="455"/>
      <c r="G357" s="455"/>
      <c r="H357" s="455"/>
      <c r="I357" s="455"/>
      <c r="J357" s="455"/>
      <c r="K357" s="455"/>
      <c r="L357" s="455">
        <f t="shared" si="5"/>
        <v>550547.79242503375</v>
      </c>
      <c r="M357" s="469"/>
    </row>
    <row r="358" spans="1:13" x14ac:dyDescent="0.2">
      <c r="A358" s="358">
        <v>2037</v>
      </c>
      <c r="B358" s="358">
        <v>9</v>
      </c>
      <c r="C358" s="455">
        <v>95662.104923709005</v>
      </c>
      <c r="D358" s="455"/>
      <c r="E358" s="455">
        <v>422358.62305164017</v>
      </c>
      <c r="F358" s="455"/>
      <c r="G358" s="455"/>
      <c r="H358" s="455"/>
      <c r="I358" s="455"/>
      <c r="J358" s="455"/>
      <c r="K358" s="455"/>
      <c r="L358" s="455">
        <f t="shared" si="5"/>
        <v>518020.72797534917</v>
      </c>
      <c r="M358" s="469"/>
    </row>
    <row r="359" spans="1:13" x14ac:dyDescent="0.2">
      <c r="A359" s="358">
        <v>2037</v>
      </c>
      <c r="B359" s="358">
        <v>10</v>
      </c>
      <c r="C359" s="455">
        <v>88351.668913135552</v>
      </c>
      <c r="D359" s="455"/>
      <c r="E359" s="455">
        <v>398250.43626533612</v>
      </c>
      <c r="F359" s="455"/>
      <c r="G359" s="455"/>
      <c r="H359" s="455"/>
      <c r="I359" s="455"/>
      <c r="J359" s="455"/>
      <c r="K359" s="455"/>
      <c r="L359" s="455">
        <f t="shared" si="5"/>
        <v>486602.10517847165</v>
      </c>
      <c r="M359" s="469"/>
    </row>
    <row r="360" spans="1:13" x14ac:dyDescent="0.2">
      <c r="A360" s="358">
        <v>2037</v>
      </c>
      <c r="B360" s="358">
        <v>11</v>
      </c>
      <c r="C360" s="455">
        <v>72948.264302744719</v>
      </c>
      <c r="D360" s="455"/>
      <c r="E360" s="455">
        <v>369665.07986240718</v>
      </c>
      <c r="F360" s="455"/>
      <c r="G360" s="455"/>
      <c r="H360" s="455"/>
      <c r="I360" s="455"/>
      <c r="J360" s="455"/>
      <c r="K360" s="455"/>
      <c r="L360" s="455">
        <f t="shared" si="5"/>
        <v>442613.34416515188</v>
      </c>
      <c r="M360" s="469"/>
    </row>
    <row r="361" spans="1:13" x14ac:dyDescent="0.2">
      <c r="A361" s="358">
        <v>2037</v>
      </c>
      <c r="B361" s="358">
        <v>12</v>
      </c>
      <c r="C361" s="455">
        <v>75073.702994126841</v>
      </c>
      <c r="D361" s="455"/>
      <c r="E361" s="455">
        <v>378340.16071995371</v>
      </c>
      <c r="F361" s="455"/>
      <c r="G361" s="455"/>
      <c r="H361" s="455"/>
      <c r="I361" s="455"/>
      <c r="J361" s="455"/>
      <c r="K361" s="455"/>
      <c r="L361" s="455">
        <f t="shared" si="5"/>
        <v>453413.86371408054</v>
      </c>
      <c r="M361" s="469"/>
    </row>
    <row r="362" spans="1:13" x14ac:dyDescent="0.2">
      <c r="A362" s="358">
        <v>2038</v>
      </c>
      <c r="B362" s="358">
        <v>1</v>
      </c>
      <c r="C362" s="455">
        <v>75094.374909473234</v>
      </c>
      <c r="D362" s="455"/>
      <c r="E362" s="455">
        <v>405488.21935363283</v>
      </c>
      <c r="F362" s="455"/>
      <c r="G362" s="455"/>
      <c r="H362" s="455"/>
      <c r="I362" s="455"/>
      <c r="J362" s="455"/>
      <c r="K362" s="455"/>
      <c r="L362" s="455">
        <f t="shared" si="5"/>
        <v>480582.59426310606</v>
      </c>
      <c r="M362" s="469"/>
    </row>
    <row r="363" spans="1:13" x14ac:dyDescent="0.2">
      <c r="A363" s="358">
        <v>2038</v>
      </c>
      <c r="B363" s="358">
        <v>2</v>
      </c>
      <c r="C363" s="455">
        <v>71125.874465846558</v>
      </c>
      <c r="D363" s="455"/>
      <c r="E363" s="455">
        <v>378007.10531836591</v>
      </c>
      <c r="F363" s="455"/>
      <c r="G363" s="455"/>
      <c r="H363" s="455"/>
      <c r="I363" s="455"/>
      <c r="J363" s="455"/>
      <c r="K363" s="455"/>
      <c r="L363" s="455">
        <f t="shared" si="5"/>
        <v>449132.97978421248</v>
      </c>
      <c r="M363" s="469"/>
    </row>
    <row r="364" spans="1:13" x14ac:dyDescent="0.2">
      <c r="A364" s="358">
        <v>2038</v>
      </c>
      <c r="B364" s="358">
        <v>3</v>
      </c>
      <c r="C364" s="455">
        <v>80091.695631448572</v>
      </c>
      <c r="D364" s="455"/>
      <c r="E364" s="455">
        <v>380304.05234929529</v>
      </c>
      <c r="F364" s="455"/>
      <c r="G364" s="455"/>
      <c r="H364" s="455"/>
      <c r="I364" s="455"/>
      <c r="J364" s="455"/>
      <c r="K364" s="455"/>
      <c r="L364" s="455">
        <f t="shared" si="5"/>
        <v>460395.74798074388</v>
      </c>
      <c r="M364" s="469"/>
    </row>
    <row r="365" spans="1:13" x14ac:dyDescent="0.2">
      <c r="A365" s="358">
        <v>2038</v>
      </c>
      <c r="B365" s="358">
        <v>4</v>
      </c>
      <c r="C365" s="455">
        <v>83960.346131807586</v>
      </c>
      <c r="D365" s="455"/>
      <c r="E365" s="455">
        <v>385240.95536335476</v>
      </c>
      <c r="F365" s="455"/>
      <c r="G365" s="455"/>
      <c r="H365" s="455"/>
      <c r="I365" s="455"/>
      <c r="J365" s="455"/>
      <c r="K365" s="455"/>
      <c r="L365" s="455">
        <f t="shared" si="5"/>
        <v>469201.30149516236</v>
      </c>
      <c r="M365" s="469"/>
    </row>
    <row r="366" spans="1:13" x14ac:dyDescent="0.2">
      <c r="A366" s="358">
        <v>2038</v>
      </c>
      <c r="B366" s="358">
        <v>5</v>
      </c>
      <c r="C366" s="455">
        <v>96028.760641938599</v>
      </c>
      <c r="D366" s="455"/>
      <c r="E366" s="455">
        <v>418044.11240722454</v>
      </c>
      <c r="F366" s="455"/>
      <c r="G366" s="455"/>
      <c r="H366" s="455"/>
      <c r="I366" s="455"/>
      <c r="J366" s="455"/>
      <c r="K366" s="455"/>
      <c r="L366" s="455">
        <f t="shared" si="5"/>
        <v>514072.87304916314</v>
      </c>
      <c r="M366" s="469"/>
    </row>
    <row r="367" spans="1:13" x14ac:dyDescent="0.2">
      <c r="A367" s="358">
        <v>2038</v>
      </c>
      <c r="B367" s="358">
        <v>6</v>
      </c>
      <c r="C367" s="455">
        <v>104558.70543352525</v>
      </c>
      <c r="D367" s="455"/>
      <c r="E367" s="455">
        <v>432323.96308874042</v>
      </c>
      <c r="F367" s="455"/>
      <c r="G367" s="455"/>
      <c r="H367" s="455"/>
      <c r="I367" s="455"/>
      <c r="J367" s="455"/>
      <c r="K367" s="455"/>
      <c r="L367" s="455">
        <f t="shared" si="5"/>
        <v>536882.66852226562</v>
      </c>
      <c r="M367" s="469"/>
    </row>
    <row r="368" spans="1:13" x14ac:dyDescent="0.2">
      <c r="A368" s="358">
        <v>2038</v>
      </c>
      <c r="B368" s="358">
        <v>7</v>
      </c>
      <c r="C368" s="455">
        <v>113985.27491834716</v>
      </c>
      <c r="D368" s="455"/>
      <c r="E368" s="455">
        <v>443517.09408411861</v>
      </c>
      <c r="F368" s="455"/>
      <c r="G368" s="455"/>
      <c r="H368" s="455"/>
      <c r="I368" s="455"/>
      <c r="J368" s="455"/>
      <c r="K368" s="455"/>
      <c r="L368" s="455">
        <f t="shared" si="5"/>
        <v>557502.36900246574</v>
      </c>
      <c r="M368" s="469"/>
    </row>
    <row r="369" spans="1:13" x14ac:dyDescent="0.2">
      <c r="A369" s="358">
        <v>2038</v>
      </c>
      <c r="B369" s="358">
        <v>8</v>
      </c>
      <c r="C369" s="455">
        <v>113110.20907870664</v>
      </c>
      <c r="D369" s="455"/>
      <c r="E369" s="455">
        <v>442692.77070210141</v>
      </c>
      <c r="F369" s="455"/>
      <c r="G369" s="455"/>
      <c r="H369" s="455"/>
      <c r="I369" s="455"/>
      <c r="J369" s="455"/>
      <c r="K369" s="455"/>
      <c r="L369" s="455">
        <f t="shared" si="5"/>
        <v>555802.97978080809</v>
      </c>
      <c r="M369" s="469"/>
    </row>
    <row r="370" spans="1:13" x14ac:dyDescent="0.2">
      <c r="A370" s="358">
        <v>2038</v>
      </c>
      <c r="B370" s="358">
        <v>9</v>
      </c>
      <c r="C370" s="455">
        <v>96868.290314627622</v>
      </c>
      <c r="D370" s="455"/>
      <c r="E370" s="455">
        <v>426205.7934992892</v>
      </c>
      <c r="F370" s="455"/>
      <c r="G370" s="455"/>
      <c r="H370" s="455"/>
      <c r="I370" s="455"/>
      <c r="J370" s="455"/>
      <c r="K370" s="455"/>
      <c r="L370" s="455">
        <f t="shared" si="5"/>
        <v>523074.08381391683</v>
      </c>
      <c r="M370" s="469"/>
    </row>
    <row r="371" spans="1:13" x14ac:dyDescent="0.2">
      <c r="A371" s="358">
        <v>2038</v>
      </c>
      <c r="B371" s="358">
        <v>10</v>
      </c>
      <c r="C371" s="455">
        <v>89465.678398827818</v>
      </c>
      <c r="D371" s="455"/>
      <c r="E371" s="455">
        <v>402128.53283284931</v>
      </c>
      <c r="F371" s="455"/>
      <c r="G371" s="455"/>
      <c r="H371" s="455"/>
      <c r="I371" s="455"/>
      <c r="J371" s="455"/>
      <c r="K371" s="455"/>
      <c r="L371" s="455">
        <f t="shared" si="5"/>
        <v>491594.21123167709</v>
      </c>
      <c r="M371" s="469"/>
    </row>
    <row r="372" spans="1:13" x14ac:dyDescent="0.2">
      <c r="A372" s="358">
        <v>2038</v>
      </c>
      <c r="B372" s="358">
        <v>11</v>
      </c>
      <c r="C372" s="455">
        <v>73868.055172546417</v>
      </c>
      <c r="D372" s="455"/>
      <c r="E372" s="455">
        <v>373638.00250563194</v>
      </c>
      <c r="F372" s="455"/>
      <c r="G372" s="455"/>
      <c r="H372" s="455"/>
      <c r="I372" s="455"/>
      <c r="J372" s="455"/>
      <c r="K372" s="455"/>
      <c r="L372" s="455">
        <f t="shared" si="5"/>
        <v>447506.05767817836</v>
      </c>
      <c r="M372" s="469"/>
    </row>
    <row r="373" spans="1:13" x14ac:dyDescent="0.2">
      <c r="A373" s="358">
        <v>2038</v>
      </c>
      <c r="B373" s="358">
        <v>12</v>
      </c>
      <c r="C373" s="455">
        <v>76020.293118459696</v>
      </c>
      <c r="D373" s="455"/>
      <c r="E373" s="455">
        <v>382368.01430120179</v>
      </c>
      <c r="F373" s="455"/>
      <c r="G373" s="455"/>
      <c r="H373" s="455"/>
      <c r="I373" s="455"/>
      <c r="J373" s="455"/>
      <c r="K373" s="455"/>
      <c r="L373" s="455">
        <f t="shared" si="5"/>
        <v>458388.30741966149</v>
      </c>
      <c r="M373" s="469"/>
    </row>
    <row r="374" spans="1:13" x14ac:dyDescent="0.2">
      <c r="A374" s="358">
        <v>2039</v>
      </c>
      <c r="B374" s="358">
        <v>1</v>
      </c>
      <c r="C374" s="455">
        <v>76041.225682077595</v>
      </c>
      <c r="D374" s="455"/>
      <c r="E374" s="455">
        <v>409576.11287336308</v>
      </c>
      <c r="F374" s="455"/>
      <c r="G374" s="455"/>
      <c r="H374" s="455"/>
      <c r="I374" s="455"/>
      <c r="J374" s="455"/>
      <c r="K374" s="455"/>
      <c r="L374" s="455">
        <f t="shared" si="5"/>
        <v>485617.33855544066</v>
      </c>
      <c r="M374" s="469"/>
    </row>
    <row r="375" spans="1:13" x14ac:dyDescent="0.2">
      <c r="A375" s="358">
        <v>2039</v>
      </c>
      <c r="B375" s="358">
        <v>2</v>
      </c>
      <c r="C375" s="455">
        <v>72022.68716681558</v>
      </c>
      <c r="D375" s="455"/>
      <c r="E375" s="455">
        <v>382160.77768781054</v>
      </c>
      <c r="F375" s="455"/>
      <c r="G375" s="455"/>
      <c r="H375" s="455"/>
      <c r="I375" s="455"/>
      <c r="J375" s="455"/>
      <c r="K375" s="455"/>
      <c r="L375" s="455">
        <f t="shared" si="5"/>
        <v>454183.4648546261</v>
      </c>
      <c r="M375" s="469"/>
    </row>
    <row r="376" spans="1:13" x14ac:dyDescent="0.2">
      <c r="A376" s="358">
        <v>2039</v>
      </c>
      <c r="B376" s="358">
        <v>3</v>
      </c>
      <c r="C376" s="455">
        <v>81101.556676024149</v>
      </c>
      <c r="D376" s="455"/>
      <c r="E376" s="455">
        <v>384476.14412560238</v>
      </c>
      <c r="F376" s="455"/>
      <c r="G376" s="455"/>
      <c r="H376" s="455"/>
      <c r="I376" s="455"/>
      <c r="J376" s="455"/>
      <c r="K376" s="455"/>
      <c r="L376" s="455">
        <f t="shared" si="5"/>
        <v>465577.70080162655</v>
      </c>
      <c r="M376" s="469"/>
    </row>
    <row r="377" spans="1:13" x14ac:dyDescent="0.2">
      <c r="A377" s="358">
        <v>2039</v>
      </c>
      <c r="B377" s="358">
        <v>4</v>
      </c>
      <c r="C377" s="455">
        <v>85018.986258965757</v>
      </c>
      <c r="D377" s="455"/>
      <c r="E377" s="455">
        <v>389358.6930037273</v>
      </c>
      <c r="F377" s="455"/>
      <c r="G377" s="455"/>
      <c r="H377" s="455"/>
      <c r="I377" s="455"/>
      <c r="J377" s="455"/>
      <c r="K377" s="455"/>
      <c r="L377" s="455">
        <f t="shared" si="5"/>
        <v>474377.67926269304</v>
      </c>
      <c r="M377" s="469"/>
    </row>
    <row r="378" spans="1:13" x14ac:dyDescent="0.2">
      <c r="A378" s="358">
        <v>2039</v>
      </c>
      <c r="B378" s="358">
        <v>5</v>
      </c>
      <c r="C378" s="455">
        <v>97239.569125472379</v>
      </c>
      <c r="D378" s="455"/>
      <c r="E378" s="455">
        <v>421980.47862214636</v>
      </c>
      <c r="F378" s="455"/>
      <c r="G378" s="455"/>
      <c r="H378" s="455"/>
      <c r="I378" s="455"/>
      <c r="J378" s="455"/>
      <c r="K378" s="455"/>
      <c r="L378" s="455">
        <f t="shared" si="5"/>
        <v>519220.04774761875</v>
      </c>
      <c r="M378" s="469"/>
    </row>
    <row r="379" spans="1:13" x14ac:dyDescent="0.2">
      <c r="A379" s="358">
        <v>2039</v>
      </c>
      <c r="B379" s="358">
        <v>6</v>
      </c>
      <c r="C379" s="455">
        <v>105877.0663778914</v>
      </c>
      <c r="D379" s="455"/>
      <c r="E379" s="455">
        <v>436070.96710716927</v>
      </c>
      <c r="F379" s="455"/>
      <c r="G379" s="455"/>
      <c r="H379" s="455"/>
      <c r="I379" s="455"/>
      <c r="J379" s="455"/>
      <c r="K379" s="455"/>
      <c r="L379" s="455">
        <f t="shared" si="5"/>
        <v>541948.03348506067</v>
      </c>
      <c r="M379" s="469"/>
    </row>
    <row r="380" spans="1:13" x14ac:dyDescent="0.2">
      <c r="A380" s="358">
        <v>2039</v>
      </c>
      <c r="B380" s="358">
        <v>7</v>
      </c>
      <c r="C380" s="455">
        <v>115422.49369474767</v>
      </c>
      <c r="D380" s="455"/>
      <c r="E380" s="455">
        <v>447117.41422783246</v>
      </c>
      <c r="F380" s="455"/>
      <c r="G380" s="455"/>
      <c r="H380" s="455"/>
      <c r="I380" s="455"/>
      <c r="J380" s="455"/>
      <c r="K380" s="455"/>
      <c r="L380" s="455">
        <f t="shared" si="5"/>
        <v>562539.90792258014</v>
      </c>
      <c r="M380" s="469"/>
    </row>
    <row r="381" spans="1:13" x14ac:dyDescent="0.2">
      <c r="A381" s="358">
        <v>2039</v>
      </c>
      <c r="B381" s="358">
        <v>8</v>
      </c>
      <c r="C381" s="455">
        <v>114536.39431541336</v>
      </c>
      <c r="D381" s="455"/>
      <c r="E381" s="455">
        <v>446223.03562390798</v>
      </c>
      <c r="F381" s="455"/>
      <c r="G381" s="455"/>
      <c r="H381" s="455"/>
      <c r="I381" s="455"/>
      <c r="J381" s="455"/>
      <c r="K381" s="455"/>
      <c r="L381" s="455">
        <f t="shared" si="5"/>
        <v>560759.42993932136</v>
      </c>
      <c r="M381" s="469"/>
    </row>
    <row r="382" spans="1:13" x14ac:dyDescent="0.2">
      <c r="A382" s="358">
        <v>2039</v>
      </c>
      <c r="B382" s="358">
        <v>9</v>
      </c>
      <c r="C382" s="455">
        <v>98089.68426904612</v>
      </c>
      <c r="D382" s="455"/>
      <c r="E382" s="455">
        <v>429789.42417142267</v>
      </c>
      <c r="F382" s="455"/>
      <c r="G382" s="455"/>
      <c r="H382" s="455"/>
      <c r="I382" s="455"/>
      <c r="J382" s="455"/>
      <c r="K382" s="455"/>
      <c r="L382" s="455">
        <f t="shared" si="5"/>
        <v>527879.10844046879</v>
      </c>
      <c r="M382" s="469"/>
    </row>
    <row r="383" spans="1:13" x14ac:dyDescent="0.2">
      <c r="A383" s="358">
        <v>2039</v>
      </c>
      <c r="B383" s="358">
        <v>10</v>
      </c>
      <c r="C383" s="455">
        <v>90593.734219461796</v>
      </c>
      <c r="D383" s="455"/>
      <c r="E383" s="455">
        <v>405829.70914617996</v>
      </c>
      <c r="F383" s="455"/>
      <c r="G383" s="455"/>
      <c r="H383" s="455"/>
      <c r="I383" s="455"/>
      <c r="J383" s="455"/>
      <c r="K383" s="455"/>
      <c r="L383" s="455">
        <f t="shared" si="5"/>
        <v>496423.44336564175</v>
      </c>
      <c r="M383" s="469"/>
    </row>
    <row r="384" spans="1:13" x14ac:dyDescent="0.2">
      <c r="A384" s="358">
        <v>2039</v>
      </c>
      <c r="B384" s="358">
        <v>11</v>
      </c>
      <c r="C384" s="455">
        <v>74799.443511489531</v>
      </c>
      <c r="D384" s="455"/>
      <c r="E384" s="455">
        <v>377515.31489210902</v>
      </c>
      <c r="F384" s="455"/>
      <c r="G384" s="455"/>
      <c r="H384" s="455"/>
      <c r="I384" s="455"/>
      <c r="J384" s="455"/>
      <c r="K384" s="455"/>
      <c r="L384" s="455">
        <f t="shared" si="5"/>
        <v>452314.75840359856</v>
      </c>
      <c r="M384" s="469"/>
    </row>
    <row r="385" spans="1:13" x14ac:dyDescent="0.2">
      <c r="A385" s="358">
        <v>2039</v>
      </c>
      <c r="B385" s="358">
        <v>12</v>
      </c>
      <c r="C385" s="455">
        <v>76978.818618666497</v>
      </c>
      <c r="D385" s="455"/>
      <c r="E385" s="455">
        <v>386343.5955864836</v>
      </c>
      <c r="F385" s="455"/>
      <c r="G385" s="455"/>
      <c r="H385" s="455"/>
      <c r="I385" s="455"/>
      <c r="J385" s="455"/>
      <c r="K385" s="455"/>
      <c r="L385" s="455">
        <f t="shared" si="5"/>
        <v>463322.4142051501</v>
      </c>
      <c r="M385" s="469"/>
    </row>
    <row r="386" spans="1:13" x14ac:dyDescent="0.2">
      <c r="A386" s="358">
        <v>2040</v>
      </c>
      <c r="B386" s="358">
        <v>1</v>
      </c>
      <c r="C386" s="455">
        <v>77000.015117020681</v>
      </c>
      <c r="D386" s="455"/>
      <c r="E386" s="455">
        <v>413588.22110150743</v>
      </c>
      <c r="F386" s="455"/>
      <c r="G386" s="455"/>
      <c r="H386" s="455"/>
      <c r="I386" s="455"/>
      <c r="J386" s="455"/>
      <c r="K386" s="455"/>
      <c r="L386" s="455">
        <f t="shared" ref="L386:L449" si="6">SUM(C386:K386)</f>
        <v>490588.23621852812</v>
      </c>
      <c r="M386" s="469"/>
    </row>
    <row r="387" spans="1:13" x14ac:dyDescent="0.2">
      <c r="A387" s="358">
        <v>2040</v>
      </c>
      <c r="B387" s="358">
        <v>2</v>
      </c>
      <c r="C387" s="455">
        <v>72930.807609540469</v>
      </c>
      <c r="D387" s="455"/>
      <c r="E387" s="455">
        <v>386139.30011132971</v>
      </c>
      <c r="F387" s="455"/>
      <c r="G387" s="455"/>
      <c r="H387" s="455"/>
      <c r="I387" s="455"/>
      <c r="J387" s="455"/>
      <c r="K387" s="455"/>
      <c r="L387" s="455">
        <f t="shared" si="6"/>
        <v>459070.10772087018</v>
      </c>
      <c r="M387" s="469"/>
    </row>
    <row r="388" spans="1:13" x14ac:dyDescent="0.2">
      <c r="A388" s="358">
        <v>2040</v>
      </c>
      <c r="B388" s="358">
        <v>3</v>
      </c>
      <c r="C388" s="455">
        <v>82124.150867542252</v>
      </c>
      <c r="D388" s="455"/>
      <c r="E388" s="455">
        <v>388398.02980213839</v>
      </c>
      <c r="F388" s="455"/>
      <c r="G388" s="455"/>
      <c r="H388" s="455"/>
      <c r="I388" s="455"/>
      <c r="J388" s="455"/>
      <c r="K388" s="455"/>
      <c r="L388" s="455">
        <f t="shared" si="6"/>
        <v>470522.18066968065</v>
      </c>
      <c r="M388" s="469"/>
    </row>
    <row r="389" spans="1:13" x14ac:dyDescent="0.2">
      <c r="A389" s="358">
        <v>2040</v>
      </c>
      <c r="B389" s="358">
        <v>4</v>
      </c>
      <c r="C389" s="455">
        <v>86090.97457929443</v>
      </c>
      <c r="D389" s="455"/>
      <c r="E389" s="455">
        <v>393233.06796299713</v>
      </c>
      <c r="F389" s="455"/>
      <c r="G389" s="455"/>
      <c r="H389" s="455"/>
      <c r="I389" s="455"/>
      <c r="J389" s="455"/>
      <c r="K389" s="455"/>
      <c r="L389" s="455">
        <f t="shared" si="6"/>
        <v>479324.04254229157</v>
      </c>
      <c r="M389" s="469"/>
    </row>
    <row r="390" spans="1:13" x14ac:dyDescent="0.2">
      <c r="A390" s="358">
        <v>2040</v>
      </c>
      <c r="B390" s="358">
        <v>5</v>
      </c>
      <c r="C390" s="455">
        <v>98465.644464206591</v>
      </c>
      <c r="D390" s="455"/>
      <c r="E390" s="455">
        <v>425836.54725941963</v>
      </c>
      <c r="F390" s="455"/>
      <c r="G390" s="455"/>
      <c r="H390" s="455"/>
      <c r="I390" s="455"/>
      <c r="J390" s="455"/>
      <c r="K390" s="455"/>
      <c r="L390" s="455">
        <f t="shared" si="6"/>
        <v>524302.19172362622</v>
      </c>
      <c r="M390" s="469"/>
    </row>
    <row r="391" spans="1:13" x14ac:dyDescent="0.2">
      <c r="A391" s="358">
        <v>2040</v>
      </c>
      <c r="B391" s="358">
        <v>6</v>
      </c>
      <c r="C391" s="455">
        <v>107212.05028609805</v>
      </c>
      <c r="D391" s="455"/>
      <c r="E391" s="455">
        <v>439975.54670972674</v>
      </c>
      <c r="F391" s="455"/>
      <c r="G391" s="455"/>
      <c r="H391" s="455"/>
      <c r="I391" s="455"/>
      <c r="J391" s="455"/>
      <c r="K391" s="455"/>
      <c r="L391" s="455">
        <f t="shared" si="6"/>
        <v>547187.59699582483</v>
      </c>
      <c r="M391" s="469"/>
    </row>
    <row r="392" spans="1:13" x14ac:dyDescent="0.2">
      <c r="A392" s="358">
        <v>2040</v>
      </c>
      <c r="B392" s="358">
        <v>7</v>
      </c>
      <c r="C392" s="455">
        <v>116877.83409091632</v>
      </c>
      <c r="D392" s="455"/>
      <c r="E392" s="455">
        <v>451061.19703244109</v>
      </c>
      <c r="F392" s="455"/>
      <c r="G392" s="455"/>
      <c r="H392" s="455"/>
      <c r="I392" s="455"/>
      <c r="J392" s="455"/>
      <c r="K392" s="455"/>
      <c r="L392" s="455">
        <f t="shared" si="6"/>
        <v>567939.03112335736</v>
      </c>
      <c r="M392" s="469"/>
    </row>
    <row r="393" spans="1:13" x14ac:dyDescent="0.2">
      <c r="A393" s="358">
        <v>2040</v>
      </c>
      <c r="B393" s="358">
        <v>8</v>
      </c>
      <c r="C393" s="455">
        <v>115980.56205207271</v>
      </c>
      <c r="D393" s="455"/>
      <c r="E393" s="455">
        <v>450159.8741692715</v>
      </c>
      <c r="F393" s="455"/>
      <c r="G393" s="455"/>
      <c r="H393" s="455"/>
      <c r="I393" s="455"/>
      <c r="J393" s="455"/>
      <c r="K393" s="455"/>
      <c r="L393" s="455">
        <f t="shared" si="6"/>
        <v>566140.43622134416</v>
      </c>
      <c r="M393" s="469"/>
    </row>
    <row r="394" spans="1:13" x14ac:dyDescent="0.2">
      <c r="A394" s="358">
        <v>2040</v>
      </c>
      <c r="B394" s="358">
        <v>9</v>
      </c>
      <c r="C394" s="455">
        <v>99326.478548865678</v>
      </c>
      <c r="D394" s="455"/>
      <c r="E394" s="455">
        <v>433759.41422882071</v>
      </c>
      <c r="F394" s="455"/>
      <c r="G394" s="455"/>
      <c r="H394" s="455"/>
      <c r="I394" s="455"/>
      <c r="J394" s="455"/>
      <c r="K394" s="455"/>
      <c r="L394" s="455">
        <f t="shared" si="6"/>
        <v>533085.89277768636</v>
      </c>
      <c r="M394" s="469"/>
    </row>
    <row r="395" spans="1:13" x14ac:dyDescent="0.2">
      <c r="A395" s="358">
        <v>2040</v>
      </c>
      <c r="B395" s="358">
        <v>10</v>
      </c>
      <c r="C395" s="455">
        <v>91736.013482618539</v>
      </c>
      <c r="D395" s="455"/>
      <c r="E395" s="455">
        <v>409880.00576265313</v>
      </c>
      <c r="F395" s="455"/>
      <c r="G395" s="455"/>
      <c r="H395" s="455"/>
      <c r="I395" s="455"/>
      <c r="J395" s="455"/>
      <c r="K395" s="455"/>
      <c r="L395" s="455">
        <f t="shared" si="6"/>
        <v>501616.01924527169</v>
      </c>
      <c r="M395" s="469"/>
    </row>
    <row r="396" spans="1:13" x14ac:dyDescent="0.2">
      <c r="A396" s="358">
        <v>2040</v>
      </c>
      <c r="B396" s="358">
        <v>11</v>
      </c>
      <c r="C396" s="455">
        <v>75742.575549869332</v>
      </c>
      <c r="D396" s="455"/>
      <c r="E396" s="455">
        <v>381739.42828250653</v>
      </c>
      <c r="F396" s="455"/>
      <c r="G396" s="455"/>
      <c r="H396" s="455"/>
      <c r="I396" s="455"/>
      <c r="J396" s="455"/>
      <c r="K396" s="455"/>
      <c r="L396" s="455">
        <f t="shared" si="6"/>
        <v>457482.00383237586</v>
      </c>
      <c r="M396" s="469"/>
    </row>
    <row r="397" spans="1:13" x14ac:dyDescent="0.2">
      <c r="A397" s="358">
        <v>2040</v>
      </c>
      <c r="B397" s="358">
        <v>12</v>
      </c>
      <c r="C397" s="455">
        <v>77949.429985644631</v>
      </c>
      <c r="D397" s="455"/>
      <c r="E397" s="455">
        <v>390689.28897007601</v>
      </c>
      <c r="F397" s="455"/>
      <c r="G397" s="455"/>
      <c r="H397" s="455"/>
      <c r="I397" s="455"/>
      <c r="J397" s="455"/>
      <c r="K397" s="455"/>
      <c r="L397" s="455">
        <f t="shared" si="6"/>
        <v>468638.71895572066</v>
      </c>
      <c r="M397" s="469"/>
    </row>
    <row r="398" spans="1:13" x14ac:dyDescent="0.2">
      <c r="A398" s="358">
        <f t="shared" ref="A398:A461" si="7">+A386+1</f>
        <v>2041</v>
      </c>
      <c r="B398" s="358">
        <f t="shared" ref="B398:B461" si="8">+B386</f>
        <v>1</v>
      </c>
      <c r="C398" s="455">
        <v>77970.893746638278</v>
      </c>
      <c r="D398" s="455"/>
      <c r="E398" s="455">
        <v>417639.63096841535</v>
      </c>
      <c r="F398" s="455"/>
      <c r="G398" s="455"/>
      <c r="H398" s="455"/>
      <c r="I398" s="455"/>
      <c r="J398" s="455"/>
      <c r="K398" s="455"/>
      <c r="L398" s="455">
        <f t="shared" si="6"/>
        <v>495610.52471505362</v>
      </c>
      <c r="M398" s="469"/>
    </row>
    <row r="399" spans="1:13" x14ac:dyDescent="0.2">
      <c r="A399" s="358">
        <f t="shared" si="7"/>
        <v>2041</v>
      </c>
      <c r="B399" s="358">
        <f t="shared" si="8"/>
        <v>2</v>
      </c>
      <c r="C399" s="455">
        <v>73850.378371198691</v>
      </c>
      <c r="D399" s="455"/>
      <c r="E399" s="455">
        <v>390159.24133447092</v>
      </c>
      <c r="F399" s="455"/>
      <c r="G399" s="455"/>
      <c r="H399" s="455"/>
      <c r="I399" s="455"/>
      <c r="J399" s="455"/>
      <c r="K399" s="455"/>
      <c r="L399" s="455">
        <f t="shared" si="6"/>
        <v>464009.61970566958</v>
      </c>
      <c r="M399" s="469"/>
    </row>
    <row r="400" spans="1:13" x14ac:dyDescent="0.2">
      <c r="A400" s="358">
        <f t="shared" si="7"/>
        <v>2041</v>
      </c>
      <c r="B400" s="358">
        <f t="shared" si="8"/>
        <v>3</v>
      </c>
      <c r="C400" s="455">
        <v>83159.63875584479</v>
      </c>
      <c r="D400" s="455"/>
      <c r="E400" s="455">
        <v>392359.92104857729</v>
      </c>
      <c r="F400" s="455"/>
      <c r="G400" s="455"/>
      <c r="H400" s="455"/>
      <c r="I400" s="455"/>
      <c r="J400" s="455"/>
      <c r="K400" s="455"/>
      <c r="L400" s="455">
        <f t="shared" si="6"/>
        <v>475519.55980442208</v>
      </c>
      <c r="M400" s="469"/>
    </row>
    <row r="401" spans="1:13" x14ac:dyDescent="0.2">
      <c r="A401" s="358">
        <f t="shared" si="7"/>
        <v>2041</v>
      </c>
      <c r="B401" s="358">
        <f t="shared" si="8"/>
        <v>4</v>
      </c>
      <c r="C401" s="455">
        <v>87176.4793976371</v>
      </c>
      <c r="D401" s="455"/>
      <c r="E401" s="455">
        <v>397145.99550012063</v>
      </c>
      <c r="F401" s="455"/>
      <c r="G401" s="455"/>
      <c r="H401" s="455"/>
      <c r="I401" s="455"/>
      <c r="J401" s="455"/>
      <c r="K401" s="455"/>
      <c r="L401" s="455">
        <f t="shared" si="6"/>
        <v>484322.47489775775</v>
      </c>
      <c r="M401" s="469"/>
    </row>
    <row r="402" spans="1:13" x14ac:dyDescent="0.2">
      <c r="A402" s="358">
        <f t="shared" si="7"/>
        <v>2041</v>
      </c>
      <c r="B402" s="358">
        <f t="shared" si="8"/>
        <v>5</v>
      </c>
      <c r="C402" s="455">
        <v>99707.179155031423</v>
      </c>
      <c r="D402" s="455"/>
      <c r="E402" s="455">
        <v>429727.8527526345</v>
      </c>
      <c r="F402" s="455"/>
      <c r="G402" s="455"/>
      <c r="H402" s="455"/>
      <c r="I402" s="455"/>
      <c r="J402" s="455"/>
      <c r="K402" s="455"/>
      <c r="L402" s="455">
        <f t="shared" si="6"/>
        <v>529435.03190766589</v>
      </c>
      <c r="M402" s="469"/>
    </row>
    <row r="403" spans="1:13" x14ac:dyDescent="0.2">
      <c r="A403" s="358">
        <f t="shared" si="7"/>
        <v>2041</v>
      </c>
      <c r="B403" s="358">
        <f t="shared" si="8"/>
        <v>6</v>
      </c>
      <c r="C403" s="455">
        <v>108563.86675395278</v>
      </c>
      <c r="D403" s="455"/>
      <c r="E403" s="455">
        <v>443915.08791950578</v>
      </c>
      <c r="F403" s="455"/>
      <c r="G403" s="455"/>
      <c r="H403" s="455"/>
      <c r="I403" s="455"/>
      <c r="J403" s="455"/>
      <c r="K403" s="455"/>
      <c r="L403" s="455">
        <f t="shared" si="6"/>
        <v>552478.95467345859</v>
      </c>
      <c r="M403" s="469"/>
    </row>
    <row r="404" spans="1:13" x14ac:dyDescent="0.2">
      <c r="A404" s="358">
        <f t="shared" si="7"/>
        <v>2041</v>
      </c>
      <c r="B404" s="358">
        <f t="shared" si="8"/>
        <v>7</v>
      </c>
      <c r="C404" s="455">
        <v>118351.52459892991</v>
      </c>
      <c r="D404" s="455"/>
      <c r="E404" s="455">
        <v>455039.7658290845</v>
      </c>
      <c r="F404" s="455"/>
      <c r="G404" s="455"/>
      <c r="H404" s="455"/>
      <c r="I404" s="455"/>
      <c r="J404" s="455"/>
      <c r="K404" s="455"/>
      <c r="L404" s="455">
        <f t="shared" si="6"/>
        <v>573391.29042801447</v>
      </c>
      <c r="M404" s="469"/>
    </row>
    <row r="405" spans="1:13" x14ac:dyDescent="0.2">
      <c r="A405" s="358">
        <f t="shared" si="7"/>
        <v>2041</v>
      </c>
      <c r="B405" s="358">
        <f t="shared" si="8"/>
        <v>8</v>
      </c>
      <c r="C405" s="455">
        <v>117442.93902662603</v>
      </c>
      <c r="D405" s="455"/>
      <c r="E405" s="455">
        <v>454131.44578866963</v>
      </c>
      <c r="F405" s="455"/>
      <c r="G405" s="455"/>
      <c r="H405" s="455"/>
      <c r="I405" s="455"/>
      <c r="J405" s="455"/>
      <c r="K405" s="455"/>
      <c r="L405" s="455">
        <f t="shared" si="6"/>
        <v>571574.38481529569</v>
      </c>
      <c r="M405" s="469"/>
    </row>
    <row r="406" spans="1:13" x14ac:dyDescent="0.2">
      <c r="A406" s="358">
        <f t="shared" si="7"/>
        <v>2041</v>
      </c>
      <c r="B406" s="358">
        <f t="shared" si="8"/>
        <v>9</v>
      </c>
      <c r="C406" s="455">
        <v>100578.86733387703</v>
      </c>
      <c r="D406" s="455"/>
      <c r="E406" s="455">
        <v>437766.07531665702</v>
      </c>
      <c r="F406" s="455"/>
      <c r="G406" s="455"/>
      <c r="H406" s="455"/>
      <c r="I406" s="455"/>
      <c r="J406" s="455"/>
      <c r="K406" s="455"/>
      <c r="L406" s="455">
        <f t="shared" si="6"/>
        <v>538344.9426505341</v>
      </c>
      <c r="M406" s="469"/>
    </row>
    <row r="407" spans="1:13" x14ac:dyDescent="0.2">
      <c r="A407" s="358">
        <f t="shared" si="7"/>
        <v>2041</v>
      </c>
      <c r="B407" s="358">
        <f t="shared" si="8"/>
        <v>10</v>
      </c>
      <c r="C407" s="455">
        <v>92892.695528995115</v>
      </c>
      <c r="D407" s="455"/>
      <c r="E407" s="455">
        <v>413970.72549826145</v>
      </c>
      <c r="F407" s="455"/>
      <c r="G407" s="455"/>
      <c r="H407" s="455"/>
      <c r="I407" s="455"/>
      <c r="J407" s="455"/>
      <c r="K407" s="455"/>
      <c r="L407" s="455">
        <f t="shared" si="6"/>
        <v>506863.42102725658</v>
      </c>
      <c r="M407" s="469"/>
    </row>
    <row r="408" spans="1:13" x14ac:dyDescent="0.2">
      <c r="A408" s="358">
        <f t="shared" si="7"/>
        <v>2041</v>
      </c>
      <c r="B408" s="358">
        <f t="shared" si="8"/>
        <v>11</v>
      </c>
      <c r="C408" s="455">
        <v>76697.599361771252</v>
      </c>
      <c r="D408" s="455"/>
      <c r="E408" s="455">
        <v>386010.80633537221</v>
      </c>
      <c r="F408" s="455"/>
      <c r="G408" s="455"/>
      <c r="H408" s="455"/>
      <c r="I408" s="455"/>
      <c r="J408" s="455"/>
      <c r="K408" s="455"/>
      <c r="L408" s="455">
        <f t="shared" si="6"/>
        <v>462708.40569714346</v>
      </c>
      <c r="M408" s="469"/>
    </row>
    <row r="409" spans="1:13" x14ac:dyDescent="0.2">
      <c r="A409" s="358">
        <f t="shared" si="7"/>
        <v>2041</v>
      </c>
      <c r="B409" s="358">
        <f t="shared" si="8"/>
        <v>12</v>
      </c>
      <c r="C409" s="455">
        <v>78932.279607802717</v>
      </c>
      <c r="D409" s="455"/>
      <c r="E409" s="455">
        <v>395083.86384465196</v>
      </c>
      <c r="F409" s="455"/>
      <c r="G409" s="455"/>
      <c r="H409" s="455"/>
      <c r="I409" s="455"/>
      <c r="J409" s="455"/>
      <c r="K409" s="455"/>
      <c r="L409" s="455">
        <f t="shared" si="6"/>
        <v>474016.14345245471</v>
      </c>
      <c r="M409" s="469"/>
    </row>
    <row r="410" spans="1:13" x14ac:dyDescent="0.2">
      <c r="A410" s="358">
        <f t="shared" si="7"/>
        <v>2042</v>
      </c>
      <c r="B410" s="358">
        <f t="shared" si="8"/>
        <v>1</v>
      </c>
      <c r="C410" s="455">
        <v>78954.014001299918</v>
      </c>
      <c r="D410" s="455"/>
      <c r="E410" s="455">
        <v>421730.72746340465</v>
      </c>
      <c r="F410" s="455"/>
      <c r="G410" s="455"/>
      <c r="H410" s="455"/>
      <c r="I410" s="455"/>
      <c r="J410" s="455"/>
      <c r="K410" s="455"/>
      <c r="L410" s="455">
        <f t="shared" si="6"/>
        <v>500684.74146470457</v>
      </c>
      <c r="M410" s="469"/>
    </row>
    <row r="411" spans="1:13" x14ac:dyDescent="0.2">
      <c r="A411" s="358">
        <f t="shared" si="7"/>
        <v>2042</v>
      </c>
      <c r="B411" s="358">
        <f t="shared" si="8"/>
        <v>2</v>
      </c>
      <c r="C411" s="455">
        <v>74781.543826696361</v>
      </c>
      <c r="D411" s="455"/>
      <c r="E411" s="455">
        <v>394221.03255172784</v>
      </c>
      <c r="F411" s="455"/>
      <c r="G411" s="455"/>
      <c r="H411" s="455"/>
      <c r="I411" s="455"/>
      <c r="J411" s="455"/>
      <c r="K411" s="455"/>
      <c r="L411" s="455">
        <f t="shared" si="6"/>
        <v>469002.57637842419</v>
      </c>
      <c r="M411" s="469"/>
    </row>
    <row r="412" spans="1:13" x14ac:dyDescent="0.2">
      <c r="A412" s="358">
        <f t="shared" si="7"/>
        <v>2042</v>
      </c>
      <c r="B412" s="358">
        <f t="shared" si="8"/>
        <v>3</v>
      </c>
      <c r="C412" s="455">
        <v>84208.182915116267</v>
      </c>
      <c r="D412" s="455"/>
      <c r="E412" s="455">
        <v>396362.22594556079</v>
      </c>
      <c r="F412" s="455"/>
      <c r="G412" s="455"/>
      <c r="H412" s="455"/>
      <c r="I412" s="455"/>
      <c r="J412" s="455"/>
      <c r="K412" s="455"/>
      <c r="L412" s="455">
        <f t="shared" si="6"/>
        <v>480570.40886067704</v>
      </c>
      <c r="M412" s="469"/>
    </row>
    <row r="413" spans="1:13" x14ac:dyDescent="0.2">
      <c r="A413" s="358">
        <f t="shared" si="7"/>
        <v>2042</v>
      </c>
      <c r="B413" s="358">
        <f t="shared" si="8"/>
        <v>4</v>
      </c>
      <c r="C413" s="455">
        <v>88275.671140961203</v>
      </c>
      <c r="D413" s="455"/>
      <c r="E413" s="455">
        <v>401097.8592385918</v>
      </c>
      <c r="F413" s="455"/>
      <c r="G413" s="455"/>
      <c r="H413" s="455"/>
      <c r="I413" s="455"/>
      <c r="J413" s="455"/>
      <c r="K413" s="455"/>
      <c r="L413" s="455">
        <f t="shared" si="6"/>
        <v>489373.53037955298</v>
      </c>
      <c r="M413" s="469"/>
    </row>
    <row r="414" spans="1:13" x14ac:dyDescent="0.2">
      <c r="A414" s="358">
        <f t="shared" si="7"/>
        <v>2042</v>
      </c>
      <c r="B414" s="358">
        <f t="shared" si="8"/>
        <v>5</v>
      </c>
      <c r="C414" s="455">
        <v>100964.36812199399</v>
      </c>
      <c r="D414" s="455"/>
      <c r="E414" s="455">
        <v>433654.71709710103</v>
      </c>
      <c r="F414" s="455"/>
      <c r="G414" s="455"/>
      <c r="H414" s="455"/>
      <c r="I414" s="455"/>
      <c r="J414" s="455"/>
      <c r="K414" s="455"/>
      <c r="L414" s="455">
        <f t="shared" si="6"/>
        <v>534619.085219095</v>
      </c>
      <c r="M414" s="469"/>
    </row>
    <row r="415" spans="1:13" x14ac:dyDescent="0.2">
      <c r="A415" s="358">
        <f t="shared" si="7"/>
        <v>2042</v>
      </c>
      <c r="B415" s="358">
        <f t="shared" si="8"/>
        <v>6</v>
      </c>
      <c r="C415" s="455">
        <v>109932.72802001712</v>
      </c>
      <c r="D415" s="455"/>
      <c r="E415" s="455">
        <v>447889.90378275048</v>
      </c>
      <c r="F415" s="455"/>
      <c r="G415" s="455"/>
      <c r="H415" s="455"/>
      <c r="I415" s="455"/>
      <c r="J415" s="455"/>
      <c r="K415" s="455"/>
      <c r="L415" s="455">
        <f t="shared" si="6"/>
        <v>557822.63180276763</v>
      </c>
      <c r="M415" s="469"/>
    </row>
    <row r="416" spans="1:13" x14ac:dyDescent="0.2">
      <c r="A416" s="358">
        <f t="shared" si="7"/>
        <v>2042</v>
      </c>
      <c r="B416" s="358">
        <f t="shared" si="8"/>
        <v>7</v>
      </c>
      <c r="C416" s="455">
        <v>119843.79659187862</v>
      </c>
      <c r="D416" s="455"/>
      <c r="E416" s="455">
        <v>459053.42744633352</v>
      </c>
      <c r="F416" s="455"/>
      <c r="G416" s="455"/>
      <c r="H416" s="455"/>
      <c r="I416" s="455"/>
      <c r="J416" s="455"/>
      <c r="K416" s="455"/>
      <c r="L416" s="455">
        <f t="shared" si="6"/>
        <v>578897.22403821209</v>
      </c>
      <c r="M416" s="469"/>
    </row>
    <row r="417" spans="1:13" x14ac:dyDescent="0.2">
      <c r="A417" s="358">
        <f t="shared" si="7"/>
        <v>2042</v>
      </c>
      <c r="B417" s="358">
        <f t="shared" si="8"/>
        <v>8</v>
      </c>
      <c r="C417" s="455">
        <v>118923.7548359105</v>
      </c>
      <c r="D417" s="455"/>
      <c r="E417" s="455">
        <v>458138.05691743566</v>
      </c>
      <c r="F417" s="455"/>
      <c r="G417" s="455"/>
      <c r="H417" s="455"/>
      <c r="I417" s="455"/>
      <c r="J417" s="455"/>
      <c r="K417" s="455"/>
      <c r="L417" s="455">
        <f t="shared" si="6"/>
        <v>577061.81175334612</v>
      </c>
      <c r="M417" s="469"/>
    </row>
    <row r="418" spans="1:13" x14ac:dyDescent="0.2">
      <c r="A418" s="358">
        <f t="shared" si="7"/>
        <v>2042</v>
      </c>
      <c r="B418" s="358">
        <f t="shared" si="8"/>
        <v>9</v>
      </c>
      <c r="C418" s="455">
        <v>101847.04725224715</v>
      </c>
      <c r="D418" s="455"/>
      <c r="E418" s="455">
        <v>441809.74616738531</v>
      </c>
      <c r="F418" s="455"/>
      <c r="G418" s="455"/>
      <c r="H418" s="455"/>
      <c r="I418" s="455"/>
      <c r="J418" s="455"/>
      <c r="K418" s="455"/>
      <c r="L418" s="455">
        <f t="shared" si="6"/>
        <v>543656.79341963248</v>
      </c>
      <c r="M418" s="469"/>
    </row>
    <row r="419" spans="1:13" x14ac:dyDescent="0.2">
      <c r="A419" s="358">
        <f t="shared" si="7"/>
        <v>2042</v>
      </c>
      <c r="B419" s="358">
        <f t="shared" si="8"/>
        <v>10</v>
      </c>
      <c r="C419" s="455">
        <v>94063.96196056153</v>
      </c>
      <c r="D419" s="455"/>
      <c r="E419" s="455">
        <v>418102.27178730012</v>
      </c>
      <c r="F419" s="455"/>
      <c r="G419" s="455"/>
      <c r="H419" s="455"/>
      <c r="I419" s="455"/>
      <c r="J419" s="455"/>
      <c r="K419" s="455"/>
      <c r="L419" s="455">
        <f t="shared" si="6"/>
        <v>512166.23374786164</v>
      </c>
      <c r="M419" s="469"/>
    </row>
    <row r="420" spans="1:13" x14ac:dyDescent="0.2">
      <c r="A420" s="358">
        <f t="shared" si="7"/>
        <v>2042</v>
      </c>
      <c r="B420" s="358">
        <f t="shared" si="8"/>
        <v>11</v>
      </c>
      <c r="C420" s="455">
        <v>77664.664888318846</v>
      </c>
      <c r="D420" s="455"/>
      <c r="E420" s="455">
        <v>390329.97790684976</v>
      </c>
      <c r="F420" s="455"/>
      <c r="G420" s="455"/>
      <c r="H420" s="455"/>
      <c r="I420" s="455"/>
      <c r="J420" s="455"/>
      <c r="K420" s="455"/>
      <c r="L420" s="455">
        <f t="shared" si="6"/>
        <v>467994.64279516862</v>
      </c>
      <c r="M420" s="469"/>
    </row>
    <row r="421" spans="1:13" x14ac:dyDescent="0.2">
      <c r="A421" s="358">
        <f t="shared" si="7"/>
        <v>2042</v>
      </c>
      <c r="B421" s="358">
        <f t="shared" si="8"/>
        <v>12</v>
      </c>
      <c r="C421" s="455">
        <v>79927.521794986023</v>
      </c>
      <c r="D421" s="455"/>
      <c r="E421" s="455">
        <v>399527.87004195288</v>
      </c>
      <c r="F421" s="455"/>
      <c r="G421" s="455"/>
      <c r="H421" s="455"/>
      <c r="I421" s="455"/>
      <c r="J421" s="455"/>
      <c r="K421" s="455"/>
      <c r="L421" s="455">
        <f t="shared" si="6"/>
        <v>479455.39183693891</v>
      </c>
      <c r="M421" s="469"/>
    </row>
    <row r="422" spans="1:13" x14ac:dyDescent="0.2">
      <c r="A422" s="358">
        <f t="shared" si="7"/>
        <v>2043</v>
      </c>
      <c r="B422" s="358">
        <f t="shared" si="8"/>
        <v>1</v>
      </c>
      <c r="C422" s="455">
        <v>79949.530233340847</v>
      </c>
      <c r="D422" s="455"/>
      <c r="E422" s="455">
        <v>425861.899347055</v>
      </c>
      <c r="F422" s="455"/>
      <c r="G422" s="455"/>
      <c r="H422" s="455"/>
      <c r="I422" s="455"/>
      <c r="J422" s="455"/>
      <c r="K422" s="455"/>
      <c r="L422" s="455">
        <f t="shared" si="6"/>
        <v>505811.42958039587</v>
      </c>
      <c r="M422" s="469"/>
    </row>
    <row r="423" spans="1:13" x14ac:dyDescent="0.2">
      <c r="A423" s="358">
        <f t="shared" si="7"/>
        <v>2043</v>
      </c>
      <c r="B423" s="358">
        <f t="shared" si="8"/>
        <v>2</v>
      </c>
      <c r="C423" s="455">
        <v>75724.450171335513</v>
      </c>
      <c r="D423" s="455"/>
      <c r="E423" s="455">
        <v>398325.10944658692</v>
      </c>
      <c r="F423" s="455"/>
      <c r="G423" s="455"/>
      <c r="H423" s="455"/>
      <c r="I423" s="455"/>
      <c r="J423" s="455"/>
      <c r="K423" s="455"/>
      <c r="L423" s="455">
        <f t="shared" si="6"/>
        <v>474049.55961792241</v>
      </c>
      <c r="M423" s="469"/>
    </row>
    <row r="424" spans="1:13" x14ac:dyDescent="0.2">
      <c r="A424" s="358">
        <f t="shared" si="7"/>
        <v>2043</v>
      </c>
      <c r="B424" s="358">
        <f t="shared" si="8"/>
        <v>3</v>
      </c>
      <c r="C424" s="455">
        <v>85269.947969408342</v>
      </c>
      <c r="D424" s="455"/>
      <c r="E424" s="455">
        <v>400405.35673639603</v>
      </c>
      <c r="F424" s="455"/>
      <c r="G424" s="455"/>
      <c r="H424" s="455"/>
      <c r="I424" s="455"/>
      <c r="J424" s="455"/>
      <c r="K424" s="455"/>
      <c r="L424" s="455">
        <f t="shared" si="6"/>
        <v>485675.30470580439</v>
      </c>
      <c r="M424" s="469"/>
    </row>
    <row r="425" spans="1:13" x14ac:dyDescent="0.2">
      <c r="A425" s="358">
        <f t="shared" si="7"/>
        <v>2043</v>
      </c>
      <c r="B425" s="358">
        <f t="shared" si="8"/>
        <v>4</v>
      </c>
      <c r="C425" s="455">
        <v>89388.722385115587</v>
      </c>
      <c r="D425" s="455"/>
      <c r="E425" s="455">
        <v>405089.04661921068</v>
      </c>
      <c r="F425" s="455"/>
      <c r="G425" s="455"/>
      <c r="H425" s="455"/>
      <c r="I425" s="455"/>
      <c r="J425" s="455"/>
      <c r="K425" s="455"/>
      <c r="L425" s="455">
        <f t="shared" si="6"/>
        <v>494477.76900432626</v>
      </c>
      <c r="M425" s="469"/>
    </row>
    <row r="426" spans="1:13" x14ac:dyDescent="0.2">
      <c r="A426" s="358">
        <f t="shared" si="7"/>
        <v>2043</v>
      </c>
      <c r="B426" s="358">
        <f t="shared" si="8"/>
        <v>5</v>
      </c>
      <c r="C426" s="455">
        <v>102237.40874690181</v>
      </c>
      <c r="D426" s="455"/>
      <c r="E426" s="455">
        <v>437617.46523053094</v>
      </c>
      <c r="F426" s="455"/>
      <c r="G426" s="455"/>
      <c r="H426" s="455"/>
      <c r="I426" s="455"/>
      <c r="J426" s="455"/>
      <c r="K426" s="455"/>
      <c r="L426" s="455">
        <f t="shared" si="6"/>
        <v>539854.87397743273</v>
      </c>
      <c r="M426" s="469"/>
    </row>
    <row r="427" spans="1:13" x14ac:dyDescent="0.2">
      <c r="A427" s="358">
        <f t="shared" si="7"/>
        <v>2043</v>
      </c>
      <c r="B427" s="358">
        <f t="shared" si="8"/>
        <v>6</v>
      </c>
      <c r="C427" s="455">
        <v>111318.84899892844</v>
      </c>
      <c r="D427" s="455"/>
      <c r="E427" s="455">
        <v>451900.31014872115</v>
      </c>
      <c r="F427" s="455"/>
      <c r="G427" s="455"/>
      <c r="H427" s="455"/>
      <c r="I427" s="455"/>
      <c r="J427" s="455"/>
      <c r="K427" s="455"/>
      <c r="L427" s="455">
        <f t="shared" si="6"/>
        <v>563219.15914764954</v>
      </c>
      <c r="M427" s="469"/>
    </row>
    <row r="428" spans="1:13" x14ac:dyDescent="0.2">
      <c r="A428" s="358">
        <f t="shared" si="7"/>
        <v>2043</v>
      </c>
      <c r="B428" s="358">
        <f t="shared" si="8"/>
        <v>7</v>
      </c>
      <c r="C428" s="455">
        <v>121354.88436019217</v>
      </c>
      <c r="D428" s="455"/>
      <c r="E428" s="455">
        <v>463102.49141912925</v>
      </c>
      <c r="F428" s="455"/>
      <c r="G428" s="455"/>
      <c r="H428" s="455"/>
      <c r="I428" s="455"/>
      <c r="J428" s="455"/>
      <c r="K428" s="455"/>
      <c r="L428" s="455">
        <f t="shared" si="6"/>
        <v>584457.37577932142</v>
      </c>
      <c r="M428" s="469"/>
    </row>
    <row r="429" spans="1:13" x14ac:dyDescent="0.2">
      <c r="A429" s="358">
        <f t="shared" si="7"/>
        <v>2043</v>
      </c>
      <c r="B429" s="358">
        <f t="shared" si="8"/>
        <v>8</v>
      </c>
      <c r="C429" s="455">
        <v>120423.24197170639</v>
      </c>
      <c r="D429" s="455"/>
      <c r="E429" s="455">
        <v>462180.01669445325</v>
      </c>
      <c r="F429" s="455"/>
      <c r="G429" s="455"/>
      <c r="H429" s="455"/>
      <c r="I429" s="455"/>
      <c r="J429" s="455"/>
      <c r="K429" s="455"/>
      <c r="L429" s="455">
        <f t="shared" si="6"/>
        <v>582603.25866615959</v>
      </c>
      <c r="M429" s="469"/>
    </row>
    <row r="430" spans="1:13" x14ac:dyDescent="0.2">
      <c r="A430" s="358">
        <f t="shared" si="7"/>
        <v>2043</v>
      </c>
      <c r="B430" s="358">
        <f t="shared" si="8"/>
        <v>9</v>
      </c>
      <c r="C430" s="455">
        <v>103131.2174113904</v>
      </c>
      <c r="D430" s="455"/>
      <c r="E430" s="455">
        <v>445890.7686423508</v>
      </c>
      <c r="F430" s="455"/>
      <c r="G430" s="455"/>
      <c r="H430" s="455"/>
      <c r="I430" s="455"/>
      <c r="J430" s="455"/>
      <c r="K430" s="455"/>
      <c r="L430" s="455">
        <f t="shared" si="6"/>
        <v>549021.98605374119</v>
      </c>
      <c r="M430" s="469"/>
    </row>
    <row r="431" spans="1:13" x14ac:dyDescent="0.2">
      <c r="A431" s="358">
        <f t="shared" si="7"/>
        <v>2043</v>
      </c>
      <c r="B431" s="358">
        <f t="shared" si="8"/>
        <v>10</v>
      </c>
      <c r="C431" s="455">
        <v>95249.996669072672</v>
      </c>
      <c r="D431" s="455"/>
      <c r="E431" s="455">
        <v>422275.05209045397</v>
      </c>
      <c r="F431" s="455"/>
      <c r="G431" s="455"/>
      <c r="H431" s="455"/>
      <c r="I431" s="455"/>
      <c r="J431" s="455"/>
      <c r="K431" s="455"/>
      <c r="L431" s="455">
        <f t="shared" si="6"/>
        <v>517525.04875952663</v>
      </c>
      <c r="M431" s="469"/>
    </row>
    <row r="432" spans="1:13" x14ac:dyDescent="0.2">
      <c r="A432" s="358">
        <f t="shared" si="7"/>
        <v>2043</v>
      </c>
      <c r="B432" s="358">
        <f t="shared" si="8"/>
        <v>11</v>
      </c>
      <c r="C432" s="455">
        <v>78643.923961214954</v>
      </c>
      <c r="D432" s="455"/>
      <c r="E432" s="455">
        <v>394697.47777058667</v>
      </c>
      <c r="F432" s="455"/>
      <c r="G432" s="455"/>
      <c r="H432" s="455"/>
      <c r="I432" s="455"/>
      <c r="J432" s="455"/>
      <c r="K432" s="455"/>
      <c r="L432" s="455">
        <f t="shared" si="6"/>
        <v>473341.40173180163</v>
      </c>
      <c r="M432" s="469"/>
    </row>
    <row r="433" spans="1:13" x14ac:dyDescent="0.2">
      <c r="A433" s="358">
        <f t="shared" si="7"/>
        <v>2043</v>
      </c>
      <c r="B433" s="358">
        <f t="shared" si="8"/>
        <v>12</v>
      </c>
      <c r="C433" s="455">
        <v>80935.312802703484</v>
      </c>
      <c r="D433" s="455"/>
      <c r="E433" s="455">
        <v>404021.86357837077</v>
      </c>
      <c r="F433" s="455"/>
      <c r="G433" s="455"/>
      <c r="H433" s="455"/>
      <c r="I433" s="455"/>
      <c r="J433" s="455"/>
      <c r="K433" s="455"/>
      <c r="L433" s="455">
        <f t="shared" si="6"/>
        <v>484957.17638107424</v>
      </c>
      <c r="M433" s="469"/>
    </row>
    <row r="434" spans="1:13" x14ac:dyDescent="0.2">
      <c r="A434" s="358">
        <f t="shared" si="7"/>
        <v>2044</v>
      </c>
      <c r="B434" s="358">
        <f t="shared" si="8"/>
        <v>1</v>
      </c>
      <c r="C434" s="455">
        <v>80957.598741295718</v>
      </c>
      <c r="D434" s="455"/>
      <c r="E434" s="455">
        <v>430033.53918815043</v>
      </c>
      <c r="F434" s="455"/>
      <c r="G434" s="455"/>
      <c r="H434" s="455"/>
      <c r="I434" s="455"/>
      <c r="J434" s="455"/>
      <c r="K434" s="455"/>
      <c r="L434" s="455">
        <f t="shared" si="6"/>
        <v>510991.13792944618</v>
      </c>
      <c r="M434" s="469"/>
    </row>
    <row r="435" spans="1:13" x14ac:dyDescent="0.2">
      <c r="A435" s="358">
        <f t="shared" si="7"/>
        <v>2044</v>
      </c>
      <c r="B435" s="358">
        <f t="shared" si="8"/>
        <v>2</v>
      </c>
      <c r="C435" s="455">
        <v>76679.245443767082</v>
      </c>
      <c r="D435" s="455"/>
      <c r="E435" s="455">
        <v>402471.9122382605</v>
      </c>
      <c r="F435" s="455"/>
      <c r="G435" s="455"/>
      <c r="H435" s="455"/>
      <c r="I435" s="455"/>
      <c r="J435" s="455"/>
      <c r="K435" s="455"/>
      <c r="L435" s="455">
        <f t="shared" si="6"/>
        <v>479151.15768202755</v>
      </c>
      <c r="M435" s="469"/>
    </row>
    <row r="436" spans="1:13" x14ac:dyDescent="0.2">
      <c r="A436" s="358">
        <f t="shared" si="7"/>
        <v>2044</v>
      </c>
      <c r="B436" s="358">
        <f t="shared" si="8"/>
        <v>3</v>
      </c>
      <c r="C436" s="455">
        <v>86345.100618486205</v>
      </c>
      <c r="D436" s="455"/>
      <c r="E436" s="455">
        <v>404489.72986951756</v>
      </c>
      <c r="F436" s="455"/>
      <c r="G436" s="455"/>
      <c r="H436" s="455"/>
      <c r="I436" s="455"/>
      <c r="J436" s="455"/>
      <c r="K436" s="455"/>
      <c r="L436" s="455">
        <f t="shared" si="6"/>
        <v>490834.83048800379</v>
      </c>
      <c r="M436" s="469"/>
    </row>
    <row r="437" spans="1:13" x14ac:dyDescent="0.2">
      <c r="A437" s="358">
        <f t="shared" si="7"/>
        <v>2044</v>
      </c>
      <c r="B437" s="358">
        <f t="shared" si="8"/>
        <v>4</v>
      </c>
      <c r="C437" s="455">
        <v>90515.807881925328</v>
      </c>
      <c r="D437" s="455"/>
      <c r="E437" s="455">
        <v>409119.94893806794</v>
      </c>
      <c r="F437" s="455"/>
      <c r="G437" s="455"/>
      <c r="H437" s="455"/>
      <c r="I437" s="455"/>
      <c r="J437" s="455"/>
      <c r="K437" s="455"/>
      <c r="L437" s="455">
        <f t="shared" si="6"/>
        <v>499635.75681999326</v>
      </c>
      <c r="M437" s="469"/>
    </row>
    <row r="438" spans="1:13" x14ac:dyDescent="0.2">
      <c r="A438" s="358">
        <f t="shared" si="7"/>
        <v>2044</v>
      </c>
      <c r="B438" s="358">
        <f t="shared" si="8"/>
        <v>5</v>
      </c>
      <c r="C438" s="455">
        <v>103526.50090031231</v>
      </c>
      <c r="D438" s="455"/>
      <c r="E438" s="455">
        <v>441616.42505992512</v>
      </c>
      <c r="F438" s="455"/>
      <c r="G438" s="455"/>
      <c r="H438" s="455"/>
      <c r="I438" s="455"/>
      <c r="J438" s="455"/>
      <c r="K438" s="455"/>
      <c r="L438" s="455">
        <f t="shared" si="6"/>
        <v>545142.92596023739</v>
      </c>
      <c r="M438" s="469"/>
    </row>
    <row r="439" spans="1:13" x14ac:dyDescent="0.2">
      <c r="A439" s="358">
        <f t="shared" si="7"/>
        <v>2044</v>
      </c>
      <c r="B439" s="358">
        <f t="shared" si="8"/>
        <v>6</v>
      </c>
      <c r="C439" s="455">
        <v>112722.44731514216</v>
      </c>
      <c r="D439" s="455"/>
      <c r="E439" s="455">
        <v>455946.62569479254</v>
      </c>
      <c r="F439" s="455"/>
      <c r="G439" s="455"/>
      <c r="H439" s="455"/>
      <c r="I439" s="455"/>
      <c r="J439" s="455"/>
      <c r="K439" s="455"/>
      <c r="L439" s="455">
        <f t="shared" si="6"/>
        <v>568669.07300993474</v>
      </c>
      <c r="M439" s="469"/>
    </row>
    <row r="440" spans="1:13" x14ac:dyDescent="0.2">
      <c r="A440" s="358">
        <f t="shared" si="7"/>
        <v>2044</v>
      </c>
      <c r="B440" s="358">
        <f t="shared" si="8"/>
        <v>7</v>
      </c>
      <c r="C440" s="455">
        <v>122885.02514842399</v>
      </c>
      <c r="D440" s="455"/>
      <c r="E440" s="455">
        <v>467187.27001265442</v>
      </c>
      <c r="F440" s="455"/>
      <c r="G440" s="455"/>
      <c r="H440" s="455"/>
      <c r="I440" s="455"/>
      <c r="J440" s="455"/>
      <c r="K440" s="455"/>
      <c r="L440" s="455">
        <f t="shared" si="6"/>
        <v>590072.29516107845</v>
      </c>
      <c r="M440" s="469"/>
    </row>
    <row r="441" spans="1:13" x14ac:dyDescent="0.2">
      <c r="A441" s="358">
        <f t="shared" si="7"/>
        <v>2044</v>
      </c>
      <c r="B441" s="358">
        <f t="shared" si="8"/>
        <v>8</v>
      </c>
      <c r="C441" s="455">
        <v>121941.63585723886</v>
      </c>
      <c r="D441" s="455"/>
      <c r="E441" s="455">
        <v>466257.63698600867</v>
      </c>
      <c r="F441" s="455"/>
      <c r="G441" s="455"/>
      <c r="H441" s="455"/>
      <c r="I441" s="455"/>
      <c r="J441" s="455"/>
      <c r="K441" s="455"/>
      <c r="L441" s="455">
        <f t="shared" si="6"/>
        <v>588199.27284324751</v>
      </c>
      <c r="M441" s="469"/>
    </row>
    <row r="442" spans="1:13" x14ac:dyDescent="0.2">
      <c r="A442" s="358">
        <f t="shared" si="7"/>
        <v>2044</v>
      </c>
      <c r="B442" s="358">
        <f t="shared" si="8"/>
        <v>9</v>
      </c>
      <c r="C442" s="455">
        <v>104431.57942922888</v>
      </c>
      <c r="D442" s="455"/>
      <c r="E442" s="455">
        <v>450009.48776069196</v>
      </c>
      <c r="F442" s="455"/>
      <c r="G442" s="455"/>
      <c r="H442" s="455"/>
      <c r="I442" s="455"/>
      <c r="J442" s="455"/>
      <c r="K442" s="455"/>
      <c r="L442" s="455">
        <f t="shared" si="6"/>
        <v>554441.06718992081</v>
      </c>
      <c r="M442" s="469"/>
    </row>
    <row r="443" spans="1:13" x14ac:dyDescent="0.2">
      <c r="A443" s="358">
        <f t="shared" si="7"/>
        <v>2044</v>
      </c>
      <c r="B443" s="358">
        <f t="shared" si="8"/>
        <v>10</v>
      </c>
      <c r="C443" s="455">
        <v>96450.985864939794</v>
      </c>
      <c r="D443" s="455"/>
      <c r="E443" s="455">
        <v>426489.47793498205</v>
      </c>
      <c r="F443" s="455"/>
      <c r="G443" s="455"/>
      <c r="H443" s="455"/>
      <c r="I443" s="455"/>
      <c r="J443" s="455"/>
      <c r="K443" s="455"/>
      <c r="L443" s="455">
        <f t="shared" si="6"/>
        <v>522940.46379992185</v>
      </c>
      <c r="M443" s="469"/>
    </row>
    <row r="444" spans="1:13" x14ac:dyDescent="0.2">
      <c r="A444" s="358">
        <f t="shared" si="7"/>
        <v>2044</v>
      </c>
      <c r="B444" s="358">
        <f t="shared" si="8"/>
        <v>11</v>
      </c>
      <c r="C444" s="455">
        <v>79635.530326579625</v>
      </c>
      <c r="D444" s="455"/>
      <c r="E444" s="455">
        <v>399113.84668394679</v>
      </c>
      <c r="F444" s="455"/>
      <c r="G444" s="455"/>
      <c r="H444" s="455"/>
      <c r="I444" s="455"/>
      <c r="J444" s="455"/>
      <c r="K444" s="455"/>
      <c r="L444" s="455">
        <f t="shared" si="6"/>
        <v>478749.37701052643</v>
      </c>
      <c r="M444" s="469"/>
    </row>
    <row r="445" spans="1:13" x14ac:dyDescent="0.2">
      <c r="A445" s="358">
        <f t="shared" si="7"/>
        <v>2044</v>
      </c>
      <c r="B445" s="358">
        <f t="shared" si="8"/>
        <v>12</v>
      </c>
      <c r="C445" s="455">
        <v>81955.810856660173</v>
      </c>
      <c r="D445" s="455"/>
      <c r="E445" s="455">
        <v>408566.40672451485</v>
      </c>
      <c r="F445" s="455"/>
      <c r="G445" s="455"/>
      <c r="H445" s="455"/>
      <c r="I445" s="455"/>
      <c r="J445" s="455"/>
      <c r="K445" s="455"/>
      <c r="L445" s="455">
        <f t="shared" si="6"/>
        <v>490522.21758117503</v>
      </c>
      <c r="M445" s="469"/>
    </row>
    <row r="446" spans="1:13" x14ac:dyDescent="0.2">
      <c r="A446" s="358">
        <f t="shared" si="7"/>
        <v>2045</v>
      </c>
      <c r="B446" s="358">
        <f t="shared" si="8"/>
        <v>1</v>
      </c>
      <c r="C446" s="455">
        <v>81978.377794437838</v>
      </c>
      <c r="D446" s="455"/>
      <c r="E446" s="455">
        <v>434246.0434009835</v>
      </c>
      <c r="F446" s="455"/>
      <c r="G446" s="455"/>
      <c r="H446" s="455"/>
      <c r="I446" s="455"/>
      <c r="J446" s="455"/>
      <c r="K446" s="455"/>
      <c r="L446" s="455">
        <f t="shared" si="6"/>
        <v>516224.42119542137</v>
      </c>
      <c r="M446" s="469"/>
    </row>
    <row r="447" spans="1:13" x14ac:dyDescent="0.2">
      <c r="A447" s="358">
        <f t="shared" si="7"/>
        <v>2045</v>
      </c>
      <c r="B447" s="358">
        <f t="shared" si="8"/>
        <v>2</v>
      </c>
      <c r="C447" s="455">
        <v>77646.079549233356</v>
      </c>
      <c r="D447" s="455"/>
      <c r="E447" s="455">
        <v>406661.88572890637</v>
      </c>
      <c r="F447" s="455"/>
      <c r="G447" s="455"/>
      <c r="H447" s="455"/>
      <c r="I447" s="455"/>
      <c r="J447" s="455"/>
      <c r="K447" s="455"/>
      <c r="L447" s="455">
        <f t="shared" si="6"/>
        <v>484307.96527813975</v>
      </c>
      <c r="M447" s="469"/>
    </row>
    <row r="448" spans="1:13" x14ac:dyDescent="0.2">
      <c r="A448" s="358">
        <f t="shared" si="7"/>
        <v>2045</v>
      </c>
      <c r="B448" s="358">
        <f t="shared" si="8"/>
        <v>3</v>
      </c>
      <c r="C448" s="455">
        <v>87433.809664000873</v>
      </c>
      <c r="D448" s="455"/>
      <c r="E448" s="455">
        <v>408615.76604138198</v>
      </c>
      <c r="F448" s="455"/>
      <c r="G448" s="455"/>
      <c r="H448" s="455"/>
      <c r="I448" s="455"/>
      <c r="J448" s="455"/>
      <c r="K448" s="455"/>
      <c r="L448" s="455">
        <f t="shared" si="6"/>
        <v>496049.57570538286</v>
      </c>
      <c r="M448" s="469"/>
    </row>
    <row r="449" spans="1:13" x14ac:dyDescent="0.2">
      <c r="A449" s="358">
        <f t="shared" si="7"/>
        <v>2045</v>
      </c>
      <c r="B449" s="358">
        <f t="shared" si="8"/>
        <v>4</v>
      </c>
      <c r="C449" s="455">
        <v>91657.104586628222</v>
      </c>
      <c r="D449" s="455"/>
      <c r="E449" s="455">
        <v>413190.9613849076</v>
      </c>
      <c r="F449" s="455"/>
      <c r="G449" s="455"/>
      <c r="H449" s="455"/>
      <c r="I449" s="455"/>
      <c r="J449" s="455"/>
      <c r="K449" s="455"/>
      <c r="L449" s="455">
        <f t="shared" si="6"/>
        <v>504848.06597153581</v>
      </c>
      <c r="M449" s="469"/>
    </row>
    <row r="450" spans="1:13" x14ac:dyDescent="0.2">
      <c r="A450" s="358">
        <f t="shared" si="7"/>
        <v>2045</v>
      </c>
      <c r="B450" s="358">
        <f t="shared" si="8"/>
        <v>5</v>
      </c>
      <c r="C450" s="455">
        <v>104831.84697291299</v>
      </c>
      <c r="D450" s="455"/>
      <c r="E450" s="455">
        <v>445651.9274887073</v>
      </c>
      <c r="F450" s="455"/>
      <c r="G450" s="455"/>
      <c r="H450" s="455"/>
      <c r="I450" s="455"/>
      <c r="J450" s="455"/>
      <c r="K450" s="455"/>
      <c r="L450" s="455">
        <f t="shared" ref="L450:L513" si="9">SUM(C450:K450)</f>
        <v>550483.77446162025</v>
      </c>
      <c r="M450" s="469"/>
    </row>
    <row r="451" spans="1:13" x14ac:dyDescent="0.2">
      <c r="A451" s="358">
        <f t="shared" si="7"/>
        <v>2045</v>
      </c>
      <c r="B451" s="358">
        <f t="shared" si="8"/>
        <v>6</v>
      </c>
      <c r="C451" s="455">
        <v>114143.74333709927</v>
      </c>
      <c r="D451" s="455"/>
      <c r="E451" s="455">
        <v>460029.17195177666</v>
      </c>
      <c r="F451" s="455"/>
      <c r="G451" s="455"/>
      <c r="H451" s="455"/>
      <c r="I451" s="455"/>
      <c r="J451" s="455"/>
      <c r="K451" s="455"/>
      <c r="L451" s="455">
        <f t="shared" si="9"/>
        <v>574172.91528887593</v>
      </c>
      <c r="M451" s="469"/>
    </row>
    <row r="452" spans="1:13" x14ac:dyDescent="0.2">
      <c r="A452" s="358">
        <f t="shared" si="7"/>
        <v>2045</v>
      </c>
      <c r="B452" s="358">
        <f t="shared" si="8"/>
        <v>7</v>
      </c>
      <c r="C452" s="455">
        <v>124434.45919249923</v>
      </c>
      <c r="D452" s="455"/>
      <c r="E452" s="455">
        <v>471308.07824641536</v>
      </c>
      <c r="F452" s="455"/>
      <c r="G452" s="455"/>
      <c r="H452" s="455"/>
      <c r="I452" s="455"/>
      <c r="J452" s="455"/>
      <c r="K452" s="455"/>
      <c r="L452" s="455">
        <f t="shared" si="9"/>
        <v>595742.53743891465</v>
      </c>
      <c r="M452" s="469"/>
    </row>
    <row r="453" spans="1:13" x14ac:dyDescent="0.2">
      <c r="A453" s="358">
        <f t="shared" si="7"/>
        <v>2045</v>
      </c>
      <c r="B453" s="358">
        <f t="shared" si="8"/>
        <v>8</v>
      </c>
      <c r="C453" s="455">
        <v>123479.17488414001</v>
      </c>
      <c r="D453" s="455"/>
      <c r="E453" s="455">
        <v>470371.23240985349</v>
      </c>
      <c r="F453" s="455"/>
      <c r="G453" s="455"/>
      <c r="H453" s="455"/>
      <c r="I453" s="455"/>
      <c r="J453" s="455"/>
      <c r="K453" s="455"/>
      <c r="L453" s="455">
        <f t="shared" si="9"/>
        <v>593850.40729399351</v>
      </c>
      <c r="M453" s="469"/>
    </row>
    <row r="454" spans="1:13" x14ac:dyDescent="0.2">
      <c r="A454" s="358">
        <f t="shared" si="7"/>
        <v>2045</v>
      </c>
      <c r="B454" s="358">
        <f t="shared" si="8"/>
        <v>9</v>
      </c>
      <c r="C454" s="455">
        <v>105748.33746584691</v>
      </c>
      <c r="D454" s="455"/>
      <c r="E454" s="455">
        <v>454166.25172850926</v>
      </c>
      <c r="F454" s="455"/>
      <c r="G454" s="455"/>
      <c r="H454" s="455"/>
      <c r="I454" s="455"/>
      <c r="J454" s="455"/>
      <c r="K454" s="455"/>
      <c r="L454" s="455">
        <f t="shared" si="9"/>
        <v>559914.58919435623</v>
      </c>
      <c r="M454" s="469"/>
    </row>
    <row r="455" spans="1:13" x14ac:dyDescent="0.2">
      <c r="A455" s="358">
        <f t="shared" si="7"/>
        <v>2045</v>
      </c>
      <c r="B455" s="358">
        <f t="shared" si="8"/>
        <v>10</v>
      </c>
      <c r="C455" s="455">
        <v>97667.11810646602</v>
      </c>
      <c r="D455" s="455"/>
      <c r="E455" s="455">
        <v>430745.96495530324</v>
      </c>
      <c r="F455" s="455"/>
      <c r="G455" s="455"/>
      <c r="H455" s="455"/>
      <c r="I455" s="455"/>
      <c r="J455" s="455"/>
      <c r="K455" s="455"/>
      <c r="L455" s="455">
        <f t="shared" si="9"/>
        <v>528413.08306176926</v>
      </c>
      <c r="M455" s="469"/>
    </row>
    <row r="456" spans="1:13" x14ac:dyDescent="0.2">
      <c r="A456" s="358">
        <f t="shared" si="7"/>
        <v>2045</v>
      </c>
      <c r="B456" s="358">
        <f t="shared" si="8"/>
        <v>11</v>
      </c>
      <c r="C456" s="455">
        <v>80639.639669088676</v>
      </c>
      <c r="D456" s="455"/>
      <c r="E456" s="455">
        <v>403579.63145496347</v>
      </c>
      <c r="F456" s="455"/>
      <c r="G456" s="455"/>
      <c r="H456" s="455"/>
      <c r="I456" s="455"/>
      <c r="J456" s="455"/>
      <c r="K456" s="455"/>
      <c r="L456" s="455">
        <f t="shared" si="9"/>
        <v>484219.27112405212</v>
      </c>
      <c r="M456" s="469"/>
    </row>
    <row r="457" spans="1:13" x14ac:dyDescent="0.2">
      <c r="A457" s="358">
        <f t="shared" si="7"/>
        <v>2045</v>
      </c>
      <c r="B457" s="358">
        <f t="shared" si="8"/>
        <v>12</v>
      </c>
      <c r="C457" s="455">
        <v>82989.176177599176</v>
      </c>
      <c r="D457" s="455"/>
      <c r="E457" s="455">
        <v>413162.06807556062</v>
      </c>
      <c r="F457" s="455"/>
      <c r="G457" s="455"/>
      <c r="H457" s="455"/>
      <c r="I457" s="455"/>
      <c r="J457" s="455"/>
      <c r="K457" s="455"/>
      <c r="L457" s="455">
        <f t="shared" si="9"/>
        <v>496151.24425315979</v>
      </c>
      <c r="M457" s="469"/>
    </row>
    <row r="458" spans="1:13" x14ac:dyDescent="0.2">
      <c r="A458" s="358">
        <f t="shared" si="7"/>
        <v>2046</v>
      </c>
      <c r="B458" s="358">
        <f t="shared" si="8"/>
        <v>1</v>
      </c>
      <c r="C458" s="455">
        <v>83012.02765762787</v>
      </c>
      <c r="D458" s="455"/>
      <c r="E458" s="455">
        <v>438499.81228302501</v>
      </c>
      <c r="F458" s="455"/>
      <c r="G458" s="455"/>
      <c r="H458" s="455"/>
      <c r="I458" s="455"/>
      <c r="J458" s="455"/>
      <c r="K458" s="455"/>
      <c r="L458" s="455">
        <f t="shared" si="9"/>
        <v>521511.83994065289</v>
      </c>
      <c r="M458" s="469"/>
    </row>
    <row r="459" spans="1:13" x14ac:dyDescent="0.2">
      <c r="A459" s="358">
        <f t="shared" si="7"/>
        <v>2046</v>
      </c>
      <c r="B459" s="358">
        <f t="shared" si="8"/>
        <v>2</v>
      </c>
      <c r="C459" s="455">
        <v>78625.104283103487</v>
      </c>
      <c r="D459" s="455"/>
      <c r="E459" s="455">
        <v>410895.47935133905</v>
      </c>
      <c r="F459" s="455"/>
      <c r="G459" s="455"/>
      <c r="H459" s="455"/>
      <c r="I459" s="455"/>
      <c r="J459" s="455"/>
      <c r="K459" s="455"/>
      <c r="L459" s="455">
        <f t="shared" si="9"/>
        <v>489520.58363444253</v>
      </c>
      <c r="M459" s="469"/>
    </row>
    <row r="460" spans="1:13" x14ac:dyDescent="0.2">
      <c r="A460" s="358">
        <f t="shared" si="7"/>
        <v>2046</v>
      </c>
      <c r="B460" s="358">
        <f t="shared" si="8"/>
        <v>3</v>
      </c>
      <c r="C460" s="455">
        <v>88536.246035991455</v>
      </c>
      <c r="D460" s="455"/>
      <c r="E460" s="455">
        <v>412783.89023980033</v>
      </c>
      <c r="F460" s="455"/>
      <c r="G460" s="455"/>
      <c r="H460" s="455"/>
      <c r="I460" s="455"/>
      <c r="J460" s="455"/>
      <c r="K460" s="455"/>
      <c r="L460" s="455">
        <f t="shared" si="9"/>
        <v>501320.1362757918</v>
      </c>
      <c r="M460" s="469"/>
    </row>
    <row r="461" spans="1:13" x14ac:dyDescent="0.2">
      <c r="A461" s="358">
        <f t="shared" si="7"/>
        <v>2046</v>
      </c>
      <c r="B461" s="358">
        <f t="shared" si="8"/>
        <v>4</v>
      </c>
      <c r="C461" s="455">
        <v>92812.791685657212</v>
      </c>
      <c r="D461" s="455"/>
      <c r="E461" s="455">
        <v>417302.48308187141</v>
      </c>
      <c r="F461" s="455"/>
      <c r="G461" s="455"/>
      <c r="H461" s="455"/>
      <c r="I461" s="455"/>
      <c r="J461" s="455"/>
      <c r="K461" s="455"/>
      <c r="L461" s="455">
        <f t="shared" si="9"/>
        <v>510115.27476752864</v>
      </c>
      <c r="M461" s="469"/>
    </row>
    <row r="462" spans="1:13" x14ac:dyDescent="0.2">
      <c r="A462" s="358">
        <f t="shared" ref="A462:A525" si="10">+A450+1</f>
        <v>2046</v>
      </c>
      <c r="B462" s="358">
        <f t="shared" ref="B462:B525" si="11">+B450</f>
        <v>5</v>
      </c>
      <c r="C462" s="455">
        <v>106153.65190729722</v>
      </c>
      <c r="D462" s="455"/>
      <c r="E462" s="455">
        <v>449724.30644410528</v>
      </c>
      <c r="F462" s="455"/>
      <c r="G462" s="455"/>
      <c r="H462" s="455"/>
      <c r="I462" s="455"/>
      <c r="J462" s="455"/>
      <c r="K462" s="455"/>
      <c r="L462" s="455">
        <f t="shared" si="9"/>
        <v>555877.95835140254</v>
      </c>
      <c r="M462" s="469"/>
    </row>
    <row r="463" spans="1:13" x14ac:dyDescent="0.2">
      <c r="A463" s="358">
        <f t="shared" si="10"/>
        <v>2046</v>
      </c>
      <c r="B463" s="358">
        <f t="shared" si="11"/>
        <v>6</v>
      </c>
      <c r="C463" s="455">
        <v>115582.9602118248</v>
      </c>
      <c r="D463" s="455"/>
      <c r="E463" s="455">
        <v>464148.27332947258</v>
      </c>
      <c r="F463" s="455"/>
      <c r="G463" s="455"/>
      <c r="H463" s="455"/>
      <c r="I463" s="455"/>
      <c r="J463" s="455"/>
      <c r="K463" s="455"/>
      <c r="L463" s="455">
        <f t="shared" si="9"/>
        <v>579731.23354129738</v>
      </c>
      <c r="M463" s="469"/>
    </row>
    <row r="464" spans="1:13" x14ac:dyDescent="0.2">
      <c r="A464" s="358">
        <f t="shared" si="10"/>
        <v>2046</v>
      </c>
      <c r="B464" s="358">
        <f t="shared" si="11"/>
        <v>7</v>
      </c>
      <c r="C464" s="455">
        <v>126003.42975743239</v>
      </c>
      <c r="D464" s="455"/>
      <c r="E464" s="455">
        <v>475465.23391853645</v>
      </c>
      <c r="F464" s="455"/>
      <c r="G464" s="455"/>
      <c r="H464" s="455"/>
      <c r="I464" s="455"/>
      <c r="J464" s="455"/>
      <c r="K464" s="455"/>
      <c r="L464" s="455">
        <f t="shared" si="9"/>
        <v>601468.66367596888</v>
      </c>
      <c r="M464" s="469"/>
    </row>
    <row r="465" spans="1:13" x14ac:dyDescent="0.2">
      <c r="A465" s="358">
        <f t="shared" si="10"/>
        <v>2046</v>
      </c>
      <c r="B465" s="358">
        <f t="shared" si="11"/>
        <v>8</v>
      </c>
      <c r="C465" s="455">
        <v>125036.10044987693</v>
      </c>
      <c r="D465" s="455"/>
      <c r="E465" s="455">
        <v>474521.12035947968</v>
      </c>
      <c r="F465" s="455"/>
      <c r="G465" s="455"/>
      <c r="H465" s="455"/>
      <c r="I465" s="455"/>
      <c r="J465" s="455"/>
      <c r="K465" s="455"/>
      <c r="L465" s="455">
        <f t="shared" si="9"/>
        <v>599557.22080935666</v>
      </c>
      <c r="M465" s="469"/>
    </row>
    <row r="466" spans="1:13" x14ac:dyDescent="0.2">
      <c r="A466" s="358">
        <f t="shared" si="10"/>
        <v>2046</v>
      </c>
      <c r="B466" s="358">
        <f t="shared" si="11"/>
        <v>9</v>
      </c>
      <c r="C466" s="455">
        <v>107081.69825554476</v>
      </c>
      <c r="D466" s="455"/>
      <c r="E466" s="455">
        <v>458361.41196830326</v>
      </c>
      <c r="F466" s="455"/>
      <c r="G466" s="455"/>
      <c r="H466" s="455"/>
      <c r="I466" s="455"/>
      <c r="J466" s="455"/>
      <c r="K466" s="455"/>
      <c r="L466" s="455">
        <f t="shared" si="9"/>
        <v>565443.11022384802</v>
      </c>
      <c r="M466" s="469"/>
    </row>
    <row r="467" spans="1:13" x14ac:dyDescent="0.2">
      <c r="A467" s="358">
        <f t="shared" si="10"/>
        <v>2046</v>
      </c>
      <c r="B467" s="358">
        <f t="shared" si="11"/>
        <v>10</v>
      </c>
      <c r="C467" s="455">
        <v>98898.584329450474</v>
      </c>
      <c r="D467" s="455"/>
      <c r="E467" s="455">
        <v>435044.93293398683</v>
      </c>
      <c r="F467" s="455"/>
      <c r="G467" s="455"/>
      <c r="H467" s="455"/>
      <c r="I467" s="455"/>
      <c r="J467" s="455"/>
      <c r="K467" s="455"/>
      <c r="L467" s="455">
        <f t="shared" si="9"/>
        <v>533943.51726343727</v>
      </c>
      <c r="M467" s="469"/>
    </row>
    <row r="468" spans="1:13" x14ac:dyDescent="0.2">
      <c r="A468" s="358">
        <f t="shared" si="10"/>
        <v>2046</v>
      </c>
      <c r="B468" s="358">
        <f t="shared" si="11"/>
        <v>11</v>
      </c>
      <c r="C468" s="455">
        <v>81656.40963641656</v>
      </c>
      <c r="D468" s="455"/>
      <c r="E468" s="455">
        <v>408095.38501004199</v>
      </c>
      <c r="F468" s="455"/>
      <c r="G468" s="455"/>
      <c r="H468" s="455"/>
      <c r="I468" s="455"/>
      <c r="J468" s="455"/>
      <c r="K468" s="455"/>
      <c r="L468" s="455">
        <f t="shared" si="9"/>
        <v>489751.79464645858</v>
      </c>
      <c r="M468" s="469"/>
    </row>
    <row r="469" spans="1:13" x14ac:dyDescent="0.2">
      <c r="A469" s="358">
        <f t="shared" si="10"/>
        <v>2046</v>
      </c>
      <c r="B469" s="358">
        <f t="shared" si="11"/>
        <v>12</v>
      </c>
      <c r="C469" s="455">
        <v>84035.571006456623</v>
      </c>
      <c r="D469" s="455"/>
      <c r="E469" s="455">
        <v>417809.42262239021</v>
      </c>
      <c r="F469" s="455"/>
      <c r="G469" s="455"/>
      <c r="H469" s="455"/>
      <c r="I469" s="455"/>
      <c r="J469" s="455"/>
      <c r="K469" s="455"/>
      <c r="L469" s="455">
        <f t="shared" si="9"/>
        <v>501844.99362884683</v>
      </c>
      <c r="M469" s="469"/>
    </row>
    <row r="470" spans="1:13" x14ac:dyDescent="0.2">
      <c r="A470" s="358">
        <f t="shared" si="10"/>
        <v>2047</v>
      </c>
      <c r="B470" s="358">
        <f t="shared" si="11"/>
        <v>1</v>
      </c>
      <c r="C470" s="455">
        <v>84058.710616475786</v>
      </c>
      <c r="D470" s="455"/>
      <c r="E470" s="455">
        <v>442795.25005296269</v>
      </c>
      <c r="F470" s="455"/>
      <c r="G470" s="455"/>
      <c r="H470" s="455"/>
      <c r="I470" s="455"/>
      <c r="J470" s="455"/>
      <c r="K470" s="455"/>
      <c r="L470" s="455">
        <f t="shared" si="9"/>
        <v>526853.96066943847</v>
      </c>
      <c r="M470" s="469"/>
    </row>
    <row r="471" spans="1:13" x14ac:dyDescent="0.2">
      <c r="A471" s="358">
        <f t="shared" si="10"/>
        <v>2047</v>
      </c>
      <c r="B471" s="358">
        <f t="shared" si="11"/>
        <v>2</v>
      </c>
      <c r="C471" s="455">
        <v>79616.473354705726</v>
      </c>
      <c r="D471" s="455"/>
      <c r="E471" s="455">
        <v>415173.14721723762</v>
      </c>
      <c r="F471" s="455"/>
      <c r="G471" s="455"/>
      <c r="H471" s="455"/>
      <c r="I471" s="455"/>
      <c r="J471" s="455"/>
      <c r="K471" s="455"/>
      <c r="L471" s="455">
        <f t="shared" si="9"/>
        <v>494789.62057194335</v>
      </c>
      <c r="M471" s="469"/>
    </row>
    <row r="472" spans="1:13" x14ac:dyDescent="0.2">
      <c r="A472" s="358">
        <f t="shared" si="10"/>
        <v>2047</v>
      </c>
      <c r="B472" s="358">
        <f t="shared" si="11"/>
        <v>3</v>
      </c>
      <c r="C472" s="455">
        <v>89652.582819721589</v>
      </c>
      <c r="D472" s="455"/>
      <c r="E472" s="455">
        <v>416994.53178771242</v>
      </c>
      <c r="F472" s="455"/>
      <c r="G472" s="455"/>
      <c r="H472" s="455"/>
      <c r="I472" s="455"/>
      <c r="J472" s="455"/>
      <c r="K472" s="455"/>
      <c r="L472" s="455">
        <f t="shared" si="9"/>
        <v>506647.11460743402</v>
      </c>
      <c r="M472" s="469"/>
    </row>
    <row r="473" spans="1:13" x14ac:dyDescent="0.2">
      <c r="A473" s="358">
        <f t="shared" si="10"/>
        <v>2047</v>
      </c>
      <c r="B473" s="358">
        <f t="shared" si="11"/>
        <v>4</v>
      </c>
      <c r="C473" s="455">
        <v>93983.050624773081</v>
      </c>
      <c r="D473" s="455"/>
      <c r="E473" s="455">
        <v>421454.91712262883</v>
      </c>
      <c r="F473" s="455"/>
      <c r="G473" s="455"/>
      <c r="H473" s="455"/>
      <c r="I473" s="455"/>
      <c r="J473" s="455"/>
      <c r="K473" s="455"/>
      <c r="L473" s="455">
        <f t="shared" si="9"/>
        <v>515437.96774740191</v>
      </c>
      <c r="M473" s="469"/>
    </row>
    <row r="474" spans="1:13" x14ac:dyDescent="0.2">
      <c r="A474" s="358">
        <f t="shared" si="10"/>
        <v>2047</v>
      </c>
      <c r="B474" s="358">
        <f t="shared" si="11"/>
        <v>5</v>
      </c>
      <c r="C474" s="455">
        <v>107492.12323014079</v>
      </c>
      <c r="D474" s="455"/>
      <c r="E474" s="455">
        <v>453833.89890478266</v>
      </c>
      <c r="F474" s="455"/>
      <c r="G474" s="455"/>
      <c r="H474" s="455"/>
      <c r="I474" s="455"/>
      <c r="J474" s="455"/>
      <c r="K474" s="455"/>
      <c r="L474" s="455">
        <f t="shared" si="9"/>
        <v>561326.02213492349</v>
      </c>
      <c r="M474" s="469"/>
    </row>
    <row r="475" spans="1:13" x14ac:dyDescent="0.2">
      <c r="A475" s="358">
        <f t="shared" si="10"/>
        <v>2047</v>
      </c>
      <c r="B475" s="358">
        <f t="shared" si="11"/>
        <v>6</v>
      </c>
      <c r="C475" s="455">
        <v>117040.32389996242</v>
      </c>
      <c r="D475" s="455"/>
      <c r="E475" s="455">
        <v>468304.25714244478</v>
      </c>
      <c r="F475" s="455"/>
      <c r="G475" s="455"/>
      <c r="H475" s="455"/>
      <c r="I475" s="455"/>
      <c r="J475" s="455"/>
      <c r="K475" s="455"/>
      <c r="L475" s="455">
        <f t="shared" si="9"/>
        <v>585344.5810424072</v>
      </c>
      <c r="M475" s="469"/>
    </row>
    <row r="476" spans="1:13" x14ac:dyDescent="0.2">
      <c r="A476" s="358">
        <f t="shared" si="10"/>
        <v>2047</v>
      </c>
      <c r="B476" s="358">
        <f t="shared" si="11"/>
        <v>7</v>
      </c>
      <c r="C476" s="455">
        <v>127592.18317552055</v>
      </c>
      <c r="D476" s="455"/>
      <c r="E476" s="455">
        <v>479659.0576302688</v>
      </c>
      <c r="F476" s="455"/>
      <c r="G476" s="455"/>
      <c r="H476" s="455"/>
      <c r="I476" s="455"/>
      <c r="J476" s="455"/>
      <c r="K476" s="455"/>
      <c r="L476" s="455">
        <f t="shared" si="9"/>
        <v>607251.24080578936</v>
      </c>
      <c r="M476" s="469"/>
    </row>
    <row r="477" spans="1:13" x14ac:dyDescent="0.2">
      <c r="A477" s="358">
        <f t="shared" si="10"/>
        <v>2047</v>
      </c>
      <c r="B477" s="358">
        <f t="shared" si="11"/>
        <v>8</v>
      </c>
      <c r="C477" s="455">
        <v>126612.65699565173</v>
      </c>
      <c r="D477" s="455"/>
      <c r="E477" s="455">
        <v>478707.62102860876</v>
      </c>
      <c r="F477" s="455"/>
      <c r="G477" s="455"/>
      <c r="H477" s="455"/>
      <c r="I477" s="455"/>
      <c r="J477" s="455"/>
      <c r="K477" s="455"/>
      <c r="L477" s="455">
        <f t="shared" si="9"/>
        <v>605320.27802426054</v>
      </c>
      <c r="M477" s="469"/>
    </row>
    <row r="478" spans="1:13" x14ac:dyDescent="0.2">
      <c r="A478" s="358">
        <f t="shared" si="10"/>
        <v>2047</v>
      </c>
      <c r="B478" s="358">
        <f t="shared" si="11"/>
        <v>9</v>
      </c>
      <c r="C478" s="455">
        <v>108431.87113929636</v>
      </c>
      <c r="D478" s="455"/>
      <c r="E478" s="455">
        <v>462595.32314868469</v>
      </c>
      <c r="F478" s="455"/>
      <c r="G478" s="455"/>
      <c r="H478" s="455"/>
      <c r="I478" s="455"/>
      <c r="J478" s="455"/>
      <c r="K478" s="455"/>
      <c r="L478" s="455">
        <f t="shared" si="9"/>
        <v>571027.19428798102</v>
      </c>
      <c r="M478" s="469"/>
    </row>
    <row r="479" spans="1:13" x14ac:dyDescent="0.2">
      <c r="A479" s="358">
        <f t="shared" si="10"/>
        <v>2047</v>
      </c>
      <c r="B479" s="358">
        <f t="shared" si="11"/>
        <v>10</v>
      </c>
      <c r="C479" s="455">
        <v>100145.57787716563</v>
      </c>
      <c r="D479" s="455"/>
      <c r="E479" s="455">
        <v>439386.80584315228</v>
      </c>
      <c r="F479" s="455"/>
      <c r="G479" s="455"/>
      <c r="H479" s="455"/>
      <c r="I479" s="455"/>
      <c r="J479" s="455"/>
      <c r="K479" s="455"/>
      <c r="L479" s="455">
        <f t="shared" si="9"/>
        <v>539532.38372031786</v>
      </c>
      <c r="M479" s="469"/>
    </row>
    <row r="480" spans="1:13" x14ac:dyDescent="0.2">
      <c r="A480" s="358">
        <f t="shared" si="10"/>
        <v>2047</v>
      </c>
      <c r="B480" s="358">
        <f t="shared" si="11"/>
        <v>11</v>
      </c>
      <c r="C480" s="455">
        <v>82685.999863987454</v>
      </c>
      <c r="D480" s="455"/>
      <c r="E480" s="455">
        <v>412661.66646241973</v>
      </c>
      <c r="F480" s="455"/>
      <c r="G480" s="455"/>
      <c r="H480" s="455"/>
      <c r="I480" s="455"/>
      <c r="J480" s="455"/>
      <c r="K480" s="455"/>
      <c r="L480" s="455">
        <f t="shared" si="9"/>
        <v>495347.66632640717</v>
      </c>
      <c r="M480" s="469"/>
    </row>
    <row r="481" spans="1:13" x14ac:dyDescent="0.2">
      <c r="A481" s="358">
        <f t="shared" si="10"/>
        <v>2047</v>
      </c>
      <c r="B481" s="358">
        <f t="shared" si="11"/>
        <v>12</v>
      </c>
      <c r="C481" s="455">
        <v>85095.159629833928</v>
      </c>
      <c r="D481" s="455"/>
      <c r="E481" s="455">
        <v>422509.05182353297</v>
      </c>
      <c r="F481" s="455"/>
      <c r="G481" s="455"/>
      <c r="H481" s="455"/>
      <c r="I481" s="455"/>
      <c r="J481" s="455"/>
      <c r="K481" s="455"/>
      <c r="L481" s="455">
        <f t="shared" si="9"/>
        <v>507604.21145336691</v>
      </c>
      <c r="M481" s="469"/>
    </row>
    <row r="482" spans="1:13" x14ac:dyDescent="0.2">
      <c r="A482" s="358">
        <f t="shared" si="10"/>
        <v>2048</v>
      </c>
      <c r="B482" s="358">
        <f t="shared" si="11"/>
        <v>1</v>
      </c>
      <c r="C482" s="455">
        <v>85118.591002820132</v>
      </c>
      <c r="D482" s="455"/>
      <c r="E482" s="455">
        <v>447132.76488911244</v>
      </c>
      <c r="F482" s="455"/>
      <c r="G482" s="455"/>
      <c r="H482" s="455"/>
      <c r="I482" s="455"/>
      <c r="J482" s="455"/>
      <c r="K482" s="455"/>
      <c r="L482" s="455">
        <f t="shared" si="9"/>
        <v>532251.35589193262</v>
      </c>
      <c r="M482" s="469"/>
    </row>
    <row r="483" spans="1:13" x14ac:dyDescent="0.2">
      <c r="A483" s="358">
        <f t="shared" si="10"/>
        <v>2048</v>
      </c>
      <c r="B483" s="358">
        <f t="shared" si="11"/>
        <v>2</v>
      </c>
      <c r="C483" s="455">
        <v>80620.34241146018</v>
      </c>
      <c r="D483" s="455"/>
      <c r="E483" s="455">
        <v>419495.34816585545</v>
      </c>
      <c r="F483" s="455"/>
      <c r="G483" s="455"/>
      <c r="H483" s="455"/>
      <c r="I483" s="455"/>
      <c r="J483" s="455"/>
      <c r="K483" s="455"/>
      <c r="L483" s="455">
        <f t="shared" si="9"/>
        <v>500115.69057731563</v>
      </c>
      <c r="M483" s="469"/>
    </row>
    <row r="484" spans="1:13" x14ac:dyDescent="0.2">
      <c r="A484" s="358">
        <f t="shared" si="10"/>
        <v>2048</v>
      </c>
      <c r="B484" s="358">
        <f t="shared" si="11"/>
        <v>3</v>
      </c>
      <c r="C484" s="455">
        <v>90782.995282854288</v>
      </c>
      <c r="D484" s="455"/>
      <c r="E484" s="455">
        <v>421248.12438740785</v>
      </c>
      <c r="F484" s="455"/>
      <c r="G484" s="455"/>
      <c r="H484" s="455"/>
      <c r="I484" s="455"/>
      <c r="J484" s="455"/>
      <c r="K484" s="455"/>
      <c r="L484" s="455">
        <f t="shared" si="9"/>
        <v>512031.11967026215</v>
      </c>
      <c r="M484" s="469"/>
    </row>
    <row r="485" spans="1:13" x14ac:dyDescent="0.2">
      <c r="A485" s="358">
        <f t="shared" si="10"/>
        <v>2048</v>
      </c>
      <c r="B485" s="358">
        <f t="shared" si="11"/>
        <v>4</v>
      </c>
      <c r="C485" s="455">
        <v>95168.065137551879</v>
      </c>
      <c r="D485" s="455"/>
      <c r="E485" s="455">
        <v>425648.67061189638</v>
      </c>
      <c r="F485" s="455"/>
      <c r="G485" s="455"/>
      <c r="H485" s="455"/>
      <c r="I485" s="455"/>
      <c r="J485" s="455"/>
      <c r="K485" s="455"/>
      <c r="L485" s="455">
        <f t="shared" si="9"/>
        <v>520816.73574944824</v>
      </c>
      <c r="M485" s="469"/>
    </row>
    <row r="486" spans="1:13" x14ac:dyDescent="0.2">
      <c r="A486" s="358">
        <f t="shared" si="10"/>
        <v>2048</v>
      </c>
      <c r="B486" s="358">
        <f t="shared" si="11"/>
        <v>5</v>
      </c>
      <c r="C486" s="455">
        <v>108847.47108478413</v>
      </c>
      <c r="D486" s="455"/>
      <c r="E486" s="455">
        <v>457981.04492872278</v>
      </c>
      <c r="F486" s="455"/>
      <c r="G486" s="455"/>
      <c r="H486" s="455"/>
      <c r="I486" s="455"/>
      <c r="J486" s="455"/>
      <c r="K486" s="455"/>
      <c r="L486" s="455">
        <f t="shared" si="9"/>
        <v>566828.51601350692</v>
      </c>
      <c r="M486" s="469"/>
    </row>
    <row r="487" spans="1:13" x14ac:dyDescent="0.2">
      <c r="A487" s="358">
        <f t="shared" si="10"/>
        <v>2048</v>
      </c>
      <c r="B487" s="358">
        <f t="shared" si="11"/>
        <v>6</v>
      </c>
      <c r="C487" s="455">
        <v>118516.0632112508</v>
      </c>
      <c r="D487" s="455"/>
      <c r="E487" s="455">
        <v>472497.45363603253</v>
      </c>
      <c r="F487" s="455"/>
      <c r="G487" s="455"/>
      <c r="H487" s="455"/>
      <c r="I487" s="455"/>
      <c r="J487" s="455"/>
      <c r="K487" s="455"/>
      <c r="L487" s="455">
        <f t="shared" si="9"/>
        <v>591013.51684728335</v>
      </c>
      <c r="M487" s="469"/>
    </row>
    <row r="488" spans="1:13" x14ac:dyDescent="0.2">
      <c r="A488" s="358">
        <f t="shared" si="10"/>
        <v>2048</v>
      </c>
      <c r="B488" s="358">
        <f t="shared" si="11"/>
        <v>7</v>
      </c>
      <c r="C488" s="455">
        <v>129200.96888501813</v>
      </c>
      <c r="D488" s="455"/>
      <c r="E488" s="455">
        <v>483889.87281071517</v>
      </c>
      <c r="F488" s="455"/>
      <c r="G488" s="455"/>
      <c r="H488" s="455"/>
      <c r="I488" s="455"/>
      <c r="J488" s="455"/>
      <c r="K488" s="455"/>
      <c r="L488" s="455">
        <f t="shared" si="9"/>
        <v>613090.84169573325</v>
      </c>
      <c r="M488" s="469"/>
    </row>
    <row r="489" spans="1:13" x14ac:dyDescent="0.2">
      <c r="A489" s="358">
        <f t="shared" si="10"/>
        <v>2048</v>
      </c>
      <c r="B489" s="358">
        <f t="shared" si="11"/>
        <v>8</v>
      </c>
      <c r="C489" s="455">
        <v>128209.09204477943</v>
      </c>
      <c r="D489" s="455"/>
      <c r="E489" s="455">
        <v>482931.05743589706</v>
      </c>
      <c r="F489" s="455"/>
      <c r="G489" s="455"/>
      <c r="H489" s="455"/>
      <c r="I489" s="455"/>
      <c r="J489" s="455"/>
      <c r="K489" s="455"/>
      <c r="L489" s="455">
        <f t="shared" si="9"/>
        <v>611140.14948067651</v>
      </c>
      <c r="M489" s="469"/>
    </row>
    <row r="490" spans="1:13" x14ac:dyDescent="0.2">
      <c r="A490" s="358">
        <f t="shared" si="10"/>
        <v>2048</v>
      </c>
      <c r="B490" s="358">
        <f t="shared" si="11"/>
        <v>9</v>
      </c>
      <c r="C490" s="455">
        <v>109799.0680976164</v>
      </c>
      <c r="D490" s="455"/>
      <c r="E490" s="455">
        <v>466868.34321435902</v>
      </c>
      <c r="F490" s="455"/>
      <c r="G490" s="455"/>
      <c r="H490" s="455"/>
      <c r="I490" s="455"/>
      <c r="J490" s="455"/>
      <c r="K490" s="455"/>
      <c r="L490" s="455">
        <f t="shared" si="9"/>
        <v>576667.41131197545</v>
      </c>
      <c r="M490" s="469"/>
    </row>
    <row r="491" spans="1:13" x14ac:dyDescent="0.2">
      <c r="A491" s="358">
        <f t="shared" si="10"/>
        <v>2048</v>
      </c>
      <c r="B491" s="358">
        <f t="shared" si="11"/>
        <v>10</v>
      </c>
      <c r="C491" s="455">
        <v>101408.29453071275</v>
      </c>
      <c r="D491" s="455"/>
      <c r="E491" s="455">
        <v>443772.01188628213</v>
      </c>
      <c r="F491" s="455"/>
      <c r="G491" s="455"/>
      <c r="H491" s="455"/>
      <c r="I491" s="455"/>
      <c r="J491" s="455"/>
      <c r="K491" s="455"/>
      <c r="L491" s="455">
        <f t="shared" si="9"/>
        <v>545180.30641699489</v>
      </c>
      <c r="M491" s="469"/>
    </row>
    <row r="492" spans="1:13" x14ac:dyDescent="0.2">
      <c r="A492" s="358">
        <f t="shared" si="10"/>
        <v>2048</v>
      </c>
      <c r="B492" s="358">
        <f t="shared" si="11"/>
        <v>11</v>
      </c>
      <c r="C492" s="455">
        <v>83728.572000038388</v>
      </c>
      <c r="D492" s="455"/>
      <c r="E492" s="455">
        <v>417279.04118139204</v>
      </c>
      <c r="F492" s="455"/>
      <c r="G492" s="455"/>
      <c r="H492" s="455"/>
      <c r="I492" s="455"/>
      <c r="J492" s="455"/>
      <c r="K492" s="455"/>
      <c r="L492" s="455">
        <f t="shared" si="9"/>
        <v>501007.61318143044</v>
      </c>
      <c r="M492" s="469"/>
    </row>
    <row r="493" spans="1:13" x14ac:dyDescent="0.2">
      <c r="A493" s="358">
        <f t="shared" si="10"/>
        <v>2048</v>
      </c>
      <c r="B493" s="358">
        <f t="shared" si="11"/>
        <v>12</v>
      </c>
      <c r="C493" s="455">
        <v>86168.108405791194</v>
      </c>
      <c r="D493" s="455"/>
      <c r="E493" s="455">
        <v>427261.54367791512</v>
      </c>
      <c r="F493" s="455"/>
      <c r="G493" s="455"/>
      <c r="H493" s="455"/>
      <c r="I493" s="455"/>
      <c r="J493" s="455"/>
      <c r="K493" s="455"/>
      <c r="L493" s="455">
        <f t="shared" si="9"/>
        <v>513429.65208370634</v>
      </c>
      <c r="M493" s="469"/>
    </row>
    <row r="494" spans="1:13" x14ac:dyDescent="0.2">
      <c r="A494" s="358">
        <f t="shared" si="10"/>
        <v>2049</v>
      </c>
      <c r="B494" s="358">
        <f t="shared" si="11"/>
        <v>1</v>
      </c>
      <c r="C494" s="455">
        <v>86191.835220528519</v>
      </c>
      <c r="D494" s="455"/>
      <c r="E494" s="455">
        <v>451512.7689682059</v>
      </c>
      <c r="F494" s="455"/>
      <c r="G494" s="455"/>
      <c r="H494" s="455"/>
      <c r="I494" s="455"/>
      <c r="J494" s="455"/>
      <c r="K494" s="455"/>
      <c r="L494" s="455">
        <f t="shared" si="9"/>
        <v>537704.60418873443</v>
      </c>
      <c r="M494" s="469"/>
    </row>
    <row r="495" spans="1:13" x14ac:dyDescent="0.2">
      <c r="A495" s="358">
        <f t="shared" si="10"/>
        <v>2049</v>
      </c>
      <c r="B495" s="358">
        <f t="shared" si="11"/>
        <v>2</v>
      </c>
      <c r="C495" s="455">
        <v>81636.86906331584</v>
      </c>
      <c r="D495" s="455"/>
      <c r="E495" s="455">
        <v>423862.54581323732</v>
      </c>
      <c r="F495" s="455"/>
      <c r="G495" s="455"/>
      <c r="H495" s="455"/>
      <c r="I495" s="455"/>
      <c r="J495" s="455"/>
      <c r="K495" s="455"/>
      <c r="L495" s="455">
        <f t="shared" si="9"/>
        <v>505499.41487655317</v>
      </c>
      <c r="M495" s="469"/>
    </row>
    <row r="496" spans="1:13" x14ac:dyDescent="0.2">
      <c r="A496" s="358">
        <f t="shared" si="10"/>
        <v>2049</v>
      </c>
      <c r="B496" s="358">
        <f t="shared" si="11"/>
        <v>3</v>
      </c>
      <c r="C496" s="455">
        <v>91927.660902969365</v>
      </c>
      <c r="D496" s="455"/>
      <c r="E496" s="455">
        <v>425545.10616519779</v>
      </c>
      <c r="F496" s="455"/>
      <c r="G496" s="455"/>
      <c r="H496" s="455"/>
      <c r="I496" s="455"/>
      <c r="J496" s="455"/>
      <c r="K496" s="455"/>
      <c r="L496" s="455">
        <f t="shared" si="9"/>
        <v>517472.76706816716</v>
      </c>
      <c r="M496" s="469"/>
    </row>
    <row r="497" spans="1:13" x14ac:dyDescent="0.2">
      <c r="A497" s="358">
        <f t="shared" si="10"/>
        <v>2049</v>
      </c>
      <c r="B497" s="358">
        <f t="shared" si="11"/>
        <v>4</v>
      </c>
      <c r="C497" s="455">
        <v>96368.021274231607</v>
      </c>
      <c r="D497" s="455"/>
      <c r="E497" s="455">
        <v>429884.15470535005</v>
      </c>
      <c r="F497" s="455"/>
      <c r="G497" s="455"/>
      <c r="H497" s="455"/>
      <c r="I497" s="455"/>
      <c r="J497" s="455"/>
      <c r="K497" s="455"/>
      <c r="L497" s="455">
        <f t="shared" si="9"/>
        <v>526252.17597958166</v>
      </c>
      <c r="M497" s="469"/>
    </row>
    <row r="498" spans="1:13" x14ac:dyDescent="0.2">
      <c r="A498" s="358">
        <f t="shared" si="10"/>
        <v>2049</v>
      </c>
      <c r="B498" s="358">
        <f t="shared" si="11"/>
        <v>5</v>
      </c>
      <c r="C498" s="455">
        <v>110219.90826422529</v>
      </c>
      <c r="D498" s="455"/>
      <c r="E498" s="455">
        <v>462166.08768136782</v>
      </c>
      <c r="F498" s="455"/>
      <c r="G498" s="455"/>
      <c r="H498" s="455"/>
      <c r="I498" s="455"/>
      <c r="J498" s="455"/>
      <c r="K498" s="455"/>
      <c r="L498" s="455">
        <f t="shared" si="9"/>
        <v>572385.99594559311</v>
      </c>
      <c r="M498" s="469"/>
    </row>
    <row r="499" spans="1:13" x14ac:dyDescent="0.2">
      <c r="A499" s="358">
        <f t="shared" si="10"/>
        <v>2049</v>
      </c>
      <c r="B499" s="358">
        <f t="shared" si="11"/>
        <v>6</v>
      </c>
      <c r="C499" s="455">
        <v>120010.40984044736</v>
      </c>
      <c r="D499" s="455"/>
      <c r="E499" s="455">
        <v>476728.196012592</v>
      </c>
      <c r="F499" s="455"/>
      <c r="G499" s="455"/>
      <c r="H499" s="455"/>
      <c r="I499" s="455"/>
      <c r="J499" s="455"/>
      <c r="K499" s="455"/>
      <c r="L499" s="455">
        <f t="shared" si="9"/>
        <v>596738.60585303931</v>
      </c>
      <c r="M499" s="469"/>
    </row>
    <row r="500" spans="1:13" x14ac:dyDescent="0.2">
      <c r="A500" s="358">
        <f t="shared" si="10"/>
        <v>2049</v>
      </c>
      <c r="B500" s="358">
        <f t="shared" si="11"/>
        <v>7</v>
      </c>
      <c r="C500" s="455">
        <v>130830.03946929931</v>
      </c>
      <c r="D500" s="455"/>
      <c r="E500" s="455">
        <v>488158.00574177282</v>
      </c>
      <c r="F500" s="455"/>
      <c r="G500" s="455"/>
      <c r="H500" s="455"/>
      <c r="I500" s="455"/>
      <c r="J500" s="455"/>
      <c r="K500" s="455"/>
      <c r="L500" s="455">
        <f t="shared" si="9"/>
        <v>618988.04521107208</v>
      </c>
      <c r="M500" s="469"/>
    </row>
    <row r="501" spans="1:13" x14ac:dyDescent="0.2">
      <c r="A501" s="358">
        <f t="shared" si="10"/>
        <v>2049</v>
      </c>
      <c r="B501" s="358">
        <f t="shared" si="11"/>
        <v>8</v>
      </c>
      <c r="C501" s="455">
        <v>129825.6562415497</v>
      </c>
      <c r="D501" s="455"/>
      <c r="E501" s="455">
        <v>487191.75544985896</v>
      </c>
      <c r="F501" s="455"/>
      <c r="G501" s="455"/>
      <c r="H501" s="455"/>
      <c r="I501" s="455"/>
      <c r="J501" s="455"/>
      <c r="K501" s="455"/>
      <c r="L501" s="455">
        <f t="shared" si="9"/>
        <v>617017.4116914086</v>
      </c>
      <c r="M501" s="469"/>
    </row>
    <row r="502" spans="1:13" x14ac:dyDescent="0.2">
      <c r="A502" s="358">
        <f t="shared" si="10"/>
        <v>2049</v>
      </c>
      <c r="B502" s="358">
        <f t="shared" si="11"/>
        <v>9</v>
      </c>
      <c r="C502" s="455">
        <v>111183.50378384181</v>
      </c>
      <c r="D502" s="455"/>
      <c r="E502" s="455">
        <v>471180.83341638785</v>
      </c>
      <c r="F502" s="455"/>
      <c r="G502" s="455"/>
      <c r="H502" s="455"/>
      <c r="I502" s="455"/>
      <c r="J502" s="455"/>
      <c r="K502" s="455"/>
      <c r="L502" s="455">
        <f t="shared" si="9"/>
        <v>582364.33720022964</v>
      </c>
      <c r="M502" s="469"/>
    </row>
    <row r="503" spans="1:13" x14ac:dyDescent="0.2">
      <c r="A503" s="358">
        <f t="shared" si="10"/>
        <v>2049</v>
      </c>
      <c r="B503" s="358">
        <f t="shared" si="11"/>
        <v>10</v>
      </c>
      <c r="C503" s="455">
        <v>102686.93253975998</v>
      </c>
      <c r="D503" s="455"/>
      <c r="E503" s="455">
        <v>448200.98354045209</v>
      </c>
      <c r="F503" s="455"/>
      <c r="G503" s="455"/>
      <c r="H503" s="455"/>
      <c r="I503" s="455"/>
      <c r="J503" s="455"/>
      <c r="K503" s="455"/>
      <c r="L503" s="455">
        <f t="shared" si="9"/>
        <v>550887.9160802121</v>
      </c>
      <c r="M503" s="469"/>
    </row>
    <row r="504" spans="1:13" x14ac:dyDescent="0.2">
      <c r="A504" s="358">
        <f t="shared" si="10"/>
        <v>2049</v>
      </c>
      <c r="B504" s="358">
        <f t="shared" si="11"/>
        <v>11</v>
      </c>
      <c r="C504" s="455">
        <v>84784.289730998469</v>
      </c>
      <c r="D504" s="455"/>
      <c r="E504" s="455">
        <v>421948.08086231287</v>
      </c>
      <c r="F504" s="455"/>
      <c r="G504" s="455"/>
      <c r="H504" s="455"/>
      <c r="I504" s="455"/>
      <c r="J504" s="455"/>
      <c r="K504" s="455"/>
      <c r="L504" s="455">
        <f t="shared" si="9"/>
        <v>506732.37059331132</v>
      </c>
      <c r="M504" s="469"/>
    </row>
    <row r="505" spans="1:13" x14ac:dyDescent="0.2">
      <c r="A505" s="358">
        <f t="shared" si="10"/>
        <v>2049</v>
      </c>
      <c r="B505" s="358">
        <f t="shared" si="11"/>
        <v>12</v>
      </c>
      <c r="C505" s="455">
        <v>87254.585789965859</v>
      </c>
      <c r="D505" s="455"/>
      <c r="E505" s="455">
        <v>432067.49279842799</v>
      </c>
      <c r="F505" s="455"/>
      <c r="G505" s="455"/>
      <c r="H505" s="455"/>
      <c r="I505" s="455"/>
      <c r="J505" s="455"/>
      <c r="K505" s="455"/>
      <c r="L505" s="455">
        <f t="shared" si="9"/>
        <v>519322.07858839387</v>
      </c>
      <c r="M505" s="469"/>
    </row>
    <row r="506" spans="1:13" x14ac:dyDescent="0.2">
      <c r="A506" s="358">
        <f t="shared" si="10"/>
        <v>2050</v>
      </c>
      <c r="B506" s="358">
        <f t="shared" si="11"/>
        <v>1</v>
      </c>
      <c r="C506" s="455">
        <v>87278.611771623458</v>
      </c>
      <c r="D506" s="455"/>
      <c r="E506" s="455">
        <v>455935.67850455799</v>
      </c>
      <c r="F506" s="455"/>
      <c r="G506" s="455"/>
      <c r="H506" s="455"/>
      <c r="I506" s="455"/>
      <c r="J506" s="455"/>
      <c r="K506" s="455"/>
      <c r="L506" s="455">
        <f t="shared" si="9"/>
        <v>543214.29027618142</v>
      </c>
      <c r="M506" s="469"/>
    </row>
    <row r="507" spans="1:13" x14ac:dyDescent="0.2">
      <c r="A507" s="358">
        <f t="shared" si="10"/>
        <v>2050</v>
      </c>
      <c r="B507" s="358">
        <f t="shared" si="11"/>
        <v>2</v>
      </c>
      <c r="C507" s="455">
        <v>82666.212907495719</v>
      </c>
      <c r="D507" s="455"/>
      <c r="E507" s="455">
        <v>428275.2086019484</v>
      </c>
      <c r="F507" s="455"/>
      <c r="G507" s="455"/>
      <c r="H507" s="455"/>
      <c r="I507" s="455"/>
      <c r="J507" s="455"/>
      <c r="K507" s="455"/>
      <c r="L507" s="455">
        <f t="shared" si="9"/>
        <v>510941.42150944413</v>
      </c>
      <c r="M507" s="469"/>
    </row>
    <row r="508" spans="1:13" x14ac:dyDescent="0.2">
      <c r="A508" s="358">
        <f t="shared" si="10"/>
        <v>2050</v>
      </c>
      <c r="B508" s="358">
        <f t="shared" si="11"/>
        <v>3</v>
      </c>
      <c r="C508" s="455">
        <v>93086.759395427885</v>
      </c>
      <c r="D508" s="455"/>
      <c r="E508" s="455">
        <v>429885.91971654288</v>
      </c>
      <c r="F508" s="455"/>
      <c r="G508" s="455"/>
      <c r="H508" s="455"/>
      <c r="I508" s="455"/>
      <c r="J508" s="455"/>
      <c r="K508" s="455"/>
      <c r="L508" s="455">
        <f t="shared" si="9"/>
        <v>522972.67911197076</v>
      </c>
      <c r="M508" s="469"/>
    </row>
    <row r="509" spans="1:13" x14ac:dyDescent="0.2">
      <c r="A509" s="358">
        <f t="shared" si="10"/>
        <v>2050</v>
      </c>
      <c r="B509" s="358">
        <f t="shared" si="11"/>
        <v>4</v>
      </c>
      <c r="C509" s="455">
        <v>97583.107430922493</v>
      </c>
      <c r="D509" s="455"/>
      <c r="E509" s="455">
        <v>434161.78464993514</v>
      </c>
      <c r="F509" s="455"/>
      <c r="G509" s="455"/>
      <c r="H509" s="455"/>
      <c r="I509" s="455"/>
      <c r="J509" s="455"/>
      <c r="K509" s="455"/>
      <c r="L509" s="455">
        <f t="shared" si="9"/>
        <v>531744.89208085765</v>
      </c>
      <c r="M509" s="469"/>
    </row>
    <row r="510" spans="1:13" x14ac:dyDescent="0.2">
      <c r="A510" s="358">
        <f t="shared" si="10"/>
        <v>2050</v>
      </c>
      <c r="B510" s="358">
        <f t="shared" si="11"/>
        <v>5</v>
      </c>
      <c r="C510" s="455">
        <v>111609.65024452898</v>
      </c>
      <c r="D510" s="455"/>
      <c r="E510" s="455">
        <v>466389.37346401461</v>
      </c>
      <c r="F510" s="455"/>
      <c r="G510" s="455"/>
      <c r="H510" s="455"/>
      <c r="I510" s="455"/>
      <c r="J510" s="455"/>
      <c r="K510" s="455"/>
      <c r="L510" s="455">
        <f t="shared" si="9"/>
        <v>577999.02370854362</v>
      </c>
      <c r="M510" s="469"/>
    </row>
    <row r="511" spans="1:13" x14ac:dyDescent="0.2">
      <c r="A511" s="358">
        <f t="shared" si="10"/>
        <v>2050</v>
      </c>
      <c r="B511" s="358">
        <f t="shared" si="11"/>
        <v>6</v>
      </c>
      <c r="C511" s="455">
        <v>121523.59840370489</v>
      </c>
      <c r="D511" s="455"/>
      <c r="E511" s="455">
        <v>480996.8204579734</v>
      </c>
      <c r="F511" s="455"/>
      <c r="G511" s="455"/>
      <c r="H511" s="455"/>
      <c r="I511" s="455"/>
      <c r="J511" s="455"/>
      <c r="K511" s="455"/>
      <c r="L511" s="455">
        <f t="shared" si="9"/>
        <v>602520.41886167834</v>
      </c>
      <c r="M511" s="469"/>
    </row>
    <row r="512" spans="1:13" x14ac:dyDescent="0.2">
      <c r="A512" s="358">
        <f t="shared" si="10"/>
        <v>2050</v>
      </c>
      <c r="B512" s="358">
        <f t="shared" si="11"/>
        <v>7</v>
      </c>
      <c r="C512" s="455">
        <v>132479.65069651432</v>
      </c>
      <c r="D512" s="455"/>
      <c r="E512" s="455">
        <v>492463.78558329662</v>
      </c>
      <c r="F512" s="455"/>
      <c r="G512" s="455"/>
      <c r="H512" s="455"/>
      <c r="I512" s="455"/>
      <c r="J512" s="455"/>
      <c r="K512" s="455"/>
      <c r="L512" s="455">
        <f t="shared" si="9"/>
        <v>624943.43627981097</v>
      </c>
      <c r="M512" s="469"/>
    </row>
    <row r="513" spans="1:13" x14ac:dyDescent="0.2">
      <c r="A513" s="358">
        <f t="shared" si="10"/>
        <v>2050</v>
      </c>
      <c r="B513" s="358">
        <f t="shared" si="11"/>
        <v>8</v>
      </c>
      <c r="C513" s="455">
        <v>131462.60339057868</v>
      </c>
      <c r="D513" s="455"/>
      <c r="E513" s="455">
        <v>491490.04381400993</v>
      </c>
      <c r="F513" s="455"/>
      <c r="G513" s="455"/>
      <c r="H513" s="455"/>
      <c r="I513" s="455"/>
      <c r="J513" s="455"/>
      <c r="K513" s="455"/>
      <c r="L513" s="455">
        <f t="shared" si="9"/>
        <v>622952.64720458863</v>
      </c>
      <c r="M513" s="469"/>
    </row>
    <row r="514" spans="1:13" x14ac:dyDescent="0.2">
      <c r="A514" s="358">
        <f t="shared" si="10"/>
        <v>2050</v>
      </c>
      <c r="B514" s="358">
        <f t="shared" si="11"/>
        <v>9</v>
      </c>
      <c r="C514" s="455">
        <v>112585.39555783283</v>
      </c>
      <c r="D514" s="455"/>
      <c r="E514" s="455">
        <v>475533.15834273002</v>
      </c>
      <c r="F514" s="455"/>
      <c r="G514" s="455"/>
      <c r="H514" s="455"/>
      <c r="I514" s="455"/>
      <c r="J514" s="455"/>
      <c r="K514" s="455"/>
      <c r="L514" s="455">
        <f t="shared" ref="L514:L577" si="12">SUM(C514:K514)</f>
        <v>588118.55390056281</v>
      </c>
      <c r="M514" s="469"/>
    </row>
    <row r="515" spans="1:13" x14ac:dyDescent="0.2">
      <c r="A515" s="358">
        <f t="shared" si="10"/>
        <v>2050</v>
      </c>
      <c r="B515" s="358">
        <f t="shared" si="11"/>
        <v>10</v>
      </c>
      <c r="C515" s="455">
        <v>103981.69265366801</v>
      </c>
      <c r="D515" s="455"/>
      <c r="E515" s="455">
        <v>452674.15759898291</v>
      </c>
      <c r="F515" s="455"/>
      <c r="G515" s="455"/>
      <c r="H515" s="455"/>
      <c r="I515" s="455"/>
      <c r="J515" s="455"/>
      <c r="K515" s="455"/>
      <c r="L515" s="455">
        <f t="shared" si="12"/>
        <v>556655.85025265091</v>
      </c>
      <c r="M515" s="469"/>
    </row>
    <row r="516" spans="1:13" x14ac:dyDescent="0.2">
      <c r="A516" s="358">
        <f t="shared" si="10"/>
        <v>2050</v>
      </c>
      <c r="B516" s="358">
        <f t="shared" si="11"/>
        <v>11</v>
      </c>
      <c r="C516" s="455">
        <v>85853.318807188029</v>
      </c>
      <c r="D516" s="455"/>
      <c r="E516" s="455">
        <v>426669.36359737872</v>
      </c>
      <c r="F516" s="455"/>
      <c r="G516" s="455"/>
      <c r="H516" s="455"/>
      <c r="I516" s="455"/>
      <c r="J516" s="455"/>
      <c r="K516" s="455"/>
      <c r="L516" s="455">
        <f t="shared" si="12"/>
        <v>512522.68240456673</v>
      </c>
      <c r="M516" s="469"/>
    </row>
    <row r="517" spans="1:13" x14ac:dyDescent="0.2">
      <c r="A517" s="358">
        <f t="shared" si="10"/>
        <v>2050</v>
      </c>
      <c r="B517" s="358">
        <f t="shared" si="11"/>
        <v>12</v>
      </c>
      <c r="C517" s="455">
        <v>88354.762362020614</v>
      </c>
      <c r="D517" s="455"/>
      <c r="E517" s="455">
        <v>436927.50048632361</v>
      </c>
      <c r="F517" s="455"/>
      <c r="G517" s="455"/>
      <c r="H517" s="455"/>
      <c r="I517" s="455"/>
      <c r="J517" s="455"/>
      <c r="K517" s="455"/>
      <c r="L517" s="455">
        <f t="shared" si="12"/>
        <v>525282.26284834417</v>
      </c>
      <c r="M517" s="469"/>
    </row>
    <row r="518" spans="1:13" x14ac:dyDescent="0.2">
      <c r="A518" s="358">
        <f t="shared" si="10"/>
        <v>2051</v>
      </c>
      <c r="B518" s="358">
        <f t="shared" si="11"/>
        <v>1</v>
      </c>
      <c r="C518" s="455">
        <v>88379.091282737616</v>
      </c>
      <c r="D518" s="455"/>
      <c r="E518" s="455">
        <v>460401.913789618</v>
      </c>
      <c r="F518" s="455"/>
      <c r="G518" s="455"/>
      <c r="H518" s="455"/>
      <c r="I518" s="455"/>
      <c r="J518" s="455"/>
      <c r="K518" s="455"/>
      <c r="L518" s="455">
        <f t="shared" si="12"/>
        <v>548781.00507235562</v>
      </c>
      <c r="M518" s="469"/>
    </row>
    <row r="519" spans="1:13" x14ac:dyDescent="0.2">
      <c r="A519" s="358">
        <f t="shared" si="10"/>
        <v>2051</v>
      </c>
      <c r="B519" s="358">
        <f t="shared" si="11"/>
        <v>2</v>
      </c>
      <c r="C519" s="455">
        <v>83708.535553554058</v>
      </c>
      <c r="D519" s="455"/>
      <c r="E519" s="455">
        <v>432733.80985132133</v>
      </c>
      <c r="F519" s="455"/>
      <c r="G519" s="455"/>
      <c r="H519" s="455"/>
      <c r="I519" s="455"/>
      <c r="J519" s="455"/>
      <c r="K519" s="455"/>
      <c r="L519" s="455">
        <f t="shared" si="12"/>
        <v>516442.34540487541</v>
      </c>
      <c r="M519" s="469"/>
    </row>
    <row r="520" spans="1:13" x14ac:dyDescent="0.2">
      <c r="A520" s="358">
        <f t="shared" si="10"/>
        <v>2051</v>
      </c>
      <c r="B520" s="358">
        <f t="shared" si="11"/>
        <v>3</v>
      </c>
      <c r="C520" s="455">
        <v>94260.472741587917</v>
      </c>
      <c r="D520" s="455"/>
      <c r="E520" s="455">
        <v>434271.0121516409</v>
      </c>
      <c r="F520" s="455"/>
      <c r="G520" s="455"/>
      <c r="H520" s="455"/>
      <c r="I520" s="455"/>
      <c r="J520" s="455"/>
      <c r="K520" s="455"/>
      <c r="L520" s="455">
        <f t="shared" si="12"/>
        <v>528531.48489322886</v>
      </c>
      <c r="M520" s="469"/>
    </row>
    <row r="521" spans="1:13" x14ac:dyDescent="0.2">
      <c r="A521" s="358">
        <f t="shared" si="10"/>
        <v>2051</v>
      </c>
      <c r="B521" s="358">
        <f t="shared" si="11"/>
        <v>4</v>
      </c>
      <c r="C521" s="455">
        <v>98813.514379185712</v>
      </c>
      <c r="D521" s="455"/>
      <c r="E521" s="455">
        <v>438481.97982457705</v>
      </c>
      <c r="F521" s="455"/>
      <c r="G521" s="455"/>
      <c r="H521" s="455"/>
      <c r="I521" s="455"/>
      <c r="J521" s="455"/>
      <c r="K521" s="455"/>
      <c r="L521" s="455">
        <f t="shared" si="12"/>
        <v>537295.49420376273</v>
      </c>
      <c r="M521" s="469"/>
    </row>
    <row r="522" spans="1:13" x14ac:dyDescent="0.2">
      <c r="A522" s="358">
        <f t="shared" si="10"/>
        <v>2051</v>
      </c>
      <c r="B522" s="358">
        <f t="shared" si="11"/>
        <v>5</v>
      </c>
      <c r="C522" s="455">
        <v>113016.91521865687</v>
      </c>
      <c r="D522" s="455"/>
      <c r="E522" s="455">
        <v>470651.25174247043</v>
      </c>
      <c r="F522" s="455"/>
      <c r="G522" s="455"/>
      <c r="H522" s="455"/>
      <c r="I522" s="455"/>
      <c r="J522" s="455"/>
      <c r="K522" s="455"/>
      <c r="L522" s="455">
        <f t="shared" si="12"/>
        <v>583668.16696112731</v>
      </c>
      <c r="M522" s="469"/>
    </row>
    <row r="523" spans="1:13" x14ac:dyDescent="0.2">
      <c r="A523" s="358">
        <f t="shared" si="10"/>
        <v>2051</v>
      </c>
      <c r="B523" s="358">
        <f t="shared" si="11"/>
        <v>6</v>
      </c>
      <c r="C523" s="455">
        <v>123055.86647540687</v>
      </c>
      <c r="D523" s="455"/>
      <c r="E523" s="455">
        <v>485303.66616823513</v>
      </c>
      <c r="F523" s="455"/>
      <c r="G523" s="455"/>
      <c r="H523" s="455"/>
      <c r="I523" s="455"/>
      <c r="J523" s="455"/>
      <c r="K523" s="455"/>
      <c r="L523" s="455">
        <f t="shared" si="12"/>
        <v>608359.53264364204</v>
      </c>
      <c r="M523" s="469"/>
    </row>
    <row r="524" spans="1:13" x14ac:dyDescent="0.2">
      <c r="A524" s="358">
        <f t="shared" si="10"/>
        <v>2051</v>
      </c>
      <c r="B524" s="358">
        <f t="shared" si="11"/>
        <v>7</v>
      </c>
      <c r="C524" s="455">
        <v>134150.06155974558</v>
      </c>
      <c r="D524" s="455"/>
      <c r="E524" s="455">
        <v>496807.54439848388</v>
      </c>
      <c r="F524" s="455"/>
      <c r="G524" s="455"/>
      <c r="H524" s="455"/>
      <c r="I524" s="455"/>
      <c r="J524" s="455"/>
      <c r="K524" s="455"/>
      <c r="L524" s="455">
        <f t="shared" si="12"/>
        <v>630957.6059582294</v>
      </c>
      <c r="M524" s="469"/>
    </row>
    <row r="525" spans="1:13" x14ac:dyDescent="0.2">
      <c r="A525" s="358">
        <f t="shared" si="10"/>
        <v>2051</v>
      </c>
      <c r="B525" s="358">
        <f t="shared" si="11"/>
        <v>8</v>
      </c>
      <c r="C525" s="455">
        <v>133120.19049665687</v>
      </c>
      <c r="D525" s="455"/>
      <c r="E525" s="455">
        <v>495826.25417223142</v>
      </c>
      <c r="F525" s="455"/>
      <c r="G525" s="455"/>
      <c r="H525" s="455"/>
      <c r="I525" s="455"/>
      <c r="J525" s="455"/>
      <c r="K525" s="455"/>
      <c r="L525" s="455">
        <f t="shared" si="12"/>
        <v>628946.44466888835</v>
      </c>
      <c r="M525" s="469"/>
    </row>
    <row r="526" spans="1:13" x14ac:dyDescent="0.2">
      <c r="A526" s="358">
        <f t="shared" ref="A526:A589" si="13">+A514+1</f>
        <v>2051</v>
      </c>
      <c r="B526" s="358">
        <f t="shared" ref="B526:B589" si="14">+B514</f>
        <v>9</v>
      </c>
      <c r="C526" s="455">
        <v>114004.96352009909</v>
      </c>
      <c r="D526" s="455"/>
      <c r="E526" s="455">
        <v>479925.68594906479</v>
      </c>
      <c r="F526" s="455"/>
      <c r="G526" s="455"/>
      <c r="H526" s="455"/>
      <c r="I526" s="455"/>
      <c r="J526" s="455"/>
      <c r="K526" s="455"/>
      <c r="L526" s="455">
        <f t="shared" si="12"/>
        <v>593930.64946916385</v>
      </c>
      <c r="M526" s="469"/>
    </row>
    <row r="527" spans="1:13" x14ac:dyDescent="0.2">
      <c r="A527" s="358">
        <f t="shared" si="13"/>
        <v>2051</v>
      </c>
      <c r="B527" s="358">
        <f t="shared" si="14"/>
        <v>10</v>
      </c>
      <c r="C527" s="455">
        <v>105292.7781530083</v>
      </c>
      <c r="D527" s="455"/>
      <c r="E527" s="455">
        <v>457191.97521451768</v>
      </c>
      <c r="F527" s="455"/>
      <c r="G527" s="455"/>
      <c r="H527" s="455"/>
      <c r="I527" s="455"/>
      <c r="J527" s="455"/>
      <c r="K527" s="455"/>
      <c r="L527" s="455">
        <f t="shared" si="12"/>
        <v>562484.75336752599</v>
      </c>
      <c r="M527" s="469"/>
    </row>
    <row r="528" spans="1:13" x14ac:dyDescent="0.2">
      <c r="A528" s="358">
        <f t="shared" si="13"/>
        <v>2051</v>
      </c>
      <c r="B528" s="358">
        <f t="shared" si="14"/>
        <v>11</v>
      </c>
      <c r="C528" s="455">
        <v>86935.827068841842</v>
      </c>
      <c r="D528" s="455"/>
      <c r="E528" s="455">
        <v>431443.47394720436</v>
      </c>
      <c r="F528" s="455"/>
      <c r="G528" s="455"/>
      <c r="H528" s="455"/>
      <c r="I528" s="455"/>
      <c r="J528" s="455"/>
      <c r="K528" s="455"/>
      <c r="L528" s="455">
        <f t="shared" si="12"/>
        <v>518379.3010160462</v>
      </c>
      <c r="M528" s="469"/>
    </row>
    <row r="529" spans="1:13" x14ac:dyDescent="0.2">
      <c r="A529" s="358">
        <f t="shared" si="13"/>
        <v>2051</v>
      </c>
      <c r="B529" s="358">
        <f t="shared" si="14"/>
        <v>12</v>
      </c>
      <c r="C529" s="455">
        <v>89468.810852424867</v>
      </c>
      <c r="D529" s="455"/>
      <c r="E529" s="455">
        <v>441842.17480644706</v>
      </c>
      <c r="F529" s="455"/>
      <c r="G529" s="455"/>
      <c r="H529" s="455"/>
      <c r="I529" s="455"/>
      <c r="J529" s="455"/>
      <c r="K529" s="455"/>
      <c r="L529" s="455">
        <f t="shared" si="12"/>
        <v>531310.98565887194</v>
      </c>
      <c r="M529" s="469"/>
    </row>
    <row r="530" spans="1:13" x14ac:dyDescent="0.2">
      <c r="A530" s="358">
        <f t="shared" si="13"/>
        <v>2052</v>
      </c>
      <c r="B530" s="358">
        <f t="shared" si="14"/>
        <v>1</v>
      </c>
      <c r="C530" s="455">
        <v>89493.446531902591</v>
      </c>
      <c r="D530" s="455"/>
      <c r="E530" s="455">
        <v>464911.89923190844</v>
      </c>
      <c r="F530" s="455"/>
      <c r="G530" s="455"/>
      <c r="H530" s="455"/>
      <c r="I530" s="455"/>
      <c r="J530" s="455"/>
      <c r="K530" s="455"/>
      <c r="L530" s="455">
        <f t="shared" si="12"/>
        <v>554405.34576381103</v>
      </c>
      <c r="M530" s="469"/>
    </row>
    <row r="531" spans="1:13" x14ac:dyDescent="0.2">
      <c r="A531" s="358">
        <f t="shared" si="13"/>
        <v>2052</v>
      </c>
      <c r="B531" s="358">
        <f t="shared" si="14"/>
        <v>2</v>
      </c>
      <c r="C531" s="455">
        <v>84764.00064874941</v>
      </c>
      <c r="D531" s="455"/>
      <c r="E531" s="455">
        <v>437238.82780822628</v>
      </c>
      <c r="F531" s="455"/>
      <c r="G531" s="455"/>
      <c r="H531" s="455"/>
      <c r="I531" s="455"/>
      <c r="J531" s="455"/>
      <c r="K531" s="455"/>
      <c r="L531" s="455">
        <f t="shared" si="12"/>
        <v>522002.82845697569</v>
      </c>
      <c r="M531" s="469"/>
    </row>
    <row r="532" spans="1:13" x14ac:dyDescent="0.2">
      <c r="A532" s="358">
        <f t="shared" si="13"/>
        <v>2052</v>
      </c>
      <c r="B532" s="358">
        <f t="shared" si="14"/>
        <v>3</v>
      </c>
      <c r="C532" s="455">
        <v>95448.985217376059</v>
      </c>
      <c r="D532" s="455"/>
      <c r="E532" s="455">
        <v>438700.83514148009</v>
      </c>
      <c r="F532" s="455"/>
      <c r="G532" s="455"/>
      <c r="H532" s="455"/>
      <c r="I532" s="455"/>
      <c r="J532" s="455"/>
      <c r="K532" s="455"/>
      <c r="L532" s="455">
        <f t="shared" si="12"/>
        <v>534149.82035885612</v>
      </c>
      <c r="M532" s="469"/>
    </row>
    <row r="533" spans="1:13" x14ac:dyDescent="0.2">
      <c r="A533" s="358">
        <f t="shared" si="13"/>
        <v>2052</v>
      </c>
      <c r="B533" s="358">
        <f t="shared" si="14"/>
        <v>4</v>
      </c>
      <c r="C533" s="455">
        <v>100059.43529598499</v>
      </c>
      <c r="D533" s="455"/>
      <c r="E533" s="455">
        <v>442845.16378129716</v>
      </c>
      <c r="F533" s="455"/>
      <c r="G533" s="455"/>
      <c r="H533" s="455"/>
      <c r="I533" s="455"/>
      <c r="J533" s="455"/>
      <c r="K533" s="455"/>
      <c r="L533" s="455">
        <f t="shared" si="12"/>
        <v>542904.59907728212</v>
      </c>
      <c r="M533" s="469"/>
    </row>
    <row r="534" spans="1:13" x14ac:dyDescent="0.2">
      <c r="A534" s="358">
        <f t="shared" si="13"/>
        <v>2052</v>
      </c>
      <c r="B534" s="358">
        <f t="shared" si="14"/>
        <v>5</v>
      </c>
      <c r="C534" s="455">
        <v>114441.92413072442</v>
      </c>
      <c r="D534" s="455"/>
      <c r="E534" s="455">
        <v>474952.07517597009</v>
      </c>
      <c r="F534" s="455"/>
      <c r="G534" s="455"/>
      <c r="H534" s="455"/>
      <c r="I534" s="455"/>
      <c r="J534" s="455"/>
      <c r="K534" s="455"/>
      <c r="L534" s="455">
        <f t="shared" si="12"/>
        <v>589393.99930669449</v>
      </c>
      <c r="M534" s="469"/>
    </row>
    <row r="535" spans="1:13" x14ac:dyDescent="0.2">
      <c r="A535" s="358">
        <f t="shared" si="13"/>
        <v>2052</v>
      </c>
      <c r="B535" s="358">
        <f t="shared" si="14"/>
        <v>6</v>
      </c>
      <c r="C535" s="455">
        <v>124607.45462546728</v>
      </c>
      <c r="D535" s="455"/>
      <c r="E535" s="455">
        <v>489649.07537659717</v>
      </c>
      <c r="F535" s="455"/>
      <c r="G535" s="455"/>
      <c r="H535" s="455"/>
      <c r="I535" s="455"/>
      <c r="J535" s="455"/>
      <c r="K535" s="455"/>
      <c r="L535" s="455">
        <f t="shared" si="12"/>
        <v>614256.53000206442</v>
      </c>
      <c r="M535" s="469"/>
    </row>
    <row r="536" spans="1:13" x14ac:dyDescent="0.2">
      <c r="A536" s="358">
        <f t="shared" si="13"/>
        <v>2052</v>
      </c>
      <c r="B536" s="358">
        <f t="shared" si="14"/>
        <v>7</v>
      </c>
      <c r="C536" s="455">
        <v>135841.53431767033</v>
      </c>
      <c r="D536" s="455"/>
      <c r="E536" s="455">
        <v>501189.61717948318</v>
      </c>
      <c r="F536" s="455"/>
      <c r="G536" s="455"/>
      <c r="H536" s="455"/>
      <c r="I536" s="455"/>
      <c r="J536" s="455"/>
      <c r="K536" s="455"/>
      <c r="L536" s="455">
        <f t="shared" si="12"/>
        <v>637031.15149715357</v>
      </c>
      <c r="M536" s="469"/>
    </row>
    <row r="537" spans="1:13" x14ac:dyDescent="0.2">
      <c r="A537" s="358">
        <f t="shared" si="13"/>
        <v>2052</v>
      </c>
      <c r="B537" s="358">
        <f t="shared" si="14"/>
        <v>8</v>
      </c>
      <c r="C537" s="455">
        <v>134798.67780509964</v>
      </c>
      <c r="D537" s="455"/>
      <c r="E537" s="455">
        <v>500200.72109435976</v>
      </c>
      <c r="F537" s="455"/>
      <c r="G537" s="455"/>
      <c r="H537" s="455"/>
      <c r="I537" s="455"/>
      <c r="J537" s="455"/>
      <c r="K537" s="455"/>
      <c r="L537" s="455">
        <f t="shared" si="12"/>
        <v>634999.3988994594</v>
      </c>
      <c r="M537" s="469"/>
    </row>
    <row r="538" spans="1:13" x14ac:dyDescent="0.2">
      <c r="A538" s="358">
        <f t="shared" si="13"/>
        <v>2052</v>
      </c>
      <c r="B538" s="358">
        <f t="shared" si="14"/>
        <v>9</v>
      </c>
      <c r="C538" s="455">
        <v>115442.43054635591</v>
      </c>
      <c r="D538" s="455"/>
      <c r="E538" s="455">
        <v>484358.78758989938</v>
      </c>
      <c r="F538" s="455"/>
      <c r="G538" s="455"/>
      <c r="H538" s="455"/>
      <c r="I538" s="455"/>
      <c r="J538" s="455"/>
      <c r="K538" s="455"/>
      <c r="L538" s="455">
        <f t="shared" si="12"/>
        <v>599801.21813625528</v>
      </c>
      <c r="M538" s="469"/>
    </row>
    <row r="539" spans="1:13" x14ac:dyDescent="0.2">
      <c r="A539" s="358">
        <f t="shared" si="13"/>
        <v>2052</v>
      </c>
      <c r="B539" s="358">
        <f t="shared" si="14"/>
        <v>10</v>
      </c>
      <c r="C539" s="455">
        <v>106620.39488147855</v>
      </c>
      <c r="D539" s="455"/>
      <c r="E539" s="455">
        <v>461754.88194252906</v>
      </c>
      <c r="F539" s="455"/>
      <c r="G539" s="455"/>
      <c r="H539" s="455"/>
      <c r="I539" s="455"/>
      <c r="J539" s="455"/>
      <c r="K539" s="455"/>
      <c r="L539" s="455">
        <f t="shared" si="12"/>
        <v>568375.27682400763</v>
      </c>
      <c r="M539" s="469"/>
    </row>
    <row r="540" spans="1:13" x14ac:dyDescent="0.2">
      <c r="A540" s="358">
        <f t="shared" si="13"/>
        <v>2052</v>
      </c>
      <c r="B540" s="358">
        <f t="shared" si="14"/>
        <v>11</v>
      </c>
      <c r="C540" s="455">
        <v>88031.984472460463</v>
      </c>
      <c r="D540" s="455"/>
      <c r="E540" s="455">
        <v>436271.00301319972</v>
      </c>
      <c r="F540" s="455"/>
      <c r="G540" s="455"/>
      <c r="H540" s="455"/>
      <c r="I540" s="455"/>
      <c r="J540" s="455"/>
      <c r="K540" s="455"/>
      <c r="L540" s="455">
        <f t="shared" si="12"/>
        <v>524302.98748566024</v>
      </c>
      <c r="M540" s="469"/>
    </row>
    <row r="541" spans="1:13" x14ac:dyDescent="0.2">
      <c r="A541" s="358">
        <f t="shared" si="13"/>
        <v>2052</v>
      </c>
      <c r="B541" s="358">
        <f t="shared" si="14"/>
        <v>12</v>
      </c>
      <c r="C541" s="455">
        <v>90596.906169573864</v>
      </c>
      <c r="D541" s="455"/>
      <c r="E541" s="455">
        <v>446812.13066331513</v>
      </c>
      <c r="F541" s="455"/>
      <c r="G541" s="455"/>
      <c r="H541" s="455"/>
      <c r="I541" s="455"/>
      <c r="J541" s="455"/>
      <c r="K541" s="455"/>
      <c r="L541" s="455">
        <f t="shared" si="12"/>
        <v>537409.03683288896</v>
      </c>
      <c r="M541" s="469"/>
    </row>
    <row r="542" spans="1:13" x14ac:dyDescent="0.2">
      <c r="A542" s="358">
        <f t="shared" si="13"/>
        <v>2053</v>
      </c>
      <c r="B542" s="358">
        <f t="shared" si="14"/>
        <v>1</v>
      </c>
      <c r="C542" s="455">
        <v>90621.852475675521</v>
      </c>
      <c r="D542" s="455"/>
      <c r="E542" s="455">
        <v>469466.06339735456</v>
      </c>
      <c r="F542" s="455"/>
      <c r="G542" s="455"/>
      <c r="H542" s="455"/>
      <c r="I542" s="455"/>
      <c r="J542" s="455"/>
      <c r="K542" s="455"/>
      <c r="L542" s="455">
        <f t="shared" si="12"/>
        <v>560087.91587303008</v>
      </c>
      <c r="M542" s="469"/>
    </row>
    <row r="543" spans="1:13" x14ac:dyDescent="0.2">
      <c r="A543" s="358">
        <f t="shared" si="13"/>
        <v>2053</v>
      </c>
      <c r="B543" s="358">
        <f t="shared" si="14"/>
        <v>2</v>
      </c>
      <c r="C543" s="455">
        <v>85832.77390373766</v>
      </c>
      <c r="D543" s="455"/>
      <c r="E543" s="455">
        <v>441790.74569836969</v>
      </c>
      <c r="F543" s="455"/>
      <c r="G543" s="455"/>
      <c r="H543" s="455"/>
      <c r="I543" s="455"/>
      <c r="J543" s="455"/>
      <c r="K543" s="455"/>
      <c r="L543" s="455">
        <f t="shared" si="12"/>
        <v>527623.51960210735</v>
      </c>
      <c r="M543" s="469"/>
    </row>
    <row r="544" spans="1:13" x14ac:dyDescent="0.2">
      <c r="A544" s="358">
        <f t="shared" si="13"/>
        <v>2053</v>
      </c>
      <c r="B544" s="358">
        <f t="shared" si="14"/>
        <v>3</v>
      </c>
      <c r="C544" s="455">
        <v>96652.483422219215</v>
      </c>
      <c r="D544" s="455"/>
      <c r="E544" s="455">
        <v>443175.84496436181</v>
      </c>
      <c r="F544" s="455"/>
      <c r="G544" s="455"/>
      <c r="H544" s="455"/>
      <c r="I544" s="455"/>
      <c r="J544" s="455"/>
      <c r="K544" s="455"/>
      <c r="L544" s="455">
        <f t="shared" si="12"/>
        <v>539828.32838658104</v>
      </c>
      <c r="M544" s="469"/>
    </row>
    <row r="545" spans="1:13" x14ac:dyDescent="0.2">
      <c r="A545" s="358">
        <f t="shared" si="13"/>
        <v>2053</v>
      </c>
      <c r="B545" s="358">
        <f t="shared" si="14"/>
        <v>4</v>
      </c>
      <c r="C545" s="455">
        <v>101321.06579401586</v>
      </c>
      <c r="D545" s="455"/>
      <c r="E545" s="455">
        <v>447251.76428673795</v>
      </c>
      <c r="F545" s="455"/>
      <c r="G545" s="455"/>
      <c r="H545" s="455"/>
      <c r="I545" s="455"/>
      <c r="J545" s="455"/>
      <c r="K545" s="455"/>
      <c r="L545" s="455">
        <f t="shared" si="12"/>
        <v>548572.83008075377</v>
      </c>
      <c r="M545" s="469"/>
    </row>
    <row r="546" spans="1:13" x14ac:dyDescent="0.2">
      <c r="A546" s="358">
        <f t="shared" si="13"/>
        <v>2053</v>
      </c>
      <c r="B546" s="358">
        <f t="shared" si="14"/>
        <v>5</v>
      </c>
      <c r="C546" s="455">
        <v>115884.90071068969</v>
      </c>
      <c r="D546" s="455"/>
      <c r="E546" s="455">
        <v>479292.1996463578</v>
      </c>
      <c r="F546" s="455"/>
      <c r="G546" s="455"/>
      <c r="H546" s="455"/>
      <c r="I546" s="455"/>
      <c r="J546" s="455"/>
      <c r="K546" s="455"/>
      <c r="L546" s="455">
        <f t="shared" si="12"/>
        <v>595177.10035704751</v>
      </c>
      <c r="M546" s="469"/>
    </row>
    <row r="547" spans="1:13" x14ac:dyDescent="0.2">
      <c r="A547" s="358">
        <f t="shared" si="13"/>
        <v>2053</v>
      </c>
      <c r="B547" s="358">
        <f t="shared" si="14"/>
        <v>6</v>
      </c>
      <c r="C547" s="455">
        <v>126178.60645710063</v>
      </c>
      <c r="D547" s="455"/>
      <c r="E547" s="455">
        <v>494033.39338063594</v>
      </c>
      <c r="F547" s="455"/>
      <c r="G547" s="455"/>
      <c r="H547" s="455"/>
      <c r="I547" s="455"/>
      <c r="J547" s="455"/>
      <c r="K547" s="455"/>
      <c r="L547" s="455">
        <f t="shared" si="12"/>
        <v>620211.9998377366</v>
      </c>
      <c r="M547" s="469"/>
    </row>
    <row r="548" spans="1:13" x14ac:dyDescent="0.2">
      <c r="A548" s="358">
        <f t="shared" si="13"/>
        <v>2053</v>
      </c>
      <c r="B548" s="358">
        <f t="shared" si="14"/>
        <v>7</v>
      </c>
      <c r="C548" s="455">
        <v>137554.33453573586</v>
      </c>
      <c r="D548" s="455"/>
      <c r="E548" s="455">
        <v>505610.34187322913</v>
      </c>
      <c r="F548" s="455"/>
      <c r="G548" s="455"/>
      <c r="H548" s="455"/>
      <c r="I548" s="455"/>
      <c r="J548" s="455"/>
      <c r="K548" s="455"/>
      <c r="L548" s="455">
        <f t="shared" si="12"/>
        <v>643164.67640896502</v>
      </c>
      <c r="M548" s="469"/>
    </row>
    <row r="549" spans="1:13" x14ac:dyDescent="0.2">
      <c r="A549" s="358">
        <f t="shared" si="13"/>
        <v>2053</v>
      </c>
      <c r="B549" s="358">
        <f t="shared" si="14"/>
        <v>8</v>
      </c>
      <c r="C549" s="455">
        <v>136498.32884260631</v>
      </c>
      <c r="D549" s="455"/>
      <c r="E549" s="455">
        <v>504613.78210200049</v>
      </c>
      <c r="F549" s="455"/>
      <c r="G549" s="455"/>
      <c r="H549" s="455"/>
      <c r="I549" s="455"/>
      <c r="J549" s="455"/>
      <c r="K549" s="455"/>
      <c r="L549" s="455">
        <f t="shared" si="12"/>
        <v>641112.11094460683</v>
      </c>
      <c r="M549" s="469"/>
    </row>
    <row r="550" spans="1:13" x14ac:dyDescent="0.2">
      <c r="A550" s="358">
        <f t="shared" si="13"/>
        <v>2053</v>
      </c>
      <c r="B550" s="358">
        <f t="shared" si="14"/>
        <v>9</v>
      </c>
      <c r="C550" s="455">
        <v>116898.02232251638</v>
      </c>
      <c r="D550" s="455"/>
      <c r="E550" s="455">
        <v>488832.83804996434</v>
      </c>
      <c r="F550" s="455"/>
      <c r="G550" s="455"/>
      <c r="H550" s="455"/>
      <c r="I550" s="455"/>
      <c r="J550" s="455"/>
      <c r="K550" s="455"/>
      <c r="L550" s="455">
        <f t="shared" si="12"/>
        <v>605730.8603724807</v>
      </c>
      <c r="M550" s="469"/>
    </row>
    <row r="551" spans="1:13" x14ac:dyDescent="0.2">
      <c r="A551" s="358">
        <f t="shared" si="13"/>
        <v>2053</v>
      </c>
      <c r="B551" s="358">
        <f t="shared" si="14"/>
        <v>10</v>
      </c>
      <c r="C551" s="455">
        <v>107964.75127822076</v>
      </c>
      <c r="D551" s="455"/>
      <c r="E551" s="455">
        <v>466363.3277852608</v>
      </c>
      <c r="F551" s="455"/>
      <c r="G551" s="455"/>
      <c r="H551" s="455"/>
      <c r="I551" s="455"/>
      <c r="J551" s="455"/>
      <c r="K551" s="455"/>
      <c r="L551" s="455">
        <f t="shared" si="12"/>
        <v>574328.07906348153</v>
      </c>
      <c r="M551" s="469"/>
    </row>
    <row r="552" spans="1:13" x14ac:dyDescent="0.2">
      <c r="A552" s="358">
        <f t="shared" si="13"/>
        <v>2053</v>
      </c>
      <c r="B552" s="358">
        <f t="shared" si="14"/>
        <v>11</v>
      </c>
      <c r="C552" s="455">
        <v>89141.963117493811</v>
      </c>
      <c r="D552" s="455"/>
      <c r="E552" s="455">
        <v>441152.54851075634</v>
      </c>
      <c r="F552" s="455"/>
      <c r="G552" s="455"/>
      <c r="H552" s="455"/>
      <c r="I552" s="455"/>
      <c r="J552" s="455"/>
      <c r="K552" s="455"/>
      <c r="L552" s="455">
        <f t="shared" si="12"/>
        <v>530294.51162825013</v>
      </c>
      <c r="M552" s="469"/>
    </row>
    <row r="553" spans="1:13" x14ac:dyDescent="0.2">
      <c r="A553" s="358">
        <f t="shared" si="13"/>
        <v>2053</v>
      </c>
      <c r="B553" s="358">
        <f t="shared" si="14"/>
        <v>12</v>
      </c>
      <c r="C553" s="455">
        <v>91739.225427249708</v>
      </c>
      <c r="D553" s="455"/>
      <c r="E553" s="455">
        <v>451837.98987805081</v>
      </c>
      <c r="F553" s="455"/>
      <c r="G553" s="455"/>
      <c r="H553" s="455"/>
      <c r="I553" s="455"/>
      <c r="J553" s="455"/>
      <c r="K553" s="455"/>
      <c r="L553" s="455">
        <f t="shared" si="12"/>
        <v>543577.21530530055</v>
      </c>
      <c r="M553" s="469"/>
    </row>
    <row r="554" spans="1:13" x14ac:dyDescent="0.2">
      <c r="A554" s="358">
        <f t="shared" si="13"/>
        <v>2054</v>
      </c>
      <c r="B554" s="358">
        <f t="shared" si="14"/>
        <v>1</v>
      </c>
      <c r="C554" s="455">
        <v>91764.486276607669</v>
      </c>
      <c r="D554" s="455"/>
      <c r="E554" s="455">
        <v>474064.83905000956</v>
      </c>
      <c r="F554" s="455"/>
      <c r="G554" s="455"/>
      <c r="H554" s="455"/>
      <c r="I554" s="455"/>
      <c r="J554" s="455"/>
      <c r="K554" s="455"/>
      <c r="L554" s="455">
        <f t="shared" si="12"/>
        <v>565829.32532661723</v>
      </c>
      <c r="M554" s="469"/>
    </row>
    <row r="555" spans="1:13" x14ac:dyDescent="0.2">
      <c r="A555" s="358">
        <f t="shared" si="13"/>
        <v>2054</v>
      </c>
      <c r="B555" s="358">
        <f t="shared" si="14"/>
        <v>2</v>
      </c>
      <c r="C555" s="455">
        <v>86915.023118589015</v>
      </c>
      <c r="D555" s="455"/>
      <c r="E555" s="455">
        <v>446390.05177812668</v>
      </c>
      <c r="F555" s="455"/>
      <c r="G555" s="455"/>
      <c r="H555" s="455"/>
      <c r="I555" s="455"/>
      <c r="J555" s="455"/>
      <c r="K555" s="455"/>
      <c r="L555" s="455">
        <f t="shared" si="12"/>
        <v>533305.0748967157</v>
      </c>
      <c r="M555" s="469"/>
    </row>
    <row r="556" spans="1:13" x14ac:dyDescent="0.2">
      <c r="A556" s="358">
        <f t="shared" si="13"/>
        <v>2054</v>
      </c>
      <c r="B556" s="358">
        <f t="shared" si="14"/>
        <v>3</v>
      </c>
      <c r="C556" s="455">
        <v>97871.156308341189</v>
      </c>
      <c r="D556" s="455"/>
      <c r="E556" s="455">
        <v>447696.50255289784</v>
      </c>
      <c r="F556" s="455"/>
      <c r="G556" s="455"/>
      <c r="H556" s="455"/>
      <c r="I556" s="455"/>
      <c r="J556" s="455"/>
      <c r="K556" s="455"/>
      <c r="L556" s="455">
        <f t="shared" si="12"/>
        <v>545567.65886123898</v>
      </c>
      <c r="M556" s="469"/>
    </row>
    <row r="557" spans="1:13" x14ac:dyDescent="0.2">
      <c r="A557" s="358">
        <f t="shared" si="13"/>
        <v>2054</v>
      </c>
      <c r="B557" s="358">
        <f t="shared" si="14"/>
        <v>4</v>
      </c>
      <c r="C557" s="455">
        <v>102598.60395241731</v>
      </c>
      <c r="D557" s="455"/>
      <c r="E557" s="455">
        <v>451702.21336410113</v>
      </c>
      <c r="F557" s="455"/>
      <c r="G557" s="455"/>
      <c r="H557" s="455"/>
      <c r="I557" s="455"/>
      <c r="J557" s="455"/>
      <c r="K557" s="455"/>
      <c r="L557" s="455">
        <f t="shared" si="12"/>
        <v>554300.8173165184</v>
      </c>
      <c r="M557" s="469"/>
    </row>
    <row r="558" spans="1:13" x14ac:dyDescent="0.2">
      <c r="A558" s="358">
        <f t="shared" si="13"/>
        <v>2054</v>
      </c>
      <c r="B558" s="358">
        <f t="shared" si="14"/>
        <v>5</v>
      </c>
      <c r="C558" s="455">
        <v>117346.07150947943</v>
      </c>
      <c r="D558" s="455"/>
      <c r="E558" s="455">
        <v>483671.98428753531</v>
      </c>
      <c r="F558" s="455"/>
      <c r="G558" s="455"/>
      <c r="H558" s="455"/>
      <c r="I558" s="455"/>
      <c r="J558" s="455"/>
      <c r="K558" s="455"/>
      <c r="L558" s="455">
        <f t="shared" si="12"/>
        <v>601018.05579701473</v>
      </c>
      <c r="M558" s="469"/>
    </row>
    <row r="559" spans="1:13" x14ac:dyDescent="0.2">
      <c r="A559" s="358">
        <f t="shared" si="13"/>
        <v>2054</v>
      </c>
      <c r="B559" s="358">
        <f t="shared" si="14"/>
        <v>6</v>
      </c>
      <c r="C559" s="455">
        <v>127769.56864506831</v>
      </c>
      <c r="D559" s="455"/>
      <c r="E559" s="455">
        <v>498456.96856972249</v>
      </c>
      <c r="F559" s="455"/>
      <c r="G559" s="455"/>
      <c r="H559" s="455"/>
      <c r="I559" s="455"/>
      <c r="J559" s="455"/>
      <c r="K559" s="455"/>
      <c r="L559" s="455">
        <f t="shared" si="12"/>
        <v>626226.53721479082</v>
      </c>
      <c r="M559" s="469"/>
    </row>
    <row r="560" spans="1:13" x14ac:dyDescent="0.2">
      <c r="A560" s="358">
        <f t="shared" si="13"/>
        <v>2054</v>
      </c>
      <c r="B560" s="358">
        <f t="shared" si="14"/>
        <v>7</v>
      </c>
      <c r="C560" s="455">
        <v>139288.73112785403</v>
      </c>
      <c r="D560" s="455"/>
      <c r="E560" s="455">
        <v>510070.05940750492</v>
      </c>
      <c r="F560" s="455"/>
      <c r="G560" s="455"/>
      <c r="H560" s="455"/>
      <c r="I560" s="455"/>
      <c r="J560" s="455"/>
      <c r="K560" s="455"/>
      <c r="L560" s="455">
        <f t="shared" si="12"/>
        <v>649358.79053535894</v>
      </c>
      <c r="M560" s="469"/>
    </row>
    <row r="561" spans="1:13" x14ac:dyDescent="0.2">
      <c r="A561" s="358">
        <f t="shared" si="13"/>
        <v>2054</v>
      </c>
      <c r="B561" s="358">
        <f t="shared" si="14"/>
        <v>8</v>
      </c>
      <c r="C561" s="455">
        <v>138219.41045863446</v>
      </c>
      <c r="D561" s="455"/>
      <c r="E561" s="455">
        <v>509065.77769457054</v>
      </c>
      <c r="F561" s="455"/>
      <c r="G561" s="455"/>
      <c r="H561" s="455"/>
      <c r="I561" s="455"/>
      <c r="J561" s="455"/>
      <c r="K561" s="455"/>
      <c r="L561" s="455">
        <f t="shared" si="12"/>
        <v>647285.18815320497</v>
      </c>
      <c r="M561" s="469"/>
    </row>
    <row r="562" spans="1:13" x14ac:dyDescent="0.2">
      <c r="A562" s="358">
        <f t="shared" si="13"/>
        <v>2054</v>
      </c>
      <c r="B562" s="358">
        <f t="shared" si="14"/>
        <v>9</v>
      </c>
      <c r="C562" s="455">
        <v>118371.96738012455</v>
      </c>
      <c r="D562" s="455"/>
      <c r="E562" s="455">
        <v>493348.21557589882</v>
      </c>
      <c r="F562" s="455"/>
      <c r="G562" s="455"/>
      <c r="H562" s="455"/>
      <c r="I562" s="455"/>
      <c r="J562" s="455"/>
      <c r="K562" s="455"/>
      <c r="L562" s="455">
        <f t="shared" si="12"/>
        <v>611720.18295602337</v>
      </c>
      <c r="M562" s="469"/>
    </row>
    <row r="563" spans="1:13" x14ac:dyDescent="0.2">
      <c r="A563" s="358">
        <f t="shared" si="13"/>
        <v>2054</v>
      </c>
      <c r="B563" s="358">
        <f t="shared" si="14"/>
        <v>10</v>
      </c>
      <c r="C563" s="455">
        <v>109326.05841054663</v>
      </c>
      <c r="D563" s="455"/>
      <c r="E563" s="455">
        <v>471017.76723610784</v>
      </c>
      <c r="F563" s="455"/>
      <c r="G563" s="455"/>
      <c r="H563" s="455"/>
      <c r="I563" s="455"/>
      <c r="J563" s="455"/>
      <c r="K563" s="455"/>
      <c r="L563" s="455">
        <f t="shared" si="12"/>
        <v>580343.82564665447</v>
      </c>
      <c r="M563" s="469"/>
    </row>
    <row r="564" spans="1:13" x14ac:dyDescent="0.2">
      <c r="A564" s="358">
        <f t="shared" si="13"/>
        <v>2054</v>
      </c>
      <c r="B564" s="358">
        <f t="shared" si="14"/>
        <v>11</v>
      </c>
      <c r="C564" s="455">
        <v>90265.93727336124</v>
      </c>
      <c r="D564" s="455"/>
      <c r="E564" s="455">
        <v>446088.71484325302</v>
      </c>
      <c r="F564" s="455"/>
      <c r="G564" s="455"/>
      <c r="H564" s="455"/>
      <c r="I564" s="455"/>
      <c r="J564" s="455"/>
      <c r="K564" s="455"/>
      <c r="L564" s="455">
        <f t="shared" si="12"/>
        <v>536354.65211661428</v>
      </c>
      <c r="M564" s="469"/>
    </row>
    <row r="565" spans="1:13" x14ac:dyDescent="0.2">
      <c r="A565" s="358">
        <f t="shared" si="13"/>
        <v>2054</v>
      </c>
      <c r="B565" s="358">
        <f t="shared" si="14"/>
        <v>12</v>
      </c>
      <c r="C565" s="455">
        <v>92895.947972428708</v>
      </c>
      <c r="D565" s="455"/>
      <c r="E565" s="455">
        <v>456920.38126618305</v>
      </c>
      <c r="F565" s="455"/>
      <c r="G565" s="455"/>
      <c r="H565" s="455"/>
      <c r="I565" s="455"/>
      <c r="J565" s="455"/>
      <c r="K565" s="455"/>
      <c r="L565" s="455">
        <f t="shared" si="12"/>
        <v>549816.32923861174</v>
      </c>
      <c r="M565" s="469"/>
    </row>
    <row r="566" spans="1:13" x14ac:dyDescent="0.2">
      <c r="A566" s="358">
        <f t="shared" si="13"/>
        <v>2055</v>
      </c>
      <c r="B566" s="358">
        <f t="shared" si="14"/>
        <v>1</v>
      </c>
      <c r="C566" s="455">
        <v>92921.52733105942</v>
      </c>
      <c r="D566" s="455"/>
      <c r="E566" s="455">
        <v>478708.66319317819</v>
      </c>
      <c r="F566" s="455"/>
      <c r="G566" s="455"/>
      <c r="H566" s="455"/>
      <c r="I566" s="455"/>
      <c r="J566" s="455"/>
      <c r="K566" s="455"/>
      <c r="L566" s="455">
        <f t="shared" si="12"/>
        <v>571630.19052423758</v>
      </c>
      <c r="M566" s="469"/>
    </row>
    <row r="567" spans="1:13" x14ac:dyDescent="0.2">
      <c r="A567" s="358">
        <f t="shared" si="13"/>
        <v>2055</v>
      </c>
      <c r="B567" s="358">
        <f t="shared" si="14"/>
        <v>2</v>
      </c>
      <c r="C567" s="455">
        <v>88010.918209133029</v>
      </c>
      <c r="D567" s="455"/>
      <c r="E567" s="455">
        <v>451037.2393869136</v>
      </c>
      <c r="F567" s="455"/>
      <c r="G567" s="455"/>
      <c r="H567" s="455"/>
      <c r="I567" s="455"/>
      <c r="J567" s="455"/>
      <c r="K567" s="455"/>
      <c r="L567" s="455">
        <f t="shared" si="12"/>
        <v>539048.15759604657</v>
      </c>
      <c r="M567" s="469"/>
    </row>
    <row r="568" spans="1:13" x14ac:dyDescent="0.2">
      <c r="A568" s="358">
        <f t="shared" si="13"/>
        <v>2055</v>
      </c>
      <c r="B568" s="358">
        <f t="shared" si="14"/>
        <v>3</v>
      </c>
      <c r="C568" s="455">
        <v>99105.195210428647</v>
      </c>
      <c r="D568" s="455"/>
      <c r="E568" s="455">
        <v>452263.27354148717</v>
      </c>
      <c r="F568" s="455"/>
      <c r="G568" s="455"/>
      <c r="H568" s="455"/>
      <c r="I568" s="455"/>
      <c r="J568" s="455"/>
      <c r="K568" s="455"/>
      <c r="L568" s="455">
        <f t="shared" si="12"/>
        <v>551368.46875191585</v>
      </c>
      <c r="M568" s="469"/>
    </row>
    <row r="569" spans="1:13" x14ac:dyDescent="0.2">
      <c r="A569" s="358">
        <f t="shared" si="13"/>
        <v>2055</v>
      </c>
      <c r="B569" s="358">
        <f t="shared" si="14"/>
        <v>4</v>
      </c>
      <c r="C569" s="455">
        <v>103892.25034787078</v>
      </c>
      <c r="D569" s="455"/>
      <c r="E569" s="455">
        <v>456196.94733550336</v>
      </c>
      <c r="F569" s="455"/>
      <c r="G569" s="455"/>
      <c r="H569" s="455"/>
      <c r="I569" s="455"/>
      <c r="J569" s="455"/>
      <c r="K569" s="455"/>
      <c r="L569" s="455">
        <f t="shared" si="12"/>
        <v>560089.19768337416</v>
      </c>
      <c r="M569" s="469"/>
    </row>
    <row r="570" spans="1:13" x14ac:dyDescent="0.2">
      <c r="A570" s="358">
        <f t="shared" si="13"/>
        <v>2055</v>
      </c>
      <c r="B570" s="358">
        <f t="shared" si="14"/>
        <v>5</v>
      </c>
      <c r="C570" s="455">
        <v>118825.6659345582</v>
      </c>
      <c r="D570" s="455"/>
      <c r="E570" s="455">
        <v>488091.79151517939</v>
      </c>
      <c r="F570" s="455"/>
      <c r="G570" s="455"/>
      <c r="H570" s="455"/>
      <c r="I570" s="455"/>
      <c r="J570" s="455"/>
      <c r="K570" s="455"/>
      <c r="L570" s="455">
        <f t="shared" si="12"/>
        <v>606917.45744973759</v>
      </c>
      <c r="M570" s="469"/>
    </row>
    <row r="571" spans="1:13" x14ac:dyDescent="0.2">
      <c r="A571" s="358">
        <f t="shared" si="13"/>
        <v>2055</v>
      </c>
      <c r="B571" s="358">
        <f t="shared" si="14"/>
        <v>6</v>
      </c>
      <c r="C571" s="455">
        <v>129380.59097440714</v>
      </c>
      <c r="D571" s="455"/>
      <c r="E571" s="455">
        <v>502920.15245270642</v>
      </c>
      <c r="F571" s="455"/>
      <c r="G571" s="455"/>
      <c r="H571" s="455"/>
      <c r="I571" s="455"/>
      <c r="J571" s="455"/>
      <c r="K571" s="455"/>
      <c r="L571" s="455">
        <f t="shared" si="12"/>
        <v>632300.74342711351</v>
      </c>
      <c r="M571" s="469"/>
    </row>
    <row r="572" spans="1:13" x14ac:dyDescent="0.2">
      <c r="A572" s="358">
        <f t="shared" si="13"/>
        <v>2055</v>
      </c>
      <c r="B572" s="358">
        <f t="shared" si="14"/>
        <v>7</v>
      </c>
      <c r="C572" s="455">
        <v>141044.99639862127</v>
      </c>
      <c r="D572" s="455"/>
      <c r="E572" s="455">
        <v>514569.11371723481</v>
      </c>
      <c r="F572" s="455"/>
      <c r="G572" s="455"/>
      <c r="H572" s="455"/>
      <c r="I572" s="455"/>
      <c r="J572" s="455"/>
      <c r="K572" s="455"/>
      <c r="L572" s="455">
        <f t="shared" si="12"/>
        <v>655614.11011585605</v>
      </c>
      <c r="M572" s="469"/>
    </row>
    <row r="573" spans="1:13" x14ac:dyDescent="0.2">
      <c r="A573" s="358">
        <f t="shared" si="13"/>
        <v>2055</v>
      </c>
      <c r="B573" s="358">
        <f t="shared" si="14"/>
        <v>8</v>
      </c>
      <c r="C573" s="455">
        <v>139962.19286729611</v>
      </c>
      <c r="D573" s="455"/>
      <c r="E573" s="455">
        <v>513557.05137557036</v>
      </c>
      <c r="F573" s="455"/>
      <c r="G573" s="455"/>
      <c r="H573" s="455"/>
      <c r="I573" s="455"/>
      <c r="J573" s="455"/>
      <c r="K573" s="455"/>
      <c r="L573" s="455">
        <f t="shared" si="12"/>
        <v>653519.24424286652</v>
      </c>
      <c r="M573" s="469"/>
    </row>
    <row r="574" spans="1:13" x14ac:dyDescent="0.2">
      <c r="A574" s="358">
        <f t="shared" si="13"/>
        <v>2055</v>
      </c>
      <c r="B574" s="358">
        <f t="shared" si="14"/>
        <v>9</v>
      </c>
      <c r="C574" s="455">
        <v>119864.49713223554</v>
      </c>
      <c r="D574" s="455"/>
      <c r="E574" s="455">
        <v>497905.30190822826</v>
      </c>
      <c r="F574" s="455"/>
      <c r="G574" s="455"/>
      <c r="H574" s="455"/>
      <c r="I574" s="455"/>
      <c r="J574" s="455"/>
      <c r="K574" s="455"/>
      <c r="L574" s="455">
        <f t="shared" si="12"/>
        <v>617769.79904046375</v>
      </c>
      <c r="M574" s="469"/>
    </row>
    <row r="575" spans="1:13" x14ac:dyDescent="0.2">
      <c r="A575" s="358">
        <f t="shared" si="13"/>
        <v>2055</v>
      </c>
      <c r="B575" s="358">
        <f t="shared" si="14"/>
        <v>10</v>
      </c>
      <c r="C575" s="455">
        <v>110704.53000707568</v>
      </c>
      <c r="D575" s="455"/>
      <c r="E575" s="455">
        <v>475718.65932443924</v>
      </c>
      <c r="F575" s="455"/>
      <c r="G575" s="455"/>
      <c r="H575" s="455"/>
      <c r="I575" s="455"/>
      <c r="J575" s="455"/>
      <c r="K575" s="455"/>
      <c r="L575" s="455">
        <f t="shared" si="12"/>
        <v>586423.18933151488</v>
      </c>
      <c r="M575" s="469"/>
    </row>
    <row r="576" spans="1:13" x14ac:dyDescent="0.2">
      <c r="A576" s="358">
        <f t="shared" si="13"/>
        <v>2055</v>
      </c>
      <c r="B576" s="358">
        <f t="shared" si="14"/>
        <v>11</v>
      </c>
      <c r="C576" s="455">
        <v>91404.083406812249</v>
      </c>
      <c r="D576" s="455"/>
      <c r="E576" s="455">
        <v>451080.11317688925</v>
      </c>
      <c r="F576" s="455"/>
      <c r="G576" s="455"/>
      <c r="H576" s="455"/>
      <c r="I576" s="455"/>
      <c r="J576" s="455"/>
      <c r="K576" s="455"/>
      <c r="L576" s="455">
        <f t="shared" si="12"/>
        <v>542484.19658370153</v>
      </c>
      <c r="M576" s="469"/>
    </row>
    <row r="577" spans="1:13" x14ac:dyDescent="0.2">
      <c r="A577" s="358">
        <f t="shared" si="13"/>
        <v>2055</v>
      </c>
      <c r="B577" s="358">
        <f t="shared" si="14"/>
        <v>12</v>
      </c>
      <c r="C577" s="455">
        <v>94067.255413439285</v>
      </c>
      <c r="D577" s="455"/>
      <c r="E577" s="455">
        <v>462059.94071632158</v>
      </c>
      <c r="F577" s="455"/>
      <c r="G577" s="455"/>
      <c r="H577" s="455"/>
      <c r="I577" s="455"/>
      <c r="J577" s="455"/>
      <c r="K577" s="455"/>
      <c r="L577" s="455">
        <f t="shared" si="12"/>
        <v>556127.19612976082</v>
      </c>
      <c r="M577" s="469"/>
    </row>
    <row r="578" spans="1:13" x14ac:dyDescent="0.2">
      <c r="A578" s="358">
        <f t="shared" si="13"/>
        <v>2056</v>
      </c>
      <c r="B578" s="358">
        <f t="shared" si="14"/>
        <v>1</v>
      </c>
      <c r="C578" s="455">
        <v>94093.157297365935</v>
      </c>
      <c r="D578" s="455"/>
      <c r="E578" s="455">
        <v>483397.9771109437</v>
      </c>
      <c r="F578" s="455"/>
      <c r="G578" s="455"/>
      <c r="H578" s="455"/>
      <c r="I578" s="455"/>
      <c r="J578" s="455"/>
      <c r="K578" s="455"/>
      <c r="L578" s="455">
        <f t="shared" ref="L578:L641" si="15">SUM(C578:K578)</f>
        <v>577491.13440830959</v>
      </c>
      <c r="M578" s="469"/>
    </row>
    <row r="579" spans="1:13" x14ac:dyDescent="0.2">
      <c r="A579" s="358">
        <f t="shared" si="13"/>
        <v>2056</v>
      </c>
      <c r="B579" s="358">
        <f t="shared" si="14"/>
        <v>2</v>
      </c>
      <c r="C579" s="455">
        <v>89120.631233635824</v>
      </c>
      <c r="D579" s="455"/>
      <c r="E579" s="455">
        <v>455732.80700010527</v>
      </c>
      <c r="F579" s="455"/>
      <c r="G579" s="455"/>
      <c r="H579" s="455"/>
      <c r="I579" s="455"/>
      <c r="J579" s="455"/>
      <c r="K579" s="455"/>
      <c r="L579" s="455">
        <f t="shared" si="15"/>
        <v>544853.43823374109</v>
      </c>
      <c r="M579" s="469"/>
    </row>
    <row r="580" spans="1:13" x14ac:dyDescent="0.2">
      <c r="A580" s="358">
        <f t="shared" si="13"/>
        <v>2056</v>
      </c>
      <c r="B580" s="358">
        <f t="shared" si="14"/>
        <v>3</v>
      </c>
      <c r="C580" s="455">
        <v>100354.79387567111</v>
      </c>
      <c r="D580" s="455"/>
      <c r="E580" s="455">
        <v>456876.62831427692</v>
      </c>
      <c r="F580" s="455"/>
      <c r="G580" s="455"/>
      <c r="H580" s="455"/>
      <c r="I580" s="455"/>
      <c r="J580" s="455"/>
      <c r="K580" s="455"/>
      <c r="L580" s="455">
        <f t="shared" si="15"/>
        <v>557231.42218994803</v>
      </c>
      <c r="M580" s="469"/>
    </row>
    <row r="581" spans="1:13" x14ac:dyDescent="0.2">
      <c r="A581" s="358">
        <f t="shared" si="13"/>
        <v>2056</v>
      </c>
      <c r="B581" s="358">
        <f t="shared" si="14"/>
        <v>4</v>
      </c>
      <c r="C581" s="455">
        <v>105202.20808609111</v>
      </c>
      <c r="D581" s="455"/>
      <c r="E581" s="455">
        <v>460736.40686475311</v>
      </c>
      <c r="F581" s="455"/>
      <c r="G581" s="455"/>
      <c r="H581" s="455"/>
      <c r="I581" s="455"/>
      <c r="J581" s="455"/>
      <c r="K581" s="455"/>
      <c r="L581" s="455">
        <f t="shared" si="15"/>
        <v>565938.6149508442</v>
      </c>
      <c r="M581" s="469"/>
    </row>
    <row r="582" spans="1:13" x14ac:dyDescent="0.2">
      <c r="A582" s="358">
        <f t="shared" si="13"/>
        <v>2056</v>
      </c>
      <c r="B582" s="358">
        <f t="shared" si="14"/>
        <v>5</v>
      </c>
      <c r="C582" s="455">
        <v>120323.91628594592</v>
      </c>
      <c r="D582" s="455"/>
      <c r="E582" s="455">
        <v>492551.98705673066</v>
      </c>
      <c r="F582" s="455"/>
      <c r="G582" s="455"/>
      <c r="H582" s="455"/>
      <c r="I582" s="455"/>
      <c r="J582" s="455"/>
      <c r="K582" s="455"/>
      <c r="L582" s="455">
        <f t="shared" si="15"/>
        <v>612875.90334267658</v>
      </c>
      <c r="M582" s="469"/>
    </row>
    <row r="583" spans="1:13" x14ac:dyDescent="0.2">
      <c r="A583" s="358">
        <f t="shared" si="13"/>
        <v>2056</v>
      </c>
      <c r="B583" s="358">
        <f t="shared" si="14"/>
        <v>6</v>
      </c>
      <c r="C583" s="455">
        <v>131011.9263796462</v>
      </c>
      <c r="D583" s="455"/>
      <c r="E583" s="455">
        <v>507423.29968584771</v>
      </c>
      <c r="F583" s="455"/>
      <c r="G583" s="455"/>
      <c r="H583" s="455"/>
      <c r="I583" s="455"/>
      <c r="J583" s="455"/>
      <c r="K583" s="455"/>
      <c r="L583" s="455">
        <f t="shared" si="15"/>
        <v>638435.22606549389</v>
      </c>
      <c r="M583" s="469"/>
    </row>
    <row r="584" spans="1:13" x14ac:dyDescent="0.2">
      <c r="A584" s="358">
        <f t="shared" si="13"/>
        <v>2056</v>
      </c>
      <c r="B584" s="358">
        <f t="shared" si="14"/>
        <v>7</v>
      </c>
      <c r="C584" s="455">
        <v>142823.40608607122</v>
      </c>
      <c r="D584" s="455"/>
      <c r="E584" s="455">
        <v>519107.8517710084</v>
      </c>
      <c r="F584" s="455"/>
      <c r="G584" s="455"/>
      <c r="H584" s="455"/>
      <c r="I584" s="455"/>
      <c r="J584" s="455"/>
      <c r="K584" s="455"/>
      <c r="L584" s="455">
        <f t="shared" si="15"/>
        <v>661931.25785707962</v>
      </c>
      <c r="M584" s="469"/>
    </row>
    <row r="585" spans="1:13" x14ac:dyDescent="0.2">
      <c r="A585" s="358">
        <f t="shared" si="13"/>
        <v>2056</v>
      </c>
      <c r="B585" s="358">
        <f t="shared" si="14"/>
        <v>8</v>
      </c>
      <c r="C585" s="455">
        <v>141726.94968978185</v>
      </c>
      <c r="D585" s="455"/>
      <c r="E585" s="455">
        <v>518087.9496790875</v>
      </c>
      <c r="F585" s="455"/>
      <c r="G585" s="455"/>
      <c r="H585" s="455"/>
      <c r="I585" s="455"/>
      <c r="J585" s="455"/>
      <c r="K585" s="455"/>
      <c r="L585" s="455">
        <f t="shared" si="15"/>
        <v>659814.89936886937</v>
      </c>
      <c r="M585" s="469"/>
    </row>
    <row r="586" spans="1:13" x14ac:dyDescent="0.2">
      <c r="A586" s="358">
        <f t="shared" si="13"/>
        <v>2056</v>
      </c>
      <c r="B586" s="358">
        <f t="shared" si="14"/>
        <v>9</v>
      </c>
      <c r="C586" s="455">
        <v>121375.84590974791</v>
      </c>
      <c r="D586" s="455"/>
      <c r="E586" s="455">
        <v>502504.48231363762</v>
      </c>
      <c r="F586" s="455"/>
      <c r="G586" s="455"/>
      <c r="H586" s="455"/>
      <c r="I586" s="455"/>
      <c r="J586" s="455"/>
      <c r="K586" s="455"/>
      <c r="L586" s="455">
        <f t="shared" si="15"/>
        <v>623880.3282233855</v>
      </c>
      <c r="M586" s="469"/>
    </row>
    <row r="587" spans="1:13" x14ac:dyDescent="0.2">
      <c r="A587" s="358">
        <f t="shared" si="13"/>
        <v>2056</v>
      </c>
      <c r="B587" s="358">
        <f t="shared" si="14"/>
        <v>10</v>
      </c>
      <c r="C587" s="455">
        <v>112100.3824912912</v>
      </c>
      <c r="D587" s="455"/>
      <c r="E587" s="455">
        <v>480466.46766086848</v>
      </c>
      <c r="F587" s="455"/>
      <c r="G587" s="455"/>
      <c r="H587" s="455"/>
      <c r="I587" s="455"/>
      <c r="J587" s="455"/>
      <c r="K587" s="455"/>
      <c r="L587" s="455">
        <f t="shared" si="15"/>
        <v>592566.85015215969</v>
      </c>
      <c r="M587" s="469"/>
    </row>
    <row r="588" spans="1:13" x14ac:dyDescent="0.2">
      <c r="A588" s="358">
        <f t="shared" si="13"/>
        <v>2056</v>
      </c>
      <c r="B588" s="358">
        <f t="shared" si="14"/>
        <v>11</v>
      </c>
      <c r="C588" s="455">
        <v>92556.580209632215</v>
      </c>
      <c r="D588" s="455"/>
      <c r="E588" s="455">
        <v>456127.36151635624</v>
      </c>
      <c r="F588" s="455"/>
      <c r="G588" s="455"/>
      <c r="H588" s="455"/>
      <c r="I588" s="455"/>
      <c r="J588" s="455"/>
      <c r="K588" s="455"/>
      <c r="L588" s="455">
        <f t="shared" si="15"/>
        <v>548683.94172598841</v>
      </c>
      <c r="M588" s="469"/>
    </row>
    <row r="589" spans="1:13" x14ac:dyDescent="0.2">
      <c r="A589" s="358">
        <f t="shared" si="13"/>
        <v>2056</v>
      </c>
      <c r="B589" s="358">
        <f t="shared" si="14"/>
        <v>12</v>
      </c>
      <c r="C589" s="455">
        <v>95253.331648474923</v>
      </c>
      <c r="D589" s="455"/>
      <c r="E589" s="455">
        <v>467257.31126971688</v>
      </c>
      <c r="F589" s="455"/>
      <c r="G589" s="455"/>
      <c r="H589" s="455"/>
      <c r="I589" s="455"/>
      <c r="J589" s="455"/>
      <c r="K589" s="455"/>
      <c r="L589" s="455">
        <f t="shared" si="15"/>
        <v>562510.64291819185</v>
      </c>
      <c r="M589" s="469"/>
    </row>
    <row r="590" spans="1:13" x14ac:dyDescent="0.2">
      <c r="A590" s="358">
        <f t="shared" ref="A590:A653" si="16">+A578+1</f>
        <v>2057</v>
      </c>
      <c r="B590" s="358">
        <f t="shared" ref="B590:B653" si="17">+B578</f>
        <v>1</v>
      </c>
      <c r="C590" s="455">
        <v>95279.560124357959</v>
      </c>
      <c r="D590" s="455"/>
      <c r="E590" s="455">
        <v>488133.22641010105</v>
      </c>
      <c r="F590" s="455"/>
      <c r="G590" s="455"/>
      <c r="H590" s="455"/>
      <c r="I590" s="455"/>
      <c r="J590" s="455"/>
      <c r="K590" s="455"/>
      <c r="L590" s="455">
        <f t="shared" si="15"/>
        <v>583412.78653445898</v>
      </c>
      <c r="M590" s="469"/>
    </row>
    <row r="591" spans="1:13" x14ac:dyDescent="0.2">
      <c r="A591" s="358">
        <f t="shared" si="16"/>
        <v>2057</v>
      </c>
      <c r="B591" s="358">
        <f t="shared" si="17"/>
        <v>2</v>
      </c>
      <c r="C591" s="455">
        <v>90244.33641981367</v>
      </c>
      <c r="D591" s="455"/>
      <c r="E591" s="455">
        <v>460477.25828250352</v>
      </c>
      <c r="F591" s="455"/>
      <c r="G591" s="455"/>
      <c r="H591" s="455"/>
      <c r="I591" s="455"/>
      <c r="J591" s="455"/>
      <c r="K591" s="455"/>
      <c r="L591" s="455">
        <f t="shared" si="15"/>
        <v>550721.59470231715</v>
      </c>
      <c r="M591" s="469"/>
    </row>
    <row r="592" spans="1:13" x14ac:dyDescent="0.2">
      <c r="A592" s="358">
        <f t="shared" si="16"/>
        <v>2057</v>
      </c>
      <c r="B592" s="358">
        <f t="shared" si="17"/>
        <v>3</v>
      </c>
      <c r="C592" s="455">
        <v>101620.1484941798</v>
      </c>
      <c r="D592" s="455"/>
      <c r="E592" s="455">
        <v>461537.04205361282</v>
      </c>
      <c r="F592" s="455"/>
      <c r="G592" s="455"/>
      <c r="H592" s="455"/>
      <c r="I592" s="455"/>
      <c r="J592" s="455"/>
      <c r="K592" s="455"/>
      <c r="L592" s="455">
        <f t="shared" si="15"/>
        <v>563157.19054779259</v>
      </c>
      <c r="M592" s="469"/>
    </row>
    <row r="593" spans="1:13" x14ac:dyDescent="0.2">
      <c r="A593" s="358">
        <f t="shared" si="16"/>
        <v>2057</v>
      </c>
      <c r="B593" s="358">
        <f t="shared" si="17"/>
        <v>4</v>
      </c>
      <c r="C593" s="455">
        <v>106528.6828337147</v>
      </c>
      <c r="D593" s="455"/>
      <c r="E593" s="455">
        <v>465321.03700055351</v>
      </c>
      <c r="F593" s="455"/>
      <c r="G593" s="455"/>
      <c r="H593" s="455"/>
      <c r="I593" s="455"/>
      <c r="J593" s="455"/>
      <c r="K593" s="455"/>
      <c r="L593" s="455">
        <f t="shared" si="15"/>
        <v>571849.71983426821</v>
      </c>
      <c r="M593" s="469"/>
    </row>
    <row r="594" spans="1:13" x14ac:dyDescent="0.2">
      <c r="A594" s="358">
        <f t="shared" si="16"/>
        <v>2057</v>
      </c>
      <c r="B594" s="358">
        <f t="shared" si="17"/>
        <v>5</v>
      </c>
      <c r="C594" s="455">
        <v>121841.05779268949</v>
      </c>
      <c r="D594" s="455"/>
      <c r="E594" s="455">
        <v>497052.93998165673</v>
      </c>
      <c r="F594" s="455"/>
      <c r="G594" s="455"/>
      <c r="H594" s="455"/>
      <c r="I594" s="455"/>
      <c r="J594" s="455"/>
      <c r="K594" s="455"/>
      <c r="L594" s="455">
        <f t="shared" si="15"/>
        <v>618893.99777434627</v>
      </c>
      <c r="M594" s="469"/>
    </row>
    <row r="595" spans="1:13" x14ac:dyDescent="0.2">
      <c r="A595" s="358">
        <f t="shared" si="16"/>
        <v>2057</v>
      </c>
      <c r="B595" s="358">
        <f t="shared" si="17"/>
        <v>6</v>
      </c>
      <c r="C595" s="455">
        <v>132663.83098451825</v>
      </c>
      <c r="D595" s="455"/>
      <c r="E595" s="455">
        <v>511966.76810099866</v>
      </c>
      <c r="F595" s="455"/>
      <c r="G595" s="455"/>
      <c r="H595" s="455"/>
      <c r="I595" s="455"/>
      <c r="J595" s="455"/>
      <c r="K595" s="455"/>
      <c r="L595" s="455">
        <f t="shared" si="15"/>
        <v>644630.59908551688</v>
      </c>
      <c r="M595" s="469"/>
    </row>
    <row r="596" spans="1:13" x14ac:dyDescent="0.2">
      <c r="A596" s="358">
        <f t="shared" si="16"/>
        <v>2057</v>
      </c>
      <c r="B596" s="358">
        <f t="shared" si="17"/>
        <v>7</v>
      </c>
      <c r="C596" s="455">
        <v>144624.23940496627</v>
      </c>
      <c r="D596" s="455"/>
      <c r="E596" s="455">
        <v>523686.62359783915</v>
      </c>
      <c r="F596" s="455"/>
      <c r="G596" s="455"/>
      <c r="H596" s="455"/>
      <c r="I596" s="455"/>
      <c r="J596" s="455"/>
      <c r="K596" s="455"/>
      <c r="L596" s="455">
        <f t="shared" si="15"/>
        <v>668310.86300280539</v>
      </c>
      <c r="M596" s="469"/>
    </row>
    <row r="597" spans="1:13" x14ac:dyDescent="0.2">
      <c r="A597" s="358">
        <f t="shared" si="16"/>
        <v>2057</v>
      </c>
      <c r="B597" s="358">
        <f t="shared" si="17"/>
        <v>8</v>
      </c>
      <c r="C597" s="455">
        <v>143513.95799732013</v>
      </c>
      <c r="D597" s="455"/>
      <c r="E597" s="455">
        <v>522658.82219653437</v>
      </c>
      <c r="F597" s="455"/>
      <c r="G597" s="455"/>
      <c r="H597" s="455"/>
      <c r="I597" s="455"/>
      <c r="J597" s="455"/>
      <c r="K597" s="455"/>
      <c r="L597" s="455">
        <f t="shared" si="15"/>
        <v>666172.78019385447</v>
      </c>
      <c r="M597" s="469"/>
    </row>
    <row r="598" spans="1:13" x14ac:dyDescent="0.2">
      <c r="A598" s="358">
        <f t="shared" si="16"/>
        <v>2057</v>
      </c>
      <c r="B598" s="358">
        <f t="shared" si="17"/>
        <v>9</v>
      </c>
      <c r="C598" s="455">
        <v>122906.25099819418</v>
      </c>
      <c r="D598" s="455"/>
      <c r="E598" s="455">
        <v>507146.14561754279</v>
      </c>
      <c r="F598" s="455"/>
      <c r="G598" s="455"/>
      <c r="H598" s="455"/>
      <c r="I598" s="455"/>
      <c r="J598" s="455"/>
      <c r="K598" s="455"/>
      <c r="L598" s="455">
        <f t="shared" si="15"/>
        <v>630052.396615737</v>
      </c>
      <c r="M598" s="469"/>
    </row>
    <row r="599" spans="1:13" x14ac:dyDescent="0.2">
      <c r="A599" s="358">
        <f t="shared" si="16"/>
        <v>2057</v>
      </c>
      <c r="B599" s="358">
        <f t="shared" si="17"/>
        <v>10</v>
      </c>
      <c r="C599" s="455">
        <v>113513.83501551922</v>
      </c>
      <c r="D599" s="455"/>
      <c r="E599" s="455">
        <v>485261.6604829756</v>
      </c>
      <c r="F599" s="455"/>
      <c r="G599" s="455"/>
      <c r="H599" s="455"/>
      <c r="I599" s="455"/>
      <c r="J599" s="455"/>
      <c r="K599" s="455"/>
      <c r="L599" s="455">
        <f t="shared" si="15"/>
        <v>598775.49549849483</v>
      </c>
      <c r="M599" s="469"/>
    </row>
    <row r="600" spans="1:13" x14ac:dyDescent="0.2">
      <c r="A600" s="358">
        <f t="shared" si="16"/>
        <v>2057</v>
      </c>
      <c r="B600" s="358">
        <f t="shared" si="17"/>
        <v>11</v>
      </c>
      <c r="C600" s="455">
        <v>93723.60862669746</v>
      </c>
      <c r="D600" s="455"/>
      <c r="E600" s="455">
        <v>461231.08478135441</v>
      </c>
      <c r="F600" s="455"/>
      <c r="G600" s="455"/>
      <c r="H600" s="455"/>
      <c r="I600" s="455"/>
      <c r="J600" s="455"/>
      <c r="K600" s="455"/>
      <c r="L600" s="455">
        <f t="shared" si="15"/>
        <v>554954.69340805185</v>
      </c>
      <c r="M600" s="469"/>
    </row>
    <row r="601" spans="1:13" x14ac:dyDescent="0.2">
      <c r="A601" s="358">
        <f t="shared" si="16"/>
        <v>2057</v>
      </c>
      <c r="B601" s="358">
        <f t="shared" si="17"/>
        <v>12</v>
      </c>
      <c r="C601" s="455">
        <v>96454.362894466627</v>
      </c>
      <c r="D601" s="455"/>
      <c r="E601" s="455">
        <v>472513.1432007149</v>
      </c>
      <c r="F601" s="455"/>
      <c r="G601" s="455"/>
      <c r="H601" s="455"/>
      <c r="I601" s="455"/>
      <c r="J601" s="455"/>
      <c r="K601" s="455"/>
      <c r="L601" s="455">
        <f t="shared" si="15"/>
        <v>568967.50609518157</v>
      </c>
      <c r="M601" s="469"/>
    </row>
    <row r="602" spans="1:13" x14ac:dyDescent="0.2">
      <c r="A602" s="358">
        <f t="shared" si="16"/>
        <v>2058</v>
      </c>
      <c r="B602" s="358">
        <f t="shared" si="17"/>
        <v>1</v>
      </c>
      <c r="C602" s="455">
        <v>96480.922080242279</v>
      </c>
      <c r="D602" s="455"/>
      <c r="E602" s="455">
        <v>492914.86106250121</v>
      </c>
      <c r="F602" s="455"/>
      <c r="G602" s="455"/>
      <c r="H602" s="455"/>
      <c r="I602" s="455"/>
      <c r="J602" s="455"/>
      <c r="K602" s="455"/>
      <c r="L602" s="455">
        <f t="shared" si="15"/>
        <v>589395.78314274352</v>
      </c>
      <c r="M602" s="469"/>
    </row>
    <row r="603" spans="1:13" x14ac:dyDescent="0.2">
      <c r="A603" s="358">
        <f t="shared" si="16"/>
        <v>2058</v>
      </c>
      <c r="B603" s="358">
        <f t="shared" si="17"/>
        <v>2</v>
      </c>
      <c r="C603" s="455">
        <v>91382.210192187151</v>
      </c>
      <c r="D603" s="455"/>
      <c r="E603" s="455">
        <v>465271.10214236227</v>
      </c>
      <c r="F603" s="455"/>
      <c r="G603" s="455"/>
      <c r="H603" s="455"/>
      <c r="I603" s="455"/>
      <c r="J603" s="455"/>
      <c r="K603" s="455"/>
      <c r="L603" s="455">
        <f t="shared" si="15"/>
        <v>556653.31233454938</v>
      </c>
      <c r="M603" s="469"/>
    </row>
    <row r="604" spans="1:13" x14ac:dyDescent="0.2">
      <c r="A604" s="358">
        <f t="shared" si="16"/>
        <v>2058</v>
      </c>
      <c r="B604" s="358">
        <f t="shared" si="17"/>
        <v>3</v>
      </c>
      <c r="C604" s="455">
        <v>102901.45772978994</v>
      </c>
      <c r="D604" s="455"/>
      <c r="E604" s="455">
        <v>466244.99478898343</v>
      </c>
      <c r="F604" s="455"/>
      <c r="G604" s="455"/>
      <c r="H604" s="455"/>
      <c r="I604" s="455"/>
      <c r="J604" s="455"/>
      <c r="K604" s="455"/>
      <c r="L604" s="455">
        <f t="shared" si="15"/>
        <v>569146.45251877338</v>
      </c>
      <c r="M604" s="469"/>
    </row>
    <row r="605" spans="1:13" x14ac:dyDescent="0.2">
      <c r="A605" s="358">
        <f t="shared" si="16"/>
        <v>2058</v>
      </c>
      <c r="B605" s="358">
        <f t="shared" si="17"/>
        <v>4</v>
      </c>
      <c r="C605" s="455">
        <v>107871.8828505897</v>
      </c>
      <c r="D605" s="455"/>
      <c r="E605" s="455">
        <v>469951.28722013481</v>
      </c>
      <c r="F605" s="455"/>
      <c r="G605" s="455"/>
      <c r="H605" s="455"/>
      <c r="I605" s="455"/>
      <c r="J605" s="455"/>
      <c r="K605" s="455"/>
      <c r="L605" s="455">
        <f t="shared" si="15"/>
        <v>577823.17007072456</v>
      </c>
      <c r="M605" s="469"/>
    </row>
    <row r="606" spans="1:13" x14ac:dyDescent="0.2">
      <c r="A606" s="358">
        <f t="shared" si="16"/>
        <v>2058</v>
      </c>
      <c r="B606" s="358">
        <f t="shared" si="17"/>
        <v>5</v>
      </c>
      <c r="C606" s="455">
        <v>123377.32864979442</v>
      </c>
      <c r="D606" s="455"/>
      <c r="E606" s="455">
        <v>501595.0227319916</v>
      </c>
      <c r="F606" s="455"/>
      <c r="G606" s="455"/>
      <c r="H606" s="455"/>
      <c r="I606" s="455"/>
      <c r="J606" s="455"/>
      <c r="K606" s="455"/>
      <c r="L606" s="455">
        <f t="shared" si="15"/>
        <v>624972.35138178605</v>
      </c>
      <c r="M606" s="469"/>
    </row>
    <row r="607" spans="1:13" x14ac:dyDescent="0.2">
      <c r="A607" s="358">
        <f t="shared" si="16"/>
        <v>2058</v>
      </c>
      <c r="B607" s="358">
        <f t="shared" si="17"/>
        <v>6</v>
      </c>
      <c r="C607" s="455">
        <v>134336.56414217176</v>
      </c>
      <c r="D607" s="455"/>
      <c r="E607" s="455">
        <v>516550.91873403796</v>
      </c>
      <c r="F607" s="455"/>
      <c r="G607" s="455"/>
      <c r="H607" s="455"/>
      <c r="I607" s="455"/>
      <c r="J607" s="455"/>
      <c r="K607" s="455"/>
      <c r="L607" s="455">
        <f t="shared" si="15"/>
        <v>650887.48287620977</v>
      </c>
      <c r="M607" s="469"/>
    </row>
    <row r="608" spans="1:13" x14ac:dyDescent="0.2">
      <c r="A608" s="358">
        <f t="shared" si="16"/>
        <v>2058</v>
      </c>
      <c r="B608" s="358">
        <f t="shared" si="17"/>
        <v>7</v>
      </c>
      <c r="C608" s="455">
        <v>146447.7790906349</v>
      </c>
      <c r="D608" s="455"/>
      <c r="E608" s="455">
        <v>528305.78231415851</v>
      </c>
      <c r="F608" s="455"/>
      <c r="G608" s="455"/>
      <c r="H608" s="455"/>
      <c r="I608" s="455"/>
      <c r="J608" s="455"/>
      <c r="K608" s="455"/>
      <c r="L608" s="455">
        <f t="shared" si="15"/>
        <v>674753.56140479341</v>
      </c>
      <c r="M608" s="469"/>
    </row>
    <row r="609" spans="1:13" x14ac:dyDescent="0.2">
      <c r="A609" s="358">
        <f t="shared" si="16"/>
        <v>2058</v>
      </c>
      <c r="B609" s="358">
        <f t="shared" si="17"/>
        <v>8</v>
      </c>
      <c r="C609" s="455">
        <v>145323.49835467816</v>
      </c>
      <c r="D609" s="455"/>
      <c r="E609" s="455">
        <v>527270.02160362166</v>
      </c>
      <c r="F609" s="455"/>
      <c r="G609" s="455"/>
      <c r="H609" s="455"/>
      <c r="I609" s="455"/>
      <c r="J609" s="455"/>
      <c r="K609" s="455"/>
      <c r="L609" s="455">
        <f t="shared" si="15"/>
        <v>672593.51995829982</v>
      </c>
      <c r="M609" s="469"/>
    </row>
    <row r="610" spans="1:13" x14ac:dyDescent="0.2">
      <c r="A610" s="358">
        <f t="shared" si="16"/>
        <v>2058</v>
      </c>
      <c r="B610" s="358">
        <f t="shared" si="17"/>
        <v>9</v>
      </c>
      <c r="C610" s="455">
        <v>124455.95267499531</v>
      </c>
      <c r="D610" s="455"/>
      <c r="E610" s="455">
        <v>511830.68423696281</v>
      </c>
      <c r="F610" s="455"/>
      <c r="G610" s="455"/>
      <c r="H610" s="455"/>
      <c r="I610" s="455"/>
      <c r="J610" s="455"/>
      <c r="K610" s="455"/>
      <c r="L610" s="455">
        <f t="shared" si="15"/>
        <v>636286.63691195811</v>
      </c>
      <c r="M610" s="469"/>
    </row>
    <row r="611" spans="1:13" x14ac:dyDescent="0.2">
      <c r="A611" s="358">
        <f t="shared" si="16"/>
        <v>2058</v>
      </c>
      <c r="B611" s="358">
        <f t="shared" si="17"/>
        <v>10</v>
      </c>
      <c r="C611" s="455">
        <v>114945.10949533604</v>
      </c>
      <c r="D611" s="455"/>
      <c r="E611" s="455">
        <v>490104.71070148569</v>
      </c>
      <c r="F611" s="455"/>
      <c r="G611" s="455"/>
      <c r="H611" s="455"/>
      <c r="I611" s="455"/>
      <c r="J611" s="455"/>
      <c r="K611" s="455"/>
      <c r="L611" s="455">
        <f t="shared" si="15"/>
        <v>605049.8201968217</v>
      </c>
      <c r="M611" s="469"/>
    </row>
    <row r="612" spans="1:13" x14ac:dyDescent="0.2">
      <c r="A612" s="358">
        <f t="shared" si="16"/>
        <v>2058</v>
      </c>
      <c r="B612" s="358">
        <f t="shared" si="17"/>
        <v>11</v>
      </c>
      <c r="C612" s="455">
        <v>94905.351884384014</v>
      </c>
      <c r="D612" s="455"/>
      <c r="E612" s="455">
        <v>466391.91488396714</v>
      </c>
      <c r="F612" s="455"/>
      <c r="G612" s="455"/>
      <c r="H612" s="455"/>
      <c r="I612" s="455"/>
      <c r="J612" s="455"/>
      <c r="K612" s="455"/>
      <c r="L612" s="455">
        <f t="shared" si="15"/>
        <v>561297.2667683512</v>
      </c>
      <c r="M612" s="469"/>
    </row>
    <row r="613" spans="1:13" x14ac:dyDescent="0.2">
      <c r="A613" s="358">
        <f t="shared" si="16"/>
        <v>2058</v>
      </c>
      <c r="B613" s="358">
        <f t="shared" si="17"/>
        <v>12</v>
      </c>
      <c r="C613" s="455">
        <v>97670.537716319508</v>
      </c>
      <c r="D613" s="455"/>
      <c r="E613" s="455">
        <v>477828.09409811674</v>
      </c>
      <c r="F613" s="455"/>
      <c r="G613" s="455"/>
      <c r="H613" s="455"/>
      <c r="I613" s="455"/>
      <c r="J613" s="455"/>
      <c r="K613" s="455"/>
      <c r="L613" s="455">
        <f t="shared" si="15"/>
        <v>575498.63181443629</v>
      </c>
      <c r="M613" s="469"/>
    </row>
    <row r="614" spans="1:13" x14ac:dyDescent="0.2">
      <c r="A614" s="358">
        <f t="shared" si="16"/>
        <v>2059</v>
      </c>
      <c r="B614" s="358">
        <f t="shared" si="17"/>
        <v>1</v>
      </c>
      <c r="C614" s="455">
        <v>97697.431781846259</v>
      </c>
      <c r="D614" s="455"/>
      <c r="E614" s="455">
        <v>497743.33544781036</v>
      </c>
      <c r="F614" s="455"/>
      <c r="G614" s="455"/>
      <c r="H614" s="455"/>
      <c r="I614" s="455"/>
      <c r="J614" s="455"/>
      <c r="K614" s="455"/>
      <c r="L614" s="455">
        <f t="shared" si="15"/>
        <v>595440.76722965657</v>
      </c>
      <c r="M614" s="469"/>
    </row>
    <row r="615" spans="1:13" x14ac:dyDescent="0.2">
      <c r="A615" s="358">
        <f t="shared" si="16"/>
        <v>2059</v>
      </c>
      <c r="B615" s="358">
        <f t="shared" si="17"/>
        <v>2</v>
      </c>
      <c r="C615" s="455">
        <v>92534.431199780272</v>
      </c>
      <c r="D615" s="455"/>
      <c r="E615" s="455">
        <v>470114.85278597497</v>
      </c>
      <c r="F615" s="455"/>
      <c r="G615" s="455"/>
      <c r="H615" s="455"/>
      <c r="I615" s="455"/>
      <c r="J615" s="455"/>
      <c r="K615" s="455"/>
      <c r="L615" s="455">
        <f t="shared" si="15"/>
        <v>562649.28398575529</v>
      </c>
      <c r="M615" s="469"/>
    </row>
    <row r="616" spans="1:13" x14ac:dyDescent="0.2">
      <c r="A616" s="358">
        <f t="shared" si="16"/>
        <v>2059</v>
      </c>
      <c r="B616" s="358">
        <f t="shared" si="17"/>
        <v>3</v>
      </c>
      <c r="C616" s="455">
        <v>104198.92275125148</v>
      </c>
      <c r="D616" s="455"/>
      <c r="E616" s="455">
        <v>471000.97144646407</v>
      </c>
      <c r="F616" s="455"/>
      <c r="G616" s="455"/>
      <c r="H616" s="455"/>
      <c r="I616" s="455"/>
      <c r="J616" s="455"/>
      <c r="K616" s="455"/>
      <c r="L616" s="455">
        <f t="shared" si="15"/>
        <v>575199.89419771556</v>
      </c>
      <c r="M616" s="469"/>
    </row>
    <row r="617" spans="1:13" x14ac:dyDescent="0.2">
      <c r="A617" s="358">
        <f t="shared" si="16"/>
        <v>2059</v>
      </c>
      <c r="B617" s="358">
        <f t="shared" si="17"/>
        <v>4</v>
      </c>
      <c r="C617" s="455">
        <v>109232.01902247329</v>
      </c>
      <c r="D617" s="455"/>
      <c r="E617" s="455">
        <v>474627.61147332127</v>
      </c>
      <c r="F617" s="455"/>
      <c r="G617" s="455"/>
      <c r="H617" s="455"/>
      <c r="I617" s="455"/>
      <c r="J617" s="455"/>
      <c r="K617" s="455"/>
      <c r="L617" s="455">
        <f t="shared" si="15"/>
        <v>583859.63049579458</v>
      </c>
      <c r="M617" s="469"/>
    </row>
    <row r="618" spans="1:13" x14ac:dyDescent="0.2">
      <c r="A618" s="358">
        <f t="shared" si="16"/>
        <v>2059</v>
      </c>
      <c r="B618" s="358">
        <f t="shared" si="17"/>
        <v>5</v>
      </c>
      <c r="C618" s="455">
        <v>124932.97005562199</v>
      </c>
      <c r="D618" s="455"/>
      <c r="E618" s="455">
        <v>506178.61115315434</v>
      </c>
      <c r="F618" s="455"/>
      <c r="G618" s="455"/>
      <c r="H618" s="455"/>
      <c r="I618" s="455"/>
      <c r="J618" s="455"/>
      <c r="K618" s="455"/>
      <c r="L618" s="455">
        <f t="shared" si="15"/>
        <v>631111.58120877633</v>
      </c>
      <c r="M618" s="469"/>
    </row>
    <row r="619" spans="1:13" x14ac:dyDescent="0.2">
      <c r="A619" s="358">
        <f t="shared" si="16"/>
        <v>2059</v>
      </c>
      <c r="B619" s="358">
        <f t="shared" si="17"/>
        <v>6</v>
      </c>
      <c r="C619" s="455">
        <v>136030.38847588998</v>
      </c>
      <c r="D619" s="455"/>
      <c r="E619" s="455">
        <v>521176.11585355987</v>
      </c>
      <c r="F619" s="455"/>
      <c r="G619" s="455"/>
      <c r="H619" s="455"/>
      <c r="I619" s="455"/>
      <c r="J619" s="455"/>
      <c r="K619" s="455"/>
      <c r="L619" s="455">
        <f t="shared" si="15"/>
        <v>657206.50432944985</v>
      </c>
      <c r="M619" s="469"/>
    </row>
    <row r="620" spans="1:13" x14ac:dyDescent="0.2">
      <c r="A620" s="358">
        <f t="shared" si="16"/>
        <v>2059</v>
      </c>
      <c r="B620" s="358">
        <f t="shared" si="17"/>
        <v>7</v>
      </c>
      <c r="C620" s="455">
        <v>148294.31144336189</v>
      </c>
      <c r="D620" s="455"/>
      <c r="E620" s="455">
        <v>532965.68415104866</v>
      </c>
      <c r="F620" s="455"/>
      <c r="G620" s="455"/>
      <c r="H620" s="455"/>
      <c r="I620" s="455"/>
      <c r="J620" s="455"/>
      <c r="K620" s="455"/>
      <c r="L620" s="455">
        <f t="shared" si="15"/>
        <v>681259.99559441057</v>
      </c>
      <c r="M620" s="469"/>
    </row>
    <row r="621" spans="1:13" x14ac:dyDescent="0.2">
      <c r="A621" s="358">
        <f t="shared" si="16"/>
        <v>2059</v>
      </c>
      <c r="B621" s="358">
        <f t="shared" si="17"/>
        <v>8</v>
      </c>
      <c r="C621" s="455">
        <v>147155.8548642112</v>
      </c>
      <c r="D621" s="455"/>
      <c r="E621" s="455">
        <v>531921.90368756989</v>
      </c>
      <c r="F621" s="455"/>
      <c r="G621" s="455"/>
      <c r="H621" s="455"/>
      <c r="I621" s="455"/>
      <c r="J621" s="455"/>
      <c r="K621" s="455"/>
      <c r="L621" s="455">
        <f t="shared" si="15"/>
        <v>679077.75855178107</v>
      </c>
      <c r="M621" s="469"/>
    </row>
    <row r="622" spans="1:13" x14ac:dyDescent="0.2">
      <c r="A622" s="358">
        <f t="shared" si="16"/>
        <v>2059</v>
      </c>
      <c r="B622" s="358">
        <f t="shared" si="17"/>
        <v>9</v>
      </c>
      <c r="C622" s="455">
        <v>126025.19424718479</v>
      </c>
      <c r="D622" s="455"/>
      <c r="E622" s="455">
        <v>516558.4942136957</v>
      </c>
      <c r="F622" s="455"/>
      <c r="G622" s="455"/>
      <c r="H622" s="455"/>
      <c r="I622" s="455"/>
      <c r="J622" s="455"/>
      <c r="K622" s="455"/>
      <c r="L622" s="455">
        <f t="shared" si="15"/>
        <v>642583.68846088042</v>
      </c>
      <c r="M622" s="469"/>
    </row>
    <row r="623" spans="1:13" x14ac:dyDescent="0.2">
      <c r="A623" s="358">
        <f t="shared" si="16"/>
        <v>2059</v>
      </c>
      <c r="B623" s="358">
        <f t="shared" si="17"/>
        <v>10</v>
      </c>
      <c r="C623" s="455">
        <v>116394.43064440948</v>
      </c>
      <c r="D623" s="455"/>
      <c r="E623" s="455">
        <v>494996.09594690823</v>
      </c>
      <c r="F623" s="455"/>
      <c r="G623" s="455"/>
      <c r="H623" s="455"/>
      <c r="I623" s="455"/>
      <c r="J623" s="455"/>
      <c r="K623" s="455"/>
      <c r="L623" s="455">
        <f t="shared" si="15"/>
        <v>611390.52659131773</v>
      </c>
      <c r="M623" s="469"/>
    </row>
    <row r="624" spans="1:13" x14ac:dyDescent="0.2">
      <c r="A624" s="358">
        <f t="shared" si="16"/>
        <v>2059</v>
      </c>
      <c r="B624" s="358">
        <f t="shared" si="17"/>
        <v>11</v>
      </c>
      <c r="C624" s="455">
        <v>96101.995519334625</v>
      </c>
      <c r="D624" s="455"/>
      <c r="E624" s="455">
        <v>471610.49080690043</v>
      </c>
      <c r="F624" s="455"/>
      <c r="G624" s="455"/>
      <c r="H624" s="455"/>
      <c r="I624" s="455"/>
      <c r="J624" s="455"/>
      <c r="K624" s="455"/>
      <c r="L624" s="455">
        <f t="shared" si="15"/>
        <v>567712.48632623511</v>
      </c>
      <c r="M624" s="469"/>
    </row>
    <row r="625" spans="1:13" x14ac:dyDescent="0.2">
      <c r="A625" s="358">
        <f t="shared" si="16"/>
        <v>2059</v>
      </c>
      <c r="B625" s="358">
        <f t="shared" si="17"/>
        <v>12</v>
      </c>
      <c r="C625" s="455">
        <v>98902.047056517898</v>
      </c>
      <c r="D625" s="455"/>
      <c r="E625" s="455">
        <v>483202.82894745364</v>
      </c>
      <c r="F625" s="455"/>
      <c r="G625" s="455"/>
      <c r="H625" s="455"/>
      <c r="I625" s="455"/>
      <c r="J625" s="455"/>
      <c r="K625" s="455"/>
      <c r="L625" s="455">
        <f t="shared" si="15"/>
        <v>582104.87600397156</v>
      </c>
      <c r="M625" s="469"/>
    </row>
    <row r="626" spans="1:13" x14ac:dyDescent="0.2">
      <c r="A626" s="358">
        <f t="shared" si="16"/>
        <v>2060</v>
      </c>
      <c r="B626" s="358">
        <f t="shared" si="17"/>
        <v>1</v>
      </c>
      <c r="C626" s="455">
        <v>98929.280224231188</v>
      </c>
      <c r="D626" s="455"/>
      <c r="E626" s="455">
        <v>502619.10839668749</v>
      </c>
      <c r="F626" s="455"/>
      <c r="G626" s="455"/>
      <c r="H626" s="455"/>
      <c r="I626" s="455"/>
      <c r="J626" s="455"/>
      <c r="K626" s="455"/>
      <c r="L626" s="455">
        <f t="shared" si="15"/>
        <v>601548.38862091862</v>
      </c>
      <c r="M626" s="469"/>
    </row>
    <row r="627" spans="1:13" x14ac:dyDescent="0.2">
      <c r="A627" s="358">
        <f t="shared" si="16"/>
        <v>2060</v>
      </c>
      <c r="B627" s="358">
        <f t="shared" si="17"/>
        <v>2</v>
      </c>
      <c r="C627" s="455">
        <v>93701.180344168795</v>
      </c>
      <c r="D627" s="455"/>
      <c r="E627" s="455">
        <v>475009.02977283031</v>
      </c>
      <c r="F627" s="455"/>
      <c r="G627" s="455"/>
      <c r="H627" s="455"/>
      <c r="I627" s="455"/>
      <c r="J627" s="455"/>
      <c r="K627" s="455"/>
      <c r="L627" s="455">
        <f t="shared" si="15"/>
        <v>568710.21011699911</v>
      </c>
      <c r="M627" s="469"/>
    </row>
    <row r="628" spans="1:13" x14ac:dyDescent="0.2">
      <c r="A628" s="358">
        <f t="shared" si="16"/>
        <v>2060</v>
      </c>
      <c r="B628" s="358">
        <f t="shared" si="17"/>
        <v>3</v>
      </c>
      <c r="C628" s="455">
        <v>105512.7472638131</v>
      </c>
      <c r="D628" s="455"/>
      <c r="E628" s="455">
        <v>475805.46189866489</v>
      </c>
      <c r="F628" s="455"/>
      <c r="G628" s="455"/>
      <c r="H628" s="455"/>
      <c r="I628" s="455"/>
      <c r="J628" s="455"/>
      <c r="K628" s="455"/>
      <c r="L628" s="455">
        <f t="shared" si="15"/>
        <v>581318.20916247799</v>
      </c>
      <c r="M628" s="469"/>
    </row>
    <row r="629" spans="1:13" x14ac:dyDescent="0.2">
      <c r="A629" s="358">
        <f t="shared" si="16"/>
        <v>2060</v>
      </c>
      <c r="B629" s="358">
        <f t="shared" si="17"/>
        <v>4</v>
      </c>
      <c r="C629" s="455">
        <v>110609.3048941413</v>
      </c>
      <c r="D629" s="455"/>
      <c r="E629" s="455">
        <v>479350.46822703624</v>
      </c>
      <c r="F629" s="455"/>
      <c r="G629" s="455"/>
      <c r="H629" s="455"/>
      <c r="I629" s="455"/>
      <c r="J629" s="455"/>
      <c r="K629" s="455"/>
      <c r="L629" s="455">
        <f t="shared" si="15"/>
        <v>589959.77312117757</v>
      </c>
      <c r="M629" s="469"/>
    </row>
    <row r="630" spans="1:13" x14ac:dyDescent="0.2">
      <c r="A630" s="358">
        <f t="shared" si="16"/>
        <v>2060</v>
      </c>
      <c r="B630" s="358">
        <f t="shared" si="17"/>
        <v>5</v>
      </c>
      <c r="C630" s="455">
        <v>126508.22624975799</v>
      </c>
      <c r="D630" s="455"/>
      <c r="E630" s="455">
        <v>510804.0845250492</v>
      </c>
      <c r="F630" s="455"/>
      <c r="G630" s="455"/>
      <c r="H630" s="455"/>
      <c r="I630" s="455"/>
      <c r="J630" s="455"/>
      <c r="K630" s="455"/>
      <c r="L630" s="455">
        <f t="shared" si="15"/>
        <v>637312.31077480724</v>
      </c>
      <c r="M630" s="469"/>
    </row>
    <row r="631" spans="1:13" x14ac:dyDescent="0.2">
      <c r="A631" s="358">
        <f t="shared" si="16"/>
        <v>2060</v>
      </c>
      <c r="B631" s="358">
        <f t="shared" si="17"/>
        <v>6</v>
      </c>
      <c r="C631" s="455">
        <v>137745.5699203235</v>
      </c>
      <c r="D631" s="455"/>
      <c r="E631" s="455">
        <v>525842.72698981967</v>
      </c>
      <c r="F631" s="455"/>
      <c r="G631" s="455"/>
      <c r="H631" s="455"/>
      <c r="I631" s="455"/>
      <c r="J631" s="455"/>
      <c r="K631" s="455"/>
      <c r="L631" s="455">
        <f t="shared" si="15"/>
        <v>663588.29691014322</v>
      </c>
      <c r="M631" s="469"/>
    </row>
    <row r="632" spans="1:13" x14ac:dyDescent="0.2">
      <c r="A632" s="358">
        <f t="shared" si="16"/>
        <v>2060</v>
      </c>
      <c r="B632" s="358">
        <f t="shared" si="17"/>
        <v>7</v>
      </c>
      <c r="C632" s="455">
        <v>150164.12637333819</v>
      </c>
      <c r="D632" s="455"/>
      <c r="E632" s="455">
        <v>537666.68848171493</v>
      </c>
      <c r="F632" s="455"/>
      <c r="G632" s="455"/>
      <c r="H632" s="455"/>
      <c r="I632" s="455"/>
      <c r="J632" s="455"/>
      <c r="K632" s="455"/>
      <c r="L632" s="455">
        <f t="shared" si="15"/>
        <v>687830.81485505309</v>
      </c>
      <c r="M632" s="469"/>
    </row>
    <row r="633" spans="1:13" x14ac:dyDescent="0.2">
      <c r="A633" s="358">
        <f t="shared" si="16"/>
        <v>2060</v>
      </c>
      <c r="B633" s="358">
        <f t="shared" si="17"/>
        <v>8</v>
      </c>
      <c r="C633" s="455">
        <v>149011.31521046744</v>
      </c>
      <c r="D633" s="455"/>
      <c r="E633" s="455">
        <v>536614.82737456076</v>
      </c>
      <c r="F633" s="455"/>
      <c r="G633" s="455"/>
      <c r="H633" s="455"/>
      <c r="I633" s="455"/>
      <c r="J633" s="455"/>
      <c r="K633" s="455"/>
      <c r="L633" s="455">
        <f t="shared" si="15"/>
        <v>685626.1425850282</v>
      </c>
      <c r="M633" s="469"/>
    </row>
    <row r="634" spans="1:13" x14ac:dyDescent="0.2">
      <c r="A634" s="358">
        <f t="shared" si="16"/>
        <v>2060</v>
      </c>
      <c r="B634" s="358">
        <f t="shared" si="17"/>
        <v>9</v>
      </c>
      <c r="C634" s="455">
        <v>127614.22208960851</v>
      </c>
      <c r="D634" s="455"/>
      <c r="E634" s="455">
        <v>521329.97524780064</v>
      </c>
      <c r="F634" s="455"/>
      <c r="G634" s="455"/>
      <c r="H634" s="455"/>
      <c r="I634" s="455"/>
      <c r="J634" s="455"/>
      <c r="K634" s="455"/>
      <c r="L634" s="455">
        <f t="shared" si="15"/>
        <v>648944.19733740913</v>
      </c>
      <c r="M634" s="469"/>
    </row>
    <row r="635" spans="1:13" x14ac:dyDescent="0.2">
      <c r="A635" s="358">
        <f t="shared" si="16"/>
        <v>2060</v>
      </c>
      <c r="B635" s="358">
        <f t="shared" si="17"/>
        <v>10</v>
      </c>
      <c r="C635" s="455">
        <v>117862.0260097795</v>
      </c>
      <c r="D635" s="455"/>
      <c r="E635" s="455">
        <v>499936.29861664178</v>
      </c>
      <c r="F635" s="455"/>
      <c r="G635" s="455"/>
      <c r="H635" s="455"/>
      <c r="I635" s="455"/>
      <c r="J635" s="455"/>
      <c r="K635" s="455"/>
      <c r="L635" s="455">
        <f t="shared" si="15"/>
        <v>617798.32462642132</v>
      </c>
      <c r="M635" s="469"/>
    </row>
    <row r="636" spans="1:13" x14ac:dyDescent="0.2">
      <c r="A636" s="358">
        <f t="shared" si="16"/>
        <v>2060</v>
      </c>
      <c r="B636" s="358">
        <f t="shared" si="17"/>
        <v>11</v>
      </c>
      <c r="C636" s="455">
        <v>97313.727407588507</v>
      </c>
      <c r="D636" s="455"/>
      <c r="E636" s="455">
        <v>476887.45868259773</v>
      </c>
      <c r="F636" s="455"/>
      <c r="G636" s="455"/>
      <c r="H636" s="455"/>
      <c r="I636" s="455"/>
      <c r="J636" s="455"/>
      <c r="K636" s="455"/>
      <c r="L636" s="455">
        <f t="shared" si="15"/>
        <v>574201.18609018624</v>
      </c>
      <c r="M636" s="469"/>
    </row>
    <row r="637" spans="1:13" x14ac:dyDescent="0.2">
      <c r="A637" s="358">
        <f t="shared" si="16"/>
        <v>2060</v>
      </c>
      <c r="B637" s="358">
        <f t="shared" si="17"/>
        <v>12</v>
      </c>
      <c r="C637" s="455">
        <v>100149.0842651038</v>
      </c>
      <c r="D637" s="455"/>
      <c r="E637" s="455">
        <v>488638.02021418727</v>
      </c>
      <c r="F637" s="455"/>
      <c r="G637" s="455"/>
      <c r="H637" s="455"/>
      <c r="I637" s="455"/>
      <c r="J637" s="455"/>
      <c r="K637" s="455"/>
      <c r="L637" s="455">
        <f t="shared" si="15"/>
        <v>588787.10447929101</v>
      </c>
      <c r="M637" s="469"/>
    </row>
    <row r="638" spans="1:13" x14ac:dyDescent="0.2">
      <c r="A638" s="358">
        <f t="shared" si="16"/>
        <v>2061</v>
      </c>
      <c r="B638" s="358">
        <f t="shared" si="17"/>
        <v>1</v>
      </c>
      <c r="C638" s="455">
        <v>100176.66081067896</v>
      </c>
      <c r="D638" s="455"/>
      <c r="E638" s="455">
        <v>507542.64323438553</v>
      </c>
      <c r="F638" s="455"/>
      <c r="G638" s="455"/>
      <c r="H638" s="455"/>
      <c r="I638" s="455"/>
      <c r="J638" s="455"/>
      <c r="K638" s="455"/>
      <c r="L638" s="455">
        <f t="shared" si="15"/>
        <v>607719.30404506449</v>
      </c>
      <c r="M638" s="469"/>
    </row>
    <row r="639" spans="1:13" x14ac:dyDescent="0.2">
      <c r="A639" s="358">
        <f t="shared" si="16"/>
        <v>2061</v>
      </c>
      <c r="B639" s="358">
        <f t="shared" si="17"/>
        <v>2</v>
      </c>
      <c r="C639" s="455">
        <v>94882.640807882242</v>
      </c>
      <c r="D639" s="455"/>
      <c r="E639" s="455">
        <v>479954.15807134216</v>
      </c>
      <c r="F639" s="455"/>
      <c r="G639" s="455"/>
      <c r="H639" s="455"/>
      <c r="I639" s="455"/>
      <c r="J639" s="455"/>
      <c r="K639" s="455"/>
      <c r="L639" s="455">
        <f t="shared" si="15"/>
        <v>574836.79887922434</v>
      </c>
      <c r="M639" s="469"/>
    </row>
    <row r="640" spans="1:13" x14ac:dyDescent="0.2">
      <c r="A640" s="358">
        <f t="shared" si="16"/>
        <v>2061</v>
      </c>
      <c r="B640" s="358">
        <f t="shared" si="17"/>
        <v>3</v>
      </c>
      <c r="C640" s="455">
        <v>106843.13754120444</v>
      </c>
      <c r="D640" s="455"/>
      <c r="E640" s="455">
        <v>480658.96101518843</v>
      </c>
      <c r="F640" s="455"/>
      <c r="G640" s="455"/>
      <c r="H640" s="455"/>
      <c r="I640" s="455"/>
      <c r="J640" s="455"/>
      <c r="K640" s="455"/>
      <c r="L640" s="455">
        <f t="shared" si="15"/>
        <v>587502.09855639283</v>
      </c>
      <c r="M640" s="469"/>
    </row>
    <row r="641" spans="1:13" x14ac:dyDescent="0.2">
      <c r="A641" s="358">
        <f t="shared" si="16"/>
        <v>2061</v>
      </c>
      <c r="B641" s="358">
        <f t="shared" si="17"/>
        <v>4</v>
      </c>
      <c r="C641" s="455">
        <v>112003.95670291521</v>
      </c>
      <c r="D641" s="455"/>
      <c r="E641" s="455">
        <v>484120.32051025034</v>
      </c>
      <c r="F641" s="455"/>
      <c r="G641" s="455"/>
      <c r="H641" s="455"/>
      <c r="I641" s="455"/>
      <c r="J641" s="455"/>
      <c r="K641" s="455"/>
      <c r="L641" s="455">
        <f t="shared" si="15"/>
        <v>596124.27721316554</v>
      </c>
      <c r="M641" s="469"/>
    </row>
    <row r="642" spans="1:13" x14ac:dyDescent="0.2">
      <c r="A642" s="358">
        <f t="shared" si="16"/>
        <v>2061</v>
      </c>
      <c r="B642" s="358">
        <f t="shared" si="17"/>
        <v>5</v>
      </c>
      <c r="C642" s="455">
        <v>128103.34455135897</v>
      </c>
      <c r="D642" s="455"/>
      <c r="E642" s="455">
        <v>515471.82559345016</v>
      </c>
      <c r="F642" s="455"/>
      <c r="G642" s="455"/>
      <c r="H642" s="455"/>
      <c r="I642" s="455"/>
      <c r="J642" s="455"/>
      <c r="K642" s="455"/>
      <c r="L642" s="455">
        <f t="shared" ref="L642:L673" si="18">SUM(C642:K642)</f>
        <v>643575.17014480918</v>
      </c>
      <c r="M642" s="469"/>
    </row>
    <row r="643" spans="1:13" x14ac:dyDescent="0.2">
      <c r="A643" s="358">
        <f t="shared" si="16"/>
        <v>2061</v>
      </c>
      <c r="B643" s="358">
        <f t="shared" si="17"/>
        <v>6</v>
      </c>
      <c r="C643" s="455">
        <v>139482.37776324261</v>
      </c>
      <c r="D643" s="455"/>
      <c r="E643" s="455">
        <v>530551.12296393875</v>
      </c>
      <c r="F643" s="455"/>
      <c r="G643" s="455"/>
      <c r="H643" s="455"/>
      <c r="I643" s="455"/>
      <c r="J643" s="455"/>
      <c r="K643" s="455"/>
      <c r="L643" s="455">
        <f t="shared" si="18"/>
        <v>670033.50072718132</v>
      </c>
      <c r="M643" s="469"/>
    </row>
    <row r="644" spans="1:13" x14ac:dyDescent="0.2">
      <c r="A644" s="358">
        <f t="shared" si="16"/>
        <v>2061</v>
      </c>
      <c r="B644" s="358">
        <f t="shared" si="17"/>
        <v>7</v>
      </c>
      <c r="C644" s="455">
        <v>152057.51744617752</v>
      </c>
      <c r="D644" s="455"/>
      <c r="E644" s="455">
        <v>542409.15784920088</v>
      </c>
      <c r="F644" s="455"/>
      <c r="G644" s="455"/>
      <c r="H644" s="455"/>
      <c r="I644" s="455"/>
      <c r="J644" s="455"/>
      <c r="K644" s="455"/>
      <c r="L644" s="455">
        <f t="shared" si="18"/>
        <v>694466.67529537843</v>
      </c>
      <c r="M644" s="469"/>
    </row>
    <row r="645" spans="1:13" x14ac:dyDescent="0.2">
      <c r="A645" s="358">
        <f t="shared" si="16"/>
        <v>2061</v>
      </c>
      <c r="B645" s="358">
        <f t="shared" si="17"/>
        <v>8</v>
      </c>
      <c r="C645" s="455">
        <v>150890.17070535509</v>
      </c>
      <c r="D645" s="455"/>
      <c r="E645" s="455">
        <v>541349.15475743113</v>
      </c>
      <c r="F645" s="455"/>
      <c r="G645" s="455"/>
      <c r="H645" s="455"/>
      <c r="I645" s="455"/>
      <c r="J645" s="455"/>
      <c r="K645" s="455"/>
      <c r="L645" s="455">
        <f t="shared" si="18"/>
        <v>692239.32546278625</v>
      </c>
      <c r="M645" s="469"/>
    </row>
    <row r="646" spans="1:13" x14ac:dyDescent="0.2">
      <c r="A646" s="358">
        <f t="shared" si="16"/>
        <v>2061</v>
      </c>
      <c r="B646" s="358">
        <f t="shared" si="17"/>
        <v>9</v>
      </c>
      <c r="C646" s="455">
        <v>129223.28568360618</v>
      </c>
      <c r="D646" s="455"/>
      <c r="E646" s="455">
        <v>526145.53073138965</v>
      </c>
      <c r="F646" s="455"/>
      <c r="G646" s="455"/>
      <c r="H646" s="455"/>
      <c r="I646" s="455"/>
      <c r="J646" s="455"/>
      <c r="K646" s="455"/>
      <c r="L646" s="455">
        <f t="shared" si="18"/>
        <v>655368.81641499582</v>
      </c>
      <c r="M646" s="469"/>
    </row>
    <row r="647" spans="1:13" x14ac:dyDescent="0.2">
      <c r="A647" s="358">
        <f t="shared" si="16"/>
        <v>2061</v>
      </c>
      <c r="B647" s="358">
        <f t="shared" si="17"/>
        <v>10</v>
      </c>
      <c r="C647" s="455">
        <v>119348.12600758365</v>
      </c>
      <c r="D647" s="455"/>
      <c r="E647" s="455">
        <v>504925.80592254899</v>
      </c>
      <c r="F647" s="455"/>
      <c r="G647" s="455"/>
      <c r="H647" s="455"/>
      <c r="I647" s="455"/>
      <c r="J647" s="455"/>
      <c r="K647" s="455"/>
      <c r="L647" s="455">
        <f t="shared" si="18"/>
        <v>624273.93193013268</v>
      </c>
      <c r="M647" s="469"/>
    </row>
    <row r="648" spans="1:13" x14ac:dyDescent="0.2">
      <c r="A648" s="358">
        <f t="shared" si="16"/>
        <v>2061</v>
      </c>
      <c r="B648" s="358">
        <f t="shared" si="17"/>
        <v>11</v>
      </c>
      <c r="C648" s="455">
        <v>98540.737794078319</v>
      </c>
      <c r="D648" s="455"/>
      <c r="E648" s="455">
        <v>482223.4718732402</v>
      </c>
      <c r="F648" s="455"/>
      <c r="G648" s="455"/>
      <c r="H648" s="455"/>
      <c r="I648" s="455"/>
      <c r="J648" s="455"/>
      <c r="K648" s="455"/>
      <c r="L648" s="455">
        <f t="shared" si="18"/>
        <v>580764.2096673185</v>
      </c>
      <c r="M648" s="469"/>
    </row>
    <row r="649" spans="1:13" x14ac:dyDescent="0.2">
      <c r="A649" s="358">
        <f t="shared" si="16"/>
        <v>2061</v>
      </c>
      <c r="B649" s="358">
        <f t="shared" si="17"/>
        <v>12</v>
      </c>
      <c r="C649" s="455">
        <v>101411.84513003331</v>
      </c>
      <c r="D649" s="455"/>
      <c r="E649" s="455">
        <v>494134.34792784596</v>
      </c>
      <c r="F649" s="455"/>
      <c r="G649" s="455"/>
      <c r="H649" s="455"/>
      <c r="I649" s="455"/>
      <c r="J649" s="455"/>
      <c r="K649" s="455"/>
      <c r="L649" s="455">
        <f t="shared" si="18"/>
        <v>595546.19305787922</v>
      </c>
      <c r="M649" s="469"/>
    </row>
    <row r="650" spans="1:13" x14ac:dyDescent="0.2">
      <c r="A650" s="358">
        <f t="shared" si="16"/>
        <v>2062</v>
      </c>
      <c r="B650" s="358">
        <f t="shared" si="17"/>
        <v>1</v>
      </c>
      <c r="C650" s="455">
        <v>101439.76938305689</v>
      </c>
      <c r="D650" s="455"/>
      <c r="E650" s="455">
        <v>512514.4078247791</v>
      </c>
      <c r="F650" s="455"/>
      <c r="G650" s="455"/>
      <c r="H650" s="455"/>
      <c r="I650" s="455"/>
      <c r="J650" s="455"/>
      <c r="K650" s="455"/>
      <c r="L650" s="455">
        <f t="shared" si="18"/>
        <v>613954.17720783595</v>
      </c>
      <c r="M650" s="469"/>
    </row>
    <row r="651" spans="1:13" x14ac:dyDescent="0.2">
      <c r="A651" s="358">
        <f t="shared" si="16"/>
        <v>2062</v>
      </c>
      <c r="B651" s="358">
        <f t="shared" si="17"/>
        <v>2</v>
      </c>
      <c r="C651" s="455">
        <v>96078.998083164028</v>
      </c>
      <c r="D651" s="455"/>
      <c r="E651" s="455">
        <v>484950.76811515988</v>
      </c>
      <c r="F651" s="455"/>
      <c r="G651" s="455"/>
      <c r="H651" s="455"/>
      <c r="I651" s="455"/>
      <c r="J651" s="455"/>
      <c r="K651" s="455"/>
      <c r="L651" s="455">
        <f t="shared" si="18"/>
        <v>581029.76619832392</v>
      </c>
      <c r="M651" s="469"/>
    </row>
    <row r="652" spans="1:13" x14ac:dyDescent="0.2">
      <c r="A652" s="358">
        <f t="shared" si="16"/>
        <v>2062</v>
      </c>
      <c r="B652" s="358">
        <f t="shared" si="17"/>
        <v>3</v>
      </c>
      <c r="C652" s="455">
        <v>108190.30245802162</v>
      </c>
      <c r="D652" s="455"/>
      <c r="E652" s="455">
        <v>485561.96871360193</v>
      </c>
      <c r="F652" s="455"/>
      <c r="G652" s="455"/>
      <c r="H652" s="455"/>
      <c r="I652" s="455"/>
      <c r="J652" s="455"/>
      <c r="K652" s="455"/>
      <c r="L652" s="455">
        <f t="shared" si="18"/>
        <v>593752.27117162361</v>
      </c>
      <c r="M652" s="469"/>
    </row>
    <row r="653" spans="1:13" x14ac:dyDescent="0.2">
      <c r="A653" s="358">
        <f t="shared" si="16"/>
        <v>2062</v>
      </c>
      <c r="B653" s="358">
        <f t="shared" si="17"/>
        <v>4</v>
      </c>
      <c r="C653" s="455">
        <v>113416.19341261205</v>
      </c>
      <c r="D653" s="455"/>
      <c r="E653" s="455">
        <v>488937.63595937693</v>
      </c>
      <c r="F653" s="455"/>
      <c r="G653" s="455"/>
      <c r="H653" s="455"/>
      <c r="I653" s="455"/>
      <c r="J653" s="455"/>
      <c r="K653" s="455"/>
      <c r="L653" s="455">
        <f t="shared" si="18"/>
        <v>602353.82937198901</v>
      </c>
      <c r="M653" s="469"/>
    </row>
    <row r="654" spans="1:13" x14ac:dyDescent="0.2">
      <c r="A654" s="358">
        <f t="shared" ref="A654:A673" si="19">+A642+1</f>
        <v>2062</v>
      </c>
      <c r="B654" s="358">
        <f t="shared" ref="B654:B673" si="20">+B642</f>
        <v>5</v>
      </c>
      <c r="C654" s="455">
        <v>129718.57539798196</v>
      </c>
      <c r="D654" s="455"/>
      <c r="E654" s="455">
        <v>520182.22060167213</v>
      </c>
      <c r="F654" s="455"/>
      <c r="G654" s="455"/>
      <c r="H654" s="455"/>
      <c r="I654" s="455"/>
      <c r="J654" s="455"/>
      <c r="K654" s="455"/>
      <c r="L654" s="455">
        <f t="shared" si="18"/>
        <v>649900.7959996541</v>
      </c>
      <c r="M654" s="469"/>
    </row>
    <row r="655" spans="1:13" x14ac:dyDescent="0.2">
      <c r="A655" s="358">
        <f t="shared" si="19"/>
        <v>2062</v>
      </c>
      <c r="B655" s="358">
        <f t="shared" si="20"/>
        <v>6</v>
      </c>
      <c r="C655" s="455">
        <v>141241.08468781618</v>
      </c>
      <c r="D655" s="455"/>
      <c r="E655" s="455">
        <v>535301.67791737092</v>
      </c>
      <c r="F655" s="455"/>
      <c r="G655" s="455"/>
      <c r="H655" s="455"/>
      <c r="I655" s="455"/>
      <c r="J655" s="455"/>
      <c r="K655" s="455"/>
      <c r="L655" s="455">
        <f t="shared" si="18"/>
        <v>676542.76260518713</v>
      </c>
      <c r="M655" s="469"/>
    </row>
    <row r="656" spans="1:13" x14ac:dyDescent="0.2">
      <c r="A656" s="358">
        <f t="shared" si="19"/>
        <v>2062</v>
      </c>
      <c r="B656" s="358">
        <f t="shared" si="20"/>
        <v>7</v>
      </c>
      <c r="C656" s="455">
        <v>153974.78192900689</v>
      </c>
      <c r="D656" s="455"/>
      <c r="E656" s="455">
        <v>547193.45799434779</v>
      </c>
      <c r="F656" s="455"/>
      <c r="G656" s="455"/>
      <c r="H656" s="455"/>
      <c r="I656" s="455"/>
      <c r="J656" s="455"/>
      <c r="K656" s="455"/>
      <c r="L656" s="455">
        <f t="shared" si="18"/>
        <v>701168.2399233547</v>
      </c>
      <c r="M656" s="469"/>
    </row>
    <row r="657" spans="1:13" x14ac:dyDescent="0.2">
      <c r="A657" s="358">
        <f t="shared" si="19"/>
        <v>2062</v>
      </c>
      <c r="B657" s="358">
        <f t="shared" si="20"/>
        <v>8</v>
      </c>
      <c r="C657" s="455">
        <v>152792.71633387913</v>
      </c>
      <c r="D657" s="455"/>
      <c r="E657" s="455">
        <v>546125.25112361088</v>
      </c>
      <c r="F657" s="455"/>
      <c r="G657" s="455"/>
      <c r="H657" s="455"/>
      <c r="I657" s="455"/>
      <c r="J657" s="455"/>
      <c r="K657" s="455"/>
      <c r="L657" s="455">
        <f t="shared" si="18"/>
        <v>698917.96745749004</v>
      </c>
      <c r="M657" s="469"/>
    </row>
    <row r="658" spans="1:13" x14ac:dyDescent="0.2">
      <c r="A658" s="358">
        <f t="shared" si="19"/>
        <v>2062</v>
      </c>
      <c r="B658" s="358">
        <f t="shared" si="20"/>
        <v>9</v>
      </c>
      <c r="C658" s="455">
        <v>130852.6376561806</v>
      </c>
      <c r="D658" s="455"/>
      <c r="E658" s="455">
        <v>531005.56778273149</v>
      </c>
      <c r="F658" s="455"/>
      <c r="G658" s="455"/>
      <c r="H658" s="455"/>
      <c r="I658" s="455"/>
      <c r="J658" s="455"/>
      <c r="K658" s="455"/>
      <c r="L658" s="455">
        <f t="shared" si="18"/>
        <v>661858.20543891215</v>
      </c>
      <c r="M658" s="469"/>
    </row>
    <row r="659" spans="1:13" x14ac:dyDescent="0.2">
      <c r="A659" s="358">
        <f t="shared" si="19"/>
        <v>2062</v>
      </c>
      <c r="B659" s="358">
        <f t="shared" si="20"/>
        <v>10</v>
      </c>
      <c r="C659" s="455">
        <v>120852.96395923301</v>
      </c>
      <c r="D659" s="455"/>
      <c r="E659" s="455">
        <v>509965.10993900627</v>
      </c>
      <c r="F659" s="455"/>
      <c r="G659" s="455"/>
      <c r="H659" s="455"/>
      <c r="I659" s="455"/>
      <c r="J659" s="455"/>
      <c r="K659" s="455"/>
      <c r="L659" s="455">
        <f t="shared" si="18"/>
        <v>630818.07389823929</v>
      </c>
      <c r="M659" s="469"/>
    </row>
    <row r="660" spans="1:13" x14ac:dyDescent="0.2">
      <c r="A660" s="358">
        <f t="shared" si="19"/>
        <v>2062</v>
      </c>
      <c r="B660" s="358">
        <f t="shared" si="20"/>
        <v>11</v>
      </c>
      <c r="C660" s="455">
        <v>99783.219322499092</v>
      </c>
      <c r="D660" s="455"/>
      <c r="E660" s="455">
        <v>487619.19105164206</v>
      </c>
      <c r="F660" s="455"/>
      <c r="G660" s="455"/>
      <c r="H660" s="455"/>
      <c r="I660" s="455"/>
      <c r="J660" s="455"/>
      <c r="K660" s="455"/>
      <c r="L660" s="455">
        <f t="shared" si="18"/>
        <v>587402.41037414118</v>
      </c>
      <c r="M660" s="469"/>
    </row>
    <row r="661" spans="1:13" x14ac:dyDescent="0.2">
      <c r="A661" s="358">
        <f t="shared" si="19"/>
        <v>2062</v>
      </c>
      <c r="B661" s="358">
        <f t="shared" si="20"/>
        <v>12</v>
      </c>
      <c r="C661" s="455">
        <v>102690.52790791588</v>
      </c>
      <c r="D661" s="455"/>
      <c r="E661" s="455">
        <v>499692.49976710725</v>
      </c>
      <c r="F661" s="455"/>
      <c r="G661" s="455"/>
      <c r="H661" s="455"/>
      <c r="I661" s="455"/>
      <c r="J661" s="455"/>
      <c r="K661" s="455"/>
      <c r="L661" s="455">
        <f t="shared" si="18"/>
        <v>602383.02767502307</v>
      </c>
      <c r="M661" s="469"/>
    </row>
    <row r="662" spans="1:13" x14ac:dyDescent="0.2">
      <c r="A662" s="358">
        <f t="shared" si="19"/>
        <v>2063</v>
      </c>
      <c r="B662" s="358">
        <f t="shared" si="20"/>
        <v>1</v>
      </c>
      <c r="C662" s="455">
        <v>102718.80425256534</v>
      </c>
      <c r="D662" s="455"/>
      <c r="E662" s="455">
        <v>517534.8746148239</v>
      </c>
      <c r="F662" s="455"/>
      <c r="G662" s="455"/>
      <c r="H662" s="455"/>
      <c r="I662" s="455"/>
      <c r="J662" s="455"/>
      <c r="K662" s="455"/>
      <c r="L662" s="455">
        <f t="shared" si="18"/>
        <v>620253.67886738922</v>
      </c>
      <c r="M662" s="469"/>
    </row>
    <row r="663" spans="1:13" x14ac:dyDescent="0.2">
      <c r="A663" s="358">
        <f t="shared" si="19"/>
        <v>2063</v>
      </c>
      <c r="B663" s="358">
        <f t="shared" si="20"/>
        <v>2</v>
      </c>
      <c r="C663" s="455">
        <v>97290.440001094175</v>
      </c>
      <c r="D663" s="455"/>
      <c r="E663" s="455">
        <v>489999.39586006448</v>
      </c>
      <c r="F663" s="455"/>
      <c r="G663" s="455"/>
      <c r="H663" s="455"/>
      <c r="I663" s="455"/>
      <c r="J663" s="455"/>
      <c r="K663" s="455"/>
      <c r="L663" s="455">
        <f t="shared" si="18"/>
        <v>587289.83586115867</v>
      </c>
      <c r="M663" s="469"/>
    </row>
    <row r="664" spans="1:13" x14ac:dyDescent="0.2">
      <c r="A664" s="358">
        <f t="shared" si="19"/>
        <v>2063</v>
      </c>
      <c r="B664" s="358">
        <f t="shared" si="20"/>
        <v>3</v>
      </c>
      <c r="C664" s="455">
        <v>109554.45352252098</v>
      </c>
      <c r="D664" s="455"/>
      <c r="E664" s="455">
        <v>490514.99001092958</v>
      </c>
      <c r="F664" s="455"/>
      <c r="G664" s="455"/>
      <c r="H664" s="455"/>
      <c r="I664" s="455"/>
      <c r="J664" s="455"/>
      <c r="K664" s="455"/>
      <c r="L664" s="455">
        <f t="shared" si="18"/>
        <v>600069.4435334506</v>
      </c>
      <c r="M664" s="469"/>
    </row>
    <row r="665" spans="1:13" x14ac:dyDescent="0.2">
      <c r="A665" s="358">
        <f t="shared" si="19"/>
        <v>2063</v>
      </c>
      <c r="B665" s="358">
        <f t="shared" si="20"/>
        <v>4</v>
      </c>
      <c r="C665" s="455">
        <v>114846.23674792216</v>
      </c>
      <c r="D665" s="455"/>
      <c r="E665" s="455">
        <v>493802.88686411903</v>
      </c>
      <c r="F665" s="455"/>
      <c r="G665" s="455"/>
      <c r="H665" s="455"/>
      <c r="I665" s="455"/>
      <c r="J665" s="455"/>
      <c r="K665" s="455"/>
      <c r="L665" s="455">
        <f t="shared" si="18"/>
        <v>608649.12361204124</v>
      </c>
      <c r="M665" s="469"/>
    </row>
    <row r="666" spans="1:13" x14ac:dyDescent="0.2">
      <c r="A666" s="358">
        <f t="shared" si="19"/>
        <v>2063</v>
      </c>
      <c r="B666" s="358">
        <f t="shared" si="20"/>
        <v>5</v>
      </c>
      <c r="C666" s="455">
        <v>131354.17238490377</v>
      </c>
      <c r="D666" s="455"/>
      <c r="E666" s="455">
        <v>524935.65932253143</v>
      </c>
      <c r="F666" s="455"/>
      <c r="G666" s="455"/>
      <c r="H666" s="455"/>
      <c r="I666" s="455"/>
      <c r="J666" s="455"/>
      <c r="K666" s="455"/>
      <c r="L666" s="455">
        <f t="shared" si="18"/>
        <v>656289.83170743519</v>
      </c>
      <c r="M666" s="469"/>
    </row>
    <row r="667" spans="1:13" x14ac:dyDescent="0.2">
      <c r="A667" s="358">
        <f t="shared" si="19"/>
        <v>2063</v>
      </c>
      <c r="B667" s="358">
        <f t="shared" si="20"/>
        <v>6</v>
      </c>
      <c r="C667" s="455">
        <v>143021.9668154236</v>
      </c>
      <c r="D667" s="455"/>
      <c r="E667" s="455">
        <v>540094.76934163272</v>
      </c>
      <c r="F667" s="455"/>
      <c r="G667" s="455"/>
      <c r="H667" s="455"/>
      <c r="I667" s="455"/>
      <c r="J667" s="455"/>
      <c r="K667" s="455"/>
      <c r="L667" s="455">
        <f t="shared" si="18"/>
        <v>683116.73615705629</v>
      </c>
      <c r="M667" s="469"/>
    </row>
    <row r="668" spans="1:13" x14ac:dyDescent="0.2">
      <c r="A668" s="358">
        <f t="shared" si="19"/>
        <v>2063</v>
      </c>
      <c r="B668" s="358">
        <f t="shared" si="20"/>
        <v>7</v>
      </c>
      <c r="C668" s="455">
        <v>155916.2208371383</v>
      </c>
      <c r="D668" s="455"/>
      <c r="E668" s="455">
        <v>552019.9578840005</v>
      </c>
      <c r="F668" s="455"/>
      <c r="G668" s="455"/>
      <c r="H668" s="455"/>
      <c r="I668" s="455"/>
      <c r="J668" s="455"/>
      <c r="K668" s="455"/>
      <c r="L668" s="455">
        <f t="shared" si="18"/>
        <v>707936.17872113874</v>
      </c>
      <c r="M668" s="469"/>
    </row>
    <row r="669" spans="1:13" x14ac:dyDescent="0.2">
      <c r="A669" s="358">
        <f t="shared" si="19"/>
        <v>2063</v>
      </c>
      <c r="B669" s="358">
        <f t="shared" si="20"/>
        <v>8</v>
      </c>
      <c r="C669" s="455">
        <v>154719.25080045467</v>
      </c>
      <c r="D669" s="455"/>
      <c r="E669" s="455">
        <v>550943.48498330766</v>
      </c>
      <c r="F669" s="455"/>
      <c r="G669" s="455"/>
      <c r="H669" s="455"/>
      <c r="I669" s="455"/>
      <c r="J669" s="455"/>
      <c r="K669" s="455"/>
      <c r="L669" s="455">
        <f t="shared" si="18"/>
        <v>705662.7357837623</v>
      </c>
      <c r="M669" s="469"/>
    </row>
    <row r="670" spans="1:13" x14ac:dyDescent="0.2">
      <c r="A670" s="358">
        <f t="shared" si="19"/>
        <v>2063</v>
      </c>
      <c r="B670" s="358">
        <f t="shared" si="20"/>
        <v>9</v>
      </c>
      <c r="C670" s="455">
        <v>132502.5338196606</v>
      </c>
      <c r="D670" s="455"/>
      <c r="E670" s="455">
        <v>535910.49728066998</v>
      </c>
      <c r="F670" s="455"/>
      <c r="G670" s="455"/>
      <c r="H670" s="455"/>
      <c r="I670" s="455"/>
      <c r="J670" s="455"/>
      <c r="K670" s="455"/>
      <c r="L670" s="455">
        <f t="shared" si="18"/>
        <v>668413.03110033064</v>
      </c>
      <c r="M670" s="469"/>
    </row>
    <row r="671" spans="1:13" x14ac:dyDescent="0.2">
      <c r="A671" s="358">
        <f t="shared" si="19"/>
        <v>2063</v>
      </c>
      <c r="B671" s="358">
        <f t="shared" si="20"/>
        <v>10</v>
      </c>
      <c r="C671" s="455">
        <v>122376.77612804419</v>
      </c>
      <c r="D671" s="455"/>
      <c r="E671" s="455">
        <v>515054.70765143319</v>
      </c>
      <c r="F671" s="455"/>
      <c r="G671" s="455"/>
      <c r="H671" s="455"/>
      <c r="I671" s="455"/>
      <c r="J671" s="455"/>
      <c r="K671" s="455"/>
      <c r="L671" s="455">
        <f t="shared" si="18"/>
        <v>637431.48377947742</v>
      </c>
      <c r="M671" s="469"/>
    </row>
    <row r="672" spans="1:13" x14ac:dyDescent="0.2">
      <c r="A672" s="358">
        <f t="shared" si="19"/>
        <v>2063</v>
      </c>
      <c r="B672" s="358">
        <f t="shared" si="20"/>
        <v>11</v>
      </c>
      <c r="C672" s="455">
        <v>101041.36706555379</v>
      </c>
      <c r="D672" s="455"/>
      <c r="E672" s="455">
        <v>493075.28428305109</v>
      </c>
      <c r="F672" s="455"/>
      <c r="G672" s="455"/>
      <c r="H672" s="455"/>
      <c r="I672" s="455"/>
      <c r="J672" s="455"/>
      <c r="K672" s="455"/>
      <c r="L672" s="455">
        <f t="shared" si="18"/>
        <v>594116.65134860482</v>
      </c>
      <c r="M672" s="469"/>
    </row>
    <row r="673" spans="1:17" x14ac:dyDescent="0.2">
      <c r="A673" s="358">
        <f t="shared" si="19"/>
        <v>2063</v>
      </c>
      <c r="B673" s="358">
        <f t="shared" si="20"/>
        <v>12</v>
      </c>
      <c r="C673" s="455">
        <v>103985.33335514105</v>
      </c>
      <c r="D673" s="455"/>
      <c r="E673" s="455">
        <v>505313.17114583758</v>
      </c>
      <c r="F673" s="455"/>
      <c r="G673" s="455"/>
      <c r="H673" s="455"/>
      <c r="I673" s="455"/>
      <c r="J673" s="455"/>
      <c r="K673" s="455"/>
      <c r="L673" s="455">
        <f t="shared" si="18"/>
        <v>609298.50450097863</v>
      </c>
      <c r="M673" s="469"/>
    </row>
    <row r="674" spans="1:17" x14ac:dyDescent="0.2">
      <c r="A674" s="358"/>
      <c r="B674" s="358"/>
      <c r="C674" s="455"/>
      <c r="D674" s="455"/>
      <c r="E674" s="455"/>
      <c r="F674" s="455"/>
      <c r="G674" s="455"/>
      <c r="H674" s="455"/>
      <c r="I674" s="455"/>
      <c r="J674" s="455"/>
      <c r="K674" s="455"/>
      <c r="L674" s="455"/>
      <c r="M674" s="457"/>
    </row>
    <row r="675" spans="1:17" x14ac:dyDescent="0.2">
      <c r="B675" s="463"/>
      <c r="C675" s="455"/>
      <c r="D675" s="455"/>
      <c r="E675" s="455"/>
      <c r="F675" s="455"/>
      <c r="G675" s="455"/>
      <c r="H675" s="455"/>
      <c r="I675" s="455"/>
      <c r="J675" s="455"/>
      <c r="K675" s="455"/>
      <c r="L675" s="455"/>
      <c r="O675" s="457" t="s">
        <v>386</v>
      </c>
    </row>
    <row r="676" spans="1:17" x14ac:dyDescent="0.2">
      <c r="A676" s="453">
        <v>2008</v>
      </c>
      <c r="C676" s="455">
        <f t="shared" ref="C676:L676" si="21">SUM(C2:C13)</f>
        <v>857285.42428494606</v>
      </c>
      <c r="D676" s="455">
        <f t="shared" si="21"/>
        <v>258225</v>
      </c>
      <c r="E676" s="455">
        <f t="shared" si="21"/>
        <v>0</v>
      </c>
      <c r="F676" s="455">
        <f t="shared" si="21"/>
        <v>6959.0720000000001</v>
      </c>
      <c r="G676" s="455">
        <f t="shared" si="21"/>
        <v>3250</v>
      </c>
      <c r="H676" s="455">
        <f t="shared" si="21"/>
        <v>0</v>
      </c>
      <c r="I676" s="455">
        <f t="shared" si="21"/>
        <v>0</v>
      </c>
      <c r="J676" s="455">
        <f t="shared" si="21"/>
        <v>0</v>
      </c>
      <c r="K676" s="455">
        <f t="shared" si="21"/>
        <v>0</v>
      </c>
      <c r="L676" s="455">
        <f t="shared" si="21"/>
        <v>1125719.4962849461</v>
      </c>
      <c r="M676" s="457">
        <f t="shared" ref="M676:M718" si="22">SUM(C676:K676)</f>
        <v>1125719.4962849461</v>
      </c>
      <c r="N676" s="457">
        <f t="shared" ref="N676:N718" si="23">M676-L676</f>
        <v>0</v>
      </c>
      <c r="O676" s="455">
        <v>109974637.50371505</v>
      </c>
      <c r="Q676" s="457"/>
    </row>
    <row r="677" spans="1:17" x14ac:dyDescent="0.2">
      <c r="A677" s="453">
        <v>2009</v>
      </c>
      <c r="C677" s="455">
        <f t="shared" ref="C677:L677" si="24">SUM(C14:C25)</f>
        <v>868094.77408385149</v>
      </c>
      <c r="D677" s="455">
        <f t="shared" si="24"/>
        <v>225928</v>
      </c>
      <c r="E677" s="455">
        <f t="shared" si="24"/>
        <v>0</v>
      </c>
      <c r="F677" s="455">
        <f t="shared" si="24"/>
        <v>6243.2070000000003</v>
      </c>
      <c r="G677" s="455">
        <f t="shared" si="24"/>
        <v>213450</v>
      </c>
      <c r="H677" s="455">
        <f t="shared" si="24"/>
        <v>0</v>
      </c>
      <c r="I677" s="455">
        <f t="shared" si="24"/>
        <v>0</v>
      </c>
      <c r="J677" s="455">
        <f t="shared" si="24"/>
        <v>0</v>
      </c>
      <c r="K677" s="455">
        <f t="shared" si="24"/>
        <v>0</v>
      </c>
      <c r="L677" s="455">
        <f t="shared" si="24"/>
        <v>1313715.9810838511</v>
      </c>
      <c r="M677" s="457">
        <f t="shared" si="22"/>
        <v>1313715.9810838513</v>
      </c>
      <c r="N677" s="457">
        <f t="shared" si="23"/>
        <v>0</v>
      </c>
      <c r="O677" s="455">
        <v>109923700.01891614</v>
      </c>
      <c r="P677" s="458">
        <f>(O677/O676)-1</f>
        <v>-4.6317483699087614E-4</v>
      </c>
      <c r="Q677" s="457">
        <f>+L677-L676</f>
        <v>187996.48479890497</v>
      </c>
    </row>
    <row r="678" spans="1:17" x14ac:dyDescent="0.2">
      <c r="A678" s="453">
        <v>2010</v>
      </c>
      <c r="C678" s="455">
        <f t="shared" ref="C678:L678" si="25">SUM(C26:C37)</f>
        <v>879040.41693028226</v>
      </c>
      <c r="D678" s="455">
        <f t="shared" si="25"/>
        <v>227430</v>
      </c>
      <c r="E678" s="455">
        <f t="shared" si="25"/>
        <v>1210527.0390000001</v>
      </c>
      <c r="F678" s="455">
        <f t="shared" si="25"/>
        <v>6592.3580000000002</v>
      </c>
      <c r="G678" s="455">
        <f t="shared" si="25"/>
        <v>0</v>
      </c>
      <c r="H678" s="455">
        <f t="shared" si="25"/>
        <v>0</v>
      </c>
      <c r="I678" s="455">
        <f t="shared" si="25"/>
        <v>0</v>
      </c>
      <c r="J678" s="455">
        <f t="shared" si="25"/>
        <v>0</v>
      </c>
      <c r="K678" s="455">
        <f t="shared" si="25"/>
        <v>0</v>
      </c>
      <c r="L678" s="455">
        <f t="shared" si="25"/>
        <v>2323589.8139302819</v>
      </c>
      <c r="M678" s="457">
        <f t="shared" si="22"/>
        <v>2323589.8139302824</v>
      </c>
      <c r="N678" s="457">
        <f t="shared" si="23"/>
        <v>0</v>
      </c>
      <c r="O678" s="455">
        <v>112279942.68606971</v>
      </c>
      <c r="P678" s="458">
        <f>(O678/O677)-1</f>
        <v>2.1435256152659399E-2</v>
      </c>
      <c r="Q678" s="457">
        <f>+L678-L677</f>
        <v>1009873.8328464308</v>
      </c>
    </row>
    <row r="679" spans="1:17" x14ac:dyDescent="0.2">
      <c r="A679" s="453">
        <v>2011</v>
      </c>
      <c r="C679" s="455">
        <f t="shared" ref="C679:L679" si="26">SUM(C38:C49)</f>
        <v>797273.17387669976</v>
      </c>
      <c r="D679" s="455">
        <f t="shared" si="26"/>
        <v>226755</v>
      </c>
      <c r="E679" s="455">
        <f t="shared" si="26"/>
        <v>1177915.2519999999</v>
      </c>
      <c r="F679" s="455">
        <f t="shared" si="26"/>
        <v>7159.0049999999992</v>
      </c>
      <c r="G679" s="455">
        <f t="shared" si="26"/>
        <v>0</v>
      </c>
      <c r="H679" s="455">
        <f t="shared" si="26"/>
        <v>0</v>
      </c>
      <c r="I679" s="455">
        <f t="shared" si="26"/>
        <v>13628.775</v>
      </c>
      <c r="J679" s="455">
        <f t="shared" si="26"/>
        <v>0</v>
      </c>
      <c r="K679" s="455">
        <f t="shared" si="26"/>
        <v>0</v>
      </c>
      <c r="L679" s="455">
        <f t="shared" si="26"/>
        <v>2222731.2058767001</v>
      </c>
      <c r="M679" s="457">
        <f t="shared" si="22"/>
        <v>2222731.2058766992</v>
      </c>
      <c r="N679" s="457">
        <f t="shared" si="23"/>
        <v>0</v>
      </c>
      <c r="O679" s="455">
        <v>109319540.29412331</v>
      </c>
      <c r="P679" s="458">
        <f>(O679/O678)-1</f>
        <v>-2.6366262051126688E-2</v>
      </c>
      <c r="Q679" s="457">
        <f>+L679-L678</f>
        <v>-100858.60805358179</v>
      </c>
    </row>
    <row r="680" spans="1:17" x14ac:dyDescent="0.2">
      <c r="A680" s="453">
        <v>2012</v>
      </c>
      <c r="C680" s="455">
        <f t="shared" ref="C680:L680" si="27">SUM(C50:C61)</f>
        <v>736959.87399999995</v>
      </c>
      <c r="D680" s="455">
        <f t="shared" si="27"/>
        <v>225675</v>
      </c>
      <c r="E680" s="455">
        <f t="shared" si="27"/>
        <v>1184367.7139943468</v>
      </c>
      <c r="F680" s="455">
        <f t="shared" si="27"/>
        <v>6108.3960000000006</v>
      </c>
      <c r="G680" s="455">
        <f t="shared" si="27"/>
        <v>0</v>
      </c>
      <c r="H680" s="455">
        <f t="shared" si="27"/>
        <v>0</v>
      </c>
      <c r="I680" s="455">
        <f t="shared" si="27"/>
        <v>63284.559886288225</v>
      </c>
      <c r="J680" s="455">
        <f t="shared" si="27"/>
        <v>27612.84231018924</v>
      </c>
      <c r="K680" s="455">
        <f t="shared" si="27"/>
        <v>0</v>
      </c>
      <c r="L680" s="455">
        <f t="shared" si="27"/>
        <v>2244008.3861908242</v>
      </c>
      <c r="M680" s="457">
        <f t="shared" si="22"/>
        <v>2244008.3861908247</v>
      </c>
      <c r="N680" s="457">
        <f t="shared" si="23"/>
        <v>0</v>
      </c>
      <c r="O680" s="455">
        <v>108621496.61380917</v>
      </c>
      <c r="P680" s="458">
        <f>(O680/O679)-1</f>
        <v>-6.385351405943096E-3</v>
      </c>
      <c r="Q680" s="457">
        <f>+L680-L679</f>
        <v>21277.180314124096</v>
      </c>
    </row>
    <row r="681" spans="1:17" x14ac:dyDescent="0.2">
      <c r="A681" s="453">
        <v>2013</v>
      </c>
      <c r="C681" s="455">
        <f t="shared" ref="C681:L681" si="28">SUM(C62:C73)</f>
        <v>758684.10199999996</v>
      </c>
      <c r="D681" s="455">
        <f t="shared" si="28"/>
        <v>86175</v>
      </c>
      <c r="E681" s="455">
        <f t="shared" si="28"/>
        <v>1202479.9526656251</v>
      </c>
      <c r="F681" s="455">
        <f t="shared" si="28"/>
        <v>5251.1829000000007</v>
      </c>
      <c r="G681" s="455">
        <f t="shared" si="28"/>
        <v>0</v>
      </c>
      <c r="H681" s="455">
        <f t="shared" si="28"/>
        <v>0</v>
      </c>
      <c r="I681" s="455">
        <f t="shared" si="28"/>
        <v>61754.245287379017</v>
      </c>
      <c r="J681" s="455">
        <f t="shared" si="28"/>
        <v>38143.791103609714</v>
      </c>
      <c r="K681" s="455">
        <f t="shared" si="28"/>
        <v>0</v>
      </c>
      <c r="L681" s="455">
        <f t="shared" si="28"/>
        <v>2152488.2739566136</v>
      </c>
      <c r="M681" s="457">
        <f t="shared" si="22"/>
        <v>2152488.2739566136</v>
      </c>
      <c r="N681" s="457">
        <f t="shared" si="23"/>
        <v>0</v>
      </c>
      <c r="O681" s="455">
        <v>109502722.72604339</v>
      </c>
      <c r="P681" s="458">
        <f>(O681/O680)-1</f>
        <v>8.1128150477185468E-3</v>
      </c>
      <c r="Q681" s="457">
        <f>+L681-L680</f>
        <v>-91520.112234210595</v>
      </c>
    </row>
    <row r="682" spans="1:17" x14ac:dyDescent="0.2">
      <c r="A682" s="358">
        <v>2014</v>
      </c>
      <c r="B682" s="314"/>
      <c r="C682" s="468">
        <f t="shared" ref="C682:L682" si="29">SUM(C74:C85)</f>
        <v>800964.15442778589</v>
      </c>
      <c r="D682" s="468">
        <f t="shared" si="29"/>
        <v>0</v>
      </c>
      <c r="E682" s="468">
        <f t="shared" si="29"/>
        <v>3751337.076656932</v>
      </c>
      <c r="F682" s="468">
        <f t="shared" si="29"/>
        <v>0</v>
      </c>
      <c r="G682" s="468">
        <f t="shared" si="29"/>
        <v>521550</v>
      </c>
      <c r="H682" s="468">
        <f t="shared" si="29"/>
        <v>184143</v>
      </c>
      <c r="I682" s="468">
        <f t="shared" si="29"/>
        <v>63274.201767262522</v>
      </c>
      <c r="J682" s="468">
        <f t="shared" si="29"/>
        <v>38695.470063822751</v>
      </c>
      <c r="K682" s="468">
        <f t="shared" si="29"/>
        <v>199295</v>
      </c>
      <c r="L682" s="468">
        <f t="shared" si="29"/>
        <v>5559258.9029158037</v>
      </c>
      <c r="M682" s="457">
        <f t="shared" si="22"/>
        <v>5559258.9029158019</v>
      </c>
      <c r="N682" s="457">
        <f t="shared" si="23"/>
        <v>0</v>
      </c>
    </row>
    <row r="683" spans="1:17" x14ac:dyDescent="0.2">
      <c r="A683" s="358">
        <v>2015</v>
      </c>
      <c r="B683" s="314"/>
      <c r="C683" s="468">
        <f t="shared" ref="C683:L683" si="30">SUM(C86:C97)</f>
        <v>805224.40679499938</v>
      </c>
      <c r="D683" s="468">
        <f t="shared" si="30"/>
        <v>0</v>
      </c>
      <c r="E683" s="468">
        <f t="shared" si="30"/>
        <v>3761657.0763910115</v>
      </c>
      <c r="F683" s="468">
        <f t="shared" si="30"/>
        <v>0</v>
      </c>
      <c r="G683" s="468">
        <f t="shared" si="30"/>
        <v>835200</v>
      </c>
      <c r="H683" s="468">
        <f t="shared" si="30"/>
        <v>262440</v>
      </c>
      <c r="I683" s="468">
        <f t="shared" si="30"/>
        <v>62742.683627794337</v>
      </c>
      <c r="J683" s="468">
        <f t="shared" si="30"/>
        <v>38419.630583716236</v>
      </c>
      <c r="K683" s="468">
        <f t="shared" si="30"/>
        <v>269709.52209849982</v>
      </c>
      <c r="L683" s="468">
        <f t="shared" si="30"/>
        <v>6035393.3194960197</v>
      </c>
      <c r="M683" s="457">
        <f t="shared" si="22"/>
        <v>6035393.3194960225</v>
      </c>
      <c r="N683" s="457">
        <f t="shared" si="23"/>
        <v>0</v>
      </c>
    </row>
    <row r="684" spans="1:17" x14ac:dyDescent="0.2">
      <c r="A684" s="358">
        <v>2016</v>
      </c>
      <c r="B684" s="314"/>
      <c r="C684" s="468">
        <f t="shared" ref="C684:L684" si="31">SUM(C98:C109)</f>
        <v>815377.32906930824</v>
      </c>
      <c r="D684" s="468">
        <f t="shared" si="31"/>
        <v>0</v>
      </c>
      <c r="E684" s="468">
        <f t="shared" si="31"/>
        <v>3827004.5751304114</v>
      </c>
      <c r="F684" s="468">
        <f t="shared" si="31"/>
        <v>0</v>
      </c>
      <c r="G684" s="468">
        <f t="shared" si="31"/>
        <v>835200</v>
      </c>
      <c r="H684" s="468">
        <f t="shared" si="31"/>
        <v>285480</v>
      </c>
      <c r="I684" s="468">
        <f t="shared" si="31"/>
        <v>62742.683627794337</v>
      </c>
      <c r="J684" s="468">
        <f t="shared" si="31"/>
        <v>38557.550323769494</v>
      </c>
      <c r="K684" s="468">
        <f t="shared" si="31"/>
        <v>270200.33028999984</v>
      </c>
      <c r="L684" s="468">
        <f t="shared" si="31"/>
        <v>6134562.4684412824</v>
      </c>
      <c r="M684" s="457">
        <f t="shared" si="22"/>
        <v>6134562.4684412833</v>
      </c>
      <c r="N684" s="457">
        <f t="shared" si="23"/>
        <v>0</v>
      </c>
    </row>
    <row r="685" spans="1:17" x14ac:dyDescent="0.2">
      <c r="A685" s="358">
        <v>2017</v>
      </c>
      <c r="B685" s="314"/>
      <c r="C685" s="468">
        <f t="shared" ref="C685:L685" si="32">SUM(C110:C121)</f>
        <v>825658.26762061834</v>
      </c>
      <c r="D685" s="468">
        <f t="shared" si="32"/>
        <v>0</v>
      </c>
      <c r="E685" s="468">
        <f t="shared" si="32"/>
        <v>3888834.1090065939</v>
      </c>
      <c r="F685" s="468">
        <f t="shared" si="32"/>
        <v>0</v>
      </c>
      <c r="G685" s="468">
        <f t="shared" si="32"/>
        <v>832000</v>
      </c>
      <c r="H685" s="468">
        <f t="shared" si="32"/>
        <v>306360</v>
      </c>
      <c r="I685" s="468">
        <f t="shared" si="32"/>
        <v>0</v>
      </c>
      <c r="J685" s="468">
        <f t="shared" si="32"/>
        <v>11543.069083798422</v>
      </c>
      <c r="K685" s="468">
        <f t="shared" si="32"/>
        <v>0</v>
      </c>
      <c r="L685" s="468">
        <f t="shared" si="32"/>
        <v>5864395.4457110111</v>
      </c>
      <c r="M685" s="457">
        <f t="shared" si="22"/>
        <v>5864395.4457110111</v>
      </c>
      <c r="N685" s="457">
        <f t="shared" si="23"/>
        <v>0</v>
      </c>
    </row>
    <row r="686" spans="1:17" x14ac:dyDescent="0.2">
      <c r="A686" s="358">
        <v>2018</v>
      </c>
      <c r="B686" s="314"/>
      <c r="C686" s="468">
        <f t="shared" ref="C686:L686" si="33">SUM(C122:C133)</f>
        <v>836068.83658195776</v>
      </c>
      <c r="D686" s="468">
        <f t="shared" si="33"/>
        <v>0</v>
      </c>
      <c r="E686" s="468">
        <f t="shared" si="33"/>
        <v>3941141.408534083</v>
      </c>
      <c r="F686" s="468">
        <f t="shared" si="33"/>
        <v>0</v>
      </c>
      <c r="G686" s="468">
        <f t="shared" si="33"/>
        <v>835200</v>
      </c>
      <c r="H686" s="468">
        <f t="shared" si="33"/>
        <v>0</v>
      </c>
      <c r="I686" s="468">
        <f t="shared" si="33"/>
        <v>0</v>
      </c>
      <c r="J686" s="468">
        <f t="shared" si="33"/>
        <v>0</v>
      </c>
      <c r="K686" s="468">
        <f t="shared" si="33"/>
        <v>0</v>
      </c>
      <c r="L686" s="468">
        <f t="shared" si="33"/>
        <v>5612410.245116041</v>
      </c>
      <c r="M686" s="457">
        <f t="shared" si="22"/>
        <v>5612410.245116041</v>
      </c>
      <c r="N686" s="457">
        <f t="shared" si="23"/>
        <v>0</v>
      </c>
    </row>
    <row r="687" spans="1:17" x14ac:dyDescent="0.2">
      <c r="A687" s="358">
        <v>2019</v>
      </c>
      <c r="B687" s="314"/>
      <c r="C687" s="468">
        <f t="shared" ref="C687:L687" si="34">SUM(C134:C145)</f>
        <v>846610.67043865239</v>
      </c>
      <c r="D687" s="468">
        <f t="shared" si="34"/>
        <v>0</v>
      </c>
      <c r="E687" s="468">
        <f t="shared" si="34"/>
        <v>3985462.0307053062</v>
      </c>
      <c r="F687" s="468">
        <f t="shared" si="34"/>
        <v>0</v>
      </c>
      <c r="G687" s="468">
        <f t="shared" si="34"/>
        <v>835200</v>
      </c>
      <c r="H687" s="468">
        <f t="shared" si="34"/>
        <v>0</v>
      </c>
      <c r="I687" s="468">
        <f t="shared" si="34"/>
        <v>0</v>
      </c>
      <c r="J687" s="468">
        <f t="shared" si="34"/>
        <v>0</v>
      </c>
      <c r="K687" s="468">
        <f t="shared" si="34"/>
        <v>0</v>
      </c>
      <c r="L687" s="468">
        <f t="shared" si="34"/>
        <v>5667272.7011439577</v>
      </c>
      <c r="M687" s="457">
        <f t="shared" si="22"/>
        <v>5667272.7011439586</v>
      </c>
      <c r="N687" s="457">
        <f t="shared" si="23"/>
        <v>0</v>
      </c>
    </row>
    <row r="688" spans="1:17" x14ac:dyDescent="0.2">
      <c r="A688" s="358">
        <v>2020</v>
      </c>
      <c r="B688" s="314"/>
      <c r="C688" s="468">
        <f t="shared" ref="C688:L688" si="35">SUM(C146:C157)</f>
        <v>857285.42428494606</v>
      </c>
      <c r="D688" s="468">
        <f t="shared" si="35"/>
        <v>0</v>
      </c>
      <c r="E688" s="468">
        <f t="shared" si="35"/>
        <v>4012376.2269666307</v>
      </c>
      <c r="F688" s="468">
        <f t="shared" si="35"/>
        <v>0</v>
      </c>
      <c r="G688" s="468">
        <f t="shared" si="35"/>
        <v>838400</v>
      </c>
      <c r="H688" s="468">
        <f t="shared" si="35"/>
        <v>0</v>
      </c>
      <c r="I688" s="468">
        <f t="shared" si="35"/>
        <v>0</v>
      </c>
      <c r="J688" s="468">
        <f t="shared" si="35"/>
        <v>0</v>
      </c>
      <c r="K688" s="468">
        <f t="shared" si="35"/>
        <v>0</v>
      </c>
      <c r="L688" s="468">
        <f t="shared" si="35"/>
        <v>5708061.6512515768</v>
      </c>
      <c r="M688" s="457">
        <f t="shared" si="22"/>
        <v>5708061.6512515768</v>
      </c>
      <c r="N688" s="457">
        <f t="shared" si="23"/>
        <v>0</v>
      </c>
    </row>
    <row r="689" spans="1:14" x14ac:dyDescent="0.2">
      <c r="A689" s="358">
        <v>2021</v>
      </c>
      <c r="B689" s="314"/>
      <c r="C689" s="468">
        <f t="shared" ref="C689:L689" si="36">SUM(C158:C169)</f>
        <v>868094.77408385149</v>
      </c>
      <c r="D689" s="468">
        <f t="shared" si="36"/>
        <v>0</v>
      </c>
      <c r="E689" s="468">
        <f t="shared" si="36"/>
        <v>4043518.5221956805</v>
      </c>
      <c r="F689" s="468">
        <f t="shared" si="36"/>
        <v>0</v>
      </c>
      <c r="G689" s="468">
        <f t="shared" si="36"/>
        <v>342400</v>
      </c>
      <c r="H689" s="468">
        <f t="shared" si="36"/>
        <v>0</v>
      </c>
      <c r="I689" s="468">
        <f t="shared" si="36"/>
        <v>0</v>
      </c>
      <c r="J689" s="468">
        <f t="shared" si="36"/>
        <v>0</v>
      </c>
      <c r="K689" s="468">
        <f t="shared" si="36"/>
        <v>0</v>
      </c>
      <c r="L689" s="468">
        <f t="shared" si="36"/>
        <v>5254013.2962795319</v>
      </c>
      <c r="M689" s="457">
        <f t="shared" si="22"/>
        <v>5254013.2962795319</v>
      </c>
      <c r="N689" s="457">
        <f t="shared" si="23"/>
        <v>0</v>
      </c>
    </row>
    <row r="690" spans="1:14" x14ac:dyDescent="0.2">
      <c r="A690" s="358">
        <v>2022</v>
      </c>
      <c r="B690" s="314"/>
      <c r="C690" s="468">
        <f t="shared" ref="C690:L690" si="37">SUM(C170:C181)</f>
        <v>879040.41693028226</v>
      </c>
      <c r="D690" s="468">
        <f t="shared" si="37"/>
        <v>0</v>
      </c>
      <c r="E690" s="468">
        <f t="shared" si="37"/>
        <v>4080531.2339094565</v>
      </c>
      <c r="F690" s="468">
        <f t="shared" si="37"/>
        <v>0</v>
      </c>
      <c r="G690" s="468">
        <f t="shared" si="37"/>
        <v>0</v>
      </c>
      <c r="H690" s="468">
        <f t="shared" si="37"/>
        <v>0</v>
      </c>
      <c r="I690" s="468">
        <f t="shared" si="37"/>
        <v>0</v>
      </c>
      <c r="J690" s="468">
        <f t="shared" si="37"/>
        <v>0</v>
      </c>
      <c r="K690" s="468">
        <f t="shared" si="37"/>
        <v>0</v>
      </c>
      <c r="L690" s="468">
        <f t="shared" si="37"/>
        <v>4959571.6508397395</v>
      </c>
      <c r="M690" s="457">
        <f t="shared" si="22"/>
        <v>4959571.6508397385</v>
      </c>
      <c r="N690" s="457">
        <f t="shared" si="23"/>
        <v>0</v>
      </c>
    </row>
    <row r="691" spans="1:14" x14ac:dyDescent="0.2">
      <c r="A691" s="358">
        <v>2023</v>
      </c>
      <c r="B691" s="314"/>
      <c r="C691" s="468">
        <f t="shared" ref="C691:L691" si="38">SUM(C182:C193)</f>
        <v>890124.07131750137</v>
      </c>
      <c r="D691" s="468">
        <f t="shared" si="38"/>
        <v>0</v>
      </c>
      <c r="E691" s="468">
        <f t="shared" si="38"/>
        <v>4128278.2161038569</v>
      </c>
      <c r="F691" s="468">
        <f t="shared" si="38"/>
        <v>0</v>
      </c>
      <c r="G691" s="468">
        <f t="shared" si="38"/>
        <v>0</v>
      </c>
      <c r="H691" s="468">
        <f t="shared" si="38"/>
        <v>0</v>
      </c>
      <c r="I691" s="468">
        <f t="shared" si="38"/>
        <v>0</v>
      </c>
      <c r="J691" s="468">
        <f t="shared" si="38"/>
        <v>0</v>
      </c>
      <c r="K691" s="468">
        <f t="shared" si="38"/>
        <v>0</v>
      </c>
      <c r="L691" s="468">
        <f t="shared" si="38"/>
        <v>5018402.2874213587</v>
      </c>
      <c r="M691" s="457">
        <f t="shared" si="22"/>
        <v>5018402.2874213587</v>
      </c>
      <c r="N691" s="457">
        <f t="shared" si="23"/>
        <v>0</v>
      </c>
    </row>
    <row r="692" spans="1:14" x14ac:dyDescent="0.2">
      <c r="A692" s="358">
        <v>2024</v>
      </c>
      <c r="B692" s="314"/>
      <c r="C692" s="468">
        <f t="shared" ref="C692:L692" si="39">SUM(C194:C205)</f>
        <v>901347.4774069282</v>
      </c>
      <c r="D692" s="468">
        <f t="shared" si="39"/>
        <v>0</v>
      </c>
      <c r="E692" s="468">
        <f t="shared" si="39"/>
        <v>4177078.1807684242</v>
      </c>
      <c r="F692" s="468">
        <f t="shared" si="39"/>
        <v>0</v>
      </c>
      <c r="G692" s="468">
        <f t="shared" si="39"/>
        <v>0</v>
      </c>
      <c r="H692" s="468">
        <f t="shared" si="39"/>
        <v>0</v>
      </c>
      <c r="I692" s="468">
        <f t="shared" si="39"/>
        <v>0</v>
      </c>
      <c r="J692" s="468">
        <f t="shared" si="39"/>
        <v>0</v>
      </c>
      <c r="K692" s="468">
        <f t="shared" si="39"/>
        <v>0</v>
      </c>
      <c r="L692" s="468">
        <f t="shared" si="39"/>
        <v>5078425.658175353</v>
      </c>
      <c r="M692" s="457">
        <f t="shared" si="22"/>
        <v>5078425.658175352</v>
      </c>
      <c r="N692" s="457">
        <f t="shared" si="23"/>
        <v>0</v>
      </c>
    </row>
    <row r="693" spans="1:14" x14ac:dyDescent="0.2">
      <c r="A693" s="358">
        <v>2025</v>
      </c>
      <c r="B693" s="314"/>
      <c r="C693" s="468">
        <f t="shared" ref="C693:L693" si="40">SUM(C206:C217)</f>
        <v>912712.39730134839</v>
      </c>
      <c r="D693" s="468">
        <f t="shared" si="40"/>
        <v>0</v>
      </c>
      <c r="E693" s="468">
        <f t="shared" si="40"/>
        <v>4227010.2052637869</v>
      </c>
      <c r="F693" s="468">
        <f t="shared" si="40"/>
        <v>0</v>
      </c>
      <c r="G693" s="468">
        <f t="shared" si="40"/>
        <v>0</v>
      </c>
      <c r="H693" s="468">
        <f t="shared" si="40"/>
        <v>0</v>
      </c>
      <c r="I693" s="468">
        <f t="shared" si="40"/>
        <v>0</v>
      </c>
      <c r="J693" s="468">
        <f t="shared" si="40"/>
        <v>0</v>
      </c>
      <c r="K693" s="468">
        <f t="shared" si="40"/>
        <v>0</v>
      </c>
      <c r="L693" s="468">
        <f t="shared" si="40"/>
        <v>5139722.6025651358</v>
      </c>
      <c r="M693" s="457">
        <f t="shared" si="22"/>
        <v>5139722.6025651358</v>
      </c>
      <c r="N693" s="457">
        <f t="shared" si="23"/>
        <v>0</v>
      </c>
    </row>
    <row r="694" spans="1:14" x14ac:dyDescent="0.2">
      <c r="A694" s="358">
        <v>2026</v>
      </c>
      <c r="B694" s="314"/>
      <c r="C694" s="468">
        <f t="shared" ref="C694:L694" si="41">SUM(C218:C229)</f>
        <v>924220.6153215681</v>
      </c>
      <c r="D694" s="468">
        <f t="shared" si="41"/>
        <v>0</v>
      </c>
      <c r="E694" s="468">
        <f t="shared" si="41"/>
        <v>4280100.504878385</v>
      </c>
      <c r="F694" s="468">
        <f t="shared" si="41"/>
        <v>0</v>
      </c>
      <c r="G694" s="468">
        <f t="shared" si="41"/>
        <v>0</v>
      </c>
      <c r="H694" s="468">
        <f t="shared" si="41"/>
        <v>0</v>
      </c>
      <c r="I694" s="468">
        <f t="shared" si="41"/>
        <v>0</v>
      </c>
      <c r="J694" s="468">
        <f t="shared" si="41"/>
        <v>0</v>
      </c>
      <c r="K694" s="468">
        <f t="shared" si="41"/>
        <v>0</v>
      </c>
      <c r="L694" s="468">
        <f t="shared" si="41"/>
        <v>5204321.1201999523</v>
      </c>
      <c r="M694" s="457">
        <f t="shared" si="22"/>
        <v>5204321.1201999532</v>
      </c>
      <c r="N694" s="457">
        <f t="shared" si="23"/>
        <v>0</v>
      </c>
    </row>
    <row r="695" spans="1:14" x14ac:dyDescent="0.2">
      <c r="A695" s="358">
        <v>2027</v>
      </c>
      <c r="B695" s="314"/>
      <c r="C695" s="468">
        <f t="shared" ref="C695:L695" si="42">SUM(C230:C241)</f>
        <v>935873.9382865571</v>
      </c>
      <c r="D695" s="468">
        <f t="shared" si="42"/>
        <v>0</v>
      </c>
      <c r="E695" s="468">
        <f t="shared" si="42"/>
        <v>4337254.1153003518</v>
      </c>
      <c r="F695" s="468">
        <f t="shared" si="42"/>
        <v>0</v>
      </c>
      <c r="G695" s="468">
        <f t="shared" si="42"/>
        <v>0</v>
      </c>
      <c r="H695" s="468">
        <f t="shared" si="42"/>
        <v>0</v>
      </c>
      <c r="I695" s="468">
        <f t="shared" si="42"/>
        <v>0</v>
      </c>
      <c r="J695" s="468">
        <f t="shared" si="42"/>
        <v>0</v>
      </c>
      <c r="K695" s="468">
        <f t="shared" si="42"/>
        <v>0</v>
      </c>
      <c r="L695" s="468">
        <f t="shared" si="42"/>
        <v>5273128.0535869086</v>
      </c>
      <c r="M695" s="457">
        <f t="shared" si="22"/>
        <v>5273128.0535869086</v>
      </c>
      <c r="N695" s="457">
        <f t="shared" si="23"/>
        <v>0</v>
      </c>
    </row>
    <row r="696" spans="1:14" x14ac:dyDescent="0.2">
      <c r="A696" s="358">
        <v>2028</v>
      </c>
      <c r="B696" s="314"/>
      <c r="C696" s="468">
        <f t="shared" ref="C696:L696" si="43">SUM(C242:C253)</f>
        <v>947674.19579712464</v>
      </c>
      <c r="D696" s="468">
        <f t="shared" si="43"/>
        <v>0</v>
      </c>
      <c r="E696" s="468">
        <f t="shared" si="43"/>
        <v>4387626.8944119923</v>
      </c>
      <c r="F696" s="468">
        <f t="shared" si="43"/>
        <v>0</v>
      </c>
      <c r="G696" s="468">
        <f t="shared" si="43"/>
        <v>0</v>
      </c>
      <c r="H696" s="468">
        <f t="shared" si="43"/>
        <v>0</v>
      </c>
      <c r="I696" s="468">
        <f t="shared" si="43"/>
        <v>0</v>
      </c>
      <c r="J696" s="468">
        <f t="shared" si="43"/>
        <v>0</v>
      </c>
      <c r="K696" s="468">
        <f t="shared" si="43"/>
        <v>0</v>
      </c>
      <c r="L696" s="468">
        <f t="shared" si="43"/>
        <v>5335301.0902091172</v>
      </c>
      <c r="M696" s="457">
        <f t="shared" si="22"/>
        <v>5335301.0902091172</v>
      </c>
      <c r="N696" s="457">
        <f t="shared" si="23"/>
        <v>0</v>
      </c>
    </row>
    <row r="697" spans="1:14" x14ac:dyDescent="0.2">
      <c r="A697" s="358">
        <v>2029</v>
      </c>
      <c r="B697" s="314"/>
      <c r="C697" s="468">
        <f t="shared" ref="C697:L697" si="44">SUM(C254:C265)</f>
        <v>959623.24052316975</v>
      </c>
      <c r="D697" s="468">
        <f t="shared" si="44"/>
        <v>0</v>
      </c>
      <c r="E697" s="468">
        <f t="shared" si="44"/>
        <v>4434106.5333531378</v>
      </c>
      <c r="F697" s="468">
        <f t="shared" si="44"/>
        <v>0</v>
      </c>
      <c r="G697" s="468">
        <f t="shared" si="44"/>
        <v>0</v>
      </c>
      <c r="H697" s="468">
        <f t="shared" si="44"/>
        <v>0</v>
      </c>
      <c r="I697" s="468">
        <f t="shared" si="44"/>
        <v>0</v>
      </c>
      <c r="J697" s="468">
        <f t="shared" si="44"/>
        <v>0</v>
      </c>
      <c r="K697" s="468">
        <f t="shared" si="44"/>
        <v>0</v>
      </c>
      <c r="L697" s="468">
        <f t="shared" si="44"/>
        <v>5393729.7738763085</v>
      </c>
      <c r="M697" s="457">
        <f t="shared" si="22"/>
        <v>5393729.7738763075</v>
      </c>
      <c r="N697" s="457">
        <f t="shared" si="23"/>
        <v>0</v>
      </c>
    </row>
    <row r="698" spans="1:14" x14ac:dyDescent="0.2">
      <c r="A698" s="358">
        <v>2030</v>
      </c>
      <c r="B698" s="314"/>
      <c r="C698" s="468">
        <f t="shared" ref="C698:L698" si="45">SUM(C266:C277)</f>
        <v>971722.94849455624</v>
      </c>
      <c r="D698" s="468">
        <f t="shared" si="45"/>
        <v>0</v>
      </c>
      <c r="E698" s="468">
        <f t="shared" si="45"/>
        <v>4481312.4594243588</v>
      </c>
      <c r="F698" s="468">
        <f t="shared" si="45"/>
        <v>0</v>
      </c>
      <c r="G698" s="468">
        <f t="shared" si="45"/>
        <v>0</v>
      </c>
      <c r="H698" s="468">
        <f t="shared" si="45"/>
        <v>0</v>
      </c>
      <c r="I698" s="468">
        <f t="shared" si="45"/>
        <v>0</v>
      </c>
      <c r="J698" s="468">
        <f t="shared" si="45"/>
        <v>0</v>
      </c>
      <c r="K698" s="468">
        <f t="shared" si="45"/>
        <v>0</v>
      </c>
      <c r="L698" s="468">
        <f t="shared" si="45"/>
        <v>5453035.4079189152</v>
      </c>
      <c r="M698" s="457">
        <f t="shared" si="22"/>
        <v>5453035.4079189152</v>
      </c>
      <c r="N698" s="457">
        <f t="shared" si="23"/>
        <v>0</v>
      </c>
    </row>
    <row r="699" spans="1:14" x14ac:dyDescent="0.2">
      <c r="A699" s="358">
        <v>2031</v>
      </c>
      <c r="B699" s="314"/>
      <c r="C699" s="468">
        <f t="shared" ref="C699:L699" si="46">SUM(C278:C289)</f>
        <v>983975.21939565334</v>
      </c>
      <c r="D699" s="468">
        <f t="shared" si="46"/>
        <v>0</v>
      </c>
      <c r="E699" s="468">
        <f t="shared" si="46"/>
        <v>4533424.5197290368</v>
      </c>
      <c r="F699" s="468">
        <f t="shared" si="46"/>
        <v>0</v>
      </c>
      <c r="G699" s="468">
        <f t="shared" si="46"/>
        <v>0</v>
      </c>
      <c r="H699" s="468">
        <f t="shared" si="46"/>
        <v>0</v>
      </c>
      <c r="I699" s="468">
        <f t="shared" si="46"/>
        <v>0</v>
      </c>
      <c r="J699" s="468">
        <f t="shared" si="46"/>
        <v>0</v>
      </c>
      <c r="K699" s="468">
        <f t="shared" si="46"/>
        <v>0</v>
      </c>
      <c r="L699" s="468">
        <f t="shared" si="46"/>
        <v>5517399.7391246902</v>
      </c>
      <c r="M699" s="457">
        <f t="shared" si="22"/>
        <v>5517399.7391246902</v>
      </c>
      <c r="N699" s="457">
        <f t="shared" si="23"/>
        <v>0</v>
      </c>
    </row>
    <row r="700" spans="1:14" x14ac:dyDescent="0.2">
      <c r="A700" s="358">
        <v>2032</v>
      </c>
      <c r="B700" s="314"/>
      <c r="C700" s="468">
        <f t="shared" ref="C700:L700" si="47">SUM(C290:C301)</f>
        <v>996381.97686359193</v>
      </c>
      <c r="D700" s="468">
        <f t="shared" si="47"/>
        <v>0</v>
      </c>
      <c r="E700" s="468">
        <f t="shared" si="47"/>
        <v>4592735.4693324054</v>
      </c>
      <c r="F700" s="468">
        <f t="shared" si="47"/>
        <v>0</v>
      </c>
      <c r="G700" s="468">
        <f t="shared" si="47"/>
        <v>0</v>
      </c>
      <c r="H700" s="468">
        <f t="shared" si="47"/>
        <v>0</v>
      </c>
      <c r="I700" s="468">
        <f t="shared" si="47"/>
        <v>0</v>
      </c>
      <c r="J700" s="468">
        <f t="shared" si="47"/>
        <v>0</v>
      </c>
      <c r="K700" s="468">
        <f t="shared" si="47"/>
        <v>0</v>
      </c>
      <c r="L700" s="468">
        <f t="shared" si="47"/>
        <v>5589117.4461959982</v>
      </c>
      <c r="M700" s="457">
        <f t="shared" si="22"/>
        <v>5589117.4461959973</v>
      </c>
      <c r="N700" s="457">
        <f t="shared" si="23"/>
        <v>0</v>
      </c>
    </row>
    <row r="701" spans="1:14" x14ac:dyDescent="0.2">
      <c r="A701" s="358">
        <v>2033</v>
      </c>
      <c r="B701" s="314"/>
      <c r="C701" s="468">
        <f t="shared" ref="C701:L701" si="48">SUM(C302:C313)</f>
        <v>1008945.1687902792</v>
      </c>
      <c r="D701" s="468">
        <f t="shared" si="48"/>
        <v>0</v>
      </c>
      <c r="E701" s="468">
        <f t="shared" si="48"/>
        <v>4644484.3832819043</v>
      </c>
      <c r="F701" s="468">
        <f t="shared" si="48"/>
        <v>0</v>
      </c>
      <c r="G701" s="468">
        <f t="shared" si="48"/>
        <v>0</v>
      </c>
      <c r="H701" s="468">
        <f t="shared" si="48"/>
        <v>0</v>
      </c>
      <c r="I701" s="468">
        <f t="shared" si="48"/>
        <v>0</v>
      </c>
      <c r="J701" s="468">
        <f t="shared" si="48"/>
        <v>0</v>
      </c>
      <c r="K701" s="468">
        <f t="shared" si="48"/>
        <v>0</v>
      </c>
      <c r="L701" s="468">
        <f t="shared" si="48"/>
        <v>5653429.5520721842</v>
      </c>
      <c r="M701" s="457">
        <f t="shared" si="22"/>
        <v>5653429.5520721832</v>
      </c>
      <c r="N701" s="457">
        <f t="shared" si="23"/>
        <v>0</v>
      </c>
    </row>
    <row r="702" spans="1:14" x14ac:dyDescent="0.2">
      <c r="A702" s="358">
        <v>2034</v>
      </c>
      <c r="B702" s="314"/>
      <c r="C702" s="468">
        <f t="shared" ref="C702:L702" si="49">SUM(C314:C325)</f>
        <v>1021666.7676282233</v>
      </c>
      <c r="D702" s="468">
        <f t="shared" si="49"/>
        <v>0</v>
      </c>
      <c r="E702" s="468">
        <f t="shared" si="49"/>
        <v>4689734.4489097502</v>
      </c>
      <c r="F702" s="468">
        <f t="shared" si="49"/>
        <v>0</v>
      </c>
      <c r="G702" s="468">
        <f t="shared" si="49"/>
        <v>0</v>
      </c>
      <c r="H702" s="468">
        <f t="shared" si="49"/>
        <v>0</v>
      </c>
      <c r="I702" s="468">
        <f t="shared" si="49"/>
        <v>0</v>
      </c>
      <c r="J702" s="468">
        <f t="shared" si="49"/>
        <v>0</v>
      </c>
      <c r="K702" s="468">
        <f t="shared" si="49"/>
        <v>0</v>
      </c>
      <c r="L702" s="468">
        <f t="shared" si="49"/>
        <v>5711401.2165379738</v>
      </c>
      <c r="M702" s="457">
        <f t="shared" si="22"/>
        <v>5711401.2165379738</v>
      </c>
      <c r="N702" s="457">
        <f t="shared" si="23"/>
        <v>0</v>
      </c>
    </row>
    <row r="703" spans="1:14" x14ac:dyDescent="0.2">
      <c r="A703" s="358">
        <v>2035</v>
      </c>
      <c r="B703" s="314"/>
      <c r="C703" s="468">
        <f t="shared" ref="C703:L703" si="50">SUM(C326:C337)</f>
        <v>1034548.7707002127</v>
      </c>
      <c r="D703" s="468">
        <f t="shared" si="50"/>
        <v>0</v>
      </c>
      <c r="E703" s="468">
        <f t="shared" si="50"/>
        <v>4734323.3310067402</v>
      </c>
      <c r="F703" s="468">
        <f t="shared" si="50"/>
        <v>0</v>
      </c>
      <c r="G703" s="468">
        <f t="shared" si="50"/>
        <v>0</v>
      </c>
      <c r="H703" s="468">
        <f t="shared" si="50"/>
        <v>0</v>
      </c>
      <c r="I703" s="468">
        <f t="shared" si="50"/>
        <v>0</v>
      </c>
      <c r="J703" s="468">
        <f t="shared" si="50"/>
        <v>0</v>
      </c>
      <c r="K703" s="468">
        <f t="shared" si="50"/>
        <v>0</v>
      </c>
      <c r="L703" s="468">
        <f t="shared" si="50"/>
        <v>5768872.1017069537</v>
      </c>
      <c r="M703" s="457">
        <f t="shared" si="22"/>
        <v>5768872.1017069528</v>
      </c>
      <c r="N703" s="457">
        <f t="shared" si="23"/>
        <v>0</v>
      </c>
    </row>
    <row r="704" spans="1:14" x14ac:dyDescent="0.2">
      <c r="A704" s="358">
        <v>2036</v>
      </c>
      <c r="B704" s="314"/>
      <c r="C704" s="468">
        <f t="shared" ref="C704:L704" si="51">SUM(C338:C349)</f>
        <v>1047593.2005129012</v>
      </c>
      <c r="D704" s="468">
        <f t="shared" si="51"/>
        <v>0</v>
      </c>
      <c r="E704" s="468">
        <f t="shared" si="51"/>
        <v>4780166.0835824227</v>
      </c>
      <c r="F704" s="468">
        <f t="shared" si="51"/>
        <v>0</v>
      </c>
      <c r="G704" s="468">
        <f t="shared" si="51"/>
        <v>0</v>
      </c>
      <c r="H704" s="468">
        <f t="shared" si="51"/>
        <v>0</v>
      </c>
      <c r="I704" s="468">
        <f t="shared" si="51"/>
        <v>0</v>
      </c>
      <c r="J704" s="468">
        <f t="shared" si="51"/>
        <v>0</v>
      </c>
      <c r="K704" s="468">
        <f t="shared" si="51"/>
        <v>0</v>
      </c>
      <c r="L704" s="468">
        <f t="shared" si="51"/>
        <v>5827759.2840953236</v>
      </c>
      <c r="M704" s="457">
        <f t="shared" si="22"/>
        <v>5827759.2840953236</v>
      </c>
      <c r="N704" s="457">
        <f t="shared" si="23"/>
        <v>0</v>
      </c>
    </row>
    <row r="705" spans="1:14" x14ac:dyDescent="0.2">
      <c r="A705" s="358">
        <v>2037</v>
      </c>
      <c r="B705" s="314"/>
      <c r="C705" s="468">
        <f t="shared" ref="C705:L705" si="52">SUM(C350:C361)</f>
        <v>1060802.1050743475</v>
      </c>
      <c r="D705" s="468">
        <f t="shared" si="52"/>
        <v>0</v>
      </c>
      <c r="E705" s="468">
        <f t="shared" si="52"/>
        <v>4822498.3576959921</v>
      </c>
      <c r="F705" s="468">
        <f t="shared" si="52"/>
        <v>0</v>
      </c>
      <c r="G705" s="468">
        <f t="shared" si="52"/>
        <v>0</v>
      </c>
      <c r="H705" s="468">
        <f t="shared" si="52"/>
        <v>0</v>
      </c>
      <c r="I705" s="468">
        <f t="shared" si="52"/>
        <v>0</v>
      </c>
      <c r="J705" s="468">
        <f t="shared" si="52"/>
        <v>0</v>
      </c>
      <c r="K705" s="468">
        <f t="shared" si="52"/>
        <v>0</v>
      </c>
      <c r="L705" s="468">
        <f t="shared" si="52"/>
        <v>5883300.46277034</v>
      </c>
      <c r="M705" s="457">
        <f t="shared" si="22"/>
        <v>5883300.4627703391</v>
      </c>
      <c r="N705" s="457">
        <f t="shared" si="23"/>
        <v>0</v>
      </c>
    </row>
    <row r="706" spans="1:14" x14ac:dyDescent="0.2">
      <c r="A706" s="358">
        <v>2038</v>
      </c>
      <c r="B706" s="314"/>
      <c r="C706" s="468">
        <f t="shared" ref="C706:L706" si="53">SUM(C362:C373)</f>
        <v>1074177.5582155553</v>
      </c>
      <c r="D706" s="468">
        <f t="shared" si="53"/>
        <v>0</v>
      </c>
      <c r="E706" s="468">
        <f t="shared" si="53"/>
        <v>4869958.6158058047</v>
      </c>
      <c r="F706" s="468">
        <f t="shared" si="53"/>
        <v>0</v>
      </c>
      <c r="G706" s="468">
        <f t="shared" si="53"/>
        <v>0</v>
      </c>
      <c r="H706" s="468">
        <f t="shared" si="53"/>
        <v>0</v>
      </c>
      <c r="I706" s="468">
        <f t="shared" si="53"/>
        <v>0</v>
      </c>
      <c r="J706" s="468">
        <f t="shared" si="53"/>
        <v>0</v>
      </c>
      <c r="K706" s="468">
        <f t="shared" si="53"/>
        <v>0</v>
      </c>
      <c r="L706" s="468">
        <f t="shared" si="53"/>
        <v>5944136.1740213605</v>
      </c>
      <c r="M706" s="457">
        <f t="shared" si="22"/>
        <v>5944136.1740213595</v>
      </c>
      <c r="N706" s="457">
        <f t="shared" si="23"/>
        <v>0</v>
      </c>
    </row>
    <row r="707" spans="1:14" x14ac:dyDescent="0.2">
      <c r="A707" s="358">
        <v>2039</v>
      </c>
      <c r="B707" s="314"/>
      <c r="C707" s="468">
        <f t="shared" ref="C707:L707" si="54">SUM(C374:C385)</f>
        <v>1087721.6599160717</v>
      </c>
      <c r="D707" s="468">
        <f t="shared" si="54"/>
        <v>0</v>
      </c>
      <c r="E707" s="468">
        <f t="shared" si="54"/>
        <v>4916441.6670677541</v>
      </c>
      <c r="F707" s="468">
        <f t="shared" si="54"/>
        <v>0</v>
      </c>
      <c r="G707" s="468">
        <f t="shared" si="54"/>
        <v>0</v>
      </c>
      <c r="H707" s="468">
        <f t="shared" si="54"/>
        <v>0</v>
      </c>
      <c r="I707" s="468">
        <f t="shared" si="54"/>
        <v>0</v>
      </c>
      <c r="J707" s="468">
        <f t="shared" si="54"/>
        <v>0</v>
      </c>
      <c r="K707" s="468">
        <f t="shared" si="54"/>
        <v>0</v>
      </c>
      <c r="L707" s="468">
        <f t="shared" si="54"/>
        <v>6004163.3269838262</v>
      </c>
      <c r="M707" s="457">
        <f t="shared" si="22"/>
        <v>6004163.3269838262</v>
      </c>
      <c r="N707" s="457">
        <f t="shared" si="23"/>
        <v>0</v>
      </c>
    </row>
    <row r="708" spans="1:14" x14ac:dyDescent="0.2">
      <c r="A708" s="358">
        <v>2040</v>
      </c>
      <c r="B708" s="314"/>
      <c r="C708" s="468">
        <f t="shared" ref="C708:L708" si="55">SUM(C386:C397)</f>
        <v>1101436.5366336897</v>
      </c>
      <c r="D708" s="468">
        <f t="shared" si="55"/>
        <v>0</v>
      </c>
      <c r="E708" s="468">
        <f t="shared" si="55"/>
        <v>4964459.9213928878</v>
      </c>
      <c r="F708" s="468">
        <f t="shared" si="55"/>
        <v>0</v>
      </c>
      <c r="G708" s="468">
        <f t="shared" si="55"/>
        <v>0</v>
      </c>
      <c r="H708" s="468">
        <f t="shared" si="55"/>
        <v>0</v>
      </c>
      <c r="I708" s="468">
        <f t="shared" si="55"/>
        <v>0</v>
      </c>
      <c r="J708" s="468">
        <f t="shared" si="55"/>
        <v>0</v>
      </c>
      <c r="K708" s="468">
        <f t="shared" si="55"/>
        <v>0</v>
      </c>
      <c r="L708" s="468">
        <f t="shared" si="55"/>
        <v>6065896.4580265768</v>
      </c>
      <c r="M708" s="457">
        <f t="shared" si="22"/>
        <v>6065896.4580265777</v>
      </c>
      <c r="N708" s="457">
        <f t="shared" si="23"/>
        <v>0</v>
      </c>
    </row>
    <row r="709" spans="1:14" x14ac:dyDescent="0.2">
      <c r="A709" s="358">
        <v>2041</v>
      </c>
      <c r="B709" s="314"/>
      <c r="C709" s="468">
        <f t="shared" ref="C709:L709" si="56">SUM(C398:C409)</f>
        <v>1115324.3416383052</v>
      </c>
      <c r="D709" s="468">
        <f t="shared" si="56"/>
        <v>0</v>
      </c>
      <c r="E709" s="468">
        <f t="shared" si="56"/>
        <v>5012950.4121364206</v>
      </c>
      <c r="F709" s="468">
        <f t="shared" si="56"/>
        <v>0</v>
      </c>
      <c r="G709" s="468">
        <f t="shared" si="56"/>
        <v>0</v>
      </c>
      <c r="H709" s="468">
        <f t="shared" si="56"/>
        <v>0</v>
      </c>
      <c r="I709" s="468">
        <f t="shared" si="56"/>
        <v>0</v>
      </c>
      <c r="J709" s="468">
        <f t="shared" si="56"/>
        <v>0</v>
      </c>
      <c r="K709" s="468">
        <f t="shared" si="56"/>
        <v>0</v>
      </c>
      <c r="L709" s="468">
        <f t="shared" si="56"/>
        <v>6128274.7537747258</v>
      </c>
      <c r="M709" s="457">
        <f t="shared" si="22"/>
        <v>6128274.7537747258</v>
      </c>
      <c r="N709" s="457">
        <f t="shared" si="23"/>
        <v>0</v>
      </c>
    </row>
    <row r="710" spans="1:14" x14ac:dyDescent="0.2">
      <c r="A710" s="358">
        <v>2042</v>
      </c>
      <c r="C710" s="468">
        <f t="shared" ref="C710:L710" si="57">SUM(C410:C421)</f>
        <v>1129387.2553499874</v>
      </c>
      <c r="D710" s="468">
        <f t="shared" si="57"/>
        <v>0</v>
      </c>
      <c r="E710" s="468">
        <f t="shared" si="57"/>
        <v>5061917.8163463939</v>
      </c>
      <c r="F710" s="468">
        <f t="shared" si="57"/>
        <v>0</v>
      </c>
      <c r="G710" s="468">
        <f t="shared" si="57"/>
        <v>0</v>
      </c>
      <c r="H710" s="468">
        <f t="shared" si="57"/>
        <v>0</v>
      </c>
      <c r="I710" s="468">
        <f t="shared" si="57"/>
        <v>0</v>
      </c>
      <c r="J710" s="468">
        <f t="shared" si="57"/>
        <v>0</v>
      </c>
      <c r="K710" s="468">
        <f t="shared" si="57"/>
        <v>0</v>
      </c>
      <c r="L710" s="468">
        <f t="shared" si="57"/>
        <v>6191305.0716963802</v>
      </c>
      <c r="M710" s="457">
        <f t="shared" si="22"/>
        <v>6191305.0716963811</v>
      </c>
      <c r="N710" s="457">
        <f t="shared" si="23"/>
        <v>0</v>
      </c>
    </row>
    <row r="711" spans="1:14" x14ac:dyDescent="0.2">
      <c r="A711" s="358">
        <v>2043</v>
      </c>
      <c r="C711" s="468">
        <f t="shared" ref="C711:L711" si="58">SUM(C422:C433)</f>
        <v>1143627.4856813108</v>
      </c>
      <c r="D711" s="468">
        <f t="shared" si="58"/>
        <v>0</v>
      </c>
      <c r="E711" s="468">
        <f t="shared" si="58"/>
        <v>5111366.8577238452</v>
      </c>
      <c r="F711" s="468">
        <f t="shared" si="58"/>
        <v>0</v>
      </c>
      <c r="G711" s="468">
        <f t="shared" si="58"/>
        <v>0</v>
      </c>
      <c r="H711" s="468">
        <f t="shared" si="58"/>
        <v>0</v>
      </c>
      <c r="I711" s="468">
        <f t="shared" si="58"/>
        <v>0</v>
      </c>
      <c r="J711" s="468">
        <f t="shared" si="58"/>
        <v>0</v>
      </c>
      <c r="K711" s="468">
        <f t="shared" si="58"/>
        <v>0</v>
      </c>
      <c r="L711" s="468">
        <f t="shared" si="58"/>
        <v>6254994.3434051555</v>
      </c>
      <c r="M711" s="457">
        <f t="shared" si="22"/>
        <v>6254994.3434051555</v>
      </c>
      <c r="N711" s="457">
        <f t="shared" si="23"/>
        <v>0</v>
      </c>
    </row>
    <row r="712" spans="1:14" x14ac:dyDescent="0.2">
      <c r="A712" s="358">
        <v>2044</v>
      </c>
      <c r="C712" s="468">
        <f t="shared" ref="C712:L712" si="59">SUM(C434:C445)</f>
        <v>1158047.2683840001</v>
      </c>
      <c r="D712" s="468">
        <f t="shared" si="59"/>
        <v>0</v>
      </c>
      <c r="E712" s="468">
        <f t="shared" si="59"/>
        <v>5161302.3070915118</v>
      </c>
      <c r="F712" s="468">
        <f t="shared" si="59"/>
        <v>0</v>
      </c>
      <c r="G712" s="468">
        <f t="shared" si="59"/>
        <v>0</v>
      </c>
      <c r="H712" s="468">
        <f t="shared" si="59"/>
        <v>0</v>
      </c>
      <c r="I712" s="468">
        <f t="shared" si="59"/>
        <v>0</v>
      </c>
      <c r="J712" s="468">
        <f t="shared" si="59"/>
        <v>0</v>
      </c>
      <c r="K712" s="468">
        <f t="shared" si="59"/>
        <v>0</v>
      </c>
      <c r="L712" s="468">
        <f t="shared" si="59"/>
        <v>6319349.5754755121</v>
      </c>
      <c r="M712" s="457">
        <f t="shared" si="22"/>
        <v>6319349.5754755121</v>
      </c>
      <c r="N712" s="457">
        <f t="shared" si="23"/>
        <v>0</v>
      </c>
    </row>
    <row r="713" spans="1:14" x14ac:dyDescent="0.2">
      <c r="A713" s="358">
        <v>2045</v>
      </c>
      <c r="C713" s="468">
        <f t="shared" ref="C713:L713" si="60">SUM(C446:C457)</f>
        <v>1172648.8673999526</v>
      </c>
      <c r="D713" s="468">
        <f t="shared" si="60"/>
        <v>0</v>
      </c>
      <c r="E713" s="468">
        <f t="shared" si="60"/>
        <v>5211728.9828672688</v>
      </c>
      <c r="F713" s="468">
        <f t="shared" si="60"/>
        <v>0</v>
      </c>
      <c r="G713" s="468">
        <f t="shared" si="60"/>
        <v>0</v>
      </c>
      <c r="H713" s="468">
        <f t="shared" si="60"/>
        <v>0</v>
      </c>
      <c r="I713" s="468">
        <f t="shared" si="60"/>
        <v>0</v>
      </c>
      <c r="J713" s="468">
        <f t="shared" si="60"/>
        <v>0</v>
      </c>
      <c r="K713" s="468">
        <f t="shared" si="60"/>
        <v>0</v>
      </c>
      <c r="L713" s="468">
        <f t="shared" si="60"/>
        <v>6384377.8502672222</v>
      </c>
      <c r="M713" s="457">
        <f t="shared" si="22"/>
        <v>6384377.8502672212</v>
      </c>
      <c r="N713" s="457">
        <f t="shared" si="23"/>
        <v>0</v>
      </c>
    </row>
    <row r="714" spans="1:14" x14ac:dyDescent="0.2">
      <c r="A714" s="358">
        <v>2046</v>
      </c>
      <c r="C714" s="468">
        <f t="shared" ref="C714:L714" si="61">SUM(C458:C469)</f>
        <v>1187434.5752166798</v>
      </c>
      <c r="D714" s="468">
        <f t="shared" si="61"/>
        <v>0</v>
      </c>
      <c r="E714" s="468">
        <f t="shared" si="61"/>
        <v>5262651.7515423521</v>
      </c>
      <c r="F714" s="468">
        <f t="shared" si="61"/>
        <v>0</v>
      </c>
      <c r="G714" s="468">
        <f t="shared" si="61"/>
        <v>0</v>
      </c>
      <c r="H714" s="468">
        <f t="shared" si="61"/>
        <v>0</v>
      </c>
      <c r="I714" s="468">
        <f t="shared" si="61"/>
        <v>0</v>
      </c>
      <c r="J714" s="468">
        <f t="shared" si="61"/>
        <v>0</v>
      </c>
      <c r="K714" s="468">
        <f t="shared" si="61"/>
        <v>0</v>
      </c>
      <c r="L714" s="468">
        <f t="shared" si="61"/>
        <v>6450086.326759032</v>
      </c>
      <c r="M714" s="457">
        <f t="shared" si="22"/>
        <v>6450086.326759032</v>
      </c>
      <c r="N714" s="457">
        <f t="shared" si="23"/>
        <v>0</v>
      </c>
    </row>
    <row r="715" spans="1:14" x14ac:dyDescent="0.2">
      <c r="A715" s="358">
        <v>2047</v>
      </c>
      <c r="C715" s="468">
        <f t="shared" ref="C715:L715" si="62">SUM(C470:C481)</f>
        <v>1202406.713227235</v>
      </c>
      <c r="D715" s="468">
        <f t="shared" si="62"/>
        <v>0</v>
      </c>
      <c r="E715" s="468">
        <f t="shared" si="62"/>
        <v>5314075.5281644361</v>
      </c>
      <c r="F715" s="468">
        <f t="shared" si="62"/>
        <v>0</v>
      </c>
      <c r="G715" s="468">
        <f t="shared" si="62"/>
        <v>0</v>
      </c>
      <c r="H715" s="468">
        <f t="shared" si="62"/>
        <v>0</v>
      </c>
      <c r="I715" s="468">
        <f t="shared" si="62"/>
        <v>0</v>
      </c>
      <c r="J715" s="468">
        <f t="shared" si="62"/>
        <v>0</v>
      </c>
      <c r="K715" s="468">
        <f t="shared" si="62"/>
        <v>0</v>
      </c>
      <c r="L715" s="468">
        <f t="shared" si="62"/>
        <v>6516482.2413916718</v>
      </c>
      <c r="M715" s="457">
        <f t="shared" si="22"/>
        <v>6516482.2413916709</v>
      </c>
      <c r="N715" s="457">
        <f t="shared" si="23"/>
        <v>0</v>
      </c>
    </row>
    <row r="716" spans="1:14" x14ac:dyDescent="0.2">
      <c r="A716" s="358">
        <v>2048</v>
      </c>
      <c r="C716" s="468">
        <f t="shared" ref="C716:L716" si="63">SUM(C482:C493)</f>
        <v>1217567.6320946778</v>
      </c>
      <c r="D716" s="468">
        <f t="shared" si="63"/>
        <v>0</v>
      </c>
      <c r="E716" s="468">
        <f t="shared" si="63"/>
        <v>5366005.2768255882</v>
      </c>
      <c r="F716" s="468">
        <f t="shared" si="63"/>
        <v>0</v>
      </c>
      <c r="G716" s="468">
        <f t="shared" si="63"/>
        <v>0</v>
      </c>
      <c r="H716" s="468">
        <f t="shared" si="63"/>
        <v>0</v>
      </c>
      <c r="I716" s="468">
        <f t="shared" si="63"/>
        <v>0</v>
      </c>
      <c r="J716" s="468">
        <f t="shared" si="63"/>
        <v>0</v>
      </c>
      <c r="K716" s="468">
        <f t="shared" si="63"/>
        <v>0</v>
      </c>
      <c r="L716" s="468">
        <f t="shared" si="63"/>
        <v>6583572.9089202657</v>
      </c>
      <c r="M716" s="457">
        <f t="shared" si="22"/>
        <v>6583572.9089202657</v>
      </c>
      <c r="N716" s="457">
        <f t="shared" si="23"/>
        <v>0</v>
      </c>
    </row>
    <row r="717" spans="1:14" x14ac:dyDescent="0.2">
      <c r="A717" s="358">
        <v>2049</v>
      </c>
      <c r="C717" s="468">
        <f t="shared" ref="C717:L717" si="64">SUM(C494:C505)</f>
        <v>1232919.7121211332</v>
      </c>
      <c r="D717" s="468">
        <f t="shared" si="64"/>
        <v>0</v>
      </c>
      <c r="E717" s="468">
        <f t="shared" si="64"/>
        <v>5418446.0111551629</v>
      </c>
      <c r="F717" s="468">
        <f t="shared" si="64"/>
        <v>0</v>
      </c>
      <c r="G717" s="468">
        <f t="shared" si="64"/>
        <v>0</v>
      </c>
      <c r="H717" s="468">
        <f t="shared" si="64"/>
        <v>0</v>
      </c>
      <c r="I717" s="468">
        <f t="shared" si="64"/>
        <v>0</v>
      </c>
      <c r="J717" s="468">
        <f t="shared" si="64"/>
        <v>0</v>
      </c>
      <c r="K717" s="468">
        <f t="shared" si="64"/>
        <v>0</v>
      </c>
      <c r="L717" s="468">
        <f t="shared" si="64"/>
        <v>6651365.7232762966</v>
      </c>
      <c r="M717" s="457">
        <f t="shared" si="22"/>
        <v>6651365.7232762966</v>
      </c>
      <c r="N717" s="457">
        <f t="shared" si="23"/>
        <v>0</v>
      </c>
    </row>
    <row r="718" spans="1:14" x14ac:dyDescent="0.2">
      <c r="A718" s="358">
        <v>2050</v>
      </c>
      <c r="C718" s="468">
        <f t="shared" ref="C718:L718" si="65">SUM(C506:C517)</f>
        <v>1248465.3636215057</v>
      </c>
      <c r="D718" s="468">
        <f t="shared" si="65"/>
        <v>0</v>
      </c>
      <c r="E718" s="468">
        <f t="shared" si="65"/>
        <v>5471402.7948176945</v>
      </c>
      <c r="F718" s="468">
        <f t="shared" si="65"/>
        <v>0</v>
      </c>
      <c r="G718" s="468">
        <f t="shared" si="65"/>
        <v>0</v>
      </c>
      <c r="H718" s="468">
        <f t="shared" si="65"/>
        <v>0</v>
      </c>
      <c r="I718" s="468">
        <f t="shared" si="65"/>
        <v>0</v>
      </c>
      <c r="J718" s="468">
        <f t="shared" si="65"/>
        <v>0</v>
      </c>
      <c r="K718" s="468">
        <f t="shared" si="65"/>
        <v>0</v>
      </c>
      <c r="L718" s="468">
        <f t="shared" si="65"/>
        <v>6719868.1584392004</v>
      </c>
      <c r="M718" s="457">
        <f t="shared" si="22"/>
        <v>6719868.1584392004</v>
      </c>
      <c r="N718" s="457">
        <f t="shared" si="23"/>
        <v>0</v>
      </c>
    </row>
    <row r="719" spans="1:14" x14ac:dyDescent="0.2">
      <c r="A719" s="358">
        <v>2051</v>
      </c>
    </row>
    <row r="720" spans="1:14" x14ac:dyDescent="0.2">
      <c r="A720" s="358">
        <v>2052</v>
      </c>
    </row>
    <row r="721" spans="1:1" x14ac:dyDescent="0.2">
      <c r="A721" s="358">
        <v>2053</v>
      </c>
    </row>
    <row r="722" spans="1:1" x14ac:dyDescent="0.2">
      <c r="A722" s="358">
        <v>2054</v>
      </c>
    </row>
    <row r="723" spans="1:1" x14ac:dyDescent="0.2">
      <c r="A723" s="358">
        <v>2055</v>
      </c>
    </row>
    <row r="724" spans="1:1" x14ac:dyDescent="0.2">
      <c r="A724" s="358">
        <v>2056</v>
      </c>
    </row>
    <row r="725" spans="1:1" x14ac:dyDescent="0.2">
      <c r="A725" s="358">
        <v>2057</v>
      </c>
    </row>
    <row r="726" spans="1:1" x14ac:dyDescent="0.2">
      <c r="A726" s="358">
        <v>2058</v>
      </c>
    </row>
    <row r="727" spans="1:1" x14ac:dyDescent="0.2">
      <c r="A727" s="358">
        <v>2059</v>
      </c>
    </row>
    <row r="728" spans="1:1" x14ac:dyDescent="0.2">
      <c r="A728" s="358">
        <v>2060</v>
      </c>
    </row>
    <row r="729" spans="1:1" x14ac:dyDescent="0.2">
      <c r="A729" s="358">
        <v>2061</v>
      </c>
    </row>
    <row r="730" spans="1:1" x14ac:dyDescent="0.2">
      <c r="A730" s="358">
        <v>2062</v>
      </c>
    </row>
    <row r="731" spans="1:1" x14ac:dyDescent="0.2">
      <c r="A731" s="358">
        <v>2063</v>
      </c>
    </row>
  </sheetData>
  <pageMargins left="0.75" right="0.75" top="1" bottom="1" header="0.5" footer="0.5"/>
  <headerFooter alignWithMargins="0"/>
  <picture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 tint="-0.34998626667073579"/>
    <pageSetUpPr fitToPage="1"/>
  </sheetPr>
  <dimension ref="A1:M115"/>
  <sheetViews>
    <sheetView zoomScaleNormal="100" zoomScaleSheetLayoutView="70" workbookViewId="0">
      <selection activeCell="E67" sqref="E67"/>
    </sheetView>
  </sheetViews>
  <sheetFormatPr defaultRowHeight="12.75" x14ac:dyDescent="0.2"/>
  <cols>
    <col min="2" max="2" width="17.7109375" customWidth="1"/>
    <col min="4" max="4" width="11.7109375" bestFit="1" customWidth="1"/>
    <col min="5" max="5" width="18" customWidth="1"/>
    <col min="8" max="8" width="11" customWidth="1"/>
    <col min="9" max="9" width="11.42578125" customWidth="1"/>
    <col min="10" max="10" width="13.7109375" customWidth="1"/>
  </cols>
  <sheetData>
    <row r="1" spans="1:11" ht="27" x14ac:dyDescent="0.3">
      <c r="A1" s="685" t="s">
        <v>15</v>
      </c>
      <c r="B1" s="686"/>
      <c r="C1" s="686"/>
      <c r="D1" s="686"/>
      <c r="E1" s="686"/>
      <c r="F1" s="686"/>
      <c r="G1" s="686"/>
      <c r="H1" s="686"/>
      <c r="I1" s="686"/>
      <c r="J1" s="35" t="s">
        <v>14</v>
      </c>
    </row>
    <row r="2" spans="1:11" ht="18.75" x14ac:dyDescent="0.3">
      <c r="B2" s="34"/>
      <c r="C2" s="34"/>
      <c r="D2" s="34"/>
      <c r="E2" s="34"/>
      <c r="F2" s="34"/>
      <c r="G2" s="34"/>
      <c r="H2" s="34"/>
    </row>
    <row r="3" spans="1:11" x14ac:dyDescent="0.2">
      <c r="B3" s="687" t="s">
        <v>13</v>
      </c>
      <c r="C3" s="687"/>
      <c r="D3" s="687"/>
      <c r="E3" s="687"/>
      <c r="F3" s="687"/>
      <c r="G3" s="687"/>
      <c r="H3" s="687"/>
    </row>
    <row r="4" spans="1:11" x14ac:dyDescent="0.2">
      <c r="A4" s="18"/>
      <c r="B4" s="18"/>
      <c r="C4" s="18"/>
      <c r="D4" s="18"/>
      <c r="E4" s="18"/>
      <c r="F4" s="18"/>
      <c r="G4" s="18"/>
      <c r="H4" s="18"/>
    </row>
    <row r="5" spans="1:11" x14ac:dyDescent="0.2">
      <c r="B5" s="33" t="s">
        <v>12</v>
      </c>
      <c r="C5" s="18"/>
      <c r="F5" s="3">
        <f>AVERAGE(F15:F48)</f>
        <v>2022.0416191781533</v>
      </c>
      <c r="G5" s="2">
        <f>(D48/D14)^(1/34)-1</f>
        <v>2.6339437879946859E-2</v>
      </c>
    </row>
    <row r="6" spans="1:11" x14ac:dyDescent="0.2">
      <c r="B6" s="18"/>
      <c r="C6" s="18"/>
      <c r="F6" s="7"/>
      <c r="G6" s="7"/>
    </row>
    <row r="7" spans="1:11" x14ac:dyDescent="0.2">
      <c r="B7" s="33" t="s">
        <v>11</v>
      </c>
      <c r="C7" s="18"/>
      <c r="F7" s="3">
        <f>AVERAGE(C55:C63)</f>
        <v>1555.4490677199631</v>
      </c>
      <c r="G7" s="2">
        <f>(B63/B54)^(1/9)-1</f>
        <v>1.2252864072473502E-2</v>
      </c>
    </row>
    <row r="8" spans="1:11" x14ac:dyDescent="0.2">
      <c r="B8" s="33" t="s">
        <v>10</v>
      </c>
      <c r="C8" s="18"/>
      <c r="F8" s="3">
        <f>AVERAGE(F55:F63)</f>
        <v>1507.028436878848</v>
      </c>
      <c r="G8" s="2">
        <f>(E63/E54)^(1/9)-1</f>
        <v>1.1996640647938817E-2</v>
      </c>
      <c r="I8" s="2"/>
    </row>
    <row r="9" spans="1:11" x14ac:dyDescent="0.2">
      <c r="A9" s="18"/>
      <c r="H9" s="18"/>
    </row>
    <row r="10" spans="1:11" x14ac:dyDescent="0.2">
      <c r="B10" s="688" t="s">
        <v>9</v>
      </c>
      <c r="C10" s="688"/>
      <c r="D10" s="688"/>
      <c r="E10" s="688"/>
      <c r="F10" s="688"/>
      <c r="G10" s="688"/>
      <c r="H10" s="688"/>
    </row>
    <row r="11" spans="1:11" x14ac:dyDescent="0.2">
      <c r="A11" s="32"/>
      <c r="B11" s="30"/>
      <c r="C11" s="30"/>
      <c r="D11" s="31"/>
      <c r="E11" s="31"/>
      <c r="F11" s="31"/>
      <c r="G11" s="31"/>
      <c r="H11" s="31"/>
    </row>
    <row r="12" spans="1:11" x14ac:dyDescent="0.2">
      <c r="A12" s="18"/>
      <c r="B12" s="18"/>
      <c r="C12" s="18"/>
      <c r="D12" s="7"/>
      <c r="E12" s="18"/>
      <c r="F12" s="30" t="s">
        <v>5</v>
      </c>
      <c r="G12" s="30"/>
      <c r="H12" s="30"/>
    </row>
    <row r="13" spans="1:11" x14ac:dyDescent="0.2">
      <c r="A13" s="18"/>
      <c r="B13" s="18"/>
      <c r="C13" s="7"/>
      <c r="D13" s="29"/>
      <c r="E13" s="27"/>
      <c r="F13" s="28" t="s">
        <v>1</v>
      </c>
      <c r="G13" s="18"/>
      <c r="H13" s="7" t="s">
        <v>0</v>
      </c>
    </row>
    <row r="14" spans="1:11" x14ac:dyDescent="0.2">
      <c r="A14" s="18"/>
      <c r="B14" s="7">
        <v>1980</v>
      </c>
      <c r="D14" s="3">
        <v>48400.033000000003</v>
      </c>
      <c r="E14" s="27"/>
      <c r="F14" s="3"/>
      <c r="G14" s="18"/>
      <c r="H14" s="2"/>
      <c r="J14" s="24"/>
      <c r="K14" s="8"/>
    </row>
    <row r="15" spans="1:11" x14ac:dyDescent="0.2">
      <c r="A15" s="18"/>
      <c r="B15" s="7">
        <v>1981</v>
      </c>
      <c r="D15" s="3">
        <v>49997.084000000003</v>
      </c>
      <c r="E15" s="27"/>
      <c r="F15" s="3">
        <f t="shared" ref="F15:F48" si="0">+D15-D14</f>
        <v>1597.0509999999995</v>
      </c>
      <c r="G15" s="18"/>
      <c r="H15" s="2">
        <f t="shared" ref="H15:H48" si="1">(D15/D14)-1</f>
        <v>3.2996898989717582E-2</v>
      </c>
      <c r="J15" s="24"/>
      <c r="K15" s="8"/>
    </row>
    <row r="16" spans="1:11" x14ac:dyDescent="0.2">
      <c r="A16" s="18"/>
      <c r="B16" s="7">
        <v>1982</v>
      </c>
      <c r="D16" s="3">
        <v>50375.165000000001</v>
      </c>
      <c r="E16" s="27"/>
      <c r="F16" s="3">
        <f t="shared" si="0"/>
        <v>378.08099999999831</v>
      </c>
      <c r="G16" s="18"/>
      <c r="H16" s="2">
        <f t="shared" si="1"/>
        <v>7.5620610193987137E-3</v>
      </c>
      <c r="J16" s="24"/>
      <c r="K16" s="8"/>
    </row>
    <row r="17" spans="1:11" x14ac:dyDescent="0.2">
      <c r="A17" s="18"/>
      <c r="B17" s="7">
        <v>1983</v>
      </c>
      <c r="D17" s="3">
        <v>52599.883000000002</v>
      </c>
      <c r="E17" s="27"/>
      <c r="F17" s="3">
        <f t="shared" si="0"/>
        <v>2224.7180000000008</v>
      </c>
      <c r="G17" s="18"/>
      <c r="H17" s="2">
        <f t="shared" si="1"/>
        <v>4.4162991823451181E-2</v>
      </c>
      <c r="J17" s="24"/>
      <c r="K17" s="8"/>
    </row>
    <row r="18" spans="1:11" x14ac:dyDescent="0.2">
      <c r="A18" s="18"/>
      <c r="B18" s="7">
        <v>1984</v>
      </c>
      <c r="D18" s="3">
        <v>53032.936000000002</v>
      </c>
      <c r="E18" s="27"/>
      <c r="F18" s="3">
        <f t="shared" si="0"/>
        <v>433.05299999999988</v>
      </c>
      <c r="G18" s="18"/>
      <c r="H18" s="2">
        <f t="shared" si="1"/>
        <v>8.2329650809298549E-3</v>
      </c>
      <c r="J18" s="24"/>
      <c r="K18" s="8"/>
    </row>
    <row r="19" spans="1:11" x14ac:dyDescent="0.2">
      <c r="A19" s="18"/>
      <c r="B19" s="7">
        <v>1985</v>
      </c>
      <c r="D19" s="3">
        <v>56235.609000000004</v>
      </c>
      <c r="E19" s="27"/>
      <c r="F19" s="3">
        <f t="shared" si="0"/>
        <v>3202.6730000000025</v>
      </c>
      <c r="G19" s="18"/>
      <c r="H19" s="2">
        <f t="shared" si="1"/>
        <v>6.0390263891857643E-2</v>
      </c>
      <c r="J19" s="24"/>
      <c r="K19" s="8"/>
    </row>
    <row r="20" spans="1:11" x14ac:dyDescent="0.2">
      <c r="A20" s="18"/>
      <c r="B20" s="7">
        <v>1986</v>
      </c>
      <c r="D20" s="3">
        <v>58453.212</v>
      </c>
      <c r="E20" s="27"/>
      <c r="F20" s="3">
        <f t="shared" si="0"/>
        <v>2217.6029999999955</v>
      </c>
      <c r="G20" s="18"/>
      <c r="H20" s="2">
        <f t="shared" si="1"/>
        <v>3.9434142164264552E-2</v>
      </c>
      <c r="J20" s="24"/>
      <c r="K20" s="8"/>
    </row>
    <row r="21" spans="1:11" x14ac:dyDescent="0.2">
      <c r="A21" s="18"/>
      <c r="B21" s="7">
        <v>1987</v>
      </c>
      <c r="D21" s="3">
        <v>61996.769</v>
      </c>
      <c r="E21" s="27"/>
      <c r="F21" s="3">
        <f t="shared" si="0"/>
        <v>3543.5570000000007</v>
      </c>
      <c r="G21" s="18"/>
      <c r="H21" s="2">
        <f t="shared" si="1"/>
        <v>6.0622109183666506E-2</v>
      </c>
      <c r="J21" s="24"/>
      <c r="K21" s="8"/>
    </row>
    <row r="22" spans="1:11" x14ac:dyDescent="0.2">
      <c r="A22" s="18"/>
      <c r="B22" s="7">
        <v>1988</v>
      </c>
      <c r="D22" s="3">
        <v>65135.637000000002</v>
      </c>
      <c r="E22" s="27"/>
      <c r="F22" s="3">
        <f t="shared" si="0"/>
        <v>3138.8680000000022</v>
      </c>
      <c r="G22" s="18"/>
      <c r="H22" s="2">
        <f t="shared" si="1"/>
        <v>5.062954167821232E-2</v>
      </c>
      <c r="J22" s="24"/>
      <c r="K22" s="8"/>
    </row>
    <row r="23" spans="1:11" x14ac:dyDescent="0.2">
      <c r="A23" s="18"/>
      <c r="B23" s="7">
        <v>1989</v>
      </c>
      <c r="D23" s="3">
        <v>70298.942999999999</v>
      </c>
      <c r="E23" s="18"/>
      <c r="F23" s="3">
        <f t="shared" si="0"/>
        <v>5163.3059999999969</v>
      </c>
      <c r="G23" s="18"/>
      <c r="H23" s="2">
        <f t="shared" si="1"/>
        <v>7.9270062254860552E-2</v>
      </c>
      <c r="J23" s="24"/>
      <c r="K23" s="8"/>
    </row>
    <row r="24" spans="1:11" x14ac:dyDescent="0.2">
      <c r="A24" s="18"/>
      <c r="B24" s="7">
        <v>1990</v>
      </c>
      <c r="D24" s="3">
        <v>71528.278000000006</v>
      </c>
      <c r="E24" s="18"/>
      <c r="F24" s="3">
        <f t="shared" si="0"/>
        <v>1229.3350000000064</v>
      </c>
      <c r="G24" s="18"/>
      <c r="H24" s="2">
        <f t="shared" si="1"/>
        <v>1.7487247283362484E-2</v>
      </c>
      <c r="J24" s="24"/>
      <c r="K24" s="8"/>
    </row>
    <row r="25" spans="1:11" x14ac:dyDescent="0.2">
      <c r="A25" s="18"/>
      <c r="B25" s="7">
        <v>1991</v>
      </c>
      <c r="D25" s="3">
        <v>73425.659</v>
      </c>
      <c r="E25" s="18"/>
      <c r="F25" s="3">
        <f t="shared" si="0"/>
        <v>1897.3809999999939</v>
      </c>
      <c r="G25" s="18"/>
      <c r="H25" s="2">
        <f t="shared" si="1"/>
        <v>2.6526306141467559E-2</v>
      </c>
      <c r="J25" s="24"/>
      <c r="K25" s="8"/>
    </row>
    <row r="26" spans="1:11" x14ac:dyDescent="0.2">
      <c r="A26" s="18"/>
      <c r="B26" s="7">
        <v>1992</v>
      </c>
      <c r="D26" s="3">
        <v>73321.114000000001</v>
      </c>
      <c r="E26" s="18"/>
      <c r="F26" s="3">
        <f t="shared" si="0"/>
        <v>-104.54499999999825</v>
      </c>
      <c r="G26" s="18"/>
      <c r="H26" s="2">
        <f t="shared" si="1"/>
        <v>-1.4238210650584504E-3</v>
      </c>
      <c r="J26" s="24"/>
      <c r="K26" s="8"/>
    </row>
    <row r="27" spans="1:11" x14ac:dyDescent="0.2">
      <c r="A27" s="18"/>
      <c r="B27" s="7">
        <v>1993</v>
      </c>
      <c r="D27" s="3">
        <v>76074.236000000004</v>
      </c>
      <c r="E27" s="18"/>
      <c r="F27" s="3">
        <f t="shared" si="0"/>
        <v>2753.122000000003</v>
      </c>
      <c r="G27" s="18"/>
      <c r="H27" s="2">
        <f t="shared" si="1"/>
        <v>3.7548829386307547E-2</v>
      </c>
      <c r="J27" s="24"/>
      <c r="K27" s="8"/>
    </row>
    <row r="28" spans="1:11" x14ac:dyDescent="0.2">
      <c r="A28" s="18"/>
      <c r="B28" s="7">
        <v>1994</v>
      </c>
      <c r="D28" s="3">
        <v>80673.307000000001</v>
      </c>
      <c r="E28" s="18"/>
      <c r="F28" s="3">
        <f t="shared" si="0"/>
        <v>4599.0709999999963</v>
      </c>
      <c r="G28" s="18"/>
      <c r="H28" s="2">
        <f t="shared" si="1"/>
        <v>6.0455040258307724E-2</v>
      </c>
      <c r="I28" s="26"/>
      <c r="J28" s="24"/>
      <c r="K28" s="8"/>
    </row>
    <row r="29" spans="1:11" x14ac:dyDescent="0.2">
      <c r="A29" s="18"/>
      <c r="B29" s="7">
        <v>1995</v>
      </c>
      <c r="D29" s="3">
        <v>84546.115000000005</v>
      </c>
      <c r="E29" s="18"/>
      <c r="F29" s="3">
        <f t="shared" si="0"/>
        <v>3872.8080000000045</v>
      </c>
      <c r="G29" s="18"/>
      <c r="H29" s="2">
        <f t="shared" si="1"/>
        <v>4.8006064756958677E-2</v>
      </c>
      <c r="J29" s="24"/>
      <c r="K29" s="8"/>
    </row>
    <row r="30" spans="1:11" x14ac:dyDescent="0.2">
      <c r="A30" s="18"/>
      <c r="B30" s="7">
        <v>1996</v>
      </c>
      <c r="D30" s="3">
        <v>85028.048999999999</v>
      </c>
      <c r="E30" s="18"/>
      <c r="F30" s="3">
        <f t="shared" si="0"/>
        <v>481.93399999999383</v>
      </c>
      <c r="G30" s="18"/>
      <c r="H30" s="2">
        <f t="shared" si="1"/>
        <v>5.7002500942828771E-3</v>
      </c>
      <c r="J30" s="24"/>
      <c r="K30" s="8"/>
    </row>
    <row r="31" spans="1:11" x14ac:dyDescent="0.2">
      <c r="A31" s="18"/>
      <c r="B31" s="7">
        <v>1997</v>
      </c>
      <c r="D31" s="3">
        <v>87055.570999999996</v>
      </c>
      <c r="E31" s="18"/>
      <c r="F31" s="3">
        <f t="shared" si="0"/>
        <v>2027.5219999999972</v>
      </c>
      <c r="G31" s="18"/>
      <c r="H31" s="2">
        <f t="shared" si="1"/>
        <v>2.3845331321197261E-2</v>
      </c>
      <c r="J31" s="24"/>
      <c r="K31" s="8"/>
    </row>
    <row r="32" spans="1:11" x14ac:dyDescent="0.2">
      <c r="A32" s="18"/>
      <c r="B32" s="7">
        <v>1998</v>
      </c>
      <c r="D32" s="3">
        <v>92802.236000000004</v>
      </c>
      <c r="E32" s="18"/>
      <c r="F32" s="3">
        <f t="shared" si="0"/>
        <v>5746.6650000000081</v>
      </c>
      <c r="G32" s="18"/>
      <c r="H32" s="2">
        <f t="shared" si="1"/>
        <v>6.6011456061783935E-2</v>
      </c>
      <c r="J32" s="24"/>
      <c r="K32" s="8"/>
    </row>
    <row r="33" spans="1:13" x14ac:dyDescent="0.2">
      <c r="A33" s="18"/>
      <c r="B33" s="7">
        <v>1999</v>
      </c>
      <c r="D33" s="3">
        <v>91682.822</v>
      </c>
      <c r="E33" s="18"/>
      <c r="F33" s="3">
        <f t="shared" si="0"/>
        <v>-1119.4140000000043</v>
      </c>
      <c r="G33" s="18"/>
      <c r="H33" s="2">
        <f t="shared" si="1"/>
        <v>-1.2062360221579138E-2</v>
      </c>
      <c r="J33" s="24"/>
      <c r="K33" s="8"/>
    </row>
    <row r="34" spans="1:13" x14ac:dyDescent="0.2">
      <c r="A34" s="18"/>
      <c r="B34" s="7">
        <v>2000</v>
      </c>
      <c r="D34" s="3">
        <v>96313.286999999997</v>
      </c>
      <c r="E34" s="18"/>
      <c r="F34" s="3">
        <f t="shared" si="0"/>
        <v>4630.4649999999965</v>
      </c>
      <c r="G34" s="18"/>
      <c r="H34" s="2">
        <f t="shared" si="1"/>
        <v>5.0505262588884881E-2</v>
      </c>
      <c r="J34" s="24"/>
      <c r="K34" s="8"/>
    </row>
    <row r="35" spans="1:13" x14ac:dyDescent="0.2">
      <c r="A35" s="18"/>
      <c r="B35" s="7">
        <v>2001</v>
      </c>
      <c r="D35" s="3">
        <v>98612.129000000001</v>
      </c>
      <c r="E35" s="18"/>
      <c r="F35" s="3">
        <f t="shared" si="0"/>
        <v>2298.8420000000042</v>
      </c>
      <c r="G35" s="18"/>
      <c r="H35" s="2">
        <f t="shared" si="1"/>
        <v>2.3868378617376118E-2</v>
      </c>
      <c r="J35" s="24"/>
      <c r="K35" s="8"/>
    </row>
    <row r="36" spans="1:13" x14ac:dyDescent="0.2">
      <c r="A36" s="18"/>
      <c r="B36" s="7">
        <v>2002</v>
      </c>
      <c r="D36" s="3">
        <v>104657.202</v>
      </c>
      <c r="E36" s="18"/>
      <c r="F36" s="3">
        <f t="shared" si="0"/>
        <v>6045.073000000004</v>
      </c>
      <c r="G36" s="18"/>
      <c r="H36" s="2">
        <f t="shared" si="1"/>
        <v>6.1301515962605357E-2</v>
      </c>
      <c r="J36" s="24"/>
      <c r="K36" s="8"/>
    </row>
    <row r="37" spans="1:13" x14ac:dyDescent="0.2">
      <c r="A37" s="18"/>
      <c r="B37" s="7">
        <v>2003</v>
      </c>
      <c r="D37" s="3">
        <v>108214.4605</v>
      </c>
      <c r="E37" s="18"/>
      <c r="F37" s="3">
        <f t="shared" si="0"/>
        <v>3557.2584999999963</v>
      </c>
      <c r="G37" s="18"/>
      <c r="H37" s="2">
        <f t="shared" si="1"/>
        <v>3.3989619749245747E-2</v>
      </c>
      <c r="J37" s="24"/>
      <c r="K37" s="8"/>
    </row>
    <row r="38" spans="1:13" x14ac:dyDescent="0.2">
      <c r="A38" s="18"/>
      <c r="B38" s="7">
        <v>2004</v>
      </c>
      <c r="D38" s="3">
        <v>108121.9295</v>
      </c>
      <c r="E38" s="18"/>
      <c r="F38" s="3">
        <f t="shared" si="0"/>
        <v>-92.531000000002678</v>
      </c>
      <c r="G38" s="18"/>
      <c r="H38" s="2">
        <f t="shared" si="1"/>
        <v>-8.5507056610056864E-4</v>
      </c>
      <c r="I38" s="8"/>
      <c r="J38" s="24"/>
      <c r="K38" s="8"/>
    </row>
    <row r="39" spans="1:13" x14ac:dyDescent="0.2">
      <c r="A39" s="18"/>
      <c r="B39" s="7">
        <v>2005</v>
      </c>
      <c r="D39" s="3">
        <v>111442.88898999999</v>
      </c>
      <c r="E39" s="25"/>
      <c r="F39" s="3">
        <f t="shared" si="0"/>
        <v>3320.9594899999938</v>
      </c>
      <c r="G39" s="18"/>
      <c r="H39" s="2">
        <f t="shared" si="1"/>
        <v>3.0714948441610934E-2</v>
      </c>
      <c r="I39" s="8"/>
      <c r="J39" s="24"/>
      <c r="K39" s="8"/>
    </row>
    <row r="40" spans="1:13" x14ac:dyDescent="0.2">
      <c r="A40" s="18"/>
      <c r="B40" s="7">
        <v>2006</v>
      </c>
      <c r="D40" s="3">
        <v>113405.97957808789</v>
      </c>
      <c r="E40" s="18"/>
      <c r="F40" s="3">
        <f t="shared" si="0"/>
        <v>1963.0905880879</v>
      </c>
      <c r="G40" s="18"/>
      <c r="H40" s="2">
        <f t="shared" si="1"/>
        <v>1.7615216241065434E-2</v>
      </c>
      <c r="I40" s="8"/>
      <c r="J40" s="24"/>
      <c r="K40" s="8"/>
    </row>
    <row r="41" spans="1:13" x14ac:dyDescent="0.2">
      <c r="A41" s="18"/>
      <c r="B41" s="7">
        <v>2007</v>
      </c>
      <c r="D41" s="22">
        <v>114532.2145</v>
      </c>
      <c r="E41" s="18"/>
      <c r="F41" s="3">
        <f t="shared" si="0"/>
        <v>1126.2349219121097</v>
      </c>
      <c r="G41" s="18"/>
      <c r="H41" s="2">
        <f t="shared" si="1"/>
        <v>9.9310012232345368E-3</v>
      </c>
      <c r="I41" s="8"/>
      <c r="J41" s="24"/>
      <c r="K41" s="8"/>
    </row>
    <row r="42" spans="1:13" x14ac:dyDescent="0.2">
      <c r="A42" s="18"/>
      <c r="B42" s="7">
        <v>2008</v>
      </c>
      <c r="D42" s="22">
        <v>111100.357</v>
      </c>
      <c r="E42" s="18"/>
      <c r="F42" s="3">
        <f t="shared" si="0"/>
        <v>-3431.8574999999983</v>
      </c>
      <c r="G42" s="18"/>
      <c r="H42" s="2">
        <f t="shared" si="1"/>
        <v>-2.9964124198436748E-2</v>
      </c>
      <c r="I42" s="8"/>
      <c r="J42" s="24"/>
      <c r="K42" s="8"/>
    </row>
    <row r="43" spans="1:13" x14ac:dyDescent="0.2">
      <c r="A43" s="18"/>
      <c r="B43" s="7">
        <v>2009</v>
      </c>
      <c r="D43" s="22">
        <v>111237.416</v>
      </c>
      <c r="E43" s="18"/>
      <c r="F43" s="3">
        <f t="shared" si="0"/>
        <v>137.05899999999383</v>
      </c>
      <c r="G43" s="18"/>
      <c r="H43" s="2">
        <f t="shared" si="1"/>
        <v>1.2336504013212846E-3</v>
      </c>
      <c r="I43" s="8"/>
      <c r="J43" s="24"/>
      <c r="K43" s="8"/>
    </row>
    <row r="44" spans="1:13" x14ac:dyDescent="0.2">
      <c r="A44" s="18"/>
      <c r="B44" s="7">
        <v>2010</v>
      </c>
      <c r="D44" s="22">
        <v>114603.5325</v>
      </c>
      <c r="E44" s="18"/>
      <c r="F44" s="3">
        <f t="shared" si="0"/>
        <v>3366.1165000000037</v>
      </c>
      <c r="G44" s="18"/>
      <c r="H44" s="2">
        <f t="shared" si="1"/>
        <v>3.026064988780397E-2</v>
      </c>
      <c r="I44" s="8"/>
      <c r="J44" s="24"/>
      <c r="K44" s="8"/>
      <c r="M44" s="1"/>
    </row>
    <row r="45" spans="1:13" x14ac:dyDescent="0.2">
      <c r="A45" s="18"/>
      <c r="B45" s="7">
        <v>2011</v>
      </c>
      <c r="D45" s="22">
        <v>111542.2715</v>
      </c>
      <c r="E45" s="18"/>
      <c r="F45" s="3">
        <f t="shared" si="0"/>
        <v>-3061.2609999999986</v>
      </c>
      <c r="G45" s="18"/>
      <c r="H45" s="2">
        <f t="shared" si="1"/>
        <v>-2.6711750791800437E-2</v>
      </c>
      <c r="I45" s="8"/>
      <c r="J45" s="24"/>
      <c r="K45" s="8"/>
      <c r="M45" s="1"/>
    </row>
    <row r="46" spans="1:13" x14ac:dyDescent="0.2">
      <c r="A46" s="18"/>
      <c r="B46" s="7">
        <v>2012</v>
      </c>
      <c r="D46" s="22">
        <v>110865.505</v>
      </c>
      <c r="E46" s="18"/>
      <c r="F46" s="3">
        <f t="shared" si="0"/>
        <v>-676.7664999999979</v>
      </c>
      <c r="G46" s="18"/>
      <c r="H46" s="2">
        <f t="shared" si="1"/>
        <v>-6.067354473770048E-3</v>
      </c>
      <c r="I46" s="8"/>
      <c r="J46" s="24"/>
      <c r="K46" s="8"/>
      <c r="M46" s="1"/>
    </row>
    <row r="47" spans="1:13" x14ac:dyDescent="0.2">
      <c r="A47" s="18"/>
      <c r="B47" s="7">
        <v>2013</v>
      </c>
      <c r="D47" s="22">
        <v>111655.211</v>
      </c>
      <c r="E47" s="18"/>
      <c r="F47" s="3">
        <f t="shared" si="0"/>
        <v>789.70599999999104</v>
      </c>
      <c r="G47" s="18"/>
      <c r="H47" s="2">
        <f t="shared" si="1"/>
        <v>7.1230992904420809E-3</v>
      </c>
      <c r="I47" s="8"/>
      <c r="J47" s="24"/>
      <c r="K47" s="8"/>
      <c r="M47" s="1"/>
    </row>
    <row r="48" spans="1:13" x14ac:dyDescent="0.2">
      <c r="A48" s="18"/>
      <c r="B48" s="7">
        <v>2014</v>
      </c>
      <c r="D48" s="6">
        <v>117149.44805205721</v>
      </c>
      <c r="E48" s="18"/>
      <c r="F48" s="3">
        <f t="shared" si="0"/>
        <v>5494.2370520572149</v>
      </c>
      <c r="G48" s="18"/>
      <c r="H48" s="2">
        <f t="shared" si="1"/>
        <v>4.9207170922431986E-2</v>
      </c>
      <c r="I48" s="8"/>
      <c r="J48" s="24"/>
      <c r="K48" s="8"/>
      <c r="M48" s="1"/>
    </row>
    <row r="49" spans="1:13" x14ac:dyDescent="0.2">
      <c r="A49" s="18"/>
      <c r="B49" s="7"/>
      <c r="D49" s="3"/>
      <c r="E49" s="18"/>
      <c r="F49" s="23"/>
      <c r="G49" s="18"/>
      <c r="H49" s="2"/>
    </row>
    <row r="50" spans="1:13" x14ac:dyDescent="0.2">
      <c r="A50" s="688" t="s">
        <v>8</v>
      </c>
      <c r="B50" s="688"/>
      <c r="C50" s="688"/>
      <c r="D50" s="688"/>
      <c r="E50" s="688"/>
      <c r="F50" s="688"/>
      <c r="G50" s="688"/>
      <c r="H50" s="688"/>
      <c r="I50" s="688"/>
    </row>
    <row r="51" spans="1:13" x14ac:dyDescent="0.2">
      <c r="A51" s="18"/>
      <c r="B51" s="21" t="s">
        <v>7</v>
      </c>
      <c r="C51" s="18"/>
      <c r="D51" s="18"/>
      <c r="E51" s="18"/>
      <c r="F51" s="18"/>
      <c r="G51" s="22"/>
      <c r="H51" s="18"/>
    </row>
    <row r="52" spans="1:13" x14ac:dyDescent="0.2">
      <c r="A52" s="18"/>
      <c r="B52" s="21" t="s">
        <v>6</v>
      </c>
      <c r="C52" s="684" t="s">
        <v>5</v>
      </c>
      <c r="D52" s="684"/>
      <c r="E52" s="20"/>
      <c r="F52" s="684" t="s">
        <v>5</v>
      </c>
      <c r="G52" s="684"/>
      <c r="H52" s="684" t="s">
        <v>4</v>
      </c>
      <c r="I52" s="684"/>
      <c r="J52" s="19"/>
      <c r="M52" t="s">
        <v>3</v>
      </c>
    </row>
    <row r="53" spans="1:13" x14ac:dyDescent="0.2">
      <c r="A53" s="18"/>
      <c r="B53" s="17" t="s">
        <v>2</v>
      </c>
      <c r="C53" s="16" t="s">
        <v>1</v>
      </c>
      <c r="D53" s="15" t="s">
        <v>0</v>
      </c>
      <c r="E53" s="14" t="s">
        <v>2</v>
      </c>
      <c r="F53" s="13" t="s">
        <v>1</v>
      </c>
      <c r="G53" s="12" t="s">
        <v>0</v>
      </c>
      <c r="H53" s="13" t="s">
        <v>1</v>
      </c>
      <c r="I53" s="12" t="s">
        <v>0</v>
      </c>
      <c r="J53" s="10"/>
    </row>
    <row r="54" spans="1:13" x14ac:dyDescent="0.2">
      <c r="A54" s="7">
        <v>2015</v>
      </c>
      <c r="B54" s="5">
        <v>120850.2180165122</v>
      </c>
      <c r="C54" s="3">
        <f>+B54-D48</f>
        <v>3700.7699644549866</v>
      </c>
      <c r="D54" s="2">
        <f>(B54/D48)-1</f>
        <v>3.1590161336573219E-2</v>
      </c>
      <c r="E54" s="6">
        <v>119712.54439275959</v>
      </c>
      <c r="F54" s="3">
        <f>+E54-D48</f>
        <v>2563.096340702381</v>
      </c>
      <c r="G54" s="2">
        <f>(E54/D48)-1</f>
        <v>2.1878859724233868E-2</v>
      </c>
      <c r="H54" s="3">
        <f t="shared" ref="H54:H85" si="2">E54-B54</f>
        <v>-1137.6736237526056</v>
      </c>
      <c r="I54" s="2">
        <f t="shared" ref="I54:I85" si="3">(E54/B54)-1</f>
        <v>-9.413914533419887E-3</v>
      </c>
      <c r="J54" s="10"/>
      <c r="K54" s="8"/>
      <c r="M54" s="1">
        <f>E54*1000/('Table Summer Peak'!E54*8760)</f>
        <v>0.58687522133499748</v>
      </c>
    </row>
    <row r="55" spans="1:13" x14ac:dyDescent="0.2">
      <c r="A55" s="7">
        <v>2016</v>
      </c>
      <c r="B55" s="5">
        <v>123943.14465600879</v>
      </c>
      <c r="C55" s="3">
        <f t="shared" ref="C55:C102" si="4">+B55-B54</f>
        <v>3092.9266394965962</v>
      </c>
      <c r="D55" s="2">
        <f t="shared" ref="D55:D102" si="5">(B55/B54)-1</f>
        <v>2.5593058004032665E-2</v>
      </c>
      <c r="E55" s="6">
        <v>122406.84328096714</v>
      </c>
      <c r="F55" s="3">
        <f t="shared" ref="F55:F102" si="6">+E55-E54</f>
        <v>2694.2988882075442</v>
      </c>
      <c r="G55" s="2">
        <f t="shared" ref="G55:G102" si="7">(E55/E54)-1</f>
        <v>2.250640400197268E-2</v>
      </c>
      <c r="H55" s="3">
        <f t="shared" si="2"/>
        <v>-1536.3013750416576</v>
      </c>
      <c r="I55" s="2">
        <f t="shared" si="3"/>
        <v>-1.2395210556465197E-2</v>
      </c>
      <c r="J55" s="10"/>
      <c r="K55" s="11"/>
      <c r="M55" s="1">
        <f>E55*1000/('Table Summer Peak'!E55*8784)</f>
        <v>0.58604442969823234</v>
      </c>
    </row>
    <row r="56" spans="1:13" x14ac:dyDescent="0.2">
      <c r="A56" s="7">
        <v>2017</v>
      </c>
      <c r="B56" s="5">
        <v>124913.77735926505</v>
      </c>
      <c r="C56" s="3">
        <f t="shared" si="4"/>
        <v>970.6327032562549</v>
      </c>
      <c r="D56" s="2">
        <f t="shared" si="5"/>
        <v>7.8312738147006122E-3</v>
      </c>
      <c r="E56" s="6">
        <v>123945.5984856123</v>
      </c>
      <c r="F56" s="3">
        <f t="shared" si="6"/>
        <v>1538.7552046451601</v>
      </c>
      <c r="G56" s="2">
        <f t="shared" si="7"/>
        <v>1.257082662538056E-2</v>
      </c>
      <c r="H56" s="3">
        <f t="shared" si="2"/>
        <v>-968.17887365275237</v>
      </c>
      <c r="I56" s="2">
        <f t="shared" si="3"/>
        <v>-7.7507773291345394E-3</v>
      </c>
      <c r="J56" s="10"/>
      <c r="K56" s="8"/>
      <c r="M56" s="1">
        <f>E56*1000/('Table Summer Peak'!E56*8760)</f>
        <v>0.58341146923927389</v>
      </c>
    </row>
    <row r="57" spans="1:13" x14ac:dyDescent="0.2">
      <c r="A57" s="7">
        <v>2018</v>
      </c>
      <c r="B57" s="5">
        <v>126398.63426501831</v>
      </c>
      <c r="C57" s="3">
        <f t="shared" si="4"/>
        <v>1484.8569057532586</v>
      </c>
      <c r="D57" s="2">
        <f t="shared" si="5"/>
        <v>1.1887054712008682E-2</v>
      </c>
      <c r="E57" s="6">
        <v>125432.50536455945</v>
      </c>
      <c r="F57" s="3">
        <f t="shared" si="6"/>
        <v>1486.9068789471494</v>
      </c>
      <c r="G57" s="2">
        <f t="shared" si="7"/>
        <v>1.1996447611810623E-2</v>
      </c>
      <c r="H57" s="3">
        <f t="shared" si="2"/>
        <v>-966.12890045886161</v>
      </c>
      <c r="I57" s="2">
        <f t="shared" si="3"/>
        <v>-7.6435074324711083E-3</v>
      </c>
      <c r="J57" s="10"/>
      <c r="K57" s="8"/>
      <c r="M57" s="1">
        <f>E57*1000/('Table Summer Peak'!E57*8760)</f>
        <v>0.58094132717891112</v>
      </c>
    </row>
    <row r="58" spans="1:13" x14ac:dyDescent="0.2">
      <c r="A58" s="7">
        <v>2019</v>
      </c>
      <c r="B58" s="5">
        <v>127672.7880072402</v>
      </c>
      <c r="C58" s="3">
        <f t="shared" si="4"/>
        <v>1274.1537422218971</v>
      </c>
      <c r="D58" s="2">
        <f t="shared" si="5"/>
        <v>1.0080439156885168E-2</v>
      </c>
      <c r="E58" s="6">
        <v>127069.63510924893</v>
      </c>
      <c r="F58" s="3">
        <f t="shared" si="6"/>
        <v>1637.1297446894896</v>
      </c>
      <c r="G58" s="2">
        <f t="shared" si="7"/>
        <v>1.3051877899841857E-2</v>
      </c>
      <c r="H58" s="3">
        <f t="shared" si="2"/>
        <v>-603.15289799126913</v>
      </c>
      <c r="I58" s="2">
        <f t="shared" si="3"/>
        <v>-4.7242087167161939E-3</v>
      </c>
      <c r="J58" s="10"/>
      <c r="K58" s="8"/>
      <c r="M58" s="1">
        <f>E58*1000/('Table Summer Peak'!E58*8760)</f>
        <v>0.57918944025564023</v>
      </c>
    </row>
    <row r="59" spans="1:13" x14ac:dyDescent="0.2">
      <c r="A59" s="7">
        <v>2020</v>
      </c>
      <c r="B59" s="5">
        <v>129187.01093662418</v>
      </c>
      <c r="C59" s="3">
        <f t="shared" si="4"/>
        <v>1514.2229293839773</v>
      </c>
      <c r="D59" s="2">
        <f t="shared" si="5"/>
        <v>1.1860185345824004E-2</v>
      </c>
      <c r="E59" s="6">
        <v>128851.35960534689</v>
      </c>
      <c r="F59" s="3">
        <f t="shared" si="6"/>
        <v>1781.7244960979588</v>
      </c>
      <c r="G59" s="2">
        <f t="shared" si="7"/>
        <v>1.4021638565075767E-2</v>
      </c>
      <c r="H59" s="3">
        <f t="shared" si="2"/>
        <v>-335.65133127728768</v>
      </c>
      <c r="I59" s="2">
        <f t="shared" si="3"/>
        <v>-2.5981817277431762E-3</v>
      </c>
      <c r="J59" s="10"/>
      <c r="K59" s="8"/>
      <c r="M59" s="1">
        <f>E59*1000/('Table Summer Peak'!E59*8784)</f>
        <v>0.57821633373378289</v>
      </c>
    </row>
    <row r="60" spans="1:13" x14ac:dyDescent="0.2">
      <c r="A60" s="7">
        <v>2021</v>
      </c>
      <c r="B60" s="5">
        <v>129453.59315315798</v>
      </c>
      <c r="C60" s="3">
        <f t="shared" si="4"/>
        <v>266.58221653380315</v>
      </c>
      <c r="D60" s="2">
        <f t="shared" si="5"/>
        <v>2.0635373061195228E-3</v>
      </c>
      <c r="E60" s="6">
        <v>129237.4259280338</v>
      </c>
      <c r="F60" s="3">
        <f t="shared" si="6"/>
        <v>386.06632268690737</v>
      </c>
      <c r="G60" s="2">
        <f t="shared" si="7"/>
        <v>2.9962145829844911E-3</v>
      </c>
      <c r="H60" s="3">
        <f t="shared" si="2"/>
        <v>-216.16722512418346</v>
      </c>
      <c r="I60" s="2">
        <f t="shared" si="3"/>
        <v>-1.6698433767569076E-3</v>
      </c>
      <c r="J60" s="10"/>
      <c r="K60" s="8"/>
      <c r="M60" s="1">
        <f>E60*1000/('Table Summer Peak'!E60*8760)</f>
        <v>0.57862080113348346</v>
      </c>
    </row>
    <row r="61" spans="1:13" x14ac:dyDescent="0.2">
      <c r="A61" s="7">
        <v>2022</v>
      </c>
      <c r="B61" s="5">
        <v>130517.20680431843</v>
      </c>
      <c r="C61" s="3">
        <f t="shared" si="4"/>
        <v>1063.6136511604418</v>
      </c>
      <c r="D61" s="2">
        <f t="shared" si="5"/>
        <v>8.2161771276758611E-3</v>
      </c>
      <c r="E61" s="6">
        <v>130076.69154080802</v>
      </c>
      <c r="F61" s="3">
        <f t="shared" si="6"/>
        <v>839.26561277422297</v>
      </c>
      <c r="G61" s="2">
        <f t="shared" si="7"/>
        <v>6.4939827356325086E-3</v>
      </c>
      <c r="H61" s="3">
        <f t="shared" si="2"/>
        <v>-440.51526351040229</v>
      </c>
      <c r="I61" s="2">
        <f t="shared" si="3"/>
        <v>-3.3751508655165408E-3</v>
      </c>
      <c r="J61" s="10"/>
      <c r="K61" s="8"/>
      <c r="M61" s="1">
        <f>E61*1000/('Table Summer Peak'!E61*8760)</f>
        <v>0.5748108352473128</v>
      </c>
    </row>
    <row r="62" spans="1:13" x14ac:dyDescent="0.2">
      <c r="A62" s="7">
        <v>2023</v>
      </c>
      <c r="B62" s="5">
        <v>132357.10831770778</v>
      </c>
      <c r="C62" s="3">
        <f t="shared" si="4"/>
        <v>1839.9015133893554</v>
      </c>
      <c r="D62" s="2">
        <f t="shared" si="5"/>
        <v>1.4097003440687095E-2</v>
      </c>
      <c r="E62" s="6">
        <v>131495.32874964506</v>
      </c>
      <c r="F62" s="3">
        <f t="shared" si="6"/>
        <v>1418.6372088370408</v>
      </c>
      <c r="G62" s="2">
        <f t="shared" si="7"/>
        <v>1.0906159989408915E-2</v>
      </c>
      <c r="H62" s="3">
        <f t="shared" si="2"/>
        <v>-861.77956806271686</v>
      </c>
      <c r="I62" s="2">
        <f t="shared" si="3"/>
        <v>-6.5110184032890484E-3</v>
      </c>
      <c r="J62" s="10"/>
      <c r="K62" s="8"/>
      <c r="M62" s="1">
        <f>E62*1000/('Table Summer Peak'!E62*8760)</f>
        <v>0.57106093444104589</v>
      </c>
    </row>
    <row r="63" spans="1:13" x14ac:dyDescent="0.2">
      <c r="A63" s="7">
        <v>2024</v>
      </c>
      <c r="B63" s="5">
        <v>134849.25962599186</v>
      </c>
      <c r="C63" s="3">
        <f t="shared" si="4"/>
        <v>2492.1513082840829</v>
      </c>
      <c r="D63" s="2">
        <f t="shared" si="5"/>
        <v>1.8828994830424772E-2</v>
      </c>
      <c r="E63" s="6">
        <v>133275.80032466922</v>
      </c>
      <c r="F63" s="3">
        <f t="shared" si="6"/>
        <v>1780.4715750241594</v>
      </c>
      <c r="G63" s="2">
        <f t="shared" si="7"/>
        <v>1.3540188780500451E-2</v>
      </c>
      <c r="H63" s="3">
        <f t="shared" si="2"/>
        <v>-1573.4593013226404</v>
      </c>
      <c r="I63" s="2">
        <f t="shared" si="3"/>
        <v>-1.1668282834378707E-2</v>
      </c>
      <c r="J63" s="10"/>
      <c r="K63" s="8"/>
      <c r="M63" s="1">
        <f>E63*1000/('Table Summer Peak'!E63*8784)</f>
        <v>0.56676403432572875</v>
      </c>
    </row>
    <row r="64" spans="1:13" x14ac:dyDescent="0.2">
      <c r="A64" s="7">
        <v>2025</v>
      </c>
      <c r="B64" s="5">
        <v>136454.85156329881</v>
      </c>
      <c r="C64" s="3">
        <f t="shared" si="4"/>
        <v>1605.5919373069482</v>
      </c>
      <c r="D64" s="2">
        <f t="shared" si="5"/>
        <v>1.1906568428778241E-2</v>
      </c>
      <c r="E64" s="6">
        <v>134493.68025894032</v>
      </c>
      <c r="F64" s="3">
        <f t="shared" si="6"/>
        <v>1217.879934271099</v>
      </c>
      <c r="G64" s="2">
        <f t="shared" si="7"/>
        <v>9.138042550142389E-3</v>
      </c>
      <c r="H64" s="3">
        <f t="shared" si="2"/>
        <v>-1961.1713043584896</v>
      </c>
      <c r="I64" s="2">
        <f t="shared" si="3"/>
        <v>-1.437230909630749E-2</v>
      </c>
      <c r="J64" s="10"/>
      <c r="K64" s="8"/>
      <c r="M64" s="1">
        <f>E64*1000/('Table Summer Peak'!E64*8760)</f>
        <v>0.56296960287425324</v>
      </c>
    </row>
    <row r="65" spans="1:13" x14ac:dyDescent="0.2">
      <c r="A65" s="7">
        <v>2026</v>
      </c>
      <c r="B65" s="5">
        <v>138479.42791185554</v>
      </c>
      <c r="C65" s="3">
        <f t="shared" si="4"/>
        <v>2024.5763485567295</v>
      </c>
      <c r="D65" s="2">
        <f t="shared" si="5"/>
        <v>1.4836968604356127E-2</v>
      </c>
      <c r="E65" s="6">
        <v>136265.30407535448</v>
      </c>
      <c r="F65" s="3">
        <f t="shared" si="6"/>
        <v>1771.6238164141541</v>
      </c>
      <c r="G65" s="2">
        <f t="shared" si="7"/>
        <v>1.317254322287309E-2</v>
      </c>
      <c r="H65" s="3">
        <f t="shared" si="2"/>
        <v>-2214.1238365010649</v>
      </c>
      <c r="I65" s="2">
        <f t="shared" si="3"/>
        <v>-1.5988828592723436E-2</v>
      </c>
      <c r="J65" s="10"/>
      <c r="K65" s="8"/>
      <c r="M65" s="1">
        <f>E65*1000/('Table Summer Peak'!E65*8760)</f>
        <v>0.55904743605882523</v>
      </c>
    </row>
    <row r="66" spans="1:13" x14ac:dyDescent="0.2">
      <c r="A66" s="7">
        <v>2027</v>
      </c>
      <c r="B66" s="5">
        <v>140323.40705759628</v>
      </c>
      <c r="C66" s="3">
        <f t="shared" si="4"/>
        <v>1843.9791457407409</v>
      </c>
      <c r="D66" s="2">
        <f t="shared" si="5"/>
        <v>1.3315906727420002E-2</v>
      </c>
      <c r="E66" s="6">
        <v>138396.34102879901</v>
      </c>
      <c r="F66" s="3">
        <f t="shared" si="6"/>
        <v>2131.0369534445344</v>
      </c>
      <c r="G66" s="2">
        <f t="shared" si="7"/>
        <v>1.5638881576678365E-2</v>
      </c>
      <c r="H66" s="3">
        <f t="shared" si="2"/>
        <v>-1927.0660287972714</v>
      </c>
      <c r="I66" s="2">
        <f t="shared" si="3"/>
        <v>-1.373303334921383E-2</v>
      </c>
      <c r="J66" s="10"/>
      <c r="K66" s="8"/>
      <c r="M66" s="1">
        <f>E66*1000/('Table Summer Peak'!E66*8760)</f>
        <v>0.55528536852020693</v>
      </c>
    </row>
    <row r="67" spans="1:13" x14ac:dyDescent="0.2">
      <c r="A67" s="7">
        <v>2028</v>
      </c>
      <c r="B67" s="5">
        <v>142712.07042418749</v>
      </c>
      <c r="C67" s="3">
        <f t="shared" si="4"/>
        <v>2388.6633665912086</v>
      </c>
      <c r="D67" s="2">
        <f t="shared" si="5"/>
        <v>1.7022558222312689E-2</v>
      </c>
      <c r="E67" s="6">
        <v>140961.90224677254</v>
      </c>
      <c r="F67" s="3">
        <f t="shared" si="6"/>
        <v>2565.5612179735326</v>
      </c>
      <c r="G67" s="2">
        <f t="shared" si="7"/>
        <v>1.8537782132835856E-2</v>
      </c>
      <c r="H67" s="3">
        <f t="shared" si="2"/>
        <v>-1750.1681774149474</v>
      </c>
      <c r="I67" s="2">
        <f t="shared" si="3"/>
        <v>-1.2263631045453027E-2</v>
      </c>
      <c r="J67" s="10"/>
      <c r="K67" s="8"/>
      <c r="M67" s="1">
        <f>E67*1000/('Table Summer Peak'!E67*8784)</f>
        <v>0.55203016128838278</v>
      </c>
    </row>
    <row r="68" spans="1:13" x14ac:dyDescent="0.2">
      <c r="A68" s="7">
        <v>2029</v>
      </c>
      <c r="B68" s="5">
        <v>144165.47306816044</v>
      </c>
      <c r="C68" s="3">
        <f t="shared" si="4"/>
        <v>1453.4026439729496</v>
      </c>
      <c r="D68" s="2">
        <f t="shared" si="5"/>
        <v>1.0184160594496117E-2</v>
      </c>
      <c r="E68" s="6">
        <v>142926.17035237787</v>
      </c>
      <c r="F68" s="3">
        <f t="shared" si="6"/>
        <v>1964.2681056053261</v>
      </c>
      <c r="G68" s="2">
        <f t="shared" si="7"/>
        <v>1.3934744596214577E-2</v>
      </c>
      <c r="H68" s="3">
        <f t="shared" si="2"/>
        <v>-1239.3027157825709</v>
      </c>
      <c r="I68" s="2">
        <f t="shared" si="3"/>
        <v>-8.5963905878950753E-3</v>
      </c>
      <c r="J68" s="10"/>
      <c r="K68" s="8"/>
      <c r="M68" s="1">
        <f>E68*1000/('Table Summer Peak'!E68*8760)</f>
        <v>0.5494406868807834</v>
      </c>
    </row>
    <row r="69" spans="1:13" x14ac:dyDescent="0.2">
      <c r="A69" s="7">
        <v>2030</v>
      </c>
      <c r="B69" s="5">
        <v>145896.15169200324</v>
      </c>
      <c r="C69" s="3">
        <f t="shared" si="4"/>
        <v>1730.6786238428031</v>
      </c>
      <c r="D69" s="2">
        <f t="shared" si="5"/>
        <v>1.2004806608754137E-2</v>
      </c>
      <c r="E69" s="6">
        <v>145383.58168113139</v>
      </c>
      <c r="F69" s="3">
        <f t="shared" si="6"/>
        <v>2457.4113287535147</v>
      </c>
      <c r="G69" s="2">
        <f t="shared" si="7"/>
        <v>1.7193571497052584E-2</v>
      </c>
      <c r="H69" s="3">
        <f t="shared" si="2"/>
        <v>-512.57001087185927</v>
      </c>
      <c r="I69" s="2">
        <f t="shared" si="3"/>
        <v>-3.5132524396800369E-3</v>
      </c>
      <c r="J69" s="10"/>
      <c r="K69" s="8"/>
      <c r="M69" s="1">
        <f>E69*1000/('Table Summer Peak'!E69*8760)</f>
        <v>0.54725215728219401</v>
      </c>
    </row>
    <row r="70" spans="1:13" x14ac:dyDescent="0.2">
      <c r="A70" s="7">
        <v>2031</v>
      </c>
      <c r="B70" s="5">
        <v>147520.6242009844</v>
      </c>
      <c r="C70" s="3">
        <f t="shared" si="4"/>
        <v>1624.4725089811545</v>
      </c>
      <c r="D70" s="2">
        <f t="shared" si="5"/>
        <v>1.1134443850242981E-2</v>
      </c>
      <c r="E70" s="6">
        <v>147522.10674813553</v>
      </c>
      <c r="F70" s="3">
        <f t="shared" si="6"/>
        <v>2138.5250670041423</v>
      </c>
      <c r="G70" s="2">
        <f t="shared" si="7"/>
        <v>1.4709536264518208E-2</v>
      </c>
      <c r="H70" s="3">
        <f t="shared" si="2"/>
        <v>1.4825471511285286</v>
      </c>
      <c r="I70" s="2">
        <f t="shared" si="3"/>
        <v>1.0049761917318989E-5</v>
      </c>
      <c r="J70" s="10"/>
      <c r="K70" s="8"/>
      <c r="M70" s="1">
        <f>E70*1000/('Table Summer Peak'!E70*8760)</f>
        <v>0.54523042832745805</v>
      </c>
    </row>
    <row r="71" spans="1:13" x14ac:dyDescent="0.2">
      <c r="A71" s="7">
        <v>2032</v>
      </c>
      <c r="B71" s="5">
        <v>149702.77102858102</v>
      </c>
      <c r="C71" s="3">
        <f t="shared" si="4"/>
        <v>2182.1468275966181</v>
      </c>
      <c r="D71" s="2">
        <f t="shared" si="5"/>
        <v>1.4792147466944128E-2</v>
      </c>
      <c r="E71" s="6">
        <v>150124.20306378233</v>
      </c>
      <c r="F71" s="3">
        <f t="shared" si="6"/>
        <v>2602.096315646806</v>
      </c>
      <c r="G71" s="2">
        <f t="shared" si="7"/>
        <v>1.7638687333074499E-2</v>
      </c>
      <c r="H71" s="3">
        <f t="shared" si="2"/>
        <v>421.43203520131647</v>
      </c>
      <c r="I71" s="2">
        <f t="shared" si="3"/>
        <v>2.8151251463532923E-3</v>
      </c>
      <c r="J71" s="10"/>
      <c r="K71" s="8"/>
      <c r="M71" s="1">
        <f>E71*1000/('Table Summer Peak'!E71*8784)</f>
        <v>0.54294232406325837</v>
      </c>
    </row>
    <row r="72" spans="1:13" x14ac:dyDescent="0.2">
      <c r="A72" s="7">
        <v>2033</v>
      </c>
      <c r="B72" s="5">
        <v>150840.61088185024</v>
      </c>
      <c r="C72" s="3">
        <f t="shared" si="4"/>
        <v>1137.8398532692227</v>
      </c>
      <c r="D72" s="2">
        <f t="shared" si="5"/>
        <v>7.6006599306834843E-3</v>
      </c>
      <c r="E72" s="6">
        <v>151682.04132111502</v>
      </c>
      <c r="F72" s="3">
        <f t="shared" si="6"/>
        <v>1557.8382573326817</v>
      </c>
      <c r="G72" s="2">
        <f t="shared" si="7"/>
        <v>1.0376996017563034E-2</v>
      </c>
      <c r="H72" s="3">
        <f t="shared" si="2"/>
        <v>841.43043926477549</v>
      </c>
      <c r="I72" s="2">
        <f t="shared" si="3"/>
        <v>5.5782752028485927E-3</v>
      </c>
      <c r="J72" s="10"/>
      <c r="K72" s="8"/>
      <c r="M72" s="1">
        <f>E72*1000/('Table Summer Peak'!E72*8760)</f>
        <v>0.54070203917445225</v>
      </c>
    </row>
    <row r="73" spans="1:13" x14ac:dyDescent="0.2">
      <c r="A73" s="7">
        <v>2034</v>
      </c>
      <c r="B73" s="5">
        <v>152295.91052777058</v>
      </c>
      <c r="C73" s="3">
        <f t="shared" si="4"/>
        <v>1455.2996459203423</v>
      </c>
      <c r="D73" s="2">
        <f t="shared" si="5"/>
        <v>9.6479299401686092E-3</v>
      </c>
      <c r="E73" s="6">
        <v>153486.47687153012</v>
      </c>
      <c r="F73" s="3">
        <f t="shared" si="6"/>
        <v>1804.4355504151026</v>
      </c>
      <c r="G73" s="2">
        <f t="shared" si="7"/>
        <v>1.1896171324560889E-2</v>
      </c>
      <c r="H73" s="3">
        <f t="shared" si="2"/>
        <v>1190.5663437595358</v>
      </c>
      <c r="I73" s="2">
        <f t="shared" si="3"/>
        <v>7.8174544518871958E-3</v>
      </c>
      <c r="J73" s="10"/>
      <c r="K73" s="8"/>
      <c r="M73" s="1">
        <f>E73*1000/('Table Summer Peak'!E73*8760)</f>
        <v>0.53848809656413477</v>
      </c>
    </row>
    <row r="74" spans="1:13" x14ac:dyDescent="0.2">
      <c r="A74" s="7">
        <v>2035</v>
      </c>
      <c r="B74" s="5">
        <v>153760.4483425639</v>
      </c>
      <c r="C74" s="3">
        <f t="shared" si="4"/>
        <v>1464.5378147933225</v>
      </c>
      <c r="D74" s="2">
        <f t="shared" si="5"/>
        <v>9.616396196838517E-3</v>
      </c>
      <c r="E74" s="6">
        <v>155306.74544410896</v>
      </c>
      <c r="F74" s="3">
        <f t="shared" si="6"/>
        <v>1820.2685725788469</v>
      </c>
      <c r="G74" s="2">
        <f t="shared" si="7"/>
        <v>1.1859471985290471E-2</v>
      </c>
      <c r="H74" s="3">
        <f t="shared" si="2"/>
        <v>1546.2971015450603</v>
      </c>
      <c r="I74" s="2">
        <f t="shared" si="3"/>
        <v>1.0056533511791477E-2</v>
      </c>
      <c r="J74" s="10"/>
      <c r="K74" s="8"/>
      <c r="M74" s="1">
        <f>E74*1000/('Table Summer Peak'!E74*8760)</f>
        <v>0.53658250734551216</v>
      </c>
    </row>
    <row r="75" spans="1:13" x14ac:dyDescent="0.2">
      <c r="A75" s="7">
        <v>2036</v>
      </c>
      <c r="B75" s="5">
        <v>155628.96584150611</v>
      </c>
      <c r="C75" s="3">
        <f t="shared" si="4"/>
        <v>1868.5174989422085</v>
      </c>
      <c r="D75" s="2">
        <f t="shared" si="5"/>
        <v>1.2152133523826159E-2</v>
      </c>
      <c r="E75" s="6">
        <v>157595.39012118898</v>
      </c>
      <c r="F75" s="3">
        <f t="shared" si="6"/>
        <v>2288.6446770800103</v>
      </c>
      <c r="G75" s="2">
        <f t="shared" si="7"/>
        <v>1.4736286376586527E-2</v>
      </c>
      <c r="H75" s="3">
        <f t="shared" si="2"/>
        <v>1966.4242796828621</v>
      </c>
      <c r="I75" s="2">
        <f t="shared" si="3"/>
        <v>1.2635336031760813E-2</v>
      </c>
      <c r="J75" s="9"/>
      <c r="K75" s="8"/>
      <c r="M75" s="1">
        <f>E75*1000/('Table Summer Peak'!E75*8784)</f>
        <v>0.53463556948337321</v>
      </c>
    </row>
    <row r="76" spans="1:13" x14ac:dyDescent="0.2">
      <c r="A76" s="7">
        <v>2037</v>
      </c>
      <c r="B76" s="5">
        <v>156538.1228598321</v>
      </c>
      <c r="C76" s="3">
        <f t="shared" si="4"/>
        <v>909.15701832599007</v>
      </c>
      <c r="D76" s="2">
        <f t="shared" si="5"/>
        <v>5.8418239394579796E-3</v>
      </c>
      <c r="E76" s="6">
        <v>159064.84509941482</v>
      </c>
      <c r="F76" s="3">
        <f t="shared" si="6"/>
        <v>1469.45497822584</v>
      </c>
      <c r="G76" s="2">
        <f t="shared" si="7"/>
        <v>9.3242256457872763E-3</v>
      </c>
      <c r="H76" s="3">
        <f t="shared" si="2"/>
        <v>2526.7222395827121</v>
      </c>
      <c r="I76" s="2">
        <f t="shared" si="3"/>
        <v>1.6141258074527931E-2</v>
      </c>
      <c r="J76" s="8"/>
      <c r="M76" s="1">
        <f>E76*1000/('Table Summer Peak'!E76*8760)</f>
        <v>0.53308889596675157</v>
      </c>
    </row>
    <row r="77" spans="1:13" x14ac:dyDescent="0.2">
      <c r="A77" s="7">
        <v>2038</v>
      </c>
      <c r="B77" s="5">
        <v>157973.53652037799</v>
      </c>
      <c r="C77" s="3">
        <f t="shared" si="4"/>
        <v>1435.4136605458916</v>
      </c>
      <c r="D77" s="2">
        <f t="shared" si="5"/>
        <v>9.1697385551965382E-3</v>
      </c>
      <c r="E77" s="6">
        <v>160966.29136562892</v>
      </c>
      <c r="F77" s="3">
        <f t="shared" si="6"/>
        <v>1901.4462662141013</v>
      </c>
      <c r="G77" s="2">
        <f t="shared" si="7"/>
        <v>1.1953906377148993E-2</v>
      </c>
      <c r="H77" s="3">
        <f t="shared" si="2"/>
        <v>2992.7548452509218</v>
      </c>
      <c r="I77" s="2">
        <f t="shared" si="3"/>
        <v>1.8944659410501163E-2</v>
      </c>
      <c r="M77" s="1">
        <f>E77*1000/('Table Summer Peak'!E77*8760)</f>
        <v>0.53118320426624321</v>
      </c>
    </row>
    <row r="78" spans="1:13" x14ac:dyDescent="0.2">
      <c r="A78" s="7">
        <v>2039</v>
      </c>
      <c r="B78" s="5">
        <v>159414.10420732139</v>
      </c>
      <c r="C78" s="3">
        <f t="shared" si="4"/>
        <v>1440.5676869433955</v>
      </c>
      <c r="D78" s="2">
        <f t="shared" si="5"/>
        <v>9.1190443581514735E-3</v>
      </c>
      <c r="E78" s="6">
        <v>162862.91384105099</v>
      </c>
      <c r="F78" s="3">
        <f t="shared" si="6"/>
        <v>1896.6224754220748</v>
      </c>
      <c r="G78" s="2">
        <f t="shared" si="7"/>
        <v>1.178273077755132E-2</v>
      </c>
      <c r="H78" s="3">
        <f t="shared" si="2"/>
        <v>3448.809633729601</v>
      </c>
      <c r="I78" s="2">
        <f t="shared" si="3"/>
        <v>2.1634281677136658E-2</v>
      </c>
      <c r="M78" s="1">
        <f>E78*1000/('Table Summer Peak'!E78*8760)</f>
        <v>0.52943735428046979</v>
      </c>
    </row>
    <row r="79" spans="1:13" x14ac:dyDescent="0.2">
      <c r="A79" s="7">
        <v>2040</v>
      </c>
      <c r="B79" s="5">
        <v>161288.88708771809</v>
      </c>
      <c r="C79" s="3">
        <f t="shared" si="4"/>
        <v>1874.7828803966986</v>
      </c>
      <c r="D79" s="2">
        <f t="shared" si="5"/>
        <v>1.1760458020442899E-2</v>
      </c>
      <c r="E79" s="6">
        <v>165213.45531841053</v>
      </c>
      <c r="F79" s="3">
        <f t="shared" si="6"/>
        <v>2350.5414773595403</v>
      </c>
      <c r="G79" s="2">
        <f t="shared" si="7"/>
        <v>1.443263798935579E-2</v>
      </c>
      <c r="H79" s="3">
        <f t="shared" si="2"/>
        <v>3924.5682306924427</v>
      </c>
      <c r="I79" s="2">
        <f t="shared" si="3"/>
        <v>2.4332539591261693E-2</v>
      </c>
      <c r="M79" s="1">
        <f>E79*1000/('Table Summer Peak'!E79*8784)</f>
        <v>0.52764962058504983</v>
      </c>
    </row>
    <row r="80" spans="1:13" x14ac:dyDescent="0.2">
      <c r="A80" s="7">
        <v>2041</v>
      </c>
      <c r="B80" s="5">
        <v>162778.44575898495</v>
      </c>
      <c r="C80" s="3">
        <f t="shared" si="4"/>
        <v>1489.5586712668592</v>
      </c>
      <c r="D80" s="2">
        <f t="shared" si="5"/>
        <v>9.235345956952079E-3</v>
      </c>
      <c r="E80" s="6">
        <v>166832.7142821743</v>
      </c>
      <c r="F80" s="3">
        <f t="shared" si="6"/>
        <v>1619.258963763772</v>
      </c>
      <c r="G80" s="2">
        <f t="shared" si="7"/>
        <v>9.8010114287787609E-3</v>
      </c>
      <c r="H80" s="3">
        <f t="shared" si="2"/>
        <v>4054.2685231893556</v>
      </c>
      <c r="I80" s="2">
        <f t="shared" si="3"/>
        <v>2.4906666876474803E-2</v>
      </c>
      <c r="M80" s="1">
        <f>E80*1000/('Table Summer Peak'!E80*8760)</f>
        <v>0.52879653005727068</v>
      </c>
    </row>
    <row r="81" spans="1:13" x14ac:dyDescent="0.2">
      <c r="A81" s="7">
        <v>2042</v>
      </c>
      <c r="B81" s="5">
        <v>164281.98828407339</v>
      </c>
      <c r="C81" s="3">
        <f t="shared" si="4"/>
        <v>1503.5425250884437</v>
      </c>
      <c r="D81" s="2">
        <f t="shared" si="5"/>
        <v>9.23674211335479E-3</v>
      </c>
      <c r="E81" s="6">
        <v>168467.99134274866</v>
      </c>
      <c r="F81" s="3">
        <f t="shared" si="6"/>
        <v>1635.2770605743572</v>
      </c>
      <c r="G81" s="2">
        <f t="shared" si="7"/>
        <v>9.8018968738260437E-3</v>
      </c>
      <c r="H81" s="3">
        <f t="shared" si="2"/>
        <v>4186.0030586752691</v>
      </c>
      <c r="I81" s="2">
        <f t="shared" si="3"/>
        <v>2.5480596518206999E-2</v>
      </c>
      <c r="M81" s="1">
        <f>E81*1000/('Table Summer Peak'!E81*8760)</f>
        <v>0.52849798245453816</v>
      </c>
    </row>
    <row r="82" spans="1:13" x14ac:dyDescent="0.2">
      <c r="A82" s="7">
        <v>2043</v>
      </c>
      <c r="B82" s="5">
        <v>165799.64828577134</v>
      </c>
      <c r="C82" s="3">
        <f t="shared" si="4"/>
        <v>1517.6600016979501</v>
      </c>
      <c r="D82" s="2">
        <f t="shared" si="5"/>
        <v>9.2381399662246899E-3</v>
      </c>
      <c r="E82" s="6">
        <v>170119.47468199625</v>
      </c>
      <c r="F82" s="3">
        <f t="shared" si="6"/>
        <v>1651.4833392475848</v>
      </c>
      <c r="G82" s="2">
        <f t="shared" si="7"/>
        <v>9.8029502582934747E-3</v>
      </c>
      <c r="H82" s="3">
        <f t="shared" si="2"/>
        <v>4319.8263962249039</v>
      </c>
      <c r="I82" s="2">
        <f t="shared" si="3"/>
        <v>2.6054496742835553E-2</v>
      </c>
      <c r="M82" s="1">
        <f>E82*1000/('Table Summer Peak'!E82*8760)</f>
        <v>0.52820022646352216</v>
      </c>
    </row>
    <row r="83" spans="1:13" x14ac:dyDescent="0.2">
      <c r="A83" s="7">
        <v>2044</v>
      </c>
      <c r="B83" s="5">
        <v>167331.56044954894</v>
      </c>
      <c r="C83" s="3">
        <f t="shared" si="4"/>
        <v>1531.912163777597</v>
      </c>
      <c r="D83" s="2">
        <f t="shared" si="5"/>
        <v>9.2395380787371195E-3</v>
      </c>
      <c r="E83" s="6">
        <v>171787.32530014808</v>
      </c>
      <c r="F83" s="3">
        <f t="shared" si="6"/>
        <v>1667.8506181518314</v>
      </c>
      <c r="G83" s="2">
        <f t="shared" si="7"/>
        <v>9.803995816878297E-3</v>
      </c>
      <c r="H83" s="3">
        <f t="shared" si="2"/>
        <v>4455.7648505991383</v>
      </c>
      <c r="I83" s="2">
        <f t="shared" si="3"/>
        <v>2.6628358921821915E-2</v>
      </c>
      <c r="M83" s="1">
        <f>E83*1000/('Table Summer Peak'!E83*8784)</f>
        <v>0.52646088721510675</v>
      </c>
    </row>
    <row r="84" spans="1:13" x14ac:dyDescent="0.2">
      <c r="A84" s="7">
        <v>2045</v>
      </c>
      <c r="B84" s="5">
        <v>168877.86060636095</v>
      </c>
      <c r="C84" s="3">
        <f t="shared" si="4"/>
        <v>1546.3001568120089</v>
      </c>
      <c r="D84" s="2">
        <f t="shared" si="5"/>
        <v>9.2409354975102609E-3</v>
      </c>
      <c r="E84" s="6">
        <v>173471.70579842894</v>
      </c>
      <c r="F84" s="3">
        <f t="shared" si="6"/>
        <v>1684.3804982808651</v>
      </c>
      <c r="G84" s="2">
        <f t="shared" si="7"/>
        <v>9.8050336096560109E-3</v>
      </c>
      <c r="H84" s="3">
        <f t="shared" si="2"/>
        <v>4593.8451920679945</v>
      </c>
      <c r="I84" s="2">
        <f t="shared" si="3"/>
        <v>2.7202175439537513E-2</v>
      </c>
      <c r="M84" s="1">
        <f>E84*1000/('Table Summer Peak'!E84*8760)</f>
        <v>0.52760702450004782</v>
      </c>
    </row>
    <row r="85" spans="1:13" x14ac:dyDescent="0.2">
      <c r="A85" s="7">
        <v>2046</v>
      </c>
      <c r="B85" s="5">
        <v>170438.6857932024</v>
      </c>
      <c r="C85" s="3">
        <f t="shared" si="4"/>
        <v>1560.8251868414518</v>
      </c>
      <c r="D85" s="2">
        <f t="shared" si="5"/>
        <v>9.2423315953746865E-3</v>
      </c>
      <c r="E85" s="6">
        <v>175172.78039498761</v>
      </c>
      <c r="F85" s="3">
        <f t="shared" si="6"/>
        <v>1701.0745965586684</v>
      </c>
      <c r="G85" s="2">
        <f t="shared" si="7"/>
        <v>9.8060636962622461E-3</v>
      </c>
      <c r="H85" s="3">
        <f t="shared" si="2"/>
        <v>4734.0946017852111</v>
      </c>
      <c r="I85" s="2">
        <f t="shared" si="3"/>
        <v>2.7775939363491764E-2</v>
      </c>
      <c r="M85" s="1">
        <f>E85*1000/('Table Summer Peak'!E85*8760)</f>
        <v>0.52731154681359471</v>
      </c>
    </row>
    <row r="86" spans="1:13" x14ac:dyDescent="0.2">
      <c r="A86" s="7">
        <v>2047</v>
      </c>
      <c r="B86" s="5">
        <v>172014.17429855236</v>
      </c>
      <c r="C86" s="3">
        <f t="shared" si="4"/>
        <v>1575.4885053499602</v>
      </c>
      <c r="D86" s="2">
        <f t="shared" si="5"/>
        <v>9.2437259652513593E-3</v>
      </c>
      <c r="E86" s="6">
        <v>176890.71494098465</v>
      </c>
      <c r="F86" s="3">
        <f t="shared" si="6"/>
        <v>1717.9345459970355</v>
      </c>
      <c r="G86" s="2">
        <f t="shared" si="7"/>
        <v>9.8070861358903194E-3</v>
      </c>
      <c r="H86" s="3">
        <f t="shared" ref="H86:H102" si="8">E86-B86</f>
        <v>4876.5406424322864</v>
      </c>
      <c r="I86" s="2">
        <f t="shared" ref="I86:I102" si="9">(E86/B86)-1</f>
        <v>2.8349644221576931E-2</v>
      </c>
      <c r="M86" s="1">
        <f>E86*1000/('Table Summer Peak'!E86*8760)</f>
        <v>0.52701679730237327</v>
      </c>
    </row>
    <row r="87" spans="1:13" x14ac:dyDescent="0.2">
      <c r="A87" s="7">
        <v>2048</v>
      </c>
      <c r="B87" s="5">
        <v>173604.46569756628</v>
      </c>
      <c r="C87" s="3">
        <f t="shared" si="4"/>
        <v>1590.2913990139205</v>
      </c>
      <c r="D87" s="2">
        <f t="shared" si="5"/>
        <v>9.2451183485249278E-3</v>
      </c>
      <c r="E87" s="6">
        <v>178625.67693684148</v>
      </c>
      <c r="F87" s="3">
        <f t="shared" si="6"/>
        <v>1734.9619958568364</v>
      </c>
      <c r="G87" s="2">
        <f t="shared" si="7"/>
        <v>9.8081009872998948E-3</v>
      </c>
      <c r="H87" s="3">
        <f t="shared" si="8"/>
        <v>5021.2112392752024</v>
      </c>
      <c r="I87" s="2">
        <f t="shared" si="9"/>
        <v>2.8923283851594928E-2</v>
      </c>
      <c r="M87" s="1">
        <f>E87*1000/('Table Summer Peak'!E87*8784)</f>
        <v>0.52528362755850377</v>
      </c>
    </row>
    <row r="88" spans="1:13" x14ac:dyDescent="0.2">
      <c r="A88" s="7">
        <v>2049</v>
      </c>
      <c r="B88" s="5">
        <v>175209.70088032848</v>
      </c>
      <c r="C88" s="3">
        <f t="shared" si="4"/>
        <v>1605.2351827622042</v>
      </c>
      <c r="D88" s="2">
        <f t="shared" si="5"/>
        <v>9.2465085867010632E-3</v>
      </c>
      <c r="E88" s="6">
        <v>180377.83554865044</v>
      </c>
      <c r="F88" s="3">
        <f t="shared" si="6"/>
        <v>1752.1586118089617</v>
      </c>
      <c r="G88" s="2">
        <f t="shared" si="7"/>
        <v>9.8091083088154285E-3</v>
      </c>
      <c r="H88" s="3">
        <f t="shared" si="8"/>
        <v>5168.1346683219599</v>
      </c>
      <c r="I88" s="2">
        <f t="shared" si="9"/>
        <v>2.9496852299587539E-2</v>
      </c>
      <c r="M88" s="1">
        <f>E88*1000/('Table Summer Peak'!E88*8760)</f>
        <v>0.52642942234156309</v>
      </c>
    </row>
    <row r="89" spans="1:13" x14ac:dyDescent="0.2">
      <c r="A89" s="7">
        <v>2050</v>
      </c>
      <c r="B89" s="5">
        <v>176830.02207542016</v>
      </c>
      <c r="C89" s="3">
        <f t="shared" si="4"/>
        <v>1620.3211950916739</v>
      </c>
      <c r="D89" s="2">
        <f t="shared" si="5"/>
        <v>9.2478965887761166E-3</v>
      </c>
      <c r="E89" s="6">
        <v>182147.36162474859</v>
      </c>
      <c r="F89" s="3">
        <f t="shared" si="6"/>
        <v>1769.5260760981473</v>
      </c>
      <c r="G89" s="2">
        <f t="shared" si="7"/>
        <v>9.8101081583323868E-3</v>
      </c>
      <c r="H89" s="3">
        <f t="shared" si="8"/>
        <v>5317.3395493284333</v>
      </c>
      <c r="I89" s="2">
        <f t="shared" si="9"/>
        <v>3.0070343751133599E-2</v>
      </c>
      <c r="M89" s="1">
        <f>E89*1000/('Table Summer Peak'!E89*8760)</f>
        <v>0.52613676731269166</v>
      </c>
    </row>
    <row r="90" spans="1:13" x14ac:dyDescent="0.2">
      <c r="A90" s="7">
        <v>2051</v>
      </c>
      <c r="B90" s="5">
        <v>178465.57287034014</v>
      </c>
      <c r="C90" s="3">
        <f t="shared" si="4"/>
        <v>1635.5507949199819</v>
      </c>
      <c r="D90" s="2">
        <f t="shared" si="5"/>
        <v>9.2492823092134024E-3</v>
      </c>
      <c r="E90" s="6">
        <v>183934.42771245626</v>
      </c>
      <c r="F90" s="3">
        <f t="shared" si="6"/>
        <v>1787.0660877076734</v>
      </c>
      <c r="G90" s="2">
        <f t="shared" si="7"/>
        <v>9.8111005933168016E-3</v>
      </c>
      <c r="H90" s="3">
        <f t="shared" si="8"/>
        <v>5468.8548421161249</v>
      </c>
      <c r="I90" s="2">
        <f t="shared" si="9"/>
        <v>3.0643752484908582E-2</v>
      </c>
      <c r="M90" s="1">
        <f>E90*1000/('Table Summer Peak'!E90*8760)</f>
        <v>0.52584478129251155</v>
      </c>
    </row>
    <row r="91" spans="1:13" x14ac:dyDescent="0.2">
      <c r="A91" s="7">
        <v>2052</v>
      </c>
      <c r="B91" s="5">
        <v>180116.49822982718</v>
      </c>
      <c r="C91" s="3">
        <f t="shared" si="4"/>
        <v>1650.9253594870388</v>
      </c>
      <c r="D91" s="2">
        <f t="shared" si="5"/>
        <v>9.2506657330850839E-3</v>
      </c>
      <c r="E91" s="6">
        <v>185739.20807498242</v>
      </c>
      <c r="F91" s="3">
        <f t="shared" si="6"/>
        <v>1804.7803625261586</v>
      </c>
      <c r="G91" s="2">
        <f t="shared" si="7"/>
        <v>9.8120856708105997E-3</v>
      </c>
      <c r="H91" s="3">
        <f t="shared" si="8"/>
        <v>5622.7098451552447</v>
      </c>
      <c r="I91" s="2">
        <f t="shared" si="9"/>
        <v>3.1217072841271287E-2</v>
      </c>
      <c r="M91" s="1">
        <f>E91*1000/('Table Summer Peak'!E91*8784)</f>
        <v>0.52411751173796994</v>
      </c>
    </row>
    <row r="92" spans="1:13" x14ac:dyDescent="0.2">
      <c r="A92" s="7">
        <v>2053</v>
      </c>
      <c r="B92" s="5">
        <v>181782.94451279531</v>
      </c>
      <c r="C92" s="3">
        <f t="shared" si="4"/>
        <v>1666.4462829681288</v>
      </c>
      <c r="D92" s="2">
        <f t="shared" si="5"/>
        <v>9.2520468660330923E-3</v>
      </c>
      <c r="E92" s="6">
        <v>187448.22778591997</v>
      </c>
      <c r="F92" s="3">
        <f t="shared" si="6"/>
        <v>1709.019710937544</v>
      </c>
      <c r="G92" s="2">
        <f t="shared" si="7"/>
        <v>9.2011790544923588E-3</v>
      </c>
      <c r="H92" s="3">
        <f t="shared" si="8"/>
        <v>5665.2832731246599</v>
      </c>
      <c r="I92" s="2">
        <f t="shared" si="9"/>
        <v>3.1165097959593657E-2</v>
      </c>
      <c r="M92" s="1">
        <f>E92*1000/('Table Summer Peak'!E92*8760)</f>
        <v>0.52505631064089764</v>
      </c>
    </row>
    <row r="93" spans="1:13" x14ac:dyDescent="0.2">
      <c r="A93" s="7">
        <v>2054</v>
      </c>
      <c r="B93" s="5">
        <v>183465.05948837212</v>
      </c>
      <c r="C93" s="3">
        <f t="shared" si="4"/>
        <v>1682.1149755768129</v>
      </c>
      <c r="D93" s="2">
        <f t="shared" si="5"/>
        <v>9.253425727507647E-3</v>
      </c>
      <c r="E93" s="6">
        <v>189288.96643680223</v>
      </c>
      <c r="F93" s="3">
        <f t="shared" si="6"/>
        <v>1840.7386508822674</v>
      </c>
      <c r="G93" s="2">
        <f t="shared" si="7"/>
        <v>9.8199842837913831E-3</v>
      </c>
      <c r="H93" s="3">
        <f t="shared" si="8"/>
        <v>5823.9069484301144</v>
      </c>
      <c r="I93" s="2">
        <f t="shared" si="9"/>
        <v>3.1743956940200047E-2</v>
      </c>
      <c r="M93" s="1">
        <f>E93*1000/('Table Summer Peak'!E93*8760)</f>
        <v>0.52487990228665315</v>
      </c>
    </row>
    <row r="94" spans="1:13" x14ac:dyDescent="0.2">
      <c r="A94" s="7">
        <v>2055</v>
      </c>
      <c r="B94" s="5">
        <v>185162.99235136923</v>
      </c>
      <c r="C94" s="3">
        <f t="shared" si="4"/>
        <v>1697.9328629971133</v>
      </c>
      <c r="D94" s="2">
        <f t="shared" si="5"/>
        <v>9.2548023461913598E-3</v>
      </c>
      <c r="E94" s="6">
        <v>191147.95261904882</v>
      </c>
      <c r="F94" s="3">
        <f t="shared" si="6"/>
        <v>1858.98618224659</v>
      </c>
      <c r="G94" s="2">
        <f t="shared" si="7"/>
        <v>9.8208903415786253E-3</v>
      </c>
      <c r="H94" s="3">
        <f t="shared" si="8"/>
        <v>5984.9602676795912</v>
      </c>
      <c r="I94" s="2">
        <f t="shared" si="9"/>
        <v>3.2322659035032286E-2</v>
      </c>
      <c r="M94" s="1">
        <f>E94*1000/('Table Summer Peak'!E94*8760)</f>
        <v>0.5247026492826723</v>
      </c>
    </row>
    <row r="95" spans="1:13" x14ac:dyDescent="0.2">
      <c r="A95" s="7">
        <v>2056</v>
      </c>
      <c r="B95" s="5">
        <v>186876.89373741389</v>
      </c>
      <c r="C95" s="3">
        <f t="shared" si="4"/>
        <v>1713.9013860446576</v>
      </c>
      <c r="D95" s="2">
        <f t="shared" si="5"/>
        <v>9.2561767569208087E-3</v>
      </c>
      <c r="E95" s="6">
        <v>193025.36763186718</v>
      </c>
      <c r="F95" s="3">
        <f t="shared" si="6"/>
        <v>1877.4150128183537</v>
      </c>
      <c r="G95" s="2">
        <f t="shared" si="7"/>
        <v>9.8217898078143406E-3</v>
      </c>
      <c r="H95" s="3">
        <f t="shared" si="8"/>
        <v>6148.4738944532874</v>
      </c>
      <c r="I95" s="2">
        <f t="shared" si="9"/>
        <v>3.2901199134295789E-2</v>
      </c>
      <c r="M95" s="1">
        <f>E95*1000/('Table Summer Peak'!E95*8784)</f>
        <v>0.52309142667752007</v>
      </c>
    </row>
    <row r="96" spans="1:13" x14ac:dyDescent="0.2">
      <c r="A96" s="7">
        <v>2057</v>
      </c>
      <c r="B96" s="5">
        <v>188606.91573789486</v>
      </c>
      <c r="C96" s="3">
        <f t="shared" si="4"/>
        <v>1730.0220004809671</v>
      </c>
      <c r="D96" s="2">
        <f t="shared" si="5"/>
        <v>9.2575489986037596E-3</v>
      </c>
      <c r="E96" s="6">
        <v>194921.39457743781</v>
      </c>
      <c r="F96" s="3">
        <f t="shared" si="6"/>
        <v>1896.0269455706293</v>
      </c>
      <c r="G96" s="2">
        <f t="shared" si="7"/>
        <v>9.8226827324927601E-3</v>
      </c>
      <c r="H96" s="3">
        <f t="shared" si="8"/>
        <v>6314.4788395429496</v>
      </c>
      <c r="I96" s="2">
        <f t="shared" si="9"/>
        <v>3.3479572129359925E-2</v>
      </c>
      <c r="M96" s="1">
        <f>E96*1000/('Table Summer Peak'!E96*8760)</f>
        <v>0.52434561837571914</v>
      </c>
    </row>
    <row r="97" spans="1:13" x14ac:dyDescent="0.2">
      <c r="A97" s="7">
        <v>2058</v>
      </c>
      <c r="B97" s="5">
        <v>190353.21191482997</v>
      </c>
      <c r="C97" s="3">
        <f t="shared" si="4"/>
        <v>1746.2961769351095</v>
      </c>
      <c r="D97" s="2">
        <f t="shared" si="5"/>
        <v>9.2589191128171766E-3</v>
      </c>
      <c r="E97" s="6">
        <v>196836.21837885506</v>
      </c>
      <c r="F97" s="3">
        <f t="shared" si="6"/>
        <v>1914.823801417253</v>
      </c>
      <c r="G97" s="2">
        <f t="shared" si="7"/>
        <v>9.8235691652439616E-3</v>
      </c>
      <c r="H97" s="3">
        <f t="shared" si="8"/>
        <v>6483.006464025093</v>
      </c>
      <c r="I97" s="2">
        <f t="shared" si="9"/>
        <v>3.4057772909688477E-2</v>
      </c>
      <c r="M97" s="1">
        <f>E97*1000/('Table Summer Peak'!E97*8760)</f>
        <v>0.52416584517241671</v>
      </c>
    </row>
    <row r="98" spans="1:13" x14ac:dyDescent="0.2">
      <c r="A98" s="7">
        <v>2059</v>
      </c>
      <c r="B98" s="5">
        <v>192115.93731572718</v>
      </c>
      <c r="C98" s="3">
        <f t="shared" si="4"/>
        <v>1762.7254008972086</v>
      </c>
      <c r="D98" s="2">
        <f t="shared" si="5"/>
        <v>9.26028714286109E-3</v>
      </c>
      <c r="E98" s="6">
        <v>198770.02579824606</v>
      </c>
      <c r="F98" s="3">
        <f t="shared" si="6"/>
        <v>1933.8074193909997</v>
      </c>
      <c r="G98" s="2">
        <f t="shared" si="7"/>
        <v>9.8244491553325375E-3</v>
      </c>
      <c r="H98" s="3">
        <f t="shared" si="8"/>
        <v>6654.0884825188841</v>
      </c>
      <c r="I98" s="2">
        <f t="shared" si="9"/>
        <v>3.4635796360733107E-2</v>
      </c>
      <c r="M98" s="1">
        <f>E98*1000/('Table Summer Peak'!E98*8760)</f>
        <v>0.52398523671560515</v>
      </c>
    </row>
    <row r="99" spans="1:13" x14ac:dyDescent="0.2">
      <c r="A99" s="7">
        <v>2060</v>
      </c>
      <c r="B99" s="5">
        <v>193895.24848848916</v>
      </c>
      <c r="C99" s="3">
        <f t="shared" si="4"/>
        <v>1779.3111727619835</v>
      </c>
      <c r="D99" s="2">
        <f t="shared" si="5"/>
        <v>9.2616531331173313E-3</v>
      </c>
      <c r="E99" s="6">
        <v>200723.00545507018</v>
      </c>
      <c r="F99" s="3">
        <f t="shared" si="6"/>
        <v>1952.9796568241145</v>
      </c>
      <c r="G99" s="2">
        <f t="shared" si="7"/>
        <v>9.8253227516629238E-3</v>
      </c>
      <c r="H99" s="3">
        <f t="shared" si="8"/>
        <v>6827.7569665810151</v>
      </c>
      <c r="I99" s="2">
        <f t="shared" si="9"/>
        <v>3.5213637362476957E-2</v>
      </c>
      <c r="M99" s="1">
        <f>E99*1000/('Table Summer Peak'!E99*8784)</f>
        <v>0.52237263761144714</v>
      </c>
    </row>
    <row r="100" spans="1:13" x14ac:dyDescent="0.2">
      <c r="A100" s="7">
        <v>2061</v>
      </c>
      <c r="B100" s="5">
        <v>195691.30349639684</v>
      </c>
      <c r="C100" s="3">
        <f t="shared" si="4"/>
        <v>1796.0550079076784</v>
      </c>
      <c r="D100" s="2">
        <f t="shared" si="5"/>
        <v>9.2630171286238738E-3</v>
      </c>
      <c r="E100" s="6">
        <v>202695.34784460106</v>
      </c>
      <c r="F100" s="3">
        <f t="shared" si="6"/>
        <v>1972.3423895308806</v>
      </c>
      <c r="G100" s="2">
        <f t="shared" si="7"/>
        <v>9.8261900027816207E-3</v>
      </c>
      <c r="H100" s="3">
        <f t="shared" si="8"/>
        <v>7004.0443482042174</v>
      </c>
      <c r="I100" s="2">
        <f t="shared" si="9"/>
        <v>3.5791290788418584E-2</v>
      </c>
      <c r="M100" s="1">
        <f>E100*1000/('Table Summer Peak'!E100*8760)</f>
        <v>0.52362152417546837</v>
      </c>
    </row>
    <row r="101" spans="1:13" x14ac:dyDescent="0.2">
      <c r="A101" s="7">
        <v>2062</v>
      </c>
      <c r="B101" s="5">
        <v>197504.26193319488</v>
      </c>
      <c r="C101" s="3">
        <f t="shared" si="4"/>
        <v>1812.9584367980424</v>
      </c>
      <c r="D101" s="2">
        <f t="shared" si="5"/>
        <v>9.2643791747824E-3</v>
      </c>
      <c r="E101" s="6">
        <v>204687.24535659153</v>
      </c>
      <c r="F101" s="3">
        <f t="shared" si="6"/>
        <v>1991.897511990479</v>
      </c>
      <c r="G101" s="2">
        <f t="shared" si="7"/>
        <v>9.8270509568754161E-3</v>
      </c>
      <c r="H101" s="3">
        <f t="shared" si="8"/>
        <v>7182.983423396654</v>
      </c>
      <c r="I101" s="2">
        <f t="shared" si="9"/>
        <v>3.6368751504847419E-2</v>
      </c>
      <c r="M101" s="1">
        <f>E101*1000/('Table Summer Peak'!E101*8760)</f>
        <v>0.52343842531842755</v>
      </c>
    </row>
    <row r="102" spans="1:13" x14ac:dyDescent="0.2">
      <c r="A102" s="7">
        <v>2063</v>
      </c>
      <c r="B102" s="5">
        <v>199334.28493829627</v>
      </c>
      <c r="C102" s="3">
        <f t="shared" si="4"/>
        <v>1830.0230051013932</v>
      </c>
      <c r="D102" s="2">
        <f t="shared" si="5"/>
        <v>9.2657393171615698E-3</v>
      </c>
      <c r="E102" s="6">
        <v>206698.8922941261</v>
      </c>
      <c r="F102" s="3">
        <f t="shared" si="6"/>
        <v>2011.6469375345623</v>
      </c>
      <c r="G102" s="2">
        <f t="shared" si="7"/>
        <v>9.8279056617818217E-3</v>
      </c>
      <c r="H102" s="3">
        <f t="shared" si="8"/>
        <v>7364.6073558298231</v>
      </c>
      <c r="I102" s="2">
        <f t="shared" si="9"/>
        <v>3.6946014370330404E-2</v>
      </c>
      <c r="M102" s="1">
        <f>E102*1000/('Table Summer Peak'!E102*8760)</f>
        <v>0.52325450165749421</v>
      </c>
    </row>
    <row r="103" spans="1:13" x14ac:dyDescent="0.2">
      <c r="B103" s="5"/>
      <c r="C103" s="3"/>
      <c r="D103" s="2"/>
      <c r="E103" s="4"/>
      <c r="F103" s="3"/>
      <c r="G103" s="2"/>
      <c r="H103" s="3"/>
      <c r="I103" s="2"/>
      <c r="M103" s="1"/>
    </row>
    <row r="104" spans="1:13" x14ac:dyDescent="0.2">
      <c r="M104" s="1"/>
    </row>
    <row r="105" spans="1:13" x14ac:dyDescent="0.2">
      <c r="M105" s="1"/>
    </row>
    <row r="106" spans="1:13" x14ac:dyDescent="0.2">
      <c r="M106" s="1"/>
    </row>
    <row r="107" spans="1:13" x14ac:dyDescent="0.2">
      <c r="M107" s="1"/>
    </row>
    <row r="108" spans="1:13" x14ac:dyDescent="0.2">
      <c r="M108" s="1"/>
    </row>
    <row r="109" spans="1:13" x14ac:dyDescent="0.2">
      <c r="M109" s="1"/>
    </row>
    <row r="110" spans="1:13" x14ac:dyDescent="0.2">
      <c r="M110" s="1"/>
    </row>
    <row r="111" spans="1:13" x14ac:dyDescent="0.2">
      <c r="M111" s="1"/>
    </row>
    <row r="112" spans="1:13" x14ac:dyDescent="0.2">
      <c r="M112" s="1"/>
    </row>
    <row r="113" spans="13:13" x14ac:dyDescent="0.2">
      <c r="M113" s="1"/>
    </row>
    <row r="114" spans="13:13" x14ac:dyDescent="0.2">
      <c r="M114" s="1"/>
    </row>
    <row r="115" spans="13:13" x14ac:dyDescent="0.2">
      <c r="M115" s="1"/>
    </row>
  </sheetData>
  <mergeCells count="7">
    <mergeCell ref="C52:D52"/>
    <mergeCell ref="F52:G52"/>
    <mergeCell ref="H52:I52"/>
    <mergeCell ref="A1:I1"/>
    <mergeCell ref="B3:H3"/>
    <mergeCell ref="B10:H10"/>
    <mergeCell ref="A50:I50"/>
  </mergeCells>
  <printOptions horizontalCentered="1" headings="1" gridLines="1"/>
  <pageMargins left="0.32" right="0.24" top="0.33" bottom="0.27" header="0.5" footer="0.5"/>
  <pageSetup scale="83" orientation="portrait" r:id="rId1"/>
  <headerFooter alignWithMargins="0"/>
  <picture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O103"/>
  <sheetViews>
    <sheetView zoomScaleNormal="100" zoomScaleSheetLayoutView="70" workbookViewId="0">
      <selection sqref="A1:AO1"/>
    </sheetView>
  </sheetViews>
  <sheetFormatPr defaultRowHeight="12.75" x14ac:dyDescent="0.2"/>
  <cols>
    <col min="2" max="2" width="17.7109375" customWidth="1"/>
    <col min="5" max="5" width="18" customWidth="1"/>
    <col min="7" max="7" width="9.140625" style="36"/>
    <col min="8" max="8" width="11" customWidth="1"/>
    <col min="9" max="9" width="11.42578125" customWidth="1"/>
    <col min="11" max="11" width="12.42578125" style="36" customWidth="1"/>
    <col min="12" max="12" width="10.7109375" bestFit="1" customWidth="1"/>
  </cols>
  <sheetData>
    <row r="1" spans="1:11" ht="27" x14ac:dyDescent="0.3">
      <c r="A1" s="685" t="s">
        <v>17</v>
      </c>
      <c r="B1" s="686"/>
      <c r="C1" s="686"/>
      <c r="D1" s="686"/>
      <c r="E1" s="686"/>
      <c r="F1" s="686"/>
      <c r="G1" s="686"/>
      <c r="H1" s="686"/>
      <c r="I1" s="686"/>
      <c r="K1" s="35" t="s">
        <v>16</v>
      </c>
    </row>
    <row r="2" spans="1:11" ht="18.75" x14ac:dyDescent="0.3">
      <c r="B2" s="34"/>
      <c r="C2" s="34"/>
      <c r="D2" s="34"/>
      <c r="E2" s="34"/>
      <c r="F2" s="34"/>
      <c r="G2" s="49"/>
      <c r="H2" s="34"/>
    </row>
    <row r="3" spans="1:11" x14ac:dyDescent="0.2">
      <c r="B3" s="687" t="s">
        <v>13</v>
      </c>
      <c r="C3" s="687"/>
      <c r="D3" s="687"/>
      <c r="E3" s="687"/>
      <c r="F3" s="687"/>
      <c r="G3" s="687"/>
      <c r="H3" s="687"/>
    </row>
    <row r="4" spans="1:11" x14ac:dyDescent="0.2">
      <c r="A4" s="18"/>
      <c r="B4" s="18"/>
      <c r="C4" s="18"/>
      <c r="D4" s="18"/>
      <c r="E4" s="18"/>
      <c r="F4" s="18"/>
      <c r="G4" s="44"/>
      <c r="H4" s="18"/>
    </row>
    <row r="5" spans="1:11" x14ac:dyDescent="0.2">
      <c r="B5" s="33" t="s">
        <v>12</v>
      </c>
      <c r="C5" s="18"/>
      <c r="F5" s="3">
        <f>AVERAGE(F15:F48)</f>
        <v>80.218970088235011</v>
      </c>
      <c r="G5" s="2">
        <f>(D48/D14)^(1/34)-1</f>
        <v>3.4210613304910265E-3</v>
      </c>
    </row>
    <row r="6" spans="1:11" x14ac:dyDescent="0.2">
      <c r="B6" s="18"/>
      <c r="C6" s="18"/>
      <c r="F6" s="7"/>
      <c r="G6" s="7"/>
    </row>
    <row r="7" spans="1:11" x14ac:dyDescent="0.2">
      <c r="B7" s="33" t="s">
        <v>11</v>
      </c>
      <c r="C7" s="18"/>
      <c r="F7" s="3">
        <f>AVERAGE(C55:C63)</f>
        <v>-67.494787536008914</v>
      </c>
      <c r="G7" s="2">
        <f>(B63/B54)^(1/9)-1</f>
        <v>-2.6884110758607083E-3</v>
      </c>
    </row>
    <row r="8" spans="1:11" x14ac:dyDescent="0.2">
      <c r="B8" s="33" t="s">
        <v>10</v>
      </c>
      <c r="C8" s="18"/>
      <c r="F8" s="3">
        <f>AVERAGE(F55:F63)</f>
        <v>-32.777304718373571</v>
      </c>
      <c r="G8" s="2">
        <f>(E63/E54)^(1/9)-1</f>
        <v>-1.3148950717495334E-3</v>
      </c>
    </row>
    <row r="9" spans="1:11" x14ac:dyDescent="0.2">
      <c r="A9" s="18"/>
      <c r="H9" s="18"/>
    </row>
    <row r="10" spans="1:11" x14ac:dyDescent="0.2">
      <c r="B10" s="688" t="s">
        <v>9</v>
      </c>
      <c r="C10" s="688"/>
      <c r="D10" s="688"/>
      <c r="E10" s="688"/>
      <c r="F10" s="688"/>
      <c r="G10" s="688"/>
      <c r="H10" s="688"/>
    </row>
    <row r="11" spans="1:11" x14ac:dyDescent="0.2">
      <c r="A11" s="32"/>
      <c r="B11" s="30"/>
      <c r="C11" s="30"/>
      <c r="D11" s="31"/>
      <c r="E11" s="31"/>
      <c r="F11" s="31"/>
      <c r="G11" s="48"/>
      <c r="H11" s="31"/>
    </row>
    <row r="12" spans="1:11" x14ac:dyDescent="0.2">
      <c r="A12" s="18"/>
      <c r="B12" s="18"/>
      <c r="C12" s="18"/>
      <c r="D12" s="7"/>
      <c r="E12" s="18"/>
      <c r="F12" s="30" t="s">
        <v>5</v>
      </c>
      <c r="G12" s="47"/>
      <c r="H12" s="30"/>
    </row>
    <row r="13" spans="1:11" x14ac:dyDescent="0.2">
      <c r="A13" s="18"/>
      <c r="B13" s="18"/>
      <c r="C13" s="7"/>
      <c r="D13" s="29"/>
      <c r="E13" s="27"/>
      <c r="F13" s="28" t="s">
        <v>1</v>
      </c>
      <c r="G13" s="44"/>
      <c r="H13" s="7" t="s">
        <v>0</v>
      </c>
    </row>
    <row r="14" spans="1:11" x14ac:dyDescent="0.2">
      <c r="A14" s="18"/>
      <c r="B14" s="7">
        <v>1980</v>
      </c>
      <c r="D14" s="3">
        <f>('Table NEL'!D14/'Table Customers'!D16)*1000000</f>
        <v>22151.312660797616</v>
      </c>
      <c r="E14" s="27"/>
      <c r="F14" s="3"/>
      <c r="G14" s="44"/>
      <c r="H14" s="2"/>
      <c r="K14" s="46"/>
    </row>
    <row r="15" spans="1:11" x14ac:dyDescent="0.2">
      <c r="A15" s="18"/>
      <c r="B15" s="7">
        <v>1981</v>
      </c>
      <c r="D15" s="3">
        <f>('Table NEL'!D15/'Table Customers'!D17)*1000000</f>
        <v>21878.767419842188</v>
      </c>
      <c r="E15" s="27"/>
      <c r="F15" s="3">
        <f t="shared" ref="F15:F48" si="0">+D15-D14</f>
        <v>-272.54524095542729</v>
      </c>
      <c r="G15" s="44"/>
      <c r="H15" s="2">
        <f t="shared" ref="H15:H48" si="1">(D15/D14)-1</f>
        <v>-1.2303796399288136E-2</v>
      </c>
      <c r="K15" s="46"/>
    </row>
    <row r="16" spans="1:11" x14ac:dyDescent="0.2">
      <c r="A16" s="18"/>
      <c r="B16" s="7">
        <v>1982</v>
      </c>
      <c r="D16" s="3">
        <f>('Table NEL'!D16/'Table Customers'!D18)*1000000</f>
        <v>21362.001410488225</v>
      </c>
      <c r="E16" s="27"/>
      <c r="F16" s="3">
        <f t="shared" si="0"/>
        <v>-516.76600935396345</v>
      </c>
      <c r="G16" s="44"/>
      <c r="H16" s="2">
        <f t="shared" si="1"/>
        <v>-2.3619521129206733E-2</v>
      </c>
      <c r="K16" s="46"/>
    </row>
    <row r="17" spans="1:11" x14ac:dyDescent="0.2">
      <c r="A17" s="18"/>
      <c r="B17" s="7">
        <v>1983</v>
      </c>
      <c r="D17" s="3">
        <f>('Table NEL'!D17/'Table Customers'!D19)*1000000</f>
        <v>21648.824958708687</v>
      </c>
      <c r="E17" s="27"/>
      <c r="F17" s="3">
        <f t="shared" si="0"/>
        <v>286.82354822046182</v>
      </c>
      <c r="G17" s="44"/>
      <c r="H17" s="2">
        <f t="shared" si="1"/>
        <v>1.3426810658276445E-2</v>
      </c>
      <c r="K17" s="46"/>
    </row>
    <row r="18" spans="1:11" x14ac:dyDescent="0.2">
      <c r="A18" s="18"/>
      <c r="B18" s="7">
        <v>1984</v>
      </c>
      <c r="D18" s="3">
        <f>('Table NEL'!D18/'Table Customers'!D20)*1000000</f>
        <v>21040.448449242198</v>
      </c>
      <c r="E18" s="27"/>
      <c r="F18" s="3">
        <f t="shared" si="0"/>
        <v>-608.37650946648864</v>
      </c>
      <c r="G18" s="44"/>
      <c r="H18" s="2">
        <f t="shared" si="1"/>
        <v>-2.8102056838043565E-2</v>
      </c>
      <c r="K18" s="46"/>
    </row>
    <row r="19" spans="1:11" x14ac:dyDescent="0.2">
      <c r="A19" s="18"/>
      <c r="B19" s="7">
        <v>1985</v>
      </c>
      <c r="D19" s="3">
        <f>('Table NEL'!D19/'Table Customers'!D21)*1000000</f>
        <v>21484.013029583926</v>
      </c>
      <c r="E19" s="27"/>
      <c r="F19" s="3">
        <f t="shared" si="0"/>
        <v>443.56458034172829</v>
      </c>
      <c r="G19" s="44"/>
      <c r="H19" s="2">
        <f t="shared" si="1"/>
        <v>2.1081517412130157E-2</v>
      </c>
      <c r="K19" s="46"/>
    </row>
    <row r="20" spans="1:11" x14ac:dyDescent="0.2">
      <c r="A20" s="18"/>
      <c r="B20" s="7">
        <v>1986</v>
      </c>
      <c r="D20" s="3">
        <f>('Table NEL'!D20/'Table Customers'!D22)*1000000</f>
        <v>21462.098193709055</v>
      </c>
      <c r="E20" s="27"/>
      <c r="F20" s="3">
        <f t="shared" si="0"/>
        <v>-21.914835874871642</v>
      </c>
      <c r="G20" s="44"/>
      <c r="H20" s="2">
        <f t="shared" si="1"/>
        <v>-1.0200531830201198E-3</v>
      </c>
      <c r="K20" s="46"/>
    </row>
    <row r="21" spans="1:11" x14ac:dyDescent="0.2">
      <c r="A21" s="18"/>
      <c r="B21" s="7">
        <v>1987</v>
      </c>
      <c r="D21" s="3">
        <f>('Table NEL'!D21/'Table Customers'!D23)*1000000</f>
        <v>21828.260438449914</v>
      </c>
      <c r="E21" s="27"/>
      <c r="F21" s="3">
        <f t="shared" si="0"/>
        <v>366.16224474085902</v>
      </c>
      <c r="G21" s="44"/>
      <c r="H21" s="2">
        <f t="shared" si="1"/>
        <v>1.7060878271826674E-2</v>
      </c>
      <c r="K21" s="46"/>
    </row>
    <row r="22" spans="1:11" x14ac:dyDescent="0.2">
      <c r="A22" s="18"/>
      <c r="B22" s="7">
        <v>1988</v>
      </c>
      <c r="D22" s="3">
        <f>('Table NEL'!D22/'Table Customers'!D24)*1000000</f>
        <v>22052.492612351798</v>
      </c>
      <c r="E22" s="27"/>
      <c r="F22" s="3">
        <f t="shared" si="0"/>
        <v>224.23217390188438</v>
      </c>
      <c r="G22" s="44"/>
      <c r="H22" s="2">
        <f t="shared" si="1"/>
        <v>1.0272562696150844E-2</v>
      </c>
      <c r="K22" s="46"/>
    </row>
    <row r="23" spans="1:11" x14ac:dyDescent="0.2">
      <c r="A23" s="18"/>
      <c r="B23" s="7">
        <v>1989</v>
      </c>
      <c r="D23" s="3">
        <f>('Table NEL'!D23/'Table Customers'!D25)*1000000</f>
        <v>22940.256159167959</v>
      </c>
      <c r="E23" s="18"/>
      <c r="F23" s="3">
        <f t="shared" si="0"/>
        <v>887.76354681616067</v>
      </c>
      <c r="G23" s="44"/>
      <c r="H23" s="2">
        <f t="shared" si="1"/>
        <v>4.0256834563858535E-2</v>
      </c>
      <c r="K23" s="46"/>
    </row>
    <row r="24" spans="1:11" x14ac:dyDescent="0.2">
      <c r="A24" s="18"/>
      <c r="B24" s="7">
        <v>1990</v>
      </c>
      <c r="D24" s="3">
        <f>('Table NEL'!D24/'Table Customers'!D26)*1000000</f>
        <v>22644.006391949395</v>
      </c>
      <c r="E24" s="18"/>
      <c r="F24" s="3">
        <f t="shared" si="0"/>
        <v>-296.24976721856365</v>
      </c>
      <c r="G24" s="44"/>
      <c r="H24" s="2">
        <f t="shared" si="1"/>
        <v>-1.291396945016976E-2</v>
      </c>
      <c r="K24" s="46"/>
    </row>
    <row r="25" spans="1:11" x14ac:dyDescent="0.2">
      <c r="A25" s="18"/>
      <c r="B25" s="7">
        <v>1991</v>
      </c>
      <c r="D25" s="3">
        <f>('Table NEL'!D25/'Table Customers'!D27)*1000000</f>
        <v>22757.376567845455</v>
      </c>
      <c r="E25" s="18"/>
      <c r="F25" s="3">
        <f t="shared" si="0"/>
        <v>113.37017589605966</v>
      </c>
      <c r="G25" s="44"/>
      <c r="H25" s="2">
        <f t="shared" si="1"/>
        <v>5.0066306259464177E-3</v>
      </c>
      <c r="K25" s="46"/>
    </row>
    <row r="26" spans="1:11" x14ac:dyDescent="0.2">
      <c r="A26" s="18"/>
      <c r="B26" s="7">
        <v>1992</v>
      </c>
      <c r="D26" s="3">
        <f>('Table NEL'!D26/'Table Customers'!D28)*1000000</f>
        <v>22345.563515316386</v>
      </c>
      <c r="E26" s="18"/>
      <c r="F26" s="3">
        <f t="shared" si="0"/>
        <v>-411.81305252906895</v>
      </c>
      <c r="G26" s="44"/>
      <c r="H26" s="2">
        <f t="shared" si="1"/>
        <v>-1.8095805168990009E-2</v>
      </c>
      <c r="K26" s="46"/>
    </row>
    <row r="27" spans="1:11" x14ac:dyDescent="0.2">
      <c r="A27" s="18"/>
      <c r="B27" s="7">
        <v>1993</v>
      </c>
      <c r="D27" s="3">
        <f>('Table NEL'!D27/'Table Customers'!D29)*1000000</f>
        <v>22669.518483814401</v>
      </c>
      <c r="E27" s="18"/>
      <c r="F27" s="3">
        <f t="shared" si="0"/>
        <v>323.95496849801566</v>
      </c>
      <c r="G27" s="44"/>
      <c r="H27" s="2">
        <f t="shared" si="1"/>
        <v>1.4497507224463968E-2</v>
      </c>
      <c r="K27" s="46"/>
    </row>
    <row r="28" spans="1:11" x14ac:dyDescent="0.2">
      <c r="A28" s="18"/>
      <c r="B28" s="7">
        <v>1994</v>
      </c>
      <c r="D28" s="3">
        <f>('Table NEL'!D28/'Table Customers'!D30)*1000000</f>
        <v>23573.613849234796</v>
      </c>
      <c r="E28" s="18"/>
      <c r="F28" s="3">
        <f t="shared" si="0"/>
        <v>904.09536542039496</v>
      </c>
      <c r="G28" s="44"/>
      <c r="H28" s="2">
        <f t="shared" si="1"/>
        <v>3.9881542524421221E-2</v>
      </c>
      <c r="I28" s="26"/>
      <c r="K28" s="46"/>
    </row>
    <row r="29" spans="1:11" x14ac:dyDescent="0.2">
      <c r="A29" s="18"/>
      <c r="B29" s="7">
        <v>1995</v>
      </c>
      <c r="D29" s="3">
        <f>('Table NEL'!D29/'Table Customers'!D31)*1000000</f>
        <v>24233.608098610526</v>
      </c>
      <c r="E29" s="18"/>
      <c r="F29" s="3">
        <f t="shared" si="0"/>
        <v>659.99424937572985</v>
      </c>
      <c r="G29" s="44"/>
      <c r="H29" s="2">
        <f t="shared" si="1"/>
        <v>2.7997160452221115E-2</v>
      </c>
      <c r="K29" s="46"/>
    </row>
    <row r="30" spans="1:11" x14ac:dyDescent="0.2">
      <c r="A30" s="18"/>
      <c r="B30" s="7">
        <v>1996</v>
      </c>
      <c r="D30" s="3">
        <f>('Table NEL'!D30/'Table Customers'!D32)*1000000</f>
        <v>23946.521962231047</v>
      </c>
      <c r="E30" s="18"/>
      <c r="F30" s="3">
        <f t="shared" si="0"/>
        <v>-287.08613637947929</v>
      </c>
      <c r="G30" s="44"/>
      <c r="H30" s="2">
        <f t="shared" si="1"/>
        <v>-1.1846611334609292E-2</v>
      </c>
      <c r="K30" s="46"/>
    </row>
    <row r="31" spans="1:11" x14ac:dyDescent="0.2">
      <c r="A31" s="18"/>
      <c r="B31" s="7">
        <v>1997</v>
      </c>
      <c r="D31" s="3">
        <f>('Table NEL'!D31/'Table Customers'!D33)*1000000</f>
        <v>24078.531370882665</v>
      </c>
      <c r="E31" s="18"/>
      <c r="F31" s="3">
        <f t="shared" si="0"/>
        <v>132.00940865161829</v>
      </c>
      <c r="G31" s="44"/>
      <c r="H31" s="2">
        <f t="shared" si="1"/>
        <v>5.5126756553551814E-3</v>
      </c>
      <c r="K31" s="46"/>
    </row>
    <row r="32" spans="1:11" x14ac:dyDescent="0.2">
      <c r="A32" s="18"/>
      <c r="B32" s="7">
        <v>1998</v>
      </c>
      <c r="D32" s="3">
        <f>('Table NEL'!D32/'Table Customers'!D34)*1000000</f>
        <v>25214.77911821903</v>
      </c>
      <c r="E32" s="18"/>
      <c r="F32" s="3">
        <f t="shared" si="0"/>
        <v>1136.2477473363651</v>
      </c>
      <c r="G32" s="44"/>
      <c r="H32" s="2">
        <f t="shared" si="1"/>
        <v>4.718924629723853E-2</v>
      </c>
      <c r="K32" s="46"/>
    </row>
    <row r="33" spans="1:12" x14ac:dyDescent="0.2">
      <c r="A33" s="18"/>
      <c r="B33" s="7">
        <v>1999</v>
      </c>
      <c r="D33" s="3">
        <f>('Table NEL'!D33/'Table Customers'!D35)*1000000</f>
        <v>24409.636362280962</v>
      </c>
      <c r="E33" s="18"/>
      <c r="F33" s="3">
        <f t="shared" si="0"/>
        <v>-805.14275593806815</v>
      </c>
      <c r="G33" s="44"/>
      <c r="H33" s="2">
        <f t="shared" si="1"/>
        <v>-3.1931382470699821E-2</v>
      </c>
      <c r="K33" s="46"/>
    </row>
    <row r="34" spans="1:12" x14ac:dyDescent="0.2">
      <c r="A34" s="18"/>
      <c r="B34" s="7">
        <v>2000</v>
      </c>
      <c r="D34" s="3">
        <f>('Table NEL'!D34/'Table Customers'!D36)*1000000</f>
        <v>25027.161941510694</v>
      </c>
      <c r="E34" s="18"/>
      <c r="F34" s="3">
        <f t="shared" si="0"/>
        <v>617.5255792297321</v>
      </c>
      <c r="G34" s="44"/>
      <c r="H34" s="2">
        <f t="shared" si="1"/>
        <v>2.5298434194782393E-2</v>
      </c>
      <c r="K34" s="46"/>
    </row>
    <row r="35" spans="1:12" x14ac:dyDescent="0.2">
      <c r="A35" s="18"/>
      <c r="B35" s="7">
        <v>2001</v>
      </c>
      <c r="D35" s="3">
        <f>('Table NEL'!D35/'Table Customers'!D37)*1000000</f>
        <v>25058.470471456138</v>
      </c>
      <c r="E35" s="18"/>
      <c r="F35" s="3">
        <f t="shared" si="0"/>
        <v>31.308529945443297</v>
      </c>
      <c r="G35" s="44"/>
      <c r="H35" s="2">
        <f t="shared" si="1"/>
        <v>1.2509820337844868E-3</v>
      </c>
      <c r="K35" s="46"/>
    </row>
    <row r="36" spans="1:12" x14ac:dyDescent="0.2">
      <c r="A36" s="18"/>
      <c r="B36" s="7">
        <v>2002</v>
      </c>
      <c r="D36" s="3">
        <f>('Table NEL'!D36/'Table Customers'!D38)*1000000</f>
        <v>26035.395999979602</v>
      </c>
      <c r="E36" s="18"/>
      <c r="F36" s="3">
        <f t="shared" si="0"/>
        <v>976.92552852346489</v>
      </c>
      <c r="G36" s="44"/>
      <c r="H36" s="2">
        <f t="shared" si="1"/>
        <v>3.8985840322387944E-2</v>
      </c>
      <c r="K36" s="46"/>
    </row>
    <row r="37" spans="1:12" x14ac:dyDescent="0.2">
      <c r="A37" s="18"/>
      <c r="B37" s="7">
        <v>2003</v>
      </c>
      <c r="D37" s="3">
        <f>('Table NEL'!D37/'Table Customers'!D39)*1000000</f>
        <v>26283.376399062734</v>
      </c>
      <c r="E37" s="18"/>
      <c r="F37" s="3">
        <f t="shared" si="0"/>
        <v>247.98039908313149</v>
      </c>
      <c r="G37" s="44"/>
      <c r="H37" s="2">
        <f t="shared" si="1"/>
        <v>9.5247408214311768E-3</v>
      </c>
      <c r="K37" s="46"/>
    </row>
    <row r="38" spans="1:12" x14ac:dyDescent="0.2">
      <c r="A38" s="18"/>
      <c r="B38" s="7">
        <v>2004</v>
      </c>
      <c r="D38" s="3">
        <f>('Table NEL'!D38/'Table Customers'!D40)*1000000</f>
        <v>25593.96257277226</v>
      </c>
      <c r="E38" s="18"/>
      <c r="F38" s="3">
        <f t="shared" si="0"/>
        <v>-689.41382629047439</v>
      </c>
      <c r="G38" s="44"/>
      <c r="H38" s="2">
        <f t="shared" si="1"/>
        <v>-2.6230032847494367E-2</v>
      </c>
      <c r="I38" s="8"/>
      <c r="K38" s="46"/>
      <c r="L38" s="45"/>
    </row>
    <row r="39" spans="1:12" x14ac:dyDescent="0.2">
      <c r="A39" s="18"/>
      <c r="B39" s="7">
        <v>2005</v>
      </c>
      <c r="D39" s="3">
        <f>('Table NEL'!D39/'Table Customers'!D41)*1000000</f>
        <v>25785.652981479456</v>
      </c>
      <c r="E39" s="25"/>
      <c r="F39" s="3">
        <f t="shared" si="0"/>
        <v>191.69040870719618</v>
      </c>
      <c r="G39" s="44"/>
      <c r="H39" s="2">
        <f t="shared" si="1"/>
        <v>7.4896729321283217E-3</v>
      </c>
      <c r="I39" s="8"/>
      <c r="K39" s="46"/>
      <c r="L39" s="45"/>
    </row>
    <row r="40" spans="1:12" x14ac:dyDescent="0.2">
      <c r="A40" s="18"/>
      <c r="B40" s="7">
        <v>2006</v>
      </c>
      <c r="D40" s="3">
        <f>('Table NEL'!D40/'Table Customers'!D42)*1000000</f>
        <v>25718.193035723587</v>
      </c>
      <c r="E40" s="18"/>
      <c r="F40" s="3">
        <f t="shared" si="0"/>
        <v>-67.45994575586883</v>
      </c>
      <c r="G40" s="44"/>
      <c r="H40" s="2">
        <f t="shared" si="1"/>
        <v>-2.6161814015073226E-3</v>
      </c>
      <c r="I40" s="8"/>
      <c r="K40" s="46"/>
      <c r="L40" s="45"/>
    </row>
    <row r="41" spans="1:12" x14ac:dyDescent="0.2">
      <c r="A41" s="18"/>
      <c r="B41" s="7">
        <v>2007</v>
      </c>
      <c r="D41" s="3">
        <f>('Table NEL'!D41/'Table Customers'!D43)*1000000</f>
        <v>25470.908283967525</v>
      </c>
      <c r="E41" s="18"/>
      <c r="F41" s="3">
        <f t="shared" si="0"/>
        <v>-247.28475175606218</v>
      </c>
      <c r="G41" s="44"/>
      <c r="H41" s="2">
        <f t="shared" si="1"/>
        <v>-9.615168196792645E-3</v>
      </c>
      <c r="I41" s="8"/>
      <c r="K41" s="46"/>
      <c r="L41" s="45"/>
    </row>
    <row r="42" spans="1:12" x14ac:dyDescent="0.2">
      <c r="A42" s="18"/>
      <c r="B42" s="7">
        <v>2008</v>
      </c>
      <c r="D42" s="3">
        <f>('Table NEL'!D42/'Table Customers'!D44)*1000000</f>
        <v>24635.699452971705</v>
      </c>
      <c r="E42" s="18"/>
      <c r="F42" s="3">
        <f t="shared" si="0"/>
        <v>-835.20883099581988</v>
      </c>
      <c r="G42" s="44"/>
      <c r="H42" s="2">
        <f t="shared" si="1"/>
        <v>-3.2790696809251063E-2</v>
      </c>
      <c r="I42" s="8"/>
      <c r="K42" s="46"/>
      <c r="L42" s="45"/>
    </row>
    <row r="43" spans="1:12" x14ac:dyDescent="0.2">
      <c r="A43" s="18"/>
      <c r="B43" s="7">
        <v>2009</v>
      </c>
      <c r="D43" s="3">
        <f>('Table NEL'!D43/'Table Customers'!D45)*1000000</f>
        <v>24724.553375430583</v>
      </c>
      <c r="E43" s="18"/>
      <c r="F43" s="3">
        <f t="shared" si="0"/>
        <v>88.853922458878515</v>
      </c>
      <c r="G43" s="44"/>
      <c r="H43" s="2">
        <f t="shared" si="1"/>
        <v>3.60671401388446E-3</v>
      </c>
      <c r="I43" s="8"/>
      <c r="K43" s="46"/>
      <c r="L43" s="45"/>
    </row>
    <row r="44" spans="1:12" x14ac:dyDescent="0.2">
      <c r="A44" s="18"/>
      <c r="B44" s="7">
        <v>2010</v>
      </c>
      <c r="D44" s="3">
        <f>('Table NEL'!D44/'Table Customers'!D46)*1000000</f>
        <v>25352.925927272379</v>
      </c>
      <c r="E44" s="18"/>
      <c r="F44" s="3">
        <f t="shared" si="0"/>
        <v>628.37255184179594</v>
      </c>
      <c r="G44" s="44"/>
      <c r="H44" s="2">
        <f t="shared" si="1"/>
        <v>2.5414920233350902E-2</v>
      </c>
      <c r="I44" s="8"/>
      <c r="K44" s="46"/>
      <c r="L44" s="45"/>
    </row>
    <row r="45" spans="1:12" x14ac:dyDescent="0.2">
      <c r="A45" s="18"/>
      <c r="B45" s="7">
        <v>2011</v>
      </c>
      <c r="D45" s="3">
        <f>('Table NEL'!D45/'Table Customers'!D47)*1000000</f>
        <v>24530.684962285999</v>
      </c>
      <c r="E45" s="18"/>
      <c r="F45" s="3">
        <f t="shared" si="0"/>
        <v>-822.24096498638028</v>
      </c>
      <c r="G45" s="44"/>
      <c r="H45" s="2">
        <f t="shared" si="1"/>
        <v>-3.2431797708282972E-2</v>
      </c>
      <c r="I45" s="8"/>
      <c r="K45" s="46"/>
      <c r="L45" s="45"/>
    </row>
    <row r="46" spans="1:12" x14ac:dyDescent="0.2">
      <c r="A46" s="18"/>
      <c r="B46" s="7">
        <v>2012</v>
      </c>
      <c r="D46" s="3">
        <f>('Table NEL'!D46/'Table Customers'!D48)*1000000</f>
        <v>24225.226387331193</v>
      </c>
      <c r="E46" s="18"/>
      <c r="F46" s="3">
        <f t="shared" si="0"/>
        <v>-305.45857495480595</v>
      </c>
      <c r="G46" s="44"/>
      <c r="H46" s="2">
        <f t="shared" si="1"/>
        <v>-1.2452101334488819E-2</v>
      </c>
      <c r="I46" s="8"/>
      <c r="K46" s="46"/>
      <c r="L46" s="45"/>
    </row>
    <row r="47" spans="1:12" x14ac:dyDescent="0.2">
      <c r="A47" s="18"/>
      <c r="B47" s="7">
        <v>2013</v>
      </c>
      <c r="D47" s="3">
        <f>('Table NEL'!D47/'Table Customers'!D49)*1000000</f>
        <v>24131.57459262263</v>
      </c>
      <c r="E47" s="18"/>
      <c r="F47" s="3">
        <f t="shared" si="0"/>
        <v>-93.651794708563102</v>
      </c>
      <c r="G47" s="44"/>
      <c r="H47" s="2">
        <f t="shared" si="1"/>
        <v>-3.8658790308576663E-3</v>
      </c>
      <c r="I47" s="8"/>
      <c r="K47" s="46"/>
      <c r="L47" s="45"/>
    </row>
    <row r="48" spans="1:12" x14ac:dyDescent="0.2">
      <c r="A48" s="18"/>
      <c r="B48" s="7">
        <v>2014</v>
      </c>
      <c r="D48" s="3">
        <f>('Table NEL'!D48/'Table Customers'!D50)*1000000</f>
        <v>24878.757643797606</v>
      </c>
      <c r="E48" s="18"/>
      <c r="F48" s="3">
        <f t="shared" si="0"/>
        <v>747.18305117497584</v>
      </c>
      <c r="G48" s="44"/>
      <c r="H48" s="2">
        <f t="shared" si="1"/>
        <v>3.0962880118208247E-2</v>
      </c>
      <c r="I48" s="8"/>
      <c r="K48" s="46"/>
      <c r="L48" s="45"/>
    </row>
    <row r="49" spans="1:15" x14ac:dyDescent="0.2">
      <c r="A49" s="18"/>
      <c r="B49" s="7"/>
      <c r="D49" s="3"/>
      <c r="E49" s="18"/>
      <c r="F49" s="3"/>
      <c r="G49" s="44"/>
      <c r="H49" s="2"/>
    </row>
    <row r="50" spans="1:15" x14ac:dyDescent="0.2">
      <c r="A50" s="688" t="s">
        <v>8</v>
      </c>
      <c r="B50" s="688"/>
      <c r="C50" s="688"/>
      <c r="D50" s="688"/>
      <c r="E50" s="688"/>
      <c r="F50" s="688"/>
      <c r="G50" s="688"/>
      <c r="H50" s="688"/>
      <c r="I50" s="688"/>
    </row>
    <row r="51" spans="1:15" x14ac:dyDescent="0.2">
      <c r="A51" s="18"/>
      <c r="B51" s="21" t="s">
        <v>7</v>
      </c>
      <c r="C51" s="18"/>
      <c r="D51" s="18"/>
      <c r="E51" s="18"/>
      <c r="F51" s="18"/>
      <c r="G51" s="43"/>
      <c r="H51" s="18"/>
    </row>
    <row r="52" spans="1:15" x14ac:dyDescent="0.2">
      <c r="A52" s="18"/>
      <c r="B52" s="21" t="s">
        <v>6</v>
      </c>
      <c r="C52" s="684" t="s">
        <v>5</v>
      </c>
      <c r="D52" s="684"/>
      <c r="E52" s="20"/>
      <c r="F52" s="684" t="s">
        <v>5</v>
      </c>
      <c r="G52" s="684"/>
      <c r="H52" s="684" t="s">
        <v>4</v>
      </c>
      <c r="I52" s="684"/>
      <c r="K52" s="42"/>
      <c r="L52" s="41"/>
    </row>
    <row r="53" spans="1:15" x14ac:dyDescent="0.2">
      <c r="A53" s="18"/>
      <c r="B53" s="14" t="s">
        <v>2</v>
      </c>
      <c r="C53" s="13" t="s">
        <v>1</v>
      </c>
      <c r="D53" s="12" t="s">
        <v>0</v>
      </c>
      <c r="E53" s="14" t="s">
        <v>2</v>
      </c>
      <c r="F53" s="13" t="s">
        <v>1</v>
      </c>
      <c r="G53" s="40" t="s">
        <v>0</v>
      </c>
      <c r="H53" s="13" t="s">
        <v>1</v>
      </c>
      <c r="I53" s="12" t="s">
        <v>0</v>
      </c>
    </row>
    <row r="54" spans="1:15" x14ac:dyDescent="0.2">
      <c r="A54" s="7">
        <v>2015</v>
      </c>
      <c r="B54" s="3">
        <v>25377.019006296548</v>
      </c>
      <c r="C54" s="3">
        <f>+B54-D48</f>
        <v>498.26136249894262</v>
      </c>
      <c r="D54" s="2">
        <f>(B54/D48)-1</f>
        <v>2.0027582149913403E-2</v>
      </c>
      <c r="E54" s="29">
        <f>('Table NEL'!E54/'Table Customers'!E56)*1000000</f>
        <v>25059.092806494151</v>
      </c>
      <c r="F54" s="3">
        <f>+E54-D48</f>
        <v>180.33516269654501</v>
      </c>
      <c r="G54" s="2">
        <f>(E54/D48)-1</f>
        <v>7.2485598066631685E-3</v>
      </c>
      <c r="H54" s="3">
        <f t="shared" ref="H54:H85" si="2">E54-B54</f>
        <v>-317.9261998023976</v>
      </c>
      <c r="I54" s="2">
        <f t="shared" ref="I54:I85" si="3">(E54/B54)-1</f>
        <v>-1.2528114500899967E-2</v>
      </c>
      <c r="J54" s="22"/>
      <c r="K54" s="39"/>
      <c r="L54" s="38"/>
      <c r="M54" s="37"/>
      <c r="O54" s="8"/>
    </row>
    <row r="55" spans="1:15" x14ac:dyDescent="0.2">
      <c r="A55" s="7">
        <v>2016</v>
      </c>
      <c r="B55" s="3">
        <v>25431.357196987767</v>
      </c>
      <c r="C55" s="3">
        <f t="shared" ref="C55:C102" si="4">+B55-B54</f>
        <v>54.338190691218188</v>
      </c>
      <c r="D55" s="2">
        <f t="shared" ref="D55:D102" si="5">(B55/B54)-1</f>
        <v>2.1412361584998152E-3</v>
      </c>
      <c r="E55" s="3">
        <f>('Table NEL'!E55/'Table Customers'!E57)*1000000</f>
        <v>25247.406662426016</v>
      </c>
      <c r="F55" s="3">
        <f t="shared" ref="F55:F102" si="6">+E55-E54</f>
        <v>188.31385593186496</v>
      </c>
      <c r="G55" s="2">
        <f t="shared" ref="G55:G102" si="7">(E55/E54)-1</f>
        <v>7.5147914326356702E-3</v>
      </c>
      <c r="H55" s="3">
        <f t="shared" si="2"/>
        <v>-183.95053456175083</v>
      </c>
      <c r="I55" s="2">
        <f t="shared" si="3"/>
        <v>-7.2332173677124301E-3</v>
      </c>
      <c r="J55" s="22"/>
      <c r="K55" s="39"/>
      <c r="L55" s="38"/>
      <c r="M55" s="37"/>
      <c r="O55" s="8"/>
    </row>
    <row r="56" spans="1:15" x14ac:dyDescent="0.2">
      <c r="A56" s="7">
        <v>2017</v>
      </c>
      <c r="B56" s="3">
        <v>25234.723492018762</v>
      </c>
      <c r="C56" s="3">
        <f t="shared" si="4"/>
        <v>-196.63370496900461</v>
      </c>
      <c r="D56" s="2">
        <f t="shared" si="5"/>
        <v>-7.7319390957355516E-3</v>
      </c>
      <c r="E56" s="3">
        <f>('Table NEL'!E56/'Table Customers'!E58)*1000000</f>
        <v>25196.487426923908</v>
      </c>
      <c r="F56" s="3">
        <f t="shared" si="6"/>
        <v>-50.919235502107767</v>
      </c>
      <c r="G56" s="2">
        <f t="shared" si="7"/>
        <v>-2.0168105256485047E-3</v>
      </c>
      <c r="H56" s="3">
        <f t="shared" si="2"/>
        <v>-38.236065094853984</v>
      </c>
      <c r="I56" s="2">
        <f t="shared" si="3"/>
        <v>-1.5152163290771403E-3</v>
      </c>
      <c r="J56" s="22"/>
      <c r="K56" s="39"/>
      <c r="L56" s="38"/>
      <c r="M56" s="37"/>
      <c r="O56" s="8"/>
    </row>
    <row r="57" spans="1:15" x14ac:dyDescent="0.2">
      <c r="A57" s="7">
        <v>2018</v>
      </c>
      <c r="B57" s="3">
        <v>25153.393834038827</v>
      </c>
      <c r="C57" s="3">
        <f t="shared" si="4"/>
        <v>-81.329657979935291</v>
      </c>
      <c r="D57" s="2">
        <f t="shared" si="5"/>
        <v>-3.2229264570962091E-3</v>
      </c>
      <c r="E57" s="3">
        <f>('Table NEL'!E57/'Table Customers'!E59)*1000000</f>
        <v>25142.966391500504</v>
      </c>
      <c r="F57" s="3">
        <f t="shared" si="6"/>
        <v>-53.521035423404101</v>
      </c>
      <c r="G57" s="2">
        <f t="shared" si="7"/>
        <v>-2.12414669221761E-3</v>
      </c>
      <c r="H57" s="3">
        <f t="shared" si="2"/>
        <v>-10.427442538322794</v>
      </c>
      <c r="I57" s="2">
        <f t="shared" si="3"/>
        <v>-4.145540998213848E-4</v>
      </c>
      <c r="J57" s="22"/>
      <c r="K57" s="39"/>
      <c r="L57" s="38"/>
      <c r="M57" s="37"/>
      <c r="O57" s="8"/>
    </row>
    <row r="58" spans="1:15" x14ac:dyDescent="0.2">
      <c r="A58" s="7">
        <v>2019</v>
      </c>
      <c r="B58" s="3">
        <v>25039.835817389194</v>
      </c>
      <c r="C58" s="3">
        <f t="shared" si="4"/>
        <v>-113.55801664963292</v>
      </c>
      <c r="D58" s="2">
        <f t="shared" si="5"/>
        <v>-4.5146200707103512E-3</v>
      </c>
      <c r="E58" s="3">
        <f>('Table NEL'!E58/'Table Customers'!E60)*1000000</f>
        <v>25125.486093962027</v>
      </c>
      <c r="F58" s="3">
        <f t="shared" si="6"/>
        <v>-17.480297538477316</v>
      </c>
      <c r="G58" s="2">
        <f t="shared" si="7"/>
        <v>-6.9523608576216311E-4</v>
      </c>
      <c r="H58" s="3">
        <f t="shared" si="2"/>
        <v>85.650276572832809</v>
      </c>
      <c r="I58" s="2">
        <f t="shared" si="3"/>
        <v>3.4205606297685875E-3</v>
      </c>
      <c r="J58" s="22"/>
      <c r="K58" s="39"/>
      <c r="L58" s="38"/>
      <c r="M58" s="37"/>
    </row>
    <row r="59" spans="1:15" x14ac:dyDescent="0.2">
      <c r="A59" s="7">
        <v>2020</v>
      </c>
      <c r="B59" s="3">
        <v>24987.414130040532</v>
      </c>
      <c r="C59" s="3">
        <f t="shared" si="4"/>
        <v>-52.42168734866209</v>
      </c>
      <c r="D59" s="2">
        <f t="shared" si="5"/>
        <v>-2.0935315922582243E-3</v>
      </c>
      <c r="E59" s="3">
        <f>('Table NEL'!E59/'Table Customers'!E61)*1000000</f>
        <v>25144.49385874678</v>
      </c>
      <c r="F59" s="3">
        <f t="shared" si="6"/>
        <v>19.007764784753817</v>
      </c>
      <c r="G59" s="2">
        <f t="shared" si="7"/>
        <v>7.5651331535131483E-4</v>
      </c>
      <c r="H59" s="3">
        <f t="shared" si="2"/>
        <v>157.07972870624872</v>
      </c>
      <c r="I59" s="2">
        <f t="shared" si="3"/>
        <v>6.2863539175670446E-3</v>
      </c>
      <c r="J59" s="22"/>
      <c r="K59" s="39"/>
      <c r="L59" s="38"/>
      <c r="M59" s="37"/>
    </row>
    <row r="60" spans="1:15" x14ac:dyDescent="0.2">
      <c r="A60" s="7">
        <v>2021</v>
      </c>
      <c r="B60" s="3">
        <v>24712.715194662313</v>
      </c>
      <c r="C60" s="3">
        <f t="shared" si="4"/>
        <v>-274.69893537821918</v>
      </c>
      <c r="D60" s="2">
        <f t="shared" si="5"/>
        <v>-1.0993491921517773E-2</v>
      </c>
      <c r="E60" s="3">
        <f>('Table NEL'!E60/'Table Customers'!E62)*1000000</f>
        <v>24900.35200919733</v>
      </c>
      <c r="F60" s="3">
        <f t="shared" si="6"/>
        <v>-244.14184954945085</v>
      </c>
      <c r="G60" s="2">
        <f t="shared" si="7"/>
        <v>-9.7095551384314138E-3</v>
      </c>
      <c r="H60" s="3">
        <f t="shared" si="2"/>
        <v>187.63681453501704</v>
      </c>
      <c r="I60" s="2">
        <f t="shared" si="3"/>
        <v>7.5927235456323405E-3</v>
      </c>
      <c r="J60" s="22"/>
      <c r="K60" s="39"/>
      <c r="L60" s="38"/>
      <c r="M60" s="37"/>
    </row>
    <row r="61" spans="1:15" x14ac:dyDescent="0.2">
      <c r="A61" s="7">
        <v>2022</v>
      </c>
      <c r="B61" s="3">
        <v>24594.963804436153</v>
      </c>
      <c r="C61" s="3">
        <f t="shared" si="4"/>
        <v>-117.75139022615986</v>
      </c>
      <c r="D61" s="2">
        <f t="shared" si="5"/>
        <v>-4.7648099085281226E-3</v>
      </c>
      <c r="E61" s="3">
        <f>('Table NEL'!E61/'Table Customers'!E63)*1000000</f>
        <v>24753.787352959374</v>
      </c>
      <c r="F61" s="3">
        <f t="shared" si="6"/>
        <v>-146.56465623795521</v>
      </c>
      <c r="G61" s="2">
        <f t="shared" si="7"/>
        <v>-5.8860475620513553E-3</v>
      </c>
      <c r="H61" s="3">
        <f t="shared" si="2"/>
        <v>158.82354852322169</v>
      </c>
      <c r="I61" s="2">
        <f t="shared" si="3"/>
        <v>6.4575638242889699E-3</v>
      </c>
      <c r="J61" s="22"/>
      <c r="K61" s="39"/>
      <c r="L61" s="38"/>
      <c r="M61" s="37"/>
    </row>
    <row r="62" spans="1:15" x14ac:dyDescent="0.2">
      <c r="A62" s="7">
        <v>2023</v>
      </c>
      <c r="B62" s="3">
        <v>24623.392266511786</v>
      </c>
      <c r="C62" s="3">
        <f t="shared" si="4"/>
        <v>28.428462075633433</v>
      </c>
      <c r="D62" s="2">
        <f t="shared" si="5"/>
        <v>1.1558651723042601E-3</v>
      </c>
      <c r="E62" s="3">
        <f>('Table NEL'!E62/'Table Customers'!E64)*1000000</f>
        <v>24723.635256827245</v>
      </c>
      <c r="F62" s="3">
        <f t="shared" si="6"/>
        <v>-30.152096132129373</v>
      </c>
      <c r="G62" s="2">
        <f t="shared" si="7"/>
        <v>-1.2180801144566766E-3</v>
      </c>
      <c r="H62" s="3">
        <f t="shared" si="2"/>
        <v>100.24299031545888</v>
      </c>
      <c r="I62" s="2">
        <f t="shared" si="3"/>
        <v>4.0710471258580405E-3</v>
      </c>
      <c r="J62" s="22"/>
      <c r="K62" s="39"/>
      <c r="L62" s="38"/>
      <c r="M62" s="37"/>
    </row>
    <row r="63" spans="1:15" x14ac:dyDescent="0.2">
      <c r="A63" s="7">
        <v>2024</v>
      </c>
      <c r="B63" s="3">
        <v>24769.565918472468</v>
      </c>
      <c r="C63" s="3">
        <f t="shared" si="4"/>
        <v>146.17365196068204</v>
      </c>
      <c r="D63" s="2">
        <f t="shared" si="5"/>
        <v>5.9363734443478311E-3</v>
      </c>
      <c r="E63" s="3">
        <f>('Table NEL'!E63/'Table Customers'!E65)*1000000</f>
        <v>24764.097064028789</v>
      </c>
      <c r="F63" s="3">
        <f t="shared" si="6"/>
        <v>40.461807201543706</v>
      </c>
      <c r="G63" s="2">
        <f t="shared" si="7"/>
        <v>1.6365638297617391E-3</v>
      </c>
      <c r="H63" s="3">
        <f t="shared" si="2"/>
        <v>-5.4688544436794473</v>
      </c>
      <c r="I63" s="2">
        <f t="shared" si="3"/>
        <v>-2.2078927267754622E-4</v>
      </c>
      <c r="J63" s="22"/>
      <c r="K63" s="39"/>
      <c r="L63" s="38"/>
      <c r="M63" s="37"/>
    </row>
    <row r="64" spans="1:15" x14ac:dyDescent="0.2">
      <c r="A64" s="7">
        <v>2025</v>
      </c>
      <c r="B64" s="3">
        <v>24756.790506256872</v>
      </c>
      <c r="C64" s="3">
        <f t="shared" si="4"/>
        <v>-12.775412215596589</v>
      </c>
      <c r="D64" s="2">
        <f t="shared" si="5"/>
        <v>-5.1577053298579312E-4</v>
      </c>
      <c r="E64" s="3">
        <f>('Table NEL'!E64/'Table Customers'!E66)*1000000</f>
        <v>24702.99304950409</v>
      </c>
      <c r="F64" s="3">
        <f t="shared" si="6"/>
        <v>-61.104014524698869</v>
      </c>
      <c r="G64" s="2">
        <f t="shared" si="7"/>
        <v>-2.4674436692244672E-3</v>
      </c>
      <c r="H64" s="3">
        <f t="shared" si="2"/>
        <v>-53.797456752781727</v>
      </c>
      <c r="I64" s="2">
        <f t="shared" si="3"/>
        <v>-2.1730384130037583E-3</v>
      </c>
      <c r="J64" s="22"/>
      <c r="K64" s="39"/>
      <c r="L64" s="38"/>
      <c r="M64" s="37"/>
    </row>
    <row r="65" spans="1:13" x14ac:dyDescent="0.2">
      <c r="A65" s="7">
        <v>2026</v>
      </c>
      <c r="B65" s="3">
        <v>24876.080058973243</v>
      </c>
      <c r="C65" s="3">
        <f t="shared" si="4"/>
        <v>119.28955271637096</v>
      </c>
      <c r="D65" s="2">
        <f t="shared" si="5"/>
        <v>4.8184578968837322E-3</v>
      </c>
      <c r="E65" s="3">
        <f>('Table NEL'!E65/'Table Customers'!E67)*1000000</f>
        <v>24749.144840250283</v>
      </c>
      <c r="F65" s="3">
        <f t="shared" si="6"/>
        <v>46.151790746193001</v>
      </c>
      <c r="G65" s="2">
        <f t="shared" si="7"/>
        <v>1.8682671631613523E-3</v>
      </c>
      <c r="H65" s="3">
        <f t="shared" si="2"/>
        <v>-126.93521872295969</v>
      </c>
      <c r="I65" s="2">
        <f t="shared" si="3"/>
        <v>-5.1027018092093535E-3</v>
      </c>
      <c r="J65" s="22"/>
      <c r="K65" s="39"/>
      <c r="L65" s="38"/>
      <c r="M65" s="37"/>
    </row>
    <row r="66" spans="1:13" x14ac:dyDescent="0.2">
      <c r="A66" s="7">
        <v>2027</v>
      </c>
      <c r="B66" s="3">
        <v>24959.744984427813</v>
      </c>
      <c r="C66" s="3">
        <f t="shared" si="4"/>
        <v>83.664925454570039</v>
      </c>
      <c r="D66" s="2">
        <f t="shared" si="5"/>
        <v>3.3632680573558726E-3</v>
      </c>
      <c r="E66" s="3">
        <f>('Table NEL'!E66/'Table Customers'!E68)*1000000</f>
        <v>24864.031149003713</v>
      </c>
      <c r="F66" s="3">
        <f t="shared" si="6"/>
        <v>114.88630875343006</v>
      </c>
      <c r="G66" s="2">
        <f t="shared" si="7"/>
        <v>4.6420314517932049E-3</v>
      </c>
      <c r="H66" s="3">
        <f t="shared" si="2"/>
        <v>-95.71383542409967</v>
      </c>
      <c r="I66" s="2">
        <f t="shared" si="3"/>
        <v>-3.8347280985369103E-3</v>
      </c>
      <c r="J66" s="22"/>
      <c r="K66" s="39"/>
      <c r="L66" s="38"/>
      <c r="M66" s="37"/>
    </row>
    <row r="67" spans="1:13" x14ac:dyDescent="0.2">
      <c r="A67" s="7">
        <v>2028</v>
      </c>
      <c r="B67" s="3">
        <v>25136.553923025505</v>
      </c>
      <c r="C67" s="3">
        <f t="shared" si="4"/>
        <v>176.80893859769276</v>
      </c>
      <c r="D67" s="2">
        <f t="shared" si="5"/>
        <v>7.083763824830891E-3</v>
      </c>
      <c r="E67" s="3">
        <f>('Table NEL'!E67/'Table Customers'!E69)*1000000</f>
        <v>25057.87953925562</v>
      </c>
      <c r="F67" s="3">
        <f t="shared" si="6"/>
        <v>193.8483902519074</v>
      </c>
      <c r="G67" s="2">
        <f t="shared" si="7"/>
        <v>7.7963379747323369E-3</v>
      </c>
      <c r="H67" s="3">
        <f t="shared" si="2"/>
        <v>-78.674383769885026</v>
      </c>
      <c r="I67" s="2">
        <f t="shared" si="3"/>
        <v>-3.1298794580516542E-3</v>
      </c>
      <c r="J67" s="22"/>
      <c r="K67" s="39"/>
      <c r="L67" s="38"/>
      <c r="M67" s="37"/>
    </row>
    <row r="68" spans="1:13" x14ac:dyDescent="0.2">
      <c r="A68" s="7">
        <v>2029</v>
      </c>
      <c r="B68" s="3">
        <v>25142.051756564535</v>
      </c>
      <c r="C68" s="3">
        <f t="shared" si="4"/>
        <v>5.4978335390296706</v>
      </c>
      <c r="D68" s="2">
        <f t="shared" si="5"/>
        <v>2.1871866588663025E-4</v>
      </c>
      <c r="E68" s="3">
        <f>('Table NEL'!E68/'Table Customers'!E70)*1000000</f>
        <v>25145.01107028652</v>
      </c>
      <c r="F68" s="3">
        <f t="shared" si="6"/>
        <v>87.131531030900078</v>
      </c>
      <c r="G68" s="2">
        <f t="shared" si="7"/>
        <v>3.4772108667215917E-3</v>
      </c>
      <c r="H68" s="3">
        <f t="shared" si="2"/>
        <v>2.9593137219853816</v>
      </c>
      <c r="I68" s="2">
        <f t="shared" si="3"/>
        <v>1.1770374791364446E-4</v>
      </c>
      <c r="J68" s="22"/>
      <c r="K68" s="39"/>
      <c r="L68" s="38"/>
      <c r="M68" s="37"/>
    </row>
    <row r="69" spans="1:13" x14ac:dyDescent="0.2">
      <c r="A69" s="7">
        <v>2030</v>
      </c>
      <c r="B69" s="3">
        <v>25202.700255720734</v>
      </c>
      <c r="C69" s="3">
        <f t="shared" si="4"/>
        <v>60.64849915619925</v>
      </c>
      <c r="D69" s="2">
        <f t="shared" si="5"/>
        <v>2.4122334860903205E-3</v>
      </c>
      <c r="E69" s="3">
        <f>('Table NEL'!E69/'Table Customers'!E71)*1000000</f>
        <v>25319.999412918503</v>
      </c>
      <c r="F69" s="3">
        <f t="shared" si="6"/>
        <v>174.98834263198296</v>
      </c>
      <c r="G69" s="2">
        <f t="shared" si="7"/>
        <v>6.9591674524560609E-3</v>
      </c>
      <c r="H69" s="3">
        <f t="shared" si="2"/>
        <v>117.29915719776909</v>
      </c>
      <c r="I69" s="2">
        <f t="shared" si="3"/>
        <v>4.6542297455267612E-3</v>
      </c>
      <c r="J69" s="22"/>
      <c r="K69" s="39"/>
      <c r="L69" s="38"/>
      <c r="M69" s="37"/>
    </row>
    <row r="70" spans="1:13" x14ac:dyDescent="0.2">
      <c r="A70" s="7">
        <v>2031</v>
      </c>
      <c r="B70" s="3">
        <v>25267.33177432595</v>
      </c>
      <c r="C70" s="3">
        <f t="shared" si="4"/>
        <v>64.631518605216115</v>
      </c>
      <c r="D70" s="2">
        <f t="shared" si="5"/>
        <v>2.5644680113412477E-3</v>
      </c>
      <c r="E70" s="3">
        <f>('Table NEL'!E70/'Table Customers'!E72)*1000000</f>
        <v>25443.966787742367</v>
      </c>
      <c r="F70" s="3">
        <f t="shared" si="6"/>
        <v>123.96737482386379</v>
      </c>
      <c r="G70" s="2">
        <f t="shared" si="7"/>
        <v>4.8960259754435853E-3</v>
      </c>
      <c r="H70" s="3">
        <f t="shared" si="2"/>
        <v>176.63501341641677</v>
      </c>
      <c r="I70" s="2">
        <f t="shared" si="3"/>
        <v>6.9906476470893431E-3</v>
      </c>
      <c r="J70" s="22"/>
      <c r="K70" s="39"/>
      <c r="L70" s="38"/>
      <c r="M70" s="37"/>
    </row>
    <row r="71" spans="1:13" x14ac:dyDescent="0.2">
      <c r="A71" s="7">
        <v>2032</v>
      </c>
      <c r="B71" s="3">
        <v>25426.452772919012</v>
      </c>
      <c r="C71" s="3">
        <f t="shared" si="4"/>
        <v>159.12099859306181</v>
      </c>
      <c r="D71" s="2">
        <f t="shared" si="5"/>
        <v>6.2974990796116348E-3</v>
      </c>
      <c r="E71" s="3">
        <f>('Table NEL'!E71/'Table Customers'!E73)*1000000</f>
        <v>25650.87061106598</v>
      </c>
      <c r="F71" s="3">
        <f t="shared" si="6"/>
        <v>206.90382332361332</v>
      </c>
      <c r="G71" s="2">
        <f t="shared" si="7"/>
        <v>8.1317439631027888E-3</v>
      </c>
      <c r="H71" s="3">
        <f t="shared" si="2"/>
        <v>224.41783814696828</v>
      </c>
      <c r="I71" s="2">
        <f t="shared" si="3"/>
        <v>8.8261559782334409E-3</v>
      </c>
      <c r="J71" s="22"/>
      <c r="K71" s="39"/>
      <c r="L71" s="38"/>
      <c r="M71" s="37"/>
    </row>
    <row r="72" spans="1:13" x14ac:dyDescent="0.2">
      <c r="A72" s="7">
        <v>2033</v>
      </c>
      <c r="B72" s="3">
        <v>25402.80871373335</v>
      </c>
      <c r="C72" s="3">
        <f t="shared" si="4"/>
        <v>-23.644059185662627</v>
      </c>
      <c r="D72" s="2">
        <f t="shared" si="5"/>
        <v>-9.2990002958037721E-4</v>
      </c>
      <c r="E72" s="3">
        <f>('Table NEL'!E72/'Table Customers'!E74)*1000000</f>
        <v>25682.16899456341</v>
      </c>
      <c r="F72" s="3">
        <f t="shared" si="6"/>
        <v>31.298383497429313</v>
      </c>
      <c r="G72" s="2">
        <f t="shared" si="7"/>
        <v>1.2201684680412939E-3</v>
      </c>
      <c r="H72" s="3">
        <f t="shared" si="2"/>
        <v>279.36028083006022</v>
      </c>
      <c r="I72" s="2">
        <f t="shared" si="3"/>
        <v>1.0997220188452284E-2</v>
      </c>
      <c r="J72" s="22"/>
      <c r="K72" s="39"/>
      <c r="L72" s="38"/>
      <c r="M72" s="37"/>
    </row>
    <row r="73" spans="1:13" x14ac:dyDescent="0.2">
      <c r="A73" s="7">
        <v>2034</v>
      </c>
      <c r="B73" s="3">
        <v>25431.334679107666</v>
      </c>
      <c r="C73" s="3">
        <f t="shared" si="4"/>
        <v>28.525965374316002</v>
      </c>
      <c r="D73" s="2">
        <f t="shared" si="5"/>
        <v>1.122945328438929E-3</v>
      </c>
      <c r="E73" s="3">
        <f>('Table NEL'!E73/'Table Customers'!E75)*1000000</f>
        <v>25758.169679200317</v>
      </c>
      <c r="F73" s="3">
        <f t="shared" si="6"/>
        <v>76.000684636906954</v>
      </c>
      <c r="G73" s="2">
        <f t="shared" si="7"/>
        <v>2.9592782701879372E-3</v>
      </c>
      <c r="H73" s="3">
        <f t="shared" si="2"/>
        <v>326.83500009265117</v>
      </c>
      <c r="I73" s="2">
        <f t="shared" si="3"/>
        <v>1.2851665247485045E-2</v>
      </c>
      <c r="J73" s="22"/>
      <c r="K73" s="39"/>
      <c r="L73" s="38"/>
      <c r="M73" s="37"/>
    </row>
    <row r="74" spans="1:13" x14ac:dyDescent="0.2">
      <c r="A74" s="7">
        <v>2035</v>
      </c>
      <c r="B74" s="3">
        <v>25466.062284619744</v>
      </c>
      <c r="C74" s="3">
        <f t="shared" si="4"/>
        <v>34.727605512078298</v>
      </c>
      <c r="D74" s="2">
        <f t="shared" si="5"/>
        <v>1.3655439618198706E-3</v>
      </c>
      <c r="E74" s="3">
        <f>('Table NEL'!E74/'Table Customers'!E76)*1000000</f>
        <v>25838.536570886004</v>
      </c>
      <c r="F74" s="3">
        <f t="shared" si="6"/>
        <v>80.366891685687733</v>
      </c>
      <c r="G74" s="2">
        <f t="shared" si="7"/>
        <v>3.1200544404590413E-3</v>
      </c>
      <c r="H74" s="3">
        <f t="shared" si="2"/>
        <v>372.47428626626061</v>
      </c>
      <c r="I74" s="2">
        <f t="shared" si="3"/>
        <v>1.4626300764654099E-2</v>
      </c>
      <c r="J74" s="22"/>
      <c r="K74" s="39"/>
      <c r="L74" s="38"/>
      <c r="M74" s="37"/>
    </row>
    <row r="75" spans="1:13" x14ac:dyDescent="0.2">
      <c r="A75" s="7">
        <v>2036</v>
      </c>
      <c r="B75" s="3">
        <v>25585.478036228673</v>
      </c>
      <c r="C75" s="3">
        <f t="shared" si="4"/>
        <v>119.41575160892899</v>
      </c>
      <c r="D75" s="2">
        <f t="shared" si="5"/>
        <v>4.6892114797445483E-3</v>
      </c>
      <c r="E75" s="3">
        <f>('Table NEL'!E75/'Table Customers'!E77)*1000000</f>
        <v>25997.606368039396</v>
      </c>
      <c r="F75" s="3">
        <f t="shared" si="6"/>
        <v>159.06979715339185</v>
      </c>
      <c r="G75" s="2">
        <f t="shared" si="7"/>
        <v>6.1563005597085052E-3</v>
      </c>
      <c r="H75" s="3">
        <f t="shared" si="2"/>
        <v>412.12833181072347</v>
      </c>
      <c r="I75" s="2">
        <f t="shared" si="3"/>
        <v>1.610790039674681E-2</v>
      </c>
      <c r="J75" s="22"/>
      <c r="K75" s="39"/>
      <c r="L75" s="38"/>
      <c r="M75" s="37"/>
    </row>
    <row r="76" spans="1:13" x14ac:dyDescent="0.2">
      <c r="A76" s="7">
        <v>2037</v>
      </c>
      <c r="B76" s="3">
        <v>25544.295114634715</v>
      </c>
      <c r="C76" s="3">
        <f t="shared" si="4"/>
        <v>-41.182921593957872</v>
      </c>
      <c r="D76" s="2">
        <f t="shared" si="5"/>
        <v>-1.609620955123181E-3</v>
      </c>
      <c r="E76" s="3">
        <f>('Table NEL'!E76/'Table Customers'!E78)*1000000</f>
        <v>26022.386894944939</v>
      </c>
      <c r="F76" s="3">
        <f t="shared" si="6"/>
        <v>24.780526905542501</v>
      </c>
      <c r="G76" s="2">
        <f t="shared" si="7"/>
        <v>9.5318494151852562E-4</v>
      </c>
      <c r="H76" s="3">
        <f t="shared" si="2"/>
        <v>478.09178031022384</v>
      </c>
      <c r="I76" s="2">
        <f t="shared" si="3"/>
        <v>1.8716186066779272E-2</v>
      </c>
      <c r="J76" s="22"/>
      <c r="K76" s="39"/>
      <c r="L76" s="38"/>
      <c r="M76" s="37"/>
    </row>
    <row r="77" spans="1:13" x14ac:dyDescent="0.2">
      <c r="A77" s="7">
        <v>2038</v>
      </c>
      <c r="B77" s="3">
        <v>25588.590663726845</v>
      </c>
      <c r="C77" s="3">
        <f t="shared" si="4"/>
        <v>44.295549092130386</v>
      </c>
      <c r="D77" s="2">
        <f t="shared" si="5"/>
        <v>1.7340681703428285E-3</v>
      </c>
      <c r="E77" s="3">
        <f>('Table NEL'!E77/'Table Customers'!E79)*1000000</f>
        <v>26120.28952041726</v>
      </c>
      <c r="F77" s="3">
        <f t="shared" si="6"/>
        <v>97.902625472321233</v>
      </c>
      <c r="G77" s="2">
        <f t="shared" si="7"/>
        <v>3.7622461716353417E-3</v>
      </c>
      <c r="H77" s="3">
        <f t="shared" si="2"/>
        <v>531.69885669041469</v>
      </c>
      <c r="I77" s="2">
        <f t="shared" si="3"/>
        <v>2.0778747203304304E-2</v>
      </c>
      <c r="J77" s="22"/>
      <c r="K77" s="39"/>
      <c r="L77" s="38"/>
      <c r="M77" s="37"/>
    </row>
    <row r="78" spans="1:13" x14ac:dyDescent="0.2">
      <c r="A78" s="7">
        <v>2039</v>
      </c>
      <c r="B78" s="3">
        <v>25631.598368621981</v>
      </c>
      <c r="C78" s="3">
        <f t="shared" si="4"/>
        <v>43.007704895135248</v>
      </c>
      <c r="D78" s="2">
        <f t="shared" si="5"/>
        <v>1.6807375388634416E-3</v>
      </c>
      <c r="E78" s="3">
        <f>('Table NEL'!E78/'Table Customers'!E80)*1000000</f>
        <v>26220.906513137055</v>
      </c>
      <c r="F78" s="3">
        <f t="shared" si="6"/>
        <v>100.61699271979523</v>
      </c>
      <c r="G78" s="2">
        <f t="shared" si="7"/>
        <v>3.8520626902371902E-3</v>
      </c>
      <c r="H78" s="3">
        <f t="shared" si="2"/>
        <v>589.30814451507467</v>
      </c>
      <c r="I78" s="2">
        <f t="shared" si="3"/>
        <v>2.2991470763543909E-2</v>
      </c>
      <c r="J78" s="22"/>
      <c r="K78" s="39"/>
      <c r="L78" s="38"/>
      <c r="M78" s="37"/>
    </row>
    <row r="79" spans="1:13" x14ac:dyDescent="0.2">
      <c r="A79" s="7">
        <v>2040</v>
      </c>
      <c r="B79" s="3">
        <v>25743.058069437815</v>
      </c>
      <c r="C79" s="3">
        <f t="shared" si="4"/>
        <v>111.45970081583437</v>
      </c>
      <c r="D79" s="2">
        <f t="shared" si="5"/>
        <v>4.3485271270589099E-3</v>
      </c>
      <c r="E79" s="3">
        <f>('Table NEL'!E79/'Table Customers'!E81)*1000000</f>
        <v>26396.674860329138</v>
      </c>
      <c r="F79" s="3">
        <f t="shared" si="6"/>
        <v>175.76834719208273</v>
      </c>
      <c r="G79" s="2">
        <f t="shared" si="7"/>
        <v>6.7033665332669745E-3</v>
      </c>
      <c r="H79" s="3">
        <f t="shared" si="2"/>
        <v>653.61679089132303</v>
      </c>
      <c r="I79" s="2">
        <f t="shared" si="3"/>
        <v>2.5390021229346305E-2</v>
      </c>
      <c r="L79" s="38"/>
      <c r="M79" s="37"/>
    </row>
    <row r="80" spans="1:13" x14ac:dyDescent="0.2">
      <c r="A80" s="7">
        <v>2041</v>
      </c>
      <c r="B80" s="3">
        <v>25789.645441298933</v>
      </c>
      <c r="C80" s="3">
        <f t="shared" si="4"/>
        <v>46.587371861118299</v>
      </c>
      <c r="D80" s="2">
        <f t="shared" si="5"/>
        <v>1.8097062025597133E-3</v>
      </c>
      <c r="E80" s="3">
        <f>('Table NEL'!E80/'Table Customers'!E82)*1000000</f>
        <v>26452.26973628319</v>
      </c>
      <c r="F80" s="3">
        <f t="shared" si="6"/>
        <v>55.594875954051531</v>
      </c>
      <c r="G80" s="2">
        <f t="shared" si="7"/>
        <v>2.1061317854698114E-3</v>
      </c>
      <c r="H80" s="3">
        <f t="shared" si="2"/>
        <v>662.62429498425627</v>
      </c>
      <c r="I80" s="2">
        <f t="shared" si="3"/>
        <v>2.569342399423391E-2</v>
      </c>
    </row>
    <row r="81" spans="1:9" x14ac:dyDescent="0.2">
      <c r="A81" s="7">
        <v>2042</v>
      </c>
      <c r="B81" s="3">
        <v>25836.314962636992</v>
      </c>
      <c r="C81" s="3">
        <f t="shared" si="4"/>
        <v>46.669521338058985</v>
      </c>
      <c r="D81" s="2">
        <f t="shared" si="5"/>
        <v>1.8096224488346468E-3</v>
      </c>
      <c r="E81" s="3">
        <f>('Table NEL'!E81/'Table Customers'!E83)*1000000</f>
        <v>26507.988601460373</v>
      </c>
      <c r="F81" s="3">
        <f t="shared" si="6"/>
        <v>55.718865177183034</v>
      </c>
      <c r="G81" s="2">
        <f t="shared" si="7"/>
        <v>2.1063925981654741E-3</v>
      </c>
      <c r="H81" s="3">
        <f t="shared" si="2"/>
        <v>671.67363882338032</v>
      </c>
      <c r="I81" s="2">
        <f t="shared" si="3"/>
        <v>2.5997269339482765E-2</v>
      </c>
    </row>
    <row r="82" spans="1:9" x14ac:dyDescent="0.2">
      <c r="A82" s="7">
        <v>2043</v>
      </c>
      <c r="B82" s="3">
        <v>25883.067019961116</v>
      </c>
      <c r="C82" s="3">
        <f t="shared" si="4"/>
        <v>46.752057324123598</v>
      </c>
      <c r="D82" s="2">
        <f t="shared" si="5"/>
        <v>1.8095482034390376E-3</v>
      </c>
      <c r="E82" s="3">
        <f>('Table NEL'!E82/'Table Customers'!E84)*1000000</f>
        <v>26563.831558650112</v>
      </c>
      <c r="F82" s="3">
        <f t="shared" si="6"/>
        <v>55.842957189739536</v>
      </c>
      <c r="G82" s="2">
        <f t="shared" si="7"/>
        <v>2.1066463408190295E-3</v>
      </c>
      <c r="H82" s="3">
        <f t="shared" si="2"/>
        <v>680.76453868899625</v>
      </c>
      <c r="I82" s="2">
        <f t="shared" si="3"/>
        <v>2.6301540623604902E-2</v>
      </c>
    </row>
    <row r="83" spans="1:9" x14ac:dyDescent="0.2">
      <c r="A83" s="7">
        <v>2044</v>
      </c>
      <c r="B83" s="3">
        <v>25929.902001300357</v>
      </c>
      <c r="C83" s="3">
        <f t="shared" si="4"/>
        <v>46.834981339241494</v>
      </c>
      <c r="D83" s="2">
        <f t="shared" si="5"/>
        <v>1.8094834473489918E-3</v>
      </c>
      <c r="E83" s="3">
        <f>('Table NEL'!E83/'Table Customers'!E85)*1000000</f>
        <v>26619.798849207764</v>
      </c>
      <c r="F83" s="3">
        <f t="shared" si="6"/>
        <v>55.967290557651722</v>
      </c>
      <c r="G83" s="2">
        <f t="shared" si="7"/>
        <v>2.1068982625522814E-3</v>
      </c>
      <c r="H83" s="3">
        <f t="shared" si="2"/>
        <v>689.89684790740648</v>
      </c>
      <c r="I83" s="2">
        <f t="shared" si="3"/>
        <v>2.6606226582453374E-2</v>
      </c>
    </row>
    <row r="84" spans="1:9" x14ac:dyDescent="0.2">
      <c r="A84" s="7">
        <v>2045</v>
      </c>
      <c r="B84" s="3">
        <v>25976.820295921309</v>
      </c>
      <c r="C84" s="3">
        <f t="shared" si="4"/>
        <v>46.918294620951201</v>
      </c>
      <c r="D84" s="2">
        <f t="shared" si="5"/>
        <v>1.8094281505034449E-3</v>
      </c>
      <c r="E84" s="3">
        <f>('Table NEL'!E84/'Table Customers'!E86)*1000000</f>
        <v>26675.89071521585</v>
      </c>
      <c r="F84" s="3">
        <f t="shared" si="6"/>
        <v>56.091866008086072</v>
      </c>
      <c r="G84" s="2">
        <f t="shared" si="7"/>
        <v>2.1071483795136459E-3</v>
      </c>
      <c r="H84" s="3">
        <f t="shared" si="2"/>
        <v>699.07041929454135</v>
      </c>
      <c r="I84" s="2">
        <f t="shared" si="3"/>
        <v>2.6911315985979511E-2</v>
      </c>
    </row>
    <row r="85" spans="1:9" x14ac:dyDescent="0.2">
      <c r="A85" s="7">
        <v>2046</v>
      </c>
      <c r="B85" s="3">
        <v>26023.822294139023</v>
      </c>
      <c r="C85" s="3">
        <f t="shared" si="4"/>
        <v>47.001998217714572</v>
      </c>
      <c r="D85" s="2">
        <f t="shared" si="5"/>
        <v>1.8093822755163025E-3</v>
      </c>
      <c r="E85" s="3">
        <f>('Table NEL'!E85/'Table Customers'!E87)*1000000</f>
        <v>26732.107399484445</v>
      </c>
      <c r="F85" s="3">
        <f t="shared" si="6"/>
        <v>56.21668426859469</v>
      </c>
      <c r="G85" s="2">
        <f t="shared" si="7"/>
        <v>2.1073967077143152E-3</v>
      </c>
      <c r="H85" s="3">
        <f t="shared" si="2"/>
        <v>708.28510534542147</v>
      </c>
      <c r="I85" s="2">
        <f t="shared" si="3"/>
        <v>2.721679764563012E-2</v>
      </c>
    </row>
    <row r="86" spans="1:9" x14ac:dyDescent="0.2">
      <c r="A86" s="7">
        <v>2047</v>
      </c>
      <c r="B86" s="3">
        <v>26070.908387191783</v>
      </c>
      <c r="C86" s="3">
        <f t="shared" si="4"/>
        <v>47.086093052759679</v>
      </c>
      <c r="D86" s="2">
        <f t="shared" si="5"/>
        <v>1.8093457802070834E-3</v>
      </c>
      <c r="E86" s="3">
        <f>('Table NEL'!E86/'Table Customers'!E88)*1000000</f>
        <v>26788.449145551334</v>
      </c>
      <c r="F86" s="3">
        <f t="shared" si="6"/>
        <v>56.341746066889755</v>
      </c>
      <c r="G86" s="2">
        <f t="shared" si="7"/>
        <v>2.1076432630213748E-3</v>
      </c>
      <c r="H86" s="3">
        <f t="shared" ref="H86:H102" si="8">E86-B86</f>
        <v>717.54075835955155</v>
      </c>
      <c r="I86" s="2">
        <f t="shared" ref="I86:I102" si="9">(E86/B86)-1</f>
        <v>2.7522660419153855E-2</v>
      </c>
    </row>
    <row r="87" spans="1:9" x14ac:dyDescent="0.2">
      <c r="A87" s="7">
        <v>2048</v>
      </c>
      <c r="B87" s="3">
        <v>26118.078967159352</v>
      </c>
      <c r="C87" s="3">
        <f t="shared" si="4"/>
        <v>47.170579967569211</v>
      </c>
      <c r="D87" s="2">
        <f t="shared" si="5"/>
        <v>1.8093186193213207E-3</v>
      </c>
      <c r="E87" s="3">
        <f>('Table NEL'!E87/'Table Customers'!E89)*1000000</f>
        <v>26844.916197682556</v>
      </c>
      <c r="F87" s="3">
        <f t="shared" si="6"/>
        <v>56.467052131221863</v>
      </c>
      <c r="G87" s="2">
        <f t="shared" si="7"/>
        <v>2.1078880611720141E-3</v>
      </c>
      <c r="H87" s="3">
        <f t="shared" si="8"/>
        <v>726.8372305232042</v>
      </c>
      <c r="I87" s="2">
        <f t="shared" si="9"/>
        <v>2.7828893213667216E-2</v>
      </c>
    </row>
    <row r="88" spans="1:9" x14ac:dyDescent="0.2">
      <c r="A88" s="7">
        <v>2049</v>
      </c>
      <c r="B88" s="3">
        <v>26165.334426911082</v>
      </c>
      <c r="C88" s="3">
        <f t="shared" si="4"/>
        <v>47.255459751730086</v>
      </c>
      <c r="D88" s="2">
        <f t="shared" si="5"/>
        <v>1.8093007457076205E-3</v>
      </c>
      <c r="E88" s="3">
        <f>('Table NEL'!E88/'Table Customers'!E90)*1000000</f>
        <v>26901.508800872591</v>
      </c>
      <c r="F88" s="3">
        <f t="shared" si="6"/>
        <v>56.592603190034424</v>
      </c>
      <c r="G88" s="2">
        <f t="shared" si="7"/>
        <v>2.1081311177615358E-3</v>
      </c>
      <c r="H88" s="3">
        <f t="shared" si="8"/>
        <v>736.17437396150854</v>
      </c>
      <c r="I88" s="2">
        <f t="shared" si="9"/>
        <v>2.8135484987509063E-2</v>
      </c>
    </row>
    <row r="89" spans="1:9" x14ac:dyDescent="0.2">
      <c r="A89" s="7">
        <v>2050</v>
      </c>
      <c r="B89" s="3">
        <v>26212.675160074097</v>
      </c>
      <c r="C89" s="3">
        <f t="shared" si="4"/>
        <v>47.340733163015102</v>
      </c>
      <c r="D89" s="2">
        <f t="shared" si="5"/>
        <v>1.8092921111043658E-3</v>
      </c>
      <c r="E89" s="3">
        <f>('Table NEL'!E89/'Table Customers'!E91)*1000000</f>
        <v>26958.227200844747</v>
      </c>
      <c r="F89" s="3">
        <f t="shared" si="6"/>
        <v>56.718399972156476</v>
      </c>
      <c r="G89" s="2">
        <f t="shared" si="7"/>
        <v>2.108372448251572E-3</v>
      </c>
      <c r="H89" s="3">
        <f t="shared" si="8"/>
        <v>745.55204077064991</v>
      </c>
      <c r="I89" s="2">
        <f t="shared" si="9"/>
        <v>2.8442424751298878E-2</v>
      </c>
    </row>
    <row r="90" spans="1:9" x14ac:dyDescent="0.2">
      <c r="A90" s="7">
        <v>2051</v>
      </c>
      <c r="B90" s="3">
        <v>26260.101561015359</v>
      </c>
      <c r="C90" s="3">
        <f t="shared" si="4"/>
        <v>47.426400941261818</v>
      </c>
      <c r="D90" s="2">
        <f t="shared" si="5"/>
        <v>1.8092926666828379E-3</v>
      </c>
      <c r="E90" s="3">
        <f>('Table NEL'!E90/'Table Customers'!E92)*1000000</f>
        <v>27015.071644051546</v>
      </c>
      <c r="F90" s="3">
        <f t="shared" si="6"/>
        <v>56.844443206799042</v>
      </c>
      <c r="G90" s="2">
        <f t="shared" si="7"/>
        <v>2.1086120679707498E-3</v>
      </c>
      <c r="H90" s="3">
        <f t="shared" si="8"/>
        <v>754.97008303618713</v>
      </c>
      <c r="I90" s="2">
        <f t="shared" si="9"/>
        <v>2.8749701568442587E-2</v>
      </c>
    </row>
    <row r="91" spans="1:9" x14ac:dyDescent="0.2">
      <c r="A91" s="7">
        <v>2052</v>
      </c>
      <c r="B91" s="3">
        <v>26307.614024833332</v>
      </c>
      <c r="C91" s="3">
        <f t="shared" si="4"/>
        <v>47.512463817973185</v>
      </c>
      <c r="D91" s="2">
        <f t="shared" si="5"/>
        <v>1.8093023634191407E-3</v>
      </c>
      <c r="E91" s="3">
        <f>('Table NEL'!E91/'Table Customers'!E93)*1000000</f>
        <v>27072.042377675032</v>
      </c>
      <c r="F91" s="3">
        <f t="shared" si="6"/>
        <v>56.970733623486012</v>
      </c>
      <c r="G91" s="2">
        <f t="shared" si="7"/>
        <v>2.1088499921129156E-3</v>
      </c>
      <c r="H91" s="3">
        <f t="shared" si="8"/>
        <v>764.42835284169996</v>
      </c>
      <c r="I91" s="2">
        <f t="shared" si="9"/>
        <v>2.9057304555255792E-2</v>
      </c>
    </row>
    <row r="92" spans="1:9" x14ac:dyDescent="0.2">
      <c r="A92" s="7">
        <v>2053</v>
      </c>
      <c r="B92" s="3">
        <v>26355.212947355769</v>
      </c>
      <c r="C92" s="3">
        <f t="shared" si="4"/>
        <v>47.598922522436624</v>
      </c>
      <c r="D92" s="2">
        <f t="shared" si="5"/>
        <v>1.8093211523289021E-3</v>
      </c>
      <c r="E92" s="3">
        <f>('Table NEL'!E92/'Table Customers'!E94)*1000000</f>
        <v>27112.70106535211</v>
      </c>
      <c r="F92" s="3">
        <f t="shared" si="6"/>
        <v>40.658687677077978</v>
      </c>
      <c r="G92" s="2">
        <f t="shared" si="7"/>
        <v>1.5018699775162236E-3</v>
      </c>
      <c r="H92" s="3">
        <f t="shared" si="8"/>
        <v>757.48811799634132</v>
      </c>
      <c r="I92" s="2">
        <f t="shared" si="9"/>
        <v>2.8741491086010873E-2</v>
      </c>
    </row>
    <row r="93" spans="1:9" x14ac:dyDescent="0.2">
      <c r="A93" s="7">
        <v>2054</v>
      </c>
      <c r="B93" s="3">
        <v>26402.898725142248</v>
      </c>
      <c r="C93" s="3">
        <f t="shared" si="4"/>
        <v>47.685777786478866</v>
      </c>
      <c r="D93" s="2">
        <f t="shared" si="5"/>
        <v>1.8093489846480182E-3</v>
      </c>
      <c r="E93" s="3">
        <f>('Table NEL'!E93/'Table Customers'!E95)*1000000</f>
        <v>27170.0505479397</v>
      </c>
      <c r="F93" s="3">
        <f t="shared" si="6"/>
        <v>57.349482587589591</v>
      </c>
      <c r="G93" s="2">
        <f t="shared" si="7"/>
        <v>2.1152257183580936E-3</v>
      </c>
      <c r="H93" s="3">
        <f t="shared" si="8"/>
        <v>767.15182279745204</v>
      </c>
      <c r="I93" s="2">
        <f t="shared" si="9"/>
        <v>2.9055590857034463E-2</v>
      </c>
    </row>
    <row r="94" spans="1:9" x14ac:dyDescent="0.2">
      <c r="A94" s="7">
        <v>2055</v>
      </c>
      <c r="B94" s="3">
        <v>26450.671755489457</v>
      </c>
      <c r="C94" s="3">
        <f t="shared" si="4"/>
        <v>47.773030347208987</v>
      </c>
      <c r="D94" s="2">
        <f t="shared" si="5"/>
        <v>1.8093858119343498E-3</v>
      </c>
      <c r="E94" s="3">
        <f>('Table NEL'!E94/'Table Customers'!E96)*1000000</f>
        <v>27227.526121590177</v>
      </c>
      <c r="F94" s="3">
        <f t="shared" si="6"/>
        <v>57.4755736504776</v>
      </c>
      <c r="G94" s="2">
        <f t="shared" si="7"/>
        <v>2.1154017932012437E-3</v>
      </c>
      <c r="H94" s="3">
        <f t="shared" si="8"/>
        <v>776.85436610072065</v>
      </c>
      <c r="I94" s="2">
        <f t="shared" si="9"/>
        <v>2.9369929553471286E-2</v>
      </c>
    </row>
    <row r="95" spans="1:9" x14ac:dyDescent="0.2">
      <c r="A95" s="7">
        <v>2056</v>
      </c>
      <c r="B95" s="3">
        <v>26498.532436438658</v>
      </c>
      <c r="C95" s="3">
        <f t="shared" si="4"/>
        <v>47.860680949201196</v>
      </c>
      <c r="D95" s="2">
        <f t="shared" si="5"/>
        <v>1.8094315861474364E-3</v>
      </c>
      <c r="E95" s="3">
        <f>('Table NEL'!E95/'Table Customers'!E97)*1000000</f>
        <v>27285.1280433543</v>
      </c>
      <c r="F95" s="3">
        <f t="shared" si="6"/>
        <v>57.60192176412238</v>
      </c>
      <c r="G95" s="2">
        <f t="shared" si="7"/>
        <v>2.1155767698795014E-3</v>
      </c>
      <c r="H95" s="3">
        <f t="shared" si="8"/>
        <v>786.59560691564184</v>
      </c>
      <c r="I95" s="2">
        <f t="shared" si="9"/>
        <v>2.9684497011388311E-2</v>
      </c>
    </row>
    <row r="96" spans="1:9" x14ac:dyDescent="0.2">
      <c r="A96" s="7">
        <v>2057</v>
      </c>
      <c r="B96" s="3">
        <v>26546.48116678455</v>
      </c>
      <c r="C96" s="3">
        <f t="shared" si="4"/>
        <v>47.948730345891818</v>
      </c>
      <c r="D96" s="2">
        <f t="shared" si="5"/>
        <v>1.8094862596977901E-3</v>
      </c>
      <c r="E96" s="3">
        <f>('Table NEL'!E96/'Table Customers'!E98)*1000000</f>
        <v>27342.85657096584</v>
      </c>
      <c r="F96" s="3">
        <f t="shared" si="6"/>
        <v>57.728527611539903</v>
      </c>
      <c r="G96" s="2">
        <f t="shared" si="7"/>
        <v>2.1157506580071761E-3</v>
      </c>
      <c r="H96" s="3">
        <f t="shared" si="8"/>
        <v>796.37540418128992</v>
      </c>
      <c r="I96" s="2">
        <f t="shared" si="9"/>
        <v>2.9999283113188335E-2</v>
      </c>
    </row>
    <row r="97" spans="1:9" x14ac:dyDescent="0.2">
      <c r="A97" s="7">
        <v>2058</v>
      </c>
      <c r="B97" s="3">
        <v>26594.518346085024</v>
      </c>
      <c r="C97" s="3">
        <f t="shared" si="4"/>
        <v>48.037179300474236</v>
      </c>
      <c r="D97" s="2">
        <f t="shared" si="5"/>
        <v>1.8095497854750953E-3</v>
      </c>
      <c r="E97" s="3">
        <f>('Table NEL'!E97/'Table Customers'!E99)*1000000</f>
        <v>27400.711962842397</v>
      </c>
      <c r="F97" s="3">
        <f t="shared" si="6"/>
        <v>57.855391876557405</v>
      </c>
      <c r="G97" s="2">
        <f t="shared" si="7"/>
        <v>2.1159234671184191E-3</v>
      </c>
      <c r="H97" s="3">
        <f t="shared" si="8"/>
        <v>806.19361675737309</v>
      </c>
      <c r="I97" s="2">
        <f t="shared" si="9"/>
        <v>3.031427778710083E-2</v>
      </c>
    </row>
    <row r="98" spans="1:9" x14ac:dyDescent="0.2">
      <c r="A98" s="7">
        <v>2059</v>
      </c>
      <c r="B98" s="3">
        <v>26642.644374671712</v>
      </c>
      <c r="C98" s="3">
        <f t="shared" si="4"/>
        <v>48.126028586688335</v>
      </c>
      <c r="D98" s="2">
        <f t="shared" si="5"/>
        <v>1.8096221168739657E-3</v>
      </c>
      <c r="E98" s="3">
        <f>('Table NEL'!E98/'Table Customers'!E100)*1000000</f>
        <v>27458.694478085999</v>
      </c>
      <c r="F98" s="3">
        <f t="shared" si="6"/>
        <v>57.982515243602393</v>
      </c>
      <c r="G98" s="2">
        <f t="shared" si="7"/>
        <v>2.1160952066585637E-3</v>
      </c>
      <c r="H98" s="3">
        <f t="shared" si="8"/>
        <v>816.05010341428715</v>
      </c>
      <c r="I98" s="2">
        <f t="shared" si="9"/>
        <v>3.062947100664215E-2</v>
      </c>
    </row>
    <row r="99" spans="1:9" x14ac:dyDescent="0.2">
      <c r="A99" s="7">
        <v>2060</v>
      </c>
      <c r="B99" s="3">
        <v>26690.859653660871</v>
      </c>
      <c r="C99" s="3">
        <f t="shared" si="4"/>
        <v>48.215278989158833</v>
      </c>
      <c r="D99" s="2">
        <f t="shared" si="5"/>
        <v>1.8097032078014941E-3</v>
      </c>
      <c r="E99" s="3">
        <f>('Table NEL'!E99/'Table Customers'!E101)*1000000</f>
        <v>27516.804376483877</v>
      </c>
      <c r="F99" s="3">
        <f t="shared" si="6"/>
        <v>58.109898397877259</v>
      </c>
      <c r="G99" s="2">
        <f t="shared" si="7"/>
        <v>2.1162658859930072E-3</v>
      </c>
      <c r="H99" s="3">
        <f t="shared" si="8"/>
        <v>825.94472282300558</v>
      </c>
      <c r="I99" s="2">
        <f t="shared" si="9"/>
        <v>3.0944852790071975E-2</v>
      </c>
    </row>
    <row r="100" spans="1:9" x14ac:dyDescent="0.2">
      <c r="A100" s="7">
        <v>2061</v>
      </c>
      <c r="B100" s="3">
        <v>26739.164584964656</v>
      </c>
      <c r="C100" s="3">
        <f t="shared" si="4"/>
        <v>48.304931303784542</v>
      </c>
      <c r="D100" s="2">
        <f t="shared" si="5"/>
        <v>1.8097930126861339E-3</v>
      </c>
      <c r="E100" s="3">
        <f>('Table NEL'!E100/'Table Customers'!E102)*1000000</f>
        <v>27575.041918509134</v>
      </c>
      <c r="F100" s="3">
        <f t="shared" si="6"/>
        <v>58.237542025257426</v>
      </c>
      <c r="G100" s="2">
        <f t="shared" si="7"/>
        <v>2.1164355144025482E-3</v>
      </c>
      <c r="H100" s="3">
        <f t="shared" si="8"/>
        <v>835.87733354447846</v>
      </c>
      <c r="I100" s="2">
        <f t="shared" si="9"/>
        <v>3.126041319983841E-2</v>
      </c>
    </row>
    <row r="101" spans="1:9" x14ac:dyDescent="0.2">
      <c r="A101" s="7">
        <v>2062</v>
      </c>
      <c r="B101" s="3">
        <v>26787.559571302631</v>
      </c>
      <c r="C101" s="3">
        <f t="shared" si="4"/>
        <v>48.394986337974842</v>
      </c>
      <c r="D101" s="2">
        <f t="shared" si="5"/>
        <v>1.8098914864821403E-3</v>
      </c>
      <c r="E101" s="3">
        <f>('Table NEL'!E101/'Table Customers'!E103)*1000000</f>
        <v>27633.40736532144</v>
      </c>
      <c r="F101" s="3">
        <f t="shared" si="6"/>
        <v>58.36544681230589</v>
      </c>
      <c r="G101" s="2">
        <f t="shared" si="7"/>
        <v>2.1166041010849401E-3</v>
      </c>
      <c r="H101" s="3">
        <f t="shared" si="8"/>
        <v>845.84779401880951</v>
      </c>
      <c r="I101" s="2">
        <f t="shared" si="9"/>
        <v>3.1576142342020663E-2</v>
      </c>
    </row>
    <row r="102" spans="1:9" x14ac:dyDescent="0.2">
      <c r="A102" s="7">
        <v>2063</v>
      </c>
      <c r="B102" s="3">
        <v>26836.045016213357</v>
      </c>
      <c r="C102" s="3">
        <f t="shared" si="4"/>
        <v>48.485444910726073</v>
      </c>
      <c r="D102" s="2">
        <f t="shared" si="5"/>
        <v>1.8099985846664612E-3</v>
      </c>
      <c r="E102" s="3">
        <f>('Table NEL'!E102/'Table Customers'!E104)*1000000</f>
        <v>27691.900978767833</v>
      </c>
      <c r="F102" s="3">
        <f t="shared" si="6"/>
        <v>58.493613446393283</v>
      </c>
      <c r="G102" s="2">
        <f t="shared" si="7"/>
        <v>2.1167716551597771E-3</v>
      </c>
      <c r="H102" s="3">
        <f t="shared" si="8"/>
        <v>855.85596255447672</v>
      </c>
      <c r="I102" s="2">
        <f t="shared" si="9"/>
        <v>3.189203036577859E-2</v>
      </c>
    </row>
    <row r="103" spans="1:9" x14ac:dyDescent="0.2">
      <c r="B103" s="3"/>
      <c r="C103" s="3"/>
      <c r="D103" s="2"/>
      <c r="E103" s="3"/>
      <c r="F103" s="3"/>
      <c r="G103" s="2"/>
      <c r="H103" s="3"/>
      <c r="I103" s="2"/>
    </row>
  </sheetData>
  <mergeCells count="7">
    <mergeCell ref="C52:D52"/>
    <mergeCell ref="F52:G52"/>
    <mergeCell ref="H52:I52"/>
    <mergeCell ref="A1:I1"/>
    <mergeCell ref="B3:H3"/>
    <mergeCell ref="B10:H10"/>
    <mergeCell ref="A50:I50"/>
  </mergeCells>
  <printOptions horizontalCentered="1"/>
  <pageMargins left="0.32" right="0.24" top="0.33" bottom="0.27" header="0.5" footer="0.5"/>
  <pageSetup scale="86" orientation="portrait" r:id="rId1"/>
  <headerFooter alignWithMargins="0"/>
  <picture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B106"/>
  <sheetViews>
    <sheetView zoomScaleNormal="100" zoomScaleSheetLayoutView="70" workbookViewId="0">
      <selection sqref="A1:AO1"/>
    </sheetView>
  </sheetViews>
  <sheetFormatPr defaultRowHeight="12.75" x14ac:dyDescent="0.2"/>
  <cols>
    <col min="2" max="2" width="17.7109375" customWidth="1"/>
    <col min="5" max="5" width="18" customWidth="1"/>
    <col min="8" max="8" width="11" customWidth="1"/>
    <col min="9" max="9" width="11.42578125" customWidth="1"/>
    <col min="11" max="11" width="14.140625" customWidth="1"/>
    <col min="15" max="15" width="10" customWidth="1"/>
    <col min="16" max="16" width="10.7109375" customWidth="1"/>
    <col min="19" max="19" width="14.28515625" bestFit="1" customWidth="1"/>
    <col min="20" max="20" width="9" customWidth="1"/>
    <col min="21" max="21" width="9.85546875" bestFit="1" customWidth="1"/>
    <col min="23" max="23" width="12.42578125" customWidth="1"/>
    <col min="24" max="24" width="10" customWidth="1"/>
    <col min="25" max="25" width="9.85546875" bestFit="1" customWidth="1"/>
    <col min="26" max="26" width="11.5703125" bestFit="1" customWidth="1"/>
    <col min="27" max="27" width="10.28515625" customWidth="1"/>
    <col min="28" max="28" width="9.85546875" customWidth="1"/>
  </cols>
  <sheetData>
    <row r="1" spans="1:28" ht="27" x14ac:dyDescent="0.3">
      <c r="A1" s="685" t="s">
        <v>15</v>
      </c>
      <c r="B1" s="686"/>
      <c r="C1" s="686"/>
      <c r="D1" s="686"/>
      <c r="E1" s="686"/>
      <c r="F1" s="686"/>
      <c r="G1" s="686"/>
      <c r="H1" s="686"/>
      <c r="I1" s="686"/>
      <c r="K1" s="35" t="s">
        <v>18</v>
      </c>
    </row>
    <row r="2" spans="1:28" ht="18.75" x14ac:dyDescent="0.3">
      <c r="B2" s="34"/>
      <c r="C2" s="34"/>
      <c r="D2" s="34"/>
      <c r="E2" s="34"/>
      <c r="F2" s="34"/>
      <c r="G2" s="34"/>
      <c r="H2" s="34"/>
    </row>
    <row r="3" spans="1:28" x14ac:dyDescent="0.2">
      <c r="B3" s="687" t="s">
        <v>13</v>
      </c>
      <c r="C3" s="687"/>
      <c r="D3" s="687"/>
      <c r="E3" s="687"/>
      <c r="F3" s="687"/>
      <c r="G3" s="687"/>
      <c r="H3" s="687"/>
    </row>
    <row r="4" spans="1:28" x14ac:dyDescent="0.2">
      <c r="A4" s="18"/>
      <c r="B4" s="18"/>
      <c r="C4" s="18"/>
      <c r="D4" s="18"/>
      <c r="E4" s="18"/>
      <c r="F4" s="18"/>
      <c r="G4" s="18"/>
      <c r="H4" s="18"/>
    </row>
    <row r="5" spans="1:28" x14ac:dyDescent="0.2">
      <c r="B5" s="33" t="s">
        <v>12</v>
      </c>
      <c r="C5" s="18"/>
      <c r="F5" s="3">
        <f>AVERAGE(F15:F48)</f>
        <v>2022.0416191781533</v>
      </c>
      <c r="G5" s="2">
        <f>(D48/D14)^(1/34)-1</f>
        <v>2.6339437879946859E-2</v>
      </c>
    </row>
    <row r="6" spans="1:28" x14ac:dyDescent="0.2">
      <c r="B6" s="18"/>
      <c r="C6" s="18"/>
      <c r="F6" s="7"/>
      <c r="G6" s="7"/>
    </row>
    <row r="7" spans="1:28" x14ac:dyDescent="0.2">
      <c r="B7" s="33" t="s">
        <v>11</v>
      </c>
      <c r="C7" s="18"/>
      <c r="F7" s="3">
        <f>AVERAGE(C55:C63)</f>
        <v>1555.4490677199631</v>
      </c>
      <c r="G7" s="2">
        <f>(B63/B54)^(1/9)-1</f>
        <v>1.2252864072473502E-2</v>
      </c>
    </row>
    <row r="8" spans="1:28" x14ac:dyDescent="0.2">
      <c r="B8" s="33" t="s">
        <v>10</v>
      </c>
      <c r="C8" s="18"/>
      <c r="F8" s="3">
        <f>AVERAGE(F55:F63)</f>
        <v>1507.028436878848</v>
      </c>
      <c r="G8" s="2">
        <f>(E63/E54)^(1/9)-1</f>
        <v>1.1996640647938817E-2</v>
      </c>
      <c r="I8" s="2"/>
    </row>
    <row r="9" spans="1:28" x14ac:dyDescent="0.2">
      <c r="A9" s="18"/>
      <c r="H9" s="18"/>
    </row>
    <row r="10" spans="1:28" x14ac:dyDescent="0.2">
      <c r="B10" s="688" t="s">
        <v>9</v>
      </c>
      <c r="C10" s="688"/>
      <c r="D10" s="688"/>
      <c r="E10" s="688"/>
      <c r="F10" s="688"/>
      <c r="G10" s="688"/>
      <c r="H10" s="688"/>
    </row>
    <row r="11" spans="1:28" x14ac:dyDescent="0.2">
      <c r="A11" s="32"/>
      <c r="B11" s="30"/>
      <c r="C11" s="30"/>
      <c r="D11" s="31"/>
      <c r="E11" s="31"/>
      <c r="F11" s="31"/>
      <c r="G11" s="31"/>
      <c r="H11" s="31"/>
      <c r="P11" s="58"/>
    </row>
    <row r="12" spans="1:28" x14ac:dyDescent="0.2">
      <c r="A12" s="18"/>
      <c r="B12" s="18"/>
      <c r="C12" s="18"/>
      <c r="D12" s="7"/>
      <c r="E12" s="18"/>
      <c r="F12" s="30" t="s">
        <v>5</v>
      </c>
      <c r="G12" s="30"/>
      <c r="H12" s="30"/>
      <c r="P12" s="58"/>
      <c r="X12" s="58"/>
    </row>
    <row r="13" spans="1:28" x14ac:dyDescent="0.2">
      <c r="A13" s="18"/>
      <c r="B13" s="18"/>
      <c r="C13" s="7"/>
      <c r="D13" s="29"/>
      <c r="E13" s="27"/>
      <c r="F13" s="28" t="s">
        <v>1</v>
      </c>
      <c r="G13" s="18"/>
      <c r="H13" s="7" t="s">
        <v>0</v>
      </c>
      <c r="K13" s="19"/>
      <c r="S13" s="54"/>
      <c r="T13" s="689"/>
      <c r="U13" s="689"/>
      <c r="V13" s="54"/>
      <c r="Z13" s="54"/>
      <c r="AA13" s="689"/>
      <c r="AB13" s="689"/>
    </row>
    <row r="14" spans="1:28" x14ac:dyDescent="0.2">
      <c r="A14" s="18"/>
      <c r="B14" s="7">
        <v>1980</v>
      </c>
      <c r="D14" s="3">
        <f>+'Table NEL'!D14</f>
        <v>48400.033000000003</v>
      </c>
      <c r="E14" s="23"/>
      <c r="F14" s="3"/>
      <c r="G14" s="18"/>
      <c r="H14" s="2"/>
      <c r="P14" s="3"/>
      <c r="S14" s="56"/>
      <c r="T14" s="54"/>
      <c r="U14" s="54"/>
      <c r="V14" s="54"/>
      <c r="Z14" s="56"/>
      <c r="AA14" s="54"/>
      <c r="AB14" s="54"/>
    </row>
    <row r="15" spans="1:28" x14ac:dyDescent="0.2">
      <c r="A15" s="18"/>
      <c r="B15" s="7">
        <v>1981</v>
      </c>
      <c r="D15" s="3">
        <f>+'Table NEL'!D15</f>
        <v>49997.084000000003</v>
      </c>
      <c r="E15" s="23"/>
      <c r="F15" s="3">
        <f t="shared" ref="F15:F48" si="0">+D15-D14</f>
        <v>1597.0509999999995</v>
      </c>
      <c r="G15" s="18"/>
      <c r="H15" s="2">
        <f t="shared" ref="H15:H48" si="1">(D15/D14)-1</f>
        <v>3.2996898989717582E-2</v>
      </c>
      <c r="K15" s="3"/>
      <c r="P15" s="3"/>
      <c r="Q15" s="1"/>
      <c r="S15" s="54"/>
      <c r="T15" s="54"/>
      <c r="U15" s="54"/>
      <c r="V15" s="54"/>
      <c r="Z15" s="54"/>
      <c r="AA15" s="54"/>
      <c r="AB15" s="54"/>
    </row>
    <row r="16" spans="1:28" x14ac:dyDescent="0.2">
      <c r="A16" s="18"/>
      <c r="B16" s="7">
        <v>1982</v>
      </c>
      <c r="D16" s="3">
        <f>+'Table NEL'!D16</f>
        <v>50375.165000000001</v>
      </c>
      <c r="E16" s="23"/>
      <c r="F16" s="3">
        <f t="shared" si="0"/>
        <v>378.08099999999831</v>
      </c>
      <c r="G16" s="18"/>
      <c r="H16" s="2">
        <f t="shared" si="1"/>
        <v>7.5620610193987137E-3</v>
      </c>
      <c r="K16" s="3"/>
      <c r="P16" s="3"/>
      <c r="Q16" s="1"/>
      <c r="S16" s="55"/>
      <c r="T16" s="54"/>
      <c r="U16" s="54"/>
      <c r="V16" s="54"/>
      <c r="Z16" s="57"/>
      <c r="AA16" s="54"/>
      <c r="AB16" s="54"/>
    </row>
    <row r="17" spans="1:28" x14ac:dyDescent="0.2">
      <c r="A17" s="18"/>
      <c r="B17" s="7">
        <v>1983</v>
      </c>
      <c r="D17" s="3">
        <f>+'Table NEL'!D17</f>
        <v>52599.883000000002</v>
      </c>
      <c r="E17" s="23"/>
      <c r="F17" s="3">
        <f t="shared" si="0"/>
        <v>2224.7180000000008</v>
      </c>
      <c r="G17" s="18"/>
      <c r="H17" s="2">
        <f t="shared" si="1"/>
        <v>4.4162991823451181E-2</v>
      </c>
      <c r="K17" s="3"/>
      <c r="P17" s="3"/>
      <c r="Q17" s="1"/>
      <c r="S17" s="54"/>
      <c r="T17" s="54"/>
      <c r="U17" s="54"/>
      <c r="V17" s="54"/>
      <c r="Z17" s="54"/>
      <c r="AA17" s="54"/>
      <c r="AB17" s="54"/>
    </row>
    <row r="18" spans="1:28" x14ac:dyDescent="0.2">
      <c r="A18" s="18"/>
      <c r="B18" s="7">
        <v>1984</v>
      </c>
      <c r="D18" s="3">
        <f>+'Table NEL'!D18</f>
        <v>53032.936000000002</v>
      </c>
      <c r="E18" s="23"/>
      <c r="F18" s="3">
        <f t="shared" si="0"/>
        <v>433.05299999999988</v>
      </c>
      <c r="G18" s="18"/>
      <c r="H18" s="2">
        <f t="shared" si="1"/>
        <v>8.2329650809298549E-3</v>
      </c>
      <c r="K18" s="3"/>
      <c r="P18" s="3"/>
      <c r="Q18" s="1"/>
      <c r="S18" s="56"/>
      <c r="T18" s="54"/>
      <c r="U18" s="54"/>
      <c r="V18" s="54"/>
      <c r="Z18" s="56"/>
      <c r="AA18" s="54"/>
      <c r="AB18" s="54"/>
    </row>
    <row r="19" spans="1:28" x14ac:dyDescent="0.2">
      <c r="A19" s="18"/>
      <c r="B19" s="7">
        <v>1985</v>
      </c>
      <c r="D19" s="3">
        <f>+'Table NEL'!D19</f>
        <v>56235.609000000004</v>
      </c>
      <c r="E19" s="23"/>
      <c r="F19" s="3">
        <f t="shared" si="0"/>
        <v>3202.6730000000025</v>
      </c>
      <c r="G19" s="18"/>
      <c r="H19" s="2">
        <f t="shared" si="1"/>
        <v>6.0390263891857643E-2</v>
      </c>
      <c r="K19" s="3"/>
      <c r="P19" s="3"/>
      <c r="Q19" s="1"/>
      <c r="S19" s="56"/>
      <c r="T19" s="54"/>
      <c r="U19" s="54"/>
      <c r="V19" s="54"/>
      <c r="Z19" s="56"/>
      <c r="AA19" s="54"/>
      <c r="AB19" s="54"/>
    </row>
    <row r="20" spans="1:28" x14ac:dyDescent="0.2">
      <c r="A20" s="18"/>
      <c r="B20" s="7">
        <v>1986</v>
      </c>
      <c r="D20" s="3">
        <f>+'Table NEL'!D20</f>
        <v>58453.212</v>
      </c>
      <c r="E20" s="23"/>
      <c r="F20" s="3">
        <f t="shared" si="0"/>
        <v>2217.6029999999955</v>
      </c>
      <c r="G20" s="18"/>
      <c r="H20" s="2">
        <f t="shared" si="1"/>
        <v>3.9434142164264552E-2</v>
      </c>
      <c r="K20" s="3"/>
      <c r="P20" s="3"/>
      <c r="Q20" s="1"/>
      <c r="S20" s="55"/>
      <c r="T20" s="54"/>
      <c r="U20" s="54"/>
      <c r="V20" s="54"/>
      <c r="Z20" s="55"/>
      <c r="AA20" s="54"/>
      <c r="AB20" s="54"/>
    </row>
    <row r="21" spans="1:28" x14ac:dyDescent="0.2">
      <c r="A21" s="18"/>
      <c r="B21" s="7">
        <v>1987</v>
      </c>
      <c r="D21" s="3">
        <f>+'Table NEL'!D21</f>
        <v>61996.769</v>
      </c>
      <c r="E21" s="23"/>
      <c r="F21" s="3">
        <f t="shared" si="0"/>
        <v>3543.5570000000007</v>
      </c>
      <c r="G21" s="18"/>
      <c r="H21" s="2">
        <f t="shared" si="1"/>
        <v>6.0622109183666506E-2</v>
      </c>
      <c r="K21" s="3"/>
      <c r="P21" s="3"/>
      <c r="Q21" s="1"/>
      <c r="S21" s="54"/>
      <c r="T21" s="54"/>
      <c r="U21" s="54"/>
      <c r="V21" s="54"/>
      <c r="Z21" s="54"/>
      <c r="AA21" s="54"/>
      <c r="AB21" s="54"/>
    </row>
    <row r="22" spans="1:28" x14ac:dyDescent="0.2">
      <c r="A22" s="18"/>
      <c r="B22" s="7">
        <v>1988</v>
      </c>
      <c r="D22" s="3">
        <f>+'Table NEL'!D22</f>
        <v>65135.637000000002</v>
      </c>
      <c r="E22" s="23"/>
      <c r="F22" s="3">
        <f t="shared" si="0"/>
        <v>3138.8680000000022</v>
      </c>
      <c r="G22" s="18"/>
      <c r="H22" s="2">
        <f t="shared" si="1"/>
        <v>5.062954167821232E-2</v>
      </c>
      <c r="K22" s="3"/>
      <c r="P22" s="3"/>
      <c r="Q22" s="1"/>
      <c r="S22" s="56"/>
      <c r="T22" s="54"/>
      <c r="U22" s="54"/>
      <c r="V22" s="54"/>
      <c r="Z22" s="56"/>
      <c r="AA22" s="54"/>
      <c r="AB22" s="54"/>
    </row>
    <row r="23" spans="1:28" x14ac:dyDescent="0.2">
      <c r="A23" s="18"/>
      <c r="B23" s="7">
        <v>1989</v>
      </c>
      <c r="D23" s="3">
        <f>+'Table NEL'!D23</f>
        <v>70298.942999999999</v>
      </c>
      <c r="E23" s="23"/>
      <c r="F23" s="3">
        <f t="shared" si="0"/>
        <v>5163.3059999999969</v>
      </c>
      <c r="G23" s="18"/>
      <c r="H23" s="2">
        <f t="shared" si="1"/>
        <v>7.9270062254860552E-2</v>
      </c>
      <c r="K23" s="3"/>
      <c r="P23" s="3"/>
      <c r="Q23" s="1"/>
      <c r="S23" s="56"/>
      <c r="T23" s="54"/>
      <c r="U23" s="54"/>
      <c r="V23" s="54"/>
      <c r="X23" s="3"/>
      <c r="Y23" s="1"/>
      <c r="Z23" s="56"/>
      <c r="AA23" s="54"/>
      <c r="AB23" s="54"/>
    </row>
    <row r="24" spans="1:28" x14ac:dyDescent="0.2">
      <c r="A24" s="18"/>
      <c r="B24" s="7">
        <v>1990</v>
      </c>
      <c r="D24" s="3">
        <f>+'Table NEL'!D24</f>
        <v>71528.278000000006</v>
      </c>
      <c r="E24" s="23"/>
      <c r="F24" s="3">
        <f t="shared" si="0"/>
        <v>1229.3350000000064</v>
      </c>
      <c r="G24" s="18"/>
      <c r="H24" s="2">
        <f t="shared" si="1"/>
        <v>1.7487247283362484E-2</v>
      </c>
      <c r="K24" s="3"/>
      <c r="P24" s="3"/>
      <c r="Q24" s="1"/>
      <c r="S24" s="55"/>
      <c r="T24" s="54"/>
      <c r="U24" s="54"/>
      <c r="V24" s="54"/>
      <c r="X24" s="3"/>
      <c r="Y24" s="1"/>
      <c r="Z24" s="55"/>
      <c r="AA24" s="54"/>
      <c r="AB24" s="54"/>
    </row>
    <row r="25" spans="1:28" x14ac:dyDescent="0.2">
      <c r="A25" s="18"/>
      <c r="B25" s="7">
        <v>1991</v>
      </c>
      <c r="D25" s="3">
        <f>+'Table NEL'!D25</f>
        <v>73425.659</v>
      </c>
      <c r="E25" s="23"/>
      <c r="F25" s="3">
        <f t="shared" si="0"/>
        <v>1897.3809999999939</v>
      </c>
      <c r="G25" s="18"/>
      <c r="H25" s="2">
        <f t="shared" si="1"/>
        <v>2.6526306141467559E-2</v>
      </c>
      <c r="K25" s="3"/>
      <c r="P25" s="3"/>
      <c r="Q25" s="1"/>
      <c r="S25" s="54"/>
      <c r="T25" s="54"/>
      <c r="U25" s="54"/>
      <c r="V25" s="54"/>
      <c r="X25" s="3"/>
      <c r="Y25" s="1"/>
      <c r="Z25" s="54"/>
      <c r="AA25" s="54"/>
      <c r="AB25" s="54"/>
    </row>
    <row r="26" spans="1:28" x14ac:dyDescent="0.2">
      <c r="A26" s="18"/>
      <c r="B26" s="7">
        <v>1992</v>
      </c>
      <c r="D26" s="3">
        <f>+'Table NEL'!D26</f>
        <v>73321.114000000001</v>
      </c>
      <c r="E26" s="23"/>
      <c r="F26" s="3">
        <f t="shared" si="0"/>
        <v>-104.54499999999825</v>
      </c>
      <c r="G26" s="18"/>
      <c r="H26" s="2">
        <f t="shared" si="1"/>
        <v>-1.4238210650584504E-3</v>
      </c>
      <c r="K26" s="3"/>
      <c r="P26" s="3"/>
      <c r="Q26" s="1"/>
      <c r="S26" s="56"/>
      <c r="T26" s="54"/>
      <c r="U26" s="54"/>
      <c r="V26" s="54"/>
      <c r="X26" s="3"/>
      <c r="Y26" s="1"/>
      <c r="Z26" s="56"/>
      <c r="AA26" s="54"/>
      <c r="AB26" s="54"/>
    </row>
    <row r="27" spans="1:28" x14ac:dyDescent="0.2">
      <c r="A27" s="18"/>
      <c r="B27" s="7">
        <v>1993</v>
      </c>
      <c r="D27" s="3">
        <f>+'Table NEL'!D27</f>
        <v>76074.236000000004</v>
      </c>
      <c r="E27" s="23"/>
      <c r="F27" s="3">
        <f t="shared" si="0"/>
        <v>2753.122000000003</v>
      </c>
      <c r="G27" s="18"/>
      <c r="H27" s="2">
        <f t="shared" si="1"/>
        <v>3.7548829386307547E-2</v>
      </c>
      <c r="K27" s="3"/>
      <c r="P27" s="3"/>
      <c r="Q27" s="1"/>
      <c r="S27" s="56"/>
      <c r="T27" s="54"/>
      <c r="U27" s="54"/>
      <c r="V27" s="54"/>
      <c r="X27" s="3"/>
      <c r="Y27" s="1"/>
      <c r="Z27" s="56"/>
      <c r="AA27" s="54"/>
      <c r="AB27" s="54"/>
    </row>
    <row r="28" spans="1:28" x14ac:dyDescent="0.2">
      <c r="A28" s="18"/>
      <c r="B28" s="7">
        <v>1994</v>
      </c>
      <c r="D28" s="3">
        <f>+'Table NEL'!D28</f>
        <v>80673.307000000001</v>
      </c>
      <c r="E28" s="23"/>
      <c r="F28" s="3">
        <f t="shared" si="0"/>
        <v>4599.0709999999963</v>
      </c>
      <c r="G28" s="18"/>
      <c r="H28" s="2">
        <f t="shared" si="1"/>
        <v>6.0455040258307724E-2</v>
      </c>
      <c r="I28" s="26"/>
      <c r="K28" s="3"/>
      <c r="P28" s="3"/>
      <c r="Q28" s="1"/>
      <c r="S28" s="55"/>
      <c r="T28" s="54"/>
      <c r="U28" s="54"/>
      <c r="V28" s="54"/>
      <c r="X28" s="3"/>
      <c r="Y28" s="1"/>
      <c r="Z28" s="55"/>
      <c r="AA28" s="54"/>
      <c r="AB28" s="54"/>
    </row>
    <row r="29" spans="1:28" x14ac:dyDescent="0.2">
      <c r="A29" s="18"/>
      <c r="B29" s="7">
        <v>1995</v>
      </c>
      <c r="D29" s="3">
        <f>+'Table NEL'!D29</f>
        <v>84546.115000000005</v>
      </c>
      <c r="E29" s="23"/>
      <c r="F29" s="3">
        <f t="shared" si="0"/>
        <v>3872.8080000000045</v>
      </c>
      <c r="G29" s="18"/>
      <c r="H29" s="2">
        <f t="shared" si="1"/>
        <v>4.8006064756958677E-2</v>
      </c>
      <c r="K29" s="3"/>
      <c r="P29" s="3"/>
      <c r="Q29" s="1"/>
      <c r="S29" s="54"/>
      <c r="T29" s="54"/>
      <c r="U29" s="54"/>
      <c r="V29" s="54"/>
      <c r="X29" s="3"/>
      <c r="Y29" s="1"/>
    </row>
    <row r="30" spans="1:28" x14ac:dyDescent="0.2">
      <c r="A30" s="18"/>
      <c r="B30" s="7">
        <v>1996</v>
      </c>
      <c r="D30" s="3">
        <f>+'Table NEL'!D30</f>
        <v>85028.048999999999</v>
      </c>
      <c r="E30" s="23"/>
      <c r="F30" s="3">
        <f t="shared" si="0"/>
        <v>481.93399999999383</v>
      </c>
      <c r="G30" s="18"/>
      <c r="H30" s="2">
        <f t="shared" si="1"/>
        <v>5.7002500942828771E-3</v>
      </c>
      <c r="K30" s="3"/>
      <c r="P30" s="3"/>
      <c r="Q30" s="1"/>
      <c r="S30" s="19"/>
      <c r="X30" s="3"/>
      <c r="Y30" s="1"/>
    </row>
    <row r="31" spans="1:28" x14ac:dyDescent="0.2">
      <c r="A31" s="18"/>
      <c r="B31" s="7">
        <v>1997</v>
      </c>
      <c r="D31" s="3">
        <f>+'Table NEL'!D31</f>
        <v>87055.570999999996</v>
      </c>
      <c r="E31" s="23"/>
      <c r="F31" s="3">
        <f t="shared" si="0"/>
        <v>2027.5219999999972</v>
      </c>
      <c r="G31" s="18"/>
      <c r="H31" s="2">
        <f t="shared" si="1"/>
        <v>2.3845331321197261E-2</v>
      </c>
      <c r="K31" s="3"/>
      <c r="P31" s="3"/>
      <c r="Q31" s="1"/>
      <c r="S31" s="53"/>
      <c r="X31" s="3"/>
      <c r="Y31" s="1"/>
    </row>
    <row r="32" spans="1:28" x14ac:dyDescent="0.2">
      <c r="A32" s="18"/>
      <c r="B32" s="7">
        <v>1998</v>
      </c>
      <c r="D32" s="3">
        <f>+'Table NEL'!D32</f>
        <v>92802.236000000004</v>
      </c>
      <c r="E32" s="23"/>
      <c r="F32" s="3">
        <f t="shared" si="0"/>
        <v>5746.6650000000081</v>
      </c>
      <c r="G32" s="18"/>
      <c r="H32" s="2">
        <f t="shared" si="1"/>
        <v>6.6011456061783935E-2</v>
      </c>
      <c r="K32" s="3"/>
      <c r="P32" s="3"/>
      <c r="Q32" s="1"/>
      <c r="X32" s="3"/>
      <c r="Y32" s="1"/>
    </row>
    <row r="33" spans="1:25" x14ac:dyDescent="0.2">
      <c r="A33" s="18"/>
      <c r="B33" s="7">
        <v>1999</v>
      </c>
      <c r="D33" s="3">
        <f>+'Table NEL'!D33</f>
        <v>91682.822</v>
      </c>
      <c r="E33" s="23"/>
      <c r="F33" s="3">
        <f t="shared" si="0"/>
        <v>-1119.4140000000043</v>
      </c>
      <c r="G33" s="18"/>
      <c r="H33" s="2">
        <f t="shared" si="1"/>
        <v>-1.2062360221579138E-2</v>
      </c>
      <c r="K33" s="3"/>
      <c r="P33" s="3"/>
      <c r="Q33" s="1"/>
      <c r="X33" s="3"/>
      <c r="Y33" s="1"/>
    </row>
    <row r="34" spans="1:25" x14ac:dyDescent="0.2">
      <c r="A34" s="18"/>
      <c r="B34" s="7">
        <v>2000</v>
      </c>
      <c r="D34" s="3">
        <f>+'Table NEL'!D34</f>
        <v>96313.286999999997</v>
      </c>
      <c r="E34" s="23"/>
      <c r="F34" s="3">
        <f t="shared" si="0"/>
        <v>4630.4649999999965</v>
      </c>
      <c r="G34" s="18"/>
      <c r="H34" s="2">
        <f t="shared" si="1"/>
        <v>5.0505262588884881E-2</v>
      </c>
      <c r="K34" s="3"/>
      <c r="P34" s="3"/>
      <c r="Q34" s="1"/>
      <c r="X34" s="3"/>
      <c r="Y34" s="1"/>
    </row>
    <row r="35" spans="1:25" x14ac:dyDescent="0.2">
      <c r="A35" s="18"/>
      <c r="B35" s="7">
        <v>2001</v>
      </c>
      <c r="D35" s="3">
        <f>+'Table NEL'!D35</f>
        <v>98612.129000000001</v>
      </c>
      <c r="E35" s="23"/>
      <c r="F35" s="3">
        <f t="shared" si="0"/>
        <v>2298.8420000000042</v>
      </c>
      <c r="G35" s="18"/>
      <c r="H35" s="2">
        <f t="shared" si="1"/>
        <v>2.3868378617376118E-2</v>
      </c>
      <c r="K35" s="3"/>
      <c r="P35" s="3"/>
      <c r="Q35" s="1"/>
      <c r="X35" s="3"/>
      <c r="Y35" s="1"/>
    </row>
    <row r="36" spans="1:25" x14ac:dyDescent="0.2">
      <c r="A36" s="18"/>
      <c r="B36" s="7">
        <v>2002</v>
      </c>
      <c r="D36" s="3">
        <f>+'Table NEL'!D36</f>
        <v>104657.202</v>
      </c>
      <c r="E36" s="23"/>
      <c r="F36" s="3">
        <f t="shared" si="0"/>
        <v>6045.073000000004</v>
      </c>
      <c r="G36" s="18"/>
      <c r="H36" s="2">
        <f t="shared" si="1"/>
        <v>6.1301515962605357E-2</v>
      </c>
      <c r="K36" s="3"/>
      <c r="P36" s="3"/>
      <c r="Q36" s="1"/>
      <c r="X36" s="3"/>
      <c r="Y36" s="1"/>
    </row>
    <row r="37" spans="1:25" x14ac:dyDescent="0.2">
      <c r="A37" s="18"/>
      <c r="B37" s="7">
        <v>2003</v>
      </c>
      <c r="D37" s="3">
        <f>+'Table NEL'!D37</f>
        <v>108214.4605</v>
      </c>
      <c r="E37" s="23"/>
      <c r="F37" s="3">
        <f t="shared" si="0"/>
        <v>3557.2584999999963</v>
      </c>
      <c r="G37" s="18"/>
      <c r="H37" s="2">
        <f t="shared" si="1"/>
        <v>3.3989619749245747E-2</v>
      </c>
      <c r="K37" s="3"/>
      <c r="P37" s="3"/>
      <c r="Q37" s="1"/>
      <c r="X37" s="3"/>
      <c r="Y37" s="1"/>
    </row>
    <row r="38" spans="1:25" x14ac:dyDescent="0.2">
      <c r="A38" s="18"/>
      <c r="B38" s="7">
        <v>2004</v>
      </c>
      <c r="D38" s="3">
        <f>+'Table NEL'!D38</f>
        <v>108121.9295</v>
      </c>
      <c r="E38" s="23"/>
      <c r="F38" s="3">
        <f t="shared" si="0"/>
        <v>-92.531000000002678</v>
      </c>
      <c r="G38" s="18"/>
      <c r="H38" s="2">
        <f t="shared" si="1"/>
        <v>-8.5507056610056864E-4</v>
      </c>
      <c r="I38" s="8"/>
      <c r="K38" s="3"/>
      <c r="P38" s="3"/>
      <c r="Q38" s="1"/>
      <c r="X38" s="3"/>
      <c r="Y38" s="1"/>
    </row>
    <row r="39" spans="1:25" x14ac:dyDescent="0.2">
      <c r="A39" s="18"/>
      <c r="B39" s="7">
        <v>2005</v>
      </c>
      <c r="D39" s="3">
        <f>+'Table NEL'!D39</f>
        <v>111442.88898999999</v>
      </c>
      <c r="E39" s="23"/>
      <c r="F39" s="3">
        <f t="shared" si="0"/>
        <v>3320.9594899999938</v>
      </c>
      <c r="G39" s="18"/>
      <c r="H39" s="2">
        <f t="shared" si="1"/>
        <v>3.0714948441610934E-2</v>
      </c>
      <c r="I39" s="8"/>
      <c r="K39" s="3"/>
      <c r="P39" s="3"/>
      <c r="Q39" s="1"/>
      <c r="X39" s="3"/>
      <c r="Y39" s="1"/>
    </row>
    <row r="40" spans="1:25" x14ac:dyDescent="0.2">
      <c r="A40" s="18"/>
      <c r="B40" s="7">
        <v>2006</v>
      </c>
      <c r="D40" s="3">
        <f>+'Table NEL'!D40</f>
        <v>113405.97957808789</v>
      </c>
      <c r="E40" s="23"/>
      <c r="F40" s="3">
        <f t="shared" si="0"/>
        <v>1963.0905880879</v>
      </c>
      <c r="G40" s="18"/>
      <c r="H40" s="2">
        <f t="shared" si="1"/>
        <v>1.7615216241065434E-2</v>
      </c>
      <c r="I40" s="8"/>
      <c r="K40" s="3"/>
      <c r="P40" s="3"/>
      <c r="Q40" s="1"/>
      <c r="X40" s="3"/>
      <c r="Y40" s="1"/>
    </row>
    <row r="41" spans="1:25" x14ac:dyDescent="0.2">
      <c r="A41" s="18"/>
      <c r="B41" s="7">
        <v>2007</v>
      </c>
      <c r="D41" s="3">
        <f>+'Table NEL'!D41</f>
        <v>114532.2145</v>
      </c>
      <c r="E41" s="23"/>
      <c r="F41" s="3">
        <f t="shared" si="0"/>
        <v>1126.2349219121097</v>
      </c>
      <c r="G41" s="18"/>
      <c r="H41" s="2">
        <f t="shared" si="1"/>
        <v>9.9310012232345368E-3</v>
      </c>
      <c r="I41" s="8"/>
      <c r="K41" s="3"/>
      <c r="P41" s="3"/>
      <c r="Q41" s="1"/>
      <c r="X41" s="3"/>
      <c r="Y41" s="1"/>
    </row>
    <row r="42" spans="1:25" x14ac:dyDescent="0.2">
      <c r="A42" s="18"/>
      <c r="B42" s="7">
        <v>2008</v>
      </c>
      <c r="D42" s="3">
        <f>+'Table NEL'!D42</f>
        <v>111100.357</v>
      </c>
      <c r="E42" s="23"/>
      <c r="F42" s="3">
        <f t="shared" si="0"/>
        <v>-3431.8574999999983</v>
      </c>
      <c r="G42" s="18"/>
      <c r="H42" s="2">
        <f t="shared" si="1"/>
        <v>-2.9964124198436748E-2</v>
      </c>
      <c r="I42" s="8"/>
      <c r="K42" s="3"/>
      <c r="P42" s="3"/>
      <c r="Q42" s="1"/>
      <c r="X42" s="3"/>
      <c r="Y42" s="1"/>
    </row>
    <row r="43" spans="1:25" x14ac:dyDescent="0.2">
      <c r="A43" s="18"/>
      <c r="B43" s="7">
        <v>2009</v>
      </c>
      <c r="D43" s="3">
        <f>+'Table NEL'!D43</f>
        <v>111237.416</v>
      </c>
      <c r="E43" s="23"/>
      <c r="F43" s="3">
        <f t="shared" si="0"/>
        <v>137.05899999999383</v>
      </c>
      <c r="G43" s="18"/>
      <c r="H43" s="2">
        <f t="shared" si="1"/>
        <v>1.2336504013212846E-3</v>
      </c>
      <c r="I43" s="8"/>
      <c r="K43" s="3"/>
      <c r="P43" s="3"/>
      <c r="Q43" s="1"/>
      <c r="X43" s="3"/>
      <c r="Y43" s="1"/>
    </row>
    <row r="44" spans="1:25" x14ac:dyDescent="0.2">
      <c r="A44" s="18"/>
      <c r="B44" s="7">
        <v>2010</v>
      </c>
      <c r="D44" s="3">
        <f>+'Table NEL'!D44</f>
        <v>114603.5325</v>
      </c>
      <c r="E44" s="23"/>
      <c r="F44" s="3">
        <f t="shared" si="0"/>
        <v>3366.1165000000037</v>
      </c>
      <c r="G44" s="18"/>
      <c r="H44" s="2">
        <f t="shared" si="1"/>
        <v>3.026064988780397E-2</v>
      </c>
      <c r="I44" s="8"/>
      <c r="K44" s="3"/>
      <c r="P44" s="3"/>
      <c r="Q44" s="1"/>
      <c r="X44" s="3"/>
      <c r="Y44" s="1"/>
    </row>
    <row r="45" spans="1:25" x14ac:dyDescent="0.2">
      <c r="A45" s="18"/>
      <c r="B45" s="7">
        <v>2011</v>
      </c>
      <c r="D45" s="3">
        <f>+'Table NEL'!D45</f>
        <v>111542.2715</v>
      </c>
      <c r="E45" s="23"/>
      <c r="F45" s="3">
        <f t="shared" si="0"/>
        <v>-3061.2609999999986</v>
      </c>
      <c r="G45" s="18"/>
      <c r="H45" s="2">
        <f t="shared" si="1"/>
        <v>-2.6711750791800437E-2</v>
      </c>
      <c r="I45" s="8"/>
      <c r="K45" s="3"/>
      <c r="P45" s="3"/>
      <c r="Q45" s="1"/>
      <c r="X45" s="3"/>
      <c r="Y45" s="1"/>
    </row>
    <row r="46" spans="1:25" x14ac:dyDescent="0.2">
      <c r="A46" s="18"/>
      <c r="B46" s="7">
        <v>2012</v>
      </c>
      <c r="D46" s="3">
        <f>+'Table NEL'!D46</f>
        <v>110865.505</v>
      </c>
      <c r="E46" s="23"/>
      <c r="F46" s="3">
        <f t="shared" si="0"/>
        <v>-676.7664999999979</v>
      </c>
      <c r="G46" s="18"/>
      <c r="H46" s="2">
        <f t="shared" si="1"/>
        <v>-6.067354473770048E-3</v>
      </c>
      <c r="O46" s="52"/>
      <c r="P46" s="51"/>
      <c r="Q46" s="1"/>
      <c r="W46" s="52"/>
      <c r="X46" s="51"/>
    </row>
    <row r="47" spans="1:25" x14ac:dyDescent="0.2">
      <c r="A47" s="18"/>
      <c r="B47" s="7">
        <v>2013</v>
      </c>
      <c r="D47" s="3">
        <f>+'Table NEL'!D47</f>
        <v>111655.211</v>
      </c>
      <c r="E47" s="23"/>
      <c r="F47" s="3">
        <f t="shared" si="0"/>
        <v>789.70599999999104</v>
      </c>
      <c r="G47" s="18"/>
      <c r="H47" s="2">
        <f t="shared" si="1"/>
        <v>7.1230992904420809E-3</v>
      </c>
      <c r="O47" s="52"/>
      <c r="P47" s="51"/>
      <c r="Q47" s="1"/>
      <c r="W47" s="52"/>
      <c r="X47" s="51"/>
    </row>
    <row r="48" spans="1:25" x14ac:dyDescent="0.2">
      <c r="A48" s="18"/>
      <c r="B48" s="7">
        <v>2014</v>
      </c>
      <c r="D48" s="3">
        <f>+'Table NEL'!D48</f>
        <v>117149.44805205721</v>
      </c>
      <c r="E48" s="23"/>
      <c r="F48" s="3">
        <f t="shared" si="0"/>
        <v>5494.2370520572149</v>
      </c>
      <c r="G48" s="18"/>
      <c r="H48" s="2">
        <f t="shared" si="1"/>
        <v>4.9207170922431986E-2</v>
      </c>
      <c r="O48" s="52"/>
      <c r="P48" s="51"/>
      <c r="Q48" s="1"/>
      <c r="W48" s="52"/>
      <c r="X48" s="51"/>
    </row>
    <row r="49" spans="1:24" x14ac:dyDescent="0.2">
      <c r="A49" s="18"/>
      <c r="B49" s="7"/>
      <c r="D49" s="3"/>
      <c r="E49" s="18"/>
      <c r="F49" s="23"/>
      <c r="G49" s="18"/>
      <c r="H49" s="2"/>
      <c r="O49" s="52"/>
      <c r="P49" s="51"/>
      <c r="Q49" s="1"/>
      <c r="W49" s="52"/>
      <c r="X49" s="51"/>
    </row>
    <row r="50" spans="1:24" x14ac:dyDescent="0.2">
      <c r="A50" s="688" t="s">
        <v>8</v>
      </c>
      <c r="B50" s="688"/>
      <c r="C50" s="688"/>
      <c r="D50" s="688"/>
      <c r="E50" s="688"/>
      <c r="F50" s="688"/>
      <c r="G50" s="688"/>
      <c r="H50" s="688"/>
      <c r="I50" s="688"/>
      <c r="O50" s="52"/>
      <c r="P50" s="51"/>
      <c r="Q50" s="1"/>
      <c r="W50" s="52"/>
      <c r="X50" s="51"/>
    </row>
    <row r="51" spans="1:24" x14ac:dyDescent="0.2">
      <c r="A51" s="18"/>
      <c r="B51" s="21" t="s">
        <v>7</v>
      </c>
      <c r="C51" s="18"/>
      <c r="D51" s="18"/>
      <c r="E51" s="18"/>
      <c r="F51" s="18"/>
      <c r="G51" s="22"/>
      <c r="H51" s="18"/>
      <c r="K51" s="19"/>
      <c r="O51" s="52"/>
      <c r="P51" s="51"/>
      <c r="Q51" s="1"/>
      <c r="W51" s="52"/>
      <c r="X51" s="51"/>
    </row>
    <row r="52" spans="1:24" x14ac:dyDescent="0.2">
      <c r="A52" s="18"/>
      <c r="B52" s="21" t="s">
        <v>6</v>
      </c>
      <c r="C52" s="684" t="s">
        <v>5</v>
      </c>
      <c r="D52" s="684"/>
      <c r="E52" s="20"/>
      <c r="F52" s="684" t="s">
        <v>5</v>
      </c>
      <c r="G52" s="684"/>
      <c r="H52" s="684" t="s">
        <v>4</v>
      </c>
      <c r="I52" s="684"/>
      <c r="O52" s="52"/>
      <c r="P52" s="51"/>
      <c r="Q52" s="1"/>
      <c r="W52" s="52"/>
      <c r="X52" s="51"/>
    </row>
    <row r="53" spans="1:24" x14ac:dyDescent="0.2">
      <c r="A53" s="18"/>
      <c r="B53" s="14" t="s">
        <v>2</v>
      </c>
      <c r="C53" s="13" t="s">
        <v>1</v>
      </c>
      <c r="D53" s="12" t="s">
        <v>0</v>
      </c>
      <c r="E53" s="14" t="s">
        <v>2</v>
      </c>
      <c r="F53" s="13" t="s">
        <v>1</v>
      </c>
      <c r="G53" s="12" t="s">
        <v>0</v>
      </c>
      <c r="H53" s="13" t="s">
        <v>1</v>
      </c>
      <c r="I53" s="12" t="s">
        <v>0</v>
      </c>
      <c r="O53" s="52"/>
      <c r="P53" s="51"/>
      <c r="Q53" s="1"/>
      <c r="W53" s="52"/>
      <c r="X53" s="51"/>
    </row>
    <row r="54" spans="1:24" x14ac:dyDescent="0.2">
      <c r="A54" s="7">
        <v>2015</v>
      </c>
      <c r="B54" s="5">
        <v>120850.2180165122</v>
      </c>
      <c r="C54" s="3">
        <f>+D48-B54</f>
        <v>-3700.7699644549866</v>
      </c>
      <c r="D54" s="2">
        <f>(B54/D48)-1</f>
        <v>3.1590161336573219E-2</v>
      </c>
      <c r="E54" s="22">
        <v>119712.54439275959</v>
      </c>
      <c r="F54" s="3">
        <f>+E54-D48</f>
        <v>2563.096340702381</v>
      </c>
      <c r="G54" s="2">
        <f>(E54/D48)-1</f>
        <v>2.1878859724233868E-2</v>
      </c>
      <c r="H54" s="3">
        <f t="shared" ref="H54:H85" si="2">+E54-B54</f>
        <v>-1137.6736237526056</v>
      </c>
      <c r="I54" s="2">
        <f t="shared" ref="I54:I85" si="3">(E54/B54)-1</f>
        <v>-9.413914533419887E-3</v>
      </c>
      <c r="J54" s="8"/>
      <c r="K54" s="8"/>
      <c r="L54" s="50"/>
      <c r="N54" s="8"/>
      <c r="O54" s="52"/>
      <c r="P54" s="51"/>
      <c r="Q54" s="1"/>
      <c r="W54" s="52"/>
      <c r="X54" s="51"/>
    </row>
    <row r="55" spans="1:24" x14ac:dyDescent="0.2">
      <c r="A55" s="7">
        <v>2016</v>
      </c>
      <c r="B55" s="5">
        <v>123943.14465600879</v>
      </c>
      <c r="C55" s="3">
        <f t="shared" ref="C55:C102" si="4">+B55-B54</f>
        <v>3092.9266394965962</v>
      </c>
      <c r="D55" s="2">
        <f t="shared" ref="D55:D102" si="5">(B55/B54)-1</f>
        <v>2.5593058004032665E-2</v>
      </c>
      <c r="E55" s="22">
        <v>122406.84328096714</v>
      </c>
      <c r="F55" s="3">
        <f t="shared" ref="F55:F102" si="6">+E55-E54</f>
        <v>2694.2988882075442</v>
      </c>
      <c r="G55" s="2">
        <f t="shared" ref="G55:G102" si="7">(E55/E54)-1</f>
        <v>2.250640400197268E-2</v>
      </c>
      <c r="H55" s="3">
        <f t="shared" si="2"/>
        <v>-1536.3013750416576</v>
      </c>
      <c r="I55" s="2">
        <f t="shared" si="3"/>
        <v>-1.2395210556465197E-2</v>
      </c>
      <c r="J55" s="8"/>
      <c r="K55" s="8"/>
      <c r="L55" s="50"/>
      <c r="N55" s="8"/>
      <c r="O55" s="52"/>
      <c r="P55" s="51"/>
      <c r="Q55" s="1"/>
      <c r="W55" s="52"/>
      <c r="X55" s="51"/>
    </row>
    <row r="56" spans="1:24" x14ac:dyDescent="0.2">
      <c r="A56" s="7">
        <v>2017</v>
      </c>
      <c r="B56" s="5">
        <v>124913.77735926505</v>
      </c>
      <c r="C56" s="3">
        <f t="shared" si="4"/>
        <v>970.6327032562549</v>
      </c>
      <c r="D56" s="2">
        <f t="shared" si="5"/>
        <v>7.8312738147006122E-3</v>
      </c>
      <c r="E56" s="22">
        <v>123945.5984856123</v>
      </c>
      <c r="F56" s="3">
        <f t="shared" si="6"/>
        <v>1538.7552046451601</v>
      </c>
      <c r="G56" s="2">
        <f t="shared" si="7"/>
        <v>1.257082662538056E-2</v>
      </c>
      <c r="H56" s="3">
        <f t="shared" si="2"/>
        <v>-968.17887365275237</v>
      </c>
      <c r="I56" s="2">
        <f t="shared" si="3"/>
        <v>-7.7507773291345394E-3</v>
      </c>
      <c r="J56" s="8"/>
      <c r="K56" s="8"/>
      <c r="L56" s="50"/>
      <c r="N56" s="8"/>
      <c r="O56" s="52"/>
      <c r="P56" s="51"/>
      <c r="Q56" s="1"/>
      <c r="W56" s="52"/>
      <c r="X56" s="51"/>
    </row>
    <row r="57" spans="1:24" x14ac:dyDescent="0.2">
      <c r="A57" s="7">
        <v>2018</v>
      </c>
      <c r="B57" s="5">
        <v>126398.63426501831</v>
      </c>
      <c r="C57" s="3">
        <f t="shared" si="4"/>
        <v>1484.8569057532586</v>
      </c>
      <c r="D57" s="2">
        <f t="shared" si="5"/>
        <v>1.1887054712008682E-2</v>
      </c>
      <c r="E57" s="22">
        <v>125432.50536455945</v>
      </c>
      <c r="F57" s="3">
        <f t="shared" si="6"/>
        <v>1486.9068789471494</v>
      </c>
      <c r="G57" s="2">
        <f t="shared" si="7"/>
        <v>1.1996447611810623E-2</v>
      </c>
      <c r="H57" s="3">
        <f t="shared" si="2"/>
        <v>-966.12890045886161</v>
      </c>
      <c r="I57" s="2">
        <f t="shared" si="3"/>
        <v>-7.6435074324711083E-3</v>
      </c>
      <c r="J57" s="8"/>
      <c r="K57" s="8"/>
      <c r="L57" s="50"/>
      <c r="N57" s="8"/>
      <c r="O57" s="52"/>
      <c r="P57" s="51"/>
      <c r="Q57" s="1"/>
      <c r="W57" s="52"/>
      <c r="X57" s="51"/>
    </row>
    <row r="58" spans="1:24" x14ac:dyDescent="0.2">
      <c r="A58" s="7">
        <v>2019</v>
      </c>
      <c r="B58" s="5">
        <v>127672.7880072402</v>
      </c>
      <c r="C58" s="3">
        <f t="shared" si="4"/>
        <v>1274.1537422218971</v>
      </c>
      <c r="D58" s="2">
        <f t="shared" si="5"/>
        <v>1.0080439156885168E-2</v>
      </c>
      <c r="E58" s="22">
        <v>127069.63510924893</v>
      </c>
      <c r="F58" s="3">
        <f t="shared" si="6"/>
        <v>1637.1297446894896</v>
      </c>
      <c r="G58" s="2">
        <f t="shared" si="7"/>
        <v>1.3051877899841857E-2</v>
      </c>
      <c r="H58" s="3">
        <f t="shared" si="2"/>
        <v>-603.15289799126913</v>
      </c>
      <c r="I58" s="2">
        <f t="shared" si="3"/>
        <v>-4.7242087167161939E-3</v>
      </c>
      <c r="J58" s="8"/>
      <c r="K58" s="8"/>
      <c r="L58" s="50"/>
      <c r="N58" s="8"/>
      <c r="O58" s="52"/>
      <c r="P58" s="51"/>
      <c r="Q58" s="1"/>
      <c r="W58" s="52"/>
      <c r="X58" s="51"/>
    </row>
    <row r="59" spans="1:24" x14ac:dyDescent="0.2">
      <c r="A59" s="7">
        <v>2020</v>
      </c>
      <c r="B59" s="5">
        <v>129187.01093662418</v>
      </c>
      <c r="C59" s="3">
        <f t="shared" si="4"/>
        <v>1514.2229293839773</v>
      </c>
      <c r="D59" s="2">
        <f t="shared" si="5"/>
        <v>1.1860185345824004E-2</v>
      </c>
      <c r="E59" s="22">
        <v>128851.35960534689</v>
      </c>
      <c r="F59" s="3">
        <f t="shared" si="6"/>
        <v>1781.7244960979588</v>
      </c>
      <c r="G59" s="2">
        <f t="shared" si="7"/>
        <v>1.4021638565075767E-2</v>
      </c>
      <c r="H59" s="3">
        <f t="shared" si="2"/>
        <v>-335.65133127728768</v>
      </c>
      <c r="I59" s="2">
        <f t="shared" si="3"/>
        <v>-2.5981817277431762E-3</v>
      </c>
      <c r="J59" s="8"/>
      <c r="K59" s="8"/>
      <c r="L59" s="50"/>
      <c r="N59" s="8"/>
      <c r="O59" s="52"/>
      <c r="P59" s="51"/>
      <c r="Q59" s="1"/>
      <c r="W59" s="52"/>
      <c r="X59" s="51"/>
    </row>
    <row r="60" spans="1:24" x14ac:dyDescent="0.2">
      <c r="A60" s="7">
        <v>2021</v>
      </c>
      <c r="B60" s="5">
        <v>129453.59315315798</v>
      </c>
      <c r="C60" s="3">
        <f t="shared" si="4"/>
        <v>266.58221653380315</v>
      </c>
      <c r="D60" s="2">
        <f t="shared" si="5"/>
        <v>2.0635373061195228E-3</v>
      </c>
      <c r="E60" s="22">
        <v>129237.4259280338</v>
      </c>
      <c r="F60" s="3">
        <f t="shared" si="6"/>
        <v>386.06632268690737</v>
      </c>
      <c r="G60" s="2">
        <f t="shared" si="7"/>
        <v>2.9962145829844911E-3</v>
      </c>
      <c r="H60" s="3">
        <f t="shared" si="2"/>
        <v>-216.16722512418346</v>
      </c>
      <c r="I60" s="2">
        <f t="shared" si="3"/>
        <v>-1.6698433767569076E-3</v>
      </c>
      <c r="J60" s="8"/>
      <c r="K60" s="8"/>
      <c r="L60" s="50"/>
      <c r="N60" s="8"/>
      <c r="O60" s="52"/>
      <c r="P60" s="51"/>
      <c r="Q60" s="1"/>
      <c r="W60" s="52"/>
      <c r="X60" s="51"/>
    </row>
    <row r="61" spans="1:24" x14ac:dyDescent="0.2">
      <c r="A61" s="7">
        <v>2022</v>
      </c>
      <c r="B61" s="5">
        <v>130517.20680431843</v>
      </c>
      <c r="C61" s="3">
        <f t="shared" si="4"/>
        <v>1063.6136511604418</v>
      </c>
      <c r="D61" s="2">
        <f t="shared" si="5"/>
        <v>8.2161771276758611E-3</v>
      </c>
      <c r="E61" s="22">
        <v>130076.69154080802</v>
      </c>
      <c r="F61" s="3">
        <f t="shared" si="6"/>
        <v>839.26561277422297</v>
      </c>
      <c r="G61" s="2">
        <f t="shared" si="7"/>
        <v>6.4939827356325086E-3</v>
      </c>
      <c r="H61" s="3">
        <f t="shared" si="2"/>
        <v>-440.51526351040229</v>
      </c>
      <c r="I61" s="2">
        <f t="shared" si="3"/>
        <v>-3.3751508655165408E-3</v>
      </c>
      <c r="J61" s="8"/>
      <c r="K61" s="8"/>
      <c r="L61" s="50"/>
      <c r="N61" s="8"/>
      <c r="O61" s="52"/>
      <c r="P61" s="51"/>
      <c r="Q61" s="1"/>
      <c r="W61" s="52"/>
      <c r="X61" s="51"/>
    </row>
    <row r="62" spans="1:24" x14ac:dyDescent="0.2">
      <c r="A62" s="7">
        <v>2023</v>
      </c>
      <c r="B62" s="5">
        <v>132357.10831770778</v>
      </c>
      <c r="C62" s="3">
        <f t="shared" si="4"/>
        <v>1839.9015133893554</v>
      </c>
      <c r="D62" s="2">
        <f t="shared" si="5"/>
        <v>1.4097003440687095E-2</v>
      </c>
      <c r="E62" s="22">
        <v>131495.32874964506</v>
      </c>
      <c r="F62" s="3">
        <f t="shared" si="6"/>
        <v>1418.6372088370408</v>
      </c>
      <c r="G62" s="2">
        <f t="shared" si="7"/>
        <v>1.0906159989408915E-2</v>
      </c>
      <c r="H62" s="3">
        <f t="shared" si="2"/>
        <v>-861.77956806271686</v>
      </c>
      <c r="I62" s="2">
        <f t="shared" si="3"/>
        <v>-6.5110184032890484E-3</v>
      </c>
      <c r="J62" s="8"/>
      <c r="K62" s="8"/>
      <c r="L62" s="50"/>
      <c r="N62" s="8"/>
      <c r="O62" s="52"/>
      <c r="P62" s="51"/>
      <c r="Q62" s="1"/>
      <c r="W62" s="52"/>
      <c r="X62" s="51"/>
    </row>
    <row r="63" spans="1:24" x14ac:dyDescent="0.2">
      <c r="A63" s="7">
        <v>2024</v>
      </c>
      <c r="B63" s="5">
        <v>134849.25962599186</v>
      </c>
      <c r="C63" s="3">
        <f t="shared" si="4"/>
        <v>2492.1513082840829</v>
      </c>
      <c r="D63" s="2">
        <f t="shared" si="5"/>
        <v>1.8828994830424772E-2</v>
      </c>
      <c r="E63" s="22">
        <v>133275.80032466922</v>
      </c>
      <c r="F63" s="3">
        <f t="shared" si="6"/>
        <v>1780.4715750241594</v>
      </c>
      <c r="G63" s="2">
        <f t="shared" si="7"/>
        <v>1.3540188780500451E-2</v>
      </c>
      <c r="H63" s="3">
        <f t="shared" si="2"/>
        <v>-1573.4593013226404</v>
      </c>
      <c r="I63" s="2">
        <f t="shared" si="3"/>
        <v>-1.1668282834378707E-2</v>
      </c>
      <c r="J63" s="8"/>
      <c r="K63" s="8"/>
      <c r="L63" s="50"/>
      <c r="N63" s="8"/>
      <c r="O63" s="52"/>
      <c r="P63" s="51"/>
      <c r="Q63" s="1"/>
      <c r="W63" s="52"/>
      <c r="X63" s="51"/>
    </row>
    <row r="64" spans="1:24" x14ac:dyDescent="0.2">
      <c r="A64" s="7">
        <v>2025</v>
      </c>
      <c r="B64" s="5">
        <v>136454.85156329881</v>
      </c>
      <c r="C64" s="3">
        <f t="shared" si="4"/>
        <v>1605.5919373069482</v>
      </c>
      <c r="D64" s="2">
        <f t="shared" si="5"/>
        <v>1.1906568428778241E-2</v>
      </c>
      <c r="E64" s="22">
        <v>134493.68025894032</v>
      </c>
      <c r="F64" s="3">
        <f t="shared" si="6"/>
        <v>1217.879934271099</v>
      </c>
      <c r="G64" s="2">
        <f t="shared" si="7"/>
        <v>9.138042550142389E-3</v>
      </c>
      <c r="H64" s="3">
        <f t="shared" si="2"/>
        <v>-1961.1713043584896</v>
      </c>
      <c r="I64" s="2">
        <f t="shared" si="3"/>
        <v>-1.437230909630749E-2</v>
      </c>
      <c r="J64" s="8"/>
      <c r="K64" s="8"/>
      <c r="L64" s="50"/>
      <c r="N64" s="8"/>
      <c r="O64" s="52"/>
      <c r="P64" s="51"/>
      <c r="Q64" s="1"/>
      <c r="W64" s="52"/>
      <c r="X64" s="51"/>
    </row>
    <row r="65" spans="1:24" x14ac:dyDescent="0.2">
      <c r="A65" s="7">
        <v>2026</v>
      </c>
      <c r="B65" s="5">
        <v>138479.42791185554</v>
      </c>
      <c r="C65" s="3">
        <f t="shared" si="4"/>
        <v>2024.5763485567295</v>
      </c>
      <c r="D65" s="2">
        <f t="shared" si="5"/>
        <v>1.4836968604356127E-2</v>
      </c>
      <c r="E65" s="22">
        <v>136265.30407535448</v>
      </c>
      <c r="F65" s="3">
        <f t="shared" si="6"/>
        <v>1771.6238164141541</v>
      </c>
      <c r="G65" s="2">
        <f t="shared" si="7"/>
        <v>1.317254322287309E-2</v>
      </c>
      <c r="H65" s="3">
        <f t="shared" si="2"/>
        <v>-2214.1238365010649</v>
      </c>
      <c r="I65" s="2">
        <f t="shared" si="3"/>
        <v>-1.5988828592723436E-2</v>
      </c>
      <c r="J65" s="8"/>
      <c r="K65" s="8"/>
      <c r="L65" s="50"/>
      <c r="N65" s="8"/>
      <c r="O65" s="52"/>
      <c r="P65" s="51"/>
      <c r="Q65" s="1"/>
      <c r="W65" s="52"/>
      <c r="X65" s="51"/>
    </row>
    <row r="66" spans="1:24" x14ac:dyDescent="0.2">
      <c r="A66" s="7">
        <v>2027</v>
      </c>
      <c r="B66" s="5">
        <v>140323.40705759628</v>
      </c>
      <c r="C66" s="3">
        <f t="shared" si="4"/>
        <v>1843.9791457407409</v>
      </c>
      <c r="D66" s="2">
        <f t="shared" si="5"/>
        <v>1.3315906727420002E-2</v>
      </c>
      <c r="E66" s="22">
        <v>138396.34102879901</v>
      </c>
      <c r="F66" s="3">
        <f t="shared" si="6"/>
        <v>2131.0369534445344</v>
      </c>
      <c r="G66" s="2">
        <f t="shared" si="7"/>
        <v>1.5638881576678365E-2</v>
      </c>
      <c r="H66" s="3">
        <f t="shared" si="2"/>
        <v>-1927.0660287972714</v>
      </c>
      <c r="I66" s="2">
        <f t="shared" si="3"/>
        <v>-1.373303334921383E-2</v>
      </c>
      <c r="J66" s="8"/>
      <c r="K66" s="8"/>
      <c r="L66" s="50"/>
      <c r="N66" s="8"/>
      <c r="O66" s="52"/>
      <c r="P66" s="51"/>
      <c r="Q66" s="1"/>
      <c r="W66" s="52"/>
      <c r="X66" s="51"/>
    </row>
    <row r="67" spans="1:24" x14ac:dyDescent="0.2">
      <c r="A67" s="7">
        <v>2028</v>
      </c>
      <c r="B67" s="5">
        <v>142712.07042418749</v>
      </c>
      <c r="C67" s="3">
        <f t="shared" si="4"/>
        <v>2388.6633665912086</v>
      </c>
      <c r="D67" s="2">
        <f t="shared" si="5"/>
        <v>1.7022558222312689E-2</v>
      </c>
      <c r="E67" s="22">
        <v>140961.90224677254</v>
      </c>
      <c r="F67" s="3">
        <f t="shared" si="6"/>
        <v>2565.5612179735326</v>
      </c>
      <c r="G67" s="2">
        <f t="shared" si="7"/>
        <v>1.8537782132835856E-2</v>
      </c>
      <c r="H67" s="3">
        <f t="shared" si="2"/>
        <v>-1750.1681774149474</v>
      </c>
      <c r="I67" s="2">
        <f t="shared" si="3"/>
        <v>-1.2263631045453027E-2</v>
      </c>
      <c r="J67" s="8"/>
      <c r="K67" s="8"/>
      <c r="L67" s="50"/>
      <c r="N67" s="8"/>
      <c r="O67" s="52"/>
      <c r="P67" s="51"/>
      <c r="Q67" s="1"/>
      <c r="W67" s="52"/>
      <c r="X67" s="51"/>
    </row>
    <row r="68" spans="1:24" x14ac:dyDescent="0.2">
      <c r="A68" s="7">
        <v>2029</v>
      </c>
      <c r="B68" s="5">
        <v>144165.47306816044</v>
      </c>
      <c r="C68" s="3">
        <f t="shared" si="4"/>
        <v>1453.4026439729496</v>
      </c>
      <c r="D68" s="2">
        <f t="shared" si="5"/>
        <v>1.0184160594496117E-2</v>
      </c>
      <c r="E68" s="22">
        <v>142926.17035237787</v>
      </c>
      <c r="F68" s="3">
        <f t="shared" si="6"/>
        <v>1964.2681056053261</v>
      </c>
      <c r="G68" s="2">
        <f t="shared" si="7"/>
        <v>1.3934744596214577E-2</v>
      </c>
      <c r="H68" s="3">
        <f t="shared" si="2"/>
        <v>-1239.3027157825709</v>
      </c>
      <c r="I68" s="2">
        <f t="shared" si="3"/>
        <v>-8.5963905878950753E-3</v>
      </c>
      <c r="J68" s="8"/>
      <c r="K68" s="8"/>
      <c r="L68" s="50"/>
      <c r="N68" s="8"/>
      <c r="P68" s="3"/>
      <c r="X68" s="3"/>
    </row>
    <row r="69" spans="1:24" x14ac:dyDescent="0.2">
      <c r="A69" s="7">
        <v>2030</v>
      </c>
      <c r="B69" s="5">
        <v>145896.15169200324</v>
      </c>
      <c r="C69" s="3">
        <f t="shared" si="4"/>
        <v>1730.6786238428031</v>
      </c>
      <c r="D69" s="2">
        <f t="shared" si="5"/>
        <v>1.2004806608754137E-2</v>
      </c>
      <c r="E69" s="22">
        <v>145383.58168113139</v>
      </c>
      <c r="F69" s="3">
        <f t="shared" si="6"/>
        <v>2457.4113287535147</v>
      </c>
      <c r="G69" s="2">
        <f t="shared" si="7"/>
        <v>1.7193571497052584E-2</v>
      </c>
      <c r="H69" s="3">
        <f t="shared" si="2"/>
        <v>-512.57001087185927</v>
      </c>
      <c r="I69" s="2">
        <f t="shared" si="3"/>
        <v>-3.5132524396800369E-3</v>
      </c>
      <c r="J69" s="8"/>
      <c r="K69" s="8"/>
      <c r="L69" s="50"/>
      <c r="N69" s="8"/>
      <c r="P69" s="3"/>
    </row>
    <row r="70" spans="1:24" x14ac:dyDescent="0.2">
      <c r="A70" s="7">
        <v>2031</v>
      </c>
      <c r="B70" s="5">
        <v>147520.6242009844</v>
      </c>
      <c r="C70" s="3">
        <f t="shared" si="4"/>
        <v>1624.4725089811545</v>
      </c>
      <c r="D70" s="2">
        <f t="shared" si="5"/>
        <v>1.1134443850242981E-2</v>
      </c>
      <c r="E70" s="22">
        <v>147522.10674813553</v>
      </c>
      <c r="F70" s="3">
        <f t="shared" si="6"/>
        <v>2138.5250670041423</v>
      </c>
      <c r="G70" s="2">
        <f t="shared" si="7"/>
        <v>1.4709536264518208E-2</v>
      </c>
      <c r="H70" s="3">
        <f t="shared" si="2"/>
        <v>1.4825471511285286</v>
      </c>
      <c r="I70" s="2">
        <f t="shared" si="3"/>
        <v>1.0049761917318989E-5</v>
      </c>
      <c r="J70" s="8"/>
      <c r="K70" s="8"/>
      <c r="L70" s="50"/>
      <c r="M70" s="11"/>
      <c r="N70" s="8"/>
      <c r="P70" s="3"/>
    </row>
    <row r="71" spans="1:24" x14ac:dyDescent="0.2">
      <c r="A71" s="7">
        <v>2032</v>
      </c>
      <c r="B71" s="5">
        <v>149702.77102858102</v>
      </c>
      <c r="C71" s="3">
        <f t="shared" si="4"/>
        <v>2182.1468275966181</v>
      </c>
      <c r="D71" s="2">
        <f t="shared" si="5"/>
        <v>1.4792147466944128E-2</v>
      </c>
      <c r="E71" s="22">
        <v>150124.20306378233</v>
      </c>
      <c r="F71" s="3">
        <f t="shared" si="6"/>
        <v>2602.096315646806</v>
      </c>
      <c r="G71" s="2">
        <f t="shared" si="7"/>
        <v>1.7638687333074499E-2</v>
      </c>
      <c r="H71" s="3">
        <f t="shared" si="2"/>
        <v>421.43203520131647</v>
      </c>
      <c r="I71" s="2">
        <f t="shared" si="3"/>
        <v>2.8151251463532923E-3</v>
      </c>
      <c r="J71" s="8"/>
      <c r="K71" s="8"/>
      <c r="L71" s="50"/>
      <c r="M71" s="11"/>
      <c r="N71" s="8"/>
      <c r="P71" s="3"/>
    </row>
    <row r="72" spans="1:24" x14ac:dyDescent="0.2">
      <c r="A72" s="7">
        <v>2033</v>
      </c>
      <c r="B72" s="5">
        <v>150840.61088185024</v>
      </c>
      <c r="C72" s="3">
        <f t="shared" si="4"/>
        <v>1137.8398532692227</v>
      </c>
      <c r="D72" s="2">
        <f t="shared" si="5"/>
        <v>7.6006599306834843E-3</v>
      </c>
      <c r="E72" s="22">
        <v>151682.04132111502</v>
      </c>
      <c r="F72" s="3">
        <f t="shared" si="6"/>
        <v>1557.8382573326817</v>
      </c>
      <c r="G72" s="2">
        <f t="shared" si="7"/>
        <v>1.0376996017563034E-2</v>
      </c>
      <c r="H72" s="3">
        <f t="shared" si="2"/>
        <v>841.43043926477549</v>
      </c>
      <c r="I72" s="2">
        <f t="shared" si="3"/>
        <v>5.5782752028485927E-3</v>
      </c>
      <c r="J72" s="8"/>
      <c r="K72" s="8"/>
      <c r="L72" s="50"/>
      <c r="M72" s="11"/>
      <c r="N72" s="8"/>
      <c r="P72" s="3"/>
    </row>
    <row r="73" spans="1:24" x14ac:dyDescent="0.2">
      <c r="A73" s="7">
        <v>2034</v>
      </c>
      <c r="B73" s="5">
        <v>152295.91052777058</v>
      </c>
      <c r="C73" s="3">
        <f t="shared" si="4"/>
        <v>1455.2996459203423</v>
      </c>
      <c r="D73" s="2">
        <f t="shared" si="5"/>
        <v>9.6479299401686092E-3</v>
      </c>
      <c r="E73" s="22">
        <v>153486.47687153012</v>
      </c>
      <c r="F73" s="3">
        <f t="shared" si="6"/>
        <v>1804.4355504151026</v>
      </c>
      <c r="G73" s="2">
        <f t="shared" si="7"/>
        <v>1.1896171324560889E-2</v>
      </c>
      <c r="H73" s="3">
        <f t="shared" si="2"/>
        <v>1190.5663437595358</v>
      </c>
      <c r="I73" s="2">
        <f t="shared" si="3"/>
        <v>7.8174544518871958E-3</v>
      </c>
      <c r="J73" s="8"/>
      <c r="K73" s="8"/>
      <c r="L73" s="50"/>
      <c r="M73" s="11"/>
      <c r="N73" s="8"/>
      <c r="P73" s="3"/>
    </row>
    <row r="74" spans="1:24" x14ac:dyDescent="0.2">
      <c r="A74" s="7">
        <v>2035</v>
      </c>
      <c r="B74" s="5">
        <v>153760.4483425639</v>
      </c>
      <c r="C74" s="3">
        <f t="shared" si="4"/>
        <v>1464.5378147933225</v>
      </c>
      <c r="D74" s="2">
        <f t="shared" si="5"/>
        <v>9.616396196838517E-3</v>
      </c>
      <c r="E74" s="22">
        <v>155306.74544410896</v>
      </c>
      <c r="F74" s="3">
        <f t="shared" si="6"/>
        <v>1820.2685725788469</v>
      </c>
      <c r="G74" s="2">
        <f t="shared" si="7"/>
        <v>1.1859471985290471E-2</v>
      </c>
      <c r="H74" s="3">
        <f t="shared" si="2"/>
        <v>1546.2971015450603</v>
      </c>
      <c r="I74" s="2">
        <f t="shared" si="3"/>
        <v>1.0056533511791477E-2</v>
      </c>
      <c r="J74" s="8"/>
      <c r="K74" s="8"/>
      <c r="L74" s="50"/>
      <c r="M74" s="11"/>
      <c r="N74" s="8"/>
      <c r="P74" s="3"/>
    </row>
    <row r="75" spans="1:24" x14ac:dyDescent="0.2">
      <c r="A75" s="7">
        <v>2036</v>
      </c>
      <c r="B75" s="5">
        <v>155628.96584150611</v>
      </c>
      <c r="C75" s="3">
        <f t="shared" si="4"/>
        <v>1868.5174989422085</v>
      </c>
      <c r="D75" s="2">
        <f t="shared" si="5"/>
        <v>1.2152133523826159E-2</v>
      </c>
      <c r="E75" s="22">
        <v>157595.39012118898</v>
      </c>
      <c r="F75" s="3">
        <f t="shared" si="6"/>
        <v>2288.6446770800103</v>
      </c>
      <c r="G75" s="2">
        <f t="shared" si="7"/>
        <v>1.4736286376586527E-2</v>
      </c>
      <c r="H75" s="3">
        <f t="shared" si="2"/>
        <v>1966.4242796828621</v>
      </c>
      <c r="I75" s="2">
        <f t="shared" si="3"/>
        <v>1.2635336031760813E-2</v>
      </c>
      <c r="K75" s="8"/>
      <c r="L75" s="50"/>
      <c r="M75" s="11"/>
      <c r="N75" s="8"/>
      <c r="P75" s="3"/>
    </row>
    <row r="76" spans="1:24" x14ac:dyDescent="0.2">
      <c r="A76" s="7">
        <v>2037</v>
      </c>
      <c r="B76" s="5">
        <v>156538.1228598321</v>
      </c>
      <c r="C76" s="3">
        <f t="shared" si="4"/>
        <v>909.15701832599007</v>
      </c>
      <c r="D76" s="2">
        <f t="shared" si="5"/>
        <v>5.8418239394579796E-3</v>
      </c>
      <c r="E76" s="22">
        <v>159064.84509941482</v>
      </c>
      <c r="F76" s="3">
        <f t="shared" si="6"/>
        <v>1469.45497822584</v>
      </c>
      <c r="G76" s="2">
        <f t="shared" si="7"/>
        <v>9.3242256457872763E-3</v>
      </c>
      <c r="H76" s="3">
        <f t="shared" si="2"/>
        <v>2526.7222395827121</v>
      </c>
      <c r="I76" s="2">
        <f t="shared" si="3"/>
        <v>1.6141258074527931E-2</v>
      </c>
      <c r="K76" s="8"/>
      <c r="L76" s="50"/>
      <c r="M76" s="11"/>
      <c r="N76" s="8"/>
      <c r="P76" s="3"/>
    </row>
    <row r="77" spans="1:24" x14ac:dyDescent="0.2">
      <c r="A77" s="7">
        <v>2038</v>
      </c>
      <c r="B77" s="5">
        <v>157973.53652037799</v>
      </c>
      <c r="C77" s="3">
        <f t="shared" si="4"/>
        <v>1435.4136605458916</v>
      </c>
      <c r="D77" s="2">
        <f t="shared" si="5"/>
        <v>9.1697385551965382E-3</v>
      </c>
      <c r="E77" s="22">
        <v>160966.29136562892</v>
      </c>
      <c r="F77" s="3">
        <f t="shared" si="6"/>
        <v>1901.4462662141013</v>
      </c>
      <c r="G77" s="2">
        <f t="shared" si="7"/>
        <v>1.1953906377148993E-2</v>
      </c>
      <c r="H77" s="3">
        <f t="shared" si="2"/>
        <v>2992.7548452509218</v>
      </c>
      <c r="I77" s="2">
        <f t="shared" si="3"/>
        <v>1.8944659410501163E-2</v>
      </c>
      <c r="K77" s="8"/>
      <c r="L77" s="50"/>
      <c r="M77" s="11"/>
      <c r="N77" s="8"/>
      <c r="P77" s="3"/>
    </row>
    <row r="78" spans="1:24" x14ac:dyDescent="0.2">
      <c r="A78" s="7">
        <v>2039</v>
      </c>
      <c r="B78" s="5">
        <v>159414.10420732139</v>
      </c>
      <c r="C78" s="3">
        <f t="shared" si="4"/>
        <v>1440.5676869433955</v>
      </c>
      <c r="D78" s="2">
        <f t="shared" si="5"/>
        <v>9.1190443581514735E-3</v>
      </c>
      <c r="E78" s="22">
        <v>162862.91384105099</v>
      </c>
      <c r="F78" s="3">
        <f t="shared" si="6"/>
        <v>1896.6224754220748</v>
      </c>
      <c r="G78" s="2">
        <f t="shared" si="7"/>
        <v>1.178273077755132E-2</v>
      </c>
      <c r="H78" s="3">
        <f t="shared" si="2"/>
        <v>3448.809633729601</v>
      </c>
      <c r="I78" s="2">
        <f t="shared" si="3"/>
        <v>2.1634281677136658E-2</v>
      </c>
      <c r="K78" s="8"/>
      <c r="L78" s="50"/>
      <c r="M78" s="11"/>
      <c r="N78" s="8"/>
      <c r="P78" s="3"/>
    </row>
    <row r="79" spans="1:24" x14ac:dyDescent="0.2">
      <c r="A79" s="7">
        <v>2040</v>
      </c>
      <c r="B79" s="5">
        <v>161288.88708771809</v>
      </c>
      <c r="C79" s="3">
        <f t="shared" si="4"/>
        <v>1874.7828803966986</v>
      </c>
      <c r="D79" s="2">
        <f t="shared" si="5"/>
        <v>1.1760458020442899E-2</v>
      </c>
      <c r="E79" s="22">
        <v>165213.45531841053</v>
      </c>
      <c r="F79" s="3">
        <f t="shared" si="6"/>
        <v>2350.5414773595403</v>
      </c>
      <c r="G79" s="2">
        <f t="shared" si="7"/>
        <v>1.443263798935579E-2</v>
      </c>
      <c r="H79" s="3">
        <f t="shared" si="2"/>
        <v>3924.5682306924427</v>
      </c>
      <c r="I79" s="2">
        <f t="shared" si="3"/>
        <v>2.4332539591261693E-2</v>
      </c>
      <c r="K79" s="8"/>
      <c r="L79" s="50"/>
      <c r="M79" s="11"/>
      <c r="N79" s="8"/>
      <c r="P79" s="3"/>
    </row>
    <row r="80" spans="1:24" x14ac:dyDescent="0.2">
      <c r="A80" s="7">
        <v>2041</v>
      </c>
      <c r="B80" s="5">
        <v>162778.44575898495</v>
      </c>
      <c r="C80" s="3">
        <f t="shared" si="4"/>
        <v>1489.5586712668592</v>
      </c>
      <c r="D80" s="2">
        <f t="shared" si="5"/>
        <v>9.235345956952079E-3</v>
      </c>
      <c r="E80" s="22">
        <v>166832.7142821743</v>
      </c>
      <c r="F80" s="3">
        <f t="shared" si="6"/>
        <v>1619.258963763772</v>
      </c>
      <c r="G80" s="2">
        <f t="shared" si="7"/>
        <v>9.8010114287787609E-3</v>
      </c>
      <c r="H80" s="3">
        <f t="shared" si="2"/>
        <v>4054.2685231893556</v>
      </c>
      <c r="I80" s="2">
        <f t="shared" si="3"/>
        <v>2.4906666876474803E-2</v>
      </c>
      <c r="K80" s="8"/>
      <c r="L80" s="50"/>
      <c r="M80" s="11"/>
      <c r="N80" s="8"/>
      <c r="P80" s="3"/>
    </row>
    <row r="81" spans="1:16" x14ac:dyDescent="0.2">
      <c r="A81" s="7">
        <v>2042</v>
      </c>
      <c r="B81" s="5">
        <v>164281.98828407339</v>
      </c>
      <c r="C81" s="3">
        <f t="shared" si="4"/>
        <v>1503.5425250884437</v>
      </c>
      <c r="D81" s="2">
        <f t="shared" si="5"/>
        <v>9.23674211335479E-3</v>
      </c>
      <c r="E81" s="22">
        <v>168467.99134274866</v>
      </c>
      <c r="F81" s="3">
        <f t="shared" si="6"/>
        <v>1635.2770605743572</v>
      </c>
      <c r="G81" s="2">
        <f t="shared" si="7"/>
        <v>9.8018968738260437E-3</v>
      </c>
      <c r="H81" s="3">
        <f t="shared" si="2"/>
        <v>4186.0030586752691</v>
      </c>
      <c r="I81" s="2">
        <f t="shared" si="3"/>
        <v>2.5480596518206999E-2</v>
      </c>
      <c r="K81" s="8"/>
      <c r="L81" s="50"/>
      <c r="P81" s="3"/>
    </row>
    <row r="82" spans="1:16" x14ac:dyDescent="0.2">
      <c r="A82" s="7">
        <v>2043</v>
      </c>
      <c r="B82" s="5">
        <v>165799.64828577134</v>
      </c>
      <c r="C82" s="3">
        <f t="shared" si="4"/>
        <v>1517.6600016979501</v>
      </c>
      <c r="D82" s="2">
        <f t="shared" si="5"/>
        <v>9.2381399662246899E-3</v>
      </c>
      <c r="E82" s="22">
        <v>170119.47468199625</v>
      </c>
      <c r="F82" s="3">
        <f t="shared" si="6"/>
        <v>1651.4833392475848</v>
      </c>
      <c r="G82" s="2">
        <f t="shared" si="7"/>
        <v>9.8029502582934747E-3</v>
      </c>
      <c r="H82" s="3">
        <f t="shared" si="2"/>
        <v>4319.8263962249039</v>
      </c>
      <c r="I82" s="2">
        <f t="shared" si="3"/>
        <v>2.6054496742835553E-2</v>
      </c>
      <c r="K82" s="8"/>
      <c r="L82" s="50"/>
      <c r="P82" s="3"/>
    </row>
    <row r="83" spans="1:16" x14ac:dyDescent="0.2">
      <c r="A83" s="7">
        <v>2044</v>
      </c>
      <c r="B83" s="5">
        <v>167331.56044954894</v>
      </c>
      <c r="C83" s="3">
        <f t="shared" si="4"/>
        <v>1531.912163777597</v>
      </c>
      <c r="D83" s="2">
        <f t="shared" si="5"/>
        <v>9.2395380787371195E-3</v>
      </c>
      <c r="E83" s="22">
        <v>171787.32530014808</v>
      </c>
      <c r="F83" s="3">
        <f t="shared" si="6"/>
        <v>1667.8506181518314</v>
      </c>
      <c r="G83" s="2">
        <f t="shared" si="7"/>
        <v>9.803995816878297E-3</v>
      </c>
      <c r="H83" s="3">
        <f t="shared" si="2"/>
        <v>4455.7648505991383</v>
      </c>
      <c r="I83" s="2">
        <f t="shared" si="3"/>
        <v>2.6628358921821915E-2</v>
      </c>
      <c r="K83" s="8"/>
      <c r="L83" s="50"/>
      <c r="P83" s="3"/>
    </row>
    <row r="84" spans="1:16" x14ac:dyDescent="0.2">
      <c r="A84" s="7">
        <v>2045</v>
      </c>
      <c r="B84" s="5">
        <v>168877.86060636095</v>
      </c>
      <c r="C84" s="3">
        <f t="shared" si="4"/>
        <v>1546.3001568120089</v>
      </c>
      <c r="D84" s="2">
        <f t="shared" si="5"/>
        <v>9.2409354975102609E-3</v>
      </c>
      <c r="E84" s="22">
        <v>173471.70579842894</v>
      </c>
      <c r="F84" s="3">
        <f t="shared" si="6"/>
        <v>1684.3804982808651</v>
      </c>
      <c r="G84" s="2">
        <f t="shared" si="7"/>
        <v>9.8050336096560109E-3</v>
      </c>
      <c r="H84" s="3">
        <f t="shared" si="2"/>
        <v>4593.8451920679945</v>
      </c>
      <c r="I84" s="2">
        <f t="shared" si="3"/>
        <v>2.7202175439537513E-2</v>
      </c>
      <c r="K84" s="8"/>
      <c r="L84" s="50"/>
      <c r="P84" s="3"/>
    </row>
    <row r="85" spans="1:16" x14ac:dyDescent="0.2">
      <c r="A85" s="7">
        <v>2046</v>
      </c>
      <c r="B85" s="5">
        <v>170438.6857932024</v>
      </c>
      <c r="C85" s="3">
        <f t="shared" si="4"/>
        <v>1560.8251868414518</v>
      </c>
      <c r="D85" s="2">
        <f t="shared" si="5"/>
        <v>9.2423315953746865E-3</v>
      </c>
      <c r="E85" s="22">
        <v>175172.78039498761</v>
      </c>
      <c r="F85" s="3">
        <f t="shared" si="6"/>
        <v>1701.0745965586684</v>
      </c>
      <c r="G85" s="2">
        <f t="shared" si="7"/>
        <v>9.8060636962622461E-3</v>
      </c>
      <c r="H85" s="3">
        <f t="shared" si="2"/>
        <v>4734.0946017852111</v>
      </c>
      <c r="I85" s="2">
        <f t="shared" si="3"/>
        <v>2.7775939363491764E-2</v>
      </c>
      <c r="K85" s="8"/>
      <c r="L85" s="50"/>
      <c r="P85" s="3"/>
    </row>
    <row r="86" spans="1:16" x14ac:dyDescent="0.2">
      <c r="A86" s="7">
        <v>2047</v>
      </c>
      <c r="B86" s="5">
        <v>172014.17429855236</v>
      </c>
      <c r="C86" s="3">
        <f t="shared" si="4"/>
        <v>1575.4885053499602</v>
      </c>
      <c r="D86" s="2">
        <f t="shared" si="5"/>
        <v>9.2437259652513593E-3</v>
      </c>
      <c r="E86" s="22">
        <v>176890.71494098465</v>
      </c>
      <c r="F86" s="3">
        <f t="shared" si="6"/>
        <v>1717.9345459970355</v>
      </c>
      <c r="G86" s="2">
        <f t="shared" si="7"/>
        <v>9.8070861358903194E-3</v>
      </c>
      <c r="H86" s="3">
        <f t="shared" ref="H86:H102" si="8">+E86-B86</f>
        <v>4876.5406424322864</v>
      </c>
      <c r="I86" s="2">
        <f t="shared" ref="I86:I102" si="9">(E86/B86)-1</f>
        <v>2.8349644221576931E-2</v>
      </c>
      <c r="K86" s="8"/>
      <c r="L86" s="50"/>
      <c r="P86" s="3"/>
    </row>
    <row r="87" spans="1:16" x14ac:dyDescent="0.2">
      <c r="A87" s="7">
        <v>2048</v>
      </c>
      <c r="B87" s="5">
        <v>173604.46569756628</v>
      </c>
      <c r="C87" s="3">
        <f t="shared" si="4"/>
        <v>1590.2913990139205</v>
      </c>
      <c r="D87" s="2">
        <f t="shared" si="5"/>
        <v>9.2451183485249278E-3</v>
      </c>
      <c r="E87" s="22">
        <v>178625.67693684148</v>
      </c>
      <c r="F87" s="3">
        <f t="shared" si="6"/>
        <v>1734.9619958568364</v>
      </c>
      <c r="G87" s="2">
        <f t="shared" si="7"/>
        <v>9.8081009872998948E-3</v>
      </c>
      <c r="H87" s="3">
        <f t="shared" si="8"/>
        <v>5021.2112392752024</v>
      </c>
      <c r="I87" s="2">
        <f t="shared" si="9"/>
        <v>2.8923283851594928E-2</v>
      </c>
      <c r="K87" s="8"/>
      <c r="L87" s="50"/>
      <c r="P87" s="3"/>
    </row>
    <row r="88" spans="1:16" x14ac:dyDescent="0.2">
      <c r="A88" s="7">
        <v>2049</v>
      </c>
      <c r="B88" s="5">
        <v>175209.70088032848</v>
      </c>
      <c r="C88" s="3">
        <f t="shared" si="4"/>
        <v>1605.2351827622042</v>
      </c>
      <c r="D88" s="2">
        <f t="shared" si="5"/>
        <v>9.2465085867010632E-3</v>
      </c>
      <c r="E88" s="22">
        <v>180377.83554865044</v>
      </c>
      <c r="F88" s="3">
        <f t="shared" si="6"/>
        <v>1752.1586118089617</v>
      </c>
      <c r="G88" s="2">
        <f t="shared" si="7"/>
        <v>9.8091083088154285E-3</v>
      </c>
      <c r="H88" s="3">
        <f t="shared" si="8"/>
        <v>5168.1346683219599</v>
      </c>
      <c r="I88" s="2">
        <f t="shared" si="9"/>
        <v>2.9496852299587539E-2</v>
      </c>
      <c r="K88" s="8"/>
      <c r="L88" s="50"/>
      <c r="P88" s="3"/>
    </row>
    <row r="89" spans="1:16" x14ac:dyDescent="0.2">
      <c r="A89" s="7">
        <v>2050</v>
      </c>
      <c r="B89" s="5">
        <v>176830.02207542016</v>
      </c>
      <c r="C89" s="3">
        <f t="shared" si="4"/>
        <v>1620.3211950916739</v>
      </c>
      <c r="D89" s="2">
        <f t="shared" si="5"/>
        <v>9.2478965887761166E-3</v>
      </c>
      <c r="E89" s="22">
        <v>182147.36162474859</v>
      </c>
      <c r="F89" s="3">
        <f t="shared" si="6"/>
        <v>1769.5260760981473</v>
      </c>
      <c r="G89" s="2">
        <f t="shared" si="7"/>
        <v>9.8101081583323868E-3</v>
      </c>
      <c r="H89" s="3">
        <f t="shared" si="8"/>
        <v>5317.3395493284333</v>
      </c>
      <c r="I89" s="2">
        <f t="shared" si="9"/>
        <v>3.0070343751133599E-2</v>
      </c>
      <c r="K89" s="8"/>
      <c r="L89" s="50"/>
    </row>
    <row r="90" spans="1:16" x14ac:dyDescent="0.2">
      <c r="A90" s="7">
        <v>2051</v>
      </c>
      <c r="B90" s="5">
        <v>178465.57287034014</v>
      </c>
      <c r="C90" s="3">
        <f t="shared" si="4"/>
        <v>1635.5507949199819</v>
      </c>
      <c r="D90" s="2">
        <f t="shared" si="5"/>
        <v>9.2492823092134024E-3</v>
      </c>
      <c r="E90" s="22">
        <v>183934.42771245626</v>
      </c>
      <c r="F90" s="3">
        <f t="shared" si="6"/>
        <v>1787.0660877076734</v>
      </c>
      <c r="G90" s="2">
        <f t="shared" si="7"/>
        <v>9.8111005933168016E-3</v>
      </c>
      <c r="H90" s="3">
        <f t="shared" si="8"/>
        <v>5468.8548421161249</v>
      </c>
      <c r="I90" s="2">
        <f t="shared" si="9"/>
        <v>3.0643752484908582E-2</v>
      </c>
      <c r="K90" s="8"/>
      <c r="L90" s="50"/>
    </row>
    <row r="91" spans="1:16" x14ac:dyDescent="0.2">
      <c r="A91" s="7">
        <v>2052</v>
      </c>
      <c r="B91" s="5">
        <v>180116.49822982718</v>
      </c>
      <c r="C91" s="3">
        <f t="shared" si="4"/>
        <v>1650.9253594870388</v>
      </c>
      <c r="D91" s="2">
        <f t="shared" si="5"/>
        <v>9.2506657330850839E-3</v>
      </c>
      <c r="E91" s="22">
        <v>185739.20807498242</v>
      </c>
      <c r="F91" s="3">
        <f t="shared" si="6"/>
        <v>1804.7803625261586</v>
      </c>
      <c r="G91" s="2">
        <f t="shared" si="7"/>
        <v>9.8120856708105997E-3</v>
      </c>
      <c r="H91" s="3">
        <f t="shared" si="8"/>
        <v>5622.7098451552447</v>
      </c>
      <c r="I91" s="2">
        <f t="shared" si="9"/>
        <v>3.1217072841271287E-2</v>
      </c>
      <c r="K91" s="8"/>
      <c r="L91" s="50"/>
    </row>
    <row r="92" spans="1:16" x14ac:dyDescent="0.2">
      <c r="A92" s="7">
        <v>2053</v>
      </c>
      <c r="B92" s="5">
        <v>181782.94451279531</v>
      </c>
      <c r="C92" s="3">
        <f t="shared" si="4"/>
        <v>1666.4462829681288</v>
      </c>
      <c r="D92" s="2">
        <f t="shared" si="5"/>
        <v>9.2520468660330923E-3</v>
      </c>
      <c r="E92" s="22">
        <v>187448.22778591997</v>
      </c>
      <c r="F92" s="3">
        <f t="shared" si="6"/>
        <v>1709.019710937544</v>
      </c>
      <c r="G92" s="2">
        <f t="shared" si="7"/>
        <v>9.2011790544923588E-3</v>
      </c>
      <c r="H92" s="3">
        <f t="shared" si="8"/>
        <v>5665.2832731246599</v>
      </c>
      <c r="I92" s="2">
        <f t="shared" si="9"/>
        <v>3.1165097959593657E-2</v>
      </c>
      <c r="K92" s="8"/>
    </row>
    <row r="93" spans="1:16" x14ac:dyDescent="0.2">
      <c r="A93" s="7">
        <v>2054</v>
      </c>
      <c r="B93" s="5">
        <v>183465.05948837212</v>
      </c>
      <c r="C93" s="3">
        <f t="shared" si="4"/>
        <v>1682.1149755768129</v>
      </c>
      <c r="D93" s="2">
        <f t="shared" si="5"/>
        <v>9.253425727507647E-3</v>
      </c>
      <c r="E93" s="22">
        <v>189288.96643680223</v>
      </c>
      <c r="F93" s="3">
        <f t="shared" si="6"/>
        <v>1840.7386508822674</v>
      </c>
      <c r="G93" s="2">
        <f t="shared" si="7"/>
        <v>9.8199842837913831E-3</v>
      </c>
      <c r="H93" s="3">
        <f t="shared" si="8"/>
        <v>5823.9069484301144</v>
      </c>
      <c r="I93" s="2">
        <f t="shared" si="9"/>
        <v>3.1743956940200047E-2</v>
      </c>
      <c r="K93" s="8"/>
    </row>
    <row r="94" spans="1:16" x14ac:dyDescent="0.2">
      <c r="A94" s="7">
        <v>2055</v>
      </c>
      <c r="B94" s="5">
        <v>185162.99235136923</v>
      </c>
      <c r="C94" s="3">
        <f t="shared" si="4"/>
        <v>1697.9328629971133</v>
      </c>
      <c r="D94" s="2">
        <f t="shared" si="5"/>
        <v>9.2548023461913598E-3</v>
      </c>
      <c r="E94" s="22">
        <v>191147.95261904882</v>
      </c>
      <c r="F94" s="3">
        <f t="shared" si="6"/>
        <v>1858.98618224659</v>
      </c>
      <c r="G94" s="2">
        <f t="shared" si="7"/>
        <v>9.8208903415786253E-3</v>
      </c>
      <c r="H94" s="3">
        <f t="shared" si="8"/>
        <v>5984.9602676795912</v>
      </c>
      <c r="I94" s="2">
        <f t="shared" si="9"/>
        <v>3.2322659035032286E-2</v>
      </c>
      <c r="K94" s="8"/>
    </row>
    <row r="95" spans="1:16" x14ac:dyDescent="0.2">
      <c r="A95" s="7">
        <v>2056</v>
      </c>
      <c r="B95" s="5">
        <v>186876.89373741389</v>
      </c>
      <c r="C95" s="3">
        <f t="shared" si="4"/>
        <v>1713.9013860446576</v>
      </c>
      <c r="D95" s="2">
        <f t="shared" si="5"/>
        <v>9.2561767569208087E-3</v>
      </c>
      <c r="E95" s="22">
        <v>193025.36763186718</v>
      </c>
      <c r="F95" s="3">
        <f t="shared" si="6"/>
        <v>1877.4150128183537</v>
      </c>
      <c r="G95" s="2">
        <f t="shared" si="7"/>
        <v>9.8217898078143406E-3</v>
      </c>
      <c r="H95" s="3">
        <f t="shared" si="8"/>
        <v>6148.4738944532874</v>
      </c>
      <c r="I95" s="2">
        <f t="shared" si="9"/>
        <v>3.2901199134295789E-2</v>
      </c>
      <c r="K95" s="8"/>
    </row>
    <row r="96" spans="1:16" x14ac:dyDescent="0.2">
      <c r="A96" s="7">
        <v>2057</v>
      </c>
      <c r="B96" s="5">
        <v>188606.91573789486</v>
      </c>
      <c r="C96" s="3">
        <f t="shared" si="4"/>
        <v>1730.0220004809671</v>
      </c>
      <c r="D96" s="2">
        <f t="shared" si="5"/>
        <v>9.2575489986037596E-3</v>
      </c>
      <c r="E96" s="22">
        <v>194921.39457743781</v>
      </c>
      <c r="F96" s="3">
        <f t="shared" si="6"/>
        <v>1896.0269455706293</v>
      </c>
      <c r="G96" s="2">
        <f t="shared" si="7"/>
        <v>9.8226827324927601E-3</v>
      </c>
      <c r="H96" s="3">
        <f t="shared" si="8"/>
        <v>6314.4788395429496</v>
      </c>
      <c r="I96" s="2">
        <f t="shared" si="9"/>
        <v>3.3479572129359925E-2</v>
      </c>
      <c r="K96" s="8"/>
    </row>
    <row r="97" spans="1:11" x14ac:dyDescent="0.2">
      <c r="A97" s="7">
        <v>2058</v>
      </c>
      <c r="B97" s="5">
        <v>190353.21191482997</v>
      </c>
      <c r="C97" s="3">
        <f t="shared" si="4"/>
        <v>1746.2961769351095</v>
      </c>
      <c r="D97" s="2">
        <f t="shared" si="5"/>
        <v>9.2589191128171766E-3</v>
      </c>
      <c r="E97" s="22">
        <v>196836.21837885506</v>
      </c>
      <c r="F97" s="3">
        <f t="shared" si="6"/>
        <v>1914.823801417253</v>
      </c>
      <c r="G97" s="2">
        <f t="shared" si="7"/>
        <v>9.8235691652439616E-3</v>
      </c>
      <c r="H97" s="3">
        <f t="shared" si="8"/>
        <v>6483.006464025093</v>
      </c>
      <c r="I97" s="2">
        <f t="shared" si="9"/>
        <v>3.4057772909688477E-2</v>
      </c>
      <c r="K97" s="8"/>
    </row>
    <row r="98" spans="1:11" x14ac:dyDescent="0.2">
      <c r="A98" s="7">
        <v>2059</v>
      </c>
      <c r="B98" s="5">
        <v>192115.93731572718</v>
      </c>
      <c r="C98" s="3">
        <f t="shared" si="4"/>
        <v>1762.7254008972086</v>
      </c>
      <c r="D98" s="2">
        <f t="shared" si="5"/>
        <v>9.26028714286109E-3</v>
      </c>
      <c r="E98" s="22">
        <v>198770.02579824606</v>
      </c>
      <c r="F98" s="3">
        <f t="shared" si="6"/>
        <v>1933.8074193909997</v>
      </c>
      <c r="G98" s="2">
        <f t="shared" si="7"/>
        <v>9.8244491553325375E-3</v>
      </c>
      <c r="H98" s="3">
        <f t="shared" si="8"/>
        <v>6654.0884825188841</v>
      </c>
      <c r="I98" s="2">
        <f t="shared" si="9"/>
        <v>3.4635796360733107E-2</v>
      </c>
      <c r="K98" s="8"/>
    </row>
    <row r="99" spans="1:11" x14ac:dyDescent="0.2">
      <c r="A99" s="7">
        <v>2060</v>
      </c>
      <c r="B99" s="5">
        <v>193895.24848848916</v>
      </c>
      <c r="C99" s="3">
        <f t="shared" si="4"/>
        <v>1779.3111727619835</v>
      </c>
      <c r="D99" s="2">
        <f t="shared" si="5"/>
        <v>9.2616531331173313E-3</v>
      </c>
      <c r="E99" s="22">
        <v>200723.00545507018</v>
      </c>
      <c r="F99" s="3">
        <f t="shared" si="6"/>
        <v>1952.9796568241145</v>
      </c>
      <c r="G99" s="2">
        <f t="shared" si="7"/>
        <v>9.8253227516629238E-3</v>
      </c>
      <c r="H99" s="3">
        <f t="shared" si="8"/>
        <v>6827.7569665810151</v>
      </c>
      <c r="I99" s="2">
        <f t="shared" si="9"/>
        <v>3.5213637362476957E-2</v>
      </c>
      <c r="K99" s="8"/>
    </row>
    <row r="100" spans="1:11" x14ac:dyDescent="0.2">
      <c r="A100" s="7">
        <v>2061</v>
      </c>
      <c r="B100" s="5">
        <v>195691.30349639684</v>
      </c>
      <c r="C100" s="3">
        <f t="shared" si="4"/>
        <v>1796.0550079076784</v>
      </c>
      <c r="D100" s="2">
        <f t="shared" si="5"/>
        <v>9.2630171286238738E-3</v>
      </c>
      <c r="E100" s="22">
        <v>202695.34784460106</v>
      </c>
      <c r="F100" s="3">
        <f t="shared" si="6"/>
        <v>1972.3423895308806</v>
      </c>
      <c r="G100" s="2">
        <f t="shared" si="7"/>
        <v>9.8261900027816207E-3</v>
      </c>
      <c r="H100" s="3">
        <f t="shared" si="8"/>
        <v>7004.0443482042174</v>
      </c>
      <c r="I100" s="2">
        <f t="shared" si="9"/>
        <v>3.5791290788418584E-2</v>
      </c>
      <c r="K100" s="8"/>
    </row>
    <row r="101" spans="1:11" x14ac:dyDescent="0.2">
      <c r="A101" s="7">
        <v>2062</v>
      </c>
      <c r="B101" s="5">
        <v>197504.26193319488</v>
      </c>
      <c r="C101" s="3">
        <f t="shared" si="4"/>
        <v>1812.9584367980424</v>
      </c>
      <c r="D101" s="2">
        <f t="shared" si="5"/>
        <v>9.2643791747824E-3</v>
      </c>
      <c r="E101" s="22">
        <v>204687.24535659153</v>
      </c>
      <c r="F101" s="3">
        <f t="shared" si="6"/>
        <v>1991.897511990479</v>
      </c>
      <c r="G101" s="2">
        <f t="shared" si="7"/>
        <v>9.8270509568754161E-3</v>
      </c>
      <c r="H101" s="3">
        <f t="shared" si="8"/>
        <v>7182.983423396654</v>
      </c>
      <c r="I101" s="2">
        <f t="shared" si="9"/>
        <v>3.6368751504847419E-2</v>
      </c>
      <c r="K101" s="8"/>
    </row>
    <row r="102" spans="1:11" x14ac:dyDescent="0.2">
      <c r="A102" s="7">
        <v>2063</v>
      </c>
      <c r="B102" s="5">
        <v>199334.28493829627</v>
      </c>
      <c r="C102" s="3">
        <f t="shared" si="4"/>
        <v>1830.0230051013932</v>
      </c>
      <c r="D102" s="2">
        <f t="shared" si="5"/>
        <v>9.2657393171615698E-3</v>
      </c>
      <c r="E102" s="22">
        <v>206698.8922941261</v>
      </c>
      <c r="F102" s="3">
        <f t="shared" si="6"/>
        <v>2011.6469375345623</v>
      </c>
      <c r="G102" s="2">
        <f t="shared" si="7"/>
        <v>9.8279056617818217E-3</v>
      </c>
      <c r="H102" s="3">
        <f t="shared" si="8"/>
        <v>7364.6073558298231</v>
      </c>
      <c r="I102" s="2">
        <f t="shared" si="9"/>
        <v>3.6946014370330404E-2</v>
      </c>
      <c r="K102" s="8"/>
    </row>
    <row r="103" spans="1:11" x14ac:dyDescent="0.2">
      <c r="C103" s="3"/>
      <c r="D103" s="2"/>
      <c r="E103" s="22"/>
      <c r="F103" s="3"/>
      <c r="G103" s="2"/>
      <c r="H103" s="3"/>
      <c r="I103" s="2"/>
    </row>
    <row r="104" spans="1:11" x14ac:dyDescent="0.2">
      <c r="E104" s="22"/>
      <c r="F104" s="3"/>
      <c r="G104" s="2"/>
    </row>
    <row r="105" spans="1:11" x14ac:dyDescent="0.2">
      <c r="E105" s="22"/>
      <c r="F105" s="3"/>
      <c r="G105" s="2"/>
    </row>
    <row r="106" spans="1:11" x14ac:dyDescent="0.2">
      <c r="E106" s="22"/>
      <c r="F106" s="3"/>
      <c r="G106" s="2"/>
    </row>
  </sheetData>
  <mergeCells count="9">
    <mergeCell ref="AA13:AB13"/>
    <mergeCell ref="C52:D52"/>
    <mergeCell ref="F52:G52"/>
    <mergeCell ref="H52:I52"/>
    <mergeCell ref="A1:I1"/>
    <mergeCell ref="B3:H3"/>
    <mergeCell ref="B10:H10"/>
    <mergeCell ref="A50:I50"/>
    <mergeCell ref="T13:U13"/>
  </mergeCells>
  <printOptions horizontalCentered="1" headings="1" gridLines="1"/>
  <pageMargins left="0.32" right="0.24" top="0.33" bottom="0.27" header="0.5" footer="0.5"/>
  <pageSetup scale="93" orientation="portrait" r:id="rId1"/>
  <headerFooter alignWithMargins="0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H187"/>
  <sheetViews>
    <sheetView zoomScale="90" zoomScaleNormal="90" workbookViewId="0">
      <pane xSplit="1" ySplit="6" topLeftCell="B7" activePane="bottomRight" state="frozen"/>
      <selection activeCell="B1" sqref="B1:F1"/>
      <selection pane="topRight" activeCell="B1" sqref="B1:F1"/>
      <selection pane="bottomLeft" activeCell="B1" sqref="B1:F1"/>
      <selection pane="bottomRight" activeCell="E21" sqref="E21"/>
    </sheetView>
  </sheetViews>
  <sheetFormatPr defaultColWidth="8.42578125" defaultRowHeight="12.75" x14ac:dyDescent="0.2"/>
  <cols>
    <col min="1" max="1" width="18.85546875" style="628" customWidth="1"/>
    <col min="2" max="2" width="12.42578125" style="628" customWidth="1"/>
    <col min="3" max="3" width="10.7109375" style="628" customWidth="1"/>
    <col min="4" max="4" width="8.5703125" style="628" customWidth="1"/>
    <col min="5" max="5" width="8.7109375" style="628" customWidth="1"/>
    <col min="6" max="6" width="8.85546875" style="628" customWidth="1"/>
    <col min="7" max="7" width="9" style="628" customWidth="1"/>
    <col min="8" max="8" width="9.140625" style="628" customWidth="1"/>
    <col min="9" max="9" width="8.85546875" style="628" customWidth="1"/>
    <col min="10" max="10" width="9.85546875" style="628" customWidth="1"/>
    <col min="11" max="11" width="8.5703125" style="628" customWidth="1"/>
    <col min="12" max="12" width="10" style="628" customWidth="1"/>
    <col min="13" max="13" width="10.5703125" style="628" customWidth="1"/>
    <col min="14" max="14" width="14.42578125" style="628" bestFit="1" customWidth="1"/>
    <col min="15" max="15" width="8.7109375" style="628" bestFit="1" customWidth="1"/>
    <col min="16" max="16" width="12" style="628" customWidth="1"/>
    <col min="17" max="17" width="9" style="628" bestFit="1" customWidth="1"/>
    <col min="18" max="18" width="10.7109375" style="628" customWidth="1"/>
    <col min="19" max="19" width="8.5703125" style="628" bestFit="1" customWidth="1"/>
    <col min="20" max="20" width="10.5703125" style="628" bestFit="1" customWidth="1"/>
    <col min="21" max="16384" width="8.42578125" style="628"/>
  </cols>
  <sheetData>
    <row r="1" spans="1:50" ht="25.5" x14ac:dyDescent="0.2">
      <c r="A1" s="675" t="s">
        <v>529</v>
      </c>
      <c r="B1" s="35" t="s">
        <v>531</v>
      </c>
      <c r="P1" s="672"/>
    </row>
    <row r="2" spans="1:50" x14ac:dyDescent="0.2">
      <c r="J2" s="674"/>
      <c r="P2" s="672"/>
    </row>
    <row r="3" spans="1:50" x14ac:dyDescent="0.2">
      <c r="G3" s="673" t="s">
        <v>527</v>
      </c>
      <c r="P3" s="672"/>
    </row>
    <row r="4" spans="1:50" x14ac:dyDescent="0.2">
      <c r="G4" s="673" t="s">
        <v>526</v>
      </c>
      <c r="P4" s="672"/>
    </row>
    <row r="6" spans="1:50" s="670" customFormat="1" x14ac:dyDescent="0.2">
      <c r="A6" s="671" t="s">
        <v>306</v>
      </c>
      <c r="B6" s="671" t="s">
        <v>525</v>
      </c>
      <c r="C6" s="671" t="s">
        <v>524</v>
      </c>
      <c r="D6" s="671" t="s">
        <v>523</v>
      </c>
      <c r="E6" s="671" t="s">
        <v>522</v>
      </c>
      <c r="F6" s="671" t="s">
        <v>521</v>
      </c>
      <c r="G6" s="671" t="s">
        <v>520</v>
      </c>
      <c r="H6" s="671" t="s">
        <v>519</v>
      </c>
      <c r="I6" s="671" t="s">
        <v>518</v>
      </c>
      <c r="J6" s="671" t="s">
        <v>517</v>
      </c>
      <c r="K6" s="671" t="s">
        <v>516</v>
      </c>
      <c r="L6" s="671" t="s">
        <v>515</v>
      </c>
      <c r="M6" s="671" t="s">
        <v>514</v>
      </c>
      <c r="N6" s="671" t="s">
        <v>513</v>
      </c>
      <c r="O6" s="670" t="s">
        <v>512</v>
      </c>
      <c r="P6" s="671" t="s">
        <v>98</v>
      </c>
      <c r="Q6" s="670" t="s">
        <v>97</v>
      </c>
      <c r="U6" s="670" t="s">
        <v>511</v>
      </c>
    </row>
    <row r="7" spans="1:50" x14ac:dyDescent="0.2">
      <c r="E7" s="669"/>
    </row>
    <row r="8" spans="1:50" x14ac:dyDescent="0.2">
      <c r="A8" s="668" t="s">
        <v>510</v>
      </c>
      <c r="B8" s="667">
        <v>1</v>
      </c>
      <c r="C8" s="667">
        <v>0.78028712130871924</v>
      </c>
      <c r="D8" s="667">
        <v>0.7742808778809761</v>
      </c>
      <c r="E8" s="667">
        <v>0.81735812060864521</v>
      </c>
      <c r="F8" s="667">
        <v>0.91310613119797523</v>
      </c>
      <c r="G8" s="667">
        <v>0.97054534169165385</v>
      </c>
      <c r="H8" s="667">
        <v>0.98778223209970062</v>
      </c>
      <c r="I8" s="667">
        <v>1</v>
      </c>
      <c r="J8" s="667">
        <v>0.96617374547558799</v>
      </c>
      <c r="K8" s="667">
        <v>0.90808135759233743</v>
      </c>
      <c r="L8" s="667">
        <v>0.7982763458329204</v>
      </c>
      <c r="M8" s="667">
        <v>0.77416405292189605</v>
      </c>
      <c r="N8" s="666" t="s">
        <v>509</v>
      </c>
    </row>
    <row r="9" spans="1:50" x14ac:dyDescent="0.2">
      <c r="D9" s="665"/>
    </row>
    <row r="10" spans="1:50" x14ac:dyDescent="0.2">
      <c r="A10" s="664"/>
      <c r="B10" s="678" t="s">
        <v>508</v>
      </c>
      <c r="C10" s="678"/>
      <c r="D10" s="678"/>
      <c r="E10" s="678"/>
      <c r="F10" s="678"/>
      <c r="G10" s="678"/>
      <c r="H10" s="678"/>
      <c r="I10" s="678"/>
      <c r="J10" s="678"/>
      <c r="K10" s="678"/>
      <c r="L10" s="678"/>
      <c r="M10" s="678"/>
      <c r="N10" s="678"/>
      <c r="O10" s="678"/>
      <c r="R10" s="678"/>
      <c r="S10" s="678"/>
      <c r="T10" s="678"/>
      <c r="U10" s="678"/>
      <c r="V10" s="678"/>
      <c r="W10" s="678"/>
      <c r="X10" s="678"/>
      <c r="Y10" s="678"/>
      <c r="Z10" s="678"/>
      <c r="AA10" s="678"/>
      <c r="AB10" s="678"/>
      <c r="AC10" s="678"/>
      <c r="AD10" s="678"/>
      <c r="AE10" s="678"/>
    </row>
    <row r="11" spans="1:50" s="661" customFormat="1" x14ac:dyDescent="0.2">
      <c r="A11" s="631">
        <v>2007</v>
      </c>
      <c r="B11" s="638">
        <v>15619</v>
      </c>
      <c r="C11" s="638">
        <v>16815</v>
      </c>
      <c r="D11" s="638">
        <v>16450</v>
      </c>
      <c r="E11" s="638">
        <v>17623</v>
      </c>
      <c r="F11" s="638">
        <v>19004</v>
      </c>
      <c r="G11" s="638">
        <v>20560</v>
      </c>
      <c r="H11" s="638">
        <v>21732</v>
      </c>
      <c r="I11" s="639">
        <v>21962</v>
      </c>
      <c r="J11" s="638">
        <v>21808</v>
      </c>
      <c r="K11" s="638">
        <v>19876</v>
      </c>
      <c r="L11" s="638">
        <v>16484</v>
      </c>
      <c r="M11" s="638">
        <v>16043</v>
      </c>
      <c r="N11" s="653">
        <f t="shared" ref="N11:N42" si="0">MAX(B11:M11)</f>
        <v>21962</v>
      </c>
      <c r="O11" s="640">
        <f t="shared" ref="O11:O42" si="1">MIN(B11:M11)</f>
        <v>15619</v>
      </c>
      <c r="P11" s="663"/>
      <c r="R11" s="638"/>
      <c r="T11" s="662"/>
      <c r="U11" s="640"/>
    </row>
    <row r="12" spans="1:50" x14ac:dyDescent="0.2">
      <c r="A12" s="631">
        <v>2008</v>
      </c>
      <c r="B12" s="638">
        <v>18055</v>
      </c>
      <c r="C12" s="638">
        <v>15735</v>
      </c>
      <c r="D12" s="638">
        <v>16226</v>
      </c>
      <c r="E12" s="638">
        <v>16995</v>
      </c>
      <c r="F12" s="638">
        <v>20289</v>
      </c>
      <c r="G12" s="638">
        <v>20565</v>
      </c>
      <c r="H12" s="638">
        <v>20951</v>
      </c>
      <c r="I12" s="639">
        <v>21060</v>
      </c>
      <c r="J12" s="638">
        <v>20456</v>
      </c>
      <c r="K12" s="638">
        <v>18752</v>
      </c>
      <c r="L12" s="638">
        <v>16538</v>
      </c>
      <c r="M12" s="638">
        <v>14849</v>
      </c>
      <c r="N12" s="653">
        <f t="shared" si="0"/>
        <v>21060</v>
      </c>
      <c r="O12" s="640">
        <f t="shared" si="1"/>
        <v>14849</v>
      </c>
      <c r="P12" s="636"/>
      <c r="R12" s="647"/>
      <c r="T12" s="646"/>
      <c r="U12" s="640"/>
    </row>
    <row r="13" spans="1:50" x14ac:dyDescent="0.2">
      <c r="A13" s="631">
        <v>2009</v>
      </c>
      <c r="B13" s="638">
        <v>19378</v>
      </c>
      <c r="C13" s="638">
        <v>20081</v>
      </c>
      <c r="D13" s="638">
        <v>15347</v>
      </c>
      <c r="E13" s="638">
        <v>17145</v>
      </c>
      <c r="F13" s="638">
        <v>19210</v>
      </c>
      <c r="G13" s="638">
        <v>22351</v>
      </c>
      <c r="H13" s="638">
        <v>21138</v>
      </c>
      <c r="I13" s="639">
        <v>21015</v>
      </c>
      <c r="J13" s="638">
        <v>20334</v>
      </c>
      <c r="K13" s="638">
        <v>21014</v>
      </c>
      <c r="L13" s="638">
        <v>19226</v>
      </c>
      <c r="M13" s="638">
        <v>16122</v>
      </c>
      <c r="N13" s="653">
        <f t="shared" si="0"/>
        <v>22351</v>
      </c>
      <c r="O13" s="640">
        <f t="shared" si="1"/>
        <v>15347</v>
      </c>
      <c r="P13" s="636"/>
      <c r="R13" s="647"/>
      <c r="T13" s="646"/>
      <c r="U13" s="640"/>
    </row>
    <row r="14" spans="1:50" x14ac:dyDescent="0.2">
      <c r="A14" s="631">
        <v>2010</v>
      </c>
      <c r="B14" s="638">
        <v>24346</v>
      </c>
      <c r="C14" s="638">
        <v>16488</v>
      </c>
      <c r="D14" s="638">
        <v>17748</v>
      </c>
      <c r="E14" s="638">
        <v>15480</v>
      </c>
      <c r="F14" s="638">
        <v>19217</v>
      </c>
      <c r="G14" s="638">
        <v>21901</v>
      </c>
      <c r="H14" s="638">
        <v>21633</v>
      </c>
      <c r="I14" s="639">
        <v>22256</v>
      </c>
      <c r="J14" s="638">
        <v>20738</v>
      </c>
      <c r="K14" s="638">
        <v>19099</v>
      </c>
      <c r="L14" s="638">
        <v>17127</v>
      </c>
      <c r="M14" s="638">
        <v>21126</v>
      </c>
      <c r="N14" s="653">
        <f t="shared" si="0"/>
        <v>24346</v>
      </c>
      <c r="O14" s="640">
        <f t="shared" si="1"/>
        <v>15480</v>
      </c>
      <c r="P14" s="636"/>
      <c r="R14" s="647"/>
      <c r="T14" s="646"/>
      <c r="U14" s="640"/>
    </row>
    <row r="15" spans="1:50" x14ac:dyDescent="0.2">
      <c r="A15" s="631">
        <v>2011</v>
      </c>
      <c r="B15" s="638">
        <v>18552</v>
      </c>
      <c r="C15" s="638">
        <v>14483</v>
      </c>
      <c r="D15" s="638">
        <v>16088</v>
      </c>
      <c r="E15" s="638">
        <v>19615</v>
      </c>
      <c r="F15" s="638">
        <v>19747</v>
      </c>
      <c r="G15" s="638">
        <v>21222</v>
      </c>
      <c r="H15" s="638">
        <v>21377</v>
      </c>
      <c r="I15" s="639">
        <v>21619</v>
      </c>
      <c r="J15" s="638">
        <v>20035</v>
      </c>
      <c r="K15" s="638">
        <v>18757</v>
      </c>
      <c r="L15" s="638">
        <v>16831</v>
      </c>
      <c r="M15" s="638">
        <v>14575</v>
      </c>
      <c r="N15" s="653">
        <f t="shared" si="0"/>
        <v>21619</v>
      </c>
      <c r="O15" s="640">
        <f t="shared" si="1"/>
        <v>14483</v>
      </c>
      <c r="P15" s="636"/>
      <c r="R15" s="647"/>
      <c r="T15" s="646"/>
      <c r="U15" s="640"/>
    </row>
    <row r="16" spans="1:50" s="634" customFormat="1" x14ac:dyDescent="0.2">
      <c r="A16" s="630">
        <v>2012</v>
      </c>
      <c r="B16" s="638">
        <v>17934</v>
      </c>
      <c r="C16" s="638">
        <v>16228</v>
      </c>
      <c r="D16" s="638">
        <v>16310</v>
      </c>
      <c r="E16" s="638">
        <v>18108</v>
      </c>
      <c r="F16" s="638">
        <v>19981</v>
      </c>
      <c r="G16" s="638">
        <v>20351</v>
      </c>
      <c r="H16" s="638">
        <v>21343</v>
      </c>
      <c r="I16" s="639">
        <v>21440</v>
      </c>
      <c r="J16" s="638">
        <v>19711</v>
      </c>
      <c r="K16" s="638">
        <v>19337</v>
      </c>
      <c r="L16" s="638">
        <v>14282</v>
      </c>
      <c r="M16" s="638">
        <v>16025</v>
      </c>
      <c r="N16" s="653">
        <f t="shared" si="0"/>
        <v>21440</v>
      </c>
      <c r="O16" s="640">
        <f t="shared" si="1"/>
        <v>14282</v>
      </c>
      <c r="P16" s="660"/>
      <c r="Q16" s="660"/>
      <c r="R16" s="660"/>
      <c r="S16" s="660"/>
      <c r="T16" s="660"/>
      <c r="U16" s="640"/>
      <c r="V16" s="660"/>
      <c r="W16" s="660"/>
      <c r="X16" s="660"/>
      <c r="Y16" s="660"/>
      <c r="Z16" s="660"/>
      <c r="AA16" s="660"/>
      <c r="AB16" s="660"/>
      <c r="AC16" s="660"/>
      <c r="AD16" s="660"/>
      <c r="AE16" s="660"/>
      <c r="AF16" s="660"/>
      <c r="AG16" s="660"/>
      <c r="AH16" s="660"/>
      <c r="AI16" s="660"/>
      <c r="AJ16" s="660"/>
      <c r="AK16" s="660"/>
      <c r="AL16" s="660"/>
      <c r="AM16" s="660"/>
      <c r="AN16" s="660"/>
      <c r="AO16" s="660"/>
      <c r="AP16" s="660"/>
      <c r="AQ16" s="660"/>
      <c r="AR16" s="660"/>
      <c r="AS16" s="660"/>
      <c r="AT16" s="660"/>
      <c r="AU16" s="660"/>
      <c r="AV16" s="660"/>
      <c r="AW16" s="660"/>
      <c r="AX16" s="660"/>
    </row>
    <row r="17" spans="1:50" x14ac:dyDescent="0.2">
      <c r="A17" s="631">
        <v>2013</v>
      </c>
      <c r="B17" s="638">
        <v>15135</v>
      </c>
      <c r="C17" s="638">
        <v>15627</v>
      </c>
      <c r="D17" s="638">
        <v>15931</v>
      </c>
      <c r="E17" s="638">
        <v>18419</v>
      </c>
      <c r="F17" s="638">
        <v>19579</v>
      </c>
      <c r="G17" s="638">
        <v>21147</v>
      </c>
      <c r="H17" s="638">
        <v>20261</v>
      </c>
      <c r="I17" s="639">
        <v>21576</v>
      </c>
      <c r="J17" s="638">
        <v>20297</v>
      </c>
      <c r="K17" s="638">
        <v>19313</v>
      </c>
      <c r="L17" s="638">
        <v>18028</v>
      </c>
      <c r="M17" s="638">
        <v>16161</v>
      </c>
      <c r="N17" s="653">
        <f t="shared" si="0"/>
        <v>21576</v>
      </c>
      <c r="O17" s="640">
        <f t="shared" si="1"/>
        <v>15135</v>
      </c>
      <c r="P17" s="659">
        <v>21459.629218185277</v>
      </c>
      <c r="Q17" s="648" t="s">
        <v>507</v>
      </c>
      <c r="R17" s="648"/>
      <c r="S17" s="648"/>
      <c r="T17" s="648"/>
      <c r="U17" s="640"/>
      <c r="V17" s="648"/>
      <c r="W17" s="648"/>
      <c r="X17" s="648"/>
      <c r="Y17" s="648"/>
      <c r="Z17" s="648"/>
      <c r="AA17" s="648"/>
      <c r="AB17" s="648"/>
      <c r="AC17" s="648"/>
      <c r="AD17" s="648"/>
      <c r="AE17" s="648"/>
      <c r="AF17" s="648"/>
      <c r="AG17" s="648"/>
      <c r="AH17" s="648"/>
      <c r="AI17" s="648"/>
      <c r="AJ17" s="648"/>
      <c r="AK17" s="648"/>
      <c r="AL17" s="648"/>
      <c r="AM17" s="648"/>
      <c r="AN17" s="648"/>
      <c r="AO17" s="648"/>
      <c r="AP17" s="648"/>
      <c r="AQ17" s="648"/>
      <c r="AR17" s="648"/>
      <c r="AS17" s="648"/>
      <c r="AT17" s="648"/>
      <c r="AU17" s="648"/>
      <c r="AV17" s="648"/>
      <c r="AW17" s="648"/>
      <c r="AX17" s="648"/>
    </row>
    <row r="18" spans="1:50" ht="13.5" thickBot="1" x14ac:dyDescent="0.25">
      <c r="A18" s="631">
        <v>2014</v>
      </c>
      <c r="B18" s="638">
        <v>17500</v>
      </c>
      <c r="C18" s="638">
        <v>16297</v>
      </c>
      <c r="D18" s="638">
        <v>16183</v>
      </c>
      <c r="E18" s="638">
        <v>19934</v>
      </c>
      <c r="F18" s="638">
        <v>20295</v>
      </c>
      <c r="G18" s="638">
        <v>21389</v>
      </c>
      <c r="H18" s="658">
        <v>22935</v>
      </c>
      <c r="I18" s="639">
        <v>22748.984275984782</v>
      </c>
      <c r="J18" s="638">
        <v>21979.471343693473</v>
      </c>
      <c r="K18" s="638">
        <v>20657.928525182997</v>
      </c>
      <c r="L18" s="638">
        <v>18159.976039243695</v>
      </c>
      <c r="M18" s="638">
        <v>17611.445866952865</v>
      </c>
      <c r="N18" s="653">
        <f t="shared" si="0"/>
        <v>22935</v>
      </c>
      <c r="O18" s="640">
        <f t="shared" si="1"/>
        <v>16183</v>
      </c>
      <c r="P18" s="648"/>
      <c r="Q18" s="648"/>
      <c r="R18" s="648"/>
      <c r="S18" s="648"/>
      <c r="T18" s="648"/>
      <c r="U18" s="640"/>
      <c r="V18" s="648"/>
      <c r="W18" s="648"/>
      <c r="X18" s="648"/>
      <c r="Y18" s="648"/>
      <c r="Z18" s="648"/>
      <c r="AA18" s="648"/>
      <c r="AB18" s="648"/>
      <c r="AC18" s="648"/>
      <c r="AD18" s="648"/>
      <c r="AE18" s="648"/>
      <c r="AF18" s="648"/>
      <c r="AG18" s="648"/>
      <c r="AH18" s="648"/>
      <c r="AI18" s="648"/>
      <c r="AJ18" s="648"/>
      <c r="AK18" s="648"/>
      <c r="AL18" s="648"/>
      <c r="AM18" s="648"/>
      <c r="AN18" s="648"/>
      <c r="AO18" s="648"/>
      <c r="AP18" s="648"/>
      <c r="AQ18" s="648"/>
      <c r="AR18" s="648"/>
      <c r="AS18" s="648"/>
      <c r="AT18" s="648"/>
      <c r="AU18" s="648"/>
      <c r="AV18" s="648"/>
      <c r="AW18" s="648"/>
      <c r="AX18" s="648"/>
    </row>
    <row r="19" spans="1:50" x14ac:dyDescent="0.2">
      <c r="A19" s="631">
        <v>2015</v>
      </c>
      <c r="B19" s="638">
        <v>21136.055269742956</v>
      </c>
      <c r="C19" s="638">
        <v>18169.552067909153</v>
      </c>
      <c r="D19" s="638">
        <v>18029.692329470978</v>
      </c>
      <c r="E19" s="638">
        <v>19032.777198242857</v>
      </c>
      <c r="F19" s="638">
        <v>21262.339132936435</v>
      </c>
      <c r="G19" s="638">
        <v>22599.852847188256</v>
      </c>
      <c r="H19" s="638">
        <v>23001.226353433707</v>
      </c>
      <c r="I19" s="639">
        <v>23285.725948461994</v>
      </c>
      <c r="J19" s="638">
        <v>22498.057055743611</v>
      </c>
      <c r="K19" s="638">
        <v>21145.333631802485</v>
      </c>
      <c r="L19" s="638">
        <v>18588.444220205056</v>
      </c>
      <c r="M19" s="638">
        <v>18026.971975489898</v>
      </c>
      <c r="N19" s="653">
        <f t="shared" si="0"/>
        <v>23285.725948461994</v>
      </c>
      <c r="O19" s="640">
        <f t="shared" si="1"/>
        <v>18026.971975489898</v>
      </c>
      <c r="P19" s="636"/>
      <c r="R19" s="647"/>
      <c r="T19" s="646"/>
      <c r="U19" s="640"/>
    </row>
    <row r="20" spans="1:50" x14ac:dyDescent="0.2">
      <c r="A20" s="631">
        <v>2016</v>
      </c>
      <c r="B20" s="638">
        <v>21368.811034282262</v>
      </c>
      <c r="C20" s="638">
        <v>18553.987839092435</v>
      </c>
      <c r="D20" s="638">
        <v>18411.168914527763</v>
      </c>
      <c r="E20" s="638">
        <v>19435.477295230336</v>
      </c>
      <c r="F20" s="638">
        <v>21712.21283984898</v>
      </c>
      <c r="G20" s="638">
        <v>23078.025992319468</v>
      </c>
      <c r="H20" s="638">
        <v>23487.891856154656</v>
      </c>
      <c r="I20" s="639">
        <v>23778.410962330341</v>
      </c>
      <c r="J20" s="638">
        <v>22974.076380932485</v>
      </c>
      <c r="K20" s="638">
        <v>21592.731708061456</v>
      </c>
      <c r="L20" s="638">
        <v>18981.74301272252</v>
      </c>
      <c r="M20" s="638">
        <v>18408.391002640099</v>
      </c>
      <c r="N20" s="653">
        <f t="shared" si="0"/>
        <v>23778.410962330341</v>
      </c>
      <c r="O20" s="640">
        <f t="shared" si="1"/>
        <v>18408.391002640099</v>
      </c>
      <c r="P20" s="636"/>
      <c r="R20" s="647"/>
      <c r="T20" s="646"/>
      <c r="U20" s="640"/>
    </row>
    <row r="21" spans="1:50" x14ac:dyDescent="0.2">
      <c r="A21" s="631">
        <v>2017</v>
      </c>
      <c r="B21" s="638">
        <v>21485.182320370463</v>
      </c>
      <c r="C21" s="638">
        <v>18923.71849578906</v>
      </c>
      <c r="D21" s="638">
        <v>18778.053577402145</v>
      </c>
      <c r="E21" s="638">
        <v>19822.773646068588</v>
      </c>
      <c r="F21" s="638">
        <v>22144.878355275283</v>
      </c>
      <c r="G21" s="638">
        <v>23537.908459603623</v>
      </c>
      <c r="H21" s="638">
        <v>23955.941838493123</v>
      </c>
      <c r="I21" s="639">
        <v>24252.250202527594</v>
      </c>
      <c r="J21" s="638">
        <v>23431.887414387173</v>
      </c>
      <c r="K21" s="638">
        <v>22023.016288580297</v>
      </c>
      <c r="L21" s="638">
        <v>19359.997669899432</v>
      </c>
      <c r="M21" s="638">
        <v>18775.220309264638</v>
      </c>
      <c r="N21" s="653">
        <f t="shared" si="0"/>
        <v>24252.250202527594</v>
      </c>
      <c r="O21" s="640">
        <f t="shared" si="1"/>
        <v>18775.220309264638</v>
      </c>
      <c r="P21" s="636"/>
      <c r="R21" s="647"/>
      <c r="T21" s="646"/>
      <c r="U21" s="656"/>
    </row>
    <row r="22" spans="1:50" x14ac:dyDescent="0.2">
      <c r="A22" s="631">
        <v>2018</v>
      </c>
      <c r="B22" s="638">
        <v>21598.230777517845</v>
      </c>
      <c r="C22" s="638">
        <v>19232.164147806499</v>
      </c>
      <c r="D22" s="638">
        <v>19084.124975610117</v>
      </c>
      <c r="E22" s="638">
        <v>20145.87337635766</v>
      </c>
      <c r="F22" s="638">
        <v>22505.82704750296</v>
      </c>
      <c r="G22" s="638">
        <v>23921.562735773754</v>
      </c>
      <c r="H22" s="638">
        <v>24346.409816639709</v>
      </c>
      <c r="I22" s="639">
        <v>24647.547835404202</v>
      </c>
      <c r="J22" s="638">
        <v>23813.813608921198</v>
      </c>
      <c r="K22" s="638">
        <v>22381.978699695926</v>
      </c>
      <c r="L22" s="638">
        <v>19675.554419788572</v>
      </c>
      <c r="M22" s="638">
        <v>19081.245526842824</v>
      </c>
      <c r="N22" s="653">
        <f t="shared" si="0"/>
        <v>24647.547835404202</v>
      </c>
      <c r="O22" s="640">
        <f t="shared" si="1"/>
        <v>19081.245526842824</v>
      </c>
      <c r="P22" s="636"/>
      <c r="R22" s="647"/>
      <c r="T22" s="646"/>
      <c r="U22" s="656"/>
    </row>
    <row r="23" spans="1:50" x14ac:dyDescent="0.2">
      <c r="A23" s="631">
        <v>2019</v>
      </c>
      <c r="B23" s="638">
        <v>21791.888652859074</v>
      </c>
      <c r="C23" s="638">
        <v>19542.111205209982</v>
      </c>
      <c r="D23" s="638">
        <v>19391.686222168282</v>
      </c>
      <c r="E23" s="638">
        <v>20470.545842952499</v>
      </c>
      <c r="F23" s="638">
        <v>22868.532711524698</v>
      </c>
      <c r="G23" s="638">
        <v>24307.084506566851</v>
      </c>
      <c r="H23" s="638">
        <v>24738.778456123651</v>
      </c>
      <c r="I23" s="639">
        <v>25044.769638685575</v>
      </c>
      <c r="J23" s="638">
        <v>24197.598886382129</v>
      </c>
      <c r="K23" s="638">
        <v>22742.688414084951</v>
      </c>
      <c r="L23" s="638">
        <v>19992.64718939719</v>
      </c>
      <c r="M23" s="638">
        <v>19388.760367980074</v>
      </c>
      <c r="N23" s="653">
        <f t="shared" si="0"/>
        <v>25044.769638685575</v>
      </c>
      <c r="O23" s="640">
        <f t="shared" si="1"/>
        <v>19388.760367980074</v>
      </c>
      <c r="P23" s="657"/>
      <c r="Q23" s="628" t="s">
        <v>506</v>
      </c>
      <c r="R23" s="647"/>
      <c r="T23" s="646"/>
      <c r="U23" s="656"/>
    </row>
    <row r="24" spans="1:50" x14ac:dyDescent="0.2">
      <c r="A24" s="631">
        <v>2020</v>
      </c>
      <c r="B24" s="638">
        <v>21965.36717517093</v>
      </c>
      <c r="C24" s="638">
        <v>19795.239546520654</v>
      </c>
      <c r="D24" s="638">
        <v>19642.866113485547</v>
      </c>
      <c r="E24" s="638">
        <v>20735.700168426261</v>
      </c>
      <c r="F24" s="638">
        <v>23164.748084198141</v>
      </c>
      <c r="G24" s="638">
        <v>24621.933394623804</v>
      </c>
      <c r="H24" s="638">
        <v>25059.219062099804</v>
      </c>
      <c r="I24" s="639">
        <v>25369.173738661135</v>
      </c>
      <c r="J24" s="638">
        <v>24511.029610703154</v>
      </c>
      <c r="K24" s="638">
        <v>23037.273729599277</v>
      </c>
      <c r="L24" s="638">
        <v>20251.611308898897</v>
      </c>
      <c r="M24" s="638">
        <v>19639.902360801636</v>
      </c>
      <c r="N24" s="653">
        <f t="shared" si="0"/>
        <v>25369.173738661135</v>
      </c>
      <c r="O24" s="640">
        <f t="shared" si="1"/>
        <v>19639.902360801636</v>
      </c>
      <c r="P24" s="636"/>
      <c r="R24" s="647"/>
      <c r="T24" s="646"/>
      <c r="U24" s="656"/>
    </row>
    <row r="25" spans="1:50" x14ac:dyDescent="0.2">
      <c r="A25" s="631">
        <v>2021</v>
      </c>
      <c r="B25" s="638">
        <v>22096.41843130672</v>
      </c>
      <c r="C25" s="638">
        <v>20051.087036685269</v>
      </c>
      <c r="D25" s="638">
        <v>19896.744223066602</v>
      </c>
      <c r="E25" s="638">
        <v>21003.702827976311</v>
      </c>
      <c r="F25" s="638">
        <v>23464.145454142035</v>
      </c>
      <c r="G25" s="638">
        <v>24746.055376089666</v>
      </c>
      <c r="H25" s="638">
        <v>25185.545450613798</v>
      </c>
      <c r="I25" s="639">
        <v>25497.062644139285</v>
      </c>
      <c r="J25" s="638">
        <v>24634.592513513751</v>
      </c>
      <c r="K25" s="638">
        <v>23153.407260506876</v>
      </c>
      <c r="L25" s="638">
        <v>20353.701997036569</v>
      </c>
      <c r="M25" s="638">
        <v>19738.909354190346</v>
      </c>
      <c r="N25" s="653">
        <f t="shared" si="0"/>
        <v>25497.062644139285</v>
      </c>
      <c r="O25" s="640">
        <f t="shared" si="1"/>
        <v>19738.909354190346</v>
      </c>
      <c r="P25" s="636"/>
      <c r="R25" s="647"/>
      <c r="T25" s="646"/>
      <c r="U25" s="656"/>
    </row>
    <row r="26" spans="1:50" x14ac:dyDescent="0.2">
      <c r="A26" s="631">
        <v>2022</v>
      </c>
      <c r="B26" s="638">
        <v>22025.827459390643</v>
      </c>
      <c r="C26" s="638">
        <v>20156.952340580141</v>
      </c>
      <c r="D26" s="638">
        <v>20001.794631048957</v>
      </c>
      <c r="E26" s="638">
        <v>21114.597732513557</v>
      </c>
      <c r="F26" s="638">
        <v>23588.030951451554</v>
      </c>
      <c r="G26" s="638">
        <v>25071.842995484443</v>
      </c>
      <c r="H26" s="638">
        <v>25517.119059854263</v>
      </c>
      <c r="I26" s="639">
        <v>25832.737450250799</v>
      </c>
      <c r="J26" s="638">
        <v>24958.912698196305</v>
      </c>
      <c r="K26" s="638">
        <v>23458.227294150161</v>
      </c>
      <c r="L26" s="638">
        <v>20621.663254647443</v>
      </c>
      <c r="M26" s="638">
        <v>19998.776722553404</v>
      </c>
      <c r="N26" s="653">
        <f t="shared" si="0"/>
        <v>25832.737450250799</v>
      </c>
      <c r="O26" s="640">
        <f t="shared" si="1"/>
        <v>19998.776722553404</v>
      </c>
      <c r="P26" s="636"/>
      <c r="R26" s="647"/>
      <c r="T26" s="646"/>
      <c r="U26" s="656"/>
    </row>
    <row r="27" spans="1:50" x14ac:dyDescent="0.2">
      <c r="A27" s="631">
        <v>2023</v>
      </c>
      <c r="B27" s="638">
        <v>22202.038001430552</v>
      </c>
      <c r="C27" s="638">
        <v>20510.592502649906</v>
      </c>
      <c r="D27" s="638">
        <v>20352.712655534735</v>
      </c>
      <c r="E27" s="638">
        <v>21485.03913843639</v>
      </c>
      <c r="F27" s="638">
        <v>24001.867078443058</v>
      </c>
      <c r="G27" s="638">
        <v>25511.711606100787</v>
      </c>
      <c r="H27" s="638">
        <v>25964.799739324513</v>
      </c>
      <c r="I27" s="639">
        <v>26285.955441951894</v>
      </c>
      <c r="J27" s="638">
        <v>25396.800022755076</v>
      </c>
      <c r="K27" s="638">
        <v>23869.786103339367</v>
      </c>
      <c r="L27" s="638">
        <v>20983.456456928325</v>
      </c>
      <c r="M27" s="638">
        <v>20349.641799865847</v>
      </c>
      <c r="N27" s="653">
        <f t="shared" si="0"/>
        <v>26285.955441951894</v>
      </c>
      <c r="O27" s="640">
        <f t="shared" si="1"/>
        <v>20349.641799865847</v>
      </c>
      <c r="P27" s="636"/>
      <c r="R27" s="647"/>
      <c r="T27" s="646"/>
      <c r="U27" s="656"/>
    </row>
    <row r="28" spans="1:50" x14ac:dyDescent="0.2">
      <c r="A28" s="631">
        <v>2024</v>
      </c>
      <c r="B28" s="638">
        <v>22408.053318671326</v>
      </c>
      <c r="C28" s="638">
        <v>20888.686304984589</v>
      </c>
      <c r="D28" s="638">
        <v>20727.896088912494</v>
      </c>
      <c r="E28" s="638">
        <v>21881.09596322638</v>
      </c>
      <c r="F28" s="638">
        <v>24444.319298467795</v>
      </c>
      <c r="G28" s="638">
        <v>25981.996413522626</v>
      </c>
      <c r="H28" s="638">
        <v>26443.436807416594</v>
      </c>
      <c r="I28" s="639">
        <v>26770.512718381797</v>
      </c>
      <c r="J28" s="638">
        <v>25864.966541420807</v>
      </c>
      <c r="K28" s="638">
        <v>24309.803532751077</v>
      </c>
      <c r="L28" s="638">
        <v>21370.26706890354</v>
      </c>
      <c r="M28" s="638">
        <v>20724.768624859618</v>
      </c>
      <c r="N28" s="653">
        <f t="shared" si="0"/>
        <v>26770.512718381797</v>
      </c>
      <c r="O28" s="640">
        <f t="shared" si="1"/>
        <v>20724.768624859618</v>
      </c>
      <c r="P28" s="636"/>
      <c r="R28" s="647"/>
      <c r="T28" s="646"/>
      <c r="U28" s="656"/>
    </row>
    <row r="29" spans="1:50" x14ac:dyDescent="0.2">
      <c r="A29" s="631">
        <v>2025</v>
      </c>
      <c r="B29" s="638">
        <v>22615.750261581437</v>
      </c>
      <c r="C29" s="638">
        <v>21279.786401921705</v>
      </c>
      <c r="D29" s="638">
        <v>21115.98570121816</v>
      </c>
      <c r="E29" s="638">
        <v>22290.777004310617</v>
      </c>
      <c r="F29" s="638">
        <v>24901.991720161026</v>
      </c>
      <c r="G29" s="638">
        <v>26468.458853887951</v>
      </c>
      <c r="H29" s="638">
        <v>26938.53882329891</v>
      </c>
      <c r="I29" s="639">
        <v>27271.738595698793</v>
      </c>
      <c r="J29" s="638">
        <v>26349.237824637454</v>
      </c>
      <c r="K29" s="638">
        <v>24764.957407885508</v>
      </c>
      <c r="L29" s="638">
        <v>21770.383830685052</v>
      </c>
      <c r="M29" s="638">
        <v>21112.799681472676</v>
      </c>
      <c r="N29" s="653">
        <f t="shared" si="0"/>
        <v>27271.738595698793</v>
      </c>
      <c r="O29" s="640">
        <f t="shared" si="1"/>
        <v>21112.799681472676</v>
      </c>
      <c r="P29" s="636"/>
      <c r="Q29" s="654">
        <f t="shared" ref="Q29:Q39" si="2">M$8*I29</f>
        <v>21112.799681472676</v>
      </c>
      <c r="R29" s="647"/>
      <c r="T29" s="646"/>
      <c r="U29" s="656"/>
    </row>
    <row r="30" spans="1:50" x14ac:dyDescent="0.2">
      <c r="A30" s="631">
        <v>2026</v>
      </c>
      <c r="B30" s="638">
        <v>22815.158156317815</v>
      </c>
      <c r="C30" s="638">
        <v>21711.356694676964</v>
      </c>
      <c r="D30" s="638">
        <v>21544.233990875222</v>
      </c>
      <c r="E30" s="638">
        <v>22742.850957300288</v>
      </c>
      <c r="F30" s="638">
        <v>25407.023098478265</v>
      </c>
      <c r="G30" s="638">
        <v>27005.259380011717</v>
      </c>
      <c r="H30" s="638">
        <v>27484.872929609308</v>
      </c>
      <c r="I30" s="639">
        <v>27824.830247437731</v>
      </c>
      <c r="J30" s="638">
        <v>26883.620457389345</v>
      </c>
      <c r="K30" s="638">
        <v>25267.209625869589</v>
      </c>
      <c r="L30" s="638">
        <v>22211.903813345907</v>
      </c>
      <c r="M30" s="638">
        <v>21540.983356220157</v>
      </c>
      <c r="N30" s="653">
        <f t="shared" si="0"/>
        <v>27824.830247437731</v>
      </c>
      <c r="O30" s="640">
        <f t="shared" si="1"/>
        <v>21540.983356220157</v>
      </c>
      <c r="P30" s="636"/>
      <c r="Q30" s="654">
        <f t="shared" si="2"/>
        <v>21540.983356220157</v>
      </c>
      <c r="R30" s="647"/>
      <c r="T30" s="646"/>
      <c r="U30" s="656"/>
    </row>
    <row r="31" spans="1:50" x14ac:dyDescent="0.2">
      <c r="A31" s="631">
        <v>2027</v>
      </c>
      <c r="B31" s="638">
        <v>23063.243701366464</v>
      </c>
      <c r="C31" s="638">
        <v>22200.29322907922</v>
      </c>
      <c r="D31" s="638">
        <v>22029.406946761133</v>
      </c>
      <c r="E31" s="638">
        <v>23255.01658959427</v>
      </c>
      <c r="F31" s="638">
        <v>25979.185492470606</v>
      </c>
      <c r="G31" s="638">
        <v>27613.413818151188</v>
      </c>
      <c r="H31" s="638">
        <v>28103.828193790665</v>
      </c>
      <c r="I31" s="639">
        <v>28451.441300023344</v>
      </c>
      <c r="J31" s="638">
        <v>27489.035605022385</v>
      </c>
      <c r="K31" s="638">
        <v>25836.223441183894</v>
      </c>
      <c r="L31" s="638">
        <v>22712.112594662471</v>
      </c>
      <c r="M31" s="638">
        <v>22026.08310829549</v>
      </c>
      <c r="N31" s="653">
        <f t="shared" si="0"/>
        <v>28451.441300023344</v>
      </c>
      <c r="O31" s="640">
        <f t="shared" si="1"/>
        <v>22026.08310829549</v>
      </c>
      <c r="P31" s="636"/>
      <c r="Q31" s="654">
        <f t="shared" si="2"/>
        <v>22026.08310829549</v>
      </c>
      <c r="R31" s="647"/>
      <c r="T31" s="646"/>
      <c r="U31" s="656"/>
    </row>
    <row r="32" spans="1:50" x14ac:dyDescent="0.2">
      <c r="A32" s="631">
        <v>2028</v>
      </c>
      <c r="B32" s="638">
        <v>23291.213232773487</v>
      </c>
      <c r="C32" s="638">
        <v>22683.029452031893</v>
      </c>
      <c r="D32" s="638">
        <v>22508.427317962236</v>
      </c>
      <c r="E32" s="638">
        <v>23760.687337152594</v>
      </c>
      <c r="F32" s="638">
        <v>26544.092169630847</v>
      </c>
      <c r="G32" s="638">
        <v>28213.856116451243</v>
      </c>
      <c r="H32" s="638">
        <v>28714.934350488224</v>
      </c>
      <c r="I32" s="639">
        <v>29070.106160392967</v>
      </c>
      <c r="J32" s="638">
        <v>28086.773350359836</v>
      </c>
      <c r="K32" s="638">
        <v>26398.021467483017</v>
      </c>
      <c r="L32" s="638">
        <v>23205.978118693565</v>
      </c>
      <c r="M32" s="638">
        <v>22505.031203999595</v>
      </c>
      <c r="N32" s="653">
        <f t="shared" si="0"/>
        <v>29070.106160392967</v>
      </c>
      <c r="O32" s="640">
        <f t="shared" si="1"/>
        <v>22505.031203999595</v>
      </c>
      <c r="P32" s="636"/>
      <c r="Q32" s="654">
        <f t="shared" si="2"/>
        <v>22505.031203999595</v>
      </c>
      <c r="R32" s="647"/>
      <c r="T32" s="646"/>
      <c r="U32" s="656"/>
    </row>
    <row r="33" spans="1:21" x14ac:dyDescent="0.2">
      <c r="A33" s="631">
        <v>2029</v>
      </c>
      <c r="B33" s="638">
        <v>23577.288194473855</v>
      </c>
      <c r="C33" s="638">
        <v>23170.813064335736</v>
      </c>
      <c r="D33" s="638">
        <v>22992.456226342932</v>
      </c>
      <c r="E33" s="638">
        <v>24271.645272672107</v>
      </c>
      <c r="F33" s="638">
        <v>27114.905393288187</v>
      </c>
      <c r="G33" s="638">
        <v>28820.576514297867</v>
      </c>
      <c r="H33" s="638">
        <v>29332.430105813539</v>
      </c>
      <c r="I33" s="639">
        <v>29695.23965162081</v>
      </c>
      <c r="J33" s="638">
        <v>28690.760917001673</v>
      </c>
      <c r="K33" s="638">
        <v>26965.693536873634</v>
      </c>
      <c r="L33" s="638">
        <v>23705.007397728703</v>
      </c>
      <c r="M33" s="638">
        <v>22988.987081185758</v>
      </c>
      <c r="N33" s="653">
        <f t="shared" si="0"/>
        <v>29695.23965162081</v>
      </c>
      <c r="O33" s="640">
        <f t="shared" si="1"/>
        <v>22988.987081185758</v>
      </c>
      <c r="P33" s="636"/>
      <c r="Q33" s="654">
        <f t="shared" si="2"/>
        <v>22988.987081185758</v>
      </c>
      <c r="R33" s="647"/>
      <c r="T33" s="646"/>
      <c r="U33" s="656"/>
    </row>
    <row r="34" spans="1:21" x14ac:dyDescent="0.2">
      <c r="A34" s="631">
        <v>2030</v>
      </c>
      <c r="B34" s="638">
        <v>23886.742397210503</v>
      </c>
      <c r="C34" s="638">
        <v>23663.458272768607</v>
      </c>
      <c r="D34" s="638">
        <v>23481.30930882043</v>
      </c>
      <c r="E34" s="638">
        <v>24787.69577599988</v>
      </c>
      <c r="F34" s="638">
        <v>27691.407744846776</v>
      </c>
      <c r="G34" s="638">
        <v>29433.343916314316</v>
      </c>
      <c r="H34" s="638">
        <v>29956.08026013476</v>
      </c>
      <c r="I34" s="639">
        <v>30326.603664917086</v>
      </c>
      <c r="J34" s="638">
        <v>29300.768250486635</v>
      </c>
      <c r="K34" s="638">
        <v>27539.023427202665</v>
      </c>
      <c r="L34" s="638">
        <v>24209.010355153263</v>
      </c>
      <c r="M34" s="638">
        <v>23477.766404588237</v>
      </c>
      <c r="N34" s="653">
        <f t="shared" si="0"/>
        <v>30326.603664917086</v>
      </c>
      <c r="O34" s="640">
        <f t="shared" si="1"/>
        <v>23477.766404588237</v>
      </c>
      <c r="P34" s="636"/>
      <c r="Q34" s="654">
        <f t="shared" si="2"/>
        <v>23477.766404588237</v>
      </c>
      <c r="R34" s="647"/>
      <c r="T34" s="646"/>
      <c r="U34" s="656"/>
    </row>
    <row r="35" spans="1:21" x14ac:dyDescent="0.2">
      <c r="A35" s="631">
        <v>2031</v>
      </c>
      <c r="B35" s="638">
        <v>24087.348280723763</v>
      </c>
      <c r="C35" s="638">
        <v>23862.188969271712</v>
      </c>
      <c r="D35" s="638">
        <v>23915.058549491034</v>
      </c>
      <c r="E35" s="638">
        <v>25245.576726308525</v>
      </c>
      <c r="F35" s="638">
        <v>28202.926371191672</v>
      </c>
      <c r="G35" s="638">
        <v>29977.03977271626</v>
      </c>
      <c r="H35" s="638">
        <v>30509.432157825591</v>
      </c>
      <c r="I35" s="639">
        <v>30886.79991031278</v>
      </c>
      <c r="J35" s="638">
        <v>29842.015155101955</v>
      </c>
      <c r="K35" s="638">
        <v>28047.727194239716</v>
      </c>
      <c r="L35" s="638">
        <v>24656.20176687706</v>
      </c>
      <c r="M35" s="638">
        <v>23911.450200355397</v>
      </c>
      <c r="N35" s="653">
        <f t="shared" si="0"/>
        <v>30886.79991031278</v>
      </c>
      <c r="O35" s="640">
        <f t="shared" si="1"/>
        <v>23862.188969271712</v>
      </c>
      <c r="P35" s="650"/>
      <c r="Q35" s="654">
        <f t="shared" si="2"/>
        <v>23911.450200355397</v>
      </c>
      <c r="R35" s="647"/>
      <c r="T35" s="646"/>
      <c r="U35" s="656"/>
    </row>
    <row r="36" spans="1:21" x14ac:dyDescent="0.2">
      <c r="A36" s="631">
        <v>2032</v>
      </c>
      <c r="B36" s="638">
        <v>24248.209313842388</v>
      </c>
      <c r="C36" s="638">
        <v>24021.546335027939</v>
      </c>
      <c r="D36" s="638">
        <v>24372.676496416774</v>
      </c>
      <c r="E36" s="638">
        <v>25728.65432223168</v>
      </c>
      <c r="F36" s="638">
        <v>28742.593260845064</v>
      </c>
      <c r="G36" s="638">
        <v>30550.654567232148</v>
      </c>
      <c r="H36" s="638">
        <v>31093.234354129705</v>
      </c>
      <c r="I36" s="639">
        <v>31477.82309065805</v>
      </c>
      <c r="J36" s="638">
        <v>30413.046234919038</v>
      </c>
      <c r="K36" s="638">
        <v>28584.424326216191</v>
      </c>
      <c r="L36" s="638">
        <v>25128.001591585631</v>
      </c>
      <c r="M36" s="638">
        <v>24071.136544313475</v>
      </c>
      <c r="N36" s="653">
        <f t="shared" si="0"/>
        <v>31477.82309065805</v>
      </c>
      <c r="O36" s="640">
        <f t="shared" si="1"/>
        <v>24021.546335027939</v>
      </c>
      <c r="P36" s="650"/>
      <c r="Q36" s="654">
        <f t="shared" si="2"/>
        <v>24368.99910102228</v>
      </c>
      <c r="R36" s="647"/>
      <c r="T36" s="646"/>
      <c r="U36" s="656"/>
    </row>
    <row r="37" spans="1:21" x14ac:dyDescent="0.2">
      <c r="A37" s="631">
        <v>2033</v>
      </c>
      <c r="B37" s="638">
        <v>24448.05432573046</v>
      </c>
      <c r="C37" s="638">
        <v>24219.523272242557</v>
      </c>
      <c r="D37" s="638">
        <v>24795.369521209836</v>
      </c>
      <c r="E37" s="638">
        <v>26174.863942291995</v>
      </c>
      <c r="F37" s="638">
        <v>29241.07333904285</v>
      </c>
      <c r="G37" s="638">
        <v>31080.491681770214</v>
      </c>
      <c r="H37" s="638">
        <v>31632.481378627766</v>
      </c>
      <c r="I37" s="639">
        <v>32023.740001262726</v>
      </c>
      <c r="J37" s="638">
        <v>30940.496821156419</v>
      </c>
      <c r="K37" s="638">
        <v>29080.161295530699</v>
      </c>
      <c r="L37" s="638">
        <v>25563.79414811153</v>
      </c>
      <c r="M37" s="638">
        <v>24269.522186180711</v>
      </c>
      <c r="N37" s="653">
        <f t="shared" si="0"/>
        <v>32023.740001262726</v>
      </c>
      <c r="O37" s="640">
        <f t="shared" si="1"/>
        <v>24219.523272242557</v>
      </c>
      <c r="P37" s="650"/>
      <c r="Q37" s="654">
        <f t="shared" si="2"/>
        <v>24791.628349094597</v>
      </c>
      <c r="R37" s="647"/>
      <c r="T37" s="646"/>
      <c r="U37" s="656"/>
    </row>
    <row r="38" spans="1:21" x14ac:dyDescent="0.2">
      <c r="A38" s="631">
        <v>2034</v>
      </c>
      <c r="B38" s="638">
        <v>24655.304761644842</v>
      </c>
      <c r="C38" s="638">
        <v>24424.836410414373</v>
      </c>
      <c r="D38" s="638">
        <v>25193.496030327991</v>
      </c>
      <c r="E38" s="638">
        <v>26595.140284577334</v>
      </c>
      <c r="F38" s="638">
        <v>29710.582230264772</v>
      </c>
      <c r="G38" s="638">
        <v>31579.53516827097</v>
      </c>
      <c r="H38" s="638">
        <v>32140.387880091497</v>
      </c>
      <c r="I38" s="639">
        <v>32537.928741410531</v>
      </c>
      <c r="J38" s="638">
        <v>31437.292482106397</v>
      </c>
      <c r="K38" s="638">
        <v>29547.086504742809</v>
      </c>
      <c r="L38" s="638">
        <v>25974.258856665154</v>
      </c>
      <c r="M38" s="638">
        <v>24475.259173897808</v>
      </c>
      <c r="N38" s="653">
        <f t="shared" si="0"/>
        <v>32537.928741410531</v>
      </c>
      <c r="O38" s="640">
        <f t="shared" si="1"/>
        <v>24424.836410414373</v>
      </c>
      <c r="P38" s="655"/>
      <c r="Q38" s="654">
        <f t="shared" si="2"/>
        <v>25189.694788134224</v>
      </c>
      <c r="R38" s="647"/>
      <c r="T38" s="646"/>
      <c r="U38" s="640"/>
    </row>
    <row r="39" spans="1:21" x14ac:dyDescent="0.2">
      <c r="A39" s="631">
        <v>2035</v>
      </c>
      <c r="B39" s="638">
        <v>24861.488280968111</v>
      </c>
      <c r="C39" s="638">
        <v>24629.092605122969</v>
      </c>
      <c r="D39" s="638">
        <v>25582.80944493676</v>
      </c>
      <c r="E39" s="638">
        <v>27006.113214405097</v>
      </c>
      <c r="F39" s="638">
        <v>30169.697876785405</v>
      </c>
      <c r="G39" s="638">
        <v>32067.53161994712</v>
      </c>
      <c r="H39" s="638">
        <v>32637.051151333642</v>
      </c>
      <c r="I39" s="639">
        <v>33040.735185080208</v>
      </c>
      <c r="J39" s="638">
        <v>31923.09086703599</v>
      </c>
      <c r="K39" s="638">
        <v>30003.675662716545</v>
      </c>
      <c r="L39" s="638">
        <v>26375.637347179028</v>
      </c>
      <c r="M39" s="638">
        <v>24679.937036191925</v>
      </c>
      <c r="N39" s="653">
        <f t="shared" si="0"/>
        <v>33040.735185080208</v>
      </c>
      <c r="O39" s="640">
        <f t="shared" si="1"/>
        <v>24629.092605122969</v>
      </c>
      <c r="P39" s="650"/>
      <c r="Q39" s="654">
        <f t="shared" si="2"/>
        <v>25578.949462400786</v>
      </c>
      <c r="R39" s="647"/>
      <c r="T39" s="646"/>
      <c r="U39" s="640"/>
    </row>
    <row r="40" spans="1:21" x14ac:dyDescent="0.2">
      <c r="A40" s="631">
        <v>2036</v>
      </c>
      <c r="B40" s="638">
        <v>25045.209265396603</v>
      </c>
      <c r="C40" s="638">
        <v>24811.096236114667</v>
      </c>
      <c r="D40" s="638">
        <v>25983.153989710168</v>
      </c>
      <c r="E40" s="638">
        <v>27428.73099312056</v>
      </c>
      <c r="F40" s="638">
        <v>30641.822487979091</v>
      </c>
      <c r="G40" s="638">
        <v>32569.355369055938</v>
      </c>
      <c r="H40" s="638">
        <v>33147.787292884081</v>
      </c>
      <c r="I40" s="639">
        <v>33557.788564816328</v>
      </c>
      <c r="J40" s="638">
        <v>32422.654267546448</v>
      </c>
      <c r="K40" s="638">
        <v>30473.202197735027</v>
      </c>
      <c r="L40" s="638">
        <v>26788.388829755342</v>
      </c>
      <c r="M40" s="638">
        <v>24862.316396457074</v>
      </c>
      <c r="N40" s="653">
        <f t="shared" si="0"/>
        <v>33557.788564816328</v>
      </c>
      <c r="O40" s="640">
        <f t="shared" si="1"/>
        <v>24811.096236114667</v>
      </c>
      <c r="P40" s="650"/>
      <c r="R40" s="647"/>
      <c r="T40" s="646"/>
      <c r="U40" s="640"/>
    </row>
    <row r="41" spans="1:21" x14ac:dyDescent="0.2">
      <c r="A41" s="631">
        <v>2037</v>
      </c>
      <c r="B41" s="638">
        <v>25223.11634089813</v>
      </c>
      <c r="C41" s="638">
        <v>24987.340304374567</v>
      </c>
      <c r="D41" s="638">
        <v>26373.574675284959</v>
      </c>
      <c r="E41" s="638">
        <v>27840.872797114851</v>
      </c>
      <c r="F41" s="638">
        <v>31102.243934419177</v>
      </c>
      <c r="G41" s="638">
        <v>33058.73976238061</v>
      </c>
      <c r="H41" s="638">
        <v>33645.863155625775</v>
      </c>
      <c r="I41" s="639">
        <v>34062.025072171746</v>
      </c>
      <c r="J41" s="638">
        <v>32909.83434246356</v>
      </c>
      <c r="K41" s="638">
        <v>30931.089969881956</v>
      </c>
      <c r="L41" s="638">
        <v>27190.908906282577</v>
      </c>
      <c r="M41" s="638">
        <v>25038.924303918186</v>
      </c>
      <c r="N41" s="653">
        <f t="shared" si="0"/>
        <v>34062.025072171746</v>
      </c>
      <c r="O41" s="640">
        <f t="shared" si="1"/>
        <v>24987.340304374567</v>
      </c>
      <c r="P41" s="650"/>
      <c r="R41" s="647"/>
      <c r="T41" s="646"/>
      <c r="U41" s="640"/>
    </row>
    <row r="42" spans="1:21" x14ac:dyDescent="0.2">
      <c r="A42" s="631">
        <v>2038</v>
      </c>
      <c r="B42" s="638">
        <v>25406.255457853989</v>
      </c>
      <c r="C42" s="638">
        <v>25168.767506968034</v>
      </c>
      <c r="D42" s="638">
        <v>26784.59175349123</v>
      </c>
      <c r="E42" s="638">
        <v>28274.756877398671</v>
      </c>
      <c r="F42" s="638">
        <v>31586.954618692223</v>
      </c>
      <c r="G42" s="638">
        <v>33573.941315207972</v>
      </c>
      <c r="H42" s="638">
        <v>34170.21469075964</v>
      </c>
      <c r="I42" s="639">
        <v>34592.862252771025</v>
      </c>
      <c r="J42" s="638">
        <v>33422.715289480868</v>
      </c>
      <c r="K42" s="638">
        <v>31413.133317501037</v>
      </c>
      <c r="L42" s="638">
        <v>27614.663671043621</v>
      </c>
      <c r="M42" s="638">
        <v>25220.726045803221</v>
      </c>
      <c r="N42" s="653">
        <f t="shared" si="0"/>
        <v>34592.862252771025</v>
      </c>
      <c r="O42" s="640">
        <f t="shared" si="1"/>
        <v>25168.767506968034</v>
      </c>
      <c r="P42" s="650"/>
      <c r="R42" s="647"/>
      <c r="T42" s="646"/>
      <c r="U42" s="640"/>
    </row>
    <row r="43" spans="1:21" x14ac:dyDescent="0.2">
      <c r="A43" s="631">
        <v>2039</v>
      </c>
      <c r="B43" s="638">
        <v>25580.114149419252</v>
      </c>
      <c r="C43" s="638">
        <v>25341.001034035045</v>
      </c>
      <c r="D43" s="638">
        <v>27189.551806490905</v>
      </c>
      <c r="E43" s="638">
        <v>28702.246948892174</v>
      </c>
      <c r="F43" s="638">
        <v>32064.522279017554</v>
      </c>
      <c r="G43" s="638">
        <v>34081.550510059424</v>
      </c>
      <c r="H43" s="638">
        <v>34686.839027599744</v>
      </c>
      <c r="I43" s="639">
        <v>35115.876658225483</v>
      </c>
      <c r="J43" s="638">
        <v>33928.03807653649</v>
      </c>
      <c r="K43" s="638">
        <v>31888.072948846471</v>
      </c>
      <c r="L43" s="638">
        <v>28032.173699447783</v>
      </c>
      <c r="M43" s="638">
        <v>25393.315132688658</v>
      </c>
      <c r="N43" s="653">
        <f t="shared" ref="N43:N67" si="3">MAX(B43:M43)</f>
        <v>35115.876658225483</v>
      </c>
      <c r="O43" s="640">
        <f t="shared" ref="O43:O67" si="4">MIN(B43:M43)</f>
        <v>25341.001034035045</v>
      </c>
      <c r="P43" s="636"/>
      <c r="R43" s="647"/>
      <c r="T43" s="646"/>
      <c r="U43" s="640"/>
    </row>
    <row r="44" spans="1:21" x14ac:dyDescent="0.2">
      <c r="A44" s="631">
        <v>2040</v>
      </c>
      <c r="B44" s="638">
        <v>25770.531146544512</v>
      </c>
      <c r="C44" s="638">
        <v>25529.638085959956</v>
      </c>
      <c r="D44" s="638">
        <v>27599.80354298613</v>
      </c>
      <c r="E44" s="638">
        <v>29135.323107554221</v>
      </c>
      <c r="F44" s="638">
        <v>32548.33039908066</v>
      </c>
      <c r="G44" s="638">
        <v>34595.792722609018</v>
      </c>
      <c r="H44" s="638">
        <v>35210.214184567427</v>
      </c>
      <c r="I44" s="639">
        <v>35645.725383946294</v>
      </c>
      <c r="J44" s="638">
        <v>34439.964004401634</v>
      </c>
      <c r="K44" s="638">
        <v>32369.218699017594</v>
      </c>
      <c r="L44" s="638">
        <v>28455.139404060421</v>
      </c>
      <c r="M44" s="638">
        <v>25582.341607956827</v>
      </c>
      <c r="N44" s="653">
        <f t="shared" si="3"/>
        <v>35645.725383946294</v>
      </c>
      <c r="O44" s="640">
        <f t="shared" si="4"/>
        <v>25529.638085959956</v>
      </c>
      <c r="P44" s="636"/>
      <c r="R44" s="647"/>
      <c r="T44" s="646"/>
      <c r="U44" s="640"/>
    </row>
    <row r="45" spans="1:21" x14ac:dyDescent="0.2">
      <c r="A45" s="631">
        <v>2041</v>
      </c>
      <c r="B45" s="638">
        <v>25967.903740691963</v>
      </c>
      <c r="C45" s="638">
        <v>25725.165716648589</v>
      </c>
      <c r="D45" s="638">
        <v>27886.052878751139</v>
      </c>
      <c r="E45" s="638">
        <v>29437.497971728415</v>
      </c>
      <c r="F45" s="638">
        <v>32885.903017758399</v>
      </c>
      <c r="G45" s="638">
        <v>34954.600446428027</v>
      </c>
      <c r="H45" s="638">
        <v>35575.394335461562</v>
      </c>
      <c r="I45" s="639">
        <v>36015.422407264763</v>
      </c>
      <c r="J45" s="638">
        <v>34797.155562112413</v>
      </c>
      <c r="K45" s="638">
        <v>32704.933673850475</v>
      </c>
      <c r="L45" s="638">
        <v>28750.259792900397</v>
      </c>
      <c r="M45" s="638">
        <v>25778.272886936527</v>
      </c>
      <c r="N45" s="653">
        <f t="shared" si="3"/>
        <v>36015.422407264763</v>
      </c>
      <c r="O45" s="640">
        <f t="shared" si="4"/>
        <v>25725.165716648589</v>
      </c>
      <c r="P45" s="636"/>
      <c r="R45" s="647"/>
      <c r="T45" s="646"/>
      <c r="U45" s="640"/>
    </row>
    <row r="46" spans="1:21" x14ac:dyDescent="0.2">
      <c r="A46" s="631">
        <v>2042</v>
      </c>
      <c r="B46" s="638">
        <v>26166.80415569897</v>
      </c>
      <c r="C46" s="638">
        <v>25922.206886712211</v>
      </c>
      <c r="D46" s="638">
        <v>28175.296283829186</v>
      </c>
      <c r="E46" s="638">
        <v>29742.833480749447</v>
      </c>
      <c r="F46" s="638">
        <v>33227.006529584949</v>
      </c>
      <c r="G46" s="638">
        <v>35317.161175270776</v>
      </c>
      <c r="H46" s="638">
        <v>35944.394144768528</v>
      </c>
      <c r="I46" s="639">
        <v>36388.986333923574</v>
      </c>
      <c r="J46" s="638">
        <v>35158.083220306922</v>
      </c>
      <c r="K46" s="638">
        <v>33044.160111518337</v>
      </c>
      <c r="L46" s="638">
        <v>29048.46703920859</v>
      </c>
      <c r="M46" s="638">
        <v>25975.72082985003</v>
      </c>
      <c r="N46" s="653">
        <f t="shared" si="3"/>
        <v>36388.986333923574</v>
      </c>
      <c r="O46" s="640">
        <f t="shared" si="4"/>
        <v>25922.206886712211</v>
      </c>
      <c r="P46" s="636"/>
      <c r="R46" s="647"/>
      <c r="T46" s="646"/>
      <c r="U46" s="640"/>
    </row>
    <row r="47" spans="1:21" x14ac:dyDescent="0.2">
      <c r="A47" s="631">
        <v>2043</v>
      </c>
      <c r="B47" s="638">
        <v>26364.390471330131</v>
      </c>
      <c r="C47" s="638">
        <v>26117.946241097932</v>
      </c>
      <c r="D47" s="638">
        <v>28467.535933822477</v>
      </c>
      <c r="E47" s="638">
        <v>30051.331931259498</v>
      </c>
      <c r="F47" s="638">
        <v>33571.643500238693</v>
      </c>
      <c r="G47" s="638">
        <v>35683.477636210402</v>
      </c>
      <c r="H47" s="638">
        <v>36317.216387994304</v>
      </c>
      <c r="I47" s="639">
        <v>36766.419973758617</v>
      </c>
      <c r="J47" s="638">
        <v>35522.749693774829</v>
      </c>
      <c r="K47" s="638">
        <v>33386.900563580755</v>
      </c>
      <c r="L47" s="638">
        <v>29349.763386010527</v>
      </c>
      <c r="M47" s="638">
        <v>26171.864269610363</v>
      </c>
      <c r="N47" s="653">
        <f t="shared" si="3"/>
        <v>36766.419973758617</v>
      </c>
      <c r="O47" s="640">
        <f t="shared" si="4"/>
        <v>26117.946241097932</v>
      </c>
      <c r="P47" s="636"/>
      <c r="R47" s="647"/>
      <c r="T47" s="646"/>
      <c r="U47" s="640"/>
    </row>
    <row r="48" spans="1:21" x14ac:dyDescent="0.2">
      <c r="A48" s="631">
        <v>2044</v>
      </c>
      <c r="B48" s="638">
        <v>26563.510703286429</v>
      </c>
      <c r="C48" s="638">
        <v>26315.205173346152</v>
      </c>
      <c r="D48" s="638">
        <v>28762.803427398805</v>
      </c>
      <c r="E48" s="638">
        <v>30363.026679923398</v>
      </c>
      <c r="F48" s="638">
        <v>33919.851193893563</v>
      </c>
      <c r="G48" s="638">
        <v>36053.589437534691</v>
      </c>
      <c r="H48" s="638">
        <v>36693.901376870061</v>
      </c>
      <c r="I48" s="639">
        <v>37147.764137112368</v>
      </c>
      <c r="J48" s="638">
        <v>35891.194412397577</v>
      </c>
      <c r="K48" s="638">
        <v>33733.192089148943</v>
      </c>
      <c r="L48" s="638">
        <v>29654.18141123727</v>
      </c>
      <c r="M48" s="638">
        <v>26369.530424257886</v>
      </c>
      <c r="N48" s="653">
        <f t="shared" si="3"/>
        <v>37147.764137112368</v>
      </c>
      <c r="O48" s="640">
        <f t="shared" si="4"/>
        <v>26315.205173346152</v>
      </c>
      <c r="P48" s="636"/>
      <c r="R48" s="647"/>
      <c r="T48" s="646"/>
      <c r="U48" s="640"/>
    </row>
    <row r="49" spans="1:21" x14ac:dyDescent="0.2">
      <c r="A49" s="631">
        <v>2045</v>
      </c>
      <c r="B49" s="638">
        <v>26764.176762168569</v>
      </c>
      <c r="C49" s="638">
        <v>26513.995482721821</v>
      </c>
      <c r="D49" s="638">
        <v>29061.130696829881</v>
      </c>
      <c r="E49" s="638">
        <v>30677.951435569987</v>
      </c>
      <c r="F49" s="638">
        <v>34271.667268141158</v>
      </c>
      <c r="G49" s="638">
        <v>36427.536605697132</v>
      </c>
      <c r="H49" s="638">
        <v>37074.489848719342</v>
      </c>
      <c r="I49" s="639">
        <v>37533.060065183752</v>
      </c>
      <c r="J49" s="638">
        <v>36263.457222338802</v>
      </c>
      <c r="K49" s="638">
        <v>34083.072138586809</v>
      </c>
      <c r="L49" s="638">
        <v>29961.754036762399</v>
      </c>
      <c r="M49" s="638">
        <v>26568.731117416035</v>
      </c>
      <c r="N49" s="653">
        <f t="shared" si="3"/>
        <v>37533.060065183752</v>
      </c>
      <c r="O49" s="640">
        <f t="shared" si="4"/>
        <v>26513.995482721821</v>
      </c>
      <c r="P49" s="636"/>
      <c r="R49" s="647"/>
      <c r="T49" s="646"/>
      <c r="U49" s="640"/>
    </row>
    <row r="50" spans="1:21" x14ac:dyDescent="0.2">
      <c r="A50" s="631">
        <v>2046</v>
      </c>
      <c r="B50" s="638">
        <v>26966.400651078435</v>
      </c>
      <c r="C50" s="638">
        <v>26714.329060126431</v>
      </c>
      <c r="D50" s="638">
        <v>29362.550011515457</v>
      </c>
      <c r="E50" s="638">
        <v>30996.140262912329</v>
      </c>
      <c r="F50" s="638">
        <v>34627.129778146736</v>
      </c>
      <c r="G50" s="638">
        <v>36805.359589734391</v>
      </c>
      <c r="H50" s="638">
        <v>37459.022970953891</v>
      </c>
      <c r="I50" s="639">
        <v>37922.349434579635</v>
      </c>
      <c r="J50" s="638">
        <v>36639.578390441849</v>
      </c>
      <c r="K50" s="638">
        <v>34436.578557644083</v>
      </c>
      <c r="L50" s="638">
        <v>30272.514532035348</v>
      </c>
      <c r="M50" s="638">
        <v>26769.478264533933</v>
      </c>
      <c r="N50" s="653">
        <f t="shared" si="3"/>
        <v>37922.349434579635</v>
      </c>
      <c r="O50" s="640">
        <f t="shared" si="4"/>
        <v>26714.329060126431</v>
      </c>
      <c r="P50" s="636"/>
      <c r="R50" s="647"/>
      <c r="T50" s="646"/>
      <c r="U50" s="640"/>
    </row>
    <row r="51" spans="1:21" x14ac:dyDescent="0.2">
      <c r="A51" s="631">
        <v>2047</v>
      </c>
      <c r="B51" s="638">
        <v>27170.19446633766</v>
      </c>
      <c r="C51" s="638">
        <v>26916.217888809831</v>
      </c>
      <c r="D51" s="638">
        <v>29667.093981544829</v>
      </c>
      <c r="E51" s="638">
        <v>31317.62758630735</v>
      </c>
      <c r="F51" s="638">
        <v>34986.277180849269</v>
      </c>
      <c r="G51" s="638">
        <v>37187.099265730525</v>
      </c>
      <c r="H51" s="638">
        <v>37847.542345617258</v>
      </c>
      <c r="I51" s="639">
        <v>38315.674361914578</v>
      </c>
      <c r="J51" s="638">
        <v>37019.598608673965</v>
      </c>
      <c r="K51" s="638">
        <v>34793.749591633306</v>
      </c>
      <c r="L51" s="638">
        <v>30586.496517753283</v>
      </c>
      <c r="M51" s="638">
        <v>26971.783873599714</v>
      </c>
      <c r="N51" s="653">
        <f t="shared" si="3"/>
        <v>38315.674361914578</v>
      </c>
      <c r="O51" s="640">
        <f t="shared" si="4"/>
        <v>26916.217888809831</v>
      </c>
      <c r="P51" s="636"/>
      <c r="R51" s="647"/>
      <c r="T51" s="646"/>
      <c r="U51" s="640"/>
    </row>
    <row r="52" spans="1:21" x14ac:dyDescent="0.2">
      <c r="A52" s="631">
        <v>2048</v>
      </c>
      <c r="B52" s="638">
        <v>27375.570398211614</v>
      </c>
      <c r="C52" s="638">
        <v>27119.674045087464</v>
      </c>
      <c r="D52" s="638">
        <v>29974.795561295778</v>
      </c>
      <c r="E52" s="638">
        <v>31642.44819355501</v>
      </c>
      <c r="F52" s="638">
        <v>35349.148339205691</v>
      </c>
      <c r="G52" s="638">
        <v>37572.796941328241</v>
      </c>
      <c r="H52" s="638">
        <v>38240.090013976078</v>
      </c>
      <c r="I52" s="639">
        <v>38713.07740845895</v>
      </c>
      <c r="J52" s="638">
        <v>37403.558998617154</v>
      </c>
      <c r="K52" s="638">
        <v>35154.623889650655</v>
      </c>
      <c r="L52" s="638">
        <v>30903.733969571596</v>
      </c>
      <c r="M52" s="638">
        <v>27175.660045859226</v>
      </c>
      <c r="N52" s="653">
        <f t="shared" si="3"/>
        <v>38713.07740845895</v>
      </c>
      <c r="O52" s="640">
        <f t="shared" si="4"/>
        <v>27119.674045087464</v>
      </c>
      <c r="P52" s="636"/>
      <c r="R52" s="647"/>
      <c r="T52" s="646"/>
      <c r="U52" s="640"/>
    </row>
    <row r="53" spans="1:21" x14ac:dyDescent="0.2">
      <c r="A53" s="631">
        <v>2049</v>
      </c>
      <c r="B53" s="638">
        <v>27582.540731639237</v>
      </c>
      <c r="C53" s="638">
        <v>27324.709699063354</v>
      </c>
      <c r="D53" s="638">
        <v>30285.688053071801</v>
      </c>
      <c r="E53" s="638">
        <v>31970.637239737873</v>
      </c>
      <c r="F53" s="638">
        <v>35715.782526480216</v>
      </c>
      <c r="G53" s="638">
        <v>37962.494360288016</v>
      </c>
      <c r="H53" s="638">
        <v>38636.708461160255</v>
      </c>
      <c r="I53" s="639">
        <v>39114.60158483647</v>
      </c>
      <c r="J53" s="638">
        <v>37791.501116006824</v>
      </c>
      <c r="K53" s="638">
        <v>35519.240508841693</v>
      </c>
      <c r="L53" s="638">
        <v>31224.261221853812</v>
      </c>
      <c r="M53" s="638">
        <v>27381.118976540529</v>
      </c>
      <c r="N53" s="653">
        <f t="shared" si="3"/>
        <v>39114.60158483647</v>
      </c>
      <c r="O53" s="640">
        <f t="shared" si="4"/>
        <v>27324.709699063354</v>
      </c>
      <c r="P53" s="636"/>
      <c r="R53" s="647"/>
      <c r="T53" s="646"/>
      <c r="U53" s="640"/>
    </row>
    <row r="54" spans="1:21" x14ac:dyDescent="0.2">
      <c r="A54" s="631">
        <v>2050</v>
      </c>
      <c r="B54" s="638">
        <v>27791.117846968391</v>
      </c>
      <c r="C54" s="638">
        <v>27531.337115358601</v>
      </c>
      <c r="D54" s="638">
        <v>30599.805110777528</v>
      </c>
      <c r="E54" s="638">
        <v>32302.230251101042</v>
      </c>
      <c r="F54" s="638">
        <v>36086.219430578814</v>
      </c>
      <c r="G54" s="638">
        <v>38356.233707095242</v>
      </c>
      <c r="H54" s="638">
        <v>39037.440620851856</v>
      </c>
      <c r="I54" s="639">
        <v>39520.290355771111</v>
      </c>
      <c r="J54" s="638">
        <v>38183.46695531813</v>
      </c>
      <c r="K54" s="638">
        <v>35887.638918711993</v>
      </c>
      <c r="L54" s="638">
        <v>31548.112971460967</v>
      </c>
      <c r="M54" s="638">
        <v>27588.172955583879</v>
      </c>
      <c r="N54" s="653">
        <f t="shared" si="3"/>
        <v>39520.290355771111</v>
      </c>
      <c r="O54" s="640">
        <f t="shared" si="4"/>
        <v>27531.337115358601</v>
      </c>
      <c r="P54" s="636"/>
      <c r="R54" s="647"/>
      <c r="T54" s="646"/>
      <c r="U54" s="640"/>
    </row>
    <row r="55" spans="1:21" x14ac:dyDescent="0.2">
      <c r="A55" s="631">
        <v>2051</v>
      </c>
      <c r="B55" s="638">
        <v>28001.314220696953</v>
      </c>
      <c r="C55" s="638">
        <v>27739.568653845574</v>
      </c>
      <c r="D55" s="638">
        <v>30917.180743633191</v>
      </c>
      <c r="E55" s="638">
        <v>32637.263128973249</v>
      </c>
      <c r="F55" s="638">
        <v>36460.499158429579</v>
      </c>
      <c r="G55" s="638">
        <v>38754.057611616176</v>
      </c>
      <c r="H55" s="638">
        <v>39442.32988002379</v>
      </c>
      <c r="I55" s="639">
        <v>39930.18764488439</v>
      </c>
      <c r="J55" s="638">
        <v>38579.498954401002</v>
      </c>
      <c r="K55" s="638">
        <v>36259.859005483399</v>
      </c>
      <c r="L55" s="638">
        <v>31875.324281581135</v>
      </c>
      <c r="M55" s="638">
        <v>27796.834368377418</v>
      </c>
      <c r="N55" s="653">
        <f t="shared" si="3"/>
        <v>39930.18764488439</v>
      </c>
      <c r="O55" s="640">
        <f t="shared" si="4"/>
        <v>27739.568653845574</v>
      </c>
      <c r="P55" s="636"/>
      <c r="R55" s="647"/>
      <c r="T55" s="646"/>
      <c r="U55" s="640"/>
    </row>
    <row r="56" spans="1:21" x14ac:dyDescent="0.2">
      <c r="A56" s="631">
        <v>2052</v>
      </c>
      <c r="B56" s="638">
        <v>28213.142426219707</v>
      </c>
      <c r="C56" s="638">
        <v>27949.416770387768</v>
      </c>
      <c r="D56" s="638">
        <v>31237.849319928202</v>
      </c>
      <c r="E56" s="638">
        <v>32975.772153729289</v>
      </c>
      <c r="F56" s="638">
        <v>36838.662240409387</v>
      </c>
      <c r="G56" s="638">
        <v>39156.009153802988</v>
      </c>
      <c r="H56" s="638">
        <v>39851.420083728408</v>
      </c>
      <c r="I56" s="639">
        <v>40344.337839543216</v>
      </c>
      <c r="J56" s="638">
        <v>38979.639999163963</v>
      </c>
      <c r="K56" s="638">
        <v>36635.94107649631</v>
      </c>
      <c r="L56" s="638">
        <v>32205.930585599377</v>
      </c>
      <c r="M56" s="638">
        <v>28007.115696498597</v>
      </c>
      <c r="N56" s="653">
        <f t="shared" si="3"/>
        <v>40344.337839543216</v>
      </c>
      <c r="O56" s="640">
        <f t="shared" si="4"/>
        <v>27949.416770387768</v>
      </c>
      <c r="P56" s="636"/>
      <c r="R56" s="647"/>
      <c r="T56" s="646"/>
      <c r="U56" s="640"/>
    </row>
    <row r="57" spans="1:21" x14ac:dyDescent="0.2">
      <c r="A57" s="631">
        <v>2053</v>
      </c>
      <c r="B57" s="638">
        <v>28418.998240385765</v>
      </c>
      <c r="C57" s="638">
        <v>28153.348323201521</v>
      </c>
      <c r="D57" s="638">
        <v>31555.123465469889</v>
      </c>
      <c r="E57" s="638">
        <v>33310.697898024286</v>
      </c>
      <c r="F57" s="638">
        <v>37212.82228470438</v>
      </c>
      <c r="G57" s="638">
        <v>39553.705846038771</v>
      </c>
      <c r="H57" s="638">
        <v>40256.179871324333</v>
      </c>
      <c r="I57" s="639">
        <v>40754.104055661053</v>
      </c>
      <c r="J57" s="638">
        <v>39375.545358959891</v>
      </c>
      <c r="K57" s="638">
        <v>37008.042138324075</v>
      </c>
      <c r="L57" s="638">
        <v>32533.037263247708</v>
      </c>
      <c r="M57" s="638">
        <v>28211.46824670539</v>
      </c>
      <c r="N57" s="653">
        <f t="shared" si="3"/>
        <v>40754.104055661053</v>
      </c>
      <c r="O57" s="640">
        <f t="shared" si="4"/>
        <v>28153.348323201521</v>
      </c>
      <c r="P57" s="636"/>
      <c r="R57" s="647"/>
      <c r="T57" s="646"/>
      <c r="U57" s="640"/>
    </row>
    <row r="58" spans="1:21" x14ac:dyDescent="0.2">
      <c r="A58" s="631">
        <v>2054</v>
      </c>
      <c r="B58" s="638">
        <v>28626.456393111665</v>
      </c>
      <c r="C58" s="638">
        <v>28358.867236527614</v>
      </c>
      <c r="D58" s="638">
        <v>31875.703877016127</v>
      </c>
      <c r="E58" s="638">
        <v>33649.113852971393</v>
      </c>
      <c r="F58" s="638">
        <v>37590.881394372635</v>
      </c>
      <c r="G58" s="638">
        <v>39955.546875505112</v>
      </c>
      <c r="H58" s="638">
        <v>40665.157599601982</v>
      </c>
      <c r="I58" s="639">
        <v>41168.140383696933</v>
      </c>
      <c r="J58" s="638">
        <v>39775.576388781279</v>
      </c>
      <c r="K58" s="638">
        <v>37384.020809179441</v>
      </c>
      <c r="L58" s="638">
        <v>32863.552670234269</v>
      </c>
      <c r="M58" s="638">
        <v>28417.411434380097</v>
      </c>
      <c r="N58" s="653">
        <f t="shared" si="3"/>
        <v>41168.140383696933</v>
      </c>
      <c r="O58" s="640">
        <f t="shared" si="4"/>
        <v>28358.867236527614</v>
      </c>
      <c r="P58" s="636"/>
      <c r="R58" s="647"/>
      <c r="T58" s="646"/>
      <c r="U58" s="640"/>
    </row>
    <row r="59" spans="1:21" x14ac:dyDescent="0.2">
      <c r="A59" s="631">
        <v>2055</v>
      </c>
      <c r="B59" s="638">
        <v>28835.529356835283</v>
      </c>
      <c r="C59" s="638">
        <v>28565.985866216342</v>
      </c>
      <c r="D59" s="638">
        <v>32199.625547987976</v>
      </c>
      <c r="E59" s="638">
        <v>33991.056958856367</v>
      </c>
      <c r="F59" s="638">
        <v>37972.880837006109</v>
      </c>
      <c r="G59" s="638">
        <v>40361.57610574401</v>
      </c>
      <c r="H59" s="638">
        <v>41078.397911120082</v>
      </c>
      <c r="I59" s="639">
        <v>41586.492018388402</v>
      </c>
      <c r="J59" s="638">
        <v>40179.776754596969</v>
      </c>
      <c r="K59" s="638">
        <v>37763.918129561047</v>
      </c>
      <c r="L59" s="638">
        <v>33197.512884449003</v>
      </c>
      <c r="M59" s="638">
        <v>28624.95764088049</v>
      </c>
      <c r="N59" s="653">
        <f t="shared" si="3"/>
        <v>41586.492018388402</v>
      </c>
      <c r="O59" s="640">
        <f t="shared" si="4"/>
        <v>28565.985866216342</v>
      </c>
      <c r="P59" s="636"/>
      <c r="R59" s="647"/>
      <c r="T59" s="646"/>
      <c r="U59" s="640"/>
    </row>
    <row r="60" spans="1:21" x14ac:dyDescent="0.2">
      <c r="A60" s="631">
        <v>2056</v>
      </c>
      <c r="B60" s="638">
        <v>29046.229701079974</v>
      </c>
      <c r="C60" s="638">
        <v>28774.716664295971</v>
      </c>
      <c r="D60" s="638">
        <v>32526.923842298271</v>
      </c>
      <c r="E60" s="638">
        <v>34336.56454706908</v>
      </c>
      <c r="F60" s="638">
        <v>38358.862317116109</v>
      </c>
      <c r="G60" s="638">
        <v>40771.837864701338</v>
      </c>
      <c r="H60" s="638">
        <v>41495.945921089071</v>
      </c>
      <c r="I60" s="639">
        <v>42009.20463297089</v>
      </c>
      <c r="J60" s="638">
        <v>40588.190584687909</v>
      </c>
      <c r="K60" s="638">
        <v>38147.775574482519</v>
      </c>
      <c r="L60" s="638">
        <v>33534.954365755395</v>
      </c>
      <c r="M60" s="638">
        <v>28834.119343940867</v>
      </c>
      <c r="N60" s="653">
        <f t="shared" si="3"/>
        <v>42009.20463297089</v>
      </c>
      <c r="O60" s="640">
        <f t="shared" si="4"/>
        <v>28774.716664295971</v>
      </c>
      <c r="P60" s="636"/>
      <c r="R60" s="647"/>
      <c r="T60" s="646"/>
      <c r="U60" s="640"/>
    </row>
    <row r="61" spans="1:21" x14ac:dyDescent="0.2">
      <c r="A61" s="631">
        <v>2057</v>
      </c>
      <c r="B61" s="638">
        <v>29258.570093210321</v>
      </c>
      <c r="C61" s="638">
        <v>28985.072179721406</v>
      </c>
      <c r="D61" s="638">
        <v>32857.634498274376</v>
      </c>
      <c r="E61" s="638">
        <v>34685.674344244559</v>
      </c>
      <c r="F61" s="638">
        <v>38748.867980759402</v>
      </c>
      <c r="G61" s="638">
        <v>41186.376949644022</v>
      </c>
      <c r="H61" s="638">
        <v>41917.84722237556</v>
      </c>
      <c r="I61" s="639">
        <v>42436.324384244072</v>
      </c>
      <c r="J61" s="638">
        <v>41000.862474542118</v>
      </c>
      <c r="K61" s="638">
        <v>38535.635058073167</v>
      </c>
      <c r="L61" s="638">
        <v>33875.913960034813</v>
      </c>
      <c r="M61" s="638">
        <v>29044.909118422267</v>
      </c>
      <c r="N61" s="653">
        <f t="shared" si="3"/>
        <v>42436.324384244072</v>
      </c>
      <c r="O61" s="640">
        <f t="shared" si="4"/>
        <v>28985.072179721406</v>
      </c>
      <c r="P61" s="636"/>
      <c r="R61" s="647"/>
      <c r="T61" s="646"/>
      <c r="U61" s="640"/>
    </row>
    <row r="62" spans="1:21" x14ac:dyDescent="0.2">
      <c r="A62" s="631">
        <v>2058</v>
      </c>
      <c r="B62" s="638">
        <v>29472.563299193716</v>
      </c>
      <c r="C62" s="638">
        <v>29197.065059128665</v>
      </c>
      <c r="D62" s="638">
        <v>33191.793632622277</v>
      </c>
      <c r="E62" s="638">
        <v>35038.424476447617</v>
      </c>
      <c r="F62" s="638">
        <v>39142.940420213068</v>
      </c>
      <c r="G62" s="638">
        <v>41605.23863212888</v>
      </c>
      <c r="H62" s="638">
        <v>42344.147890559463</v>
      </c>
      <c r="I62" s="639">
        <v>42867.897917691545</v>
      </c>
      <c r="J62" s="638">
        <v>41417.837491801198</v>
      </c>
      <c r="K62" s="638">
        <v>38927.538938227073</v>
      </c>
      <c r="L62" s="638">
        <v>34220.428903273467</v>
      </c>
      <c r="M62" s="638">
        <v>29257.339637068493</v>
      </c>
      <c r="N62" s="653">
        <f t="shared" si="3"/>
        <v>42867.897917691545</v>
      </c>
      <c r="O62" s="640">
        <f t="shared" si="4"/>
        <v>29197.065059128665</v>
      </c>
      <c r="P62" s="636"/>
      <c r="R62" s="647"/>
      <c r="T62" s="646"/>
      <c r="U62" s="640"/>
    </row>
    <row r="63" spans="1:21" x14ac:dyDescent="0.2">
      <c r="A63" s="631">
        <v>2059</v>
      </c>
      <c r="B63" s="638">
        <v>29688.222184367947</v>
      </c>
      <c r="C63" s="638">
        <v>29410.708047595279</v>
      </c>
      <c r="D63" s="638">
        <v>33529.437744432842</v>
      </c>
      <c r="E63" s="638">
        <v>35394.853473401978</v>
      </c>
      <c r="F63" s="638">
        <v>39541.122678699008</v>
      </c>
      <c r="G63" s="638">
        <v>42028.468663024381</v>
      </c>
      <c r="H63" s="638">
        <v>42774.89448904492</v>
      </c>
      <c r="I63" s="639">
        <v>43303.972372654993</v>
      </c>
      <c r="J63" s="638">
        <v>41839.161181259456</v>
      </c>
      <c r="K63" s="638">
        <v>39323.530021301616</v>
      </c>
      <c r="L63" s="638">
        <v>34568.536825692769</v>
      </c>
      <c r="M63" s="638">
        <v>29471.423671268072</v>
      </c>
      <c r="N63" s="653">
        <f t="shared" si="3"/>
        <v>43303.972372654993</v>
      </c>
      <c r="O63" s="640">
        <f t="shared" si="4"/>
        <v>29410.708047595279</v>
      </c>
      <c r="P63" s="636"/>
      <c r="R63" s="647"/>
      <c r="T63" s="646"/>
      <c r="U63" s="640"/>
    </row>
    <row r="64" spans="1:21" x14ac:dyDescent="0.2">
      <c r="A64" s="631">
        <v>2060</v>
      </c>
      <c r="B64" s="638">
        <v>29905.559714214629</v>
      </c>
      <c r="C64" s="638">
        <v>29626.013989406503</v>
      </c>
      <c r="D64" s="638">
        <v>33870.603719230319</v>
      </c>
      <c r="E64" s="638">
        <v>35755.000272764039</v>
      </c>
      <c r="F64" s="638">
        <v>39943.458255158374</v>
      </c>
      <c r="G64" s="638">
        <v>42456.113277585398</v>
      </c>
      <c r="H64" s="638">
        <v>43210.13407422517</v>
      </c>
      <c r="I64" s="639">
        <v>43744.59538756292</v>
      </c>
      <c r="J64" s="638">
        <v>42264.8795699158</v>
      </c>
      <c r="K64" s="638">
        <v>39723.651566865636</v>
      </c>
      <c r="L64" s="638">
        <v>34920.275755923351</v>
      </c>
      <c r="M64" s="638">
        <v>29687.174091822097</v>
      </c>
      <c r="N64" s="653">
        <f t="shared" si="3"/>
        <v>43744.59538756292</v>
      </c>
      <c r="O64" s="640">
        <f t="shared" si="4"/>
        <v>29626.013989406503</v>
      </c>
      <c r="P64" s="636"/>
      <c r="R64" s="647"/>
      <c r="T64" s="646"/>
      <c r="U64" s="640"/>
    </row>
    <row r="65" spans="1:60" x14ac:dyDescent="0.2">
      <c r="A65" s="631">
        <v>2061</v>
      </c>
      <c r="B65" s="638">
        <v>30124.588955138814</v>
      </c>
      <c r="C65" s="638">
        <v>29842.995828827647</v>
      </c>
      <c r="D65" s="638">
        <v>34215.328833063839</v>
      </c>
      <c r="E65" s="638">
        <v>36118.904224441998</v>
      </c>
      <c r="F65" s="638">
        <v>40349.991109076655</v>
      </c>
      <c r="G65" s="638">
        <v>42888.219200581836</v>
      </c>
      <c r="H65" s="638">
        <v>43649.914200702275</v>
      </c>
      <c r="I65" s="639">
        <v>44189.815105214933</v>
      </c>
      <c r="J65" s="638">
        <v>42695.039172079225</v>
      </c>
      <c r="K65" s="638">
        <v>40127.947292497956</v>
      </c>
      <c r="L65" s="638">
        <v>35275.684125223364</v>
      </c>
      <c r="M65" s="638">
        <v>29904.603869718048</v>
      </c>
      <c r="N65" s="653">
        <f t="shared" si="3"/>
        <v>44189.815105214933</v>
      </c>
      <c r="O65" s="640">
        <f t="shared" si="4"/>
        <v>29842.995828827647</v>
      </c>
      <c r="P65" s="636"/>
      <c r="R65" s="647"/>
      <c r="T65" s="646"/>
      <c r="U65" s="640"/>
    </row>
    <row r="66" spans="1:60" x14ac:dyDescent="0.2">
      <c r="A66" s="631">
        <v>2062</v>
      </c>
      <c r="B66" s="638">
        <v>30345.323075254553</v>
      </c>
      <c r="C66" s="638">
        <v>30061.666610882265</v>
      </c>
      <c r="D66" s="638">
        <v>34563.650756642135</v>
      </c>
      <c r="E66" s="638">
        <v>36486.605094960607</v>
      </c>
      <c r="F66" s="638">
        <v>40760.765665359715</v>
      </c>
      <c r="G66" s="638">
        <v>43324.833651481342</v>
      </c>
      <c r="H66" s="638">
        <v>44094.282926561886</v>
      </c>
      <c r="I66" s="639">
        <v>44639.680178121773</v>
      </c>
      <c r="J66" s="638">
        <v>43129.686994528274</v>
      </c>
      <c r="K66" s="638">
        <v>40536.461378636573</v>
      </c>
      <c r="L66" s="638">
        <v>35634.800771741298</v>
      </c>
      <c r="M66" s="638">
        <v>30123.726076909723</v>
      </c>
      <c r="N66" s="653">
        <f t="shared" si="3"/>
        <v>44639.680178121773</v>
      </c>
      <c r="O66" s="640">
        <f t="shared" si="4"/>
        <v>30061.666610882265</v>
      </c>
      <c r="P66" s="636"/>
      <c r="R66" s="647"/>
      <c r="T66" s="646"/>
      <c r="U66" s="640"/>
    </row>
    <row r="67" spans="1:60" x14ac:dyDescent="0.2">
      <c r="A67" s="631">
        <v>2063</v>
      </c>
      <c r="B67" s="638">
        <v>30567.775345176608</v>
      </c>
      <c r="C67" s="638">
        <v>30282.039482136483</v>
      </c>
      <c r="D67" s="638">
        <v>34915.607559512122</v>
      </c>
      <c r="E67" s="638">
        <v>36858.143071872211</v>
      </c>
      <c r="F67" s="638">
        <v>41175.826819261572</v>
      </c>
      <c r="G67" s="638">
        <v>43766.004349687151</v>
      </c>
      <c r="H67" s="638">
        <v>44543.288818704081</v>
      </c>
      <c r="I67" s="639">
        <v>45094.239773902067</v>
      </c>
      <c r="J67" s="638">
        <v>43568.870541725191</v>
      </c>
      <c r="K67" s="638">
        <v>40949.238473479367</v>
      </c>
      <c r="L67" s="638">
        <v>35997.664944824079</v>
      </c>
      <c r="M67" s="638">
        <v>30344.553887103091</v>
      </c>
      <c r="N67" s="653">
        <f t="shared" si="3"/>
        <v>45094.239773902067</v>
      </c>
      <c r="O67" s="640">
        <f t="shared" si="4"/>
        <v>30282.039482136483</v>
      </c>
      <c r="P67" s="636"/>
      <c r="R67" s="647"/>
      <c r="T67" s="646"/>
      <c r="U67" s="640"/>
    </row>
    <row r="68" spans="1:60" x14ac:dyDescent="0.2">
      <c r="A68" s="631"/>
      <c r="B68" s="647"/>
      <c r="C68" s="651"/>
      <c r="D68" s="651"/>
      <c r="E68" s="651"/>
      <c r="F68" s="651"/>
      <c r="G68" s="651"/>
      <c r="H68" s="651"/>
      <c r="I68" s="647"/>
      <c r="J68" s="651"/>
      <c r="K68" s="651"/>
      <c r="L68" s="651"/>
      <c r="M68" s="651"/>
      <c r="N68" s="649"/>
      <c r="O68" s="648"/>
      <c r="P68" s="636"/>
      <c r="R68" s="647"/>
      <c r="T68" s="646"/>
      <c r="U68" s="640"/>
    </row>
    <row r="69" spans="1:60" x14ac:dyDescent="0.2">
      <c r="A69" s="631"/>
      <c r="B69" s="647"/>
      <c r="C69" s="652"/>
      <c r="D69" s="652"/>
      <c r="E69" s="642"/>
      <c r="F69" s="642"/>
      <c r="G69" s="642"/>
      <c r="H69" s="651"/>
      <c r="I69" s="647"/>
      <c r="J69" s="651"/>
      <c r="K69" s="642"/>
      <c r="L69" s="650"/>
      <c r="M69" s="650"/>
      <c r="N69" s="649"/>
      <c r="O69" s="648"/>
      <c r="P69" s="636"/>
      <c r="R69" s="647"/>
      <c r="T69" s="646"/>
      <c r="U69" s="640"/>
    </row>
    <row r="70" spans="1:60" x14ac:dyDescent="0.2">
      <c r="A70" s="645"/>
      <c r="B70" s="644" t="s">
        <v>505</v>
      </c>
      <c r="C70" s="643"/>
      <c r="D70" s="642"/>
      <c r="E70" s="642"/>
      <c r="F70" s="642"/>
      <c r="G70" s="637"/>
      <c r="H70" s="640"/>
      <c r="I70" s="640"/>
      <c r="J70" s="640"/>
      <c r="K70" s="640"/>
      <c r="L70" s="640"/>
      <c r="M70" s="640"/>
      <c r="N70" s="640"/>
    </row>
    <row r="71" spans="1:60" x14ac:dyDescent="0.2">
      <c r="A71" s="631">
        <v>2007</v>
      </c>
      <c r="B71" s="640">
        <v>0</v>
      </c>
      <c r="C71" s="640">
        <v>0</v>
      </c>
      <c r="D71" s="640">
        <v>0</v>
      </c>
      <c r="E71" s="640">
        <v>0</v>
      </c>
      <c r="F71" s="640">
        <v>0</v>
      </c>
      <c r="G71" s="640">
        <v>0</v>
      </c>
      <c r="H71" s="640">
        <v>0</v>
      </c>
      <c r="I71" s="640">
        <v>0</v>
      </c>
      <c r="J71" s="640">
        <v>0</v>
      </c>
      <c r="K71" s="640">
        <v>0</v>
      </c>
      <c r="L71" s="640">
        <v>0</v>
      </c>
      <c r="M71" s="640">
        <v>0</v>
      </c>
      <c r="N71" s="640"/>
    </row>
    <row r="72" spans="1:60" x14ac:dyDescent="0.2">
      <c r="A72" s="631">
        <f t="shared" ref="A72:A103" si="5">A71+1</f>
        <v>2008</v>
      </c>
      <c r="B72" s="640">
        <v>0</v>
      </c>
      <c r="C72" s="640">
        <v>0</v>
      </c>
      <c r="D72" s="640">
        <v>0</v>
      </c>
      <c r="E72" s="640">
        <v>0</v>
      </c>
      <c r="F72" s="640">
        <v>0</v>
      </c>
      <c r="G72" s="640">
        <v>0</v>
      </c>
      <c r="H72" s="640">
        <v>0</v>
      </c>
      <c r="I72" s="640">
        <v>0</v>
      </c>
      <c r="J72" s="640">
        <v>0</v>
      </c>
      <c r="K72" s="640">
        <v>0</v>
      </c>
      <c r="L72" s="640">
        <v>0</v>
      </c>
      <c r="M72" s="640">
        <v>0</v>
      </c>
      <c r="N72" s="640"/>
    </row>
    <row r="73" spans="1:60" x14ac:dyDescent="0.2">
      <c r="A73" s="631">
        <f t="shared" si="5"/>
        <v>2009</v>
      </c>
      <c r="B73" s="640">
        <v>0</v>
      </c>
      <c r="C73" s="640">
        <v>0</v>
      </c>
      <c r="D73" s="640">
        <v>0</v>
      </c>
      <c r="E73" s="640">
        <v>0</v>
      </c>
      <c r="F73" s="640">
        <v>0</v>
      </c>
      <c r="G73" s="640">
        <v>0</v>
      </c>
      <c r="H73" s="640">
        <v>0</v>
      </c>
      <c r="I73" s="640">
        <v>0</v>
      </c>
      <c r="J73" s="640">
        <v>0</v>
      </c>
      <c r="K73" s="640">
        <v>0</v>
      </c>
      <c r="L73" s="640">
        <v>0</v>
      </c>
      <c r="M73" s="640">
        <v>0</v>
      </c>
      <c r="N73" s="640"/>
    </row>
    <row r="74" spans="1:60" x14ac:dyDescent="0.2">
      <c r="A74" s="631">
        <f t="shared" si="5"/>
        <v>2010</v>
      </c>
      <c r="B74" s="640">
        <v>0</v>
      </c>
      <c r="C74" s="640">
        <v>0</v>
      </c>
      <c r="D74" s="640">
        <v>0</v>
      </c>
      <c r="E74" s="640">
        <v>0</v>
      </c>
      <c r="F74" s="640">
        <v>0</v>
      </c>
      <c r="G74" s="640">
        <v>0</v>
      </c>
      <c r="H74" s="640">
        <v>0</v>
      </c>
      <c r="I74" s="640">
        <v>0</v>
      </c>
      <c r="J74" s="640">
        <v>0</v>
      </c>
      <c r="K74" s="640">
        <v>0</v>
      </c>
      <c r="L74" s="640">
        <v>0</v>
      </c>
      <c r="M74" s="640">
        <v>0</v>
      </c>
      <c r="N74" s="640"/>
    </row>
    <row r="75" spans="1:60" x14ac:dyDescent="0.2">
      <c r="A75" s="631">
        <f t="shared" si="5"/>
        <v>2011</v>
      </c>
      <c r="B75" s="640">
        <v>0</v>
      </c>
      <c r="C75" s="640">
        <v>0</v>
      </c>
      <c r="D75" s="640">
        <v>0</v>
      </c>
      <c r="E75" s="640">
        <v>0</v>
      </c>
      <c r="F75" s="640">
        <v>0</v>
      </c>
      <c r="G75" s="640">
        <v>0</v>
      </c>
      <c r="H75" s="640">
        <v>0</v>
      </c>
      <c r="I75" s="640">
        <v>0</v>
      </c>
      <c r="J75" s="640">
        <v>0</v>
      </c>
      <c r="K75" s="640">
        <v>0</v>
      </c>
      <c r="L75" s="640">
        <v>0</v>
      </c>
      <c r="M75" s="640">
        <v>0</v>
      </c>
      <c r="N75" s="637"/>
      <c r="O75" s="634"/>
      <c r="P75" s="634"/>
      <c r="Q75" s="634"/>
      <c r="R75" s="634"/>
      <c r="S75" s="634"/>
      <c r="T75" s="634"/>
      <c r="U75" s="634"/>
      <c r="V75" s="634"/>
      <c r="W75" s="634"/>
      <c r="X75" s="634"/>
      <c r="Y75" s="634"/>
      <c r="Z75" s="634"/>
      <c r="AA75" s="634"/>
      <c r="AB75" s="634"/>
      <c r="AC75" s="634"/>
      <c r="AD75" s="634"/>
      <c r="AE75" s="634"/>
      <c r="AF75" s="634"/>
      <c r="AG75" s="634"/>
      <c r="AH75" s="634"/>
      <c r="AI75" s="634"/>
      <c r="AJ75" s="634"/>
      <c r="AK75" s="634"/>
      <c r="AL75" s="634"/>
      <c r="AM75" s="634"/>
      <c r="AN75" s="634"/>
      <c r="AO75" s="634"/>
      <c r="AP75" s="634"/>
      <c r="AQ75" s="634"/>
      <c r="AR75" s="634"/>
      <c r="AS75" s="634"/>
      <c r="AT75" s="634"/>
      <c r="AU75" s="634"/>
      <c r="AV75" s="634"/>
      <c r="AW75" s="634"/>
      <c r="AX75" s="634"/>
      <c r="AY75" s="634"/>
      <c r="AZ75" s="634"/>
      <c r="BA75" s="634"/>
      <c r="BB75" s="634"/>
      <c r="BC75" s="634"/>
      <c r="BD75" s="634"/>
      <c r="BE75" s="634"/>
      <c r="BF75" s="634"/>
      <c r="BG75" s="634"/>
      <c r="BH75" s="634"/>
    </row>
    <row r="76" spans="1:60" x14ac:dyDescent="0.2">
      <c r="A76" s="631">
        <f t="shared" si="5"/>
        <v>2012</v>
      </c>
      <c r="B76" s="640">
        <v>0</v>
      </c>
      <c r="C76" s="640">
        <v>0</v>
      </c>
      <c r="D76" s="640">
        <v>0</v>
      </c>
      <c r="E76" s="640">
        <v>0</v>
      </c>
      <c r="F76" s="640">
        <v>0</v>
      </c>
      <c r="G76" s="640">
        <v>0</v>
      </c>
      <c r="H76" s="640">
        <v>0</v>
      </c>
      <c r="I76" s="640">
        <v>0</v>
      </c>
      <c r="J76" s="640">
        <v>0</v>
      </c>
      <c r="K76" s="640">
        <v>0</v>
      </c>
      <c r="L76" s="640">
        <v>0</v>
      </c>
      <c r="M76" s="640">
        <v>0</v>
      </c>
      <c r="N76" s="637"/>
      <c r="Q76" s="634" t="s">
        <v>504</v>
      </c>
      <c r="R76" s="634" t="s">
        <v>503</v>
      </c>
      <c r="S76" s="634"/>
      <c r="T76" s="634"/>
      <c r="U76" s="634"/>
      <c r="V76" s="634"/>
      <c r="W76" s="634"/>
      <c r="X76" s="634"/>
      <c r="Y76" s="634"/>
      <c r="Z76" s="634"/>
      <c r="AA76" s="634"/>
      <c r="AB76" s="634"/>
      <c r="AC76" s="634"/>
      <c r="AD76" s="634"/>
      <c r="AE76" s="634"/>
      <c r="AF76" s="634"/>
      <c r="AG76" s="634"/>
      <c r="AH76" s="634"/>
      <c r="AI76" s="634"/>
      <c r="AJ76" s="634"/>
      <c r="AK76" s="634"/>
      <c r="AL76" s="634"/>
      <c r="AM76" s="634"/>
      <c r="AN76" s="634"/>
      <c r="AO76" s="634"/>
      <c r="AP76" s="634"/>
      <c r="AQ76" s="634"/>
      <c r="AR76" s="634"/>
      <c r="AS76" s="634"/>
      <c r="AT76" s="634"/>
      <c r="AU76" s="634"/>
      <c r="AV76" s="634"/>
      <c r="AW76" s="634"/>
      <c r="AX76" s="634"/>
      <c r="AY76" s="634"/>
      <c r="AZ76" s="634"/>
      <c r="BA76" s="634"/>
      <c r="BB76" s="634"/>
      <c r="BC76" s="634"/>
      <c r="BD76" s="634"/>
      <c r="BE76" s="634"/>
      <c r="BF76" s="634"/>
      <c r="BG76" s="634"/>
      <c r="BH76" s="634"/>
    </row>
    <row r="77" spans="1:60" s="641" customFormat="1" x14ac:dyDescent="0.2">
      <c r="A77" s="631">
        <f t="shared" si="5"/>
        <v>2013</v>
      </c>
      <c r="B77" s="640">
        <v>0</v>
      </c>
      <c r="C77" s="640">
        <v>0</v>
      </c>
      <c r="D77" s="640">
        <v>0</v>
      </c>
      <c r="E77" s="640">
        <v>0</v>
      </c>
      <c r="F77" s="640">
        <v>0</v>
      </c>
      <c r="G77" s="640">
        <v>0</v>
      </c>
      <c r="H77" s="640">
        <v>0</v>
      </c>
      <c r="I77" s="640">
        <v>0</v>
      </c>
      <c r="J77" s="640">
        <v>0</v>
      </c>
      <c r="K77" s="640">
        <v>0</v>
      </c>
      <c r="L77" s="640">
        <v>0</v>
      </c>
      <c r="M77" s="640">
        <v>0</v>
      </c>
      <c r="N77" s="637"/>
      <c r="Q77" s="634"/>
      <c r="R77" s="634"/>
      <c r="S77" s="634"/>
      <c r="T77" s="634"/>
      <c r="U77" s="634"/>
      <c r="V77" s="634"/>
      <c r="W77" s="634"/>
      <c r="X77" s="634"/>
      <c r="Y77" s="634"/>
      <c r="Z77" s="634"/>
      <c r="AA77" s="634"/>
      <c r="AB77" s="634"/>
      <c r="AC77" s="634"/>
      <c r="AD77" s="634"/>
      <c r="AE77" s="634"/>
      <c r="AF77" s="634"/>
      <c r="AG77" s="634"/>
      <c r="AH77" s="634"/>
      <c r="AI77" s="634"/>
      <c r="AJ77" s="634"/>
      <c r="AK77" s="634"/>
      <c r="AL77" s="634"/>
      <c r="AM77" s="634"/>
      <c r="AN77" s="634"/>
      <c r="AO77" s="634"/>
      <c r="AP77" s="634"/>
      <c r="AQ77" s="634"/>
      <c r="AR77" s="634"/>
      <c r="AS77" s="634"/>
      <c r="AT77" s="634"/>
      <c r="AU77" s="634"/>
      <c r="AV77" s="634"/>
      <c r="AW77" s="634"/>
      <c r="AX77" s="634"/>
      <c r="AY77" s="634"/>
      <c r="AZ77" s="634"/>
      <c r="BA77" s="634"/>
      <c r="BB77" s="634"/>
      <c r="BC77" s="634"/>
      <c r="BD77" s="634"/>
      <c r="BE77" s="634"/>
      <c r="BF77" s="634"/>
      <c r="BG77" s="634"/>
      <c r="BH77" s="634"/>
    </row>
    <row r="78" spans="1:60" x14ac:dyDescent="0.2">
      <c r="A78" s="631">
        <f t="shared" si="5"/>
        <v>2014</v>
      </c>
      <c r="B78" s="640">
        <v>0</v>
      </c>
      <c r="C78" s="640">
        <v>0</v>
      </c>
      <c r="D78" s="640">
        <v>0</v>
      </c>
      <c r="E78" s="640">
        <v>0</v>
      </c>
      <c r="F78" s="640">
        <v>0</v>
      </c>
      <c r="G78" s="640">
        <v>0</v>
      </c>
      <c r="H78" s="640">
        <v>0</v>
      </c>
      <c r="I78" s="640">
        <v>0</v>
      </c>
      <c r="J78" s="640">
        <v>0</v>
      </c>
      <c r="K78" s="640">
        <v>0</v>
      </c>
      <c r="L78" s="640">
        <v>0</v>
      </c>
      <c r="M78" s="640">
        <v>0</v>
      </c>
      <c r="N78" s="637"/>
      <c r="Q78" s="634"/>
      <c r="R78" s="634"/>
      <c r="S78" s="634"/>
      <c r="T78" s="634"/>
      <c r="U78" s="634"/>
      <c r="V78" s="634"/>
      <c r="W78" s="634"/>
      <c r="X78" s="634"/>
      <c r="Y78" s="634"/>
      <c r="Z78" s="634"/>
      <c r="AA78" s="634"/>
      <c r="AB78" s="634"/>
      <c r="AC78" s="634"/>
      <c r="AD78" s="634"/>
      <c r="AE78" s="634"/>
      <c r="AF78" s="634"/>
      <c r="AG78" s="634"/>
      <c r="AH78" s="634"/>
      <c r="AI78" s="634"/>
      <c r="AJ78" s="634"/>
      <c r="AK78" s="634"/>
      <c r="AL78" s="634"/>
      <c r="AM78" s="634"/>
      <c r="AN78" s="634"/>
      <c r="AO78" s="634"/>
      <c r="AP78" s="634"/>
      <c r="AQ78" s="634"/>
      <c r="AR78" s="634"/>
      <c r="AS78" s="634"/>
      <c r="AT78" s="634"/>
      <c r="AU78" s="634"/>
      <c r="AV78" s="634"/>
      <c r="AW78" s="634"/>
      <c r="AX78" s="634"/>
      <c r="AY78" s="634"/>
      <c r="AZ78" s="634"/>
      <c r="BA78" s="634"/>
      <c r="BB78" s="634"/>
      <c r="BC78" s="634"/>
      <c r="BD78" s="634"/>
      <c r="BE78" s="634"/>
      <c r="BF78" s="634"/>
      <c r="BG78" s="634"/>
      <c r="BH78" s="634"/>
    </row>
    <row r="79" spans="1:60" x14ac:dyDescent="0.2">
      <c r="A79" s="631">
        <f t="shared" si="5"/>
        <v>2015</v>
      </c>
      <c r="B79" s="640">
        <v>0</v>
      </c>
      <c r="C79" s="640">
        <v>0</v>
      </c>
      <c r="D79" s="640">
        <v>0</v>
      </c>
      <c r="E79" s="640">
        <v>0</v>
      </c>
      <c r="F79" s="640">
        <v>0</v>
      </c>
      <c r="G79" s="640">
        <v>0</v>
      </c>
      <c r="H79" s="640">
        <v>0</v>
      </c>
      <c r="I79" s="640">
        <v>0</v>
      </c>
      <c r="J79" s="640">
        <v>0</v>
      </c>
      <c r="K79" s="640">
        <v>0</v>
      </c>
      <c r="L79" s="640">
        <v>0</v>
      </c>
      <c r="M79" s="640">
        <v>0</v>
      </c>
      <c r="N79" s="637">
        <f t="shared" ref="N79:N110" si="6">MAX(B79:M79)</f>
        <v>0</v>
      </c>
      <c r="O79" s="628">
        <f t="shared" ref="O79:O110" si="7">MIN(B79:M79)</f>
        <v>0</v>
      </c>
      <c r="Q79" s="635">
        <v>0</v>
      </c>
      <c r="R79" s="635">
        <v>0</v>
      </c>
      <c r="S79" s="634"/>
      <c r="T79" s="634"/>
      <c r="U79" s="8"/>
      <c r="V79" s="634"/>
      <c r="W79" s="634"/>
      <c r="X79" s="634"/>
      <c r="Y79" s="634"/>
      <c r="Z79" s="634"/>
      <c r="AA79" s="634"/>
      <c r="AB79" s="634"/>
      <c r="AC79" s="634"/>
      <c r="AD79" s="634"/>
      <c r="AE79" s="634"/>
      <c r="AF79" s="634"/>
      <c r="AG79" s="634"/>
      <c r="AH79" s="634"/>
      <c r="AI79" s="634"/>
      <c r="AJ79" s="634"/>
      <c r="AK79" s="634"/>
      <c r="AL79" s="634"/>
      <c r="AM79" s="634"/>
      <c r="AN79" s="634"/>
      <c r="AO79" s="634"/>
      <c r="AP79" s="634"/>
      <c r="AQ79" s="634"/>
      <c r="AR79" s="634"/>
      <c r="AS79" s="634"/>
      <c r="AT79" s="634"/>
      <c r="AU79" s="634"/>
      <c r="AV79" s="634"/>
      <c r="AW79" s="634"/>
      <c r="AX79" s="634"/>
      <c r="AY79" s="634"/>
      <c r="AZ79" s="634"/>
      <c r="BA79" s="634"/>
      <c r="BB79" s="634"/>
      <c r="BC79" s="634"/>
      <c r="BD79" s="634"/>
      <c r="BE79" s="634"/>
      <c r="BF79" s="634"/>
      <c r="BG79" s="634"/>
      <c r="BH79" s="634"/>
    </row>
    <row r="80" spans="1:60" x14ac:dyDescent="0.2">
      <c r="A80" s="631">
        <f t="shared" si="5"/>
        <v>2016</v>
      </c>
      <c r="B80" s="640">
        <v>0</v>
      </c>
      <c r="C80" s="640">
        <v>0</v>
      </c>
      <c r="D80" s="640">
        <v>0</v>
      </c>
      <c r="E80" s="640">
        <v>0</v>
      </c>
      <c r="F80" s="640">
        <v>0</v>
      </c>
      <c r="G80" s="640">
        <v>0</v>
      </c>
      <c r="H80" s="640">
        <v>0</v>
      </c>
      <c r="I80" s="640">
        <v>0</v>
      </c>
      <c r="J80" s="640">
        <v>0</v>
      </c>
      <c r="K80" s="640">
        <v>0</v>
      </c>
      <c r="L80" s="640">
        <v>0</v>
      </c>
      <c r="M80" s="638">
        <v>0</v>
      </c>
      <c r="N80" s="637">
        <f t="shared" si="6"/>
        <v>0</v>
      </c>
      <c r="O80" s="628">
        <f t="shared" si="7"/>
        <v>0</v>
      </c>
      <c r="Q80" s="635">
        <v>0</v>
      </c>
      <c r="R80" s="635">
        <v>0</v>
      </c>
      <c r="S80" s="634"/>
      <c r="T80" s="634"/>
      <c r="U80" s="8"/>
      <c r="V80" s="634"/>
      <c r="W80" s="634"/>
      <c r="X80" s="634"/>
      <c r="Y80" s="634"/>
      <c r="Z80" s="634"/>
      <c r="AA80" s="634"/>
      <c r="AB80" s="634"/>
      <c r="AC80" s="634"/>
      <c r="AD80" s="634"/>
      <c r="AE80" s="634"/>
      <c r="AF80" s="634"/>
      <c r="AG80" s="634"/>
      <c r="AH80" s="634"/>
      <c r="AI80" s="634"/>
      <c r="AJ80" s="634"/>
      <c r="AK80" s="634"/>
      <c r="AL80" s="634"/>
      <c r="AM80" s="634"/>
      <c r="AN80" s="634"/>
      <c r="AO80" s="634"/>
      <c r="AP80" s="634"/>
      <c r="AQ80" s="634"/>
      <c r="AR80" s="634"/>
      <c r="AS80" s="634"/>
      <c r="AT80" s="634"/>
      <c r="AU80" s="634"/>
      <c r="AV80" s="634"/>
      <c r="AW80" s="634"/>
      <c r="AX80" s="634"/>
      <c r="AY80" s="634"/>
      <c r="AZ80" s="634"/>
      <c r="BA80" s="634"/>
      <c r="BB80" s="634"/>
      <c r="BC80" s="634"/>
      <c r="BD80" s="634"/>
      <c r="BE80" s="634"/>
      <c r="BF80" s="634"/>
      <c r="BG80" s="634"/>
      <c r="BH80" s="634"/>
    </row>
    <row r="81" spans="1:60" x14ac:dyDescent="0.2">
      <c r="A81" s="631">
        <f t="shared" si="5"/>
        <v>2017</v>
      </c>
      <c r="B81" s="640">
        <v>0</v>
      </c>
      <c r="C81" s="640">
        <v>0</v>
      </c>
      <c r="D81" s="640">
        <v>0</v>
      </c>
      <c r="E81" s="638">
        <v>0</v>
      </c>
      <c r="F81" s="638">
        <v>0</v>
      </c>
      <c r="G81" s="638">
        <v>0</v>
      </c>
      <c r="H81" s="638">
        <v>0</v>
      </c>
      <c r="I81" s="638">
        <v>0</v>
      </c>
      <c r="J81" s="638">
        <v>0</v>
      </c>
      <c r="K81" s="638">
        <v>0</v>
      </c>
      <c r="L81" s="638">
        <v>0</v>
      </c>
      <c r="M81" s="638">
        <v>0</v>
      </c>
      <c r="N81" s="637">
        <f t="shared" si="6"/>
        <v>0</v>
      </c>
      <c r="O81" s="636">
        <f t="shared" si="7"/>
        <v>0</v>
      </c>
      <c r="Q81" s="635">
        <v>0</v>
      </c>
      <c r="R81" s="635">
        <v>0</v>
      </c>
      <c r="S81" s="634"/>
      <c r="T81" s="634"/>
      <c r="U81" s="8"/>
      <c r="V81" s="634"/>
      <c r="W81" s="634"/>
      <c r="X81" s="634"/>
      <c r="Y81" s="634"/>
      <c r="Z81" s="634"/>
      <c r="AA81" s="634"/>
      <c r="AB81" s="634"/>
      <c r="AC81" s="634"/>
      <c r="AD81" s="634"/>
      <c r="AE81" s="634"/>
      <c r="AF81" s="634"/>
      <c r="AG81" s="634"/>
      <c r="AH81" s="634"/>
      <c r="AI81" s="634"/>
      <c r="AJ81" s="634"/>
      <c r="AK81" s="634"/>
      <c r="AL81" s="634"/>
      <c r="AM81" s="634"/>
      <c r="AN81" s="634"/>
      <c r="AO81" s="634"/>
      <c r="AP81" s="634"/>
      <c r="AQ81" s="634"/>
      <c r="AR81" s="634"/>
      <c r="AS81" s="634"/>
      <c r="AT81" s="634"/>
      <c r="AU81" s="634"/>
      <c r="AV81" s="634"/>
      <c r="AW81" s="634"/>
      <c r="AX81" s="634"/>
      <c r="AY81" s="634"/>
      <c r="AZ81" s="634"/>
      <c r="BA81" s="634"/>
      <c r="BB81" s="634"/>
      <c r="BC81" s="634"/>
      <c r="BD81" s="634"/>
      <c r="BE81" s="634"/>
      <c r="BF81" s="634"/>
      <c r="BG81" s="634"/>
      <c r="BH81" s="634"/>
    </row>
    <row r="82" spans="1:60" x14ac:dyDescent="0.2">
      <c r="A82" s="631">
        <f t="shared" si="5"/>
        <v>2018</v>
      </c>
      <c r="B82" s="638">
        <v>0</v>
      </c>
      <c r="C82" s="638">
        <v>0</v>
      </c>
      <c r="D82" s="638">
        <v>0</v>
      </c>
      <c r="E82" s="638">
        <v>0</v>
      </c>
      <c r="F82" s="638">
        <v>0</v>
      </c>
      <c r="G82" s="638">
        <v>0</v>
      </c>
      <c r="H82" s="638">
        <v>0</v>
      </c>
      <c r="I82" s="639">
        <v>0</v>
      </c>
      <c r="J82" s="638">
        <v>0</v>
      </c>
      <c r="K82" s="638">
        <v>0</v>
      </c>
      <c r="L82" s="638">
        <v>0</v>
      </c>
      <c r="M82" s="638">
        <v>0</v>
      </c>
      <c r="N82" s="637">
        <f t="shared" si="6"/>
        <v>0</v>
      </c>
      <c r="O82" s="636">
        <f t="shared" si="7"/>
        <v>0</v>
      </c>
      <c r="Q82" s="635">
        <v>0</v>
      </c>
      <c r="R82" s="635">
        <v>0</v>
      </c>
      <c r="S82" s="634"/>
      <c r="T82" s="634"/>
      <c r="U82" s="8"/>
      <c r="V82" s="634"/>
      <c r="W82" s="634"/>
      <c r="X82" s="634"/>
      <c r="Y82" s="634"/>
      <c r="Z82" s="634"/>
      <c r="AA82" s="634"/>
      <c r="AB82" s="634"/>
      <c r="AC82" s="634"/>
      <c r="AD82" s="634"/>
      <c r="AE82" s="634"/>
      <c r="AF82" s="634"/>
      <c r="AG82" s="634"/>
      <c r="AH82" s="634"/>
      <c r="AI82" s="634"/>
      <c r="AJ82" s="634"/>
      <c r="AK82" s="634"/>
      <c r="AL82" s="634"/>
      <c r="AM82" s="634"/>
      <c r="AN82" s="634"/>
      <c r="AO82" s="634"/>
      <c r="AP82" s="634"/>
      <c r="AQ82" s="634"/>
      <c r="AR82" s="634"/>
      <c r="AS82" s="634"/>
      <c r="AT82" s="634"/>
      <c r="AU82" s="634"/>
      <c r="AV82" s="634"/>
      <c r="AW82" s="634"/>
      <c r="AX82" s="634"/>
      <c r="AY82" s="634"/>
      <c r="AZ82" s="634"/>
      <c r="BA82" s="634"/>
      <c r="BB82" s="634"/>
      <c r="BC82" s="634"/>
      <c r="BD82" s="634"/>
      <c r="BE82" s="634"/>
      <c r="BF82" s="634"/>
      <c r="BG82" s="634"/>
      <c r="BH82" s="634"/>
    </row>
    <row r="83" spans="1:60" x14ac:dyDescent="0.2">
      <c r="A83" s="631">
        <f t="shared" si="5"/>
        <v>2019</v>
      </c>
      <c r="B83" s="638">
        <v>0</v>
      </c>
      <c r="C83" s="638">
        <v>0</v>
      </c>
      <c r="D83" s="638">
        <v>0</v>
      </c>
      <c r="E83" s="638">
        <v>0</v>
      </c>
      <c r="F83" s="638">
        <v>0</v>
      </c>
      <c r="G83" s="638">
        <v>0</v>
      </c>
      <c r="H83" s="638">
        <v>0</v>
      </c>
      <c r="I83" s="639">
        <v>0</v>
      </c>
      <c r="J83" s="638">
        <v>0</v>
      </c>
      <c r="K83" s="638">
        <v>0</v>
      </c>
      <c r="L83" s="638">
        <v>0</v>
      </c>
      <c r="M83" s="638">
        <v>0</v>
      </c>
      <c r="N83" s="637">
        <f t="shared" si="6"/>
        <v>0</v>
      </c>
      <c r="O83" s="636">
        <f t="shared" si="7"/>
        <v>0</v>
      </c>
      <c r="Q83" s="635">
        <v>0</v>
      </c>
      <c r="R83" s="635">
        <v>0</v>
      </c>
      <c r="S83" s="634"/>
      <c r="T83" s="634"/>
      <c r="U83" s="8"/>
      <c r="V83" s="634"/>
      <c r="W83" s="634"/>
      <c r="X83" s="634"/>
      <c r="Y83" s="634"/>
      <c r="Z83" s="634"/>
      <c r="AA83" s="634"/>
      <c r="AB83" s="634"/>
      <c r="AC83" s="634"/>
      <c r="AD83" s="634"/>
      <c r="AE83" s="634"/>
      <c r="AF83" s="634"/>
      <c r="AG83" s="634"/>
      <c r="AH83" s="634"/>
      <c r="AI83" s="634"/>
      <c r="AJ83" s="634"/>
      <c r="AK83" s="634"/>
      <c r="AL83" s="634"/>
      <c r="AM83" s="634"/>
      <c r="AN83" s="634"/>
      <c r="AO83" s="634"/>
      <c r="AP83" s="634"/>
      <c r="AQ83" s="634"/>
      <c r="AR83" s="634"/>
      <c r="AS83" s="634"/>
      <c r="AT83" s="634"/>
      <c r="AU83" s="634"/>
      <c r="AV83" s="634"/>
      <c r="AW83" s="634"/>
      <c r="AX83" s="634"/>
      <c r="AY83" s="634"/>
      <c r="AZ83" s="634"/>
      <c r="BA83" s="634"/>
      <c r="BB83" s="634"/>
      <c r="BC83" s="634"/>
      <c r="BD83" s="634"/>
      <c r="BE83" s="634"/>
      <c r="BF83" s="634"/>
      <c r="BG83" s="634"/>
      <c r="BH83" s="634"/>
    </row>
    <row r="84" spans="1:60" x14ac:dyDescent="0.2">
      <c r="A84" s="631">
        <f t="shared" si="5"/>
        <v>2020</v>
      </c>
      <c r="B84" s="638">
        <v>0</v>
      </c>
      <c r="C84" s="638">
        <v>0</v>
      </c>
      <c r="D84" s="638">
        <v>0</v>
      </c>
      <c r="E84" s="638">
        <v>0</v>
      </c>
      <c r="F84" s="638">
        <v>0</v>
      </c>
      <c r="G84" s="638">
        <v>0</v>
      </c>
      <c r="H84" s="638">
        <v>0</v>
      </c>
      <c r="I84" s="639">
        <v>0</v>
      </c>
      <c r="J84" s="638">
        <v>0</v>
      </c>
      <c r="K84" s="638">
        <v>0</v>
      </c>
      <c r="L84" s="638">
        <v>0</v>
      </c>
      <c r="M84" s="638">
        <v>0</v>
      </c>
      <c r="N84" s="637">
        <f t="shared" si="6"/>
        <v>0</v>
      </c>
      <c r="O84" s="636">
        <f t="shared" si="7"/>
        <v>0</v>
      </c>
      <c r="Q84" s="635">
        <v>0</v>
      </c>
      <c r="R84" s="635">
        <v>0</v>
      </c>
      <c r="S84" s="634"/>
      <c r="T84" s="634"/>
      <c r="U84" s="8"/>
      <c r="V84" s="634"/>
      <c r="W84" s="634"/>
      <c r="X84" s="634"/>
      <c r="Y84" s="634"/>
      <c r="Z84" s="634"/>
      <c r="AA84" s="634"/>
      <c r="AB84" s="634"/>
      <c r="AC84" s="634"/>
      <c r="AD84" s="634"/>
      <c r="AE84" s="634"/>
      <c r="AF84" s="634"/>
      <c r="AG84" s="634"/>
      <c r="AH84" s="634"/>
      <c r="AI84" s="634"/>
      <c r="AJ84" s="634"/>
      <c r="AK84" s="634"/>
      <c r="AL84" s="634"/>
      <c r="AM84" s="634"/>
      <c r="AN84" s="634"/>
      <c r="AO84" s="634"/>
      <c r="AP84" s="634"/>
      <c r="AQ84" s="634"/>
      <c r="AR84" s="634"/>
      <c r="AS84" s="634"/>
      <c r="AT84" s="634"/>
      <c r="AU84" s="634"/>
      <c r="AV84" s="634"/>
      <c r="AW84" s="634"/>
      <c r="AX84" s="634"/>
      <c r="AY84" s="634"/>
      <c r="AZ84" s="634"/>
      <c r="BA84" s="634"/>
      <c r="BB84" s="634"/>
      <c r="BC84" s="634"/>
      <c r="BD84" s="634"/>
      <c r="BE84" s="634"/>
      <c r="BF84" s="634"/>
      <c r="BG84" s="634"/>
      <c r="BH84" s="634"/>
    </row>
    <row r="85" spans="1:60" x14ac:dyDescent="0.2">
      <c r="A85" s="631">
        <f t="shared" si="5"/>
        <v>2021</v>
      </c>
      <c r="B85" s="638">
        <v>0</v>
      </c>
      <c r="C85" s="638">
        <v>0</v>
      </c>
      <c r="D85" s="638">
        <v>0</v>
      </c>
      <c r="E85" s="638">
        <v>0</v>
      </c>
      <c r="F85" s="638">
        <v>0</v>
      </c>
      <c r="G85" s="638">
        <v>0</v>
      </c>
      <c r="H85" s="638">
        <v>0</v>
      </c>
      <c r="I85" s="639">
        <v>0</v>
      </c>
      <c r="J85" s="638">
        <v>0</v>
      </c>
      <c r="K85" s="638">
        <v>0</v>
      </c>
      <c r="L85" s="638">
        <v>0</v>
      </c>
      <c r="M85" s="638">
        <v>0</v>
      </c>
      <c r="N85" s="637">
        <f t="shared" si="6"/>
        <v>0</v>
      </c>
      <c r="O85" s="636">
        <f t="shared" si="7"/>
        <v>0</v>
      </c>
      <c r="Q85" s="635">
        <v>0</v>
      </c>
      <c r="R85" s="635">
        <v>0</v>
      </c>
      <c r="S85" s="634"/>
      <c r="T85" s="634"/>
      <c r="U85" s="8"/>
      <c r="V85" s="634"/>
      <c r="W85" s="634"/>
      <c r="X85" s="634"/>
      <c r="Y85" s="634"/>
      <c r="Z85" s="634"/>
      <c r="AA85" s="634"/>
      <c r="AB85" s="634"/>
      <c r="AC85" s="634"/>
      <c r="AD85" s="634"/>
      <c r="AE85" s="634"/>
      <c r="AF85" s="634"/>
      <c r="AG85" s="634"/>
      <c r="AH85" s="634"/>
      <c r="AI85" s="634"/>
      <c r="AJ85" s="634"/>
      <c r="AK85" s="634"/>
      <c r="AL85" s="634"/>
      <c r="AM85" s="634"/>
      <c r="AN85" s="634"/>
      <c r="AO85" s="634"/>
      <c r="AP85" s="634"/>
      <c r="AQ85" s="634"/>
      <c r="AR85" s="634"/>
      <c r="AS85" s="634"/>
      <c r="AT85" s="634"/>
      <c r="AU85" s="634"/>
      <c r="AV85" s="634"/>
      <c r="AW85" s="634"/>
      <c r="AX85" s="634"/>
      <c r="AY85" s="634"/>
      <c r="AZ85" s="634"/>
      <c r="BA85" s="634"/>
      <c r="BB85" s="634"/>
      <c r="BC85" s="634"/>
      <c r="BD85" s="634"/>
      <c r="BE85" s="634"/>
      <c r="BF85" s="634"/>
      <c r="BG85" s="634"/>
      <c r="BH85" s="634"/>
    </row>
    <row r="86" spans="1:60" x14ac:dyDescent="0.2">
      <c r="A86" s="631">
        <f t="shared" si="5"/>
        <v>2022</v>
      </c>
      <c r="B86" s="638">
        <v>0</v>
      </c>
      <c r="C86" s="638">
        <v>0</v>
      </c>
      <c r="D86" s="638">
        <v>0</v>
      </c>
      <c r="E86" s="638">
        <v>0</v>
      </c>
      <c r="F86" s="638">
        <v>0</v>
      </c>
      <c r="G86" s="638">
        <v>0</v>
      </c>
      <c r="H86" s="638">
        <v>0</v>
      </c>
      <c r="I86" s="639">
        <v>0</v>
      </c>
      <c r="J86" s="638">
        <v>0</v>
      </c>
      <c r="K86" s="638">
        <v>0</v>
      </c>
      <c r="L86" s="638">
        <v>0</v>
      </c>
      <c r="M86" s="638">
        <v>0</v>
      </c>
      <c r="N86" s="637">
        <f t="shared" si="6"/>
        <v>0</v>
      </c>
      <c r="O86" s="636">
        <f t="shared" si="7"/>
        <v>0</v>
      </c>
      <c r="Q86" s="635">
        <v>0</v>
      </c>
      <c r="R86" s="635">
        <v>0</v>
      </c>
      <c r="S86" s="634"/>
      <c r="T86" s="634"/>
      <c r="U86" s="8"/>
      <c r="V86" s="634"/>
      <c r="W86" s="634"/>
      <c r="X86" s="634"/>
      <c r="Y86" s="634"/>
      <c r="Z86" s="634"/>
      <c r="AA86" s="634"/>
      <c r="AB86" s="634"/>
      <c r="AC86" s="634"/>
      <c r="AD86" s="634"/>
      <c r="AE86" s="634"/>
      <c r="AF86" s="634"/>
      <c r="AG86" s="634"/>
      <c r="AH86" s="634"/>
      <c r="AI86" s="634"/>
      <c r="AJ86" s="634"/>
      <c r="AK86" s="634"/>
      <c r="AL86" s="634"/>
      <c r="AM86" s="634"/>
      <c r="AN86" s="634"/>
      <c r="AO86" s="634"/>
      <c r="AP86" s="634"/>
      <c r="AQ86" s="634"/>
      <c r="AR86" s="634"/>
      <c r="AS86" s="634"/>
      <c r="AT86" s="634"/>
      <c r="AU86" s="634"/>
      <c r="AV86" s="634"/>
      <c r="AW86" s="634"/>
      <c r="AX86" s="634"/>
      <c r="AY86" s="634"/>
      <c r="AZ86" s="634"/>
      <c r="BA86" s="634"/>
      <c r="BB86" s="634"/>
      <c r="BC86" s="634"/>
      <c r="BD86" s="634"/>
      <c r="BE86" s="634"/>
      <c r="BF86" s="634"/>
      <c r="BG86" s="634"/>
      <c r="BH86" s="634"/>
    </row>
    <row r="87" spans="1:60" x14ac:dyDescent="0.2">
      <c r="A87" s="631">
        <f t="shared" si="5"/>
        <v>2023</v>
      </c>
      <c r="B87" s="638">
        <v>0</v>
      </c>
      <c r="C87" s="638">
        <v>0</v>
      </c>
      <c r="D87" s="638">
        <v>0</v>
      </c>
      <c r="E87" s="638">
        <v>0</v>
      </c>
      <c r="F87" s="638">
        <v>0</v>
      </c>
      <c r="G87" s="638">
        <v>0</v>
      </c>
      <c r="H87" s="638">
        <v>0</v>
      </c>
      <c r="I87" s="639">
        <v>0</v>
      </c>
      <c r="J87" s="638">
        <v>0</v>
      </c>
      <c r="K87" s="638">
        <v>0</v>
      </c>
      <c r="L87" s="638">
        <v>0</v>
      </c>
      <c r="M87" s="638">
        <v>0</v>
      </c>
      <c r="N87" s="637">
        <f t="shared" si="6"/>
        <v>0</v>
      </c>
      <c r="O87" s="636">
        <f t="shared" si="7"/>
        <v>0</v>
      </c>
      <c r="Q87" s="635">
        <v>0</v>
      </c>
      <c r="R87" s="635">
        <v>0</v>
      </c>
      <c r="S87" s="634"/>
      <c r="T87" s="634"/>
      <c r="U87" s="8"/>
      <c r="V87" s="634"/>
      <c r="W87" s="634"/>
      <c r="X87" s="634"/>
      <c r="Y87" s="634"/>
      <c r="Z87" s="634"/>
      <c r="AA87" s="634"/>
      <c r="AB87" s="634"/>
      <c r="AC87" s="634"/>
      <c r="AD87" s="634"/>
      <c r="AE87" s="634"/>
      <c r="AF87" s="634"/>
      <c r="AG87" s="634"/>
      <c r="AH87" s="634"/>
      <c r="AI87" s="634"/>
      <c r="AJ87" s="634"/>
      <c r="AK87" s="634"/>
      <c r="AL87" s="634"/>
      <c r="AM87" s="634"/>
      <c r="AN87" s="634"/>
      <c r="AO87" s="634"/>
      <c r="AP87" s="634"/>
      <c r="AQ87" s="634"/>
      <c r="AR87" s="634"/>
      <c r="AS87" s="634"/>
      <c r="AT87" s="634"/>
      <c r="AU87" s="634"/>
      <c r="AV87" s="634"/>
      <c r="AW87" s="634"/>
      <c r="AX87" s="634"/>
      <c r="AY87" s="634"/>
      <c r="AZ87" s="634"/>
      <c r="BA87" s="634"/>
      <c r="BB87" s="634"/>
      <c r="BC87" s="634"/>
      <c r="BD87" s="634"/>
      <c r="BE87" s="634"/>
      <c r="BF87" s="634"/>
      <c r="BG87" s="634"/>
      <c r="BH87" s="634"/>
    </row>
    <row r="88" spans="1:60" x14ac:dyDescent="0.2">
      <c r="A88" s="631">
        <f t="shared" si="5"/>
        <v>2024</v>
      </c>
      <c r="B88" s="638">
        <v>0</v>
      </c>
      <c r="C88" s="638">
        <v>0</v>
      </c>
      <c r="D88" s="638">
        <v>0</v>
      </c>
      <c r="E88" s="638">
        <v>0</v>
      </c>
      <c r="F88" s="638">
        <v>0</v>
      </c>
      <c r="G88" s="638">
        <v>0</v>
      </c>
      <c r="H88" s="638">
        <v>0</v>
      </c>
      <c r="I88" s="639">
        <v>0</v>
      </c>
      <c r="J88" s="638">
        <v>0</v>
      </c>
      <c r="K88" s="638">
        <v>0</v>
      </c>
      <c r="L88" s="638">
        <v>0</v>
      </c>
      <c r="M88" s="638">
        <v>0</v>
      </c>
      <c r="N88" s="637">
        <f t="shared" si="6"/>
        <v>0</v>
      </c>
      <c r="O88" s="636">
        <f t="shared" si="7"/>
        <v>0</v>
      </c>
      <c r="Q88" s="635">
        <v>0</v>
      </c>
      <c r="R88" s="635">
        <v>0</v>
      </c>
      <c r="S88" s="634"/>
      <c r="T88" s="634"/>
      <c r="U88" s="8"/>
      <c r="V88" s="634"/>
      <c r="W88" s="634"/>
      <c r="X88" s="634"/>
      <c r="Y88" s="634"/>
      <c r="Z88" s="634"/>
      <c r="AA88" s="634"/>
      <c r="AB88" s="634"/>
      <c r="AC88" s="634"/>
      <c r="AD88" s="634"/>
      <c r="AE88" s="634"/>
      <c r="AF88" s="634"/>
      <c r="AG88" s="634"/>
      <c r="AH88" s="634"/>
      <c r="AI88" s="634"/>
      <c r="AJ88" s="634"/>
      <c r="AK88" s="634"/>
      <c r="AL88" s="634"/>
      <c r="AM88" s="634"/>
      <c r="AN88" s="634"/>
      <c r="AO88" s="634"/>
      <c r="AP88" s="634"/>
      <c r="AQ88" s="634"/>
      <c r="AR88" s="634"/>
      <c r="AS88" s="634"/>
      <c r="AT88" s="634"/>
      <c r="AU88" s="634"/>
      <c r="AV88" s="634"/>
      <c r="AW88" s="634"/>
      <c r="AX88" s="634"/>
      <c r="AY88" s="634"/>
      <c r="AZ88" s="634"/>
      <c r="BA88" s="634"/>
      <c r="BB88" s="634"/>
      <c r="BC88" s="634"/>
      <c r="BD88" s="634"/>
      <c r="BE88" s="634"/>
      <c r="BF88" s="634"/>
      <c r="BG88" s="634"/>
      <c r="BH88" s="634"/>
    </row>
    <row r="89" spans="1:60" x14ac:dyDescent="0.2">
      <c r="A89" s="631">
        <f t="shared" si="5"/>
        <v>2025</v>
      </c>
      <c r="B89" s="638">
        <v>0</v>
      </c>
      <c r="C89" s="638">
        <v>0</v>
      </c>
      <c r="D89" s="638">
        <v>0</v>
      </c>
      <c r="E89" s="638">
        <v>0</v>
      </c>
      <c r="F89" s="638">
        <v>0</v>
      </c>
      <c r="G89" s="638">
        <v>0</v>
      </c>
      <c r="H89" s="638">
        <v>0</v>
      </c>
      <c r="I89" s="639">
        <v>0</v>
      </c>
      <c r="J89" s="638">
        <v>0</v>
      </c>
      <c r="K89" s="638">
        <v>0</v>
      </c>
      <c r="L89" s="638">
        <v>0</v>
      </c>
      <c r="M89" s="638">
        <v>0</v>
      </c>
      <c r="N89" s="637">
        <f t="shared" si="6"/>
        <v>0</v>
      </c>
      <c r="O89" s="636">
        <f t="shared" si="7"/>
        <v>0</v>
      </c>
      <c r="Q89" s="635">
        <v>0</v>
      </c>
      <c r="R89" s="635">
        <v>0</v>
      </c>
      <c r="S89" s="634"/>
      <c r="T89" s="634"/>
      <c r="U89" s="8"/>
      <c r="V89" s="634"/>
      <c r="W89" s="634"/>
      <c r="X89" s="634"/>
      <c r="Y89" s="634"/>
      <c r="Z89" s="634"/>
      <c r="AA89" s="634"/>
      <c r="AB89" s="634"/>
      <c r="AC89" s="634"/>
      <c r="AD89" s="634"/>
      <c r="AE89" s="634"/>
      <c r="AF89" s="634"/>
      <c r="AG89" s="634"/>
      <c r="AH89" s="634"/>
      <c r="AI89" s="634"/>
      <c r="AJ89" s="634"/>
      <c r="AK89" s="634"/>
      <c r="AL89" s="634"/>
      <c r="AM89" s="634"/>
      <c r="AN89" s="634"/>
      <c r="AO89" s="634"/>
      <c r="AP89" s="634"/>
      <c r="AQ89" s="634"/>
      <c r="AR89" s="634"/>
      <c r="AS89" s="634"/>
      <c r="AT89" s="634"/>
      <c r="AU89" s="634"/>
      <c r="AV89" s="634"/>
      <c r="AW89" s="634"/>
      <c r="AX89" s="634"/>
      <c r="AY89" s="634"/>
      <c r="AZ89" s="634"/>
      <c r="BA89" s="634"/>
      <c r="BB89" s="634"/>
      <c r="BC89" s="634"/>
      <c r="BD89" s="634"/>
      <c r="BE89" s="634"/>
      <c r="BF89" s="634"/>
      <c r="BG89" s="634"/>
      <c r="BH89" s="634"/>
    </row>
    <row r="90" spans="1:60" x14ac:dyDescent="0.2">
      <c r="A90" s="631">
        <f t="shared" si="5"/>
        <v>2026</v>
      </c>
      <c r="B90" s="638">
        <v>0</v>
      </c>
      <c r="C90" s="638">
        <v>0</v>
      </c>
      <c r="D90" s="638">
        <v>0</v>
      </c>
      <c r="E90" s="638">
        <v>0</v>
      </c>
      <c r="F90" s="638">
        <v>0</v>
      </c>
      <c r="G90" s="638">
        <v>0</v>
      </c>
      <c r="H90" s="638">
        <v>0</v>
      </c>
      <c r="I90" s="639">
        <v>0</v>
      </c>
      <c r="J90" s="638">
        <v>0</v>
      </c>
      <c r="K90" s="638">
        <v>0</v>
      </c>
      <c r="L90" s="638">
        <v>0</v>
      </c>
      <c r="M90" s="638">
        <v>0</v>
      </c>
      <c r="N90" s="637">
        <f t="shared" si="6"/>
        <v>0</v>
      </c>
      <c r="O90" s="636">
        <f t="shared" si="7"/>
        <v>0</v>
      </c>
      <c r="Q90" s="635">
        <v>0</v>
      </c>
      <c r="R90" s="635">
        <v>0</v>
      </c>
      <c r="S90" s="634"/>
      <c r="T90" s="634"/>
      <c r="U90" s="8"/>
      <c r="V90" s="634"/>
      <c r="W90" s="634"/>
      <c r="X90" s="634"/>
      <c r="Y90" s="634"/>
      <c r="Z90" s="634"/>
      <c r="AA90" s="634"/>
      <c r="AB90" s="634"/>
      <c r="AC90" s="634"/>
      <c r="AD90" s="634"/>
      <c r="AE90" s="634"/>
      <c r="AF90" s="634"/>
      <c r="AG90" s="634"/>
      <c r="AH90" s="634"/>
      <c r="AI90" s="634"/>
      <c r="AJ90" s="634"/>
      <c r="AK90" s="634"/>
      <c r="AL90" s="634"/>
      <c r="AM90" s="634"/>
      <c r="AN90" s="634"/>
      <c r="AO90" s="634"/>
      <c r="AP90" s="634"/>
      <c r="AQ90" s="634"/>
      <c r="AR90" s="634"/>
      <c r="AS90" s="634"/>
      <c r="AT90" s="634"/>
      <c r="AU90" s="634"/>
      <c r="AV90" s="634"/>
      <c r="AW90" s="634"/>
      <c r="AX90" s="634"/>
      <c r="AY90" s="634"/>
      <c r="AZ90" s="634"/>
      <c r="BA90" s="634"/>
      <c r="BB90" s="634"/>
      <c r="BC90" s="634"/>
      <c r="BD90" s="634"/>
      <c r="BE90" s="634"/>
      <c r="BF90" s="634"/>
      <c r="BG90" s="634"/>
      <c r="BH90" s="634"/>
    </row>
    <row r="91" spans="1:60" x14ac:dyDescent="0.2">
      <c r="A91" s="631">
        <f t="shared" si="5"/>
        <v>2027</v>
      </c>
      <c r="B91" s="638">
        <v>0</v>
      </c>
      <c r="C91" s="638">
        <v>0</v>
      </c>
      <c r="D91" s="638">
        <v>0</v>
      </c>
      <c r="E91" s="638">
        <v>0</v>
      </c>
      <c r="F91" s="638">
        <v>0</v>
      </c>
      <c r="G91" s="638">
        <v>0</v>
      </c>
      <c r="H91" s="638">
        <v>0</v>
      </c>
      <c r="I91" s="639">
        <v>0</v>
      </c>
      <c r="J91" s="638">
        <v>0</v>
      </c>
      <c r="K91" s="638">
        <v>0</v>
      </c>
      <c r="L91" s="638">
        <v>0</v>
      </c>
      <c r="M91" s="638">
        <v>0</v>
      </c>
      <c r="N91" s="637">
        <f t="shared" si="6"/>
        <v>0</v>
      </c>
      <c r="O91" s="636">
        <f t="shared" si="7"/>
        <v>0</v>
      </c>
      <c r="Q91" s="635">
        <v>0</v>
      </c>
      <c r="R91" s="635">
        <v>0</v>
      </c>
      <c r="S91" s="634"/>
      <c r="T91" s="634"/>
      <c r="U91" s="8"/>
      <c r="V91" s="634"/>
      <c r="W91" s="634"/>
      <c r="X91" s="634"/>
      <c r="Y91" s="634"/>
      <c r="Z91" s="634"/>
      <c r="AA91" s="634"/>
      <c r="AB91" s="634"/>
      <c r="AC91" s="634"/>
      <c r="AD91" s="634"/>
      <c r="AE91" s="634"/>
      <c r="AF91" s="634"/>
      <c r="AG91" s="634"/>
      <c r="AH91" s="634"/>
      <c r="AI91" s="634"/>
      <c r="AJ91" s="634"/>
      <c r="AK91" s="634"/>
      <c r="AL91" s="634"/>
      <c r="AM91" s="634"/>
      <c r="AN91" s="634"/>
      <c r="AO91" s="634"/>
      <c r="AP91" s="634"/>
      <c r="AQ91" s="634"/>
      <c r="AR91" s="634"/>
      <c r="AS91" s="634"/>
      <c r="AT91" s="634"/>
      <c r="AU91" s="634"/>
      <c r="AV91" s="634"/>
      <c r="AW91" s="634"/>
      <c r="AX91" s="634"/>
      <c r="AY91" s="634"/>
      <c r="AZ91" s="634"/>
      <c r="BA91" s="634"/>
      <c r="BB91" s="634"/>
      <c r="BC91" s="634"/>
      <c r="BD91" s="634"/>
      <c r="BE91" s="634"/>
      <c r="BF91" s="634"/>
      <c r="BG91" s="634"/>
      <c r="BH91" s="634"/>
    </row>
    <row r="92" spans="1:60" x14ac:dyDescent="0.2">
      <c r="A92" s="631">
        <f t="shared" si="5"/>
        <v>2028</v>
      </c>
      <c r="B92" s="638">
        <v>0</v>
      </c>
      <c r="C92" s="638">
        <v>0</v>
      </c>
      <c r="D92" s="638">
        <v>0</v>
      </c>
      <c r="E92" s="638">
        <v>0</v>
      </c>
      <c r="F92" s="638">
        <v>0</v>
      </c>
      <c r="G92" s="638">
        <v>0</v>
      </c>
      <c r="H92" s="638">
        <v>0</v>
      </c>
      <c r="I92" s="639">
        <v>0</v>
      </c>
      <c r="J92" s="638">
        <v>0</v>
      </c>
      <c r="K92" s="638">
        <v>0</v>
      </c>
      <c r="L92" s="638">
        <v>0</v>
      </c>
      <c r="M92" s="638">
        <v>0</v>
      </c>
      <c r="N92" s="637">
        <f t="shared" si="6"/>
        <v>0</v>
      </c>
      <c r="O92" s="636">
        <f t="shared" si="7"/>
        <v>0</v>
      </c>
      <c r="Q92" s="635">
        <v>0</v>
      </c>
      <c r="R92" s="635">
        <v>0</v>
      </c>
      <c r="S92" s="634"/>
      <c r="T92" s="634"/>
      <c r="U92" s="8"/>
      <c r="V92" s="634"/>
      <c r="W92" s="634"/>
      <c r="X92" s="634"/>
      <c r="Y92" s="634"/>
      <c r="Z92" s="634"/>
      <c r="AA92" s="634"/>
      <c r="AB92" s="634"/>
      <c r="AC92" s="634"/>
      <c r="AD92" s="634"/>
      <c r="AE92" s="634"/>
      <c r="AF92" s="634"/>
      <c r="AG92" s="634"/>
      <c r="AH92" s="634"/>
      <c r="AI92" s="634"/>
      <c r="AJ92" s="634"/>
      <c r="AK92" s="634"/>
      <c r="AL92" s="634"/>
      <c r="AM92" s="634"/>
      <c r="AN92" s="634"/>
      <c r="AO92" s="634"/>
      <c r="AP92" s="634"/>
      <c r="AQ92" s="634"/>
      <c r="AR92" s="634"/>
      <c r="AS92" s="634"/>
      <c r="AT92" s="634"/>
      <c r="AU92" s="634"/>
      <c r="AV92" s="634"/>
      <c r="AW92" s="634"/>
      <c r="AX92" s="634"/>
      <c r="AY92" s="634"/>
      <c r="AZ92" s="634"/>
      <c r="BA92" s="634"/>
      <c r="BB92" s="634"/>
      <c r="BC92" s="634"/>
      <c r="BD92" s="634"/>
      <c r="BE92" s="634"/>
      <c r="BF92" s="634"/>
      <c r="BG92" s="634"/>
      <c r="BH92" s="634"/>
    </row>
    <row r="93" spans="1:60" x14ac:dyDescent="0.2">
      <c r="A93" s="631">
        <f t="shared" si="5"/>
        <v>2029</v>
      </c>
      <c r="B93" s="638">
        <v>0</v>
      </c>
      <c r="C93" s="638">
        <v>0</v>
      </c>
      <c r="D93" s="638">
        <v>0</v>
      </c>
      <c r="E93" s="638">
        <v>0</v>
      </c>
      <c r="F93" s="638">
        <v>0</v>
      </c>
      <c r="G93" s="638">
        <v>0</v>
      </c>
      <c r="H93" s="638">
        <v>0</v>
      </c>
      <c r="I93" s="639">
        <v>0</v>
      </c>
      <c r="J93" s="638">
        <v>0</v>
      </c>
      <c r="K93" s="638">
        <v>0</v>
      </c>
      <c r="L93" s="638">
        <v>0</v>
      </c>
      <c r="M93" s="638">
        <v>0</v>
      </c>
      <c r="N93" s="637">
        <f t="shared" si="6"/>
        <v>0</v>
      </c>
      <c r="O93" s="636">
        <f t="shared" si="7"/>
        <v>0</v>
      </c>
      <c r="Q93" s="635">
        <v>0</v>
      </c>
      <c r="R93" s="635">
        <v>0</v>
      </c>
      <c r="S93" s="634"/>
      <c r="T93" s="634"/>
      <c r="U93" s="8"/>
      <c r="V93" s="634"/>
      <c r="W93" s="634"/>
      <c r="X93" s="634"/>
      <c r="Y93" s="634"/>
      <c r="Z93" s="634"/>
      <c r="AA93" s="634"/>
      <c r="AB93" s="634"/>
      <c r="AC93" s="634"/>
      <c r="AD93" s="634"/>
      <c r="AE93" s="634"/>
      <c r="AF93" s="634"/>
      <c r="AG93" s="634"/>
      <c r="AH93" s="634"/>
      <c r="AI93" s="634"/>
      <c r="AJ93" s="634"/>
      <c r="AK93" s="634"/>
      <c r="AL93" s="634"/>
      <c r="AM93" s="634"/>
      <c r="AN93" s="634"/>
      <c r="AO93" s="634"/>
      <c r="AP93" s="634"/>
      <c r="AQ93" s="634"/>
      <c r="AR93" s="634"/>
      <c r="AS93" s="634"/>
      <c r="AT93" s="634"/>
      <c r="AU93" s="634"/>
      <c r="AV93" s="634"/>
      <c r="AW93" s="634"/>
      <c r="AX93" s="634"/>
      <c r="AY93" s="634"/>
      <c r="AZ93" s="634"/>
      <c r="BA93" s="634"/>
      <c r="BB93" s="634"/>
      <c r="BC93" s="634"/>
      <c r="BD93" s="634"/>
      <c r="BE93" s="634"/>
      <c r="BF93" s="634"/>
      <c r="BG93" s="634"/>
      <c r="BH93" s="634"/>
    </row>
    <row r="94" spans="1:60" x14ac:dyDescent="0.2">
      <c r="A94" s="631">
        <f t="shared" si="5"/>
        <v>2030</v>
      </c>
      <c r="B94" s="638">
        <v>0</v>
      </c>
      <c r="C94" s="638">
        <v>0</v>
      </c>
      <c r="D94" s="638">
        <v>0</v>
      </c>
      <c r="E94" s="638">
        <v>0</v>
      </c>
      <c r="F94" s="638">
        <v>0</v>
      </c>
      <c r="G94" s="638">
        <v>0</v>
      </c>
      <c r="H94" s="638">
        <v>0</v>
      </c>
      <c r="I94" s="639">
        <v>0</v>
      </c>
      <c r="J94" s="638">
        <v>0</v>
      </c>
      <c r="K94" s="638">
        <v>0</v>
      </c>
      <c r="L94" s="638">
        <v>0</v>
      </c>
      <c r="M94" s="638">
        <v>0</v>
      </c>
      <c r="N94" s="637">
        <f t="shared" si="6"/>
        <v>0</v>
      </c>
      <c r="O94" s="636">
        <f t="shared" si="7"/>
        <v>0</v>
      </c>
      <c r="Q94" s="635">
        <v>0</v>
      </c>
      <c r="R94" s="635">
        <v>0</v>
      </c>
      <c r="S94" s="634"/>
      <c r="T94" s="634"/>
      <c r="U94" s="8"/>
      <c r="V94" s="634"/>
      <c r="W94" s="634"/>
      <c r="X94" s="634"/>
      <c r="Y94" s="634"/>
      <c r="Z94" s="634"/>
      <c r="AA94" s="634"/>
      <c r="AB94" s="634"/>
      <c r="AC94" s="634"/>
      <c r="AD94" s="634"/>
      <c r="AE94" s="634"/>
      <c r="AF94" s="634"/>
      <c r="AG94" s="634"/>
      <c r="AH94" s="634"/>
      <c r="AI94" s="634"/>
      <c r="AJ94" s="634"/>
      <c r="AK94" s="634"/>
      <c r="AL94" s="634"/>
      <c r="AM94" s="634"/>
      <c r="AN94" s="634"/>
      <c r="AO94" s="634"/>
      <c r="AP94" s="634"/>
      <c r="AQ94" s="634"/>
      <c r="AR94" s="634"/>
      <c r="AS94" s="634"/>
      <c r="AT94" s="634"/>
      <c r="AU94" s="634"/>
      <c r="AV94" s="634"/>
      <c r="AW94" s="634"/>
      <c r="AX94" s="634"/>
      <c r="AY94" s="634"/>
      <c r="AZ94" s="634"/>
      <c r="BA94" s="634"/>
      <c r="BB94" s="634"/>
      <c r="BC94" s="634"/>
      <c r="BD94" s="634"/>
      <c r="BE94" s="634"/>
      <c r="BF94" s="634"/>
      <c r="BG94" s="634"/>
      <c r="BH94" s="634"/>
    </row>
    <row r="95" spans="1:60" x14ac:dyDescent="0.2">
      <c r="A95" s="631">
        <f t="shared" si="5"/>
        <v>2031</v>
      </c>
      <c r="B95" s="638">
        <v>0</v>
      </c>
      <c r="C95" s="638">
        <v>0</v>
      </c>
      <c r="D95" s="638">
        <v>0</v>
      </c>
      <c r="E95" s="638">
        <v>0</v>
      </c>
      <c r="F95" s="638">
        <v>0</v>
      </c>
      <c r="G95" s="638">
        <v>0</v>
      </c>
      <c r="H95" s="638">
        <v>0</v>
      </c>
      <c r="I95" s="639">
        <v>0</v>
      </c>
      <c r="J95" s="638">
        <v>0</v>
      </c>
      <c r="K95" s="638">
        <v>0</v>
      </c>
      <c r="L95" s="638">
        <v>0</v>
      </c>
      <c r="M95" s="638">
        <v>0</v>
      </c>
      <c r="N95" s="637">
        <f t="shared" si="6"/>
        <v>0</v>
      </c>
      <c r="O95" s="636">
        <f t="shared" si="7"/>
        <v>0</v>
      </c>
      <c r="Q95" s="635">
        <v>0</v>
      </c>
      <c r="R95" s="635">
        <v>0</v>
      </c>
      <c r="S95" s="634"/>
      <c r="T95" s="634"/>
      <c r="U95" s="8"/>
      <c r="V95" s="634"/>
      <c r="W95" s="634"/>
      <c r="X95" s="634"/>
      <c r="Y95" s="634"/>
      <c r="Z95" s="634"/>
      <c r="AA95" s="634"/>
      <c r="AB95" s="634"/>
      <c r="AC95" s="634"/>
      <c r="AD95" s="634"/>
      <c r="AE95" s="634"/>
      <c r="AF95" s="634"/>
      <c r="AG95" s="634"/>
      <c r="AH95" s="634"/>
      <c r="AI95" s="634"/>
      <c r="AJ95" s="634"/>
      <c r="AK95" s="634"/>
      <c r="AL95" s="634"/>
      <c r="AM95" s="634"/>
      <c r="AN95" s="634"/>
      <c r="AO95" s="634"/>
      <c r="AP95" s="634"/>
      <c r="AQ95" s="634"/>
      <c r="AR95" s="634"/>
      <c r="AS95" s="634"/>
      <c r="AT95" s="634"/>
      <c r="AU95" s="634"/>
      <c r="AV95" s="634"/>
      <c r="AW95" s="634"/>
      <c r="AX95" s="634"/>
      <c r="AY95" s="634"/>
      <c r="AZ95" s="634"/>
      <c r="BA95" s="634"/>
      <c r="BB95" s="634"/>
      <c r="BC95" s="634"/>
      <c r="BD95" s="634"/>
      <c r="BE95" s="634"/>
      <c r="BF95" s="634"/>
      <c r="BG95" s="634"/>
      <c r="BH95" s="634"/>
    </row>
    <row r="96" spans="1:60" x14ac:dyDescent="0.2">
      <c r="A96" s="631">
        <f t="shared" si="5"/>
        <v>2032</v>
      </c>
      <c r="B96" s="638">
        <v>0</v>
      </c>
      <c r="C96" s="638">
        <v>0</v>
      </c>
      <c r="D96" s="638">
        <v>0</v>
      </c>
      <c r="E96" s="638">
        <v>0</v>
      </c>
      <c r="F96" s="638">
        <v>0</v>
      </c>
      <c r="G96" s="638">
        <v>0</v>
      </c>
      <c r="H96" s="638">
        <v>0</v>
      </c>
      <c r="I96" s="639">
        <v>0</v>
      </c>
      <c r="J96" s="638">
        <v>0</v>
      </c>
      <c r="K96" s="638">
        <v>0</v>
      </c>
      <c r="L96" s="638">
        <v>0</v>
      </c>
      <c r="M96" s="638">
        <v>0</v>
      </c>
      <c r="N96" s="637">
        <f t="shared" si="6"/>
        <v>0</v>
      </c>
      <c r="O96" s="636">
        <f t="shared" si="7"/>
        <v>0</v>
      </c>
      <c r="Q96" s="635">
        <v>0</v>
      </c>
      <c r="R96" s="635">
        <v>0</v>
      </c>
      <c r="S96" s="634"/>
      <c r="T96" s="634"/>
      <c r="U96" s="8"/>
      <c r="V96" s="634"/>
      <c r="W96" s="634"/>
      <c r="X96" s="634"/>
      <c r="Y96" s="634"/>
      <c r="Z96" s="634"/>
      <c r="AA96" s="634"/>
      <c r="AB96" s="634"/>
      <c r="AC96" s="634"/>
      <c r="AD96" s="634"/>
      <c r="AE96" s="634"/>
      <c r="AF96" s="634"/>
      <c r="AG96" s="634"/>
      <c r="AH96" s="634"/>
      <c r="AI96" s="634"/>
      <c r="AJ96" s="634"/>
      <c r="AK96" s="634"/>
      <c r="AL96" s="634"/>
      <c r="AM96" s="634"/>
      <c r="AN96" s="634"/>
      <c r="AO96" s="634"/>
      <c r="AP96" s="634"/>
      <c r="AQ96" s="634"/>
      <c r="AR96" s="634"/>
      <c r="AS96" s="634"/>
      <c r="AT96" s="634"/>
      <c r="AU96" s="634"/>
      <c r="AV96" s="634"/>
      <c r="AW96" s="634"/>
      <c r="AX96" s="634"/>
      <c r="AY96" s="634"/>
      <c r="AZ96" s="634"/>
      <c r="BA96" s="634"/>
      <c r="BB96" s="634"/>
      <c r="BC96" s="634"/>
      <c r="BD96" s="634"/>
      <c r="BE96" s="634"/>
      <c r="BF96" s="634"/>
      <c r="BG96" s="634"/>
      <c r="BH96" s="634"/>
    </row>
    <row r="97" spans="1:60" x14ac:dyDescent="0.2">
      <c r="A97" s="631">
        <f t="shared" si="5"/>
        <v>2033</v>
      </c>
      <c r="B97" s="638">
        <v>0</v>
      </c>
      <c r="C97" s="638">
        <v>0</v>
      </c>
      <c r="D97" s="638">
        <v>0</v>
      </c>
      <c r="E97" s="638">
        <v>0</v>
      </c>
      <c r="F97" s="638">
        <v>0</v>
      </c>
      <c r="G97" s="638">
        <v>0</v>
      </c>
      <c r="H97" s="638">
        <v>0</v>
      </c>
      <c r="I97" s="639">
        <v>0</v>
      </c>
      <c r="J97" s="638">
        <v>0</v>
      </c>
      <c r="K97" s="638">
        <v>0</v>
      </c>
      <c r="L97" s="638">
        <v>0</v>
      </c>
      <c r="M97" s="638">
        <v>0</v>
      </c>
      <c r="N97" s="637">
        <f t="shared" si="6"/>
        <v>0</v>
      </c>
      <c r="O97" s="636">
        <f t="shared" si="7"/>
        <v>0</v>
      </c>
      <c r="Q97" s="635">
        <v>0</v>
      </c>
      <c r="R97" s="635">
        <v>0</v>
      </c>
      <c r="S97" s="634"/>
      <c r="T97" s="634"/>
      <c r="U97" s="8"/>
      <c r="V97" s="634"/>
      <c r="W97" s="634"/>
      <c r="X97" s="634"/>
      <c r="Y97" s="634"/>
      <c r="Z97" s="634"/>
      <c r="AA97" s="634"/>
      <c r="AB97" s="634"/>
      <c r="AC97" s="634"/>
      <c r="AD97" s="634"/>
      <c r="AE97" s="634"/>
      <c r="AF97" s="634"/>
      <c r="AG97" s="634"/>
      <c r="AH97" s="634"/>
      <c r="AI97" s="634"/>
      <c r="AJ97" s="634"/>
      <c r="AK97" s="634"/>
      <c r="AL97" s="634"/>
      <c r="AM97" s="634"/>
      <c r="AN97" s="634"/>
      <c r="AO97" s="634"/>
      <c r="AP97" s="634"/>
      <c r="AQ97" s="634"/>
      <c r="AR97" s="634"/>
      <c r="AS97" s="634"/>
      <c r="AT97" s="634"/>
      <c r="AU97" s="634"/>
      <c r="AV97" s="634"/>
      <c r="AW97" s="634"/>
      <c r="AX97" s="634"/>
      <c r="AY97" s="634"/>
      <c r="AZ97" s="634"/>
      <c r="BA97" s="634"/>
      <c r="BB97" s="634"/>
      <c r="BC97" s="634"/>
      <c r="BD97" s="634"/>
      <c r="BE97" s="634"/>
      <c r="BF97" s="634"/>
      <c r="BG97" s="634"/>
      <c r="BH97" s="634"/>
    </row>
    <row r="98" spans="1:60" x14ac:dyDescent="0.2">
      <c r="A98" s="631">
        <f t="shared" si="5"/>
        <v>2034</v>
      </c>
      <c r="B98" s="638">
        <v>0</v>
      </c>
      <c r="C98" s="638">
        <v>0</v>
      </c>
      <c r="D98" s="638">
        <v>0</v>
      </c>
      <c r="E98" s="638">
        <v>0</v>
      </c>
      <c r="F98" s="638">
        <v>0</v>
      </c>
      <c r="G98" s="638">
        <v>0</v>
      </c>
      <c r="H98" s="638">
        <v>0</v>
      </c>
      <c r="I98" s="639">
        <v>0</v>
      </c>
      <c r="J98" s="638">
        <v>0</v>
      </c>
      <c r="K98" s="638">
        <v>0</v>
      </c>
      <c r="L98" s="638">
        <v>0</v>
      </c>
      <c r="M98" s="638">
        <v>0</v>
      </c>
      <c r="N98" s="637">
        <f t="shared" si="6"/>
        <v>0</v>
      </c>
      <c r="O98" s="636">
        <f t="shared" si="7"/>
        <v>0</v>
      </c>
      <c r="Q98" s="635">
        <v>0</v>
      </c>
      <c r="R98" s="635">
        <v>0</v>
      </c>
      <c r="S98" s="634"/>
      <c r="T98" s="634"/>
      <c r="U98" s="8"/>
      <c r="V98" s="634"/>
      <c r="W98" s="634"/>
      <c r="X98" s="634"/>
      <c r="Y98" s="634"/>
      <c r="Z98" s="634"/>
      <c r="AA98" s="634"/>
      <c r="AB98" s="634"/>
      <c r="AC98" s="634"/>
      <c r="AD98" s="634"/>
      <c r="AE98" s="634"/>
      <c r="AF98" s="634"/>
      <c r="AG98" s="634"/>
      <c r="AH98" s="634"/>
      <c r="AI98" s="634"/>
      <c r="AJ98" s="634"/>
      <c r="AK98" s="634"/>
      <c r="AL98" s="634"/>
      <c r="AM98" s="634"/>
      <c r="AN98" s="634"/>
      <c r="AO98" s="634"/>
      <c r="AP98" s="634"/>
      <c r="AQ98" s="634"/>
      <c r="AR98" s="634"/>
      <c r="AS98" s="634"/>
      <c r="AT98" s="634"/>
      <c r="AU98" s="634"/>
      <c r="AV98" s="634"/>
      <c r="AW98" s="634"/>
      <c r="AX98" s="634"/>
      <c r="AY98" s="634"/>
      <c r="AZ98" s="634"/>
      <c r="BA98" s="634"/>
      <c r="BB98" s="634"/>
      <c r="BC98" s="634"/>
      <c r="BD98" s="634"/>
      <c r="BE98" s="634"/>
      <c r="BF98" s="634"/>
      <c r="BG98" s="634"/>
      <c r="BH98" s="634"/>
    </row>
    <row r="99" spans="1:60" x14ac:dyDescent="0.2">
      <c r="A99" s="631">
        <f t="shared" si="5"/>
        <v>2035</v>
      </c>
      <c r="B99" s="638">
        <v>0</v>
      </c>
      <c r="C99" s="638">
        <v>0</v>
      </c>
      <c r="D99" s="638">
        <v>0</v>
      </c>
      <c r="E99" s="638">
        <v>0</v>
      </c>
      <c r="F99" s="638">
        <v>0</v>
      </c>
      <c r="G99" s="638">
        <v>0</v>
      </c>
      <c r="H99" s="638">
        <v>0</v>
      </c>
      <c r="I99" s="639">
        <v>0</v>
      </c>
      <c r="J99" s="638">
        <v>0</v>
      </c>
      <c r="K99" s="638">
        <v>0</v>
      </c>
      <c r="L99" s="638">
        <v>0</v>
      </c>
      <c r="M99" s="638">
        <v>0</v>
      </c>
      <c r="N99" s="637">
        <f t="shared" si="6"/>
        <v>0</v>
      </c>
      <c r="O99" s="636">
        <f t="shared" si="7"/>
        <v>0</v>
      </c>
      <c r="Q99" s="635">
        <v>0</v>
      </c>
      <c r="R99" s="635">
        <v>0</v>
      </c>
      <c r="S99" s="634"/>
      <c r="T99" s="634"/>
      <c r="U99" s="8"/>
      <c r="V99" s="634"/>
      <c r="W99" s="634"/>
      <c r="X99" s="634"/>
      <c r="Y99" s="634"/>
      <c r="Z99" s="634"/>
      <c r="AA99" s="634"/>
      <c r="AB99" s="634"/>
      <c r="AC99" s="634"/>
      <c r="AD99" s="634"/>
      <c r="AE99" s="634"/>
      <c r="AF99" s="634"/>
      <c r="AG99" s="634"/>
      <c r="AH99" s="634"/>
      <c r="AI99" s="634"/>
      <c r="AJ99" s="634"/>
      <c r="AK99" s="634"/>
      <c r="AL99" s="634"/>
      <c r="AM99" s="634"/>
      <c r="AN99" s="634"/>
      <c r="AO99" s="634"/>
      <c r="AP99" s="634"/>
      <c r="AQ99" s="634"/>
      <c r="AR99" s="634"/>
      <c r="AS99" s="634"/>
      <c r="AT99" s="634"/>
      <c r="AU99" s="634"/>
      <c r="AV99" s="634"/>
      <c r="AW99" s="634"/>
      <c r="AX99" s="634"/>
      <c r="AY99" s="634"/>
      <c r="AZ99" s="634"/>
      <c r="BA99" s="634"/>
      <c r="BB99" s="634"/>
      <c r="BC99" s="634"/>
      <c r="BD99" s="634"/>
      <c r="BE99" s="634"/>
      <c r="BF99" s="634"/>
      <c r="BG99" s="634"/>
      <c r="BH99" s="634"/>
    </row>
    <row r="100" spans="1:60" x14ac:dyDescent="0.2">
      <c r="A100" s="631">
        <f t="shared" si="5"/>
        <v>2036</v>
      </c>
      <c r="B100" s="638">
        <v>0</v>
      </c>
      <c r="C100" s="638">
        <v>0</v>
      </c>
      <c r="D100" s="638">
        <v>0</v>
      </c>
      <c r="E100" s="638">
        <v>0</v>
      </c>
      <c r="F100" s="638">
        <v>0</v>
      </c>
      <c r="G100" s="638">
        <v>0</v>
      </c>
      <c r="H100" s="638">
        <v>0</v>
      </c>
      <c r="I100" s="639">
        <v>0</v>
      </c>
      <c r="J100" s="638">
        <v>0</v>
      </c>
      <c r="K100" s="638">
        <v>0</v>
      </c>
      <c r="L100" s="638">
        <v>0</v>
      </c>
      <c r="M100" s="638">
        <v>0</v>
      </c>
      <c r="N100" s="637">
        <f t="shared" si="6"/>
        <v>0</v>
      </c>
      <c r="O100" s="636">
        <f t="shared" si="7"/>
        <v>0</v>
      </c>
      <c r="Q100" s="635">
        <v>0</v>
      </c>
      <c r="R100" s="635">
        <v>0</v>
      </c>
      <c r="S100" s="634"/>
      <c r="T100" s="634"/>
      <c r="U100" s="8"/>
      <c r="V100" s="634"/>
      <c r="W100" s="634"/>
      <c r="X100" s="634"/>
      <c r="Y100" s="634"/>
      <c r="Z100" s="634"/>
      <c r="AA100" s="634"/>
      <c r="AB100" s="634"/>
      <c r="AC100" s="634"/>
      <c r="AD100" s="634"/>
      <c r="AE100" s="634"/>
      <c r="AF100" s="634"/>
      <c r="AG100" s="634"/>
      <c r="AH100" s="634"/>
      <c r="AI100" s="634"/>
      <c r="AJ100" s="634"/>
      <c r="AK100" s="634"/>
      <c r="AL100" s="634"/>
      <c r="AM100" s="634"/>
      <c r="AN100" s="634"/>
      <c r="AO100" s="634"/>
      <c r="AP100" s="634"/>
      <c r="AQ100" s="634"/>
      <c r="AR100" s="634"/>
      <c r="AS100" s="634"/>
      <c r="AT100" s="634"/>
      <c r="AU100" s="634"/>
      <c r="AV100" s="634"/>
      <c r="AW100" s="634"/>
      <c r="AX100" s="634"/>
      <c r="AY100" s="634"/>
      <c r="AZ100" s="634"/>
      <c r="BA100" s="634"/>
      <c r="BB100" s="634"/>
      <c r="BC100" s="634"/>
      <c r="BD100" s="634"/>
      <c r="BE100" s="634"/>
      <c r="BF100" s="634"/>
      <c r="BG100" s="634"/>
      <c r="BH100" s="634"/>
    </row>
    <row r="101" spans="1:60" x14ac:dyDescent="0.2">
      <c r="A101" s="631">
        <f t="shared" si="5"/>
        <v>2037</v>
      </c>
      <c r="B101" s="638">
        <v>0</v>
      </c>
      <c r="C101" s="638">
        <v>0</v>
      </c>
      <c r="D101" s="638">
        <v>0</v>
      </c>
      <c r="E101" s="638">
        <v>0</v>
      </c>
      <c r="F101" s="638">
        <v>0</v>
      </c>
      <c r="G101" s="638">
        <v>0</v>
      </c>
      <c r="H101" s="638">
        <v>0</v>
      </c>
      <c r="I101" s="639">
        <v>0</v>
      </c>
      <c r="J101" s="638">
        <v>0</v>
      </c>
      <c r="K101" s="638">
        <v>0</v>
      </c>
      <c r="L101" s="638">
        <v>0</v>
      </c>
      <c r="M101" s="638">
        <v>0</v>
      </c>
      <c r="N101" s="637">
        <f t="shared" si="6"/>
        <v>0</v>
      </c>
      <c r="O101" s="636">
        <f t="shared" si="7"/>
        <v>0</v>
      </c>
      <c r="Q101" s="635">
        <v>0</v>
      </c>
      <c r="R101" s="635">
        <v>0</v>
      </c>
      <c r="S101" s="634"/>
      <c r="T101" s="634"/>
      <c r="U101" s="8"/>
      <c r="V101" s="634"/>
      <c r="W101" s="634"/>
      <c r="X101" s="634"/>
      <c r="Y101" s="634"/>
      <c r="Z101" s="634"/>
      <c r="AA101" s="634"/>
      <c r="AB101" s="634"/>
      <c r="AC101" s="634"/>
      <c r="AD101" s="634"/>
      <c r="AE101" s="634"/>
      <c r="AF101" s="634"/>
      <c r="AG101" s="634"/>
      <c r="AH101" s="634"/>
      <c r="AI101" s="634"/>
      <c r="AJ101" s="634"/>
      <c r="AK101" s="634"/>
      <c r="AL101" s="634"/>
      <c r="AM101" s="634"/>
      <c r="AN101" s="634"/>
      <c r="AO101" s="634"/>
      <c r="AP101" s="634"/>
      <c r="AQ101" s="634"/>
      <c r="AR101" s="634"/>
      <c r="AS101" s="634"/>
      <c r="AT101" s="634"/>
      <c r="AU101" s="634"/>
      <c r="AV101" s="634"/>
      <c r="AW101" s="634"/>
      <c r="AX101" s="634"/>
      <c r="AY101" s="634"/>
      <c r="AZ101" s="634"/>
      <c r="BA101" s="634"/>
      <c r="BB101" s="634"/>
      <c r="BC101" s="634"/>
      <c r="BD101" s="634"/>
      <c r="BE101" s="634"/>
      <c r="BF101" s="634"/>
      <c r="BG101" s="634"/>
      <c r="BH101" s="634"/>
    </row>
    <row r="102" spans="1:60" x14ac:dyDescent="0.2">
      <c r="A102" s="631">
        <f t="shared" si="5"/>
        <v>2038</v>
      </c>
      <c r="B102" s="638">
        <v>0</v>
      </c>
      <c r="C102" s="638">
        <v>0</v>
      </c>
      <c r="D102" s="638">
        <v>0</v>
      </c>
      <c r="E102" s="638">
        <v>0</v>
      </c>
      <c r="F102" s="638">
        <v>0</v>
      </c>
      <c r="G102" s="638">
        <v>0</v>
      </c>
      <c r="H102" s="638">
        <v>0</v>
      </c>
      <c r="I102" s="639">
        <v>0</v>
      </c>
      <c r="J102" s="638">
        <v>0</v>
      </c>
      <c r="K102" s="638">
        <v>0</v>
      </c>
      <c r="L102" s="638">
        <v>0</v>
      </c>
      <c r="M102" s="638">
        <v>0</v>
      </c>
      <c r="N102" s="637">
        <f t="shared" si="6"/>
        <v>0</v>
      </c>
      <c r="O102" s="636">
        <f t="shared" si="7"/>
        <v>0</v>
      </c>
      <c r="Q102" s="635">
        <v>0</v>
      </c>
      <c r="R102" s="635">
        <v>0</v>
      </c>
      <c r="S102" s="634"/>
      <c r="T102" s="634"/>
      <c r="U102" s="8"/>
      <c r="V102" s="634"/>
      <c r="W102" s="634"/>
      <c r="X102" s="634"/>
      <c r="Y102" s="634"/>
      <c r="Z102" s="634"/>
      <c r="AA102" s="634"/>
      <c r="AB102" s="634"/>
      <c r="AC102" s="634"/>
      <c r="AD102" s="634"/>
      <c r="AE102" s="634"/>
      <c r="AF102" s="634"/>
      <c r="AG102" s="634"/>
      <c r="AH102" s="634"/>
      <c r="AI102" s="634"/>
      <c r="AJ102" s="634"/>
      <c r="AK102" s="634"/>
      <c r="AL102" s="634"/>
      <c r="AM102" s="634"/>
      <c r="AN102" s="634"/>
      <c r="AO102" s="634"/>
      <c r="AP102" s="634"/>
      <c r="AQ102" s="634"/>
      <c r="AR102" s="634"/>
      <c r="AS102" s="634"/>
      <c r="AT102" s="634"/>
      <c r="AU102" s="634"/>
      <c r="AV102" s="634"/>
      <c r="AW102" s="634"/>
      <c r="AX102" s="634"/>
      <c r="AY102" s="634"/>
      <c r="AZ102" s="634"/>
      <c r="BA102" s="634"/>
      <c r="BB102" s="634"/>
      <c r="BC102" s="634"/>
      <c r="BD102" s="634"/>
      <c r="BE102" s="634"/>
      <c r="BF102" s="634"/>
      <c r="BG102" s="634"/>
      <c r="BH102" s="634"/>
    </row>
    <row r="103" spans="1:60" x14ac:dyDescent="0.2">
      <c r="A103" s="631">
        <f t="shared" si="5"/>
        <v>2039</v>
      </c>
      <c r="B103" s="638">
        <v>0</v>
      </c>
      <c r="C103" s="638">
        <v>0</v>
      </c>
      <c r="D103" s="638">
        <v>0</v>
      </c>
      <c r="E103" s="638">
        <v>0</v>
      </c>
      <c r="F103" s="638">
        <v>0</v>
      </c>
      <c r="G103" s="638">
        <v>0</v>
      </c>
      <c r="H103" s="638">
        <v>0</v>
      </c>
      <c r="I103" s="639">
        <v>0</v>
      </c>
      <c r="J103" s="638">
        <v>0</v>
      </c>
      <c r="K103" s="638">
        <v>0</v>
      </c>
      <c r="L103" s="638">
        <v>0</v>
      </c>
      <c r="M103" s="638">
        <v>0</v>
      </c>
      <c r="N103" s="637">
        <f t="shared" si="6"/>
        <v>0</v>
      </c>
      <c r="O103" s="636">
        <f t="shared" si="7"/>
        <v>0</v>
      </c>
      <c r="Q103" s="635">
        <v>0</v>
      </c>
      <c r="R103" s="635">
        <v>0</v>
      </c>
      <c r="S103" s="634"/>
      <c r="T103" s="634"/>
      <c r="U103" s="8"/>
      <c r="V103" s="634"/>
      <c r="W103" s="634"/>
      <c r="X103" s="634"/>
      <c r="Y103" s="634"/>
      <c r="Z103" s="634"/>
      <c r="AA103" s="634"/>
      <c r="AB103" s="634"/>
      <c r="AC103" s="634"/>
      <c r="AD103" s="634"/>
      <c r="AE103" s="634"/>
      <c r="AF103" s="634"/>
      <c r="AG103" s="634"/>
      <c r="AH103" s="634"/>
      <c r="AI103" s="634"/>
      <c r="AJ103" s="634"/>
      <c r="AK103" s="634"/>
      <c r="AL103" s="634"/>
      <c r="AM103" s="634"/>
      <c r="AN103" s="634"/>
      <c r="AO103" s="634"/>
      <c r="AP103" s="634"/>
      <c r="AQ103" s="634"/>
      <c r="AR103" s="634"/>
      <c r="AS103" s="634"/>
      <c r="AT103" s="634"/>
      <c r="AU103" s="634"/>
      <c r="AV103" s="634"/>
      <c r="AW103" s="634"/>
      <c r="AX103" s="634"/>
      <c r="AY103" s="634"/>
      <c r="AZ103" s="634"/>
      <c r="BA103" s="634"/>
      <c r="BB103" s="634"/>
      <c r="BC103" s="634"/>
      <c r="BD103" s="634"/>
      <c r="BE103" s="634"/>
      <c r="BF103" s="634"/>
      <c r="BG103" s="634"/>
      <c r="BH103" s="634"/>
    </row>
    <row r="104" spans="1:60" x14ac:dyDescent="0.2">
      <c r="A104" s="631">
        <f t="shared" ref="A104:A127" si="8">A103+1</f>
        <v>2040</v>
      </c>
      <c r="B104" s="638">
        <v>0</v>
      </c>
      <c r="C104" s="638">
        <v>0</v>
      </c>
      <c r="D104" s="638">
        <v>0</v>
      </c>
      <c r="E104" s="638">
        <v>0</v>
      </c>
      <c r="F104" s="638">
        <v>0</v>
      </c>
      <c r="G104" s="638">
        <v>0</v>
      </c>
      <c r="H104" s="638">
        <v>0</v>
      </c>
      <c r="I104" s="639">
        <v>0</v>
      </c>
      <c r="J104" s="638">
        <v>0</v>
      </c>
      <c r="K104" s="638">
        <v>0</v>
      </c>
      <c r="L104" s="638">
        <v>0</v>
      </c>
      <c r="M104" s="638">
        <v>0</v>
      </c>
      <c r="N104" s="637">
        <f t="shared" si="6"/>
        <v>0</v>
      </c>
      <c r="O104" s="636">
        <f t="shared" si="7"/>
        <v>0</v>
      </c>
      <c r="Q104" s="635">
        <v>0</v>
      </c>
      <c r="R104" s="635">
        <v>0</v>
      </c>
      <c r="S104" s="634"/>
      <c r="T104" s="634"/>
      <c r="U104" s="8"/>
      <c r="V104" s="634"/>
      <c r="W104" s="634"/>
      <c r="X104" s="634"/>
      <c r="Y104" s="634"/>
      <c r="Z104" s="634"/>
      <c r="AA104" s="634"/>
      <c r="AB104" s="634"/>
      <c r="AC104" s="634"/>
      <c r="AD104" s="634"/>
      <c r="AE104" s="634"/>
      <c r="AF104" s="634"/>
      <c r="AG104" s="634"/>
      <c r="AH104" s="634"/>
      <c r="AI104" s="634"/>
      <c r="AJ104" s="634"/>
      <c r="AK104" s="634"/>
      <c r="AL104" s="634"/>
      <c r="AM104" s="634"/>
      <c r="AN104" s="634"/>
      <c r="AO104" s="634"/>
      <c r="AP104" s="634"/>
      <c r="AQ104" s="634"/>
      <c r="AR104" s="634"/>
      <c r="AS104" s="634"/>
      <c r="AT104" s="634"/>
      <c r="AU104" s="634"/>
      <c r="AV104" s="634"/>
      <c r="AW104" s="634"/>
      <c r="AX104" s="634"/>
      <c r="AY104" s="634"/>
      <c r="AZ104" s="634"/>
      <c r="BA104" s="634"/>
      <c r="BB104" s="634"/>
      <c r="BC104" s="634"/>
      <c r="BD104" s="634"/>
      <c r="BE104" s="634"/>
      <c r="BF104" s="634"/>
      <c r="BG104" s="634"/>
      <c r="BH104" s="634"/>
    </row>
    <row r="105" spans="1:60" x14ac:dyDescent="0.2">
      <c r="A105" s="631">
        <f t="shared" si="8"/>
        <v>2041</v>
      </c>
      <c r="B105" s="638">
        <v>0</v>
      </c>
      <c r="C105" s="638">
        <v>0</v>
      </c>
      <c r="D105" s="638">
        <v>0</v>
      </c>
      <c r="E105" s="638">
        <v>0</v>
      </c>
      <c r="F105" s="638">
        <v>0</v>
      </c>
      <c r="G105" s="638">
        <v>0</v>
      </c>
      <c r="H105" s="638">
        <v>0</v>
      </c>
      <c r="I105" s="639">
        <v>0</v>
      </c>
      <c r="J105" s="638">
        <v>0</v>
      </c>
      <c r="K105" s="638">
        <v>0</v>
      </c>
      <c r="L105" s="638">
        <v>0</v>
      </c>
      <c r="M105" s="638">
        <v>0</v>
      </c>
      <c r="N105" s="637">
        <f t="shared" si="6"/>
        <v>0</v>
      </c>
      <c r="O105" s="636">
        <f t="shared" si="7"/>
        <v>0</v>
      </c>
      <c r="P105" s="634"/>
      <c r="Q105" s="635">
        <v>0</v>
      </c>
      <c r="R105" s="635">
        <v>0</v>
      </c>
      <c r="S105" s="634"/>
      <c r="T105" s="634"/>
      <c r="U105" s="66"/>
      <c r="V105" s="634"/>
      <c r="W105" s="634"/>
      <c r="X105" s="634"/>
      <c r="Y105" s="634"/>
      <c r="Z105" s="634"/>
      <c r="AA105" s="634"/>
      <c r="AB105" s="634"/>
      <c r="AC105" s="634"/>
      <c r="AD105" s="634"/>
      <c r="AE105" s="634"/>
      <c r="AF105" s="634"/>
      <c r="AG105" s="634"/>
      <c r="AH105" s="634"/>
      <c r="AI105" s="634"/>
      <c r="AJ105" s="634"/>
      <c r="AK105" s="634"/>
      <c r="AL105" s="634"/>
      <c r="AM105" s="634"/>
      <c r="AN105" s="634"/>
      <c r="AO105" s="634"/>
      <c r="AP105" s="634"/>
      <c r="AQ105" s="634"/>
      <c r="AR105" s="634"/>
      <c r="AS105" s="634"/>
      <c r="AT105" s="634"/>
      <c r="AU105" s="634"/>
      <c r="AV105" s="634"/>
      <c r="AW105" s="634"/>
      <c r="AX105" s="634"/>
      <c r="AY105" s="634"/>
      <c r="AZ105" s="634"/>
      <c r="BA105" s="634"/>
      <c r="BB105" s="634"/>
      <c r="BC105" s="634"/>
      <c r="BD105" s="634"/>
      <c r="BE105" s="634"/>
      <c r="BF105" s="634"/>
      <c r="BG105" s="634"/>
      <c r="BH105" s="634"/>
    </row>
    <row r="106" spans="1:60" x14ac:dyDescent="0.2">
      <c r="A106" s="631">
        <f t="shared" si="8"/>
        <v>2042</v>
      </c>
      <c r="B106" s="638">
        <v>0</v>
      </c>
      <c r="C106" s="638">
        <v>0</v>
      </c>
      <c r="D106" s="638">
        <v>0</v>
      </c>
      <c r="E106" s="638">
        <v>0</v>
      </c>
      <c r="F106" s="638">
        <v>0</v>
      </c>
      <c r="G106" s="638">
        <v>0</v>
      </c>
      <c r="H106" s="638">
        <v>0</v>
      </c>
      <c r="I106" s="639">
        <v>0</v>
      </c>
      <c r="J106" s="638">
        <v>0</v>
      </c>
      <c r="K106" s="638">
        <v>0</v>
      </c>
      <c r="L106" s="638">
        <v>0</v>
      </c>
      <c r="M106" s="638">
        <v>0</v>
      </c>
      <c r="N106" s="637">
        <f t="shared" si="6"/>
        <v>0</v>
      </c>
      <c r="O106" s="636">
        <f t="shared" si="7"/>
        <v>0</v>
      </c>
      <c r="P106" s="634"/>
      <c r="Q106" s="635">
        <v>0</v>
      </c>
      <c r="R106" s="635">
        <v>0</v>
      </c>
      <c r="S106" s="634"/>
      <c r="T106" s="634"/>
      <c r="U106" s="66"/>
      <c r="V106" s="634"/>
      <c r="W106" s="634"/>
      <c r="X106" s="634"/>
      <c r="Y106" s="634"/>
      <c r="Z106" s="634"/>
      <c r="AA106" s="634"/>
      <c r="AB106" s="634"/>
      <c r="AC106" s="634"/>
      <c r="AD106" s="634"/>
      <c r="AE106" s="634"/>
      <c r="AF106" s="634"/>
      <c r="AG106" s="634"/>
      <c r="AH106" s="634"/>
      <c r="AI106" s="634"/>
      <c r="AJ106" s="634"/>
      <c r="AK106" s="634"/>
      <c r="AL106" s="634"/>
      <c r="AM106" s="634"/>
      <c r="AN106" s="634"/>
      <c r="AO106" s="634"/>
      <c r="AP106" s="634"/>
      <c r="AQ106" s="634"/>
      <c r="AR106" s="634"/>
      <c r="AS106" s="634"/>
      <c r="AT106" s="634"/>
      <c r="AU106" s="634"/>
      <c r="AV106" s="634"/>
      <c r="AW106" s="634"/>
      <c r="AX106" s="634"/>
      <c r="AY106" s="634"/>
      <c r="AZ106" s="634"/>
      <c r="BA106" s="634"/>
      <c r="BB106" s="634"/>
      <c r="BC106" s="634"/>
      <c r="BD106" s="634"/>
      <c r="BE106" s="634"/>
      <c r="BF106" s="634"/>
      <c r="BG106" s="634"/>
      <c r="BH106" s="634"/>
    </row>
    <row r="107" spans="1:60" x14ac:dyDescent="0.2">
      <c r="A107" s="631">
        <f t="shared" si="8"/>
        <v>2043</v>
      </c>
      <c r="B107" s="638">
        <v>0</v>
      </c>
      <c r="C107" s="638">
        <v>0</v>
      </c>
      <c r="D107" s="638">
        <v>0</v>
      </c>
      <c r="E107" s="638">
        <v>0</v>
      </c>
      <c r="F107" s="638">
        <v>0</v>
      </c>
      <c r="G107" s="638">
        <v>0</v>
      </c>
      <c r="H107" s="638">
        <v>0</v>
      </c>
      <c r="I107" s="639">
        <v>0</v>
      </c>
      <c r="J107" s="638">
        <v>0</v>
      </c>
      <c r="K107" s="638">
        <v>0</v>
      </c>
      <c r="L107" s="638">
        <v>0</v>
      </c>
      <c r="M107" s="638">
        <v>0</v>
      </c>
      <c r="N107" s="637">
        <f t="shared" si="6"/>
        <v>0</v>
      </c>
      <c r="O107" s="636">
        <f t="shared" si="7"/>
        <v>0</v>
      </c>
      <c r="P107" s="634"/>
      <c r="Q107" s="635">
        <v>0</v>
      </c>
      <c r="R107" s="635">
        <v>0</v>
      </c>
      <c r="S107" s="634"/>
      <c r="T107" s="634"/>
      <c r="U107" s="66"/>
      <c r="V107" s="634"/>
      <c r="W107" s="634"/>
      <c r="X107" s="634"/>
      <c r="Y107" s="634"/>
      <c r="Z107" s="634"/>
      <c r="AA107" s="634"/>
      <c r="AB107" s="634"/>
      <c r="AC107" s="634"/>
      <c r="AD107" s="634"/>
      <c r="AE107" s="634"/>
      <c r="AF107" s="634"/>
      <c r="AG107" s="634"/>
      <c r="AH107" s="634"/>
      <c r="AI107" s="634"/>
      <c r="AJ107" s="634"/>
      <c r="AK107" s="634"/>
      <c r="AL107" s="634"/>
      <c r="AM107" s="634"/>
      <c r="AN107" s="634"/>
      <c r="AO107" s="634"/>
      <c r="AP107" s="634"/>
      <c r="AQ107" s="634"/>
      <c r="AR107" s="634"/>
      <c r="AS107" s="634"/>
      <c r="AT107" s="634"/>
      <c r="AU107" s="634"/>
      <c r="AV107" s="634"/>
      <c r="AW107" s="634"/>
      <c r="AX107" s="634"/>
      <c r="AY107" s="634"/>
      <c r="AZ107" s="634"/>
      <c r="BA107" s="634"/>
      <c r="BB107" s="634"/>
      <c r="BC107" s="634"/>
      <c r="BD107" s="634"/>
      <c r="BE107" s="634"/>
      <c r="BF107" s="634"/>
      <c r="BG107" s="634"/>
      <c r="BH107" s="634"/>
    </row>
    <row r="108" spans="1:60" x14ac:dyDescent="0.2">
      <c r="A108" s="631">
        <f t="shared" si="8"/>
        <v>2044</v>
      </c>
      <c r="B108" s="638">
        <v>0</v>
      </c>
      <c r="C108" s="638">
        <v>0</v>
      </c>
      <c r="D108" s="638">
        <v>0</v>
      </c>
      <c r="E108" s="638">
        <v>0</v>
      </c>
      <c r="F108" s="638">
        <v>0</v>
      </c>
      <c r="G108" s="638">
        <v>0</v>
      </c>
      <c r="H108" s="638">
        <v>0</v>
      </c>
      <c r="I108" s="639">
        <v>0</v>
      </c>
      <c r="J108" s="638">
        <v>0</v>
      </c>
      <c r="K108" s="638">
        <v>0</v>
      </c>
      <c r="L108" s="638">
        <v>0</v>
      </c>
      <c r="M108" s="638">
        <v>0</v>
      </c>
      <c r="N108" s="637">
        <f t="shared" si="6"/>
        <v>0</v>
      </c>
      <c r="O108" s="636">
        <f t="shared" si="7"/>
        <v>0</v>
      </c>
      <c r="P108" s="634"/>
      <c r="Q108" s="635">
        <v>0</v>
      </c>
      <c r="R108" s="635">
        <v>0</v>
      </c>
      <c r="S108" s="634"/>
      <c r="T108" s="634"/>
      <c r="U108" s="66"/>
      <c r="V108" s="634"/>
      <c r="W108" s="634"/>
      <c r="X108" s="634"/>
      <c r="Y108" s="634"/>
      <c r="Z108" s="634"/>
      <c r="AA108" s="634"/>
      <c r="AB108" s="634"/>
      <c r="AC108" s="634"/>
      <c r="AD108" s="634"/>
      <c r="AE108" s="634"/>
      <c r="AF108" s="634"/>
      <c r="AG108" s="634"/>
      <c r="AH108" s="634"/>
      <c r="AI108" s="634"/>
      <c r="AJ108" s="634"/>
      <c r="AK108" s="634"/>
      <c r="AL108" s="634"/>
      <c r="AM108" s="634"/>
      <c r="AN108" s="634"/>
      <c r="AO108" s="634"/>
      <c r="AP108" s="634"/>
      <c r="AQ108" s="634"/>
      <c r="AR108" s="634"/>
      <c r="AS108" s="634"/>
      <c r="AT108" s="634"/>
      <c r="AU108" s="634"/>
      <c r="AV108" s="634"/>
      <c r="AW108" s="634"/>
      <c r="AX108" s="634"/>
      <c r="AY108" s="634"/>
      <c r="AZ108" s="634"/>
      <c r="BA108" s="634"/>
      <c r="BB108" s="634"/>
      <c r="BC108" s="634"/>
      <c r="BD108" s="634"/>
      <c r="BE108" s="634"/>
      <c r="BF108" s="634"/>
      <c r="BG108" s="634"/>
      <c r="BH108" s="634"/>
    </row>
    <row r="109" spans="1:60" x14ac:dyDescent="0.2">
      <c r="A109" s="631">
        <f t="shared" si="8"/>
        <v>2045</v>
      </c>
      <c r="B109" s="638">
        <v>0</v>
      </c>
      <c r="C109" s="638">
        <v>0</v>
      </c>
      <c r="D109" s="638">
        <v>0</v>
      </c>
      <c r="E109" s="638">
        <v>0</v>
      </c>
      <c r="F109" s="638">
        <v>0</v>
      </c>
      <c r="G109" s="638">
        <v>0</v>
      </c>
      <c r="H109" s="638">
        <v>0</v>
      </c>
      <c r="I109" s="639">
        <v>0</v>
      </c>
      <c r="J109" s="638">
        <v>0</v>
      </c>
      <c r="K109" s="638">
        <v>0</v>
      </c>
      <c r="L109" s="638">
        <v>0</v>
      </c>
      <c r="M109" s="638">
        <v>0</v>
      </c>
      <c r="N109" s="637">
        <f t="shared" si="6"/>
        <v>0</v>
      </c>
      <c r="O109" s="636">
        <f t="shared" si="7"/>
        <v>0</v>
      </c>
      <c r="P109" s="634"/>
      <c r="Q109" s="635">
        <v>0</v>
      </c>
      <c r="R109" s="635">
        <v>0</v>
      </c>
      <c r="S109" s="634"/>
      <c r="T109" s="634"/>
      <c r="U109" s="66"/>
      <c r="V109" s="634"/>
      <c r="W109" s="634"/>
      <c r="X109" s="634"/>
      <c r="Y109" s="634"/>
      <c r="Z109" s="634"/>
      <c r="AA109" s="634"/>
      <c r="AB109" s="634"/>
      <c r="AC109" s="634"/>
      <c r="AD109" s="634"/>
      <c r="AE109" s="634"/>
      <c r="AF109" s="634"/>
      <c r="AG109" s="634"/>
      <c r="AH109" s="634"/>
      <c r="AI109" s="634"/>
      <c r="AJ109" s="634"/>
      <c r="AK109" s="634"/>
      <c r="AL109" s="634"/>
      <c r="AM109" s="634"/>
      <c r="AN109" s="634"/>
      <c r="AO109" s="634"/>
      <c r="AP109" s="634"/>
      <c r="AQ109" s="634"/>
      <c r="AR109" s="634"/>
      <c r="AS109" s="634"/>
      <c r="AT109" s="634"/>
      <c r="AU109" s="634"/>
      <c r="AV109" s="634"/>
      <c r="AW109" s="634"/>
      <c r="AX109" s="634"/>
      <c r="AY109" s="634"/>
      <c r="AZ109" s="634"/>
      <c r="BA109" s="634"/>
      <c r="BB109" s="634"/>
      <c r="BC109" s="634"/>
      <c r="BD109" s="634"/>
      <c r="BE109" s="634"/>
      <c r="BF109" s="634"/>
      <c r="BG109" s="634"/>
      <c r="BH109" s="634"/>
    </row>
    <row r="110" spans="1:60" x14ac:dyDescent="0.2">
      <c r="A110" s="631">
        <f t="shared" si="8"/>
        <v>2046</v>
      </c>
      <c r="B110" s="638">
        <v>0</v>
      </c>
      <c r="C110" s="638">
        <v>0</v>
      </c>
      <c r="D110" s="638">
        <v>0</v>
      </c>
      <c r="E110" s="638">
        <v>0</v>
      </c>
      <c r="F110" s="638">
        <v>0</v>
      </c>
      <c r="G110" s="638">
        <v>0</v>
      </c>
      <c r="H110" s="638">
        <v>0</v>
      </c>
      <c r="I110" s="639">
        <v>0</v>
      </c>
      <c r="J110" s="638">
        <v>0</v>
      </c>
      <c r="K110" s="638">
        <v>0</v>
      </c>
      <c r="L110" s="638">
        <v>0</v>
      </c>
      <c r="M110" s="638">
        <v>0</v>
      </c>
      <c r="N110" s="637">
        <f t="shared" si="6"/>
        <v>0</v>
      </c>
      <c r="O110" s="636">
        <f t="shared" si="7"/>
        <v>0</v>
      </c>
      <c r="P110" s="634"/>
      <c r="Q110" s="635">
        <v>0</v>
      </c>
      <c r="R110" s="635">
        <v>0</v>
      </c>
      <c r="S110" s="634"/>
      <c r="T110" s="634"/>
      <c r="U110" s="66"/>
      <c r="V110" s="634"/>
      <c r="W110" s="634"/>
      <c r="X110" s="634"/>
      <c r="Y110" s="634"/>
      <c r="Z110" s="634"/>
      <c r="AA110" s="634"/>
      <c r="AB110" s="634"/>
      <c r="AC110" s="634"/>
      <c r="AD110" s="634"/>
      <c r="AE110" s="634"/>
      <c r="AF110" s="634"/>
      <c r="AG110" s="634"/>
      <c r="AH110" s="634"/>
      <c r="AI110" s="634"/>
      <c r="AJ110" s="634"/>
      <c r="AK110" s="634"/>
      <c r="AL110" s="634"/>
      <c r="AM110" s="634"/>
      <c r="AN110" s="634"/>
      <c r="AO110" s="634"/>
      <c r="AP110" s="634"/>
      <c r="AQ110" s="634"/>
      <c r="AR110" s="634"/>
      <c r="AS110" s="634"/>
      <c r="AT110" s="634"/>
      <c r="AU110" s="634"/>
      <c r="AV110" s="634"/>
      <c r="AW110" s="634"/>
      <c r="AX110" s="634"/>
      <c r="AY110" s="634"/>
      <c r="AZ110" s="634"/>
      <c r="BA110" s="634"/>
      <c r="BB110" s="634"/>
      <c r="BC110" s="634"/>
      <c r="BD110" s="634"/>
      <c r="BE110" s="634"/>
      <c r="BF110" s="634"/>
      <c r="BG110" s="634"/>
      <c r="BH110" s="634"/>
    </row>
    <row r="111" spans="1:60" x14ac:dyDescent="0.2">
      <c r="A111" s="631">
        <f t="shared" si="8"/>
        <v>2047</v>
      </c>
      <c r="B111" s="638">
        <v>0</v>
      </c>
      <c r="C111" s="638">
        <v>0</v>
      </c>
      <c r="D111" s="638">
        <v>0</v>
      </c>
      <c r="E111" s="638">
        <v>0</v>
      </c>
      <c r="F111" s="638">
        <v>0</v>
      </c>
      <c r="G111" s="638">
        <v>0</v>
      </c>
      <c r="H111" s="638">
        <v>0</v>
      </c>
      <c r="I111" s="639">
        <v>0</v>
      </c>
      <c r="J111" s="638">
        <v>0</v>
      </c>
      <c r="K111" s="638">
        <v>0</v>
      </c>
      <c r="L111" s="638">
        <v>0</v>
      </c>
      <c r="M111" s="638">
        <v>0</v>
      </c>
      <c r="N111" s="637">
        <f t="shared" ref="N111:N127" si="9">MAX(B111:M111)</f>
        <v>0</v>
      </c>
      <c r="O111" s="636">
        <f t="shared" ref="O111:O127" si="10">MIN(B111:M111)</f>
        <v>0</v>
      </c>
      <c r="P111" s="634"/>
      <c r="Q111" s="635">
        <v>0</v>
      </c>
      <c r="R111" s="635">
        <v>0</v>
      </c>
      <c r="S111" s="634"/>
      <c r="T111" s="634"/>
      <c r="U111" s="66"/>
      <c r="V111" s="634"/>
      <c r="W111" s="634"/>
      <c r="X111" s="634"/>
      <c r="Y111" s="634"/>
      <c r="Z111" s="634"/>
      <c r="AA111" s="634"/>
      <c r="AB111" s="634"/>
      <c r="AC111" s="634"/>
      <c r="AD111" s="634"/>
      <c r="AE111" s="634"/>
      <c r="AF111" s="634"/>
      <c r="AG111" s="634"/>
      <c r="AH111" s="634"/>
      <c r="AI111" s="634"/>
      <c r="AJ111" s="634"/>
      <c r="AK111" s="634"/>
      <c r="AL111" s="634"/>
      <c r="AM111" s="634"/>
      <c r="AN111" s="634"/>
      <c r="AO111" s="634"/>
      <c r="AP111" s="634"/>
      <c r="AQ111" s="634"/>
      <c r="AR111" s="634"/>
      <c r="AS111" s="634"/>
      <c r="AT111" s="634"/>
      <c r="AU111" s="634"/>
      <c r="AV111" s="634"/>
      <c r="AW111" s="634"/>
      <c r="AX111" s="634"/>
      <c r="AY111" s="634"/>
      <c r="AZ111" s="634"/>
      <c r="BA111" s="634"/>
      <c r="BB111" s="634"/>
      <c r="BC111" s="634"/>
      <c r="BD111" s="634"/>
      <c r="BE111" s="634"/>
      <c r="BF111" s="634"/>
      <c r="BG111" s="634"/>
      <c r="BH111" s="634"/>
    </row>
    <row r="112" spans="1:60" x14ac:dyDescent="0.2">
      <c r="A112" s="631">
        <f t="shared" si="8"/>
        <v>2048</v>
      </c>
      <c r="B112" s="638">
        <v>0</v>
      </c>
      <c r="C112" s="638">
        <v>0</v>
      </c>
      <c r="D112" s="638">
        <v>0</v>
      </c>
      <c r="E112" s="638">
        <v>0</v>
      </c>
      <c r="F112" s="638">
        <v>0</v>
      </c>
      <c r="G112" s="638">
        <v>0</v>
      </c>
      <c r="H112" s="638">
        <v>0</v>
      </c>
      <c r="I112" s="639">
        <v>0</v>
      </c>
      <c r="J112" s="638">
        <v>0</v>
      </c>
      <c r="K112" s="638">
        <v>0</v>
      </c>
      <c r="L112" s="638">
        <v>0</v>
      </c>
      <c r="M112" s="638">
        <v>0</v>
      </c>
      <c r="N112" s="637">
        <f t="shared" si="9"/>
        <v>0</v>
      </c>
      <c r="O112" s="636">
        <f t="shared" si="10"/>
        <v>0</v>
      </c>
      <c r="P112" s="634"/>
      <c r="Q112" s="635">
        <v>0</v>
      </c>
      <c r="R112" s="635">
        <v>0</v>
      </c>
      <c r="S112" s="634"/>
      <c r="T112" s="634"/>
      <c r="U112" s="66"/>
      <c r="V112" s="634"/>
      <c r="W112" s="634"/>
      <c r="X112" s="634"/>
      <c r="Y112" s="634"/>
      <c r="Z112" s="634"/>
      <c r="AA112" s="634"/>
      <c r="AB112" s="634"/>
      <c r="AC112" s="634"/>
      <c r="AD112" s="634"/>
      <c r="AE112" s="634"/>
      <c r="AF112" s="634"/>
      <c r="AG112" s="634"/>
      <c r="AH112" s="634"/>
      <c r="AI112" s="634"/>
      <c r="AJ112" s="634"/>
      <c r="AK112" s="634"/>
      <c r="AL112" s="634"/>
      <c r="AM112" s="634"/>
      <c r="AN112" s="634"/>
      <c r="AO112" s="634"/>
      <c r="AP112" s="634"/>
      <c r="AQ112" s="634"/>
      <c r="AR112" s="634"/>
      <c r="AS112" s="634"/>
      <c r="AT112" s="634"/>
      <c r="AU112" s="634"/>
      <c r="AV112" s="634"/>
      <c r="AW112" s="634"/>
      <c r="AX112" s="634"/>
      <c r="AY112" s="634"/>
      <c r="AZ112" s="634"/>
      <c r="BA112" s="634"/>
      <c r="BB112" s="634"/>
      <c r="BC112" s="634"/>
      <c r="BD112" s="634"/>
      <c r="BE112" s="634"/>
      <c r="BF112" s="634"/>
      <c r="BG112" s="634"/>
      <c r="BH112" s="634"/>
    </row>
    <row r="113" spans="1:60" x14ac:dyDescent="0.2">
      <c r="A113" s="631">
        <f t="shared" si="8"/>
        <v>2049</v>
      </c>
      <c r="B113" s="638">
        <v>0</v>
      </c>
      <c r="C113" s="638">
        <v>0</v>
      </c>
      <c r="D113" s="638">
        <v>0</v>
      </c>
      <c r="E113" s="638">
        <v>0</v>
      </c>
      <c r="F113" s="638">
        <v>0</v>
      </c>
      <c r="G113" s="638">
        <v>0</v>
      </c>
      <c r="H113" s="638">
        <v>0</v>
      </c>
      <c r="I113" s="639">
        <v>0</v>
      </c>
      <c r="J113" s="638">
        <v>0</v>
      </c>
      <c r="K113" s="638">
        <v>0</v>
      </c>
      <c r="L113" s="638">
        <v>0</v>
      </c>
      <c r="M113" s="638">
        <v>0</v>
      </c>
      <c r="N113" s="637">
        <f t="shared" si="9"/>
        <v>0</v>
      </c>
      <c r="O113" s="636">
        <f t="shared" si="10"/>
        <v>0</v>
      </c>
      <c r="P113" s="634"/>
      <c r="Q113" s="635">
        <v>0</v>
      </c>
      <c r="R113" s="635">
        <v>0</v>
      </c>
      <c r="S113" s="634"/>
      <c r="T113" s="634"/>
      <c r="U113" s="66"/>
      <c r="V113" s="634"/>
      <c r="W113" s="634"/>
      <c r="X113" s="634"/>
      <c r="Y113" s="634"/>
      <c r="Z113" s="634"/>
      <c r="AA113" s="634"/>
      <c r="AB113" s="634"/>
      <c r="AC113" s="634"/>
      <c r="AD113" s="634"/>
      <c r="AE113" s="634"/>
      <c r="AF113" s="634"/>
      <c r="AG113" s="634"/>
      <c r="AH113" s="634"/>
      <c r="AI113" s="634"/>
      <c r="AJ113" s="634"/>
      <c r="AK113" s="634"/>
      <c r="AL113" s="634"/>
      <c r="AM113" s="634"/>
      <c r="AN113" s="634"/>
      <c r="AO113" s="634"/>
      <c r="AP113" s="634"/>
      <c r="AQ113" s="634"/>
      <c r="AR113" s="634"/>
      <c r="AS113" s="634"/>
      <c r="AT113" s="634"/>
      <c r="AU113" s="634"/>
      <c r="AV113" s="634"/>
      <c r="AW113" s="634"/>
      <c r="AX113" s="634"/>
      <c r="AY113" s="634"/>
      <c r="AZ113" s="634"/>
      <c r="BA113" s="634"/>
      <c r="BB113" s="634"/>
      <c r="BC113" s="634"/>
      <c r="BD113" s="634"/>
      <c r="BE113" s="634"/>
      <c r="BF113" s="634"/>
      <c r="BG113" s="634"/>
      <c r="BH113" s="634"/>
    </row>
    <row r="114" spans="1:60" x14ac:dyDescent="0.2">
      <c r="A114" s="631">
        <f t="shared" si="8"/>
        <v>2050</v>
      </c>
      <c r="B114" s="638">
        <v>0</v>
      </c>
      <c r="C114" s="638">
        <v>0</v>
      </c>
      <c r="D114" s="638">
        <v>0</v>
      </c>
      <c r="E114" s="638">
        <v>0</v>
      </c>
      <c r="F114" s="638">
        <v>0</v>
      </c>
      <c r="G114" s="638">
        <v>0</v>
      </c>
      <c r="H114" s="638">
        <v>0</v>
      </c>
      <c r="I114" s="639">
        <v>0</v>
      </c>
      <c r="J114" s="638">
        <v>0</v>
      </c>
      <c r="K114" s="638">
        <v>0</v>
      </c>
      <c r="L114" s="638">
        <v>0</v>
      </c>
      <c r="M114" s="638">
        <v>0</v>
      </c>
      <c r="N114" s="637">
        <f t="shared" si="9"/>
        <v>0</v>
      </c>
      <c r="O114" s="636">
        <f t="shared" si="10"/>
        <v>0</v>
      </c>
      <c r="P114" s="634"/>
      <c r="Q114" s="635">
        <v>0</v>
      </c>
      <c r="R114" s="635">
        <v>0</v>
      </c>
      <c r="S114" s="634"/>
      <c r="T114" s="634"/>
      <c r="U114" s="66"/>
      <c r="V114" s="634"/>
      <c r="W114" s="634"/>
      <c r="X114" s="634"/>
      <c r="Y114" s="634"/>
      <c r="Z114" s="634"/>
      <c r="AA114" s="634"/>
      <c r="AB114" s="634"/>
      <c r="AC114" s="634"/>
      <c r="AD114" s="634"/>
      <c r="AE114" s="634"/>
      <c r="AF114" s="634"/>
      <c r="AG114" s="634"/>
      <c r="AH114" s="634"/>
      <c r="AI114" s="634"/>
      <c r="AJ114" s="634"/>
      <c r="AK114" s="634"/>
      <c r="AL114" s="634"/>
      <c r="AM114" s="634"/>
      <c r="AN114" s="634"/>
      <c r="AO114" s="634"/>
      <c r="AP114" s="634"/>
      <c r="AQ114" s="634"/>
      <c r="AR114" s="634"/>
      <c r="AS114" s="634"/>
      <c r="AT114" s="634"/>
      <c r="AU114" s="634"/>
      <c r="AV114" s="634"/>
      <c r="AW114" s="634"/>
      <c r="AX114" s="634"/>
      <c r="AY114" s="634"/>
      <c r="AZ114" s="634"/>
      <c r="BA114" s="634"/>
      <c r="BB114" s="634"/>
      <c r="BC114" s="634"/>
      <c r="BD114" s="634"/>
      <c r="BE114" s="634"/>
      <c r="BF114" s="634"/>
      <c r="BG114" s="634"/>
      <c r="BH114" s="634"/>
    </row>
    <row r="115" spans="1:60" x14ac:dyDescent="0.2">
      <c r="A115" s="631">
        <f t="shared" si="8"/>
        <v>2051</v>
      </c>
      <c r="B115" s="638">
        <v>0</v>
      </c>
      <c r="C115" s="638">
        <v>0</v>
      </c>
      <c r="D115" s="638">
        <v>0</v>
      </c>
      <c r="E115" s="638">
        <v>0</v>
      </c>
      <c r="F115" s="638">
        <v>0</v>
      </c>
      <c r="G115" s="638">
        <v>0</v>
      </c>
      <c r="H115" s="638">
        <v>0</v>
      </c>
      <c r="I115" s="639">
        <v>0</v>
      </c>
      <c r="J115" s="638">
        <v>0</v>
      </c>
      <c r="K115" s="638">
        <v>0</v>
      </c>
      <c r="L115" s="638">
        <v>0</v>
      </c>
      <c r="M115" s="638">
        <v>0</v>
      </c>
      <c r="N115" s="637">
        <f t="shared" si="9"/>
        <v>0</v>
      </c>
      <c r="O115" s="636">
        <f t="shared" si="10"/>
        <v>0</v>
      </c>
      <c r="P115" s="634"/>
      <c r="Q115" s="635">
        <v>0</v>
      </c>
      <c r="R115" s="635">
        <v>0</v>
      </c>
      <c r="S115" s="634"/>
      <c r="T115" s="634"/>
      <c r="U115" s="66"/>
      <c r="V115" s="634"/>
      <c r="W115" s="634"/>
      <c r="X115" s="634"/>
      <c r="Y115" s="634"/>
      <c r="Z115" s="634"/>
      <c r="AA115" s="634"/>
      <c r="AB115" s="634"/>
      <c r="AC115" s="634"/>
      <c r="AD115" s="634"/>
      <c r="AE115" s="634"/>
      <c r="AF115" s="634"/>
      <c r="AG115" s="634"/>
      <c r="AH115" s="634"/>
      <c r="AI115" s="634"/>
      <c r="AJ115" s="634"/>
      <c r="AK115" s="634"/>
      <c r="AL115" s="634"/>
      <c r="AM115" s="634"/>
      <c r="AN115" s="634"/>
      <c r="AO115" s="634"/>
      <c r="AP115" s="634"/>
      <c r="AQ115" s="634"/>
      <c r="AR115" s="634"/>
      <c r="AS115" s="634"/>
      <c r="AT115" s="634"/>
      <c r="AU115" s="634"/>
      <c r="AV115" s="634"/>
      <c r="AW115" s="634"/>
      <c r="AX115" s="634"/>
      <c r="AY115" s="634"/>
      <c r="AZ115" s="634"/>
      <c r="BA115" s="634"/>
      <c r="BB115" s="634"/>
      <c r="BC115" s="634"/>
      <c r="BD115" s="634"/>
      <c r="BE115" s="634"/>
      <c r="BF115" s="634"/>
      <c r="BG115" s="634"/>
      <c r="BH115" s="634"/>
    </row>
    <row r="116" spans="1:60" x14ac:dyDescent="0.2">
      <c r="A116" s="631">
        <f t="shared" si="8"/>
        <v>2052</v>
      </c>
      <c r="B116" s="638">
        <v>0</v>
      </c>
      <c r="C116" s="638">
        <v>0</v>
      </c>
      <c r="D116" s="638">
        <v>0</v>
      </c>
      <c r="E116" s="638">
        <v>0</v>
      </c>
      <c r="F116" s="638">
        <v>0</v>
      </c>
      <c r="G116" s="638">
        <v>0</v>
      </c>
      <c r="H116" s="638">
        <v>0</v>
      </c>
      <c r="I116" s="639">
        <v>0</v>
      </c>
      <c r="J116" s="638">
        <v>0</v>
      </c>
      <c r="K116" s="638">
        <v>0</v>
      </c>
      <c r="L116" s="638">
        <v>0</v>
      </c>
      <c r="M116" s="638">
        <v>0</v>
      </c>
      <c r="N116" s="637">
        <f t="shared" si="9"/>
        <v>0</v>
      </c>
      <c r="O116" s="636">
        <f t="shared" si="10"/>
        <v>0</v>
      </c>
      <c r="P116" s="634"/>
      <c r="Q116" s="635">
        <v>0</v>
      </c>
      <c r="R116" s="635">
        <v>0</v>
      </c>
      <c r="S116" s="634"/>
      <c r="T116" s="634"/>
      <c r="U116" s="66"/>
      <c r="V116" s="634"/>
      <c r="W116" s="634"/>
      <c r="X116" s="634"/>
      <c r="Y116" s="634"/>
      <c r="Z116" s="634"/>
      <c r="AA116" s="634"/>
      <c r="AB116" s="634"/>
      <c r="AC116" s="634"/>
      <c r="AD116" s="634"/>
      <c r="AE116" s="634"/>
      <c r="AF116" s="634"/>
      <c r="AG116" s="634"/>
      <c r="AH116" s="634"/>
      <c r="AI116" s="634"/>
      <c r="AJ116" s="634"/>
      <c r="AK116" s="634"/>
      <c r="AL116" s="634"/>
      <c r="AM116" s="634"/>
      <c r="AN116" s="634"/>
      <c r="AO116" s="634"/>
      <c r="AP116" s="634"/>
      <c r="AQ116" s="634"/>
      <c r="AR116" s="634"/>
      <c r="AS116" s="634"/>
      <c r="AT116" s="634"/>
      <c r="AU116" s="634"/>
      <c r="AV116" s="634"/>
      <c r="AW116" s="634"/>
      <c r="AX116" s="634"/>
      <c r="AY116" s="634"/>
      <c r="AZ116" s="634"/>
      <c r="BA116" s="634"/>
      <c r="BB116" s="634"/>
      <c r="BC116" s="634"/>
      <c r="BD116" s="634"/>
      <c r="BE116" s="634"/>
      <c r="BF116" s="634"/>
      <c r="BG116" s="634"/>
      <c r="BH116" s="634"/>
    </row>
    <row r="117" spans="1:60" x14ac:dyDescent="0.2">
      <c r="A117" s="631">
        <f t="shared" si="8"/>
        <v>2053</v>
      </c>
      <c r="B117" s="638">
        <v>0</v>
      </c>
      <c r="C117" s="638">
        <v>0</v>
      </c>
      <c r="D117" s="638">
        <v>0</v>
      </c>
      <c r="E117" s="638">
        <v>0</v>
      </c>
      <c r="F117" s="638">
        <v>0</v>
      </c>
      <c r="G117" s="638">
        <v>0</v>
      </c>
      <c r="H117" s="638">
        <v>0</v>
      </c>
      <c r="I117" s="639">
        <v>0</v>
      </c>
      <c r="J117" s="638">
        <v>0</v>
      </c>
      <c r="K117" s="638">
        <v>0</v>
      </c>
      <c r="L117" s="638">
        <v>0</v>
      </c>
      <c r="M117" s="638">
        <v>0</v>
      </c>
      <c r="N117" s="637">
        <f t="shared" si="9"/>
        <v>0</v>
      </c>
      <c r="O117" s="636">
        <f t="shared" si="10"/>
        <v>0</v>
      </c>
      <c r="P117" s="634"/>
      <c r="Q117" s="635">
        <v>0</v>
      </c>
      <c r="R117" s="635">
        <v>0</v>
      </c>
      <c r="S117" s="634"/>
      <c r="T117" s="634"/>
      <c r="U117" s="66"/>
      <c r="V117" s="634"/>
      <c r="W117" s="634"/>
      <c r="X117" s="634"/>
      <c r="Y117" s="634"/>
      <c r="Z117" s="634"/>
      <c r="AA117" s="634"/>
      <c r="AB117" s="634"/>
      <c r="AC117" s="634"/>
      <c r="AD117" s="634"/>
      <c r="AE117" s="634"/>
      <c r="AF117" s="634"/>
      <c r="AG117" s="634"/>
      <c r="AH117" s="634"/>
      <c r="AI117" s="634"/>
      <c r="AJ117" s="634"/>
      <c r="AK117" s="634"/>
      <c r="AL117" s="634"/>
      <c r="AM117" s="634"/>
      <c r="AN117" s="634"/>
      <c r="AO117" s="634"/>
      <c r="AP117" s="634"/>
      <c r="AQ117" s="634"/>
      <c r="AR117" s="634"/>
      <c r="AS117" s="634"/>
      <c r="AT117" s="634"/>
      <c r="AU117" s="634"/>
      <c r="AV117" s="634"/>
      <c r="AW117" s="634"/>
      <c r="AX117" s="634"/>
      <c r="AY117" s="634"/>
      <c r="AZ117" s="634"/>
      <c r="BA117" s="634"/>
      <c r="BB117" s="634"/>
      <c r="BC117" s="634"/>
      <c r="BD117" s="634"/>
      <c r="BE117" s="634"/>
      <c r="BF117" s="634"/>
      <c r="BG117" s="634"/>
      <c r="BH117" s="634"/>
    </row>
    <row r="118" spans="1:60" x14ac:dyDescent="0.2">
      <c r="A118" s="631">
        <f t="shared" si="8"/>
        <v>2054</v>
      </c>
      <c r="B118" s="638">
        <v>0</v>
      </c>
      <c r="C118" s="638">
        <v>0</v>
      </c>
      <c r="D118" s="638">
        <v>0</v>
      </c>
      <c r="E118" s="638">
        <v>0</v>
      </c>
      <c r="F118" s="638">
        <v>0</v>
      </c>
      <c r="G118" s="638">
        <v>0</v>
      </c>
      <c r="H118" s="638">
        <v>0</v>
      </c>
      <c r="I118" s="639">
        <v>0</v>
      </c>
      <c r="J118" s="638">
        <v>0</v>
      </c>
      <c r="K118" s="638">
        <v>0</v>
      </c>
      <c r="L118" s="638">
        <v>0</v>
      </c>
      <c r="M118" s="638">
        <v>0</v>
      </c>
      <c r="N118" s="637">
        <f t="shared" si="9"/>
        <v>0</v>
      </c>
      <c r="O118" s="636">
        <f t="shared" si="10"/>
        <v>0</v>
      </c>
      <c r="P118" s="634"/>
      <c r="Q118" s="635">
        <v>0</v>
      </c>
      <c r="R118" s="635">
        <v>0</v>
      </c>
      <c r="S118" s="634"/>
      <c r="T118" s="634"/>
      <c r="U118" s="66"/>
      <c r="V118" s="634"/>
      <c r="W118" s="634"/>
      <c r="X118" s="634"/>
      <c r="Y118" s="634"/>
      <c r="Z118" s="634"/>
      <c r="AA118" s="634"/>
      <c r="AB118" s="634"/>
      <c r="AC118" s="634"/>
      <c r="AD118" s="634"/>
      <c r="AE118" s="634"/>
      <c r="AF118" s="634"/>
      <c r="AG118" s="634"/>
      <c r="AH118" s="634"/>
      <c r="AI118" s="634"/>
      <c r="AJ118" s="634"/>
      <c r="AK118" s="634"/>
      <c r="AL118" s="634"/>
      <c r="AM118" s="634"/>
      <c r="AN118" s="634"/>
      <c r="AO118" s="634"/>
      <c r="AP118" s="634"/>
      <c r="AQ118" s="634"/>
      <c r="AR118" s="634"/>
      <c r="AS118" s="634"/>
      <c r="AT118" s="634"/>
      <c r="AU118" s="634"/>
      <c r="AV118" s="634"/>
      <c r="AW118" s="634"/>
      <c r="AX118" s="634"/>
      <c r="AY118" s="634"/>
      <c r="AZ118" s="634"/>
      <c r="BA118" s="634"/>
      <c r="BB118" s="634"/>
      <c r="BC118" s="634"/>
      <c r="BD118" s="634"/>
      <c r="BE118" s="634"/>
      <c r="BF118" s="634"/>
      <c r="BG118" s="634"/>
      <c r="BH118" s="634"/>
    </row>
    <row r="119" spans="1:60" x14ac:dyDescent="0.2">
      <c r="A119" s="631">
        <f t="shared" si="8"/>
        <v>2055</v>
      </c>
      <c r="B119" s="638">
        <v>0</v>
      </c>
      <c r="C119" s="638">
        <v>0</v>
      </c>
      <c r="D119" s="638">
        <v>0</v>
      </c>
      <c r="E119" s="638">
        <v>0</v>
      </c>
      <c r="F119" s="638">
        <v>0</v>
      </c>
      <c r="G119" s="638">
        <v>0</v>
      </c>
      <c r="H119" s="638">
        <v>0</v>
      </c>
      <c r="I119" s="639">
        <v>0</v>
      </c>
      <c r="J119" s="638">
        <v>0</v>
      </c>
      <c r="K119" s="638">
        <v>0</v>
      </c>
      <c r="L119" s="638">
        <v>0</v>
      </c>
      <c r="M119" s="638">
        <v>0</v>
      </c>
      <c r="N119" s="637">
        <f t="shared" si="9"/>
        <v>0</v>
      </c>
      <c r="O119" s="636">
        <f t="shared" si="10"/>
        <v>0</v>
      </c>
      <c r="P119" s="634"/>
      <c r="Q119" s="635">
        <v>0</v>
      </c>
      <c r="R119" s="635">
        <v>0</v>
      </c>
      <c r="S119" s="634"/>
      <c r="T119" s="634"/>
      <c r="U119" s="66"/>
      <c r="V119" s="634"/>
      <c r="W119" s="634"/>
      <c r="X119" s="634"/>
      <c r="Y119" s="634"/>
      <c r="Z119" s="634"/>
      <c r="AA119" s="634"/>
      <c r="AB119" s="634"/>
      <c r="AC119" s="634"/>
      <c r="AD119" s="634"/>
      <c r="AE119" s="634"/>
      <c r="AF119" s="634"/>
      <c r="AG119" s="634"/>
      <c r="AH119" s="634"/>
      <c r="AI119" s="634"/>
      <c r="AJ119" s="634"/>
      <c r="AK119" s="634"/>
      <c r="AL119" s="634"/>
      <c r="AM119" s="634"/>
      <c r="AN119" s="634"/>
      <c r="AO119" s="634"/>
      <c r="AP119" s="634"/>
      <c r="AQ119" s="634"/>
      <c r="AR119" s="634"/>
      <c r="AS119" s="634"/>
      <c r="AT119" s="634"/>
      <c r="AU119" s="634"/>
      <c r="AV119" s="634"/>
      <c r="AW119" s="634"/>
      <c r="AX119" s="634"/>
      <c r="AY119" s="634"/>
      <c r="AZ119" s="634"/>
      <c r="BA119" s="634"/>
      <c r="BB119" s="634"/>
      <c r="BC119" s="634"/>
      <c r="BD119" s="634"/>
      <c r="BE119" s="634"/>
      <c r="BF119" s="634"/>
      <c r="BG119" s="634"/>
      <c r="BH119" s="634"/>
    </row>
    <row r="120" spans="1:60" x14ac:dyDescent="0.2">
      <c r="A120" s="631">
        <f t="shared" si="8"/>
        <v>2056</v>
      </c>
      <c r="B120" s="638">
        <v>0</v>
      </c>
      <c r="C120" s="638">
        <v>0</v>
      </c>
      <c r="D120" s="638">
        <v>0</v>
      </c>
      <c r="E120" s="638">
        <v>0</v>
      </c>
      <c r="F120" s="638">
        <v>0</v>
      </c>
      <c r="G120" s="638">
        <v>0</v>
      </c>
      <c r="H120" s="638">
        <v>0</v>
      </c>
      <c r="I120" s="639">
        <v>0</v>
      </c>
      <c r="J120" s="638">
        <v>0</v>
      </c>
      <c r="K120" s="638">
        <v>0</v>
      </c>
      <c r="L120" s="638">
        <v>0</v>
      </c>
      <c r="M120" s="638">
        <v>0</v>
      </c>
      <c r="N120" s="637">
        <f t="shared" si="9"/>
        <v>0</v>
      </c>
      <c r="O120" s="636">
        <f t="shared" si="10"/>
        <v>0</v>
      </c>
      <c r="P120" s="634"/>
      <c r="Q120" s="635">
        <v>0</v>
      </c>
      <c r="R120" s="635">
        <v>0</v>
      </c>
      <c r="S120" s="634"/>
      <c r="T120" s="634"/>
      <c r="U120" s="66"/>
      <c r="V120" s="634"/>
      <c r="W120" s="634"/>
      <c r="X120" s="634"/>
      <c r="Y120" s="634"/>
      <c r="Z120" s="634"/>
      <c r="AA120" s="634"/>
      <c r="AB120" s="634"/>
      <c r="AC120" s="634"/>
      <c r="AD120" s="634"/>
      <c r="AE120" s="634"/>
      <c r="AF120" s="634"/>
      <c r="AG120" s="634"/>
      <c r="AH120" s="634"/>
      <c r="AI120" s="634"/>
      <c r="AJ120" s="634"/>
      <c r="AK120" s="634"/>
      <c r="AL120" s="634"/>
      <c r="AM120" s="634"/>
      <c r="AN120" s="634"/>
      <c r="AO120" s="634"/>
      <c r="AP120" s="634"/>
      <c r="AQ120" s="634"/>
      <c r="AR120" s="634"/>
      <c r="AS120" s="634"/>
      <c r="AT120" s="634"/>
      <c r="AU120" s="634"/>
      <c r="AV120" s="634"/>
      <c r="AW120" s="634"/>
      <c r="AX120" s="634"/>
      <c r="AY120" s="634"/>
      <c r="AZ120" s="634"/>
      <c r="BA120" s="634"/>
      <c r="BB120" s="634"/>
      <c r="BC120" s="634"/>
      <c r="BD120" s="634"/>
      <c r="BE120" s="634"/>
      <c r="BF120" s="634"/>
      <c r="BG120" s="634"/>
      <c r="BH120" s="634"/>
    </row>
    <row r="121" spans="1:60" x14ac:dyDescent="0.2">
      <c r="A121" s="631">
        <f t="shared" si="8"/>
        <v>2057</v>
      </c>
      <c r="B121" s="638">
        <v>0</v>
      </c>
      <c r="C121" s="638">
        <v>0</v>
      </c>
      <c r="D121" s="638">
        <v>0</v>
      </c>
      <c r="E121" s="638">
        <v>0</v>
      </c>
      <c r="F121" s="638">
        <v>0</v>
      </c>
      <c r="G121" s="638">
        <v>0</v>
      </c>
      <c r="H121" s="638">
        <v>0</v>
      </c>
      <c r="I121" s="639">
        <v>0</v>
      </c>
      <c r="J121" s="638">
        <v>0</v>
      </c>
      <c r="K121" s="638">
        <v>0</v>
      </c>
      <c r="L121" s="638">
        <v>0</v>
      </c>
      <c r="M121" s="638">
        <v>0</v>
      </c>
      <c r="N121" s="637">
        <f t="shared" si="9"/>
        <v>0</v>
      </c>
      <c r="O121" s="636">
        <f t="shared" si="10"/>
        <v>0</v>
      </c>
      <c r="P121" s="634"/>
      <c r="Q121" s="635">
        <v>0</v>
      </c>
      <c r="R121" s="635">
        <v>0</v>
      </c>
      <c r="S121" s="634"/>
      <c r="T121" s="634"/>
      <c r="U121" s="66"/>
      <c r="V121" s="634"/>
      <c r="W121" s="634"/>
      <c r="X121" s="634"/>
      <c r="Y121" s="634"/>
      <c r="Z121" s="634"/>
      <c r="AA121" s="634"/>
      <c r="AB121" s="634"/>
      <c r="AC121" s="634"/>
      <c r="AD121" s="634"/>
      <c r="AE121" s="634"/>
      <c r="AF121" s="634"/>
      <c r="AG121" s="634"/>
      <c r="AH121" s="634"/>
      <c r="AI121" s="634"/>
      <c r="AJ121" s="634"/>
      <c r="AK121" s="634"/>
      <c r="AL121" s="634"/>
      <c r="AM121" s="634"/>
      <c r="AN121" s="634"/>
      <c r="AO121" s="634"/>
      <c r="AP121" s="634"/>
      <c r="AQ121" s="634"/>
      <c r="AR121" s="634"/>
      <c r="AS121" s="634"/>
      <c r="AT121" s="634"/>
      <c r="AU121" s="634"/>
      <c r="AV121" s="634"/>
      <c r="AW121" s="634"/>
      <c r="AX121" s="634"/>
      <c r="AY121" s="634"/>
      <c r="AZ121" s="634"/>
      <c r="BA121" s="634"/>
      <c r="BB121" s="634"/>
      <c r="BC121" s="634"/>
      <c r="BD121" s="634"/>
      <c r="BE121" s="634"/>
      <c r="BF121" s="634"/>
      <c r="BG121" s="634"/>
      <c r="BH121" s="634"/>
    </row>
    <row r="122" spans="1:60" x14ac:dyDescent="0.2">
      <c r="A122" s="631">
        <f t="shared" si="8"/>
        <v>2058</v>
      </c>
      <c r="B122" s="638">
        <v>0</v>
      </c>
      <c r="C122" s="638">
        <v>0</v>
      </c>
      <c r="D122" s="638">
        <v>0</v>
      </c>
      <c r="E122" s="638">
        <v>0</v>
      </c>
      <c r="F122" s="638">
        <v>0</v>
      </c>
      <c r="G122" s="638">
        <v>0</v>
      </c>
      <c r="H122" s="638">
        <v>0</v>
      </c>
      <c r="I122" s="639">
        <v>0</v>
      </c>
      <c r="J122" s="638">
        <v>0</v>
      </c>
      <c r="K122" s="638">
        <v>0</v>
      </c>
      <c r="L122" s="638">
        <v>0</v>
      </c>
      <c r="M122" s="638">
        <v>0</v>
      </c>
      <c r="N122" s="637">
        <f t="shared" si="9"/>
        <v>0</v>
      </c>
      <c r="O122" s="636">
        <f t="shared" si="10"/>
        <v>0</v>
      </c>
      <c r="P122" s="634"/>
      <c r="Q122" s="635">
        <v>0</v>
      </c>
      <c r="R122" s="635">
        <v>0</v>
      </c>
      <c r="S122" s="634"/>
      <c r="T122" s="634"/>
      <c r="U122" s="66"/>
      <c r="V122" s="634"/>
      <c r="W122" s="634"/>
      <c r="X122" s="634"/>
      <c r="Y122" s="634"/>
      <c r="Z122" s="634"/>
      <c r="AA122" s="634"/>
      <c r="AB122" s="634"/>
      <c r="AC122" s="634"/>
      <c r="AD122" s="634"/>
      <c r="AE122" s="634"/>
      <c r="AF122" s="634"/>
      <c r="AG122" s="634"/>
      <c r="AH122" s="634"/>
      <c r="AI122" s="634"/>
      <c r="AJ122" s="634"/>
      <c r="AK122" s="634"/>
      <c r="AL122" s="634"/>
      <c r="AM122" s="634"/>
      <c r="AN122" s="634"/>
      <c r="AO122" s="634"/>
      <c r="AP122" s="634"/>
      <c r="AQ122" s="634"/>
      <c r="AR122" s="634"/>
      <c r="AS122" s="634"/>
      <c r="AT122" s="634"/>
      <c r="AU122" s="634"/>
      <c r="AV122" s="634"/>
      <c r="AW122" s="634"/>
      <c r="AX122" s="634"/>
      <c r="AY122" s="634"/>
      <c r="AZ122" s="634"/>
      <c r="BA122" s="634"/>
      <c r="BB122" s="634"/>
      <c r="BC122" s="634"/>
      <c r="BD122" s="634"/>
      <c r="BE122" s="634"/>
      <c r="BF122" s="634"/>
      <c r="BG122" s="634"/>
      <c r="BH122" s="634"/>
    </row>
    <row r="123" spans="1:60" x14ac:dyDescent="0.2">
      <c r="A123" s="631">
        <f t="shared" si="8"/>
        <v>2059</v>
      </c>
      <c r="B123" s="638">
        <v>0</v>
      </c>
      <c r="C123" s="638">
        <v>0</v>
      </c>
      <c r="D123" s="638">
        <v>0</v>
      </c>
      <c r="E123" s="638">
        <v>0</v>
      </c>
      <c r="F123" s="638">
        <v>0</v>
      </c>
      <c r="G123" s="638">
        <v>0</v>
      </c>
      <c r="H123" s="638">
        <v>0</v>
      </c>
      <c r="I123" s="639">
        <v>0</v>
      </c>
      <c r="J123" s="638">
        <v>0</v>
      </c>
      <c r="K123" s="638">
        <v>0</v>
      </c>
      <c r="L123" s="638">
        <v>0</v>
      </c>
      <c r="M123" s="638">
        <v>0</v>
      </c>
      <c r="N123" s="637">
        <f t="shared" si="9"/>
        <v>0</v>
      </c>
      <c r="O123" s="636">
        <f t="shared" si="10"/>
        <v>0</v>
      </c>
      <c r="P123" s="634"/>
      <c r="Q123" s="635">
        <v>0</v>
      </c>
      <c r="R123" s="635">
        <v>0</v>
      </c>
      <c r="S123" s="634"/>
      <c r="T123" s="634"/>
      <c r="U123" s="66"/>
      <c r="V123" s="634"/>
      <c r="W123" s="634"/>
      <c r="X123" s="634"/>
      <c r="Y123" s="634"/>
      <c r="Z123" s="634"/>
      <c r="AA123" s="634"/>
      <c r="AB123" s="634"/>
      <c r="AC123" s="634"/>
      <c r="AD123" s="634"/>
      <c r="AE123" s="634"/>
      <c r="AF123" s="634"/>
      <c r="AG123" s="634"/>
      <c r="AH123" s="634"/>
      <c r="AI123" s="634"/>
      <c r="AJ123" s="634"/>
      <c r="AK123" s="634"/>
      <c r="AL123" s="634"/>
      <c r="AM123" s="634"/>
      <c r="AN123" s="634"/>
      <c r="AO123" s="634"/>
      <c r="AP123" s="634"/>
      <c r="AQ123" s="634"/>
      <c r="AR123" s="634"/>
      <c r="AS123" s="634"/>
      <c r="AT123" s="634"/>
      <c r="AU123" s="634"/>
      <c r="AV123" s="634"/>
      <c r="AW123" s="634"/>
      <c r="AX123" s="634"/>
      <c r="AY123" s="634"/>
      <c r="AZ123" s="634"/>
      <c r="BA123" s="634"/>
      <c r="BB123" s="634"/>
      <c r="BC123" s="634"/>
      <c r="BD123" s="634"/>
      <c r="BE123" s="634"/>
      <c r="BF123" s="634"/>
      <c r="BG123" s="634"/>
      <c r="BH123" s="634"/>
    </row>
    <row r="124" spans="1:60" x14ac:dyDescent="0.2">
      <c r="A124" s="631">
        <f t="shared" si="8"/>
        <v>2060</v>
      </c>
      <c r="B124" s="638">
        <v>0</v>
      </c>
      <c r="C124" s="638">
        <v>0</v>
      </c>
      <c r="D124" s="638">
        <v>0</v>
      </c>
      <c r="E124" s="638">
        <v>0</v>
      </c>
      <c r="F124" s="638">
        <v>0</v>
      </c>
      <c r="G124" s="638">
        <v>0</v>
      </c>
      <c r="H124" s="638">
        <v>0</v>
      </c>
      <c r="I124" s="639">
        <v>0</v>
      </c>
      <c r="J124" s="638">
        <v>0</v>
      </c>
      <c r="K124" s="638">
        <v>0</v>
      </c>
      <c r="L124" s="638">
        <v>0</v>
      </c>
      <c r="M124" s="638">
        <v>0</v>
      </c>
      <c r="N124" s="637">
        <f t="shared" si="9"/>
        <v>0</v>
      </c>
      <c r="O124" s="636">
        <f t="shared" si="10"/>
        <v>0</v>
      </c>
      <c r="Q124" s="635">
        <v>0</v>
      </c>
      <c r="R124" s="635">
        <v>0</v>
      </c>
      <c r="U124" s="66"/>
      <c r="V124" s="634"/>
    </row>
    <row r="125" spans="1:60" x14ac:dyDescent="0.2">
      <c r="A125" s="631">
        <f t="shared" si="8"/>
        <v>2061</v>
      </c>
      <c r="B125" s="638">
        <v>0</v>
      </c>
      <c r="C125" s="638">
        <v>0</v>
      </c>
      <c r="D125" s="638">
        <v>0</v>
      </c>
      <c r="E125" s="638">
        <v>0</v>
      </c>
      <c r="F125" s="638">
        <v>0</v>
      </c>
      <c r="G125" s="638">
        <v>0</v>
      </c>
      <c r="H125" s="638">
        <v>0</v>
      </c>
      <c r="I125" s="639">
        <v>0</v>
      </c>
      <c r="J125" s="638">
        <v>0</v>
      </c>
      <c r="K125" s="638">
        <v>0</v>
      </c>
      <c r="L125" s="638">
        <v>0</v>
      </c>
      <c r="M125" s="638">
        <v>0</v>
      </c>
      <c r="N125" s="637">
        <f t="shared" si="9"/>
        <v>0</v>
      </c>
      <c r="O125" s="636">
        <f t="shared" si="10"/>
        <v>0</v>
      </c>
      <c r="Q125" s="635">
        <v>0</v>
      </c>
      <c r="R125" s="635">
        <v>0</v>
      </c>
      <c r="U125" s="66"/>
      <c r="V125" s="634"/>
    </row>
    <row r="126" spans="1:60" x14ac:dyDescent="0.2">
      <c r="A126" s="631">
        <f t="shared" si="8"/>
        <v>2062</v>
      </c>
      <c r="B126" s="638">
        <v>0</v>
      </c>
      <c r="C126" s="638">
        <v>0</v>
      </c>
      <c r="D126" s="638">
        <v>0</v>
      </c>
      <c r="E126" s="638">
        <v>0</v>
      </c>
      <c r="F126" s="638">
        <v>0</v>
      </c>
      <c r="G126" s="638">
        <v>0</v>
      </c>
      <c r="H126" s="638">
        <v>0</v>
      </c>
      <c r="I126" s="639">
        <v>0</v>
      </c>
      <c r="J126" s="638">
        <v>0</v>
      </c>
      <c r="K126" s="638">
        <v>0</v>
      </c>
      <c r="L126" s="638">
        <v>0</v>
      </c>
      <c r="M126" s="638">
        <v>0</v>
      </c>
      <c r="N126" s="637">
        <f t="shared" si="9"/>
        <v>0</v>
      </c>
      <c r="O126" s="636">
        <f t="shared" si="10"/>
        <v>0</v>
      </c>
      <c r="Q126" s="635">
        <v>0</v>
      </c>
      <c r="R126" s="635">
        <v>0</v>
      </c>
      <c r="U126" s="66"/>
      <c r="V126" s="634"/>
    </row>
    <row r="127" spans="1:60" x14ac:dyDescent="0.2">
      <c r="A127" s="631">
        <f t="shared" si="8"/>
        <v>2063</v>
      </c>
      <c r="B127" s="638">
        <v>0</v>
      </c>
      <c r="C127" s="638">
        <v>0</v>
      </c>
      <c r="D127" s="638">
        <v>0</v>
      </c>
      <c r="E127" s="638">
        <v>0</v>
      </c>
      <c r="F127" s="638">
        <v>0</v>
      </c>
      <c r="G127" s="638">
        <v>0</v>
      </c>
      <c r="H127" s="638">
        <v>0</v>
      </c>
      <c r="I127" s="639">
        <v>0</v>
      </c>
      <c r="J127" s="638">
        <v>0</v>
      </c>
      <c r="K127" s="638">
        <v>0</v>
      </c>
      <c r="L127" s="638">
        <v>0</v>
      </c>
      <c r="M127" s="638">
        <v>0</v>
      </c>
      <c r="N127" s="637">
        <f t="shared" si="9"/>
        <v>0</v>
      </c>
      <c r="O127" s="636">
        <f t="shared" si="10"/>
        <v>0</v>
      </c>
      <c r="Q127" s="635">
        <v>0</v>
      </c>
      <c r="R127" s="635">
        <v>0</v>
      </c>
      <c r="U127" s="66"/>
      <c r="V127" s="634"/>
    </row>
    <row r="128" spans="1:60" x14ac:dyDescent="0.2">
      <c r="A128" s="631"/>
      <c r="B128" s="633"/>
      <c r="C128" s="633"/>
      <c r="D128" s="633"/>
      <c r="E128" s="633"/>
      <c r="F128" s="633"/>
      <c r="G128" s="633"/>
      <c r="H128" s="633"/>
      <c r="I128" s="633"/>
      <c r="J128" s="633"/>
      <c r="K128" s="633"/>
      <c r="L128" s="633"/>
      <c r="M128" s="633"/>
    </row>
    <row r="129" spans="1:13" x14ac:dyDescent="0.2">
      <c r="A129" s="630"/>
      <c r="B129" s="633"/>
      <c r="C129" s="633"/>
      <c r="D129" s="633"/>
      <c r="E129" s="633"/>
      <c r="F129" s="633"/>
      <c r="G129" s="633"/>
      <c r="H129" s="633"/>
      <c r="I129" s="633"/>
      <c r="J129" s="633"/>
      <c r="K129" s="633"/>
      <c r="L129" s="633"/>
      <c r="M129" s="633"/>
    </row>
    <row r="130" spans="1:13" x14ac:dyDescent="0.2">
      <c r="A130" s="630"/>
      <c r="B130" s="679" t="s">
        <v>502</v>
      </c>
      <c r="C130" s="679"/>
      <c r="D130" s="679"/>
      <c r="E130" s="679"/>
      <c r="F130" s="679"/>
      <c r="G130" s="679"/>
      <c r="H130" s="679"/>
      <c r="I130" s="679"/>
      <c r="J130" s="679"/>
      <c r="K130" s="679"/>
      <c r="L130" s="679"/>
      <c r="M130" s="679"/>
    </row>
    <row r="131" spans="1:13" x14ac:dyDescent="0.2">
      <c r="A131" s="630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</row>
    <row r="132" spans="1:13" x14ac:dyDescent="0.2">
      <c r="A132" s="631"/>
      <c r="B132" s="629"/>
      <c r="C132" s="629"/>
      <c r="D132" s="629"/>
      <c r="E132" s="629"/>
      <c r="F132" s="629"/>
      <c r="G132" s="629"/>
      <c r="H132" s="629"/>
      <c r="I132" s="629"/>
      <c r="J132" s="629"/>
      <c r="K132" s="629"/>
      <c r="L132" s="629"/>
      <c r="M132" s="629"/>
    </row>
    <row r="133" spans="1:13" x14ac:dyDescent="0.2">
      <c r="A133" s="631"/>
      <c r="B133" s="629"/>
      <c r="C133" s="629"/>
      <c r="D133" s="629"/>
      <c r="E133" s="629"/>
      <c r="F133" s="629"/>
      <c r="G133" s="629"/>
      <c r="H133" s="629"/>
      <c r="I133" s="629"/>
      <c r="J133" s="629"/>
      <c r="K133" s="629"/>
      <c r="L133" s="629"/>
      <c r="M133" s="629"/>
    </row>
    <row r="134" spans="1:13" x14ac:dyDescent="0.2">
      <c r="A134" s="631"/>
      <c r="B134" s="629"/>
      <c r="C134" s="629"/>
      <c r="D134" s="629"/>
      <c r="E134" s="629"/>
      <c r="F134" s="629"/>
      <c r="G134" s="629"/>
      <c r="H134" s="629"/>
      <c r="I134" s="629"/>
      <c r="J134" s="629"/>
      <c r="K134" s="629"/>
      <c r="L134" s="629"/>
      <c r="M134" s="629"/>
    </row>
    <row r="135" spans="1:13" x14ac:dyDescent="0.2">
      <c r="A135" s="631"/>
      <c r="B135" s="629"/>
      <c r="C135" s="629"/>
      <c r="D135" s="629"/>
      <c r="E135" s="629"/>
      <c r="F135" s="629"/>
      <c r="G135" s="629"/>
      <c r="H135" s="629"/>
      <c r="I135" s="629"/>
      <c r="J135" s="629"/>
      <c r="K135" s="629"/>
      <c r="L135" s="629"/>
      <c r="M135" s="629"/>
    </row>
    <row r="136" spans="1:13" x14ac:dyDescent="0.2">
      <c r="A136" s="630"/>
      <c r="B136" s="629"/>
      <c r="C136" s="629"/>
      <c r="D136" s="629"/>
      <c r="E136" s="629"/>
      <c r="F136" s="629"/>
      <c r="G136" s="629"/>
      <c r="H136" s="629"/>
      <c r="I136" s="629"/>
      <c r="J136" s="629"/>
      <c r="K136" s="629"/>
      <c r="L136" s="629"/>
      <c r="M136" s="629"/>
    </row>
    <row r="137" spans="1:13" x14ac:dyDescent="0.2">
      <c r="A137" s="630">
        <v>2013</v>
      </c>
      <c r="B137" s="629">
        <f t="shared" ref="B137:M137" si="11">B17/$I17</f>
        <v>0.70147385984427146</v>
      </c>
      <c r="C137" s="629">
        <f t="shared" si="11"/>
        <v>0.72427697441601779</v>
      </c>
      <c r="D137" s="629">
        <f t="shared" si="11"/>
        <v>0.73836670374490176</v>
      </c>
      <c r="E137" s="629">
        <f t="shared" si="11"/>
        <v>0.85368001483129408</v>
      </c>
      <c r="F137" s="629">
        <f t="shared" si="11"/>
        <v>0.90744345569150908</v>
      </c>
      <c r="G137" s="629">
        <f t="shared" si="11"/>
        <v>0.98011679644048944</v>
      </c>
      <c r="H137" s="629">
        <f t="shared" si="11"/>
        <v>0.93905265109380798</v>
      </c>
      <c r="I137" s="629">
        <f t="shared" si="11"/>
        <v>1</v>
      </c>
      <c r="J137" s="629">
        <f t="shared" si="11"/>
        <v>0.94072117167222835</v>
      </c>
      <c r="K137" s="629">
        <f t="shared" si="11"/>
        <v>0.89511494252873558</v>
      </c>
      <c r="L137" s="629">
        <f t="shared" si="11"/>
        <v>0.83555802743789398</v>
      </c>
      <c r="M137" s="629">
        <f t="shared" si="11"/>
        <v>0.74902669632925478</v>
      </c>
    </row>
    <row r="138" spans="1:13" x14ac:dyDescent="0.2">
      <c r="A138" s="630">
        <v>2014</v>
      </c>
      <c r="B138" s="629">
        <f t="shared" ref="B138:M138" si="12">B18/$I18</f>
        <v>0.76926511477147885</v>
      </c>
      <c r="C138" s="629">
        <f t="shared" si="12"/>
        <v>0.71638363288175944</v>
      </c>
      <c r="D138" s="629">
        <f t="shared" si="12"/>
        <v>0.71137242013410529</v>
      </c>
      <c r="E138" s="629">
        <f t="shared" si="12"/>
        <v>0.87625890273455198</v>
      </c>
      <c r="F138" s="629">
        <f t="shared" si="12"/>
        <v>0.89212774310212362</v>
      </c>
      <c r="G138" s="629">
        <f t="shared" si="12"/>
        <v>0.9402178022769806</v>
      </c>
      <c r="H138" s="629">
        <f t="shared" si="12"/>
        <v>1.008176880416221</v>
      </c>
      <c r="I138" s="629">
        <f t="shared" si="12"/>
        <v>1</v>
      </c>
      <c r="J138" s="629">
        <f t="shared" si="12"/>
        <v>0.96617374547558799</v>
      </c>
      <c r="K138" s="629">
        <f t="shared" si="12"/>
        <v>0.90808135759233743</v>
      </c>
      <c r="L138" s="629">
        <f t="shared" si="12"/>
        <v>0.7982763458329204</v>
      </c>
      <c r="M138" s="629">
        <f t="shared" si="12"/>
        <v>0.77416405292189616</v>
      </c>
    </row>
    <row r="139" spans="1:13" x14ac:dyDescent="0.2">
      <c r="A139" s="630">
        <v>2015</v>
      </c>
      <c r="B139" s="629">
        <f t="shared" ref="B139:M139" si="13">B19/$I19</f>
        <v>0.90768290052554612</v>
      </c>
      <c r="C139" s="629">
        <f t="shared" si="13"/>
        <v>0.78028712130871913</v>
      </c>
      <c r="D139" s="629">
        <f t="shared" si="13"/>
        <v>0.7742808778809761</v>
      </c>
      <c r="E139" s="629">
        <f t="shared" si="13"/>
        <v>0.81735812060864521</v>
      </c>
      <c r="F139" s="629">
        <f t="shared" si="13"/>
        <v>0.91310613119797535</v>
      </c>
      <c r="G139" s="629">
        <f t="shared" si="13"/>
        <v>0.97054534169165385</v>
      </c>
      <c r="H139" s="629">
        <f t="shared" si="13"/>
        <v>0.98778223209970062</v>
      </c>
      <c r="I139" s="629">
        <f t="shared" si="13"/>
        <v>1</v>
      </c>
      <c r="J139" s="629">
        <f t="shared" si="13"/>
        <v>0.96617374547558788</v>
      </c>
      <c r="K139" s="629">
        <f t="shared" si="13"/>
        <v>0.90808135759233732</v>
      </c>
      <c r="L139" s="629">
        <f t="shared" si="13"/>
        <v>0.7982763458329204</v>
      </c>
      <c r="M139" s="629">
        <f t="shared" si="13"/>
        <v>0.77416405292189605</v>
      </c>
    </row>
    <row r="140" spans="1:13" x14ac:dyDescent="0.2">
      <c r="A140" s="630">
        <v>2016</v>
      </c>
      <c r="B140" s="629">
        <f t="shared" ref="B140:M140" si="14">B20/$I20</f>
        <v>0.89866438376116231</v>
      </c>
      <c r="C140" s="629">
        <f t="shared" si="14"/>
        <v>0.78028712130871924</v>
      </c>
      <c r="D140" s="629">
        <f t="shared" si="14"/>
        <v>0.7742808778809761</v>
      </c>
      <c r="E140" s="629">
        <f t="shared" si="14"/>
        <v>0.81735812060864521</v>
      </c>
      <c r="F140" s="629">
        <f t="shared" si="14"/>
        <v>0.91310613119797523</v>
      </c>
      <c r="G140" s="629">
        <f t="shared" si="14"/>
        <v>0.97054534169165385</v>
      </c>
      <c r="H140" s="629">
        <f t="shared" si="14"/>
        <v>0.98778223209970073</v>
      </c>
      <c r="I140" s="629">
        <f t="shared" si="14"/>
        <v>1</v>
      </c>
      <c r="J140" s="629">
        <f t="shared" si="14"/>
        <v>0.96617374547558799</v>
      </c>
      <c r="K140" s="629">
        <f t="shared" si="14"/>
        <v>0.90808135759233743</v>
      </c>
      <c r="L140" s="629">
        <f t="shared" si="14"/>
        <v>0.7982763458329204</v>
      </c>
      <c r="M140" s="629">
        <f t="shared" si="14"/>
        <v>0.77416405292189605</v>
      </c>
    </row>
    <row r="141" spans="1:13" x14ac:dyDescent="0.2">
      <c r="A141" s="630">
        <v>2017</v>
      </c>
      <c r="B141" s="629">
        <f t="shared" ref="B141:M141" si="15">B21/$I21</f>
        <v>0.88590469506748104</v>
      </c>
      <c r="C141" s="629">
        <f t="shared" si="15"/>
        <v>0.78028712130871924</v>
      </c>
      <c r="D141" s="629">
        <f t="shared" si="15"/>
        <v>0.7742808778809761</v>
      </c>
      <c r="E141" s="629">
        <f t="shared" si="15"/>
        <v>0.81735812060864521</v>
      </c>
      <c r="F141" s="629">
        <f t="shared" si="15"/>
        <v>0.91310613119797523</v>
      </c>
      <c r="G141" s="629">
        <f t="shared" si="15"/>
        <v>0.97054534169165374</v>
      </c>
      <c r="H141" s="629">
        <f t="shared" si="15"/>
        <v>0.98778223209970062</v>
      </c>
      <c r="I141" s="629">
        <f t="shared" si="15"/>
        <v>1</v>
      </c>
      <c r="J141" s="629">
        <f t="shared" si="15"/>
        <v>0.96617374547558799</v>
      </c>
      <c r="K141" s="629">
        <f t="shared" si="15"/>
        <v>0.90808135759233743</v>
      </c>
      <c r="L141" s="629">
        <f t="shared" si="15"/>
        <v>0.79827634583292051</v>
      </c>
      <c r="M141" s="629">
        <f t="shared" si="15"/>
        <v>0.77416405292189616</v>
      </c>
    </row>
    <row r="142" spans="1:13" x14ac:dyDescent="0.2">
      <c r="A142" s="630">
        <v>2018</v>
      </c>
      <c r="B142" s="629">
        <f t="shared" ref="B142:M142" si="16">B22/$I22</f>
        <v>0.87628314677591335</v>
      </c>
      <c r="C142" s="629">
        <f t="shared" si="16"/>
        <v>0.78028712130871924</v>
      </c>
      <c r="D142" s="629">
        <f t="shared" si="16"/>
        <v>0.7742808778809761</v>
      </c>
      <c r="E142" s="629">
        <f t="shared" si="16"/>
        <v>0.81735812060864521</v>
      </c>
      <c r="F142" s="629">
        <f t="shared" si="16"/>
        <v>0.91310613119797523</v>
      </c>
      <c r="G142" s="629">
        <f t="shared" si="16"/>
        <v>0.97054534169165385</v>
      </c>
      <c r="H142" s="629">
        <f t="shared" si="16"/>
        <v>0.98778223209970062</v>
      </c>
      <c r="I142" s="629">
        <f t="shared" si="16"/>
        <v>1</v>
      </c>
      <c r="J142" s="629">
        <f t="shared" si="16"/>
        <v>0.96617374547558799</v>
      </c>
      <c r="K142" s="629">
        <f t="shared" si="16"/>
        <v>0.90808135759233743</v>
      </c>
      <c r="L142" s="629">
        <f t="shared" si="16"/>
        <v>0.79827634583292029</v>
      </c>
      <c r="M142" s="629">
        <f t="shared" si="16"/>
        <v>0.77416405292189605</v>
      </c>
    </row>
    <row r="143" spans="1:13" x14ac:dyDescent="0.2">
      <c r="A143" s="630">
        <v>2019</v>
      </c>
      <c r="B143" s="629">
        <f t="shared" ref="B143:M143" si="17">B23/$I23</f>
        <v>0.87011735253488154</v>
      </c>
      <c r="C143" s="629">
        <f t="shared" si="17"/>
        <v>0.78028712130871936</v>
      </c>
      <c r="D143" s="629">
        <f t="shared" si="17"/>
        <v>0.77428087788097599</v>
      </c>
      <c r="E143" s="629">
        <f t="shared" si="17"/>
        <v>0.81735812060864521</v>
      </c>
      <c r="F143" s="629">
        <f t="shared" si="17"/>
        <v>0.91310613119797523</v>
      </c>
      <c r="G143" s="629">
        <f t="shared" si="17"/>
        <v>0.97054534169165385</v>
      </c>
      <c r="H143" s="629">
        <f t="shared" si="17"/>
        <v>0.98778223209970062</v>
      </c>
      <c r="I143" s="629">
        <f t="shared" si="17"/>
        <v>1</v>
      </c>
      <c r="J143" s="629">
        <f t="shared" si="17"/>
        <v>0.96617374547558799</v>
      </c>
      <c r="K143" s="629">
        <f t="shared" si="17"/>
        <v>0.90808135759233743</v>
      </c>
      <c r="L143" s="629">
        <f t="shared" si="17"/>
        <v>0.7982763458329204</v>
      </c>
      <c r="M143" s="629">
        <f t="shared" si="17"/>
        <v>0.77416405292189605</v>
      </c>
    </row>
    <row r="144" spans="1:13" x14ac:dyDescent="0.2">
      <c r="A144" s="630">
        <v>2020</v>
      </c>
      <c r="B144" s="629">
        <f t="shared" ref="B144:M144" si="18">B24/$I24</f>
        <v>0.86582903335542993</v>
      </c>
      <c r="C144" s="629">
        <f t="shared" si="18"/>
        <v>0.78028712130871913</v>
      </c>
      <c r="D144" s="629">
        <f t="shared" si="18"/>
        <v>0.77428087788097599</v>
      </c>
      <c r="E144" s="629">
        <f t="shared" si="18"/>
        <v>0.81735812060864521</v>
      </c>
      <c r="F144" s="629">
        <f t="shared" si="18"/>
        <v>0.91310613119797523</v>
      </c>
      <c r="G144" s="629">
        <f t="shared" si="18"/>
        <v>0.97054534169165385</v>
      </c>
      <c r="H144" s="629">
        <f t="shared" si="18"/>
        <v>0.98778223209970073</v>
      </c>
      <c r="I144" s="629">
        <f t="shared" si="18"/>
        <v>1</v>
      </c>
      <c r="J144" s="629">
        <f t="shared" si="18"/>
        <v>0.96617374547558799</v>
      </c>
      <c r="K144" s="629">
        <f t="shared" si="18"/>
        <v>0.90808135759233743</v>
      </c>
      <c r="L144" s="629">
        <f t="shared" si="18"/>
        <v>0.7982763458329204</v>
      </c>
      <c r="M144" s="629">
        <f t="shared" si="18"/>
        <v>0.77416405292189616</v>
      </c>
    </row>
    <row r="145" spans="1:13" x14ac:dyDescent="0.2">
      <c r="A145" s="630">
        <v>2021</v>
      </c>
      <c r="B145" s="629">
        <f t="shared" ref="B145:M145" si="19">B25/$I25</f>
        <v>0.86662604001507471</v>
      </c>
      <c r="C145" s="629">
        <f t="shared" si="19"/>
        <v>0.78640772533436043</v>
      </c>
      <c r="D145" s="629">
        <f t="shared" si="19"/>
        <v>0.78035436868803543</v>
      </c>
      <c r="E145" s="629">
        <f t="shared" si="19"/>
        <v>0.823769511065785</v>
      </c>
      <c r="F145" s="629">
        <f t="shared" si="19"/>
        <v>0.92026857295797038</v>
      </c>
      <c r="G145" s="629">
        <f t="shared" si="19"/>
        <v>0.97054534169165385</v>
      </c>
      <c r="H145" s="629">
        <f t="shared" si="19"/>
        <v>0.98778223209970062</v>
      </c>
      <c r="I145" s="629">
        <f t="shared" si="19"/>
        <v>1</v>
      </c>
      <c r="J145" s="629">
        <f t="shared" si="19"/>
        <v>0.96617374547558799</v>
      </c>
      <c r="K145" s="629">
        <f t="shared" si="19"/>
        <v>0.90808135759233743</v>
      </c>
      <c r="L145" s="629">
        <f t="shared" si="19"/>
        <v>0.7982763458329204</v>
      </c>
      <c r="M145" s="629">
        <f t="shared" si="19"/>
        <v>0.77416405292189605</v>
      </c>
    </row>
    <row r="146" spans="1:13" x14ac:dyDescent="0.2">
      <c r="A146" s="630">
        <v>2022</v>
      </c>
      <c r="B146" s="629">
        <f t="shared" ref="B146:M146" si="20">B26/$I26</f>
        <v>0.85263234304178648</v>
      </c>
      <c r="C146" s="629">
        <f t="shared" si="20"/>
        <v>0.78028712130871924</v>
      </c>
      <c r="D146" s="629">
        <f t="shared" si="20"/>
        <v>0.7742808778809761</v>
      </c>
      <c r="E146" s="629">
        <f t="shared" si="20"/>
        <v>0.81735812060864521</v>
      </c>
      <c r="F146" s="629">
        <f t="shared" si="20"/>
        <v>0.91310613119797523</v>
      </c>
      <c r="G146" s="629">
        <f t="shared" si="20"/>
        <v>0.97054534169165374</v>
      </c>
      <c r="H146" s="629">
        <f t="shared" si="20"/>
        <v>0.98778223209970062</v>
      </c>
      <c r="I146" s="629">
        <f t="shared" si="20"/>
        <v>1</v>
      </c>
      <c r="J146" s="629">
        <f t="shared" si="20"/>
        <v>0.96617374547558799</v>
      </c>
      <c r="K146" s="629">
        <f t="shared" si="20"/>
        <v>0.90808135759233732</v>
      </c>
      <c r="L146" s="629">
        <f t="shared" si="20"/>
        <v>0.79827634583292051</v>
      </c>
      <c r="M146" s="629">
        <f t="shared" si="20"/>
        <v>0.77416405292189605</v>
      </c>
    </row>
    <row r="147" spans="1:13" x14ac:dyDescent="0.2">
      <c r="A147" s="630">
        <v>2023</v>
      </c>
      <c r="B147" s="629">
        <f t="shared" ref="B147:M147" si="21">B27/$I27</f>
        <v>0.84463500101641786</v>
      </c>
      <c r="C147" s="629">
        <f t="shared" si="21"/>
        <v>0.78028712130871924</v>
      </c>
      <c r="D147" s="629">
        <f t="shared" si="21"/>
        <v>0.77428087788097621</v>
      </c>
      <c r="E147" s="629">
        <f t="shared" si="21"/>
        <v>0.81735812060864521</v>
      </c>
      <c r="F147" s="629">
        <f t="shared" si="21"/>
        <v>0.91310613119797523</v>
      </c>
      <c r="G147" s="629">
        <f t="shared" si="21"/>
        <v>0.97054534169165385</v>
      </c>
      <c r="H147" s="629">
        <f t="shared" si="21"/>
        <v>0.98778223209970062</v>
      </c>
      <c r="I147" s="629">
        <f t="shared" si="21"/>
        <v>1</v>
      </c>
      <c r="J147" s="629">
        <f t="shared" si="21"/>
        <v>0.96617374547558799</v>
      </c>
      <c r="K147" s="629">
        <f t="shared" si="21"/>
        <v>0.90808135759233755</v>
      </c>
      <c r="L147" s="629">
        <f t="shared" si="21"/>
        <v>0.7982763458329204</v>
      </c>
      <c r="M147" s="629">
        <f t="shared" si="21"/>
        <v>0.77416405292189605</v>
      </c>
    </row>
    <row r="148" spans="1:13" x14ac:dyDescent="0.2">
      <c r="A148" s="630">
        <v>2024</v>
      </c>
      <c r="B148" s="629">
        <f t="shared" ref="B148:M148" si="22">B28/$I28</f>
        <v>0.83704236651713371</v>
      </c>
      <c r="C148" s="629">
        <f t="shared" si="22"/>
        <v>0.78028712130871924</v>
      </c>
      <c r="D148" s="629">
        <f t="shared" si="22"/>
        <v>0.7742808778809761</v>
      </c>
      <c r="E148" s="629">
        <f t="shared" si="22"/>
        <v>0.81735812060864521</v>
      </c>
      <c r="F148" s="629">
        <f t="shared" si="22"/>
        <v>0.91310613119797535</v>
      </c>
      <c r="G148" s="629">
        <f t="shared" si="22"/>
        <v>0.97054534169165385</v>
      </c>
      <c r="H148" s="629">
        <f t="shared" si="22"/>
        <v>0.98778223209970062</v>
      </c>
      <c r="I148" s="629">
        <f t="shared" si="22"/>
        <v>1</v>
      </c>
      <c r="J148" s="629">
        <f t="shared" si="22"/>
        <v>0.9661737454755881</v>
      </c>
      <c r="K148" s="629">
        <f t="shared" si="22"/>
        <v>0.90808135759233743</v>
      </c>
      <c r="L148" s="629">
        <f t="shared" si="22"/>
        <v>0.7982763458329204</v>
      </c>
      <c r="M148" s="629">
        <f t="shared" si="22"/>
        <v>0.77416405292189616</v>
      </c>
    </row>
    <row r="149" spans="1:13" x14ac:dyDescent="0.2">
      <c r="A149" s="630">
        <v>2025</v>
      </c>
      <c r="B149" s="629">
        <f t="shared" ref="B149:M149" si="23">B29/$I29</f>
        <v>0.829274238685623</v>
      </c>
      <c r="C149" s="629">
        <f t="shared" si="23"/>
        <v>0.78028712130871924</v>
      </c>
      <c r="D149" s="629">
        <f t="shared" si="23"/>
        <v>0.7742808778809761</v>
      </c>
      <c r="E149" s="629">
        <f t="shared" si="23"/>
        <v>0.81735812060864521</v>
      </c>
      <c r="F149" s="629">
        <f t="shared" si="23"/>
        <v>0.91310613119797523</v>
      </c>
      <c r="G149" s="629">
        <f t="shared" si="23"/>
        <v>0.97054534169165396</v>
      </c>
      <c r="H149" s="629">
        <f t="shared" si="23"/>
        <v>0.98778223209970062</v>
      </c>
      <c r="I149" s="629">
        <f t="shared" si="23"/>
        <v>1</v>
      </c>
      <c r="J149" s="629">
        <f t="shared" si="23"/>
        <v>0.96617374547558799</v>
      </c>
      <c r="K149" s="629">
        <f t="shared" si="23"/>
        <v>0.90808135759233755</v>
      </c>
      <c r="L149" s="629">
        <f t="shared" si="23"/>
        <v>0.7982763458329204</v>
      </c>
      <c r="M149" s="629">
        <f t="shared" si="23"/>
        <v>0.77416405292189605</v>
      </c>
    </row>
    <row r="150" spans="1:13" x14ac:dyDescent="0.2">
      <c r="A150" s="630">
        <v>2026</v>
      </c>
      <c r="B150" s="629">
        <f t="shared" ref="B150:M150" si="24">B30/$I30</f>
        <v>0.8199567779364535</v>
      </c>
      <c r="C150" s="629">
        <f t="shared" si="24"/>
        <v>0.78028712130871924</v>
      </c>
      <c r="D150" s="629">
        <f t="shared" si="24"/>
        <v>0.77428087788097599</v>
      </c>
      <c r="E150" s="629">
        <f t="shared" si="24"/>
        <v>0.81735812060864521</v>
      </c>
      <c r="F150" s="629">
        <f t="shared" si="24"/>
        <v>0.91310613119797523</v>
      </c>
      <c r="G150" s="629">
        <f t="shared" si="24"/>
        <v>0.97054534169165385</v>
      </c>
      <c r="H150" s="629">
        <f t="shared" si="24"/>
        <v>0.98778223209970062</v>
      </c>
      <c r="I150" s="629">
        <f t="shared" si="24"/>
        <v>1</v>
      </c>
      <c r="J150" s="629">
        <f t="shared" si="24"/>
        <v>0.96617374547558799</v>
      </c>
      <c r="K150" s="629">
        <f t="shared" si="24"/>
        <v>0.90808135759233743</v>
      </c>
      <c r="L150" s="629">
        <f t="shared" si="24"/>
        <v>0.7982763458329204</v>
      </c>
      <c r="M150" s="629">
        <f t="shared" si="24"/>
        <v>0.77416405292189605</v>
      </c>
    </row>
    <row r="151" spans="1:13" x14ac:dyDescent="0.2">
      <c r="A151" s="630">
        <v>2027</v>
      </c>
      <c r="B151" s="629">
        <f t="shared" ref="B151:M151" si="25">B31/$I31</f>
        <v>0.81061776302164146</v>
      </c>
      <c r="C151" s="629">
        <f t="shared" si="25"/>
        <v>0.78028712130871924</v>
      </c>
      <c r="D151" s="629">
        <f t="shared" si="25"/>
        <v>0.7742808778809761</v>
      </c>
      <c r="E151" s="629">
        <f t="shared" si="25"/>
        <v>0.81735812060864521</v>
      </c>
      <c r="F151" s="629">
        <f t="shared" si="25"/>
        <v>0.91310613119797523</v>
      </c>
      <c r="G151" s="629">
        <f t="shared" si="25"/>
        <v>0.97054534169165385</v>
      </c>
      <c r="H151" s="629">
        <f t="shared" si="25"/>
        <v>0.98778223209970062</v>
      </c>
      <c r="I151" s="629">
        <f t="shared" si="25"/>
        <v>1</v>
      </c>
      <c r="J151" s="629">
        <f t="shared" si="25"/>
        <v>0.96617374547558799</v>
      </c>
      <c r="K151" s="629">
        <f t="shared" si="25"/>
        <v>0.90808135759233743</v>
      </c>
      <c r="L151" s="629">
        <f t="shared" si="25"/>
        <v>0.79827634583292051</v>
      </c>
      <c r="M151" s="629">
        <f t="shared" si="25"/>
        <v>0.77416405292189605</v>
      </c>
    </row>
    <row r="152" spans="1:13" x14ac:dyDescent="0.2">
      <c r="A152" s="630">
        <v>2028</v>
      </c>
      <c r="B152" s="629">
        <f t="shared" ref="B152:M152" si="26">B32/$I32</f>
        <v>0.8012083995932211</v>
      </c>
      <c r="C152" s="629">
        <f t="shared" si="26"/>
        <v>0.78028712130871924</v>
      </c>
      <c r="D152" s="629">
        <f t="shared" si="26"/>
        <v>0.77428087788097599</v>
      </c>
      <c r="E152" s="629">
        <f t="shared" si="26"/>
        <v>0.81735812060864521</v>
      </c>
      <c r="F152" s="629">
        <f t="shared" si="26"/>
        <v>0.91310613119797523</v>
      </c>
      <c r="G152" s="629">
        <f t="shared" si="26"/>
        <v>0.97054534169165385</v>
      </c>
      <c r="H152" s="629">
        <f t="shared" si="26"/>
        <v>0.98778223209970062</v>
      </c>
      <c r="I152" s="629">
        <f t="shared" si="26"/>
        <v>1</v>
      </c>
      <c r="J152" s="629">
        <f t="shared" si="26"/>
        <v>0.96617374547558799</v>
      </c>
      <c r="K152" s="629">
        <f t="shared" si="26"/>
        <v>0.90808135759233743</v>
      </c>
      <c r="L152" s="629">
        <f t="shared" si="26"/>
        <v>0.7982763458329204</v>
      </c>
      <c r="M152" s="629">
        <f t="shared" si="26"/>
        <v>0.77416405292189594</v>
      </c>
    </row>
    <row r="153" spans="1:13" x14ac:dyDescent="0.2">
      <c r="A153" s="630">
        <v>2029</v>
      </c>
      <c r="B153" s="629">
        <f t="shared" ref="B153:M153" si="27">B33/$I33</f>
        <v>0.7939753465901721</v>
      </c>
      <c r="C153" s="629">
        <f t="shared" si="27"/>
        <v>0.78028712130871924</v>
      </c>
      <c r="D153" s="629">
        <f t="shared" si="27"/>
        <v>0.7742808778809761</v>
      </c>
      <c r="E153" s="629">
        <f t="shared" si="27"/>
        <v>0.81735812060864521</v>
      </c>
      <c r="F153" s="629">
        <f t="shared" si="27"/>
        <v>0.91310613119797523</v>
      </c>
      <c r="G153" s="629">
        <f t="shared" si="27"/>
        <v>0.97054534169165385</v>
      </c>
      <c r="H153" s="629">
        <f t="shared" si="27"/>
        <v>0.98778223209970062</v>
      </c>
      <c r="I153" s="629">
        <f t="shared" si="27"/>
        <v>1</v>
      </c>
      <c r="J153" s="629">
        <f t="shared" si="27"/>
        <v>0.96617374547558799</v>
      </c>
      <c r="K153" s="629">
        <f t="shared" si="27"/>
        <v>0.90808135759233743</v>
      </c>
      <c r="L153" s="629">
        <f t="shared" si="27"/>
        <v>0.7982763458329204</v>
      </c>
      <c r="M153" s="629">
        <f t="shared" si="27"/>
        <v>0.77416405292189605</v>
      </c>
    </row>
    <row r="154" spans="1:13" x14ac:dyDescent="0.2">
      <c r="A154" s="630">
        <v>2030</v>
      </c>
      <c r="B154" s="629">
        <f t="shared" ref="B154:M154" si="28">B34/$I34</f>
        <v>0.78764976985680568</v>
      </c>
      <c r="C154" s="629">
        <f t="shared" si="28"/>
        <v>0.78028712130871924</v>
      </c>
      <c r="D154" s="629">
        <f t="shared" si="28"/>
        <v>0.7742808778809761</v>
      </c>
      <c r="E154" s="629">
        <f t="shared" si="28"/>
        <v>0.81735812060864521</v>
      </c>
      <c r="F154" s="629">
        <f t="shared" si="28"/>
        <v>0.91310613119797523</v>
      </c>
      <c r="G154" s="629">
        <f t="shared" si="28"/>
        <v>0.97054534169165385</v>
      </c>
      <c r="H154" s="629">
        <f t="shared" si="28"/>
        <v>0.98778223209970062</v>
      </c>
      <c r="I154" s="629">
        <f t="shared" si="28"/>
        <v>1</v>
      </c>
      <c r="J154" s="629">
        <f t="shared" si="28"/>
        <v>0.96617374547558799</v>
      </c>
      <c r="K154" s="629">
        <f t="shared" si="28"/>
        <v>0.90808135759233743</v>
      </c>
      <c r="L154" s="629">
        <f t="shared" si="28"/>
        <v>0.7982763458329204</v>
      </c>
      <c r="M154" s="629">
        <f t="shared" si="28"/>
        <v>0.77416405292189605</v>
      </c>
    </row>
    <row r="155" spans="1:13" x14ac:dyDescent="0.2">
      <c r="A155" s="630">
        <v>2031</v>
      </c>
      <c r="B155" s="629">
        <f t="shared" ref="B155:M155" si="29">B35/$I35</f>
        <v>0.77985898023321121</v>
      </c>
      <c r="C155" s="629">
        <f t="shared" si="29"/>
        <v>0.77256915700432849</v>
      </c>
      <c r="D155" s="629">
        <f t="shared" si="29"/>
        <v>0.7742808778809761</v>
      </c>
      <c r="E155" s="629">
        <f t="shared" si="29"/>
        <v>0.81735812060864521</v>
      </c>
      <c r="F155" s="629">
        <f t="shared" si="29"/>
        <v>0.91310613119797523</v>
      </c>
      <c r="G155" s="629">
        <f t="shared" si="29"/>
        <v>0.97054534169165385</v>
      </c>
      <c r="H155" s="629">
        <f t="shared" si="29"/>
        <v>0.98778223209970062</v>
      </c>
      <c r="I155" s="629">
        <f t="shared" si="29"/>
        <v>1</v>
      </c>
      <c r="J155" s="629">
        <f t="shared" si="29"/>
        <v>0.96617374547558799</v>
      </c>
      <c r="K155" s="629">
        <f t="shared" si="29"/>
        <v>0.90808135759233743</v>
      </c>
      <c r="L155" s="629">
        <f t="shared" si="29"/>
        <v>0.7982763458329204</v>
      </c>
      <c r="M155" s="629">
        <f t="shared" si="29"/>
        <v>0.77416405292189605</v>
      </c>
    </row>
    <row r="156" spans="1:13" x14ac:dyDescent="0.2">
      <c r="A156" s="630">
        <v>2032</v>
      </c>
      <c r="B156" s="629">
        <f t="shared" ref="B156:M156" si="30">B36/$I36</f>
        <v>0.77032675493492886</v>
      </c>
      <c r="C156" s="629">
        <f t="shared" si="30"/>
        <v>0.76312603529934142</v>
      </c>
      <c r="D156" s="629">
        <f t="shared" si="30"/>
        <v>0.7742808778809761</v>
      </c>
      <c r="E156" s="629">
        <f t="shared" si="30"/>
        <v>0.81735812060864521</v>
      </c>
      <c r="F156" s="629">
        <f t="shared" si="30"/>
        <v>0.91310613119797523</v>
      </c>
      <c r="G156" s="629">
        <f t="shared" si="30"/>
        <v>0.97054534169165385</v>
      </c>
      <c r="H156" s="629">
        <f t="shared" si="30"/>
        <v>0.98778223209970062</v>
      </c>
      <c r="I156" s="629">
        <f t="shared" si="30"/>
        <v>1</v>
      </c>
      <c r="J156" s="629">
        <f t="shared" si="30"/>
        <v>0.96617374547558799</v>
      </c>
      <c r="K156" s="629">
        <f t="shared" si="30"/>
        <v>0.90808135759233743</v>
      </c>
      <c r="L156" s="629">
        <f t="shared" si="30"/>
        <v>0.79827634583292029</v>
      </c>
      <c r="M156" s="629">
        <f t="shared" si="30"/>
        <v>0.76470143678573743</v>
      </c>
    </row>
    <row r="157" spans="1:13" x14ac:dyDescent="0.2">
      <c r="A157" s="630">
        <v>2033</v>
      </c>
      <c r="B157" s="629">
        <f t="shared" ref="B157:M157" si="31">B37/$I37</f>
        <v>0.7634353240679087</v>
      </c>
      <c r="C157" s="629">
        <f t="shared" si="31"/>
        <v>0.75629902289012962</v>
      </c>
      <c r="D157" s="629">
        <f t="shared" si="31"/>
        <v>0.7742808778809761</v>
      </c>
      <c r="E157" s="629">
        <f t="shared" si="31"/>
        <v>0.81735812060864521</v>
      </c>
      <c r="F157" s="629">
        <f t="shared" si="31"/>
        <v>0.91310613119797523</v>
      </c>
      <c r="G157" s="629">
        <f t="shared" si="31"/>
        <v>0.97054534169165385</v>
      </c>
      <c r="H157" s="629">
        <f t="shared" si="31"/>
        <v>0.98778223209970062</v>
      </c>
      <c r="I157" s="629">
        <f t="shared" si="31"/>
        <v>1</v>
      </c>
      <c r="J157" s="629">
        <f t="shared" si="31"/>
        <v>0.96617374547558799</v>
      </c>
      <c r="K157" s="629">
        <f t="shared" si="31"/>
        <v>0.90808135759233743</v>
      </c>
      <c r="L157" s="629">
        <f t="shared" si="31"/>
        <v>0.7982763458329204</v>
      </c>
      <c r="M157" s="629">
        <f t="shared" si="31"/>
        <v>0.7578603306554369</v>
      </c>
    </row>
    <row r="158" spans="1:13" x14ac:dyDescent="0.2">
      <c r="A158" s="630">
        <v>2034</v>
      </c>
      <c r="B158" s="629">
        <f t="shared" ref="B158:M158" si="32">B38/$I38</f>
        <v>0.75774044984819233</v>
      </c>
      <c r="C158" s="629">
        <f t="shared" si="32"/>
        <v>0.75065738217470657</v>
      </c>
      <c r="D158" s="629">
        <f t="shared" si="32"/>
        <v>0.7742808778809761</v>
      </c>
      <c r="E158" s="629">
        <f t="shared" si="32"/>
        <v>0.81735812060864521</v>
      </c>
      <c r="F158" s="629">
        <f t="shared" si="32"/>
        <v>0.91310613119797523</v>
      </c>
      <c r="G158" s="629">
        <f t="shared" si="32"/>
        <v>0.97054534169165385</v>
      </c>
      <c r="H158" s="629">
        <f t="shared" si="32"/>
        <v>0.98778223209970062</v>
      </c>
      <c r="I158" s="629">
        <f t="shared" si="32"/>
        <v>1</v>
      </c>
      <c r="J158" s="629">
        <f t="shared" si="32"/>
        <v>0.96617374547558799</v>
      </c>
      <c r="K158" s="629">
        <f t="shared" si="32"/>
        <v>0.90808135759233743</v>
      </c>
      <c r="L158" s="629">
        <f t="shared" si="32"/>
        <v>0.7982763458329204</v>
      </c>
      <c r="M158" s="629">
        <f t="shared" si="32"/>
        <v>0.75220704330661692</v>
      </c>
    </row>
    <row r="159" spans="1:13" x14ac:dyDescent="0.2">
      <c r="A159" s="630">
        <v>2035</v>
      </c>
      <c r="B159" s="629">
        <f t="shared" ref="B159:M159" si="33">B39/$I39</f>
        <v>0.75244960929908433</v>
      </c>
      <c r="C159" s="629">
        <f t="shared" si="33"/>
        <v>0.74541599837779704</v>
      </c>
      <c r="D159" s="629">
        <f t="shared" si="33"/>
        <v>0.7742808778809761</v>
      </c>
      <c r="E159" s="629">
        <f t="shared" si="33"/>
        <v>0.81735812060864521</v>
      </c>
      <c r="F159" s="629">
        <f t="shared" si="33"/>
        <v>0.91310613119797523</v>
      </c>
      <c r="G159" s="629">
        <f t="shared" si="33"/>
        <v>0.97054534169165385</v>
      </c>
      <c r="H159" s="629">
        <f t="shared" si="33"/>
        <v>0.98778223209970062</v>
      </c>
      <c r="I159" s="629">
        <f t="shared" si="33"/>
        <v>1</v>
      </c>
      <c r="J159" s="629">
        <f t="shared" si="33"/>
        <v>0.96617374547558799</v>
      </c>
      <c r="K159" s="629">
        <f t="shared" si="33"/>
        <v>0.90808135759233743</v>
      </c>
      <c r="L159" s="629">
        <f t="shared" si="33"/>
        <v>0.7982763458329204</v>
      </c>
      <c r="M159" s="629">
        <f t="shared" si="33"/>
        <v>0.7469548391688432</v>
      </c>
    </row>
    <row r="160" spans="1:13" x14ac:dyDescent="0.2">
      <c r="A160" s="630">
        <v>2036</v>
      </c>
      <c r="B160" s="629">
        <f t="shared" ref="B160:M160" si="34">B40/$I40</f>
        <v>0.74633074277293887</v>
      </c>
      <c r="C160" s="629">
        <f t="shared" si="34"/>
        <v>0.73935432867372752</v>
      </c>
      <c r="D160" s="629">
        <f t="shared" si="34"/>
        <v>0.7742808778809761</v>
      </c>
      <c r="E160" s="629">
        <f t="shared" si="34"/>
        <v>0.81735812060864521</v>
      </c>
      <c r="F160" s="629">
        <f t="shared" si="34"/>
        <v>0.91310613119797523</v>
      </c>
      <c r="G160" s="629">
        <f t="shared" si="34"/>
        <v>0.97054534169165385</v>
      </c>
      <c r="H160" s="629">
        <f t="shared" si="34"/>
        <v>0.98778223209970062</v>
      </c>
      <c r="I160" s="629">
        <f t="shared" si="34"/>
        <v>1</v>
      </c>
      <c r="J160" s="629">
        <f t="shared" si="34"/>
        <v>0.96617374547558799</v>
      </c>
      <c r="K160" s="629">
        <f t="shared" si="34"/>
        <v>0.90808135759233743</v>
      </c>
      <c r="L160" s="629">
        <f t="shared" si="34"/>
        <v>0.7982763458329204</v>
      </c>
      <c r="M160" s="629">
        <f t="shared" si="34"/>
        <v>0.74088065572127648</v>
      </c>
    </row>
    <row r="161" spans="1:13" x14ac:dyDescent="0.2">
      <c r="A161" s="630">
        <v>2037</v>
      </c>
      <c r="B161" s="629">
        <f t="shared" ref="B161:M161" si="35">B41/$I41</f>
        <v>0.74050548337788358</v>
      </c>
      <c r="C161" s="629">
        <f t="shared" si="35"/>
        <v>0.73358352157367523</v>
      </c>
      <c r="D161" s="629">
        <f t="shared" si="35"/>
        <v>0.7742808778809761</v>
      </c>
      <c r="E161" s="629">
        <f t="shared" si="35"/>
        <v>0.81735812060864521</v>
      </c>
      <c r="F161" s="629">
        <f t="shared" si="35"/>
        <v>0.91310613119797523</v>
      </c>
      <c r="G161" s="629">
        <f t="shared" si="35"/>
        <v>0.97054534169165396</v>
      </c>
      <c r="H161" s="629">
        <f t="shared" si="35"/>
        <v>0.98778223209970073</v>
      </c>
      <c r="I161" s="629">
        <f t="shared" si="35"/>
        <v>1</v>
      </c>
      <c r="J161" s="629">
        <f t="shared" si="35"/>
        <v>0.96617374547558799</v>
      </c>
      <c r="K161" s="629">
        <f t="shared" si="35"/>
        <v>0.90808135759233743</v>
      </c>
      <c r="L161" s="629">
        <f t="shared" si="35"/>
        <v>0.7982763458329204</v>
      </c>
      <c r="M161" s="629">
        <f t="shared" si="35"/>
        <v>0.73509793533604895</v>
      </c>
    </row>
    <row r="162" spans="1:13" x14ac:dyDescent="0.2">
      <c r="A162" s="630">
        <v>2038</v>
      </c>
      <c r="B162" s="629">
        <f t="shared" ref="B162:M162" si="36">B42/$I42</f>
        <v>0.73443634910027855</v>
      </c>
      <c r="C162" s="629">
        <f t="shared" si="36"/>
        <v>0.72757111924012352</v>
      </c>
      <c r="D162" s="629">
        <f t="shared" si="36"/>
        <v>0.7742808778809761</v>
      </c>
      <c r="E162" s="629">
        <f t="shared" si="36"/>
        <v>0.81735812060864521</v>
      </c>
      <c r="F162" s="629">
        <f t="shared" si="36"/>
        <v>0.91310613119797523</v>
      </c>
      <c r="G162" s="629">
        <f t="shared" si="36"/>
        <v>0.97054534169165396</v>
      </c>
      <c r="H162" s="629">
        <f t="shared" si="36"/>
        <v>0.98778223209970062</v>
      </c>
      <c r="I162" s="629">
        <f t="shared" si="36"/>
        <v>1</v>
      </c>
      <c r="J162" s="629">
        <f t="shared" si="36"/>
        <v>0.96617374547558799</v>
      </c>
      <c r="K162" s="629">
        <f t="shared" si="36"/>
        <v>0.90808135759233743</v>
      </c>
      <c r="L162" s="629">
        <f t="shared" si="36"/>
        <v>0.7982763458329204</v>
      </c>
      <c r="M162" s="629">
        <f t="shared" si="36"/>
        <v>0.72907312096682431</v>
      </c>
    </row>
    <row r="163" spans="1:13" x14ac:dyDescent="0.2">
      <c r="A163" s="630">
        <v>2039</v>
      </c>
      <c r="B163" s="629">
        <f t="shared" ref="B163:M163" si="37">B43/$I43</f>
        <v>0.72844868429128085</v>
      </c>
      <c r="C163" s="629">
        <f t="shared" si="37"/>
        <v>0.72163942482977173</v>
      </c>
      <c r="D163" s="629">
        <f t="shared" si="37"/>
        <v>0.7742808778809761</v>
      </c>
      <c r="E163" s="629">
        <f t="shared" si="37"/>
        <v>0.81735812060864521</v>
      </c>
      <c r="F163" s="629">
        <f t="shared" si="37"/>
        <v>0.91310613119797523</v>
      </c>
      <c r="G163" s="629">
        <f t="shared" si="37"/>
        <v>0.97054534169165385</v>
      </c>
      <c r="H163" s="629">
        <f t="shared" si="37"/>
        <v>0.98778223209970062</v>
      </c>
      <c r="I163" s="629">
        <f t="shared" si="37"/>
        <v>1</v>
      </c>
      <c r="J163" s="629">
        <f t="shared" si="37"/>
        <v>0.96617374547558799</v>
      </c>
      <c r="K163" s="629">
        <f t="shared" si="37"/>
        <v>0.90808135759233743</v>
      </c>
      <c r="L163" s="629">
        <f t="shared" si="37"/>
        <v>0.7982763458329204</v>
      </c>
      <c r="M163" s="629">
        <f t="shared" si="37"/>
        <v>0.72312918113466984</v>
      </c>
    </row>
    <row r="164" spans="1:13" x14ac:dyDescent="0.2">
      <c r="A164" s="630">
        <v>2040</v>
      </c>
      <c r="B164" s="629">
        <f t="shared" ref="B164:M164" si="38">B44/$I44</f>
        <v>0.72296273589513604</v>
      </c>
      <c r="C164" s="629">
        <f t="shared" si="38"/>
        <v>0.71620475697929542</v>
      </c>
      <c r="D164" s="629">
        <f t="shared" si="38"/>
        <v>0.7742808778809761</v>
      </c>
      <c r="E164" s="629">
        <f t="shared" si="38"/>
        <v>0.81735812060864521</v>
      </c>
      <c r="F164" s="629">
        <f t="shared" si="38"/>
        <v>0.91310613119797523</v>
      </c>
      <c r="G164" s="629">
        <f t="shared" si="38"/>
        <v>0.97054534169165396</v>
      </c>
      <c r="H164" s="629">
        <f t="shared" si="38"/>
        <v>0.98778223209970062</v>
      </c>
      <c r="I164" s="629">
        <f t="shared" si="38"/>
        <v>1</v>
      </c>
      <c r="J164" s="629">
        <f t="shared" si="38"/>
        <v>0.96617374547558799</v>
      </c>
      <c r="K164" s="629">
        <f t="shared" si="38"/>
        <v>0.90808135759233743</v>
      </c>
      <c r="L164" s="629">
        <f t="shared" si="38"/>
        <v>0.7982763458329204</v>
      </c>
      <c r="M164" s="629">
        <f t="shared" si="38"/>
        <v>0.71768329392669072</v>
      </c>
    </row>
    <row r="165" spans="1:13" x14ac:dyDescent="0.2">
      <c r="A165" s="630">
        <v>2041</v>
      </c>
      <c r="B165" s="629">
        <f t="shared" ref="B165:M165" si="39">B45/$I45</f>
        <v>0.72102177359035813</v>
      </c>
      <c r="C165" s="629">
        <f t="shared" si="39"/>
        <v>0.71428193804717111</v>
      </c>
      <c r="D165" s="629">
        <f t="shared" si="39"/>
        <v>0.7742808778809761</v>
      </c>
      <c r="E165" s="629">
        <f t="shared" si="39"/>
        <v>0.81735812060864521</v>
      </c>
      <c r="F165" s="629">
        <f t="shared" si="39"/>
        <v>0.91310613119797535</v>
      </c>
      <c r="G165" s="629">
        <f t="shared" si="39"/>
        <v>0.97054534169165385</v>
      </c>
      <c r="H165" s="629">
        <f t="shared" si="39"/>
        <v>0.98778223209970062</v>
      </c>
      <c r="I165" s="629">
        <f t="shared" si="39"/>
        <v>1</v>
      </c>
      <c r="J165" s="629">
        <f t="shared" si="39"/>
        <v>0.96617374547558799</v>
      </c>
      <c r="K165" s="629">
        <f t="shared" si="39"/>
        <v>0.90808135759233743</v>
      </c>
      <c r="L165" s="629">
        <f t="shared" si="39"/>
        <v>0.7982763458329204</v>
      </c>
      <c r="M165" s="629">
        <f t="shared" si="39"/>
        <v>0.71575650551683456</v>
      </c>
    </row>
    <row r="166" spans="1:13" x14ac:dyDescent="0.2">
      <c r="A166" s="630">
        <v>2042</v>
      </c>
      <c r="B166" s="629">
        <f t="shared" ref="B166:M166" si="40">B46/$I46</f>
        <v>0.71908582216551076</v>
      </c>
      <c r="C166" s="629">
        <f t="shared" si="40"/>
        <v>0.71236408315519018</v>
      </c>
      <c r="D166" s="629">
        <f t="shared" si="40"/>
        <v>0.7742808778809761</v>
      </c>
      <c r="E166" s="629">
        <f t="shared" si="40"/>
        <v>0.81735812060864521</v>
      </c>
      <c r="F166" s="629">
        <f t="shared" si="40"/>
        <v>0.91310613119797523</v>
      </c>
      <c r="G166" s="629">
        <f t="shared" si="40"/>
        <v>0.97054534169165374</v>
      </c>
      <c r="H166" s="629">
        <f t="shared" si="40"/>
        <v>0.98778223209970062</v>
      </c>
      <c r="I166" s="629">
        <f t="shared" si="40"/>
        <v>1</v>
      </c>
      <c r="J166" s="629">
        <f t="shared" si="40"/>
        <v>0.96617374547558788</v>
      </c>
      <c r="K166" s="629">
        <f t="shared" si="40"/>
        <v>0.90808135759233755</v>
      </c>
      <c r="L166" s="629">
        <f t="shared" si="40"/>
        <v>0.7982763458329204</v>
      </c>
      <c r="M166" s="629">
        <f t="shared" si="40"/>
        <v>0.71383469139491273</v>
      </c>
    </row>
    <row r="167" spans="1:13" x14ac:dyDescent="0.2">
      <c r="A167" s="630">
        <v>2043</v>
      </c>
      <c r="B167" s="629">
        <f t="shared" ref="B167:M167" si="41">B47/$I47</f>
        <v>0.71707798828787928</v>
      </c>
      <c r="C167" s="629">
        <f t="shared" si="41"/>
        <v>0.71037501774007794</v>
      </c>
      <c r="D167" s="629">
        <f t="shared" si="41"/>
        <v>0.7742808778809761</v>
      </c>
      <c r="E167" s="629">
        <f t="shared" si="41"/>
        <v>0.81735812060864521</v>
      </c>
      <c r="F167" s="629">
        <f t="shared" si="41"/>
        <v>0.91310613119797523</v>
      </c>
      <c r="G167" s="629">
        <f t="shared" si="41"/>
        <v>0.97054534169165385</v>
      </c>
      <c r="H167" s="629">
        <f t="shared" si="41"/>
        <v>0.98778223209970062</v>
      </c>
      <c r="I167" s="629">
        <f t="shared" si="41"/>
        <v>1</v>
      </c>
      <c r="J167" s="629">
        <f t="shared" si="41"/>
        <v>0.96617374547558788</v>
      </c>
      <c r="K167" s="629">
        <f t="shared" si="41"/>
        <v>0.90808135759233743</v>
      </c>
      <c r="L167" s="629">
        <f t="shared" si="41"/>
        <v>0.7982763458329204</v>
      </c>
      <c r="M167" s="629">
        <f t="shared" si="41"/>
        <v>0.71184151974247345</v>
      </c>
    </row>
    <row r="168" spans="1:13" x14ac:dyDescent="0.2">
      <c r="A168" s="630">
        <v>2044</v>
      </c>
      <c r="B168" s="629">
        <f t="shared" ref="B168:M168" si="42">B48/$I48</f>
        <v>0.71507697220324029</v>
      </c>
      <c r="C168" s="629">
        <f t="shared" si="42"/>
        <v>0.70839270638783935</v>
      </c>
      <c r="D168" s="629">
        <f t="shared" si="42"/>
        <v>0.7742808778809761</v>
      </c>
      <c r="E168" s="629">
        <f t="shared" si="42"/>
        <v>0.81735812060864521</v>
      </c>
      <c r="F168" s="629">
        <f t="shared" si="42"/>
        <v>0.91310613119797512</v>
      </c>
      <c r="G168" s="629">
        <f t="shared" si="42"/>
        <v>0.97054534169165396</v>
      </c>
      <c r="H168" s="629">
        <f t="shared" si="42"/>
        <v>0.98778223209970051</v>
      </c>
      <c r="I168" s="629">
        <f t="shared" si="42"/>
        <v>1</v>
      </c>
      <c r="J168" s="629">
        <f t="shared" si="42"/>
        <v>0.96617374547558788</v>
      </c>
      <c r="K168" s="629">
        <f t="shared" si="42"/>
        <v>0.90808135759233732</v>
      </c>
      <c r="L168" s="629">
        <f t="shared" si="42"/>
        <v>0.7982763458329204</v>
      </c>
      <c r="M168" s="629">
        <f t="shared" si="42"/>
        <v>0.70985511609603125</v>
      </c>
    </row>
    <row r="169" spans="1:13" x14ac:dyDescent="0.2">
      <c r="A169" s="630">
        <v>2045</v>
      </c>
      <c r="B169" s="629">
        <f t="shared" ref="B169:M169" si="43">B49/$I49</f>
        <v>0.7130827253543186</v>
      </c>
      <c r="C169" s="629">
        <f t="shared" si="43"/>
        <v>0.70641710099509347</v>
      </c>
      <c r="D169" s="629">
        <f t="shared" si="43"/>
        <v>0.7742808778809761</v>
      </c>
      <c r="E169" s="629">
        <f t="shared" si="43"/>
        <v>0.81735812060864521</v>
      </c>
      <c r="F169" s="629">
        <f t="shared" si="43"/>
        <v>0.91310613119797523</v>
      </c>
      <c r="G169" s="629">
        <f t="shared" si="43"/>
        <v>0.97054534169165385</v>
      </c>
      <c r="H169" s="629">
        <f t="shared" si="43"/>
        <v>0.98778223209970062</v>
      </c>
      <c r="I169" s="629">
        <f t="shared" si="43"/>
        <v>1</v>
      </c>
      <c r="J169" s="629">
        <f t="shared" si="43"/>
        <v>0.96617374547558799</v>
      </c>
      <c r="K169" s="629">
        <f t="shared" si="43"/>
        <v>0.90808135759233755</v>
      </c>
      <c r="L169" s="629">
        <f t="shared" si="43"/>
        <v>0.7982763458329204</v>
      </c>
      <c r="M169" s="629">
        <f t="shared" si="43"/>
        <v>0.70787543225290073</v>
      </c>
    </row>
    <row r="170" spans="1:13" x14ac:dyDescent="0.2">
      <c r="A170" s="630">
        <v>2046</v>
      </c>
      <c r="B170" s="629">
        <f t="shared" ref="B170:M170" si="44">B50/$I50</f>
        <v>0.71109519987938885</v>
      </c>
      <c r="C170" s="629">
        <f t="shared" si="44"/>
        <v>0.70444815414750839</v>
      </c>
      <c r="D170" s="629">
        <f t="shared" si="44"/>
        <v>0.7742808778809761</v>
      </c>
      <c r="E170" s="629">
        <f t="shared" si="44"/>
        <v>0.81735812060864521</v>
      </c>
      <c r="F170" s="629">
        <f t="shared" si="44"/>
        <v>0.91310613119797523</v>
      </c>
      <c r="G170" s="629">
        <f t="shared" si="44"/>
        <v>0.97054534169165396</v>
      </c>
      <c r="H170" s="629">
        <f t="shared" si="44"/>
        <v>0.98778223209970062</v>
      </c>
      <c r="I170" s="629">
        <f t="shared" si="44"/>
        <v>1</v>
      </c>
      <c r="J170" s="629">
        <f t="shared" si="44"/>
        <v>0.96617374547558788</v>
      </c>
      <c r="K170" s="629">
        <f t="shared" si="44"/>
        <v>0.90808135759233743</v>
      </c>
      <c r="L170" s="629">
        <f t="shared" si="44"/>
        <v>0.7982763458329204</v>
      </c>
      <c r="M170" s="629">
        <f t="shared" si="44"/>
        <v>0.70590242070086739</v>
      </c>
    </row>
    <row r="171" spans="1:13" x14ac:dyDescent="0.2">
      <c r="A171" s="630">
        <v>2047</v>
      </c>
      <c r="B171" s="629">
        <f t="shared" ref="B171:M171" si="45">B51/$I51</f>
        <v>0.70911434860049283</v>
      </c>
      <c r="C171" s="629">
        <f t="shared" si="45"/>
        <v>0.70248581910812724</v>
      </c>
      <c r="D171" s="629">
        <f t="shared" si="45"/>
        <v>0.7742808778809761</v>
      </c>
      <c r="E171" s="629">
        <f t="shared" si="45"/>
        <v>0.81735812060864521</v>
      </c>
      <c r="F171" s="629">
        <f t="shared" si="45"/>
        <v>0.91310613119797523</v>
      </c>
      <c r="G171" s="629">
        <f t="shared" si="45"/>
        <v>0.97054534169165385</v>
      </c>
      <c r="H171" s="629">
        <f t="shared" si="45"/>
        <v>0.98778223209970073</v>
      </c>
      <c r="I171" s="629">
        <f t="shared" si="45"/>
        <v>1</v>
      </c>
      <c r="J171" s="629">
        <f t="shared" si="45"/>
        <v>0.96617374547558788</v>
      </c>
      <c r="K171" s="629">
        <f t="shared" si="45"/>
        <v>0.90808135759233743</v>
      </c>
      <c r="L171" s="629">
        <f t="shared" si="45"/>
        <v>0.7982763458329204</v>
      </c>
      <c r="M171" s="629">
        <f t="shared" si="45"/>
        <v>0.70393603460649035</v>
      </c>
    </row>
    <row r="172" spans="1:13" x14ac:dyDescent="0.2">
      <c r="A172" s="630">
        <v>2048</v>
      </c>
      <c r="B172" s="629">
        <f t="shared" ref="B172:M172" si="46">B52/$I52</f>
        <v>0.70714012501186363</v>
      </c>
      <c r="C172" s="629">
        <f t="shared" si="46"/>
        <v>0.70053004980590139</v>
      </c>
      <c r="D172" s="629">
        <f t="shared" si="46"/>
        <v>0.7742808778809761</v>
      </c>
      <c r="E172" s="629">
        <f t="shared" si="46"/>
        <v>0.81735812060864521</v>
      </c>
      <c r="F172" s="629">
        <f t="shared" si="46"/>
        <v>0.91310613119797523</v>
      </c>
      <c r="G172" s="629">
        <f t="shared" si="46"/>
        <v>0.97054534169165396</v>
      </c>
      <c r="H172" s="629">
        <f t="shared" si="46"/>
        <v>0.98778223209970073</v>
      </c>
      <c r="I172" s="629">
        <f t="shared" si="46"/>
        <v>1</v>
      </c>
      <c r="J172" s="629">
        <f t="shared" si="46"/>
        <v>0.96617374547558799</v>
      </c>
      <c r="K172" s="629">
        <f t="shared" si="46"/>
        <v>0.90808135759233755</v>
      </c>
      <c r="L172" s="629">
        <f t="shared" si="46"/>
        <v>0.7982763458329204</v>
      </c>
      <c r="M172" s="629">
        <f t="shared" si="46"/>
        <v>0.70197622780361146</v>
      </c>
    </row>
    <row r="173" spans="1:13" x14ac:dyDescent="0.2">
      <c r="A173" s="630">
        <v>2049</v>
      </c>
      <c r="B173" s="629">
        <f t="shared" ref="B173:M173" si="47">B53/$I53</f>
        <v>0.70517248326855364</v>
      </c>
      <c r="C173" s="629">
        <f t="shared" si="47"/>
        <v>0.6985808008244242</v>
      </c>
      <c r="D173" s="629">
        <f t="shared" si="47"/>
        <v>0.7742808778809761</v>
      </c>
      <c r="E173" s="629">
        <f t="shared" si="47"/>
        <v>0.81735812060864521</v>
      </c>
      <c r="F173" s="629">
        <f t="shared" si="47"/>
        <v>0.91310613119797512</v>
      </c>
      <c r="G173" s="629">
        <f t="shared" si="47"/>
        <v>0.97054534169165385</v>
      </c>
      <c r="H173" s="629">
        <f t="shared" si="47"/>
        <v>0.98778223209970062</v>
      </c>
      <c r="I173" s="629">
        <f t="shared" si="47"/>
        <v>1</v>
      </c>
      <c r="J173" s="629">
        <f t="shared" si="47"/>
        <v>0.9661737454755881</v>
      </c>
      <c r="K173" s="629">
        <f t="shared" si="47"/>
        <v>0.90808135759233743</v>
      </c>
      <c r="L173" s="629">
        <f t="shared" si="47"/>
        <v>0.7982763458329204</v>
      </c>
      <c r="M173" s="629">
        <f t="shared" si="47"/>
        <v>0.70002295478206655</v>
      </c>
    </row>
    <row r="174" spans="1:13" x14ac:dyDescent="0.2">
      <c r="A174" s="630">
        <v>2050</v>
      </c>
      <c r="B174" s="629">
        <f t="shared" ref="B174:M174" si="48">B54/$I54</f>
        <v>0.7032113781752638</v>
      </c>
      <c r="C174" s="629">
        <f t="shared" si="48"/>
        <v>0.69663802739086467</v>
      </c>
      <c r="D174" s="629">
        <f t="shared" si="48"/>
        <v>0.7742808778809761</v>
      </c>
      <c r="E174" s="629">
        <f t="shared" si="48"/>
        <v>0.81735812060864521</v>
      </c>
      <c r="F174" s="629">
        <f t="shared" si="48"/>
        <v>0.91310613119797535</v>
      </c>
      <c r="G174" s="629">
        <f t="shared" si="48"/>
        <v>0.97054534169165374</v>
      </c>
      <c r="H174" s="629">
        <f t="shared" si="48"/>
        <v>0.98778223209970051</v>
      </c>
      <c r="I174" s="629">
        <f t="shared" si="48"/>
        <v>1</v>
      </c>
      <c r="J174" s="629">
        <f t="shared" si="48"/>
        <v>0.96617374547558799</v>
      </c>
      <c r="K174" s="629">
        <f t="shared" si="48"/>
        <v>0.90808135759233755</v>
      </c>
      <c r="L174" s="629">
        <f t="shared" si="48"/>
        <v>0.7982763458329204</v>
      </c>
      <c r="M174" s="629">
        <f t="shared" si="48"/>
        <v>0.69807617067659533</v>
      </c>
    </row>
    <row r="175" spans="1:13" x14ac:dyDescent="0.2">
      <c r="A175" s="630">
        <v>2051</v>
      </c>
      <c r="B175" s="629">
        <f t="shared" ref="B175:M175" si="49">B55/$I55</f>
        <v>0.70125676517536495</v>
      </c>
      <c r="C175" s="629">
        <f t="shared" si="49"/>
        <v>0.69470168536509236</v>
      </c>
      <c r="D175" s="629">
        <f t="shared" si="49"/>
        <v>0.7742808778809761</v>
      </c>
      <c r="E175" s="629">
        <f t="shared" si="49"/>
        <v>0.81735812060864521</v>
      </c>
      <c r="F175" s="629">
        <f t="shared" si="49"/>
        <v>0.91310613119797535</v>
      </c>
      <c r="G175" s="629">
        <f t="shared" si="49"/>
        <v>0.97054534169165385</v>
      </c>
      <c r="H175" s="629">
        <f t="shared" si="49"/>
        <v>0.98778223209970062</v>
      </c>
      <c r="I175" s="629">
        <f t="shared" si="49"/>
        <v>1</v>
      </c>
      <c r="J175" s="629">
        <f t="shared" si="49"/>
        <v>0.9661737454755881</v>
      </c>
      <c r="K175" s="629">
        <f t="shared" si="49"/>
        <v>0.90808135759233743</v>
      </c>
      <c r="L175" s="629">
        <f t="shared" si="49"/>
        <v>0.7982763458329204</v>
      </c>
      <c r="M175" s="629">
        <f t="shared" si="49"/>
        <v>0.69613583125594392</v>
      </c>
    </row>
    <row r="176" spans="1:13" x14ac:dyDescent="0.2">
      <c r="A176" s="630">
        <v>2052</v>
      </c>
      <c r="B176" s="629">
        <f t="shared" ref="B176:M176" si="50">B56/$I56</f>
        <v>0.69930860034011499</v>
      </c>
      <c r="C176" s="629">
        <f t="shared" si="50"/>
        <v>0.69277173122899405</v>
      </c>
      <c r="D176" s="629">
        <f t="shared" si="50"/>
        <v>0.7742808778809761</v>
      </c>
      <c r="E176" s="629">
        <f t="shared" si="50"/>
        <v>0.8173581206086451</v>
      </c>
      <c r="F176" s="629">
        <f t="shared" si="50"/>
        <v>0.91310613119797535</v>
      </c>
      <c r="G176" s="629">
        <f t="shared" si="50"/>
        <v>0.97054534169165385</v>
      </c>
      <c r="H176" s="629">
        <f t="shared" si="50"/>
        <v>0.98778223209970051</v>
      </c>
      <c r="I176" s="629">
        <f t="shared" si="50"/>
        <v>1</v>
      </c>
      <c r="J176" s="629">
        <f t="shared" si="50"/>
        <v>0.9661737454755881</v>
      </c>
      <c r="K176" s="629">
        <f t="shared" si="50"/>
        <v>0.90808135759233732</v>
      </c>
      <c r="L176" s="629">
        <f t="shared" si="50"/>
        <v>0.7982763458329204</v>
      </c>
      <c r="M176" s="629">
        <f t="shared" si="50"/>
        <v>0.69420189291216028</v>
      </c>
    </row>
    <row r="177" spans="1:13" x14ac:dyDescent="0.2">
      <c r="A177" s="630">
        <v>2053</v>
      </c>
      <c r="B177" s="629">
        <f t="shared" ref="B177:M177" si="51">B57/$I57</f>
        <v>0.69732849976463052</v>
      </c>
      <c r="C177" s="629">
        <f t="shared" si="51"/>
        <v>0.69081013987573625</v>
      </c>
      <c r="D177" s="629">
        <f t="shared" si="51"/>
        <v>0.7742808778809761</v>
      </c>
      <c r="E177" s="629">
        <f t="shared" si="51"/>
        <v>0.81735812060864521</v>
      </c>
      <c r="F177" s="629">
        <f t="shared" si="51"/>
        <v>0.91310613119797535</v>
      </c>
      <c r="G177" s="629">
        <f t="shared" si="51"/>
        <v>0.97054534169165374</v>
      </c>
      <c r="H177" s="629">
        <f t="shared" si="51"/>
        <v>0.98778223209970051</v>
      </c>
      <c r="I177" s="629">
        <f t="shared" si="51"/>
        <v>1</v>
      </c>
      <c r="J177" s="629">
        <f t="shared" si="51"/>
        <v>0.96617374547558799</v>
      </c>
      <c r="K177" s="629">
        <f t="shared" si="51"/>
        <v>0.90808135759233743</v>
      </c>
      <c r="L177" s="629">
        <f t="shared" si="51"/>
        <v>0.7982763458329204</v>
      </c>
      <c r="M177" s="629">
        <f t="shared" si="51"/>
        <v>0.69223625203917605</v>
      </c>
    </row>
    <row r="178" spans="1:13" x14ac:dyDescent="0.2">
      <c r="A178" s="630">
        <v>2054</v>
      </c>
      <c r="B178" s="629">
        <f t="shared" ref="B178:M178" si="52">B58/$I58</f>
        <v>0.69535461466819326</v>
      </c>
      <c r="C178" s="629">
        <f t="shared" si="52"/>
        <v>0.6888547059016068</v>
      </c>
      <c r="D178" s="629">
        <f t="shared" si="52"/>
        <v>0.7742808778809761</v>
      </c>
      <c r="E178" s="629">
        <f t="shared" si="52"/>
        <v>0.81735812060864521</v>
      </c>
      <c r="F178" s="629">
        <f t="shared" si="52"/>
        <v>0.91310613119797523</v>
      </c>
      <c r="G178" s="629">
        <f t="shared" si="52"/>
        <v>0.97054534169165385</v>
      </c>
      <c r="H178" s="629">
        <f t="shared" si="52"/>
        <v>0.98778223209970062</v>
      </c>
      <c r="I178" s="629">
        <f t="shared" si="52"/>
        <v>1</v>
      </c>
      <c r="J178" s="629">
        <f t="shared" si="52"/>
        <v>0.9661737454755881</v>
      </c>
      <c r="K178" s="629">
        <f t="shared" si="52"/>
        <v>0.90808135759233743</v>
      </c>
      <c r="L178" s="629">
        <f t="shared" si="52"/>
        <v>0.7982763458329204</v>
      </c>
      <c r="M178" s="629">
        <f t="shared" si="52"/>
        <v>0.69027678125664682</v>
      </c>
    </row>
    <row r="179" spans="1:13" x14ac:dyDescent="0.2">
      <c r="A179" s="630">
        <v>2055</v>
      </c>
      <c r="B179" s="629">
        <f t="shared" ref="B179:M179" si="53">B59/$I59</f>
        <v>0.69338691381049899</v>
      </c>
      <c r="C179" s="629">
        <f t="shared" si="53"/>
        <v>0.68690539835832387</v>
      </c>
      <c r="D179" s="629">
        <f t="shared" si="53"/>
        <v>0.7742808778809761</v>
      </c>
      <c r="E179" s="629">
        <f t="shared" si="53"/>
        <v>0.8173581206086451</v>
      </c>
      <c r="F179" s="629">
        <f t="shared" si="53"/>
        <v>0.91310613119797523</v>
      </c>
      <c r="G179" s="629">
        <f t="shared" si="53"/>
        <v>0.97054534169165396</v>
      </c>
      <c r="H179" s="629">
        <f t="shared" si="53"/>
        <v>0.98778223209970073</v>
      </c>
      <c r="I179" s="629">
        <f t="shared" si="53"/>
        <v>1</v>
      </c>
      <c r="J179" s="629">
        <f t="shared" si="53"/>
        <v>0.96617374547558799</v>
      </c>
      <c r="K179" s="629">
        <f t="shared" si="53"/>
        <v>0.90808135759233743</v>
      </c>
      <c r="L179" s="629">
        <f t="shared" si="53"/>
        <v>0.7982763458329204</v>
      </c>
      <c r="M179" s="629">
        <f t="shared" si="53"/>
        <v>0.68832344955240088</v>
      </c>
    </row>
    <row r="180" spans="1:13" x14ac:dyDescent="0.2">
      <c r="A180" s="630">
        <v>2056</v>
      </c>
      <c r="B180" s="629">
        <f t="shared" ref="B180:M180" si="54">B60/$I60</f>
        <v>0.6914253662942017</v>
      </c>
      <c r="C180" s="629">
        <f t="shared" si="54"/>
        <v>0.68496218663735797</v>
      </c>
      <c r="D180" s="629">
        <f t="shared" si="54"/>
        <v>0.7742808778809761</v>
      </c>
      <c r="E180" s="629">
        <f t="shared" si="54"/>
        <v>0.81735812060864521</v>
      </c>
      <c r="F180" s="629">
        <f t="shared" si="54"/>
        <v>0.91310613119797523</v>
      </c>
      <c r="G180" s="629">
        <f t="shared" si="54"/>
        <v>0.97054534169165374</v>
      </c>
      <c r="H180" s="629">
        <f t="shared" si="54"/>
        <v>0.98778223209970062</v>
      </c>
      <c r="I180" s="629">
        <f t="shared" si="54"/>
        <v>1</v>
      </c>
      <c r="J180" s="629">
        <f t="shared" si="54"/>
        <v>0.96617374547558799</v>
      </c>
      <c r="K180" s="629">
        <f t="shared" si="54"/>
        <v>0.90808135759233743</v>
      </c>
      <c r="L180" s="629">
        <f t="shared" si="54"/>
        <v>0.79827634583292051</v>
      </c>
      <c r="M180" s="629">
        <f t="shared" si="54"/>
        <v>0.68637622625472017</v>
      </c>
    </row>
    <row r="181" spans="1:13" x14ac:dyDescent="0.2">
      <c r="A181" s="630">
        <v>2057</v>
      </c>
      <c r="B181" s="629">
        <f t="shared" ref="B181:M181" si="55">B61/$I61</f>
        <v>0.68946994155963137</v>
      </c>
      <c r="C181" s="629">
        <f t="shared" si="55"/>
        <v>0.68302504046469914</v>
      </c>
      <c r="D181" s="629">
        <f t="shared" si="55"/>
        <v>0.77428087788097621</v>
      </c>
      <c r="E181" s="629">
        <f t="shared" si="55"/>
        <v>0.81735812060864521</v>
      </c>
      <c r="F181" s="629">
        <f t="shared" si="55"/>
        <v>0.91310613119797523</v>
      </c>
      <c r="G181" s="629">
        <f t="shared" si="55"/>
        <v>0.97054534169165374</v>
      </c>
      <c r="H181" s="629">
        <f t="shared" si="55"/>
        <v>0.98778223209970051</v>
      </c>
      <c r="I181" s="629">
        <f t="shared" si="55"/>
        <v>1</v>
      </c>
      <c r="J181" s="629">
        <f t="shared" si="55"/>
        <v>0.96617374547558799</v>
      </c>
      <c r="K181" s="629">
        <f t="shared" si="55"/>
        <v>0.90808135759233732</v>
      </c>
      <c r="L181" s="629">
        <f t="shared" si="55"/>
        <v>0.7982763458329204</v>
      </c>
      <c r="M181" s="629">
        <f t="shared" si="55"/>
        <v>0.68443508102709705</v>
      </c>
    </row>
    <row r="182" spans="1:13" x14ac:dyDescent="0.2">
      <c r="A182" s="630">
        <v>2058</v>
      </c>
      <c r="B182" s="629">
        <f t="shared" ref="B182:M182" si="56">B62/$I62</f>
        <v>0.68752060937959858</v>
      </c>
      <c r="C182" s="629">
        <f t="shared" si="56"/>
        <v>0.68109392989571016</v>
      </c>
      <c r="D182" s="629">
        <f t="shared" si="56"/>
        <v>0.7742808778809761</v>
      </c>
      <c r="E182" s="629">
        <f t="shared" si="56"/>
        <v>0.81735812060864521</v>
      </c>
      <c r="F182" s="629">
        <f t="shared" si="56"/>
        <v>0.91310613119797535</v>
      </c>
      <c r="G182" s="629">
        <f t="shared" si="56"/>
        <v>0.97054534169165385</v>
      </c>
      <c r="H182" s="629">
        <f t="shared" si="56"/>
        <v>0.98778223209970062</v>
      </c>
      <c r="I182" s="629">
        <f t="shared" si="56"/>
        <v>1</v>
      </c>
      <c r="J182" s="629">
        <f t="shared" si="56"/>
        <v>0.96617374547558799</v>
      </c>
      <c r="K182" s="629">
        <f t="shared" si="56"/>
        <v>0.90808135759233743</v>
      </c>
      <c r="L182" s="629">
        <f t="shared" si="56"/>
        <v>0.79827634583292051</v>
      </c>
      <c r="M182" s="629">
        <f t="shared" si="56"/>
        <v>0.68249998386307653</v>
      </c>
    </row>
    <row r="183" spans="1:13" x14ac:dyDescent="0.2">
      <c r="A183" s="630">
        <v>2059</v>
      </c>
      <c r="B183" s="629">
        <f t="shared" ref="B183:M183" si="57">B63/$I63</f>
        <v>0.68557733985427782</v>
      </c>
      <c r="C183" s="629">
        <f t="shared" si="57"/>
        <v>0.67916882531005762</v>
      </c>
      <c r="D183" s="629">
        <f t="shared" si="57"/>
        <v>0.7742808778809761</v>
      </c>
      <c r="E183" s="629">
        <f t="shared" si="57"/>
        <v>0.81735812060864521</v>
      </c>
      <c r="F183" s="629">
        <f t="shared" si="57"/>
        <v>0.91310613119797535</v>
      </c>
      <c r="G183" s="629">
        <f t="shared" si="57"/>
        <v>0.97054534169165396</v>
      </c>
      <c r="H183" s="629">
        <f t="shared" si="57"/>
        <v>0.98778223209970073</v>
      </c>
      <c r="I183" s="629">
        <f t="shared" si="57"/>
        <v>1</v>
      </c>
      <c r="J183" s="629">
        <f t="shared" si="57"/>
        <v>0.96617374547558788</v>
      </c>
      <c r="K183" s="629">
        <f t="shared" si="57"/>
        <v>0.90808135759233732</v>
      </c>
      <c r="L183" s="629">
        <f t="shared" si="57"/>
        <v>0.7982763458329204</v>
      </c>
      <c r="M183" s="629">
        <f t="shared" si="57"/>
        <v>0.68057090508117657</v>
      </c>
    </row>
    <row r="184" spans="1:13" x14ac:dyDescent="0.2">
      <c r="A184" s="630">
        <v>2060</v>
      </c>
      <c r="B184" s="629">
        <f t="shared" ref="B184:M184" si="58">B64/$I64</f>
        <v>0.6836401034061711</v>
      </c>
      <c r="C184" s="629">
        <f t="shared" si="58"/>
        <v>0.67724969740672269</v>
      </c>
      <c r="D184" s="629">
        <f t="shared" si="58"/>
        <v>0.77428087788097621</v>
      </c>
      <c r="E184" s="629">
        <f t="shared" si="58"/>
        <v>0.81735812060864521</v>
      </c>
      <c r="F184" s="629">
        <f t="shared" si="58"/>
        <v>0.91310613119797535</v>
      </c>
      <c r="G184" s="629">
        <f t="shared" si="58"/>
        <v>0.97054534169165385</v>
      </c>
      <c r="H184" s="629">
        <f t="shared" si="58"/>
        <v>0.98778223209970062</v>
      </c>
      <c r="I184" s="629">
        <f t="shared" si="58"/>
        <v>1</v>
      </c>
      <c r="J184" s="629">
        <f t="shared" si="58"/>
        <v>0.9661737454755881</v>
      </c>
      <c r="K184" s="629">
        <f t="shared" si="58"/>
        <v>0.90808135759233732</v>
      </c>
      <c r="L184" s="629">
        <f t="shared" si="58"/>
        <v>0.7982763458329204</v>
      </c>
      <c r="M184" s="629">
        <f t="shared" si="58"/>
        <v>0.6786478153198896</v>
      </c>
    </row>
    <row r="185" spans="1:13" x14ac:dyDescent="0.2">
      <c r="A185" s="630">
        <v>2061</v>
      </c>
      <c r="B185" s="629">
        <f t="shared" ref="B185:M185" si="59">B65/$I65</f>
        <v>0.68170887077515174</v>
      </c>
      <c r="C185" s="629">
        <f t="shared" si="59"/>
        <v>0.67533651719909127</v>
      </c>
      <c r="D185" s="629">
        <f t="shared" si="59"/>
        <v>0.7742808778809761</v>
      </c>
      <c r="E185" s="629">
        <f t="shared" si="59"/>
        <v>0.81735812060864521</v>
      </c>
      <c r="F185" s="629">
        <f t="shared" si="59"/>
        <v>0.91310613119797523</v>
      </c>
      <c r="G185" s="629">
        <f t="shared" si="59"/>
        <v>0.97054534169165385</v>
      </c>
      <c r="H185" s="629">
        <f t="shared" si="59"/>
        <v>0.98778223209970062</v>
      </c>
      <c r="I185" s="629">
        <f t="shared" si="59"/>
        <v>1</v>
      </c>
      <c r="J185" s="629">
        <f t="shared" si="59"/>
        <v>0.96617374547558799</v>
      </c>
      <c r="K185" s="629">
        <f t="shared" si="59"/>
        <v>0.90808135759233743</v>
      </c>
      <c r="L185" s="629">
        <f t="shared" si="59"/>
        <v>0.7982763458329204</v>
      </c>
      <c r="M185" s="629">
        <f t="shared" si="59"/>
        <v>0.67673068553276072</v>
      </c>
    </row>
    <row r="186" spans="1:13" x14ac:dyDescent="0.2">
      <c r="A186" s="630">
        <v>2062</v>
      </c>
      <c r="B186" s="629">
        <f t="shared" ref="B186:M186" si="60">B66/$I66</f>
        <v>0.67978361301358547</v>
      </c>
      <c r="C186" s="629">
        <f t="shared" si="60"/>
        <v>0.67342925601012038</v>
      </c>
      <c r="D186" s="629">
        <f t="shared" si="60"/>
        <v>0.7742808778809761</v>
      </c>
      <c r="E186" s="629">
        <f t="shared" si="60"/>
        <v>0.81735812060864521</v>
      </c>
      <c r="F186" s="629">
        <f t="shared" si="60"/>
        <v>0.91310613119797523</v>
      </c>
      <c r="G186" s="629">
        <f t="shared" si="60"/>
        <v>0.97054534169165385</v>
      </c>
      <c r="H186" s="629">
        <f t="shared" si="60"/>
        <v>0.98778223209970062</v>
      </c>
      <c r="I186" s="629">
        <f t="shared" si="60"/>
        <v>1</v>
      </c>
      <c r="J186" s="629">
        <f t="shared" si="60"/>
        <v>0.96617374547558799</v>
      </c>
      <c r="K186" s="629">
        <f t="shared" si="60"/>
        <v>0.90808135759233743</v>
      </c>
      <c r="L186" s="629">
        <f t="shared" si="60"/>
        <v>0.7982763458329204</v>
      </c>
      <c r="M186" s="629">
        <f t="shared" si="60"/>
        <v>0.67481948698354643</v>
      </c>
    </row>
    <row r="187" spans="1:13" x14ac:dyDescent="0.2">
      <c r="A187" s="630">
        <v>2063</v>
      </c>
      <c r="B187" s="629">
        <f t="shared" ref="B187:M187" si="61">B67/$I67</f>
        <v>0.67786430148152677</v>
      </c>
      <c r="C187" s="629">
        <f t="shared" si="61"/>
        <v>0.67152788546757969</v>
      </c>
      <c r="D187" s="629">
        <f t="shared" si="61"/>
        <v>0.7742808778809761</v>
      </c>
      <c r="E187" s="629">
        <f t="shared" si="61"/>
        <v>0.81735812060864521</v>
      </c>
      <c r="F187" s="629">
        <f t="shared" si="61"/>
        <v>0.91310613119797523</v>
      </c>
      <c r="G187" s="629">
        <f t="shared" si="61"/>
        <v>0.97054534169165385</v>
      </c>
      <c r="H187" s="629">
        <f t="shared" si="61"/>
        <v>0.98778223209970062</v>
      </c>
      <c r="I187" s="629">
        <f t="shared" si="61"/>
        <v>1</v>
      </c>
      <c r="J187" s="629">
        <f t="shared" si="61"/>
        <v>0.96617374547558799</v>
      </c>
      <c r="K187" s="629">
        <f t="shared" si="61"/>
        <v>0.90808135759233743</v>
      </c>
      <c r="L187" s="629">
        <f t="shared" si="61"/>
        <v>0.7982763458329204</v>
      </c>
      <c r="M187" s="629">
        <f t="shared" si="61"/>
        <v>0.67291419124144458</v>
      </c>
    </row>
  </sheetData>
  <mergeCells count="3">
    <mergeCell ref="B10:O10"/>
    <mergeCell ref="R10:AE10"/>
    <mergeCell ref="B130:M130"/>
  </mergeCells>
  <conditionalFormatting sqref="B11:M11">
    <cfRule type="cellIs" dxfId="82" priority="21" operator="equal">
      <formula>$R11</formula>
    </cfRule>
    <cfRule type="cellIs" dxfId="81" priority="22" operator="equal">
      <formula>$N11</formula>
    </cfRule>
    <cfRule type="cellIs" dxfId="80" priority="23" operator="equal">
      <formula>$O11</formula>
    </cfRule>
    <cfRule type="cellIs" dxfId="79" priority="24" operator="equal">
      <formula>$N$11</formula>
    </cfRule>
    <cfRule type="cellIs" dxfId="78" priority="25" operator="equal">
      <formula>$O$11</formula>
    </cfRule>
  </conditionalFormatting>
  <conditionalFormatting sqref="B12:M17 B19:M67 B18:G18 I18:M18">
    <cfRule type="cellIs" dxfId="77" priority="16" operator="equal">
      <formula>$R12</formula>
    </cfRule>
    <cfRule type="cellIs" dxfId="76" priority="17" operator="equal">
      <formula>$N12</formula>
    </cfRule>
    <cfRule type="cellIs" dxfId="75" priority="18" operator="equal">
      <formula>$O12</formula>
    </cfRule>
    <cfRule type="cellIs" dxfId="74" priority="19" operator="equal">
      <formula>$N$11</formula>
    </cfRule>
    <cfRule type="cellIs" dxfId="73" priority="20" operator="equal">
      <formula>$O$11</formula>
    </cfRule>
  </conditionalFormatting>
  <conditionalFormatting sqref="B81:M127">
    <cfRule type="cellIs" dxfId="72" priority="11" operator="equal">
      <formula>$R81</formula>
    </cfRule>
    <cfRule type="cellIs" dxfId="71" priority="12" operator="equal">
      <formula>$N81</formula>
    </cfRule>
    <cfRule type="cellIs" dxfId="70" priority="13" operator="equal">
      <formula>$O81</formula>
    </cfRule>
    <cfRule type="cellIs" dxfId="69" priority="14" operator="equal">
      <formula>$N$11</formula>
    </cfRule>
    <cfRule type="cellIs" dxfId="68" priority="15" operator="equal">
      <formula>$O$11</formula>
    </cfRule>
  </conditionalFormatting>
  <conditionalFormatting sqref="M81">
    <cfRule type="cellIs" dxfId="67" priority="6" operator="equal">
      <formula>$R81</formula>
    </cfRule>
    <cfRule type="cellIs" dxfId="66" priority="7" operator="equal">
      <formula>$N81</formula>
    </cfRule>
    <cfRule type="cellIs" dxfId="65" priority="8" operator="equal">
      <formula>$O81</formula>
    </cfRule>
    <cfRule type="cellIs" dxfId="64" priority="9" operator="equal">
      <formula>$N$11</formula>
    </cfRule>
    <cfRule type="cellIs" dxfId="63" priority="10" operator="equal">
      <formula>$O$11</formula>
    </cfRule>
  </conditionalFormatting>
  <conditionalFormatting sqref="H18">
    <cfRule type="cellIs" dxfId="62" priority="1" operator="equal">
      <formula>$R18</formula>
    </cfRule>
    <cfRule type="cellIs" dxfId="61" priority="2" operator="equal">
      <formula>$N18</formula>
    </cfRule>
    <cfRule type="cellIs" dxfId="60" priority="3" operator="equal">
      <formula>$O18</formula>
    </cfRule>
    <cfRule type="cellIs" dxfId="59" priority="4" operator="equal">
      <formula>$N$11</formula>
    </cfRule>
    <cfRule type="cellIs" dxfId="58" priority="5" operator="equal">
      <formula>$O$11</formula>
    </cfRule>
  </conditionalFormatting>
  <printOptions horizontalCentered="1" gridLines="1" gridLinesSet="0"/>
  <pageMargins left="0.25" right="0.25" top="0.75" bottom="0.75" header="0.5" footer="0.5"/>
  <pageSetup scale="70" orientation="landscape" r:id="rId1"/>
  <headerFooter alignWithMargins="0">
    <oddHeader>&amp;LAGU0808&amp;C&amp;A</oddHeader>
    <oddFooter>&amp;R&amp;F</oddFooter>
  </headerFooter>
  <rowBreaks count="1" manualBreakCount="1">
    <brk id="7" max="13" man="1"/>
  </rowBreaks>
  <colBreaks count="1" manualBreakCount="1">
    <brk id="14" max="1048575" man="1"/>
  </colBreaks>
  <picture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L106"/>
  <sheetViews>
    <sheetView zoomScaleNormal="100" zoomScaleSheetLayoutView="70" workbookViewId="0">
      <selection sqref="A1:AO1"/>
    </sheetView>
  </sheetViews>
  <sheetFormatPr defaultRowHeight="12.75" x14ac:dyDescent="0.2"/>
  <cols>
    <col min="2" max="2" width="17.7109375" customWidth="1"/>
    <col min="5" max="5" width="16.7109375" customWidth="1"/>
    <col min="8" max="8" width="11" customWidth="1"/>
    <col min="9" max="9" width="11.42578125" customWidth="1"/>
    <col min="11" max="11" width="12.7109375" customWidth="1"/>
  </cols>
  <sheetData>
    <row r="1" spans="1:12" ht="27" x14ac:dyDescent="0.3">
      <c r="A1" s="685" t="s">
        <v>20</v>
      </c>
      <c r="B1" s="686"/>
      <c r="C1" s="686"/>
      <c r="D1" s="686"/>
      <c r="E1" s="686"/>
      <c r="F1" s="686"/>
      <c r="G1" s="686"/>
      <c r="H1" s="686"/>
      <c r="I1" s="686"/>
      <c r="K1" s="35" t="s">
        <v>19</v>
      </c>
    </row>
    <row r="2" spans="1:12" ht="18.75" x14ac:dyDescent="0.3">
      <c r="B2" s="34"/>
      <c r="C2" s="34"/>
      <c r="D2" s="34"/>
      <c r="E2" s="34"/>
      <c r="F2" s="34"/>
      <c r="G2" s="34"/>
      <c r="H2" s="34"/>
    </row>
    <row r="3" spans="1:12" x14ac:dyDescent="0.2">
      <c r="B3" s="687" t="s">
        <v>13</v>
      </c>
      <c r="C3" s="687"/>
      <c r="D3" s="687"/>
      <c r="E3" s="687"/>
      <c r="F3" s="687"/>
      <c r="G3" s="687"/>
      <c r="H3" s="687"/>
    </row>
    <row r="4" spans="1:12" x14ac:dyDescent="0.2">
      <c r="A4" s="18"/>
      <c r="B4" s="18"/>
      <c r="C4" s="18"/>
      <c r="D4" s="18"/>
      <c r="E4" s="18"/>
      <c r="F4" s="18"/>
      <c r="G4" s="18"/>
      <c r="H4" s="18"/>
    </row>
    <row r="5" spans="1:12" x14ac:dyDescent="0.2">
      <c r="B5" s="33" t="s">
        <v>12</v>
      </c>
      <c r="C5" s="18"/>
      <c r="F5" s="59">
        <f>AVERAGE(F15:F48)</f>
        <v>1.3720021349440378E-2</v>
      </c>
      <c r="G5" s="2">
        <f>(D48/D14)^(1/34)-1</f>
        <v>2.965437629762091E-3</v>
      </c>
    </row>
    <row r="6" spans="1:12" x14ac:dyDescent="0.2">
      <c r="B6" s="18"/>
      <c r="C6" s="18"/>
      <c r="F6" s="59"/>
      <c r="G6" s="7"/>
    </row>
    <row r="7" spans="1:12" x14ac:dyDescent="0.2">
      <c r="B7" s="33" t="s">
        <v>11</v>
      </c>
      <c r="C7" s="18"/>
      <c r="F7" s="59">
        <f>AVERAGE(C55:C63)</f>
        <v>1.9886467562627748E-2</v>
      </c>
      <c r="G7" s="2">
        <f>(B63/B54)^(1/9)-1</f>
        <v>4.0048074837588654E-3</v>
      </c>
    </row>
    <row r="8" spans="1:12" x14ac:dyDescent="0.2">
      <c r="B8" s="33" t="s">
        <v>10</v>
      </c>
      <c r="C8" s="18"/>
      <c r="F8" s="59">
        <f>AVERAGE(F55:F63)</f>
        <v>1.1101907793399986E-2</v>
      </c>
      <c r="G8" s="2">
        <f>(E63/E54)^(1/9)-1</f>
        <v>2.2571382482450275E-3</v>
      </c>
    </row>
    <row r="9" spans="1:12" x14ac:dyDescent="0.2">
      <c r="A9" s="18"/>
      <c r="H9" s="18"/>
    </row>
    <row r="10" spans="1:12" x14ac:dyDescent="0.2">
      <c r="B10" s="688" t="s">
        <v>9</v>
      </c>
      <c r="C10" s="688"/>
      <c r="D10" s="688"/>
      <c r="E10" s="688"/>
      <c r="F10" s="688"/>
      <c r="G10" s="688"/>
      <c r="H10" s="688"/>
    </row>
    <row r="11" spans="1:12" x14ac:dyDescent="0.2">
      <c r="A11" s="32"/>
      <c r="B11" s="30"/>
      <c r="C11" s="30"/>
      <c r="D11" s="31"/>
      <c r="E11" s="31"/>
      <c r="F11" s="31"/>
      <c r="G11" s="31"/>
      <c r="H11" s="31"/>
    </row>
    <row r="12" spans="1:12" x14ac:dyDescent="0.2">
      <c r="A12" s="18"/>
      <c r="B12" s="18"/>
      <c r="C12" s="18"/>
      <c r="D12" s="7"/>
      <c r="E12" s="18"/>
      <c r="F12" s="30" t="s">
        <v>5</v>
      </c>
      <c r="G12" s="30"/>
      <c r="H12" s="30"/>
    </row>
    <row r="13" spans="1:12" x14ac:dyDescent="0.2">
      <c r="A13" s="18"/>
      <c r="B13" s="18"/>
      <c r="C13" s="7"/>
      <c r="D13" s="29"/>
      <c r="E13" s="27"/>
      <c r="F13" s="28" t="s">
        <v>1</v>
      </c>
      <c r="G13" s="18"/>
      <c r="H13" s="7" t="s">
        <v>0</v>
      </c>
    </row>
    <row r="14" spans="1:12" x14ac:dyDescent="0.2">
      <c r="A14" s="18"/>
      <c r="B14" s="7">
        <v>1980</v>
      </c>
      <c r="D14" s="59">
        <f>'Table Summer Peak'!D14/'Table Customers'!D16*1000</f>
        <v>4.4041722396109817</v>
      </c>
      <c r="E14" s="27"/>
      <c r="F14" s="3"/>
      <c r="G14" s="18"/>
      <c r="H14" s="2"/>
      <c r="K14" s="64"/>
    </row>
    <row r="15" spans="1:12" x14ac:dyDescent="0.2">
      <c r="A15" s="18"/>
      <c r="B15" s="7">
        <v>1981</v>
      </c>
      <c r="D15" s="59">
        <f>'Table Summer Peak'!D15/'Table Customers'!D17*1000</f>
        <v>4.261357265044162</v>
      </c>
      <c r="E15" s="27"/>
      <c r="F15" s="59">
        <f t="shared" ref="F15:F48" si="0">+D15-D14</f>
        <v>-0.14281497456681969</v>
      </c>
      <c r="G15" s="18"/>
      <c r="H15" s="2">
        <f t="shared" ref="H15:H48" si="1">(D15/D14)-1</f>
        <v>-3.2427200117730703E-2</v>
      </c>
      <c r="K15" s="63"/>
      <c r="L15" s="63"/>
    </row>
    <row r="16" spans="1:12" x14ac:dyDescent="0.2">
      <c r="A16" s="18"/>
      <c r="B16" s="7">
        <v>1982</v>
      </c>
      <c r="D16" s="59">
        <f>'Table Summer Peak'!D16/'Table Customers'!D18*1000</f>
        <v>4.1820618932014391</v>
      </c>
      <c r="E16" s="27"/>
      <c r="F16" s="59">
        <f t="shared" si="0"/>
        <v>-7.929537184272295E-2</v>
      </c>
      <c r="G16" s="18"/>
      <c r="H16" s="2">
        <f t="shared" si="1"/>
        <v>-1.8608008413934618E-2</v>
      </c>
    </row>
    <row r="17" spans="1:11" x14ac:dyDescent="0.2">
      <c r="A17" s="18"/>
      <c r="B17" s="7">
        <v>1983</v>
      </c>
      <c r="D17" s="59">
        <f>'Table Summer Peak'!D17/'Table Customers'!D19*1000</f>
        <v>4.3939804059863388</v>
      </c>
      <c r="E17" s="27"/>
      <c r="F17" s="59">
        <f t="shared" si="0"/>
        <v>0.2119185127848997</v>
      </c>
      <c r="G17" s="18"/>
      <c r="H17" s="2">
        <f t="shared" si="1"/>
        <v>5.0673212926237277E-2</v>
      </c>
      <c r="K17" s="64"/>
    </row>
    <row r="18" spans="1:11" x14ac:dyDescent="0.2">
      <c r="A18" s="18"/>
      <c r="B18" s="7">
        <v>1984</v>
      </c>
      <c r="D18" s="59">
        <f>'Table Summer Peak'!D18/'Table Customers'!D20*1000</f>
        <v>4.0745510596229737</v>
      </c>
      <c r="E18" s="27"/>
      <c r="F18" s="59">
        <f t="shared" si="0"/>
        <v>-0.31942934636336506</v>
      </c>
      <c r="G18" s="18"/>
      <c r="H18" s="2">
        <f t="shared" si="1"/>
        <v>-7.2697034772430058E-2</v>
      </c>
      <c r="K18" s="63"/>
    </row>
    <row r="19" spans="1:11" x14ac:dyDescent="0.2">
      <c r="A19" s="18"/>
      <c r="B19" s="7">
        <v>1985</v>
      </c>
      <c r="D19" s="59">
        <f>'Table Summer Peak'!D19/'Table Customers'!D21*1000</f>
        <v>4.0702088745440124</v>
      </c>
      <c r="E19" s="27"/>
      <c r="F19" s="59">
        <f t="shared" si="0"/>
        <v>-4.3421850789613359E-3</v>
      </c>
      <c r="G19" s="18"/>
      <c r="H19" s="2">
        <f t="shared" si="1"/>
        <v>-1.0656842963610025E-3</v>
      </c>
    </row>
    <row r="20" spans="1:11" x14ac:dyDescent="0.2">
      <c r="A20" s="18"/>
      <c r="B20" s="7">
        <v>1986</v>
      </c>
      <c r="D20" s="59">
        <f>'Table Summer Peak'!D20/'Table Customers'!D22*1000</f>
        <v>4.046916126543417</v>
      </c>
      <c r="E20" s="27"/>
      <c r="F20" s="59">
        <f t="shared" si="0"/>
        <v>-2.3292748000595331E-2</v>
      </c>
      <c r="G20" s="18"/>
      <c r="H20" s="2">
        <f t="shared" si="1"/>
        <v>-5.7227402127377758E-3</v>
      </c>
      <c r="K20" s="64"/>
    </row>
    <row r="21" spans="1:11" x14ac:dyDescent="0.2">
      <c r="A21" s="18"/>
      <c r="B21" s="7">
        <v>1987</v>
      </c>
      <c r="D21" s="59">
        <f>'Table Summer Peak'!D21/'Table Customers'!D23*1000</f>
        <v>4.3637670839612337</v>
      </c>
      <c r="E21" s="27"/>
      <c r="F21" s="59">
        <f t="shared" si="0"/>
        <v>0.31685095741781666</v>
      </c>
      <c r="G21" s="18"/>
      <c r="H21" s="2">
        <f t="shared" si="1"/>
        <v>7.8294421606520448E-2</v>
      </c>
      <c r="K21" s="63"/>
    </row>
    <row r="22" spans="1:11" x14ac:dyDescent="0.2">
      <c r="A22" s="18"/>
      <c r="B22" s="7">
        <v>1988</v>
      </c>
      <c r="D22" s="59">
        <f>'Table Summer Peak'!D22/'Table Customers'!D24*1000</f>
        <v>4.1920824928163363</v>
      </c>
      <c r="E22" s="27"/>
      <c r="F22" s="59">
        <f t="shared" si="0"/>
        <v>-0.17168459114489742</v>
      </c>
      <c r="G22" s="18"/>
      <c r="H22" s="2">
        <f t="shared" si="1"/>
        <v>-3.9343206876442549E-2</v>
      </c>
    </row>
    <row r="23" spans="1:11" x14ac:dyDescent="0.2">
      <c r="A23" s="18"/>
      <c r="B23" s="7">
        <v>1989</v>
      </c>
      <c r="D23" s="59">
        <f>'Table Summer Peak'!D23/'Table Customers'!D25*1000</f>
        <v>4.3809042610616471</v>
      </c>
      <c r="E23" s="18"/>
      <c r="F23" s="59">
        <f t="shared" si="0"/>
        <v>0.18882176824531083</v>
      </c>
      <c r="G23" s="18"/>
      <c r="H23" s="2">
        <f t="shared" si="1"/>
        <v>4.5042474371360885E-2</v>
      </c>
      <c r="K23" s="64"/>
    </row>
    <row r="24" spans="1:11" x14ac:dyDescent="0.2">
      <c r="A24" s="18"/>
      <c r="B24" s="7">
        <v>1990</v>
      </c>
      <c r="D24" s="59">
        <f>'Table Summer Peak'!D24/'Table Customers'!D26*1000</f>
        <v>4.354161355804929</v>
      </c>
      <c r="E24" s="18"/>
      <c r="F24" s="59">
        <f t="shared" si="0"/>
        <v>-2.6742905256718075E-2</v>
      </c>
      <c r="G24" s="18"/>
      <c r="H24" s="2">
        <f t="shared" si="1"/>
        <v>-6.10442585892923E-3</v>
      </c>
      <c r="K24" s="63"/>
    </row>
    <row r="25" spans="1:11" x14ac:dyDescent="0.2">
      <c r="A25" s="18"/>
      <c r="B25" s="7">
        <v>1991</v>
      </c>
      <c r="D25" s="59">
        <f>'Table Summer Peak'!D25/'Table Customers'!D27*1000</f>
        <v>4.3772495016719066</v>
      </c>
      <c r="E25" s="18"/>
      <c r="F25" s="59">
        <f t="shared" si="0"/>
        <v>2.3088145866977605E-2</v>
      </c>
      <c r="G25" s="18"/>
      <c r="H25" s="2">
        <f t="shared" si="1"/>
        <v>5.3025471452032846E-3</v>
      </c>
    </row>
    <row r="26" spans="1:11" x14ac:dyDescent="0.2">
      <c r="A26" s="18"/>
      <c r="B26" s="7">
        <v>1992</v>
      </c>
      <c r="D26" s="59">
        <f>'Table Summer Peak'!D26/'Table Customers'!D28*1000</f>
        <v>4.4681305128295454</v>
      </c>
      <c r="E26" s="18"/>
      <c r="F26" s="59">
        <f t="shared" si="0"/>
        <v>9.0881011157638802E-2</v>
      </c>
      <c r="G26" s="18"/>
      <c r="H26" s="2">
        <f t="shared" si="1"/>
        <v>2.0762127249754903E-2</v>
      </c>
    </row>
    <row r="27" spans="1:11" x14ac:dyDescent="0.2">
      <c r="A27" s="18"/>
      <c r="B27" s="7">
        <v>1993</v>
      </c>
      <c r="D27" s="59">
        <f>'Table Summer Peak'!D27/'Table Customers'!D29*1000</f>
        <v>4.5491468251342093</v>
      </c>
      <c r="E27" s="18"/>
      <c r="F27" s="59">
        <f t="shared" si="0"/>
        <v>8.1016312304663884E-2</v>
      </c>
      <c r="G27" s="18"/>
      <c r="H27" s="2">
        <f t="shared" si="1"/>
        <v>1.8132038012774743E-2</v>
      </c>
    </row>
    <row r="28" spans="1:11" x14ac:dyDescent="0.2">
      <c r="A28" s="18"/>
      <c r="B28" s="7">
        <v>1994</v>
      </c>
      <c r="D28" s="59">
        <f>'Table Summer Peak'!D28/'Table Customers'!D30*1000</f>
        <v>4.4354681607081634</v>
      </c>
      <c r="E28" s="18"/>
      <c r="F28" s="59">
        <f t="shared" si="0"/>
        <v>-0.11367866442604591</v>
      </c>
      <c r="G28" s="18"/>
      <c r="H28" s="2">
        <f t="shared" si="1"/>
        <v>-2.4989007564663934E-2</v>
      </c>
      <c r="I28" s="26"/>
    </row>
    <row r="29" spans="1:11" x14ac:dyDescent="0.2">
      <c r="A29" s="18"/>
      <c r="B29" s="7">
        <v>1995</v>
      </c>
      <c r="D29" s="59">
        <f>'Table Summer Peak'!D29/'Table Customers'!D31*1000</f>
        <v>4.5325092094808639</v>
      </c>
      <c r="E29" s="18"/>
      <c r="F29" s="59">
        <f t="shared" si="0"/>
        <v>9.7041048772700478E-2</v>
      </c>
      <c r="G29" s="18"/>
      <c r="H29" s="2">
        <f t="shared" si="1"/>
        <v>2.187842303374965E-2</v>
      </c>
    </row>
    <row r="30" spans="1:11" x14ac:dyDescent="0.2">
      <c r="A30" s="18"/>
      <c r="B30" s="7">
        <v>1996</v>
      </c>
      <c r="D30" s="59">
        <f>'Table Summer Peak'!D30/'Table Customers'!D32*1000</f>
        <v>4.5241180213517493</v>
      </c>
      <c r="E30" s="18"/>
      <c r="F30" s="59">
        <f t="shared" si="0"/>
        <v>-8.3911881291145463E-3</v>
      </c>
      <c r="G30" s="18"/>
      <c r="H30" s="2">
        <f t="shared" si="1"/>
        <v>-1.8513339391704742E-3</v>
      </c>
    </row>
    <row r="31" spans="1:11" x14ac:dyDescent="0.2">
      <c r="A31" s="18"/>
      <c r="B31" s="7">
        <v>1997</v>
      </c>
      <c r="D31" s="59">
        <f>'Table Summer Peak'!D31/'Table Customers'!D33*1000</f>
        <v>4.5949536710778141</v>
      </c>
      <c r="E31" s="18"/>
      <c r="F31" s="59">
        <f t="shared" si="0"/>
        <v>7.0835649726064709E-2</v>
      </c>
      <c r="G31" s="18"/>
      <c r="H31" s="2">
        <f t="shared" si="1"/>
        <v>1.5657339041942109E-2</v>
      </c>
    </row>
    <row r="32" spans="1:11" x14ac:dyDescent="0.2">
      <c r="A32" s="18"/>
      <c r="B32" s="7">
        <v>1998</v>
      </c>
      <c r="D32" s="59">
        <f>'Table Summer Peak'!D32/'Table Customers'!D34*1000</f>
        <v>4.8626942768789103</v>
      </c>
      <c r="E32" s="18"/>
      <c r="F32" s="59">
        <f t="shared" si="0"/>
        <v>0.26774060580109627</v>
      </c>
      <c r="G32" s="18"/>
      <c r="H32" s="2">
        <f t="shared" si="1"/>
        <v>5.8268401591586416E-2</v>
      </c>
    </row>
    <row r="33" spans="1:12" x14ac:dyDescent="0.2">
      <c r="A33" s="18"/>
      <c r="B33" s="7">
        <v>1999</v>
      </c>
      <c r="D33" s="59">
        <f>'Table Summer Peak'!D33/'Table Customers'!D35*1000</f>
        <v>4.6898179521740628</v>
      </c>
      <c r="E33" s="18"/>
      <c r="F33" s="59">
        <f t="shared" si="0"/>
        <v>-0.17287632470484748</v>
      </c>
      <c r="G33" s="18"/>
      <c r="H33" s="2">
        <f t="shared" si="1"/>
        <v>-3.5551551230937561E-2</v>
      </c>
    </row>
    <row r="34" spans="1:12" x14ac:dyDescent="0.2">
      <c r="A34" s="18"/>
      <c r="B34" s="7">
        <v>2000</v>
      </c>
      <c r="D34" s="59">
        <f>'Table Summer Peak'!D34/'Table Customers'!D36*1000</f>
        <v>4.6274373322387223</v>
      </c>
      <c r="E34" s="18"/>
      <c r="F34" s="59">
        <f t="shared" si="0"/>
        <v>-6.2380619935340498E-2</v>
      </c>
      <c r="G34" s="18"/>
      <c r="H34" s="2">
        <f t="shared" si="1"/>
        <v>-1.3301288146253643E-2</v>
      </c>
    </row>
    <row r="35" spans="1:12" x14ac:dyDescent="0.2">
      <c r="A35" s="18"/>
      <c r="B35" s="7">
        <v>2001</v>
      </c>
      <c r="D35" s="59">
        <f>'Table Summer Peak'!D35/'Table Customers'!D37*1000</f>
        <v>4.7656060160884302</v>
      </c>
      <c r="E35" s="18"/>
      <c r="F35" s="59">
        <f t="shared" si="0"/>
        <v>0.13816868384970782</v>
      </c>
      <c r="G35" s="18"/>
      <c r="H35" s="2">
        <f t="shared" si="1"/>
        <v>2.985857482868659E-2</v>
      </c>
    </row>
    <row r="36" spans="1:12" x14ac:dyDescent="0.2">
      <c r="A36" s="18"/>
      <c r="B36" s="7">
        <v>2002</v>
      </c>
      <c r="D36" s="59">
        <f>'Table Summer Peak'!D36/'Table Customers'!D38*1000</f>
        <v>4.7810782837822092</v>
      </c>
      <c r="E36" s="18"/>
      <c r="F36" s="59">
        <f t="shared" si="0"/>
        <v>1.5472267693779074E-2</v>
      </c>
      <c r="G36" s="18"/>
      <c r="H36" s="2">
        <f t="shared" si="1"/>
        <v>3.2466527114380916E-3</v>
      </c>
    </row>
    <row r="37" spans="1:12" x14ac:dyDescent="0.2">
      <c r="A37" s="18"/>
      <c r="B37" s="7">
        <v>2003</v>
      </c>
      <c r="D37" s="59">
        <f>'Table Summer Peak'!D37/'Table Customers'!D39*1000</f>
        <v>4.7770089563655489</v>
      </c>
      <c r="E37" s="62"/>
      <c r="F37" s="59">
        <f t="shared" si="0"/>
        <v>-4.0693274166603288E-3</v>
      </c>
      <c r="G37" s="18"/>
      <c r="H37" s="2">
        <f t="shared" si="1"/>
        <v>-8.5113172701312134E-4</v>
      </c>
    </row>
    <row r="38" spans="1:12" x14ac:dyDescent="0.2">
      <c r="A38" s="18"/>
      <c r="B38" s="7">
        <v>2004</v>
      </c>
      <c r="D38" s="59">
        <f>'Table Summer Peak'!D38/'Table Customers'!D40*1000</f>
        <v>4.8632868788898742</v>
      </c>
      <c r="E38" s="18"/>
      <c r="F38" s="59">
        <f t="shared" si="0"/>
        <v>8.6277922524325312E-2</v>
      </c>
      <c r="G38" s="18"/>
      <c r="H38" s="2">
        <f t="shared" si="1"/>
        <v>1.8061076148780719E-2</v>
      </c>
      <c r="I38" s="8"/>
    </row>
    <row r="39" spans="1:12" x14ac:dyDescent="0.2">
      <c r="A39" s="18"/>
      <c r="B39" s="7">
        <v>2005</v>
      </c>
      <c r="D39" s="59">
        <f>'Table Summer Peak'!D39/'Table Customers'!D41*1000</f>
        <v>5.1738876436575598</v>
      </c>
      <c r="E39" s="25"/>
      <c r="F39" s="59">
        <f t="shared" si="0"/>
        <v>0.31060076476768561</v>
      </c>
      <c r="G39" s="18"/>
      <c r="H39" s="2">
        <f t="shared" si="1"/>
        <v>6.3866428714274281E-2</v>
      </c>
      <c r="I39" s="8"/>
    </row>
    <row r="40" spans="1:12" x14ac:dyDescent="0.2">
      <c r="A40" s="18"/>
      <c r="B40" s="7">
        <v>2006</v>
      </c>
      <c r="D40" s="59">
        <f>'Table Summer Peak'!D40/'Table Customers'!D42*1000</f>
        <v>4.9481099315408272</v>
      </c>
      <c r="E40" s="18"/>
      <c r="F40" s="59">
        <f t="shared" si="0"/>
        <v>-0.22577771211673259</v>
      </c>
      <c r="G40" s="18"/>
      <c r="H40" s="2">
        <f t="shared" si="1"/>
        <v>-4.3637923292266234E-2</v>
      </c>
      <c r="I40" s="8"/>
    </row>
    <row r="41" spans="1:12" x14ac:dyDescent="0.2">
      <c r="A41" s="18"/>
      <c r="B41" s="7">
        <v>2007</v>
      </c>
      <c r="D41" s="59">
        <f>'Table Summer Peak'!D41/'Table Customers'!D43*1000</f>
        <v>4.8841462655251009</v>
      </c>
      <c r="E41" s="18"/>
      <c r="F41" s="59">
        <f t="shared" si="0"/>
        <v>-6.3963666015726339E-2</v>
      </c>
      <c r="G41" s="18"/>
      <c r="H41" s="2">
        <f t="shared" si="1"/>
        <v>-1.2926888630343747E-2</v>
      </c>
      <c r="I41" s="8"/>
    </row>
    <row r="42" spans="1:12" x14ac:dyDescent="0.2">
      <c r="A42" s="18"/>
      <c r="B42" s="7">
        <v>2008</v>
      </c>
      <c r="D42" s="59">
        <f>'Table Summer Peak'!D42/'Table Customers'!D44*1000</f>
        <v>4.6699024601656687</v>
      </c>
      <c r="E42" s="18"/>
      <c r="F42" s="59">
        <f t="shared" si="0"/>
        <v>-0.21424380535943222</v>
      </c>
      <c r="G42" s="18"/>
      <c r="H42" s="2">
        <f t="shared" si="1"/>
        <v>-4.3865149344866849E-2</v>
      </c>
      <c r="I42" s="8"/>
    </row>
    <row r="43" spans="1:12" x14ac:dyDescent="0.2">
      <c r="A43" s="18"/>
      <c r="B43" s="7">
        <v>2009</v>
      </c>
      <c r="D43" s="59">
        <f>'Table Summer Peak'!D43/'Table Customers'!D45*1000</f>
        <v>4.9679191801277458</v>
      </c>
      <c r="E43" s="18"/>
      <c r="F43" s="59">
        <f t="shared" si="0"/>
        <v>0.29801671996207713</v>
      </c>
      <c r="G43" s="18"/>
      <c r="H43" s="2">
        <f t="shared" si="1"/>
        <v>6.3816476362014818E-2</v>
      </c>
    </row>
    <row r="44" spans="1:12" x14ac:dyDescent="0.2">
      <c r="A44" s="18"/>
      <c r="B44" s="7">
        <v>2010</v>
      </c>
      <c r="D44" s="59">
        <f>'Table Summer Peak'!D44/'Table Customers'!D46*1000</f>
        <v>4.9235368851948262</v>
      </c>
      <c r="E44" s="18"/>
      <c r="F44" s="59">
        <f t="shared" si="0"/>
        <v>-4.4382294932919564E-2</v>
      </c>
      <c r="G44" s="18"/>
      <c r="H44" s="2">
        <f t="shared" si="1"/>
        <v>-8.9337795812890475E-3</v>
      </c>
      <c r="K44" s="61"/>
      <c r="L44" s="36"/>
    </row>
    <row r="45" spans="1:12" x14ac:dyDescent="0.2">
      <c r="A45" s="18"/>
      <c r="B45" s="7">
        <v>2011</v>
      </c>
      <c r="D45" s="59">
        <f>'Table Summer Peak'!D45/'Table Customers'!D47*1000</f>
        <v>4.7545102952261553</v>
      </c>
      <c r="E45" s="18"/>
      <c r="F45" s="59">
        <f t="shared" si="0"/>
        <v>-0.16902658996867093</v>
      </c>
      <c r="G45" s="18"/>
      <c r="H45" s="2">
        <f t="shared" si="1"/>
        <v>-3.4330318612405875E-2</v>
      </c>
      <c r="K45" s="61"/>
      <c r="L45" s="36"/>
    </row>
    <row r="46" spans="1:12" x14ac:dyDescent="0.2">
      <c r="A46" s="18"/>
      <c r="B46" s="7">
        <v>2012</v>
      </c>
      <c r="D46" s="59">
        <f>'Table Summer Peak'!D46/'Table Customers'!D48*1000</f>
        <v>4.6848553456224353</v>
      </c>
      <c r="E46" s="18"/>
      <c r="F46" s="59">
        <f t="shared" si="0"/>
        <v>-6.9654949603719984E-2</v>
      </c>
      <c r="G46" s="18"/>
      <c r="H46" s="2">
        <f t="shared" si="1"/>
        <v>-1.4650288942198331E-2</v>
      </c>
      <c r="K46" s="61"/>
      <c r="L46" s="36"/>
    </row>
    <row r="47" spans="1:12" x14ac:dyDescent="0.2">
      <c r="A47" s="18"/>
      <c r="B47" s="7">
        <v>2013</v>
      </c>
      <c r="D47" s="59">
        <f>'Table Summer Peak'!D47/'Table Customers'!D49*1000</f>
        <v>4.66313080014175</v>
      </c>
      <c r="E47" s="18"/>
      <c r="F47" s="59">
        <f t="shared" si="0"/>
        <v>-2.1724545480685364E-2</v>
      </c>
      <c r="G47" s="18"/>
      <c r="H47" s="2">
        <f t="shared" si="1"/>
        <v>-4.6371859701036522E-3</v>
      </c>
      <c r="K47" s="61"/>
      <c r="L47" s="36"/>
    </row>
    <row r="48" spans="1:12" x14ac:dyDescent="0.2">
      <c r="A48" s="18"/>
      <c r="B48" s="7">
        <v>2014</v>
      </c>
      <c r="D48" s="59">
        <f>'Table Summer Peak'!D48/'Table Customers'!D50*1000</f>
        <v>4.8706529654919546</v>
      </c>
      <c r="E48" s="18"/>
      <c r="F48" s="59">
        <f t="shared" si="0"/>
        <v>0.20752216535020462</v>
      </c>
      <c r="G48" s="18"/>
      <c r="H48" s="2">
        <f t="shared" si="1"/>
        <v>4.4502754532190325E-2</v>
      </c>
      <c r="K48" s="61"/>
      <c r="L48" s="36"/>
    </row>
    <row r="49" spans="1:12" x14ac:dyDescent="0.2">
      <c r="A49" s="18"/>
      <c r="B49" s="7"/>
      <c r="D49" s="59"/>
      <c r="E49" s="18"/>
      <c r="F49" s="59"/>
      <c r="G49" s="18"/>
      <c r="H49" s="2"/>
      <c r="K49" s="61"/>
      <c r="L49" s="36"/>
    </row>
    <row r="50" spans="1:12" x14ac:dyDescent="0.2">
      <c r="A50" s="688" t="s">
        <v>8</v>
      </c>
      <c r="B50" s="688"/>
      <c r="C50" s="688"/>
      <c r="D50" s="688"/>
      <c r="E50" s="688"/>
      <c r="F50" s="688"/>
      <c r="G50" s="688"/>
      <c r="H50" s="688"/>
      <c r="I50" s="688"/>
      <c r="K50" s="61"/>
      <c r="L50" s="36"/>
    </row>
    <row r="51" spans="1:12" x14ac:dyDescent="0.2">
      <c r="A51" s="18"/>
      <c r="B51" s="21" t="s">
        <v>7</v>
      </c>
      <c r="C51" s="18"/>
      <c r="D51" s="18"/>
      <c r="E51" s="18"/>
      <c r="F51" s="18"/>
      <c r="G51" s="22"/>
      <c r="H51" s="18"/>
      <c r="K51" s="61"/>
      <c r="L51" s="36"/>
    </row>
    <row r="52" spans="1:12" x14ac:dyDescent="0.2">
      <c r="A52" s="18"/>
      <c r="B52" s="21" t="s">
        <v>6</v>
      </c>
      <c r="C52" s="684" t="s">
        <v>5</v>
      </c>
      <c r="D52" s="684"/>
      <c r="E52" s="20"/>
      <c r="F52" s="684" t="s">
        <v>5</v>
      </c>
      <c r="G52" s="684"/>
      <c r="H52" s="684" t="s">
        <v>4</v>
      </c>
      <c r="I52" s="684"/>
      <c r="K52" s="61"/>
      <c r="L52" s="36"/>
    </row>
    <row r="53" spans="1:12" x14ac:dyDescent="0.2">
      <c r="A53" s="18"/>
      <c r="B53" s="14" t="s">
        <v>2</v>
      </c>
      <c r="C53" s="13" t="s">
        <v>1</v>
      </c>
      <c r="D53" s="12" t="s">
        <v>0</v>
      </c>
      <c r="E53" s="14" t="s">
        <v>2</v>
      </c>
      <c r="F53" s="13" t="s">
        <v>1</v>
      </c>
      <c r="G53" s="12" t="s">
        <v>0</v>
      </c>
      <c r="H53" s="13" t="s">
        <v>1</v>
      </c>
      <c r="I53" s="12" t="s">
        <v>0</v>
      </c>
      <c r="K53" s="61"/>
      <c r="L53" s="36"/>
    </row>
    <row r="54" spans="1:12" x14ac:dyDescent="0.2">
      <c r="A54" s="7">
        <v>2015</v>
      </c>
      <c r="B54" s="59">
        <f>'Table Summer Peak'!B54/'Table Customers'!B56*1000</f>
        <v>4.8866328226510429</v>
      </c>
      <c r="C54" s="59">
        <f>+B54-D48</f>
        <v>1.597985715908834E-2</v>
      </c>
      <c r="D54" s="2">
        <f>(B54/D48)-1</f>
        <v>3.2808449446724008E-3</v>
      </c>
      <c r="E54" s="59">
        <f>'Table Summer Peak'!E54/'Table Customers'!E56*1000</f>
        <v>4.8743360235887723</v>
      </c>
      <c r="F54" s="59">
        <f>+E54-D48</f>
        <v>3.6830580968176818E-3</v>
      </c>
      <c r="G54" s="2">
        <f>(E54/D48)-1</f>
        <v>7.5617337611855184E-4</v>
      </c>
      <c r="H54" s="59">
        <f t="shared" ref="H54:H85" si="2">E54-B54</f>
        <v>-1.2296799062270658E-2</v>
      </c>
      <c r="I54" s="2">
        <f t="shared" ref="I54:I85" si="3">(E54/B54)-1</f>
        <v>-2.5164155991568293E-3</v>
      </c>
      <c r="J54" s="22"/>
      <c r="K54" s="61"/>
      <c r="L54" s="36"/>
    </row>
    <row r="55" spans="1:12" x14ac:dyDescent="0.2">
      <c r="A55" s="7">
        <v>2016</v>
      </c>
      <c r="B55" s="59">
        <f>'Table Summer Peak'!B55/'Table Customers'!B57*1000</f>
        <v>4.8997636085068876</v>
      </c>
      <c r="C55" s="59">
        <f t="shared" ref="C55:C102" si="4">+B55-B54</f>
        <v>1.3130785855844707E-2</v>
      </c>
      <c r="D55" s="2">
        <f t="shared" ref="D55:D102" si="5">(B55/B54)-1</f>
        <v>2.6870825642923979E-3</v>
      </c>
      <c r="E55" s="59">
        <f>'Table Summer Peak'!E55/'Table Customers'!E57*1000</f>
        <v>4.9044905926888598</v>
      </c>
      <c r="F55" s="59">
        <f t="shared" ref="F55:F102" si="6">+E55-E54</f>
        <v>3.0154569100087514E-2</v>
      </c>
      <c r="G55" s="2">
        <f t="shared" ref="G55:G102" si="7">(E55/E54)-1</f>
        <v>6.1863952247358522E-3</v>
      </c>
      <c r="H55" s="59">
        <f t="shared" si="2"/>
        <v>4.7269841819721492E-3</v>
      </c>
      <c r="I55" s="2">
        <f t="shared" si="3"/>
        <v>9.6473719135459213E-4</v>
      </c>
      <c r="J55" s="22"/>
      <c r="K55" s="61"/>
      <c r="L55" s="36"/>
    </row>
    <row r="56" spans="1:12" x14ac:dyDescent="0.2">
      <c r="A56" s="7">
        <v>2017</v>
      </c>
      <c r="B56" s="59">
        <f>'Table Summer Peak'!B56/'Table Customers'!B58*1000</f>
        <v>4.9137782289394423</v>
      </c>
      <c r="C56" s="59">
        <f t="shared" si="4"/>
        <v>1.4014620432554636E-2</v>
      </c>
      <c r="D56" s="2">
        <f t="shared" si="5"/>
        <v>2.8602646070972071E-3</v>
      </c>
      <c r="E56" s="59">
        <f>'Table Summer Peak'!E56/'Table Customers'!E58*1000</f>
        <v>4.9301590759879463</v>
      </c>
      <c r="F56" s="59">
        <f t="shared" si="6"/>
        <v>2.5668483299086553E-2</v>
      </c>
      <c r="G56" s="2">
        <f t="shared" si="7"/>
        <v>5.2336695960535362E-3</v>
      </c>
      <c r="H56" s="59">
        <f t="shared" si="2"/>
        <v>1.6380847048504066E-2</v>
      </c>
      <c r="I56" s="2">
        <f t="shared" si="3"/>
        <v>3.3336561572987478E-3</v>
      </c>
      <c r="J56" s="22"/>
      <c r="K56" s="61"/>
      <c r="L56" s="36"/>
    </row>
    <row r="57" spans="1:12" x14ac:dyDescent="0.2">
      <c r="A57" s="7">
        <v>2018</v>
      </c>
      <c r="B57" s="59">
        <f>'Table Summer Peak'!B57/'Table Customers'!B59*1000</f>
        <v>4.9169542404622906</v>
      </c>
      <c r="C57" s="59">
        <f t="shared" si="4"/>
        <v>3.1760115228482988E-3</v>
      </c>
      <c r="D57" s="2">
        <f t="shared" si="5"/>
        <v>6.4634816120578975E-4</v>
      </c>
      <c r="E57" s="59">
        <f>'Table Summer Peak'!E57/'Table Customers'!E59*1000</f>
        <v>4.9406050294325592</v>
      </c>
      <c r="F57" s="59">
        <f t="shared" si="6"/>
        <v>1.0445953444612854E-2</v>
      </c>
      <c r="G57" s="2">
        <f t="shared" si="7"/>
        <v>2.1187862873408569E-3</v>
      </c>
      <c r="H57" s="59">
        <f t="shared" si="2"/>
        <v>2.3650788970268621E-2</v>
      </c>
      <c r="I57" s="2">
        <f t="shared" si="3"/>
        <v>4.8100486223041639E-3</v>
      </c>
      <c r="J57" s="22"/>
      <c r="K57" s="61"/>
      <c r="L57" s="36"/>
    </row>
    <row r="58" spans="1:12" x14ac:dyDescent="0.2">
      <c r="A58" s="7">
        <v>2019</v>
      </c>
      <c r="B58" s="59">
        <f>'Table Summer Peak'!B58/'Table Customers'!B60*1000</f>
        <v>4.9210986323321801</v>
      </c>
      <c r="C58" s="59">
        <f t="shared" si="4"/>
        <v>4.1443918698895743E-3</v>
      </c>
      <c r="D58" s="2">
        <f t="shared" si="5"/>
        <v>8.428778604008258E-4</v>
      </c>
      <c r="E58" s="59">
        <f>'Table Summer Peak'!E58/'Table Customers'!E60*1000</f>
        <v>4.9521037086654474</v>
      </c>
      <c r="F58" s="59">
        <f t="shared" si="6"/>
        <v>1.1498679232888165E-2</v>
      </c>
      <c r="G58" s="2">
        <f t="shared" si="7"/>
        <v>2.3273828133167918E-3</v>
      </c>
      <c r="H58" s="59">
        <f t="shared" si="2"/>
        <v>3.1005076333267212E-2</v>
      </c>
      <c r="I58" s="2">
        <f t="shared" si="3"/>
        <v>6.3004379000981547E-3</v>
      </c>
      <c r="J58" s="22"/>
      <c r="K58" s="61"/>
      <c r="L58" s="36"/>
    </row>
    <row r="59" spans="1:12" x14ac:dyDescent="0.2">
      <c r="A59" s="7">
        <v>2020</v>
      </c>
      <c r="B59" s="59">
        <f>'Table Summer Peak'!B59/'Table Customers'!B61*1000</f>
        <v>4.9257915024682974</v>
      </c>
      <c r="C59" s="59">
        <f t="shared" si="4"/>
        <v>4.6928701361172998E-3</v>
      </c>
      <c r="D59" s="2">
        <f t="shared" si="5"/>
        <v>9.5362245033747683E-4</v>
      </c>
      <c r="E59" s="59">
        <f>'Table Summer Peak'!E59/'Table Customers'!E61*1000</f>
        <v>4.9506271041844281</v>
      </c>
      <c r="F59" s="59">
        <f t="shared" si="6"/>
        <v>-1.4766044810192724E-3</v>
      </c>
      <c r="G59" s="2">
        <f t="shared" si="7"/>
        <v>-2.9817721273395215E-4</v>
      </c>
      <c r="H59" s="59">
        <f t="shared" si="2"/>
        <v>2.483560171613064E-2</v>
      </c>
      <c r="I59" s="2">
        <f t="shared" si="3"/>
        <v>5.0419514718975655E-3</v>
      </c>
      <c r="J59" s="22"/>
      <c r="K59" s="61"/>
      <c r="L59" s="36"/>
    </row>
    <row r="60" spans="1:12" x14ac:dyDescent="0.2">
      <c r="A60" s="7">
        <v>2021</v>
      </c>
      <c r="B60" s="59">
        <f>'Table Summer Peak'!B60/'Table Customers'!B62*1000</f>
        <v>4.9059234504009366</v>
      </c>
      <c r="C60" s="59">
        <f t="shared" si="4"/>
        <v>-1.9868052067360864E-2</v>
      </c>
      <c r="D60" s="2">
        <f t="shared" si="5"/>
        <v>-4.0334740228864518E-3</v>
      </c>
      <c r="E60" s="59">
        <f>'Table Summer Peak'!E60/'Table Customers'!E62*1000</f>
        <v>4.9125540104238974</v>
      </c>
      <c r="F60" s="59">
        <f t="shared" si="6"/>
        <v>-3.8073093760530696E-2</v>
      </c>
      <c r="G60" s="2">
        <f t="shared" si="7"/>
        <v>-7.6905597935966741E-3</v>
      </c>
      <c r="H60" s="59">
        <f t="shared" si="2"/>
        <v>6.6305600229608075E-3</v>
      </c>
      <c r="I60" s="2">
        <f t="shared" si="3"/>
        <v>1.3515416801741509E-3</v>
      </c>
      <c r="J60" s="22"/>
      <c r="K60" s="61"/>
      <c r="L60" s="36"/>
    </row>
    <row r="61" spans="1:12" x14ac:dyDescent="0.2">
      <c r="A61" s="7">
        <v>2022</v>
      </c>
      <c r="B61" s="59">
        <f>'Table Summer Peak'!B61/'Table Customers'!B63*1000</f>
        <v>4.9375593781132228</v>
      </c>
      <c r="C61" s="59">
        <f t="shared" si="4"/>
        <v>3.1635927712286183E-2</v>
      </c>
      <c r="D61" s="2">
        <f t="shared" si="5"/>
        <v>6.4485163766061504E-3</v>
      </c>
      <c r="E61" s="59">
        <f>'Table Summer Peak'!E61/'Table Customers'!E63*1000</f>
        <v>4.9160082564655756</v>
      </c>
      <c r="F61" s="59">
        <f t="shared" si="6"/>
        <v>3.4542460416782106E-3</v>
      </c>
      <c r="G61" s="2">
        <f t="shared" si="7"/>
        <v>7.0314667978177425E-4</v>
      </c>
      <c r="H61" s="59">
        <f t="shared" si="2"/>
        <v>-2.1551121647647165E-2</v>
      </c>
      <c r="I61" s="2">
        <f t="shared" si="3"/>
        <v>-4.3647316411377091E-3</v>
      </c>
      <c r="J61" s="22"/>
      <c r="K61" s="61"/>
      <c r="L61" s="36"/>
    </row>
    <row r="62" spans="1:12" x14ac:dyDescent="0.2">
      <c r="A62" s="7">
        <v>2023</v>
      </c>
      <c r="B62" s="59">
        <f>'Table Summer Peak'!B62/'Table Customers'!B64*1000</f>
        <v>4.996499415976376</v>
      </c>
      <c r="C62" s="59">
        <f t="shared" si="4"/>
        <v>5.8940037863153272E-2</v>
      </c>
      <c r="D62" s="2">
        <f t="shared" si="5"/>
        <v>1.1937079303677267E-2</v>
      </c>
      <c r="E62" s="59">
        <f>'Table Summer Peak'!E62/'Table Customers'!E64*1000</f>
        <v>4.9422620628703209</v>
      </c>
      <c r="F62" s="59">
        <f t="shared" si="6"/>
        <v>2.6253806404745283E-2</v>
      </c>
      <c r="G62" s="2">
        <f t="shared" si="7"/>
        <v>5.3404723985595037E-3</v>
      </c>
      <c r="H62" s="59">
        <f t="shared" si="2"/>
        <v>-5.4237353106055153E-2</v>
      </c>
      <c r="I62" s="2">
        <f t="shared" si="3"/>
        <v>-1.0855070438441472E-2</v>
      </c>
      <c r="J62" s="22"/>
      <c r="K62" s="61"/>
      <c r="L62" s="36"/>
    </row>
    <row r="63" spans="1:12" x14ac:dyDescent="0.2">
      <c r="A63" s="7">
        <v>2024</v>
      </c>
      <c r="B63" s="59">
        <f>'Table Summer Peak'!B63/'Table Customers'!B65*1000</f>
        <v>5.0656110307146927</v>
      </c>
      <c r="C63" s="59">
        <f t="shared" si="4"/>
        <v>6.9111614738316618E-2</v>
      </c>
      <c r="D63" s="2">
        <f t="shared" si="5"/>
        <v>1.3832006968184762E-2</v>
      </c>
      <c r="E63" s="59">
        <f>'Table Summer Peak'!E63/'Table Customers'!E65*1000</f>
        <v>4.9742531937293721</v>
      </c>
      <c r="F63" s="59">
        <f t="shared" si="6"/>
        <v>3.1991130859051253E-2</v>
      </c>
      <c r="G63" s="2">
        <f t="shared" si="7"/>
        <v>6.4729733980297688E-3</v>
      </c>
      <c r="H63" s="59">
        <f t="shared" si="2"/>
        <v>-9.1357836985320517E-2</v>
      </c>
      <c r="I63" s="2">
        <f t="shared" si="3"/>
        <v>-1.8034909595581627E-2</v>
      </c>
      <c r="J63" s="22"/>
      <c r="K63" s="61"/>
      <c r="L63" s="36"/>
    </row>
    <row r="64" spans="1:12" x14ac:dyDescent="0.2">
      <c r="A64" s="7">
        <v>2025</v>
      </c>
      <c r="B64" s="59">
        <f>'Table Summer Peak'!B64/'Table Customers'!B66*1000</f>
        <v>5.1304393627177829</v>
      </c>
      <c r="C64" s="59">
        <f t="shared" si="4"/>
        <v>6.4828332003090239E-2</v>
      </c>
      <c r="D64" s="2">
        <f t="shared" si="5"/>
        <v>1.2797731924147238E-2</v>
      </c>
      <c r="E64" s="59">
        <f>'Table Summer Peak'!E64/'Table Customers'!E66*1000</f>
        <v>5.0091094814297543</v>
      </c>
      <c r="F64" s="59">
        <f t="shared" si="6"/>
        <v>3.4856287700382182E-2</v>
      </c>
      <c r="G64" s="2">
        <f t="shared" si="7"/>
        <v>7.0073408696449402E-3</v>
      </c>
      <c r="H64" s="59">
        <f t="shared" si="2"/>
        <v>-0.12132988128802857</v>
      </c>
      <c r="I64" s="2">
        <f t="shared" si="3"/>
        <v>-2.3649023545569303E-2</v>
      </c>
      <c r="J64" s="22"/>
      <c r="K64" s="61"/>
      <c r="L64" s="36"/>
    </row>
    <row r="65" spans="1:12" x14ac:dyDescent="0.2">
      <c r="A65" s="7">
        <v>2026</v>
      </c>
      <c r="B65" s="59">
        <f>'Table Summer Peak'!B65/'Table Customers'!B67*1000</f>
        <v>5.193047163056014</v>
      </c>
      <c r="C65" s="59">
        <f t="shared" si="4"/>
        <v>6.2607800338231101E-2</v>
      </c>
      <c r="D65" s="2">
        <f t="shared" si="5"/>
        <v>1.2203204425958791E-2</v>
      </c>
      <c r="E65" s="59">
        <f>'Table Summer Peak'!E65/'Table Customers'!E67*1000</f>
        <v>5.0536764191154369</v>
      </c>
      <c r="F65" s="59">
        <f t="shared" si="6"/>
        <v>4.4566937685682539E-2</v>
      </c>
      <c r="G65" s="2">
        <f t="shared" si="7"/>
        <v>8.8971778019437675E-3</v>
      </c>
      <c r="H65" s="59">
        <f t="shared" si="2"/>
        <v>-0.13937074394057714</v>
      </c>
      <c r="I65" s="2">
        <f t="shared" si="3"/>
        <v>-2.6837950737685912E-2</v>
      </c>
      <c r="J65" s="22"/>
      <c r="K65" s="61"/>
      <c r="L65" s="36"/>
    </row>
    <row r="66" spans="1:12" x14ac:dyDescent="0.2">
      <c r="A66" s="7">
        <v>2027</v>
      </c>
      <c r="B66" s="59">
        <f>'Table Summer Peak'!B66/'Table Customers'!B68*1000</f>
        <v>5.2547085317182329</v>
      </c>
      <c r="C66" s="59">
        <f t="shared" si="4"/>
        <v>6.1661368662218941E-2</v>
      </c>
      <c r="D66" s="2">
        <f t="shared" si="5"/>
        <v>1.1873831822843073E-2</v>
      </c>
      <c r="E66" s="59">
        <f>'Table Summer Peak'!E66/'Table Customers'!E68*1000</f>
        <v>5.1115334224813358</v>
      </c>
      <c r="F66" s="59">
        <f t="shared" si="6"/>
        <v>5.785700336589894E-2</v>
      </c>
      <c r="G66" s="2">
        <f t="shared" si="7"/>
        <v>1.1448497799949386E-2</v>
      </c>
      <c r="H66" s="59">
        <f t="shared" si="2"/>
        <v>-0.14317510923689714</v>
      </c>
      <c r="I66" s="2">
        <f t="shared" si="3"/>
        <v>-2.724701253602746E-2</v>
      </c>
      <c r="J66" s="22"/>
    </row>
    <row r="67" spans="1:12" x14ac:dyDescent="0.2">
      <c r="A67" s="7">
        <v>2028</v>
      </c>
      <c r="B67" s="59">
        <f>'Table Summer Peak'!B67/'Table Customers'!B69*1000</f>
        <v>5.3086484458920493</v>
      </c>
      <c r="C67" s="59">
        <f t="shared" si="4"/>
        <v>5.3939914173816383E-2</v>
      </c>
      <c r="D67" s="2">
        <f t="shared" si="5"/>
        <v>1.0265063009342379E-2</v>
      </c>
      <c r="E67" s="59">
        <f>'Table Summer Peak'!E67/'Table Customers'!E69*1000</f>
        <v>5.1676034925045</v>
      </c>
      <c r="F67" s="59">
        <f t="shared" si="6"/>
        <v>5.607007002316422E-2</v>
      </c>
      <c r="G67" s="2">
        <f t="shared" si="7"/>
        <v>1.0969324738552944E-2</v>
      </c>
      <c r="H67" s="59">
        <f t="shared" si="2"/>
        <v>-0.1410449533875493</v>
      </c>
      <c r="I67" s="2">
        <f t="shared" si="3"/>
        <v>-2.6568900695749242E-2</v>
      </c>
      <c r="J67" s="22"/>
    </row>
    <row r="68" spans="1:12" x14ac:dyDescent="0.2">
      <c r="A68" s="7">
        <v>2029</v>
      </c>
      <c r="B68" s="59">
        <f>'Table Summer Peak'!B68/'Table Customers'!B70*1000</f>
        <v>5.3491614949641058</v>
      </c>
      <c r="C68" s="59">
        <f t="shared" si="4"/>
        <v>4.051304907205644E-2</v>
      </c>
      <c r="D68" s="2">
        <f t="shared" si="5"/>
        <v>7.6315185465720692E-3</v>
      </c>
      <c r="E68" s="59">
        <f>'Table Summer Peak'!E68/'Table Customers'!E70*1000</f>
        <v>5.224285572991243</v>
      </c>
      <c r="F68" s="59">
        <f t="shared" si="6"/>
        <v>5.6682080486742947E-2</v>
      </c>
      <c r="G68" s="2">
        <f t="shared" si="7"/>
        <v>1.0968736391822498E-2</v>
      </c>
      <c r="H68" s="59">
        <f t="shared" si="2"/>
        <v>-0.12487592197286279</v>
      </c>
      <c r="I68" s="2">
        <f t="shared" si="3"/>
        <v>-2.334495267911163E-2</v>
      </c>
      <c r="J68" s="22"/>
    </row>
    <row r="69" spans="1:12" x14ac:dyDescent="0.2">
      <c r="A69" s="7">
        <v>2030</v>
      </c>
      <c r="B69" s="59">
        <f>'Table Summer Peak'!B69/'Table Customers'!B71*1000</f>
        <v>5.389479642496191</v>
      </c>
      <c r="C69" s="59">
        <f t="shared" si="4"/>
        <v>4.0318147532085291E-2</v>
      </c>
      <c r="D69" s="2">
        <f t="shared" si="5"/>
        <v>7.5372836602600746E-3</v>
      </c>
      <c r="E69" s="59">
        <f>'Table Summer Peak'!E69/'Table Customers'!E71*1000</f>
        <v>5.2816802152781932</v>
      </c>
      <c r="F69" s="59">
        <f t="shared" si="6"/>
        <v>5.7394642286950237E-2</v>
      </c>
      <c r="G69" s="2">
        <f t="shared" si="7"/>
        <v>1.0986122692770106E-2</v>
      </c>
      <c r="H69" s="59">
        <f t="shared" si="2"/>
        <v>-0.10779942721799785</v>
      </c>
      <c r="I69" s="2">
        <f t="shared" si="3"/>
        <v>-2.0001824734246387E-2</v>
      </c>
      <c r="J69" s="22"/>
    </row>
    <row r="70" spans="1:12" x14ac:dyDescent="0.2">
      <c r="A70" s="7">
        <v>2031</v>
      </c>
      <c r="B70" s="59">
        <f>'Table Summer Peak'!B70/'Table Customers'!B72*1000</f>
        <v>5.4378926135529033</v>
      </c>
      <c r="C70" s="59">
        <f t="shared" si="4"/>
        <v>4.8412971056712273E-2</v>
      </c>
      <c r="D70" s="2">
        <f t="shared" si="5"/>
        <v>8.9828655581096761E-3</v>
      </c>
      <c r="E70" s="59">
        <f>'Table Summer Peak'!E70/'Table Customers'!E72*1000</f>
        <v>5.3272199565274629</v>
      </c>
      <c r="F70" s="59">
        <f t="shared" si="6"/>
        <v>4.5539741249269738E-2</v>
      </c>
      <c r="G70" s="2">
        <f t="shared" si="7"/>
        <v>8.6222072130641703E-3</v>
      </c>
      <c r="H70" s="59">
        <f t="shared" si="2"/>
        <v>-0.11067265702544038</v>
      </c>
      <c r="I70" s="2">
        <f t="shared" si="3"/>
        <v>-2.0352122575868825E-2</v>
      </c>
      <c r="J70" s="22"/>
    </row>
    <row r="71" spans="1:12" x14ac:dyDescent="0.2">
      <c r="A71" s="7">
        <v>2032</v>
      </c>
      <c r="B71" s="59">
        <f>'Table Summer Peak'!B71/'Table Customers'!B73*1000</f>
        <v>5.4858379216303339</v>
      </c>
      <c r="C71" s="59">
        <f t="shared" si="4"/>
        <v>4.7945308077430582E-2</v>
      </c>
      <c r="D71" s="2">
        <f t="shared" si="5"/>
        <v>8.816891300489571E-3</v>
      </c>
      <c r="E71" s="59">
        <f>'Table Summer Peak'!E71/'Table Customers'!E73*1000</f>
        <v>5.3784369924245023</v>
      </c>
      <c r="F71" s="59">
        <f t="shared" si="6"/>
        <v>5.1217035897039409E-2</v>
      </c>
      <c r="G71" s="2">
        <f t="shared" si="7"/>
        <v>9.6142146025495201E-3</v>
      </c>
      <c r="H71" s="59">
        <f t="shared" si="2"/>
        <v>-0.10740092920583155</v>
      </c>
      <c r="I71" s="2">
        <f t="shared" si="3"/>
        <v>-1.9577853144795987E-2</v>
      </c>
      <c r="J71" s="22"/>
    </row>
    <row r="72" spans="1:12" x14ac:dyDescent="0.2">
      <c r="A72" s="7">
        <v>2033</v>
      </c>
      <c r="B72" s="59">
        <f>'Table Summer Peak'!B72/'Table Customers'!B74*1000</f>
        <v>5.5278055006744671</v>
      </c>
      <c r="C72" s="59">
        <f t="shared" si="4"/>
        <v>4.1967579044133174E-2</v>
      </c>
      <c r="D72" s="2">
        <f t="shared" si="5"/>
        <v>7.6501675119962087E-3</v>
      </c>
      <c r="E72" s="59">
        <f>'Table Summer Peak'!E72/'Table Customers'!E74*1000</f>
        <v>5.4221257532344485</v>
      </c>
      <c r="F72" s="59">
        <f t="shared" si="6"/>
        <v>4.3688760809946103E-2</v>
      </c>
      <c r="G72" s="2">
        <f t="shared" si="7"/>
        <v>8.1229474048838402E-3</v>
      </c>
      <c r="H72" s="59">
        <f t="shared" si="2"/>
        <v>-0.10567974744001862</v>
      </c>
      <c r="I72" s="2">
        <f t="shared" si="3"/>
        <v>-1.9117848380722613E-2</v>
      </c>
      <c r="J72" s="60"/>
    </row>
    <row r="73" spans="1:12" x14ac:dyDescent="0.2">
      <c r="A73" s="7">
        <v>2034</v>
      </c>
      <c r="B73" s="59">
        <f>'Table Summer Peak'!B73/'Table Customers'!B75*1000</f>
        <v>5.5693270301520243</v>
      </c>
      <c r="C73" s="59">
        <f t="shared" si="4"/>
        <v>4.1521529477557273E-2</v>
      </c>
      <c r="D73" s="2">
        <f t="shared" si="5"/>
        <v>7.5113947971743311E-3</v>
      </c>
      <c r="E73" s="59">
        <f>'Table Summer Peak'!E73/'Table Customers'!E75*1000</f>
        <v>5.4605298565325393</v>
      </c>
      <c r="F73" s="59">
        <f t="shared" si="6"/>
        <v>3.8404103298090853E-2</v>
      </c>
      <c r="G73" s="2">
        <f t="shared" si="7"/>
        <v>7.0828499828101688E-3</v>
      </c>
      <c r="H73" s="59">
        <f t="shared" si="2"/>
        <v>-0.10879717361948504</v>
      </c>
      <c r="I73" s="2">
        <f t="shared" si="3"/>
        <v>-1.9535066450661498E-2</v>
      </c>
      <c r="J73" s="22"/>
    </row>
    <row r="74" spans="1:12" x14ac:dyDescent="0.2">
      <c r="A74" s="7">
        <v>2035</v>
      </c>
      <c r="B74" s="59">
        <f>'Table Summer Peak'!B74/'Table Customers'!B76*1000</f>
        <v>5.609650806818804</v>
      </c>
      <c r="C74" s="59">
        <f t="shared" si="4"/>
        <v>4.0323776666779665E-2</v>
      </c>
      <c r="D74" s="2">
        <f t="shared" si="5"/>
        <v>7.2403319913643127E-3</v>
      </c>
      <c r="E74" s="59">
        <f>'Table Summer Peak'!E74/'Table Customers'!E76*1000</f>
        <v>5.4970197332213688</v>
      </c>
      <c r="F74" s="59">
        <f t="shared" si="6"/>
        <v>3.6489876688829526E-2</v>
      </c>
      <c r="G74" s="2">
        <f t="shared" si="7"/>
        <v>6.6824791087216617E-3</v>
      </c>
      <c r="H74" s="59">
        <f t="shared" si="2"/>
        <v>-0.11263107359743518</v>
      </c>
      <c r="I74" s="2">
        <f t="shared" si="3"/>
        <v>-2.0078089969615687E-2</v>
      </c>
      <c r="J74" s="22"/>
    </row>
    <row r="75" spans="1:12" x14ac:dyDescent="0.2">
      <c r="A75" s="7">
        <v>2036</v>
      </c>
      <c r="B75" s="59">
        <f>'Table Summer Peak'!B75/'Table Customers'!B77*1000</f>
        <v>5.6503925665212797</v>
      </c>
      <c r="C75" s="59">
        <f t="shared" si="4"/>
        <v>4.0741759702475733E-2</v>
      </c>
      <c r="D75" s="2">
        <f t="shared" si="5"/>
        <v>7.2627978292252315E-3</v>
      </c>
      <c r="E75" s="59">
        <f>'Table Summer Peak'!E75/'Table Customers'!E77*1000</f>
        <v>5.5358356422678758</v>
      </c>
      <c r="F75" s="59">
        <f t="shared" si="6"/>
        <v>3.8815909046507002E-2</v>
      </c>
      <c r="G75" s="2">
        <f t="shared" si="7"/>
        <v>7.0612642723333341E-3</v>
      </c>
      <c r="H75" s="59">
        <f t="shared" si="2"/>
        <v>-0.11455692425340391</v>
      </c>
      <c r="I75" s="2">
        <f t="shared" si="3"/>
        <v>-2.027415315037695E-2</v>
      </c>
      <c r="J75" s="22"/>
    </row>
    <row r="76" spans="1:12" x14ac:dyDescent="0.2">
      <c r="A76" s="7">
        <v>2037</v>
      </c>
      <c r="B76" s="59">
        <f>'Table Summer Peak'!B76/'Table Customers'!B78*1000</f>
        <v>5.6859494320773445</v>
      </c>
      <c r="C76" s="59">
        <f t="shared" si="4"/>
        <v>3.5556865556064743E-2</v>
      </c>
      <c r="D76" s="2">
        <f t="shared" si="5"/>
        <v>6.2928133111919138E-3</v>
      </c>
      <c r="E76" s="59">
        <f>'Table Summer Peak'!E76/'Table Customers'!E78*1000</f>
        <v>5.5724141578825126</v>
      </c>
      <c r="F76" s="59">
        <f t="shared" si="6"/>
        <v>3.6578515614636764E-2</v>
      </c>
      <c r="G76" s="2">
        <f t="shared" si="7"/>
        <v>6.6075869983110991E-3</v>
      </c>
      <c r="H76" s="59">
        <f t="shared" si="2"/>
        <v>-0.11353527419483189</v>
      </c>
      <c r="I76" s="2">
        <f t="shared" si="3"/>
        <v>-1.9967689750162276E-2</v>
      </c>
      <c r="J76" s="22"/>
    </row>
    <row r="77" spans="1:12" x14ac:dyDescent="0.2">
      <c r="A77" s="7">
        <v>2038</v>
      </c>
      <c r="B77" s="59">
        <f>'Table Summer Peak'!B77/'Table Customers'!B79*1000</f>
        <v>5.7277276711354244</v>
      </c>
      <c r="C77" s="59">
        <f t="shared" si="4"/>
        <v>4.1778239058079869E-2</v>
      </c>
      <c r="D77" s="2">
        <f t="shared" si="5"/>
        <v>7.3476276138488839E-3</v>
      </c>
      <c r="E77" s="59">
        <f>'Table Summer Peak'!E77/'Table Customers'!E79*1000</f>
        <v>5.6134459563950241</v>
      </c>
      <c r="F77" s="59">
        <f t="shared" si="6"/>
        <v>4.1031798512511486E-2</v>
      </c>
      <c r="G77" s="2">
        <f t="shared" si="7"/>
        <v>7.3633792015386224E-3</v>
      </c>
      <c r="H77" s="59">
        <f t="shared" si="2"/>
        <v>-0.11428171474040028</v>
      </c>
      <c r="I77" s="2">
        <f t="shared" si="3"/>
        <v>-1.9952365283761098E-2</v>
      </c>
      <c r="J77" s="22"/>
    </row>
    <row r="78" spans="1:12" x14ac:dyDescent="0.2">
      <c r="A78" s="7">
        <v>2039</v>
      </c>
      <c r="B78" s="59">
        <f>'Table Summer Peak'!B78/'Table Customers'!B80*1000</f>
        <v>5.7691430146190354</v>
      </c>
      <c r="C78" s="59">
        <f t="shared" si="4"/>
        <v>4.1415343483611089E-2</v>
      </c>
      <c r="D78" s="2">
        <f t="shared" si="5"/>
        <v>7.2306760833482642E-3</v>
      </c>
      <c r="E78" s="59">
        <f>'Table Summer Peak'!E78/'Table Customers'!E80*1000</f>
        <v>5.6536512657560847</v>
      </c>
      <c r="F78" s="59">
        <f t="shared" si="6"/>
        <v>4.0205309361060593E-2</v>
      </c>
      <c r="G78" s="2">
        <f t="shared" si="7"/>
        <v>7.1623223370054223E-3</v>
      </c>
      <c r="H78" s="59">
        <f t="shared" si="2"/>
        <v>-0.11549174886295077</v>
      </c>
      <c r="I78" s="2">
        <f t="shared" si="3"/>
        <v>-2.001887430599214E-2</v>
      </c>
      <c r="J78" s="22"/>
    </row>
    <row r="79" spans="1:12" x14ac:dyDescent="0.2">
      <c r="A79" s="7">
        <v>2040</v>
      </c>
      <c r="B79" s="59">
        <f>'Table Summer Peak'!B79/'Table Customers'!B81*1000</f>
        <v>5.8086541140946073</v>
      </c>
      <c r="C79" s="59">
        <f t="shared" si="4"/>
        <v>3.9511099475571854E-2</v>
      </c>
      <c r="D79" s="2">
        <f t="shared" si="5"/>
        <v>6.848694749887585E-3</v>
      </c>
      <c r="E79" s="59">
        <f>'Table Summer Peak'!E79/'Table Customers'!E81*1000</f>
        <v>5.6952299757134801</v>
      </c>
      <c r="F79" s="59">
        <f t="shared" si="6"/>
        <v>4.1578709957395432E-2</v>
      </c>
      <c r="G79" s="2">
        <f t="shared" si="7"/>
        <v>7.3543110466038897E-3</v>
      </c>
      <c r="H79" s="59">
        <f t="shared" si="2"/>
        <v>-0.11342413838112719</v>
      </c>
      <c r="I79" s="2">
        <f t="shared" si="3"/>
        <v>-1.9526750285561945E-2</v>
      </c>
    </row>
    <row r="80" spans="1:12" x14ac:dyDescent="0.2">
      <c r="A80" s="7">
        <v>2041</v>
      </c>
      <c r="B80" s="59">
        <f>'Table Summer Peak'!B80/'Table Customers'!B82*1000</f>
        <v>5.8206010690510208</v>
      </c>
      <c r="C80" s="59">
        <f t="shared" si="4"/>
        <v>1.1946954956413514E-2</v>
      </c>
      <c r="D80" s="2">
        <f t="shared" si="5"/>
        <v>2.0567509653268701E-3</v>
      </c>
      <c r="E80" s="59">
        <f>'Table Summer Peak'!E80/'Table Customers'!E82*1000</f>
        <v>5.7104487706877647</v>
      </c>
      <c r="F80" s="59">
        <f t="shared" si="6"/>
        <v>1.5218794974284577E-2</v>
      </c>
      <c r="G80" s="2">
        <f t="shared" si="7"/>
        <v>2.6722002516461618E-3</v>
      </c>
      <c r="H80" s="59">
        <f t="shared" si="2"/>
        <v>-0.11015229836325613</v>
      </c>
      <c r="I80" s="2">
        <f t="shared" si="3"/>
        <v>-1.8924557284805466E-2</v>
      </c>
    </row>
    <row r="81" spans="1:9" x14ac:dyDescent="0.2">
      <c r="A81" s="7">
        <v>2042</v>
      </c>
      <c r="B81" s="59">
        <f>'Table Summer Peak'!B81/'Table Customers'!B83*1000</f>
        <v>5.8325738806623058</v>
      </c>
      <c r="C81" s="59">
        <f t="shared" si="4"/>
        <v>1.1972811611284939E-2</v>
      </c>
      <c r="D81" s="2">
        <f t="shared" si="5"/>
        <v>2.056971688876974E-3</v>
      </c>
      <c r="E81" s="59">
        <f>'Table Summer Peak'!E81/'Table Customers'!E83*1000</f>
        <v>5.7257098352639817</v>
      </c>
      <c r="F81" s="59">
        <f t="shared" si="6"/>
        <v>1.5261064576217009E-2</v>
      </c>
      <c r="G81" s="2">
        <f t="shared" si="7"/>
        <v>2.6724807784903604E-3</v>
      </c>
      <c r="H81" s="59">
        <f t="shared" si="2"/>
        <v>-0.10686404539832406</v>
      </c>
      <c r="I81" s="2">
        <f t="shared" si="3"/>
        <v>-1.8321936007125061E-2</v>
      </c>
    </row>
    <row r="82" spans="1:9" x14ac:dyDescent="0.2">
      <c r="A82" s="7">
        <v>2043</v>
      </c>
      <c r="B82" s="59">
        <f>'Table Summer Peak'!B82/'Table Customers'!B84*1000</f>
        <v>5.8445735122142857</v>
      </c>
      <c r="C82" s="59">
        <f t="shared" si="4"/>
        <v>1.1999631551979917E-2</v>
      </c>
      <c r="D82" s="2">
        <f t="shared" si="5"/>
        <v>2.057347544583088E-3</v>
      </c>
      <c r="E82" s="59">
        <f>'Table Summer Peak'!E82/'Table Customers'!E84*1000</f>
        <v>5.7410063663973485</v>
      </c>
      <c r="F82" s="59">
        <f t="shared" si="6"/>
        <v>1.529653113336682E-2</v>
      </c>
      <c r="G82" s="2">
        <f t="shared" si="7"/>
        <v>2.6715519251705455E-3</v>
      </c>
      <c r="H82" s="59">
        <f t="shared" si="2"/>
        <v>-0.10356714581693716</v>
      </c>
      <c r="I82" s="2">
        <f t="shared" si="3"/>
        <v>-1.7720222972728017E-2</v>
      </c>
    </row>
    <row r="83" spans="1:9" x14ac:dyDescent="0.2">
      <c r="A83" s="7">
        <v>2044</v>
      </c>
      <c r="B83" s="59">
        <f>'Table Summer Peak'!B83/'Table Customers'!B85*1000</f>
        <v>5.8566000375386871</v>
      </c>
      <c r="C83" s="59">
        <f t="shared" si="4"/>
        <v>1.2026525324401405E-2</v>
      </c>
      <c r="D83" s="2">
        <f t="shared" si="5"/>
        <v>2.0577250502997746E-3</v>
      </c>
      <c r="E83" s="59">
        <f>'Table Summer Peak'!E83/'Table Customers'!E85*1000</f>
        <v>5.7563385849333839</v>
      </c>
      <c r="F83" s="59">
        <f t="shared" si="6"/>
        <v>1.5332218536035391E-2</v>
      </c>
      <c r="G83" s="2">
        <f t="shared" si="7"/>
        <v>2.6706499797275463E-3</v>
      </c>
      <c r="H83" s="59">
        <f t="shared" si="2"/>
        <v>-0.10026145260530317</v>
      </c>
      <c r="I83" s="2">
        <f t="shared" si="3"/>
        <v>-1.7119395547359084E-2</v>
      </c>
    </row>
    <row r="84" spans="1:9" x14ac:dyDescent="0.2">
      <c r="A84" s="7">
        <v>2045</v>
      </c>
      <c r="B84" s="59">
        <f>'Table Summer Peak'!B84/'Table Customers'!B86*1000</f>
        <v>5.8686535263866908</v>
      </c>
      <c r="C84" s="59">
        <f t="shared" si="4"/>
        <v>1.2053488848003724E-2</v>
      </c>
      <c r="D84" s="2">
        <f t="shared" si="5"/>
        <v>2.0581034680096089E-3</v>
      </c>
      <c r="E84" s="59">
        <f>'Table Summer Peak'!E84/'Table Customers'!E86*1000</f>
        <v>5.7717067108908413</v>
      </c>
      <c r="F84" s="59">
        <f t="shared" si="6"/>
        <v>1.5368125957457401E-2</v>
      </c>
      <c r="G84" s="2">
        <f t="shared" si="7"/>
        <v>2.6697744982691063E-3</v>
      </c>
      <c r="H84" s="59">
        <f t="shared" si="2"/>
        <v>-9.6946815495849492E-2</v>
      </c>
      <c r="I84" s="2">
        <f t="shared" si="3"/>
        <v>-1.6519430745051911E-2</v>
      </c>
    </row>
    <row r="85" spans="1:9" x14ac:dyDescent="0.2">
      <c r="A85" s="7">
        <v>2046</v>
      </c>
      <c r="B85" s="59">
        <f>'Table Summer Peak'!B85/'Table Customers'!B87*1000</f>
        <v>5.8807340485870885</v>
      </c>
      <c r="C85" s="59">
        <f t="shared" si="4"/>
        <v>1.2080522200397681E-2</v>
      </c>
      <c r="D85" s="2">
        <f t="shared" si="5"/>
        <v>2.0584827756624513E-3</v>
      </c>
      <c r="E85" s="59">
        <f>'Table Summer Peak'!E85/'Table Customers'!E87*1000</f>
        <v>5.7871109634734559</v>
      </c>
      <c r="F85" s="59">
        <f t="shared" si="6"/>
        <v>1.5404252582614575E-2</v>
      </c>
      <c r="G85" s="2">
        <f t="shared" si="7"/>
        <v>2.6689250431848333E-3</v>
      </c>
      <c r="H85" s="59">
        <f t="shared" si="2"/>
        <v>-9.3623085113632598E-2</v>
      </c>
      <c r="I85" s="2">
        <f t="shared" si="3"/>
        <v>-1.5920305924415401E-2</v>
      </c>
    </row>
    <row r="86" spans="1:9" x14ac:dyDescent="0.2">
      <c r="A86" s="7">
        <v>2047</v>
      </c>
      <c r="B86" s="59">
        <f>'Table Summer Peak'!B86/'Table Customers'!B88*1000</f>
        <v>5.8928416740317049</v>
      </c>
      <c r="C86" s="59">
        <f t="shared" si="4"/>
        <v>1.210762544461641E-2</v>
      </c>
      <c r="D86" s="2">
        <f t="shared" si="5"/>
        <v>2.0588629488398347E-3</v>
      </c>
      <c r="E86" s="59">
        <f>'Table Summer Peak'!E86/'Table Customers'!E88*1000</f>
        <v>5.8025515610816161</v>
      </c>
      <c r="F86" s="59">
        <f t="shared" si="6"/>
        <v>1.5440597608160189E-2</v>
      </c>
      <c r="G86" s="2">
        <f t="shared" si="7"/>
        <v>2.668101183062932E-3</v>
      </c>
      <c r="H86" s="59">
        <f t="shared" ref="H86:H102" si="8">E86-B86</f>
        <v>-9.0290112950088819E-2</v>
      </c>
      <c r="I86" s="2">
        <f t="shared" ref="I86:I102" si="9">(E86/B86)-1</f>
        <v>-1.5321998781670176E-2</v>
      </c>
    </row>
    <row r="87" spans="1:9" x14ac:dyDescent="0.2">
      <c r="A87" s="7">
        <v>2048</v>
      </c>
      <c r="B87" s="59">
        <f>'Table Summer Peak'!B87/'Table Customers'!B89*1000</f>
        <v>5.9049764726528391</v>
      </c>
      <c r="C87" s="59">
        <f t="shared" si="4"/>
        <v>1.2134798621134202E-2</v>
      </c>
      <c r="D87" s="2">
        <f t="shared" si="5"/>
        <v>2.059243959431134E-3</v>
      </c>
      <c r="E87" s="59">
        <f>'Table Summer Peak'!E87/'Table Customers'!E89*1000</f>
        <v>5.8180287213239588</v>
      </c>
      <c r="F87" s="59">
        <f t="shared" si="6"/>
        <v>1.5477160242342691E-2</v>
      </c>
      <c r="G87" s="2">
        <f t="shared" si="7"/>
        <v>2.6673024926051614E-3</v>
      </c>
      <c r="H87" s="59">
        <f t="shared" si="8"/>
        <v>-8.6947751328880329E-2</v>
      </c>
      <c r="I87" s="2">
        <f t="shared" si="9"/>
        <v>-1.472448734242271E-2</v>
      </c>
    </row>
    <row r="88" spans="1:9" x14ac:dyDescent="0.2">
      <c r="A88" s="7">
        <v>2049</v>
      </c>
      <c r="B88" s="59">
        <f>'Table Summer Peak'!B88/'Table Customers'!B90*1000</f>
        <v>5.9171385144085766</v>
      </c>
      <c r="C88" s="59">
        <f t="shared" si="4"/>
        <v>1.216204175573754E-2</v>
      </c>
      <c r="D88" s="2">
        <f t="shared" si="5"/>
        <v>2.0596257770140181E-3</v>
      </c>
      <c r="E88" s="59">
        <f>'Table Summer Peak'!E88/'Table Customers'!E90*1000</f>
        <v>5.8335426610288765</v>
      </c>
      <c r="F88" s="59">
        <f t="shared" si="6"/>
        <v>1.5513939704917767E-2</v>
      </c>
      <c r="G88" s="2">
        <f t="shared" si="7"/>
        <v>2.6665285525415694E-3</v>
      </c>
      <c r="H88" s="59">
        <f t="shared" si="8"/>
        <v>-8.3595853379700102E-2</v>
      </c>
      <c r="I88" s="2">
        <f t="shared" si="9"/>
        <v>-1.412774995483701E-2</v>
      </c>
    </row>
    <row r="89" spans="1:9" x14ac:dyDescent="0.2">
      <c r="A89" s="7">
        <v>2050</v>
      </c>
      <c r="B89" s="59">
        <f>'Table Summer Peak'!B89/'Table Customers'!B91*1000</f>
        <v>5.9293278692734894</v>
      </c>
      <c r="C89" s="59">
        <f t="shared" si="4"/>
        <v>1.2189354864912794E-2</v>
      </c>
      <c r="D89" s="2">
        <f t="shared" si="5"/>
        <v>2.0600083697941418E-3</v>
      </c>
      <c r="E89" s="59">
        <f>'Table Summer Peak'!E89/'Table Customers'!E91*1000</f>
        <v>5.8490935962559361</v>
      </c>
      <c r="F89" s="59">
        <f t="shared" si="6"/>
        <v>1.5550935227059526E-2</v>
      </c>
      <c r="G89" s="2">
        <f t="shared" si="7"/>
        <v>2.6657789495476703E-3</v>
      </c>
      <c r="H89" s="59">
        <f t="shared" si="8"/>
        <v>-8.023427301755337E-2</v>
      </c>
      <c r="I89" s="2">
        <f t="shared" si="9"/>
        <v>-1.3531765283774755E-2</v>
      </c>
    </row>
    <row r="90" spans="1:9" x14ac:dyDescent="0.2">
      <c r="A90" s="7">
        <v>2051</v>
      </c>
      <c r="B90" s="59">
        <f>'Table Summer Peak'!B90/'Table Customers'!B92*1000</f>
        <v>5.9415446072329434</v>
      </c>
      <c r="C90" s="59">
        <f t="shared" si="4"/>
        <v>1.2216737959453994E-2</v>
      </c>
      <c r="D90" s="2">
        <f t="shared" si="5"/>
        <v>2.0603917052324228E-3</v>
      </c>
      <c r="E90" s="59">
        <f>'Table Summer Peak'!E90/'Table Customers'!E92*1000</f>
        <v>5.8646817423072433</v>
      </c>
      <c r="F90" s="59">
        <f t="shared" si="6"/>
        <v>1.5588146051307206E-2</v>
      </c>
      <c r="G90" s="2">
        <f t="shared" si="7"/>
        <v>2.6650532761667289E-3</v>
      </c>
      <c r="H90" s="59">
        <f t="shared" si="8"/>
        <v>-7.6862864925700158E-2</v>
      </c>
      <c r="I90" s="2">
        <f t="shared" si="9"/>
        <v>-1.2936512305593229E-2</v>
      </c>
    </row>
    <row r="91" spans="1:9" x14ac:dyDescent="0.2">
      <c r="A91" s="7">
        <v>2052</v>
      </c>
      <c r="B91" s="59">
        <f>'Table Summer Peak'!B91/'Table Customers'!B93*1000</f>
        <v>5.9537887982798212</v>
      </c>
      <c r="C91" s="59">
        <f t="shared" si="4"/>
        <v>1.2244191046877795E-2</v>
      </c>
      <c r="D91" s="2">
        <f t="shared" si="5"/>
        <v>2.0607757504627067E-3</v>
      </c>
      <c r="E91" s="59">
        <f>'Table Summer Peak'!E91/'Table Customers'!E93*1000</f>
        <v>5.8803073137386939</v>
      </c>
      <c r="F91" s="59">
        <f t="shared" si="6"/>
        <v>1.5625571431450602E-2</v>
      </c>
      <c r="G91" s="2">
        <f t="shared" si="7"/>
        <v>2.6643511307236079E-3</v>
      </c>
      <c r="H91" s="59">
        <f t="shared" si="8"/>
        <v>-7.3481484541127351E-2</v>
      </c>
      <c r="I91" s="2">
        <f t="shared" si="9"/>
        <v>-1.2341970303407113E-2</v>
      </c>
    </row>
    <row r="92" spans="1:9" x14ac:dyDescent="0.2">
      <c r="A92" s="7">
        <v>2053</v>
      </c>
      <c r="B92" s="59">
        <f>'Table Summer Peak'!B92/'Table Customers'!B94*1000</f>
        <v>5.9648966105708947</v>
      </c>
      <c r="C92" s="59">
        <f t="shared" si="4"/>
        <v>1.1107812291073493E-2</v>
      </c>
      <c r="D92" s="2">
        <f t="shared" si="5"/>
        <v>1.8656711998723541E-3</v>
      </c>
      <c r="E92" s="59">
        <f>'Table Summer Peak'!E92/'Table Customers'!E94*1000</f>
        <v>5.8947147887113287</v>
      </c>
      <c r="F92" s="59">
        <f t="shared" si="6"/>
        <v>1.4407474972634837E-2</v>
      </c>
      <c r="G92" s="2">
        <f t="shared" si="7"/>
        <v>2.450122791877396E-3</v>
      </c>
      <c r="H92" s="59">
        <f t="shared" si="8"/>
        <v>-7.0181821859566007E-2</v>
      </c>
      <c r="I92" s="2">
        <f t="shared" si="9"/>
        <v>-1.1765806927012123E-2</v>
      </c>
    </row>
    <row r="93" spans="1:9" x14ac:dyDescent="0.2">
      <c r="A93" s="7">
        <v>2054</v>
      </c>
      <c r="B93" s="59">
        <f>'Table Summer Peak'!B93/'Table Customers'!B95*1000</f>
        <v>5.9760407492623173</v>
      </c>
      <c r="C93" s="59">
        <f t="shared" si="4"/>
        <v>1.1144138691422611E-2</v>
      </c>
      <c r="D93" s="2">
        <f t="shared" si="5"/>
        <v>1.8682869828243742E-3</v>
      </c>
      <c r="E93" s="59">
        <f>'Table Summer Peak'!E93/'Table Customers'!E95*1000</f>
        <v>5.9091688028375895</v>
      </c>
      <c r="F93" s="59">
        <f t="shared" si="6"/>
        <v>1.4454014126260795E-2</v>
      </c>
      <c r="G93" s="2">
        <f t="shared" si="7"/>
        <v>2.452029427096436E-3</v>
      </c>
      <c r="H93" s="59">
        <f t="shared" si="8"/>
        <v>-6.6871946424727824E-2</v>
      </c>
      <c r="I93" s="2">
        <f t="shared" si="9"/>
        <v>-1.1190008440451593E-2</v>
      </c>
    </row>
    <row r="94" spans="1:9" x14ac:dyDescent="0.2">
      <c r="A94" s="7">
        <v>2055</v>
      </c>
      <c r="B94" s="59">
        <f>'Table Summer Peak'!B94/'Table Customers'!B96*1000</f>
        <v>5.987221220575246</v>
      </c>
      <c r="C94" s="59">
        <f t="shared" si="4"/>
        <v>1.1180471312928653E-2</v>
      </c>
      <c r="D94" s="2">
        <f t="shared" si="5"/>
        <v>1.8708827101470149E-3</v>
      </c>
      <c r="E94" s="59">
        <f>'Table Summer Peak'!E94/'Table Customers'!E96*1000</f>
        <v>5.9236695042849901</v>
      </c>
      <c r="F94" s="59">
        <f t="shared" si="6"/>
        <v>1.4500701447400566E-2</v>
      </c>
      <c r="G94" s="2">
        <f t="shared" si="7"/>
        <v>2.4539325125452205E-3</v>
      </c>
      <c r="H94" s="59">
        <f t="shared" si="8"/>
        <v>-6.3551716290255911E-2</v>
      </c>
      <c r="I94" s="2">
        <f t="shared" si="9"/>
        <v>-1.061455956761026E-2</v>
      </c>
    </row>
    <row r="95" spans="1:9" x14ac:dyDescent="0.2">
      <c r="A95" s="7">
        <v>2056</v>
      </c>
      <c r="B95" s="59">
        <f>'Table Summer Peak'!B95/'Table Customers'!B97*1000</f>
        <v>5.998438031188936</v>
      </c>
      <c r="C95" s="59">
        <f t="shared" si="4"/>
        <v>1.1216810613690065E-2</v>
      </c>
      <c r="D95" s="2">
        <f t="shared" si="5"/>
        <v>1.8734585211488408E-3</v>
      </c>
      <c r="E95" s="59">
        <f>'Table Summer Peak'!E95/'Table Customers'!E97*1000</f>
        <v>5.9382170409649779</v>
      </c>
      <c r="F95" s="59">
        <f t="shared" si="6"/>
        <v>1.4547536679987871E-2</v>
      </c>
      <c r="G95" s="2">
        <f t="shared" si="7"/>
        <v>2.4558319246987814E-3</v>
      </c>
      <c r="H95" s="59">
        <f t="shared" si="8"/>
        <v>-6.0220990223958104E-2</v>
      </c>
      <c r="I95" s="2">
        <f t="shared" si="9"/>
        <v>-1.0039445254054202E-2</v>
      </c>
    </row>
    <row r="96" spans="1:9" x14ac:dyDescent="0.2">
      <c r="A96" s="7">
        <v>2057</v>
      </c>
      <c r="B96" s="59">
        <f>'Table Summer Peak'!B96/'Table Customers'!B98*1000</f>
        <v>6.0096911882387269</v>
      </c>
      <c r="C96" s="59">
        <f t="shared" si="4"/>
        <v>1.1253157049790907E-2</v>
      </c>
      <c r="D96" s="2">
        <f t="shared" si="5"/>
        <v>1.8760145543357254E-3</v>
      </c>
      <c r="E96" s="59">
        <f>'Table Summer Peak'!E96/'Table Customers'!E98*1000</f>
        <v>5.9528115605411047</v>
      </c>
      <c r="F96" s="59">
        <f t="shared" si="6"/>
        <v>1.4594519576126785E-2</v>
      </c>
      <c r="G96" s="2">
        <f t="shared" si="7"/>
        <v>2.4577275427029033E-3</v>
      </c>
      <c r="H96" s="59">
        <f t="shared" si="8"/>
        <v>-5.6879627697622226E-2</v>
      </c>
      <c r="I96" s="2">
        <f t="shared" si="9"/>
        <v>-9.4646506644032735E-3</v>
      </c>
    </row>
    <row r="97" spans="1:9" x14ac:dyDescent="0.2">
      <c r="A97" s="7">
        <v>2058</v>
      </c>
      <c r="B97" s="59">
        <f>'Table Summer Peak'!B97/'Table Customers'!B99*1000</f>
        <v>6.0209806993142534</v>
      </c>
      <c r="C97" s="59">
        <f t="shared" si="4"/>
        <v>1.1289511075526448E-2</v>
      </c>
      <c r="D97" s="2">
        <f t="shared" si="5"/>
        <v>1.878550947446378E-3</v>
      </c>
      <c r="E97" s="59">
        <f>'Table Summer Peak'!E97/'Table Customers'!E99*1000</f>
        <v>5.9674532104371041</v>
      </c>
      <c r="F97" s="59">
        <f t="shared" si="6"/>
        <v>1.4641649895999365E-2</v>
      </c>
      <c r="G97" s="2">
        <f t="shared" si="7"/>
        <v>2.4596192483319346E-3</v>
      </c>
      <c r="H97" s="59">
        <f t="shared" si="8"/>
        <v>-5.352748887714931E-2</v>
      </c>
      <c r="I97" s="2">
        <f t="shared" si="9"/>
        <v>-8.8901611797636004E-3</v>
      </c>
    </row>
    <row r="98" spans="1:9" x14ac:dyDescent="0.2">
      <c r="A98" s="7">
        <v>2059</v>
      </c>
      <c r="B98" s="59">
        <f>'Table Summer Peak'!B98/'Table Customers'!B100*1000</f>
        <v>6.0323065724578608</v>
      </c>
      <c r="C98" s="59">
        <f t="shared" si="4"/>
        <v>1.1325873143607446E-2</v>
      </c>
      <c r="D98" s="2">
        <f t="shared" si="5"/>
        <v>1.8810678374865386E-3</v>
      </c>
      <c r="E98" s="59">
        <f>'Table Summer Peak'!E98/'Table Customers'!E100*1000</f>
        <v>5.9821421378449244</v>
      </c>
      <c r="F98" s="59">
        <f t="shared" si="6"/>
        <v>1.4688927407820351E-2</v>
      </c>
      <c r="G98" s="2">
        <f t="shared" si="7"/>
        <v>2.4615069259579236E-3</v>
      </c>
      <c r="H98" s="59">
        <f t="shared" si="8"/>
        <v>-5.0164434612936404E-2</v>
      </c>
      <c r="I98" s="2">
        <f t="shared" si="9"/>
        <v>-8.3159623952098194E-3</v>
      </c>
    </row>
    <row r="99" spans="1:9" x14ac:dyDescent="0.2">
      <c r="A99" s="7">
        <v>2060</v>
      </c>
      <c r="B99" s="59">
        <f>'Table Summer Peak'!B99/'Table Customers'!B101*1000</f>
        <v>6.0436688161630965</v>
      </c>
      <c r="C99" s="59">
        <f t="shared" si="4"/>
        <v>1.1362243705235642E-2</v>
      </c>
      <c r="D99" s="2">
        <f t="shared" si="5"/>
        <v>1.8835653607383041E-3</v>
      </c>
      <c r="E99" s="59">
        <f>'Table Summer Peak'!E99/'Table Customers'!E101*1000</f>
        <v>5.9968784897326897</v>
      </c>
      <c r="F99" s="59">
        <f t="shared" si="6"/>
        <v>1.4736351887765231E-2</v>
      </c>
      <c r="G99" s="2">
        <f t="shared" si="7"/>
        <v>2.4633904625130931E-3</v>
      </c>
      <c r="H99" s="59">
        <f t="shared" si="8"/>
        <v>-4.6790326430406814E-2</v>
      </c>
      <c r="I99" s="2">
        <f t="shared" si="9"/>
        <v>-7.742040117299509E-3</v>
      </c>
    </row>
    <row r="100" spans="1:9" x14ac:dyDescent="0.2">
      <c r="A100" s="7">
        <v>2061</v>
      </c>
      <c r="B100" s="59">
        <f>'Table Summer Peak'!B100/'Table Customers'!B102*1000</f>
        <v>6.0550674393733201</v>
      </c>
      <c r="C100" s="59">
        <f t="shared" si="4"/>
        <v>1.1398623210223668E-2</v>
      </c>
      <c r="D100" s="2">
        <f t="shared" si="5"/>
        <v>1.8860436527792235E-3</v>
      </c>
      <c r="E100" s="59">
        <f>'Table Summer Peak'!E100/'Table Customers'!E102*1000</f>
        <v>6.0116624128525924</v>
      </c>
      <c r="F100" s="59">
        <f t="shared" si="6"/>
        <v>1.4783923119902731E-2</v>
      </c>
      <c r="G100" s="2">
        <f t="shared" si="7"/>
        <v>2.465269747455201E-3</v>
      </c>
      <c r="H100" s="59">
        <f t="shared" si="8"/>
        <v>-4.3405026520727752E-2</v>
      </c>
      <c r="I100" s="2">
        <f t="shared" si="9"/>
        <v>-7.1683803616264807E-3</v>
      </c>
    </row>
    <row r="101" spans="1:9" x14ac:dyDescent="0.2">
      <c r="A101" s="7">
        <v>2062</v>
      </c>
      <c r="B101" s="59">
        <f>'Table Summer Peak'!B101/'Table Customers'!B103*1000</f>
        <v>6.0665024514803427</v>
      </c>
      <c r="C101" s="59">
        <f t="shared" si="4"/>
        <v>1.143501210702258E-2</v>
      </c>
      <c r="D101" s="2">
        <f t="shared" si="5"/>
        <v>1.888502848484519E-3</v>
      </c>
      <c r="E101" s="59">
        <f>'Table Summer Peak'!E101/'Table Customers'!E103*1000</f>
        <v>6.0264940537487179</v>
      </c>
      <c r="F101" s="59">
        <f t="shared" si="6"/>
        <v>1.4831640896125542E-2</v>
      </c>
      <c r="G101" s="2">
        <f t="shared" si="7"/>
        <v>2.4671446727309032E-3</v>
      </c>
      <c r="H101" s="59">
        <f t="shared" si="8"/>
        <v>-4.000839773162479E-2</v>
      </c>
      <c r="I101" s="2">
        <f t="shared" si="9"/>
        <v>-6.5949693503976059E-3</v>
      </c>
    </row>
    <row r="102" spans="1:9" x14ac:dyDescent="0.2">
      <c r="A102" s="7">
        <v>2063</v>
      </c>
      <c r="B102" s="59">
        <f>'Table Summer Peak'!B102/'Table Customers'!B104*1000</f>
        <v>6.0779738623230992</v>
      </c>
      <c r="C102" s="59">
        <f t="shared" si="4"/>
        <v>1.1471410842756491E-2</v>
      </c>
      <c r="D102" s="2">
        <f t="shared" si="5"/>
        <v>1.8909430820319706E-3</v>
      </c>
      <c r="E102" s="59">
        <f>'Table Summer Peak'!E102/'Table Customers'!E104*1000</f>
        <v>6.0413735587648159</v>
      </c>
      <c r="F102" s="59">
        <f t="shared" si="6"/>
        <v>1.4879505016097916E-2</v>
      </c>
      <c r="G102" s="2">
        <f t="shared" si="7"/>
        <v>2.4690151327440013E-3</v>
      </c>
      <c r="H102" s="59">
        <f t="shared" si="8"/>
        <v>-3.6600303558283365E-2</v>
      </c>
      <c r="I102" s="2">
        <f t="shared" si="9"/>
        <v>-6.0217935100322917E-3</v>
      </c>
    </row>
    <row r="103" spans="1:9" x14ac:dyDescent="0.2">
      <c r="B103" s="59"/>
      <c r="C103" s="59"/>
      <c r="D103" s="2"/>
      <c r="E103" s="59"/>
      <c r="F103" s="59"/>
      <c r="G103" s="2"/>
      <c r="H103" s="59"/>
      <c r="I103" s="2"/>
    </row>
    <row r="104" spans="1:9" x14ac:dyDescent="0.2">
      <c r="E104">
        <v>29960</v>
      </c>
    </row>
    <row r="105" spans="1:9" x14ac:dyDescent="0.2">
      <c r="E105">
        <v>5780634</v>
      </c>
    </row>
    <row r="106" spans="1:9" x14ac:dyDescent="0.2">
      <c r="E106" s="59">
        <f>+E104/E105*1000</f>
        <v>5.1828225070122063</v>
      </c>
    </row>
  </sheetData>
  <mergeCells count="7">
    <mergeCell ref="C52:D52"/>
    <mergeCell ref="F52:G52"/>
    <mergeCell ref="H52:I52"/>
    <mergeCell ref="A1:I1"/>
    <mergeCell ref="B3:H3"/>
    <mergeCell ref="B10:H10"/>
    <mergeCell ref="A50:I50"/>
  </mergeCells>
  <printOptions horizontalCentered="1"/>
  <pageMargins left="0.32" right="0.24" top="0.33" bottom="0.27" header="0.5" footer="0.5"/>
  <pageSetup scale="75" orientation="portrait" r:id="rId1"/>
  <headerFooter alignWithMargins="0"/>
  <picture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L103"/>
  <sheetViews>
    <sheetView zoomScaleNormal="100" zoomScaleSheetLayoutView="70" workbookViewId="0">
      <selection sqref="A1:AO1"/>
    </sheetView>
  </sheetViews>
  <sheetFormatPr defaultRowHeight="12.75" x14ac:dyDescent="0.2"/>
  <cols>
    <col min="2" max="2" width="17.7109375" customWidth="1"/>
    <col min="5" max="5" width="16.140625" customWidth="1"/>
    <col min="8" max="8" width="11" customWidth="1"/>
    <col min="9" max="9" width="11.42578125" customWidth="1"/>
    <col min="11" max="11" width="12.42578125" customWidth="1"/>
  </cols>
  <sheetData>
    <row r="1" spans="1:11" ht="27" x14ac:dyDescent="0.3">
      <c r="A1" s="685" t="s">
        <v>22</v>
      </c>
      <c r="B1" s="686"/>
      <c r="C1" s="686"/>
      <c r="D1" s="686"/>
      <c r="E1" s="686"/>
      <c r="F1" s="686"/>
      <c r="G1" s="686"/>
      <c r="H1" s="686"/>
      <c r="I1" s="686"/>
      <c r="K1" s="35" t="s">
        <v>21</v>
      </c>
    </row>
    <row r="2" spans="1:11" ht="18.75" x14ac:dyDescent="0.3">
      <c r="B2" s="34"/>
      <c r="C2" s="34"/>
      <c r="D2" s="34"/>
      <c r="E2" s="34"/>
      <c r="F2" s="34"/>
      <c r="G2" s="34"/>
      <c r="H2" s="34"/>
    </row>
    <row r="3" spans="1:11" x14ac:dyDescent="0.2">
      <c r="B3" s="687" t="s">
        <v>13</v>
      </c>
      <c r="C3" s="687"/>
      <c r="D3" s="687"/>
      <c r="E3" s="687"/>
      <c r="F3" s="687"/>
      <c r="G3" s="687"/>
      <c r="H3" s="687"/>
    </row>
    <row r="4" spans="1:11" x14ac:dyDescent="0.2">
      <c r="A4" s="18"/>
      <c r="B4" s="18"/>
      <c r="C4" s="18"/>
      <c r="D4" s="18"/>
      <c r="E4" s="18"/>
      <c r="F4" s="18"/>
      <c r="G4" s="18"/>
      <c r="H4" s="18"/>
    </row>
    <row r="5" spans="1:11" x14ac:dyDescent="0.2">
      <c r="B5" s="33" t="s">
        <v>12</v>
      </c>
      <c r="C5" s="18"/>
      <c r="F5" s="3">
        <f>AVERAGE(F15:F48)</f>
        <v>228.47058823529412</v>
      </c>
      <c r="G5" s="2">
        <f>(D48/D14)^(1/34)-1</f>
        <v>1.7408062633285093E-2</v>
      </c>
    </row>
    <row r="6" spans="1:11" x14ac:dyDescent="0.2">
      <c r="B6" s="18"/>
      <c r="C6" s="18"/>
      <c r="F6" s="7"/>
      <c r="G6" s="7"/>
    </row>
    <row r="7" spans="1:11" x14ac:dyDescent="0.2">
      <c r="B7" s="33" t="s">
        <v>11</v>
      </c>
      <c r="C7" s="18"/>
      <c r="F7" s="3">
        <f>AVERAGE(C55:C63)</f>
        <v>267.82422600988139</v>
      </c>
      <c r="G7" s="2">
        <f>(B63/B54)^(1/9)-1</f>
        <v>1.2257356001169839E-2</v>
      </c>
    </row>
    <row r="8" spans="1:11" x14ac:dyDescent="0.2">
      <c r="B8" s="33" t="s">
        <v>10</v>
      </c>
      <c r="C8" s="18"/>
      <c r="F8" s="3">
        <f>AVERAGE(F55:F63)</f>
        <v>141.33311654759666</v>
      </c>
      <c r="G8" s="2">
        <f>(E63/E54)^(1/9)-1</f>
        <v>6.5144668404280015E-3</v>
      </c>
    </row>
    <row r="9" spans="1:11" x14ac:dyDescent="0.2">
      <c r="A9" s="18"/>
      <c r="H9" s="18"/>
    </row>
    <row r="10" spans="1:11" x14ac:dyDescent="0.2">
      <c r="B10" s="688" t="s">
        <v>9</v>
      </c>
      <c r="C10" s="688"/>
      <c r="D10" s="688"/>
      <c r="E10" s="688"/>
      <c r="F10" s="688"/>
      <c r="G10" s="688"/>
      <c r="H10" s="688"/>
    </row>
    <row r="11" spans="1:11" x14ac:dyDescent="0.2">
      <c r="A11" s="32"/>
      <c r="B11" s="30"/>
      <c r="C11" s="30"/>
      <c r="D11" s="31"/>
      <c r="E11" s="31"/>
      <c r="F11" s="31"/>
      <c r="G11" s="31"/>
      <c r="H11" s="31"/>
    </row>
    <row r="12" spans="1:11" x14ac:dyDescent="0.2">
      <c r="A12" s="18"/>
      <c r="B12" s="18"/>
      <c r="C12" s="18"/>
      <c r="D12" s="7"/>
      <c r="E12" s="18"/>
      <c r="F12" s="30" t="s">
        <v>5</v>
      </c>
      <c r="G12" s="30"/>
      <c r="H12" s="30"/>
    </row>
    <row r="13" spans="1:11" x14ac:dyDescent="0.2">
      <c r="A13" s="18"/>
      <c r="B13" s="18"/>
      <c r="C13" s="7"/>
      <c r="D13" s="29"/>
      <c r="E13" s="27"/>
      <c r="F13" s="28" t="s">
        <v>1</v>
      </c>
      <c r="G13" s="18"/>
      <c r="H13" s="7" t="s">
        <v>0</v>
      </c>
    </row>
    <row r="14" spans="1:11" x14ac:dyDescent="0.2">
      <c r="A14" s="18"/>
      <c r="B14" s="7">
        <v>1980</v>
      </c>
      <c r="D14" s="3">
        <v>9732</v>
      </c>
      <c r="E14" s="27"/>
      <c r="F14" s="3">
        <v>941</v>
      </c>
      <c r="G14" s="18"/>
      <c r="H14" s="2">
        <v>0.10704129223069048</v>
      </c>
      <c r="J14" s="8"/>
    </row>
    <row r="15" spans="1:11" x14ac:dyDescent="0.2">
      <c r="A15" s="18"/>
      <c r="B15" s="7">
        <v>1981</v>
      </c>
      <c r="D15" s="3">
        <v>10738</v>
      </c>
      <c r="E15" s="27"/>
      <c r="F15" s="3">
        <f t="shared" ref="F15:F48" si="0">+D15-D14</f>
        <v>1006</v>
      </c>
      <c r="G15" s="18"/>
      <c r="H15" s="2">
        <f t="shared" ref="H15:H48" si="1">(D15/D14)-1</f>
        <v>0.1033703247020139</v>
      </c>
      <c r="J15" s="8"/>
    </row>
    <row r="16" spans="1:11" x14ac:dyDescent="0.2">
      <c r="A16" s="18"/>
      <c r="B16" s="7">
        <v>1982</v>
      </c>
      <c r="D16" s="3">
        <v>10885</v>
      </c>
      <c r="E16" s="27"/>
      <c r="F16" s="3">
        <f t="shared" si="0"/>
        <v>147</v>
      </c>
      <c r="G16" s="18"/>
      <c r="H16" s="2">
        <f t="shared" si="1"/>
        <v>1.368970013037818E-2</v>
      </c>
      <c r="J16" s="8"/>
    </row>
    <row r="17" spans="1:12" x14ac:dyDescent="0.2">
      <c r="A17" s="18"/>
      <c r="B17" s="7">
        <v>1983</v>
      </c>
      <c r="D17" s="3">
        <v>9327</v>
      </c>
      <c r="E17" s="27"/>
      <c r="F17" s="3">
        <f t="shared" si="0"/>
        <v>-1558</v>
      </c>
      <c r="G17" s="18"/>
      <c r="H17" s="2">
        <f t="shared" si="1"/>
        <v>-0.14313275149288007</v>
      </c>
      <c r="J17" s="8"/>
    </row>
    <row r="18" spans="1:12" x14ac:dyDescent="0.2">
      <c r="A18" s="18"/>
      <c r="B18" s="7">
        <v>1984</v>
      </c>
      <c r="D18" s="3">
        <v>10384</v>
      </c>
      <c r="E18" s="27"/>
      <c r="F18" s="3">
        <f t="shared" si="0"/>
        <v>1057</v>
      </c>
      <c r="G18" s="18"/>
      <c r="H18" s="2">
        <f t="shared" si="1"/>
        <v>0.11332690039669768</v>
      </c>
      <c r="J18" s="8"/>
    </row>
    <row r="19" spans="1:12" x14ac:dyDescent="0.2">
      <c r="A19" s="18"/>
      <c r="B19" s="7">
        <v>1985</v>
      </c>
      <c r="D19" s="3">
        <v>12533</v>
      </c>
      <c r="E19" s="27"/>
      <c r="F19" s="3">
        <f t="shared" si="0"/>
        <v>2149</v>
      </c>
      <c r="G19" s="18"/>
      <c r="H19" s="2">
        <f t="shared" si="1"/>
        <v>0.20695300462249611</v>
      </c>
      <c r="J19" s="8"/>
      <c r="L19" s="8"/>
    </row>
    <row r="20" spans="1:12" x14ac:dyDescent="0.2">
      <c r="A20" s="18"/>
      <c r="B20" s="7">
        <v>1986</v>
      </c>
      <c r="D20" s="3">
        <v>12139</v>
      </c>
      <c r="E20" s="27"/>
      <c r="F20" s="3">
        <f t="shared" si="0"/>
        <v>-394</v>
      </c>
      <c r="G20" s="18"/>
      <c r="H20" s="2">
        <f t="shared" si="1"/>
        <v>-3.1437006303359105E-2</v>
      </c>
      <c r="J20" s="8"/>
      <c r="L20" s="8"/>
    </row>
    <row r="21" spans="1:12" x14ac:dyDescent="0.2">
      <c r="A21" s="18"/>
      <c r="B21" s="7">
        <v>1987</v>
      </c>
      <c r="D21" s="3">
        <v>10779</v>
      </c>
      <c r="E21" s="27"/>
      <c r="F21" s="3">
        <f t="shared" si="0"/>
        <v>-1360</v>
      </c>
      <c r="G21" s="18"/>
      <c r="H21" s="2">
        <f t="shared" si="1"/>
        <v>-0.11203558777494027</v>
      </c>
      <c r="J21" s="8"/>
      <c r="L21" s="8"/>
    </row>
    <row r="22" spans="1:12" x14ac:dyDescent="0.2">
      <c r="A22" s="18"/>
      <c r="B22" s="7">
        <v>1988</v>
      </c>
      <c r="D22" s="3">
        <v>12372</v>
      </c>
      <c r="E22" s="27"/>
      <c r="F22" s="3">
        <f t="shared" si="0"/>
        <v>1593</v>
      </c>
      <c r="G22" s="18"/>
      <c r="H22" s="2">
        <f t="shared" si="1"/>
        <v>0.14778736431951023</v>
      </c>
      <c r="J22" s="8"/>
      <c r="L22" s="8"/>
    </row>
    <row r="23" spans="1:12" x14ac:dyDescent="0.2">
      <c r="A23" s="18"/>
      <c r="B23" s="7">
        <v>1989</v>
      </c>
      <c r="D23" s="3">
        <v>12876</v>
      </c>
      <c r="E23" s="18"/>
      <c r="F23" s="3">
        <f t="shared" si="0"/>
        <v>504</v>
      </c>
      <c r="G23" s="18"/>
      <c r="H23" s="2">
        <f t="shared" si="1"/>
        <v>4.0737148399611955E-2</v>
      </c>
      <c r="J23" s="8"/>
      <c r="L23" s="8"/>
    </row>
    <row r="24" spans="1:12" x14ac:dyDescent="0.2">
      <c r="A24" s="18"/>
      <c r="B24" s="7">
        <v>1990</v>
      </c>
      <c r="D24" s="3">
        <v>13988</v>
      </c>
      <c r="E24" s="18"/>
      <c r="F24" s="3">
        <f t="shared" si="0"/>
        <v>1112</v>
      </c>
      <c r="G24" s="18"/>
      <c r="H24" s="2">
        <f t="shared" si="1"/>
        <v>8.6362224293258683E-2</v>
      </c>
      <c r="J24" s="8"/>
      <c r="L24" s="8"/>
    </row>
    <row r="25" spans="1:12" x14ac:dyDescent="0.2">
      <c r="A25" s="18"/>
      <c r="B25" s="7">
        <v>1991</v>
      </c>
      <c r="D25" s="3">
        <v>11868</v>
      </c>
      <c r="E25" s="18"/>
      <c r="F25" s="3">
        <f t="shared" si="0"/>
        <v>-2120</v>
      </c>
      <c r="G25" s="18"/>
      <c r="H25" s="2">
        <f t="shared" si="1"/>
        <v>-0.15155847869602512</v>
      </c>
      <c r="J25" s="8"/>
      <c r="L25" s="8"/>
    </row>
    <row r="26" spans="1:12" x14ac:dyDescent="0.2">
      <c r="A26" s="18"/>
      <c r="B26" s="7">
        <v>1992</v>
      </c>
      <c r="D26" s="3">
        <v>13319</v>
      </c>
      <c r="E26" s="18"/>
      <c r="F26" s="3">
        <f t="shared" si="0"/>
        <v>1451</v>
      </c>
      <c r="G26" s="18"/>
      <c r="H26" s="2">
        <f t="shared" si="1"/>
        <v>0.12226154364678132</v>
      </c>
      <c r="J26" s="8"/>
      <c r="L26" s="8"/>
    </row>
    <row r="27" spans="1:12" x14ac:dyDescent="0.2">
      <c r="A27" s="18"/>
      <c r="B27" s="7">
        <v>1993</v>
      </c>
      <c r="D27" s="3">
        <v>12964</v>
      </c>
      <c r="E27" s="18"/>
      <c r="F27" s="3">
        <f t="shared" si="0"/>
        <v>-355</v>
      </c>
      <c r="G27" s="18"/>
      <c r="H27" s="2">
        <f t="shared" si="1"/>
        <v>-2.6653652676627337E-2</v>
      </c>
      <c r="J27" s="8"/>
      <c r="L27" s="8"/>
    </row>
    <row r="28" spans="1:12" x14ac:dyDescent="0.2">
      <c r="A28" s="18"/>
      <c r="B28" s="7">
        <v>1994</v>
      </c>
      <c r="D28" s="3">
        <v>12594</v>
      </c>
      <c r="E28" s="18"/>
      <c r="F28" s="3">
        <f t="shared" si="0"/>
        <v>-370</v>
      </c>
      <c r="G28" s="18"/>
      <c r="H28" s="2">
        <f t="shared" si="1"/>
        <v>-2.854057389694542E-2</v>
      </c>
      <c r="I28" s="26"/>
      <c r="J28" s="8"/>
      <c r="L28" s="8"/>
    </row>
    <row r="29" spans="1:12" x14ac:dyDescent="0.2">
      <c r="A29" s="18"/>
      <c r="B29" s="7">
        <v>1995</v>
      </c>
      <c r="D29" s="3">
        <v>16563</v>
      </c>
      <c r="E29" s="18"/>
      <c r="F29" s="3">
        <f t="shared" si="0"/>
        <v>3969</v>
      </c>
      <c r="G29" s="18"/>
      <c r="H29" s="2">
        <f t="shared" si="1"/>
        <v>0.31515007146260121</v>
      </c>
      <c r="J29" s="8"/>
      <c r="L29" s="8"/>
    </row>
    <row r="30" spans="1:12" x14ac:dyDescent="0.2">
      <c r="A30" s="18"/>
      <c r="B30" s="7">
        <v>1996</v>
      </c>
      <c r="D30" s="3">
        <v>18096</v>
      </c>
      <c r="E30" s="18"/>
      <c r="F30" s="3">
        <f t="shared" si="0"/>
        <v>1533</v>
      </c>
      <c r="G30" s="18"/>
      <c r="H30" s="2">
        <f t="shared" si="1"/>
        <v>9.2555696431805723E-2</v>
      </c>
      <c r="J30" s="8"/>
      <c r="L30" s="8"/>
    </row>
    <row r="31" spans="1:12" x14ac:dyDescent="0.2">
      <c r="A31" s="18"/>
      <c r="B31" s="7">
        <v>1997</v>
      </c>
      <c r="D31" s="3">
        <v>16490</v>
      </c>
      <c r="E31" s="18"/>
      <c r="F31" s="3">
        <f t="shared" si="0"/>
        <v>-1606</v>
      </c>
      <c r="G31" s="18"/>
      <c r="H31" s="2">
        <f t="shared" si="1"/>
        <v>-8.8748894783377552E-2</v>
      </c>
      <c r="J31" s="8"/>
      <c r="L31" s="8"/>
    </row>
    <row r="32" spans="1:12" x14ac:dyDescent="0.2">
      <c r="A32" s="18"/>
      <c r="B32" s="7">
        <v>1998</v>
      </c>
      <c r="D32" s="3">
        <v>13060</v>
      </c>
      <c r="E32" s="18"/>
      <c r="F32" s="3">
        <f t="shared" si="0"/>
        <v>-3430</v>
      </c>
      <c r="G32" s="18"/>
      <c r="H32" s="2">
        <f t="shared" si="1"/>
        <v>-0.20800485142510616</v>
      </c>
      <c r="J32" s="8"/>
      <c r="L32" s="8"/>
    </row>
    <row r="33" spans="1:12" x14ac:dyDescent="0.2">
      <c r="A33" s="18"/>
      <c r="B33" s="7">
        <v>1999</v>
      </c>
      <c r="D33" s="3">
        <v>16802</v>
      </c>
      <c r="E33" s="18"/>
      <c r="F33" s="3">
        <f t="shared" si="0"/>
        <v>3742</v>
      </c>
      <c r="G33" s="18"/>
      <c r="H33" s="2">
        <f t="shared" si="1"/>
        <v>0.28652373660030639</v>
      </c>
      <c r="J33" s="8"/>
      <c r="L33" s="8"/>
    </row>
    <row r="34" spans="1:12" x14ac:dyDescent="0.2">
      <c r="A34" s="18"/>
      <c r="B34" s="7">
        <v>2000</v>
      </c>
      <c r="D34" s="3">
        <v>17057</v>
      </c>
      <c r="E34" s="18"/>
      <c r="F34" s="3">
        <f t="shared" si="0"/>
        <v>255</v>
      </c>
      <c r="G34" s="18"/>
      <c r="H34" s="2">
        <f t="shared" si="1"/>
        <v>1.5176764670872478E-2</v>
      </c>
      <c r="J34" s="8"/>
      <c r="L34" s="8"/>
    </row>
    <row r="35" spans="1:12" x14ac:dyDescent="0.2">
      <c r="A35" s="18"/>
      <c r="B35" s="7">
        <v>2001</v>
      </c>
      <c r="D35" s="3">
        <v>18199</v>
      </c>
      <c r="E35" s="18"/>
      <c r="F35" s="3">
        <f t="shared" si="0"/>
        <v>1142</v>
      </c>
      <c r="G35" s="18"/>
      <c r="H35" s="2">
        <f t="shared" si="1"/>
        <v>6.6951984522483521E-2</v>
      </c>
      <c r="J35" s="8"/>
      <c r="L35" s="8"/>
    </row>
    <row r="36" spans="1:12" x14ac:dyDescent="0.2">
      <c r="A36" s="18"/>
      <c r="B36" s="7">
        <v>2002</v>
      </c>
      <c r="D36" s="3">
        <v>17597</v>
      </c>
      <c r="E36" s="18"/>
      <c r="F36" s="3">
        <f t="shared" si="0"/>
        <v>-602</v>
      </c>
      <c r="G36" s="18"/>
      <c r="H36" s="2">
        <f t="shared" si="1"/>
        <v>-3.3078740590142264E-2</v>
      </c>
      <c r="J36" s="8"/>
      <c r="L36" s="8"/>
    </row>
    <row r="37" spans="1:12" x14ac:dyDescent="0.2">
      <c r="A37" s="18"/>
      <c r="B37" s="7">
        <v>2003</v>
      </c>
      <c r="D37" s="3">
        <v>20190</v>
      </c>
      <c r="E37" s="18"/>
      <c r="F37" s="3">
        <f t="shared" si="0"/>
        <v>2593</v>
      </c>
      <c r="G37" s="18"/>
      <c r="H37" s="2">
        <f t="shared" si="1"/>
        <v>0.14735466272660114</v>
      </c>
      <c r="J37" s="8"/>
      <c r="L37" s="8"/>
    </row>
    <row r="38" spans="1:12" x14ac:dyDescent="0.2">
      <c r="A38" s="18"/>
      <c r="B38" s="7">
        <v>2004</v>
      </c>
      <c r="D38" s="3">
        <v>14752</v>
      </c>
      <c r="E38" s="18"/>
      <c r="F38" s="3">
        <f t="shared" si="0"/>
        <v>-5438</v>
      </c>
      <c r="G38" s="18"/>
      <c r="H38" s="2">
        <f t="shared" si="1"/>
        <v>-0.26934125804853892</v>
      </c>
      <c r="I38" s="8"/>
      <c r="J38" s="8"/>
      <c r="L38" s="8"/>
    </row>
    <row r="39" spans="1:12" x14ac:dyDescent="0.2">
      <c r="A39" s="18"/>
      <c r="B39" s="7">
        <v>2005</v>
      </c>
      <c r="D39" s="3">
        <v>18108</v>
      </c>
      <c r="E39" s="25"/>
      <c r="F39" s="3">
        <f t="shared" si="0"/>
        <v>3356</v>
      </c>
      <c r="G39" s="18"/>
      <c r="H39" s="2">
        <f t="shared" si="1"/>
        <v>0.22749457700650755</v>
      </c>
      <c r="I39" s="8"/>
      <c r="J39" s="8"/>
      <c r="L39" s="8"/>
    </row>
    <row r="40" spans="1:12" x14ac:dyDescent="0.2">
      <c r="A40" s="18"/>
      <c r="B40" s="7">
        <v>2006</v>
      </c>
      <c r="D40" s="3">
        <v>19683</v>
      </c>
      <c r="E40" s="18"/>
      <c r="F40" s="3">
        <f t="shared" si="0"/>
        <v>1575</v>
      </c>
      <c r="G40" s="18"/>
      <c r="H40" s="2">
        <f t="shared" si="1"/>
        <v>8.6978131212723575E-2</v>
      </c>
      <c r="I40" s="8"/>
      <c r="J40" s="8"/>
      <c r="L40" s="8"/>
    </row>
    <row r="41" spans="1:12" x14ac:dyDescent="0.2">
      <c r="A41" s="18"/>
      <c r="B41" s="7">
        <v>2007</v>
      </c>
      <c r="D41" s="3">
        <v>16815</v>
      </c>
      <c r="E41" s="18"/>
      <c r="F41" s="3">
        <f t="shared" si="0"/>
        <v>-2868</v>
      </c>
      <c r="G41" s="18"/>
      <c r="H41" s="2">
        <f t="shared" si="1"/>
        <v>-0.14570949550373413</v>
      </c>
      <c r="I41" s="8"/>
      <c r="J41" s="8"/>
      <c r="L41" s="8"/>
    </row>
    <row r="42" spans="1:12" x14ac:dyDescent="0.2">
      <c r="A42" s="18"/>
      <c r="B42" s="7">
        <v>2008</v>
      </c>
      <c r="D42" s="3">
        <v>18055</v>
      </c>
      <c r="E42" s="18"/>
      <c r="F42" s="3">
        <f t="shared" si="0"/>
        <v>1240</v>
      </c>
      <c r="G42" s="18"/>
      <c r="H42" s="2">
        <f t="shared" si="1"/>
        <v>7.374368123699071E-2</v>
      </c>
      <c r="I42" s="8"/>
      <c r="J42" s="8"/>
      <c r="L42" s="8"/>
    </row>
    <row r="43" spans="1:12" x14ac:dyDescent="0.2">
      <c r="A43" s="18"/>
      <c r="B43" s="7">
        <v>2009</v>
      </c>
      <c r="D43" s="3">
        <v>20081</v>
      </c>
      <c r="E43" s="18"/>
      <c r="F43" s="3">
        <f t="shared" si="0"/>
        <v>2026</v>
      </c>
      <c r="G43" s="18"/>
      <c r="H43" s="2">
        <f t="shared" si="1"/>
        <v>0.11221268346718372</v>
      </c>
      <c r="I43" s="8"/>
      <c r="J43" s="8"/>
      <c r="L43" s="8"/>
    </row>
    <row r="44" spans="1:12" x14ac:dyDescent="0.2">
      <c r="A44" s="18"/>
      <c r="B44" s="7">
        <v>2010</v>
      </c>
      <c r="D44" s="3">
        <v>24346</v>
      </c>
      <c r="E44" s="18"/>
      <c r="F44" s="3">
        <f t="shared" si="0"/>
        <v>4265</v>
      </c>
      <c r="G44" s="18"/>
      <c r="H44" s="2">
        <f t="shared" si="1"/>
        <v>0.21238982122404271</v>
      </c>
      <c r="I44" s="8"/>
      <c r="J44" s="8"/>
      <c r="L44" s="8"/>
    </row>
    <row r="45" spans="1:12" x14ac:dyDescent="0.2">
      <c r="A45" s="18"/>
      <c r="B45" s="7">
        <v>2011</v>
      </c>
      <c r="D45" s="3">
        <v>21126</v>
      </c>
      <c r="E45" s="18"/>
      <c r="F45" s="3">
        <f t="shared" si="0"/>
        <v>-3220</v>
      </c>
      <c r="G45" s="18"/>
      <c r="H45" s="2">
        <f t="shared" si="1"/>
        <v>-0.1322599194939621</v>
      </c>
      <c r="I45" s="8"/>
      <c r="J45" s="8"/>
      <c r="L45" s="8"/>
    </row>
    <row r="46" spans="1:12" x14ac:dyDescent="0.2">
      <c r="A46" s="18"/>
      <c r="B46" s="7">
        <v>2012</v>
      </c>
      <c r="D46" s="3">
        <v>17934</v>
      </c>
      <c r="E46" s="18"/>
      <c r="F46" s="3">
        <f t="shared" si="0"/>
        <v>-3192</v>
      </c>
      <c r="G46" s="18"/>
      <c r="H46" s="2">
        <f t="shared" si="1"/>
        <v>-0.15109343936381714</v>
      </c>
      <c r="I46" s="8"/>
      <c r="L46" s="8"/>
    </row>
    <row r="47" spans="1:12" x14ac:dyDescent="0.2">
      <c r="A47" s="18"/>
      <c r="B47" s="7">
        <v>2013</v>
      </c>
      <c r="D47" s="3">
        <v>15931</v>
      </c>
      <c r="E47" s="18"/>
      <c r="F47" s="3">
        <f t="shared" si="0"/>
        <v>-2003</v>
      </c>
      <c r="G47" s="18"/>
      <c r="H47" s="2">
        <f t="shared" si="1"/>
        <v>-0.11168729786996767</v>
      </c>
      <c r="I47" s="8"/>
      <c r="L47" s="8"/>
    </row>
    <row r="48" spans="1:12" x14ac:dyDescent="0.2">
      <c r="A48" s="18"/>
      <c r="B48" s="7">
        <v>2014</v>
      </c>
      <c r="D48" s="3">
        <v>17500</v>
      </c>
      <c r="E48" s="18"/>
      <c r="F48" s="3">
        <f t="shared" si="0"/>
        <v>1569</v>
      </c>
      <c r="G48" s="18"/>
      <c r="H48" s="2">
        <f t="shared" si="1"/>
        <v>9.8487226162827124E-2</v>
      </c>
      <c r="I48" s="8"/>
      <c r="L48" s="8"/>
    </row>
    <row r="49" spans="1:12" x14ac:dyDescent="0.2">
      <c r="A49" s="18"/>
      <c r="B49" s="7"/>
      <c r="D49" s="3"/>
      <c r="E49" s="18"/>
      <c r="F49" s="23"/>
      <c r="G49" s="18"/>
      <c r="H49" s="2"/>
    </row>
    <row r="50" spans="1:12" x14ac:dyDescent="0.2">
      <c r="A50" s="688" t="s">
        <v>8</v>
      </c>
      <c r="B50" s="688"/>
      <c r="C50" s="688"/>
      <c r="D50" s="688"/>
      <c r="E50" s="688"/>
      <c r="F50" s="688"/>
      <c r="G50" s="688"/>
      <c r="H50" s="688"/>
      <c r="I50" s="688"/>
    </row>
    <row r="51" spans="1:12" x14ac:dyDescent="0.2">
      <c r="A51" s="18"/>
      <c r="B51" s="21" t="s">
        <v>7</v>
      </c>
      <c r="C51" s="18"/>
      <c r="D51" s="18"/>
      <c r="E51" s="18"/>
      <c r="F51" s="18"/>
      <c r="G51" s="18"/>
      <c r="H51" s="18"/>
    </row>
    <row r="52" spans="1:12" x14ac:dyDescent="0.2">
      <c r="A52" s="18"/>
      <c r="B52" s="21" t="s">
        <v>6</v>
      </c>
      <c r="C52" s="684" t="s">
        <v>5</v>
      </c>
      <c r="D52" s="684"/>
      <c r="E52" s="20"/>
      <c r="F52" s="684" t="s">
        <v>5</v>
      </c>
      <c r="G52" s="684"/>
      <c r="H52" s="684" t="s">
        <v>4</v>
      </c>
      <c r="I52" s="684"/>
      <c r="K52" s="41"/>
    </row>
    <row r="53" spans="1:12" x14ac:dyDescent="0.2">
      <c r="A53" s="18"/>
      <c r="B53" s="14" t="s">
        <v>2</v>
      </c>
      <c r="C53" s="13" t="s">
        <v>1</v>
      </c>
      <c r="D53" s="12" t="s">
        <v>0</v>
      </c>
      <c r="E53" s="14" t="s">
        <v>2</v>
      </c>
      <c r="F53" s="13" t="s">
        <v>1</v>
      </c>
      <c r="G53" s="12" t="s">
        <v>0</v>
      </c>
      <c r="H53" s="13" t="s">
        <v>1</v>
      </c>
      <c r="I53" s="71" t="s">
        <v>0</v>
      </c>
    </row>
    <row r="54" spans="1:12" x14ac:dyDescent="0.2">
      <c r="A54" s="7">
        <v>2015</v>
      </c>
      <c r="B54" s="5">
        <v>20800.532458275513</v>
      </c>
      <c r="C54" s="3">
        <f>+B54-D48</f>
        <v>3300.5324582755129</v>
      </c>
      <c r="D54" s="2">
        <f>(B54/D48)-1</f>
        <v>0.18860185475860081</v>
      </c>
      <c r="E54" s="22">
        <v>21136.055269742956</v>
      </c>
      <c r="F54" s="3">
        <f>+E54-D48</f>
        <v>3636.0552697429557</v>
      </c>
      <c r="G54" s="2">
        <f>(E54/D48)-1</f>
        <v>0.20777458684245453</v>
      </c>
      <c r="H54" s="3">
        <f t="shared" ref="H54:H85" si="2">E54-B54</f>
        <v>335.52281146744281</v>
      </c>
      <c r="I54" s="2">
        <f t="shared" ref="I54:I85" si="3">(E54/B54)-1</f>
        <v>1.6130491473739017E-2</v>
      </c>
      <c r="J54" s="8"/>
      <c r="K54" s="22"/>
      <c r="L54" s="8"/>
    </row>
    <row r="55" spans="1:12" x14ac:dyDescent="0.2">
      <c r="A55" s="7">
        <v>2016</v>
      </c>
      <c r="B55" s="5">
        <v>21490.326250145354</v>
      </c>
      <c r="C55" s="3">
        <f t="shared" ref="C55:C102" si="4">+B55-B54</f>
        <v>689.79379186984079</v>
      </c>
      <c r="D55" s="2">
        <f t="shared" ref="D55:D102" si="5">(B55/B54)-1</f>
        <v>3.3162314150059435E-2</v>
      </c>
      <c r="E55" s="22">
        <v>21368.811034282262</v>
      </c>
      <c r="F55" s="3">
        <f t="shared" ref="F55:F102" si="6">+E55-E54</f>
        <v>232.75576453930626</v>
      </c>
      <c r="G55" s="2">
        <f t="shared" ref="G55:G102" si="7">(E55/E54)-1</f>
        <v>1.1012261350040298E-2</v>
      </c>
      <c r="H55" s="3">
        <f t="shared" si="2"/>
        <v>-121.51521586309173</v>
      </c>
      <c r="I55" s="2">
        <f t="shared" si="3"/>
        <v>-5.6544146630751468E-3</v>
      </c>
      <c r="J55" s="8"/>
      <c r="K55" s="22"/>
      <c r="L55" s="8"/>
    </row>
    <row r="56" spans="1:12" x14ac:dyDescent="0.2">
      <c r="A56" s="7">
        <v>2017</v>
      </c>
      <c r="B56" s="5">
        <v>21730.93353158352</v>
      </c>
      <c r="C56" s="3">
        <f t="shared" si="4"/>
        <v>240.60728143816596</v>
      </c>
      <c r="D56" s="2">
        <f t="shared" si="5"/>
        <v>1.1196073928218642E-2</v>
      </c>
      <c r="E56" s="22">
        <v>21485.182320370463</v>
      </c>
      <c r="F56" s="3">
        <f t="shared" si="6"/>
        <v>116.37128608820058</v>
      </c>
      <c r="G56" s="2">
        <f t="shared" si="7"/>
        <v>5.4458474971539328E-3</v>
      </c>
      <c r="H56" s="3">
        <f t="shared" si="2"/>
        <v>-245.7512112130571</v>
      </c>
      <c r="I56" s="2">
        <f t="shared" si="3"/>
        <v>-1.1308819791652547E-2</v>
      </c>
      <c r="J56" s="8"/>
      <c r="K56" s="22"/>
      <c r="L56" s="8"/>
    </row>
    <row r="57" spans="1:12" x14ac:dyDescent="0.2">
      <c r="A57" s="7">
        <v>2018</v>
      </c>
      <c r="B57" s="5">
        <v>21968.485616293357</v>
      </c>
      <c r="C57" s="3">
        <f t="shared" si="4"/>
        <v>237.5520847098378</v>
      </c>
      <c r="D57" s="2">
        <f t="shared" si="5"/>
        <v>1.0931517707906124E-2</v>
      </c>
      <c r="E57" s="22">
        <v>21598.230777517845</v>
      </c>
      <c r="F57" s="3">
        <f t="shared" si="6"/>
        <v>113.04845714738258</v>
      </c>
      <c r="G57" s="2">
        <f t="shared" si="7"/>
        <v>5.2616941044154597E-3</v>
      </c>
      <c r="H57" s="3">
        <f t="shared" si="2"/>
        <v>-370.25483877551233</v>
      </c>
      <c r="I57" s="2">
        <f t="shared" si="3"/>
        <v>-1.6853908150177843E-2</v>
      </c>
      <c r="J57" s="8"/>
      <c r="K57" s="22"/>
      <c r="L57" s="8"/>
    </row>
    <row r="58" spans="1:12" x14ac:dyDescent="0.2">
      <c r="A58" s="7">
        <v>2019</v>
      </c>
      <c r="B58" s="5">
        <v>22179.770501290262</v>
      </c>
      <c r="C58" s="3">
        <f t="shared" si="4"/>
        <v>211.28488499690502</v>
      </c>
      <c r="D58" s="2">
        <f t="shared" si="5"/>
        <v>9.6176354022419197E-3</v>
      </c>
      <c r="E58" s="22">
        <v>21791.888652859074</v>
      </c>
      <c r="F58" s="3">
        <f t="shared" si="6"/>
        <v>193.65787534122865</v>
      </c>
      <c r="G58" s="2">
        <f t="shared" si="7"/>
        <v>8.9663767989187626E-3</v>
      </c>
      <c r="H58" s="3">
        <f t="shared" si="2"/>
        <v>-387.8818484311887</v>
      </c>
      <c r="I58" s="2">
        <f t="shared" si="3"/>
        <v>-1.7488091159853281E-2</v>
      </c>
      <c r="J58" s="8"/>
      <c r="K58" s="22"/>
      <c r="L58" s="8"/>
    </row>
    <row r="59" spans="1:12" x14ac:dyDescent="0.2">
      <c r="A59" s="7">
        <v>2020</v>
      </c>
      <c r="B59" s="5">
        <v>22383.130222750959</v>
      </c>
      <c r="C59" s="3">
        <f t="shared" si="4"/>
        <v>203.35972146069616</v>
      </c>
      <c r="D59" s="2">
        <f t="shared" si="5"/>
        <v>9.1687026900870716E-3</v>
      </c>
      <c r="E59" s="22">
        <v>21965.36717517093</v>
      </c>
      <c r="F59" s="3">
        <f t="shared" si="6"/>
        <v>173.47852231185607</v>
      </c>
      <c r="G59" s="2">
        <f t="shared" si="7"/>
        <v>7.9606923968518206E-3</v>
      </c>
      <c r="H59" s="3">
        <f t="shared" si="2"/>
        <v>-417.7630475800288</v>
      </c>
      <c r="I59" s="2">
        <f t="shared" si="3"/>
        <v>-1.8664192336932395E-2</v>
      </c>
      <c r="J59" s="8"/>
      <c r="K59" s="22"/>
      <c r="L59" s="8"/>
    </row>
    <row r="60" spans="1:12" x14ac:dyDescent="0.2">
      <c r="A60" s="7">
        <v>2021</v>
      </c>
      <c r="B60" s="5">
        <v>22584.078518804341</v>
      </c>
      <c r="C60" s="3">
        <f t="shared" si="4"/>
        <v>200.94829605338236</v>
      </c>
      <c r="D60" s="2">
        <f t="shared" si="5"/>
        <v>8.9776672902135424E-3</v>
      </c>
      <c r="E60" s="22">
        <v>22096.41843130672</v>
      </c>
      <c r="F60" s="3">
        <f t="shared" si="6"/>
        <v>131.05125613579003</v>
      </c>
      <c r="G60" s="2">
        <f t="shared" si="7"/>
        <v>5.9662674923972592E-3</v>
      </c>
      <c r="H60" s="3">
        <f t="shared" si="2"/>
        <v>-487.66008749762113</v>
      </c>
      <c r="I60" s="2">
        <f t="shared" si="3"/>
        <v>-2.1593092102100919E-2</v>
      </c>
      <c r="J60" s="8"/>
      <c r="K60" s="22"/>
      <c r="L60" s="8"/>
    </row>
    <row r="61" spans="1:12" s="65" customFormat="1" x14ac:dyDescent="0.2">
      <c r="A61" s="70">
        <v>2022</v>
      </c>
      <c r="B61" s="5">
        <v>22601.226602278595</v>
      </c>
      <c r="C61" s="69">
        <f t="shared" si="4"/>
        <v>17.148083474254236</v>
      </c>
      <c r="D61" s="68">
        <f t="shared" si="5"/>
        <v>7.5929967476762172E-4</v>
      </c>
      <c r="E61" s="22">
        <v>22025.827459390643</v>
      </c>
      <c r="F61" s="69">
        <f t="shared" si="6"/>
        <v>-70.590971916077251</v>
      </c>
      <c r="G61" s="68">
        <f t="shared" si="7"/>
        <v>-3.1946793610706514E-3</v>
      </c>
      <c r="H61" s="69">
        <f t="shared" si="2"/>
        <v>-575.39914288795262</v>
      </c>
      <c r="I61" s="68">
        <f t="shared" si="3"/>
        <v>-2.5458757306116353E-2</v>
      </c>
      <c r="J61" s="66"/>
      <c r="K61" s="67"/>
      <c r="L61" s="66"/>
    </row>
    <row r="62" spans="1:12" x14ac:dyDescent="0.2">
      <c r="A62" s="7">
        <v>2023</v>
      </c>
      <c r="B62" s="5">
        <v>22891.413150152061</v>
      </c>
      <c r="C62" s="3">
        <f t="shared" si="4"/>
        <v>290.18654787346532</v>
      </c>
      <c r="D62" s="2">
        <f t="shared" si="5"/>
        <v>1.2839415885693928E-2</v>
      </c>
      <c r="E62" s="22">
        <v>22202.038001430552</v>
      </c>
      <c r="F62" s="3">
        <f t="shared" si="6"/>
        <v>176.21054203990934</v>
      </c>
      <c r="G62" s="2">
        <f t="shared" si="7"/>
        <v>8.0001780802465561E-3</v>
      </c>
      <c r="H62" s="3">
        <f t="shared" si="2"/>
        <v>-689.37514872150859</v>
      </c>
      <c r="I62" s="2">
        <f t="shared" si="3"/>
        <v>-3.0115010558748767E-2</v>
      </c>
      <c r="J62" s="8"/>
      <c r="K62" s="22"/>
      <c r="L62" s="8"/>
    </row>
    <row r="63" spans="1:12" x14ac:dyDescent="0.2">
      <c r="A63" s="7">
        <v>2024</v>
      </c>
      <c r="B63" s="5">
        <v>23210.950492364445</v>
      </c>
      <c r="C63" s="3">
        <f t="shared" si="4"/>
        <v>319.53734221238483</v>
      </c>
      <c r="D63" s="2">
        <f t="shared" si="5"/>
        <v>1.3958829894704872E-2</v>
      </c>
      <c r="E63" s="22">
        <v>22408.053318671326</v>
      </c>
      <c r="F63" s="3">
        <f t="shared" si="6"/>
        <v>206.01531724077358</v>
      </c>
      <c r="G63" s="2">
        <f t="shared" si="7"/>
        <v>9.2791174047850422E-3</v>
      </c>
      <c r="H63" s="3">
        <f t="shared" si="2"/>
        <v>-802.89717369311984</v>
      </c>
      <c r="I63" s="2">
        <f t="shared" si="3"/>
        <v>-3.459130956128853E-2</v>
      </c>
      <c r="J63" s="8"/>
      <c r="K63" s="22"/>
      <c r="L63" s="8"/>
    </row>
    <row r="64" spans="1:12" x14ac:dyDescent="0.2">
      <c r="A64" s="7">
        <v>2025</v>
      </c>
      <c r="B64" s="5">
        <v>23528.376261386038</v>
      </c>
      <c r="C64" s="3">
        <f t="shared" si="4"/>
        <v>317.42576902159271</v>
      </c>
      <c r="D64" s="2">
        <f t="shared" si="5"/>
        <v>1.3675690236210514E-2</v>
      </c>
      <c r="E64" s="22">
        <v>22615.750261581437</v>
      </c>
      <c r="F64" s="3">
        <f t="shared" si="6"/>
        <v>207.69694291011183</v>
      </c>
      <c r="G64" s="2">
        <f t="shared" si="7"/>
        <v>9.2688525842201663E-3</v>
      </c>
      <c r="H64" s="3">
        <f t="shared" si="2"/>
        <v>-912.62599980460072</v>
      </c>
      <c r="I64" s="2">
        <f t="shared" si="3"/>
        <v>-3.8788312022295046E-2</v>
      </c>
      <c r="J64" s="8"/>
      <c r="K64" s="22"/>
      <c r="L64" s="8"/>
    </row>
    <row r="65" spans="1:12" x14ac:dyDescent="0.2">
      <c r="A65" s="7">
        <v>2026</v>
      </c>
      <c r="B65" s="5">
        <v>23834.885245776408</v>
      </c>
      <c r="C65" s="3">
        <f t="shared" si="4"/>
        <v>306.50898439036973</v>
      </c>
      <c r="D65" s="2">
        <f t="shared" si="5"/>
        <v>1.3027205149443333E-2</v>
      </c>
      <c r="E65" s="22">
        <v>22815.158156317815</v>
      </c>
      <c r="F65" s="3">
        <f t="shared" si="6"/>
        <v>199.40789473637778</v>
      </c>
      <c r="G65" s="2">
        <f t="shared" si="7"/>
        <v>8.817213332741991E-3</v>
      </c>
      <c r="H65" s="3">
        <f t="shared" si="2"/>
        <v>-1019.7270894585927</v>
      </c>
      <c r="I65" s="2">
        <f t="shared" si="3"/>
        <v>-4.2782966183539384E-2</v>
      </c>
      <c r="J65" s="8"/>
      <c r="K65" s="22"/>
      <c r="L65" s="8"/>
    </row>
    <row r="66" spans="1:12" x14ac:dyDescent="0.2">
      <c r="A66" s="7">
        <v>2027</v>
      </c>
      <c r="B66" s="5">
        <v>24098.813118747796</v>
      </c>
      <c r="C66" s="3">
        <f t="shared" si="4"/>
        <v>263.92787297138784</v>
      </c>
      <c r="D66" s="2">
        <f t="shared" si="5"/>
        <v>1.1073175735895724E-2</v>
      </c>
      <c r="E66" s="22">
        <v>23063.243701366464</v>
      </c>
      <c r="F66" s="3">
        <f t="shared" si="6"/>
        <v>248.08554504864878</v>
      </c>
      <c r="G66" s="2">
        <f t="shared" si="7"/>
        <v>1.0873715770405523E-2</v>
      </c>
      <c r="H66" s="3">
        <f t="shared" si="2"/>
        <v>-1035.5694173813317</v>
      </c>
      <c r="I66" s="2">
        <f t="shared" si="3"/>
        <v>-4.29718016517463E-2</v>
      </c>
      <c r="J66" s="8"/>
      <c r="K66" s="22"/>
      <c r="L66" s="8"/>
    </row>
    <row r="67" spans="1:12" x14ac:dyDescent="0.2">
      <c r="A67" s="7">
        <v>2028</v>
      </c>
      <c r="B67" s="5">
        <v>24349.003399331868</v>
      </c>
      <c r="C67" s="3">
        <f t="shared" si="4"/>
        <v>250.19028058407275</v>
      </c>
      <c r="D67" s="2">
        <f t="shared" si="5"/>
        <v>1.0381850730625253E-2</v>
      </c>
      <c r="E67" s="22">
        <v>23291.213232773487</v>
      </c>
      <c r="F67" s="3">
        <f t="shared" si="6"/>
        <v>227.96953140702317</v>
      </c>
      <c r="G67" s="2">
        <f t="shared" si="7"/>
        <v>9.8845389815447326E-3</v>
      </c>
      <c r="H67" s="3">
        <f t="shared" si="2"/>
        <v>-1057.7901665583813</v>
      </c>
      <c r="I67" s="2">
        <f t="shared" si="3"/>
        <v>-4.3442852637960772E-2</v>
      </c>
      <c r="J67" s="8"/>
      <c r="K67" s="22"/>
      <c r="L67" s="8"/>
    </row>
    <row r="68" spans="1:12" x14ac:dyDescent="0.2">
      <c r="A68" s="7">
        <v>2029</v>
      </c>
      <c r="B68" s="5">
        <v>24589.045686131754</v>
      </c>
      <c r="C68" s="3">
        <f t="shared" si="4"/>
        <v>240.04228679988591</v>
      </c>
      <c r="D68" s="2">
        <f t="shared" si="5"/>
        <v>9.8584029441826093E-3</v>
      </c>
      <c r="E68" s="22">
        <v>23577.288194473855</v>
      </c>
      <c r="F68" s="3">
        <f t="shared" si="6"/>
        <v>286.07496170036757</v>
      </c>
      <c r="G68" s="2">
        <f t="shared" si="7"/>
        <v>1.2282527270748966E-2</v>
      </c>
      <c r="H68" s="3">
        <f t="shared" si="2"/>
        <v>-1011.7574916578997</v>
      </c>
      <c r="I68" s="2">
        <f t="shared" si="3"/>
        <v>-4.1146675823557133E-2</v>
      </c>
      <c r="J68" s="8"/>
      <c r="K68" s="22"/>
      <c r="L68" s="8"/>
    </row>
    <row r="69" spans="1:12" x14ac:dyDescent="0.2">
      <c r="A69" s="7">
        <v>2030</v>
      </c>
      <c r="B69" s="5">
        <v>24825.701462799174</v>
      </c>
      <c r="C69" s="3">
        <f t="shared" si="4"/>
        <v>236.65577666741956</v>
      </c>
      <c r="D69" s="2">
        <f t="shared" si="5"/>
        <v>9.6244392599951212E-3</v>
      </c>
      <c r="E69" s="22">
        <v>23886.742397210503</v>
      </c>
      <c r="F69" s="3">
        <f t="shared" si="6"/>
        <v>309.45420273664786</v>
      </c>
      <c r="G69" s="2">
        <f t="shared" si="7"/>
        <v>1.3125097347250536E-2</v>
      </c>
      <c r="H69" s="3">
        <f t="shared" si="2"/>
        <v>-938.95906558867136</v>
      </c>
      <c r="I69" s="2">
        <f t="shared" si="3"/>
        <v>-3.7822055783426012E-2</v>
      </c>
      <c r="J69" s="8"/>
      <c r="K69" s="22"/>
      <c r="L69" s="8"/>
    </row>
    <row r="70" spans="1:12" x14ac:dyDescent="0.2">
      <c r="A70" s="7">
        <v>2031</v>
      </c>
      <c r="B70" s="5">
        <v>25028.682407044889</v>
      </c>
      <c r="C70" s="3">
        <f t="shared" si="4"/>
        <v>202.98094424571536</v>
      </c>
      <c r="D70" s="2">
        <f t="shared" si="5"/>
        <v>8.1762420510000933E-3</v>
      </c>
      <c r="E70" s="22">
        <v>24087.348280723763</v>
      </c>
      <c r="F70" s="3">
        <f t="shared" si="6"/>
        <v>200.60588351326078</v>
      </c>
      <c r="G70" s="2">
        <f t="shared" si="7"/>
        <v>8.398210194483724E-3</v>
      </c>
      <c r="H70" s="3">
        <f t="shared" si="2"/>
        <v>-941.33412632112595</v>
      </c>
      <c r="I70" s="2">
        <f t="shared" si="3"/>
        <v>-3.761021499302597E-2</v>
      </c>
      <c r="J70" s="8"/>
      <c r="K70" s="22"/>
      <c r="L70" s="8"/>
    </row>
    <row r="71" spans="1:12" x14ac:dyDescent="0.2">
      <c r="A71" s="7">
        <v>2032</v>
      </c>
      <c r="B71" s="5">
        <v>25204.02828569245</v>
      </c>
      <c r="C71" s="3">
        <f t="shared" si="4"/>
        <v>175.34587864756031</v>
      </c>
      <c r="D71" s="2">
        <f t="shared" si="5"/>
        <v>7.0057974205708362E-3</v>
      </c>
      <c r="E71" s="22">
        <v>24248.209313842388</v>
      </c>
      <c r="F71" s="3">
        <f t="shared" si="6"/>
        <v>160.86103311862462</v>
      </c>
      <c r="G71" s="2">
        <f t="shared" si="7"/>
        <v>6.678237523030095E-3</v>
      </c>
      <c r="H71" s="3">
        <f t="shared" si="2"/>
        <v>-955.81897185006164</v>
      </c>
      <c r="I71" s="2">
        <f t="shared" si="3"/>
        <v>-3.7923262147450121E-2</v>
      </c>
      <c r="J71" s="8"/>
      <c r="K71" s="22"/>
      <c r="L71" s="8"/>
    </row>
    <row r="72" spans="1:12" x14ac:dyDescent="0.2">
      <c r="A72" s="7">
        <v>2033</v>
      </c>
      <c r="B72" s="5">
        <v>25380.933092748135</v>
      </c>
      <c r="C72" s="3">
        <f t="shared" si="4"/>
        <v>176.90480705568552</v>
      </c>
      <c r="D72" s="2">
        <f t="shared" si="5"/>
        <v>7.0189100349529188E-3</v>
      </c>
      <c r="E72" s="22">
        <v>24448.05432573046</v>
      </c>
      <c r="F72" s="3">
        <f t="shared" si="6"/>
        <v>199.84501188807189</v>
      </c>
      <c r="G72" s="2">
        <f t="shared" si="7"/>
        <v>8.2416400032470083E-3</v>
      </c>
      <c r="H72" s="3">
        <f t="shared" si="2"/>
        <v>-932.87876701767527</v>
      </c>
      <c r="I72" s="2">
        <f t="shared" si="3"/>
        <v>-3.6755101304144611E-2</v>
      </c>
      <c r="J72" s="8"/>
      <c r="K72" s="22"/>
      <c r="L72" s="8"/>
    </row>
    <row r="73" spans="1:12" x14ac:dyDescent="0.2">
      <c r="A73" s="7">
        <v>2034</v>
      </c>
      <c r="B73" s="5">
        <v>25585.779873152373</v>
      </c>
      <c r="C73" s="3">
        <f t="shared" si="4"/>
        <v>204.84678040423751</v>
      </c>
      <c r="D73" s="2">
        <f t="shared" si="5"/>
        <v>8.0708924158019446E-3</v>
      </c>
      <c r="E73" s="22">
        <v>24655.304761644842</v>
      </c>
      <c r="F73" s="3">
        <f t="shared" si="6"/>
        <v>207.25043591438225</v>
      </c>
      <c r="G73" s="2">
        <f t="shared" si="7"/>
        <v>8.4771750403165314E-3</v>
      </c>
      <c r="H73" s="3">
        <f t="shared" si="2"/>
        <v>-930.47511150753053</v>
      </c>
      <c r="I73" s="2">
        <f t="shared" si="3"/>
        <v>-3.6366884891552376E-2</v>
      </c>
      <c r="J73" s="8"/>
      <c r="K73" s="22"/>
      <c r="L73" s="8"/>
    </row>
    <row r="74" spans="1:12" x14ac:dyDescent="0.2">
      <c r="A74" s="7">
        <v>2035</v>
      </c>
      <c r="B74" s="5">
        <v>25798.410199219143</v>
      </c>
      <c r="C74" s="3">
        <f t="shared" si="4"/>
        <v>212.63032606677007</v>
      </c>
      <c r="D74" s="2">
        <f t="shared" si="5"/>
        <v>8.3104883697482368E-3</v>
      </c>
      <c r="E74" s="22">
        <v>24861.488280968111</v>
      </c>
      <c r="F74" s="3">
        <f t="shared" si="6"/>
        <v>206.18351932326914</v>
      </c>
      <c r="G74" s="2">
        <f t="shared" si="7"/>
        <v>8.3626433060368655E-3</v>
      </c>
      <c r="H74" s="3">
        <f t="shared" si="2"/>
        <v>-936.92191825103146</v>
      </c>
      <c r="I74" s="2">
        <f t="shared" si="3"/>
        <v>-3.6317040895775476E-2</v>
      </c>
      <c r="J74" s="8"/>
      <c r="K74" s="22"/>
      <c r="L74" s="8"/>
    </row>
    <row r="75" spans="1:12" x14ac:dyDescent="0.2">
      <c r="A75" s="7">
        <v>2036</v>
      </c>
      <c r="B75" s="5">
        <v>25987.957071808927</v>
      </c>
      <c r="C75" s="3">
        <f t="shared" si="4"/>
        <v>189.54687258978447</v>
      </c>
      <c r="D75" s="2">
        <f t="shared" si="5"/>
        <v>7.3472307450759278E-3</v>
      </c>
      <c r="E75" s="22">
        <v>25045.209265396603</v>
      </c>
      <c r="F75" s="3">
        <f t="shared" si="6"/>
        <v>183.72098442849165</v>
      </c>
      <c r="G75" s="2">
        <f t="shared" si="7"/>
        <v>7.3897822347639419E-3</v>
      </c>
      <c r="H75" s="3">
        <f t="shared" si="2"/>
        <v>-942.74780641232428</v>
      </c>
      <c r="I75" s="2">
        <f t="shared" si="3"/>
        <v>-3.6276333834451058E-2</v>
      </c>
      <c r="J75" s="8"/>
      <c r="K75" s="22"/>
      <c r="L75" s="8"/>
    </row>
    <row r="76" spans="1:12" x14ac:dyDescent="0.2">
      <c r="A76" s="7">
        <v>2037</v>
      </c>
      <c r="B76" s="5">
        <v>26163.584449211769</v>
      </c>
      <c r="C76" s="3">
        <f t="shared" si="4"/>
        <v>175.62737740284138</v>
      </c>
      <c r="D76" s="2">
        <f t="shared" si="5"/>
        <v>6.7580293794373691E-3</v>
      </c>
      <c r="E76" s="22">
        <v>25223.11634089813</v>
      </c>
      <c r="F76" s="3">
        <f t="shared" si="6"/>
        <v>177.90707550152729</v>
      </c>
      <c r="G76" s="2">
        <f t="shared" si="7"/>
        <v>7.1034373726448496E-3</v>
      </c>
      <c r="H76" s="3">
        <f t="shared" si="2"/>
        <v>-940.46810831363837</v>
      </c>
      <c r="I76" s="2">
        <f t="shared" si="3"/>
        <v>-3.5945690474455283E-2</v>
      </c>
      <c r="J76" s="8"/>
      <c r="K76" s="22"/>
      <c r="L76" s="8"/>
    </row>
    <row r="77" spans="1:12" x14ac:dyDescent="0.2">
      <c r="A77" s="7">
        <v>2038</v>
      </c>
      <c r="B77" s="5">
        <v>26340.309483521232</v>
      </c>
      <c r="C77" s="3">
        <f t="shared" si="4"/>
        <v>176.72503430946381</v>
      </c>
      <c r="D77" s="2">
        <f t="shared" si="5"/>
        <v>6.7546186055857937E-3</v>
      </c>
      <c r="E77" s="22">
        <v>25406.255457853989</v>
      </c>
      <c r="F77" s="3">
        <f t="shared" si="6"/>
        <v>183.13911695585921</v>
      </c>
      <c r="G77" s="2">
        <f t="shared" si="7"/>
        <v>7.2607648666673796E-3</v>
      </c>
      <c r="H77" s="3">
        <f t="shared" si="2"/>
        <v>-934.05402566724297</v>
      </c>
      <c r="I77" s="2">
        <f t="shared" si="3"/>
        <v>-3.5461011809735821E-2</v>
      </c>
      <c r="J77" s="8"/>
      <c r="K77" s="22"/>
      <c r="L77" s="8"/>
    </row>
    <row r="78" spans="1:12" x14ac:dyDescent="0.2">
      <c r="A78" s="7">
        <v>2039</v>
      </c>
      <c r="B78" s="5">
        <v>26519.423911297443</v>
      </c>
      <c r="C78" s="3">
        <f t="shared" si="4"/>
        <v>179.1144277762105</v>
      </c>
      <c r="D78" s="2">
        <f t="shared" si="5"/>
        <v>6.800012273518119E-3</v>
      </c>
      <c r="E78" s="22">
        <v>25580.114149419252</v>
      </c>
      <c r="F78" s="3">
        <f t="shared" si="6"/>
        <v>173.85869156526314</v>
      </c>
      <c r="G78" s="2">
        <f t="shared" si="7"/>
        <v>6.8431450614072631E-3</v>
      </c>
      <c r="H78" s="3">
        <f t="shared" si="2"/>
        <v>-939.30976187819033</v>
      </c>
      <c r="I78" s="2">
        <f t="shared" si="3"/>
        <v>-3.5419689546047683E-2</v>
      </c>
      <c r="J78" s="8"/>
      <c r="K78" s="22"/>
    </row>
    <row r="79" spans="1:12" x14ac:dyDescent="0.2">
      <c r="A79" s="7">
        <v>2040</v>
      </c>
      <c r="B79" s="5">
        <v>26701.905338965436</v>
      </c>
      <c r="C79" s="3">
        <f t="shared" si="4"/>
        <v>182.48142766799356</v>
      </c>
      <c r="D79" s="2">
        <f t="shared" si="5"/>
        <v>6.881047954825803E-3</v>
      </c>
      <c r="E79" s="22">
        <v>25770.531146544512</v>
      </c>
      <c r="F79" s="3">
        <f t="shared" si="6"/>
        <v>190.41699712525951</v>
      </c>
      <c r="G79" s="2">
        <f t="shared" si="7"/>
        <v>7.4439463410127527E-3</v>
      </c>
      <c r="H79" s="3">
        <f t="shared" si="2"/>
        <v>-931.37419242092437</v>
      </c>
      <c r="I79" s="2">
        <f t="shared" si="3"/>
        <v>-3.488043945170427E-2</v>
      </c>
      <c r="J79" s="8"/>
      <c r="K79" s="22"/>
    </row>
    <row r="80" spans="1:12" x14ac:dyDescent="0.2">
      <c r="A80" s="7">
        <v>2041</v>
      </c>
      <c r="B80" s="5">
        <v>26899.331780303928</v>
      </c>
      <c r="C80" s="3">
        <f t="shared" si="4"/>
        <v>197.42644133849171</v>
      </c>
      <c r="D80" s="2">
        <f t="shared" si="5"/>
        <v>7.3937211158632277E-3</v>
      </c>
      <c r="E80" s="22">
        <v>25967.903740691963</v>
      </c>
      <c r="F80" s="3">
        <f t="shared" si="6"/>
        <v>197.37259414745131</v>
      </c>
      <c r="G80" s="2">
        <f t="shared" si="7"/>
        <v>7.6588485128648021E-3</v>
      </c>
      <c r="H80" s="3">
        <f t="shared" si="2"/>
        <v>-931.42803961196478</v>
      </c>
      <c r="I80" s="2">
        <f t="shared" si="3"/>
        <v>-3.4626437831960177E-2</v>
      </c>
    </row>
    <row r="81" spans="1:9" x14ac:dyDescent="0.2">
      <c r="A81" s="7">
        <v>2042</v>
      </c>
      <c r="B81" s="5">
        <v>27098.251226628567</v>
      </c>
      <c r="C81" s="3">
        <f t="shared" si="4"/>
        <v>198.91944632463856</v>
      </c>
      <c r="D81" s="2">
        <f t="shared" si="5"/>
        <v>7.3949586535932976E-3</v>
      </c>
      <c r="E81" s="22">
        <v>26166.80415569897</v>
      </c>
      <c r="F81" s="3">
        <f t="shared" si="6"/>
        <v>198.90041500700681</v>
      </c>
      <c r="G81" s="2">
        <f t="shared" si="7"/>
        <v>7.6594713609989817E-3</v>
      </c>
      <c r="H81" s="3">
        <f t="shared" si="2"/>
        <v>-931.44707092959652</v>
      </c>
      <c r="I81" s="2">
        <f t="shared" si="3"/>
        <v>-3.4372958724889768E-2</v>
      </c>
    </row>
    <row r="82" spans="1:9" x14ac:dyDescent="0.2">
      <c r="A82" s="7">
        <v>2043</v>
      </c>
      <c r="B82" s="5">
        <v>27298.67519627147</v>
      </c>
      <c r="C82" s="3">
        <f t="shared" si="4"/>
        <v>200.4239696429031</v>
      </c>
      <c r="D82" s="2">
        <f t="shared" si="5"/>
        <v>7.3961957163477532E-3</v>
      </c>
      <c r="E82" s="22">
        <v>26364.390471330131</v>
      </c>
      <c r="F82" s="3">
        <f t="shared" si="6"/>
        <v>197.58631563116069</v>
      </c>
      <c r="G82" s="2">
        <f t="shared" si="7"/>
        <v>7.5510297113652314E-3</v>
      </c>
      <c r="H82" s="3">
        <f t="shared" si="2"/>
        <v>-934.28472494133894</v>
      </c>
      <c r="I82" s="2">
        <f t="shared" si="3"/>
        <v>-3.4224544532803769E-2</v>
      </c>
    </row>
    <row r="83" spans="1:9" x14ac:dyDescent="0.2">
      <c r="A83" s="7">
        <v>2044</v>
      </c>
      <c r="B83" s="5">
        <v>27500.615255307708</v>
      </c>
      <c r="C83" s="3">
        <f t="shared" si="4"/>
        <v>201.94005903623838</v>
      </c>
      <c r="D83" s="2">
        <f t="shared" si="5"/>
        <v>7.3974307391964089E-3</v>
      </c>
      <c r="E83" s="22">
        <v>26563.510703286429</v>
      </c>
      <c r="F83" s="3">
        <f t="shared" si="6"/>
        <v>199.12023195629808</v>
      </c>
      <c r="G83" s="2">
        <f t="shared" si="7"/>
        <v>7.5526203487552568E-3</v>
      </c>
      <c r="H83" s="3">
        <f t="shared" si="2"/>
        <v>-937.10455202127923</v>
      </c>
      <c r="I83" s="2">
        <f t="shared" si="3"/>
        <v>-3.4075766789996242E-2</v>
      </c>
    </row>
    <row r="84" spans="1:9" x14ac:dyDescent="0.2">
      <c r="A84" s="7">
        <v>2045</v>
      </c>
      <c r="B84" s="5">
        <v>27704.083030977865</v>
      </c>
      <c r="C84" s="3">
        <f t="shared" si="4"/>
        <v>203.4677756701567</v>
      </c>
      <c r="D84" s="2">
        <f t="shared" si="5"/>
        <v>7.3986626764972474E-3</v>
      </c>
      <c r="E84" s="22">
        <v>26764.176762168569</v>
      </c>
      <c r="F84" s="3">
        <f t="shared" si="6"/>
        <v>200.66605888213962</v>
      </c>
      <c r="G84" s="2">
        <f t="shared" si="7"/>
        <v>7.5541994852854621E-3</v>
      </c>
      <c r="H84" s="3">
        <f t="shared" si="2"/>
        <v>-939.90626880929631</v>
      </c>
      <c r="I84" s="2">
        <f t="shared" si="3"/>
        <v>-3.3926633404842255E-2</v>
      </c>
    </row>
    <row r="85" spans="1:9" x14ac:dyDescent="0.2">
      <c r="A85" s="7">
        <v>2046</v>
      </c>
      <c r="B85" s="5">
        <v>27909.090221039325</v>
      </c>
      <c r="C85" s="3">
        <f t="shared" si="4"/>
        <v>205.00719006146028</v>
      </c>
      <c r="D85" s="2">
        <f t="shared" si="5"/>
        <v>7.3998908331391888E-3</v>
      </c>
      <c r="E85" s="22">
        <v>26966.400651078435</v>
      </c>
      <c r="F85" s="3">
        <f t="shared" si="6"/>
        <v>202.22388890986622</v>
      </c>
      <c r="G85" s="2">
        <f t="shared" si="7"/>
        <v>7.5557671998232045E-3</v>
      </c>
      <c r="H85" s="3">
        <f t="shared" si="2"/>
        <v>-942.68956996089037</v>
      </c>
      <c r="I85" s="2">
        <f t="shared" si="3"/>
        <v>-3.3777151547929818E-2</v>
      </c>
    </row>
    <row r="86" spans="1:9" x14ac:dyDescent="0.2">
      <c r="A86" s="7">
        <v>2047</v>
      </c>
      <c r="B86" s="5">
        <v>28115.648600350149</v>
      </c>
      <c r="C86" s="3">
        <f t="shared" si="4"/>
        <v>206.55837931082351</v>
      </c>
      <c r="D86" s="2">
        <f t="shared" si="5"/>
        <v>7.4011147506023445E-3</v>
      </c>
      <c r="E86" s="22">
        <v>27170.19446633766</v>
      </c>
      <c r="F86" s="3">
        <f t="shared" si="6"/>
        <v>203.79381525922508</v>
      </c>
      <c r="G86" s="2">
        <f t="shared" si="7"/>
        <v>7.5573235707699915E-3</v>
      </c>
      <c r="H86" s="3">
        <f t="shared" ref="H86:H102" si="8">E86-B86</f>
        <v>-945.45413401248879</v>
      </c>
      <c r="I86" s="2">
        <f t="shared" ref="I86:I102" si="9">(E86/B86)-1</f>
        <v>-3.3627327878920532E-2</v>
      </c>
    </row>
    <row r="87" spans="1:9" x14ac:dyDescent="0.2">
      <c r="A87" s="7">
        <v>2048</v>
      </c>
      <c r="B87" s="5">
        <v>28323.770025572856</v>
      </c>
      <c r="C87" s="3">
        <f t="shared" si="4"/>
        <v>208.12142522270733</v>
      </c>
      <c r="D87" s="2">
        <f t="shared" si="5"/>
        <v>7.4023341300444301E-3</v>
      </c>
      <c r="E87" s="22">
        <v>27375.570398211614</v>
      </c>
      <c r="F87" s="3">
        <f t="shared" si="6"/>
        <v>205.37593187395396</v>
      </c>
      <c r="G87" s="2">
        <f t="shared" si="7"/>
        <v>7.5588686760561519E-3</v>
      </c>
      <c r="H87" s="3">
        <f t="shared" si="8"/>
        <v>-948.19962736124216</v>
      </c>
      <c r="I87" s="2">
        <f t="shared" si="9"/>
        <v>-3.3477168699828308E-2</v>
      </c>
    </row>
    <row r="88" spans="1:9" x14ac:dyDescent="0.2">
      <c r="A88" s="7">
        <v>2049</v>
      </c>
      <c r="B88" s="5">
        <v>28533.466438601165</v>
      </c>
      <c r="C88" s="3">
        <f t="shared" si="4"/>
        <v>209.6964130283086</v>
      </c>
      <c r="D88" s="2">
        <f t="shared" si="5"/>
        <v>7.4035487803698619E-3</v>
      </c>
      <c r="E88" s="22">
        <v>27582.540731639237</v>
      </c>
      <c r="F88" s="3">
        <f t="shared" si="6"/>
        <v>206.9703334276237</v>
      </c>
      <c r="G88" s="2">
        <f t="shared" si="7"/>
        <v>7.5604025931508279E-3</v>
      </c>
      <c r="H88" s="3">
        <f t="shared" si="8"/>
        <v>-950.92570696192706</v>
      </c>
      <c r="I88" s="2">
        <f t="shared" si="9"/>
        <v>-3.3326680058595293E-2</v>
      </c>
    </row>
    <row r="89" spans="1:9" x14ac:dyDescent="0.2">
      <c r="A89" s="7">
        <v>2050</v>
      </c>
      <c r="B89" s="5">
        <v>28744.749869120191</v>
      </c>
      <c r="C89" s="3">
        <f t="shared" si="4"/>
        <v>211.2834305190263</v>
      </c>
      <c r="D89" s="2">
        <f t="shared" si="5"/>
        <v>7.404758583177129E-3</v>
      </c>
      <c r="E89" s="22">
        <v>27791.117846968391</v>
      </c>
      <c r="F89" s="3">
        <f t="shared" si="6"/>
        <v>208.57711532915346</v>
      </c>
      <c r="G89" s="2">
        <f t="shared" si="7"/>
        <v>7.5619253990586444E-3</v>
      </c>
      <c r="H89" s="3">
        <f t="shared" si="8"/>
        <v>-953.6320221517999</v>
      </c>
      <c r="I89" s="2">
        <f t="shared" si="9"/>
        <v>-3.3175867819126958E-2</v>
      </c>
    </row>
    <row r="90" spans="1:9" x14ac:dyDescent="0.2">
      <c r="A90" s="7">
        <v>2051</v>
      </c>
      <c r="B90" s="5">
        <v>28957.63243657909</v>
      </c>
      <c r="C90" s="3">
        <f t="shared" si="4"/>
        <v>212.88256745889885</v>
      </c>
      <c r="D90" s="2">
        <f t="shared" si="5"/>
        <v>7.4059634690921694E-3</v>
      </c>
      <c r="E90" s="22">
        <v>28001.314220696953</v>
      </c>
      <c r="F90" s="3">
        <f t="shared" si="6"/>
        <v>210.19637372856232</v>
      </c>
      <c r="G90" s="2">
        <f t="shared" si="7"/>
        <v>7.5634371703221515E-3</v>
      </c>
      <c r="H90" s="3">
        <f t="shared" si="8"/>
        <v>-956.31821588213643</v>
      </c>
      <c r="I90" s="2">
        <f t="shared" si="9"/>
        <v>-3.3024737708671315E-2</v>
      </c>
    </row>
    <row r="91" spans="1:9" x14ac:dyDescent="0.2">
      <c r="A91" s="7">
        <v>2052</v>
      </c>
      <c r="B91" s="5">
        <v>29172.126351765743</v>
      </c>
      <c r="C91" s="3">
        <f t="shared" si="4"/>
        <v>214.49391518665288</v>
      </c>
      <c r="D91" s="2">
        <f t="shared" si="5"/>
        <v>7.4071634017878196E-3</v>
      </c>
      <c r="E91" s="22">
        <v>28213.142426219707</v>
      </c>
      <c r="F91" s="3">
        <f t="shared" si="6"/>
        <v>211.82820552275371</v>
      </c>
      <c r="G91" s="2">
        <f t="shared" si="7"/>
        <v>7.5649379830244889E-3</v>
      </c>
      <c r="H91" s="3">
        <f t="shared" si="8"/>
        <v>-958.98392554603561</v>
      </c>
      <c r="I91" s="2">
        <f t="shared" si="9"/>
        <v>-3.2873295349894471E-2</v>
      </c>
    </row>
    <row r="92" spans="1:9" x14ac:dyDescent="0.2">
      <c r="A92" s="7">
        <v>2053</v>
      </c>
      <c r="B92" s="5">
        <v>29385.191092889483</v>
      </c>
      <c r="C92" s="3">
        <f t="shared" si="4"/>
        <v>213.06474112374053</v>
      </c>
      <c r="D92" s="2">
        <f t="shared" si="5"/>
        <v>7.3037096629346987E-3</v>
      </c>
      <c r="E92" s="22">
        <v>28418.998240385765</v>
      </c>
      <c r="F92" s="3">
        <f t="shared" si="6"/>
        <v>205.85581416605783</v>
      </c>
      <c r="G92" s="2">
        <f t="shared" si="7"/>
        <v>7.2964511026869516E-3</v>
      </c>
      <c r="H92" s="3">
        <f t="shared" si="8"/>
        <v>-966.19285250371831</v>
      </c>
      <c r="I92" s="2">
        <f t="shared" si="9"/>
        <v>-3.288026439744729E-2</v>
      </c>
    </row>
    <row r="93" spans="1:9" x14ac:dyDescent="0.2">
      <c r="A93" s="7">
        <v>2054</v>
      </c>
      <c r="B93" s="5">
        <v>29599.882153527407</v>
      </c>
      <c r="C93" s="3">
        <f t="shared" si="4"/>
        <v>214.69106063792424</v>
      </c>
      <c r="D93" s="2">
        <f t="shared" si="5"/>
        <v>7.3060971412186593E-3</v>
      </c>
      <c r="E93" s="22">
        <v>28626.456393111665</v>
      </c>
      <c r="F93" s="3">
        <f t="shared" si="6"/>
        <v>207.45815272589971</v>
      </c>
      <c r="G93" s="2">
        <f t="shared" si="7"/>
        <v>7.2999811946603543E-3</v>
      </c>
      <c r="H93" s="3">
        <f t="shared" si="8"/>
        <v>-973.42576041574284</v>
      </c>
      <c r="I93" s="2">
        <f t="shared" si="9"/>
        <v>-3.2886136349017159E-2</v>
      </c>
    </row>
    <row r="94" spans="1:9" x14ac:dyDescent="0.2">
      <c r="A94" s="7">
        <v>2055</v>
      </c>
      <c r="B94" s="5">
        <v>29816.211994652389</v>
      </c>
      <c r="C94" s="3">
        <f t="shared" si="4"/>
        <v>216.32984112498161</v>
      </c>
      <c r="D94" s="2">
        <f t="shared" si="5"/>
        <v>7.3084696757552692E-3</v>
      </c>
      <c r="E94" s="22">
        <v>28835.529356835283</v>
      </c>
      <c r="F94" s="3">
        <f t="shared" si="6"/>
        <v>209.07296372361816</v>
      </c>
      <c r="G94" s="2">
        <f t="shared" si="7"/>
        <v>7.3034874052355647E-3</v>
      </c>
      <c r="H94" s="3">
        <f t="shared" si="8"/>
        <v>-980.6826378171063</v>
      </c>
      <c r="I94" s="2">
        <f t="shared" si="9"/>
        <v>-3.2890919812114117E-2</v>
      </c>
    </row>
    <row r="95" spans="1:9" x14ac:dyDescent="0.2">
      <c r="A95" s="7">
        <v>2056</v>
      </c>
      <c r="B95" s="5">
        <v>30034.193172836225</v>
      </c>
      <c r="C95" s="3">
        <f t="shared" si="4"/>
        <v>217.98117818383616</v>
      </c>
      <c r="D95" s="2">
        <f t="shared" si="5"/>
        <v>7.310827352010163E-3</v>
      </c>
      <c r="E95" s="22">
        <v>29046.229701079974</v>
      </c>
      <c r="F95" s="3">
        <f t="shared" si="6"/>
        <v>210.70034424469122</v>
      </c>
      <c r="G95" s="2">
        <f t="shared" si="7"/>
        <v>7.3069698716921039E-3</v>
      </c>
      <c r="H95" s="3">
        <f t="shared" si="8"/>
        <v>-987.96347175625124</v>
      </c>
      <c r="I95" s="2">
        <f t="shared" si="9"/>
        <v>-3.2894623340499529E-2</v>
      </c>
    </row>
    <row r="96" spans="1:9" x14ac:dyDescent="0.2">
      <c r="A96" s="7">
        <v>2057</v>
      </c>
      <c r="B96" s="5">
        <v>30253.83834111991</v>
      </c>
      <c r="C96" s="3">
        <f t="shared" si="4"/>
        <v>219.64516828368505</v>
      </c>
      <c r="D96" s="2">
        <f t="shared" si="5"/>
        <v>7.3131702596338499E-3</v>
      </c>
      <c r="E96" s="22">
        <v>29258.570093210321</v>
      </c>
      <c r="F96" s="3">
        <f t="shared" si="6"/>
        <v>212.34039213034703</v>
      </c>
      <c r="G96" s="2">
        <f t="shared" si="7"/>
        <v>7.3104287308742855E-3</v>
      </c>
      <c r="H96" s="3">
        <f t="shared" si="8"/>
        <v>-995.26824790958926</v>
      </c>
      <c r="I96" s="2">
        <f t="shared" si="9"/>
        <v>-3.2897255438720907E-2</v>
      </c>
    </row>
    <row r="97" spans="1:9" x14ac:dyDescent="0.2">
      <c r="A97" s="7">
        <v>2058</v>
      </c>
      <c r="B97" s="5">
        <v>30475.160249850029</v>
      </c>
      <c r="C97" s="3">
        <f t="shared" si="4"/>
        <v>221.32190873011859</v>
      </c>
      <c r="D97" s="2">
        <f t="shared" si="5"/>
        <v>7.3154984909569176E-3</v>
      </c>
      <c r="E97" s="22">
        <v>29472.563299193716</v>
      </c>
      <c r="F97" s="3">
        <f t="shared" si="6"/>
        <v>213.99320598339546</v>
      </c>
      <c r="G97" s="2">
        <f t="shared" si="7"/>
        <v>7.3138641191852205E-3</v>
      </c>
      <c r="H97" s="3">
        <f t="shared" si="8"/>
        <v>-1002.5969506563124</v>
      </c>
      <c r="I97" s="2">
        <f t="shared" si="9"/>
        <v>-3.2898824565204543E-2</v>
      </c>
    </row>
    <row r="98" spans="1:9" x14ac:dyDescent="0.2">
      <c r="A98" s="7">
        <v>2059</v>
      </c>
      <c r="B98" s="5">
        <v>30698.171747493769</v>
      </c>
      <c r="C98" s="3">
        <f t="shared" si="4"/>
        <v>223.01149764373986</v>
      </c>
      <c r="D98" s="2">
        <f t="shared" si="5"/>
        <v>7.3178121399652962E-3</v>
      </c>
      <c r="E98" s="22">
        <v>29688.222184367947</v>
      </c>
      <c r="F98" s="3">
        <f t="shared" si="6"/>
        <v>215.65888517423082</v>
      </c>
      <c r="G98" s="2">
        <f t="shared" si="7"/>
        <v>7.3172761725863733E-3</v>
      </c>
      <c r="H98" s="3">
        <f t="shared" si="8"/>
        <v>-1009.9495631258214</v>
      </c>
      <c r="I98" s="2">
        <f t="shared" si="9"/>
        <v>-3.2899339134366379E-2</v>
      </c>
    </row>
    <row r="99" spans="1:9" x14ac:dyDescent="0.2">
      <c r="A99" s="7">
        <v>2060</v>
      </c>
      <c r="B99" s="5">
        <v>30922.885781441466</v>
      </c>
      <c r="C99" s="3">
        <f t="shared" si="4"/>
        <v>224.71403394769732</v>
      </c>
      <c r="D99" s="2">
        <f t="shared" si="5"/>
        <v>7.3201113016134745E-3</v>
      </c>
      <c r="E99" s="22">
        <v>29905.559714214629</v>
      </c>
      <c r="F99" s="3">
        <f t="shared" si="6"/>
        <v>217.33752984668172</v>
      </c>
      <c r="G99" s="2">
        <f t="shared" si="7"/>
        <v>7.3206650265882356E-3</v>
      </c>
      <c r="H99" s="3">
        <f t="shared" si="8"/>
        <v>-1017.326067226837</v>
      </c>
      <c r="I99" s="2">
        <f t="shared" si="9"/>
        <v>-3.289880751806773E-2</v>
      </c>
    </row>
    <row r="100" spans="1:9" x14ac:dyDescent="0.2">
      <c r="A100" s="7">
        <v>2061</v>
      </c>
      <c r="B100" s="5">
        <v>31149.315398802661</v>
      </c>
      <c r="C100" s="3">
        <f t="shared" si="4"/>
        <v>226.42961736119469</v>
      </c>
      <c r="D100" s="2">
        <f t="shared" si="5"/>
        <v>7.3223960713617586E-3</v>
      </c>
      <c r="E100" s="22">
        <v>30124.588955138814</v>
      </c>
      <c r="F100" s="3">
        <f t="shared" si="6"/>
        <v>219.02924092418471</v>
      </c>
      <c r="G100" s="2">
        <f t="shared" si="7"/>
        <v>7.3240308162523249E-3</v>
      </c>
      <c r="H100" s="3">
        <f t="shared" si="8"/>
        <v>-1024.726443663847</v>
      </c>
      <c r="I100" s="2">
        <f t="shared" si="9"/>
        <v>-3.2897238046626143E-2</v>
      </c>
    </row>
    <row r="101" spans="1:9" x14ac:dyDescent="0.2">
      <c r="A101" s="7">
        <v>2062</v>
      </c>
      <c r="B101" s="5">
        <v>31377.473747199569</v>
      </c>
      <c r="C101" s="3">
        <f t="shared" si="4"/>
        <v>228.15834839690797</v>
      </c>
      <c r="D101" s="2">
        <f t="shared" si="5"/>
        <v>7.3246665448600812E-3</v>
      </c>
      <c r="E101" s="22">
        <v>30345.323075254553</v>
      </c>
      <c r="F101" s="3">
        <f t="shared" si="6"/>
        <v>220.73412011573964</v>
      </c>
      <c r="G101" s="2">
        <f t="shared" si="7"/>
        <v>7.327373676183635E-3</v>
      </c>
      <c r="H101" s="3">
        <f t="shared" si="8"/>
        <v>-1032.1506719450153</v>
      </c>
      <c r="I101" s="2">
        <f t="shared" si="9"/>
        <v>-3.2894639009526161E-2</v>
      </c>
    </row>
    <row r="102" spans="1:9" x14ac:dyDescent="0.2">
      <c r="A102" s="7">
        <v>2063</v>
      </c>
      <c r="B102" s="5">
        <v>31607.374075560932</v>
      </c>
      <c r="C102" s="3">
        <f t="shared" si="4"/>
        <v>229.90032836136379</v>
      </c>
      <c r="D102" s="2">
        <f t="shared" si="5"/>
        <v>7.3269228177390566E-3</v>
      </c>
      <c r="E102" s="22">
        <v>30567.775345176608</v>
      </c>
      <c r="F102" s="3">
        <f t="shared" si="6"/>
        <v>222.45226992205426</v>
      </c>
      <c r="G102" s="2">
        <f t="shared" si="7"/>
        <v>7.3306937405275274E-3</v>
      </c>
      <c r="H102" s="3">
        <f t="shared" si="8"/>
        <v>-1039.5987303843249</v>
      </c>
      <c r="I102" s="2">
        <f t="shared" si="9"/>
        <v>-3.2891018655932913E-2</v>
      </c>
    </row>
    <row r="103" spans="1:9" x14ac:dyDescent="0.2">
      <c r="E103" s="4"/>
    </row>
  </sheetData>
  <mergeCells count="7">
    <mergeCell ref="C52:D52"/>
    <mergeCell ref="F52:G52"/>
    <mergeCell ref="H52:I52"/>
    <mergeCell ref="A1:I1"/>
    <mergeCell ref="B3:H3"/>
    <mergeCell ref="B10:H10"/>
    <mergeCell ref="A50:I50"/>
  </mergeCells>
  <pageMargins left="0.32" right="0.24" top="0.33" bottom="0.27" header="0.5" footer="0.5"/>
  <pageSetup scale="58" orientation="portrait" r:id="rId1"/>
  <headerFooter alignWithMargins="0"/>
  <picture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M91"/>
  <sheetViews>
    <sheetView zoomScaleNormal="100" zoomScaleSheetLayoutView="70" workbookViewId="0">
      <selection sqref="A1:AO1"/>
    </sheetView>
  </sheetViews>
  <sheetFormatPr defaultColWidth="9.140625" defaultRowHeight="12.75" x14ac:dyDescent="0.2"/>
  <cols>
    <col min="1" max="1" width="9.140625" style="72"/>
    <col min="2" max="2" width="17.7109375" style="72" customWidth="1"/>
    <col min="3" max="3" width="9.140625" style="72"/>
    <col min="4" max="4" width="10.5703125" style="72" bestFit="1" customWidth="1"/>
    <col min="5" max="5" width="12.28515625" style="72" customWidth="1"/>
    <col min="6" max="7" width="9.28515625" style="72" bestFit="1" customWidth="1"/>
    <col min="8" max="8" width="14.28515625" style="72" bestFit="1" customWidth="1"/>
    <col min="9" max="9" width="11" style="72" customWidth="1"/>
    <col min="10" max="11" width="9.140625" style="72"/>
    <col min="12" max="12" width="10.28515625" style="72" customWidth="1"/>
    <col min="13" max="13" width="12.7109375" style="72" customWidth="1"/>
    <col min="14" max="16384" width="9.140625" style="72"/>
  </cols>
  <sheetData>
    <row r="1" spans="1:13" ht="25.5" x14ac:dyDescent="0.2">
      <c r="A1" s="691" t="s">
        <v>31</v>
      </c>
      <c r="B1" s="691"/>
      <c r="C1" s="691"/>
      <c r="D1" s="691"/>
      <c r="E1" s="691"/>
      <c r="F1" s="691"/>
      <c r="G1" s="691"/>
      <c r="H1" s="691"/>
      <c r="I1" s="691"/>
      <c r="M1" s="35" t="s">
        <v>30</v>
      </c>
    </row>
    <row r="2" spans="1:13" x14ac:dyDescent="0.2">
      <c r="B2" s="97"/>
      <c r="C2" s="97"/>
      <c r="D2" s="97"/>
      <c r="E2" s="97"/>
      <c r="F2" s="97"/>
      <c r="G2" s="97"/>
      <c r="H2" s="97"/>
    </row>
    <row r="3" spans="1:13" x14ac:dyDescent="0.2">
      <c r="B3" s="692" t="s">
        <v>13</v>
      </c>
      <c r="C3" s="692"/>
      <c r="D3" s="692"/>
      <c r="E3" s="692"/>
      <c r="F3" s="692"/>
      <c r="G3" s="692"/>
      <c r="H3" s="692"/>
    </row>
    <row r="5" spans="1:13" x14ac:dyDescent="0.2">
      <c r="B5" s="96" t="s">
        <v>12</v>
      </c>
      <c r="F5" s="75">
        <f>AVERAGE(F18:F51)</f>
        <v>286967.0588235294</v>
      </c>
      <c r="G5" s="74">
        <f>(D51/D17)^(1/34)-1</f>
        <v>2.0611179485281239E-2</v>
      </c>
    </row>
    <row r="6" spans="1:13" x14ac:dyDescent="0.2">
      <c r="B6" s="96"/>
      <c r="F6" s="75"/>
      <c r="G6" s="74"/>
    </row>
    <row r="7" spans="1:13" x14ac:dyDescent="0.2">
      <c r="B7" s="96" t="s">
        <v>29</v>
      </c>
      <c r="F7" s="75">
        <f>AVERAGE(F44:F51)</f>
        <v>168670.75</v>
      </c>
      <c r="G7" s="74">
        <f>(D51/D43)^(1/8)-1</f>
        <v>9.0020688009020411E-3</v>
      </c>
    </row>
    <row r="8" spans="1:13" x14ac:dyDescent="0.2">
      <c r="F8" s="77"/>
      <c r="G8" s="77"/>
    </row>
    <row r="9" spans="1:13" x14ac:dyDescent="0.2">
      <c r="B9" s="96" t="s">
        <v>28</v>
      </c>
      <c r="F9" s="75">
        <f>AVERAGE(F28:F51)</f>
        <v>273573.75</v>
      </c>
      <c r="G9" s="74">
        <f>(D51/D27)^(1/24)-1</f>
        <v>1.724861932237487E-2</v>
      </c>
    </row>
    <row r="10" spans="1:13" x14ac:dyDescent="0.2">
      <c r="F10" s="77"/>
      <c r="G10" s="77"/>
    </row>
    <row r="11" spans="1:13" x14ac:dyDescent="0.2">
      <c r="B11" s="96" t="s">
        <v>27</v>
      </c>
      <c r="F11" s="75">
        <f>AVERAGE(F58:F66)</f>
        <v>277261.96132215735</v>
      </c>
      <c r="G11" s="74">
        <f>(E66/E57)^(1/9)-1</f>
        <v>1.3295608375464507E-2</v>
      </c>
      <c r="I11" s="95"/>
    </row>
    <row r="13" spans="1:13" x14ac:dyDescent="0.2">
      <c r="B13" s="691" t="s">
        <v>9</v>
      </c>
      <c r="C13" s="691"/>
      <c r="D13" s="691"/>
      <c r="E13" s="691"/>
      <c r="F13" s="691"/>
      <c r="G13" s="691"/>
      <c r="H13" s="691"/>
    </row>
    <row r="14" spans="1:13" x14ac:dyDescent="0.2">
      <c r="A14" s="94"/>
      <c r="B14" s="92"/>
      <c r="C14" s="92"/>
      <c r="D14" s="93"/>
      <c r="E14" s="93"/>
      <c r="F14" s="93"/>
      <c r="G14" s="93"/>
      <c r="H14" s="93"/>
    </row>
    <row r="15" spans="1:13" x14ac:dyDescent="0.2">
      <c r="D15" s="77"/>
      <c r="F15" s="92" t="s">
        <v>5</v>
      </c>
      <c r="G15" s="92"/>
      <c r="H15" s="92"/>
    </row>
    <row r="16" spans="1:13" x14ac:dyDescent="0.2">
      <c r="C16" s="77"/>
      <c r="D16" s="91"/>
      <c r="E16" s="88"/>
      <c r="F16" s="90" t="s">
        <v>1</v>
      </c>
      <c r="H16" s="77" t="s">
        <v>0</v>
      </c>
      <c r="I16" s="89"/>
    </row>
    <row r="17" spans="2:9" x14ac:dyDescent="0.2">
      <c r="B17" s="77">
        <v>1980</v>
      </c>
      <c r="D17" s="75">
        <v>9746961</v>
      </c>
      <c r="E17" s="88"/>
      <c r="F17" s="75">
        <f>D17-9378279</f>
        <v>368682</v>
      </c>
      <c r="H17" s="74">
        <f>(D17/9378279)-1</f>
        <v>3.9312330119417371E-2</v>
      </c>
      <c r="I17" s="87"/>
    </row>
    <row r="18" spans="2:9" x14ac:dyDescent="0.2">
      <c r="B18" s="77">
        <v>1981</v>
      </c>
      <c r="D18" s="75">
        <v>10110616</v>
      </c>
      <c r="E18" s="88"/>
      <c r="F18" s="75">
        <f t="shared" ref="F18:F51" si="0">+D18-D17</f>
        <v>363655</v>
      </c>
      <c r="H18" s="74">
        <f t="shared" ref="H18:H51" si="1">(D18/D17)-1</f>
        <v>3.7309577826360352E-2</v>
      </c>
      <c r="I18" s="87"/>
    </row>
    <row r="19" spans="2:9" x14ac:dyDescent="0.2">
      <c r="B19" s="77">
        <v>1982</v>
      </c>
      <c r="D19" s="75">
        <v>10403778</v>
      </c>
      <c r="E19" s="88"/>
      <c r="F19" s="75">
        <f t="shared" si="0"/>
        <v>293162</v>
      </c>
      <c r="H19" s="74">
        <f t="shared" si="1"/>
        <v>2.8995463777874653E-2</v>
      </c>
      <c r="I19" s="87"/>
    </row>
    <row r="20" spans="2:9" x14ac:dyDescent="0.2">
      <c r="B20" s="77">
        <v>1983</v>
      </c>
      <c r="D20" s="75">
        <v>10678494</v>
      </c>
      <c r="E20" s="88"/>
      <c r="F20" s="75">
        <f t="shared" si="0"/>
        <v>274716</v>
      </c>
      <c r="H20" s="74">
        <f t="shared" si="1"/>
        <v>2.6405407727846608E-2</v>
      </c>
      <c r="I20" s="87"/>
    </row>
    <row r="21" spans="2:9" x14ac:dyDescent="0.2">
      <c r="B21" s="77">
        <v>1984</v>
      </c>
      <c r="D21" s="75">
        <v>10965170</v>
      </c>
      <c r="E21" s="88"/>
      <c r="F21" s="75">
        <f t="shared" si="0"/>
        <v>286676</v>
      </c>
      <c r="H21" s="74">
        <f t="shared" si="1"/>
        <v>2.6846107700205568E-2</v>
      </c>
      <c r="I21" s="87"/>
    </row>
    <row r="22" spans="2:9" x14ac:dyDescent="0.2">
      <c r="B22" s="77">
        <v>1985</v>
      </c>
      <c r="D22" s="75">
        <v>11272327</v>
      </c>
      <c r="E22" s="88"/>
      <c r="F22" s="75">
        <f t="shared" si="0"/>
        <v>307157</v>
      </c>
      <c r="H22" s="74">
        <f t="shared" si="1"/>
        <v>2.8012060004541706E-2</v>
      </c>
      <c r="I22" s="87"/>
    </row>
    <row r="23" spans="2:9" x14ac:dyDescent="0.2">
      <c r="B23" s="77">
        <v>1986</v>
      </c>
      <c r="D23" s="75">
        <v>11587219</v>
      </c>
      <c r="E23" s="88"/>
      <c r="F23" s="75">
        <f t="shared" si="0"/>
        <v>314892</v>
      </c>
      <c r="H23" s="74">
        <f t="shared" si="1"/>
        <v>2.7934959658285186E-2</v>
      </c>
      <c r="I23" s="87"/>
    </row>
    <row r="24" spans="2:9" x14ac:dyDescent="0.2">
      <c r="B24" s="77">
        <v>1987</v>
      </c>
      <c r="D24" s="75">
        <v>11916377</v>
      </c>
      <c r="E24" s="88"/>
      <c r="F24" s="75">
        <f t="shared" si="0"/>
        <v>329158</v>
      </c>
      <c r="H24" s="74">
        <f t="shared" si="1"/>
        <v>2.840698876926373E-2</v>
      </c>
      <c r="I24" s="87"/>
    </row>
    <row r="25" spans="2:9" x14ac:dyDescent="0.2">
      <c r="B25" s="77">
        <v>1988</v>
      </c>
      <c r="D25" s="75">
        <v>12231270</v>
      </c>
      <c r="E25" s="88"/>
      <c r="F25" s="75">
        <f t="shared" si="0"/>
        <v>314893</v>
      </c>
      <c r="H25" s="74">
        <f t="shared" si="1"/>
        <v>2.6425229748941348E-2</v>
      </c>
      <c r="I25" s="87"/>
    </row>
    <row r="26" spans="2:9" x14ac:dyDescent="0.2">
      <c r="B26" s="77">
        <v>1989</v>
      </c>
      <c r="D26" s="75">
        <v>12547730</v>
      </c>
      <c r="F26" s="75">
        <f t="shared" si="0"/>
        <v>316460</v>
      </c>
      <c r="H26" s="74">
        <f t="shared" si="1"/>
        <v>2.5873028720647895E-2</v>
      </c>
      <c r="I26" s="87"/>
    </row>
    <row r="27" spans="2:9" x14ac:dyDescent="0.2">
      <c r="B27" s="77">
        <v>1990</v>
      </c>
      <c r="D27" s="75">
        <v>12938071</v>
      </c>
      <c r="F27" s="75">
        <f t="shared" si="0"/>
        <v>390341</v>
      </c>
      <c r="H27" s="74">
        <f t="shared" si="1"/>
        <v>3.1108495321464424E-2</v>
      </c>
      <c r="I27" s="87"/>
    </row>
    <row r="28" spans="2:9" x14ac:dyDescent="0.2">
      <c r="B28" s="77">
        <v>1991</v>
      </c>
      <c r="D28" s="75">
        <v>13258732</v>
      </c>
      <c r="F28" s="75">
        <f t="shared" si="0"/>
        <v>320661</v>
      </c>
      <c r="H28" s="74">
        <f t="shared" si="1"/>
        <v>2.4784297442794978E-2</v>
      </c>
      <c r="I28" s="87"/>
    </row>
    <row r="29" spans="2:9" x14ac:dyDescent="0.2">
      <c r="B29" s="77">
        <v>1992</v>
      </c>
      <c r="D29" s="75">
        <v>13497541</v>
      </c>
      <c r="F29" s="75">
        <f t="shared" si="0"/>
        <v>238809</v>
      </c>
      <c r="H29" s="74">
        <f t="shared" si="1"/>
        <v>1.8011450868755885E-2</v>
      </c>
      <c r="I29" s="87"/>
    </row>
    <row r="30" spans="2:9" x14ac:dyDescent="0.2">
      <c r="B30" s="77">
        <v>1993</v>
      </c>
      <c r="D30" s="75">
        <v>13730115</v>
      </c>
      <c r="F30" s="75">
        <f t="shared" si="0"/>
        <v>232574</v>
      </c>
      <c r="H30" s="74">
        <f t="shared" si="1"/>
        <v>1.7230842269714275E-2</v>
      </c>
      <c r="I30" s="87"/>
    </row>
    <row r="31" spans="2:9" x14ac:dyDescent="0.2">
      <c r="B31" s="77">
        <v>1994</v>
      </c>
      <c r="D31" s="75">
        <v>14043757</v>
      </c>
      <c r="F31" s="75">
        <f t="shared" si="0"/>
        <v>313642</v>
      </c>
      <c r="H31" s="74">
        <f t="shared" si="1"/>
        <v>2.2843362928861133E-2</v>
      </c>
      <c r="I31" s="87"/>
    </row>
    <row r="32" spans="2:9" x14ac:dyDescent="0.2">
      <c r="B32" s="77">
        <v>1995</v>
      </c>
      <c r="D32" s="75">
        <v>14335992</v>
      </c>
      <c r="F32" s="75">
        <f t="shared" si="0"/>
        <v>292235</v>
      </c>
      <c r="H32" s="74">
        <f t="shared" si="1"/>
        <v>2.080889038453182E-2</v>
      </c>
      <c r="I32" s="87"/>
    </row>
    <row r="33" spans="2:11" x14ac:dyDescent="0.2">
      <c r="B33" s="77">
        <v>1996</v>
      </c>
      <c r="D33" s="75">
        <v>14623421</v>
      </c>
      <c r="F33" s="75">
        <f t="shared" si="0"/>
        <v>287429</v>
      </c>
      <c r="H33" s="74">
        <f t="shared" si="1"/>
        <v>2.0049467103497198E-2</v>
      </c>
      <c r="I33" s="87"/>
    </row>
    <row r="34" spans="2:11" x14ac:dyDescent="0.2">
      <c r="B34" s="77">
        <v>1997</v>
      </c>
      <c r="D34" s="75">
        <v>14938314</v>
      </c>
      <c r="F34" s="75">
        <f t="shared" si="0"/>
        <v>314893</v>
      </c>
      <c r="H34" s="74">
        <f t="shared" si="1"/>
        <v>2.1533470177737435E-2</v>
      </c>
      <c r="I34" s="87"/>
    </row>
    <row r="35" spans="2:11" x14ac:dyDescent="0.2">
      <c r="B35" s="77">
        <v>1998</v>
      </c>
      <c r="D35" s="75">
        <v>15230421</v>
      </c>
      <c r="F35" s="75">
        <f t="shared" si="0"/>
        <v>292107</v>
      </c>
      <c r="H35" s="74">
        <f t="shared" si="1"/>
        <v>1.9554214752749211E-2</v>
      </c>
      <c r="I35" s="87"/>
    </row>
    <row r="36" spans="2:11" x14ac:dyDescent="0.2">
      <c r="B36" s="77">
        <v>1999</v>
      </c>
      <c r="D36" s="75">
        <v>15580244</v>
      </c>
      <c r="F36" s="75">
        <f t="shared" si="0"/>
        <v>349823</v>
      </c>
      <c r="H36" s="74">
        <f t="shared" si="1"/>
        <v>2.2968701915725198E-2</v>
      </c>
      <c r="I36" s="87"/>
    </row>
    <row r="37" spans="2:11" x14ac:dyDescent="0.2">
      <c r="B37" s="77">
        <v>2000</v>
      </c>
      <c r="D37" s="75">
        <v>15982824</v>
      </c>
      <c r="F37" s="75">
        <f t="shared" si="0"/>
        <v>402580</v>
      </c>
      <c r="H37" s="74">
        <f t="shared" si="1"/>
        <v>2.5839133199711206E-2</v>
      </c>
      <c r="I37" s="87"/>
    </row>
    <row r="38" spans="2:11" x14ac:dyDescent="0.2">
      <c r="B38" s="77">
        <v>2001</v>
      </c>
      <c r="D38" s="75">
        <v>16305100</v>
      </c>
      <c r="F38" s="75">
        <f t="shared" si="0"/>
        <v>322276</v>
      </c>
      <c r="H38" s="74">
        <f t="shared" si="1"/>
        <v>2.0163895942294063E-2</v>
      </c>
      <c r="I38" s="87"/>
    </row>
    <row r="39" spans="2:11" x14ac:dyDescent="0.2">
      <c r="B39" s="77">
        <v>2002</v>
      </c>
      <c r="D39" s="75">
        <v>16634256</v>
      </c>
      <c r="F39" s="75">
        <f t="shared" si="0"/>
        <v>329156</v>
      </c>
      <c r="H39" s="74">
        <f t="shared" si="1"/>
        <v>2.0187303359071596E-2</v>
      </c>
      <c r="I39" s="87"/>
    </row>
    <row r="40" spans="2:11" x14ac:dyDescent="0.2">
      <c r="B40" s="77">
        <v>2003</v>
      </c>
      <c r="D40" s="75">
        <v>16979706</v>
      </c>
      <c r="F40" s="75">
        <f t="shared" si="0"/>
        <v>345450</v>
      </c>
      <c r="H40" s="74">
        <f t="shared" si="1"/>
        <v>2.0767385087737011E-2</v>
      </c>
      <c r="I40" s="87"/>
    </row>
    <row r="41" spans="2:11" x14ac:dyDescent="0.2">
      <c r="B41" s="77">
        <v>2004</v>
      </c>
      <c r="D41" s="75">
        <v>17374824</v>
      </c>
      <c r="F41" s="75">
        <f t="shared" si="0"/>
        <v>395118</v>
      </c>
      <c r="H41" s="74">
        <f t="shared" si="1"/>
        <v>2.3270014215793777E-2</v>
      </c>
      <c r="I41" s="87"/>
    </row>
    <row r="42" spans="2:11" x14ac:dyDescent="0.2">
      <c r="B42" s="77">
        <v>2005</v>
      </c>
      <c r="D42" s="75">
        <v>17778156</v>
      </c>
      <c r="F42" s="75">
        <f t="shared" si="0"/>
        <v>403332</v>
      </c>
      <c r="H42" s="74">
        <f t="shared" si="1"/>
        <v>2.3213587659938417E-2</v>
      </c>
      <c r="I42" s="87"/>
    </row>
    <row r="43" spans="2:11" x14ac:dyDescent="0.2">
      <c r="B43" s="77">
        <v>2006</v>
      </c>
      <c r="D43" s="75">
        <v>18154475</v>
      </c>
      <c r="F43" s="75">
        <f t="shared" si="0"/>
        <v>376319</v>
      </c>
      <c r="H43" s="74">
        <f t="shared" si="1"/>
        <v>2.1167493411577754E-2</v>
      </c>
      <c r="I43" s="87"/>
    </row>
    <row r="44" spans="2:11" x14ac:dyDescent="0.2">
      <c r="B44" s="77">
        <v>2007</v>
      </c>
      <c r="D44" s="75">
        <v>18446768</v>
      </c>
      <c r="F44" s="75">
        <f t="shared" si="0"/>
        <v>292293</v>
      </c>
      <c r="H44" s="74">
        <f t="shared" si="1"/>
        <v>1.6100327880591347E-2</v>
      </c>
      <c r="I44" s="87"/>
      <c r="K44" s="76"/>
    </row>
    <row r="45" spans="2:11" x14ac:dyDescent="0.2">
      <c r="B45" s="77">
        <v>2008</v>
      </c>
      <c r="D45" s="75">
        <v>18613905</v>
      </c>
      <c r="E45" s="74"/>
      <c r="F45" s="75">
        <f t="shared" si="0"/>
        <v>167137</v>
      </c>
      <c r="H45" s="74">
        <f t="shared" si="1"/>
        <v>9.0605031732386987E-3</v>
      </c>
      <c r="I45" s="87"/>
      <c r="K45" s="76"/>
    </row>
    <row r="46" spans="2:11" x14ac:dyDescent="0.2">
      <c r="B46" s="77">
        <v>2009</v>
      </c>
      <c r="D46" s="75">
        <v>18687425</v>
      </c>
      <c r="E46" s="74"/>
      <c r="F46" s="75">
        <f t="shared" si="0"/>
        <v>73520</v>
      </c>
      <c r="H46" s="74">
        <f t="shared" si="1"/>
        <v>3.9497354262847395E-3</v>
      </c>
      <c r="I46" s="87"/>
      <c r="K46" s="76"/>
    </row>
    <row r="47" spans="2:11" x14ac:dyDescent="0.2">
      <c r="B47" s="77">
        <v>2010</v>
      </c>
      <c r="D47" s="75">
        <v>18801332</v>
      </c>
      <c r="E47" s="74"/>
      <c r="F47" s="75">
        <f t="shared" si="0"/>
        <v>113907</v>
      </c>
      <c r="H47" s="74">
        <f t="shared" si="1"/>
        <v>6.0953823226046477E-3</v>
      </c>
      <c r="I47" s="87"/>
      <c r="K47" s="76"/>
    </row>
    <row r="48" spans="2:11" x14ac:dyDescent="0.2">
      <c r="B48" s="77">
        <v>2011</v>
      </c>
      <c r="D48" s="75">
        <v>18905070</v>
      </c>
      <c r="E48" s="74"/>
      <c r="F48" s="75">
        <f t="shared" si="0"/>
        <v>103738</v>
      </c>
      <c r="H48" s="74">
        <f t="shared" si="1"/>
        <v>5.5175877964390718E-3</v>
      </c>
      <c r="I48" s="87"/>
      <c r="K48" s="76"/>
    </row>
    <row r="49" spans="1:13" x14ac:dyDescent="0.2">
      <c r="B49" s="77">
        <v>2012</v>
      </c>
      <c r="D49" s="75">
        <v>19074434</v>
      </c>
      <c r="E49" s="74"/>
      <c r="F49" s="75">
        <f t="shared" si="0"/>
        <v>169364</v>
      </c>
      <c r="H49" s="74">
        <f t="shared" si="1"/>
        <v>8.9586550063025516E-3</v>
      </c>
      <c r="I49" s="87"/>
      <c r="K49" s="76"/>
    </row>
    <row r="50" spans="1:13" x14ac:dyDescent="0.2">
      <c r="B50" s="77">
        <v>2013</v>
      </c>
      <c r="D50" s="75">
        <v>19259543</v>
      </c>
      <c r="E50" s="74"/>
      <c r="F50" s="75">
        <f t="shared" si="0"/>
        <v>185109</v>
      </c>
      <c r="H50" s="74">
        <f t="shared" si="1"/>
        <v>9.7045605652046341E-3</v>
      </c>
      <c r="I50" s="87"/>
      <c r="K50" s="76"/>
    </row>
    <row r="51" spans="1:13" x14ac:dyDescent="0.2">
      <c r="B51" s="77">
        <v>2014</v>
      </c>
      <c r="D51" s="75">
        <v>19503841</v>
      </c>
      <c r="E51" s="74"/>
      <c r="F51" s="75">
        <f t="shared" si="0"/>
        <v>244298</v>
      </c>
      <c r="H51" s="74">
        <f t="shared" si="1"/>
        <v>1.268451696906836E-2</v>
      </c>
      <c r="I51" s="87"/>
      <c r="K51" s="76"/>
    </row>
    <row r="52" spans="1:13" x14ac:dyDescent="0.2">
      <c r="B52" s="77"/>
      <c r="F52" s="75"/>
      <c r="H52" s="74"/>
      <c r="I52" s="87"/>
    </row>
    <row r="53" spans="1:13" x14ac:dyDescent="0.2">
      <c r="A53" s="691" t="s">
        <v>8</v>
      </c>
      <c r="B53" s="691"/>
      <c r="C53" s="691"/>
      <c r="D53" s="691"/>
      <c r="E53" s="691"/>
      <c r="F53" s="691"/>
      <c r="G53" s="691"/>
      <c r="H53" s="691"/>
      <c r="I53" s="691"/>
    </row>
    <row r="54" spans="1:13" x14ac:dyDescent="0.2">
      <c r="E54" s="86"/>
    </row>
    <row r="55" spans="1:13" x14ac:dyDescent="0.2">
      <c r="B55" s="85" t="s">
        <v>26</v>
      </c>
      <c r="C55" s="690" t="s">
        <v>5</v>
      </c>
      <c r="D55" s="690"/>
      <c r="E55" s="85" t="s">
        <v>25</v>
      </c>
      <c r="F55" s="690" t="s">
        <v>5</v>
      </c>
      <c r="G55" s="690"/>
      <c r="H55" s="84" t="s">
        <v>24</v>
      </c>
      <c r="I55" s="693" t="s">
        <v>4</v>
      </c>
      <c r="J55" s="693"/>
    </row>
    <row r="56" spans="1:13" x14ac:dyDescent="0.2">
      <c r="B56" s="83" t="s">
        <v>2</v>
      </c>
      <c r="C56" s="81" t="s">
        <v>1</v>
      </c>
      <c r="D56" s="82" t="s">
        <v>0</v>
      </c>
      <c r="E56" s="83" t="s">
        <v>2</v>
      </c>
      <c r="F56" s="81" t="s">
        <v>1</v>
      </c>
      <c r="G56" s="82" t="s">
        <v>0</v>
      </c>
      <c r="H56" s="81" t="s">
        <v>23</v>
      </c>
      <c r="I56" s="80" t="s">
        <v>1</v>
      </c>
      <c r="J56" s="79" t="s">
        <v>0</v>
      </c>
      <c r="K56" s="78"/>
    </row>
    <row r="57" spans="1:13" x14ac:dyDescent="0.2">
      <c r="A57" s="77">
        <v>2015</v>
      </c>
      <c r="B57" s="76">
        <v>19745376</v>
      </c>
      <c r="C57" s="75">
        <f>+B57-D51</f>
        <v>241535</v>
      </c>
      <c r="D57" s="74">
        <f>(B57/D51)-1</f>
        <v>1.2383970931674426E-2</v>
      </c>
      <c r="E57" s="73">
        <v>19769010</v>
      </c>
      <c r="F57" s="75">
        <f>+E57-D51</f>
        <v>265169</v>
      </c>
      <c r="G57" s="74">
        <f>(E57/D51)-1</f>
        <v>1.3595732245766268E-2</v>
      </c>
      <c r="H57" s="75">
        <f t="shared" ref="H57:H82" si="2">+F57/12</f>
        <v>22097.416666666668</v>
      </c>
      <c r="I57" s="75">
        <f t="shared" ref="I57:I82" si="3">E57-B57</f>
        <v>23634</v>
      </c>
      <c r="J57" s="74">
        <f t="shared" ref="J57:J82" si="4">(I57/B57)</f>
        <v>1.1969384629596316E-3</v>
      </c>
      <c r="K57" s="76"/>
      <c r="L57" s="75"/>
      <c r="M57" s="76"/>
    </row>
    <row r="58" spans="1:13" x14ac:dyDescent="0.2">
      <c r="A58" s="77">
        <v>2016</v>
      </c>
      <c r="B58" s="76">
        <v>20024054</v>
      </c>
      <c r="C58" s="75">
        <f t="shared" ref="C58:C82" si="5">+B58-B57</f>
        <v>278678</v>
      </c>
      <c r="D58" s="74">
        <f t="shared" ref="D58:D82" si="6">(B58/B57)-1</f>
        <v>1.4113582845928008E-2</v>
      </c>
      <c r="E58" s="73">
        <v>20051547</v>
      </c>
      <c r="F58" s="75">
        <f t="shared" ref="F58:F82" si="7">+E58-E57</f>
        <v>282537</v>
      </c>
      <c r="G58" s="74">
        <f t="shared" ref="G58:G82" si="8">(E58/E57)-1</f>
        <v>1.4291914466126432E-2</v>
      </c>
      <c r="H58" s="75">
        <f t="shared" si="2"/>
        <v>23544.75</v>
      </c>
      <c r="I58" s="75">
        <f t="shared" si="3"/>
        <v>27493</v>
      </c>
      <c r="J58" s="74">
        <f t="shared" si="4"/>
        <v>1.3729986944701607E-3</v>
      </c>
      <c r="K58" s="76"/>
      <c r="L58" s="75"/>
      <c r="M58" s="76"/>
    </row>
    <row r="59" spans="1:13" x14ac:dyDescent="0.2">
      <c r="A59" s="77">
        <v>2017</v>
      </c>
      <c r="B59" s="76">
        <v>20306863</v>
      </c>
      <c r="C59" s="75">
        <f t="shared" si="5"/>
        <v>282809</v>
      </c>
      <c r="D59" s="74">
        <f t="shared" si="6"/>
        <v>1.4123463710195683E-2</v>
      </c>
      <c r="E59" s="73">
        <v>20338444</v>
      </c>
      <c r="F59" s="75">
        <f t="shared" si="7"/>
        <v>286897</v>
      </c>
      <c r="G59" s="74">
        <f t="shared" si="8"/>
        <v>1.4307973344899416E-2</v>
      </c>
      <c r="H59" s="75">
        <f t="shared" si="2"/>
        <v>23908.083333333332</v>
      </c>
      <c r="I59" s="75">
        <f t="shared" si="3"/>
        <v>31581</v>
      </c>
      <c r="J59" s="74">
        <f t="shared" si="4"/>
        <v>1.5551885094216671E-3</v>
      </c>
      <c r="K59" s="76"/>
      <c r="L59" s="75"/>
      <c r="M59" s="76"/>
    </row>
    <row r="60" spans="1:13" x14ac:dyDescent="0.2">
      <c r="A60" s="77">
        <v>2018</v>
      </c>
      <c r="B60" s="76">
        <v>20587391</v>
      </c>
      <c r="C60" s="75">
        <f t="shared" si="5"/>
        <v>280528</v>
      </c>
      <c r="D60" s="74">
        <f t="shared" si="6"/>
        <v>1.3814442929959148E-2</v>
      </c>
      <c r="E60" s="73">
        <v>20622557</v>
      </c>
      <c r="F60" s="75">
        <f t="shared" si="7"/>
        <v>284113</v>
      </c>
      <c r="G60" s="74">
        <f t="shared" si="8"/>
        <v>1.3969259398604938E-2</v>
      </c>
      <c r="H60" s="75">
        <f t="shared" si="2"/>
        <v>23676.083333333332</v>
      </c>
      <c r="I60" s="75">
        <f t="shared" si="3"/>
        <v>35166</v>
      </c>
      <c r="J60" s="74">
        <f t="shared" si="4"/>
        <v>1.7081329052331109E-3</v>
      </c>
      <c r="K60" s="76"/>
      <c r="L60" s="75"/>
      <c r="M60" s="76"/>
    </row>
    <row r="61" spans="1:13" x14ac:dyDescent="0.2">
      <c r="A61" s="77">
        <v>2019</v>
      </c>
      <c r="B61" s="76">
        <v>20864297</v>
      </c>
      <c r="C61" s="75">
        <f t="shared" si="5"/>
        <v>276906</v>
      </c>
      <c r="D61" s="74">
        <f t="shared" si="6"/>
        <v>1.3450271576422645E-2</v>
      </c>
      <c r="E61" s="73">
        <v>20906670</v>
      </c>
      <c r="F61" s="75">
        <f t="shared" si="7"/>
        <v>284113</v>
      </c>
      <c r="G61" s="74">
        <f t="shared" si="8"/>
        <v>1.3776807599561902E-2</v>
      </c>
      <c r="H61" s="75">
        <f t="shared" si="2"/>
        <v>23676.083333333332</v>
      </c>
      <c r="I61" s="75">
        <f t="shared" si="3"/>
        <v>42373</v>
      </c>
      <c r="J61" s="74">
        <f t="shared" si="4"/>
        <v>2.0308855841152953E-3</v>
      </c>
      <c r="K61" s="76"/>
      <c r="L61" s="75"/>
      <c r="M61" s="76"/>
    </row>
    <row r="62" spans="1:13" x14ac:dyDescent="0.2">
      <c r="A62" s="77">
        <v>2020</v>
      </c>
      <c r="B62" s="76">
        <v>21137177</v>
      </c>
      <c r="C62" s="75">
        <f t="shared" si="5"/>
        <v>272880</v>
      </c>
      <c r="D62" s="74">
        <f t="shared" si="6"/>
        <v>1.3078801552719455E-2</v>
      </c>
      <c r="E62" s="73">
        <v>21185476</v>
      </c>
      <c r="F62" s="75">
        <f t="shared" si="7"/>
        <v>278806</v>
      </c>
      <c r="G62" s="74">
        <f t="shared" si="8"/>
        <v>1.3335744047234588E-2</v>
      </c>
      <c r="H62" s="75">
        <f t="shared" si="2"/>
        <v>23233.833333333332</v>
      </c>
      <c r="I62" s="75">
        <f t="shared" si="3"/>
        <v>48299</v>
      </c>
      <c r="J62" s="74">
        <f t="shared" si="4"/>
        <v>2.2850260467611166E-3</v>
      </c>
      <c r="K62" s="76"/>
      <c r="L62" s="75"/>
      <c r="M62" s="76"/>
    </row>
    <row r="63" spans="1:13" x14ac:dyDescent="0.2">
      <c r="A63" s="77">
        <v>2021</v>
      </c>
      <c r="B63" s="76">
        <v>21389897.743806787</v>
      </c>
      <c r="C63" s="75">
        <f t="shared" si="5"/>
        <v>252720.74380678684</v>
      </c>
      <c r="D63" s="74">
        <f t="shared" si="6"/>
        <v>1.1956220256223782E-2</v>
      </c>
      <c r="E63" s="73">
        <v>21460260.089339621</v>
      </c>
      <c r="F63" s="75">
        <f t="shared" si="7"/>
        <v>274784.08933962137</v>
      </c>
      <c r="G63" s="74">
        <f t="shared" si="8"/>
        <v>1.2970399595440885E-2</v>
      </c>
      <c r="H63" s="75">
        <f t="shared" si="2"/>
        <v>22898.674111635115</v>
      </c>
      <c r="I63" s="75">
        <f t="shared" si="3"/>
        <v>70362.34553283453</v>
      </c>
      <c r="J63" s="74">
        <f t="shared" si="4"/>
        <v>3.2895129455776471E-3</v>
      </c>
      <c r="K63" s="76"/>
      <c r="L63" s="75"/>
      <c r="M63" s="76"/>
    </row>
    <row r="64" spans="1:13" x14ac:dyDescent="0.2">
      <c r="A64" s="77">
        <v>2022</v>
      </c>
      <c r="B64" s="76">
        <v>21645640.072489846</v>
      </c>
      <c r="C64" s="75">
        <f t="shared" si="5"/>
        <v>255742.32868305966</v>
      </c>
      <c r="D64" s="74">
        <f t="shared" si="6"/>
        <v>1.1956220256223782E-2</v>
      </c>
      <c r="E64" s="73">
        <v>21731097.147089183</v>
      </c>
      <c r="F64" s="75">
        <f t="shared" si="7"/>
        <v>270837.05774956197</v>
      </c>
      <c r="G64" s="74">
        <f t="shared" si="8"/>
        <v>1.2620399595441034E-2</v>
      </c>
      <c r="H64" s="75">
        <f t="shared" si="2"/>
        <v>22569.754812463496</v>
      </c>
      <c r="I64" s="75">
        <f t="shared" si="3"/>
        <v>85457.074599336833</v>
      </c>
      <c r="J64" s="74">
        <f t="shared" si="4"/>
        <v>3.948004046687768E-3</v>
      </c>
      <c r="K64" s="76"/>
      <c r="L64" s="75"/>
      <c r="M64" s="76"/>
    </row>
    <row r="65" spans="1:13" x14ac:dyDescent="0.2">
      <c r="A65" s="77">
        <v>2023</v>
      </c>
      <c r="B65" s="76">
        <v>21904440.11278348</v>
      </c>
      <c r="C65" s="75">
        <f t="shared" si="5"/>
        <v>258800.04029363394</v>
      </c>
      <c r="D65" s="74">
        <f t="shared" si="6"/>
        <v>1.1956220256223782E-2</v>
      </c>
      <c r="E65" s="73">
        <v>21998832.947588667</v>
      </c>
      <c r="F65" s="75">
        <f t="shared" si="7"/>
        <v>267735.80049948394</v>
      </c>
      <c r="G65" s="74">
        <f t="shared" si="8"/>
        <v>1.2320399595440845E-2</v>
      </c>
      <c r="H65" s="75">
        <f t="shared" si="2"/>
        <v>22311.316708290327</v>
      </c>
      <c r="I65" s="75">
        <f t="shared" si="3"/>
        <v>94392.834805186838</v>
      </c>
      <c r="J65" s="74">
        <f t="shared" si="4"/>
        <v>4.3093014164785233E-3</v>
      </c>
      <c r="K65" s="76"/>
      <c r="L65" s="75"/>
      <c r="M65" s="76"/>
    </row>
    <row r="66" spans="1:13" x14ac:dyDescent="0.2">
      <c r="A66" s="77">
        <v>2024</v>
      </c>
      <c r="B66" s="76">
        <v>22166334.423361182</v>
      </c>
      <c r="C66" s="75">
        <f t="shared" si="5"/>
        <v>261894.31057770178</v>
      </c>
      <c r="D66" s="74">
        <f t="shared" si="6"/>
        <v>1.1956220256223782E-2</v>
      </c>
      <c r="E66" s="73">
        <v>22264367.651899416</v>
      </c>
      <c r="F66" s="75">
        <f t="shared" si="7"/>
        <v>265534.70431074873</v>
      </c>
      <c r="G66" s="74">
        <f t="shared" si="8"/>
        <v>1.2070399595440984E-2</v>
      </c>
      <c r="H66" s="75">
        <f t="shared" si="2"/>
        <v>22127.892025895726</v>
      </c>
      <c r="I66" s="75">
        <f t="shared" si="3"/>
        <v>98033.228538233787</v>
      </c>
      <c r="J66" s="74">
        <f t="shared" si="4"/>
        <v>4.4226179514334227E-3</v>
      </c>
      <c r="K66" s="76"/>
      <c r="L66" s="75"/>
      <c r="M66" s="76"/>
    </row>
    <row r="67" spans="1:13" x14ac:dyDescent="0.2">
      <c r="A67" s="77">
        <v>2025</v>
      </c>
      <c r="B67" s="76">
        <v>22431360</v>
      </c>
      <c r="C67" s="75">
        <f t="shared" si="5"/>
        <v>265025.57663881779</v>
      </c>
      <c r="D67" s="74">
        <f t="shared" si="6"/>
        <v>1.195622025622356E-2</v>
      </c>
      <c r="E67" s="73">
        <v>22528663</v>
      </c>
      <c r="F67" s="75">
        <f t="shared" si="7"/>
        <v>264295.348100584</v>
      </c>
      <c r="G67" s="74">
        <f t="shared" si="8"/>
        <v>1.1870777209252337E-2</v>
      </c>
      <c r="H67" s="75">
        <f t="shared" si="2"/>
        <v>22024.612341715332</v>
      </c>
      <c r="I67" s="75">
        <f t="shared" si="3"/>
        <v>97303</v>
      </c>
      <c r="J67" s="74">
        <f t="shared" si="4"/>
        <v>4.3378109931809751E-3</v>
      </c>
      <c r="K67" s="76"/>
      <c r="L67" s="75"/>
      <c r="M67" s="76"/>
    </row>
    <row r="68" spans="1:13" x14ac:dyDescent="0.2">
      <c r="A68" s="77">
        <v>2026</v>
      </c>
      <c r="B68" s="76">
        <v>22660029.817060068</v>
      </c>
      <c r="C68" s="75">
        <f t="shared" si="5"/>
        <v>228669.81706006825</v>
      </c>
      <c r="D68" s="74">
        <f t="shared" si="6"/>
        <v>1.0194202092965732E-2</v>
      </c>
      <c r="E68" s="73">
        <v>22788056.546212971</v>
      </c>
      <c r="F68" s="75">
        <f t="shared" si="7"/>
        <v>259393.54621297121</v>
      </c>
      <c r="G68" s="74">
        <f t="shared" si="8"/>
        <v>1.1513934325040553E-2</v>
      </c>
      <c r="H68" s="75">
        <f t="shared" si="2"/>
        <v>21616.128851080935</v>
      </c>
      <c r="I68" s="75">
        <f t="shared" si="3"/>
        <v>128026.72915290296</v>
      </c>
      <c r="J68" s="74">
        <f t="shared" si="4"/>
        <v>5.6498923517088852E-3</v>
      </c>
      <c r="K68" s="76"/>
      <c r="L68" s="75"/>
      <c r="M68" s="76"/>
    </row>
    <row r="69" spans="1:13" x14ac:dyDescent="0.2">
      <c r="A69" s="77">
        <v>2027</v>
      </c>
      <c r="B69" s="76">
        <v>22891030.740447808</v>
      </c>
      <c r="C69" s="75">
        <f t="shared" si="5"/>
        <v>231000.92338773981</v>
      </c>
      <c r="D69" s="74">
        <f t="shared" si="6"/>
        <v>1.0194202092965732E-2</v>
      </c>
      <c r="E69" s="73">
        <v>23042460.912890207</v>
      </c>
      <c r="F69" s="75">
        <f t="shared" si="7"/>
        <v>254404.36667723581</v>
      </c>
      <c r="G69" s="74">
        <f t="shared" si="8"/>
        <v>1.1163934325040703E-2</v>
      </c>
      <c r="H69" s="75">
        <f t="shared" si="2"/>
        <v>21200.363889769651</v>
      </c>
      <c r="I69" s="75">
        <f t="shared" si="3"/>
        <v>151430.17244239897</v>
      </c>
      <c r="J69" s="74">
        <f t="shared" si="4"/>
        <v>6.6152622902570356E-3</v>
      </c>
      <c r="K69" s="76"/>
      <c r="L69" s="75"/>
      <c r="M69" s="76"/>
    </row>
    <row r="70" spans="1:13" x14ac:dyDescent="0.2">
      <c r="A70" s="77">
        <v>2028</v>
      </c>
      <c r="B70" s="76">
        <v>23124386.533932224</v>
      </c>
      <c r="C70" s="75">
        <f t="shared" si="5"/>
        <v>233355.79348441586</v>
      </c>
      <c r="D70" s="74">
        <f t="shared" si="6"/>
        <v>1.0194202092965732E-2</v>
      </c>
      <c r="E70" s="73">
        <v>23292792.694935158</v>
      </c>
      <c r="F70" s="75">
        <f t="shared" si="7"/>
        <v>250331.78204495087</v>
      </c>
      <c r="G70" s="74">
        <f t="shared" si="8"/>
        <v>1.0863934325040514E-2</v>
      </c>
      <c r="H70" s="75">
        <f t="shared" si="2"/>
        <v>20860.981837079238</v>
      </c>
      <c r="I70" s="75">
        <f t="shared" si="3"/>
        <v>168406.16100293398</v>
      </c>
      <c r="J70" s="74">
        <f t="shared" si="4"/>
        <v>7.2826217792121067E-3</v>
      </c>
      <c r="K70" s="76"/>
      <c r="L70" s="75"/>
      <c r="M70" s="76"/>
    </row>
    <row r="71" spans="1:13" x14ac:dyDescent="0.2">
      <c r="A71" s="77">
        <v>2029</v>
      </c>
      <c r="B71" s="76">
        <v>23360121.203534983</v>
      </c>
      <c r="C71" s="75">
        <f t="shared" si="5"/>
        <v>235734.66960275918</v>
      </c>
      <c r="D71" s="74">
        <f t="shared" si="6"/>
        <v>1.0194202092965732E-2</v>
      </c>
      <c r="E71" s="73">
        <v>23540020.866845988</v>
      </c>
      <c r="F71" s="75">
        <f t="shared" si="7"/>
        <v>247228.17191082984</v>
      </c>
      <c r="G71" s="74">
        <f t="shared" si="8"/>
        <v>1.0613934325040653E-2</v>
      </c>
      <c r="H71" s="75">
        <f t="shared" si="2"/>
        <v>20602.34765923582</v>
      </c>
      <c r="I71" s="75">
        <f t="shared" si="3"/>
        <v>179899.66331100464</v>
      </c>
      <c r="J71" s="74">
        <f t="shared" si="4"/>
        <v>7.7011442596360002E-3</v>
      </c>
      <c r="K71" s="76"/>
      <c r="L71" s="75"/>
      <c r="M71" s="76"/>
    </row>
    <row r="72" spans="1:13" x14ac:dyDescent="0.2">
      <c r="A72" s="77">
        <v>2030</v>
      </c>
      <c r="B72" s="76">
        <v>23598259</v>
      </c>
      <c r="C72" s="75">
        <f t="shared" si="5"/>
        <v>238137.7964650169</v>
      </c>
      <c r="D72" s="74">
        <f t="shared" si="6"/>
        <v>1.0194202092965954E-2</v>
      </c>
      <c r="E72" s="73">
        <v>23785174</v>
      </c>
      <c r="F72" s="75">
        <f t="shared" si="7"/>
        <v>245153.13315401226</v>
      </c>
      <c r="G72" s="74">
        <f t="shared" si="8"/>
        <v>1.0414312482589505E-2</v>
      </c>
      <c r="H72" s="75">
        <f t="shared" si="2"/>
        <v>20429.427762834355</v>
      </c>
      <c r="I72" s="75">
        <f t="shared" si="3"/>
        <v>186915</v>
      </c>
      <c r="J72" s="74">
        <f t="shared" si="4"/>
        <v>7.9207114389243712E-3</v>
      </c>
      <c r="K72" s="76"/>
      <c r="L72" s="75"/>
      <c r="M72" s="76"/>
    </row>
    <row r="73" spans="1:13" x14ac:dyDescent="0.2">
      <c r="A73" s="77">
        <v>2031</v>
      </c>
      <c r="B73" s="76">
        <v>23803819.849763419</v>
      </c>
      <c r="C73" s="75">
        <f t="shared" si="5"/>
        <v>205560.84976341948</v>
      </c>
      <c r="D73" s="74">
        <f t="shared" si="6"/>
        <v>8.7108481080497846E-3</v>
      </c>
      <c r="E73" s="73">
        <v>24022526.121827397</v>
      </c>
      <c r="F73" s="75">
        <f t="shared" si="7"/>
        <v>237352.1218273975</v>
      </c>
      <c r="G73" s="74">
        <f t="shared" si="8"/>
        <v>9.9789945546497894E-3</v>
      </c>
      <c r="H73" s="75">
        <f t="shared" si="2"/>
        <v>19779.343485616457</v>
      </c>
      <c r="I73" s="75">
        <f t="shared" si="3"/>
        <v>218706.27206397802</v>
      </c>
      <c r="J73" s="74">
        <f t="shared" si="4"/>
        <v>9.187864529488601E-3</v>
      </c>
      <c r="K73" s="76"/>
      <c r="L73" s="75"/>
      <c r="M73" s="76"/>
    </row>
    <row r="74" spans="1:13" x14ac:dyDescent="0.2">
      <c r="A74" s="77">
        <v>2032</v>
      </c>
      <c r="B74" s="76">
        <v>24011171.308866087</v>
      </c>
      <c r="C74" s="75">
        <f t="shared" si="5"/>
        <v>207351.45910266787</v>
      </c>
      <c r="D74" s="74">
        <f t="shared" si="6"/>
        <v>8.7108481080497846E-3</v>
      </c>
      <c r="E74" s="73">
        <v>24253838.89504341</v>
      </c>
      <c r="F74" s="75">
        <f t="shared" si="7"/>
        <v>231312.77321601287</v>
      </c>
      <c r="G74" s="74">
        <f t="shared" si="8"/>
        <v>9.6289945546499389E-3</v>
      </c>
      <c r="H74" s="75">
        <f t="shared" si="2"/>
        <v>19276.06443466774</v>
      </c>
      <c r="I74" s="75">
        <f t="shared" si="3"/>
        <v>242667.58617732301</v>
      </c>
      <c r="J74" s="74">
        <f t="shared" si="4"/>
        <v>1.0106445164868671E-2</v>
      </c>
      <c r="L74" s="75"/>
      <c r="M74" s="76"/>
    </row>
    <row r="75" spans="1:13" x14ac:dyDescent="0.2">
      <c r="A75" s="77">
        <v>2033</v>
      </c>
      <c r="B75" s="76">
        <v>24220328.975033984</v>
      </c>
      <c r="C75" s="75">
        <f t="shared" si="5"/>
        <v>209157.66616789624</v>
      </c>
      <c r="D75" s="74">
        <f t="shared" si="6"/>
        <v>8.7108481080497846E-3</v>
      </c>
      <c r="E75" s="73">
        <v>24480102.826024622</v>
      </c>
      <c r="F75" s="75">
        <f t="shared" si="7"/>
        <v>226263.93098121136</v>
      </c>
      <c r="G75" s="74">
        <f t="shared" si="8"/>
        <v>9.3289945546497499E-3</v>
      </c>
      <c r="H75" s="75">
        <f t="shared" si="2"/>
        <v>18855.327581767615</v>
      </c>
      <c r="I75" s="75">
        <f t="shared" si="3"/>
        <v>259773.85099063814</v>
      </c>
      <c r="J75" s="74">
        <f t="shared" si="4"/>
        <v>1.0725446845020553E-2</v>
      </c>
      <c r="L75" s="75"/>
      <c r="M75" s="76"/>
    </row>
    <row r="76" spans="1:13" x14ac:dyDescent="0.2">
      <c r="A76" s="77">
        <v>2034</v>
      </c>
      <c r="B76" s="76">
        <v>24431308.581862502</v>
      </c>
      <c r="C76" s="75">
        <f t="shared" si="5"/>
        <v>210979.60682851821</v>
      </c>
      <c r="D76" s="74">
        <f t="shared" si="6"/>
        <v>8.7108481080497846E-3</v>
      </c>
      <c r="E76" s="73">
        <v>24702357.546279367</v>
      </c>
      <c r="F76" s="75">
        <f t="shared" si="7"/>
        <v>222254.72025474533</v>
      </c>
      <c r="G76" s="74">
        <f t="shared" si="8"/>
        <v>9.0789945546498885E-3</v>
      </c>
      <c r="H76" s="75">
        <f t="shared" si="2"/>
        <v>18521.226687895443</v>
      </c>
      <c r="I76" s="75">
        <f t="shared" si="3"/>
        <v>271048.96441686526</v>
      </c>
      <c r="J76" s="74">
        <f t="shared" si="4"/>
        <v>1.1094328554226056E-2</v>
      </c>
      <c r="L76" s="75"/>
      <c r="M76" s="76"/>
    </row>
    <row r="77" spans="1:13" x14ac:dyDescent="0.2">
      <c r="A77" s="77">
        <v>2035</v>
      </c>
      <c r="B77" s="76">
        <v>24644126</v>
      </c>
      <c r="C77" s="75">
        <f t="shared" si="5"/>
        <v>212817.4181374982</v>
      </c>
      <c r="D77" s="74">
        <f t="shared" si="6"/>
        <v>8.7108481080497846E-3</v>
      </c>
      <c r="E77" s="73">
        <v>24921699</v>
      </c>
      <c r="F77" s="75">
        <f t="shared" si="7"/>
        <v>219341.45372063294</v>
      </c>
      <c r="G77" s="74">
        <f t="shared" si="8"/>
        <v>8.8793732869303366E-3</v>
      </c>
      <c r="H77" s="75">
        <f t="shared" si="2"/>
        <v>18278.454476719413</v>
      </c>
      <c r="I77" s="75">
        <f t="shared" si="3"/>
        <v>277573</v>
      </c>
      <c r="J77" s="74">
        <f t="shared" si="4"/>
        <v>1.1263251940847893E-2</v>
      </c>
      <c r="L77" s="75"/>
      <c r="M77" s="76"/>
    </row>
    <row r="78" spans="1:13" x14ac:dyDescent="0.2">
      <c r="A78" s="77">
        <v>2036</v>
      </c>
      <c r="B78" s="76">
        <v>24831133.632065438</v>
      </c>
      <c r="C78" s="75">
        <f t="shared" si="5"/>
        <v>187007.63206543773</v>
      </c>
      <c r="D78" s="74">
        <f t="shared" si="6"/>
        <v>7.5883247823613775E-3</v>
      </c>
      <c r="E78" s="73">
        <v>25137981.164653227</v>
      </c>
      <c r="F78" s="75">
        <f t="shared" si="7"/>
        <v>216282.16465322673</v>
      </c>
      <c r="G78" s="74">
        <f t="shared" si="8"/>
        <v>8.6784678947140481E-3</v>
      </c>
      <c r="H78" s="75">
        <f t="shared" si="2"/>
        <v>18023.513721102227</v>
      </c>
      <c r="I78" s="75">
        <f t="shared" si="3"/>
        <v>306847.532587789</v>
      </c>
      <c r="J78" s="74">
        <f t="shared" si="4"/>
        <v>1.2357371078360454E-2</v>
      </c>
      <c r="L78" s="75"/>
      <c r="M78" s="76"/>
    </row>
    <row r="79" spans="1:13" x14ac:dyDescent="0.2">
      <c r="A79" s="77">
        <v>2037</v>
      </c>
      <c r="B79" s="76">
        <v>25019560.338779766</v>
      </c>
      <c r="C79" s="75">
        <f t="shared" si="5"/>
        <v>188426.70671432838</v>
      </c>
      <c r="D79" s="74">
        <f t="shared" si="6"/>
        <v>7.5883247823613775E-3</v>
      </c>
      <c r="E79" s="73">
        <v>25352344.228455082</v>
      </c>
      <c r="F79" s="75">
        <f t="shared" si="7"/>
        <v>214363.06380185485</v>
      </c>
      <c r="G79" s="74">
        <f t="shared" si="8"/>
        <v>8.5274574118654467E-3</v>
      </c>
      <c r="H79" s="75">
        <f t="shared" si="2"/>
        <v>17863.588650154572</v>
      </c>
      <c r="I79" s="75">
        <f t="shared" si="3"/>
        <v>332783.88967531547</v>
      </c>
      <c r="J79" s="74">
        <f t="shared" si="4"/>
        <v>1.3300948744471252E-2</v>
      </c>
      <c r="L79" s="75"/>
      <c r="M79" s="76"/>
    </row>
    <row r="80" spans="1:13" x14ac:dyDescent="0.2">
      <c r="A80" s="77">
        <v>2038</v>
      </c>
      <c r="B80" s="76">
        <v>25209416.888542313</v>
      </c>
      <c r="C80" s="75">
        <f t="shared" si="5"/>
        <v>189856.54976254702</v>
      </c>
      <c r="D80" s="74">
        <f t="shared" si="6"/>
        <v>7.5883247823613775E-3</v>
      </c>
      <c r="E80" s="73">
        <v>25563236.889975227</v>
      </c>
      <c r="F80" s="75">
        <f t="shared" si="7"/>
        <v>210892.66152014583</v>
      </c>
      <c r="G80" s="74">
        <f t="shared" si="8"/>
        <v>8.3184678947141322E-3</v>
      </c>
      <c r="H80" s="75">
        <f t="shared" si="2"/>
        <v>17574.388460012153</v>
      </c>
      <c r="I80" s="75">
        <f t="shared" si="3"/>
        <v>353820.00143291429</v>
      </c>
      <c r="J80" s="74">
        <f t="shared" si="4"/>
        <v>1.4035231477080518E-2</v>
      </c>
      <c r="L80" s="75"/>
      <c r="M80" s="76"/>
    </row>
    <row r="81" spans="1:13" x14ac:dyDescent="0.2">
      <c r="A81" s="77">
        <v>2039</v>
      </c>
      <c r="B81" s="76">
        <v>25400714.131466519</v>
      </c>
      <c r="C81" s="75">
        <f t="shared" si="5"/>
        <v>191297.24292420596</v>
      </c>
      <c r="D81" s="74">
        <f t="shared" si="6"/>
        <v>7.5883247823613775E-3</v>
      </c>
      <c r="E81" s="73">
        <v>25769748.678475864</v>
      </c>
      <c r="F81" s="75">
        <f t="shared" si="7"/>
        <v>206511.78850063682</v>
      </c>
      <c r="G81" s="74">
        <f t="shared" si="8"/>
        <v>8.0784678947141142E-3</v>
      </c>
      <c r="H81" s="75">
        <f t="shared" si="2"/>
        <v>17209.315708386403</v>
      </c>
      <c r="I81" s="75">
        <f t="shared" si="3"/>
        <v>369034.54700934514</v>
      </c>
      <c r="J81" s="74">
        <f t="shared" si="4"/>
        <v>1.4528510698531246E-2</v>
      </c>
      <c r="L81" s="75"/>
      <c r="M81" s="76"/>
    </row>
    <row r="82" spans="1:13" x14ac:dyDescent="0.2">
      <c r="A82" s="77">
        <v>2040</v>
      </c>
      <c r="B82" s="76">
        <v>25593463</v>
      </c>
      <c r="C82" s="75">
        <f t="shared" si="5"/>
        <v>192748.86853348091</v>
      </c>
      <c r="D82" s="74">
        <f t="shared" si="6"/>
        <v>7.5883247823611555E-3</v>
      </c>
      <c r="E82" s="73">
        <v>25970488</v>
      </c>
      <c r="F82" s="75">
        <f t="shared" si="7"/>
        <v>200739.32152413577</v>
      </c>
      <c r="G82" s="74">
        <f t="shared" si="8"/>
        <v>7.7897275611307215E-3</v>
      </c>
      <c r="H82" s="75">
        <f t="shared" si="2"/>
        <v>16728.276793677982</v>
      </c>
      <c r="I82" s="75">
        <f t="shared" si="3"/>
        <v>377025</v>
      </c>
      <c r="J82" s="74">
        <f t="shared" si="4"/>
        <v>1.4731300723157316E-2</v>
      </c>
      <c r="L82" s="75"/>
      <c r="M82" s="76"/>
    </row>
    <row r="83" spans="1:13" x14ac:dyDescent="0.2">
      <c r="B83" s="76"/>
      <c r="C83" s="75"/>
      <c r="D83" s="74"/>
      <c r="E83" s="73"/>
      <c r="F83" s="75"/>
      <c r="G83" s="74"/>
      <c r="H83" s="75"/>
      <c r="I83" s="75"/>
      <c r="J83" s="74"/>
    </row>
    <row r="84" spans="1:13" x14ac:dyDescent="0.2">
      <c r="B84" s="73"/>
    </row>
    <row r="85" spans="1:13" x14ac:dyDescent="0.2">
      <c r="B85" s="73"/>
    </row>
    <row r="86" spans="1:13" x14ac:dyDescent="0.2">
      <c r="B86" s="73"/>
    </row>
    <row r="87" spans="1:13" x14ac:dyDescent="0.2">
      <c r="B87" s="73"/>
    </row>
    <row r="88" spans="1:13" x14ac:dyDescent="0.2">
      <c r="B88" s="73"/>
    </row>
    <row r="89" spans="1:13" x14ac:dyDescent="0.2">
      <c r="B89" s="73"/>
    </row>
    <row r="90" spans="1:13" x14ac:dyDescent="0.2">
      <c r="B90" s="73"/>
    </row>
    <row r="91" spans="1:13" x14ac:dyDescent="0.2">
      <c r="B91" s="73"/>
    </row>
  </sheetData>
  <mergeCells count="7">
    <mergeCell ref="C55:D55"/>
    <mergeCell ref="F55:G55"/>
    <mergeCell ref="A1:I1"/>
    <mergeCell ref="B3:H3"/>
    <mergeCell ref="B13:H13"/>
    <mergeCell ref="A53:I53"/>
    <mergeCell ref="I55:J55"/>
  </mergeCells>
  <pageMargins left="0.75" right="0.75" top="0.17" bottom="0.18" header="0.5" footer="0.5"/>
  <pageSetup scale="79" orientation="portrait" r:id="rId1"/>
  <headerFooter alignWithMargins="0"/>
  <picture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P91"/>
  <sheetViews>
    <sheetView zoomScaleNormal="100" zoomScaleSheetLayoutView="70" workbookViewId="0">
      <selection sqref="A1:AO1"/>
    </sheetView>
  </sheetViews>
  <sheetFormatPr defaultColWidth="9.140625" defaultRowHeight="12.75" x14ac:dyDescent="0.2"/>
  <cols>
    <col min="1" max="1" width="9.140625" style="19"/>
    <col min="2" max="2" width="17.7109375" style="19" customWidth="1"/>
    <col min="3" max="3" width="9.140625" style="19"/>
    <col min="4" max="4" width="10.5703125" style="19" bestFit="1" customWidth="1"/>
    <col min="5" max="5" width="12.28515625" style="19" customWidth="1"/>
    <col min="6" max="7" width="9.28515625" style="19" bestFit="1" customWidth="1"/>
    <col min="8" max="8" width="11.85546875" style="19" customWidth="1"/>
    <col min="9" max="9" width="11" style="19" customWidth="1"/>
    <col min="10" max="11" width="9.140625" style="19"/>
    <col min="12" max="12" width="12" style="19" customWidth="1"/>
    <col min="13" max="14" width="9.140625" style="19"/>
    <col min="15" max="15" width="10.140625" style="19" bestFit="1" customWidth="1"/>
    <col min="16" max="16384" width="9.140625" style="19"/>
  </cols>
  <sheetData>
    <row r="1" spans="1:15" ht="25.5" x14ac:dyDescent="0.2">
      <c r="A1" s="694" t="s">
        <v>33</v>
      </c>
      <c r="B1" s="695"/>
      <c r="C1" s="695"/>
      <c r="D1" s="695"/>
      <c r="E1" s="695"/>
      <c r="F1" s="695"/>
      <c r="G1" s="695"/>
      <c r="H1" s="695"/>
      <c r="I1" s="695"/>
      <c r="L1" s="35" t="s">
        <v>32</v>
      </c>
    </row>
    <row r="2" spans="1:15" x14ac:dyDescent="0.2">
      <c r="B2" s="115"/>
      <c r="C2" s="115"/>
      <c r="D2" s="115"/>
      <c r="E2" s="115"/>
      <c r="F2" s="115"/>
      <c r="G2" s="115"/>
      <c r="H2" s="115"/>
    </row>
    <row r="3" spans="1:15" x14ac:dyDescent="0.2">
      <c r="B3" s="689" t="s">
        <v>13</v>
      </c>
      <c r="C3" s="689"/>
      <c r="D3" s="689"/>
      <c r="E3" s="689"/>
      <c r="F3" s="689"/>
      <c r="G3" s="689"/>
      <c r="H3" s="689"/>
    </row>
    <row r="5" spans="1:15" x14ac:dyDescent="0.2">
      <c r="B5" s="96" t="s">
        <v>12</v>
      </c>
      <c r="C5" s="72"/>
      <c r="D5" s="72"/>
      <c r="E5" s="72"/>
      <c r="F5" s="75">
        <f>AVERAGE(F17:F50)</f>
        <v>286395.32843137265</v>
      </c>
      <c r="G5" s="74">
        <f>(D50/D16)^(1/34)-1</f>
        <v>2.0465646176338614E-2</v>
      </c>
    </row>
    <row r="6" spans="1:15" x14ac:dyDescent="0.2">
      <c r="F6" s="102"/>
      <c r="G6" s="102"/>
    </row>
    <row r="7" spans="1:15" x14ac:dyDescent="0.2">
      <c r="B7" s="96" t="s">
        <v>28</v>
      </c>
      <c r="C7" s="72"/>
      <c r="D7" s="72"/>
      <c r="E7" s="72"/>
      <c r="F7" s="75">
        <f>AVERAGE(F27:F50)</f>
        <v>273249.25520833355</v>
      </c>
      <c r="G7" s="74">
        <f>(D50/D26)^(1/24)-1</f>
        <v>1.716156626221621E-2</v>
      </c>
    </row>
    <row r="8" spans="1:15" x14ac:dyDescent="0.2">
      <c r="F8" s="102"/>
      <c r="G8" s="102"/>
    </row>
    <row r="9" spans="1:15" x14ac:dyDescent="0.2">
      <c r="B9" s="53" t="s">
        <v>11</v>
      </c>
      <c r="F9" s="101">
        <f>AVERAGE(C57:C65)</f>
        <v>268609.41347186931</v>
      </c>
      <c r="G9" s="100">
        <f>(B65/B56)^(1/9)-1</f>
        <v>1.2879411940457608E-2</v>
      </c>
    </row>
    <row r="10" spans="1:15" x14ac:dyDescent="0.2">
      <c r="B10" s="53" t="s">
        <v>10</v>
      </c>
      <c r="F10" s="101">
        <f>AVERAGE(F57:F65)</f>
        <v>276753.55569388345</v>
      </c>
      <c r="G10" s="100">
        <f>(E65/E56)^(1/9)-1</f>
        <v>1.3234604957492735E-2</v>
      </c>
      <c r="I10" s="114"/>
    </row>
    <row r="12" spans="1:15" x14ac:dyDescent="0.2">
      <c r="B12" s="695" t="s">
        <v>9</v>
      </c>
      <c r="C12" s="695"/>
      <c r="D12" s="695"/>
      <c r="E12" s="695"/>
      <c r="F12" s="695"/>
      <c r="G12" s="695"/>
      <c r="H12" s="695"/>
    </row>
    <row r="13" spans="1:15" x14ac:dyDescent="0.2">
      <c r="A13" s="113"/>
      <c r="B13" s="111"/>
      <c r="C13" s="111"/>
      <c r="D13" s="112"/>
      <c r="E13" s="112"/>
      <c r="F13" s="112"/>
      <c r="G13" s="112"/>
      <c r="H13" s="112"/>
    </row>
    <row r="14" spans="1:15" x14ac:dyDescent="0.2">
      <c r="D14" s="102"/>
      <c r="F14" s="111" t="s">
        <v>5</v>
      </c>
      <c r="G14" s="111"/>
      <c r="H14" s="111"/>
    </row>
    <row r="15" spans="1:15" x14ac:dyDescent="0.2">
      <c r="C15" s="102"/>
      <c r="D15" s="91"/>
      <c r="E15" s="88"/>
      <c r="F15" s="90" t="s">
        <v>1</v>
      </c>
      <c r="G15" s="72"/>
      <c r="H15" s="77" t="s">
        <v>0</v>
      </c>
      <c r="I15" s="110"/>
    </row>
    <row r="16" spans="1:15" x14ac:dyDescent="0.2">
      <c r="B16" s="102">
        <v>1980</v>
      </c>
      <c r="D16" s="107">
        <v>9822513.0000000019</v>
      </c>
      <c r="E16" s="88"/>
      <c r="F16" s="75">
        <f>D16-9457225</f>
        <v>365288.00000000186</v>
      </c>
      <c r="G16" s="72"/>
      <c r="H16" s="74">
        <f>(D16/9457225)-1</f>
        <v>3.8625283843833902E-2</v>
      </c>
      <c r="I16" s="106"/>
      <c r="N16" s="109"/>
      <c r="O16" s="107"/>
    </row>
    <row r="17" spans="2:15" x14ac:dyDescent="0.2">
      <c r="B17" s="102">
        <v>1981</v>
      </c>
      <c r="D17" s="107">
        <v>10168754.208333334</v>
      </c>
      <c r="E17" s="88"/>
      <c r="F17" s="75">
        <f t="shared" ref="F17:F50" si="0">+D17-D16</f>
        <v>346241.20833333209</v>
      </c>
      <c r="G17" s="72"/>
      <c r="H17" s="74">
        <f t="shared" ref="H17:H50" si="1">(D17/D16)-1</f>
        <v>3.5249758216999272E-2</v>
      </c>
      <c r="I17" s="106"/>
      <c r="N17" s="109"/>
      <c r="O17" s="107"/>
    </row>
    <row r="18" spans="2:15" x14ac:dyDescent="0.2">
      <c r="B18" s="102">
        <v>1982</v>
      </c>
      <c r="D18" s="107">
        <v>10460241.916666666</v>
      </c>
      <c r="E18" s="88"/>
      <c r="F18" s="75">
        <f t="shared" si="0"/>
        <v>291487.70833333209</v>
      </c>
      <c r="G18" s="72"/>
      <c r="H18" s="74">
        <f t="shared" si="1"/>
        <v>2.8665036282857326E-2</v>
      </c>
      <c r="I18" s="106"/>
      <c r="N18" s="109"/>
      <c r="O18" s="107"/>
    </row>
    <row r="19" spans="2:15" x14ac:dyDescent="0.2">
      <c r="B19" s="102">
        <v>1983</v>
      </c>
      <c r="D19" s="107">
        <v>10738716.499999998</v>
      </c>
      <c r="E19" s="88"/>
      <c r="F19" s="75">
        <f t="shared" si="0"/>
        <v>278474.58333333209</v>
      </c>
      <c r="G19" s="72"/>
      <c r="H19" s="74">
        <f t="shared" si="1"/>
        <v>2.6622193401629524E-2</v>
      </c>
      <c r="I19" s="106"/>
      <c r="N19" s="109"/>
      <c r="O19" s="107"/>
    </row>
    <row r="20" spans="2:15" x14ac:dyDescent="0.2">
      <c r="B20" s="102">
        <v>1984</v>
      </c>
      <c r="D20" s="107">
        <v>11030014.416666664</v>
      </c>
      <c r="E20" s="88"/>
      <c r="F20" s="75">
        <f t="shared" si="0"/>
        <v>291297.91666666605</v>
      </c>
      <c r="G20" s="72"/>
      <c r="H20" s="74">
        <f t="shared" si="1"/>
        <v>2.7125952777193207E-2</v>
      </c>
      <c r="I20" s="106"/>
      <c r="N20" s="109"/>
      <c r="O20" s="107"/>
    </row>
    <row r="21" spans="2:15" x14ac:dyDescent="0.2">
      <c r="B21" s="102">
        <v>1985</v>
      </c>
      <c r="D21" s="107">
        <v>11338251.791666666</v>
      </c>
      <c r="E21" s="88"/>
      <c r="F21" s="75">
        <f t="shared" si="0"/>
        <v>308237.37500000186</v>
      </c>
      <c r="G21" s="72"/>
      <c r="H21" s="74">
        <f t="shared" si="1"/>
        <v>2.7945328388170321E-2</v>
      </c>
      <c r="I21" s="106"/>
      <c r="N21" s="109"/>
      <c r="O21" s="107"/>
    </row>
    <row r="22" spans="2:15" x14ac:dyDescent="0.2">
      <c r="B22" s="102">
        <v>1986</v>
      </c>
      <c r="D22" s="107">
        <v>11656388.000000002</v>
      </c>
      <c r="E22" s="88"/>
      <c r="F22" s="75">
        <f t="shared" si="0"/>
        <v>318136.20833333582</v>
      </c>
      <c r="G22" s="72"/>
      <c r="H22" s="74">
        <f t="shared" si="1"/>
        <v>2.8058664966953639E-2</v>
      </c>
      <c r="I22" s="106"/>
      <c r="N22" s="109"/>
      <c r="O22" s="107"/>
    </row>
    <row r="23" spans="2:15" x14ac:dyDescent="0.2">
      <c r="B23" s="102">
        <v>1987</v>
      </c>
      <c r="D23" s="107">
        <v>11981385.333333336</v>
      </c>
      <c r="E23" s="88"/>
      <c r="F23" s="75">
        <f t="shared" si="0"/>
        <v>324997.33333333395</v>
      </c>
      <c r="G23" s="72"/>
      <c r="H23" s="74">
        <f t="shared" si="1"/>
        <v>2.7881478665031878E-2</v>
      </c>
      <c r="I23" s="106"/>
      <c r="N23" s="109"/>
      <c r="O23" s="107"/>
    </row>
    <row r="24" spans="2:15" x14ac:dyDescent="0.2">
      <c r="B24" s="102">
        <v>1988</v>
      </c>
      <c r="D24" s="107">
        <v>12297264.458333334</v>
      </c>
      <c r="E24" s="88"/>
      <c r="F24" s="75">
        <f t="shared" si="0"/>
        <v>315879.12499999814</v>
      </c>
      <c r="G24" s="72"/>
      <c r="H24" s="74">
        <f t="shared" si="1"/>
        <v>2.636415708300377E-2</v>
      </c>
      <c r="I24" s="106"/>
      <c r="N24" s="109"/>
      <c r="O24" s="107"/>
    </row>
    <row r="25" spans="2:15" x14ac:dyDescent="0.2">
      <c r="B25" s="102">
        <v>1989</v>
      </c>
      <c r="D25" s="107">
        <v>12632129.416666666</v>
      </c>
      <c r="E25" s="72"/>
      <c r="F25" s="75">
        <f t="shared" si="0"/>
        <v>334864.95833333209</v>
      </c>
      <c r="G25" s="72"/>
      <c r="H25" s="74">
        <f t="shared" si="1"/>
        <v>2.7230849549340963E-2</v>
      </c>
      <c r="I25" s="106"/>
      <c r="N25" s="109"/>
      <c r="O25" s="107"/>
    </row>
    <row r="26" spans="2:15" x14ac:dyDescent="0.2">
      <c r="B26" s="102">
        <v>1990</v>
      </c>
      <c r="D26" s="107">
        <v>13001972.041666666</v>
      </c>
      <c r="E26" s="72"/>
      <c r="F26" s="75">
        <f t="shared" si="0"/>
        <v>369842.625</v>
      </c>
      <c r="G26" s="72"/>
      <c r="H26" s="74">
        <f t="shared" si="1"/>
        <v>2.9277931914791333E-2</v>
      </c>
      <c r="I26" s="106"/>
      <c r="N26" s="109"/>
      <c r="O26" s="107"/>
    </row>
    <row r="27" spans="2:15" x14ac:dyDescent="0.2">
      <c r="B27" s="102">
        <v>1991</v>
      </c>
      <c r="D27" s="107">
        <v>13305073.375</v>
      </c>
      <c r="E27" s="72"/>
      <c r="F27" s="75">
        <f t="shared" si="0"/>
        <v>303101.33333333395</v>
      </c>
      <c r="G27" s="72"/>
      <c r="H27" s="74">
        <f t="shared" si="1"/>
        <v>2.3311950861146569E-2</v>
      </c>
      <c r="I27" s="106"/>
      <c r="N27" s="109"/>
      <c r="O27" s="107"/>
    </row>
    <row r="28" spans="2:15" x14ac:dyDescent="0.2">
      <c r="B28" s="102">
        <v>1992</v>
      </c>
      <c r="D28" s="107">
        <v>13545734.124999994</v>
      </c>
      <c r="E28" s="72"/>
      <c r="F28" s="75">
        <f t="shared" si="0"/>
        <v>240660.74999999441</v>
      </c>
      <c r="G28" s="72"/>
      <c r="H28" s="74">
        <f t="shared" si="1"/>
        <v>1.8087893483713646E-2</v>
      </c>
      <c r="I28" s="106"/>
      <c r="N28" s="109"/>
      <c r="O28" s="107"/>
    </row>
    <row r="29" spans="2:15" x14ac:dyDescent="0.2">
      <c r="B29" s="102">
        <v>1993</v>
      </c>
      <c r="D29" s="107">
        <v>13798834.916666666</v>
      </c>
      <c r="E29" s="72"/>
      <c r="F29" s="75">
        <f t="shared" si="0"/>
        <v>253100.79166667163</v>
      </c>
      <c r="G29" s="72"/>
      <c r="H29" s="74">
        <f t="shared" si="1"/>
        <v>1.8684907686143726E-2</v>
      </c>
      <c r="I29" s="106"/>
      <c r="N29" s="109"/>
      <c r="O29" s="107"/>
    </row>
    <row r="30" spans="2:15" x14ac:dyDescent="0.2">
      <c r="B30" s="102">
        <v>1994</v>
      </c>
      <c r="D30" s="107">
        <v>14103747.333333334</v>
      </c>
      <c r="E30" s="72"/>
      <c r="F30" s="75">
        <f t="shared" si="0"/>
        <v>304912.41666666791</v>
      </c>
      <c r="G30" s="72"/>
      <c r="H30" s="74">
        <f t="shared" si="1"/>
        <v>2.2096968222903079E-2</v>
      </c>
      <c r="I30" s="106"/>
      <c r="N30" s="109"/>
      <c r="O30" s="107"/>
    </row>
    <row r="31" spans="2:15" x14ac:dyDescent="0.2">
      <c r="B31" s="102">
        <v>1995</v>
      </c>
      <c r="D31" s="107">
        <v>14395672.791666662</v>
      </c>
      <c r="E31" s="72"/>
      <c r="F31" s="75">
        <f t="shared" si="0"/>
        <v>291925.45833332837</v>
      </c>
      <c r="G31" s="72"/>
      <c r="H31" s="74">
        <f t="shared" si="1"/>
        <v>2.0698432227538532E-2</v>
      </c>
      <c r="I31" s="106"/>
      <c r="N31" s="109"/>
      <c r="O31" s="107"/>
    </row>
    <row r="32" spans="2:15" x14ac:dyDescent="0.2">
      <c r="B32" s="102">
        <v>1996</v>
      </c>
      <c r="D32" s="107">
        <v>14690168.041666666</v>
      </c>
      <c r="E32" s="72"/>
      <c r="F32" s="75">
        <f t="shared" si="0"/>
        <v>294495.25000000373</v>
      </c>
      <c r="G32" s="72"/>
      <c r="H32" s="74">
        <f t="shared" si="1"/>
        <v>2.0457206430148922E-2</v>
      </c>
      <c r="I32" s="106"/>
      <c r="N32" s="109"/>
      <c r="O32" s="107"/>
    </row>
    <row r="33" spans="2:16" x14ac:dyDescent="0.2">
      <c r="B33" s="102">
        <v>1997</v>
      </c>
      <c r="D33" s="107">
        <v>14998220.208333334</v>
      </c>
      <c r="E33" s="72"/>
      <c r="F33" s="75">
        <f t="shared" si="0"/>
        <v>308052.16666666791</v>
      </c>
      <c r="G33" s="72"/>
      <c r="H33" s="74">
        <f t="shared" si="1"/>
        <v>2.0969955264835693E-2</v>
      </c>
      <c r="I33" s="106"/>
      <c r="N33" s="109"/>
      <c r="O33" s="107"/>
    </row>
    <row r="34" spans="2:16" x14ac:dyDescent="0.2">
      <c r="B34" s="102">
        <v>1998</v>
      </c>
      <c r="D34" s="107">
        <v>15305705.625</v>
      </c>
      <c r="E34" s="72"/>
      <c r="F34" s="75">
        <f t="shared" si="0"/>
        <v>307485.41666666605</v>
      </c>
      <c r="G34" s="72"/>
      <c r="H34" s="74">
        <f t="shared" si="1"/>
        <v>2.0501460332994714E-2</v>
      </c>
      <c r="I34" s="106"/>
      <c r="N34" s="109"/>
      <c r="O34" s="107"/>
    </row>
    <row r="35" spans="2:16" x14ac:dyDescent="0.2">
      <c r="B35" s="102">
        <v>1999</v>
      </c>
      <c r="D35" s="107">
        <v>15666313.041666666</v>
      </c>
      <c r="E35" s="72"/>
      <c r="F35" s="75">
        <f t="shared" si="0"/>
        <v>360607.41666666605</v>
      </c>
      <c r="G35" s="72"/>
      <c r="H35" s="74">
        <f t="shared" si="1"/>
        <v>2.3560326162137768E-2</v>
      </c>
      <c r="I35" s="106"/>
      <c r="N35" s="109"/>
      <c r="O35" s="107"/>
    </row>
    <row r="36" spans="2:16" x14ac:dyDescent="0.2">
      <c r="B36" s="102">
        <v>2000</v>
      </c>
      <c r="D36" s="107">
        <v>16046618.833333334</v>
      </c>
      <c r="E36" s="72"/>
      <c r="F36" s="75">
        <f t="shared" si="0"/>
        <v>380305.79166666791</v>
      </c>
      <c r="G36" s="72"/>
      <c r="H36" s="74">
        <f t="shared" si="1"/>
        <v>2.4275385705315289E-2</v>
      </c>
      <c r="I36" s="106"/>
      <c r="N36" s="109"/>
      <c r="O36" s="107"/>
    </row>
    <row r="37" spans="2:16" x14ac:dyDescent="0.2">
      <c r="B37" s="102">
        <v>2001</v>
      </c>
      <c r="D37" s="107">
        <v>16373960.833333334</v>
      </c>
      <c r="E37" s="72"/>
      <c r="F37" s="75">
        <f t="shared" si="0"/>
        <v>327342</v>
      </c>
      <c r="G37" s="72"/>
      <c r="H37" s="74">
        <f t="shared" si="1"/>
        <v>2.03994376260761E-2</v>
      </c>
      <c r="I37" s="106"/>
      <c r="N37" s="109"/>
      <c r="O37" s="107"/>
    </row>
    <row r="38" spans="2:16" x14ac:dyDescent="0.2">
      <c r="B38" s="102">
        <v>2002</v>
      </c>
      <c r="D38" s="107">
        <v>16706903.666666666</v>
      </c>
      <c r="E38" s="72"/>
      <c r="F38" s="75">
        <f t="shared" si="0"/>
        <v>332942.83333333209</v>
      </c>
      <c r="G38" s="72"/>
      <c r="H38" s="74">
        <f t="shared" si="1"/>
        <v>2.0333677154982688E-2</v>
      </c>
      <c r="I38" s="106"/>
      <c r="N38" s="109"/>
      <c r="O38" s="107"/>
      <c r="P38" s="99"/>
    </row>
    <row r="39" spans="2:16" x14ac:dyDescent="0.2">
      <c r="B39" s="102">
        <v>2003</v>
      </c>
      <c r="D39" s="107">
        <v>17064091.75</v>
      </c>
      <c r="E39" s="72"/>
      <c r="F39" s="75">
        <f t="shared" si="0"/>
        <v>357188.08333333395</v>
      </c>
      <c r="G39" s="72"/>
      <c r="H39" s="74">
        <f t="shared" si="1"/>
        <v>2.1379669773639032E-2</v>
      </c>
      <c r="I39" s="106"/>
      <c r="N39" s="109"/>
      <c r="O39" s="107"/>
      <c r="P39" s="99"/>
    </row>
    <row r="40" spans="2:16" x14ac:dyDescent="0.2">
      <c r="B40" s="102">
        <v>2004</v>
      </c>
      <c r="D40" s="107">
        <v>17459193.75</v>
      </c>
      <c r="E40" s="72"/>
      <c r="F40" s="75">
        <f t="shared" si="0"/>
        <v>395102</v>
      </c>
      <c r="G40" s="72"/>
      <c r="H40" s="74">
        <f t="shared" si="1"/>
        <v>2.3154001149812142E-2</v>
      </c>
      <c r="I40" s="106"/>
      <c r="N40" s="109"/>
      <c r="O40" s="107"/>
      <c r="P40" s="99"/>
    </row>
    <row r="41" spans="2:16" x14ac:dyDescent="0.2">
      <c r="B41" s="102">
        <v>2005</v>
      </c>
      <c r="D41" s="107">
        <v>17855430.250000004</v>
      </c>
      <c r="E41" s="72"/>
      <c r="F41" s="75">
        <f t="shared" si="0"/>
        <v>396236.50000000373</v>
      </c>
      <c r="G41" s="72"/>
      <c r="H41" s="74">
        <f t="shared" si="1"/>
        <v>2.2695005604139284E-2</v>
      </c>
      <c r="I41" s="106"/>
      <c r="N41" s="109"/>
      <c r="O41" s="107"/>
      <c r="P41" s="99"/>
    </row>
    <row r="42" spans="2:16" x14ac:dyDescent="0.2">
      <c r="B42" s="102">
        <v>2006</v>
      </c>
      <c r="D42" s="107">
        <v>18211868.291666668</v>
      </c>
      <c r="E42" s="72"/>
      <c r="F42" s="75">
        <f t="shared" si="0"/>
        <v>356438.04166666418</v>
      </c>
      <c r="G42" s="72"/>
      <c r="H42" s="74">
        <f t="shared" si="1"/>
        <v>1.9962444851569172E-2</v>
      </c>
      <c r="I42" s="106"/>
      <c r="N42" s="109"/>
      <c r="O42" s="107"/>
      <c r="P42" s="99"/>
    </row>
    <row r="43" spans="2:16" x14ac:dyDescent="0.2">
      <c r="B43" s="102">
        <v>2007</v>
      </c>
      <c r="D43" s="107">
        <v>18476373.374999996</v>
      </c>
      <c r="E43" s="72"/>
      <c r="F43" s="75">
        <f t="shared" si="0"/>
        <v>264505.08333332837</v>
      </c>
      <c r="G43" s="72"/>
      <c r="H43" s="74">
        <f t="shared" si="1"/>
        <v>1.4523775325915311E-2</v>
      </c>
      <c r="I43" s="106"/>
      <c r="N43" s="109"/>
      <c r="O43" s="107"/>
      <c r="P43" s="99"/>
    </row>
    <row r="44" spans="2:16" x14ac:dyDescent="0.2">
      <c r="B44" s="102">
        <v>2008</v>
      </c>
      <c r="D44" s="107">
        <v>18625320.958333332</v>
      </c>
      <c r="E44" s="74"/>
      <c r="F44" s="75">
        <f t="shared" si="0"/>
        <v>148947.58333333582</v>
      </c>
      <c r="G44" s="72"/>
      <c r="H44" s="74">
        <f t="shared" si="1"/>
        <v>8.0615162028969678E-3</v>
      </c>
      <c r="I44" s="106"/>
      <c r="N44" s="109"/>
      <c r="O44" s="107"/>
      <c r="P44" s="99"/>
    </row>
    <row r="45" spans="2:16" x14ac:dyDescent="0.2">
      <c r="B45" s="102">
        <v>2009</v>
      </c>
      <c r="D45" s="107">
        <v>18712832.916666672</v>
      </c>
      <c r="E45" s="74"/>
      <c r="F45" s="75">
        <f t="shared" si="0"/>
        <v>87511.958333339542</v>
      </c>
      <c r="G45" s="72"/>
      <c r="H45" s="74">
        <f t="shared" si="1"/>
        <v>4.698547666862396E-3</v>
      </c>
      <c r="I45" s="106"/>
      <c r="N45" s="109"/>
      <c r="O45" s="107"/>
      <c r="P45" s="99"/>
    </row>
    <row r="46" spans="2:16" x14ac:dyDescent="0.2">
      <c r="B46" s="102">
        <v>2010</v>
      </c>
      <c r="D46" s="107">
        <v>18822515.791666668</v>
      </c>
      <c r="E46" s="74"/>
      <c r="F46" s="75">
        <f t="shared" si="0"/>
        <v>109682.87499999627</v>
      </c>
      <c r="G46" s="72"/>
      <c r="H46" s="74">
        <f t="shared" si="1"/>
        <v>5.8613720054276897E-3</v>
      </c>
      <c r="I46" s="106"/>
      <c r="N46" s="109"/>
      <c r="O46" s="107"/>
      <c r="P46" s="99"/>
    </row>
    <row r="47" spans="2:16" x14ac:dyDescent="0.2">
      <c r="B47" s="102">
        <v>2011</v>
      </c>
      <c r="D47" s="107">
        <v>18943088.583333332</v>
      </c>
      <c r="E47" s="74"/>
      <c r="F47" s="75">
        <f t="shared" si="0"/>
        <v>120572.79166666418</v>
      </c>
      <c r="G47" s="72"/>
      <c r="H47" s="74">
        <f t="shared" si="1"/>
        <v>6.4057744990733134E-3</v>
      </c>
      <c r="I47" s="106"/>
    </row>
    <row r="48" spans="2:16" x14ac:dyDescent="0.2">
      <c r="B48" s="102">
        <v>2012</v>
      </c>
      <c r="D48" s="107">
        <v>19113654.416666668</v>
      </c>
      <c r="E48" s="74"/>
      <c r="F48" s="75">
        <f t="shared" si="0"/>
        <v>170565.83333333582</v>
      </c>
      <c r="G48" s="72"/>
      <c r="H48" s="74">
        <f t="shared" si="1"/>
        <v>9.0041195015793107E-3</v>
      </c>
      <c r="I48" s="106"/>
    </row>
    <row r="49" spans="1:12" x14ac:dyDescent="0.2">
      <c r="B49" s="102">
        <v>2013</v>
      </c>
      <c r="D49" s="108">
        <v>19312904.625000004</v>
      </c>
      <c r="E49" s="74"/>
      <c r="F49" s="75">
        <f t="shared" si="0"/>
        <v>199250.20833333582</v>
      </c>
      <c r="G49" s="72"/>
      <c r="H49" s="74">
        <f t="shared" si="1"/>
        <v>1.0424495702904046E-2</v>
      </c>
      <c r="I49" s="106"/>
    </row>
    <row r="50" spans="1:12" x14ac:dyDescent="0.2">
      <c r="B50" s="102">
        <v>2014</v>
      </c>
      <c r="D50" s="108">
        <v>19559954.166666672</v>
      </c>
      <c r="E50" s="74"/>
      <c r="F50" s="75">
        <f t="shared" si="0"/>
        <v>247049.54166666791</v>
      </c>
      <c r="G50" s="72"/>
      <c r="H50" s="74">
        <f t="shared" si="1"/>
        <v>1.2791941267439766E-2</v>
      </c>
      <c r="I50" s="106"/>
    </row>
    <row r="51" spans="1:12" x14ac:dyDescent="0.2">
      <c r="B51" s="102"/>
      <c r="D51" s="107"/>
      <c r="F51" s="101"/>
      <c r="H51" s="100"/>
      <c r="I51" s="106"/>
    </row>
    <row r="52" spans="1:12" x14ac:dyDescent="0.2">
      <c r="A52" s="695" t="s">
        <v>8</v>
      </c>
      <c r="B52" s="695"/>
      <c r="C52" s="695"/>
      <c r="D52" s="695"/>
      <c r="E52" s="695"/>
      <c r="F52" s="695"/>
      <c r="G52" s="695"/>
      <c r="H52" s="695"/>
      <c r="I52" s="695"/>
    </row>
    <row r="53" spans="1:12" x14ac:dyDescent="0.2">
      <c r="E53" s="105"/>
    </row>
    <row r="54" spans="1:12" x14ac:dyDescent="0.2">
      <c r="B54" s="104" t="s">
        <v>26</v>
      </c>
      <c r="C54" s="676" t="s">
        <v>5</v>
      </c>
      <c r="D54" s="676"/>
      <c r="E54" s="104" t="s">
        <v>25</v>
      </c>
      <c r="F54" s="676" t="s">
        <v>5</v>
      </c>
      <c r="G54" s="676"/>
      <c r="H54" s="693" t="s">
        <v>4</v>
      </c>
      <c r="I54" s="693"/>
    </row>
    <row r="55" spans="1:12" x14ac:dyDescent="0.2">
      <c r="B55" s="103" t="s">
        <v>2</v>
      </c>
      <c r="C55" s="80" t="s">
        <v>1</v>
      </c>
      <c r="D55" s="79" t="s">
        <v>0</v>
      </c>
      <c r="E55" s="103" t="s">
        <v>2</v>
      </c>
      <c r="F55" s="80" t="s">
        <v>1</v>
      </c>
      <c r="G55" s="79" t="s">
        <v>0</v>
      </c>
      <c r="H55" s="80" t="s">
        <v>1</v>
      </c>
      <c r="I55" s="79" t="s">
        <v>0</v>
      </c>
    </row>
    <row r="56" spans="1:12" x14ac:dyDescent="0.2">
      <c r="A56" s="102">
        <v>2015</v>
      </c>
      <c r="B56" s="73">
        <v>19804193.833333332</v>
      </c>
      <c r="C56" s="75">
        <f>+B56-D50</f>
        <v>244239.66666666046</v>
      </c>
      <c r="D56" s="74">
        <f>(B56/D50)-1</f>
        <v>1.2486719783980194E-2</v>
      </c>
      <c r="E56" s="73">
        <v>19828595.541666668</v>
      </c>
      <c r="F56" s="75">
        <f>+E56-D50</f>
        <v>268641.37499999627</v>
      </c>
      <c r="G56" s="74">
        <f>(E56/D50)-1</f>
        <v>1.3734253808109775E-2</v>
      </c>
      <c r="H56" s="75">
        <f t="shared" ref="H56:H81" si="2">E56-B56</f>
        <v>24401.708333335817</v>
      </c>
      <c r="I56" s="74">
        <f t="shared" ref="I56:I81" si="3">(E56/B56)-1</f>
        <v>1.2321485306947544E-3</v>
      </c>
      <c r="L56" s="99"/>
    </row>
    <row r="57" spans="1:12" x14ac:dyDescent="0.2">
      <c r="A57" s="102">
        <v>2016</v>
      </c>
      <c r="B57" s="73">
        <v>20083144.666666672</v>
      </c>
      <c r="C57" s="75">
        <f t="shared" ref="C57:C81" si="4">+B57-B56</f>
        <v>278950.83333333954</v>
      </c>
      <c r="D57" s="74">
        <f t="shared" ref="D57:D81" si="5">(B57/B56)-1</f>
        <v>1.4085442491671873E-2</v>
      </c>
      <c r="E57" s="73">
        <v>20111498.874999996</v>
      </c>
      <c r="F57" s="75">
        <f t="shared" ref="F57:F81" si="6">+E57-E56</f>
        <v>282903.33333332837</v>
      </c>
      <c r="G57" s="74">
        <f t="shared" ref="G57:G81" si="7">(E57/E56)-1</f>
        <v>1.4267441823544669E-2</v>
      </c>
      <c r="H57" s="75">
        <f t="shared" si="2"/>
        <v>28354.208333324641</v>
      </c>
      <c r="I57" s="74">
        <f t="shared" si="3"/>
        <v>1.411841063933883E-3</v>
      </c>
      <c r="L57" s="99"/>
    </row>
    <row r="58" spans="1:12" x14ac:dyDescent="0.2">
      <c r="A58" s="102">
        <v>2017</v>
      </c>
      <c r="B58" s="73">
        <v>20365211.291666668</v>
      </c>
      <c r="C58" s="75">
        <f t="shared" si="4"/>
        <v>282066.62499999627</v>
      </c>
      <c r="D58" s="74">
        <f t="shared" si="5"/>
        <v>1.404494314419602E-2</v>
      </c>
      <c r="E58" s="73">
        <v>20397518.208333328</v>
      </c>
      <c r="F58" s="75">
        <f t="shared" si="6"/>
        <v>286019.33333333209</v>
      </c>
      <c r="G58" s="74">
        <f t="shared" si="7"/>
        <v>1.4221681591762181E-2</v>
      </c>
      <c r="H58" s="75">
        <f t="shared" si="2"/>
        <v>32306.916666660458</v>
      </c>
      <c r="I58" s="74">
        <f t="shared" si="3"/>
        <v>1.5863776812312658E-3</v>
      </c>
      <c r="L58" s="99"/>
    </row>
    <row r="59" spans="1:12" x14ac:dyDescent="0.2">
      <c r="A59" s="102">
        <v>2018</v>
      </c>
      <c r="B59" s="73">
        <v>20644928.833333332</v>
      </c>
      <c r="C59" s="75">
        <f t="shared" si="4"/>
        <v>279717.54166666418</v>
      </c>
      <c r="D59" s="74">
        <f t="shared" si="5"/>
        <v>1.3735067005227863E-2</v>
      </c>
      <c r="E59" s="73">
        <v>20681747.208333328</v>
      </c>
      <c r="F59" s="75">
        <f t="shared" si="6"/>
        <v>284229</v>
      </c>
      <c r="G59" s="74">
        <f t="shared" si="7"/>
        <v>1.393448933821162E-2</v>
      </c>
      <c r="H59" s="75">
        <f t="shared" si="2"/>
        <v>36818.374999996275</v>
      </c>
      <c r="I59" s="74">
        <f t="shared" si="3"/>
        <v>1.7834101196101404E-3</v>
      </c>
      <c r="L59" s="99"/>
    </row>
    <row r="60" spans="1:12" x14ac:dyDescent="0.2">
      <c r="A60" s="102">
        <v>2019</v>
      </c>
      <c r="B60" s="73">
        <v>20920979.25</v>
      </c>
      <c r="C60" s="75">
        <f t="shared" si="4"/>
        <v>276050.41666666791</v>
      </c>
      <c r="D60" s="74">
        <f t="shared" si="5"/>
        <v>1.3371342613734516E-2</v>
      </c>
      <c r="E60" s="73">
        <v>20964533.458333328</v>
      </c>
      <c r="F60" s="75">
        <f t="shared" si="6"/>
        <v>282786.25</v>
      </c>
      <c r="G60" s="74">
        <f t="shared" si="7"/>
        <v>1.3673228240893343E-2</v>
      </c>
      <c r="H60" s="75">
        <f t="shared" si="2"/>
        <v>43554.208333328366</v>
      </c>
      <c r="I60" s="74">
        <f t="shared" si="3"/>
        <v>2.0818436753302638E-3</v>
      </c>
      <c r="L60" s="99"/>
    </row>
    <row r="61" spans="1:12" x14ac:dyDescent="0.2">
      <c r="A61" s="102">
        <v>2020</v>
      </c>
      <c r="B61" s="73">
        <v>21188987.185951695</v>
      </c>
      <c r="C61" s="75">
        <f t="shared" si="4"/>
        <v>268007.93595169485</v>
      </c>
      <c r="D61" s="74">
        <f t="shared" si="5"/>
        <v>1.2810487154978345E-2</v>
      </c>
      <c r="E61" s="73">
        <v>21242555.105668236</v>
      </c>
      <c r="F61" s="75">
        <f t="shared" si="6"/>
        <v>278021.6473349072</v>
      </c>
      <c r="G61" s="74">
        <f t="shared" si="7"/>
        <v>1.326152322385199E-2</v>
      </c>
      <c r="H61" s="75">
        <f t="shared" si="2"/>
        <v>53567.919716540724</v>
      </c>
      <c r="I61" s="74">
        <f t="shared" si="3"/>
        <v>2.528101944960115E-3</v>
      </c>
      <c r="L61" s="99"/>
    </row>
    <row r="62" spans="1:12" x14ac:dyDescent="0.2">
      <c r="A62" s="102">
        <v>2021</v>
      </c>
      <c r="B62" s="73">
        <v>21443303.294985604</v>
      </c>
      <c r="C62" s="75">
        <f t="shared" si="4"/>
        <v>254316.10903390869</v>
      </c>
      <c r="D62" s="74">
        <f t="shared" si="5"/>
        <v>1.2002277730505329E-2</v>
      </c>
      <c r="E62" s="73">
        <v>21516520.016721193</v>
      </c>
      <c r="F62" s="75">
        <f t="shared" si="6"/>
        <v>273964.91105295718</v>
      </c>
      <c r="G62" s="74">
        <f t="shared" si="7"/>
        <v>1.2896984834929404E-2</v>
      </c>
      <c r="H62" s="75">
        <f t="shared" si="2"/>
        <v>73216.721735589206</v>
      </c>
      <c r="I62" s="74">
        <f t="shared" si="3"/>
        <v>3.4144329690430908E-3</v>
      </c>
      <c r="L62" s="99"/>
    </row>
    <row r="63" spans="1:12" x14ac:dyDescent="0.2">
      <c r="A63" s="102">
        <v>2022</v>
      </c>
      <c r="B63" s="73">
        <v>21699684.152201463</v>
      </c>
      <c r="C63" s="75">
        <f t="shared" si="4"/>
        <v>256380.857215859</v>
      </c>
      <c r="D63" s="74">
        <f t="shared" si="5"/>
        <v>1.1956220256223782E-2</v>
      </c>
      <c r="E63" s="73">
        <v>21786746.219807822</v>
      </c>
      <c r="F63" s="75">
        <f t="shared" si="6"/>
        <v>270226.20308662951</v>
      </c>
      <c r="G63" s="74">
        <f t="shared" si="7"/>
        <v>1.2559010605647458E-2</v>
      </c>
      <c r="H63" s="75">
        <f t="shared" si="2"/>
        <v>87062.06760635972</v>
      </c>
      <c r="I63" s="74">
        <f t="shared" si="3"/>
        <v>4.0121352456425896E-3</v>
      </c>
      <c r="L63" s="99"/>
    </row>
    <row r="64" spans="1:12" x14ac:dyDescent="0.2">
      <c r="A64" s="102">
        <v>2023</v>
      </c>
      <c r="B64" s="73">
        <v>21959130.355415676</v>
      </c>
      <c r="C64" s="75">
        <f t="shared" si="4"/>
        <v>259446.20321421325</v>
      </c>
      <c r="D64" s="74">
        <f t="shared" si="5"/>
        <v>1.1956220256224004E-2</v>
      </c>
      <c r="E64" s="73">
        <v>22054060.965312202</v>
      </c>
      <c r="F64" s="75">
        <f t="shared" si="6"/>
        <v>267314.74550437927</v>
      </c>
      <c r="G64" s="74">
        <f t="shared" si="7"/>
        <v>1.2269603859494493E-2</v>
      </c>
      <c r="H64" s="75">
        <f t="shared" si="2"/>
        <v>94930.609896525741</v>
      </c>
      <c r="I64" s="74">
        <f t="shared" si="3"/>
        <v>4.3230587168090473E-3</v>
      </c>
      <c r="L64" s="99"/>
    </row>
    <row r="65" spans="1:12" x14ac:dyDescent="0.2">
      <c r="A65" s="102">
        <v>2024</v>
      </c>
      <c r="B65" s="73">
        <v>22221678.554580156</v>
      </c>
      <c r="C65" s="75">
        <f t="shared" si="4"/>
        <v>262548.19916447997</v>
      </c>
      <c r="D65" s="74">
        <f t="shared" si="5"/>
        <v>1.1956220256223782E-2</v>
      </c>
      <c r="E65" s="73">
        <v>22319377.542911619</v>
      </c>
      <c r="F65" s="75">
        <f t="shared" si="6"/>
        <v>265316.57759941742</v>
      </c>
      <c r="G65" s="74">
        <f t="shared" si="7"/>
        <v>1.2030282224063882E-2</v>
      </c>
      <c r="H65" s="75">
        <f t="shared" si="2"/>
        <v>97698.988331463188</v>
      </c>
      <c r="I65" s="74">
        <f t="shared" si="3"/>
        <v>4.3965620369990077E-3</v>
      </c>
      <c r="L65" s="99"/>
    </row>
    <row r="66" spans="1:12" x14ac:dyDescent="0.2">
      <c r="A66" s="102">
        <v>2025</v>
      </c>
      <c r="B66" s="73">
        <v>22477484.721905068</v>
      </c>
      <c r="C66" s="75">
        <f t="shared" si="4"/>
        <v>255806.1673249118</v>
      </c>
      <c r="D66" s="74">
        <f t="shared" si="5"/>
        <v>1.1511559160421125E-2</v>
      </c>
      <c r="E66" s="73">
        <v>22582499.080382392</v>
      </c>
      <c r="F66" s="75">
        <f t="shared" si="6"/>
        <v>263121.53747077286</v>
      </c>
      <c r="G66" s="74">
        <f t="shared" si="7"/>
        <v>1.1788928117054009E-2</v>
      </c>
      <c r="H66" s="75">
        <f t="shared" si="2"/>
        <v>105014.35847732425</v>
      </c>
      <c r="I66" s="74">
        <f t="shared" si="3"/>
        <v>4.6719799735859269E-3</v>
      </c>
      <c r="L66" s="99"/>
    </row>
    <row r="67" spans="1:12" x14ac:dyDescent="0.2">
      <c r="A67" s="102">
        <v>2026</v>
      </c>
      <c r="B67" s="73">
        <v>22708252.13886283</v>
      </c>
      <c r="C67" s="75">
        <f t="shared" si="4"/>
        <v>230767.41695776209</v>
      </c>
      <c r="D67" s="74">
        <f t="shared" si="5"/>
        <v>1.0266603217079284E-2</v>
      </c>
      <c r="E67" s="73">
        <v>22840849.573456738</v>
      </c>
      <c r="F67" s="75">
        <f t="shared" si="6"/>
        <v>258350.49307434633</v>
      </c>
      <c r="G67" s="74">
        <f t="shared" si="7"/>
        <v>1.1440296849110743E-2</v>
      </c>
      <c r="H67" s="75">
        <f t="shared" si="2"/>
        <v>132597.43459390849</v>
      </c>
      <c r="I67" s="74">
        <f t="shared" si="3"/>
        <v>5.8391739612131399E-3</v>
      </c>
      <c r="L67" s="99"/>
    </row>
    <row r="68" spans="1:12" x14ac:dyDescent="0.2">
      <c r="A68" s="102">
        <v>2027</v>
      </c>
      <c r="B68" s="73">
        <v>22939744.65034442</v>
      </c>
      <c r="C68" s="75">
        <f t="shared" si="4"/>
        <v>231492.51148159057</v>
      </c>
      <c r="D68" s="74">
        <f t="shared" si="5"/>
        <v>1.0194202092965732E-2</v>
      </c>
      <c r="E68" s="73">
        <v>23094443.676456556</v>
      </c>
      <c r="F68" s="75">
        <f t="shared" si="6"/>
        <v>253594.10299981758</v>
      </c>
      <c r="G68" s="74">
        <f t="shared" si="7"/>
        <v>1.1102656325643778E-2</v>
      </c>
      <c r="H68" s="75">
        <f t="shared" si="2"/>
        <v>154699.0261121355</v>
      </c>
      <c r="I68" s="74">
        <f t="shared" si="3"/>
        <v>6.7437117749178377E-3</v>
      </c>
      <c r="L68" s="99"/>
    </row>
    <row r="69" spans="1:12" x14ac:dyDescent="0.2">
      <c r="A69" s="102">
        <v>2028</v>
      </c>
      <c r="B69" s="73">
        <v>23173597.043271061</v>
      </c>
      <c r="C69" s="75">
        <f t="shared" si="4"/>
        <v>233852.39292664081</v>
      </c>
      <c r="D69" s="74">
        <f t="shared" si="5"/>
        <v>1.0194202092965732E-2</v>
      </c>
      <c r="E69" s="73">
        <v>23344169.246994328</v>
      </c>
      <c r="F69" s="75">
        <f t="shared" si="6"/>
        <v>249725.57053777203</v>
      </c>
      <c r="G69" s="74">
        <f t="shared" si="7"/>
        <v>1.0813231703535431E-2</v>
      </c>
      <c r="H69" s="75">
        <f t="shared" si="2"/>
        <v>170572.20372326672</v>
      </c>
      <c r="I69" s="74">
        <f t="shared" si="3"/>
        <v>7.3606269844410654E-3</v>
      </c>
      <c r="L69" s="99"/>
    </row>
    <row r="70" spans="1:12" x14ac:dyDescent="0.2">
      <c r="A70" s="102">
        <v>2029</v>
      </c>
      <c r="B70" s="73">
        <v>23409833.374751121</v>
      </c>
      <c r="C70" s="75">
        <f t="shared" si="4"/>
        <v>236236.33148005977</v>
      </c>
      <c r="D70" s="74">
        <f t="shared" si="5"/>
        <v>1.0194202092965732E-2</v>
      </c>
      <c r="E70" s="73">
        <v>23591007.976304889</v>
      </c>
      <c r="F70" s="75">
        <f t="shared" si="6"/>
        <v>246838.72931056097</v>
      </c>
      <c r="G70" s="74">
        <f t="shared" si="7"/>
        <v>1.0573892208322722E-2</v>
      </c>
      <c r="H70" s="75">
        <f t="shared" si="2"/>
        <v>181174.60155376792</v>
      </c>
      <c r="I70" s="74">
        <f t="shared" si="3"/>
        <v>7.7392520764019146E-3</v>
      </c>
      <c r="L70" s="99"/>
    </row>
    <row r="71" spans="1:12" x14ac:dyDescent="0.2">
      <c r="A71" s="102">
        <v>2030</v>
      </c>
      <c r="B71" s="73">
        <v>23639726.804254819</v>
      </c>
      <c r="C71" s="75">
        <f t="shared" si="4"/>
        <v>229893.4295036979</v>
      </c>
      <c r="D71" s="74">
        <f t="shared" si="5"/>
        <v>9.8203787196389225E-3</v>
      </c>
      <c r="E71" s="73">
        <v>23834297.316575438</v>
      </c>
      <c r="F71" s="75">
        <f t="shared" si="6"/>
        <v>243289.34027054906</v>
      </c>
      <c r="G71" s="74">
        <f t="shared" si="7"/>
        <v>1.0312799712284937E-2</v>
      </c>
      <c r="H71" s="75">
        <f t="shared" si="2"/>
        <v>194570.51232061908</v>
      </c>
      <c r="I71" s="74">
        <f t="shared" si="3"/>
        <v>8.230658244561484E-3</v>
      </c>
      <c r="L71" s="99"/>
    </row>
    <row r="72" spans="1:12" x14ac:dyDescent="0.2">
      <c r="A72" s="102">
        <v>2031</v>
      </c>
      <c r="B72" s="73">
        <v>23847092.679132283</v>
      </c>
      <c r="C72" s="75">
        <f t="shared" si="4"/>
        <v>207365.87487746403</v>
      </c>
      <c r="D72" s="74">
        <f t="shared" si="5"/>
        <v>8.7719234911014521E-3</v>
      </c>
      <c r="E72" s="73">
        <v>24070464.643388584</v>
      </c>
      <c r="F72" s="75">
        <f t="shared" si="6"/>
        <v>236167.32681314647</v>
      </c>
      <c r="G72" s="74">
        <f t="shared" si="7"/>
        <v>9.908717831127456E-3</v>
      </c>
      <c r="H72" s="75">
        <f t="shared" si="2"/>
        <v>223371.96425630152</v>
      </c>
      <c r="I72" s="74">
        <f t="shared" si="3"/>
        <v>9.3668426278128436E-3</v>
      </c>
      <c r="L72" s="99"/>
    </row>
    <row r="73" spans="1:12" x14ac:dyDescent="0.2">
      <c r="A73" s="102">
        <v>2032</v>
      </c>
      <c r="B73" s="73">
        <v>24054821.08127879</v>
      </c>
      <c r="C73" s="75">
        <f t="shared" si="4"/>
        <v>207728.40214650705</v>
      </c>
      <c r="D73" s="74">
        <f t="shared" si="5"/>
        <v>8.7108481080497846E-3</v>
      </c>
      <c r="E73" s="73">
        <v>24300766.845571373</v>
      </c>
      <c r="F73" s="75">
        <f t="shared" si="6"/>
        <v>230302.2021827884</v>
      </c>
      <c r="G73" s="74">
        <f t="shared" si="7"/>
        <v>9.5678336747873072E-3</v>
      </c>
      <c r="H73" s="75">
        <f t="shared" si="2"/>
        <v>245945.76429258287</v>
      </c>
      <c r="I73" s="74">
        <f t="shared" si="3"/>
        <v>1.0224385517628942E-2</v>
      </c>
      <c r="L73" s="99"/>
    </row>
    <row r="74" spans="1:12" x14ac:dyDescent="0.2">
      <c r="A74" s="102">
        <v>2033</v>
      </c>
      <c r="B74" s="73">
        <v>24264358.973984126</v>
      </c>
      <c r="C74" s="75">
        <f t="shared" si="4"/>
        <v>209537.89270533621</v>
      </c>
      <c r="D74" s="74">
        <f t="shared" si="5"/>
        <v>8.7108481080500066E-3</v>
      </c>
      <c r="E74" s="73">
        <v>24526238.842297424</v>
      </c>
      <c r="F74" s="75">
        <f t="shared" si="6"/>
        <v>225471.99672605097</v>
      </c>
      <c r="G74" s="74">
        <f t="shared" si="7"/>
        <v>9.2783901906841049E-3</v>
      </c>
      <c r="H74" s="75">
        <f t="shared" si="2"/>
        <v>261879.86831329763</v>
      </c>
      <c r="I74" s="74">
        <f t="shared" si="3"/>
        <v>1.0792779178468326E-2</v>
      </c>
      <c r="L74" s="99"/>
    </row>
    <row r="75" spans="1:12" x14ac:dyDescent="0.2">
      <c r="A75" s="102">
        <v>2034</v>
      </c>
      <c r="B75" s="73">
        <v>24475722.119445696</v>
      </c>
      <c r="C75" s="75">
        <f t="shared" si="4"/>
        <v>211363.14546157047</v>
      </c>
      <c r="D75" s="74">
        <f t="shared" si="5"/>
        <v>8.7108481080497846E-3</v>
      </c>
      <c r="E75" s="73">
        <v>24747932.296365574</v>
      </c>
      <c r="F75" s="75">
        <f t="shared" si="6"/>
        <v>221693.45406815037</v>
      </c>
      <c r="G75" s="74">
        <f t="shared" si="7"/>
        <v>9.0390318504858236E-3</v>
      </c>
      <c r="H75" s="75">
        <f t="shared" si="2"/>
        <v>272210.17691987753</v>
      </c>
      <c r="I75" s="74">
        <f t="shared" si="3"/>
        <v>1.1121640276493094E-2</v>
      </c>
      <c r="L75" s="99"/>
    </row>
    <row r="76" spans="1:12" x14ac:dyDescent="0.2">
      <c r="A76" s="102">
        <v>2035</v>
      </c>
      <c r="B76" s="73">
        <v>24682010.515593965</v>
      </c>
      <c r="C76" s="75">
        <f t="shared" si="4"/>
        <v>206288.39614826813</v>
      </c>
      <c r="D76" s="74">
        <f t="shared" si="5"/>
        <v>8.4282864113893741E-3</v>
      </c>
      <c r="E76" s="73">
        <v>24966630.313924938</v>
      </c>
      <c r="F76" s="75">
        <f t="shared" si="6"/>
        <v>218698.01755936444</v>
      </c>
      <c r="G76" s="74">
        <f t="shared" si="7"/>
        <v>8.83702181420154E-3</v>
      </c>
      <c r="H76" s="75">
        <f t="shared" si="2"/>
        <v>284619.79833097383</v>
      </c>
      <c r="I76" s="74">
        <f t="shared" si="3"/>
        <v>1.1531467347489777E-2</v>
      </c>
      <c r="L76" s="99"/>
    </row>
    <row r="77" spans="1:12" x14ac:dyDescent="0.2">
      <c r="A77" s="102">
        <v>2036</v>
      </c>
      <c r="B77" s="73">
        <v>24870448.324074626</v>
      </c>
      <c r="C77" s="75">
        <f t="shared" si="4"/>
        <v>188437.80848066136</v>
      </c>
      <c r="D77" s="74">
        <f t="shared" si="5"/>
        <v>7.6346215135758566E-3</v>
      </c>
      <c r="E77" s="73">
        <v>25182560.17374314</v>
      </c>
      <c r="F77" s="75">
        <f t="shared" si="6"/>
        <v>215929.85981820151</v>
      </c>
      <c r="G77" s="74">
        <f t="shared" si="7"/>
        <v>8.6487386204363581E-3</v>
      </c>
      <c r="H77" s="75">
        <f t="shared" si="2"/>
        <v>312111.84966851398</v>
      </c>
      <c r="I77" s="74">
        <f t="shared" si="3"/>
        <v>1.2549506370031605E-2</v>
      </c>
      <c r="L77" s="99"/>
    </row>
    <row r="78" spans="1:12" x14ac:dyDescent="0.2">
      <c r="A78" s="102">
        <v>2037</v>
      </c>
      <c r="B78" s="73">
        <v>25059173.363440637</v>
      </c>
      <c r="C78" s="75">
        <f t="shared" si="4"/>
        <v>188725.03936601058</v>
      </c>
      <c r="D78" s="74">
        <f t="shared" si="5"/>
        <v>7.5883247823611555E-3</v>
      </c>
      <c r="E78" s="73">
        <v>25396135.59951004</v>
      </c>
      <c r="F78" s="75">
        <f t="shared" si="6"/>
        <v>213575.42576690018</v>
      </c>
      <c r="G78" s="74">
        <f t="shared" si="7"/>
        <v>8.4810846988301325E-3</v>
      </c>
      <c r="H78" s="75">
        <f t="shared" si="2"/>
        <v>336962.23606940359</v>
      </c>
      <c r="I78" s="74">
        <f t="shared" si="3"/>
        <v>1.3446662073897553E-2</v>
      </c>
      <c r="L78" s="99"/>
    </row>
    <row r="79" spans="1:12" x14ac:dyDescent="0.2">
      <c r="A79" s="102">
        <v>2038</v>
      </c>
      <c r="B79" s="73">
        <v>25249330.509699922</v>
      </c>
      <c r="C79" s="75">
        <f t="shared" si="4"/>
        <v>190157.14625928551</v>
      </c>
      <c r="D79" s="74">
        <f t="shared" si="5"/>
        <v>7.5883247823613775E-3</v>
      </c>
      <c r="E79" s="73">
        <v>25606294.543012973</v>
      </c>
      <c r="F79" s="75">
        <f t="shared" si="6"/>
        <v>210158.94350293279</v>
      </c>
      <c r="G79" s="74">
        <f t="shared" si="7"/>
        <v>8.2752331621267494E-3</v>
      </c>
      <c r="H79" s="75">
        <f t="shared" si="2"/>
        <v>356964.03331305087</v>
      </c>
      <c r="I79" s="74">
        <f t="shared" si="3"/>
        <v>1.413756428812718E-2</v>
      </c>
      <c r="L79" s="99"/>
    </row>
    <row r="80" spans="1:12" x14ac:dyDescent="0.2">
      <c r="A80" s="102">
        <v>2039</v>
      </c>
      <c r="B80" s="73">
        <v>25440930.630144704</v>
      </c>
      <c r="C80" s="75">
        <f t="shared" si="4"/>
        <v>191600.12044478208</v>
      </c>
      <c r="D80" s="74">
        <f t="shared" si="5"/>
        <v>7.5883247823611555E-3</v>
      </c>
      <c r="E80" s="73">
        <v>25811401.151050236</v>
      </c>
      <c r="F80" s="75">
        <f t="shared" si="6"/>
        <v>205106.60803726315</v>
      </c>
      <c r="G80" s="74">
        <f t="shared" si="7"/>
        <v>8.0100073711457664E-3</v>
      </c>
      <c r="H80" s="75">
        <f t="shared" si="2"/>
        <v>370470.52090553194</v>
      </c>
      <c r="I80" s="74">
        <f t="shared" si="3"/>
        <v>1.4561987778330954E-2</v>
      </c>
      <c r="L80" s="99"/>
    </row>
    <row r="81" spans="1:12" x14ac:dyDescent="0.2">
      <c r="A81" s="102">
        <v>2040</v>
      </c>
      <c r="B81" s="73">
        <v>25633619.014277801</v>
      </c>
      <c r="C81" s="75">
        <f t="shared" si="4"/>
        <v>192688.38413309678</v>
      </c>
      <c r="D81" s="74">
        <f t="shared" si="5"/>
        <v>7.5739518704862618E-3</v>
      </c>
      <c r="E81" s="73">
        <v>26012308.691984195</v>
      </c>
      <c r="F81" s="75">
        <f t="shared" si="6"/>
        <v>200907.54093395919</v>
      </c>
      <c r="G81" s="74">
        <f t="shared" si="7"/>
        <v>7.783674344458591E-3</v>
      </c>
      <c r="H81" s="75">
        <f t="shared" si="2"/>
        <v>378689.67770639434</v>
      </c>
      <c r="I81" s="74">
        <f t="shared" si="3"/>
        <v>1.4773164783929538E-2</v>
      </c>
      <c r="L81" s="99"/>
    </row>
    <row r="82" spans="1:12" x14ac:dyDescent="0.2">
      <c r="A82" s="102"/>
      <c r="B82" s="73"/>
      <c r="C82" s="75"/>
      <c r="D82" s="74"/>
      <c r="E82" s="73"/>
      <c r="F82" s="75"/>
      <c r="G82" s="74"/>
      <c r="H82" s="75"/>
      <c r="I82" s="74"/>
      <c r="L82" s="99"/>
    </row>
    <row r="83" spans="1:12" x14ac:dyDescent="0.2">
      <c r="A83" s="102"/>
      <c r="B83" s="98"/>
      <c r="C83" s="101"/>
      <c r="D83" s="100"/>
      <c r="E83" s="98"/>
      <c r="F83" s="101"/>
      <c r="G83" s="100"/>
      <c r="H83" s="101"/>
      <c r="I83" s="100"/>
      <c r="L83" s="99"/>
    </row>
    <row r="84" spans="1:12" x14ac:dyDescent="0.2">
      <c r="B84" s="98"/>
      <c r="L84" s="99"/>
    </row>
    <row r="85" spans="1:12" x14ac:dyDescent="0.2">
      <c r="B85" s="98"/>
    </row>
    <row r="86" spans="1:12" x14ac:dyDescent="0.2">
      <c r="B86" s="98"/>
    </row>
    <row r="87" spans="1:12" x14ac:dyDescent="0.2">
      <c r="B87" s="98"/>
    </row>
    <row r="88" spans="1:12" x14ac:dyDescent="0.2">
      <c r="B88" s="98"/>
    </row>
    <row r="89" spans="1:12" x14ac:dyDescent="0.2">
      <c r="B89" s="98"/>
    </row>
    <row r="90" spans="1:12" x14ac:dyDescent="0.2">
      <c r="B90" s="98"/>
    </row>
    <row r="91" spans="1:12" x14ac:dyDescent="0.2">
      <c r="B91" s="98"/>
    </row>
  </sheetData>
  <mergeCells count="7">
    <mergeCell ref="C54:D54"/>
    <mergeCell ref="F54:G54"/>
    <mergeCell ref="A1:I1"/>
    <mergeCell ref="B3:H3"/>
    <mergeCell ref="B12:H12"/>
    <mergeCell ref="A52:I52"/>
    <mergeCell ref="H54:I54"/>
  </mergeCells>
  <pageMargins left="0.75" right="0.75" top="0.17" bottom="0.18" header="0.5" footer="0.5"/>
  <pageSetup scale="85" orientation="portrait" r:id="rId1"/>
  <headerFooter alignWithMargins="0"/>
  <picture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R82"/>
  <sheetViews>
    <sheetView zoomScaleNormal="100" workbookViewId="0">
      <selection sqref="A1:AO1"/>
    </sheetView>
  </sheetViews>
  <sheetFormatPr defaultColWidth="9.140625" defaultRowHeight="12.75" x14ac:dyDescent="0.2"/>
  <cols>
    <col min="1" max="1" width="9.140625" style="116"/>
    <col min="2" max="2" width="17.7109375" style="116" customWidth="1"/>
    <col min="3" max="4" width="9.140625" style="116"/>
    <col min="5" max="5" width="18" style="116" customWidth="1"/>
    <col min="6" max="7" width="9.140625" style="116"/>
    <col min="8" max="8" width="11" style="116" customWidth="1"/>
    <col min="9" max="9" width="11.42578125" style="116" customWidth="1"/>
    <col min="10" max="10" width="9.140625" style="116"/>
    <col min="11" max="11" width="12.85546875" style="116" bestFit="1" customWidth="1"/>
    <col min="12" max="12" width="9.140625" style="116"/>
    <col min="13" max="13" width="12.42578125" style="116" bestFit="1" customWidth="1"/>
    <col min="14" max="14" width="12.85546875" style="116" bestFit="1" customWidth="1"/>
    <col min="15" max="16384" width="9.140625" style="116"/>
  </cols>
  <sheetData>
    <row r="1" spans="1:18" ht="27" x14ac:dyDescent="0.3">
      <c r="A1" s="697" t="s">
        <v>43</v>
      </c>
      <c r="B1" s="698"/>
      <c r="C1" s="698"/>
      <c r="D1" s="698"/>
      <c r="E1" s="698"/>
      <c r="F1" s="698"/>
      <c r="G1" s="698"/>
      <c r="H1" s="698"/>
      <c r="I1" s="698"/>
      <c r="K1" s="35" t="s">
        <v>42</v>
      </c>
    </row>
    <row r="2" spans="1:18" ht="18.75" x14ac:dyDescent="0.3">
      <c r="B2" s="146"/>
      <c r="C2" s="146"/>
      <c r="D2" s="146"/>
      <c r="E2" s="146"/>
      <c r="F2" s="146"/>
      <c r="G2" s="146"/>
      <c r="H2" s="146"/>
    </row>
    <row r="3" spans="1:18" x14ac:dyDescent="0.2">
      <c r="B3" s="699" t="s">
        <v>13</v>
      </c>
      <c r="C3" s="699"/>
      <c r="D3" s="699"/>
      <c r="E3" s="699"/>
      <c r="F3" s="699"/>
      <c r="G3" s="699"/>
      <c r="H3" s="699"/>
    </row>
    <row r="4" spans="1:18" x14ac:dyDescent="0.2">
      <c r="A4" s="127"/>
      <c r="B4" s="127"/>
      <c r="C4" s="127"/>
      <c r="D4" s="127"/>
      <c r="E4" s="127"/>
      <c r="F4" s="127"/>
      <c r="G4" s="127"/>
      <c r="H4" s="127"/>
    </row>
    <row r="5" spans="1:18" x14ac:dyDescent="0.2">
      <c r="B5" s="33" t="s">
        <v>41</v>
      </c>
      <c r="C5" s="18"/>
      <c r="D5"/>
      <c r="E5"/>
      <c r="F5" s="59">
        <f>AVERAGE(F15:F46)</f>
        <v>0.49507676946507118</v>
      </c>
      <c r="G5" s="2">
        <f>(D46/D14)^(1/32)-1</f>
        <v>1.6175213687427803E-2</v>
      </c>
      <c r="J5" s="139"/>
    </row>
    <row r="6" spans="1:18" x14ac:dyDescent="0.2">
      <c r="B6" s="18"/>
      <c r="C6" s="18"/>
      <c r="D6"/>
      <c r="E6"/>
      <c r="F6" s="59"/>
      <c r="G6" s="7"/>
    </row>
    <row r="7" spans="1:18" x14ac:dyDescent="0.2">
      <c r="B7" s="33" t="s">
        <v>11</v>
      </c>
      <c r="C7" s="18"/>
      <c r="D7"/>
      <c r="E7"/>
      <c r="F7" s="59">
        <f>AVERAGE(C53:C61)</f>
        <v>0.80245877278445243</v>
      </c>
      <c r="G7" s="2">
        <f>(B61/B52)^(1/9)-1</f>
        <v>1.8357879855441572E-2</v>
      </c>
    </row>
    <row r="8" spans="1:18" x14ac:dyDescent="0.2">
      <c r="B8" s="33" t="s">
        <v>10</v>
      </c>
      <c r="C8" s="18"/>
      <c r="D8"/>
      <c r="E8"/>
      <c r="F8" s="59">
        <f>AVERAGE(F53:F61)</f>
        <v>1.0492382869955439</v>
      </c>
      <c r="G8" s="2">
        <f>(E61/E52)^(1/9)-1</f>
        <v>2.3563262207672686E-2</v>
      </c>
      <c r="I8" s="121"/>
    </row>
    <row r="9" spans="1:18" x14ac:dyDescent="0.2">
      <c r="A9" s="127"/>
      <c r="H9" s="127"/>
    </row>
    <row r="10" spans="1:18" x14ac:dyDescent="0.2">
      <c r="B10" s="700" t="s">
        <v>9</v>
      </c>
      <c r="C10" s="700"/>
      <c r="D10" s="700"/>
      <c r="E10" s="700"/>
      <c r="F10" s="700"/>
      <c r="G10" s="700"/>
      <c r="H10" s="700"/>
    </row>
    <row r="11" spans="1:18" x14ac:dyDescent="0.2">
      <c r="A11" s="145"/>
      <c r="B11" s="143"/>
      <c r="C11" s="143"/>
      <c r="D11" s="144"/>
      <c r="E11" s="144"/>
      <c r="F11" s="144"/>
      <c r="G11" s="144"/>
      <c r="H11" s="144"/>
    </row>
    <row r="12" spans="1:18" x14ac:dyDescent="0.2">
      <c r="A12" s="127"/>
      <c r="B12" s="127"/>
      <c r="C12" s="127"/>
      <c r="D12" s="124"/>
      <c r="E12" s="127"/>
      <c r="F12" s="143" t="s">
        <v>5</v>
      </c>
      <c r="G12" s="143"/>
      <c r="H12" s="143"/>
    </row>
    <row r="13" spans="1:18" x14ac:dyDescent="0.2">
      <c r="A13" s="127"/>
      <c r="B13" s="127"/>
      <c r="C13" s="124"/>
      <c r="D13" s="142"/>
      <c r="E13" s="136"/>
      <c r="F13" s="141" t="s">
        <v>1</v>
      </c>
      <c r="G13" s="127"/>
      <c r="H13" s="124" t="s">
        <v>0</v>
      </c>
      <c r="N13" s="140"/>
    </row>
    <row r="14" spans="1:18" x14ac:dyDescent="0.2">
      <c r="A14" s="127"/>
      <c r="B14" s="124">
        <v>1982</v>
      </c>
      <c r="D14" s="131">
        <v>23.607691117243217</v>
      </c>
      <c r="E14" s="136"/>
      <c r="F14" s="119"/>
      <c r="G14" s="127"/>
      <c r="H14" s="121"/>
      <c r="K14" s="132"/>
      <c r="N14" s="119"/>
      <c r="Q14" s="117"/>
      <c r="R14" s="117"/>
    </row>
    <row r="15" spans="1:18" x14ac:dyDescent="0.2">
      <c r="A15" s="127"/>
      <c r="B15" s="124">
        <v>1983</v>
      </c>
      <c r="D15" s="131">
        <v>24.555235733855373</v>
      </c>
      <c r="E15" s="136"/>
      <c r="F15" s="119">
        <f t="shared" ref="F15:F46" si="0">+D15-D14</f>
        <v>0.94754461661215572</v>
      </c>
      <c r="G15" s="127"/>
      <c r="H15" s="121">
        <f t="shared" ref="H15:H46" si="1">(D15/D14)-1</f>
        <v>4.0137115142109936E-2</v>
      </c>
      <c r="K15" s="132"/>
      <c r="N15" s="119"/>
      <c r="Q15" s="117"/>
      <c r="R15" s="117"/>
    </row>
    <row r="16" spans="1:18" x14ac:dyDescent="0.2">
      <c r="A16" s="127"/>
      <c r="B16" s="124">
        <v>1984</v>
      </c>
      <c r="D16" s="131">
        <v>25.632468341815553</v>
      </c>
      <c r="E16" s="136"/>
      <c r="F16" s="119">
        <f t="shared" si="0"/>
        <v>1.0772326079601804</v>
      </c>
      <c r="G16" s="127"/>
      <c r="H16" s="121">
        <f t="shared" si="1"/>
        <v>4.3869772607189939E-2</v>
      </c>
      <c r="K16" s="132"/>
      <c r="N16" s="119"/>
      <c r="Q16" s="117"/>
      <c r="R16" s="117"/>
    </row>
    <row r="17" spans="1:18" x14ac:dyDescent="0.2">
      <c r="A17" s="127"/>
      <c r="B17" s="124">
        <v>1985</v>
      </c>
      <c r="D17" s="131">
        <v>26.447711886972503</v>
      </c>
      <c r="E17" s="136"/>
      <c r="F17" s="119">
        <f t="shared" si="0"/>
        <v>0.81524354515694952</v>
      </c>
      <c r="G17" s="127"/>
      <c r="H17" s="121">
        <f t="shared" si="1"/>
        <v>3.1805112729896612E-2</v>
      </c>
      <c r="K17" s="132"/>
      <c r="N17" s="119"/>
      <c r="Q17" s="117"/>
      <c r="R17" s="117"/>
    </row>
    <row r="18" spans="1:18" x14ac:dyDescent="0.2">
      <c r="A18" s="127"/>
      <c r="B18" s="124">
        <v>1986</v>
      </c>
      <c r="D18" s="131">
        <v>27.22671943983319</v>
      </c>
      <c r="E18" s="136"/>
      <c r="F18" s="119">
        <f t="shared" si="0"/>
        <v>0.77900755286068701</v>
      </c>
      <c r="G18" s="127"/>
      <c r="H18" s="121">
        <f t="shared" si="1"/>
        <v>2.9454629428431023E-2</v>
      </c>
      <c r="K18" s="132"/>
      <c r="N18" s="119"/>
      <c r="Q18" s="117"/>
      <c r="R18" s="117"/>
    </row>
    <row r="19" spans="1:18" x14ac:dyDescent="0.2">
      <c r="A19" s="127"/>
      <c r="B19" s="124">
        <v>1987</v>
      </c>
      <c r="D19" s="131">
        <v>27.840023091797416</v>
      </c>
      <c r="E19" s="136"/>
      <c r="F19" s="119">
        <f t="shared" si="0"/>
        <v>0.61330365196422676</v>
      </c>
      <c r="G19" s="127"/>
      <c r="H19" s="121">
        <f t="shared" si="1"/>
        <v>2.2525800558511389E-2</v>
      </c>
      <c r="I19" s="130"/>
      <c r="K19" s="132"/>
      <c r="N19" s="119"/>
      <c r="Q19" s="117"/>
      <c r="R19" s="117"/>
    </row>
    <row r="20" spans="1:18" x14ac:dyDescent="0.2">
      <c r="A20" s="127"/>
      <c r="B20" s="124">
        <v>1988</v>
      </c>
      <c r="D20" s="131">
        <v>28.66345813469891</v>
      </c>
      <c r="E20" s="136"/>
      <c r="F20" s="119">
        <f t="shared" si="0"/>
        <v>0.82343504290149383</v>
      </c>
      <c r="G20" s="127"/>
      <c r="H20" s="121">
        <f t="shared" si="1"/>
        <v>2.9577383617332753E-2</v>
      </c>
      <c r="I20" s="130"/>
      <c r="K20" s="132"/>
      <c r="N20" s="119"/>
      <c r="Q20" s="117"/>
      <c r="R20" s="117"/>
    </row>
    <row r="21" spans="1:18" x14ac:dyDescent="0.2">
      <c r="A21" s="127"/>
      <c r="B21" s="124">
        <v>1989</v>
      </c>
      <c r="D21" s="131">
        <v>29.771176546146972</v>
      </c>
      <c r="E21" s="136"/>
      <c r="F21" s="119">
        <f t="shared" si="0"/>
        <v>1.1077184114480616</v>
      </c>
      <c r="G21" s="127"/>
      <c r="H21" s="121">
        <f t="shared" si="1"/>
        <v>3.8645665370958815E-2</v>
      </c>
      <c r="K21" s="132"/>
      <c r="N21" s="119"/>
      <c r="Q21" s="117"/>
      <c r="R21" s="117"/>
    </row>
    <row r="22" spans="1:18" x14ac:dyDescent="0.2">
      <c r="A22" s="127"/>
      <c r="B22" s="124">
        <v>1990</v>
      </c>
      <c r="D22" s="131">
        <v>29.424739488048861</v>
      </c>
      <c r="E22" s="136"/>
      <c r="F22" s="119">
        <f t="shared" si="0"/>
        <v>-0.34643705809811109</v>
      </c>
      <c r="G22" s="127"/>
      <c r="H22" s="121">
        <f t="shared" si="1"/>
        <v>-1.1636659960721274E-2</v>
      </c>
      <c r="K22" s="132"/>
      <c r="N22" s="119"/>
      <c r="Q22" s="117"/>
      <c r="R22" s="117"/>
    </row>
    <row r="23" spans="1:18" x14ac:dyDescent="0.2">
      <c r="A23" s="127"/>
      <c r="B23" s="124">
        <v>1991</v>
      </c>
      <c r="D23" s="131">
        <v>28.942562561972391</v>
      </c>
      <c r="E23" s="136"/>
      <c r="F23" s="119">
        <f t="shared" si="0"/>
        <v>-0.48217692607646967</v>
      </c>
      <c r="G23" s="127"/>
      <c r="H23" s="121">
        <f t="shared" si="1"/>
        <v>-1.6386786577067602E-2</v>
      </c>
      <c r="K23" s="132"/>
      <c r="N23" s="119"/>
      <c r="Q23" s="117"/>
      <c r="R23" s="117"/>
    </row>
    <row r="24" spans="1:18" x14ac:dyDescent="0.2">
      <c r="A24" s="127"/>
      <c r="B24" s="124">
        <v>1992</v>
      </c>
      <c r="D24" s="131">
        <v>29.325847639025639</v>
      </c>
      <c r="E24" s="136"/>
      <c r="F24" s="119">
        <f t="shared" si="0"/>
        <v>0.3832850770532481</v>
      </c>
      <c r="G24" s="127"/>
      <c r="H24" s="121">
        <f t="shared" si="1"/>
        <v>1.3242955810583545E-2</v>
      </c>
      <c r="J24" s="139"/>
      <c r="K24" s="132"/>
      <c r="N24" s="119"/>
      <c r="Q24" s="117"/>
      <c r="R24" s="117"/>
    </row>
    <row r="25" spans="1:18" x14ac:dyDescent="0.2">
      <c r="A25" s="127"/>
      <c r="B25" s="124">
        <v>1993</v>
      </c>
      <c r="D25" s="131">
        <v>29.707042511044488</v>
      </c>
      <c r="E25" s="136"/>
      <c r="F25" s="119">
        <f t="shared" si="0"/>
        <v>0.38119487201884894</v>
      </c>
      <c r="G25" s="127"/>
      <c r="H25" s="121">
        <f t="shared" si="1"/>
        <v>1.2998596893464498E-2</v>
      </c>
      <c r="J25" s="139"/>
      <c r="K25" s="132"/>
      <c r="N25" s="119"/>
      <c r="Q25" s="117"/>
      <c r="R25" s="117"/>
    </row>
    <row r="26" spans="1:18" x14ac:dyDescent="0.2">
      <c r="A26" s="127"/>
      <c r="B26" s="124">
        <v>1994</v>
      </c>
      <c r="D26" s="131">
        <v>30.073346894254197</v>
      </c>
      <c r="E26" s="136"/>
      <c r="F26" s="119">
        <f t="shared" si="0"/>
        <v>0.36630438320970882</v>
      </c>
      <c r="G26" s="127"/>
      <c r="H26" s="121">
        <f t="shared" si="1"/>
        <v>1.2330557074926807E-2</v>
      </c>
      <c r="I26" s="138"/>
      <c r="K26" s="132"/>
      <c r="N26" s="119"/>
      <c r="Q26" s="117"/>
      <c r="R26" s="117"/>
    </row>
    <row r="27" spans="1:18" x14ac:dyDescent="0.2">
      <c r="A27" s="127"/>
      <c r="B27" s="124">
        <v>1995</v>
      </c>
      <c r="D27" s="131">
        <v>30.960738068025591</v>
      </c>
      <c r="E27" s="136"/>
      <c r="F27" s="119">
        <f t="shared" si="0"/>
        <v>0.88739117377139465</v>
      </c>
      <c r="G27" s="127"/>
      <c r="H27" s="121">
        <f t="shared" si="1"/>
        <v>2.9507562855963343E-2</v>
      </c>
      <c r="K27" s="132"/>
      <c r="N27" s="119"/>
      <c r="Q27" s="117"/>
      <c r="R27" s="117"/>
    </row>
    <row r="28" spans="1:18" x14ac:dyDescent="0.2">
      <c r="A28" s="127"/>
      <c r="B28" s="124">
        <v>1996</v>
      </c>
      <c r="D28" s="131">
        <v>31.546995041834702</v>
      </c>
      <c r="E28" s="136"/>
      <c r="F28" s="119">
        <f t="shared" si="0"/>
        <v>0.58625697380911035</v>
      </c>
      <c r="G28" s="127"/>
      <c r="H28" s="121">
        <f t="shared" si="1"/>
        <v>1.8935497355425213E-2</v>
      </c>
      <c r="K28" s="132"/>
      <c r="N28" s="119"/>
      <c r="Q28" s="117"/>
      <c r="R28" s="117"/>
    </row>
    <row r="29" spans="1:18" x14ac:dyDescent="0.2">
      <c r="A29" s="127"/>
      <c r="B29" s="124">
        <v>1997</v>
      </c>
      <c r="D29" s="131">
        <v>32.216760084533298</v>
      </c>
      <c r="E29" s="136"/>
      <c r="F29" s="119">
        <f t="shared" si="0"/>
        <v>0.6697650426985966</v>
      </c>
      <c r="G29" s="127"/>
      <c r="H29" s="121">
        <f t="shared" si="1"/>
        <v>2.1230708085204775E-2</v>
      </c>
      <c r="K29" s="132"/>
      <c r="N29" s="119"/>
      <c r="Q29" s="117"/>
      <c r="R29" s="117"/>
    </row>
    <row r="30" spans="1:18" x14ac:dyDescent="0.2">
      <c r="A30" s="127"/>
      <c r="B30" s="124">
        <v>1998</v>
      </c>
      <c r="D30" s="131">
        <v>33.818845307015735</v>
      </c>
      <c r="E30" s="136"/>
      <c r="F30" s="119">
        <f t="shared" si="0"/>
        <v>1.6020852224824367</v>
      </c>
      <c r="G30" s="127"/>
      <c r="H30" s="121">
        <f t="shared" si="1"/>
        <v>4.9728315891441E-2</v>
      </c>
      <c r="K30" s="132"/>
      <c r="N30" s="119"/>
      <c r="Q30" s="117"/>
      <c r="R30" s="117"/>
    </row>
    <row r="31" spans="1:18" x14ac:dyDescent="0.2">
      <c r="A31" s="127"/>
      <c r="B31" s="124">
        <v>1999</v>
      </c>
      <c r="D31" s="131">
        <v>34.365601071342638</v>
      </c>
      <c r="E31" s="136"/>
      <c r="F31" s="119">
        <f t="shared" si="0"/>
        <v>0.5467557643269032</v>
      </c>
      <c r="G31" s="127"/>
      <c r="H31" s="121">
        <f t="shared" si="1"/>
        <v>1.6167191971320216E-2</v>
      </c>
      <c r="K31" s="132"/>
      <c r="L31" s="118"/>
      <c r="N31" s="119"/>
      <c r="O31" s="118"/>
      <c r="Q31" s="117"/>
      <c r="R31" s="117"/>
    </row>
    <row r="32" spans="1:18" x14ac:dyDescent="0.2">
      <c r="A32" s="127"/>
      <c r="B32" s="124">
        <v>2000</v>
      </c>
      <c r="D32" s="131">
        <v>35.549687074904405</v>
      </c>
      <c r="E32" s="136"/>
      <c r="F32" s="119">
        <f t="shared" si="0"/>
        <v>1.1840860035617666</v>
      </c>
      <c r="G32" s="127"/>
      <c r="H32" s="121">
        <f t="shared" si="1"/>
        <v>3.4455559240870404E-2</v>
      </c>
      <c r="K32" s="132"/>
      <c r="L32" s="118"/>
      <c r="N32" s="119"/>
      <c r="O32" s="118"/>
      <c r="Q32" s="117"/>
      <c r="R32" s="117"/>
    </row>
    <row r="33" spans="1:18" x14ac:dyDescent="0.2">
      <c r="A33" s="127"/>
      <c r="B33" s="124">
        <v>2001</v>
      </c>
      <c r="D33" s="131">
        <v>35.984517542854284</v>
      </c>
      <c r="E33" s="136"/>
      <c r="F33" s="119">
        <f t="shared" si="0"/>
        <v>0.43483046794987956</v>
      </c>
      <c r="G33" s="127"/>
      <c r="H33" s="121">
        <f t="shared" si="1"/>
        <v>1.2231625753376552E-2</v>
      </c>
      <c r="K33" s="132"/>
      <c r="L33" s="118"/>
      <c r="N33" s="119"/>
      <c r="O33" s="118"/>
      <c r="Q33" s="117"/>
      <c r="R33" s="117"/>
    </row>
    <row r="34" spans="1:18" x14ac:dyDescent="0.2">
      <c r="A34" s="127"/>
      <c r="B34" s="124">
        <v>2002</v>
      </c>
      <c r="D34" s="131">
        <v>36.067639546884195</v>
      </c>
      <c r="E34" s="136"/>
      <c r="F34" s="119">
        <f t="shared" si="0"/>
        <v>8.3122004029910102E-2</v>
      </c>
      <c r="G34" s="127"/>
      <c r="H34" s="121">
        <f t="shared" si="1"/>
        <v>2.309937987383659E-3</v>
      </c>
      <c r="K34" s="132"/>
      <c r="L34" s="118"/>
      <c r="M34" s="690" t="s">
        <v>40</v>
      </c>
      <c r="N34" s="690"/>
      <c r="O34" s="701" t="s">
        <v>39</v>
      </c>
      <c r="P34" s="701"/>
      <c r="Q34" s="117"/>
      <c r="R34" s="117"/>
    </row>
    <row r="35" spans="1:18" x14ac:dyDescent="0.2">
      <c r="A35" s="127"/>
      <c r="B35" s="124">
        <v>2003</v>
      </c>
      <c r="D35" s="131">
        <v>36.460584788957966</v>
      </c>
      <c r="E35" s="136"/>
      <c r="F35" s="119">
        <f t="shared" si="0"/>
        <v>0.39294524207377179</v>
      </c>
      <c r="G35" s="127"/>
      <c r="H35" s="121">
        <f t="shared" si="1"/>
        <v>1.0894675864856262E-2</v>
      </c>
      <c r="K35" s="132"/>
      <c r="L35" s="118"/>
      <c r="M35" s="137" t="s">
        <v>38</v>
      </c>
      <c r="N35" s="137" t="s">
        <v>37</v>
      </c>
      <c r="O35" s="137" t="s">
        <v>38</v>
      </c>
      <c r="P35" s="137" t="s">
        <v>37</v>
      </c>
      <c r="Q35" s="117"/>
      <c r="R35" s="117"/>
    </row>
    <row r="36" spans="1:18" x14ac:dyDescent="0.2">
      <c r="A36" s="127"/>
      <c r="B36" s="124">
        <v>2004</v>
      </c>
      <c r="D36" s="131">
        <v>37.981913736466545</v>
      </c>
      <c r="E36" s="136"/>
      <c r="F36" s="119">
        <f t="shared" si="0"/>
        <v>1.5213289475085787</v>
      </c>
      <c r="G36" s="127"/>
      <c r="H36" s="121">
        <f t="shared" si="1"/>
        <v>4.1725302989910062E-2</v>
      </c>
      <c r="I36" s="135"/>
      <c r="K36" s="132"/>
      <c r="L36" s="125">
        <v>1999</v>
      </c>
      <c r="M36" s="119">
        <v>31.106488319635528</v>
      </c>
      <c r="N36" s="119">
        <f t="shared" ref="N36:N45" si="2">$N$46*(M36/$M$46)</f>
        <v>34.283459340215117</v>
      </c>
      <c r="O36" s="118"/>
      <c r="Q36" s="117"/>
      <c r="R36" s="117"/>
    </row>
    <row r="37" spans="1:18" x14ac:dyDescent="0.2">
      <c r="A37" s="127"/>
      <c r="B37" s="124">
        <v>2005</v>
      </c>
      <c r="D37" s="131">
        <v>39.389429435334563</v>
      </c>
      <c r="E37" s="136"/>
      <c r="F37" s="119">
        <f t="shared" si="0"/>
        <v>1.4075156988680178</v>
      </c>
      <c r="G37" s="127"/>
      <c r="H37" s="121">
        <f t="shared" si="1"/>
        <v>3.7057524500579753E-2</v>
      </c>
      <c r="I37" s="135"/>
      <c r="K37" s="132"/>
      <c r="L37" s="123">
        <v>2000</v>
      </c>
      <c r="M37" s="119">
        <v>32.289502685344424</v>
      </c>
      <c r="N37" s="119">
        <f t="shared" si="2"/>
        <v>35.587297449130482</v>
      </c>
      <c r="O37" s="122">
        <f t="shared" ref="O37:O77" si="3">+M37/M36-1</f>
        <v>3.8031112787557442E-2</v>
      </c>
      <c r="P37" s="122">
        <f t="shared" ref="P37:P77" si="4">+N37/N36-1</f>
        <v>3.8031112787557442E-2</v>
      </c>
      <c r="Q37" s="117"/>
      <c r="R37" s="117"/>
    </row>
    <row r="38" spans="1:18" x14ac:dyDescent="0.2">
      <c r="A38" s="127"/>
      <c r="B38" s="124">
        <v>2006</v>
      </c>
      <c r="D38" s="131">
        <v>40.872736082463632</v>
      </c>
      <c r="E38" s="136"/>
      <c r="F38" s="119">
        <f t="shared" si="0"/>
        <v>1.4833066471290692</v>
      </c>
      <c r="G38" s="127"/>
      <c r="H38" s="121">
        <f t="shared" si="1"/>
        <v>3.7657479897346802E-2</v>
      </c>
      <c r="I38" s="135"/>
      <c r="K38" s="132"/>
      <c r="L38" s="125">
        <v>2001</v>
      </c>
      <c r="M38" s="119">
        <v>32.477393869349847</v>
      </c>
      <c r="N38" s="119">
        <f t="shared" si="2"/>
        <v>35.794378354600887</v>
      </c>
      <c r="O38" s="122">
        <f t="shared" si="3"/>
        <v>5.8189556474868009E-3</v>
      </c>
      <c r="P38" s="122">
        <f t="shared" si="4"/>
        <v>5.8189556474865789E-3</v>
      </c>
      <c r="Q38" s="117"/>
      <c r="R38" s="117"/>
    </row>
    <row r="39" spans="1:18" x14ac:dyDescent="0.2">
      <c r="A39" s="127"/>
      <c r="B39" s="124">
        <v>2007</v>
      </c>
      <c r="D39" s="131">
        <v>40.929718224604194</v>
      </c>
      <c r="E39" s="134"/>
      <c r="F39" s="119">
        <f t="shared" si="0"/>
        <v>5.6982142140562075E-2</v>
      </c>
      <c r="G39" s="127"/>
      <c r="H39" s="121">
        <f t="shared" si="1"/>
        <v>1.3941357394229303E-3</v>
      </c>
      <c r="I39" s="133"/>
      <c r="K39" s="132"/>
      <c r="L39" s="123">
        <v>2002</v>
      </c>
      <c r="M39" s="119">
        <v>32.759611169034706</v>
      </c>
      <c r="N39" s="119">
        <f t="shared" si="2"/>
        <v>36.105419100165982</v>
      </c>
      <c r="O39" s="122">
        <f t="shared" si="3"/>
        <v>8.6896535116136597E-3</v>
      </c>
      <c r="P39" s="122">
        <f t="shared" si="4"/>
        <v>8.6896535116138818E-3</v>
      </c>
      <c r="Q39" s="117"/>
      <c r="R39" s="117"/>
    </row>
    <row r="40" spans="1:18" x14ac:dyDescent="0.2">
      <c r="A40" s="127"/>
      <c r="B40" s="124">
        <v>2008</v>
      </c>
      <c r="D40" s="131">
        <v>39.494835443679314</v>
      </c>
      <c r="E40" s="127"/>
      <c r="F40" s="119">
        <f t="shared" si="0"/>
        <v>-1.4348827809248803</v>
      </c>
      <c r="G40" s="127"/>
      <c r="H40" s="121">
        <f t="shared" si="1"/>
        <v>-3.5057235748628401E-2</v>
      </c>
      <c r="I40" s="130"/>
      <c r="K40" s="132"/>
      <c r="L40" s="125">
        <v>2003</v>
      </c>
      <c r="M40" s="119">
        <v>32.889373166729406</v>
      </c>
      <c r="N40" s="119">
        <f t="shared" si="2"/>
        <v>36.248433963372612</v>
      </c>
      <c r="O40" s="122">
        <f t="shared" si="3"/>
        <v>3.9610359544608453E-3</v>
      </c>
      <c r="P40" s="122">
        <f t="shared" si="4"/>
        <v>3.9610359544606233E-3</v>
      </c>
      <c r="Q40" s="117"/>
      <c r="R40" s="117"/>
    </row>
    <row r="41" spans="1:18" x14ac:dyDescent="0.2">
      <c r="A41" s="127"/>
      <c r="B41" s="124">
        <v>2009</v>
      </c>
      <c r="D41" s="131">
        <v>37.205261528431066</v>
      </c>
      <c r="E41" s="127"/>
      <c r="F41" s="119">
        <f t="shared" si="0"/>
        <v>-2.2895739152482477</v>
      </c>
      <c r="G41" s="127"/>
      <c r="H41" s="121">
        <f t="shared" si="1"/>
        <v>-5.7971476258288024E-2</v>
      </c>
      <c r="I41" s="130"/>
      <c r="K41" s="132"/>
      <c r="L41" s="123">
        <v>2004</v>
      </c>
      <c r="M41" s="119">
        <v>34.341210036494076</v>
      </c>
      <c r="N41" s="119">
        <f t="shared" si="2"/>
        <v>37.848549983597977</v>
      </c>
      <c r="O41" s="122">
        <f t="shared" si="3"/>
        <v>4.4143038616294872E-2</v>
      </c>
      <c r="P41" s="122">
        <f t="shared" si="4"/>
        <v>4.414303861629465E-2</v>
      </c>
      <c r="Q41" s="117"/>
      <c r="R41" s="117"/>
    </row>
    <row r="42" spans="1:18" x14ac:dyDescent="0.2">
      <c r="A42" s="127"/>
      <c r="B42" s="124">
        <v>2010</v>
      </c>
      <c r="D42" s="131">
        <v>37.897123125184201</v>
      </c>
      <c r="E42" s="127"/>
      <c r="F42" s="119">
        <f t="shared" si="0"/>
        <v>0.69186159675313519</v>
      </c>
      <c r="G42" s="127"/>
      <c r="H42" s="121">
        <f t="shared" si="1"/>
        <v>1.8595799850094741E-2</v>
      </c>
      <c r="I42" s="130"/>
      <c r="K42" s="132"/>
      <c r="L42" s="125">
        <v>2005</v>
      </c>
      <c r="M42" s="119">
        <v>35.41669298967178</v>
      </c>
      <c r="N42" s="119">
        <f t="shared" si="2"/>
        <v>39.033874270849267</v>
      </c>
      <c r="O42" s="122">
        <f t="shared" si="3"/>
        <v>3.1317561379893055E-2</v>
      </c>
      <c r="P42" s="122">
        <f t="shared" si="4"/>
        <v>3.1317561379893277E-2</v>
      </c>
      <c r="Q42" s="117"/>
      <c r="R42" s="117"/>
    </row>
    <row r="43" spans="1:18" x14ac:dyDescent="0.2">
      <c r="A43" s="127"/>
      <c r="B43" s="124">
        <v>2011</v>
      </c>
      <c r="D43" s="131">
        <v>38.259368261310236</v>
      </c>
      <c r="E43" s="127"/>
      <c r="F43" s="119">
        <f t="shared" si="0"/>
        <v>0.36224513612603459</v>
      </c>
      <c r="G43" s="127"/>
      <c r="H43" s="121">
        <f t="shared" si="1"/>
        <v>9.5586447269213615E-3</v>
      </c>
      <c r="I43" s="130"/>
      <c r="K43" s="120"/>
      <c r="L43" s="123">
        <v>2006</v>
      </c>
      <c r="M43" s="119">
        <v>36.950755319626147</v>
      </c>
      <c r="N43" s="119">
        <f t="shared" si="2"/>
        <v>40.724613610305582</v>
      </c>
      <c r="O43" s="122">
        <f t="shared" si="3"/>
        <v>4.3314668887965535E-2</v>
      </c>
      <c r="P43" s="122">
        <f t="shared" si="4"/>
        <v>4.3314668887965535E-2</v>
      </c>
    </row>
    <row r="44" spans="1:18" x14ac:dyDescent="0.2">
      <c r="A44" s="127"/>
      <c r="B44" s="124">
        <v>2012</v>
      </c>
      <c r="D44" s="131">
        <v>38.641014496799691</v>
      </c>
      <c r="E44" s="127"/>
      <c r="F44" s="119">
        <f t="shared" si="0"/>
        <v>0.38164623548945542</v>
      </c>
      <c r="G44" s="127"/>
      <c r="H44" s="121">
        <f t="shared" si="1"/>
        <v>9.9752362057528021E-3</v>
      </c>
      <c r="I44" s="130"/>
      <c r="K44" s="120"/>
      <c r="L44" s="125">
        <v>2007</v>
      </c>
      <c r="M44" s="119">
        <v>37.175015973909673</v>
      </c>
      <c r="N44" s="119">
        <f t="shared" si="2"/>
        <v>40.971778476481944</v>
      </c>
      <c r="O44" s="122">
        <f t="shared" si="3"/>
        <v>6.0691764577924801E-3</v>
      </c>
      <c r="P44" s="122">
        <f t="shared" si="4"/>
        <v>6.0691764577924801E-3</v>
      </c>
    </row>
    <row r="45" spans="1:18" x14ac:dyDescent="0.2">
      <c r="A45" s="127"/>
      <c r="B45" s="124">
        <v>2013</v>
      </c>
      <c r="D45" s="131">
        <v>38.89447375783498</v>
      </c>
      <c r="E45" s="127"/>
      <c r="F45" s="119">
        <f t="shared" si="0"/>
        <v>0.25345926103528882</v>
      </c>
      <c r="G45" s="127"/>
      <c r="H45" s="121">
        <f t="shared" si="1"/>
        <v>6.5593324692931887E-3</v>
      </c>
      <c r="I45" s="130"/>
      <c r="K45" s="120"/>
      <c r="L45" s="123">
        <v>2008</v>
      </c>
      <c r="M45" s="119">
        <v>36.671614699015201</v>
      </c>
      <c r="N45" s="119">
        <f t="shared" si="2"/>
        <v>40.416963771513693</v>
      </c>
      <c r="O45" s="122">
        <f t="shared" si="3"/>
        <v>-1.3541386915550291E-2</v>
      </c>
      <c r="P45" s="122">
        <f t="shared" si="4"/>
        <v>-1.354138691555018E-2</v>
      </c>
    </row>
    <row r="46" spans="1:18" x14ac:dyDescent="0.2">
      <c r="A46" s="127"/>
      <c r="B46" s="124">
        <v>2014</v>
      </c>
      <c r="D46" s="131">
        <v>39.450147740125495</v>
      </c>
      <c r="E46" s="127"/>
      <c r="F46" s="119">
        <f t="shared" si="0"/>
        <v>0.55567398229051435</v>
      </c>
      <c r="G46" s="127"/>
      <c r="H46" s="121">
        <f t="shared" si="1"/>
        <v>1.4286707817420474E-2</v>
      </c>
      <c r="I46" s="130"/>
      <c r="K46" s="120"/>
      <c r="L46" s="125">
        <v>2009</v>
      </c>
      <c r="M46" s="119">
        <v>33.757533674717671</v>
      </c>
      <c r="N46" s="119">
        <f>+D41</f>
        <v>37.205261528431066</v>
      </c>
      <c r="O46" s="122">
        <f t="shared" si="3"/>
        <v>-7.9464213621763036E-2</v>
      </c>
      <c r="P46" s="122">
        <f t="shared" si="4"/>
        <v>-7.9464213621763147E-2</v>
      </c>
    </row>
    <row r="47" spans="1:18" x14ac:dyDescent="0.2">
      <c r="A47" s="127"/>
      <c r="B47" s="124"/>
      <c r="D47" s="119"/>
      <c r="E47" s="127"/>
      <c r="F47" s="119"/>
      <c r="G47" s="127"/>
      <c r="H47" s="121"/>
      <c r="I47" s="130"/>
      <c r="K47" s="120"/>
      <c r="L47" s="123">
        <v>2010</v>
      </c>
      <c r="M47" s="119">
        <v>34.441248164684076</v>
      </c>
      <c r="N47" s="119">
        <f t="shared" ref="N47:N77" si="5">$N$46*(M47/$M$46)</f>
        <v>37.958805216044397</v>
      </c>
      <c r="O47" s="122">
        <f t="shared" si="3"/>
        <v>2.0253686082477795E-2</v>
      </c>
      <c r="P47" s="122">
        <f t="shared" si="4"/>
        <v>2.0253686082477795E-2</v>
      </c>
    </row>
    <row r="48" spans="1:18" x14ac:dyDescent="0.2">
      <c r="A48" s="700" t="s">
        <v>8</v>
      </c>
      <c r="B48" s="700"/>
      <c r="C48" s="700"/>
      <c r="D48" s="700"/>
      <c r="E48" s="700"/>
      <c r="F48" s="700"/>
      <c r="G48" s="700"/>
      <c r="H48" s="700"/>
      <c r="I48" s="700"/>
      <c r="L48" s="125">
        <v>2011</v>
      </c>
      <c r="M48" s="119">
        <v>34.736282502326752</v>
      </c>
      <c r="N48" s="119">
        <f t="shared" si="5"/>
        <v>38.28397203058821</v>
      </c>
      <c r="O48" s="122">
        <f t="shared" si="3"/>
        <v>8.5663079407558573E-3</v>
      </c>
      <c r="P48" s="122">
        <f t="shared" si="4"/>
        <v>8.5663079407560794E-3</v>
      </c>
    </row>
    <row r="49" spans="1:18" x14ac:dyDescent="0.2">
      <c r="A49" s="127"/>
      <c r="B49" s="128"/>
      <c r="C49" s="127"/>
      <c r="D49" s="127"/>
      <c r="E49" s="128"/>
      <c r="F49" s="127"/>
      <c r="G49" s="127"/>
      <c r="H49" s="127"/>
      <c r="L49" s="123">
        <v>2012</v>
      </c>
      <c r="M49" s="119">
        <v>34.807488821020279</v>
      </c>
      <c r="N49" s="119">
        <f t="shared" si="5"/>
        <v>38.362450800245888</v>
      </c>
      <c r="O49" s="122">
        <f t="shared" si="3"/>
        <v>2.0499118951129436E-3</v>
      </c>
      <c r="P49" s="122">
        <f t="shared" si="4"/>
        <v>2.0499118951131656E-3</v>
      </c>
    </row>
    <row r="50" spans="1:18" x14ac:dyDescent="0.2">
      <c r="A50" s="127"/>
      <c r="B50" s="129" t="s">
        <v>36</v>
      </c>
      <c r="C50" s="696" t="s">
        <v>5</v>
      </c>
      <c r="D50" s="696"/>
      <c r="E50" s="128" t="s">
        <v>35</v>
      </c>
      <c r="F50" s="696" t="s">
        <v>5</v>
      </c>
      <c r="G50" s="696"/>
      <c r="H50" s="696" t="s">
        <v>4</v>
      </c>
      <c r="I50" s="696"/>
      <c r="L50" s="125">
        <v>2013</v>
      </c>
      <c r="M50" s="119">
        <v>34.984660694602745</v>
      </c>
      <c r="N50" s="119">
        <f t="shared" si="5"/>
        <v>38.557717609593816</v>
      </c>
      <c r="O50" s="122">
        <f t="shared" si="3"/>
        <v>5.0900504340740671E-3</v>
      </c>
      <c r="P50" s="122">
        <f t="shared" si="4"/>
        <v>5.0900504340738451E-3</v>
      </c>
    </row>
    <row r="51" spans="1:18" x14ac:dyDescent="0.2">
      <c r="A51" s="127"/>
      <c r="B51" s="126" t="s">
        <v>34</v>
      </c>
      <c r="C51" s="16" t="s">
        <v>1</v>
      </c>
      <c r="D51" s="15" t="s">
        <v>0</v>
      </c>
      <c r="E51" s="126" t="s">
        <v>34</v>
      </c>
      <c r="F51" s="16" t="s">
        <v>1</v>
      </c>
      <c r="G51" s="15" t="s">
        <v>0</v>
      </c>
      <c r="H51" s="16" t="s">
        <v>1</v>
      </c>
      <c r="I51" s="15" t="s">
        <v>0</v>
      </c>
      <c r="L51" s="123">
        <v>2014</v>
      </c>
      <c r="M51" s="119">
        <v>35.957356902352167</v>
      </c>
      <c r="N51" s="119">
        <f t="shared" si="5"/>
        <v>39.6297573251058</v>
      </c>
      <c r="O51" s="122">
        <f t="shared" si="3"/>
        <v>2.7803505548918528E-2</v>
      </c>
      <c r="P51" s="122">
        <f t="shared" si="4"/>
        <v>2.780350554891875E-2</v>
      </c>
    </row>
    <row r="52" spans="1:18" x14ac:dyDescent="0.2">
      <c r="A52" s="124">
        <v>2015</v>
      </c>
      <c r="B52" s="119">
        <f t="shared" ref="B52:B77" si="6">+N52</f>
        <v>40.599392486643751</v>
      </c>
      <c r="C52" s="119">
        <f>+B52-D46</f>
        <v>1.1492447465182565</v>
      </c>
      <c r="D52" s="121">
        <f>(B52/D46)-1</f>
        <v>2.913157015504253E-2</v>
      </c>
      <c r="E52" s="120">
        <v>40.494403929711396</v>
      </c>
      <c r="F52" s="119">
        <f>+E52-D46</f>
        <v>1.0442561895859015</v>
      </c>
      <c r="G52" s="121">
        <f>(E52/D46)-1</f>
        <v>2.6470273228502261E-2</v>
      </c>
      <c r="H52" s="119">
        <f t="shared" ref="H52:H77" si="7">E52-B52</f>
        <v>-0.10498855693235498</v>
      </c>
      <c r="I52" s="121">
        <f t="shared" ref="I52:I77" si="8">(E52/B52)-1</f>
        <v>-2.585963742361308E-3</v>
      </c>
      <c r="K52" s="120"/>
      <c r="L52" s="125">
        <v>2015</v>
      </c>
      <c r="M52" s="119">
        <v>36.837138155678247</v>
      </c>
      <c r="N52" s="119">
        <f t="shared" si="5"/>
        <v>40.599392486643751</v>
      </c>
      <c r="O52" s="122">
        <f t="shared" si="3"/>
        <v>2.4467350470593896E-2</v>
      </c>
      <c r="P52" s="122">
        <f t="shared" si="4"/>
        <v>2.4467350470593896E-2</v>
      </c>
      <c r="Q52" s="117"/>
      <c r="R52" s="117"/>
    </row>
    <row r="53" spans="1:18" x14ac:dyDescent="0.2">
      <c r="A53" s="124">
        <v>2016</v>
      </c>
      <c r="B53" s="119">
        <f t="shared" si="6"/>
        <v>41.644150049025889</v>
      </c>
      <c r="C53" s="119">
        <f t="shared" ref="C53:C77" si="9">+B53-B52</f>
        <v>1.0447575623821379</v>
      </c>
      <c r="D53" s="121">
        <f t="shared" ref="D53:D77" si="10">(B53/B52)-1</f>
        <v>2.5733329943935512E-2</v>
      </c>
      <c r="E53" s="120">
        <v>41.882288973284687</v>
      </c>
      <c r="F53" s="119">
        <f t="shared" ref="F53:F77" si="11">+E53-E52</f>
        <v>1.3878850435732915</v>
      </c>
      <c r="G53" s="121">
        <f t="shared" ref="G53:G77" si="12">(E53/E52)-1</f>
        <v>3.427350223458836E-2</v>
      </c>
      <c r="H53" s="119">
        <f t="shared" si="7"/>
        <v>0.23813892425879857</v>
      </c>
      <c r="I53" s="121">
        <f t="shared" si="8"/>
        <v>5.7184244120349614E-3</v>
      </c>
      <c r="K53" s="120"/>
      <c r="L53" s="123">
        <v>2016</v>
      </c>
      <c r="M53" s="119">
        <v>37.785080386028646</v>
      </c>
      <c r="N53" s="119">
        <f t="shared" si="5"/>
        <v>41.644150049025889</v>
      </c>
      <c r="O53" s="122">
        <f t="shared" si="3"/>
        <v>2.573332994393529E-2</v>
      </c>
      <c r="P53" s="122">
        <f t="shared" si="4"/>
        <v>2.5733329943935512E-2</v>
      </c>
      <c r="Q53" s="117"/>
      <c r="R53" s="117"/>
    </row>
    <row r="54" spans="1:18" x14ac:dyDescent="0.2">
      <c r="A54" s="124">
        <v>2017</v>
      </c>
      <c r="B54" s="119">
        <f t="shared" si="6"/>
        <v>42.781531558398633</v>
      </c>
      <c r="C54" s="119">
        <f t="shared" si="9"/>
        <v>1.1373815093727444</v>
      </c>
      <c r="D54" s="121">
        <f t="shared" si="10"/>
        <v>2.731191555197432E-2</v>
      </c>
      <c r="E54" s="120">
        <v>43.3898824169056</v>
      </c>
      <c r="F54" s="119">
        <f t="shared" si="11"/>
        <v>1.5075934436209124</v>
      </c>
      <c r="G54" s="121">
        <f t="shared" si="12"/>
        <v>3.5995965850447176E-2</v>
      </c>
      <c r="H54" s="119">
        <f t="shared" si="7"/>
        <v>0.60835085850696657</v>
      </c>
      <c r="I54" s="121">
        <f t="shared" si="8"/>
        <v>1.4219941090153343E-2</v>
      </c>
      <c r="K54" s="120"/>
      <c r="L54" s="125">
        <v>2017</v>
      </c>
      <c r="M54" s="119">
        <v>38.81706331065643</v>
      </c>
      <c r="N54" s="119">
        <f t="shared" si="5"/>
        <v>42.781531558398633</v>
      </c>
      <c r="O54" s="122">
        <f t="shared" si="3"/>
        <v>2.7311915551974542E-2</v>
      </c>
      <c r="P54" s="122">
        <f t="shared" si="4"/>
        <v>2.731191555197432E-2</v>
      </c>
      <c r="Q54" s="117"/>
      <c r="R54" s="117"/>
    </row>
    <row r="55" spans="1:18" x14ac:dyDescent="0.2">
      <c r="A55" s="124">
        <v>2018</v>
      </c>
      <c r="B55" s="119">
        <f t="shared" si="6"/>
        <v>43.657513461494773</v>
      </c>
      <c r="C55" s="119">
        <f t="shared" si="9"/>
        <v>0.87598190309613955</v>
      </c>
      <c r="D55" s="121">
        <f t="shared" si="10"/>
        <v>2.04757022758848E-2</v>
      </c>
      <c r="E55" s="120">
        <v>44.581473700535753</v>
      </c>
      <c r="F55" s="119">
        <f t="shared" si="11"/>
        <v>1.191591283630153</v>
      </c>
      <c r="G55" s="121">
        <f t="shared" si="12"/>
        <v>2.746242251087283E-2</v>
      </c>
      <c r="H55" s="119">
        <f t="shared" si="7"/>
        <v>0.92396023904098001</v>
      </c>
      <c r="I55" s="121">
        <f t="shared" si="8"/>
        <v>2.1163831051804971E-2</v>
      </c>
      <c r="K55" s="120"/>
      <c r="L55" s="123">
        <v>2018</v>
      </c>
      <c r="M55" s="119">
        <v>39.611869942229596</v>
      </c>
      <c r="N55" s="119">
        <f t="shared" si="5"/>
        <v>43.657513461494773</v>
      </c>
      <c r="O55" s="122">
        <f t="shared" si="3"/>
        <v>2.0475702275884577E-2</v>
      </c>
      <c r="P55" s="122">
        <f t="shared" si="4"/>
        <v>2.04757022758848E-2</v>
      </c>
      <c r="Q55" s="117"/>
      <c r="R55" s="117"/>
    </row>
    <row r="56" spans="1:18" x14ac:dyDescent="0.2">
      <c r="A56" s="124">
        <v>2019</v>
      </c>
      <c r="B56" s="119">
        <f t="shared" si="6"/>
        <v>44.522435461956334</v>
      </c>
      <c r="C56" s="119">
        <f t="shared" si="9"/>
        <v>0.86492200046156142</v>
      </c>
      <c r="D56" s="121">
        <f t="shared" si="10"/>
        <v>1.9811526857213435E-2</v>
      </c>
      <c r="E56" s="120">
        <v>45.675672690455109</v>
      </c>
      <c r="F56" s="119">
        <f t="shared" si="11"/>
        <v>1.0941989899193558</v>
      </c>
      <c r="G56" s="121">
        <f t="shared" si="12"/>
        <v>2.4543804838515371E-2</v>
      </c>
      <c r="H56" s="119">
        <f t="shared" si="7"/>
        <v>1.1532372284987744</v>
      </c>
      <c r="I56" s="121">
        <f t="shared" si="8"/>
        <v>2.5902384191992311E-2</v>
      </c>
      <c r="K56" s="120"/>
      <c r="L56" s="125">
        <v>2019</v>
      </c>
      <c r="M56" s="119">
        <v>40.39664156745453</v>
      </c>
      <c r="N56" s="119">
        <f t="shared" si="5"/>
        <v>44.522435461956334</v>
      </c>
      <c r="O56" s="122">
        <f t="shared" si="3"/>
        <v>1.9811526857213657E-2</v>
      </c>
      <c r="P56" s="122">
        <f t="shared" si="4"/>
        <v>1.9811526857213435E-2</v>
      </c>
      <c r="Q56" s="117"/>
      <c r="R56" s="117"/>
    </row>
    <row r="57" spans="1:18" x14ac:dyDescent="0.2">
      <c r="A57" s="124">
        <v>2020</v>
      </c>
      <c r="B57" s="119">
        <f t="shared" si="6"/>
        <v>45.214116926892196</v>
      </c>
      <c r="C57" s="119">
        <f t="shared" si="9"/>
        <v>0.69168146493586136</v>
      </c>
      <c r="D57" s="121">
        <f t="shared" si="10"/>
        <v>1.5535571173479257E-2</v>
      </c>
      <c r="E57" s="120">
        <v>46.575845102688881</v>
      </c>
      <c r="F57" s="119">
        <f t="shared" si="11"/>
        <v>0.90017241223377198</v>
      </c>
      <c r="G57" s="121">
        <f t="shared" si="12"/>
        <v>1.9707918005592573E-2</v>
      </c>
      <c r="H57" s="119">
        <f t="shared" si="7"/>
        <v>1.361728175796685</v>
      </c>
      <c r="I57" s="121">
        <f t="shared" si="8"/>
        <v>3.0117323268714857E-2</v>
      </c>
      <c r="K57" s="120"/>
      <c r="L57" s="123">
        <v>2020</v>
      </c>
      <c r="M57" s="119">
        <v>41.02422646769525</v>
      </c>
      <c r="N57" s="119">
        <f t="shared" si="5"/>
        <v>45.214116926892196</v>
      </c>
      <c r="O57" s="122">
        <f t="shared" si="3"/>
        <v>1.5535571173479257E-2</v>
      </c>
      <c r="P57" s="122">
        <f t="shared" si="4"/>
        <v>1.5535571173479257E-2</v>
      </c>
      <c r="Q57" s="117"/>
      <c r="R57" s="117"/>
    </row>
    <row r="58" spans="1:18" x14ac:dyDescent="0.2">
      <c r="A58" s="124">
        <v>2021</v>
      </c>
      <c r="B58" s="119">
        <f t="shared" si="6"/>
        <v>45.793951862896364</v>
      </c>
      <c r="C58" s="119">
        <f t="shared" si="9"/>
        <v>0.57983493600416836</v>
      </c>
      <c r="D58" s="121">
        <f t="shared" si="10"/>
        <v>1.28242012763784E-2</v>
      </c>
      <c r="E58" s="120">
        <v>47.376972862724649</v>
      </c>
      <c r="F58" s="119">
        <f t="shared" si="11"/>
        <v>0.80112776003576869</v>
      </c>
      <c r="G58" s="121">
        <f t="shared" si="12"/>
        <v>1.7200498633346717E-2</v>
      </c>
      <c r="H58" s="119">
        <f t="shared" si="7"/>
        <v>1.5830209998282854</v>
      </c>
      <c r="I58" s="121">
        <f t="shared" si="8"/>
        <v>3.4568342224923665E-2</v>
      </c>
      <c r="K58" s="120"/>
      <c r="L58" s="125">
        <v>2021</v>
      </c>
      <c r="M58" s="119">
        <v>41.5503294051247</v>
      </c>
      <c r="N58" s="119">
        <f t="shared" si="5"/>
        <v>45.793951862896364</v>
      </c>
      <c r="O58" s="122">
        <f t="shared" si="3"/>
        <v>1.28242012763784E-2</v>
      </c>
      <c r="P58" s="122">
        <f t="shared" si="4"/>
        <v>1.28242012763784E-2</v>
      </c>
      <c r="Q58" s="117"/>
      <c r="R58" s="117"/>
    </row>
    <row r="59" spans="1:18" x14ac:dyDescent="0.2">
      <c r="A59" s="124">
        <v>2022</v>
      </c>
      <c r="B59" s="119">
        <f t="shared" si="6"/>
        <v>46.390821377157629</v>
      </c>
      <c r="C59" s="119">
        <f t="shared" si="9"/>
        <v>0.59686951426126456</v>
      </c>
      <c r="D59" s="121">
        <f t="shared" si="10"/>
        <v>1.303380664870879E-2</v>
      </c>
      <c r="E59" s="120">
        <v>48.202672688920096</v>
      </c>
      <c r="F59" s="119">
        <f t="shared" si="11"/>
        <v>0.82569982619544646</v>
      </c>
      <c r="G59" s="121">
        <f t="shared" si="12"/>
        <v>1.742829430212689E-2</v>
      </c>
      <c r="H59" s="119">
        <f t="shared" si="7"/>
        <v>1.8118513117624673</v>
      </c>
      <c r="I59" s="121">
        <f t="shared" si="8"/>
        <v>3.9056245567029357E-2</v>
      </c>
      <c r="K59" s="120"/>
      <c r="L59" s="123">
        <v>2022</v>
      </c>
      <c r="M59" s="119">
        <v>42.091888364781248</v>
      </c>
      <c r="N59" s="119">
        <f t="shared" si="5"/>
        <v>46.390821377157629</v>
      </c>
      <c r="O59" s="122">
        <f t="shared" si="3"/>
        <v>1.3033806648708568E-2</v>
      </c>
      <c r="P59" s="122">
        <f t="shared" si="4"/>
        <v>1.303380664870879E-2</v>
      </c>
      <c r="Q59" s="117"/>
      <c r="R59" s="117"/>
    </row>
    <row r="60" spans="1:18" x14ac:dyDescent="0.2">
      <c r="A60" s="124">
        <v>2023</v>
      </c>
      <c r="B60" s="119">
        <f t="shared" si="6"/>
        <v>47.078588091108287</v>
      </c>
      <c r="C60" s="119">
        <f t="shared" si="9"/>
        <v>0.68776671395065847</v>
      </c>
      <c r="D60" s="121">
        <f t="shared" si="10"/>
        <v>1.482549119704335E-2</v>
      </c>
      <c r="E60" s="120">
        <v>49.094713844491999</v>
      </c>
      <c r="F60" s="119">
        <f t="shared" si="11"/>
        <v>0.89204115557190278</v>
      </c>
      <c r="G60" s="121">
        <f t="shared" si="12"/>
        <v>1.8506051756274289E-2</v>
      </c>
      <c r="H60" s="119">
        <f t="shared" si="7"/>
        <v>2.0161257533837116</v>
      </c>
      <c r="I60" s="121">
        <f t="shared" si="8"/>
        <v>4.2824686022487013E-2</v>
      </c>
      <c r="K60" s="120"/>
      <c r="L60" s="125">
        <v>2023</v>
      </c>
      <c r="M60" s="119">
        <v>42.715921285200245</v>
      </c>
      <c r="N60" s="119">
        <f t="shared" si="5"/>
        <v>47.078588091108287</v>
      </c>
      <c r="O60" s="122">
        <f t="shared" si="3"/>
        <v>1.482549119704335E-2</v>
      </c>
      <c r="P60" s="122">
        <f t="shared" si="4"/>
        <v>1.482549119704335E-2</v>
      </c>
      <c r="Q60" s="117"/>
      <c r="R60" s="117"/>
    </row>
    <row r="61" spans="1:18" x14ac:dyDescent="0.2">
      <c r="A61" s="124">
        <v>2024</v>
      </c>
      <c r="B61" s="119">
        <f t="shared" si="6"/>
        <v>47.821521441703823</v>
      </c>
      <c r="C61" s="119">
        <f t="shared" si="9"/>
        <v>0.74293335059553556</v>
      </c>
      <c r="D61" s="121">
        <f t="shared" si="10"/>
        <v>1.5780705852048493E-2</v>
      </c>
      <c r="E61" s="120">
        <v>49.937548512671292</v>
      </c>
      <c r="F61" s="119">
        <f t="shared" si="11"/>
        <v>0.84283466817929309</v>
      </c>
      <c r="G61" s="121">
        <f t="shared" si="12"/>
        <v>1.7167523795921902E-2</v>
      </c>
      <c r="H61" s="119">
        <f t="shared" si="7"/>
        <v>2.1160270709674691</v>
      </c>
      <c r="I61" s="121">
        <f t="shared" si="8"/>
        <v>4.4248426381561012E-2</v>
      </c>
      <c r="K61" s="120"/>
      <c r="L61" s="123">
        <v>2024</v>
      </c>
      <c r="M61" s="119">
        <v>43.390008674201248</v>
      </c>
      <c r="N61" s="119">
        <f t="shared" si="5"/>
        <v>47.821521441703823</v>
      </c>
      <c r="O61" s="122">
        <f t="shared" si="3"/>
        <v>1.5780705852048493E-2</v>
      </c>
      <c r="P61" s="122">
        <f t="shared" si="4"/>
        <v>1.5780705852048493E-2</v>
      </c>
      <c r="Q61" s="117"/>
      <c r="R61" s="117"/>
    </row>
    <row r="62" spans="1:18" x14ac:dyDescent="0.2">
      <c r="A62" s="124">
        <v>2025</v>
      </c>
      <c r="B62" s="119">
        <f t="shared" si="6"/>
        <v>48.574966727411727</v>
      </c>
      <c r="C62" s="119">
        <f t="shared" si="9"/>
        <v>0.75344528570790459</v>
      </c>
      <c r="D62" s="121">
        <f t="shared" si="10"/>
        <v>1.575535999260036E-2</v>
      </c>
      <c r="E62" s="120">
        <v>50.782769861293779</v>
      </c>
      <c r="F62" s="119">
        <f t="shared" si="11"/>
        <v>0.84522134862248777</v>
      </c>
      <c r="G62" s="121">
        <f t="shared" si="12"/>
        <v>1.6925567509747053E-2</v>
      </c>
      <c r="H62" s="119">
        <f t="shared" si="7"/>
        <v>2.2078031338820523</v>
      </c>
      <c r="I62" s="121">
        <f t="shared" si="8"/>
        <v>4.5451459519706638E-2</v>
      </c>
      <c r="K62" s="120"/>
      <c r="L62" s="125">
        <v>2025</v>
      </c>
      <c r="M62" s="119">
        <v>44.073633880945344</v>
      </c>
      <c r="N62" s="119">
        <f t="shared" si="5"/>
        <v>48.574966727411727</v>
      </c>
      <c r="O62" s="122">
        <f t="shared" si="3"/>
        <v>1.575535999260036E-2</v>
      </c>
      <c r="P62" s="122">
        <f t="shared" si="4"/>
        <v>1.575535999260036E-2</v>
      </c>
      <c r="Q62" s="117"/>
      <c r="R62" s="117"/>
    </row>
    <row r="63" spans="1:18" x14ac:dyDescent="0.2">
      <c r="A63" s="124">
        <v>2026</v>
      </c>
      <c r="B63" s="119">
        <f t="shared" si="6"/>
        <v>49.355312168793212</v>
      </c>
      <c r="C63" s="119">
        <f t="shared" si="9"/>
        <v>0.78034544138148476</v>
      </c>
      <c r="D63" s="121">
        <f t="shared" si="10"/>
        <v>1.6064765329857122E-2</v>
      </c>
      <c r="E63" s="120">
        <v>51.67971372676535</v>
      </c>
      <c r="F63" s="119">
        <f t="shared" si="11"/>
        <v>0.89694386547157023</v>
      </c>
      <c r="G63" s="121">
        <f t="shared" si="12"/>
        <v>1.7662365954465464E-2</v>
      </c>
      <c r="H63" s="119">
        <f t="shared" si="7"/>
        <v>2.3244015579721378</v>
      </c>
      <c r="I63" s="121">
        <f t="shared" si="8"/>
        <v>4.7095266058145402E-2</v>
      </c>
      <c r="K63" s="120"/>
      <c r="L63" s="123">
        <v>2026</v>
      </c>
      <c r="M63" s="119">
        <v>44.781666466476771</v>
      </c>
      <c r="N63" s="119">
        <f t="shared" si="5"/>
        <v>49.355312168793212</v>
      </c>
      <c r="O63" s="122">
        <f t="shared" si="3"/>
        <v>1.6064765329857122E-2</v>
      </c>
      <c r="P63" s="122">
        <f t="shared" si="4"/>
        <v>1.6064765329857122E-2</v>
      </c>
      <c r="Q63" s="117"/>
      <c r="R63" s="117"/>
    </row>
    <row r="64" spans="1:18" x14ac:dyDescent="0.2">
      <c r="A64" s="124">
        <v>2027</v>
      </c>
      <c r="B64" s="119">
        <f t="shared" si="6"/>
        <v>50.185745240791569</v>
      </c>
      <c r="C64" s="119">
        <f t="shared" si="9"/>
        <v>0.83043307199835681</v>
      </c>
      <c r="D64" s="121">
        <f t="shared" si="10"/>
        <v>1.6825606718043007E-2</v>
      </c>
      <c r="E64" s="120">
        <v>52.588184950345145</v>
      </c>
      <c r="F64" s="119">
        <f t="shared" si="11"/>
        <v>0.90847122357979515</v>
      </c>
      <c r="G64" s="121">
        <f t="shared" si="12"/>
        <v>1.7578874921462484E-2</v>
      </c>
      <c r="H64" s="119">
        <f t="shared" si="7"/>
        <v>2.4024397095535761</v>
      </c>
      <c r="I64" s="121">
        <f t="shared" si="8"/>
        <v>4.787095813814557E-2</v>
      </c>
      <c r="K64" s="120"/>
      <c r="L64" s="125">
        <v>2027</v>
      </c>
      <c r="M64" s="119">
        <v>45.535145174620283</v>
      </c>
      <c r="N64" s="119">
        <f t="shared" si="5"/>
        <v>50.185745240791569</v>
      </c>
      <c r="O64" s="122">
        <f t="shared" si="3"/>
        <v>1.6825606718043007E-2</v>
      </c>
      <c r="P64" s="122">
        <f t="shared" si="4"/>
        <v>1.6825606718043007E-2</v>
      </c>
      <c r="Q64" s="117"/>
      <c r="R64" s="117"/>
    </row>
    <row r="65" spans="1:18" x14ac:dyDescent="0.2">
      <c r="A65" s="124">
        <v>2028</v>
      </c>
      <c r="B65" s="119">
        <f t="shared" si="6"/>
        <v>50.936139025638496</v>
      </c>
      <c r="C65" s="119">
        <f t="shared" si="9"/>
        <v>0.75039378484692776</v>
      </c>
      <c r="D65" s="121">
        <f t="shared" si="10"/>
        <v>1.4952329217121862E-2</v>
      </c>
      <c r="E65" s="120">
        <v>53.429083619491315</v>
      </c>
      <c r="F65" s="119">
        <f t="shared" si="11"/>
        <v>0.84089866914617062</v>
      </c>
      <c r="G65" s="121">
        <f t="shared" si="12"/>
        <v>1.599025845710722E-2</v>
      </c>
      <c r="H65" s="119">
        <f t="shared" si="7"/>
        <v>2.492944593852819</v>
      </c>
      <c r="I65" s="121">
        <f t="shared" si="8"/>
        <v>4.8942551232593612E-2</v>
      </c>
      <c r="K65" s="120"/>
      <c r="L65" s="123">
        <v>2028</v>
      </c>
      <c r="M65" s="119">
        <v>46.216001656220648</v>
      </c>
      <c r="N65" s="119">
        <f t="shared" si="5"/>
        <v>50.936139025638496</v>
      </c>
      <c r="O65" s="122">
        <f t="shared" si="3"/>
        <v>1.4952329217121862E-2</v>
      </c>
      <c r="P65" s="122">
        <f t="shared" si="4"/>
        <v>1.4952329217121862E-2</v>
      </c>
      <c r="Q65" s="117"/>
      <c r="R65" s="117"/>
    </row>
    <row r="66" spans="1:18" x14ac:dyDescent="0.2">
      <c r="A66" s="124">
        <v>2029</v>
      </c>
      <c r="B66" s="119">
        <f t="shared" si="6"/>
        <v>51.701443548494886</v>
      </c>
      <c r="C66" s="119">
        <f t="shared" si="9"/>
        <v>0.76530452285638972</v>
      </c>
      <c r="D66" s="121">
        <f t="shared" si="10"/>
        <v>1.5024784710736983E-2</v>
      </c>
      <c r="E66" s="120">
        <v>54.247804190746869</v>
      </c>
      <c r="F66" s="119">
        <f t="shared" si="11"/>
        <v>0.81872057125555386</v>
      </c>
      <c r="G66" s="121">
        <f t="shared" si="12"/>
        <v>1.5323500157447656E-2</v>
      </c>
      <c r="H66" s="119">
        <f t="shared" si="7"/>
        <v>2.5463606422519831</v>
      </c>
      <c r="I66" s="121">
        <f t="shared" si="8"/>
        <v>4.9251248465887576E-2</v>
      </c>
      <c r="K66" s="120"/>
      <c r="L66" s="125">
        <v>2029</v>
      </c>
      <c r="M66" s="119">
        <v>46.910387131296432</v>
      </c>
      <c r="N66" s="119">
        <f t="shared" si="5"/>
        <v>51.701443548494886</v>
      </c>
      <c r="O66" s="122">
        <f t="shared" si="3"/>
        <v>1.5024784710736983E-2</v>
      </c>
      <c r="P66" s="122">
        <f t="shared" si="4"/>
        <v>1.5024784710736983E-2</v>
      </c>
      <c r="Q66" s="117"/>
      <c r="R66" s="117"/>
    </row>
    <row r="67" spans="1:18" x14ac:dyDescent="0.2">
      <c r="A67" s="124">
        <v>2030</v>
      </c>
      <c r="B67" s="119">
        <f t="shared" si="6"/>
        <v>52.464202992448755</v>
      </c>
      <c r="C67" s="119">
        <f t="shared" si="9"/>
        <v>0.7627594439538683</v>
      </c>
      <c r="D67" s="121">
        <f t="shared" si="10"/>
        <v>1.4753155649095406E-2</v>
      </c>
      <c r="E67" s="120">
        <v>55.075297574301338</v>
      </c>
      <c r="F67" s="119">
        <f t="shared" si="11"/>
        <v>0.82749338355446866</v>
      </c>
      <c r="G67" s="121">
        <f t="shared" si="12"/>
        <v>1.5253951674151223E-2</v>
      </c>
      <c r="H67" s="119">
        <f t="shared" si="7"/>
        <v>2.6110945818525835</v>
      </c>
      <c r="I67" s="121">
        <f t="shared" si="8"/>
        <v>4.9769069821348433E-2</v>
      </c>
      <c r="K67" s="120"/>
      <c r="L67" s="123">
        <v>2030</v>
      </c>
      <c r="M67" s="119">
        <v>47.602463374203772</v>
      </c>
      <c r="N67" s="119">
        <f t="shared" si="5"/>
        <v>52.464202992448755</v>
      </c>
      <c r="O67" s="122">
        <f t="shared" si="3"/>
        <v>1.4753155649095406E-2</v>
      </c>
      <c r="P67" s="122">
        <f t="shared" si="4"/>
        <v>1.4753155649095406E-2</v>
      </c>
      <c r="Q67" s="117"/>
      <c r="R67" s="117"/>
    </row>
    <row r="68" spans="1:18" x14ac:dyDescent="0.2">
      <c r="A68" s="124">
        <v>2031</v>
      </c>
      <c r="B68" s="119">
        <f t="shared" si="6"/>
        <v>53.270114737821231</v>
      </c>
      <c r="C68" s="119">
        <f t="shared" si="9"/>
        <v>0.80591174537247667</v>
      </c>
      <c r="D68" s="121">
        <f t="shared" si="10"/>
        <v>1.5361173893911451E-2</v>
      </c>
      <c r="E68" s="120">
        <v>55.954312477598876</v>
      </c>
      <c r="F68" s="119">
        <f t="shared" si="11"/>
        <v>0.87901490329753784</v>
      </c>
      <c r="G68" s="121">
        <f t="shared" si="12"/>
        <v>1.5960238836870033E-2</v>
      </c>
      <c r="H68" s="119">
        <f t="shared" si="7"/>
        <v>2.6841977397776446</v>
      </c>
      <c r="I68" s="121">
        <f t="shared" si="8"/>
        <v>5.0388435485608118E-2</v>
      </c>
      <c r="K68" s="120"/>
      <c r="L68" s="125">
        <v>2031</v>
      </c>
      <c r="M68" s="119">
        <v>48.333693091873464</v>
      </c>
      <c r="N68" s="119">
        <f t="shared" si="5"/>
        <v>53.270114737821231</v>
      </c>
      <c r="O68" s="122">
        <f t="shared" si="3"/>
        <v>1.5361173893911451E-2</v>
      </c>
      <c r="P68" s="122">
        <f t="shared" si="4"/>
        <v>1.5361173893911451E-2</v>
      </c>
      <c r="Q68" s="117"/>
      <c r="R68" s="117"/>
    </row>
    <row r="69" spans="1:18" x14ac:dyDescent="0.2">
      <c r="A69" s="124">
        <v>2032</v>
      </c>
      <c r="B69" s="119">
        <f t="shared" si="6"/>
        <v>54.143381307713504</v>
      </c>
      <c r="C69" s="119">
        <f t="shared" si="9"/>
        <v>0.87326656989227303</v>
      </c>
      <c r="D69" s="121">
        <f t="shared" si="10"/>
        <v>1.639317981930799E-2</v>
      </c>
      <c r="E69" s="120">
        <v>56.908047962148608</v>
      </c>
      <c r="F69" s="119">
        <f t="shared" si="11"/>
        <v>0.95373548454973189</v>
      </c>
      <c r="G69" s="121">
        <f t="shared" si="12"/>
        <v>1.704489685100774E-2</v>
      </c>
      <c r="H69" s="119">
        <f t="shared" si="7"/>
        <v>2.7646666544351035</v>
      </c>
      <c r="I69" s="121">
        <f t="shared" si="8"/>
        <v>5.1061950466718242E-2</v>
      </c>
      <c r="K69" s="120"/>
      <c r="L69" s="123">
        <v>2032</v>
      </c>
      <c r="M69" s="119">
        <v>49.126036014059792</v>
      </c>
      <c r="N69" s="119">
        <f t="shared" si="5"/>
        <v>54.143381307713504</v>
      </c>
      <c r="O69" s="122">
        <f t="shared" si="3"/>
        <v>1.639317981930799E-2</v>
      </c>
      <c r="P69" s="122">
        <f t="shared" si="4"/>
        <v>1.639317981930799E-2</v>
      </c>
      <c r="Q69" s="117"/>
      <c r="R69" s="117"/>
    </row>
    <row r="70" spans="1:18" x14ac:dyDescent="0.2">
      <c r="A70" s="124">
        <v>2033</v>
      </c>
      <c r="B70" s="119">
        <f t="shared" si="6"/>
        <v>54.963851589037496</v>
      </c>
      <c r="C70" s="119">
        <f t="shared" si="9"/>
        <v>0.82047028132399191</v>
      </c>
      <c r="D70" s="121">
        <f t="shared" si="10"/>
        <v>1.515365796349144E-2</v>
      </c>
      <c r="E70" s="120">
        <v>57.810909617416307</v>
      </c>
      <c r="F70" s="119">
        <f t="shared" si="11"/>
        <v>0.90286165526769935</v>
      </c>
      <c r="G70" s="121">
        <f t="shared" si="12"/>
        <v>1.5865271918450219E-2</v>
      </c>
      <c r="H70" s="119">
        <f t="shared" si="7"/>
        <v>2.8470580283788109</v>
      </c>
      <c r="I70" s="121">
        <f t="shared" si="8"/>
        <v>5.1798735824886366E-2</v>
      </c>
      <c r="K70" s="120"/>
      <c r="L70" s="125">
        <v>2033</v>
      </c>
      <c r="M70" s="119">
        <v>49.870475160919021</v>
      </c>
      <c r="N70" s="119">
        <f t="shared" si="5"/>
        <v>54.963851589037496</v>
      </c>
      <c r="O70" s="122">
        <f t="shared" si="3"/>
        <v>1.515365796349144E-2</v>
      </c>
      <c r="P70" s="122">
        <f t="shared" si="4"/>
        <v>1.515365796349144E-2</v>
      </c>
      <c r="Q70" s="117"/>
      <c r="R70" s="117"/>
    </row>
    <row r="71" spans="1:18" x14ac:dyDescent="0.2">
      <c r="A71" s="124">
        <v>2034</v>
      </c>
      <c r="B71" s="119">
        <f t="shared" si="6"/>
        <v>55.742065486460369</v>
      </c>
      <c r="C71" s="119">
        <f t="shared" si="9"/>
        <v>0.77821389742287295</v>
      </c>
      <c r="D71" s="121">
        <f t="shared" si="10"/>
        <v>1.4158649274464086E-2</v>
      </c>
      <c r="E71" s="120">
        <v>58.689393165290021</v>
      </c>
      <c r="F71" s="119">
        <f t="shared" si="11"/>
        <v>0.87848354787371363</v>
      </c>
      <c r="G71" s="121">
        <f t="shared" si="12"/>
        <v>1.5195809124737503E-2</v>
      </c>
      <c r="H71" s="119">
        <f t="shared" si="7"/>
        <v>2.9473276788296516</v>
      </c>
      <c r="I71" s="121">
        <f t="shared" si="8"/>
        <v>5.2874389441947667E-2</v>
      </c>
      <c r="K71" s="120"/>
      <c r="L71" s="123">
        <v>2034</v>
      </c>
      <c r="M71" s="119">
        <v>50.576573727873345</v>
      </c>
      <c r="N71" s="119">
        <f t="shared" si="5"/>
        <v>55.742065486460369</v>
      </c>
      <c r="O71" s="122">
        <f t="shared" si="3"/>
        <v>1.4158649274464086E-2</v>
      </c>
      <c r="P71" s="122">
        <f t="shared" si="4"/>
        <v>1.4158649274464086E-2</v>
      </c>
      <c r="Q71" s="117"/>
      <c r="R71" s="117"/>
    </row>
    <row r="72" spans="1:18" x14ac:dyDescent="0.2">
      <c r="A72" s="124">
        <v>2035</v>
      </c>
      <c r="B72" s="119">
        <f t="shared" si="6"/>
        <v>56.547681016960034</v>
      </c>
      <c r="C72" s="119">
        <f t="shared" si="9"/>
        <v>0.80561553049966506</v>
      </c>
      <c r="D72" s="121">
        <f t="shared" si="10"/>
        <v>1.4452559722519576E-2</v>
      </c>
      <c r="E72" s="120">
        <v>59.579700268570519</v>
      </c>
      <c r="F72" s="119">
        <f t="shared" si="11"/>
        <v>0.89030710328049878</v>
      </c>
      <c r="G72" s="121">
        <f t="shared" si="12"/>
        <v>1.5169812725326359E-2</v>
      </c>
      <c r="H72" s="119">
        <f t="shared" si="7"/>
        <v>3.0320192516104854</v>
      </c>
      <c r="I72" s="121">
        <f t="shared" si="8"/>
        <v>5.361880800560348E-2</v>
      </c>
      <c r="K72" s="120"/>
      <c r="L72" s="125">
        <v>2035</v>
      </c>
      <c r="M72" s="119">
        <v>51.307534680235847</v>
      </c>
      <c r="N72" s="119">
        <f t="shared" si="5"/>
        <v>56.547681016960034</v>
      </c>
      <c r="O72" s="122">
        <f t="shared" si="3"/>
        <v>1.4452559722519576E-2</v>
      </c>
      <c r="P72" s="122">
        <f t="shared" si="4"/>
        <v>1.4452559722519576E-2</v>
      </c>
      <c r="Q72" s="117"/>
      <c r="R72" s="117"/>
    </row>
    <row r="73" spans="1:18" x14ac:dyDescent="0.2">
      <c r="A73" s="124">
        <v>2036</v>
      </c>
      <c r="B73" s="119">
        <f t="shared" si="6"/>
        <v>57.398710183859933</v>
      </c>
      <c r="C73" s="119">
        <f t="shared" si="9"/>
        <v>0.85102916689989883</v>
      </c>
      <c r="D73" s="121">
        <f t="shared" si="10"/>
        <v>1.5049762458776206E-2</v>
      </c>
      <c r="E73" s="120">
        <v>60.499791886035858</v>
      </c>
      <c r="F73" s="119">
        <f t="shared" si="11"/>
        <v>0.92009161746533863</v>
      </c>
      <c r="G73" s="121">
        <f t="shared" si="12"/>
        <v>1.5443038708113477E-2</v>
      </c>
      <c r="H73" s="119">
        <f t="shared" si="7"/>
        <v>3.1010817021759252</v>
      </c>
      <c r="I73" s="121">
        <f t="shared" si="8"/>
        <v>5.4027027649968362E-2</v>
      </c>
      <c r="K73" s="120"/>
      <c r="L73" s="123">
        <v>2036</v>
      </c>
      <c r="M73" s="119">
        <v>52.079700889518826</v>
      </c>
      <c r="N73" s="119">
        <f t="shared" si="5"/>
        <v>57.398710183859933</v>
      </c>
      <c r="O73" s="122">
        <f t="shared" si="3"/>
        <v>1.5049762458776428E-2</v>
      </c>
      <c r="P73" s="122">
        <f t="shared" si="4"/>
        <v>1.5049762458776206E-2</v>
      </c>
      <c r="Q73" s="117"/>
      <c r="R73" s="117"/>
    </row>
    <row r="74" spans="1:18" x14ac:dyDescent="0.2">
      <c r="A74" s="124">
        <v>2037</v>
      </c>
      <c r="B74" s="119">
        <f t="shared" si="6"/>
        <v>58.193332439507103</v>
      </c>
      <c r="C74" s="119">
        <f t="shared" si="9"/>
        <v>0.7946222556471696</v>
      </c>
      <c r="D74" s="121">
        <f t="shared" si="10"/>
        <v>1.3843904385687944E-2</v>
      </c>
      <c r="E74" s="120">
        <v>61.368765133925081</v>
      </c>
      <c r="F74" s="119">
        <f t="shared" si="11"/>
        <v>0.86897324788922248</v>
      </c>
      <c r="G74" s="121">
        <f t="shared" si="12"/>
        <v>1.4363243588112029E-2</v>
      </c>
      <c r="H74" s="119">
        <f t="shared" si="7"/>
        <v>3.175432694417978</v>
      </c>
      <c r="I74" s="121">
        <f t="shared" si="8"/>
        <v>5.4566950564635341E-2</v>
      </c>
      <c r="K74" s="120"/>
      <c r="L74" s="125">
        <v>2037</v>
      </c>
      <c r="M74" s="119">
        <v>52.800687289068549</v>
      </c>
      <c r="N74" s="119">
        <f t="shared" si="5"/>
        <v>58.193332439507103</v>
      </c>
      <c r="O74" s="122">
        <f t="shared" si="3"/>
        <v>1.3843904385687944E-2</v>
      </c>
      <c r="P74" s="122">
        <f t="shared" si="4"/>
        <v>1.3843904385687944E-2</v>
      </c>
      <c r="Q74" s="117"/>
      <c r="R74" s="117"/>
    </row>
    <row r="75" spans="1:18" x14ac:dyDescent="0.2">
      <c r="A75" s="124">
        <v>2038</v>
      </c>
      <c r="B75" s="119">
        <f t="shared" si="6"/>
        <v>59.079898555541696</v>
      </c>
      <c r="C75" s="119">
        <f t="shared" si="9"/>
        <v>0.88656611603459368</v>
      </c>
      <c r="D75" s="121">
        <f t="shared" si="10"/>
        <v>1.5234840124617177E-2</v>
      </c>
      <c r="E75" s="120">
        <v>62.317253323716415</v>
      </c>
      <c r="F75" s="119">
        <f t="shared" si="11"/>
        <v>0.94848818979133398</v>
      </c>
      <c r="G75" s="121">
        <f t="shared" si="12"/>
        <v>1.5455552799888528E-2</v>
      </c>
      <c r="H75" s="119">
        <f t="shared" si="7"/>
        <v>3.2373547681747183</v>
      </c>
      <c r="I75" s="121">
        <f t="shared" si="8"/>
        <v>5.4796214064776194E-2</v>
      </c>
      <c r="K75" s="120"/>
      <c r="L75" s="123">
        <v>2038</v>
      </c>
      <c r="M75" s="119">
        <v>53.605097318387415</v>
      </c>
      <c r="N75" s="119">
        <f t="shared" si="5"/>
        <v>59.079898555541696</v>
      </c>
      <c r="O75" s="122">
        <f t="shared" si="3"/>
        <v>1.5234840124617177E-2</v>
      </c>
      <c r="P75" s="122">
        <f t="shared" si="4"/>
        <v>1.5234840124617177E-2</v>
      </c>
      <c r="Q75" s="117"/>
      <c r="R75" s="117"/>
    </row>
    <row r="76" spans="1:18" x14ac:dyDescent="0.2">
      <c r="A76" s="124">
        <v>2039</v>
      </c>
      <c r="B76" s="119">
        <f t="shared" si="6"/>
        <v>59.953717528073646</v>
      </c>
      <c r="C76" s="119">
        <f t="shared" si="9"/>
        <v>0.87381897253195007</v>
      </c>
      <c r="D76" s="121">
        <f t="shared" si="10"/>
        <v>1.4790461627324225E-2</v>
      </c>
      <c r="E76" s="120">
        <v>63.266808512553901</v>
      </c>
      <c r="F76" s="119">
        <f t="shared" si="11"/>
        <v>0.94955518883748624</v>
      </c>
      <c r="G76" s="121">
        <f t="shared" si="12"/>
        <v>1.5237436475334931E-2</v>
      </c>
      <c r="H76" s="119">
        <f t="shared" si="7"/>
        <v>3.3130909844802545</v>
      </c>
      <c r="I76" s="121">
        <f t="shared" si="8"/>
        <v>5.5260809856017445E-2</v>
      </c>
      <c r="K76" s="120"/>
      <c r="L76" s="125">
        <v>2039</v>
      </c>
      <c r="M76" s="119">
        <v>54.397941453304007</v>
      </c>
      <c r="N76" s="119">
        <f t="shared" si="5"/>
        <v>59.953717528073646</v>
      </c>
      <c r="O76" s="122">
        <f t="shared" si="3"/>
        <v>1.4790461627324225E-2</v>
      </c>
      <c r="P76" s="122">
        <f t="shared" si="4"/>
        <v>1.4790461627324225E-2</v>
      </c>
      <c r="Q76" s="117"/>
      <c r="R76" s="117"/>
    </row>
    <row r="77" spans="1:18" x14ac:dyDescent="0.2">
      <c r="A77" s="124">
        <v>2040</v>
      </c>
      <c r="B77" s="119">
        <f t="shared" si="6"/>
        <v>60.767006930125859</v>
      </c>
      <c r="C77" s="119">
        <f t="shared" si="9"/>
        <v>0.81328940205221301</v>
      </c>
      <c r="D77" s="121">
        <f t="shared" si="10"/>
        <v>1.3565287284668992E-2</v>
      </c>
      <c r="E77" s="120">
        <v>64.238332664515994</v>
      </c>
      <c r="F77" s="119">
        <f t="shared" si="11"/>
        <v>0.97152415196209319</v>
      </c>
      <c r="G77" s="121">
        <f t="shared" si="12"/>
        <v>1.5355984833173908E-2</v>
      </c>
      <c r="H77" s="119">
        <f t="shared" si="7"/>
        <v>3.4713257343901347</v>
      </c>
      <c r="I77" s="121">
        <f t="shared" si="8"/>
        <v>5.7125172190588769E-2</v>
      </c>
      <c r="K77" s="120"/>
      <c r="L77" s="123">
        <v>2040</v>
      </c>
      <c r="M77" s="119">
        <v>55.135865156812685</v>
      </c>
      <c r="N77" s="119">
        <f t="shared" si="5"/>
        <v>60.767006930125859</v>
      </c>
      <c r="O77" s="122">
        <f t="shared" si="3"/>
        <v>1.3565287284668992E-2</v>
      </c>
      <c r="P77" s="122">
        <f t="shared" si="4"/>
        <v>1.3565287284668992E-2</v>
      </c>
      <c r="Q77" s="117"/>
      <c r="R77" s="117"/>
    </row>
    <row r="78" spans="1:18" x14ac:dyDescent="0.2">
      <c r="B78" s="119"/>
      <c r="C78" s="119"/>
      <c r="D78" s="121"/>
      <c r="E78" s="120"/>
      <c r="F78" s="119"/>
      <c r="G78" s="121"/>
      <c r="H78" s="119"/>
      <c r="I78" s="121"/>
      <c r="K78" s="120"/>
      <c r="L78" s="118"/>
      <c r="N78" s="119"/>
      <c r="O78" s="118"/>
      <c r="Q78" s="117"/>
      <c r="R78" s="117"/>
    </row>
    <row r="79" spans="1:18" x14ac:dyDescent="0.2">
      <c r="B79" s="5"/>
      <c r="E79" s="117"/>
      <c r="Q79" s="117"/>
      <c r="R79" s="117"/>
    </row>
    <row r="80" spans="1:18" x14ac:dyDescent="0.2">
      <c r="B80" s="5"/>
      <c r="E80" s="117"/>
      <c r="Q80" s="117"/>
      <c r="R80" s="117"/>
    </row>
    <row r="81" spans="2:2" x14ac:dyDescent="0.2">
      <c r="B81" s="5"/>
    </row>
    <row r="82" spans="2:2" x14ac:dyDescent="0.2">
      <c r="B82" s="5"/>
    </row>
  </sheetData>
  <mergeCells count="9">
    <mergeCell ref="O34:P34"/>
    <mergeCell ref="M34:N34"/>
    <mergeCell ref="C50:D50"/>
    <mergeCell ref="F50:G50"/>
    <mergeCell ref="H50:I50"/>
    <mergeCell ref="A1:I1"/>
    <mergeCell ref="B3:H3"/>
    <mergeCell ref="B10:H10"/>
    <mergeCell ref="A48:I48"/>
  </mergeCells>
  <printOptions horizontalCentered="1"/>
  <pageMargins left="0.43" right="0.24" top="0.23" bottom="0.18" header="0.5" footer="0.5"/>
  <pageSetup scale="60" orientation="landscape" r:id="rId1"/>
  <headerFooter alignWithMargins="0"/>
  <picture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P94"/>
  <sheetViews>
    <sheetView zoomScaleNormal="100" workbookViewId="0">
      <selection sqref="A1:AO1"/>
    </sheetView>
  </sheetViews>
  <sheetFormatPr defaultColWidth="9.140625" defaultRowHeight="12.75" x14ac:dyDescent="0.2"/>
  <cols>
    <col min="1" max="1" width="9.140625" style="116"/>
    <col min="2" max="2" width="17.7109375" style="116" customWidth="1"/>
    <col min="3" max="4" width="9.140625" style="116"/>
    <col min="5" max="5" width="18" style="116" customWidth="1"/>
    <col min="6" max="7" width="9.140625" style="116"/>
    <col min="8" max="8" width="11" style="116" customWidth="1"/>
    <col min="9" max="9" width="11.42578125" style="116" customWidth="1"/>
    <col min="10" max="10" width="9.140625" style="116"/>
    <col min="11" max="11" width="13.85546875" style="116" customWidth="1"/>
    <col min="12" max="12" width="9.42578125" style="116" customWidth="1"/>
    <col min="13" max="13" width="13" style="116" customWidth="1"/>
    <col min="14" max="14" width="12.85546875" style="116" customWidth="1"/>
    <col min="15" max="15" width="11.140625" style="116" customWidth="1"/>
    <col min="16" max="16384" width="9.140625" style="116"/>
  </cols>
  <sheetData>
    <row r="1" spans="1:13" ht="27" x14ac:dyDescent="0.3">
      <c r="A1" s="697" t="s">
        <v>45</v>
      </c>
      <c r="B1" s="698"/>
      <c r="C1" s="698"/>
      <c r="D1" s="698"/>
      <c r="E1" s="698"/>
      <c r="F1" s="698"/>
      <c r="G1" s="698"/>
      <c r="H1" s="698"/>
      <c r="I1" s="698"/>
      <c r="K1" s="35" t="s">
        <v>44</v>
      </c>
    </row>
    <row r="2" spans="1:13" ht="18.75" x14ac:dyDescent="0.3">
      <c r="B2" s="146"/>
      <c r="C2" s="146"/>
      <c r="D2" s="146"/>
      <c r="E2" s="146"/>
      <c r="F2" s="146"/>
      <c r="G2" s="146"/>
      <c r="H2" s="146"/>
    </row>
    <row r="3" spans="1:13" x14ac:dyDescent="0.2">
      <c r="B3" s="699" t="s">
        <v>13</v>
      </c>
      <c r="C3" s="699"/>
      <c r="D3" s="699"/>
      <c r="E3" s="699"/>
      <c r="F3" s="699"/>
      <c r="G3" s="699"/>
      <c r="H3" s="699"/>
    </row>
    <row r="4" spans="1:13" x14ac:dyDescent="0.2">
      <c r="A4" s="127"/>
      <c r="B4" s="127"/>
      <c r="C4" s="127"/>
      <c r="D4" s="127"/>
      <c r="E4" s="127"/>
      <c r="F4" s="127"/>
      <c r="G4" s="127"/>
      <c r="H4" s="127"/>
    </row>
    <row r="5" spans="1:13" x14ac:dyDescent="0.2">
      <c r="B5" s="33" t="s">
        <v>41</v>
      </c>
      <c r="C5" s="18"/>
      <c r="D5"/>
      <c r="E5"/>
      <c r="F5" s="59">
        <f>AVERAGE(F15:F46)</f>
        <v>0.2269101480340231</v>
      </c>
      <c r="G5" s="2">
        <f>(D46/D14)^(1/32)-1</f>
        <v>1.9494537326325334E-2</v>
      </c>
      <c r="J5" s="122"/>
    </row>
    <row r="6" spans="1:13" x14ac:dyDescent="0.2">
      <c r="B6" s="18"/>
      <c r="C6" s="18"/>
      <c r="D6"/>
      <c r="E6"/>
      <c r="F6" s="59"/>
      <c r="G6" s="7"/>
    </row>
    <row r="7" spans="1:13" x14ac:dyDescent="0.2">
      <c r="B7" s="33" t="s">
        <v>11</v>
      </c>
      <c r="C7" s="18"/>
      <c r="D7"/>
      <c r="E7"/>
      <c r="F7" s="59">
        <f>AVERAGE(C53:C61)</f>
        <v>0.32696774121158334</v>
      </c>
      <c r="G7" s="2">
        <f>(B61/B52)^(1/9)-1</f>
        <v>1.8729204274507305E-2</v>
      </c>
    </row>
    <row r="8" spans="1:13" x14ac:dyDescent="0.2">
      <c r="B8" s="33" t="s">
        <v>10</v>
      </c>
      <c r="C8" s="18"/>
      <c r="D8"/>
      <c r="E8"/>
      <c r="F8" s="59">
        <f>AVERAGE(F53:F61)</f>
        <v>0.41719777000407748</v>
      </c>
      <c r="G8" s="2">
        <f>(E61/E52)^(1/9)-1</f>
        <v>2.3229924485129949E-2</v>
      </c>
      <c r="I8" s="121"/>
    </row>
    <row r="9" spans="1:13" x14ac:dyDescent="0.2">
      <c r="A9" s="127"/>
      <c r="H9" s="127"/>
    </row>
    <row r="10" spans="1:13" x14ac:dyDescent="0.2">
      <c r="B10" s="700" t="s">
        <v>9</v>
      </c>
      <c r="C10" s="700"/>
      <c r="D10" s="700"/>
      <c r="E10" s="700"/>
      <c r="F10" s="700"/>
      <c r="G10" s="700"/>
      <c r="H10" s="700"/>
    </row>
    <row r="11" spans="1:13" x14ac:dyDescent="0.2">
      <c r="A11" s="145"/>
      <c r="B11" s="143"/>
      <c r="C11" s="143"/>
      <c r="D11" s="144"/>
      <c r="E11" s="144"/>
      <c r="F11" s="144"/>
      <c r="G11" s="144"/>
      <c r="H11" s="144"/>
    </row>
    <row r="12" spans="1:13" x14ac:dyDescent="0.2">
      <c r="A12" s="127"/>
      <c r="B12" s="127"/>
      <c r="C12" s="127"/>
      <c r="D12" s="124"/>
      <c r="E12" s="127"/>
      <c r="F12" s="143" t="s">
        <v>5</v>
      </c>
      <c r="G12" s="143"/>
      <c r="H12" s="143"/>
      <c r="M12" s="131"/>
    </row>
    <row r="13" spans="1:13" x14ac:dyDescent="0.2">
      <c r="A13" s="127"/>
      <c r="B13" s="127"/>
      <c r="C13" s="124"/>
      <c r="D13" s="142"/>
      <c r="E13" s="136"/>
      <c r="F13" s="141" t="s">
        <v>1</v>
      </c>
      <c r="G13" s="127"/>
      <c r="H13" s="124" t="s">
        <v>0</v>
      </c>
      <c r="M13" s="131"/>
    </row>
    <row r="14" spans="1:13" x14ac:dyDescent="0.2">
      <c r="A14" s="127"/>
      <c r="B14" s="124">
        <v>1982</v>
      </c>
      <c r="C14" s="131"/>
      <c r="D14" s="131">
        <v>8.4936898294376402</v>
      </c>
      <c r="E14" s="148"/>
      <c r="F14" s="152"/>
      <c r="G14" s="127"/>
      <c r="H14" s="121"/>
      <c r="I14" s="149"/>
      <c r="M14" s="131"/>
    </row>
    <row r="15" spans="1:13" x14ac:dyDescent="0.2">
      <c r="A15" s="127"/>
      <c r="B15" s="124">
        <v>1983</v>
      </c>
      <c r="C15" s="131"/>
      <c r="D15" s="131">
        <v>8.9877516504753547</v>
      </c>
      <c r="E15" s="148"/>
      <c r="F15" s="119">
        <f t="shared" ref="F15:F46" si="0">+D15-D14</f>
        <v>0.49406182103771457</v>
      </c>
      <c r="G15" s="127"/>
      <c r="H15" s="121">
        <f t="shared" ref="H15:H46" si="1">(D15/D14)-1</f>
        <v>5.8168102551306111E-2</v>
      </c>
      <c r="I15" s="149"/>
      <c r="M15" s="131"/>
    </row>
    <row r="16" spans="1:13" x14ac:dyDescent="0.2">
      <c r="A16" s="127"/>
      <c r="B16" s="124">
        <v>1984</v>
      </c>
      <c r="C16" s="131"/>
      <c r="D16" s="131">
        <v>9.8165679673310962</v>
      </c>
      <c r="E16" s="148"/>
      <c r="F16" s="119">
        <f t="shared" si="0"/>
        <v>0.82881631685574142</v>
      </c>
      <c r="G16" s="127"/>
      <c r="H16" s="121">
        <f t="shared" si="1"/>
        <v>9.2216201458115155E-2</v>
      </c>
      <c r="I16" s="149"/>
      <c r="M16" s="131"/>
    </row>
    <row r="17" spans="1:13" x14ac:dyDescent="0.2">
      <c r="A17" s="127"/>
      <c r="B17" s="124">
        <v>1985</v>
      </c>
      <c r="C17" s="131"/>
      <c r="D17" s="131">
        <v>10.320995642373507</v>
      </c>
      <c r="E17" s="148"/>
      <c r="F17" s="119">
        <f t="shared" si="0"/>
        <v>0.50442767504241104</v>
      </c>
      <c r="G17" s="127"/>
      <c r="H17" s="121">
        <f t="shared" si="1"/>
        <v>5.1385339226613036E-2</v>
      </c>
      <c r="I17" s="149"/>
      <c r="M17" s="131"/>
    </row>
    <row r="18" spans="1:13" x14ac:dyDescent="0.2">
      <c r="A18" s="127"/>
      <c r="B18" s="124">
        <v>1986</v>
      </c>
      <c r="C18" s="131"/>
      <c r="D18" s="131">
        <v>10.785034703036938</v>
      </c>
      <c r="E18" s="148"/>
      <c r="F18" s="119">
        <f t="shared" si="0"/>
        <v>0.46403906066343126</v>
      </c>
      <c r="G18" s="127"/>
      <c r="H18" s="121">
        <f t="shared" si="1"/>
        <v>4.4960687586989012E-2</v>
      </c>
      <c r="I18" s="149"/>
      <c r="M18" s="131"/>
    </row>
    <row r="19" spans="1:13" x14ac:dyDescent="0.2">
      <c r="A19" s="127"/>
      <c r="B19" s="124">
        <v>1987</v>
      </c>
      <c r="C19" s="131"/>
      <c r="D19" s="131">
        <v>11.310437794134435</v>
      </c>
      <c r="E19" s="148"/>
      <c r="F19" s="119">
        <f t="shared" si="0"/>
        <v>0.5254030910974965</v>
      </c>
      <c r="G19" s="127"/>
      <c r="H19" s="121">
        <f t="shared" si="1"/>
        <v>4.8715938850854901E-2</v>
      </c>
      <c r="I19" s="149"/>
      <c r="M19" s="131"/>
    </row>
    <row r="20" spans="1:13" x14ac:dyDescent="0.2">
      <c r="A20" s="127"/>
      <c r="B20" s="124">
        <v>1988</v>
      </c>
      <c r="C20" s="131"/>
      <c r="D20" s="131">
        <v>11.85141471151374</v>
      </c>
      <c r="E20" s="148"/>
      <c r="F20" s="119">
        <f t="shared" si="0"/>
        <v>0.54097691737930553</v>
      </c>
      <c r="G20" s="127"/>
      <c r="H20" s="121">
        <f t="shared" si="1"/>
        <v>4.7829883089039571E-2</v>
      </c>
      <c r="I20" s="149"/>
      <c r="M20" s="131"/>
    </row>
    <row r="21" spans="1:13" x14ac:dyDescent="0.2">
      <c r="A21" s="127"/>
      <c r="B21" s="124">
        <v>1989</v>
      </c>
      <c r="C21" s="131"/>
      <c r="D21" s="131">
        <v>12.429659990401781</v>
      </c>
      <c r="E21" s="148"/>
      <c r="F21" s="119">
        <f t="shared" si="0"/>
        <v>0.57824527888804056</v>
      </c>
      <c r="G21" s="127"/>
      <c r="H21" s="121">
        <f t="shared" si="1"/>
        <v>4.8791245008603878E-2</v>
      </c>
      <c r="I21" s="149"/>
      <c r="M21" s="131"/>
    </row>
    <row r="22" spans="1:13" x14ac:dyDescent="0.2">
      <c r="A22" s="127"/>
      <c r="B22" s="124">
        <v>1990</v>
      </c>
      <c r="C22" s="131"/>
      <c r="D22" s="131">
        <v>12.130325954757804</v>
      </c>
      <c r="E22" s="148"/>
      <c r="F22" s="119">
        <f t="shared" si="0"/>
        <v>-0.29933403564397665</v>
      </c>
      <c r="G22" s="127"/>
      <c r="H22" s="121">
        <f t="shared" si="1"/>
        <v>-2.4082238442171611E-2</v>
      </c>
      <c r="I22" s="149"/>
      <c r="M22" s="131"/>
    </row>
    <row r="23" spans="1:13" x14ac:dyDescent="0.2">
      <c r="A23" s="127"/>
      <c r="B23" s="124">
        <v>1991</v>
      </c>
      <c r="C23" s="131"/>
      <c r="D23" s="131">
        <v>11.471166786369578</v>
      </c>
      <c r="E23" s="148"/>
      <c r="F23" s="119">
        <f t="shared" si="0"/>
        <v>-0.65915916838822675</v>
      </c>
      <c r="G23" s="127"/>
      <c r="H23" s="121">
        <f t="shared" si="1"/>
        <v>-5.4339773790636592E-2</v>
      </c>
      <c r="I23" s="149"/>
      <c r="M23" s="131"/>
    </row>
    <row r="24" spans="1:13" x14ac:dyDescent="0.2">
      <c r="A24" s="127"/>
      <c r="B24" s="124">
        <v>1992</v>
      </c>
      <c r="C24" s="131"/>
      <c r="D24" s="131">
        <v>11.581867379116225</v>
      </c>
      <c r="E24" s="148"/>
      <c r="F24" s="119">
        <f t="shared" si="0"/>
        <v>0.11070059274664779</v>
      </c>
      <c r="G24" s="127"/>
      <c r="H24" s="121">
        <f t="shared" si="1"/>
        <v>9.6503341646279051E-3</v>
      </c>
      <c r="I24" s="149"/>
      <c r="J24" s="122"/>
      <c r="M24" s="131"/>
    </row>
    <row r="25" spans="1:13" x14ac:dyDescent="0.2">
      <c r="A25" s="127"/>
      <c r="B25" s="124">
        <v>1993</v>
      </c>
      <c r="C25" s="131"/>
      <c r="D25" s="131">
        <v>11.986731281738729</v>
      </c>
      <c r="E25" s="148"/>
      <c r="F25" s="119">
        <f t="shared" si="0"/>
        <v>0.4048639026225036</v>
      </c>
      <c r="G25" s="127"/>
      <c r="H25" s="121">
        <f t="shared" si="1"/>
        <v>3.4956703385546684E-2</v>
      </c>
      <c r="I25" s="149"/>
      <c r="J25" s="122"/>
      <c r="M25" s="131"/>
    </row>
    <row r="26" spans="1:13" x14ac:dyDescent="0.2">
      <c r="A26" s="127"/>
      <c r="B26" s="124">
        <v>1994</v>
      </c>
      <c r="C26" s="131"/>
      <c r="D26" s="131">
        <v>12.357399598273307</v>
      </c>
      <c r="E26" s="148"/>
      <c r="F26" s="119">
        <f t="shared" si="0"/>
        <v>0.37066831653457832</v>
      </c>
      <c r="G26" s="127"/>
      <c r="H26" s="121">
        <f t="shared" si="1"/>
        <v>3.0923219001269819E-2</v>
      </c>
      <c r="I26" s="149"/>
      <c r="M26" s="131"/>
    </row>
    <row r="27" spans="1:13" x14ac:dyDescent="0.2">
      <c r="A27" s="127"/>
      <c r="B27" s="124">
        <v>1995</v>
      </c>
      <c r="C27" s="131"/>
      <c r="D27" s="131">
        <v>12.87970194266369</v>
      </c>
      <c r="E27" s="148"/>
      <c r="F27" s="119">
        <f t="shared" si="0"/>
        <v>0.5223023443903827</v>
      </c>
      <c r="G27" s="127"/>
      <c r="H27" s="121">
        <f t="shared" si="1"/>
        <v>4.2266363585374611E-2</v>
      </c>
      <c r="I27" s="149"/>
      <c r="M27" s="131"/>
    </row>
    <row r="28" spans="1:13" x14ac:dyDescent="0.2">
      <c r="A28" s="127"/>
      <c r="B28" s="124">
        <v>1996</v>
      </c>
      <c r="C28" s="131"/>
      <c r="D28" s="131">
        <v>13.262332981591927</v>
      </c>
      <c r="E28" s="148"/>
      <c r="F28" s="119">
        <f t="shared" si="0"/>
        <v>0.38263103892823658</v>
      </c>
      <c r="G28" s="127"/>
      <c r="H28" s="121">
        <f t="shared" si="1"/>
        <v>2.9708066276035616E-2</v>
      </c>
      <c r="I28" s="149"/>
      <c r="M28" s="131"/>
    </row>
    <row r="29" spans="1:13" x14ac:dyDescent="0.2">
      <c r="A29" s="127"/>
      <c r="B29" s="124">
        <v>1997</v>
      </c>
      <c r="C29" s="131"/>
      <c r="D29" s="131">
        <v>13.779548308033004</v>
      </c>
      <c r="E29" s="148"/>
      <c r="F29" s="119">
        <f t="shared" si="0"/>
        <v>0.51721532644107704</v>
      </c>
      <c r="G29" s="127"/>
      <c r="H29" s="121">
        <f t="shared" si="1"/>
        <v>3.8998819224262515E-2</v>
      </c>
      <c r="I29" s="149"/>
      <c r="M29" s="131"/>
    </row>
    <row r="30" spans="1:13" x14ac:dyDescent="0.2">
      <c r="A30" s="127"/>
      <c r="B30" s="124">
        <v>1998</v>
      </c>
      <c r="C30" s="131"/>
      <c r="D30" s="131">
        <v>14.638231528984422</v>
      </c>
      <c r="E30" s="148"/>
      <c r="F30" s="119">
        <f t="shared" si="0"/>
        <v>0.85868322095141814</v>
      </c>
      <c r="G30" s="127"/>
      <c r="H30" s="121">
        <f t="shared" si="1"/>
        <v>6.2315774200728757E-2</v>
      </c>
      <c r="I30" s="149"/>
      <c r="M30" s="131"/>
    </row>
    <row r="31" spans="1:13" x14ac:dyDescent="0.2">
      <c r="A31" s="127"/>
      <c r="B31" s="124">
        <v>1999</v>
      </c>
      <c r="C31" s="131"/>
      <c r="D31" s="131">
        <v>14.957993397443467</v>
      </c>
      <c r="E31" s="148"/>
      <c r="F31" s="119">
        <f t="shared" si="0"/>
        <v>0.31976186845904486</v>
      </c>
      <c r="G31" s="127"/>
      <c r="H31" s="121">
        <f t="shared" si="1"/>
        <v>2.1844296411482444E-2</v>
      </c>
      <c r="I31" s="149"/>
      <c r="M31" s="131"/>
    </row>
    <row r="32" spans="1:13" x14ac:dyDescent="0.2">
      <c r="A32" s="127"/>
      <c r="B32" s="124">
        <v>2000</v>
      </c>
      <c r="C32" s="131"/>
      <c r="D32" s="131">
        <v>15.665177953031014</v>
      </c>
      <c r="E32" s="151"/>
      <c r="F32" s="119">
        <f t="shared" si="0"/>
        <v>0.70718455558754734</v>
      </c>
      <c r="G32" s="127"/>
      <c r="H32" s="121">
        <f t="shared" si="1"/>
        <v>4.7278036351347419E-2</v>
      </c>
      <c r="I32" s="149"/>
      <c r="M32" s="131"/>
    </row>
    <row r="33" spans="1:16" x14ac:dyDescent="0.2">
      <c r="A33" s="127"/>
      <c r="B33" s="124">
        <v>2001</v>
      </c>
      <c r="C33" s="131"/>
      <c r="D33" s="131">
        <v>15.697265583328988</v>
      </c>
      <c r="E33" s="151"/>
      <c r="F33" s="119">
        <f t="shared" si="0"/>
        <v>3.2087630297974457E-2</v>
      </c>
      <c r="G33" s="127"/>
      <c r="H33" s="121">
        <f t="shared" si="1"/>
        <v>2.0483412569063386E-3</v>
      </c>
      <c r="I33" s="149"/>
      <c r="M33" s="131"/>
    </row>
    <row r="34" spans="1:16" x14ac:dyDescent="0.2">
      <c r="A34" s="127"/>
      <c r="B34" s="124">
        <v>2002</v>
      </c>
      <c r="C34" s="131"/>
      <c r="D34" s="131">
        <v>15.457202931723153</v>
      </c>
      <c r="E34" s="151"/>
      <c r="F34" s="119">
        <f t="shared" si="0"/>
        <v>-0.24006265160583595</v>
      </c>
      <c r="G34" s="127"/>
      <c r="H34" s="121">
        <f t="shared" si="1"/>
        <v>-1.5293278331277693E-2</v>
      </c>
      <c r="I34" s="149"/>
      <c r="L34" s="118"/>
      <c r="M34" s="690"/>
      <c r="N34" s="690"/>
      <c r="O34" s="701"/>
      <c r="P34" s="701"/>
    </row>
    <row r="35" spans="1:16" x14ac:dyDescent="0.2">
      <c r="A35" s="127"/>
      <c r="B35" s="124">
        <v>2003</v>
      </c>
      <c r="C35" s="131"/>
      <c r="D35" s="131">
        <v>15.479802184936128</v>
      </c>
      <c r="E35" s="151"/>
      <c r="F35" s="119">
        <f t="shared" si="0"/>
        <v>2.2599253212975512E-2</v>
      </c>
      <c r="G35" s="127"/>
      <c r="H35" s="121">
        <f t="shared" si="1"/>
        <v>1.4620532131719433E-3</v>
      </c>
      <c r="I35" s="149"/>
      <c r="L35" s="118"/>
      <c r="M35" s="137"/>
      <c r="N35" s="137"/>
      <c r="O35" s="137"/>
      <c r="P35" s="137"/>
    </row>
    <row r="36" spans="1:16" x14ac:dyDescent="0.2">
      <c r="A36" s="127"/>
      <c r="B36" s="124">
        <v>2004</v>
      </c>
      <c r="C36" s="131"/>
      <c r="D36" s="131">
        <v>16.32719599554704</v>
      </c>
      <c r="E36" s="151"/>
      <c r="F36" s="119">
        <f t="shared" si="0"/>
        <v>0.84739381061091201</v>
      </c>
      <c r="G36" s="127"/>
      <c r="H36" s="121">
        <f t="shared" si="1"/>
        <v>5.4741901768973422E-2</v>
      </c>
      <c r="I36" s="149"/>
      <c r="L36" s="125"/>
      <c r="M36" s="120"/>
      <c r="N36" s="119"/>
      <c r="O36" s="118"/>
    </row>
    <row r="37" spans="1:16" x14ac:dyDescent="0.2">
      <c r="A37" s="127"/>
      <c r="B37" s="124">
        <v>2005</v>
      </c>
      <c r="C37" s="131"/>
      <c r="D37" s="131">
        <v>17.21376470303607</v>
      </c>
      <c r="E37" s="151"/>
      <c r="F37" s="119">
        <f t="shared" si="0"/>
        <v>0.88656870748902961</v>
      </c>
      <c r="G37" s="127"/>
      <c r="H37" s="121">
        <f t="shared" si="1"/>
        <v>5.4300120347108294E-2</v>
      </c>
      <c r="I37" s="149"/>
      <c r="L37" s="123"/>
      <c r="M37" s="120"/>
      <c r="N37" s="119"/>
      <c r="O37" s="122"/>
      <c r="P37" s="122"/>
    </row>
    <row r="38" spans="1:16" x14ac:dyDescent="0.2">
      <c r="A38" s="127"/>
      <c r="B38" s="124">
        <v>2006</v>
      </c>
      <c r="C38" s="131"/>
      <c r="D38" s="131">
        <v>17.942273907899626</v>
      </c>
      <c r="E38" s="151"/>
      <c r="F38" s="119">
        <f t="shared" si="0"/>
        <v>0.72850920486355619</v>
      </c>
      <c r="G38" s="127"/>
      <c r="H38" s="121">
        <f t="shared" si="1"/>
        <v>4.2321317703097661E-2</v>
      </c>
      <c r="I38" s="149"/>
      <c r="L38" s="125"/>
      <c r="M38" s="120"/>
      <c r="N38" s="119"/>
      <c r="O38" s="122"/>
      <c r="P38" s="122"/>
    </row>
    <row r="39" spans="1:16" x14ac:dyDescent="0.2">
      <c r="A39" s="127"/>
      <c r="B39" s="124">
        <v>2007</v>
      </c>
      <c r="C39" s="131"/>
      <c r="D39" s="131">
        <v>17.69468569756102</v>
      </c>
      <c r="E39" s="150"/>
      <c r="F39" s="119">
        <f t="shared" si="0"/>
        <v>-0.24758821033860556</v>
      </c>
      <c r="G39" s="127"/>
      <c r="H39" s="121">
        <f t="shared" si="1"/>
        <v>-1.3799154533562064E-2</v>
      </c>
      <c r="I39" s="149"/>
      <c r="L39" s="123"/>
      <c r="M39" s="120"/>
      <c r="N39" s="119"/>
      <c r="O39" s="122"/>
      <c r="P39" s="122"/>
    </row>
    <row r="40" spans="1:16" x14ac:dyDescent="0.2">
      <c r="A40" s="127"/>
      <c r="B40" s="124">
        <v>2008</v>
      </c>
      <c r="C40" s="131"/>
      <c r="D40" s="131">
        <v>16.270796305043561</v>
      </c>
      <c r="E40" s="150"/>
      <c r="F40" s="119">
        <f t="shared" si="0"/>
        <v>-1.4238893925174594</v>
      </c>
      <c r="G40" s="127"/>
      <c r="H40" s="121">
        <f t="shared" si="1"/>
        <v>-8.0469888917762633E-2</v>
      </c>
      <c r="I40" s="149"/>
      <c r="L40" s="125"/>
      <c r="M40" s="120"/>
      <c r="N40" s="119"/>
      <c r="O40" s="122"/>
      <c r="P40" s="122"/>
    </row>
    <row r="41" spans="1:16" x14ac:dyDescent="0.2">
      <c r="A41" s="127"/>
      <c r="B41" s="124">
        <v>2009</v>
      </c>
      <c r="C41" s="131"/>
      <c r="D41" s="131">
        <v>14.331503118586717</v>
      </c>
      <c r="E41" s="150"/>
      <c r="F41" s="119">
        <f t="shared" si="0"/>
        <v>-1.9392931864568439</v>
      </c>
      <c r="G41" s="127"/>
      <c r="H41" s="121">
        <f t="shared" si="1"/>
        <v>-0.11918858487926054</v>
      </c>
      <c r="I41" s="149"/>
      <c r="L41" s="123"/>
      <c r="M41" s="120"/>
      <c r="N41" s="119"/>
      <c r="O41" s="122"/>
      <c r="P41" s="122"/>
    </row>
    <row r="42" spans="1:16" x14ac:dyDescent="0.2">
      <c r="A42" s="127"/>
      <c r="B42" s="124">
        <v>2010</v>
      </c>
      <c r="C42" s="131"/>
      <c r="D42" s="131">
        <v>14.454554827412538</v>
      </c>
      <c r="E42" s="150"/>
      <c r="F42" s="119">
        <f t="shared" si="0"/>
        <v>0.12305170882582139</v>
      </c>
      <c r="G42" s="127"/>
      <c r="H42" s="121">
        <f t="shared" si="1"/>
        <v>8.5860992952115911E-3</v>
      </c>
      <c r="I42" s="149"/>
      <c r="L42" s="125"/>
      <c r="M42" s="120"/>
      <c r="N42" s="119"/>
      <c r="O42" s="122"/>
      <c r="P42" s="122"/>
    </row>
    <row r="43" spans="1:16" x14ac:dyDescent="0.2">
      <c r="A43" s="127"/>
      <c r="B43" s="124">
        <v>2011</v>
      </c>
      <c r="D43" s="131">
        <v>14.666777539045938</v>
      </c>
      <c r="E43" s="150"/>
      <c r="F43" s="119">
        <f t="shared" si="0"/>
        <v>0.2122227116333999</v>
      </c>
      <c r="G43" s="127"/>
      <c r="H43" s="121">
        <f t="shared" si="1"/>
        <v>1.4682064869332878E-2</v>
      </c>
      <c r="I43" s="149"/>
      <c r="L43" s="123"/>
      <c r="M43" s="120"/>
      <c r="N43" s="119"/>
      <c r="O43" s="122"/>
      <c r="P43" s="122"/>
    </row>
    <row r="44" spans="1:16" x14ac:dyDescent="0.2">
      <c r="A44" s="127"/>
      <c r="B44" s="124">
        <v>2012</v>
      </c>
      <c r="D44" s="131">
        <v>14.982036724876387</v>
      </c>
      <c r="E44" s="150"/>
      <c r="F44" s="119">
        <f t="shared" si="0"/>
        <v>0.31525918583044898</v>
      </c>
      <c r="G44" s="127"/>
      <c r="H44" s="121">
        <f t="shared" si="1"/>
        <v>2.14947819990563E-2</v>
      </c>
      <c r="I44" s="149"/>
      <c r="L44" s="125"/>
      <c r="M44" s="120"/>
      <c r="N44" s="119"/>
      <c r="O44" s="122"/>
      <c r="P44" s="122"/>
    </row>
    <row r="45" spans="1:16" x14ac:dyDescent="0.2">
      <c r="A45" s="127"/>
      <c r="B45" s="124">
        <v>2013</v>
      </c>
      <c r="D45" s="131">
        <v>15.300741467441487</v>
      </c>
      <c r="E45" s="150"/>
      <c r="F45" s="119">
        <f t="shared" si="0"/>
        <v>0.31870474256509951</v>
      </c>
      <c r="G45" s="127"/>
      <c r="H45" s="121">
        <f t="shared" si="1"/>
        <v>2.1272457705027392E-2</v>
      </c>
      <c r="I45" s="149"/>
      <c r="L45" s="123"/>
      <c r="M45" s="120"/>
      <c r="N45" s="119"/>
      <c r="O45" s="122"/>
      <c r="P45" s="122"/>
    </row>
    <row r="46" spans="1:16" x14ac:dyDescent="0.2">
      <c r="A46" s="127"/>
      <c r="B46" s="124">
        <v>2014</v>
      </c>
      <c r="D46" s="131">
        <v>15.754814566526379</v>
      </c>
      <c r="E46" s="150"/>
      <c r="F46" s="119">
        <f t="shared" si="0"/>
        <v>0.45407309908489246</v>
      </c>
      <c r="G46" s="127"/>
      <c r="H46" s="121">
        <f t="shared" si="1"/>
        <v>2.9676542150007368E-2</v>
      </c>
      <c r="I46" s="149"/>
      <c r="L46" s="125"/>
      <c r="M46" s="120"/>
      <c r="N46" s="119"/>
      <c r="O46" s="122"/>
      <c r="P46" s="122"/>
    </row>
    <row r="47" spans="1:16" x14ac:dyDescent="0.2">
      <c r="A47" s="127"/>
      <c r="B47" s="124"/>
      <c r="D47" s="119"/>
      <c r="F47" s="148"/>
      <c r="G47" s="127"/>
      <c r="H47" s="121"/>
      <c r="I47" s="130"/>
      <c r="L47" s="123"/>
      <c r="M47" s="120"/>
      <c r="N47" s="119"/>
      <c r="O47" s="122"/>
      <c r="P47" s="122"/>
    </row>
    <row r="48" spans="1:16" x14ac:dyDescent="0.2">
      <c r="A48" s="700" t="s">
        <v>8</v>
      </c>
      <c r="B48" s="700"/>
      <c r="C48" s="700"/>
      <c r="D48" s="700"/>
      <c r="E48" s="700"/>
      <c r="F48" s="700"/>
      <c r="G48" s="700"/>
      <c r="H48" s="700"/>
      <c r="I48" s="700"/>
      <c r="L48" s="125"/>
      <c r="M48" s="120"/>
      <c r="N48" s="119"/>
      <c r="O48" s="122"/>
      <c r="P48" s="122"/>
    </row>
    <row r="49" spans="1:16" x14ac:dyDescent="0.2">
      <c r="A49" s="127"/>
      <c r="B49" s="127"/>
      <c r="C49" s="127"/>
      <c r="D49" s="127"/>
      <c r="E49" s="127"/>
      <c r="F49" s="127"/>
      <c r="G49" s="127"/>
      <c r="H49" s="127"/>
      <c r="L49" s="123"/>
      <c r="M49" s="120"/>
      <c r="N49" s="119"/>
      <c r="O49" s="122"/>
      <c r="P49" s="122"/>
    </row>
    <row r="50" spans="1:16" x14ac:dyDescent="0.2">
      <c r="A50" s="127"/>
      <c r="B50" s="129" t="s">
        <v>36</v>
      </c>
      <c r="C50" s="696" t="s">
        <v>5</v>
      </c>
      <c r="D50" s="696"/>
      <c r="E50" s="129" t="s">
        <v>35</v>
      </c>
      <c r="F50" s="696" t="s">
        <v>5</v>
      </c>
      <c r="G50" s="696"/>
      <c r="H50" s="696" t="s">
        <v>4</v>
      </c>
      <c r="I50" s="696"/>
      <c r="K50" s="129"/>
      <c r="L50" s="125"/>
      <c r="M50" s="120"/>
      <c r="N50" s="119"/>
      <c r="O50" s="122"/>
      <c r="P50" s="122"/>
    </row>
    <row r="51" spans="1:16" x14ac:dyDescent="0.2">
      <c r="A51" s="127"/>
      <c r="B51" s="126" t="s">
        <v>34</v>
      </c>
      <c r="C51" s="16" t="s">
        <v>1</v>
      </c>
      <c r="D51" s="15" t="s">
        <v>0</v>
      </c>
      <c r="E51" s="126" t="s">
        <v>34</v>
      </c>
      <c r="F51" s="16" t="s">
        <v>1</v>
      </c>
      <c r="G51" s="15" t="s">
        <v>0</v>
      </c>
      <c r="H51" s="16" t="s">
        <v>1</v>
      </c>
      <c r="I51" s="15" t="s">
        <v>0</v>
      </c>
      <c r="K51" s="126"/>
      <c r="L51" s="123"/>
      <c r="M51" s="120"/>
      <c r="N51" s="119"/>
      <c r="O51" s="122"/>
      <c r="P51" s="122"/>
    </row>
    <row r="52" spans="1:16" x14ac:dyDescent="0.2">
      <c r="A52" s="124">
        <v>2015</v>
      </c>
      <c r="B52" s="120">
        <v>16.190199938552436</v>
      </c>
      <c r="C52" s="119">
        <f>+B52-D46</f>
        <v>0.43538537202605632</v>
      </c>
      <c r="D52" s="121">
        <f>(B52/D46)-1</f>
        <v>2.7635068009692842E-2</v>
      </c>
      <c r="E52" s="120">
        <v>16.354531203578514</v>
      </c>
      <c r="F52" s="119">
        <f>+E52-D46</f>
        <v>0.59971663705213452</v>
      </c>
      <c r="G52" s="121">
        <f>(E52/D46)-1</f>
        <v>3.8065610643639669E-2</v>
      </c>
      <c r="H52" s="119">
        <f t="shared" ref="H52:H77" si="2">E52-B52</f>
        <v>0.1643312650260782</v>
      </c>
      <c r="I52" s="121">
        <f t="shared" ref="I52:I77" si="3">(E52/B52)-1</f>
        <v>1.0150045437967048E-2</v>
      </c>
      <c r="K52" s="120"/>
      <c r="L52" s="125"/>
      <c r="M52" s="120"/>
      <c r="N52" s="119"/>
      <c r="O52" s="122"/>
      <c r="P52" s="122"/>
    </row>
    <row r="53" spans="1:16" x14ac:dyDescent="0.2">
      <c r="A53" s="124">
        <v>2016</v>
      </c>
      <c r="B53" s="120">
        <v>16.786251637542161</v>
      </c>
      <c r="C53" s="119">
        <f t="shared" ref="C53:C77" si="4">+B53-B52</f>
        <v>0.59605169898972576</v>
      </c>
      <c r="D53" s="121">
        <f t="shared" ref="D53:D77" si="5">(B53/B52)-1</f>
        <v>3.6815586049088633E-2</v>
      </c>
      <c r="E53" s="120">
        <v>17.084225534672861</v>
      </c>
      <c r="F53" s="120">
        <f t="shared" ref="F53:F77" si="6">+E53-E52</f>
        <v>0.72969433109434689</v>
      </c>
      <c r="G53" s="121">
        <f t="shared" ref="G53:G77" si="7">(E53/E52)-1</f>
        <v>4.4617257566801127E-2</v>
      </c>
      <c r="H53" s="119">
        <f t="shared" si="2"/>
        <v>0.29797389713069933</v>
      </c>
      <c r="I53" s="121">
        <f t="shared" si="3"/>
        <v>1.7751068169637563E-2</v>
      </c>
      <c r="K53" s="120"/>
      <c r="L53" s="123"/>
      <c r="M53" s="120"/>
      <c r="N53" s="119"/>
      <c r="O53" s="122"/>
      <c r="P53" s="122"/>
    </row>
    <row r="54" spans="1:16" x14ac:dyDescent="0.2">
      <c r="A54" s="124">
        <v>2017</v>
      </c>
      <c r="B54" s="120">
        <v>17.352315478527693</v>
      </c>
      <c r="C54" s="119">
        <f t="shared" si="4"/>
        <v>0.56606384098553164</v>
      </c>
      <c r="D54" s="121">
        <f t="shared" si="5"/>
        <v>3.3721872709184142E-2</v>
      </c>
      <c r="E54" s="120">
        <v>17.812641597141024</v>
      </c>
      <c r="F54" s="120">
        <f t="shared" si="6"/>
        <v>0.72841606246816326</v>
      </c>
      <c r="G54" s="121">
        <f t="shared" si="7"/>
        <v>4.2636762257078908E-2</v>
      </c>
      <c r="H54" s="119">
        <f t="shared" si="2"/>
        <v>0.46032611861333095</v>
      </c>
      <c r="I54" s="121">
        <f t="shared" si="3"/>
        <v>2.6528224384979149E-2</v>
      </c>
      <c r="K54" s="120"/>
      <c r="L54" s="125"/>
      <c r="M54" s="120"/>
      <c r="N54" s="119"/>
      <c r="O54" s="122"/>
      <c r="P54" s="122"/>
    </row>
    <row r="55" spans="1:16" x14ac:dyDescent="0.2">
      <c r="A55" s="124">
        <v>2018</v>
      </c>
      <c r="B55" s="120">
        <v>17.720702850223795</v>
      </c>
      <c r="C55" s="119">
        <f t="shared" si="4"/>
        <v>0.3683873716961017</v>
      </c>
      <c r="D55" s="121">
        <f t="shared" si="5"/>
        <v>2.1229868264667884E-2</v>
      </c>
      <c r="E55" s="120">
        <v>18.321148935856026</v>
      </c>
      <c r="F55" s="120">
        <f t="shared" si="6"/>
        <v>0.50850733871500253</v>
      </c>
      <c r="G55" s="121">
        <f t="shared" si="7"/>
        <v>2.854755348564475E-2</v>
      </c>
      <c r="H55" s="119">
        <f t="shared" si="2"/>
        <v>0.60044608563223179</v>
      </c>
      <c r="I55" s="121">
        <f t="shared" si="3"/>
        <v>3.3883875301517596E-2</v>
      </c>
      <c r="K55" s="120"/>
      <c r="L55" s="123"/>
      <c r="M55" s="120"/>
      <c r="N55" s="119"/>
      <c r="O55" s="122"/>
      <c r="P55" s="122"/>
    </row>
    <row r="56" spans="1:16" x14ac:dyDescent="0.2">
      <c r="A56" s="124">
        <v>2019</v>
      </c>
      <c r="B56" s="120">
        <v>18.055525794178049</v>
      </c>
      <c r="C56" s="119">
        <f t="shared" si="4"/>
        <v>0.33482294395425427</v>
      </c>
      <c r="D56" s="121">
        <f t="shared" si="5"/>
        <v>1.889445056351291E-2</v>
      </c>
      <c r="E56" s="120">
        <v>18.737037223538312</v>
      </c>
      <c r="F56" s="120">
        <f t="shared" si="6"/>
        <v>0.41588828768228581</v>
      </c>
      <c r="G56" s="121">
        <f t="shared" si="7"/>
        <v>2.2699902126135596E-2</v>
      </c>
      <c r="H56" s="119">
        <f t="shared" si="2"/>
        <v>0.68151142936026332</v>
      </c>
      <c r="I56" s="121">
        <f t="shared" si="3"/>
        <v>3.7745310611780436E-2</v>
      </c>
      <c r="K56" s="120"/>
      <c r="L56" s="125"/>
      <c r="M56" s="120"/>
      <c r="N56" s="119"/>
      <c r="O56" s="122"/>
      <c r="P56" s="122"/>
    </row>
    <row r="57" spans="1:16" x14ac:dyDescent="0.2">
      <c r="A57" s="124">
        <v>2020</v>
      </c>
      <c r="B57" s="120">
        <v>18.292714814465555</v>
      </c>
      <c r="C57" s="119">
        <f t="shared" si="4"/>
        <v>0.23718902028750577</v>
      </c>
      <c r="D57" s="121">
        <f t="shared" si="5"/>
        <v>1.3136644315502988E-2</v>
      </c>
      <c r="E57" s="120">
        <v>19.043952737508135</v>
      </c>
      <c r="F57" s="120">
        <f t="shared" si="6"/>
        <v>0.30691551396982319</v>
      </c>
      <c r="G57" s="121">
        <f t="shared" si="7"/>
        <v>1.6380151798186304E-2</v>
      </c>
      <c r="H57" s="119">
        <f t="shared" si="2"/>
        <v>0.75123792304258075</v>
      </c>
      <c r="I57" s="121">
        <f t="shared" si="3"/>
        <v>4.1067601537663201E-2</v>
      </c>
      <c r="K57" s="120"/>
      <c r="L57" s="123"/>
      <c r="M57" s="120"/>
      <c r="N57" s="119"/>
      <c r="O57" s="122"/>
      <c r="P57" s="122"/>
    </row>
    <row r="58" spans="1:16" x14ac:dyDescent="0.2">
      <c r="A58" s="124">
        <v>2021</v>
      </c>
      <c r="B58" s="120">
        <v>18.483089628995177</v>
      </c>
      <c r="C58" s="119">
        <f t="shared" si="4"/>
        <v>0.19037481452962268</v>
      </c>
      <c r="D58" s="121">
        <f t="shared" si="5"/>
        <v>1.040713838599161E-2</v>
      </c>
      <c r="E58" s="120">
        <v>19.2934804114503</v>
      </c>
      <c r="F58" s="120">
        <f t="shared" si="6"/>
        <v>0.2495276739421648</v>
      </c>
      <c r="G58" s="121">
        <f t="shared" si="7"/>
        <v>1.3102724911236763E-2</v>
      </c>
      <c r="H58" s="119">
        <f t="shared" si="2"/>
        <v>0.81039078245512286</v>
      </c>
      <c r="I58" s="121">
        <f t="shared" si="3"/>
        <v>4.3844984725055269E-2</v>
      </c>
      <c r="K58" s="120"/>
      <c r="L58" s="125"/>
      <c r="M58" s="120"/>
      <c r="N58" s="119"/>
      <c r="O58" s="122"/>
      <c r="P58" s="122"/>
    </row>
    <row r="59" spans="1:16" x14ac:dyDescent="0.2">
      <c r="A59" s="124">
        <v>2022</v>
      </c>
      <c r="B59" s="120">
        <v>18.69668779603942</v>
      </c>
      <c r="C59" s="119">
        <f t="shared" si="4"/>
        <v>0.21359816704424262</v>
      </c>
      <c r="D59" s="121">
        <f t="shared" si="5"/>
        <v>1.1556410282681506E-2</v>
      </c>
      <c r="E59" s="120">
        <v>19.586964161482229</v>
      </c>
      <c r="F59" s="120">
        <f t="shared" si="6"/>
        <v>0.29348375003192828</v>
      </c>
      <c r="G59" s="121">
        <f t="shared" si="7"/>
        <v>1.5211550418749331E-2</v>
      </c>
      <c r="H59" s="119">
        <f t="shared" si="2"/>
        <v>0.89027636544280853</v>
      </c>
      <c r="I59" s="121">
        <f t="shared" si="3"/>
        <v>4.7616795827943204E-2</v>
      </c>
      <c r="K59" s="120"/>
      <c r="L59" s="123"/>
      <c r="M59" s="120"/>
      <c r="N59" s="119"/>
      <c r="O59" s="122"/>
      <c r="P59" s="122"/>
    </row>
    <row r="60" spans="1:16" x14ac:dyDescent="0.2">
      <c r="A60" s="124">
        <v>2023</v>
      </c>
      <c r="B60" s="120">
        <v>18.920470134956552</v>
      </c>
      <c r="C60" s="119">
        <f t="shared" si="4"/>
        <v>0.22378233891713251</v>
      </c>
      <c r="D60" s="121">
        <f t="shared" si="5"/>
        <v>1.196908999916757E-2</v>
      </c>
      <c r="E60" s="120">
        <v>19.88752279426641</v>
      </c>
      <c r="F60" s="120">
        <f t="shared" si="6"/>
        <v>0.30055863278418116</v>
      </c>
      <c r="G60" s="121">
        <f t="shared" si="7"/>
        <v>1.5344829872881993E-2</v>
      </c>
      <c r="H60" s="119">
        <f t="shared" si="2"/>
        <v>0.96705265930985718</v>
      </c>
      <c r="I60" s="121">
        <f t="shared" si="3"/>
        <v>5.1111449790202546E-2</v>
      </c>
      <c r="K60" s="120"/>
      <c r="L60" s="125"/>
      <c r="M60" s="120"/>
      <c r="N60" s="119"/>
      <c r="O60" s="122"/>
      <c r="P60" s="122"/>
    </row>
    <row r="61" spans="1:16" x14ac:dyDescent="0.2">
      <c r="A61" s="124">
        <v>2024</v>
      </c>
      <c r="B61" s="120">
        <v>19.132909609456686</v>
      </c>
      <c r="C61" s="119">
        <f t="shared" si="4"/>
        <v>0.21243947450013323</v>
      </c>
      <c r="D61" s="121">
        <f t="shared" si="5"/>
        <v>1.1228023034567158E-2</v>
      </c>
      <c r="E61" s="120">
        <v>20.109311133615211</v>
      </c>
      <c r="F61" s="120">
        <f t="shared" si="6"/>
        <v>0.2217883393488016</v>
      </c>
      <c r="G61" s="121">
        <f t="shared" si="7"/>
        <v>1.1152135016672116E-2</v>
      </c>
      <c r="H61" s="119">
        <f t="shared" si="2"/>
        <v>0.97640152415852555</v>
      </c>
      <c r="I61" s="121">
        <f t="shared" si="3"/>
        <v>5.1032568704340031E-2</v>
      </c>
      <c r="K61" s="120"/>
      <c r="L61" s="123"/>
      <c r="M61" s="120"/>
      <c r="N61" s="119"/>
      <c r="O61" s="122"/>
      <c r="P61" s="122"/>
    </row>
    <row r="62" spans="1:16" x14ac:dyDescent="0.2">
      <c r="A62" s="124">
        <v>2025</v>
      </c>
      <c r="B62" s="120">
        <v>19.398838445258185</v>
      </c>
      <c r="C62" s="119">
        <f t="shared" si="4"/>
        <v>0.26592883580149973</v>
      </c>
      <c r="D62" s="121">
        <f t="shared" si="5"/>
        <v>1.38990274469315E-2</v>
      </c>
      <c r="E62" s="120">
        <v>20.357400145911299</v>
      </c>
      <c r="F62" s="120">
        <f t="shared" si="6"/>
        <v>0.24808901229608793</v>
      </c>
      <c r="G62" s="121">
        <f t="shared" si="7"/>
        <v>1.2337021922216751E-2</v>
      </c>
      <c r="H62" s="119">
        <f t="shared" si="2"/>
        <v>0.95856170065311375</v>
      </c>
      <c r="I62" s="121">
        <f t="shared" si="3"/>
        <v>4.9413355513944435E-2</v>
      </c>
      <c r="K62" s="120"/>
      <c r="L62" s="125"/>
      <c r="M62" s="120"/>
      <c r="N62" s="119"/>
      <c r="O62" s="122"/>
      <c r="P62" s="122"/>
    </row>
    <row r="63" spans="1:16" x14ac:dyDescent="0.2">
      <c r="A63" s="124">
        <v>2026</v>
      </c>
      <c r="B63" s="120">
        <v>19.748565221465377</v>
      </c>
      <c r="C63" s="119">
        <f t="shared" si="4"/>
        <v>0.34972677620719139</v>
      </c>
      <c r="D63" s="121">
        <f t="shared" si="5"/>
        <v>1.8028232834357061E-2</v>
      </c>
      <c r="E63" s="120">
        <v>20.678413504049797</v>
      </c>
      <c r="F63" s="120">
        <f t="shared" si="6"/>
        <v>0.3210133581384973</v>
      </c>
      <c r="G63" s="121">
        <f t="shared" si="7"/>
        <v>1.5768877943039827E-2</v>
      </c>
      <c r="H63" s="119">
        <f t="shared" si="2"/>
        <v>0.92984828258441965</v>
      </c>
      <c r="I63" s="121">
        <f t="shared" si="3"/>
        <v>4.7084346237656671E-2</v>
      </c>
      <c r="K63" s="120"/>
      <c r="L63" s="123"/>
      <c r="M63" s="120"/>
      <c r="N63" s="119"/>
      <c r="O63" s="122"/>
      <c r="P63" s="122"/>
    </row>
    <row r="64" spans="1:16" x14ac:dyDescent="0.2">
      <c r="A64" s="124">
        <v>2027</v>
      </c>
      <c r="B64" s="120">
        <v>20.12285427163043</v>
      </c>
      <c r="C64" s="119">
        <f t="shared" si="4"/>
        <v>0.37428905016505354</v>
      </c>
      <c r="D64" s="121">
        <f t="shared" si="5"/>
        <v>1.8952721170762743E-2</v>
      </c>
      <c r="E64" s="120">
        <v>21.028105770108169</v>
      </c>
      <c r="F64" s="120">
        <f t="shared" si="6"/>
        <v>0.34969226605837278</v>
      </c>
      <c r="G64" s="121">
        <f t="shared" si="7"/>
        <v>1.6910981395641622E-2</v>
      </c>
      <c r="H64" s="119">
        <f t="shared" si="2"/>
        <v>0.90525149847773889</v>
      </c>
      <c r="I64" s="121">
        <f t="shared" si="3"/>
        <v>4.4986237352718783E-2</v>
      </c>
      <c r="K64" s="120"/>
      <c r="L64" s="125"/>
      <c r="M64" s="120"/>
      <c r="N64" s="119"/>
      <c r="O64" s="122"/>
      <c r="P64" s="122"/>
    </row>
    <row r="65" spans="1:16" x14ac:dyDescent="0.2">
      <c r="A65" s="124">
        <v>2028</v>
      </c>
      <c r="B65" s="120">
        <v>20.469767605637699</v>
      </c>
      <c r="C65" s="119">
        <f t="shared" si="4"/>
        <v>0.34691333400726876</v>
      </c>
      <c r="D65" s="121">
        <f t="shared" si="5"/>
        <v>1.7239767744894552E-2</v>
      </c>
      <c r="E65" s="120">
        <v>21.383920833042961</v>
      </c>
      <c r="F65" s="120">
        <f t="shared" si="6"/>
        <v>0.35581506293479137</v>
      </c>
      <c r="G65" s="121">
        <f t="shared" si="7"/>
        <v>1.6920927963021137E-2</v>
      </c>
      <c r="H65" s="119">
        <f t="shared" si="2"/>
        <v>0.9141532274052615</v>
      </c>
      <c r="I65" s="121">
        <f t="shared" si="3"/>
        <v>4.4658700822450381E-2</v>
      </c>
      <c r="K65" s="120"/>
      <c r="L65" s="123"/>
      <c r="M65" s="120"/>
      <c r="N65" s="119"/>
      <c r="O65" s="122"/>
      <c r="P65" s="122"/>
    </row>
    <row r="66" spans="1:16" x14ac:dyDescent="0.2">
      <c r="A66" s="124">
        <v>2029</v>
      </c>
      <c r="B66" s="120">
        <v>20.846746240176163</v>
      </c>
      <c r="C66" s="119">
        <f t="shared" si="4"/>
        <v>0.37697863453846381</v>
      </c>
      <c r="D66" s="121">
        <f t="shared" si="5"/>
        <v>1.8416361230922718E-2</v>
      </c>
      <c r="E66" s="120">
        <v>21.743232458929359</v>
      </c>
      <c r="F66" s="120">
        <f t="shared" si="6"/>
        <v>0.35931162588639864</v>
      </c>
      <c r="G66" s="121">
        <f t="shared" si="7"/>
        <v>1.6802887959217472E-2</v>
      </c>
      <c r="H66" s="119">
        <f t="shared" si="2"/>
        <v>0.89648621875319634</v>
      </c>
      <c r="I66" s="121">
        <f t="shared" si="3"/>
        <v>4.3003651909259366E-2</v>
      </c>
      <c r="K66" s="120"/>
      <c r="L66" s="125"/>
      <c r="M66" s="120"/>
      <c r="N66" s="119"/>
      <c r="O66" s="122"/>
      <c r="P66" s="122"/>
    </row>
    <row r="67" spans="1:16" x14ac:dyDescent="0.2">
      <c r="A67" s="124">
        <v>2030</v>
      </c>
      <c r="B67" s="120">
        <v>21.228280867918315</v>
      </c>
      <c r="C67" s="119">
        <f t="shared" si="4"/>
        <v>0.38153462774215186</v>
      </c>
      <c r="D67" s="121">
        <f t="shared" si="5"/>
        <v>1.8301879024499978E-2</v>
      </c>
      <c r="E67" s="120">
        <v>22.123811047432717</v>
      </c>
      <c r="F67" s="120">
        <f t="shared" si="6"/>
        <v>0.38057858850335791</v>
      </c>
      <c r="G67" s="121">
        <f t="shared" si="7"/>
        <v>1.7503312316704989E-2</v>
      </c>
      <c r="H67" s="119">
        <f t="shared" si="2"/>
        <v>0.89553017951440239</v>
      </c>
      <c r="I67" s="121">
        <f t="shared" si="3"/>
        <v>4.2185713722480145E-2</v>
      </c>
      <c r="K67" s="120"/>
      <c r="L67" s="123"/>
      <c r="M67" s="120"/>
      <c r="N67" s="119"/>
      <c r="O67" s="122"/>
      <c r="P67" s="122"/>
    </row>
    <row r="68" spans="1:16" x14ac:dyDescent="0.2">
      <c r="A68" s="124">
        <v>2031</v>
      </c>
      <c r="B68" s="120">
        <v>21.691560941712858</v>
      </c>
      <c r="C68" s="119">
        <f t="shared" si="4"/>
        <v>0.46328007379454306</v>
      </c>
      <c r="D68" s="121">
        <f t="shared" si="5"/>
        <v>2.182372075614869E-2</v>
      </c>
      <c r="E68" s="120">
        <v>22.559789732057904</v>
      </c>
      <c r="F68" s="120">
        <f t="shared" si="6"/>
        <v>0.43597868462518719</v>
      </c>
      <c r="G68" s="121">
        <f t="shared" si="7"/>
        <v>1.9706310259586912E-2</v>
      </c>
      <c r="H68" s="119">
        <f t="shared" si="2"/>
        <v>0.86822879034504652</v>
      </c>
      <c r="I68" s="121">
        <f t="shared" si="3"/>
        <v>4.0026109355525641E-2</v>
      </c>
      <c r="K68" s="120"/>
      <c r="L68" s="125"/>
      <c r="M68" s="120"/>
      <c r="N68" s="119"/>
      <c r="O68" s="122"/>
      <c r="P68" s="122"/>
    </row>
    <row r="69" spans="1:16" x14ac:dyDescent="0.2">
      <c r="A69" s="124">
        <v>2032</v>
      </c>
      <c r="B69" s="120">
        <v>22.230637421201447</v>
      </c>
      <c r="C69" s="119">
        <f t="shared" si="4"/>
        <v>0.53907647948858894</v>
      </c>
      <c r="D69" s="121">
        <f t="shared" si="5"/>
        <v>2.4851898899167946E-2</v>
      </c>
      <c r="E69" s="120">
        <v>23.082670074727467</v>
      </c>
      <c r="F69" s="120">
        <f t="shared" si="6"/>
        <v>0.52288034266956274</v>
      </c>
      <c r="G69" s="121">
        <f t="shared" si="7"/>
        <v>2.317753617741114E-2</v>
      </c>
      <c r="H69" s="119">
        <f t="shared" si="2"/>
        <v>0.85203265352602031</v>
      </c>
      <c r="I69" s="121">
        <f t="shared" si="3"/>
        <v>3.8326955605574975E-2</v>
      </c>
      <c r="K69" s="120"/>
      <c r="L69" s="123"/>
      <c r="M69" s="120"/>
      <c r="N69" s="119"/>
      <c r="O69" s="122"/>
      <c r="P69" s="122"/>
    </row>
    <row r="70" spans="1:16" x14ac:dyDescent="0.2">
      <c r="A70" s="124">
        <v>2033</v>
      </c>
      <c r="B70" s="120">
        <v>22.663442012972737</v>
      </c>
      <c r="C70" s="119">
        <f t="shared" si="4"/>
        <v>0.4328045917712906</v>
      </c>
      <c r="D70" s="121">
        <f t="shared" si="5"/>
        <v>1.946883409463207E-2</v>
      </c>
      <c r="E70" s="120">
        <v>23.50330964867452</v>
      </c>
      <c r="F70" s="120">
        <f t="shared" si="6"/>
        <v>0.42063957394705298</v>
      </c>
      <c r="G70" s="121">
        <f t="shared" si="7"/>
        <v>1.822317663360784E-2</v>
      </c>
      <c r="H70" s="119">
        <f t="shared" si="2"/>
        <v>0.83986763570178269</v>
      </c>
      <c r="I70" s="121">
        <f t="shared" si="3"/>
        <v>3.7058255988699162E-2</v>
      </c>
      <c r="K70" s="120"/>
      <c r="L70" s="125"/>
      <c r="M70" s="120"/>
      <c r="N70" s="119"/>
      <c r="O70" s="122"/>
      <c r="P70" s="122"/>
    </row>
    <row r="71" spans="1:16" x14ac:dyDescent="0.2">
      <c r="A71" s="124">
        <v>2034</v>
      </c>
      <c r="B71" s="120">
        <v>23.016747535710323</v>
      </c>
      <c r="C71" s="119">
        <f t="shared" si="4"/>
        <v>0.35330552273758542</v>
      </c>
      <c r="D71" s="121">
        <f t="shared" si="5"/>
        <v>1.558922614382019E-2</v>
      </c>
      <c r="E71" s="120">
        <v>23.861858493100712</v>
      </c>
      <c r="F71" s="120">
        <f t="shared" si="6"/>
        <v>0.35854884442619195</v>
      </c>
      <c r="G71" s="121">
        <f t="shared" si="7"/>
        <v>1.5255249145152305E-2</v>
      </c>
      <c r="H71" s="119">
        <f t="shared" si="2"/>
        <v>0.84511095739038922</v>
      </c>
      <c r="I71" s="121">
        <f t="shared" si="3"/>
        <v>3.671721888938495E-2</v>
      </c>
      <c r="K71" s="120"/>
      <c r="L71" s="123"/>
      <c r="M71" s="120"/>
      <c r="N71" s="119"/>
      <c r="O71" s="122"/>
      <c r="P71" s="122"/>
    </row>
    <row r="72" spans="1:16" x14ac:dyDescent="0.2">
      <c r="A72" s="124">
        <v>2035</v>
      </c>
      <c r="B72" s="120">
        <v>23.377165399544577</v>
      </c>
      <c r="C72" s="119">
        <f t="shared" si="4"/>
        <v>0.36041786383425389</v>
      </c>
      <c r="D72" s="121">
        <f t="shared" si="5"/>
        <v>1.5658939790475168E-2</v>
      </c>
      <c r="E72" s="120">
        <v>24.228612133752694</v>
      </c>
      <c r="F72" s="120">
        <f t="shared" si="6"/>
        <v>0.36675364065198224</v>
      </c>
      <c r="G72" s="121">
        <f t="shared" si="7"/>
        <v>1.5369869063552866E-2</v>
      </c>
      <c r="H72" s="119">
        <f t="shared" si="2"/>
        <v>0.85144673420811756</v>
      </c>
      <c r="I72" s="121">
        <f t="shared" si="3"/>
        <v>3.6422154681966079E-2</v>
      </c>
      <c r="K72" s="120"/>
      <c r="L72" s="125"/>
      <c r="M72" s="120"/>
      <c r="N72" s="119"/>
      <c r="O72" s="122"/>
      <c r="P72" s="122"/>
    </row>
    <row r="73" spans="1:16" x14ac:dyDescent="0.2">
      <c r="A73" s="124">
        <v>2036</v>
      </c>
      <c r="B73" s="120">
        <v>23.78674770348783</v>
      </c>
      <c r="C73" s="119">
        <f t="shared" si="4"/>
        <v>0.40958230394325312</v>
      </c>
      <c r="D73" s="121">
        <f t="shared" si="5"/>
        <v>1.752061453743381E-2</v>
      </c>
      <c r="E73" s="120">
        <v>24.641563656369051</v>
      </c>
      <c r="F73" s="120">
        <f t="shared" si="6"/>
        <v>0.41295152261635693</v>
      </c>
      <c r="G73" s="121">
        <f t="shared" si="7"/>
        <v>1.7043961095942306E-2</v>
      </c>
      <c r="H73" s="119">
        <f t="shared" si="2"/>
        <v>0.85481595288122136</v>
      </c>
      <c r="I73" s="121">
        <f t="shared" si="3"/>
        <v>3.5936646889977331E-2</v>
      </c>
      <c r="K73" s="120"/>
      <c r="L73" s="123"/>
      <c r="M73" s="120"/>
      <c r="N73" s="119"/>
      <c r="O73" s="122"/>
      <c r="P73" s="122"/>
    </row>
    <row r="74" spans="1:16" x14ac:dyDescent="0.2">
      <c r="A74" s="124">
        <v>2037</v>
      </c>
      <c r="B74" s="120">
        <v>24.16142905011451</v>
      </c>
      <c r="C74" s="119">
        <f t="shared" si="4"/>
        <v>0.37468134662668007</v>
      </c>
      <c r="D74" s="121">
        <f t="shared" si="5"/>
        <v>1.5751684563911184E-2</v>
      </c>
      <c r="E74" s="120">
        <v>25.023672622945224</v>
      </c>
      <c r="F74" s="120">
        <f t="shared" si="6"/>
        <v>0.38210896657617255</v>
      </c>
      <c r="G74" s="121">
        <f t="shared" si="7"/>
        <v>1.5506685042586899E-2</v>
      </c>
      <c r="H74" s="119">
        <f t="shared" si="2"/>
        <v>0.86224357283071384</v>
      </c>
      <c r="I74" s="121">
        <f t="shared" si="3"/>
        <v>3.5686778751467418E-2</v>
      </c>
      <c r="K74" s="120"/>
      <c r="L74" s="125"/>
      <c r="M74" s="120"/>
      <c r="N74" s="119"/>
      <c r="O74" s="122"/>
      <c r="P74" s="122"/>
    </row>
    <row r="75" spans="1:16" x14ac:dyDescent="0.2">
      <c r="A75" s="124">
        <v>2038</v>
      </c>
      <c r="B75" s="120">
        <v>24.572635846745662</v>
      </c>
      <c r="C75" s="119">
        <f t="shared" si="4"/>
        <v>0.41120679663115212</v>
      </c>
      <c r="D75" s="121">
        <f t="shared" si="5"/>
        <v>1.7019142194704129E-2</v>
      </c>
      <c r="E75" s="120">
        <v>25.441206350681394</v>
      </c>
      <c r="F75" s="120">
        <f t="shared" si="6"/>
        <v>0.41753372773617059</v>
      </c>
      <c r="G75" s="121">
        <f t="shared" si="7"/>
        <v>1.6685549480587314E-2</v>
      </c>
      <c r="H75" s="119">
        <f t="shared" si="2"/>
        <v>0.86857050393573232</v>
      </c>
      <c r="I75" s="121">
        <f t="shared" si="3"/>
        <v>3.5347062861014411E-2</v>
      </c>
      <c r="K75" s="120"/>
      <c r="L75" s="123"/>
      <c r="M75" s="120"/>
      <c r="N75" s="119"/>
      <c r="O75" s="122"/>
      <c r="P75" s="122"/>
    </row>
    <row r="76" spans="1:16" x14ac:dyDescent="0.2">
      <c r="A76" s="124">
        <v>2039</v>
      </c>
      <c r="B76" s="120">
        <v>24.981695623707505</v>
      </c>
      <c r="C76" s="119">
        <f t="shared" si="4"/>
        <v>0.40905977696184337</v>
      </c>
      <c r="D76" s="121">
        <f t="shared" si="5"/>
        <v>1.6646963700315265E-2</v>
      </c>
      <c r="E76" s="120">
        <v>25.869818068267652</v>
      </c>
      <c r="F76" s="120">
        <f t="shared" si="6"/>
        <v>0.42861171758625716</v>
      </c>
      <c r="G76" s="121">
        <f t="shared" si="7"/>
        <v>1.684714599136039E-2</v>
      </c>
      <c r="H76" s="119">
        <f t="shared" si="2"/>
        <v>0.88812244456014611</v>
      </c>
      <c r="I76" s="121">
        <f t="shared" si="3"/>
        <v>3.5550927284428324E-2</v>
      </c>
      <c r="K76" s="120"/>
      <c r="L76" s="125"/>
      <c r="M76" s="120"/>
      <c r="N76" s="119"/>
      <c r="O76" s="122"/>
      <c r="P76" s="122"/>
    </row>
    <row r="77" spans="1:16" x14ac:dyDescent="0.2">
      <c r="A77" s="124">
        <v>2040</v>
      </c>
      <c r="B77" s="120">
        <v>25.364759985707654</v>
      </c>
      <c r="C77" s="119">
        <f t="shared" si="4"/>
        <v>0.38306436200014815</v>
      </c>
      <c r="D77" s="121">
        <f t="shared" si="5"/>
        <v>1.53338015069171E-2</v>
      </c>
      <c r="E77" s="120">
        <v>26.339144766882132</v>
      </c>
      <c r="F77" s="120">
        <f t="shared" si="6"/>
        <v>0.46932669861448062</v>
      </c>
      <c r="G77" s="121">
        <f t="shared" si="7"/>
        <v>1.8141863130849201E-2</v>
      </c>
      <c r="H77" s="119">
        <f t="shared" si="2"/>
        <v>0.97438478117447858</v>
      </c>
      <c r="I77" s="121">
        <f t="shared" si="3"/>
        <v>3.8414902475856882E-2</v>
      </c>
      <c r="K77" s="120"/>
      <c r="L77" s="123"/>
      <c r="M77" s="120"/>
      <c r="N77" s="119"/>
      <c r="O77" s="122"/>
      <c r="P77" s="122"/>
    </row>
    <row r="78" spans="1:16" x14ac:dyDescent="0.2">
      <c r="A78" s="124"/>
      <c r="B78" s="120"/>
      <c r="C78" s="119"/>
      <c r="D78" s="121"/>
      <c r="E78" s="120"/>
      <c r="F78" s="120"/>
      <c r="G78" s="121"/>
      <c r="H78" s="119"/>
      <c r="I78" s="121"/>
      <c r="K78" s="120"/>
    </row>
    <row r="79" spans="1:16" x14ac:dyDescent="0.2">
      <c r="A79" s="124"/>
      <c r="B79" s="147"/>
      <c r="C79" s="120"/>
      <c r="D79" s="121"/>
      <c r="E79" s="120"/>
      <c r="F79" s="120"/>
      <c r="G79" s="121"/>
      <c r="H79" s="120"/>
      <c r="I79" s="121"/>
    </row>
    <row r="80" spans="1:16" x14ac:dyDescent="0.2">
      <c r="B80" s="5"/>
      <c r="C80" s="120"/>
      <c r="D80" s="121"/>
      <c r="E80" s="120"/>
      <c r="F80" s="120"/>
      <c r="G80" s="121"/>
      <c r="H80" s="120"/>
      <c r="I80" s="121"/>
    </row>
    <row r="81" spans="2:2" x14ac:dyDescent="0.2">
      <c r="B81" s="5"/>
    </row>
    <row r="82" spans="2:2" x14ac:dyDescent="0.2">
      <c r="B82" s="5"/>
    </row>
    <row r="83" spans="2:2" x14ac:dyDescent="0.2">
      <c r="B83" s="5"/>
    </row>
    <row r="84" spans="2:2" x14ac:dyDescent="0.2">
      <c r="B84" s="5"/>
    </row>
    <row r="85" spans="2:2" x14ac:dyDescent="0.2">
      <c r="B85" s="5"/>
    </row>
    <row r="86" spans="2:2" x14ac:dyDescent="0.2">
      <c r="B86" s="5"/>
    </row>
    <row r="87" spans="2:2" x14ac:dyDescent="0.2">
      <c r="B87" s="5"/>
    </row>
    <row r="88" spans="2:2" x14ac:dyDescent="0.2">
      <c r="B88" s="5"/>
    </row>
    <row r="89" spans="2:2" x14ac:dyDescent="0.2">
      <c r="B89" s="5"/>
    </row>
    <row r="90" spans="2:2" x14ac:dyDescent="0.2">
      <c r="B90" s="5"/>
    </row>
    <row r="91" spans="2:2" x14ac:dyDescent="0.2">
      <c r="B91" s="5"/>
    </row>
    <row r="92" spans="2:2" x14ac:dyDescent="0.2">
      <c r="B92" s="5"/>
    </row>
    <row r="93" spans="2:2" x14ac:dyDescent="0.2">
      <c r="B93" s="5"/>
    </row>
    <row r="94" spans="2:2" x14ac:dyDescent="0.2">
      <c r="B94" s="5"/>
    </row>
  </sheetData>
  <mergeCells count="9">
    <mergeCell ref="O34:P34"/>
    <mergeCell ref="C50:D50"/>
    <mergeCell ref="F50:G50"/>
    <mergeCell ref="H50:I50"/>
    <mergeCell ref="A1:I1"/>
    <mergeCell ref="B3:H3"/>
    <mergeCell ref="B10:H10"/>
    <mergeCell ref="A48:I48"/>
    <mergeCell ref="M34:N34"/>
  </mergeCells>
  <printOptions horizontalCentered="1"/>
  <pageMargins left="0.93" right="0.24" top="0.23" bottom="0.18" header="0.5" footer="0.5"/>
  <pageSetup scale="90" orientation="portrait" r:id="rId1"/>
  <headerFooter alignWithMargins="0"/>
  <picture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O93"/>
  <sheetViews>
    <sheetView zoomScaleNormal="100" zoomScaleSheetLayoutView="70" workbookViewId="0">
      <pane ySplit="8160" topLeftCell="A43"/>
      <selection sqref="A1:AO1"/>
      <selection pane="bottomLeft" activeCell="H1" sqref="H1:AO1"/>
    </sheetView>
  </sheetViews>
  <sheetFormatPr defaultRowHeight="12.75" x14ac:dyDescent="0.2"/>
  <cols>
    <col min="2" max="2" width="17.7109375" customWidth="1"/>
    <col min="5" max="5" width="15" customWidth="1"/>
    <col min="8" max="8" width="11" customWidth="1"/>
    <col min="9" max="9" width="11.42578125" customWidth="1"/>
    <col min="11" max="11" width="12.42578125" customWidth="1"/>
  </cols>
  <sheetData>
    <row r="1" spans="1:11" ht="27" x14ac:dyDescent="0.3">
      <c r="A1" s="685" t="s">
        <v>47</v>
      </c>
      <c r="B1" s="686"/>
      <c r="C1" s="686"/>
      <c r="D1" s="686"/>
      <c r="E1" s="686"/>
      <c r="F1" s="686"/>
      <c r="G1" s="686"/>
      <c r="H1" s="686"/>
      <c r="I1" s="686"/>
      <c r="K1" s="35" t="s">
        <v>46</v>
      </c>
    </row>
    <row r="2" spans="1:11" ht="18.75" x14ac:dyDescent="0.3">
      <c r="B2" s="34"/>
      <c r="C2" s="34"/>
      <c r="D2" s="34"/>
      <c r="E2" s="34"/>
      <c r="F2" s="34"/>
      <c r="G2" s="34"/>
      <c r="H2" s="34"/>
    </row>
    <row r="3" spans="1:11" x14ac:dyDescent="0.2">
      <c r="B3" s="687" t="s">
        <v>13</v>
      </c>
      <c r="C3" s="687"/>
      <c r="D3" s="687"/>
      <c r="E3" s="687"/>
      <c r="F3" s="687"/>
      <c r="G3" s="687"/>
      <c r="H3" s="687"/>
    </row>
    <row r="4" spans="1:11" x14ac:dyDescent="0.2">
      <c r="A4" s="18"/>
      <c r="B4" s="18"/>
      <c r="C4" s="18"/>
      <c r="D4" s="18"/>
      <c r="E4" s="18"/>
      <c r="F4" s="18"/>
      <c r="G4" s="18"/>
      <c r="H4" s="18"/>
    </row>
    <row r="5" spans="1:11" x14ac:dyDescent="0.2">
      <c r="B5" s="33" t="s">
        <v>41</v>
      </c>
      <c r="C5" s="18"/>
      <c r="F5" s="59">
        <f>AVERAGE(F15:F46)</f>
        <v>4.4060569045229885</v>
      </c>
      <c r="G5" s="2">
        <f>(D46/D14)^(1/32)-1</f>
        <v>2.8479807915678057E-2</v>
      </c>
    </row>
    <row r="6" spans="1:11" x14ac:dyDescent="0.2">
      <c r="B6" s="18"/>
      <c r="C6" s="18"/>
      <c r="F6" s="59"/>
      <c r="G6" s="7"/>
    </row>
    <row r="7" spans="1:11" x14ac:dyDescent="0.2">
      <c r="B7" s="33" t="s">
        <v>11</v>
      </c>
      <c r="C7" s="18"/>
      <c r="F7" s="59">
        <f>AVERAGE(C53:C61)</f>
        <v>4.9738250000000015</v>
      </c>
      <c r="G7" s="2">
        <f>(B61/B52)^(1/9)-1</f>
        <v>1.9141904576814195E-2</v>
      </c>
    </row>
    <row r="8" spans="1:11" x14ac:dyDescent="0.2">
      <c r="B8" s="33" t="s">
        <v>10</v>
      </c>
      <c r="C8" s="18"/>
      <c r="F8" s="59">
        <f>AVERAGE(F53:F61)</f>
        <v>5.2579466263760857</v>
      </c>
      <c r="G8" s="2">
        <f>(E61/E52)^(1/9)-1</f>
        <v>2.0101099114065324E-2</v>
      </c>
    </row>
    <row r="9" spans="1:11" x14ac:dyDescent="0.2">
      <c r="A9" s="18"/>
      <c r="H9" s="18"/>
    </row>
    <row r="10" spans="1:11" x14ac:dyDescent="0.2">
      <c r="B10" s="688" t="s">
        <v>9</v>
      </c>
      <c r="C10" s="688"/>
      <c r="D10" s="688"/>
      <c r="E10" s="688"/>
      <c r="F10" s="688"/>
      <c r="G10" s="688"/>
      <c r="H10" s="688"/>
    </row>
    <row r="11" spans="1:11" x14ac:dyDescent="0.2">
      <c r="A11" s="32"/>
      <c r="B11" s="30"/>
      <c r="C11" s="30"/>
      <c r="D11" s="31"/>
      <c r="E11" s="31"/>
      <c r="F11" s="31"/>
      <c r="G11" s="31"/>
      <c r="H11" s="31"/>
    </row>
    <row r="12" spans="1:11" x14ac:dyDescent="0.2">
      <c r="A12" s="18"/>
      <c r="B12" s="18"/>
      <c r="C12" s="18"/>
      <c r="D12" s="7"/>
      <c r="E12" s="18"/>
      <c r="F12" s="30" t="s">
        <v>5</v>
      </c>
      <c r="G12" s="30"/>
      <c r="H12" s="30"/>
    </row>
    <row r="13" spans="1:11" x14ac:dyDescent="0.2">
      <c r="A13" s="18"/>
      <c r="B13" s="18"/>
      <c r="C13" s="7"/>
      <c r="D13" s="29"/>
      <c r="E13" s="27"/>
      <c r="F13" s="28" t="s">
        <v>1</v>
      </c>
      <c r="G13" s="18"/>
      <c r="H13" s="7" t="s">
        <v>0</v>
      </c>
    </row>
    <row r="14" spans="1:11" x14ac:dyDescent="0.2">
      <c r="A14" s="18"/>
      <c r="B14" s="7">
        <v>1982</v>
      </c>
      <c r="D14" s="155">
        <v>96.8227766690339</v>
      </c>
      <c r="E14" s="27"/>
      <c r="F14" s="155"/>
      <c r="G14" s="18"/>
      <c r="H14" s="2"/>
    </row>
    <row r="15" spans="1:11" x14ac:dyDescent="0.2">
      <c r="A15" s="18"/>
      <c r="B15" s="7">
        <v>1983</v>
      </c>
      <c r="D15" s="155">
        <v>99.950728155338155</v>
      </c>
      <c r="E15" s="27"/>
      <c r="F15" s="155">
        <f t="shared" ref="F15:F46" si="0">+D15-D14</f>
        <v>3.127951486304255</v>
      </c>
      <c r="G15" s="18"/>
      <c r="H15" s="2">
        <f t="shared" ref="H15:H46" si="1">(D15/D14)-1</f>
        <v>3.2305946946723285E-2</v>
      </c>
    </row>
    <row r="16" spans="1:11" x14ac:dyDescent="0.2">
      <c r="A16" s="18"/>
      <c r="B16" s="7">
        <v>1984</v>
      </c>
      <c r="D16" s="155">
        <v>104.24930046573768</v>
      </c>
      <c r="E16" s="27"/>
      <c r="F16" s="155">
        <f t="shared" si="0"/>
        <v>4.2985723103995213</v>
      </c>
      <c r="G16" s="18"/>
      <c r="H16" s="2">
        <f t="shared" si="1"/>
        <v>4.3006913403561331E-2</v>
      </c>
    </row>
    <row r="17" spans="1:9" x14ac:dyDescent="0.2">
      <c r="A17" s="18"/>
      <c r="B17" s="7">
        <v>1985</v>
      </c>
      <c r="D17" s="155">
        <v>107.90019279901458</v>
      </c>
      <c r="E17" s="27"/>
      <c r="F17" s="155">
        <f t="shared" si="0"/>
        <v>3.6508923332769001</v>
      </c>
      <c r="G17" s="18"/>
      <c r="H17" s="2">
        <f t="shared" si="1"/>
        <v>3.5020784954588713E-2</v>
      </c>
    </row>
    <row r="18" spans="1:9" x14ac:dyDescent="0.2">
      <c r="A18" s="18"/>
      <c r="B18" s="7">
        <v>1986</v>
      </c>
      <c r="D18" s="155">
        <v>109.84797185892067</v>
      </c>
      <c r="E18" s="27"/>
      <c r="F18" s="155">
        <f t="shared" si="0"/>
        <v>1.9477790599060967</v>
      </c>
      <c r="G18" s="18"/>
      <c r="H18" s="2">
        <f t="shared" si="1"/>
        <v>1.8051673582587746E-2</v>
      </c>
    </row>
    <row r="19" spans="1:9" x14ac:dyDescent="0.2">
      <c r="A19" s="18"/>
      <c r="B19" s="7">
        <v>1987</v>
      </c>
      <c r="D19" s="155">
        <v>113.99289322473149</v>
      </c>
      <c r="E19" s="27"/>
      <c r="F19" s="155">
        <f t="shared" si="0"/>
        <v>4.1449213658108164</v>
      </c>
      <c r="G19" s="18"/>
      <c r="H19" s="2">
        <f t="shared" si="1"/>
        <v>3.773325347448564E-2</v>
      </c>
    </row>
    <row r="20" spans="1:9" x14ac:dyDescent="0.2">
      <c r="A20" s="18"/>
      <c r="B20" s="7">
        <v>1988</v>
      </c>
      <c r="D20" s="155">
        <v>118.71491496118615</v>
      </c>
      <c r="E20" s="27"/>
      <c r="F20" s="155">
        <f t="shared" si="0"/>
        <v>4.7220217364546642</v>
      </c>
      <c r="G20" s="18"/>
      <c r="H20" s="2">
        <f t="shared" si="1"/>
        <v>4.142382566907421E-2</v>
      </c>
    </row>
    <row r="21" spans="1:9" x14ac:dyDescent="0.2">
      <c r="A21" s="18"/>
      <c r="B21" s="7">
        <v>1989</v>
      </c>
      <c r="D21" s="155">
        <v>124.47573741120192</v>
      </c>
      <c r="E21" s="27"/>
      <c r="F21" s="155">
        <f t="shared" si="0"/>
        <v>5.7608224500157661</v>
      </c>
      <c r="G21" s="18"/>
      <c r="H21" s="2">
        <f t="shared" si="1"/>
        <v>4.852652635853949E-2</v>
      </c>
    </row>
    <row r="22" spans="1:9" x14ac:dyDescent="0.2">
      <c r="A22" s="18"/>
      <c r="B22" s="7">
        <v>1990</v>
      </c>
      <c r="D22" s="155">
        <v>131.23983359937574</v>
      </c>
      <c r="E22" s="27"/>
      <c r="F22" s="155">
        <f t="shared" si="0"/>
        <v>6.7640961881738235</v>
      </c>
      <c r="G22" s="18"/>
      <c r="H22" s="2">
        <f t="shared" si="1"/>
        <v>5.4340679789096846E-2</v>
      </c>
    </row>
    <row r="23" spans="1:9" x14ac:dyDescent="0.2">
      <c r="A23" s="18"/>
      <c r="B23" s="7">
        <v>1991</v>
      </c>
      <c r="D23" s="155">
        <v>136.4880890917151</v>
      </c>
      <c r="E23" s="27"/>
      <c r="F23" s="155">
        <f t="shared" si="0"/>
        <v>5.2482554923393536</v>
      </c>
      <c r="G23" s="18"/>
      <c r="H23" s="2">
        <f t="shared" si="1"/>
        <v>3.9989806055074961E-2</v>
      </c>
    </row>
    <row r="24" spans="1:9" x14ac:dyDescent="0.2">
      <c r="A24" s="18"/>
      <c r="B24" s="7">
        <v>1992</v>
      </c>
      <c r="D24" s="155">
        <v>140.67430700430734</v>
      </c>
      <c r="E24" s="27"/>
      <c r="F24" s="155">
        <f t="shared" si="0"/>
        <v>4.186217912592241</v>
      </c>
      <c r="G24" s="18"/>
      <c r="H24" s="2">
        <f t="shared" si="1"/>
        <v>3.0670939423727006E-2</v>
      </c>
    </row>
    <row r="25" spans="1:9" x14ac:dyDescent="0.2">
      <c r="A25" s="18"/>
      <c r="B25" s="7">
        <v>1993</v>
      </c>
      <c r="D25" s="155">
        <v>144.78768608125591</v>
      </c>
      <c r="E25" s="27"/>
      <c r="F25" s="155">
        <f t="shared" si="0"/>
        <v>4.1133790769485756</v>
      </c>
      <c r="G25" s="18"/>
      <c r="H25" s="2">
        <f t="shared" si="1"/>
        <v>2.9240443152299456E-2</v>
      </c>
    </row>
    <row r="26" spans="1:9" x14ac:dyDescent="0.2">
      <c r="A26" s="18"/>
      <c r="B26" s="7">
        <v>1994</v>
      </c>
      <c r="D26" s="155">
        <v>148.56035432772484</v>
      </c>
      <c r="E26" s="27"/>
      <c r="F26" s="155">
        <f t="shared" si="0"/>
        <v>3.7726682464689247</v>
      </c>
      <c r="G26" s="18"/>
      <c r="H26" s="2">
        <f t="shared" si="1"/>
        <v>2.6056554590917935E-2</v>
      </c>
      <c r="I26" s="26"/>
    </row>
    <row r="27" spans="1:9" x14ac:dyDescent="0.2">
      <c r="A27" s="18"/>
      <c r="B27" s="7">
        <v>1995</v>
      </c>
      <c r="D27" s="155">
        <v>152.73018877708981</v>
      </c>
      <c r="E27" s="27"/>
      <c r="F27" s="155">
        <f t="shared" si="0"/>
        <v>4.1698344493649699</v>
      </c>
      <c r="G27" s="18"/>
      <c r="H27" s="2">
        <f t="shared" si="1"/>
        <v>2.8068285568074947E-2</v>
      </c>
    </row>
    <row r="28" spans="1:9" x14ac:dyDescent="0.2">
      <c r="A28" s="18"/>
      <c r="B28" s="7">
        <v>1996</v>
      </c>
      <c r="D28" s="155">
        <v>157.25797055254841</v>
      </c>
      <c r="E28" s="27"/>
      <c r="F28" s="155">
        <f t="shared" si="0"/>
        <v>4.5277817754586067</v>
      </c>
      <c r="G28" s="18"/>
      <c r="H28" s="2">
        <f t="shared" si="1"/>
        <v>2.9645624167118134E-2</v>
      </c>
    </row>
    <row r="29" spans="1:9" x14ac:dyDescent="0.2">
      <c r="A29" s="18"/>
      <c r="B29" s="7">
        <v>1997</v>
      </c>
      <c r="D29" s="155">
        <v>160.72706868994632</v>
      </c>
      <c r="E29" s="27"/>
      <c r="F29" s="155">
        <f t="shared" si="0"/>
        <v>3.4690981373979071</v>
      </c>
      <c r="G29" s="18"/>
      <c r="H29" s="2">
        <f t="shared" si="1"/>
        <v>2.2059919285545515E-2</v>
      </c>
    </row>
    <row r="30" spans="1:9" x14ac:dyDescent="0.2">
      <c r="A30" s="18"/>
      <c r="B30" s="7">
        <v>1998</v>
      </c>
      <c r="D30" s="155">
        <v>163.22613080076653</v>
      </c>
      <c r="E30" s="27"/>
      <c r="F30" s="155">
        <f t="shared" si="0"/>
        <v>2.4990621108202049</v>
      </c>
      <c r="G30" s="18"/>
      <c r="H30" s="2">
        <f t="shared" si="1"/>
        <v>1.5548483097399535E-2</v>
      </c>
    </row>
    <row r="31" spans="1:9" x14ac:dyDescent="0.2">
      <c r="A31" s="18"/>
      <c r="B31" s="7">
        <v>1999</v>
      </c>
      <c r="D31" s="155">
        <v>167.02051552452525</v>
      </c>
      <c r="E31" s="27"/>
      <c r="F31" s="155">
        <f t="shared" si="0"/>
        <v>3.7943847237587249</v>
      </c>
      <c r="G31" s="18"/>
      <c r="H31" s="2">
        <f t="shared" si="1"/>
        <v>2.3246184328109543E-2</v>
      </c>
    </row>
    <row r="32" spans="1:9" x14ac:dyDescent="0.2">
      <c r="A32" s="18"/>
      <c r="B32" s="7">
        <v>2000</v>
      </c>
      <c r="D32" s="155">
        <v>172.67424867377503</v>
      </c>
      <c r="E32" s="27"/>
      <c r="F32" s="155">
        <f t="shared" si="0"/>
        <v>5.6537331492497742</v>
      </c>
      <c r="G32" s="18"/>
      <c r="H32" s="2">
        <f t="shared" si="1"/>
        <v>3.3850531064967271E-2</v>
      </c>
    </row>
    <row r="33" spans="1:9" x14ac:dyDescent="0.2">
      <c r="A33" s="18"/>
      <c r="B33" s="7">
        <v>2001</v>
      </c>
      <c r="D33" s="155">
        <v>177.2298670970425</v>
      </c>
      <c r="E33" s="27"/>
      <c r="F33" s="155">
        <f t="shared" si="0"/>
        <v>4.5556184232674752</v>
      </c>
      <c r="G33" s="18"/>
      <c r="H33" s="2">
        <f t="shared" si="1"/>
        <v>2.6382731983818797E-2</v>
      </c>
    </row>
    <row r="34" spans="1:9" x14ac:dyDescent="0.2">
      <c r="A34" s="18"/>
      <c r="B34" s="7">
        <v>2002</v>
      </c>
      <c r="D34" s="155">
        <v>180.31957420880261</v>
      </c>
      <c r="E34" s="27"/>
      <c r="F34" s="155">
        <f t="shared" si="0"/>
        <v>3.0897071117601058</v>
      </c>
      <c r="G34" s="18"/>
      <c r="H34" s="2">
        <f t="shared" si="1"/>
        <v>1.743333199064212E-2</v>
      </c>
    </row>
    <row r="35" spans="1:9" x14ac:dyDescent="0.2">
      <c r="A35" s="18"/>
      <c r="B35" s="7">
        <v>2003</v>
      </c>
      <c r="D35" s="155">
        <v>184.25701462361184</v>
      </c>
      <c r="E35" s="27"/>
      <c r="F35" s="155">
        <f t="shared" si="0"/>
        <v>3.937440414809231</v>
      </c>
      <c r="G35" s="18"/>
      <c r="H35" s="2">
        <f t="shared" si="1"/>
        <v>2.1835901244142475E-2</v>
      </c>
    </row>
    <row r="36" spans="1:9" x14ac:dyDescent="0.2">
      <c r="A36" s="18"/>
      <c r="B36" s="7">
        <v>2004</v>
      </c>
      <c r="D36" s="155">
        <v>189.40196668704809</v>
      </c>
      <c r="E36" s="27"/>
      <c r="F36" s="155">
        <f t="shared" si="0"/>
        <v>5.14495206343625</v>
      </c>
      <c r="G36" s="18"/>
      <c r="H36" s="2">
        <f t="shared" si="1"/>
        <v>2.792269305972428E-2</v>
      </c>
      <c r="I36" s="8"/>
    </row>
    <row r="37" spans="1:9" x14ac:dyDescent="0.2">
      <c r="A37" s="18"/>
      <c r="B37" s="7">
        <v>2005</v>
      </c>
      <c r="D37" s="155">
        <v>195.85036944762567</v>
      </c>
      <c r="E37" s="27"/>
      <c r="F37" s="155">
        <f t="shared" si="0"/>
        <v>6.4484027605775793</v>
      </c>
      <c r="G37" s="18"/>
      <c r="H37" s="2">
        <f t="shared" si="1"/>
        <v>3.404612356128478E-2</v>
      </c>
      <c r="I37" s="8"/>
    </row>
    <row r="38" spans="1:9" x14ac:dyDescent="0.2">
      <c r="A38" s="18"/>
      <c r="B38" s="7">
        <v>2006</v>
      </c>
      <c r="D38" s="155">
        <v>201.93140632530961</v>
      </c>
      <c r="E38" s="27"/>
      <c r="F38" s="155">
        <f t="shared" si="0"/>
        <v>6.0810368776839425</v>
      </c>
      <c r="G38" s="18"/>
      <c r="H38" s="2">
        <f t="shared" si="1"/>
        <v>3.104940212691365E-2</v>
      </c>
      <c r="I38" s="8"/>
    </row>
    <row r="39" spans="1:9" x14ac:dyDescent="0.2">
      <c r="A39" s="18"/>
      <c r="B39" s="7">
        <v>2007</v>
      </c>
      <c r="D39" s="155">
        <v>208.06554084990233</v>
      </c>
      <c r="E39" s="27"/>
      <c r="F39" s="155">
        <f t="shared" si="0"/>
        <v>6.1341345245927243</v>
      </c>
      <c r="G39" s="18"/>
      <c r="H39" s="2">
        <f t="shared" si="1"/>
        <v>3.0377317903242274E-2</v>
      </c>
      <c r="I39" s="8"/>
    </row>
    <row r="40" spans="1:9" x14ac:dyDescent="0.2">
      <c r="A40" s="18"/>
      <c r="B40" s="7">
        <v>2008</v>
      </c>
      <c r="D40" s="155">
        <v>215.24198535773613</v>
      </c>
      <c r="E40" s="27"/>
      <c r="F40" s="155">
        <f t="shared" si="0"/>
        <v>7.1764445078337928</v>
      </c>
      <c r="G40" s="18"/>
      <c r="H40" s="2">
        <f t="shared" si="1"/>
        <v>3.449126884980358E-2</v>
      </c>
      <c r="I40" s="8"/>
    </row>
    <row r="41" spans="1:9" x14ac:dyDescent="0.2">
      <c r="A41" s="18"/>
      <c r="B41" s="7">
        <v>2009</v>
      </c>
      <c r="D41" s="155">
        <v>214.99179185307065</v>
      </c>
      <c r="E41" s="27"/>
      <c r="F41" s="155">
        <f t="shared" si="0"/>
        <v>-0.25019350466547507</v>
      </c>
      <c r="G41" s="18"/>
      <c r="H41" s="2">
        <f t="shared" si="1"/>
        <v>-1.1623824424851215E-3</v>
      </c>
      <c r="I41" s="8"/>
    </row>
    <row r="42" spans="1:9" x14ac:dyDescent="0.2">
      <c r="A42" s="18"/>
      <c r="B42" s="7">
        <v>2010</v>
      </c>
      <c r="D42" s="155">
        <v>218.41368724814566</v>
      </c>
      <c r="E42" s="27"/>
      <c r="F42" s="155">
        <f t="shared" si="0"/>
        <v>3.4218953950750119</v>
      </c>
      <c r="G42" s="18"/>
      <c r="H42" s="2">
        <f t="shared" si="1"/>
        <v>1.5916400182447887E-2</v>
      </c>
      <c r="I42" s="8"/>
    </row>
    <row r="43" spans="1:9" x14ac:dyDescent="0.2">
      <c r="A43" s="18"/>
      <c r="B43" s="7">
        <v>2011</v>
      </c>
      <c r="D43" s="155">
        <v>225.48253555823919</v>
      </c>
      <c r="E43" s="27"/>
      <c r="F43" s="155">
        <f t="shared" si="0"/>
        <v>7.0688483100935287</v>
      </c>
      <c r="G43" s="18"/>
      <c r="H43" s="2">
        <f t="shared" si="1"/>
        <v>3.236449326576496E-2</v>
      </c>
      <c r="I43" s="8"/>
    </row>
    <row r="44" spans="1:9" x14ac:dyDescent="0.2">
      <c r="A44" s="18"/>
      <c r="B44" s="7">
        <v>2012</v>
      </c>
      <c r="D44" s="155">
        <v>229.93424129448999</v>
      </c>
      <c r="E44" s="27"/>
      <c r="F44" s="155">
        <f t="shared" si="0"/>
        <v>4.4517057362508012</v>
      </c>
      <c r="G44" s="18"/>
      <c r="H44" s="2">
        <f t="shared" si="1"/>
        <v>1.9743017902603688E-2</v>
      </c>
      <c r="I44" s="8"/>
    </row>
    <row r="45" spans="1:9" x14ac:dyDescent="0.2">
      <c r="A45" s="18"/>
      <c r="B45" s="7">
        <v>2013</v>
      </c>
      <c r="D45" s="155">
        <v>233.20734171455811</v>
      </c>
      <c r="E45" s="27"/>
      <c r="F45" s="155">
        <f t="shared" si="0"/>
        <v>3.2731004200681184</v>
      </c>
      <c r="G45" s="18"/>
      <c r="H45" s="2">
        <f t="shared" si="1"/>
        <v>1.4234941266864531E-2</v>
      </c>
      <c r="I45" s="8"/>
    </row>
    <row r="46" spans="1:9" x14ac:dyDescent="0.2">
      <c r="A46" s="18"/>
      <c r="B46" s="7">
        <v>2014</v>
      </c>
      <c r="D46" s="155">
        <v>237.81659761376952</v>
      </c>
      <c r="E46" s="27"/>
      <c r="F46" s="155">
        <f t="shared" si="0"/>
        <v>4.609255899211405</v>
      </c>
      <c r="G46" s="18"/>
      <c r="H46" s="2">
        <f t="shared" si="1"/>
        <v>1.9764626041889555E-2</v>
      </c>
      <c r="I46" s="8"/>
    </row>
    <row r="47" spans="1:9" x14ac:dyDescent="0.2">
      <c r="A47" s="18"/>
      <c r="B47" s="7"/>
      <c r="D47" s="3"/>
      <c r="E47" s="18"/>
      <c r="F47" s="23"/>
      <c r="G47" s="18"/>
      <c r="H47" s="2"/>
    </row>
    <row r="48" spans="1:9" x14ac:dyDescent="0.2">
      <c r="A48" s="688" t="s">
        <v>8</v>
      </c>
      <c r="B48" s="688"/>
      <c r="C48" s="688"/>
      <c r="D48" s="688"/>
      <c r="E48" s="688"/>
      <c r="F48" s="688"/>
      <c r="G48" s="688"/>
      <c r="H48" s="688"/>
      <c r="I48" s="688"/>
    </row>
    <row r="49" spans="1:15" x14ac:dyDescent="0.2">
      <c r="A49" s="18"/>
      <c r="B49" s="18"/>
      <c r="C49" s="18"/>
      <c r="D49" s="18"/>
      <c r="E49" s="18"/>
      <c r="F49" s="18"/>
      <c r="G49" s="18"/>
      <c r="H49" s="18"/>
    </row>
    <row r="50" spans="1:15" x14ac:dyDescent="0.2">
      <c r="A50" s="18"/>
      <c r="B50" s="20" t="s">
        <v>26</v>
      </c>
      <c r="C50" s="684" t="s">
        <v>5</v>
      </c>
      <c r="D50" s="684"/>
      <c r="E50" s="20" t="s">
        <v>25</v>
      </c>
      <c r="F50" s="684" t="s">
        <v>5</v>
      </c>
      <c r="G50" s="684"/>
      <c r="H50" s="684" t="s">
        <v>4</v>
      </c>
      <c r="I50" s="684"/>
      <c r="K50" s="41"/>
      <c r="L50" s="41"/>
    </row>
    <row r="51" spans="1:15" x14ac:dyDescent="0.2">
      <c r="A51" s="18"/>
      <c r="B51" s="14" t="s">
        <v>2</v>
      </c>
      <c r="C51" s="13" t="s">
        <v>1</v>
      </c>
      <c r="D51" s="12" t="s">
        <v>0</v>
      </c>
      <c r="E51" s="14" t="s">
        <v>2</v>
      </c>
      <c r="F51" s="13" t="s">
        <v>1</v>
      </c>
      <c r="G51" s="12" t="s">
        <v>0</v>
      </c>
      <c r="H51" s="13" t="s">
        <v>1</v>
      </c>
      <c r="I51" s="12" t="s">
        <v>0</v>
      </c>
      <c r="K51" s="19"/>
    </row>
    <row r="52" spans="1:15" ht="15" x14ac:dyDescent="0.25">
      <c r="A52" s="7">
        <v>2015</v>
      </c>
      <c r="B52" s="153">
        <v>240.57272499999999</v>
      </c>
      <c r="C52" s="153">
        <f>+B52-D46</f>
        <v>2.7561273862304745</v>
      </c>
      <c r="D52" s="2">
        <f>(B52/D46)-1</f>
        <v>1.1589297861819503E-2</v>
      </c>
      <c r="E52" s="153">
        <v>241.24053224506849</v>
      </c>
      <c r="F52" s="153">
        <f>+E52-D46</f>
        <v>3.4239346312989767</v>
      </c>
      <c r="G52" s="2">
        <f>(E52/D46)-1</f>
        <v>1.4397374555243037E-2</v>
      </c>
      <c r="H52" s="153">
        <f t="shared" ref="H52:H77" si="2">E52-B52</f>
        <v>0.6678072450685022</v>
      </c>
      <c r="I52" s="2">
        <f t="shared" ref="I52:I77" si="3">(E52/B52)-1</f>
        <v>2.7759058931908775E-3</v>
      </c>
      <c r="J52" s="11"/>
      <c r="K52" s="154"/>
      <c r="L52" s="22"/>
      <c r="M52" s="39"/>
      <c r="O52" s="8"/>
    </row>
    <row r="53" spans="1:15" ht="15" x14ac:dyDescent="0.25">
      <c r="A53" s="7">
        <v>2016</v>
      </c>
      <c r="B53" s="153">
        <v>245.06222499999993</v>
      </c>
      <c r="C53" s="153">
        <f t="shared" ref="C53:C77" si="4">+B53-B52</f>
        <v>4.4894999999999357</v>
      </c>
      <c r="D53" s="2">
        <f t="shared" ref="D53:D77" si="5">(B53/B52)-1</f>
        <v>1.8661716534989381E-2</v>
      </c>
      <c r="E53" s="153">
        <v>245.07445194292069</v>
      </c>
      <c r="F53" s="153">
        <f t="shared" ref="F53:F77" si="6">+E53-E52</f>
        <v>3.8339196978521954</v>
      </c>
      <c r="G53" s="2">
        <f t="shared" ref="G53:G77" si="7">(E53/E52)-1</f>
        <v>1.5892518815857404E-2</v>
      </c>
      <c r="H53" s="153">
        <f t="shared" si="2"/>
        <v>1.2226942920761985E-2</v>
      </c>
      <c r="I53" s="2">
        <f t="shared" si="3"/>
        <v>4.9893217613394825E-5</v>
      </c>
      <c r="J53" s="11"/>
      <c r="K53" s="154"/>
      <c r="L53" s="22"/>
      <c r="M53" s="39"/>
      <c r="O53" s="8"/>
    </row>
    <row r="54" spans="1:15" x14ac:dyDescent="0.2">
      <c r="A54" s="7">
        <v>2017</v>
      </c>
      <c r="B54" s="153">
        <v>249.58437499999999</v>
      </c>
      <c r="C54" s="153">
        <f t="shared" si="4"/>
        <v>4.5221500000000674</v>
      </c>
      <c r="D54" s="2">
        <f t="shared" si="5"/>
        <v>1.8453068399260975E-2</v>
      </c>
      <c r="E54" s="153">
        <v>249.60968320226365</v>
      </c>
      <c r="F54" s="153">
        <f t="shared" si="6"/>
        <v>4.5352312593429644</v>
      </c>
      <c r="G54" s="2">
        <f t="shared" si="7"/>
        <v>1.8505524437117726E-2</v>
      </c>
      <c r="H54" s="153">
        <f t="shared" si="2"/>
        <v>2.5308202263659041E-2</v>
      </c>
      <c r="I54" s="2">
        <f t="shared" si="3"/>
        <v>1.0140138886360894E-4</v>
      </c>
      <c r="J54" s="11"/>
      <c r="K54" s="3"/>
      <c r="L54" s="22"/>
      <c r="M54" s="39"/>
      <c r="O54" s="8"/>
    </row>
    <row r="55" spans="1:15" x14ac:dyDescent="0.2">
      <c r="A55" s="7">
        <v>2018</v>
      </c>
      <c r="B55" s="153">
        <v>254.13762499999999</v>
      </c>
      <c r="C55" s="153">
        <f t="shared" si="4"/>
        <v>4.5532499999999914</v>
      </c>
      <c r="D55" s="2">
        <f t="shared" si="5"/>
        <v>1.824332953535257E-2</v>
      </c>
      <c r="E55" s="153">
        <v>254.70856388751963</v>
      </c>
      <c r="F55" s="153">
        <f t="shared" si="6"/>
        <v>5.0988806852559776</v>
      </c>
      <c r="G55" s="2">
        <f t="shared" si="7"/>
        <v>2.0427415394475013E-2</v>
      </c>
      <c r="H55" s="153">
        <f t="shared" si="2"/>
        <v>0.57093888751964528</v>
      </c>
      <c r="I55" s="2">
        <f t="shared" si="3"/>
        <v>2.2465736331629405E-3</v>
      </c>
      <c r="J55" s="11"/>
      <c r="K55" s="3"/>
      <c r="L55" s="22"/>
      <c r="M55" s="39"/>
      <c r="O55" s="8"/>
    </row>
    <row r="56" spans="1:15" x14ac:dyDescent="0.2">
      <c r="A56" s="7">
        <v>2019</v>
      </c>
      <c r="B56" s="153">
        <v>258.91310000000004</v>
      </c>
      <c r="C56" s="153">
        <f t="shared" si="4"/>
        <v>4.775475000000057</v>
      </c>
      <c r="D56" s="2">
        <f t="shared" si="5"/>
        <v>1.879090118985749E-2</v>
      </c>
      <c r="E56" s="153">
        <v>259.75976712543968</v>
      </c>
      <c r="F56" s="153">
        <f t="shared" si="6"/>
        <v>5.0512032379200491</v>
      </c>
      <c r="G56" s="2">
        <f t="shared" si="7"/>
        <v>1.9831305083839679E-2</v>
      </c>
      <c r="H56" s="153">
        <f t="shared" si="2"/>
        <v>0.8466671254396374</v>
      </c>
      <c r="I56" s="2">
        <f t="shared" si="3"/>
        <v>3.2700822223350468E-3</v>
      </c>
      <c r="J56" s="11"/>
      <c r="K56" s="3"/>
    </row>
    <row r="57" spans="1:15" x14ac:dyDescent="0.2">
      <c r="A57" s="7">
        <v>2020</v>
      </c>
      <c r="B57" s="153">
        <v>264.02544999999992</v>
      </c>
      <c r="C57" s="153">
        <f t="shared" si="4"/>
        <v>5.1123499999998785</v>
      </c>
      <c r="D57" s="2">
        <f t="shared" si="5"/>
        <v>1.9745428099234408E-2</v>
      </c>
      <c r="E57" s="153">
        <v>265.0570095076709</v>
      </c>
      <c r="F57" s="153">
        <f t="shared" si="6"/>
        <v>5.297242382231218</v>
      </c>
      <c r="G57" s="2">
        <f t="shared" si="7"/>
        <v>2.0392851598427741E-2</v>
      </c>
      <c r="H57" s="153">
        <f t="shared" si="2"/>
        <v>1.0315595076709769</v>
      </c>
      <c r="I57" s="2">
        <f t="shared" si="3"/>
        <v>3.9070457324132946E-3</v>
      </c>
      <c r="J57" s="11"/>
      <c r="K57" s="3"/>
    </row>
    <row r="58" spans="1:15" x14ac:dyDescent="0.2">
      <c r="A58" s="7">
        <v>2021</v>
      </c>
      <c r="B58" s="153">
        <v>269.15587500000004</v>
      </c>
      <c r="C58" s="153">
        <f t="shared" si="4"/>
        <v>5.1304250000001161</v>
      </c>
      <c r="D58" s="2">
        <f t="shared" si="5"/>
        <v>1.9431554798979178E-2</v>
      </c>
      <c r="E58" s="153">
        <v>270.93226719744729</v>
      </c>
      <c r="F58" s="153">
        <f t="shared" si="6"/>
        <v>5.8752576897763902</v>
      </c>
      <c r="G58" s="2">
        <f t="shared" si="7"/>
        <v>2.216601515534089E-2</v>
      </c>
      <c r="H58" s="153">
        <f t="shared" si="2"/>
        <v>1.776392197447251</v>
      </c>
      <c r="I58" s="2">
        <f t="shared" si="3"/>
        <v>6.5998641027147364E-3</v>
      </c>
      <c r="J58" s="11"/>
      <c r="K58" s="3"/>
    </row>
    <row r="59" spans="1:15" x14ac:dyDescent="0.2">
      <c r="A59" s="7">
        <v>2022</v>
      </c>
      <c r="B59" s="153">
        <v>274.38749999999999</v>
      </c>
      <c r="C59" s="153">
        <f t="shared" si="4"/>
        <v>5.2316249999999513</v>
      </c>
      <c r="D59" s="2">
        <f t="shared" si="5"/>
        <v>1.9437157000566918E-2</v>
      </c>
      <c r="E59" s="153">
        <v>276.77615086422503</v>
      </c>
      <c r="F59" s="153">
        <f t="shared" si="6"/>
        <v>5.8438836667777423</v>
      </c>
      <c r="G59" s="2">
        <f t="shared" si="7"/>
        <v>2.1569537387434501E-2</v>
      </c>
      <c r="H59" s="153">
        <f t="shared" si="2"/>
        <v>2.3886508642250419</v>
      </c>
      <c r="I59" s="2">
        <f t="shared" si="3"/>
        <v>8.7053924257667337E-3</v>
      </c>
      <c r="J59" s="11"/>
      <c r="K59" s="3"/>
    </row>
    <row r="60" spans="1:15" x14ac:dyDescent="0.2">
      <c r="A60" s="7">
        <v>2023</v>
      </c>
      <c r="B60" s="153">
        <v>279.80469999999997</v>
      </c>
      <c r="C60" s="153">
        <f t="shared" si="4"/>
        <v>5.4171999999999798</v>
      </c>
      <c r="D60" s="2">
        <f t="shared" si="5"/>
        <v>1.9742881873263007E-2</v>
      </c>
      <c r="E60" s="153">
        <v>282.70736627280945</v>
      </c>
      <c r="F60" s="153">
        <f t="shared" si="6"/>
        <v>5.9312154085844213</v>
      </c>
      <c r="G60" s="2">
        <f t="shared" si="7"/>
        <v>2.1429647713736788E-2</v>
      </c>
      <c r="H60" s="153">
        <f t="shared" si="2"/>
        <v>2.9026662728094834</v>
      </c>
      <c r="I60" s="2">
        <f t="shared" si="3"/>
        <v>1.0373901056020429E-2</v>
      </c>
      <c r="J60" s="11"/>
      <c r="K60" s="3"/>
    </row>
    <row r="61" spans="1:15" x14ac:dyDescent="0.2">
      <c r="A61" s="7">
        <v>2024</v>
      </c>
      <c r="B61" s="153">
        <v>285.33715000000001</v>
      </c>
      <c r="C61" s="153">
        <f t="shared" si="4"/>
        <v>5.5324500000000398</v>
      </c>
      <c r="D61" s="2">
        <f t="shared" si="5"/>
        <v>1.9772541347589989E-2</v>
      </c>
      <c r="E61" s="153">
        <v>288.56205188245326</v>
      </c>
      <c r="F61" s="153">
        <f t="shared" si="6"/>
        <v>5.8546856096438091</v>
      </c>
      <c r="G61" s="2">
        <f t="shared" si="7"/>
        <v>2.0709349341800021E-2</v>
      </c>
      <c r="H61" s="153">
        <f t="shared" si="2"/>
        <v>3.2249018824532527</v>
      </c>
      <c r="I61" s="2">
        <f t="shared" si="3"/>
        <v>1.1302075045094062E-2</v>
      </c>
      <c r="J61" s="11"/>
      <c r="K61" s="3"/>
    </row>
    <row r="62" spans="1:15" x14ac:dyDescent="0.2">
      <c r="A62" s="7">
        <v>2025</v>
      </c>
      <c r="B62" s="153">
        <v>291.01007500000003</v>
      </c>
      <c r="C62" s="153">
        <f t="shared" si="4"/>
        <v>5.6729250000000206</v>
      </c>
      <c r="D62" s="2">
        <f t="shared" si="5"/>
        <v>1.9881480557298659E-2</v>
      </c>
      <c r="E62" s="153">
        <v>294.45130406678459</v>
      </c>
      <c r="F62" s="153">
        <f t="shared" si="6"/>
        <v>5.8892521843313261</v>
      </c>
      <c r="G62" s="2">
        <f t="shared" si="7"/>
        <v>2.0408962806829356E-2</v>
      </c>
      <c r="H62" s="153">
        <f t="shared" si="2"/>
        <v>3.4412290667845582</v>
      </c>
      <c r="I62" s="2">
        <f t="shared" si="3"/>
        <v>1.1825120029897773E-2</v>
      </c>
      <c r="J62" s="11"/>
      <c r="K62" s="22"/>
    </row>
    <row r="63" spans="1:15" x14ac:dyDescent="0.2">
      <c r="A63" s="7">
        <v>2026</v>
      </c>
      <c r="B63" s="153">
        <v>296.88869999999991</v>
      </c>
      <c r="C63" s="153">
        <f t="shared" si="4"/>
        <v>5.8786249999998859</v>
      </c>
      <c r="D63" s="2">
        <f t="shared" si="5"/>
        <v>2.0200761090487518E-2</v>
      </c>
      <c r="E63" s="153">
        <v>300.45576336671422</v>
      </c>
      <c r="F63" s="153">
        <f t="shared" si="6"/>
        <v>6.0044592999296356</v>
      </c>
      <c r="G63" s="2">
        <f t="shared" si="7"/>
        <v>2.0392028213153335E-2</v>
      </c>
      <c r="H63" s="153">
        <f t="shared" si="2"/>
        <v>3.5670633667143079</v>
      </c>
      <c r="I63" s="2">
        <f t="shared" si="3"/>
        <v>1.2014816888329838E-2</v>
      </c>
      <c r="J63" s="11"/>
      <c r="K63" s="22"/>
    </row>
    <row r="64" spans="1:15" x14ac:dyDescent="0.2">
      <c r="A64" s="7">
        <v>2027</v>
      </c>
      <c r="B64" s="153">
        <v>302.89362499999999</v>
      </c>
      <c r="C64" s="153">
        <f t="shared" si="4"/>
        <v>6.0049250000000711</v>
      </c>
      <c r="D64" s="2">
        <f t="shared" si="5"/>
        <v>2.0226182404382786E-2</v>
      </c>
      <c r="E64" s="153">
        <v>306.47377803221667</v>
      </c>
      <c r="F64" s="153">
        <f t="shared" si="6"/>
        <v>6.0180146655024487</v>
      </c>
      <c r="G64" s="2">
        <f t="shared" si="7"/>
        <v>2.0029619662037534E-2</v>
      </c>
      <c r="H64" s="153">
        <f t="shared" si="2"/>
        <v>3.5801530322166855</v>
      </c>
      <c r="I64" s="2">
        <f t="shared" si="3"/>
        <v>1.1819836195683164E-2</v>
      </c>
      <c r="J64" s="11"/>
      <c r="K64" s="22"/>
    </row>
    <row r="65" spans="1:11" x14ac:dyDescent="0.2">
      <c r="A65" s="7">
        <v>2028</v>
      </c>
      <c r="B65" s="153">
        <v>308.78519999999997</v>
      </c>
      <c r="C65" s="153">
        <f t="shared" si="4"/>
        <v>5.8915749999999889</v>
      </c>
      <c r="D65" s="2">
        <f t="shared" si="5"/>
        <v>1.9450970617159724E-2</v>
      </c>
      <c r="E65" s="153">
        <v>312.4355749426332</v>
      </c>
      <c r="F65" s="153">
        <f t="shared" si="6"/>
        <v>5.961796910416524</v>
      </c>
      <c r="G65" s="2">
        <f t="shared" si="7"/>
        <v>1.9452877661167545E-2</v>
      </c>
      <c r="H65" s="153">
        <f t="shared" si="2"/>
        <v>3.6503749426332206</v>
      </c>
      <c r="I65" s="2">
        <f t="shared" si="3"/>
        <v>1.1821728964449107E-2</v>
      </c>
      <c r="J65" s="11"/>
      <c r="K65" s="22"/>
    </row>
    <row r="66" spans="1:11" x14ac:dyDescent="0.2">
      <c r="A66" s="7">
        <v>2029</v>
      </c>
      <c r="B66" s="153">
        <v>314.77315000000004</v>
      </c>
      <c r="C66" s="153">
        <f t="shared" si="4"/>
        <v>5.9879500000000689</v>
      </c>
      <c r="D66" s="2">
        <f t="shared" si="5"/>
        <v>1.939195920011727E-2</v>
      </c>
      <c r="E66" s="153">
        <v>318.38250026138633</v>
      </c>
      <c r="F66" s="153">
        <f t="shared" si="6"/>
        <v>5.9469253187531308</v>
      </c>
      <c r="G66" s="2">
        <f t="shared" si="7"/>
        <v>1.903408509048643E-2</v>
      </c>
      <c r="H66" s="153">
        <f t="shared" si="2"/>
        <v>3.6093502613862825</v>
      </c>
      <c r="I66" s="2">
        <f t="shared" si="3"/>
        <v>1.146651250713826E-2</v>
      </c>
      <c r="J66" s="11"/>
      <c r="K66" s="22"/>
    </row>
    <row r="67" spans="1:11" x14ac:dyDescent="0.2">
      <c r="A67" s="7">
        <v>2030</v>
      </c>
      <c r="B67" s="153">
        <v>320.91882500000003</v>
      </c>
      <c r="C67" s="153">
        <f t="shared" si="4"/>
        <v>6.1456749999999829</v>
      </c>
      <c r="D67" s="2">
        <f t="shared" si="5"/>
        <v>1.9524139844837363E-2</v>
      </c>
      <c r="E67" s="153">
        <v>324.32214079240464</v>
      </c>
      <c r="F67" s="153">
        <f t="shared" si="6"/>
        <v>5.9396405310183127</v>
      </c>
      <c r="G67" s="2">
        <f t="shared" si="7"/>
        <v>1.8655675252697623E-2</v>
      </c>
      <c r="H67" s="153">
        <f t="shared" si="2"/>
        <v>3.4033157924046122</v>
      </c>
      <c r="I67" s="2">
        <f t="shared" si="3"/>
        <v>1.0604911670122785E-2</v>
      </c>
      <c r="J67" s="11"/>
      <c r="K67" s="22"/>
    </row>
    <row r="68" spans="1:11" x14ac:dyDescent="0.2">
      <c r="A68" s="7">
        <v>2031</v>
      </c>
      <c r="B68" s="153">
        <v>327.44982499999998</v>
      </c>
      <c r="C68" s="153">
        <f t="shared" si="4"/>
        <v>6.5309999999999491</v>
      </c>
      <c r="D68" s="2">
        <f t="shared" si="5"/>
        <v>2.0350940771392656E-2</v>
      </c>
      <c r="E68" s="153">
        <v>330.56340371944208</v>
      </c>
      <c r="F68" s="153">
        <f t="shared" si="6"/>
        <v>6.2412629270374396</v>
      </c>
      <c r="G68" s="2">
        <f t="shared" si="7"/>
        <v>1.9244023586513004E-2</v>
      </c>
      <c r="H68" s="153">
        <f t="shared" si="2"/>
        <v>3.1135787194421027</v>
      </c>
      <c r="I68" s="2">
        <f t="shared" si="3"/>
        <v>9.5085673643040547E-3</v>
      </c>
      <c r="J68" s="11"/>
      <c r="K68" s="22"/>
    </row>
    <row r="69" spans="1:11" x14ac:dyDescent="0.2">
      <c r="A69" s="7">
        <v>2032</v>
      </c>
      <c r="B69" s="153">
        <v>334.15404999999998</v>
      </c>
      <c r="C69" s="153">
        <f t="shared" si="4"/>
        <v>6.7042250000000081</v>
      </c>
      <c r="D69" s="2">
        <f t="shared" si="5"/>
        <v>2.0474052780452778E-2</v>
      </c>
      <c r="E69" s="153">
        <v>337.03431779730607</v>
      </c>
      <c r="F69" s="153">
        <f t="shared" si="6"/>
        <v>6.4709140778639949</v>
      </c>
      <c r="G69" s="2">
        <f t="shared" si="7"/>
        <v>1.95754097551466E-2</v>
      </c>
      <c r="H69" s="153">
        <f t="shared" si="2"/>
        <v>2.8802677973060895</v>
      </c>
      <c r="I69" s="2">
        <f t="shared" si="3"/>
        <v>8.6195806913191841E-3</v>
      </c>
      <c r="J69" s="11"/>
      <c r="K69" s="22"/>
    </row>
    <row r="70" spans="1:11" x14ac:dyDescent="0.2">
      <c r="A70" s="7">
        <v>2033</v>
      </c>
      <c r="B70" s="153">
        <v>341.15032500000001</v>
      </c>
      <c r="C70" s="153">
        <f t="shared" si="4"/>
        <v>6.9962750000000256</v>
      </c>
      <c r="D70" s="2">
        <f t="shared" si="5"/>
        <v>2.0937274290106611E-2</v>
      </c>
      <c r="E70" s="153">
        <v>343.84363945079224</v>
      </c>
      <c r="F70" s="153">
        <f t="shared" si="6"/>
        <v>6.8093216534861654</v>
      </c>
      <c r="G70" s="2">
        <f t="shared" si="7"/>
        <v>2.0203644833524992E-2</v>
      </c>
      <c r="H70" s="153">
        <f t="shared" si="2"/>
        <v>2.6933144507922293</v>
      </c>
      <c r="I70" s="2">
        <f t="shared" si="3"/>
        <v>7.8948025354870222E-3</v>
      </c>
      <c r="J70" s="11"/>
      <c r="K70" s="22"/>
    </row>
    <row r="71" spans="1:11" x14ac:dyDescent="0.2">
      <c r="A71" s="7">
        <v>2034</v>
      </c>
      <c r="B71" s="153">
        <v>348.40840000000003</v>
      </c>
      <c r="C71" s="153">
        <f t="shared" si="4"/>
        <v>7.2580750000000194</v>
      </c>
      <c r="D71" s="2">
        <f t="shared" si="5"/>
        <v>2.1275298506604257E-2</v>
      </c>
      <c r="E71" s="153">
        <v>350.68570001752602</v>
      </c>
      <c r="F71" s="153">
        <f t="shared" si="6"/>
        <v>6.8420605667337782</v>
      </c>
      <c r="G71" s="2">
        <f t="shared" si="7"/>
        <v>1.9898755660166634E-2</v>
      </c>
      <c r="H71" s="153">
        <f t="shared" si="2"/>
        <v>2.2773000175259881</v>
      </c>
      <c r="I71" s="2">
        <f t="shared" si="3"/>
        <v>6.5362948124270126E-3</v>
      </c>
      <c r="J71" s="11"/>
      <c r="K71" s="22"/>
    </row>
    <row r="72" spans="1:11" x14ac:dyDescent="0.2">
      <c r="A72" s="7">
        <v>2035</v>
      </c>
      <c r="B72" s="153">
        <v>355.72160000000002</v>
      </c>
      <c r="C72" s="153">
        <f t="shared" si="4"/>
        <v>7.3131999999999948</v>
      </c>
      <c r="D72" s="2">
        <f t="shared" si="5"/>
        <v>2.099030907406374E-2</v>
      </c>
      <c r="E72" s="153">
        <v>357.70369799722067</v>
      </c>
      <c r="F72" s="153">
        <f t="shared" si="6"/>
        <v>7.0179979796946554</v>
      </c>
      <c r="G72" s="2">
        <f t="shared" si="7"/>
        <v>2.0012216008077566E-2</v>
      </c>
      <c r="H72" s="153">
        <f t="shared" si="2"/>
        <v>1.9820979972206487</v>
      </c>
      <c r="I72" s="2">
        <f t="shared" si="3"/>
        <v>5.5720484705472639E-3</v>
      </c>
      <c r="J72" s="11"/>
      <c r="K72" s="22"/>
    </row>
    <row r="73" spans="1:11" x14ac:dyDescent="0.2">
      <c r="A73" s="7">
        <v>2036</v>
      </c>
      <c r="B73" s="153">
        <v>363.23684999999995</v>
      </c>
      <c r="C73" s="153">
        <f t="shared" si="4"/>
        <v>7.5152499999999236</v>
      </c>
      <c r="D73" s="2">
        <f t="shared" si="5"/>
        <v>2.1126774421345029E-2</v>
      </c>
      <c r="E73" s="153">
        <v>364.89473959588616</v>
      </c>
      <c r="F73" s="153">
        <f t="shared" si="6"/>
        <v>7.1910415986654925</v>
      </c>
      <c r="G73" s="2">
        <f t="shared" si="7"/>
        <v>2.0103347096851465E-2</v>
      </c>
      <c r="H73" s="153">
        <f t="shared" si="2"/>
        <v>1.6578895958862176</v>
      </c>
      <c r="I73" s="2">
        <f t="shared" si="3"/>
        <v>4.5642109160626276E-3</v>
      </c>
      <c r="J73" s="11"/>
      <c r="K73" s="22"/>
    </row>
    <row r="74" spans="1:11" x14ac:dyDescent="0.2">
      <c r="A74" s="7">
        <v>2037</v>
      </c>
      <c r="B74" s="153">
        <v>370.95587499999993</v>
      </c>
      <c r="C74" s="153">
        <f t="shared" si="4"/>
        <v>7.7190249999999878</v>
      </c>
      <c r="D74" s="2">
        <f t="shared" si="5"/>
        <v>2.1250666059900114E-2</v>
      </c>
      <c r="E74" s="153">
        <v>372.29560442954312</v>
      </c>
      <c r="F74" s="153">
        <f t="shared" si="6"/>
        <v>7.4008648336569536</v>
      </c>
      <c r="G74" s="2">
        <f t="shared" si="7"/>
        <v>2.028219108297713E-2</v>
      </c>
      <c r="H74" s="153">
        <f t="shared" si="2"/>
        <v>1.3397294295431834</v>
      </c>
      <c r="I74" s="2">
        <f t="shared" si="3"/>
        <v>3.6115600798698466E-3</v>
      </c>
      <c r="J74" s="11"/>
      <c r="K74" s="22"/>
    </row>
    <row r="75" spans="1:11" x14ac:dyDescent="0.2">
      <c r="A75" s="7">
        <v>2038</v>
      </c>
      <c r="B75" s="153">
        <v>378.89042499999988</v>
      </c>
      <c r="C75" s="153">
        <f t="shared" si="4"/>
        <v>7.9345499999999447</v>
      </c>
      <c r="D75" s="2">
        <f t="shared" si="5"/>
        <v>2.1389471187105435E-2</v>
      </c>
      <c r="E75" s="153">
        <v>379.97722451253287</v>
      </c>
      <c r="F75" s="153">
        <f t="shared" si="6"/>
        <v>7.6816200829897525</v>
      </c>
      <c r="G75" s="2">
        <f t="shared" si="7"/>
        <v>2.063312054075972E-2</v>
      </c>
      <c r="H75" s="153">
        <f t="shared" si="2"/>
        <v>1.0867995125329912</v>
      </c>
      <c r="I75" s="2">
        <f t="shared" si="3"/>
        <v>2.8683741810919816E-3</v>
      </c>
      <c r="J75" s="11"/>
      <c r="K75" s="22"/>
    </row>
    <row r="76" spans="1:11" x14ac:dyDescent="0.2">
      <c r="A76" s="7">
        <v>2039</v>
      </c>
      <c r="B76" s="153">
        <v>387.05287500000003</v>
      </c>
      <c r="C76" s="153">
        <f t="shared" si="4"/>
        <v>8.162450000000149</v>
      </c>
      <c r="D76" s="2">
        <f t="shared" si="5"/>
        <v>2.1543035826255386E-2</v>
      </c>
      <c r="E76" s="153">
        <v>387.86855021448201</v>
      </c>
      <c r="F76" s="153">
        <f t="shared" si="6"/>
        <v>7.8913257019491425</v>
      </c>
      <c r="G76" s="2">
        <f t="shared" si="7"/>
        <v>2.0767891317888365E-2</v>
      </c>
      <c r="H76" s="153">
        <f t="shared" si="2"/>
        <v>0.81567521448198477</v>
      </c>
      <c r="I76" s="2">
        <f t="shared" si="3"/>
        <v>2.1073999630722984E-3</v>
      </c>
      <c r="J76" s="11"/>
      <c r="K76" s="22"/>
    </row>
    <row r="77" spans="1:11" x14ac:dyDescent="0.2">
      <c r="A77" s="7">
        <v>2040</v>
      </c>
      <c r="B77" s="153">
        <v>395.41342499999996</v>
      </c>
      <c r="C77" s="153">
        <f t="shared" si="4"/>
        <v>8.3605499999999324</v>
      </c>
      <c r="D77" s="2">
        <f t="shared" si="5"/>
        <v>2.1600537135914477E-2</v>
      </c>
      <c r="E77" s="153">
        <v>395.88012541874917</v>
      </c>
      <c r="F77" s="153">
        <f t="shared" si="6"/>
        <v>8.0115752042671602</v>
      </c>
      <c r="G77" s="2">
        <f t="shared" si="7"/>
        <v>2.0655387501350431E-2</v>
      </c>
      <c r="H77" s="153">
        <f t="shared" si="2"/>
        <v>0.46670041874921253</v>
      </c>
      <c r="I77" s="2">
        <f t="shared" si="3"/>
        <v>1.1802847077062584E-3</v>
      </c>
      <c r="J77" s="11"/>
    </row>
    <row r="78" spans="1:11" x14ac:dyDescent="0.2">
      <c r="B78" s="153"/>
      <c r="C78" s="153"/>
      <c r="D78" s="2"/>
      <c r="E78" s="153"/>
      <c r="F78" s="153"/>
      <c r="G78" s="2"/>
      <c r="H78" s="153"/>
      <c r="I78" s="2"/>
      <c r="J78" s="11"/>
    </row>
    <row r="79" spans="1:11" x14ac:dyDescent="0.2">
      <c r="B79" s="5"/>
      <c r="C79" s="153"/>
      <c r="D79" s="2"/>
      <c r="E79" s="153"/>
      <c r="F79" s="153"/>
      <c r="G79" s="2"/>
      <c r="H79" s="153"/>
      <c r="I79" s="2"/>
    </row>
    <row r="80" spans="1:11" x14ac:dyDescent="0.2">
      <c r="B80" s="5"/>
    </row>
    <row r="81" spans="2:2" x14ac:dyDescent="0.2">
      <c r="B81" s="5"/>
    </row>
    <row r="82" spans="2:2" x14ac:dyDescent="0.2">
      <c r="B82" s="5"/>
    </row>
    <row r="83" spans="2:2" x14ac:dyDescent="0.2">
      <c r="B83" s="5"/>
    </row>
    <row r="84" spans="2:2" x14ac:dyDescent="0.2">
      <c r="B84" s="5"/>
    </row>
    <row r="85" spans="2:2" x14ac:dyDescent="0.2">
      <c r="B85" s="5"/>
    </row>
    <row r="86" spans="2:2" x14ac:dyDescent="0.2">
      <c r="B86" s="5"/>
    </row>
    <row r="87" spans="2:2" x14ac:dyDescent="0.2">
      <c r="B87" s="5"/>
    </row>
    <row r="88" spans="2:2" x14ac:dyDescent="0.2">
      <c r="B88" s="5"/>
    </row>
    <row r="89" spans="2:2" x14ac:dyDescent="0.2">
      <c r="B89" s="5"/>
    </row>
    <row r="90" spans="2:2" x14ac:dyDescent="0.2">
      <c r="B90" s="5"/>
    </row>
    <row r="91" spans="2:2" x14ac:dyDescent="0.2">
      <c r="B91" s="5"/>
    </row>
    <row r="92" spans="2:2" x14ac:dyDescent="0.2">
      <c r="B92" s="5"/>
    </row>
    <row r="93" spans="2:2" x14ac:dyDescent="0.2">
      <c r="B93" s="5"/>
    </row>
  </sheetData>
  <mergeCells count="7">
    <mergeCell ref="C50:D50"/>
    <mergeCell ref="F50:G50"/>
    <mergeCell ref="H50:I50"/>
    <mergeCell ref="A1:I1"/>
    <mergeCell ref="B3:H3"/>
    <mergeCell ref="B10:H10"/>
    <mergeCell ref="A48:I48"/>
  </mergeCells>
  <printOptions horizontalCentered="1"/>
  <pageMargins left="0.32" right="0.24" top="0.33" bottom="0.27" header="0.5" footer="0.5"/>
  <pageSetup scale="77" orientation="portrait" r:id="rId1"/>
  <headerFooter alignWithMargins="0"/>
  <picture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O93"/>
  <sheetViews>
    <sheetView zoomScaleNormal="100" zoomScaleSheetLayoutView="70" workbookViewId="0">
      <selection sqref="A1:AO1"/>
    </sheetView>
  </sheetViews>
  <sheetFormatPr defaultColWidth="9.140625" defaultRowHeight="12.75" x14ac:dyDescent="0.2"/>
  <cols>
    <col min="1" max="1" width="9.140625" style="116"/>
    <col min="2" max="2" width="17.7109375" style="116" customWidth="1"/>
    <col min="3" max="4" width="9.140625" style="116"/>
    <col min="5" max="5" width="15" style="116" customWidth="1"/>
    <col min="6" max="7" width="9.140625" style="116"/>
    <col min="8" max="8" width="11" style="116" customWidth="1"/>
    <col min="9" max="9" width="11.42578125" style="116" customWidth="1"/>
    <col min="10" max="10" width="9.140625" style="116"/>
    <col min="11" max="11" width="12.42578125" style="116" customWidth="1"/>
    <col min="12" max="16384" width="9.140625" style="116"/>
  </cols>
  <sheetData>
    <row r="1" spans="1:11" ht="27" x14ac:dyDescent="0.3">
      <c r="A1" s="697" t="s">
        <v>52</v>
      </c>
      <c r="B1" s="698"/>
      <c r="C1" s="698"/>
      <c r="D1" s="698"/>
      <c r="E1" s="698"/>
      <c r="F1" s="698"/>
      <c r="G1" s="698"/>
      <c r="H1" s="698"/>
      <c r="I1" s="698"/>
      <c r="K1" s="35" t="s">
        <v>51</v>
      </c>
    </row>
    <row r="2" spans="1:11" ht="18.75" x14ac:dyDescent="0.3">
      <c r="B2" s="146"/>
      <c r="C2" s="146"/>
      <c r="D2" s="146"/>
      <c r="E2" s="146"/>
      <c r="F2" s="146"/>
      <c r="G2" s="146"/>
      <c r="H2" s="146"/>
    </row>
    <row r="3" spans="1:11" x14ac:dyDescent="0.2">
      <c r="B3" s="699" t="s">
        <v>13</v>
      </c>
      <c r="C3" s="699"/>
      <c r="D3" s="699"/>
      <c r="E3" s="699"/>
      <c r="F3" s="699"/>
      <c r="G3" s="699"/>
      <c r="H3" s="699"/>
    </row>
    <row r="4" spans="1:11" x14ac:dyDescent="0.2">
      <c r="A4" s="127"/>
      <c r="B4" s="127"/>
      <c r="C4" s="127"/>
      <c r="D4" s="127"/>
      <c r="E4" s="127"/>
      <c r="F4" s="127"/>
      <c r="G4" s="127"/>
      <c r="H4" s="127"/>
    </row>
    <row r="5" spans="1:11" x14ac:dyDescent="0.2">
      <c r="B5" s="33" t="s">
        <v>50</v>
      </c>
      <c r="C5" s="18"/>
      <c r="D5"/>
      <c r="E5"/>
      <c r="F5" s="59">
        <f>AVERAGE(F15:F46)</f>
        <v>4.6546872543866646</v>
      </c>
      <c r="G5" s="2">
        <f>(D46/D14)^(1/32)-1</f>
        <v>2.9087059967324524E-2</v>
      </c>
    </row>
    <row r="6" spans="1:11" x14ac:dyDescent="0.2">
      <c r="B6" s="18"/>
      <c r="C6" s="18"/>
      <c r="D6"/>
      <c r="E6"/>
      <c r="F6" s="59"/>
      <c r="G6" s="7"/>
    </row>
    <row r="7" spans="1:11" x14ac:dyDescent="0.2">
      <c r="B7" s="33" t="s">
        <v>49</v>
      </c>
      <c r="C7" s="18"/>
      <c r="D7"/>
      <c r="E7"/>
      <c r="F7" s="59">
        <f>AVERAGE(C53:C61)</f>
        <v>5.290555555555553</v>
      </c>
      <c r="G7" s="2">
        <f>(B61/B52)^(1/9)-1</f>
        <v>2.0824833866199155E-2</v>
      </c>
    </row>
    <row r="8" spans="1:11" x14ac:dyDescent="0.2">
      <c r="B8" s="33" t="s">
        <v>48</v>
      </c>
      <c r="C8" s="18"/>
      <c r="D8"/>
      <c r="E8"/>
      <c r="F8" s="59">
        <f>AVERAGE(F53:F61)</f>
        <v>7.7743305878354017</v>
      </c>
      <c r="G8" s="2">
        <f>(E61/E52)^(1/9)-1</f>
        <v>2.8966420352240618E-2</v>
      </c>
    </row>
    <row r="9" spans="1:11" x14ac:dyDescent="0.2">
      <c r="A9" s="127"/>
      <c r="H9" s="127"/>
    </row>
    <row r="10" spans="1:11" x14ac:dyDescent="0.2">
      <c r="B10" s="700" t="s">
        <v>9</v>
      </c>
      <c r="C10" s="700"/>
      <c r="D10" s="700"/>
      <c r="E10" s="700"/>
      <c r="F10" s="700"/>
      <c r="G10" s="700"/>
      <c r="H10" s="700"/>
    </row>
    <row r="11" spans="1:11" x14ac:dyDescent="0.2">
      <c r="A11" s="145"/>
      <c r="B11" s="143"/>
      <c r="C11" s="143"/>
      <c r="D11" s="144"/>
      <c r="E11" s="144"/>
      <c r="F11" s="144"/>
      <c r="G11" s="144"/>
      <c r="H11" s="144"/>
    </row>
    <row r="12" spans="1:11" x14ac:dyDescent="0.2">
      <c r="A12" s="127"/>
      <c r="B12" s="127"/>
      <c r="C12" s="127"/>
      <c r="D12" s="124"/>
      <c r="E12" s="127"/>
      <c r="F12" s="143" t="s">
        <v>5</v>
      </c>
      <c r="G12" s="143"/>
      <c r="H12" s="143"/>
    </row>
    <row r="13" spans="1:11" x14ac:dyDescent="0.2">
      <c r="A13" s="127"/>
      <c r="B13" s="127"/>
      <c r="C13" s="124"/>
      <c r="D13" s="142"/>
      <c r="E13" s="136"/>
      <c r="F13" s="141" t="s">
        <v>1</v>
      </c>
      <c r="G13" s="127"/>
      <c r="H13" s="124" t="s">
        <v>0</v>
      </c>
    </row>
    <row r="14" spans="1:11" x14ac:dyDescent="0.2">
      <c r="A14" s="127"/>
      <c r="B14" s="124">
        <v>1982</v>
      </c>
      <c r="D14" s="119">
        <v>99.099167700476457</v>
      </c>
      <c r="E14" s="136"/>
      <c r="F14" s="119"/>
      <c r="G14" s="127"/>
      <c r="H14" s="121"/>
    </row>
    <row r="15" spans="1:11" x14ac:dyDescent="0.2">
      <c r="A15" s="127"/>
      <c r="B15" s="124">
        <v>1983</v>
      </c>
      <c r="D15" s="119">
        <v>100.06129882568365</v>
      </c>
      <c r="E15" s="136"/>
      <c r="F15" s="119">
        <f t="shared" ref="F15:F46" si="0">+D15-D14</f>
        <v>0.96213112520719335</v>
      </c>
      <c r="G15" s="127"/>
      <c r="H15" s="121">
        <f t="shared" ref="H15:H46" si="1">(D15/D14)-1</f>
        <v>9.7087709971006575E-3</v>
      </c>
    </row>
    <row r="16" spans="1:11" x14ac:dyDescent="0.2">
      <c r="A16" s="127"/>
      <c r="B16" s="124">
        <v>1984</v>
      </c>
      <c r="D16" s="119">
        <v>100.82465168329009</v>
      </c>
      <c r="E16" s="136"/>
      <c r="F16" s="119">
        <f t="shared" si="0"/>
        <v>0.76335285760643501</v>
      </c>
      <c r="G16" s="127"/>
      <c r="H16" s="121">
        <f t="shared" si="1"/>
        <v>7.6288521792653441E-3</v>
      </c>
    </row>
    <row r="17" spans="1:9" x14ac:dyDescent="0.2">
      <c r="A17" s="127"/>
      <c r="B17" s="124">
        <v>1985</v>
      </c>
      <c r="D17" s="119">
        <v>101.53380369311026</v>
      </c>
      <c r="E17" s="136"/>
      <c r="F17" s="119">
        <f t="shared" si="0"/>
        <v>0.70915200982017268</v>
      </c>
      <c r="G17" s="127"/>
      <c r="H17" s="121">
        <f t="shared" si="1"/>
        <v>7.0335180730181079E-3</v>
      </c>
    </row>
    <row r="18" spans="1:9" x14ac:dyDescent="0.2">
      <c r="A18" s="127"/>
      <c r="B18" s="124">
        <v>1986</v>
      </c>
      <c r="D18" s="119">
        <v>87.065062031972616</v>
      </c>
      <c r="E18" s="136"/>
      <c r="F18" s="119">
        <f t="shared" si="0"/>
        <v>-14.468741661137642</v>
      </c>
      <c r="G18" s="127"/>
      <c r="H18" s="121">
        <f t="shared" si="1"/>
        <v>-0.14250171996776517</v>
      </c>
    </row>
    <row r="19" spans="1:9" x14ac:dyDescent="0.2">
      <c r="A19" s="127"/>
      <c r="B19" s="124">
        <v>1987</v>
      </c>
      <c r="D19" s="119">
        <v>88.782196486056478</v>
      </c>
      <c r="E19" s="136"/>
      <c r="F19" s="119">
        <f t="shared" si="0"/>
        <v>1.7171344540838618</v>
      </c>
      <c r="G19" s="127"/>
      <c r="H19" s="121">
        <f t="shared" si="1"/>
        <v>1.9722428423163407E-2</v>
      </c>
    </row>
    <row r="20" spans="1:9" x14ac:dyDescent="0.2">
      <c r="A20" s="127"/>
      <c r="B20" s="124">
        <v>1988</v>
      </c>
      <c r="D20" s="119">
        <v>89.306928513631135</v>
      </c>
      <c r="E20" s="136"/>
      <c r="F20" s="119">
        <f t="shared" si="0"/>
        <v>0.52473202757465742</v>
      </c>
      <c r="G20" s="127"/>
      <c r="H20" s="121">
        <f t="shared" si="1"/>
        <v>5.9103294167437426E-3</v>
      </c>
    </row>
    <row r="21" spans="1:9" x14ac:dyDescent="0.2">
      <c r="A21" s="127"/>
      <c r="B21" s="124">
        <v>1989</v>
      </c>
      <c r="D21" s="119">
        <v>94.974189727527644</v>
      </c>
      <c r="E21" s="136"/>
      <c r="F21" s="119">
        <f t="shared" si="0"/>
        <v>5.6672612138965093</v>
      </c>
      <c r="G21" s="127"/>
      <c r="H21" s="121">
        <f t="shared" si="1"/>
        <v>6.3458247957004721E-2</v>
      </c>
    </row>
    <row r="22" spans="1:9" x14ac:dyDescent="0.2">
      <c r="A22" s="127"/>
      <c r="B22" s="124">
        <v>1990</v>
      </c>
      <c r="D22" s="119">
        <v>102.770582397049</v>
      </c>
      <c r="E22" s="136"/>
      <c r="F22" s="119">
        <f t="shared" si="0"/>
        <v>7.796392669521353</v>
      </c>
      <c r="G22" s="127"/>
      <c r="H22" s="121">
        <f t="shared" si="1"/>
        <v>8.2089593940085193E-2</v>
      </c>
    </row>
    <row r="23" spans="1:9" x14ac:dyDescent="0.2">
      <c r="A23" s="127"/>
      <c r="B23" s="124">
        <v>1991</v>
      </c>
      <c r="D23" s="119">
        <v>102.04621097533452</v>
      </c>
      <c r="E23" s="136"/>
      <c r="F23" s="119">
        <f t="shared" si="0"/>
        <v>-0.72437142171447988</v>
      </c>
      <c r="G23" s="127"/>
      <c r="H23" s="121">
        <f t="shared" si="1"/>
        <v>-7.04843161164459E-3</v>
      </c>
    </row>
    <row r="24" spans="1:9" x14ac:dyDescent="0.2">
      <c r="A24" s="127"/>
      <c r="B24" s="124">
        <v>1992</v>
      </c>
      <c r="D24" s="119">
        <v>103.29219103925776</v>
      </c>
      <c r="E24" s="136"/>
      <c r="F24" s="119">
        <f t="shared" si="0"/>
        <v>1.2459800639232412</v>
      </c>
      <c r="G24" s="127"/>
      <c r="H24" s="121">
        <f t="shared" si="1"/>
        <v>1.2209959115722535E-2</v>
      </c>
    </row>
    <row r="25" spans="1:9" x14ac:dyDescent="0.2">
      <c r="A25" s="127"/>
      <c r="B25" s="124">
        <v>1993</v>
      </c>
      <c r="D25" s="119">
        <v>104.14949445103157</v>
      </c>
      <c r="E25" s="136"/>
      <c r="F25" s="119">
        <f t="shared" si="0"/>
        <v>0.8573034117738132</v>
      </c>
      <c r="G25" s="127"/>
      <c r="H25" s="121">
        <f t="shared" si="1"/>
        <v>8.2997892013731978E-3</v>
      </c>
    </row>
    <row r="26" spans="1:9" x14ac:dyDescent="0.2">
      <c r="A26" s="127"/>
      <c r="B26" s="124">
        <v>1994</v>
      </c>
      <c r="D26" s="119">
        <v>104.77883652441015</v>
      </c>
      <c r="E26" s="136"/>
      <c r="F26" s="119">
        <f t="shared" si="0"/>
        <v>0.62934207337858084</v>
      </c>
      <c r="G26" s="127"/>
      <c r="H26" s="121">
        <f t="shared" si="1"/>
        <v>6.0426800600024144E-3</v>
      </c>
      <c r="I26" s="138"/>
    </row>
    <row r="27" spans="1:9" x14ac:dyDescent="0.2">
      <c r="A27" s="127"/>
      <c r="B27" s="124">
        <v>1995</v>
      </c>
      <c r="D27" s="119">
        <v>105.29175548480474</v>
      </c>
      <c r="E27" s="136"/>
      <c r="F27" s="119">
        <f t="shared" si="0"/>
        <v>0.51291896039458607</v>
      </c>
      <c r="G27" s="127"/>
      <c r="H27" s="121">
        <f t="shared" si="1"/>
        <v>4.8952534443831297E-3</v>
      </c>
    </row>
    <row r="28" spans="1:9" x14ac:dyDescent="0.2">
      <c r="A28" s="127"/>
      <c r="B28" s="124">
        <v>1996</v>
      </c>
      <c r="D28" s="119">
        <v>110.84515267373524</v>
      </c>
      <c r="E28" s="136"/>
      <c r="F28" s="119">
        <f t="shared" si="0"/>
        <v>5.5533971889305036</v>
      </c>
      <c r="G28" s="127"/>
      <c r="H28" s="121">
        <f t="shared" si="1"/>
        <v>5.2742944244404288E-2</v>
      </c>
    </row>
    <row r="29" spans="1:9" x14ac:dyDescent="0.2">
      <c r="A29" s="127"/>
      <c r="B29" s="124">
        <v>1997</v>
      </c>
      <c r="D29" s="119">
        <v>110.82968927832941</v>
      </c>
      <c r="E29" s="136"/>
      <c r="F29" s="119">
        <f t="shared" si="0"/>
        <v>-1.5463395405831193E-2</v>
      </c>
      <c r="G29" s="127"/>
      <c r="H29" s="121">
        <f t="shared" si="1"/>
        <v>-1.3950448019450779E-4</v>
      </c>
    </row>
    <row r="30" spans="1:9" x14ac:dyDescent="0.2">
      <c r="A30" s="127"/>
      <c r="B30" s="124">
        <v>1998</v>
      </c>
      <c r="D30" s="119">
        <v>102.28200802316225</v>
      </c>
      <c r="E30" s="136"/>
      <c r="F30" s="119">
        <f t="shared" si="0"/>
        <v>-8.5476812551671628</v>
      </c>
      <c r="G30" s="127"/>
      <c r="H30" s="121">
        <f t="shared" si="1"/>
        <v>-7.7124471888585289E-2</v>
      </c>
    </row>
    <row r="31" spans="1:9" x14ac:dyDescent="0.2">
      <c r="A31" s="127"/>
      <c r="B31" s="124">
        <v>1999</v>
      </c>
      <c r="D31" s="119">
        <v>108.20088345228091</v>
      </c>
      <c r="E31" s="136"/>
      <c r="F31" s="119">
        <f t="shared" si="0"/>
        <v>5.9188754291186569</v>
      </c>
      <c r="G31" s="127"/>
      <c r="H31" s="121">
        <f t="shared" si="1"/>
        <v>5.7868197384023823E-2</v>
      </c>
    </row>
    <row r="32" spans="1:9" x14ac:dyDescent="0.2">
      <c r="A32" s="127"/>
      <c r="B32" s="124">
        <v>2000</v>
      </c>
      <c r="D32" s="119">
        <v>125.79172898801117</v>
      </c>
      <c r="E32" s="136"/>
      <c r="F32" s="119">
        <f t="shared" si="0"/>
        <v>17.590845535730267</v>
      </c>
      <c r="G32" s="127"/>
      <c r="H32" s="121">
        <f t="shared" si="1"/>
        <v>0.16257580321410448</v>
      </c>
    </row>
    <row r="33" spans="1:9" x14ac:dyDescent="0.2">
      <c r="A33" s="127"/>
      <c r="B33" s="124">
        <v>2001</v>
      </c>
      <c r="D33" s="119">
        <v>127.60972494195367</v>
      </c>
      <c r="E33" s="136"/>
      <c r="F33" s="119">
        <f t="shared" si="0"/>
        <v>1.8179959539424999</v>
      </c>
      <c r="G33" s="127"/>
      <c r="H33" s="121">
        <f t="shared" si="1"/>
        <v>1.4452428379577942E-2</v>
      </c>
    </row>
    <row r="34" spans="1:9" x14ac:dyDescent="0.2">
      <c r="A34" s="127"/>
      <c r="B34" s="124">
        <v>2002</v>
      </c>
      <c r="D34" s="119">
        <v>123.76082407951401</v>
      </c>
      <c r="E34" s="136"/>
      <c r="F34" s="119">
        <f t="shared" si="0"/>
        <v>-3.8489008624396632</v>
      </c>
      <c r="G34" s="127"/>
      <c r="H34" s="121">
        <f t="shared" si="1"/>
        <v>-3.0161501125329004E-2</v>
      </c>
    </row>
    <row r="35" spans="1:9" x14ac:dyDescent="0.2">
      <c r="A35" s="127"/>
      <c r="B35" s="124">
        <v>2003</v>
      </c>
      <c r="D35" s="119">
        <v>137.06111882173508</v>
      </c>
      <c r="E35" s="136"/>
      <c r="F35" s="119">
        <f t="shared" si="0"/>
        <v>13.30029474222107</v>
      </c>
      <c r="G35" s="127"/>
      <c r="H35" s="121">
        <f t="shared" si="1"/>
        <v>0.10746772931695969</v>
      </c>
    </row>
    <row r="36" spans="1:9" x14ac:dyDescent="0.2">
      <c r="A36" s="127"/>
      <c r="B36" s="124">
        <v>2004</v>
      </c>
      <c r="D36" s="119">
        <v>152.97001509674774</v>
      </c>
      <c r="E36" s="136"/>
      <c r="F36" s="119">
        <f t="shared" si="0"/>
        <v>15.908896275012665</v>
      </c>
      <c r="G36" s="127"/>
      <c r="H36" s="121">
        <f t="shared" si="1"/>
        <v>0.11607154831199185</v>
      </c>
      <c r="I36" s="135"/>
    </row>
    <row r="37" spans="1:9" x14ac:dyDescent="0.2">
      <c r="A37" s="127"/>
      <c r="B37" s="124">
        <v>2005</v>
      </c>
      <c r="D37" s="119">
        <v>179.81524079511243</v>
      </c>
      <c r="E37" s="136"/>
      <c r="F37" s="119">
        <f t="shared" si="0"/>
        <v>26.845225698364686</v>
      </c>
      <c r="G37" s="127"/>
      <c r="H37" s="121">
        <f t="shared" si="1"/>
        <v>0.17549338464395192</v>
      </c>
      <c r="I37" s="135"/>
    </row>
    <row r="38" spans="1:9" x14ac:dyDescent="0.2">
      <c r="A38" s="127"/>
      <c r="B38" s="124">
        <v>2006</v>
      </c>
      <c r="D38" s="119">
        <v>196.3152800421235</v>
      </c>
      <c r="E38" s="136"/>
      <c r="F38" s="119">
        <f t="shared" si="0"/>
        <v>16.500039247011074</v>
      </c>
      <c r="G38" s="127"/>
      <c r="H38" s="121">
        <f t="shared" si="1"/>
        <v>9.1761071942793704E-2</v>
      </c>
      <c r="I38" s="135"/>
    </row>
    <row r="39" spans="1:9" x14ac:dyDescent="0.2">
      <c r="A39" s="127"/>
      <c r="B39" s="124">
        <v>2007</v>
      </c>
      <c r="D39" s="119">
        <v>210.88691755343282</v>
      </c>
      <c r="E39" s="136"/>
      <c r="F39" s="119">
        <f t="shared" si="0"/>
        <v>14.571637511309319</v>
      </c>
      <c r="G39" s="127"/>
      <c r="H39" s="121">
        <f t="shared" si="1"/>
        <v>7.4225692000045473E-2</v>
      </c>
      <c r="I39" s="135"/>
    </row>
    <row r="40" spans="1:9" x14ac:dyDescent="0.2">
      <c r="A40" s="127"/>
      <c r="B40" s="124">
        <v>2008</v>
      </c>
      <c r="D40" s="119">
        <v>232.18709960350392</v>
      </c>
      <c r="E40" s="136"/>
      <c r="F40" s="119">
        <f t="shared" si="0"/>
        <v>21.300182050071101</v>
      </c>
      <c r="G40" s="127"/>
      <c r="H40" s="121">
        <f t="shared" si="1"/>
        <v>0.10100286114084933</v>
      </c>
      <c r="I40" s="135"/>
    </row>
    <row r="41" spans="1:9" x14ac:dyDescent="0.2">
      <c r="A41" s="127"/>
      <c r="B41" s="124">
        <v>2009</v>
      </c>
      <c r="D41" s="119">
        <v>195.9530567420197</v>
      </c>
      <c r="E41" s="136"/>
      <c r="F41" s="119">
        <f t="shared" si="0"/>
        <v>-36.234042861484227</v>
      </c>
      <c r="G41" s="127"/>
      <c r="H41" s="121">
        <f t="shared" si="1"/>
        <v>-0.15605536622559812</v>
      </c>
      <c r="I41" s="135"/>
    </row>
    <row r="42" spans="1:9" x14ac:dyDescent="0.2">
      <c r="A42" s="127"/>
      <c r="B42" s="124">
        <v>2010</v>
      </c>
      <c r="D42" s="119">
        <v>213.31267722423095</v>
      </c>
      <c r="E42" s="136"/>
      <c r="F42" s="119">
        <f t="shared" si="0"/>
        <v>17.359620482211255</v>
      </c>
      <c r="G42" s="127"/>
      <c r="H42" s="121">
        <f t="shared" si="1"/>
        <v>8.8590710299895514E-2</v>
      </c>
      <c r="I42" s="135"/>
    </row>
    <row r="43" spans="1:9" x14ac:dyDescent="0.2">
      <c r="A43" s="127"/>
      <c r="B43" s="124">
        <v>2011</v>
      </c>
      <c r="D43" s="119">
        <v>245.24422371733704</v>
      </c>
      <c r="E43" s="136"/>
      <c r="F43" s="119">
        <f t="shared" si="0"/>
        <v>31.931546493106083</v>
      </c>
      <c r="G43" s="127"/>
      <c r="H43" s="121">
        <f t="shared" si="1"/>
        <v>0.14969361834758721</v>
      </c>
      <c r="I43" s="135"/>
    </row>
    <row r="44" spans="1:9" x14ac:dyDescent="0.2">
      <c r="A44" s="127"/>
      <c r="B44" s="124">
        <v>2012</v>
      </c>
      <c r="D44" s="119">
        <v>246.18936015339423</v>
      </c>
      <c r="E44" s="136"/>
      <c r="F44" s="119">
        <f t="shared" si="0"/>
        <v>0.94513643605719722</v>
      </c>
      <c r="G44" s="127"/>
      <c r="H44" s="121">
        <f t="shared" si="1"/>
        <v>3.8538580918690002E-3</v>
      </c>
      <c r="I44" s="135"/>
    </row>
    <row r="45" spans="1:9" x14ac:dyDescent="0.2">
      <c r="A45" s="127"/>
      <c r="B45" s="124">
        <v>2013</v>
      </c>
      <c r="D45" s="119">
        <v>244.24372206090345</v>
      </c>
      <c r="E45" s="127"/>
      <c r="F45" s="119">
        <f t="shared" si="0"/>
        <v>-1.9456380924907819</v>
      </c>
      <c r="G45" s="127"/>
      <c r="H45" s="121">
        <f t="shared" si="1"/>
        <v>-7.903014538396369E-3</v>
      </c>
    </row>
    <row r="46" spans="1:9" x14ac:dyDescent="0.2">
      <c r="A46" s="127"/>
      <c r="B46" s="124">
        <v>2014</v>
      </c>
      <c r="D46" s="119">
        <v>248.04915984084971</v>
      </c>
      <c r="E46" s="127"/>
      <c r="F46" s="119">
        <f t="shared" si="0"/>
        <v>3.80543777994626</v>
      </c>
      <c r="G46" s="127"/>
      <c r="H46" s="121">
        <f t="shared" si="1"/>
        <v>1.5580493729117739E-2</v>
      </c>
    </row>
    <row r="47" spans="1:9" x14ac:dyDescent="0.2">
      <c r="A47" s="127"/>
      <c r="B47" s="124"/>
      <c r="D47" s="152"/>
      <c r="E47" s="127"/>
      <c r="F47" s="148"/>
      <c r="G47" s="127"/>
      <c r="H47" s="121"/>
    </row>
    <row r="48" spans="1:9" x14ac:dyDescent="0.2">
      <c r="A48" s="700" t="s">
        <v>8</v>
      </c>
      <c r="B48" s="700"/>
      <c r="C48" s="700"/>
      <c r="D48" s="700"/>
      <c r="E48" s="700"/>
      <c r="F48" s="700"/>
      <c r="G48" s="700"/>
      <c r="H48" s="700"/>
      <c r="I48" s="700"/>
    </row>
    <row r="49" spans="1:15" x14ac:dyDescent="0.2">
      <c r="A49" s="127"/>
      <c r="B49" s="127"/>
      <c r="C49" s="127"/>
      <c r="D49" s="127"/>
      <c r="E49" s="127"/>
      <c r="F49" s="127"/>
      <c r="G49" s="127"/>
      <c r="H49" s="127"/>
    </row>
    <row r="50" spans="1:15" x14ac:dyDescent="0.2">
      <c r="A50" s="127"/>
      <c r="B50" s="129" t="s">
        <v>26</v>
      </c>
      <c r="C50" s="696" t="s">
        <v>5</v>
      </c>
      <c r="D50" s="696"/>
      <c r="E50" s="129" t="s">
        <v>25</v>
      </c>
      <c r="F50" s="696" t="s">
        <v>5</v>
      </c>
      <c r="G50" s="696"/>
      <c r="H50" s="696" t="s">
        <v>4</v>
      </c>
      <c r="I50" s="696"/>
      <c r="K50" s="159"/>
      <c r="L50" s="159"/>
    </row>
    <row r="51" spans="1:15" x14ac:dyDescent="0.2">
      <c r="A51" s="127"/>
      <c r="B51" s="17" t="s">
        <v>2</v>
      </c>
      <c r="C51" s="16" t="s">
        <v>1</v>
      </c>
      <c r="D51" s="15" t="s">
        <v>0</v>
      </c>
      <c r="E51" s="17" t="s">
        <v>2</v>
      </c>
      <c r="F51" s="16" t="s">
        <v>1</v>
      </c>
      <c r="G51" s="15" t="s">
        <v>0</v>
      </c>
      <c r="H51" s="16" t="s">
        <v>1</v>
      </c>
      <c r="I51" s="15" t="s">
        <v>0</v>
      </c>
      <c r="K51" s="72"/>
    </row>
    <row r="52" spans="1:15" ht="15" x14ac:dyDescent="0.25">
      <c r="A52" s="124">
        <v>2015</v>
      </c>
      <c r="B52" s="120">
        <v>233.61462500000002</v>
      </c>
      <c r="C52" s="120">
        <f>+B52-D46</f>
        <v>-14.434534840849693</v>
      </c>
      <c r="D52" s="121">
        <f>(B52/D46)-1</f>
        <v>-5.8192234354315087E-2</v>
      </c>
      <c r="E52" s="119">
        <v>238.77213553658791</v>
      </c>
      <c r="F52" s="120">
        <f>+E52-D46</f>
        <v>-9.2770243042618006</v>
      </c>
      <c r="G52" s="121">
        <f>(E52/D46)-1</f>
        <v>-3.7399942455818125E-2</v>
      </c>
      <c r="H52" s="120">
        <f t="shared" ref="H52:H77" si="2">E52-B52</f>
        <v>5.1575105365878926</v>
      </c>
      <c r="I52" s="121">
        <f t="shared" ref="I52:I77" si="3">(E52/B52)-1</f>
        <v>2.2077001971036347E-2</v>
      </c>
      <c r="J52" s="156"/>
      <c r="K52" s="158"/>
      <c r="L52" s="5"/>
      <c r="M52" s="157"/>
      <c r="O52" s="135"/>
    </row>
    <row r="53" spans="1:15" ht="15" x14ac:dyDescent="0.25">
      <c r="A53" s="124">
        <v>2016</v>
      </c>
      <c r="B53" s="120">
        <v>238.27777500000002</v>
      </c>
      <c r="C53" s="120">
        <f t="shared" ref="C53:C77" si="4">+B53-B52</f>
        <v>4.6631500000000017</v>
      </c>
      <c r="D53" s="121">
        <f t="shared" ref="D53:D77" si="5">(B53/B52)-1</f>
        <v>1.9960865035739905E-2</v>
      </c>
      <c r="E53" s="119">
        <v>239.86460001864296</v>
      </c>
      <c r="F53" s="120">
        <f t="shared" ref="F53:F77" si="6">+E53-E52</f>
        <v>1.0924644820550498</v>
      </c>
      <c r="G53" s="121">
        <f t="shared" ref="G53:G77" si="7">(E53/E52)-1</f>
        <v>4.5753432644055625E-3</v>
      </c>
      <c r="H53" s="120">
        <f t="shared" si="2"/>
        <v>1.5868250186429407</v>
      </c>
      <c r="I53" s="121">
        <f t="shared" si="3"/>
        <v>6.6595594937166602E-3</v>
      </c>
      <c r="J53" s="156"/>
      <c r="K53" s="158"/>
      <c r="L53" s="5"/>
      <c r="M53" s="157"/>
      <c r="O53" s="135"/>
    </row>
    <row r="54" spans="1:15" x14ac:dyDescent="0.2">
      <c r="A54" s="124">
        <v>2017</v>
      </c>
      <c r="B54" s="120">
        <v>243.61445000000001</v>
      </c>
      <c r="C54" s="120">
        <f t="shared" si="4"/>
        <v>5.3366749999999854</v>
      </c>
      <c r="D54" s="121">
        <f t="shared" si="5"/>
        <v>2.2396864331975408E-2</v>
      </c>
      <c r="E54" s="119">
        <v>244.80496896393046</v>
      </c>
      <c r="F54" s="120">
        <f t="shared" si="6"/>
        <v>4.9403689452875028</v>
      </c>
      <c r="G54" s="121">
        <f t="shared" si="7"/>
        <v>2.0596490457130967E-2</v>
      </c>
      <c r="H54" s="120">
        <f t="shared" si="2"/>
        <v>1.1905189639304581</v>
      </c>
      <c r="I54" s="121">
        <f t="shared" si="3"/>
        <v>4.8868979813407876E-3</v>
      </c>
      <c r="J54" s="156"/>
      <c r="K54" s="152"/>
      <c r="L54" s="5"/>
      <c r="M54" s="157"/>
      <c r="O54" s="135"/>
    </row>
    <row r="55" spans="1:15" x14ac:dyDescent="0.2">
      <c r="A55" s="124">
        <v>2018</v>
      </c>
      <c r="B55" s="120">
        <v>247.61079999999993</v>
      </c>
      <c r="C55" s="120">
        <f t="shared" si="4"/>
        <v>3.9963499999999215</v>
      </c>
      <c r="D55" s="121">
        <f t="shared" si="5"/>
        <v>1.6404404582732734E-2</v>
      </c>
      <c r="E55" s="119">
        <v>252.54675926442019</v>
      </c>
      <c r="F55" s="120">
        <f t="shared" si="6"/>
        <v>7.7417903004897255</v>
      </c>
      <c r="G55" s="121">
        <f t="shared" si="7"/>
        <v>3.1624318465653278E-2</v>
      </c>
      <c r="H55" s="120">
        <f t="shared" si="2"/>
        <v>4.9359592644202621</v>
      </c>
      <c r="I55" s="121">
        <f t="shared" si="3"/>
        <v>1.9934345611824167E-2</v>
      </c>
      <c r="J55" s="156"/>
      <c r="K55" s="152"/>
      <c r="L55" s="5"/>
      <c r="M55" s="157"/>
      <c r="O55" s="135"/>
    </row>
    <row r="56" spans="1:15" x14ac:dyDescent="0.2">
      <c r="A56" s="124">
        <v>2019</v>
      </c>
      <c r="B56" s="120">
        <v>253.66612499999997</v>
      </c>
      <c r="C56" s="120">
        <f t="shared" si="4"/>
        <v>6.0553250000000389</v>
      </c>
      <c r="D56" s="121">
        <f t="shared" si="5"/>
        <v>2.4455011655388326E-2</v>
      </c>
      <c r="E56" s="119">
        <v>258.52791059306986</v>
      </c>
      <c r="F56" s="120">
        <f t="shared" si="6"/>
        <v>5.9811513286496734</v>
      </c>
      <c r="G56" s="121">
        <f t="shared" si="7"/>
        <v>2.3683342229655402E-2</v>
      </c>
      <c r="H56" s="120">
        <f t="shared" si="2"/>
        <v>4.8617855930698965</v>
      </c>
      <c r="I56" s="121">
        <f t="shared" si="3"/>
        <v>1.9166081371999821E-2</v>
      </c>
      <c r="J56" s="156"/>
      <c r="K56" s="152"/>
    </row>
    <row r="57" spans="1:15" x14ac:dyDescent="0.2">
      <c r="A57" s="124">
        <v>2020</v>
      </c>
      <c r="B57" s="120">
        <v>260.72030000000001</v>
      </c>
      <c r="C57" s="120">
        <f t="shared" si="4"/>
        <v>7.0541750000000434</v>
      </c>
      <c r="D57" s="121">
        <f t="shared" si="5"/>
        <v>2.7808896438182407E-2</v>
      </c>
      <c r="E57" s="119">
        <v>265.10719743221568</v>
      </c>
      <c r="F57" s="120">
        <f t="shared" si="6"/>
        <v>6.5792868391458228</v>
      </c>
      <c r="G57" s="121">
        <f t="shared" si="7"/>
        <v>2.5449038844791438E-2</v>
      </c>
      <c r="H57" s="120">
        <f t="shared" si="2"/>
        <v>4.386897432215676</v>
      </c>
      <c r="I57" s="121">
        <f t="shared" si="3"/>
        <v>1.6826067752360174E-2</v>
      </c>
      <c r="J57" s="156"/>
      <c r="K57" s="152"/>
    </row>
    <row r="58" spans="1:15" x14ac:dyDescent="0.2">
      <c r="A58" s="124">
        <v>2021</v>
      </c>
      <c r="B58" s="120">
        <v>266.19239999999996</v>
      </c>
      <c r="C58" s="120">
        <f t="shared" si="4"/>
        <v>5.4720999999999549</v>
      </c>
      <c r="D58" s="121">
        <f t="shared" si="5"/>
        <v>2.0988392541738898E-2</v>
      </c>
      <c r="E58" s="119">
        <v>277.3264739045859</v>
      </c>
      <c r="F58" s="120">
        <f t="shared" si="6"/>
        <v>12.219276472370211</v>
      </c>
      <c r="G58" s="121">
        <f t="shared" si="7"/>
        <v>4.6091832250214626E-2</v>
      </c>
      <c r="H58" s="120">
        <f t="shared" si="2"/>
        <v>11.134073904585932</v>
      </c>
      <c r="I58" s="121">
        <f t="shared" si="3"/>
        <v>4.1827166758276801E-2</v>
      </c>
      <c r="J58" s="156"/>
      <c r="K58" s="152"/>
    </row>
    <row r="59" spans="1:15" x14ac:dyDescent="0.2">
      <c r="A59" s="124">
        <v>2022</v>
      </c>
      <c r="B59" s="120">
        <v>270.90577499999995</v>
      </c>
      <c r="C59" s="120">
        <f t="shared" si="4"/>
        <v>4.713374999999985</v>
      </c>
      <c r="D59" s="121">
        <f t="shared" si="5"/>
        <v>1.7706647522618857E-2</v>
      </c>
      <c r="E59" s="119">
        <v>288.31881365193698</v>
      </c>
      <c r="F59" s="120">
        <f t="shared" si="6"/>
        <v>10.992339747351082</v>
      </c>
      <c r="G59" s="121">
        <f t="shared" si="7"/>
        <v>3.9636820793145677E-2</v>
      </c>
      <c r="H59" s="120">
        <f t="shared" si="2"/>
        <v>17.413038651937029</v>
      </c>
      <c r="I59" s="121">
        <f t="shared" si="3"/>
        <v>6.4277103919017753E-2</v>
      </c>
      <c r="J59" s="156"/>
      <c r="K59" s="152"/>
    </row>
    <row r="60" spans="1:15" x14ac:dyDescent="0.2">
      <c r="A60" s="124">
        <v>2023</v>
      </c>
      <c r="B60" s="120">
        <v>275.78969999999998</v>
      </c>
      <c r="C60" s="120">
        <f t="shared" si="4"/>
        <v>4.8839250000000334</v>
      </c>
      <c r="D60" s="121">
        <f t="shared" si="5"/>
        <v>1.8028131736948172E-2</v>
      </c>
      <c r="E60" s="119">
        <v>299.01907263519723</v>
      </c>
      <c r="F60" s="120">
        <f t="shared" si="6"/>
        <v>10.700258983260255</v>
      </c>
      <c r="G60" s="121">
        <f t="shared" si="7"/>
        <v>3.7112593686577044E-2</v>
      </c>
      <c r="H60" s="120">
        <f t="shared" si="2"/>
        <v>23.229372635197251</v>
      </c>
      <c r="I60" s="121">
        <f t="shared" si="3"/>
        <v>8.4228572115627509E-2</v>
      </c>
      <c r="J60" s="156"/>
      <c r="K60" s="152"/>
    </row>
    <row r="61" spans="1:15" x14ac:dyDescent="0.2">
      <c r="A61" s="124">
        <v>2024</v>
      </c>
      <c r="B61" s="120">
        <v>281.229625</v>
      </c>
      <c r="C61" s="120">
        <f t="shared" si="4"/>
        <v>5.4399250000000166</v>
      </c>
      <c r="D61" s="121">
        <f t="shared" si="5"/>
        <v>1.9724902706663938E-2</v>
      </c>
      <c r="E61" s="119">
        <v>308.74111082710652</v>
      </c>
      <c r="F61" s="120">
        <f t="shared" si="6"/>
        <v>9.7220381919092915</v>
      </c>
      <c r="G61" s="121">
        <f t="shared" si="7"/>
        <v>3.2513103950964961E-2</v>
      </c>
      <c r="H61" s="120">
        <f t="shared" si="2"/>
        <v>27.511485827106526</v>
      </c>
      <c r="I61" s="121">
        <f t="shared" si="3"/>
        <v>9.7825703202877534E-2</v>
      </c>
      <c r="J61" s="156"/>
      <c r="K61" s="152"/>
    </row>
    <row r="62" spans="1:15" x14ac:dyDescent="0.2">
      <c r="A62" s="124">
        <v>2025</v>
      </c>
      <c r="B62" s="120">
        <v>287.67412499999995</v>
      </c>
      <c r="C62" s="120">
        <f t="shared" si="4"/>
        <v>6.4444999999999482</v>
      </c>
      <c r="D62" s="121">
        <f t="shared" si="5"/>
        <v>2.2915437873943567E-2</v>
      </c>
      <c r="E62" s="119">
        <v>318.74581531215955</v>
      </c>
      <c r="F62" s="120">
        <f t="shared" si="6"/>
        <v>10.004704485053026</v>
      </c>
      <c r="G62" s="121">
        <f t="shared" si="7"/>
        <v>3.2404834128667792E-2</v>
      </c>
      <c r="H62" s="120">
        <f t="shared" si="2"/>
        <v>31.071690312159603</v>
      </c>
      <c r="I62" s="121">
        <f t="shared" si="3"/>
        <v>0.10801002805573701</v>
      </c>
      <c r="J62" s="156"/>
      <c r="K62" s="5"/>
    </row>
    <row r="63" spans="1:15" x14ac:dyDescent="0.2">
      <c r="A63" s="124">
        <v>2026</v>
      </c>
      <c r="B63" s="120">
        <v>295.22560000000004</v>
      </c>
      <c r="C63" s="120">
        <f t="shared" si="4"/>
        <v>7.5514750000000959</v>
      </c>
      <c r="D63" s="121">
        <f t="shared" si="5"/>
        <v>2.6250101568919604E-2</v>
      </c>
      <c r="E63" s="119">
        <v>328.07273212746924</v>
      </c>
      <c r="F63" s="120">
        <f t="shared" si="6"/>
        <v>9.3269168153096871</v>
      </c>
      <c r="G63" s="121">
        <f t="shared" si="7"/>
        <v>2.9261299654006478E-2</v>
      </c>
      <c r="H63" s="120">
        <f t="shared" si="2"/>
        <v>32.847132127469195</v>
      </c>
      <c r="I63" s="121">
        <f t="shared" si="3"/>
        <v>0.11126112412835876</v>
      </c>
      <c r="J63" s="156"/>
      <c r="K63" s="5"/>
    </row>
    <row r="64" spans="1:15" x14ac:dyDescent="0.2">
      <c r="A64" s="124">
        <v>2027</v>
      </c>
      <c r="B64" s="120">
        <v>302.89414999999997</v>
      </c>
      <c r="C64" s="120">
        <f t="shared" si="4"/>
        <v>7.6685499999999251</v>
      </c>
      <c r="D64" s="121">
        <f t="shared" si="5"/>
        <v>2.597522030609789E-2</v>
      </c>
      <c r="E64" s="119">
        <v>335.52937624032592</v>
      </c>
      <c r="F64" s="120">
        <f t="shared" si="6"/>
        <v>7.4566441128566794</v>
      </c>
      <c r="G64" s="121">
        <f t="shared" si="7"/>
        <v>2.2728631131585519E-2</v>
      </c>
      <c r="H64" s="120">
        <f t="shared" si="2"/>
        <v>32.635226240325949</v>
      </c>
      <c r="I64" s="121">
        <f t="shared" si="3"/>
        <v>0.10774465680610201</v>
      </c>
      <c r="J64" s="156"/>
      <c r="K64" s="5"/>
    </row>
    <row r="65" spans="1:11" x14ac:dyDescent="0.2">
      <c r="A65" s="124">
        <v>2028</v>
      </c>
      <c r="B65" s="120">
        <v>308.06065000000001</v>
      </c>
      <c r="C65" s="120">
        <f t="shared" si="4"/>
        <v>5.1665000000000418</v>
      </c>
      <c r="D65" s="121">
        <f t="shared" si="5"/>
        <v>1.7057113846536964E-2</v>
      </c>
      <c r="E65" s="119">
        <v>341.58557353640521</v>
      </c>
      <c r="F65" s="120">
        <f t="shared" si="6"/>
        <v>6.05619729607929</v>
      </c>
      <c r="G65" s="121">
        <f t="shared" si="7"/>
        <v>1.8049678284328463E-2</v>
      </c>
      <c r="H65" s="120">
        <f t="shared" si="2"/>
        <v>33.524923536405197</v>
      </c>
      <c r="I65" s="121">
        <f t="shared" si="3"/>
        <v>0.1088257248577682</v>
      </c>
      <c r="J65" s="156"/>
      <c r="K65" s="5"/>
    </row>
    <row r="66" spans="1:11" x14ac:dyDescent="0.2">
      <c r="A66" s="124">
        <v>2029</v>
      </c>
      <c r="B66" s="120">
        <v>313.06104999999997</v>
      </c>
      <c r="C66" s="120">
        <f t="shared" si="4"/>
        <v>5.0003999999999564</v>
      </c>
      <c r="D66" s="121">
        <f t="shared" si="5"/>
        <v>1.6231868627167856E-2</v>
      </c>
      <c r="E66" s="119">
        <v>346.75070812885451</v>
      </c>
      <c r="F66" s="120">
        <f t="shared" si="6"/>
        <v>5.1651345924493057</v>
      </c>
      <c r="G66" s="121">
        <f t="shared" si="7"/>
        <v>1.5121056018189361E-2</v>
      </c>
      <c r="H66" s="120">
        <f t="shared" si="2"/>
        <v>33.689658128854546</v>
      </c>
      <c r="I66" s="121">
        <f t="shared" si="3"/>
        <v>0.10761370067868414</v>
      </c>
      <c r="J66" s="156"/>
      <c r="K66" s="5"/>
    </row>
    <row r="67" spans="1:11" x14ac:dyDescent="0.2">
      <c r="A67" s="124">
        <v>2030</v>
      </c>
      <c r="B67" s="120">
        <v>318.75322499999999</v>
      </c>
      <c r="C67" s="120">
        <f t="shared" si="4"/>
        <v>5.6921750000000202</v>
      </c>
      <c r="D67" s="121">
        <f t="shared" si="5"/>
        <v>1.8182316196792891E-2</v>
      </c>
      <c r="E67" s="119">
        <v>350.5050111066389</v>
      </c>
      <c r="F67" s="120">
        <f t="shared" si="6"/>
        <v>3.7543029777843913</v>
      </c>
      <c r="G67" s="121">
        <f t="shared" si="7"/>
        <v>1.0827095344789539E-2</v>
      </c>
      <c r="H67" s="120">
        <f t="shared" si="2"/>
        <v>31.751786106638917</v>
      </c>
      <c r="I67" s="121">
        <f t="shared" si="3"/>
        <v>9.9612438765565248E-2</v>
      </c>
      <c r="J67" s="156"/>
      <c r="K67" s="5"/>
    </row>
    <row r="68" spans="1:11" x14ac:dyDescent="0.2">
      <c r="A68" s="124">
        <v>2031</v>
      </c>
      <c r="B68" s="120">
        <v>325.55697500000002</v>
      </c>
      <c r="C68" s="120">
        <f t="shared" si="4"/>
        <v>6.8037500000000364</v>
      </c>
      <c r="D68" s="121">
        <f t="shared" si="5"/>
        <v>2.1344882079232352E-2</v>
      </c>
      <c r="E68" s="119">
        <v>355.1908662531398</v>
      </c>
      <c r="F68" s="120">
        <f t="shared" si="6"/>
        <v>4.6858551465008986</v>
      </c>
      <c r="G68" s="121">
        <f t="shared" si="7"/>
        <v>1.3368867770838344E-2</v>
      </c>
      <c r="H68" s="120">
        <f t="shared" si="2"/>
        <v>29.63389125313978</v>
      </c>
      <c r="I68" s="121">
        <f t="shared" si="3"/>
        <v>9.1025207655709872E-2</v>
      </c>
      <c r="J68" s="156"/>
      <c r="K68" s="5"/>
    </row>
    <row r="69" spans="1:11" x14ac:dyDescent="0.2">
      <c r="A69" s="124">
        <v>2032</v>
      </c>
      <c r="B69" s="120">
        <v>332.26392499999997</v>
      </c>
      <c r="C69" s="120">
        <f t="shared" si="4"/>
        <v>6.7069499999999493</v>
      </c>
      <c r="D69" s="121">
        <f t="shared" si="5"/>
        <v>2.0601463077238424E-2</v>
      </c>
      <c r="E69" s="119">
        <v>361.48049182595105</v>
      </c>
      <c r="F69" s="120">
        <f t="shared" si="6"/>
        <v>6.2896255728112465</v>
      </c>
      <c r="G69" s="121">
        <f t="shared" si="7"/>
        <v>1.7707734546103859E-2</v>
      </c>
      <c r="H69" s="120">
        <f t="shared" si="2"/>
        <v>29.216566825951077</v>
      </c>
      <c r="I69" s="121">
        <f t="shared" si="3"/>
        <v>8.7931805494535942E-2</v>
      </c>
      <c r="J69" s="156"/>
      <c r="K69" s="5"/>
    </row>
    <row r="70" spans="1:11" x14ac:dyDescent="0.2">
      <c r="A70" s="124">
        <v>2033</v>
      </c>
      <c r="B70" s="120">
        <v>340.06572499999999</v>
      </c>
      <c r="C70" s="120">
        <f t="shared" si="4"/>
        <v>7.8018000000000143</v>
      </c>
      <c r="D70" s="121">
        <f t="shared" si="5"/>
        <v>2.3480731469719407E-2</v>
      </c>
      <c r="E70" s="119">
        <v>370.21720387768823</v>
      </c>
      <c r="F70" s="120">
        <f t="shared" si="6"/>
        <v>8.7367120517371859</v>
      </c>
      <c r="G70" s="121">
        <f t="shared" si="7"/>
        <v>2.41692491000145E-2</v>
      </c>
      <c r="H70" s="120">
        <f t="shared" si="2"/>
        <v>30.151478877688248</v>
      </c>
      <c r="I70" s="121">
        <f t="shared" si="3"/>
        <v>8.8663680756678076E-2</v>
      </c>
      <c r="J70" s="156"/>
      <c r="K70" s="5"/>
    </row>
    <row r="71" spans="1:11" x14ac:dyDescent="0.2">
      <c r="A71" s="124">
        <v>2034</v>
      </c>
      <c r="B71" s="120">
        <v>348.44519999999994</v>
      </c>
      <c r="C71" s="120">
        <f t="shared" si="4"/>
        <v>8.3794749999999567</v>
      </c>
      <c r="D71" s="121">
        <f t="shared" si="5"/>
        <v>2.4640751431212138E-2</v>
      </c>
      <c r="E71" s="119">
        <v>377.89974724072448</v>
      </c>
      <c r="F71" s="120">
        <f t="shared" si="6"/>
        <v>7.6825433630362454</v>
      </c>
      <c r="G71" s="121">
        <f t="shared" si="7"/>
        <v>2.0751448832114328E-2</v>
      </c>
      <c r="H71" s="120">
        <f t="shared" si="2"/>
        <v>29.454547240724537</v>
      </c>
      <c r="I71" s="121">
        <f t="shared" si="3"/>
        <v>8.453136171978981E-2</v>
      </c>
      <c r="J71" s="156"/>
      <c r="K71" s="5"/>
    </row>
    <row r="72" spans="1:11" x14ac:dyDescent="0.2">
      <c r="A72" s="124">
        <v>2035</v>
      </c>
      <c r="B72" s="120">
        <v>356.19904999999994</v>
      </c>
      <c r="C72" s="120">
        <f t="shared" si="4"/>
        <v>7.7538499999999999</v>
      </c>
      <c r="D72" s="121">
        <f t="shared" si="5"/>
        <v>2.225271003876661E-2</v>
      </c>
      <c r="E72" s="119">
        <v>385.44730617151748</v>
      </c>
      <c r="F72" s="120">
        <f t="shared" si="6"/>
        <v>7.5475589307930022</v>
      </c>
      <c r="G72" s="121">
        <f t="shared" si="7"/>
        <v>1.9972384173057245E-2</v>
      </c>
      <c r="H72" s="120">
        <f t="shared" si="2"/>
        <v>29.248256171517539</v>
      </c>
      <c r="I72" s="121">
        <f t="shared" si="3"/>
        <v>8.2112111673283694E-2</v>
      </c>
      <c r="J72" s="156"/>
      <c r="K72" s="5"/>
    </row>
    <row r="73" spans="1:11" x14ac:dyDescent="0.2">
      <c r="A73" s="124">
        <v>2036</v>
      </c>
      <c r="B73" s="120">
        <v>364.48677500000002</v>
      </c>
      <c r="C73" s="120">
        <f t="shared" si="4"/>
        <v>8.2877250000000799</v>
      </c>
      <c r="D73" s="121">
        <f t="shared" si="5"/>
        <v>2.3267117079621924E-2</v>
      </c>
      <c r="E73" s="119">
        <v>392.77436460103962</v>
      </c>
      <c r="F73" s="120">
        <f t="shared" si="6"/>
        <v>7.3270584295221397</v>
      </c>
      <c r="G73" s="121">
        <f t="shared" si="7"/>
        <v>1.900923501658025E-2</v>
      </c>
      <c r="H73" s="120">
        <f t="shared" si="2"/>
        <v>28.287589601039599</v>
      </c>
      <c r="I73" s="121">
        <f t="shared" si="3"/>
        <v>7.7609371700906316E-2</v>
      </c>
      <c r="J73" s="156"/>
      <c r="K73" s="5"/>
    </row>
    <row r="74" spans="1:11" x14ac:dyDescent="0.2">
      <c r="A74" s="124">
        <v>2037</v>
      </c>
      <c r="B74" s="120">
        <v>372.76032499999997</v>
      </c>
      <c r="C74" s="120">
        <f t="shared" si="4"/>
        <v>8.2735499999999433</v>
      </c>
      <c r="D74" s="121">
        <f t="shared" si="5"/>
        <v>2.2699177494162726E-2</v>
      </c>
      <c r="E74" s="119">
        <v>400.23686126768439</v>
      </c>
      <c r="F74" s="120">
        <f t="shared" si="6"/>
        <v>7.4624966666447676</v>
      </c>
      <c r="G74" s="121">
        <f t="shared" si="7"/>
        <v>1.8999449402011814E-2</v>
      </c>
      <c r="H74" s="120">
        <f t="shared" si="2"/>
        <v>27.476536267684423</v>
      </c>
      <c r="I74" s="121">
        <f t="shared" si="3"/>
        <v>7.3710999870183036E-2</v>
      </c>
      <c r="J74" s="156"/>
      <c r="K74" s="5"/>
    </row>
    <row r="75" spans="1:11" x14ac:dyDescent="0.2">
      <c r="A75" s="124">
        <v>2038</v>
      </c>
      <c r="B75" s="120">
        <v>380.91030000000001</v>
      </c>
      <c r="C75" s="120">
        <f t="shared" si="4"/>
        <v>8.1499750000000404</v>
      </c>
      <c r="D75" s="121">
        <f t="shared" si="5"/>
        <v>2.1863847768670341E-2</v>
      </c>
      <c r="E75" s="119">
        <v>407.89715580443561</v>
      </c>
      <c r="F75" s="120">
        <f t="shared" si="6"/>
        <v>7.6602945367512234</v>
      </c>
      <c r="G75" s="121">
        <f t="shared" si="7"/>
        <v>1.9139402883803669E-2</v>
      </c>
      <c r="H75" s="120">
        <f t="shared" si="2"/>
        <v>26.986855804435606</v>
      </c>
      <c r="I75" s="121">
        <f t="shared" si="3"/>
        <v>7.0848322569475375E-2</v>
      </c>
      <c r="J75" s="156"/>
      <c r="K75" s="5"/>
    </row>
    <row r="76" spans="1:11" x14ac:dyDescent="0.2">
      <c r="A76" s="124">
        <v>2039</v>
      </c>
      <c r="B76" s="120">
        <v>389.19072499999993</v>
      </c>
      <c r="C76" s="120">
        <f t="shared" si="4"/>
        <v>8.2804249999999229</v>
      </c>
      <c r="D76" s="121">
        <f t="shared" si="5"/>
        <v>2.1738516915924544E-2</v>
      </c>
      <c r="E76" s="119">
        <v>415.72102613502904</v>
      </c>
      <c r="F76" s="120">
        <f t="shared" si="6"/>
        <v>7.8238703305934223</v>
      </c>
      <c r="G76" s="121">
        <f t="shared" si="7"/>
        <v>1.9180987705500252E-2</v>
      </c>
      <c r="H76" s="120">
        <f t="shared" si="2"/>
        <v>26.530301135029106</v>
      </c>
      <c r="I76" s="121">
        <f t="shared" si="3"/>
        <v>6.8167865858131949E-2</v>
      </c>
      <c r="J76" s="156"/>
      <c r="K76" s="5"/>
    </row>
    <row r="77" spans="1:11" x14ac:dyDescent="0.2">
      <c r="A77" s="124">
        <v>2040</v>
      </c>
      <c r="B77" s="120">
        <v>397.72644999999994</v>
      </c>
      <c r="C77" s="120">
        <f t="shared" si="4"/>
        <v>8.5357250000000136</v>
      </c>
      <c r="D77" s="121">
        <f t="shared" si="5"/>
        <v>2.1931984632984181E-2</v>
      </c>
      <c r="E77" s="119">
        <v>423.6770277962878</v>
      </c>
      <c r="F77" s="120">
        <f t="shared" si="6"/>
        <v>7.9560016612587674</v>
      </c>
      <c r="G77" s="121">
        <f t="shared" si="7"/>
        <v>1.913783802379676E-2</v>
      </c>
      <c r="H77" s="120">
        <f t="shared" si="2"/>
        <v>25.95057779628786</v>
      </c>
      <c r="I77" s="121">
        <f t="shared" si="3"/>
        <v>6.5247301999371343E-2</v>
      </c>
      <c r="J77" s="156"/>
    </row>
    <row r="78" spans="1:11" x14ac:dyDescent="0.2">
      <c r="B78" s="120"/>
      <c r="C78" s="120"/>
      <c r="D78" s="121"/>
      <c r="E78" s="119"/>
      <c r="F78" s="120"/>
      <c r="G78" s="121"/>
      <c r="H78" s="120"/>
      <c r="I78" s="121"/>
      <c r="J78" s="156"/>
    </row>
    <row r="79" spans="1:11" x14ac:dyDescent="0.2">
      <c r="B79" s="5"/>
      <c r="C79" s="120"/>
      <c r="D79" s="121"/>
      <c r="E79" s="120"/>
      <c r="F79" s="120"/>
      <c r="G79" s="121"/>
      <c r="H79" s="120"/>
      <c r="I79" s="121"/>
    </row>
    <row r="80" spans="1:11" x14ac:dyDescent="0.2">
      <c r="B80" s="5"/>
    </row>
    <row r="81" spans="2:2" x14ac:dyDescent="0.2">
      <c r="B81" s="5"/>
    </row>
    <row r="82" spans="2:2" x14ac:dyDescent="0.2">
      <c r="B82" s="5"/>
    </row>
    <row r="83" spans="2:2" x14ac:dyDescent="0.2">
      <c r="B83" s="5"/>
    </row>
    <row r="84" spans="2:2" x14ac:dyDescent="0.2">
      <c r="B84" s="5"/>
    </row>
    <row r="85" spans="2:2" x14ac:dyDescent="0.2">
      <c r="B85" s="5"/>
    </row>
    <row r="86" spans="2:2" x14ac:dyDescent="0.2">
      <c r="B86" s="5"/>
    </row>
    <row r="87" spans="2:2" x14ac:dyDescent="0.2">
      <c r="B87" s="5"/>
    </row>
    <row r="88" spans="2:2" x14ac:dyDescent="0.2">
      <c r="B88" s="5"/>
    </row>
    <row r="89" spans="2:2" x14ac:dyDescent="0.2">
      <c r="B89" s="5"/>
    </row>
    <row r="90" spans="2:2" x14ac:dyDescent="0.2">
      <c r="B90" s="5"/>
    </row>
    <row r="91" spans="2:2" x14ac:dyDescent="0.2">
      <c r="B91" s="5"/>
    </row>
    <row r="92" spans="2:2" x14ac:dyDescent="0.2">
      <c r="B92" s="5"/>
    </row>
    <row r="93" spans="2:2" x14ac:dyDescent="0.2">
      <c r="B93" s="5"/>
    </row>
  </sheetData>
  <mergeCells count="7">
    <mergeCell ref="A1:I1"/>
    <mergeCell ref="B3:H3"/>
    <mergeCell ref="B10:H10"/>
    <mergeCell ref="A48:I48"/>
    <mergeCell ref="C50:D50"/>
    <mergeCell ref="F50:G50"/>
    <mergeCell ref="H50:I50"/>
  </mergeCells>
  <printOptions horizontalCentered="1"/>
  <pageMargins left="0.32" right="0.24" top="0.33" bottom="0.27" header="0.5" footer="0.5"/>
  <pageSetup scale="77" orientation="portrait" r:id="rId1"/>
  <headerFooter alignWithMargins="0"/>
  <picture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S95"/>
  <sheetViews>
    <sheetView zoomScale="80" zoomScaleNormal="80" zoomScaleSheetLayoutView="70" workbookViewId="0">
      <selection activeCell="M1" sqref="M1"/>
    </sheetView>
  </sheetViews>
  <sheetFormatPr defaultRowHeight="12.75" x14ac:dyDescent="0.2"/>
  <cols>
    <col min="2" max="2" width="17.7109375" customWidth="1"/>
    <col min="5" max="5" width="18" customWidth="1"/>
    <col min="8" max="8" width="11" customWidth="1"/>
    <col min="9" max="9" width="11.42578125" customWidth="1"/>
    <col min="10" max="10" width="14.140625" customWidth="1"/>
    <col min="12" max="12" width="10" customWidth="1"/>
    <col min="13" max="13" width="13.28515625" customWidth="1"/>
    <col min="16" max="16" width="11.5703125" customWidth="1"/>
    <col min="17" max="17" width="9.85546875" bestFit="1" customWidth="1"/>
    <col min="18" max="18" width="11.5703125" bestFit="1" customWidth="1"/>
    <col min="19" max="19" width="10.28515625" customWidth="1"/>
    <col min="20" max="20" width="9.85546875" customWidth="1"/>
  </cols>
  <sheetData>
    <row r="1" spans="1:19" ht="27" x14ac:dyDescent="0.3">
      <c r="A1" s="685" t="s">
        <v>15</v>
      </c>
      <c r="B1" s="686"/>
      <c r="C1" s="686"/>
      <c r="D1" s="686"/>
      <c r="E1" s="686"/>
      <c r="F1" s="686"/>
      <c r="G1" s="686"/>
      <c r="H1" s="686"/>
      <c r="I1" s="686"/>
      <c r="M1" s="35" t="s">
        <v>67</v>
      </c>
    </row>
    <row r="2" spans="1:19" ht="18.75" x14ac:dyDescent="0.3">
      <c r="B2" s="34"/>
      <c r="C2" s="34"/>
      <c r="D2" s="34"/>
      <c r="E2" s="34"/>
      <c r="F2" s="34"/>
      <c r="G2" s="34"/>
      <c r="H2" s="34"/>
    </row>
    <row r="3" spans="1:19" x14ac:dyDescent="0.2">
      <c r="B3" s="687" t="s">
        <v>13</v>
      </c>
      <c r="C3" s="687"/>
      <c r="D3" s="687"/>
      <c r="E3" s="687"/>
      <c r="F3" s="687"/>
      <c r="G3" s="687"/>
      <c r="H3" s="687"/>
    </row>
    <row r="4" spans="1:19" x14ac:dyDescent="0.2">
      <c r="A4" s="18"/>
      <c r="B4" s="18"/>
      <c r="C4" s="18"/>
      <c r="D4" s="18"/>
      <c r="E4" s="18"/>
      <c r="F4" s="18"/>
      <c r="G4" s="18"/>
      <c r="H4" s="18"/>
    </row>
    <row r="5" spans="1:19" x14ac:dyDescent="0.2">
      <c r="B5" s="33" t="s">
        <v>66</v>
      </c>
      <c r="C5" s="18"/>
      <c r="F5" s="3">
        <f>AVERAGE(F15:F48)</f>
        <v>1883.1091446791522</v>
      </c>
      <c r="G5" s="2">
        <f>(D48/D14)^(1/34)-1</f>
        <v>2.5097790449814417E-2</v>
      </c>
    </row>
    <row r="6" spans="1:19" x14ac:dyDescent="0.2">
      <c r="B6" s="18"/>
      <c r="C6" s="18"/>
      <c r="F6" s="7"/>
      <c r="G6" s="7"/>
    </row>
    <row r="7" spans="1:19" x14ac:dyDescent="0.2">
      <c r="B7" s="33"/>
      <c r="C7" s="18"/>
      <c r="F7" s="3"/>
      <c r="G7" s="2"/>
    </row>
    <row r="8" spans="1:19" x14ac:dyDescent="0.2">
      <c r="B8" s="33" t="s">
        <v>10</v>
      </c>
      <c r="C8" s="18"/>
      <c r="F8" s="3">
        <f>AVERAGE(F55:F63)</f>
        <v>1528.665078931459</v>
      </c>
      <c r="G8" s="2">
        <f>(E63/E54)^(1/9)-1</f>
        <v>1.2687896195878734E-2</v>
      </c>
      <c r="I8" s="2"/>
    </row>
    <row r="9" spans="1:19" ht="20.25" x14ac:dyDescent="0.3">
      <c r="A9" s="18"/>
      <c r="H9" s="18"/>
      <c r="M9" s="186" t="s">
        <v>65</v>
      </c>
    </row>
    <row r="10" spans="1:19" x14ac:dyDescent="0.2">
      <c r="B10" s="688" t="s">
        <v>9</v>
      </c>
      <c r="C10" s="688"/>
      <c r="D10" s="688"/>
      <c r="E10" s="688"/>
      <c r="F10" s="688"/>
      <c r="G10" s="688"/>
      <c r="H10" s="688"/>
    </row>
    <row r="11" spans="1:19" x14ac:dyDescent="0.2">
      <c r="A11" s="32"/>
      <c r="B11" s="30"/>
      <c r="C11" s="30"/>
      <c r="D11" s="31"/>
      <c r="E11" s="31"/>
      <c r="F11" s="31"/>
      <c r="G11" s="31"/>
      <c r="H11" s="31"/>
      <c r="M11" s="58" t="s">
        <v>64</v>
      </c>
    </row>
    <row r="12" spans="1:19" x14ac:dyDescent="0.2">
      <c r="A12" s="18"/>
      <c r="B12" s="18"/>
      <c r="C12" s="18"/>
      <c r="D12" s="7"/>
      <c r="E12" s="18"/>
      <c r="F12" s="30" t="s">
        <v>5</v>
      </c>
      <c r="G12" s="30"/>
      <c r="H12" s="30"/>
      <c r="J12" s="53" t="s">
        <v>63</v>
      </c>
      <c r="M12" s="53" t="s">
        <v>62</v>
      </c>
      <c r="Q12" s="689" t="s">
        <v>61</v>
      </c>
      <c r="R12" s="689"/>
    </row>
    <row r="13" spans="1:19" ht="13.5" thickBot="1" x14ac:dyDescent="0.25">
      <c r="A13" s="18"/>
      <c r="B13" s="18"/>
      <c r="C13" s="7"/>
      <c r="D13" s="29"/>
      <c r="E13" s="27"/>
      <c r="F13" s="28" t="s">
        <v>1</v>
      </c>
      <c r="G13" s="18"/>
      <c r="H13" s="7" t="s">
        <v>0</v>
      </c>
      <c r="J13" s="3" t="s">
        <v>60</v>
      </c>
      <c r="M13" t="s">
        <v>59</v>
      </c>
      <c r="P13" s="54"/>
      <c r="Q13" s="54" t="s">
        <v>58</v>
      </c>
      <c r="R13" s="54" t="s">
        <v>2</v>
      </c>
    </row>
    <row r="14" spans="1:19" x14ac:dyDescent="0.2">
      <c r="A14" s="18"/>
      <c r="B14" s="7">
        <v>1980</v>
      </c>
      <c r="D14" s="3">
        <f>'Table NEL'!D14</f>
        <v>48400.033000000003</v>
      </c>
      <c r="E14" s="27"/>
      <c r="F14" s="3"/>
      <c r="G14" s="18"/>
      <c r="H14" s="2"/>
      <c r="P14" s="182" t="s">
        <v>55</v>
      </c>
      <c r="Q14" s="185"/>
      <c r="R14" s="184"/>
    </row>
    <row r="15" spans="1:19" x14ac:dyDescent="0.2">
      <c r="A15" s="18"/>
      <c r="B15" s="7">
        <v>1981</v>
      </c>
      <c r="D15" s="3">
        <f>'Table NEL'!D15</f>
        <v>49997.084000000003</v>
      </c>
      <c r="E15" s="27"/>
      <c r="F15" s="3">
        <f t="shared" ref="F15:F48" si="0">+D15-D14</f>
        <v>1597.0509999999995</v>
      </c>
      <c r="G15" s="18"/>
      <c r="H15" s="2">
        <f t="shared" ref="H15:H48" si="1">(D15/D14)-1</f>
        <v>3.2996898989717582E-2</v>
      </c>
      <c r="J15" s="3"/>
      <c r="P15" s="179" t="s">
        <v>57</v>
      </c>
      <c r="Q15" s="115">
        <v>4</v>
      </c>
      <c r="R15" s="178">
        <v>16</v>
      </c>
      <c r="S15" s="183"/>
    </row>
    <row r="16" spans="1:19" ht="13.5" thickBot="1" x14ac:dyDescent="0.25">
      <c r="A16" s="18"/>
      <c r="B16" s="7">
        <v>1982</v>
      </c>
      <c r="D16" s="3">
        <f>'Table NEL'!D16</f>
        <v>50375.165000000001</v>
      </c>
      <c r="E16" s="27"/>
      <c r="F16" s="3">
        <f t="shared" si="0"/>
        <v>378.08099999999831</v>
      </c>
      <c r="G16" s="18"/>
      <c r="H16" s="2">
        <f t="shared" si="1"/>
        <v>7.5620610193987137E-3</v>
      </c>
      <c r="J16" s="3"/>
      <c r="P16" s="177">
        <f>(M69/M44)^(1/20)-1</f>
        <v>5.8748176297918064E-5</v>
      </c>
      <c r="Q16" s="176"/>
      <c r="R16" s="175"/>
    </row>
    <row r="17" spans="1:18" ht="13.5" thickBot="1" x14ac:dyDescent="0.25">
      <c r="A17" s="18"/>
      <c r="B17" s="7">
        <v>1983</v>
      </c>
      <c r="D17" s="3">
        <f>'Table NEL'!D17</f>
        <v>52599.883000000002</v>
      </c>
      <c r="E17" s="27"/>
      <c r="F17" s="3">
        <f t="shared" si="0"/>
        <v>2224.7180000000008</v>
      </c>
      <c r="G17" s="18"/>
      <c r="H17" s="2">
        <f t="shared" si="1"/>
        <v>4.4162991823451181E-2</v>
      </c>
      <c r="J17" s="3"/>
      <c r="P17" s="54"/>
      <c r="Q17" s="54"/>
      <c r="R17" s="54"/>
    </row>
    <row r="18" spans="1:18" x14ac:dyDescent="0.2">
      <c r="A18" s="18"/>
      <c r="B18" s="7">
        <v>1984</v>
      </c>
      <c r="D18" s="3">
        <f>'Table NEL'!D18</f>
        <v>53032.936000000002</v>
      </c>
      <c r="E18" s="27"/>
      <c r="F18" s="3">
        <f t="shared" si="0"/>
        <v>433.05299999999988</v>
      </c>
      <c r="G18" s="18"/>
      <c r="H18" s="2">
        <f t="shared" si="1"/>
        <v>8.2329650809298549E-3</v>
      </c>
      <c r="J18" s="3"/>
      <c r="P18" s="182" t="s">
        <v>55</v>
      </c>
      <c r="Q18" s="181"/>
      <c r="R18" s="180"/>
    </row>
    <row r="19" spans="1:18" x14ac:dyDescent="0.2">
      <c r="A19" s="18"/>
      <c r="B19" s="7">
        <v>1985</v>
      </c>
      <c r="D19" s="3">
        <f>'Table NEL'!D19</f>
        <v>56235.609000000004</v>
      </c>
      <c r="E19" s="27"/>
      <c r="F19" s="3">
        <f t="shared" si="0"/>
        <v>3202.6730000000025</v>
      </c>
      <c r="G19" s="18"/>
      <c r="H19" s="2">
        <f t="shared" si="1"/>
        <v>6.0390263891857643E-2</v>
      </c>
      <c r="J19" s="3"/>
      <c r="P19" s="179" t="s">
        <v>56</v>
      </c>
      <c r="Q19" s="115">
        <v>4</v>
      </c>
      <c r="R19" s="178">
        <v>26</v>
      </c>
    </row>
    <row r="20" spans="1:18" ht="13.5" thickBot="1" x14ac:dyDescent="0.25">
      <c r="A20" s="18"/>
      <c r="B20" s="7">
        <v>1986</v>
      </c>
      <c r="D20" s="3">
        <f>'Table NEL'!D20</f>
        <v>58453.212</v>
      </c>
      <c r="E20" s="27"/>
      <c r="F20" s="3">
        <f t="shared" si="0"/>
        <v>2217.6029999999955</v>
      </c>
      <c r="G20" s="18"/>
      <c r="H20" s="2">
        <f t="shared" si="1"/>
        <v>3.9434142164264552E-2</v>
      </c>
      <c r="J20" s="3"/>
      <c r="P20" s="177">
        <f>(M79/M44)^(1/30)-1</f>
        <v>1.4697810245831722E-3</v>
      </c>
      <c r="Q20" s="176"/>
      <c r="R20" s="175"/>
    </row>
    <row r="21" spans="1:18" ht="13.5" thickBot="1" x14ac:dyDescent="0.25">
      <c r="A21" s="18"/>
      <c r="B21" s="7">
        <v>1987</v>
      </c>
      <c r="D21" s="3">
        <f>'Table NEL'!D21</f>
        <v>61996.769</v>
      </c>
      <c r="E21" s="27"/>
      <c r="F21" s="3">
        <f t="shared" si="0"/>
        <v>3543.5570000000007</v>
      </c>
      <c r="G21" s="18"/>
      <c r="H21" s="2">
        <f t="shared" si="1"/>
        <v>6.0622109183666506E-2</v>
      </c>
      <c r="P21" s="54"/>
      <c r="Q21" s="54"/>
      <c r="R21" s="54"/>
    </row>
    <row r="22" spans="1:18" x14ac:dyDescent="0.2">
      <c r="A22" s="18"/>
      <c r="B22" s="7">
        <v>1988</v>
      </c>
      <c r="D22" s="3">
        <f>'Table NEL'!D22</f>
        <v>65135.637000000002</v>
      </c>
      <c r="E22" s="27"/>
      <c r="F22" s="3">
        <f t="shared" si="0"/>
        <v>3138.8680000000022</v>
      </c>
      <c r="G22" s="18"/>
      <c r="H22" s="2">
        <f t="shared" si="1"/>
        <v>5.062954167821232E-2</v>
      </c>
      <c r="P22" s="174" t="s">
        <v>55</v>
      </c>
      <c r="Q22" s="173"/>
      <c r="R22" s="172"/>
    </row>
    <row r="23" spans="1:18" x14ac:dyDescent="0.2">
      <c r="A23" s="18"/>
      <c r="B23" s="7">
        <v>1989</v>
      </c>
      <c r="D23" s="3">
        <f>'Table NEL'!D23</f>
        <v>70298.942999999999</v>
      </c>
      <c r="E23" s="18"/>
      <c r="F23" s="3">
        <f t="shared" si="0"/>
        <v>5163.3059999999969</v>
      </c>
      <c r="G23" s="18"/>
      <c r="H23" s="2">
        <f t="shared" si="1"/>
        <v>7.9270062254860552E-2</v>
      </c>
      <c r="J23" s="3">
        <v>68640.719428529817</v>
      </c>
      <c r="L23">
        <v>1989</v>
      </c>
      <c r="M23" s="3">
        <f>+J23*1000000/'Table Customers'!D25</f>
        <v>22399.137447060206</v>
      </c>
      <c r="P23" s="171" t="s">
        <v>54</v>
      </c>
      <c r="Q23" s="170">
        <v>24</v>
      </c>
      <c r="R23" s="169">
        <v>26</v>
      </c>
    </row>
    <row r="24" spans="1:18" ht="13.5" thickBot="1" x14ac:dyDescent="0.25">
      <c r="A24" s="18"/>
      <c r="B24" s="7">
        <v>1990</v>
      </c>
      <c r="D24" s="3">
        <f>'Table NEL'!D24</f>
        <v>71528.278000000006</v>
      </c>
      <c r="E24" s="18"/>
      <c r="F24" s="3">
        <f t="shared" si="0"/>
        <v>1229.3350000000064</v>
      </c>
      <c r="G24" s="18"/>
      <c r="H24" s="2">
        <f t="shared" si="1"/>
        <v>1.7487247283362484E-2</v>
      </c>
      <c r="J24" s="3">
        <v>71263.656140928768</v>
      </c>
      <c r="L24">
        <v>1990</v>
      </c>
      <c r="M24" s="162">
        <f>+J24*1000000/'Table Customers'!D26</f>
        <v>22560.233942286079</v>
      </c>
      <c r="N24" s="1">
        <f t="shared" ref="N24:N48" si="2">+M24/M23-1</f>
        <v>7.1920847669522114E-3</v>
      </c>
      <c r="P24" s="168">
        <f>(M79/M24)^(1/50)-1</f>
        <v>2.1580631392632554E-3</v>
      </c>
      <c r="Q24" s="167"/>
      <c r="R24" s="166"/>
    </row>
    <row r="25" spans="1:18" x14ac:dyDescent="0.2">
      <c r="A25" s="18"/>
      <c r="B25" s="7">
        <v>1991</v>
      </c>
      <c r="D25" s="3">
        <f>'Table NEL'!D25</f>
        <v>73425.659</v>
      </c>
      <c r="E25" s="18"/>
      <c r="F25" s="3">
        <f t="shared" si="0"/>
        <v>1897.3809999999939</v>
      </c>
      <c r="G25" s="18"/>
      <c r="H25" s="2">
        <f t="shared" si="1"/>
        <v>2.6526306141467559E-2</v>
      </c>
      <c r="J25" s="3">
        <v>73322.760409424896</v>
      </c>
      <c r="L25">
        <v>1991</v>
      </c>
      <c r="M25" s="3">
        <f>+J25*1000000/'Table Customers'!D27</f>
        <v>22725.484419979024</v>
      </c>
      <c r="N25" s="1">
        <f t="shared" si="2"/>
        <v>7.3248565646832908E-3</v>
      </c>
      <c r="P25" s="54"/>
      <c r="Q25" s="54"/>
      <c r="R25" s="54"/>
    </row>
    <row r="26" spans="1:18" x14ac:dyDescent="0.2">
      <c r="A26" s="18"/>
      <c r="B26" s="7">
        <v>1992</v>
      </c>
      <c r="D26" s="3">
        <f>'Table NEL'!D26</f>
        <v>73321.114000000001</v>
      </c>
      <c r="E26" s="18"/>
      <c r="F26" s="3">
        <f t="shared" si="0"/>
        <v>-104.54499999999825</v>
      </c>
      <c r="G26" s="18"/>
      <c r="H26" s="2">
        <f t="shared" si="1"/>
        <v>-1.4238210650584504E-3</v>
      </c>
      <c r="J26" s="3">
        <v>74680.520114417988</v>
      </c>
      <c r="L26">
        <v>1992</v>
      </c>
      <c r="M26" s="152">
        <f>+J26*1000000/'Table Customers'!D28</f>
        <v>22759.86021671179</v>
      </c>
      <c r="N26" s="1">
        <f t="shared" si="2"/>
        <v>1.5126540802159472E-3</v>
      </c>
      <c r="P26" s="165"/>
      <c r="Q26" s="163"/>
      <c r="R26" s="163"/>
    </row>
    <row r="27" spans="1:18" x14ac:dyDescent="0.2">
      <c r="A27" s="18"/>
      <c r="B27" s="7">
        <v>1993</v>
      </c>
      <c r="D27" s="3">
        <f>'Table NEL'!D27</f>
        <v>76074.236000000004</v>
      </c>
      <c r="E27" s="18"/>
      <c r="F27" s="3">
        <f t="shared" si="0"/>
        <v>2753.122000000003</v>
      </c>
      <c r="G27" s="18"/>
      <c r="H27" s="2">
        <f t="shared" si="1"/>
        <v>3.7548829386307547E-2</v>
      </c>
      <c r="J27" s="3">
        <v>76984.26989439629</v>
      </c>
      <c r="L27">
        <v>1993</v>
      </c>
      <c r="M27" s="152">
        <f>+J27*1000000/'Table Customers'!D29</f>
        <v>22940.701360891391</v>
      </c>
      <c r="N27" s="1">
        <f t="shared" si="2"/>
        <v>7.9456175239080995E-3</v>
      </c>
      <c r="P27" s="56"/>
      <c r="Q27" s="54"/>
      <c r="R27" s="54"/>
    </row>
    <row r="28" spans="1:18" x14ac:dyDescent="0.2">
      <c r="A28" s="18"/>
      <c r="B28" s="7">
        <v>1994</v>
      </c>
      <c r="D28" s="3">
        <f>'Table NEL'!D28</f>
        <v>80673.307000000001</v>
      </c>
      <c r="E28" s="18"/>
      <c r="F28" s="3">
        <f t="shared" si="0"/>
        <v>4599.0709999999963</v>
      </c>
      <c r="G28" s="18"/>
      <c r="H28" s="2">
        <f t="shared" si="1"/>
        <v>6.0455040258307724E-2</v>
      </c>
      <c r="I28" s="26"/>
      <c r="J28" s="3">
        <v>80634.625839015353</v>
      </c>
      <c r="L28">
        <v>1994</v>
      </c>
      <c r="M28" s="152">
        <f>+J28*1000000/'Table Customers'!D30</f>
        <v>23562.310795149111</v>
      </c>
      <c r="N28" s="1">
        <f t="shared" si="2"/>
        <v>2.7096357015371053E-2</v>
      </c>
      <c r="P28" s="164"/>
      <c r="Q28" s="163"/>
      <c r="R28" s="163"/>
    </row>
    <row r="29" spans="1:18" x14ac:dyDescent="0.2">
      <c r="A29" s="18"/>
      <c r="B29" s="7">
        <v>1995</v>
      </c>
      <c r="D29" s="3">
        <f>'Table NEL'!D29</f>
        <v>84546.115000000005</v>
      </c>
      <c r="E29" s="18"/>
      <c r="F29" s="3">
        <f t="shared" si="0"/>
        <v>3872.8080000000045</v>
      </c>
      <c r="G29" s="18"/>
      <c r="H29" s="2">
        <f t="shared" si="1"/>
        <v>4.8006064756958677E-2</v>
      </c>
      <c r="J29" s="3">
        <v>83442.729714946458</v>
      </c>
      <c r="L29">
        <v>1995</v>
      </c>
      <c r="M29" s="152">
        <f>+J29*1000000/'Table Customers'!D31</f>
        <v>23917.342749460404</v>
      </c>
      <c r="N29" s="1">
        <f t="shared" si="2"/>
        <v>1.5067790141550352E-2</v>
      </c>
    </row>
    <row r="30" spans="1:18" x14ac:dyDescent="0.2">
      <c r="A30" s="18"/>
      <c r="B30" s="7">
        <v>1996</v>
      </c>
      <c r="D30" s="3">
        <f>'Table NEL'!D30</f>
        <v>85028.048999999999</v>
      </c>
      <c r="E30" s="18"/>
      <c r="F30" s="3">
        <f t="shared" si="0"/>
        <v>481.93399999999383</v>
      </c>
      <c r="G30" s="18"/>
      <c r="H30" s="2">
        <f t="shared" si="1"/>
        <v>5.7002500942828771E-3</v>
      </c>
      <c r="J30" s="3">
        <v>85665.736072779211</v>
      </c>
      <c r="L30">
        <v>1996</v>
      </c>
      <c r="M30" s="152">
        <f>+J30*1000000/'Table Customers'!D32</f>
        <v>24126.114316435694</v>
      </c>
      <c r="N30" s="1">
        <f t="shared" si="2"/>
        <v>8.7288780012988454E-3</v>
      </c>
    </row>
    <row r="31" spans="1:18" x14ac:dyDescent="0.2">
      <c r="A31" s="18"/>
      <c r="B31" s="7">
        <v>1997</v>
      </c>
      <c r="D31" s="3">
        <f>'Table NEL'!D31</f>
        <v>87055.570999999996</v>
      </c>
      <c r="E31" s="18"/>
      <c r="F31" s="3">
        <f t="shared" si="0"/>
        <v>2027.5219999999972</v>
      </c>
      <c r="G31" s="18"/>
      <c r="H31" s="2">
        <f t="shared" si="1"/>
        <v>2.3845331321197261E-2</v>
      </c>
      <c r="J31" s="3">
        <v>87483.986010915934</v>
      </c>
      <c r="L31">
        <v>1997</v>
      </c>
      <c r="M31" s="152">
        <f>+J31*1000000/'Table Customers'!D33</f>
        <v>24197.025847015579</v>
      </c>
      <c r="N31" s="1">
        <f t="shared" si="2"/>
        <v>2.93920229548017E-3</v>
      </c>
    </row>
    <row r="32" spans="1:18" x14ac:dyDescent="0.2">
      <c r="A32" s="18"/>
      <c r="B32" s="7">
        <v>1998</v>
      </c>
      <c r="D32" s="3">
        <f>'Table NEL'!D32</f>
        <v>92802.236000000004</v>
      </c>
      <c r="E32" s="18"/>
      <c r="F32" s="3">
        <f t="shared" si="0"/>
        <v>5746.6650000000081</v>
      </c>
      <c r="G32" s="18"/>
      <c r="H32" s="2">
        <f t="shared" si="1"/>
        <v>6.6011456061783935E-2</v>
      </c>
      <c r="J32" s="3">
        <v>90794.017179414994</v>
      </c>
      <c r="L32">
        <v>1998</v>
      </c>
      <c r="M32" s="152">
        <f>+J32*1000000/'Table Customers'!D34</f>
        <v>24669.137157802244</v>
      </c>
      <c r="N32" s="1">
        <f t="shared" si="2"/>
        <v>1.9511129746753397E-2</v>
      </c>
    </row>
    <row r="33" spans="1:14" x14ac:dyDescent="0.2">
      <c r="A33" s="18"/>
      <c r="B33" s="7">
        <v>1999</v>
      </c>
      <c r="D33" s="3">
        <f>'Table NEL'!D33</f>
        <v>91682.822</v>
      </c>
      <c r="E33" s="18"/>
      <c r="F33" s="3">
        <f t="shared" si="0"/>
        <v>-1119.4140000000043</v>
      </c>
      <c r="G33" s="18"/>
      <c r="H33" s="2">
        <f t="shared" si="1"/>
        <v>-1.2062360221579138E-2</v>
      </c>
      <c r="J33" s="3">
        <v>93649.831453879975</v>
      </c>
      <c r="L33">
        <v>1999</v>
      </c>
      <c r="M33" s="152">
        <f>+J33*1000000/'Table Customers'!D35</f>
        <v>24933.33299860809</v>
      </c>
      <c r="N33" s="1">
        <f t="shared" si="2"/>
        <v>1.0709569577397549E-2</v>
      </c>
    </row>
    <row r="34" spans="1:14" x14ac:dyDescent="0.2">
      <c r="A34" s="18"/>
      <c r="B34" s="7">
        <v>2000</v>
      </c>
      <c r="D34" s="3">
        <f>'Table NEL'!D34</f>
        <v>96313.286999999997</v>
      </c>
      <c r="E34" s="18"/>
      <c r="F34" s="3">
        <f t="shared" si="0"/>
        <v>4630.4649999999965</v>
      </c>
      <c r="G34" s="18"/>
      <c r="H34" s="2">
        <f t="shared" si="1"/>
        <v>5.0505262588884881E-2</v>
      </c>
      <c r="J34" s="3">
        <v>98205.468617797975</v>
      </c>
      <c r="L34">
        <v>2000</v>
      </c>
      <c r="M34" s="152">
        <f>+J34*1000000/'Table Customers'!D36</f>
        <v>25518.848366576633</v>
      </c>
      <c r="N34" s="1">
        <f t="shared" si="2"/>
        <v>2.348323699848831E-2</v>
      </c>
    </row>
    <row r="35" spans="1:14" x14ac:dyDescent="0.2">
      <c r="A35" s="18"/>
      <c r="B35" s="7">
        <v>2001</v>
      </c>
      <c r="D35" s="3">
        <f>'Table NEL'!D35</f>
        <v>98612.129000000001</v>
      </c>
      <c r="E35" s="18"/>
      <c r="F35" s="3">
        <f t="shared" si="0"/>
        <v>2298.8420000000042</v>
      </c>
      <c r="G35" s="18"/>
      <c r="H35" s="2">
        <f t="shared" si="1"/>
        <v>2.3868378617376118E-2</v>
      </c>
      <c r="J35" s="3">
        <v>100707.78597487666</v>
      </c>
      <c r="L35">
        <v>2001</v>
      </c>
      <c r="M35" s="152">
        <f>+J35*1000000/'Table Customers'!D37</f>
        <v>25591.000890946907</v>
      </c>
      <c r="N35" s="1">
        <f t="shared" si="2"/>
        <v>2.8274208668748191E-3</v>
      </c>
    </row>
    <row r="36" spans="1:14" x14ac:dyDescent="0.2">
      <c r="A36" s="18"/>
      <c r="B36" s="7">
        <v>2002</v>
      </c>
      <c r="D36" s="3">
        <f>'Table NEL'!D36</f>
        <v>104657.202</v>
      </c>
      <c r="E36" s="18"/>
      <c r="F36" s="3">
        <f t="shared" si="0"/>
        <v>6045.073000000004</v>
      </c>
      <c r="G36" s="18"/>
      <c r="H36" s="2">
        <f t="shared" si="1"/>
        <v>6.1301515962605357E-2</v>
      </c>
      <c r="J36" s="3">
        <v>104287.07413710082</v>
      </c>
      <c r="L36">
        <v>2002</v>
      </c>
      <c r="M36" s="152">
        <f>+J36*1000000/'Table Customers'!D38</f>
        <v>25943.319914463704</v>
      </c>
      <c r="N36" s="1">
        <f t="shared" si="2"/>
        <v>1.3767301443900593E-2</v>
      </c>
    </row>
    <row r="37" spans="1:14" x14ac:dyDescent="0.2">
      <c r="A37" s="18"/>
      <c r="B37" s="7">
        <v>2003</v>
      </c>
      <c r="D37" s="3">
        <f>'Table NEL'!D37</f>
        <v>108214.4605</v>
      </c>
      <c r="E37" s="18"/>
      <c r="F37" s="3">
        <f t="shared" si="0"/>
        <v>3557.2584999999963</v>
      </c>
      <c r="G37" s="18"/>
      <c r="H37" s="2">
        <f t="shared" si="1"/>
        <v>3.3989619749245747E-2</v>
      </c>
      <c r="J37" s="3">
        <v>107205.84016911892</v>
      </c>
      <c r="L37">
        <v>2003</v>
      </c>
      <c r="M37" s="152">
        <f>+J37*1000000/'Table Customers'!D39</f>
        <v>26038.400379427221</v>
      </c>
      <c r="N37" s="1">
        <f t="shared" si="2"/>
        <v>3.6649305207274718E-3</v>
      </c>
    </row>
    <row r="38" spans="1:14" x14ac:dyDescent="0.2">
      <c r="A38" s="18"/>
      <c r="B38" s="7">
        <v>2004</v>
      </c>
      <c r="D38" s="3">
        <f>'Table NEL'!D38</f>
        <v>108121.9295</v>
      </c>
      <c r="E38" s="18"/>
      <c r="F38" s="3">
        <f t="shared" si="0"/>
        <v>-92.531000000002678</v>
      </c>
      <c r="G38" s="18"/>
      <c r="H38" s="2">
        <f t="shared" si="1"/>
        <v>-8.5507056610056864E-4</v>
      </c>
      <c r="I38" s="8"/>
      <c r="J38" s="3">
        <v>109812.03153638533</v>
      </c>
      <c r="L38">
        <v>2004</v>
      </c>
      <c r="M38" s="152">
        <f>+J38*1000000/'Table Customers'!D40</f>
        <v>25994.033201029149</v>
      </c>
      <c r="N38" s="1">
        <f t="shared" si="2"/>
        <v>-1.7039133645523341E-3</v>
      </c>
    </row>
    <row r="39" spans="1:14" x14ac:dyDescent="0.2">
      <c r="A39" s="18"/>
      <c r="B39" s="7">
        <v>2005</v>
      </c>
      <c r="D39" s="3">
        <f>'Table NEL'!D39</f>
        <v>111442.88898999999</v>
      </c>
      <c r="E39" s="25"/>
      <c r="F39" s="3">
        <f t="shared" si="0"/>
        <v>3320.9594899999938</v>
      </c>
      <c r="G39" s="18"/>
      <c r="H39" s="2">
        <f t="shared" si="1"/>
        <v>3.0714948441610934E-2</v>
      </c>
      <c r="I39" s="8"/>
      <c r="J39" s="3">
        <v>112148.64670961074</v>
      </c>
      <c r="L39">
        <v>2005</v>
      </c>
      <c r="M39" s="152">
        <f>+J39*1000000/'Table Customers'!D41</f>
        <v>25948.951185714952</v>
      </c>
      <c r="N39" s="1">
        <f t="shared" si="2"/>
        <v>-1.7343216793465066E-3</v>
      </c>
    </row>
    <row r="40" spans="1:14" x14ac:dyDescent="0.2">
      <c r="A40" s="18"/>
      <c r="B40" s="7">
        <v>2006</v>
      </c>
      <c r="D40" s="3">
        <f>'Table NEL'!D40</f>
        <v>113405.97957808789</v>
      </c>
      <c r="E40" s="18"/>
      <c r="F40" s="3">
        <f t="shared" si="0"/>
        <v>1963.0905880879</v>
      </c>
      <c r="G40" s="18"/>
      <c r="H40" s="2">
        <f t="shared" si="1"/>
        <v>1.7615216241065434E-2</v>
      </c>
      <c r="I40" s="8"/>
      <c r="J40" s="3">
        <v>114280.02724532656</v>
      </c>
      <c r="L40">
        <v>2006</v>
      </c>
      <c r="M40" s="152">
        <f>+J40*1000000/'Table Customers'!D42</f>
        <v>25916.409449991144</v>
      </c>
      <c r="N40" s="1">
        <f t="shared" si="2"/>
        <v>-1.2540674762115955E-3</v>
      </c>
    </row>
    <row r="41" spans="1:14" x14ac:dyDescent="0.2">
      <c r="A41" s="18"/>
      <c r="B41" s="7">
        <v>2007</v>
      </c>
      <c r="D41" s="3">
        <v>114532.2145</v>
      </c>
      <c r="E41" s="18"/>
      <c r="F41" s="3">
        <f t="shared" si="0"/>
        <v>1126.2349219121097</v>
      </c>
      <c r="G41" s="18"/>
      <c r="H41" s="2">
        <f t="shared" si="1"/>
        <v>9.9310012232345368E-3</v>
      </c>
      <c r="I41" s="8"/>
      <c r="J41" s="3">
        <v>114148.37936274245</v>
      </c>
      <c r="L41">
        <v>2007</v>
      </c>
      <c r="M41" s="152">
        <f>+J41*1000000/'Table Customers'!D43</f>
        <v>25385.546889185</v>
      </c>
      <c r="N41" s="1">
        <f t="shared" si="2"/>
        <v>-2.0483646155942559E-2</v>
      </c>
    </row>
    <row r="42" spans="1:14" x14ac:dyDescent="0.2">
      <c r="A42" s="18"/>
      <c r="B42" s="7">
        <v>2008</v>
      </c>
      <c r="D42" s="3">
        <v>111095.857</v>
      </c>
      <c r="E42" s="18"/>
      <c r="F42" s="3">
        <f t="shared" si="0"/>
        <v>-3436.3574999999983</v>
      </c>
      <c r="G42" s="18"/>
      <c r="H42" s="2">
        <f t="shared" si="1"/>
        <v>-3.0003414454192745E-2</v>
      </c>
      <c r="I42" s="8"/>
      <c r="J42" s="3">
        <v>112093.01850720393</v>
      </c>
      <c r="L42">
        <v>2008</v>
      </c>
      <c r="M42" s="152">
        <f>+J42*1000000/'Table Customers'!D44</f>
        <v>24855.814952240624</v>
      </c>
      <c r="N42" s="1">
        <f t="shared" si="2"/>
        <v>-2.0867462074258381E-2</v>
      </c>
    </row>
    <row r="43" spans="1:14" x14ac:dyDescent="0.2">
      <c r="A43" s="18"/>
      <c r="B43" s="7">
        <v>2009</v>
      </c>
      <c r="D43" s="3">
        <v>111106.841</v>
      </c>
      <c r="E43" s="18"/>
      <c r="F43" s="3">
        <f t="shared" si="0"/>
        <v>10.98399999999674</v>
      </c>
      <c r="G43" s="18"/>
      <c r="H43" s="2">
        <f t="shared" si="1"/>
        <v>9.8869573507132102E-5</v>
      </c>
      <c r="I43" s="8"/>
      <c r="J43" s="3">
        <v>108528.39818389154</v>
      </c>
      <c r="L43">
        <v>2009</v>
      </c>
      <c r="M43" s="152">
        <f>+J43*1000000/'Table Customers'!D45</f>
        <v>24122.424541465523</v>
      </c>
      <c r="N43" s="1">
        <f t="shared" si="2"/>
        <v>-2.9505788170063108E-2</v>
      </c>
    </row>
    <row r="44" spans="1:14" x14ac:dyDescent="0.2">
      <c r="A44" s="18"/>
      <c r="B44" s="7">
        <v>2010</v>
      </c>
      <c r="D44" s="3">
        <v>113393.00546100001</v>
      </c>
      <c r="E44" s="18"/>
      <c r="F44" s="3">
        <f t="shared" si="0"/>
        <v>2286.1644610000076</v>
      </c>
      <c r="G44" s="18"/>
      <c r="H44" s="2">
        <f t="shared" si="1"/>
        <v>2.0576270915667605E-2</v>
      </c>
      <c r="I44" s="8"/>
      <c r="J44" s="3">
        <v>108689.92623271041</v>
      </c>
      <c r="L44">
        <v>2010</v>
      </c>
      <c r="M44" s="162">
        <f>+J44*1000000/'Table Customers'!D46</f>
        <v>24044.700793307624</v>
      </c>
      <c r="N44" s="1">
        <f t="shared" si="2"/>
        <v>-3.2220537377698477E-3</v>
      </c>
    </row>
    <row r="45" spans="1:14" x14ac:dyDescent="0.2">
      <c r="A45" s="18"/>
      <c r="B45" s="7">
        <v>2011</v>
      </c>
      <c r="D45" s="3">
        <v>110350.72747300001</v>
      </c>
      <c r="E45" s="18"/>
      <c r="F45" s="3">
        <f t="shared" si="0"/>
        <v>-3042.2779880000016</v>
      </c>
      <c r="G45" s="18"/>
      <c r="H45" s="2">
        <f t="shared" si="1"/>
        <v>-2.6829503068832139E-2</v>
      </c>
      <c r="I45" s="8"/>
      <c r="J45" s="3">
        <v>108131.41376711377</v>
      </c>
      <c r="L45">
        <v>2011</v>
      </c>
      <c r="M45" s="152">
        <f>+J45*1000000/'Table Customers'!D47</f>
        <v>23780.559692543669</v>
      </c>
      <c r="N45" s="1">
        <f t="shared" si="2"/>
        <v>-1.0985418493436705E-2</v>
      </c>
    </row>
    <row r="46" spans="1:14" x14ac:dyDescent="0.2">
      <c r="A46" s="18"/>
      <c r="B46" s="7">
        <v>2012</v>
      </c>
      <c r="D46" s="3">
        <v>109493.80387603158</v>
      </c>
      <c r="E46" s="18"/>
      <c r="F46" s="3">
        <f t="shared" si="0"/>
        <v>-856.92359696842323</v>
      </c>
      <c r="G46" s="18"/>
      <c r="H46" s="2">
        <f t="shared" si="1"/>
        <v>-7.76545489632674E-3</v>
      </c>
      <c r="I46" s="8"/>
      <c r="J46" s="3">
        <v>110020.41939144432</v>
      </c>
      <c r="L46" s="19">
        <v>2012</v>
      </c>
      <c r="M46" s="152">
        <f>+J46*1000000/'Table Customers'!D48</f>
        <v>24040.566693732748</v>
      </c>
      <c r="N46" s="1">
        <f t="shared" si="2"/>
        <v>1.0933594690397674E-2</v>
      </c>
    </row>
    <row r="47" spans="1:14" x14ac:dyDescent="0.2">
      <c r="A47" s="18"/>
      <c r="B47" s="7">
        <v>2013</v>
      </c>
      <c r="D47" s="29">
        <v>110337.32210245464</v>
      </c>
      <c r="E47" s="18"/>
      <c r="F47" s="3">
        <f t="shared" si="0"/>
        <v>843.51822642305342</v>
      </c>
      <c r="G47" s="18"/>
      <c r="H47" s="2">
        <f t="shared" si="1"/>
        <v>7.7037987225110349E-3</v>
      </c>
      <c r="I47" s="8"/>
      <c r="J47" s="3">
        <v>110857.90948706752</v>
      </c>
      <c r="L47" s="19">
        <v>2013</v>
      </c>
      <c r="M47" s="152">
        <f>+J47*1000000/'Table Customers'!D49</f>
        <v>23959.257145368505</v>
      </c>
      <c r="N47" s="1">
        <f t="shared" si="2"/>
        <v>-3.3821810192785629E-3</v>
      </c>
    </row>
    <row r="48" spans="1:14" x14ac:dyDescent="0.2">
      <c r="A48" s="18"/>
      <c r="B48" s="7">
        <v>2014</v>
      </c>
      <c r="D48" s="29">
        <v>112425.74391909117</v>
      </c>
      <c r="E48" s="18"/>
      <c r="F48" s="3">
        <f t="shared" si="0"/>
        <v>2088.4218166365317</v>
      </c>
      <c r="G48" s="18"/>
      <c r="H48" s="2">
        <f t="shared" si="1"/>
        <v>1.8927610139906292E-2</v>
      </c>
      <c r="I48" s="8"/>
      <c r="J48" s="3">
        <v>111952.67358003792</v>
      </c>
      <c r="L48" s="19">
        <v>2014</v>
      </c>
      <c r="M48" s="152">
        <f>+J48*1000000/'Table Customers'!D50</f>
        <v>23775.130654779354</v>
      </c>
      <c r="N48" s="1">
        <f t="shared" si="2"/>
        <v>-7.6849832810756968E-3</v>
      </c>
    </row>
    <row r="49" spans="1:14" x14ac:dyDescent="0.2">
      <c r="A49" s="18"/>
      <c r="B49" s="7"/>
      <c r="D49" s="3"/>
      <c r="E49" s="18"/>
      <c r="F49" s="23"/>
      <c r="G49" s="18"/>
      <c r="H49" s="2"/>
      <c r="L49" s="19"/>
      <c r="M49" s="3"/>
      <c r="N49" s="1"/>
    </row>
    <row r="50" spans="1:14" x14ac:dyDescent="0.2">
      <c r="A50" s="688" t="s">
        <v>8</v>
      </c>
      <c r="B50" s="688"/>
      <c r="C50" s="688"/>
      <c r="D50" s="688"/>
      <c r="E50" s="688"/>
      <c r="F50" s="688"/>
      <c r="G50" s="688"/>
      <c r="H50" s="688"/>
      <c r="I50" s="688"/>
      <c r="L50" s="19"/>
      <c r="M50" s="3"/>
      <c r="N50" s="1"/>
    </row>
    <row r="51" spans="1:14" x14ac:dyDescent="0.2">
      <c r="A51" s="18"/>
      <c r="B51" s="21"/>
      <c r="C51" s="18"/>
      <c r="D51" s="18"/>
      <c r="E51" s="18"/>
      <c r="F51" s="18"/>
      <c r="G51" s="22"/>
      <c r="H51" s="18"/>
      <c r="J51" s="19"/>
      <c r="L51" s="19"/>
      <c r="M51" s="3"/>
      <c r="N51" s="1"/>
    </row>
    <row r="52" spans="1:14" x14ac:dyDescent="0.2">
      <c r="A52" s="18"/>
      <c r="B52" s="21"/>
      <c r="C52" s="684"/>
      <c r="D52" s="684"/>
      <c r="E52" s="161" t="s">
        <v>53</v>
      </c>
      <c r="F52" s="684" t="s">
        <v>5</v>
      </c>
      <c r="G52" s="684"/>
      <c r="H52" s="684"/>
      <c r="I52" s="684"/>
      <c r="L52" s="19"/>
      <c r="M52" s="3"/>
      <c r="N52" s="1"/>
    </row>
    <row r="53" spans="1:14" x14ac:dyDescent="0.2">
      <c r="A53" s="18"/>
      <c r="B53" s="14"/>
      <c r="C53" s="13"/>
      <c r="D53" s="12"/>
      <c r="E53" s="14" t="s">
        <v>2</v>
      </c>
      <c r="F53" s="13" t="s">
        <v>1</v>
      </c>
      <c r="G53" s="12" t="s">
        <v>0</v>
      </c>
      <c r="H53" s="13"/>
      <c r="I53" s="12"/>
      <c r="L53" s="19"/>
      <c r="M53" s="3"/>
      <c r="N53" s="1"/>
    </row>
    <row r="54" spans="1:14" x14ac:dyDescent="0.2">
      <c r="A54" s="7">
        <v>2015</v>
      </c>
      <c r="B54" s="5"/>
      <c r="C54" s="3"/>
      <c r="D54" s="2"/>
      <c r="E54" s="6">
        <v>114495.95720508059</v>
      </c>
      <c r="F54" s="3">
        <f>+E54-D48</f>
        <v>2070.2132859894191</v>
      </c>
      <c r="G54" s="2">
        <f>(E54/D48)-1</f>
        <v>1.841405014388231E-2</v>
      </c>
      <c r="H54" s="3"/>
      <c r="I54" s="2"/>
      <c r="J54" s="8"/>
      <c r="K54" s="50"/>
      <c r="L54" s="52">
        <v>2015</v>
      </c>
      <c r="M54" s="51">
        <v>23967.119169710244</v>
      </c>
      <c r="N54" s="1">
        <f>+M54/M48-1</f>
        <v>8.0751823289053615E-3</v>
      </c>
    </row>
    <row r="55" spans="1:14" x14ac:dyDescent="0.2">
      <c r="A55" s="7">
        <v>2016</v>
      </c>
      <c r="B55" s="5"/>
      <c r="C55" s="3"/>
      <c r="D55" s="2"/>
      <c r="E55" s="6">
        <v>117001.16229272042</v>
      </c>
      <c r="F55" s="3">
        <f t="shared" ref="F55:F79" si="3">+E55-E54</f>
        <v>2505.205087639828</v>
      </c>
      <c r="G55" s="2">
        <f t="shared" ref="G55:G79" si="4">(E55/E54)-1</f>
        <v>2.1880292970978932E-2</v>
      </c>
      <c r="H55" s="3"/>
      <c r="I55" s="2"/>
      <c r="J55" s="8"/>
      <c r="K55" s="50"/>
      <c r="L55" s="52">
        <v>2016</v>
      </c>
      <c r="M55" s="51">
        <v>24132.441007406705</v>
      </c>
      <c r="N55" s="1">
        <f t="shared" ref="N55:N79" si="5">+M55/M54-1</f>
        <v>6.8978602111426923E-3</v>
      </c>
    </row>
    <row r="56" spans="1:14" x14ac:dyDescent="0.2">
      <c r="A56" s="7">
        <v>2017</v>
      </c>
      <c r="B56" s="5"/>
      <c r="C56" s="3"/>
      <c r="D56" s="2"/>
      <c r="E56" s="6">
        <v>118760.33026910172</v>
      </c>
      <c r="F56" s="3">
        <f t="shared" si="3"/>
        <v>1759.1679763813008</v>
      </c>
      <c r="G56" s="2">
        <f t="shared" si="4"/>
        <v>1.5035474365460599E-2</v>
      </c>
      <c r="H56" s="3"/>
      <c r="I56" s="2"/>
      <c r="J56" s="8"/>
      <c r="K56" s="50"/>
      <c r="L56" s="52">
        <v>2017</v>
      </c>
      <c r="M56" s="51">
        <v>24142.391541157518</v>
      </c>
      <c r="N56" s="1">
        <f t="shared" si="5"/>
        <v>4.1233018026476387E-4</v>
      </c>
    </row>
    <row r="57" spans="1:14" x14ac:dyDescent="0.2">
      <c r="A57" s="7">
        <v>2018</v>
      </c>
      <c r="B57" s="5"/>
      <c r="C57" s="3"/>
      <c r="D57" s="2"/>
      <c r="E57" s="6">
        <v>120448.1312487885</v>
      </c>
      <c r="F57" s="3">
        <f t="shared" si="3"/>
        <v>1687.8009796867846</v>
      </c>
      <c r="G57" s="2">
        <f t="shared" si="4"/>
        <v>1.4211824570227849E-2</v>
      </c>
      <c r="H57" s="3"/>
      <c r="I57" s="2"/>
      <c r="J57" s="8"/>
      <c r="K57" s="50"/>
      <c r="L57" s="52">
        <v>2018</v>
      </c>
      <c r="M57" s="51">
        <v>24143.847777778679</v>
      </c>
      <c r="N57" s="1">
        <f t="shared" si="5"/>
        <v>6.0318656446289864E-5</v>
      </c>
    </row>
    <row r="58" spans="1:14" x14ac:dyDescent="0.2">
      <c r="A58" s="7">
        <v>2019</v>
      </c>
      <c r="B58" s="5"/>
      <c r="C58" s="3"/>
      <c r="D58" s="2"/>
      <c r="E58" s="6">
        <v>121972.67385434583</v>
      </c>
      <c r="F58" s="3">
        <f t="shared" si="3"/>
        <v>1524.5426055573334</v>
      </c>
      <c r="G58" s="2">
        <f t="shared" si="4"/>
        <v>1.2657254120517214E-2</v>
      </c>
      <c r="H58" s="3"/>
      <c r="I58" s="2"/>
      <c r="J58" s="8"/>
      <c r="K58" s="50"/>
      <c r="L58" s="52">
        <v>2019</v>
      </c>
      <c r="M58" s="51">
        <v>24117.663658480669</v>
      </c>
      <c r="N58" s="1">
        <f t="shared" si="5"/>
        <v>-1.0845048204002339E-3</v>
      </c>
    </row>
    <row r="59" spans="1:14" x14ac:dyDescent="0.2">
      <c r="A59" s="7">
        <v>2020</v>
      </c>
      <c r="B59" s="5"/>
      <c r="C59" s="3"/>
      <c r="D59" s="2"/>
      <c r="E59" s="6">
        <v>123639.26251686095</v>
      </c>
      <c r="F59" s="3">
        <f t="shared" si="3"/>
        <v>1666.5886625151179</v>
      </c>
      <c r="G59" s="2">
        <f t="shared" si="4"/>
        <v>1.3663623251428225E-2</v>
      </c>
      <c r="H59" s="3"/>
      <c r="I59" s="2"/>
      <c r="J59" s="8"/>
      <c r="K59" s="50"/>
      <c r="L59" s="52">
        <v>2020</v>
      </c>
      <c r="M59" s="51">
        <v>24127.387453086558</v>
      </c>
      <c r="N59" s="1">
        <f t="shared" si="5"/>
        <v>4.0318145006001949E-4</v>
      </c>
    </row>
    <row r="60" spans="1:14" x14ac:dyDescent="0.2">
      <c r="A60" s="7">
        <v>2021</v>
      </c>
      <c r="B60" s="5"/>
      <c r="C60" s="3"/>
      <c r="D60" s="2"/>
      <c r="E60" s="6">
        <v>124416.76362237523</v>
      </c>
      <c r="F60" s="3">
        <f t="shared" si="3"/>
        <v>777.50110551428224</v>
      </c>
      <c r="G60" s="2">
        <f t="shared" si="4"/>
        <v>6.288464438294783E-3</v>
      </c>
      <c r="H60" s="3"/>
      <c r="I60" s="2"/>
      <c r="J60" s="8"/>
      <c r="K60" s="50"/>
      <c r="L60" s="52">
        <v>2021</v>
      </c>
      <c r="M60" s="51">
        <v>23971.548394714868</v>
      </c>
      <c r="N60" s="1">
        <f t="shared" si="5"/>
        <v>-6.4590108926921852E-3</v>
      </c>
    </row>
    <row r="61" spans="1:14" x14ac:dyDescent="0.2">
      <c r="A61" s="7">
        <v>2022</v>
      </c>
      <c r="B61" s="5"/>
      <c r="C61" s="3"/>
      <c r="D61" s="2"/>
      <c r="E61" s="6">
        <v>125466.49901017717</v>
      </c>
      <c r="F61" s="3">
        <f t="shared" si="3"/>
        <v>1049.7353878019348</v>
      </c>
      <c r="G61" s="2">
        <f t="shared" si="4"/>
        <v>8.4372503932672593E-3</v>
      </c>
      <c r="H61" s="3"/>
      <c r="I61" s="2"/>
      <c r="J61" s="8"/>
      <c r="K61" s="50"/>
      <c r="L61" s="52">
        <v>2022</v>
      </c>
      <c r="M61" s="51">
        <v>23876.460875727778</v>
      </c>
      <c r="N61" s="1">
        <f t="shared" si="5"/>
        <v>-3.9666823945362362E-3</v>
      </c>
    </row>
    <row r="62" spans="1:14" x14ac:dyDescent="0.2">
      <c r="A62" s="7">
        <v>2023</v>
      </c>
      <c r="B62" s="5"/>
      <c r="C62" s="3"/>
      <c r="D62" s="2"/>
      <c r="E62" s="6">
        <v>126711.45576616832</v>
      </c>
      <c r="F62" s="3">
        <f t="shared" si="3"/>
        <v>1244.956755991152</v>
      </c>
      <c r="G62" s="2">
        <f t="shared" si="4"/>
        <v>9.9226228978475106E-3</v>
      </c>
      <c r="H62" s="3"/>
      <c r="I62" s="2"/>
      <c r="J62" s="8"/>
      <c r="K62" s="50"/>
      <c r="L62" s="52">
        <v>2023</v>
      </c>
      <c r="M62" s="51">
        <v>23824.175695159825</v>
      </c>
      <c r="N62" s="1">
        <f t="shared" si="5"/>
        <v>-2.1898212151326701E-3</v>
      </c>
    </row>
    <row r="63" spans="1:14" x14ac:dyDescent="0.2">
      <c r="A63" s="7">
        <v>2024</v>
      </c>
      <c r="B63" s="5"/>
      <c r="C63" s="3"/>
      <c r="D63" s="2"/>
      <c r="E63" s="6">
        <v>128253.94291546372</v>
      </c>
      <c r="F63" s="3">
        <f t="shared" si="3"/>
        <v>1542.4871492953971</v>
      </c>
      <c r="G63" s="2">
        <f t="shared" si="4"/>
        <v>1.2173225695882417E-2</v>
      </c>
      <c r="H63" s="3"/>
      <c r="I63" s="2"/>
      <c r="J63" s="8"/>
      <c r="K63" s="50"/>
      <c r="L63" s="52">
        <v>2024</v>
      </c>
      <c r="M63" s="51">
        <v>23830.981194378612</v>
      </c>
      <c r="N63" s="1">
        <f t="shared" si="5"/>
        <v>2.8565518093315312E-4</v>
      </c>
    </row>
    <row r="64" spans="1:14" x14ac:dyDescent="0.2">
      <c r="A64" s="7">
        <v>2025</v>
      </c>
      <c r="B64" s="5"/>
      <c r="C64" s="3"/>
      <c r="D64" s="2"/>
      <c r="E64" s="6">
        <v>129188.06355009548</v>
      </c>
      <c r="F64" s="3">
        <f t="shared" si="3"/>
        <v>934.1206346317631</v>
      </c>
      <c r="G64" s="2">
        <f t="shared" si="4"/>
        <v>7.2833677733203928E-3</v>
      </c>
      <c r="H64" s="3"/>
      <c r="I64" s="2"/>
      <c r="J64" s="8"/>
      <c r="K64" s="50"/>
      <c r="L64" s="52">
        <v>2025</v>
      </c>
      <c r="M64" s="51">
        <v>23728.489173711649</v>
      </c>
      <c r="N64" s="1">
        <f t="shared" si="5"/>
        <v>-4.3007889532949983E-3</v>
      </c>
    </row>
    <row r="65" spans="1:14" x14ac:dyDescent="0.2">
      <c r="A65" s="7">
        <v>2026</v>
      </c>
      <c r="B65" s="5"/>
      <c r="C65" s="3"/>
      <c r="D65" s="2"/>
      <c r="E65" s="6">
        <v>130595.33686550462</v>
      </c>
      <c r="F65" s="3">
        <f t="shared" si="3"/>
        <v>1407.2733154091402</v>
      </c>
      <c r="G65" s="2">
        <f t="shared" si="4"/>
        <v>1.0893214719202238E-2</v>
      </c>
      <c r="H65" s="3"/>
      <c r="I65" s="2"/>
      <c r="J65" s="8"/>
      <c r="K65" s="50"/>
      <c r="L65" s="52">
        <v>2026</v>
      </c>
      <c r="M65" s="51">
        <v>23719.338752279105</v>
      </c>
      <c r="N65" s="1">
        <f t="shared" si="5"/>
        <v>-3.8563017499992913E-4</v>
      </c>
    </row>
    <row r="66" spans="1:14" x14ac:dyDescent="0.2">
      <c r="A66" s="7">
        <v>2027</v>
      </c>
      <c r="B66" s="5"/>
      <c r="C66" s="3"/>
      <c r="D66" s="2"/>
      <c r="E66" s="6">
        <v>132427.38479025179</v>
      </c>
      <c r="F66" s="3">
        <f t="shared" si="3"/>
        <v>1832.0479247471667</v>
      </c>
      <c r="G66" s="2">
        <f t="shared" si="4"/>
        <v>1.4028432934277912E-2</v>
      </c>
      <c r="H66" s="3"/>
      <c r="I66" s="2"/>
      <c r="J66" s="8"/>
      <c r="K66" s="50"/>
      <c r="L66" s="52">
        <v>2027</v>
      </c>
      <c r="M66" s="51">
        <v>23791.659489904756</v>
      </c>
      <c r="N66" s="1">
        <f t="shared" si="5"/>
        <v>3.0490199739949819E-3</v>
      </c>
    </row>
    <row r="67" spans="1:14" x14ac:dyDescent="0.2">
      <c r="A67" s="7">
        <v>2028</v>
      </c>
      <c r="B67" s="5"/>
      <c r="C67" s="3"/>
      <c r="D67" s="2"/>
      <c r="E67" s="6">
        <v>134655.31150949714</v>
      </c>
      <c r="F67" s="3">
        <f t="shared" si="3"/>
        <v>2227.9267192453553</v>
      </c>
      <c r="G67" s="2">
        <f t="shared" si="4"/>
        <v>1.6823761360039713E-2</v>
      </c>
      <c r="H67" s="3"/>
      <c r="I67" s="2"/>
      <c r="J67" s="8"/>
      <c r="K67" s="50"/>
      <c r="L67" s="52">
        <v>2028</v>
      </c>
      <c r="M67" s="51">
        <v>23936.797967006543</v>
      </c>
      <c r="N67" s="1">
        <f t="shared" si="5"/>
        <v>6.1003931719589843E-3</v>
      </c>
    </row>
    <row r="68" spans="1:14" x14ac:dyDescent="0.2">
      <c r="A68" s="7">
        <v>2029</v>
      </c>
      <c r="B68" s="5"/>
      <c r="C68" s="3"/>
      <c r="D68" s="2"/>
      <c r="E68" s="6">
        <v>136226.16177901454</v>
      </c>
      <c r="F68" s="3">
        <f t="shared" si="3"/>
        <v>1570.8502695173956</v>
      </c>
      <c r="G68" s="2">
        <f t="shared" si="4"/>
        <v>1.1665713382621457E-2</v>
      </c>
      <c r="H68" s="3"/>
      <c r="I68" s="2"/>
      <c r="J68" s="8"/>
      <c r="K68" s="50"/>
      <c r="L68" s="52">
        <v>2029</v>
      </c>
      <c r="M68" s="51">
        <v>23966.27809694178</v>
      </c>
      <c r="N68" s="1">
        <f t="shared" si="5"/>
        <v>1.2315820176060921E-3</v>
      </c>
    </row>
    <row r="69" spans="1:14" x14ac:dyDescent="0.2">
      <c r="A69" s="7">
        <v>2030</v>
      </c>
      <c r="B69" s="5"/>
      <c r="C69" s="3"/>
      <c r="D69" s="2"/>
      <c r="E69" s="6">
        <v>138223.31838919039</v>
      </c>
      <c r="F69" s="3">
        <f t="shared" si="3"/>
        <v>1997.1566101758508</v>
      </c>
      <c r="G69" s="2">
        <f t="shared" si="4"/>
        <v>1.4660595175658209E-2</v>
      </c>
      <c r="H69" s="3"/>
      <c r="I69" s="2"/>
      <c r="J69" s="8"/>
      <c r="K69" s="50"/>
      <c r="L69" s="52">
        <v>2030</v>
      </c>
      <c r="M69" s="160">
        <v>24072.968212752265</v>
      </c>
      <c r="N69" s="1">
        <f t="shared" si="5"/>
        <v>4.4516764505080353E-3</v>
      </c>
    </row>
    <row r="70" spans="1:14" x14ac:dyDescent="0.2">
      <c r="A70" s="7">
        <v>2031</v>
      </c>
      <c r="B70" s="5"/>
      <c r="C70" s="3"/>
      <c r="D70" s="2"/>
      <c r="E70" s="6">
        <v>140278.52341698617</v>
      </c>
      <c r="F70" s="3">
        <f t="shared" si="3"/>
        <v>2055.2050277957751</v>
      </c>
      <c r="G70" s="2">
        <f t="shared" si="4"/>
        <v>1.4868728748133497E-2</v>
      </c>
      <c r="H70" s="3"/>
      <c r="I70" s="2"/>
      <c r="J70" s="8"/>
      <c r="K70" s="50"/>
      <c r="L70" s="52">
        <v>2031</v>
      </c>
      <c r="M70" s="51">
        <v>24194.62526351459</v>
      </c>
      <c r="N70" s="1">
        <f t="shared" si="5"/>
        <v>5.0536788686439404E-3</v>
      </c>
    </row>
    <row r="71" spans="1:14" x14ac:dyDescent="0.2">
      <c r="A71" s="7">
        <v>2032</v>
      </c>
      <c r="B71" s="5"/>
      <c r="C71" s="3"/>
      <c r="D71" s="2"/>
      <c r="E71" s="6">
        <v>142792.1974774113</v>
      </c>
      <c r="F71" s="3">
        <f t="shared" si="3"/>
        <v>2513.674060425139</v>
      </c>
      <c r="G71" s="2">
        <f t="shared" si="4"/>
        <v>1.7919165380384738E-2</v>
      </c>
      <c r="H71" s="3"/>
      <c r="I71" s="2"/>
      <c r="J71" s="8"/>
      <c r="K71" s="50"/>
      <c r="L71" s="52">
        <v>2032</v>
      </c>
      <c r="M71" s="51">
        <v>24398.092426220526</v>
      </c>
      <c r="N71" s="1">
        <f t="shared" si="5"/>
        <v>8.4096017396377842E-3</v>
      </c>
    </row>
    <row r="72" spans="1:14" x14ac:dyDescent="0.2">
      <c r="A72" s="7">
        <v>2033</v>
      </c>
      <c r="B72" s="5"/>
      <c r="C72" s="3"/>
      <c r="D72" s="2"/>
      <c r="E72" s="6">
        <v>144266.23856435681</v>
      </c>
      <c r="F72" s="3">
        <f t="shared" si="3"/>
        <v>1474.0410869455081</v>
      </c>
      <c r="G72" s="2">
        <f t="shared" si="4"/>
        <v>1.0322980617891941E-2</v>
      </c>
      <c r="H72" s="3"/>
      <c r="I72" s="2"/>
      <c r="J72" s="8"/>
      <c r="K72" s="50"/>
      <c r="L72" s="52">
        <v>2033</v>
      </c>
      <c r="M72" s="51">
        <v>24426.556280160275</v>
      </c>
      <c r="N72" s="1">
        <f t="shared" si="5"/>
        <v>1.1666425982204132E-3</v>
      </c>
    </row>
    <row r="73" spans="1:14" x14ac:dyDescent="0.2">
      <c r="A73" s="7">
        <v>2034</v>
      </c>
      <c r="B73" s="5"/>
      <c r="C73" s="3"/>
      <c r="D73" s="2"/>
      <c r="E73" s="6">
        <v>145995.26018862351</v>
      </c>
      <c r="F73" s="3">
        <f t="shared" si="3"/>
        <v>1729.0216242666938</v>
      </c>
      <c r="G73" s="2">
        <f t="shared" si="4"/>
        <v>1.1984935917597861E-2</v>
      </c>
      <c r="H73" s="3"/>
      <c r="I73" s="2"/>
      <c r="J73" s="8"/>
      <c r="K73" s="50"/>
      <c r="L73" s="52">
        <v>2034</v>
      </c>
      <c r="M73" s="51">
        <v>24500.990321415757</v>
      </c>
      <c r="N73" s="1">
        <f t="shared" si="5"/>
        <v>3.0472589095966729E-3</v>
      </c>
    </row>
    <row r="74" spans="1:14" x14ac:dyDescent="0.2">
      <c r="A74" s="7">
        <v>2035</v>
      </c>
      <c r="B74" s="5"/>
      <c r="C74" s="3"/>
      <c r="D74" s="2"/>
      <c r="E74" s="6">
        <v>147740.93758318326</v>
      </c>
      <c r="F74" s="3">
        <f t="shared" si="3"/>
        <v>1745.6773945597524</v>
      </c>
      <c r="G74" s="2">
        <f t="shared" si="4"/>
        <v>1.1957082663535568E-2</v>
      </c>
      <c r="H74" s="3"/>
      <c r="I74" s="2"/>
      <c r="J74" s="8"/>
      <c r="K74" s="50"/>
      <c r="L74" s="52">
        <v>2035</v>
      </c>
      <c r="M74" s="51">
        <v>24579.805647487847</v>
      </c>
      <c r="N74" s="1">
        <f t="shared" si="5"/>
        <v>3.216822056502755E-3</v>
      </c>
    </row>
    <row r="75" spans="1:14" x14ac:dyDescent="0.2">
      <c r="A75" s="7">
        <v>2036</v>
      </c>
      <c r="B75" s="5"/>
      <c r="C75" s="3"/>
      <c r="D75" s="2"/>
      <c r="E75" s="6">
        <v>149955.56039398868</v>
      </c>
      <c r="F75" s="3">
        <f t="shared" si="3"/>
        <v>2214.6228108054202</v>
      </c>
      <c r="G75" s="2">
        <f t="shared" si="4"/>
        <v>1.4989906298371158E-2</v>
      </c>
      <c r="H75" s="3"/>
      <c r="I75" s="2"/>
      <c r="J75" s="8"/>
      <c r="K75" s="50"/>
      <c r="L75" s="52">
        <v>2036</v>
      </c>
      <c r="M75" s="51">
        <v>24737.307536875203</v>
      </c>
      <c r="N75" s="1">
        <f t="shared" si="5"/>
        <v>6.4077760274501294E-3</v>
      </c>
    </row>
    <row r="76" spans="1:14" x14ac:dyDescent="0.2">
      <c r="A76" s="7">
        <v>2037</v>
      </c>
      <c r="B76" s="5"/>
      <c r="C76" s="3"/>
      <c r="D76" s="2"/>
      <c r="E76" s="6">
        <v>151351.22501243709</v>
      </c>
      <c r="F76" s="3">
        <f t="shared" si="3"/>
        <v>1395.6646184484125</v>
      </c>
      <c r="G76" s="2">
        <f t="shared" si="4"/>
        <v>9.3071881748265639E-3</v>
      </c>
      <c r="H76" s="3"/>
      <c r="I76" s="2"/>
      <c r="J76" s="8"/>
      <c r="K76" s="50"/>
      <c r="L76" s="52">
        <v>2037</v>
      </c>
      <c r="M76" s="51">
        <v>24760.468800230174</v>
      </c>
      <c r="N76" s="1">
        <f t="shared" si="5"/>
        <v>9.3628877437224034E-4</v>
      </c>
    </row>
    <row r="77" spans="1:14" x14ac:dyDescent="0.2">
      <c r="A77" s="7">
        <v>2038</v>
      </c>
      <c r="B77" s="5"/>
      <c r="C77" s="3"/>
      <c r="D77" s="2"/>
      <c r="E77" s="6">
        <v>153175.63639384773</v>
      </c>
      <c r="F77" s="3">
        <f t="shared" si="3"/>
        <v>1824.4113814106386</v>
      </c>
      <c r="G77" s="2">
        <f t="shared" si="4"/>
        <v>1.2054156689255136E-2</v>
      </c>
      <c r="H77" s="3"/>
      <c r="I77" s="2"/>
      <c r="J77" s="8"/>
      <c r="K77" s="50"/>
      <c r="L77" s="52">
        <v>2038</v>
      </c>
      <c r="M77" s="51">
        <v>24856.085930397447</v>
      </c>
      <c r="N77" s="1">
        <f t="shared" si="5"/>
        <v>3.8616849680319643E-3</v>
      </c>
    </row>
    <row r="78" spans="1:14" x14ac:dyDescent="0.2">
      <c r="A78" s="7">
        <v>2039</v>
      </c>
      <c r="B78" s="5"/>
      <c r="C78" s="3"/>
      <c r="D78" s="2"/>
      <c r="E78" s="6">
        <v>154996.55904198869</v>
      </c>
      <c r="F78" s="3">
        <f t="shared" si="3"/>
        <v>1820.9226481409569</v>
      </c>
      <c r="G78" s="2">
        <f t="shared" si="4"/>
        <v>1.1887808603314509E-2</v>
      </c>
      <c r="H78" s="3"/>
      <c r="I78" s="2"/>
      <c r="J78" s="8"/>
      <c r="K78" s="50"/>
      <c r="L78" s="52">
        <v>2039</v>
      </c>
      <c r="M78" s="51">
        <v>24954.42448281623</v>
      </c>
      <c r="N78" s="1">
        <f t="shared" si="5"/>
        <v>3.9563168832836837E-3</v>
      </c>
    </row>
    <row r="79" spans="1:14" x14ac:dyDescent="0.2">
      <c r="A79" s="7">
        <v>2040</v>
      </c>
      <c r="B79" s="5"/>
      <c r="C79" s="3"/>
      <c r="D79" s="2"/>
      <c r="E79" s="6">
        <v>157271.86721723262</v>
      </c>
      <c r="F79" s="3">
        <f t="shared" si="3"/>
        <v>2275.3081752439321</v>
      </c>
      <c r="G79" s="2">
        <f t="shared" si="4"/>
        <v>1.4679733468325296E-2</v>
      </c>
      <c r="H79" s="3"/>
      <c r="I79" s="2"/>
      <c r="J79" s="8"/>
      <c r="K79" s="50"/>
      <c r="L79" s="52">
        <v>2040</v>
      </c>
      <c r="M79" s="160">
        <v>25127.822280631943</v>
      </c>
      <c r="N79" s="1">
        <f t="shared" si="5"/>
        <v>6.9485793164700826E-3</v>
      </c>
    </row>
    <row r="80" spans="1:14" x14ac:dyDescent="0.2">
      <c r="A80" s="7"/>
      <c r="B80" s="5"/>
      <c r="C80" s="3"/>
      <c r="D80" s="2"/>
      <c r="E80" s="6"/>
      <c r="F80" s="3"/>
      <c r="G80" s="2"/>
      <c r="H80" s="3"/>
      <c r="I80" s="2"/>
      <c r="J80" s="8"/>
      <c r="K80" s="50"/>
      <c r="L80" s="52"/>
      <c r="M80" s="51"/>
      <c r="N80" s="1"/>
    </row>
    <row r="81" spans="1:13" x14ac:dyDescent="0.2">
      <c r="A81" s="7"/>
      <c r="B81" s="5"/>
      <c r="C81" s="3"/>
      <c r="D81" s="2"/>
      <c r="E81" s="22"/>
      <c r="F81" s="3"/>
      <c r="G81" s="2"/>
      <c r="H81" s="3"/>
      <c r="I81" s="2"/>
      <c r="J81" s="9"/>
      <c r="K81" s="50"/>
      <c r="L81" s="52"/>
      <c r="M81" s="3"/>
    </row>
    <row r="82" spans="1:13" x14ac:dyDescent="0.2">
      <c r="A82" s="7"/>
      <c r="B82" s="5"/>
      <c r="C82" s="3"/>
      <c r="D82" s="2"/>
      <c r="E82" s="22"/>
      <c r="F82" s="3"/>
      <c r="G82" s="2"/>
      <c r="H82" s="3"/>
      <c r="I82" s="2"/>
      <c r="J82" s="9"/>
      <c r="K82" s="50"/>
      <c r="L82" s="52"/>
      <c r="M82" s="3"/>
    </row>
    <row r="83" spans="1:13" x14ac:dyDescent="0.2">
      <c r="A83" s="7"/>
      <c r="B83" s="5"/>
      <c r="C83" s="3"/>
      <c r="D83" s="2"/>
      <c r="E83" s="22"/>
      <c r="F83" s="3"/>
      <c r="G83" s="2"/>
      <c r="H83" s="3"/>
      <c r="I83" s="2"/>
      <c r="J83" s="9"/>
      <c r="K83" s="50"/>
      <c r="L83" s="52"/>
      <c r="M83" s="3"/>
    </row>
    <row r="84" spans="1:13" x14ac:dyDescent="0.2">
      <c r="A84" s="7"/>
      <c r="B84" s="5"/>
      <c r="C84" s="3"/>
      <c r="D84" s="2"/>
      <c r="E84" s="22"/>
      <c r="F84" s="3"/>
      <c r="G84" s="2"/>
      <c r="H84" s="3"/>
      <c r="I84" s="2"/>
      <c r="J84" s="9"/>
      <c r="K84" s="50"/>
      <c r="L84" s="52"/>
      <c r="M84" s="3"/>
    </row>
    <row r="85" spans="1:13" x14ac:dyDescent="0.2">
      <c r="A85" s="7"/>
      <c r="B85" s="5"/>
      <c r="C85" s="3"/>
      <c r="D85" s="2"/>
      <c r="E85" s="22"/>
      <c r="F85" s="3"/>
      <c r="G85" s="2"/>
      <c r="H85" s="3"/>
      <c r="I85" s="2"/>
      <c r="J85" s="9"/>
      <c r="K85" s="50"/>
      <c r="M85" s="3"/>
    </row>
    <row r="86" spans="1:13" x14ac:dyDescent="0.2">
      <c r="A86" s="7"/>
      <c r="B86" s="5"/>
      <c r="C86" s="3"/>
      <c r="D86" s="2"/>
      <c r="E86" s="22"/>
      <c r="F86" s="3"/>
      <c r="G86" s="2"/>
      <c r="H86" s="3"/>
      <c r="I86" s="2"/>
      <c r="J86" s="9"/>
      <c r="K86" s="50"/>
      <c r="M86" s="3"/>
    </row>
    <row r="87" spans="1:13" x14ac:dyDescent="0.2">
      <c r="A87" s="7"/>
      <c r="B87" s="5"/>
      <c r="C87" s="3"/>
      <c r="D87" s="2"/>
      <c r="E87" s="22"/>
      <c r="F87" s="3"/>
      <c r="G87" s="2"/>
      <c r="H87" s="3"/>
      <c r="I87" s="2"/>
      <c r="J87" s="9"/>
      <c r="K87" s="50"/>
      <c r="M87" s="3"/>
    </row>
    <row r="88" spans="1:13" x14ac:dyDescent="0.2">
      <c r="A88" s="7"/>
      <c r="B88" s="5"/>
      <c r="C88" s="3"/>
      <c r="D88" s="2"/>
      <c r="E88" s="22"/>
      <c r="F88" s="3"/>
      <c r="G88" s="2"/>
      <c r="H88" s="3"/>
      <c r="I88" s="2"/>
      <c r="J88" s="9"/>
      <c r="K88" s="50"/>
      <c r="M88" s="3"/>
    </row>
    <row r="89" spans="1:13" x14ac:dyDescent="0.2">
      <c r="A89" s="7"/>
      <c r="B89" s="5"/>
      <c r="C89" s="3"/>
      <c r="D89" s="2"/>
      <c r="E89" s="22"/>
      <c r="F89" s="3"/>
      <c r="G89" s="2"/>
      <c r="H89" s="3"/>
      <c r="I89" s="2"/>
      <c r="J89" s="9"/>
      <c r="K89" s="50"/>
      <c r="M89" s="3"/>
    </row>
    <row r="90" spans="1:13" x14ac:dyDescent="0.2">
      <c r="A90" s="7"/>
      <c r="B90" s="5"/>
      <c r="C90" s="3"/>
      <c r="D90" s="2"/>
      <c r="E90" s="22"/>
      <c r="F90" s="3"/>
      <c r="G90" s="2"/>
      <c r="H90" s="3"/>
      <c r="I90" s="2"/>
      <c r="J90" s="9"/>
      <c r="K90" s="50"/>
      <c r="M90" s="3"/>
    </row>
    <row r="91" spans="1:13" x14ac:dyDescent="0.2">
      <c r="B91" s="5"/>
      <c r="E91" s="22"/>
      <c r="J91" s="9"/>
      <c r="K91" s="50"/>
      <c r="M91" s="3"/>
    </row>
    <row r="92" spans="1:13" x14ac:dyDescent="0.2">
      <c r="B92" s="5"/>
      <c r="E92" s="22"/>
      <c r="M92" s="3"/>
    </row>
    <row r="93" spans="1:13" x14ac:dyDescent="0.2">
      <c r="B93" s="5"/>
      <c r="E93" s="22"/>
      <c r="M93" s="3"/>
    </row>
    <row r="94" spans="1:13" x14ac:dyDescent="0.2">
      <c r="B94" s="5"/>
    </row>
    <row r="95" spans="1:13" x14ac:dyDescent="0.2">
      <c r="B95" s="5"/>
    </row>
  </sheetData>
  <mergeCells count="8">
    <mergeCell ref="Q12:R12"/>
    <mergeCell ref="C52:D52"/>
    <mergeCell ref="F52:G52"/>
    <mergeCell ref="H52:I52"/>
    <mergeCell ref="A1:I1"/>
    <mergeCell ref="B3:H3"/>
    <mergeCell ref="B10:H10"/>
    <mergeCell ref="A50:I50"/>
  </mergeCells>
  <printOptions horizontalCentered="1" headings="1" gridLines="1"/>
  <pageMargins left="0.32" right="0.24" top="0.33" bottom="0.27" header="0.5" footer="0.5"/>
  <pageSetup scale="74" orientation="landscape" r:id="rId1"/>
  <headerFooter alignWithMargins="0"/>
  <drawing r:id="rId2"/>
  <picture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Y94"/>
  <sheetViews>
    <sheetView zoomScale="80" zoomScaleNormal="80" zoomScaleSheetLayoutView="70" workbookViewId="0">
      <selection activeCell="L1" sqref="L1"/>
    </sheetView>
  </sheetViews>
  <sheetFormatPr defaultRowHeight="12.75" x14ac:dyDescent="0.2"/>
  <cols>
    <col min="2" max="2" width="17.7109375" customWidth="1"/>
    <col min="5" max="5" width="16.7109375" customWidth="1"/>
    <col min="8" max="8" width="11" customWidth="1"/>
    <col min="9" max="9" width="11.42578125" customWidth="1"/>
    <col min="12" max="12" width="12.42578125" bestFit="1" customWidth="1"/>
    <col min="18" max="18" width="11.5703125" bestFit="1" customWidth="1"/>
    <col min="19" max="19" width="11.28515625" customWidth="1"/>
    <col min="20" max="20" width="11.140625" customWidth="1"/>
    <col min="23" max="23" width="14" customWidth="1"/>
    <col min="24" max="24" width="11.85546875" customWidth="1"/>
    <col min="25" max="25" width="11.7109375" customWidth="1"/>
  </cols>
  <sheetData>
    <row r="1" spans="1:12" ht="27" x14ac:dyDescent="0.3">
      <c r="A1" s="685" t="s">
        <v>20</v>
      </c>
      <c r="B1" s="686"/>
      <c r="C1" s="686"/>
      <c r="D1" s="686"/>
      <c r="E1" s="686"/>
      <c r="F1" s="686"/>
      <c r="G1" s="686"/>
      <c r="H1" s="686"/>
      <c r="I1" s="686"/>
      <c r="L1" s="35" t="s">
        <v>79</v>
      </c>
    </row>
    <row r="2" spans="1:12" ht="18.75" x14ac:dyDescent="0.3">
      <c r="B2" s="34"/>
      <c r="C2" s="34"/>
      <c r="D2" s="34"/>
      <c r="E2" s="34"/>
      <c r="F2" s="34"/>
      <c r="G2" s="34"/>
      <c r="H2" s="34"/>
    </row>
    <row r="3" spans="1:12" x14ac:dyDescent="0.2">
      <c r="B3" s="687" t="s">
        <v>13</v>
      </c>
      <c r="C3" s="687"/>
      <c r="D3" s="687"/>
      <c r="E3" s="687"/>
      <c r="F3" s="687"/>
      <c r="G3" s="687"/>
      <c r="H3" s="687"/>
    </row>
    <row r="4" spans="1:12" x14ac:dyDescent="0.2">
      <c r="A4" s="18"/>
      <c r="B4" s="18"/>
      <c r="C4" s="18"/>
      <c r="D4" s="18"/>
      <c r="E4" s="18"/>
      <c r="F4" s="18"/>
      <c r="G4" s="18"/>
      <c r="H4" s="18"/>
    </row>
    <row r="5" spans="1:12" x14ac:dyDescent="0.2">
      <c r="B5" s="33" t="s">
        <v>12</v>
      </c>
      <c r="C5" s="18"/>
      <c r="F5" s="59">
        <f>AVERAGE(F15:F48)</f>
        <v>7.207431614072903E-3</v>
      </c>
      <c r="G5" s="2">
        <f>(D48/D14)^(1/34)-1</f>
        <v>1.5938627553564455E-3</v>
      </c>
    </row>
    <row r="6" spans="1:12" x14ac:dyDescent="0.2">
      <c r="B6" s="18"/>
      <c r="C6" s="18"/>
      <c r="F6" s="7"/>
      <c r="G6" s="7"/>
    </row>
    <row r="7" spans="1:12" x14ac:dyDescent="0.2">
      <c r="B7" s="33" t="s">
        <v>78</v>
      </c>
      <c r="C7" s="18"/>
      <c r="F7" s="59">
        <f>AVERAGE(C54:C63)</f>
        <v>3.1165299730019934E-2</v>
      </c>
      <c r="G7" s="2">
        <f>(B63/B53)^(1/10)-1</f>
        <v>6.5350639311552161E-3</v>
      </c>
    </row>
    <row r="8" spans="1:12" x14ac:dyDescent="0.2">
      <c r="B8" s="33" t="s">
        <v>10</v>
      </c>
      <c r="C8" s="18"/>
      <c r="F8" s="59">
        <f>AVERAGE(F54:F63)</f>
        <v>2.2244671091506251E-2</v>
      </c>
      <c r="G8" s="2">
        <f>(E63/E53)^(1/10)-1</f>
        <v>4.650322089843284E-3</v>
      </c>
    </row>
    <row r="9" spans="1:12" x14ac:dyDescent="0.2">
      <c r="A9" s="18"/>
      <c r="H9" s="18"/>
    </row>
    <row r="10" spans="1:12" x14ac:dyDescent="0.2">
      <c r="B10" s="688" t="s">
        <v>9</v>
      </c>
      <c r="C10" s="688"/>
      <c r="D10" s="688"/>
      <c r="E10" s="688"/>
      <c r="F10" s="688"/>
      <c r="G10" s="688"/>
      <c r="H10" s="688"/>
    </row>
    <row r="11" spans="1:12" x14ac:dyDescent="0.2">
      <c r="A11" s="32"/>
      <c r="B11" s="30"/>
      <c r="C11" s="30"/>
      <c r="D11" s="31"/>
      <c r="E11" s="31"/>
      <c r="F11" s="31"/>
      <c r="G11" s="31"/>
      <c r="H11" s="31"/>
    </row>
    <row r="12" spans="1:12" x14ac:dyDescent="0.2">
      <c r="A12" s="18"/>
      <c r="B12" s="18"/>
      <c r="C12" s="18"/>
      <c r="D12" s="7"/>
      <c r="E12" s="18"/>
      <c r="F12" s="30" t="s">
        <v>5</v>
      </c>
      <c r="G12" s="30"/>
      <c r="H12" s="30"/>
    </row>
    <row r="13" spans="1:12" x14ac:dyDescent="0.2">
      <c r="A13" s="18"/>
      <c r="B13" s="18"/>
      <c r="C13" s="7"/>
      <c r="D13" s="29"/>
      <c r="E13" s="27"/>
      <c r="F13" s="28" t="s">
        <v>1</v>
      </c>
      <c r="G13" s="18"/>
      <c r="H13" s="7" t="s">
        <v>0</v>
      </c>
    </row>
    <row r="14" spans="1:12" x14ac:dyDescent="0.2">
      <c r="A14" s="18"/>
      <c r="B14" s="7">
        <v>1980</v>
      </c>
      <c r="D14" s="59">
        <f>'Table Summer Peak'!D14/'Table Customers'!D16*1000</f>
        <v>4.4041722396109817</v>
      </c>
      <c r="E14" s="27"/>
      <c r="F14" s="3"/>
      <c r="G14" s="18"/>
      <c r="H14" s="2"/>
    </row>
    <row r="15" spans="1:12" x14ac:dyDescent="0.2">
      <c r="A15" s="18"/>
      <c r="B15" s="7">
        <v>1981</v>
      </c>
      <c r="D15" s="59">
        <f>'Table Summer Peak'!D15/'Table Customers'!D17*1000</f>
        <v>4.261357265044162</v>
      </c>
      <c r="E15" s="27"/>
      <c r="F15" s="59">
        <f t="shared" ref="F15:F48" si="0">+D15-D14</f>
        <v>-0.14281497456681969</v>
      </c>
      <c r="G15" s="18"/>
      <c r="H15" s="2">
        <f t="shared" ref="H15:H48" si="1">(D15/D14)-1</f>
        <v>-3.2427200117730703E-2</v>
      </c>
    </row>
    <row r="16" spans="1:12" x14ac:dyDescent="0.2">
      <c r="A16" s="18"/>
      <c r="B16" s="7">
        <v>1982</v>
      </c>
      <c r="D16" s="59">
        <f>'Table Summer Peak'!D16/'Table Customers'!D18*1000</f>
        <v>4.1820618932014391</v>
      </c>
      <c r="E16" s="27"/>
      <c r="F16" s="59">
        <f t="shared" si="0"/>
        <v>-7.929537184272295E-2</v>
      </c>
      <c r="G16" s="18"/>
      <c r="H16" s="2">
        <f t="shared" si="1"/>
        <v>-1.8608008413934618E-2</v>
      </c>
    </row>
    <row r="17" spans="1:25" x14ac:dyDescent="0.2">
      <c r="A17" s="18"/>
      <c r="B17" s="7">
        <v>1983</v>
      </c>
      <c r="D17" s="59">
        <f>'Table Summer Peak'!D17/'Table Customers'!D19*1000</f>
        <v>4.3939804059863388</v>
      </c>
      <c r="E17" s="27"/>
      <c r="F17" s="59">
        <f t="shared" si="0"/>
        <v>0.2119185127848997</v>
      </c>
      <c r="G17" s="18"/>
      <c r="H17" s="2">
        <f t="shared" si="1"/>
        <v>5.0673212926237277E-2</v>
      </c>
      <c r="L17" s="53" t="s">
        <v>77</v>
      </c>
      <c r="M17" s="53" t="s">
        <v>77</v>
      </c>
      <c r="O17" s="53" t="s">
        <v>77</v>
      </c>
      <c r="P17" s="53" t="s">
        <v>77</v>
      </c>
    </row>
    <row r="18" spans="1:25" x14ac:dyDescent="0.2">
      <c r="A18" s="18"/>
      <c r="B18" s="7">
        <v>1984</v>
      </c>
      <c r="D18" s="59">
        <f>'Table Summer Peak'!D18/'Table Customers'!D20*1000</f>
        <v>4.0745510596229737</v>
      </c>
      <c r="E18" s="27"/>
      <c r="F18" s="59">
        <f t="shared" si="0"/>
        <v>-0.31942934636336506</v>
      </c>
      <c r="G18" s="18"/>
      <c r="H18" s="2">
        <f t="shared" si="1"/>
        <v>-7.2697034772430058E-2</v>
      </c>
      <c r="L18" s="19"/>
      <c r="M18" s="19" t="s">
        <v>76</v>
      </c>
      <c r="O18" s="19"/>
      <c r="P18" s="19" t="s">
        <v>76</v>
      </c>
      <c r="R18" s="192" t="s">
        <v>75</v>
      </c>
      <c r="W18" s="192" t="s">
        <v>75</v>
      </c>
    </row>
    <row r="19" spans="1:25" x14ac:dyDescent="0.2">
      <c r="A19" s="18"/>
      <c r="B19" s="7">
        <v>1985</v>
      </c>
      <c r="D19" s="59">
        <f>'Table Summer Peak'!D19/'Table Customers'!D21*1000</f>
        <v>4.0702088745440124</v>
      </c>
      <c r="E19" s="27"/>
      <c r="F19" s="59">
        <f t="shared" si="0"/>
        <v>-4.3421850789613359E-3</v>
      </c>
      <c r="G19" s="18"/>
      <c r="H19" s="2">
        <f t="shared" si="1"/>
        <v>-1.0656842963610025E-3</v>
      </c>
      <c r="O19" s="19" t="s">
        <v>74</v>
      </c>
      <c r="W19" s="19" t="s">
        <v>62</v>
      </c>
    </row>
    <row r="20" spans="1:25" x14ac:dyDescent="0.2">
      <c r="A20" s="18"/>
      <c r="B20" s="7">
        <v>1986</v>
      </c>
      <c r="D20" s="59">
        <f>'Table Summer Peak'!D20/'Table Customers'!D22*1000</f>
        <v>4.046916126543417</v>
      </c>
      <c r="E20" s="27"/>
      <c r="F20" s="59">
        <f t="shared" si="0"/>
        <v>-2.3292748000595331E-2</v>
      </c>
      <c r="G20" s="18"/>
      <c r="H20" s="2">
        <f t="shared" si="1"/>
        <v>-5.7227402127377758E-3</v>
      </c>
    </row>
    <row r="21" spans="1:25" x14ac:dyDescent="0.2">
      <c r="A21" s="18"/>
      <c r="B21" s="7">
        <v>1987</v>
      </c>
      <c r="D21" s="59">
        <f>'Table Summer Peak'!D21/'Table Customers'!D23*1000</f>
        <v>4.3637670839612337</v>
      </c>
      <c r="E21" s="27"/>
      <c r="F21" s="59">
        <f t="shared" si="0"/>
        <v>0.31685095741781666</v>
      </c>
      <c r="G21" s="18"/>
      <c r="H21" s="2">
        <f t="shared" si="1"/>
        <v>7.8294421606520448E-2</v>
      </c>
      <c r="R21" s="54"/>
      <c r="S21" s="689" t="s">
        <v>61</v>
      </c>
      <c r="T21" s="689"/>
      <c r="W21" s="54"/>
      <c r="X21" s="689" t="s">
        <v>61</v>
      </c>
      <c r="Y21" s="689"/>
    </row>
    <row r="22" spans="1:25" x14ac:dyDescent="0.2">
      <c r="A22" s="18"/>
      <c r="B22" s="7">
        <v>1988</v>
      </c>
      <c r="D22" s="59">
        <f>'Table Summer Peak'!D22/'Table Customers'!D24*1000</f>
        <v>4.1920824928163363</v>
      </c>
      <c r="E22" s="27"/>
      <c r="F22" s="59">
        <f t="shared" si="0"/>
        <v>-0.17168459114489742</v>
      </c>
      <c r="G22" s="18"/>
      <c r="H22" s="2">
        <f t="shared" si="1"/>
        <v>-3.9343206876442549E-2</v>
      </c>
      <c r="R22" s="56" t="s">
        <v>55</v>
      </c>
      <c r="S22" s="54" t="s">
        <v>58</v>
      </c>
      <c r="T22" s="54" t="s">
        <v>2</v>
      </c>
      <c r="W22" s="56" t="s">
        <v>55</v>
      </c>
      <c r="X22" s="54" t="s">
        <v>58</v>
      </c>
      <c r="Y22" s="54" t="s">
        <v>2</v>
      </c>
    </row>
    <row r="23" spans="1:25" x14ac:dyDescent="0.2">
      <c r="A23" s="18"/>
      <c r="B23" s="7">
        <v>1989</v>
      </c>
      <c r="D23" s="59">
        <f>'Table Summer Peak'!D23/'Table Customers'!D25*1000</f>
        <v>4.3809042610616471</v>
      </c>
      <c r="E23" s="18"/>
      <c r="F23" s="59">
        <f t="shared" si="0"/>
        <v>0.18882176824531083</v>
      </c>
      <c r="G23" s="18"/>
      <c r="H23" s="2">
        <f t="shared" si="1"/>
        <v>4.5042474371360885E-2</v>
      </c>
      <c r="R23" s="56" t="s">
        <v>72</v>
      </c>
      <c r="S23" s="54">
        <v>10</v>
      </c>
      <c r="T23" s="54">
        <v>20</v>
      </c>
      <c r="W23" s="56" t="s">
        <v>72</v>
      </c>
      <c r="X23" s="54">
        <v>10</v>
      </c>
      <c r="Y23" s="54">
        <v>20</v>
      </c>
    </row>
    <row r="24" spans="1:25" x14ac:dyDescent="0.2">
      <c r="A24" s="18"/>
      <c r="B24" s="7">
        <v>1990</v>
      </c>
      <c r="D24" s="59">
        <f>'Table Summer Peak'!D24/'Table Customers'!D26*1000</f>
        <v>4.354161355804929</v>
      </c>
      <c r="E24" s="18"/>
      <c r="F24" s="59">
        <f t="shared" si="0"/>
        <v>-2.6742905256718075E-2</v>
      </c>
      <c r="G24" s="18"/>
      <c r="H24" s="2">
        <f t="shared" si="1"/>
        <v>-6.10442585892923E-3</v>
      </c>
      <c r="K24">
        <v>1990</v>
      </c>
      <c r="L24" s="9">
        <v>13562.366783999934</v>
      </c>
      <c r="M24" s="59">
        <f>L24/'Table Customers'!D26*1000</f>
        <v>4.2934952264173987</v>
      </c>
      <c r="O24" s="50">
        <f t="shared" ref="O24:O42" si="2">+L24</f>
        <v>13562.366783999934</v>
      </c>
      <c r="P24" s="59">
        <f>O24/'Table Customers'!D26*1000</f>
        <v>4.2934952264173987</v>
      </c>
      <c r="R24" s="55">
        <f>(M66/M36)^(1/30)-1</f>
        <v>4.270430082539356E-3</v>
      </c>
      <c r="S24" s="54"/>
      <c r="T24" s="54"/>
      <c r="W24" s="55">
        <f>(P66/P36)^(1/30)-1</f>
        <v>3.5996360208874201E-3</v>
      </c>
      <c r="X24" s="54"/>
      <c r="Y24" s="54"/>
    </row>
    <row r="25" spans="1:25" x14ac:dyDescent="0.2">
      <c r="A25" s="18"/>
      <c r="B25" s="7">
        <v>1991</v>
      </c>
      <c r="D25" s="59">
        <f>'Table Summer Peak'!D25/'Table Customers'!D27*1000</f>
        <v>4.3772495016719066</v>
      </c>
      <c r="E25" s="18"/>
      <c r="F25" s="59">
        <f t="shared" si="0"/>
        <v>2.3088145866977605E-2</v>
      </c>
      <c r="G25" s="18"/>
      <c r="H25" s="2">
        <f t="shared" si="1"/>
        <v>5.3025471452032846E-3</v>
      </c>
      <c r="K25">
        <v>1991</v>
      </c>
      <c r="L25" s="9">
        <v>14221.559305760122</v>
      </c>
      <c r="M25" s="59">
        <f>L25/'Table Customers'!D27*1000</f>
        <v>4.4077967417783732</v>
      </c>
      <c r="N25" s="1">
        <f t="shared" ref="N25:N66" si="3">M25/M24-1</f>
        <v>2.6622019900637062E-2</v>
      </c>
      <c r="O25" s="50">
        <f t="shared" si="2"/>
        <v>14221.559305760122</v>
      </c>
      <c r="P25" s="59">
        <f>O25/'Table Customers'!D27*1000</f>
        <v>4.4077967417783732</v>
      </c>
      <c r="Q25" s="1">
        <f t="shared" ref="Q25:Q66" si="4">P25/P24-1</f>
        <v>2.6622019900637062E-2</v>
      </c>
      <c r="R25" s="54"/>
      <c r="S25" s="54"/>
      <c r="T25" s="54"/>
      <c r="W25" s="54"/>
      <c r="X25" s="54"/>
      <c r="Y25" s="54"/>
    </row>
    <row r="26" spans="1:25" x14ac:dyDescent="0.2">
      <c r="A26" s="18"/>
      <c r="B26" s="7">
        <v>1992</v>
      </c>
      <c r="D26" s="59">
        <f>'Table Summer Peak'!D26/'Table Customers'!D28*1000</f>
        <v>4.4681305128295454</v>
      </c>
      <c r="E26" s="18"/>
      <c r="F26" s="59">
        <f t="shared" si="0"/>
        <v>9.0881011157638802E-2</v>
      </c>
      <c r="G26" s="18"/>
      <c r="H26" s="2">
        <f t="shared" si="1"/>
        <v>2.0762127249754903E-2</v>
      </c>
      <c r="K26">
        <v>1992</v>
      </c>
      <c r="L26" s="9">
        <v>14853.150062474822</v>
      </c>
      <c r="M26" s="188">
        <f>L26/'Table Customers'!D28*1000</f>
        <v>4.5266907445453803</v>
      </c>
      <c r="N26" s="1">
        <f t="shared" si="3"/>
        <v>2.6973567460607972E-2</v>
      </c>
      <c r="O26" s="50">
        <f t="shared" si="2"/>
        <v>14853.150062474822</v>
      </c>
      <c r="P26" s="188">
        <f>O26/'Table Customers'!D28*1000</f>
        <v>4.5266907445453803</v>
      </c>
      <c r="Q26" s="1">
        <f t="shared" si="4"/>
        <v>2.6973567460607972E-2</v>
      </c>
      <c r="R26" s="56" t="s">
        <v>55</v>
      </c>
      <c r="S26" s="54"/>
      <c r="T26" s="54"/>
      <c r="W26" s="56" t="s">
        <v>55</v>
      </c>
      <c r="X26" s="54"/>
      <c r="Y26" s="54"/>
    </row>
    <row r="27" spans="1:25" x14ac:dyDescent="0.2">
      <c r="A27" s="18"/>
      <c r="B27" s="7">
        <v>1993</v>
      </c>
      <c r="D27" s="59">
        <f>'Table Summer Peak'!D27/'Table Customers'!D29*1000</f>
        <v>4.5491468251342093</v>
      </c>
      <c r="E27" s="18"/>
      <c r="F27" s="59">
        <f t="shared" si="0"/>
        <v>8.1016312304663884E-2</v>
      </c>
      <c r="G27" s="18"/>
      <c r="H27" s="2">
        <f t="shared" si="1"/>
        <v>1.8132038012774743E-2</v>
      </c>
      <c r="K27">
        <v>1993</v>
      </c>
      <c r="L27" s="9">
        <v>14956.924464513011</v>
      </c>
      <c r="M27" s="190">
        <f>L27/'Table Customers'!D29*1000</f>
        <v>4.4570447688662096</v>
      </c>
      <c r="N27" s="1">
        <f t="shared" si="3"/>
        <v>-1.5385627074942843E-2</v>
      </c>
      <c r="O27" s="50">
        <f t="shared" si="2"/>
        <v>14956.924464513011</v>
      </c>
      <c r="P27" s="190">
        <f>O27/'Table Customers'!D29*1000</f>
        <v>4.4570447688662096</v>
      </c>
      <c r="Q27" s="1">
        <f t="shared" si="4"/>
        <v>-1.5385627074942843E-2</v>
      </c>
      <c r="R27" s="56" t="s">
        <v>71</v>
      </c>
      <c r="S27" s="54">
        <v>10</v>
      </c>
      <c r="T27" s="54">
        <v>10</v>
      </c>
      <c r="W27" s="56" t="s">
        <v>71</v>
      </c>
      <c r="X27" s="54">
        <v>10</v>
      </c>
      <c r="Y27" s="54">
        <v>10</v>
      </c>
    </row>
    <row r="28" spans="1:25" x14ac:dyDescent="0.2">
      <c r="A28" s="18"/>
      <c r="B28" s="7">
        <v>1994</v>
      </c>
      <c r="D28" s="59">
        <f>'Table Summer Peak'!D28/'Table Customers'!D30*1000</f>
        <v>4.4354681607081634</v>
      </c>
      <c r="E28" s="18"/>
      <c r="F28" s="59">
        <f t="shared" si="0"/>
        <v>-0.11367866442604591</v>
      </c>
      <c r="G28" s="18"/>
      <c r="H28" s="2">
        <f t="shared" si="1"/>
        <v>-2.4989007564663934E-2</v>
      </c>
      <c r="I28" s="26"/>
      <c r="K28">
        <v>1994</v>
      </c>
      <c r="L28" s="9">
        <v>16265.623068477284</v>
      </c>
      <c r="M28" s="190">
        <f>L28/'Table Customers'!D30*1000</f>
        <v>4.7529911874505046</v>
      </c>
      <c r="N28" s="1">
        <f t="shared" si="3"/>
        <v>6.6399696195911906E-2</v>
      </c>
      <c r="O28" s="50">
        <f t="shared" si="2"/>
        <v>16265.623068477284</v>
      </c>
      <c r="P28" s="190">
        <f>O28/'Table Customers'!D30*1000</f>
        <v>4.7529911874505046</v>
      </c>
      <c r="Q28" s="1">
        <f t="shared" si="4"/>
        <v>6.6399696195911906E-2</v>
      </c>
      <c r="R28" s="55">
        <f>(M56/M36)^(1/20)-1</f>
        <v>1.7603135398978065E-3</v>
      </c>
      <c r="S28" s="54"/>
      <c r="T28" s="54"/>
      <c r="W28" s="55">
        <f>(P56/P36)^(1/20)-1</f>
        <v>5.7437398675808105E-4</v>
      </c>
      <c r="X28" s="54"/>
      <c r="Y28" s="54"/>
    </row>
    <row r="29" spans="1:25" ht="13.5" thickBot="1" x14ac:dyDescent="0.25">
      <c r="A29" s="18"/>
      <c r="B29" s="7">
        <v>1995</v>
      </c>
      <c r="D29" s="59">
        <f>'Table Summer Peak'!D29/'Table Customers'!D31*1000</f>
        <v>4.5325092094808639</v>
      </c>
      <c r="E29" s="18"/>
      <c r="F29" s="59">
        <f t="shared" si="0"/>
        <v>9.7041048772700478E-2</v>
      </c>
      <c r="G29" s="18"/>
      <c r="H29" s="2">
        <f t="shared" si="1"/>
        <v>2.187842303374965E-2</v>
      </c>
      <c r="K29">
        <v>1995</v>
      </c>
      <c r="L29" s="9">
        <v>16197.291467211726</v>
      </c>
      <c r="M29" s="190">
        <f>L29/'Table Customers'!D31*1000</f>
        <v>4.6426593779664174</v>
      </c>
      <c r="N29" s="1">
        <f t="shared" si="3"/>
        <v>-2.3213131506618523E-2</v>
      </c>
      <c r="O29" s="50">
        <f t="shared" si="2"/>
        <v>16197.291467211726</v>
      </c>
      <c r="P29" s="190">
        <f>O29/'Table Customers'!D31*1000</f>
        <v>4.6426593779664174</v>
      </c>
      <c r="Q29" s="1">
        <f t="shared" si="4"/>
        <v>-2.3213131506618523E-2</v>
      </c>
      <c r="R29" s="54"/>
      <c r="S29" s="54"/>
      <c r="T29" s="54"/>
      <c r="W29" s="54"/>
      <c r="X29" s="54"/>
      <c r="Y29" s="54"/>
    </row>
    <row r="30" spans="1:25" x14ac:dyDescent="0.2">
      <c r="A30" s="18"/>
      <c r="B30" s="7">
        <v>1996</v>
      </c>
      <c r="D30" s="59">
        <f>'Table Summer Peak'!D30/'Table Customers'!D32*1000</f>
        <v>4.5241180213517493</v>
      </c>
      <c r="E30" s="18"/>
      <c r="F30" s="59">
        <f t="shared" si="0"/>
        <v>-8.3911881291145463E-3</v>
      </c>
      <c r="G30" s="18"/>
      <c r="H30" s="2">
        <f t="shared" si="1"/>
        <v>-1.8513339391704742E-3</v>
      </c>
      <c r="K30">
        <v>1996</v>
      </c>
      <c r="L30" s="9">
        <v>16180.341171398424</v>
      </c>
      <c r="M30" s="190">
        <f>L30/'Table Customers'!D32*1000</f>
        <v>4.5568832846827236</v>
      </c>
      <c r="N30" s="1">
        <f t="shared" si="3"/>
        <v>-1.8475637840410619E-2</v>
      </c>
      <c r="O30" s="50">
        <f t="shared" si="2"/>
        <v>16180.341171398424</v>
      </c>
      <c r="P30" s="190">
        <f>O30/'Table Customers'!D32*1000</f>
        <v>4.5568832846827236</v>
      </c>
      <c r="Q30" s="1">
        <f t="shared" si="4"/>
        <v>-1.8475637840410619E-2</v>
      </c>
      <c r="R30" s="56" t="s">
        <v>55</v>
      </c>
      <c r="S30" s="54"/>
      <c r="T30" s="54"/>
      <c r="W30" s="174" t="s">
        <v>55</v>
      </c>
      <c r="X30" s="173"/>
      <c r="Y30" s="172"/>
    </row>
    <row r="31" spans="1:25" x14ac:dyDescent="0.2">
      <c r="A31" s="18"/>
      <c r="B31" s="7">
        <v>1997</v>
      </c>
      <c r="D31" s="59">
        <f>'Table Summer Peak'!D31/'Table Customers'!D33*1000</f>
        <v>4.5949536710778141</v>
      </c>
      <c r="E31" s="18"/>
      <c r="F31" s="59">
        <f t="shared" si="0"/>
        <v>7.0835649726064709E-2</v>
      </c>
      <c r="G31" s="18"/>
      <c r="H31" s="2">
        <f t="shared" si="1"/>
        <v>1.5657339041942109E-2</v>
      </c>
      <c r="K31">
        <v>1997</v>
      </c>
      <c r="L31" s="9">
        <v>16541.857129056036</v>
      </c>
      <c r="M31" s="190">
        <f>L31/'Table Customers'!D33*1000</f>
        <v>4.575280148523003</v>
      </c>
      <c r="N31" s="1">
        <f t="shared" si="3"/>
        <v>4.0371593238119896E-3</v>
      </c>
      <c r="O31" s="50">
        <f t="shared" si="2"/>
        <v>16541.857129056036</v>
      </c>
      <c r="P31" s="190">
        <f>O31/'Table Customers'!D33*1000</f>
        <v>4.575280148523003</v>
      </c>
      <c r="Q31" s="1">
        <f t="shared" si="4"/>
        <v>4.0371593238119896E-3</v>
      </c>
      <c r="R31" s="56" t="s">
        <v>69</v>
      </c>
      <c r="S31" s="54">
        <v>20</v>
      </c>
      <c r="T31" s="54">
        <v>20</v>
      </c>
      <c r="W31" s="171" t="s">
        <v>69</v>
      </c>
      <c r="X31" s="170">
        <v>20</v>
      </c>
      <c r="Y31" s="169">
        <v>20</v>
      </c>
    </row>
    <row r="32" spans="1:25" ht="13.5" thickBot="1" x14ac:dyDescent="0.25">
      <c r="A32" s="18"/>
      <c r="B32" s="7">
        <v>1998</v>
      </c>
      <c r="D32" s="59">
        <f>'Table Summer Peak'!D32/'Table Customers'!D34*1000</f>
        <v>4.8626942768789103</v>
      </c>
      <c r="E32" s="18"/>
      <c r="F32" s="59">
        <f t="shared" si="0"/>
        <v>0.26774060580109627</v>
      </c>
      <c r="G32" s="18"/>
      <c r="H32" s="2">
        <f t="shared" si="1"/>
        <v>5.8268401591586416E-2</v>
      </c>
      <c r="K32">
        <v>1998</v>
      </c>
      <c r="L32" s="9">
        <v>17367.541380781724</v>
      </c>
      <c r="M32" s="190">
        <f>L32/'Table Customers'!D34*1000</f>
        <v>4.7188380217793453</v>
      </c>
      <c r="N32" s="1">
        <f t="shared" si="3"/>
        <v>3.1376848760328979E-2</v>
      </c>
      <c r="O32" s="50">
        <f t="shared" si="2"/>
        <v>17367.541380781724</v>
      </c>
      <c r="P32" s="190">
        <f>O32/'Table Customers'!D34*1000</f>
        <v>4.7188380217793453</v>
      </c>
      <c r="Q32" s="1">
        <f t="shared" si="4"/>
        <v>3.1376848760328979E-2</v>
      </c>
      <c r="R32" s="55">
        <f>(M66/M26)^(1/40)-1</f>
        <v>4.5226160816858041E-3</v>
      </c>
      <c r="S32" s="54"/>
      <c r="T32" s="54"/>
      <c r="W32" s="191">
        <f>(P66/P26)^(1/40)-1</f>
        <v>4.0193521742397653E-3</v>
      </c>
      <c r="X32" s="167"/>
      <c r="Y32" s="166"/>
    </row>
    <row r="33" spans="1:25" x14ac:dyDescent="0.2">
      <c r="A33" s="18"/>
      <c r="B33" s="7">
        <v>1999</v>
      </c>
      <c r="D33" s="59">
        <f>'Table Summer Peak'!D33/'Table Customers'!D35*1000</f>
        <v>4.6898179521740628</v>
      </c>
      <c r="E33" s="18"/>
      <c r="F33" s="59">
        <f t="shared" si="0"/>
        <v>-0.17287632470484748</v>
      </c>
      <c r="G33" s="18"/>
      <c r="H33" s="2">
        <f t="shared" si="1"/>
        <v>-3.5551551230937561E-2</v>
      </c>
      <c r="K33">
        <v>1999</v>
      </c>
      <c r="L33" s="9">
        <v>17390.325737005765</v>
      </c>
      <c r="M33" s="190">
        <f>L33/'Table Customers'!D35*1000</f>
        <v>4.6300006719025983</v>
      </c>
      <c r="N33" s="1">
        <f t="shared" si="3"/>
        <v>-1.8826107076938547E-2</v>
      </c>
      <c r="O33" s="50">
        <f t="shared" si="2"/>
        <v>17390.325737005765</v>
      </c>
      <c r="P33" s="190">
        <f>O33/'Table Customers'!D35*1000</f>
        <v>4.6300006719025983</v>
      </c>
      <c r="Q33" s="1">
        <f t="shared" si="4"/>
        <v>-1.8826107076938547E-2</v>
      </c>
      <c r="R33" s="54"/>
      <c r="S33" s="54"/>
      <c r="T33" s="54"/>
      <c r="W33" s="54"/>
      <c r="X33" s="54"/>
      <c r="Y33" s="54"/>
    </row>
    <row r="34" spans="1:25" x14ac:dyDescent="0.2">
      <c r="A34" s="18"/>
      <c r="B34" s="7">
        <v>2000</v>
      </c>
      <c r="D34" s="59">
        <f>'Table Summer Peak'!D34/'Table Customers'!D36*1000</f>
        <v>4.6274373322387223</v>
      </c>
      <c r="E34" s="18"/>
      <c r="F34" s="59">
        <f t="shared" si="0"/>
        <v>-6.2380619935340498E-2</v>
      </c>
      <c r="G34" s="18"/>
      <c r="H34" s="2">
        <f t="shared" si="1"/>
        <v>-1.3301288146253643E-2</v>
      </c>
      <c r="K34">
        <v>2000</v>
      </c>
      <c r="L34" s="9">
        <v>17989.31138026945</v>
      </c>
      <c r="M34" s="190">
        <f>L34/'Table Customers'!D36*1000</f>
        <v>4.6745513849014912</v>
      </c>
      <c r="N34" s="1">
        <f t="shared" si="3"/>
        <v>9.6221828366573892E-3</v>
      </c>
      <c r="O34" s="50">
        <f t="shared" si="2"/>
        <v>17989.31138026945</v>
      </c>
      <c r="P34" s="190">
        <f>O34/'Table Customers'!D36*1000</f>
        <v>4.6745513849014912</v>
      </c>
      <c r="Q34" s="1">
        <f t="shared" si="4"/>
        <v>9.6221828366573892E-3</v>
      </c>
      <c r="R34" s="56" t="s">
        <v>55</v>
      </c>
      <c r="S34" s="54"/>
      <c r="T34" s="54"/>
      <c r="W34" s="56" t="s">
        <v>55</v>
      </c>
      <c r="X34" s="54"/>
      <c r="Y34" s="54"/>
    </row>
    <row r="35" spans="1:25" x14ac:dyDescent="0.2">
      <c r="A35" s="18"/>
      <c r="B35" s="7">
        <v>2001</v>
      </c>
      <c r="D35" s="59">
        <f>'Table Summer Peak'!D35/'Table Customers'!D37*1000</f>
        <v>4.7656060160884302</v>
      </c>
      <c r="E35" s="18"/>
      <c r="F35" s="59">
        <f t="shared" si="0"/>
        <v>0.13816868384970782</v>
      </c>
      <c r="G35" s="18"/>
      <c r="H35" s="2">
        <f t="shared" si="1"/>
        <v>2.985857482868659E-2</v>
      </c>
      <c r="K35">
        <v>2001</v>
      </c>
      <c r="L35" s="9">
        <v>18849.068297194193</v>
      </c>
      <c r="M35" s="190">
        <f>L35/'Table Customers'!D37*1000</f>
        <v>4.7897639583433067</v>
      </c>
      <c r="N35" s="1">
        <f t="shared" si="3"/>
        <v>2.4646765850931729E-2</v>
      </c>
      <c r="O35" s="50">
        <f t="shared" si="2"/>
        <v>18849.068297194193</v>
      </c>
      <c r="P35" s="190">
        <f>O35/'Table Customers'!D37*1000</f>
        <v>4.7897639583433067</v>
      </c>
      <c r="Q35" s="1">
        <f t="shared" si="4"/>
        <v>2.4646765850931729E-2</v>
      </c>
      <c r="R35" s="56" t="s">
        <v>68</v>
      </c>
      <c r="S35" s="54">
        <v>20</v>
      </c>
      <c r="T35" s="54">
        <v>10</v>
      </c>
      <c r="W35" s="56" t="s">
        <v>68</v>
      </c>
      <c r="X35" s="54">
        <v>20</v>
      </c>
      <c r="Y35" s="54">
        <v>10</v>
      </c>
    </row>
    <row r="36" spans="1:25" x14ac:dyDescent="0.2">
      <c r="A36" s="18"/>
      <c r="B36" s="7">
        <v>2002</v>
      </c>
      <c r="D36" s="59">
        <f>'Table Summer Peak'!D36/'Table Customers'!D38*1000</f>
        <v>4.7810782837822092</v>
      </c>
      <c r="E36" s="18"/>
      <c r="F36" s="59">
        <f t="shared" si="0"/>
        <v>1.5472267693779074E-2</v>
      </c>
      <c r="G36" s="18"/>
      <c r="H36" s="2">
        <f t="shared" si="1"/>
        <v>3.2466527114380916E-3</v>
      </c>
      <c r="K36">
        <v>2002</v>
      </c>
      <c r="L36" s="9">
        <v>19180.249608822236</v>
      </c>
      <c r="M36" s="188">
        <f>L36/'Table Customers'!D38*1000</f>
        <v>4.7714384141871173</v>
      </c>
      <c r="N36" s="1">
        <f t="shared" si="3"/>
        <v>-3.8259806361162774E-3</v>
      </c>
      <c r="O36" s="50">
        <f t="shared" si="2"/>
        <v>19180.249608822236</v>
      </c>
      <c r="P36" s="188">
        <f>O36/'Table Customers'!D38*1000</f>
        <v>4.7714384141871173</v>
      </c>
      <c r="Q36" s="1">
        <f t="shared" si="4"/>
        <v>-3.8259806361162774E-3</v>
      </c>
      <c r="R36" s="55">
        <f>(M56/M26)^(1/30)-1</f>
        <v>2.9320227046583103E-3</v>
      </c>
      <c r="S36" s="54"/>
      <c r="T36" s="54"/>
      <c r="W36" s="55">
        <f>(P56/P26)^(1/30)-1</f>
        <v>2.1403153169936573E-3</v>
      </c>
      <c r="X36" s="54"/>
      <c r="Y36" s="54"/>
    </row>
    <row r="37" spans="1:25" x14ac:dyDescent="0.2">
      <c r="A37" s="18"/>
      <c r="B37" s="7">
        <v>2003</v>
      </c>
      <c r="D37" s="59">
        <f>'Table Summer Peak'!D37/'Table Customers'!D39*1000</f>
        <v>4.7770089563655489</v>
      </c>
      <c r="E37" s="18"/>
      <c r="F37" s="59">
        <f t="shared" si="0"/>
        <v>-4.0693274166603288E-3</v>
      </c>
      <c r="G37" s="18"/>
      <c r="H37" s="2">
        <f t="shared" si="1"/>
        <v>-8.5113172701312134E-4</v>
      </c>
      <c r="K37">
        <v>2003</v>
      </c>
      <c r="L37" s="9">
        <v>20072.938094586483</v>
      </c>
      <c r="M37" s="190">
        <f>L37/'Table Customers'!D39*1000</f>
        <v>4.8753612496649801</v>
      </c>
      <c r="N37" s="1">
        <f t="shared" si="3"/>
        <v>2.1780190051047255E-2</v>
      </c>
      <c r="O37" s="50">
        <f t="shared" si="2"/>
        <v>20072.938094586483</v>
      </c>
      <c r="P37" s="190">
        <f>O37/'Table Customers'!D39*1000</f>
        <v>4.8753612496649801</v>
      </c>
      <c r="Q37" s="1">
        <f t="shared" si="4"/>
        <v>2.1780190051047255E-2</v>
      </c>
    </row>
    <row r="38" spans="1:25" x14ac:dyDescent="0.2">
      <c r="A38" s="18"/>
      <c r="B38" s="7">
        <v>2004</v>
      </c>
      <c r="D38" s="59">
        <f>'Table Summer Peak'!D38/'Table Customers'!D40*1000</f>
        <v>4.8632868788898742</v>
      </c>
      <c r="E38" s="18"/>
      <c r="F38" s="59">
        <f t="shared" si="0"/>
        <v>8.6277922524325312E-2</v>
      </c>
      <c r="G38" s="18"/>
      <c r="H38" s="2">
        <f t="shared" si="1"/>
        <v>1.8061076148780719E-2</v>
      </c>
      <c r="I38" s="8"/>
      <c r="K38">
        <v>2004</v>
      </c>
      <c r="L38" s="9">
        <v>21123.969054641013</v>
      </c>
      <c r="M38" s="190">
        <f>L38/'Table Customers'!D40*1000</f>
        <v>5.0003368962526835</v>
      </c>
      <c r="N38" s="1">
        <f t="shared" si="3"/>
        <v>2.5634130516234421E-2</v>
      </c>
      <c r="O38" s="50">
        <f t="shared" si="2"/>
        <v>21123.969054641013</v>
      </c>
      <c r="P38" s="190">
        <f>O38/'Table Customers'!D40*1000</f>
        <v>5.0003368962526835</v>
      </c>
      <c r="Q38" s="1">
        <f t="shared" si="4"/>
        <v>2.5634130516234421E-2</v>
      </c>
    </row>
    <row r="39" spans="1:25" x14ac:dyDescent="0.2">
      <c r="A39" s="18"/>
      <c r="B39" s="7">
        <v>2005</v>
      </c>
      <c r="D39" s="59">
        <f>'Table Summer Peak'!D39/'Table Customers'!D41*1000</f>
        <v>5.1738876436575598</v>
      </c>
      <c r="E39" s="25"/>
      <c r="F39" s="59">
        <f t="shared" si="0"/>
        <v>0.31060076476768561</v>
      </c>
      <c r="G39" s="18"/>
      <c r="H39" s="2">
        <f t="shared" si="1"/>
        <v>6.3866428714274281E-2</v>
      </c>
      <c r="I39" s="8"/>
      <c r="K39">
        <v>2005</v>
      </c>
      <c r="L39" s="9">
        <v>21760.285573886667</v>
      </c>
      <c r="M39" s="59">
        <f>L39/'Table Customers'!D41*1000</f>
        <v>5.0348943541519651</v>
      </c>
      <c r="N39" s="1">
        <f t="shared" si="3"/>
        <v>6.9110259201092816E-3</v>
      </c>
      <c r="O39" s="50">
        <f t="shared" si="2"/>
        <v>21760.285573886667</v>
      </c>
      <c r="P39" s="59">
        <f>O39/'Table Customers'!D41*1000</f>
        <v>5.0348943541519651</v>
      </c>
      <c r="Q39" s="1">
        <f t="shared" si="4"/>
        <v>6.9110259201092816E-3</v>
      </c>
    </row>
    <row r="40" spans="1:25" x14ac:dyDescent="0.2">
      <c r="A40" s="18"/>
      <c r="B40" s="7">
        <v>2006</v>
      </c>
      <c r="D40" s="59">
        <f>'Table Summer Peak'!D40/'Table Customers'!D42*1000</f>
        <v>4.9481099315408272</v>
      </c>
      <c r="E40" s="18"/>
      <c r="F40" s="59">
        <f t="shared" si="0"/>
        <v>-0.22577771211673259</v>
      </c>
      <c r="G40" s="18"/>
      <c r="H40" s="2">
        <f t="shared" si="1"/>
        <v>-4.3637923292266234E-2</v>
      </c>
      <c r="I40" s="8"/>
      <c r="K40">
        <v>2006</v>
      </c>
      <c r="L40" s="9">
        <v>21576.849023114053</v>
      </c>
      <c r="M40" s="59">
        <f>L40/'Table Customers'!D42*1000</f>
        <v>4.8931949650592443</v>
      </c>
      <c r="N40" s="1">
        <f t="shared" si="3"/>
        <v>-2.8143468189331555E-2</v>
      </c>
      <c r="O40" s="50">
        <f t="shared" si="2"/>
        <v>21576.849023114053</v>
      </c>
      <c r="P40" s="59">
        <f>O40/'Table Customers'!D42*1000</f>
        <v>4.8931949650592443</v>
      </c>
      <c r="Q40" s="1">
        <f t="shared" si="4"/>
        <v>-2.8143468189331555E-2</v>
      </c>
    </row>
    <row r="41" spans="1:25" x14ac:dyDescent="0.2">
      <c r="A41" s="18"/>
      <c r="B41" s="7">
        <v>2007</v>
      </c>
      <c r="D41" s="59">
        <f>'Table Summer Peak'!D41/'Table Customers'!D43*1000</f>
        <v>4.8841462655251009</v>
      </c>
      <c r="E41" s="18"/>
      <c r="F41" s="59">
        <f t="shared" si="0"/>
        <v>-6.3963666015726339E-2</v>
      </c>
      <c r="G41" s="18"/>
      <c r="H41" s="2">
        <f t="shared" si="1"/>
        <v>-1.2926888630343747E-2</v>
      </c>
      <c r="I41" s="8"/>
      <c r="K41">
        <v>2007</v>
      </c>
      <c r="L41" s="9">
        <v>21710.394711825349</v>
      </c>
      <c r="M41" s="59">
        <f>L41/'Table Customers'!D43*1000</f>
        <v>4.8281915697494613</v>
      </c>
      <c r="N41" s="1">
        <f t="shared" si="3"/>
        <v>-1.3284448253942815E-2</v>
      </c>
      <c r="O41" s="50">
        <f t="shared" si="2"/>
        <v>21710.394711825349</v>
      </c>
      <c r="P41" s="59">
        <f>O41/'Table Customers'!D43*1000</f>
        <v>4.8281915697494613</v>
      </c>
      <c r="Q41" s="1">
        <f t="shared" si="4"/>
        <v>-1.3284448253942815E-2</v>
      </c>
      <c r="R41" s="189" t="s">
        <v>73</v>
      </c>
    </row>
    <row r="42" spans="1:25" x14ac:dyDescent="0.2">
      <c r="A42" s="18"/>
      <c r="B42" s="7">
        <v>2008</v>
      </c>
      <c r="D42" s="59">
        <f>'Table Summer Peak'!D42/'Table Customers'!D44*1000</f>
        <v>4.6699024601656687</v>
      </c>
      <c r="E42" s="18"/>
      <c r="F42" s="59">
        <f t="shared" si="0"/>
        <v>-0.21424380535943222</v>
      </c>
      <c r="G42" s="18"/>
      <c r="H42" s="2">
        <f t="shared" si="1"/>
        <v>-4.3865149344866849E-2</v>
      </c>
      <c r="I42" s="8"/>
      <c r="K42">
        <v>2008</v>
      </c>
      <c r="L42" s="9">
        <v>21472.440519640444</v>
      </c>
      <c r="M42" s="59">
        <f>L42/'Table Customers'!D44*1000</f>
        <v>4.7613581580451054</v>
      </c>
      <c r="N42" s="1">
        <f t="shared" si="3"/>
        <v>-1.3842328072293908E-2</v>
      </c>
      <c r="O42" s="50">
        <f t="shared" si="2"/>
        <v>21472.440519640444</v>
      </c>
      <c r="P42" s="59">
        <f>O42/'Table Customers'!D44*1000</f>
        <v>4.7613581580451054</v>
      </c>
      <c r="Q42" s="1">
        <f t="shared" si="4"/>
        <v>-1.3842328072293908E-2</v>
      </c>
      <c r="R42" s="54"/>
      <c r="S42" s="689" t="s">
        <v>61</v>
      </c>
      <c r="T42" s="689"/>
    </row>
    <row r="43" spans="1:25" x14ac:dyDescent="0.2">
      <c r="A43" s="18"/>
      <c r="B43" s="7">
        <v>2009</v>
      </c>
      <c r="D43" s="59">
        <v>4.9679191801277458</v>
      </c>
      <c r="E43" s="18"/>
      <c r="F43" s="59">
        <f t="shared" si="0"/>
        <v>0.29801671996207713</v>
      </c>
      <c r="G43" s="18"/>
      <c r="H43" s="2">
        <f t="shared" si="1"/>
        <v>6.3816476362014818E-2</v>
      </c>
      <c r="K43">
        <v>2009</v>
      </c>
      <c r="L43" s="9">
        <v>21807.342968080386</v>
      </c>
      <c r="M43" s="59">
        <f>L43/'Table Customers'!D45*1000</f>
        <v>4.8470814459644078</v>
      </c>
      <c r="N43" s="1">
        <f t="shared" si="3"/>
        <v>1.8003957079863575E-2</v>
      </c>
      <c r="O43" s="50">
        <v>21807.342968080386</v>
      </c>
      <c r="P43" s="59">
        <f>O43/'Table Customers'!D45*1000</f>
        <v>4.8470814459644078</v>
      </c>
      <c r="Q43" s="1">
        <f t="shared" si="4"/>
        <v>1.8003957079863575E-2</v>
      </c>
      <c r="R43" s="56" t="s">
        <v>55</v>
      </c>
      <c r="S43" s="54" t="s">
        <v>58</v>
      </c>
      <c r="T43" s="54" t="s">
        <v>2</v>
      </c>
    </row>
    <row r="44" spans="1:25" x14ac:dyDescent="0.2">
      <c r="A44" s="18"/>
      <c r="B44" s="7">
        <v>2010</v>
      </c>
      <c r="D44" s="59">
        <v>4.8721578664319534</v>
      </c>
      <c r="E44" s="18"/>
      <c r="F44" s="59">
        <f t="shared" si="0"/>
        <v>-9.5761313695792438E-2</v>
      </c>
      <c r="G44" s="18"/>
      <c r="H44" s="2">
        <f t="shared" si="1"/>
        <v>-1.9275940333097319E-2</v>
      </c>
      <c r="K44">
        <v>2010</v>
      </c>
      <c r="L44" s="9">
        <v>21594.069607811241</v>
      </c>
      <c r="M44" s="59">
        <f>L44/'Table Customers'!D46*1000</f>
        <v>4.7771027235587367</v>
      </c>
      <c r="N44" s="1">
        <f t="shared" si="3"/>
        <v>-1.4437290395426294E-2</v>
      </c>
      <c r="O44" s="50">
        <v>21361.819607811241</v>
      </c>
      <c r="P44" s="59">
        <f>O44/'Table Customers'!D46*1000</f>
        <v>4.7257237047958638</v>
      </c>
      <c r="Q44" s="1">
        <f t="shared" si="4"/>
        <v>-2.5037281201367945E-2</v>
      </c>
      <c r="R44" s="56" t="s">
        <v>72</v>
      </c>
      <c r="S44" s="54">
        <v>10</v>
      </c>
      <c r="T44" s="54">
        <v>20</v>
      </c>
    </row>
    <row r="45" spans="1:25" x14ac:dyDescent="0.2">
      <c r="A45" s="18"/>
      <c r="B45" s="7">
        <v>2011</v>
      </c>
      <c r="D45" s="59">
        <v>4.7029430247920772</v>
      </c>
      <c r="E45" s="18"/>
      <c r="F45" s="59">
        <f t="shared" si="0"/>
        <v>-0.16921484163987621</v>
      </c>
      <c r="G45" s="18"/>
      <c r="H45" s="2">
        <f t="shared" si="1"/>
        <v>-3.4730984971921286E-2</v>
      </c>
      <c r="K45">
        <v>2011</v>
      </c>
      <c r="L45" s="9">
        <v>21368.286352615607</v>
      </c>
      <c r="M45" s="59">
        <f>L45/'Table Customers'!D47*1000</f>
        <v>4.6993726562214464</v>
      </c>
      <c r="N45" s="1">
        <f t="shared" si="3"/>
        <v>-1.6271382851776872E-2</v>
      </c>
      <c r="O45" s="50">
        <v>21133.807352615608</v>
      </c>
      <c r="P45" s="59">
        <f>O45/'Table Customers'!D47*1000</f>
        <v>4.6478053857873691</v>
      </c>
      <c r="Q45" s="1">
        <f t="shared" si="4"/>
        <v>-1.6488124121480041E-2</v>
      </c>
      <c r="R45" s="55">
        <f>+('Table SumPK PER CUSTOMER'!E72/'Table SumPK PER CUSTOMER'!D36)^(1/30)-1</f>
        <v>4.2028687341775228E-3</v>
      </c>
      <c r="S45" s="54"/>
      <c r="T45" s="54"/>
    </row>
    <row r="46" spans="1:25" x14ac:dyDescent="0.2">
      <c r="A46" s="18"/>
      <c r="B46" s="7">
        <v>2012</v>
      </c>
      <c r="D46" s="59">
        <v>4.6360395462391288</v>
      </c>
      <c r="E46" s="18"/>
      <c r="F46" s="59">
        <f t="shared" si="0"/>
        <v>-6.6903478552948314E-2</v>
      </c>
      <c r="G46" s="18"/>
      <c r="H46" s="2">
        <f t="shared" si="1"/>
        <v>-1.4225874776764069E-2</v>
      </c>
      <c r="K46">
        <v>2012</v>
      </c>
      <c r="L46" s="9">
        <v>21773</v>
      </c>
      <c r="M46" s="59">
        <f>L46/'Table Customers'!D48*1000</f>
        <v>4.7576191903095744</v>
      </c>
      <c r="N46" s="1">
        <f t="shared" si="3"/>
        <v>1.2394533983385303E-2</v>
      </c>
      <c r="O46" s="50">
        <v>21549.597000000002</v>
      </c>
      <c r="P46" s="59">
        <f>O46/'Table Customers'!D48*1000</f>
        <v>4.7088033909262679</v>
      </c>
      <c r="Q46" s="1">
        <f t="shared" si="4"/>
        <v>1.3124044592190964E-2</v>
      </c>
      <c r="R46" s="54"/>
      <c r="S46" s="54"/>
      <c r="T46" s="54"/>
    </row>
    <row r="47" spans="1:25" x14ac:dyDescent="0.2">
      <c r="A47" s="18"/>
      <c r="B47" s="7">
        <v>2013</v>
      </c>
      <c r="D47" s="59">
        <v>4.621850767567266</v>
      </c>
      <c r="E47" s="18"/>
      <c r="F47" s="59">
        <f t="shared" si="0"/>
        <v>-1.4188778671862856E-2</v>
      </c>
      <c r="G47" s="18"/>
      <c r="H47" s="2">
        <f t="shared" si="1"/>
        <v>-3.0605387487199209E-3</v>
      </c>
      <c r="K47">
        <v>2013</v>
      </c>
      <c r="L47" s="9">
        <v>21228</v>
      </c>
      <c r="M47" s="59">
        <f>L47/'Table Customers'!D49*1000</f>
        <v>4.5879190130426899</v>
      </c>
      <c r="N47" s="1">
        <f t="shared" si="3"/>
        <v>-3.5669138381763221E-2</v>
      </c>
      <c r="O47" s="50">
        <v>21037</v>
      </c>
      <c r="P47" s="59">
        <f>+D47</f>
        <v>4.621850767567266</v>
      </c>
      <c r="Q47" s="1">
        <f t="shared" si="4"/>
        <v>-1.8465970256171027E-2</v>
      </c>
      <c r="R47" s="56" t="s">
        <v>55</v>
      </c>
      <c r="S47" s="54"/>
      <c r="T47" s="54"/>
    </row>
    <row r="48" spans="1:25" x14ac:dyDescent="0.2">
      <c r="A48" s="18"/>
      <c r="B48" s="7">
        <v>2014</v>
      </c>
      <c r="D48" s="59">
        <v>4.6492249144894604</v>
      </c>
      <c r="E48" s="18"/>
      <c r="F48" s="59">
        <f t="shared" si="0"/>
        <v>2.737414692219442E-2</v>
      </c>
      <c r="G48" s="18"/>
      <c r="H48" s="2">
        <f t="shared" si="1"/>
        <v>5.9227673715227525E-3</v>
      </c>
      <c r="K48">
        <v>2014</v>
      </c>
      <c r="L48" s="61"/>
      <c r="M48" s="59">
        <f>+'Table SumPK PER CUSTOMER'!E54</f>
        <v>4.8743360235887723</v>
      </c>
      <c r="N48" s="1">
        <f t="shared" si="3"/>
        <v>6.2428523636063771E-2</v>
      </c>
      <c r="P48" s="59">
        <f t="shared" ref="P48:P66" si="5">+E53</f>
        <v>4.6842192912813836</v>
      </c>
      <c r="Q48" s="1">
        <f t="shared" si="4"/>
        <v>1.3494274664118011E-2</v>
      </c>
      <c r="R48" s="56" t="s">
        <v>71</v>
      </c>
      <c r="S48" s="54">
        <v>10</v>
      </c>
      <c r="T48" s="54">
        <v>10</v>
      </c>
    </row>
    <row r="49" spans="1:20" x14ac:dyDescent="0.2">
      <c r="A49" s="688" t="s">
        <v>8</v>
      </c>
      <c r="B49" s="688"/>
      <c r="C49" s="688"/>
      <c r="D49" s="688"/>
      <c r="E49" s="688"/>
      <c r="F49" s="688"/>
      <c r="G49" s="688"/>
      <c r="H49" s="688"/>
      <c r="I49" s="688"/>
      <c r="K49">
        <v>2015</v>
      </c>
      <c r="L49" s="61"/>
      <c r="M49" s="59">
        <f>+'Table SumPK PER CUSTOMER'!E55</f>
        <v>4.9044905926888598</v>
      </c>
      <c r="N49" s="1">
        <f t="shared" si="3"/>
        <v>6.1863952247358522E-3</v>
      </c>
      <c r="P49" s="59">
        <f t="shared" si="5"/>
        <v>4.7114889683395278</v>
      </c>
      <c r="Q49" s="1">
        <f t="shared" si="4"/>
        <v>5.8216055573871994E-3</v>
      </c>
      <c r="R49" s="55">
        <f>+('Table SumPK PER CUSTOMER'!E62/'Table SumPK PER CUSTOMER'!D36)^(1/20)-1</f>
        <v>1.6592265161297082E-3</v>
      </c>
      <c r="S49" s="54"/>
      <c r="T49" s="54"/>
    </row>
    <row r="50" spans="1:20" x14ac:dyDescent="0.2">
      <c r="A50" s="18"/>
      <c r="B50" s="18"/>
      <c r="C50" s="18"/>
      <c r="D50" s="18"/>
      <c r="E50" s="18"/>
      <c r="F50" s="18"/>
      <c r="G50" s="22"/>
      <c r="H50" s="18"/>
      <c r="K50">
        <v>2016</v>
      </c>
      <c r="L50" s="61"/>
      <c r="M50" s="59">
        <f>+'Table SumPK PER CUSTOMER'!E56</f>
        <v>4.9301590759879463</v>
      </c>
      <c r="N50" s="1">
        <f t="shared" si="3"/>
        <v>5.2336695960535362E-3</v>
      </c>
      <c r="P50" s="59">
        <f t="shared" si="5"/>
        <v>4.7359360265435901</v>
      </c>
      <c r="Q50" s="1">
        <f t="shared" si="4"/>
        <v>5.1888178807895091E-3</v>
      </c>
      <c r="R50" s="54"/>
      <c r="S50" s="54"/>
      <c r="T50" s="54"/>
    </row>
    <row r="51" spans="1:20" x14ac:dyDescent="0.2">
      <c r="A51" s="18"/>
      <c r="B51" s="20" t="s">
        <v>26</v>
      </c>
      <c r="C51" s="684" t="s">
        <v>5</v>
      </c>
      <c r="D51" s="684"/>
      <c r="E51" s="20" t="s">
        <v>70</v>
      </c>
      <c r="F51" s="684" t="s">
        <v>5</v>
      </c>
      <c r="G51" s="684"/>
      <c r="H51" s="684" t="s">
        <v>4</v>
      </c>
      <c r="I51" s="684"/>
      <c r="K51">
        <v>2017</v>
      </c>
      <c r="L51" s="9"/>
      <c r="M51" s="59">
        <f>+'Table SumPK PER CUSTOMER'!E57</f>
        <v>4.9406050294325592</v>
      </c>
      <c r="N51" s="1">
        <f t="shared" si="3"/>
        <v>2.1187862873408569E-3</v>
      </c>
      <c r="P51" s="59">
        <f t="shared" si="5"/>
        <v>4.7584594460285015</v>
      </c>
      <c r="Q51" s="1">
        <f t="shared" si="4"/>
        <v>4.7558538288257068E-3</v>
      </c>
      <c r="R51" s="56" t="s">
        <v>55</v>
      </c>
      <c r="S51" s="54"/>
      <c r="T51" s="54"/>
    </row>
    <row r="52" spans="1:20" x14ac:dyDescent="0.2">
      <c r="A52" s="18"/>
      <c r="B52" s="14" t="s">
        <v>2</v>
      </c>
      <c r="C52" s="13" t="s">
        <v>1</v>
      </c>
      <c r="D52" s="12" t="s">
        <v>0</v>
      </c>
      <c r="E52" s="14" t="s">
        <v>2</v>
      </c>
      <c r="F52" s="13" t="s">
        <v>1</v>
      </c>
      <c r="G52" s="12" t="s">
        <v>0</v>
      </c>
      <c r="H52" s="13" t="s">
        <v>1</v>
      </c>
      <c r="I52" s="12" t="s">
        <v>0</v>
      </c>
      <c r="K52">
        <v>2018</v>
      </c>
      <c r="L52" s="61"/>
      <c r="M52" s="59">
        <f>+'Table SumPK PER CUSTOMER'!E58</f>
        <v>4.9521037086654474</v>
      </c>
      <c r="N52" s="1">
        <f t="shared" si="3"/>
        <v>2.3273828133167918E-3</v>
      </c>
      <c r="P52" s="59">
        <f t="shared" si="5"/>
        <v>4.7588920948722455</v>
      </c>
      <c r="Q52" s="1">
        <f t="shared" si="4"/>
        <v>9.0922040767882351E-5</v>
      </c>
      <c r="R52" s="56" t="s">
        <v>69</v>
      </c>
      <c r="S52" s="54">
        <v>20</v>
      </c>
      <c r="T52" s="54">
        <v>20</v>
      </c>
    </row>
    <row r="53" spans="1:20" x14ac:dyDescent="0.2">
      <c r="A53" s="7">
        <v>2015</v>
      </c>
      <c r="B53" s="59">
        <v>4.6303665269259877</v>
      </c>
      <c r="C53" s="59">
        <f>+B53-D48</f>
        <v>-1.8858387563472689E-2</v>
      </c>
      <c r="D53" s="2">
        <f>(B53/D48)-1</f>
        <v>-4.0562433330983971E-3</v>
      </c>
      <c r="E53" s="187">
        <v>4.6842192912813836</v>
      </c>
      <c r="F53" s="59">
        <f>+E53-D48</f>
        <v>3.4994376791923187E-2</v>
      </c>
      <c r="G53" s="2">
        <f>(E53/D48)-1</f>
        <v>7.5269270546283185E-3</v>
      </c>
      <c r="H53" s="59">
        <f t="shared" ref="H53:H78" si="6">E53-B53</f>
        <v>5.3852764355395877E-2</v>
      </c>
      <c r="I53" s="2">
        <f t="shared" ref="I53:I78" si="7">(E53/B53)-1</f>
        <v>1.1630345900748296E-2</v>
      </c>
      <c r="J53" s="22"/>
      <c r="K53">
        <v>2019</v>
      </c>
      <c r="L53" s="61"/>
      <c r="M53" s="59">
        <f>+'Table SumPK PER CUSTOMER'!E59</f>
        <v>4.9506271041844281</v>
      </c>
      <c r="N53" s="1">
        <f t="shared" si="3"/>
        <v>-2.9817721273395215E-4</v>
      </c>
      <c r="P53" s="59">
        <f t="shared" si="5"/>
        <v>4.7232529131649255</v>
      </c>
      <c r="Q53" s="1">
        <f t="shared" si="4"/>
        <v>-7.4889661284234244E-3</v>
      </c>
      <c r="R53" s="55">
        <f>+('Table SumPK PER CUSTOMER'!E72/'Table SumPK PER CUSTOMER'!D26)^(1/40)-1</f>
        <v>4.8496680727778685E-3</v>
      </c>
      <c r="S53" s="54"/>
      <c r="T53" s="54"/>
    </row>
    <row r="54" spans="1:20" x14ac:dyDescent="0.2">
      <c r="A54" s="7">
        <v>2016</v>
      </c>
      <c r="B54" s="59">
        <v>4.6485135729875173</v>
      </c>
      <c r="C54" s="59">
        <f t="shared" ref="C54:C78" si="8">+B54-B53</f>
        <v>1.8147046061529615E-2</v>
      </c>
      <c r="D54" s="2">
        <f t="shared" ref="D54:D78" si="9">(B54/B53)-1</f>
        <v>3.9191381407936987E-3</v>
      </c>
      <c r="E54" s="187">
        <v>4.7114889683395278</v>
      </c>
      <c r="F54" s="59">
        <f t="shared" ref="F54:F78" si="10">+E54-E53</f>
        <v>2.7269677058144204E-2</v>
      </c>
      <c r="G54" s="2">
        <f t="shared" ref="G54:G78" si="11">(E54/E53)-1</f>
        <v>5.8216055573871994E-3</v>
      </c>
      <c r="H54" s="59">
        <f t="shared" si="6"/>
        <v>6.2975395352010466E-2</v>
      </c>
      <c r="I54" s="2">
        <f t="shared" si="7"/>
        <v>1.3547426368282656E-2</v>
      </c>
      <c r="J54" s="22"/>
      <c r="K54">
        <v>2020</v>
      </c>
      <c r="L54" s="61"/>
      <c r="M54" s="59">
        <f>+'Table SumPK PER CUSTOMER'!E60</f>
        <v>4.9125540104238974</v>
      </c>
      <c r="N54" s="1">
        <f t="shared" si="3"/>
        <v>-7.6905597935966741E-3</v>
      </c>
      <c r="P54" s="59">
        <f t="shared" si="5"/>
        <v>4.766713060170602</v>
      </c>
      <c r="Q54" s="1">
        <f t="shared" si="4"/>
        <v>9.2013169323501565E-3</v>
      </c>
      <c r="R54" s="54"/>
      <c r="S54" s="54"/>
      <c r="T54" s="54"/>
    </row>
    <row r="55" spans="1:20" x14ac:dyDescent="0.2">
      <c r="A55" s="7">
        <v>2017</v>
      </c>
      <c r="B55" s="59">
        <v>4.6766332506023334</v>
      </c>
      <c r="C55" s="59">
        <f t="shared" si="8"/>
        <v>2.8119677614816041E-2</v>
      </c>
      <c r="D55" s="2">
        <f t="shared" si="9"/>
        <v>6.049176187893579E-3</v>
      </c>
      <c r="E55" s="187">
        <v>4.7359360265435901</v>
      </c>
      <c r="F55" s="59">
        <f t="shared" si="10"/>
        <v>2.4447058204062344E-2</v>
      </c>
      <c r="G55" s="2">
        <f t="shared" si="11"/>
        <v>5.1888178807895091E-3</v>
      </c>
      <c r="H55" s="59">
        <f t="shared" si="6"/>
        <v>5.9302775941256769E-2</v>
      </c>
      <c r="I55" s="2">
        <f t="shared" si="7"/>
        <v>1.2680655669036867E-2</v>
      </c>
      <c r="J55" s="22"/>
      <c r="K55">
        <v>2021</v>
      </c>
      <c r="L55" s="61"/>
      <c r="M55" s="59">
        <f>+'Table SumPK PER CUSTOMER'!E61</f>
        <v>4.9160082564655756</v>
      </c>
      <c r="N55" s="1">
        <f t="shared" si="3"/>
        <v>7.0314667978177425E-4</v>
      </c>
      <c r="P55" s="59">
        <f t="shared" si="5"/>
        <v>4.7940129468942922</v>
      </c>
      <c r="Q55" s="1">
        <f t="shared" si="4"/>
        <v>5.7271932207962895E-3</v>
      </c>
      <c r="R55" s="56" t="s">
        <v>55</v>
      </c>
      <c r="S55" s="54"/>
      <c r="T55" s="54"/>
    </row>
    <row r="56" spans="1:20" x14ac:dyDescent="0.2">
      <c r="A56" s="7">
        <v>2018</v>
      </c>
      <c r="B56" s="59">
        <v>4.6817059463516504</v>
      </c>
      <c r="C56" s="59">
        <f t="shared" si="8"/>
        <v>5.0726957493170133E-3</v>
      </c>
      <c r="D56" s="2">
        <f t="shared" si="9"/>
        <v>1.0846896640148707E-3</v>
      </c>
      <c r="E56" s="187">
        <v>4.7584594460285015</v>
      </c>
      <c r="F56" s="59">
        <f t="shared" si="10"/>
        <v>2.2523419484911322E-2</v>
      </c>
      <c r="G56" s="2">
        <f t="shared" si="11"/>
        <v>4.7558538288257068E-3</v>
      </c>
      <c r="H56" s="59">
        <f t="shared" si="6"/>
        <v>7.6753499676851078E-2</v>
      </c>
      <c r="I56" s="2">
        <f t="shared" si="7"/>
        <v>1.6394344402741456E-2</v>
      </c>
      <c r="J56" s="22"/>
      <c r="K56">
        <v>2022</v>
      </c>
      <c r="L56" s="61"/>
      <c r="M56" s="188">
        <f>+'Table SumPK PER CUSTOMER'!E62</f>
        <v>4.9422620628703209</v>
      </c>
      <c r="N56" s="1">
        <f t="shared" si="3"/>
        <v>5.3404723985595037E-3</v>
      </c>
      <c r="P56" s="188">
        <f t="shared" si="5"/>
        <v>4.8265503330092878</v>
      </c>
      <c r="Q56" s="1">
        <f t="shared" si="4"/>
        <v>6.7870876602604824E-3</v>
      </c>
      <c r="R56" s="56" t="s">
        <v>68</v>
      </c>
      <c r="S56" s="54">
        <v>20</v>
      </c>
      <c r="T56" s="54">
        <v>10</v>
      </c>
    </row>
    <row r="57" spans="1:20" x14ac:dyDescent="0.2">
      <c r="A57" s="7">
        <v>2019</v>
      </c>
      <c r="B57" s="59">
        <v>4.6876734320699995</v>
      </c>
      <c r="C57" s="59">
        <f t="shared" si="8"/>
        <v>5.9674857183491525E-3</v>
      </c>
      <c r="D57" s="2">
        <f t="shared" si="9"/>
        <v>1.2746391564808501E-3</v>
      </c>
      <c r="E57" s="187">
        <v>4.7588920948722455</v>
      </c>
      <c r="F57" s="59">
        <f t="shared" si="10"/>
        <v>4.3264884374405455E-4</v>
      </c>
      <c r="G57" s="2">
        <f t="shared" si="11"/>
        <v>9.0922040767882351E-5</v>
      </c>
      <c r="H57" s="59">
        <f t="shared" si="6"/>
        <v>7.121866280224598E-2</v>
      </c>
      <c r="I57" s="2">
        <f t="shared" si="7"/>
        <v>1.5192752616898231E-2</v>
      </c>
      <c r="J57" s="22"/>
      <c r="K57">
        <v>2023</v>
      </c>
      <c r="L57" s="61"/>
      <c r="M57" s="59">
        <f>+'Table SumPK PER CUSTOMER'!E63</f>
        <v>4.9742531937293721</v>
      </c>
      <c r="N57" s="1">
        <f t="shared" si="3"/>
        <v>6.4729733980297688E-3</v>
      </c>
      <c r="P57" s="59">
        <f t="shared" si="5"/>
        <v>4.8618476036473846</v>
      </c>
      <c r="Q57" s="1">
        <f t="shared" si="4"/>
        <v>7.3131466995579597E-3</v>
      </c>
      <c r="R57" s="55">
        <f>+('Table SumPK PER CUSTOMER'!E62/'Table SumPK PER CUSTOMER'!D26)^(1/30)-1</f>
        <v>3.3674251633064589E-3</v>
      </c>
      <c r="S57" s="54"/>
      <c r="T57" s="54"/>
    </row>
    <row r="58" spans="1:20" x14ac:dyDescent="0.2">
      <c r="A58" s="7">
        <v>2020</v>
      </c>
      <c r="B58" s="59">
        <v>4.6940599582613247</v>
      </c>
      <c r="C58" s="59">
        <f t="shared" si="8"/>
        <v>6.3865261913251814E-3</v>
      </c>
      <c r="D58" s="2">
        <f t="shared" si="9"/>
        <v>1.3624085132792896E-3</v>
      </c>
      <c r="E58" s="187">
        <v>4.7232529131649255</v>
      </c>
      <c r="F58" s="59">
        <f t="shared" si="10"/>
        <v>-3.5639181707320056E-2</v>
      </c>
      <c r="G58" s="2">
        <f t="shared" si="11"/>
        <v>-7.4889661284234244E-3</v>
      </c>
      <c r="H58" s="59">
        <f t="shared" si="6"/>
        <v>2.9192954903600743E-2</v>
      </c>
      <c r="I58" s="2">
        <f t="shared" si="7"/>
        <v>6.2191269739158006E-3</v>
      </c>
      <c r="J58" s="22"/>
      <c r="K58">
        <v>2024</v>
      </c>
      <c r="L58" s="61"/>
      <c r="M58" s="59">
        <f>+'Table SumPK PER CUSTOMER'!E64</f>
        <v>5.0091094814297543</v>
      </c>
      <c r="N58" s="1">
        <f t="shared" si="3"/>
        <v>7.0073408696449402E-3</v>
      </c>
      <c r="P58" s="59">
        <f t="shared" si="5"/>
        <v>4.9066660021964461</v>
      </c>
      <c r="Q58" s="1">
        <f t="shared" si="4"/>
        <v>9.2183881937062395E-3</v>
      </c>
    </row>
    <row r="59" spans="1:20" x14ac:dyDescent="0.2">
      <c r="A59" s="7">
        <v>2021</v>
      </c>
      <c r="B59" s="59">
        <v>4.7142149090861674</v>
      </c>
      <c r="C59" s="59">
        <f t="shared" si="8"/>
        <v>2.0154950824842643E-2</v>
      </c>
      <c r="D59" s="2">
        <f t="shared" si="9"/>
        <v>4.293713971286417E-3</v>
      </c>
      <c r="E59" s="187">
        <v>4.766713060170602</v>
      </c>
      <c r="F59" s="59">
        <f t="shared" si="10"/>
        <v>4.3460147005676575E-2</v>
      </c>
      <c r="G59" s="2">
        <f t="shared" si="11"/>
        <v>9.2013169323501565E-3</v>
      </c>
      <c r="H59" s="59">
        <f t="shared" si="6"/>
        <v>5.2498151084434674E-2</v>
      </c>
      <c r="I59" s="2">
        <f t="shared" si="7"/>
        <v>1.1136138698990994E-2</v>
      </c>
      <c r="J59" s="22"/>
      <c r="K59">
        <v>2025</v>
      </c>
      <c r="L59" s="61"/>
      <c r="M59" s="59">
        <f>+'Table SumPK PER CUSTOMER'!E65</f>
        <v>5.0536764191154369</v>
      </c>
      <c r="N59" s="1">
        <f t="shared" si="3"/>
        <v>8.8971778019437675E-3</v>
      </c>
      <c r="P59" s="59">
        <f t="shared" si="5"/>
        <v>4.9646397184281064</v>
      </c>
      <c r="Q59" s="1">
        <f t="shared" si="4"/>
        <v>1.1815297027698346E-2</v>
      </c>
    </row>
    <row r="60" spans="1:20" x14ac:dyDescent="0.2">
      <c r="A60" s="7">
        <v>2022</v>
      </c>
      <c r="B60" s="59">
        <v>4.7467388232169787</v>
      </c>
      <c r="C60" s="59">
        <f t="shared" si="8"/>
        <v>3.2523914130811349E-2</v>
      </c>
      <c r="D60" s="2">
        <f t="shared" si="9"/>
        <v>6.8991157081372823E-3</v>
      </c>
      <c r="E60" s="187">
        <v>4.7940129468942922</v>
      </c>
      <c r="F60" s="59">
        <f t="shared" si="10"/>
        <v>2.7299886723690214E-2</v>
      </c>
      <c r="G60" s="2">
        <f t="shared" si="11"/>
        <v>5.7271932207962895E-3</v>
      </c>
      <c r="H60" s="59">
        <f t="shared" si="6"/>
        <v>4.727412367731354E-2</v>
      </c>
      <c r="I60" s="2">
        <f t="shared" si="7"/>
        <v>9.9592847717024924E-3</v>
      </c>
      <c r="J60" s="22"/>
      <c r="K60">
        <v>2026</v>
      </c>
      <c r="L60" s="61"/>
      <c r="M60" s="59">
        <f>+'Table SumPK PER CUSTOMER'!E66</f>
        <v>5.1115334224813358</v>
      </c>
      <c r="N60" s="1">
        <f t="shared" si="3"/>
        <v>1.1448497799949386E-2</v>
      </c>
      <c r="P60" s="59">
        <f t="shared" si="5"/>
        <v>5.0207462425127414</v>
      </c>
      <c r="Q60" s="1">
        <f t="shared" si="4"/>
        <v>1.1301227735896813E-2</v>
      </c>
    </row>
    <row r="61" spans="1:20" x14ac:dyDescent="0.2">
      <c r="A61" s="7">
        <v>2023</v>
      </c>
      <c r="B61" s="59">
        <v>4.806516962505329</v>
      </c>
      <c r="C61" s="59">
        <f t="shared" si="8"/>
        <v>5.9778139288350296E-2</v>
      </c>
      <c r="D61" s="2">
        <f t="shared" si="9"/>
        <v>1.2593517679120314E-2</v>
      </c>
      <c r="E61" s="187">
        <v>4.8265503330092878</v>
      </c>
      <c r="F61" s="59">
        <f t="shared" si="10"/>
        <v>3.253738611499557E-2</v>
      </c>
      <c r="G61" s="2">
        <f t="shared" si="11"/>
        <v>6.7870876602604824E-3</v>
      </c>
      <c r="H61" s="59">
        <f t="shared" si="6"/>
        <v>2.0033370503958814E-2</v>
      </c>
      <c r="I61" s="2">
        <f t="shared" si="7"/>
        <v>4.1679600135056116E-3</v>
      </c>
      <c r="J61" s="22"/>
      <c r="K61">
        <v>2027</v>
      </c>
      <c r="L61" s="61"/>
      <c r="M61" s="59">
        <f>+'Table SumPK PER CUSTOMER'!E67</f>
        <v>5.1676034925045</v>
      </c>
      <c r="N61" s="1">
        <f t="shared" si="3"/>
        <v>1.0969324738552944E-2</v>
      </c>
      <c r="P61" s="59">
        <f t="shared" si="5"/>
        <v>5.0775745681930058</v>
      </c>
      <c r="Q61" s="1">
        <f t="shared" si="4"/>
        <v>1.1318701032742018E-2</v>
      </c>
    </row>
    <row r="62" spans="1:20" x14ac:dyDescent="0.2">
      <c r="A62" s="7">
        <v>2024</v>
      </c>
      <c r="B62" s="59">
        <v>4.876488890240755</v>
      </c>
      <c r="C62" s="59">
        <f t="shared" si="8"/>
        <v>6.9971927735426043E-2</v>
      </c>
      <c r="D62" s="2">
        <f t="shared" si="9"/>
        <v>1.4557719920945456E-2</v>
      </c>
      <c r="E62" s="187">
        <v>4.8618476036473846</v>
      </c>
      <c r="F62" s="59">
        <f t="shared" si="10"/>
        <v>3.5297270638096734E-2</v>
      </c>
      <c r="G62" s="2">
        <f t="shared" si="11"/>
        <v>7.3131466995579597E-3</v>
      </c>
      <c r="H62" s="59">
        <f t="shared" si="6"/>
        <v>-1.4641286593370495E-2</v>
      </c>
      <c r="I62" s="2">
        <f t="shared" si="7"/>
        <v>-3.0024238592385455E-3</v>
      </c>
      <c r="J62" s="22"/>
      <c r="K62">
        <v>2028</v>
      </c>
      <c r="L62" s="61"/>
      <c r="M62" s="59">
        <f>+'Table SumPK PER CUSTOMER'!E68</f>
        <v>5.224285572991243</v>
      </c>
      <c r="N62" s="1">
        <f t="shared" si="3"/>
        <v>1.0968736391822498E-2</v>
      </c>
      <c r="P62" s="59">
        <f t="shared" si="5"/>
        <v>5.1352085164968981</v>
      </c>
      <c r="Q62" s="1">
        <f t="shared" si="4"/>
        <v>1.1350684766881391E-2</v>
      </c>
    </row>
    <row r="63" spans="1:20" x14ac:dyDescent="0.2">
      <c r="A63" s="7">
        <v>2025</v>
      </c>
      <c r="B63" s="59">
        <v>4.9420195242261871</v>
      </c>
      <c r="C63" s="59">
        <f t="shared" si="8"/>
        <v>6.5530633985432019E-2</v>
      </c>
      <c r="D63" s="2">
        <f t="shared" si="9"/>
        <v>1.3438077161741724E-2</v>
      </c>
      <c r="E63" s="187">
        <v>4.9066660021964461</v>
      </c>
      <c r="F63" s="59">
        <f t="shared" si="10"/>
        <v>4.4818398549061556E-2</v>
      </c>
      <c r="G63" s="2">
        <f t="shared" si="11"/>
        <v>9.2183881937062395E-3</v>
      </c>
      <c r="H63" s="59">
        <f t="shared" si="6"/>
        <v>-3.5353522029740958E-2</v>
      </c>
      <c r="I63" s="2">
        <f t="shared" si="7"/>
        <v>-7.1536589154362895E-3</v>
      </c>
      <c r="J63" s="22"/>
      <c r="K63">
        <v>2029</v>
      </c>
      <c r="L63" s="61"/>
      <c r="M63" s="59">
        <f>+'Table SumPK PER CUSTOMER'!E69</f>
        <v>5.2816802152781932</v>
      </c>
      <c r="N63" s="1">
        <f t="shared" si="3"/>
        <v>1.0986122692770106E-2</v>
      </c>
      <c r="P63" s="59">
        <f t="shared" si="5"/>
        <v>5.1809296737039929</v>
      </c>
      <c r="Q63" s="1">
        <f t="shared" si="4"/>
        <v>8.9034665408844749E-3</v>
      </c>
    </row>
    <row r="64" spans="1:20" x14ac:dyDescent="0.2">
      <c r="A64" s="7">
        <v>2026</v>
      </c>
      <c r="B64" s="59">
        <v>5.0050153576112262</v>
      </c>
      <c r="C64" s="59">
        <f t="shared" si="8"/>
        <v>6.2995833385039113E-2</v>
      </c>
      <c r="D64" s="2">
        <f t="shared" si="9"/>
        <v>1.2746981891962994E-2</v>
      </c>
      <c r="E64" s="187">
        <v>4.9646397184281064</v>
      </c>
      <c r="F64" s="59">
        <f t="shared" si="10"/>
        <v>5.7973716231660255E-2</v>
      </c>
      <c r="G64" s="2">
        <f t="shared" si="11"/>
        <v>1.1815297027698346E-2</v>
      </c>
      <c r="H64" s="59">
        <f t="shared" si="6"/>
        <v>-4.0375639183119816E-2</v>
      </c>
      <c r="I64" s="2">
        <f t="shared" si="7"/>
        <v>-8.0670360225209015E-3</v>
      </c>
      <c r="J64" s="22"/>
      <c r="K64">
        <v>2030</v>
      </c>
      <c r="L64" s="61"/>
      <c r="M64" s="59">
        <f>+'Table SumPK PER CUSTOMER'!E70</f>
        <v>5.3272199565274629</v>
      </c>
      <c r="N64" s="1">
        <f t="shared" si="3"/>
        <v>8.6222072130641703E-3</v>
      </c>
      <c r="P64" s="59">
        <f t="shared" si="5"/>
        <v>5.2322794814786917</v>
      </c>
      <c r="Q64" s="1">
        <f t="shared" si="4"/>
        <v>9.9113114843705219E-3</v>
      </c>
    </row>
    <row r="65" spans="1:17" x14ac:dyDescent="0.2">
      <c r="A65" s="7">
        <v>2027</v>
      </c>
      <c r="B65" s="59">
        <v>5.0670468991834516</v>
      </c>
      <c r="C65" s="59">
        <f t="shared" si="8"/>
        <v>6.2031541572225457E-2</v>
      </c>
      <c r="D65" s="2">
        <f t="shared" si="9"/>
        <v>1.2393876370008217E-2</v>
      </c>
      <c r="E65" s="187">
        <v>5.0207462425127414</v>
      </c>
      <c r="F65" s="59">
        <f t="shared" si="10"/>
        <v>5.6106524084635012E-2</v>
      </c>
      <c r="G65" s="2">
        <f t="shared" si="11"/>
        <v>1.1301227735896813E-2</v>
      </c>
      <c r="H65" s="59">
        <f t="shared" si="6"/>
        <v>-4.6300656670710261E-2</v>
      </c>
      <c r="I65" s="2">
        <f t="shared" si="7"/>
        <v>-9.1376017613279403E-3</v>
      </c>
      <c r="J65" s="22"/>
      <c r="K65">
        <v>2031</v>
      </c>
      <c r="M65" s="59">
        <f>+'Table SumPK PER CUSTOMER'!E71</f>
        <v>5.3784369924245023</v>
      </c>
      <c r="N65" s="1">
        <f t="shared" si="3"/>
        <v>9.6142146025495201E-3</v>
      </c>
      <c r="P65" s="59">
        <f t="shared" si="5"/>
        <v>5.2760598450917477</v>
      </c>
      <c r="Q65" s="1">
        <f t="shared" si="4"/>
        <v>8.3673595357491859E-3</v>
      </c>
    </row>
    <row r="66" spans="1:17" x14ac:dyDescent="0.2">
      <c r="A66" s="7">
        <v>2028</v>
      </c>
      <c r="B66" s="59">
        <v>5.1213543281755971</v>
      </c>
      <c r="C66" s="59">
        <f t="shared" si="8"/>
        <v>5.4307428992145468E-2</v>
      </c>
      <c r="D66" s="2">
        <f t="shared" si="9"/>
        <v>1.0717767187214511E-2</v>
      </c>
      <c r="E66" s="187">
        <v>5.0775745681930058</v>
      </c>
      <c r="F66" s="59">
        <f t="shared" si="10"/>
        <v>5.6828325680264413E-2</v>
      </c>
      <c r="G66" s="2">
        <f t="shared" si="11"/>
        <v>1.1318701032742018E-2</v>
      </c>
      <c r="H66" s="59">
        <f t="shared" si="6"/>
        <v>-4.3779759982591315E-2</v>
      </c>
      <c r="I66" s="2">
        <f t="shared" si="7"/>
        <v>-8.5484731532308178E-3</v>
      </c>
      <c r="J66" s="22"/>
      <c r="K66">
        <v>2032</v>
      </c>
      <c r="M66" s="188">
        <f>+'Table SumPK PER CUSTOMER'!E72</f>
        <v>5.4221257532344485</v>
      </c>
      <c r="N66" s="1">
        <f t="shared" si="3"/>
        <v>8.1229474048838402E-3</v>
      </c>
      <c r="P66" s="188">
        <f t="shared" si="5"/>
        <v>5.3145216028730653</v>
      </c>
      <c r="Q66" s="1">
        <f t="shared" si="4"/>
        <v>7.289863820839404E-3</v>
      </c>
    </row>
    <row r="67" spans="1:17" x14ac:dyDescent="0.2">
      <c r="A67" s="7">
        <v>2029</v>
      </c>
      <c r="B67" s="59">
        <v>5.1622044660839688</v>
      </c>
      <c r="C67" s="59">
        <f t="shared" si="8"/>
        <v>4.0850137908371664E-2</v>
      </c>
      <c r="D67" s="2">
        <f t="shared" si="9"/>
        <v>7.9764326564226717E-3</v>
      </c>
      <c r="E67" s="187">
        <v>5.1352085164968981</v>
      </c>
      <c r="F67" s="59">
        <f t="shared" si="10"/>
        <v>5.7633948303892346E-2</v>
      </c>
      <c r="G67" s="2">
        <f t="shared" si="11"/>
        <v>1.1350684766881391E-2</v>
      </c>
      <c r="H67" s="59">
        <f t="shared" si="6"/>
        <v>-2.6995949587070633E-2</v>
      </c>
      <c r="I67" s="2">
        <f t="shared" si="7"/>
        <v>-5.2295390011062315E-3</v>
      </c>
      <c r="J67" s="22"/>
      <c r="K67" s="22"/>
    </row>
    <row r="68" spans="1:17" x14ac:dyDescent="0.2">
      <c r="A68" s="7">
        <v>2030</v>
      </c>
      <c r="B68" s="59">
        <v>5.2027962507387331</v>
      </c>
      <c r="C68" s="59">
        <f t="shared" si="8"/>
        <v>4.0591784654764318E-2</v>
      </c>
      <c r="D68" s="2">
        <f t="shared" si="9"/>
        <v>7.8632655721901923E-3</v>
      </c>
      <c r="E68" s="187">
        <v>5.1809296737039929</v>
      </c>
      <c r="F68" s="59">
        <f t="shared" si="10"/>
        <v>4.5721157207094798E-2</v>
      </c>
      <c r="G68" s="2">
        <f t="shared" si="11"/>
        <v>8.9034665408844749E-3</v>
      </c>
      <c r="H68" s="59">
        <f t="shared" si="6"/>
        <v>-2.1866577034740153E-2</v>
      </c>
      <c r="I68" s="2">
        <f t="shared" si="7"/>
        <v>-4.2028509249493196E-3</v>
      </c>
      <c r="J68" s="22"/>
      <c r="K68" s="22"/>
    </row>
    <row r="69" spans="1:17" x14ac:dyDescent="0.2">
      <c r="A69" s="7">
        <v>2031</v>
      </c>
      <c r="B69" s="59">
        <v>5.2512225938133659</v>
      </c>
      <c r="C69" s="59">
        <f t="shared" si="8"/>
        <v>4.8426343074632783E-2</v>
      </c>
      <c r="D69" s="2">
        <f t="shared" si="9"/>
        <v>9.3077531275143066E-3</v>
      </c>
      <c r="E69" s="187">
        <v>5.2322794814786917</v>
      </c>
      <c r="F69" s="59">
        <f t="shared" si="10"/>
        <v>5.1349807774698775E-2</v>
      </c>
      <c r="G69" s="2">
        <f t="shared" si="11"/>
        <v>9.9113114843705219E-3</v>
      </c>
      <c r="H69" s="59">
        <f t="shared" si="6"/>
        <v>-1.8943112334674161E-2</v>
      </c>
      <c r="I69" s="2">
        <f t="shared" si="7"/>
        <v>-3.6073718065182669E-3</v>
      </c>
      <c r="J69" s="22"/>
      <c r="K69" s="22"/>
    </row>
    <row r="70" spans="1:17" x14ac:dyDescent="0.2">
      <c r="A70" s="7">
        <v>2032</v>
      </c>
      <c r="B70" s="59">
        <v>5.299103156842075</v>
      </c>
      <c r="C70" s="59">
        <f t="shared" si="8"/>
        <v>4.7880563028709133E-2</v>
      </c>
      <c r="D70" s="2">
        <f t="shared" si="9"/>
        <v>9.1179838929544843E-3</v>
      </c>
      <c r="E70" s="187">
        <v>5.2760598450917477</v>
      </c>
      <c r="F70" s="59">
        <f t="shared" si="10"/>
        <v>4.3780363613056039E-2</v>
      </c>
      <c r="G70" s="2">
        <f t="shared" si="11"/>
        <v>8.3673595357491859E-3</v>
      </c>
      <c r="H70" s="59">
        <f t="shared" si="6"/>
        <v>-2.3043311750327256E-2</v>
      </c>
      <c r="I70" s="2">
        <f t="shared" si="7"/>
        <v>-4.3485305094644877E-3</v>
      </c>
      <c r="J70" s="22"/>
      <c r="K70" s="22"/>
    </row>
    <row r="71" spans="1:17" x14ac:dyDescent="0.2">
      <c r="A71" s="7">
        <v>2033</v>
      </c>
      <c r="B71" s="59">
        <v>5.3409872541323882</v>
      </c>
      <c r="C71" s="59">
        <f t="shared" si="8"/>
        <v>4.1884097290313171E-2</v>
      </c>
      <c r="D71" s="2">
        <f t="shared" si="9"/>
        <v>7.9039973464629654E-3</v>
      </c>
      <c r="E71" s="187">
        <v>5.3145216028730653</v>
      </c>
      <c r="F71" s="59">
        <f t="shared" si="10"/>
        <v>3.8461757781317552E-2</v>
      </c>
      <c r="G71" s="2">
        <f t="shared" si="11"/>
        <v>7.289863820839404E-3</v>
      </c>
      <c r="H71" s="59">
        <f t="shared" si="6"/>
        <v>-2.6465651259322875E-2</v>
      </c>
      <c r="I71" s="2">
        <f t="shared" si="7"/>
        <v>-4.9551983556684887E-3</v>
      </c>
      <c r="J71" s="22"/>
      <c r="K71" s="22"/>
    </row>
    <row r="72" spans="1:17" x14ac:dyDescent="0.2">
      <c r="A72" s="7">
        <v>2034</v>
      </c>
      <c r="B72" s="59">
        <v>5.3825248621841251</v>
      </c>
      <c r="C72" s="59">
        <f t="shared" si="8"/>
        <v>4.1537608051736896E-2</v>
      </c>
      <c r="D72" s="2">
        <f t="shared" si="9"/>
        <v>7.7771404564950242E-3</v>
      </c>
      <c r="E72" s="187">
        <v>5.3510405505639795</v>
      </c>
      <c r="F72" s="59">
        <f t="shared" si="10"/>
        <v>3.6518947690914239E-2</v>
      </c>
      <c r="G72" s="2">
        <f t="shared" si="11"/>
        <v>6.8715399841769997E-3</v>
      </c>
      <c r="H72" s="59">
        <f t="shared" si="6"/>
        <v>-3.1484311620145533E-2</v>
      </c>
      <c r="I72" s="2">
        <f t="shared" si="7"/>
        <v>-5.8493573975559876E-3</v>
      </c>
      <c r="J72" s="22"/>
      <c r="K72" s="22"/>
    </row>
    <row r="73" spans="1:17" x14ac:dyDescent="0.2">
      <c r="A73" s="7">
        <v>2035</v>
      </c>
      <c r="B73" s="59">
        <v>5.4228324374276298</v>
      </c>
      <c r="C73" s="59">
        <f t="shared" si="8"/>
        <v>4.0307575243504701E-2</v>
      </c>
      <c r="D73" s="2">
        <f t="shared" si="9"/>
        <v>7.4885999183567087E-3</v>
      </c>
      <c r="E73" s="187">
        <v>5.3898589176610345</v>
      </c>
      <c r="F73" s="59">
        <f t="shared" si="10"/>
        <v>3.8818367097054995E-2</v>
      </c>
      <c r="G73" s="2">
        <f t="shared" si="11"/>
        <v>7.2543586112356895E-3</v>
      </c>
      <c r="H73" s="59">
        <f t="shared" si="6"/>
        <v>-3.2973519766595238E-2</v>
      </c>
      <c r="I73" s="2">
        <f t="shared" si="7"/>
        <v>-6.0804976268521438E-3</v>
      </c>
      <c r="J73" s="22"/>
      <c r="K73" s="22"/>
    </row>
    <row r="74" spans="1:17" x14ac:dyDescent="0.2">
      <c r="A74" s="7">
        <v>2036</v>
      </c>
      <c r="B74" s="59">
        <v>5.4633980501347432</v>
      </c>
      <c r="C74" s="59">
        <f t="shared" si="8"/>
        <v>4.0565612707113452E-2</v>
      </c>
      <c r="D74" s="2">
        <f t="shared" si="9"/>
        <v>7.4805211437356522E-3</v>
      </c>
      <c r="E74" s="187">
        <v>5.4264162170079446</v>
      </c>
      <c r="F74" s="59">
        <f t="shared" si="10"/>
        <v>3.6557299346910099E-2</v>
      </c>
      <c r="G74" s="2">
        <f t="shared" si="11"/>
        <v>6.7826078391628464E-3</v>
      </c>
      <c r="H74" s="59">
        <f t="shared" si="6"/>
        <v>-3.6981833126798591E-2</v>
      </c>
      <c r="I74" s="2">
        <f t="shared" si="7"/>
        <v>-6.7690167890817055E-3</v>
      </c>
      <c r="J74" s="22"/>
      <c r="K74" s="22"/>
    </row>
    <row r="75" spans="1:17" x14ac:dyDescent="0.2">
      <c r="A75" s="7">
        <v>2037</v>
      </c>
      <c r="B75" s="59">
        <v>5.4987951639217885</v>
      </c>
      <c r="C75" s="59">
        <f t="shared" si="8"/>
        <v>3.5397113787045242E-2</v>
      </c>
      <c r="D75" s="2">
        <f t="shared" si="9"/>
        <v>6.4789556723168218E-3</v>
      </c>
      <c r="E75" s="187">
        <v>5.467397649320767</v>
      </c>
      <c r="F75" s="59">
        <f t="shared" si="10"/>
        <v>4.0981432312822363E-2</v>
      </c>
      <c r="G75" s="2">
        <f t="shared" si="11"/>
        <v>7.5522095382907217E-3</v>
      </c>
      <c r="H75" s="59">
        <f t="shared" si="6"/>
        <v>-3.139751460102147E-2</v>
      </c>
      <c r="I75" s="2">
        <f t="shared" si="7"/>
        <v>-5.7098898331445769E-3</v>
      </c>
      <c r="J75" s="22"/>
      <c r="K75" s="22"/>
    </row>
    <row r="76" spans="1:17" x14ac:dyDescent="0.2">
      <c r="A76" s="7">
        <v>2038</v>
      </c>
      <c r="B76" s="59">
        <v>5.5404152891480614</v>
      </c>
      <c r="C76" s="59">
        <f t="shared" si="8"/>
        <v>4.1620125226272897E-2</v>
      </c>
      <c r="D76" s="2">
        <f t="shared" si="9"/>
        <v>7.5689535590173218E-3</v>
      </c>
      <c r="E76" s="187">
        <v>5.507514908250883</v>
      </c>
      <c r="F76" s="59">
        <f t="shared" si="10"/>
        <v>4.0117258930115973E-2</v>
      </c>
      <c r="G76" s="2">
        <f t="shared" si="11"/>
        <v>7.3375418257897174E-3</v>
      </c>
      <c r="H76" s="59">
        <f t="shared" si="6"/>
        <v>-3.2900380897178394E-2</v>
      </c>
      <c r="I76" s="2">
        <f t="shared" si="7"/>
        <v>-5.9382517699747561E-3</v>
      </c>
      <c r="J76" s="22"/>
      <c r="K76" s="22"/>
    </row>
    <row r="77" spans="1:17" x14ac:dyDescent="0.2">
      <c r="A77" s="7">
        <v>2039</v>
      </c>
      <c r="B77" s="59">
        <v>5.5816714021547584</v>
      </c>
      <c r="C77" s="59">
        <f t="shared" si="8"/>
        <v>4.125611300669707E-2</v>
      </c>
      <c r="D77" s="2">
        <f t="shared" si="9"/>
        <v>7.446393610151425E-3</v>
      </c>
      <c r="E77" s="187">
        <v>5.5489733621474224</v>
      </c>
      <c r="F77" s="59">
        <f t="shared" si="10"/>
        <v>4.145845389653946E-2</v>
      </c>
      <c r="G77" s="2">
        <f t="shared" si="11"/>
        <v>7.5276153741190566E-3</v>
      </c>
      <c r="H77" s="59">
        <f t="shared" si="6"/>
        <v>-3.2698040007336004E-2</v>
      </c>
      <c r="I77" s="2">
        <f t="shared" si="7"/>
        <v>-5.8581090951920212E-3</v>
      </c>
      <c r="J77" s="22"/>
      <c r="K77" s="22"/>
    </row>
    <row r="78" spans="1:17" x14ac:dyDescent="0.2">
      <c r="A78" s="7">
        <v>2040</v>
      </c>
      <c r="B78" s="59">
        <v>5.6210258913547939</v>
      </c>
      <c r="C78" s="59">
        <f t="shared" si="8"/>
        <v>3.9354489200035481E-2</v>
      </c>
      <c r="D78" s="2">
        <f t="shared" si="9"/>
        <v>7.0506639256555648E-3</v>
      </c>
      <c r="E78" s="187">
        <v>5.5640720568771247</v>
      </c>
      <c r="F78" s="59">
        <f t="shared" si="10"/>
        <v>1.5098694729702267E-2</v>
      </c>
      <c r="G78" s="2">
        <f t="shared" si="11"/>
        <v>2.7209888648409564E-3</v>
      </c>
      <c r="H78" s="59">
        <f t="shared" si="6"/>
        <v>-5.6953834477669218E-2</v>
      </c>
      <c r="I78" s="2">
        <f t="shared" si="7"/>
        <v>-1.0132284671604985E-2</v>
      </c>
    </row>
    <row r="79" spans="1:17" x14ac:dyDescent="0.2">
      <c r="A79" s="7"/>
      <c r="B79" s="59"/>
      <c r="C79" s="59"/>
      <c r="D79" s="2"/>
      <c r="E79" s="187"/>
      <c r="F79" s="59"/>
      <c r="G79" s="2"/>
      <c r="H79" s="59"/>
      <c r="I79" s="2"/>
    </row>
    <row r="80" spans="1:17" x14ac:dyDescent="0.2">
      <c r="A80" s="7"/>
      <c r="B80" s="59"/>
      <c r="C80" s="59"/>
      <c r="D80" s="2"/>
      <c r="E80" s="59"/>
      <c r="F80" s="59"/>
      <c r="G80" s="2"/>
      <c r="H80" s="59"/>
      <c r="I80" s="2"/>
    </row>
    <row r="81" spans="1:9" x14ac:dyDescent="0.2">
      <c r="A81" s="7"/>
      <c r="B81" s="59"/>
      <c r="C81" s="59"/>
      <c r="D81" s="2"/>
      <c r="E81" s="59"/>
      <c r="F81" s="59"/>
      <c r="G81" s="2"/>
      <c r="H81" s="59"/>
      <c r="I81" s="2"/>
    </row>
    <row r="82" spans="1:9" x14ac:dyDescent="0.2">
      <c r="A82" s="7"/>
      <c r="B82" s="59"/>
      <c r="C82" s="59"/>
      <c r="D82" s="2"/>
      <c r="E82" s="59"/>
      <c r="F82" s="59"/>
      <c r="G82" s="2"/>
      <c r="H82" s="59"/>
      <c r="I82" s="2"/>
    </row>
    <row r="83" spans="1:9" x14ac:dyDescent="0.2">
      <c r="A83" s="7"/>
      <c r="B83" s="59"/>
      <c r="C83" s="59"/>
      <c r="D83" s="2"/>
      <c r="E83" s="59"/>
      <c r="F83" s="59"/>
      <c r="G83" s="2"/>
      <c r="H83" s="59"/>
      <c r="I83" s="2"/>
    </row>
    <row r="84" spans="1:9" x14ac:dyDescent="0.2">
      <c r="A84" s="7"/>
      <c r="B84" s="59"/>
      <c r="C84" s="59"/>
      <c r="D84" s="2"/>
      <c r="E84" s="59"/>
      <c r="F84" s="59"/>
      <c r="G84" s="2"/>
      <c r="H84" s="59"/>
      <c r="I84" s="2"/>
    </row>
    <row r="85" spans="1:9" x14ac:dyDescent="0.2">
      <c r="A85" s="7"/>
      <c r="B85" s="59"/>
      <c r="C85" s="59"/>
      <c r="D85" s="2"/>
      <c r="E85" s="59"/>
      <c r="F85" s="59"/>
      <c r="G85" s="2"/>
      <c r="H85" s="59"/>
      <c r="I85" s="2"/>
    </row>
    <row r="86" spans="1:9" x14ac:dyDescent="0.2">
      <c r="A86" s="7"/>
      <c r="B86" s="59"/>
      <c r="C86" s="59"/>
      <c r="D86" s="2"/>
      <c r="E86" s="59"/>
      <c r="F86" s="59"/>
      <c r="G86" s="2"/>
      <c r="H86" s="59"/>
      <c r="I86" s="2"/>
    </row>
    <row r="87" spans="1:9" x14ac:dyDescent="0.2">
      <c r="A87" s="7"/>
      <c r="B87" s="59"/>
      <c r="C87" s="59"/>
      <c r="D87" s="2"/>
      <c r="E87" s="59"/>
      <c r="F87" s="59"/>
      <c r="G87" s="2"/>
      <c r="H87" s="59"/>
      <c r="I87" s="2"/>
    </row>
    <row r="88" spans="1:9" x14ac:dyDescent="0.2">
      <c r="A88" s="7"/>
      <c r="B88" s="59"/>
      <c r="C88" s="59"/>
      <c r="D88" s="2"/>
      <c r="E88" s="59"/>
      <c r="F88" s="59"/>
      <c r="G88" s="2"/>
      <c r="H88" s="59"/>
      <c r="I88" s="2"/>
    </row>
    <row r="89" spans="1:9" x14ac:dyDescent="0.2">
      <c r="A89" s="7"/>
      <c r="B89" s="59"/>
      <c r="C89" s="59"/>
      <c r="D89" s="2"/>
      <c r="E89" s="59"/>
      <c r="F89" s="59"/>
      <c r="G89" s="2"/>
      <c r="H89" s="59"/>
      <c r="I89" s="2"/>
    </row>
    <row r="90" spans="1:9" x14ac:dyDescent="0.2">
      <c r="B90" s="5"/>
    </row>
    <row r="91" spans="1:9" x14ac:dyDescent="0.2">
      <c r="B91" s="5"/>
    </row>
    <row r="92" spans="1:9" x14ac:dyDescent="0.2">
      <c r="B92" s="5"/>
    </row>
    <row r="93" spans="1:9" x14ac:dyDescent="0.2">
      <c r="B93" s="5"/>
    </row>
    <row r="94" spans="1:9" x14ac:dyDescent="0.2">
      <c r="B94" s="5"/>
    </row>
  </sheetData>
  <mergeCells count="10">
    <mergeCell ref="A49:I49"/>
    <mergeCell ref="C51:D51"/>
    <mergeCell ref="F51:G51"/>
    <mergeCell ref="H51:I51"/>
    <mergeCell ref="X21:Y21"/>
    <mergeCell ref="S21:T21"/>
    <mergeCell ref="S42:T42"/>
    <mergeCell ref="A1:I1"/>
    <mergeCell ref="B3:H3"/>
    <mergeCell ref="B10:H10"/>
  </mergeCells>
  <printOptions horizontalCentered="1" headings="1" gridLines="1"/>
  <pageMargins left="0.32" right="0.24" top="0.33" bottom="0.27" header="0.5" footer="0.5"/>
  <pageSetup scale="91" orientation="landscape" r:id="rId1"/>
  <headerFooter alignWithMargins="0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0" tint="-0.249977111117893"/>
  </sheetPr>
  <dimension ref="A1:V458"/>
  <sheetViews>
    <sheetView zoomScale="90" zoomScaleNormal="90" workbookViewId="0">
      <pane xSplit="2" ySplit="13" topLeftCell="C14" activePane="bottomRight" state="frozen"/>
      <selection activeCell="L1" sqref="L1"/>
      <selection pane="topRight" activeCell="L1" sqref="L1"/>
      <selection pane="bottomLeft" activeCell="L1" sqref="L1"/>
      <selection pane="bottomRight" activeCell="N1" sqref="N1"/>
    </sheetView>
  </sheetViews>
  <sheetFormatPr defaultRowHeight="12.75" x14ac:dyDescent="0.2"/>
  <cols>
    <col min="1" max="1" width="27.140625" customWidth="1"/>
    <col min="2" max="2" width="11.140625" customWidth="1"/>
    <col min="3" max="3" width="11.7109375" customWidth="1"/>
    <col min="4" max="4" width="10.28515625" customWidth="1"/>
    <col min="5" max="5" width="8.28515625" customWidth="1"/>
    <col min="6" max="6" width="12.140625" customWidth="1"/>
    <col min="7" max="8" width="9" customWidth="1"/>
    <col min="9" max="9" width="17" customWidth="1"/>
    <col min="10" max="10" width="12" customWidth="1"/>
    <col min="11" max="11" width="12.140625" customWidth="1"/>
    <col min="12" max="12" width="12.5703125" customWidth="1"/>
    <col min="14" max="14" width="12.5703125" customWidth="1"/>
    <col min="15" max="15" width="11.140625" bestFit="1" customWidth="1"/>
    <col min="16" max="16" width="12.140625" bestFit="1" customWidth="1"/>
    <col min="17" max="17" width="30.28515625" customWidth="1"/>
    <col min="18" max="18" width="12.5703125" customWidth="1"/>
    <col min="19" max="19" width="4.7109375" customWidth="1"/>
    <col min="20" max="20" width="39.140625" customWidth="1"/>
  </cols>
  <sheetData>
    <row r="1" spans="1:22" ht="25.5" x14ac:dyDescent="0.2">
      <c r="A1" s="371" t="s">
        <v>163</v>
      </c>
      <c r="B1" s="371" t="s">
        <v>352</v>
      </c>
      <c r="C1" s="371" t="s">
        <v>351</v>
      </c>
      <c r="D1" s="371" t="s">
        <v>350</v>
      </c>
      <c r="E1" s="371" t="s">
        <v>349</v>
      </c>
      <c r="I1" s="58" t="s">
        <v>415</v>
      </c>
      <c r="N1" s="510" t="s">
        <v>440</v>
      </c>
    </row>
    <row r="2" spans="1:22" ht="15" x14ac:dyDescent="0.25">
      <c r="A2" s="370" t="s">
        <v>345</v>
      </c>
      <c r="B2" s="503">
        <v>213406.25680535912</v>
      </c>
      <c r="C2" s="361">
        <v>24171.71458862866</v>
      </c>
      <c r="D2" s="361">
        <v>8.8287595827295569</v>
      </c>
      <c r="E2" s="362">
        <v>4.2596862940907438E-13</v>
      </c>
      <c r="F2" s="362"/>
      <c r="G2" s="362"/>
      <c r="H2" s="362"/>
      <c r="I2" s="509" t="s">
        <v>414</v>
      </c>
      <c r="K2" s="507">
        <v>0.82973754785980858</v>
      </c>
    </row>
    <row r="3" spans="1:22" ht="15" x14ac:dyDescent="0.25">
      <c r="A3" s="370" t="s">
        <v>413</v>
      </c>
      <c r="B3" s="503">
        <v>2952.21293762404</v>
      </c>
      <c r="C3" s="361">
        <v>628.57107138717686</v>
      </c>
      <c r="D3" s="361">
        <v>4.6967050696572459</v>
      </c>
      <c r="E3" s="362">
        <v>6.8898134542187128E-6</v>
      </c>
      <c r="F3" s="362"/>
      <c r="G3" s="362"/>
      <c r="H3" s="362"/>
      <c r="I3" s="509" t="s">
        <v>412</v>
      </c>
      <c r="K3" s="507">
        <v>0.82143206238955535</v>
      </c>
    </row>
    <row r="4" spans="1:22" ht="15" x14ac:dyDescent="0.25">
      <c r="A4" s="370" t="s">
        <v>411</v>
      </c>
      <c r="B4" s="503">
        <v>89.455802411881024</v>
      </c>
      <c r="C4" s="361">
        <v>16.073050766827446</v>
      </c>
      <c r="D4" s="361">
        <v>5.5655770463007199</v>
      </c>
      <c r="E4" s="362">
        <v>1.9871393656932991E-7</v>
      </c>
      <c r="F4" s="362"/>
      <c r="G4" s="362"/>
      <c r="H4" s="362"/>
      <c r="I4" s="19" t="s">
        <v>410</v>
      </c>
      <c r="K4" s="508">
        <v>2.2493105130475571E-2</v>
      </c>
    </row>
    <row r="5" spans="1:22" ht="15" x14ac:dyDescent="0.25">
      <c r="A5" s="370" t="s">
        <v>409</v>
      </c>
      <c r="B5" s="503">
        <v>37.827448887262321</v>
      </c>
      <c r="C5" s="361">
        <v>20.801827672427361</v>
      </c>
      <c r="D5" s="361">
        <v>1.8184675636651999</v>
      </c>
      <c r="E5" s="362">
        <v>7.0820598946237906E-2</v>
      </c>
      <c r="F5" s="362"/>
      <c r="G5" s="362"/>
      <c r="H5" s="362"/>
      <c r="I5" s="19" t="s">
        <v>408</v>
      </c>
      <c r="K5" s="507">
        <v>2.0167104011566175</v>
      </c>
    </row>
    <row r="6" spans="1:22" x14ac:dyDescent="0.2">
      <c r="A6" s="370" t="s">
        <v>407</v>
      </c>
      <c r="B6" s="503">
        <v>123.96669300234174</v>
      </c>
      <c r="C6" s="361">
        <v>14.185719312377316</v>
      </c>
      <c r="D6" s="361">
        <v>8.7388372963349408</v>
      </c>
      <c r="E6" s="362">
        <v>5.9495175236309739E-13</v>
      </c>
      <c r="F6" s="362"/>
      <c r="G6" s="362"/>
      <c r="H6" s="362"/>
    </row>
    <row r="7" spans="1:22" x14ac:dyDescent="0.2">
      <c r="A7" s="370" t="s">
        <v>406</v>
      </c>
      <c r="B7" s="503">
        <v>53216.91524178462</v>
      </c>
      <c r="C7" s="361">
        <v>10353.706531658077</v>
      </c>
      <c r="D7" s="361">
        <v>5.1398902488751803</v>
      </c>
      <c r="E7" s="362">
        <v>1.1478241753646896E-6</v>
      </c>
      <c r="F7" s="362"/>
      <c r="G7" s="362"/>
      <c r="H7" s="362"/>
      <c r="I7" s="503"/>
      <c r="N7" s="506"/>
      <c r="O7" s="503"/>
      <c r="P7" s="505"/>
    </row>
    <row r="8" spans="1:22" x14ac:dyDescent="0.2">
      <c r="A8" s="370" t="s">
        <v>405</v>
      </c>
      <c r="B8" s="503">
        <v>-30659.80332381378</v>
      </c>
      <c r="C8" s="361">
        <v>10402.688040639659</v>
      </c>
      <c r="D8" s="361">
        <v>-2.947296237668251</v>
      </c>
      <c r="E8" s="362">
        <v>3.6773834897812691E-3</v>
      </c>
      <c r="F8" s="362"/>
      <c r="G8" s="362"/>
      <c r="H8" s="362"/>
      <c r="I8" s="504"/>
    </row>
    <row r="9" spans="1:22" x14ac:dyDescent="0.2">
      <c r="A9" s="370" t="s">
        <v>404</v>
      </c>
      <c r="B9" s="503">
        <v>12257.054531955244</v>
      </c>
      <c r="C9" s="361">
        <v>2889.3939827244385</v>
      </c>
      <c r="D9" s="361">
        <v>4.2420848818955266</v>
      </c>
      <c r="E9" s="362">
        <v>4.0796267218759883E-5</v>
      </c>
      <c r="F9" s="362"/>
      <c r="G9" s="362"/>
      <c r="H9" s="362"/>
    </row>
    <row r="10" spans="1:22" x14ac:dyDescent="0.2">
      <c r="A10" s="370" t="s">
        <v>403</v>
      </c>
      <c r="B10" s="503">
        <v>0.30180398757543614</v>
      </c>
      <c r="C10" s="361">
        <v>7.6120963731376348E-2</v>
      </c>
      <c r="D10" s="361">
        <v>3.9647946213670355</v>
      </c>
      <c r="E10" s="362">
        <v>1.1584768634227989E-4</v>
      </c>
    </row>
    <row r="11" spans="1:22" ht="16.5" thickBot="1" x14ac:dyDescent="0.3">
      <c r="C11" s="680" t="s">
        <v>402</v>
      </c>
      <c r="D11" s="680"/>
      <c r="E11" s="680"/>
      <c r="F11" s="680"/>
      <c r="G11" s="680"/>
      <c r="H11" s="680"/>
      <c r="I11" s="680"/>
      <c r="J11" s="680"/>
      <c r="K11" s="680"/>
      <c r="L11" s="680"/>
      <c r="M11" s="680"/>
      <c r="N11" s="680"/>
    </row>
    <row r="12" spans="1:22" x14ac:dyDescent="0.2">
      <c r="I12" s="183"/>
      <c r="J12" s="183"/>
    </row>
    <row r="13" spans="1:22" ht="45" customHeight="1" x14ac:dyDescent="0.25">
      <c r="A13" s="56" t="s">
        <v>306</v>
      </c>
      <c r="B13" s="502" t="s">
        <v>314</v>
      </c>
      <c r="C13" s="501" t="s">
        <v>401</v>
      </c>
      <c r="D13" s="499" t="s">
        <v>173</v>
      </c>
      <c r="E13" s="499" t="s">
        <v>172</v>
      </c>
      <c r="F13" s="499" t="s">
        <v>400</v>
      </c>
      <c r="G13" s="500" t="s">
        <v>399</v>
      </c>
      <c r="H13" s="499" t="s">
        <v>398</v>
      </c>
      <c r="I13" s="499" t="s">
        <v>397</v>
      </c>
      <c r="J13" s="499" t="s">
        <v>396</v>
      </c>
      <c r="K13" s="499" t="s">
        <v>395</v>
      </c>
      <c r="L13" s="497" t="s">
        <v>394</v>
      </c>
      <c r="M13" s="497" t="s">
        <v>393</v>
      </c>
      <c r="N13" s="497" t="s">
        <v>392</v>
      </c>
      <c r="Q13" s="498" t="s">
        <v>391</v>
      </c>
      <c r="R13" s="497" t="s">
        <v>389</v>
      </c>
      <c r="S13" s="497"/>
      <c r="T13" s="498" t="s">
        <v>390</v>
      </c>
      <c r="U13" s="497" t="s">
        <v>389</v>
      </c>
    </row>
    <row r="14" spans="1:22" x14ac:dyDescent="0.2">
      <c r="A14" s="314">
        <v>2007</v>
      </c>
      <c r="B14" s="314">
        <v>1</v>
      </c>
      <c r="C14" s="482">
        <v>41.104113865819102</v>
      </c>
      <c r="D14" s="479">
        <v>55.445797060494229</v>
      </c>
      <c r="E14" s="479">
        <v>29.06647036581737</v>
      </c>
      <c r="F14" s="479">
        <v>62.717743760791592</v>
      </c>
      <c r="G14" s="478">
        <v>428.38836022367502</v>
      </c>
      <c r="H14" s="478">
        <v>0</v>
      </c>
      <c r="I14" s="481">
        <f>+$B$2+$B$3*C14+$B$4*D14+$B$5*E14+$B$6*F14+G14+B7+$B$9*H14</f>
        <v>402234.02712671272</v>
      </c>
      <c r="J14" s="101">
        <v>3280</v>
      </c>
      <c r="K14" s="475">
        <v>1315668.44</v>
      </c>
      <c r="M14" s="475">
        <v>402234.02712671302</v>
      </c>
      <c r="N14" s="277">
        <f t="shared" ref="N14:N77" si="0">+M14-I14</f>
        <v>0</v>
      </c>
      <c r="Q14" s="8">
        <v>3889291.6689999998</v>
      </c>
      <c r="S14" s="8"/>
      <c r="T14" s="475">
        <v>485923</v>
      </c>
      <c r="V14" s="8">
        <v>21225</v>
      </c>
    </row>
    <row r="15" spans="1:22" x14ac:dyDescent="0.2">
      <c r="A15" s="314">
        <v>2007</v>
      </c>
      <c r="B15" s="314">
        <v>2</v>
      </c>
      <c r="C15" s="482">
        <v>41.070992656601099</v>
      </c>
      <c r="D15" s="479">
        <v>21.083467052824886</v>
      </c>
      <c r="E15" s="479">
        <v>128.53959334037106</v>
      </c>
      <c r="F15" s="479">
        <v>55.445797060494229</v>
      </c>
      <c r="G15" s="478">
        <v>-336.69261830911302</v>
      </c>
      <c r="H15" s="478">
        <v>0</v>
      </c>
      <c r="I15" s="495">
        <f t="shared" ref="I15:I78" si="1">+$B$2+$B$3*C15+$B$4*D15+$B$5*E15+$B$6*F15+G15+$B$9*H15</f>
        <v>347941.67553130543</v>
      </c>
      <c r="J15" s="101">
        <v>3289</v>
      </c>
      <c r="K15" s="475">
        <v>1132900.0449999999</v>
      </c>
      <c r="M15" s="475">
        <v>347941.67553130502</v>
      </c>
      <c r="N15" s="277">
        <f t="shared" si="0"/>
        <v>0</v>
      </c>
      <c r="Q15" s="8">
        <v>3358951.9809999997</v>
      </c>
      <c r="S15" s="8"/>
      <c r="T15" s="475">
        <v>487244</v>
      </c>
    </row>
    <row r="16" spans="1:22" x14ac:dyDescent="0.2">
      <c r="A16" s="314">
        <v>2007</v>
      </c>
      <c r="B16" s="314">
        <v>3</v>
      </c>
      <c r="C16" s="482">
        <v>41.073647416969997</v>
      </c>
      <c r="D16" s="479">
        <v>64.462878737671446</v>
      </c>
      <c r="E16" s="479">
        <v>26.46355394708036</v>
      </c>
      <c r="F16" s="479">
        <v>21.083467052824886</v>
      </c>
      <c r="G16" s="478">
        <v>-1053.4350109721399</v>
      </c>
      <c r="H16" s="478">
        <v>0</v>
      </c>
      <c r="I16" s="495">
        <f t="shared" si="1"/>
        <v>342992.25005930325</v>
      </c>
      <c r="J16" s="101">
        <v>3292</v>
      </c>
      <c r="K16" s="475">
        <v>1121084.21</v>
      </c>
      <c r="M16" s="475">
        <v>342992.25005930301</v>
      </c>
      <c r="N16" s="277">
        <f t="shared" si="0"/>
        <v>0</v>
      </c>
      <c r="Q16" s="8">
        <v>3366379.86</v>
      </c>
      <c r="S16" s="8"/>
      <c r="T16" s="475">
        <v>488828</v>
      </c>
    </row>
    <row r="17" spans="1:21" x14ac:dyDescent="0.2">
      <c r="A17" s="314">
        <v>2007</v>
      </c>
      <c r="B17" s="314">
        <v>4</v>
      </c>
      <c r="C17" s="482">
        <v>41.0924158750231</v>
      </c>
      <c r="D17" s="479">
        <v>98.292781190686057</v>
      </c>
      <c r="E17" s="479">
        <v>20.901731767216205</v>
      </c>
      <c r="F17" s="479">
        <v>64.462878737671446</v>
      </c>
      <c r="G17" s="478">
        <v>-737.66662899655103</v>
      </c>
      <c r="H17" s="478">
        <v>0</v>
      </c>
      <c r="I17" s="495">
        <f t="shared" si="1"/>
        <v>351556.92066214135</v>
      </c>
      <c r="J17" s="101">
        <v>3287</v>
      </c>
      <c r="K17" s="475">
        <v>1127021.3259999999</v>
      </c>
      <c r="M17" s="475">
        <v>351556.920662141</v>
      </c>
      <c r="N17" s="277">
        <f t="shared" si="0"/>
        <v>0</v>
      </c>
      <c r="Q17" s="8">
        <v>3446103.6720000003</v>
      </c>
      <c r="S17" s="8"/>
      <c r="T17" s="475">
        <v>490015</v>
      </c>
    </row>
    <row r="18" spans="1:21" x14ac:dyDescent="0.2">
      <c r="A18" s="314">
        <v>2007</v>
      </c>
      <c r="B18" s="314">
        <v>5</v>
      </c>
      <c r="C18" s="482">
        <v>41.107151183949497</v>
      </c>
      <c r="D18" s="479">
        <v>159.46407370713706</v>
      </c>
      <c r="E18" s="479">
        <v>1.245649417998286</v>
      </c>
      <c r="F18" s="479">
        <v>98.292781190686057</v>
      </c>
      <c r="G18" s="478">
        <v>-2621.0461774692499</v>
      </c>
      <c r="H18" s="478">
        <v>0</v>
      </c>
      <c r="I18" s="495">
        <f t="shared" si="1"/>
        <v>358639.41162125516</v>
      </c>
      <c r="J18" s="101">
        <v>3280</v>
      </c>
      <c r="K18" s="475">
        <v>1193916.4210000001</v>
      </c>
      <c r="M18" s="475">
        <v>358639.41162125499</v>
      </c>
      <c r="N18" s="277">
        <f t="shared" si="0"/>
        <v>0</v>
      </c>
      <c r="Q18" s="8">
        <v>3666601.801</v>
      </c>
      <c r="S18" s="8"/>
      <c r="T18" s="475">
        <v>492421</v>
      </c>
    </row>
    <row r="19" spans="1:21" x14ac:dyDescent="0.2">
      <c r="A19" s="314">
        <v>2007</v>
      </c>
      <c r="B19" s="314">
        <v>6</v>
      </c>
      <c r="C19" s="482">
        <v>41.1014678624582</v>
      </c>
      <c r="D19" s="479">
        <v>252.77691374055595</v>
      </c>
      <c r="E19" s="479">
        <v>0</v>
      </c>
      <c r="F19" s="479">
        <v>159.46407370713706</v>
      </c>
      <c r="G19" s="478">
        <v>1617.5176324583599</v>
      </c>
      <c r="H19" s="478">
        <v>0</v>
      </c>
      <c r="I19" s="495">
        <f t="shared" si="1"/>
        <v>378744.65513672103</v>
      </c>
      <c r="J19" s="101">
        <v>3292</v>
      </c>
      <c r="K19" s="475">
        <v>1249481.3559999999</v>
      </c>
      <c r="M19" s="475">
        <v>378744.65513672098</v>
      </c>
      <c r="N19" s="277">
        <f t="shared" si="0"/>
        <v>0</v>
      </c>
      <c r="Q19" s="8">
        <v>3900150.548</v>
      </c>
      <c r="S19" s="8"/>
      <c r="T19" s="475">
        <v>493770</v>
      </c>
    </row>
    <row r="20" spans="1:21" x14ac:dyDescent="0.2">
      <c r="A20" s="314">
        <v>2007</v>
      </c>
      <c r="B20" s="314">
        <v>7</v>
      </c>
      <c r="C20" s="482">
        <v>41.059901575756797</v>
      </c>
      <c r="D20" s="479">
        <v>307.41533338123122</v>
      </c>
      <c r="E20" s="479">
        <v>0</v>
      </c>
      <c r="F20" s="479">
        <v>252.77691374055595</v>
      </c>
      <c r="G20" s="478">
        <v>243.30895568867001</v>
      </c>
      <c r="H20" s="478">
        <v>0</v>
      </c>
      <c r="I20" s="495">
        <f t="shared" si="1"/>
        <v>393703.1417956556</v>
      </c>
      <c r="J20" s="101">
        <v>3331</v>
      </c>
      <c r="K20" s="475">
        <v>1315350.5689999999</v>
      </c>
      <c r="M20" s="475">
        <v>393703.141795656</v>
      </c>
      <c r="N20" s="277">
        <f t="shared" si="0"/>
        <v>0</v>
      </c>
      <c r="Q20" s="8">
        <v>4149936.1439999999</v>
      </c>
      <c r="S20" s="8"/>
      <c r="T20" s="475">
        <v>494995</v>
      </c>
    </row>
    <row r="21" spans="1:21" x14ac:dyDescent="0.2">
      <c r="A21" s="314">
        <v>2007</v>
      </c>
      <c r="B21" s="314">
        <v>8</v>
      </c>
      <c r="C21" s="482">
        <v>40.9692219891908</v>
      </c>
      <c r="D21" s="479">
        <v>356.8452143778851</v>
      </c>
      <c r="E21" s="479">
        <v>0</v>
      </c>
      <c r="F21" s="479">
        <v>307.41533338123122</v>
      </c>
      <c r="G21" s="478">
        <v>355.65970671456301</v>
      </c>
      <c r="H21" s="478">
        <v>0</v>
      </c>
      <c r="I21" s="495">
        <f t="shared" si="1"/>
        <v>404742.92095945112</v>
      </c>
      <c r="J21" s="101">
        <v>3357</v>
      </c>
      <c r="K21" s="475">
        <v>1321226.807</v>
      </c>
      <c r="M21" s="475">
        <v>404742.920959451</v>
      </c>
      <c r="N21" s="277">
        <f t="shared" si="0"/>
        <v>0</v>
      </c>
      <c r="Q21" s="8">
        <v>4138312.537</v>
      </c>
      <c r="S21" s="8"/>
      <c r="T21" s="475">
        <v>495345</v>
      </c>
    </row>
    <row r="22" spans="1:21" x14ac:dyDescent="0.2">
      <c r="A22" s="314">
        <v>2007</v>
      </c>
      <c r="B22" s="314">
        <v>9</v>
      </c>
      <c r="C22" s="482">
        <v>40.843519063962503</v>
      </c>
      <c r="D22" s="479">
        <v>302.41912358362555</v>
      </c>
      <c r="E22" s="479">
        <v>0</v>
      </c>
      <c r="F22" s="479">
        <v>356.8452143778851</v>
      </c>
      <c r="G22" s="478">
        <v>-3370.9247645832902</v>
      </c>
      <c r="H22" s="478">
        <v>0</v>
      </c>
      <c r="I22" s="495">
        <f t="shared" si="1"/>
        <v>401904.16394450917</v>
      </c>
      <c r="J22" s="101">
        <v>3365</v>
      </c>
      <c r="K22" s="475">
        <v>1368569.2879999999</v>
      </c>
      <c r="M22" s="475">
        <v>401904.163944509</v>
      </c>
      <c r="N22" s="277">
        <f t="shared" si="0"/>
        <v>0</v>
      </c>
      <c r="Q22" s="8">
        <v>4318784.96</v>
      </c>
      <c r="S22" s="8"/>
      <c r="T22" s="475">
        <v>496714</v>
      </c>
    </row>
    <row r="23" spans="1:21" x14ac:dyDescent="0.2">
      <c r="A23" s="314">
        <v>2007</v>
      </c>
      <c r="B23" s="314">
        <v>10</v>
      </c>
      <c r="C23" s="482">
        <v>40.706875137177803</v>
      </c>
      <c r="D23" s="479">
        <v>248.59604390682949</v>
      </c>
      <c r="E23" s="479">
        <v>0</v>
      </c>
      <c r="F23" s="479">
        <v>302.41912358362555</v>
      </c>
      <c r="G23" s="478">
        <v>1449.5359707899599</v>
      </c>
      <c r="H23" s="478">
        <v>0</v>
      </c>
      <c r="I23" s="495">
        <f t="shared" si="1"/>
        <v>394759.41344180499</v>
      </c>
      <c r="J23" s="101">
        <v>3359</v>
      </c>
      <c r="K23" s="475">
        <v>1352592.121</v>
      </c>
      <c r="M23" s="475">
        <v>394759.41344180499</v>
      </c>
      <c r="N23" s="277">
        <f t="shared" si="0"/>
        <v>0</v>
      </c>
      <c r="Q23" s="8">
        <v>4092780.0279999999</v>
      </c>
      <c r="S23" s="8"/>
      <c r="T23" s="475">
        <v>497020</v>
      </c>
    </row>
    <row r="24" spans="1:21" x14ac:dyDescent="0.2">
      <c r="A24" s="314">
        <v>2007</v>
      </c>
      <c r="B24" s="314">
        <v>11</v>
      </c>
      <c r="C24" s="482">
        <v>40.569237001638598</v>
      </c>
      <c r="D24" s="479">
        <v>87.50248877340529</v>
      </c>
      <c r="E24" s="479">
        <v>22.370387759015589</v>
      </c>
      <c r="F24" s="479">
        <v>248.59604390682949</v>
      </c>
      <c r="G24" s="478">
        <v>2389.5662034867601</v>
      </c>
      <c r="H24" s="478">
        <v>0</v>
      </c>
      <c r="I24" s="495">
        <f t="shared" si="1"/>
        <v>375056.29885701783</v>
      </c>
      <c r="J24" s="101">
        <v>3362</v>
      </c>
      <c r="K24" s="475">
        <v>1261529.121</v>
      </c>
      <c r="M24" s="475">
        <v>375056.298857018</v>
      </c>
      <c r="N24" s="277">
        <f t="shared" si="0"/>
        <v>0</v>
      </c>
      <c r="Q24" s="8">
        <v>3823862.6849999996</v>
      </c>
      <c r="S24" s="8"/>
      <c r="T24" s="475">
        <v>497534</v>
      </c>
    </row>
    <row r="25" spans="1:21" x14ac:dyDescent="0.2">
      <c r="A25" s="314">
        <v>2007</v>
      </c>
      <c r="B25" s="314">
        <v>12</v>
      </c>
      <c r="C25" s="482">
        <v>40.458075066702797</v>
      </c>
      <c r="D25" s="479">
        <v>73.851029946947065</v>
      </c>
      <c r="E25" s="479">
        <v>28.41457145531454</v>
      </c>
      <c r="F25" s="479">
        <v>87.50248877340529</v>
      </c>
      <c r="G25" s="478">
        <v>52.9498347700574</v>
      </c>
      <c r="H25" s="478">
        <v>1</v>
      </c>
      <c r="I25" s="495">
        <f t="shared" si="1"/>
        <v>363685.76187031</v>
      </c>
      <c r="J25" s="101">
        <v>3346</v>
      </c>
      <c r="K25" s="475">
        <v>1230711.7890000001</v>
      </c>
      <c r="L25" s="496">
        <f>SUM(K14:K25)</f>
        <v>14990051.492999999</v>
      </c>
      <c r="M25" s="475">
        <v>363685.76187031</v>
      </c>
      <c r="N25" s="277">
        <f t="shared" si="0"/>
        <v>0</v>
      </c>
      <c r="Q25" s="8">
        <v>3769685.6070000003</v>
      </c>
      <c r="R25" s="475">
        <f>SUM(Q14:Q25)</f>
        <v>45920841.491999999</v>
      </c>
      <c r="S25" s="8"/>
      <c r="T25" s="475">
        <v>497756</v>
      </c>
      <c r="U25" s="475">
        <f>AVERAGE(T14:T25)</f>
        <v>493130.41666666669</v>
      </c>
    </row>
    <row r="26" spans="1:21" x14ac:dyDescent="0.2">
      <c r="A26" s="314">
        <v>2008</v>
      </c>
      <c r="B26" s="314">
        <v>1</v>
      </c>
      <c r="C26" s="482">
        <v>40.385488607337102</v>
      </c>
      <c r="D26" s="479">
        <v>36.126174053552198</v>
      </c>
      <c r="E26" s="479">
        <v>78.701324531714718</v>
      </c>
      <c r="F26" s="479">
        <v>73.851029946947065</v>
      </c>
      <c r="G26" s="478">
        <v>1246.47299862868</v>
      </c>
      <c r="H26" s="478">
        <f t="shared" ref="H26:H89" si="2">+H14</f>
        <v>0</v>
      </c>
      <c r="I26" s="495">
        <f t="shared" si="1"/>
        <v>349243.12593929167</v>
      </c>
      <c r="J26" s="101">
        <v>3363</v>
      </c>
      <c r="K26" s="475">
        <v>1280652.433</v>
      </c>
      <c r="L26" s="1"/>
      <c r="M26" s="475">
        <v>349243.12593929202</v>
      </c>
      <c r="N26" s="277">
        <f t="shared" si="0"/>
        <v>0</v>
      </c>
      <c r="Q26" s="8">
        <v>3783449.1209999993</v>
      </c>
      <c r="S26" s="8"/>
      <c r="T26" s="475">
        <v>498674</v>
      </c>
    </row>
    <row r="27" spans="1:21" x14ac:dyDescent="0.2">
      <c r="A27" s="314">
        <v>2008</v>
      </c>
      <c r="B27" s="314">
        <v>2</v>
      </c>
      <c r="C27" s="482">
        <v>40.3577063767016</v>
      </c>
      <c r="D27" s="479">
        <v>62.724246691326655</v>
      </c>
      <c r="E27" s="479">
        <v>19.075749478073774</v>
      </c>
      <c r="F27" s="479">
        <v>36.126174053552198</v>
      </c>
      <c r="G27" s="478">
        <v>9525.9677231785608</v>
      </c>
      <c r="H27" s="478">
        <f t="shared" si="2"/>
        <v>0</v>
      </c>
      <c r="I27" s="495">
        <f t="shared" si="1"/>
        <v>352887.84451173566</v>
      </c>
      <c r="J27" s="101">
        <v>3378</v>
      </c>
      <c r="K27" s="475">
        <v>1167185.0889999999</v>
      </c>
      <c r="M27" s="475">
        <v>352887.84451173601</v>
      </c>
      <c r="N27" s="277">
        <f t="shared" si="0"/>
        <v>0</v>
      </c>
      <c r="Q27" s="8">
        <v>3491303.9850000003</v>
      </c>
      <c r="S27" s="8"/>
      <c r="T27" s="475">
        <v>499460</v>
      </c>
    </row>
    <row r="28" spans="1:21" x14ac:dyDescent="0.2">
      <c r="A28" s="314">
        <v>2008</v>
      </c>
      <c r="B28" s="314">
        <v>3</v>
      </c>
      <c r="C28" s="482">
        <v>40.310661575559202</v>
      </c>
      <c r="D28" s="479">
        <v>56.93537592757194</v>
      </c>
      <c r="E28" s="479">
        <v>43.841788686646638</v>
      </c>
      <c r="F28" s="479">
        <v>62.724246691326655</v>
      </c>
      <c r="G28" s="478">
        <v>-2221.9893987453502</v>
      </c>
      <c r="H28" s="478">
        <f t="shared" si="2"/>
        <v>0</v>
      </c>
      <c r="I28" s="495">
        <f t="shared" si="1"/>
        <v>344717.26422744413</v>
      </c>
      <c r="J28" s="101">
        <v>3368</v>
      </c>
      <c r="K28" s="475">
        <v>1145473.9380000001</v>
      </c>
      <c r="M28" s="475">
        <v>344717.26422744401</v>
      </c>
      <c r="N28" s="277">
        <f t="shared" si="0"/>
        <v>0</v>
      </c>
      <c r="Q28" s="8">
        <v>3442605.1940000001</v>
      </c>
      <c r="S28" s="8"/>
      <c r="T28" s="475">
        <v>499080</v>
      </c>
    </row>
    <row r="29" spans="1:21" x14ac:dyDescent="0.2">
      <c r="A29" s="314">
        <v>2008</v>
      </c>
      <c r="B29" s="314">
        <v>4</v>
      </c>
      <c r="C29" s="482">
        <v>40.154580248594698</v>
      </c>
      <c r="D29" s="479">
        <v>111.14006652165149</v>
      </c>
      <c r="E29" s="479">
        <v>14.603025443040657</v>
      </c>
      <c r="F29" s="479">
        <v>56.93537592757194</v>
      </c>
      <c r="G29" s="478">
        <v>-1391.9730320347001</v>
      </c>
      <c r="H29" s="478">
        <f t="shared" si="2"/>
        <v>0</v>
      </c>
      <c r="I29" s="495">
        <f t="shared" si="1"/>
        <v>348111.76438602485</v>
      </c>
      <c r="J29" s="101">
        <v>3377</v>
      </c>
      <c r="K29" s="475">
        <v>1150544.523</v>
      </c>
      <c r="M29" s="475">
        <v>348111.76438602502</v>
      </c>
      <c r="N29" s="277">
        <f t="shared" si="0"/>
        <v>0</v>
      </c>
      <c r="Q29" s="8">
        <v>3509770.7960000001</v>
      </c>
      <c r="S29" s="8"/>
      <c r="T29" s="475">
        <v>499289</v>
      </c>
    </row>
    <row r="30" spans="1:21" x14ac:dyDescent="0.2">
      <c r="A30" s="314">
        <v>2008</v>
      </c>
      <c r="B30" s="314">
        <v>5</v>
      </c>
      <c r="C30" s="482">
        <v>39.8535423094633</v>
      </c>
      <c r="D30" s="479">
        <v>216.40455680076681</v>
      </c>
      <c r="E30" s="479">
        <v>0.21746423078301488</v>
      </c>
      <c r="F30" s="479">
        <v>111.14006652165149</v>
      </c>
      <c r="G30" s="478">
        <v>-2236.8443688856801</v>
      </c>
      <c r="H30" s="478">
        <f t="shared" si="2"/>
        <v>0</v>
      </c>
      <c r="I30" s="495">
        <f t="shared" si="1"/>
        <v>361970.09155064233</v>
      </c>
      <c r="J30" s="101">
        <v>3390</v>
      </c>
      <c r="K30" s="475">
        <v>1211655.736</v>
      </c>
      <c r="M30" s="475">
        <v>361970.09155064198</v>
      </c>
      <c r="N30" s="277">
        <f t="shared" si="0"/>
        <v>0</v>
      </c>
      <c r="Q30" s="8">
        <v>3717189.9610000001</v>
      </c>
      <c r="S30" s="8"/>
      <c r="T30" s="475">
        <v>500326</v>
      </c>
    </row>
    <row r="31" spans="1:21" x14ac:dyDescent="0.2">
      <c r="A31" s="314">
        <v>2008</v>
      </c>
      <c r="B31" s="314">
        <v>6</v>
      </c>
      <c r="C31" s="482">
        <v>39.489499814945603</v>
      </c>
      <c r="D31" s="479">
        <v>285.28102425075247</v>
      </c>
      <c r="E31" s="479">
        <v>0</v>
      </c>
      <c r="F31" s="479">
        <v>216.40455680076681</v>
      </c>
      <c r="G31" s="478">
        <v>-1373.0634161416699</v>
      </c>
      <c r="H31" s="478">
        <f t="shared" si="2"/>
        <v>0</v>
      </c>
      <c r="I31" s="495">
        <f t="shared" si="1"/>
        <v>380961.6058376648</v>
      </c>
      <c r="J31" s="101">
        <v>3425</v>
      </c>
      <c r="K31" s="475">
        <v>1308902.524</v>
      </c>
      <c r="M31" s="475">
        <v>380961.60583766497</v>
      </c>
      <c r="N31" s="277">
        <f t="shared" si="0"/>
        <v>0</v>
      </c>
      <c r="Q31" s="8">
        <v>4108255.0940000005</v>
      </c>
      <c r="S31" s="8"/>
      <c r="T31" s="475">
        <v>500723</v>
      </c>
    </row>
    <row r="32" spans="1:21" x14ac:dyDescent="0.2">
      <c r="A32" s="314">
        <v>2008</v>
      </c>
      <c r="B32" s="314">
        <v>7</v>
      </c>
      <c r="C32" s="482">
        <v>39.220705572258098</v>
      </c>
      <c r="D32" s="479">
        <v>277.50678224326367</v>
      </c>
      <c r="E32" s="479">
        <v>0</v>
      </c>
      <c r="F32" s="479">
        <v>285.28102425075247</v>
      </c>
      <c r="G32" s="478">
        <v>362.07878249738098</v>
      </c>
      <c r="H32" s="478">
        <f t="shared" si="2"/>
        <v>0</v>
      </c>
      <c r="I32" s="495">
        <f t="shared" si="1"/>
        <v>389746.14703401708</v>
      </c>
      <c r="J32" s="101">
        <v>3416</v>
      </c>
      <c r="K32" s="475">
        <v>1320994.1599999999</v>
      </c>
      <c r="M32" s="475">
        <v>389746.14703401702</v>
      </c>
      <c r="N32" s="277">
        <f t="shared" si="0"/>
        <v>0</v>
      </c>
      <c r="Q32" s="8">
        <v>4103113.0700000003</v>
      </c>
      <c r="S32" s="8"/>
      <c r="T32" s="475">
        <v>501265</v>
      </c>
    </row>
    <row r="33" spans="1:21" x14ac:dyDescent="0.2">
      <c r="A33" s="314">
        <v>2008</v>
      </c>
      <c r="B33" s="314">
        <v>8</v>
      </c>
      <c r="C33" s="482">
        <v>39.119602680089002</v>
      </c>
      <c r="D33" s="479">
        <v>320.57276960580305</v>
      </c>
      <c r="E33" s="479">
        <v>0</v>
      </c>
      <c r="F33" s="479">
        <v>277.50678224326367</v>
      </c>
      <c r="G33" s="478">
        <v>-916.95740254863597</v>
      </c>
      <c r="H33" s="478">
        <f t="shared" si="2"/>
        <v>0</v>
      </c>
      <c r="I33" s="495">
        <f t="shared" si="1"/>
        <v>391057.38896658586</v>
      </c>
      <c r="J33" s="101">
        <v>3396</v>
      </c>
      <c r="K33" s="475">
        <v>1267873.8330000001</v>
      </c>
      <c r="M33" s="475">
        <v>391057.38896658598</v>
      </c>
      <c r="N33" s="277">
        <f t="shared" si="0"/>
        <v>0</v>
      </c>
      <c r="Q33" s="8">
        <v>4016555.7649999997</v>
      </c>
      <c r="S33" s="8"/>
      <c r="T33" s="475">
        <v>501848</v>
      </c>
    </row>
    <row r="34" spans="1:21" x14ac:dyDescent="0.2">
      <c r="A34" s="314">
        <v>2008</v>
      </c>
      <c r="B34" s="314">
        <v>9</v>
      </c>
      <c r="C34" s="482">
        <v>39.089840255874797</v>
      </c>
      <c r="D34" s="479">
        <v>318.90589510911758</v>
      </c>
      <c r="E34" s="479">
        <v>0</v>
      </c>
      <c r="F34" s="479">
        <v>320.57276960580305</v>
      </c>
      <c r="G34" s="478">
        <v>-5346.18391279364</v>
      </c>
      <c r="H34" s="478">
        <f t="shared" si="2"/>
        <v>0</v>
      </c>
      <c r="I34" s="495">
        <f t="shared" si="1"/>
        <v>391729.93388111435</v>
      </c>
      <c r="J34" s="101">
        <v>3403</v>
      </c>
      <c r="K34" s="475">
        <v>1396475.2139999999</v>
      </c>
      <c r="M34" s="475">
        <v>391729.933881114</v>
      </c>
      <c r="N34" s="277">
        <f t="shared" si="0"/>
        <v>0</v>
      </c>
      <c r="Q34" s="8">
        <v>4261070.784</v>
      </c>
      <c r="S34" s="8"/>
      <c r="T34" s="475">
        <v>501941</v>
      </c>
    </row>
    <row r="35" spans="1:21" x14ac:dyDescent="0.2">
      <c r="A35" s="314">
        <v>2008</v>
      </c>
      <c r="B35" s="314">
        <v>10</v>
      </c>
      <c r="C35" s="482">
        <v>38.980234643367801</v>
      </c>
      <c r="D35" s="479">
        <v>182.06087900820035</v>
      </c>
      <c r="E35" s="479">
        <v>5.4562840533098482</v>
      </c>
      <c r="F35" s="479">
        <v>318.90589510911758</v>
      </c>
      <c r="G35" s="478">
        <v>5624.4138801136896</v>
      </c>
      <c r="H35" s="478">
        <f t="shared" si="2"/>
        <v>0</v>
      </c>
      <c r="I35" s="495">
        <f t="shared" si="1"/>
        <v>390135.13223250496</v>
      </c>
      <c r="J35" s="101">
        <v>3407</v>
      </c>
      <c r="K35" s="475">
        <v>1221917.122</v>
      </c>
      <c r="M35" s="475">
        <v>390135.13223250501</v>
      </c>
      <c r="N35" s="277">
        <f t="shared" si="0"/>
        <v>0</v>
      </c>
      <c r="Q35" s="8">
        <v>3926048.3160000001</v>
      </c>
      <c r="S35" s="8"/>
      <c r="T35" s="475">
        <v>502471</v>
      </c>
    </row>
    <row r="36" spans="1:21" x14ac:dyDescent="0.2">
      <c r="A36" s="314">
        <v>2008</v>
      </c>
      <c r="B36" s="314">
        <v>11</v>
      </c>
      <c r="C36" s="482">
        <v>38.679955314991297</v>
      </c>
      <c r="D36" s="479">
        <v>53.240502772726046</v>
      </c>
      <c r="E36" s="479">
        <v>74.937059717035353</v>
      </c>
      <c r="F36" s="479">
        <v>182.06087900820035</v>
      </c>
      <c r="G36" s="478">
        <v>-9502.6421213510293</v>
      </c>
      <c r="H36" s="478">
        <f t="shared" si="2"/>
        <v>0</v>
      </c>
      <c r="I36" s="495">
        <f t="shared" si="1"/>
        <v>348261.9139799453</v>
      </c>
      <c r="J36" s="101">
        <v>3385</v>
      </c>
      <c r="K36" s="475">
        <v>1227501.7949999999</v>
      </c>
      <c r="M36" s="475">
        <v>348261.91397994501</v>
      </c>
      <c r="N36" s="277">
        <f t="shared" si="0"/>
        <v>0</v>
      </c>
      <c r="Q36" s="8">
        <v>3580327.432</v>
      </c>
      <c r="S36" s="8"/>
      <c r="T36" s="475">
        <v>502192</v>
      </c>
    </row>
    <row r="37" spans="1:21" x14ac:dyDescent="0.2">
      <c r="A37" s="314">
        <v>2008</v>
      </c>
      <c r="B37" s="314">
        <v>12</v>
      </c>
      <c r="C37" s="482">
        <v>38.296207924969302</v>
      </c>
      <c r="D37" s="479">
        <v>36.448562002199012</v>
      </c>
      <c r="E37" s="479">
        <v>43.078696701188541</v>
      </c>
      <c r="F37" s="479">
        <v>53.240502772726046</v>
      </c>
      <c r="G37" s="478">
        <v>4336.2783394621201</v>
      </c>
      <c r="H37" s="478">
        <f t="shared" si="2"/>
        <v>1</v>
      </c>
      <c r="I37" s="495">
        <f t="shared" si="1"/>
        <v>354548.29179558798</v>
      </c>
      <c r="J37" s="101">
        <v>3399</v>
      </c>
      <c r="K37" s="475">
        <v>1224806.946</v>
      </c>
      <c r="L37" s="496">
        <f>SUM(K26:K37)</f>
        <v>14923983.313000001</v>
      </c>
      <c r="M37" s="475">
        <v>354548.29179558798</v>
      </c>
      <c r="N37" s="277">
        <f t="shared" si="0"/>
        <v>0</v>
      </c>
      <c r="Q37" s="8">
        <v>3621740.1220000004</v>
      </c>
      <c r="R37" s="475">
        <f>SUM(Q26:Q37)</f>
        <v>45561429.640000008</v>
      </c>
      <c r="S37" s="8"/>
      <c r="T37" s="475">
        <v>501710</v>
      </c>
      <c r="U37" s="475">
        <f>AVERAGE(T26:T37)</f>
        <v>500748.25</v>
      </c>
    </row>
    <row r="38" spans="1:21" x14ac:dyDescent="0.2">
      <c r="A38" s="314">
        <v>2009</v>
      </c>
      <c r="B38" s="314">
        <v>1</v>
      </c>
      <c r="C38" s="482">
        <v>37.942662399624297</v>
      </c>
      <c r="D38" s="479">
        <v>24.483176423718522</v>
      </c>
      <c r="E38" s="479">
        <v>125.58110212551965</v>
      </c>
      <c r="F38" s="479">
        <v>36.448562002199012</v>
      </c>
      <c r="G38" s="478">
        <v>1748.9627374090501</v>
      </c>
      <c r="H38" s="478">
        <f t="shared" si="2"/>
        <v>0</v>
      </c>
      <c r="I38" s="495">
        <f t="shared" si="1"/>
        <v>338629.02097737824</v>
      </c>
      <c r="J38" s="101">
        <v>3390</v>
      </c>
      <c r="K38" s="475">
        <v>1205262.024</v>
      </c>
      <c r="L38" s="1">
        <f>L37/L25-1</f>
        <v>-4.4074685154250615E-3</v>
      </c>
      <c r="M38" s="475">
        <v>338629.02097737801</v>
      </c>
      <c r="N38" s="277">
        <f t="shared" si="0"/>
        <v>0</v>
      </c>
      <c r="Q38" s="8">
        <v>3616795.4580000001</v>
      </c>
      <c r="R38" s="1">
        <f>R37/R25-1</f>
        <v>-7.8267697263910696E-3</v>
      </c>
      <c r="S38" s="8"/>
      <c r="T38" s="475">
        <v>501254</v>
      </c>
      <c r="U38" s="1">
        <f>U37/U25-1</f>
        <v>1.5447908050017167E-2</v>
      </c>
    </row>
    <row r="39" spans="1:21" x14ac:dyDescent="0.2">
      <c r="A39" s="314">
        <v>2009</v>
      </c>
      <c r="B39" s="314">
        <v>2</v>
      </c>
      <c r="C39" s="482">
        <v>37.734237941302197</v>
      </c>
      <c r="D39" s="479">
        <v>18.140086514143775</v>
      </c>
      <c r="E39" s="479">
        <v>120.20204050590399</v>
      </c>
      <c r="F39" s="479">
        <v>24.483176423718522</v>
      </c>
      <c r="G39" s="478">
        <v>5102.1471238132199</v>
      </c>
      <c r="H39" s="478">
        <f t="shared" si="2"/>
        <v>0</v>
      </c>
      <c r="I39" s="495">
        <f t="shared" si="1"/>
        <v>339112.68032463529</v>
      </c>
      <c r="J39" s="101">
        <v>3398</v>
      </c>
      <c r="K39" s="475">
        <v>1080090.6580000001</v>
      </c>
      <c r="M39" s="475">
        <v>339112.680324635</v>
      </c>
      <c r="N39" s="277">
        <f t="shared" si="0"/>
        <v>0</v>
      </c>
      <c r="Q39" s="8">
        <v>3244004.1589999995</v>
      </c>
      <c r="S39" s="8"/>
      <c r="T39" s="475">
        <v>501487</v>
      </c>
    </row>
    <row r="40" spans="1:21" x14ac:dyDescent="0.2">
      <c r="A40" s="314">
        <v>2009</v>
      </c>
      <c r="B40" s="314">
        <v>3</v>
      </c>
      <c r="C40" s="482">
        <v>37.624009558949197</v>
      </c>
      <c r="D40" s="479">
        <v>49.882568605072933</v>
      </c>
      <c r="E40" s="479">
        <v>42.947968805174277</v>
      </c>
      <c r="F40" s="479">
        <v>18.140086514143775</v>
      </c>
      <c r="G40" s="478">
        <v>-6413.9324591405502</v>
      </c>
      <c r="H40" s="478">
        <f t="shared" si="2"/>
        <v>0</v>
      </c>
      <c r="I40" s="495">
        <f t="shared" si="1"/>
        <v>326402.0759630957</v>
      </c>
      <c r="J40" s="101">
        <v>3390</v>
      </c>
      <c r="K40" s="475">
        <v>1065009.7819999999</v>
      </c>
      <c r="M40" s="475">
        <v>326402.07596309599</v>
      </c>
      <c r="N40" s="277">
        <f t="shared" si="0"/>
        <v>0</v>
      </c>
      <c r="Q40" s="8">
        <v>3225893.5020000003</v>
      </c>
      <c r="S40" s="8"/>
      <c r="T40" s="475">
        <v>501087</v>
      </c>
    </row>
    <row r="41" spans="1:21" x14ac:dyDescent="0.2">
      <c r="A41" s="314">
        <v>2009</v>
      </c>
      <c r="B41" s="314">
        <v>4</v>
      </c>
      <c r="C41" s="482">
        <v>37.498471543127501</v>
      </c>
      <c r="D41" s="479">
        <v>126.25523475594419</v>
      </c>
      <c r="E41" s="479">
        <v>14.754047231067908</v>
      </c>
      <c r="F41" s="479">
        <v>49.882568605072933</v>
      </c>
      <c r="G41" s="478">
        <v>-3694.0501391981402</v>
      </c>
      <c r="H41" s="478">
        <f t="shared" si="2"/>
        <v>0</v>
      </c>
      <c r="I41" s="495">
        <f t="shared" si="1"/>
        <v>338451.82786664914</v>
      </c>
      <c r="J41" s="101">
        <v>3398</v>
      </c>
      <c r="K41" s="475">
        <v>1124653.5349999999</v>
      </c>
      <c r="M41" s="475">
        <v>338451.82786664902</v>
      </c>
      <c r="N41" s="277">
        <f t="shared" si="0"/>
        <v>0</v>
      </c>
      <c r="Q41" s="8">
        <v>3434498.5440000002</v>
      </c>
      <c r="S41" s="8"/>
      <c r="T41" s="475">
        <v>500729</v>
      </c>
    </row>
    <row r="42" spans="1:21" x14ac:dyDescent="0.2">
      <c r="A42" s="314">
        <v>2009</v>
      </c>
      <c r="B42" s="314">
        <v>5</v>
      </c>
      <c r="C42" s="482">
        <v>37.309248299849898</v>
      </c>
      <c r="D42" s="479">
        <v>193.36367005912052</v>
      </c>
      <c r="E42" s="479">
        <v>0</v>
      </c>
      <c r="F42" s="479">
        <v>126.25523475594419</v>
      </c>
      <c r="G42" s="478">
        <v>-2256.4933877794501</v>
      </c>
      <c r="H42" s="478">
        <f t="shared" si="2"/>
        <v>0</v>
      </c>
      <c r="I42" s="495">
        <f t="shared" si="1"/>
        <v>354243.55513079785</v>
      </c>
      <c r="J42" s="101">
        <v>3381</v>
      </c>
      <c r="K42" s="475">
        <v>1192752.254</v>
      </c>
      <c r="M42" s="475">
        <v>354243.55513079802</v>
      </c>
      <c r="N42" s="277">
        <f t="shared" si="0"/>
        <v>0</v>
      </c>
      <c r="Q42" s="8">
        <v>3668648.872</v>
      </c>
      <c r="S42" s="8"/>
      <c r="T42" s="475">
        <v>500715</v>
      </c>
    </row>
    <row r="43" spans="1:21" x14ac:dyDescent="0.2">
      <c r="A43" s="314">
        <v>2009</v>
      </c>
      <c r="B43" s="314">
        <v>6</v>
      </c>
      <c r="C43" s="482">
        <v>37.080635668342097</v>
      </c>
      <c r="D43" s="479">
        <v>290.69629221537059</v>
      </c>
      <c r="E43" s="479">
        <v>0</v>
      </c>
      <c r="F43" s="479">
        <v>193.36367005912052</v>
      </c>
      <c r="G43" s="478">
        <v>-441.43237478990301</v>
      </c>
      <c r="H43" s="478">
        <f t="shared" si="2"/>
        <v>0</v>
      </c>
      <c r="I43" s="495">
        <f t="shared" si="1"/>
        <v>372409.88158828195</v>
      </c>
      <c r="J43" s="101">
        <v>3408</v>
      </c>
      <c r="K43" s="475">
        <v>1274143.175</v>
      </c>
      <c r="M43" s="475">
        <v>372409.88158828201</v>
      </c>
      <c r="N43" s="277">
        <f t="shared" si="0"/>
        <v>0</v>
      </c>
      <c r="Q43" s="8">
        <v>3921149.5989999995</v>
      </c>
      <c r="S43" s="8"/>
      <c r="T43" s="475">
        <v>500178</v>
      </c>
    </row>
    <row r="44" spans="1:21" x14ac:dyDescent="0.2">
      <c r="A44" s="314">
        <v>2009</v>
      </c>
      <c r="B44" s="314">
        <v>7</v>
      </c>
      <c r="C44" s="482">
        <v>36.888803912699998</v>
      </c>
      <c r="D44" s="479">
        <v>318.41148260028547</v>
      </c>
      <c r="E44" s="479">
        <v>0</v>
      </c>
      <c r="F44" s="479">
        <v>290.69629221537059</v>
      </c>
      <c r="G44" s="478">
        <v>440.15725380455802</v>
      </c>
      <c r="H44" s="478">
        <f t="shared" si="2"/>
        <v>0</v>
      </c>
      <c r="I44" s="495">
        <f t="shared" si="1"/>
        <v>387270.43091086001</v>
      </c>
      <c r="J44" s="101">
        <v>3443</v>
      </c>
      <c r="K44" s="475">
        <v>1321668.5859999999</v>
      </c>
      <c r="M44" s="475">
        <v>387270.43091086001</v>
      </c>
      <c r="N44" s="277">
        <f t="shared" si="0"/>
        <v>0</v>
      </c>
      <c r="Q44" s="8">
        <v>4116634.5729999999</v>
      </c>
      <c r="S44" s="8"/>
      <c r="T44" s="475">
        <v>500612</v>
      </c>
    </row>
    <row r="45" spans="1:21" x14ac:dyDescent="0.2">
      <c r="A45" s="314">
        <v>2009</v>
      </c>
      <c r="B45" s="314">
        <v>8</v>
      </c>
      <c r="C45" s="482">
        <v>36.773324664411703</v>
      </c>
      <c r="D45" s="479">
        <v>356.05452345394741</v>
      </c>
      <c r="E45" s="479">
        <v>0</v>
      </c>
      <c r="F45" s="479">
        <v>318.41148260028547</v>
      </c>
      <c r="G45" s="478">
        <v>-1025.8975516043099</v>
      </c>
      <c r="H45" s="478">
        <f t="shared" si="2"/>
        <v>0</v>
      </c>
      <c r="I45" s="495">
        <f t="shared" si="1"/>
        <v>392266.60569736303</v>
      </c>
      <c r="J45" s="101">
        <v>3459</v>
      </c>
      <c r="K45" s="475">
        <v>1302463.9110000001</v>
      </c>
      <c r="L45" s="8"/>
      <c r="M45" s="475">
        <v>392266.60569736297</v>
      </c>
      <c r="N45" s="277">
        <f t="shared" si="0"/>
        <v>0</v>
      </c>
      <c r="Q45" s="8">
        <v>4037452.7439999999</v>
      </c>
      <c r="R45" s="8"/>
      <c r="S45" s="8"/>
      <c r="T45" s="475">
        <v>501173</v>
      </c>
      <c r="U45" s="8"/>
    </row>
    <row r="46" spans="1:21" x14ac:dyDescent="0.2">
      <c r="A46" s="314">
        <v>2009</v>
      </c>
      <c r="B46" s="314">
        <v>9</v>
      </c>
      <c r="C46" s="482">
        <v>36.748332785618501</v>
      </c>
      <c r="D46" s="479">
        <v>310.26409597364955</v>
      </c>
      <c r="E46" s="479">
        <v>0</v>
      </c>
      <c r="F46" s="479">
        <v>356.05452345394741</v>
      </c>
      <c r="G46" s="478">
        <v>-4745.30083900923</v>
      </c>
      <c r="H46" s="478">
        <f t="shared" si="2"/>
        <v>0</v>
      </c>
      <c r="I46" s="495">
        <f t="shared" si="1"/>
        <v>389043.68491819676</v>
      </c>
      <c r="J46" s="101">
        <v>3428</v>
      </c>
      <c r="K46" s="475">
        <v>1367080.71</v>
      </c>
      <c r="L46" s="8"/>
      <c r="M46" s="475">
        <v>389043.68491819699</v>
      </c>
      <c r="N46" s="277">
        <f t="shared" si="0"/>
        <v>0</v>
      </c>
      <c r="Q46" s="8">
        <v>4187546.25</v>
      </c>
      <c r="R46" s="8"/>
      <c r="S46" s="8"/>
      <c r="T46" s="475">
        <v>501060</v>
      </c>
      <c r="U46" s="8"/>
    </row>
    <row r="47" spans="1:21" x14ac:dyDescent="0.2">
      <c r="A47" s="314">
        <v>2009</v>
      </c>
      <c r="B47" s="314">
        <v>10</v>
      </c>
      <c r="C47" s="482">
        <v>36.805682045052002</v>
      </c>
      <c r="D47" s="479">
        <v>253.98000492254022</v>
      </c>
      <c r="E47" s="479">
        <v>7.8255867955241341</v>
      </c>
      <c r="F47" s="479">
        <v>310.26409597364955</v>
      </c>
      <c r="G47" s="478">
        <v>2943.9938433708198</v>
      </c>
      <c r="H47" s="478">
        <f t="shared" si="2"/>
        <v>0</v>
      </c>
      <c r="I47" s="495">
        <f t="shared" si="1"/>
        <v>386486.88241686363</v>
      </c>
      <c r="J47" s="101">
        <v>3419</v>
      </c>
      <c r="K47" s="475">
        <v>1321215.6680000001</v>
      </c>
      <c r="L47" s="8"/>
      <c r="M47" s="475">
        <v>386486.88241686398</v>
      </c>
      <c r="N47" s="277">
        <f t="shared" si="0"/>
        <v>0</v>
      </c>
      <c r="Q47" s="8">
        <v>4035129.7819999997</v>
      </c>
      <c r="R47" s="8"/>
      <c r="S47" s="8"/>
      <c r="T47" s="475">
        <v>501374</v>
      </c>
      <c r="U47" s="8"/>
    </row>
    <row r="48" spans="1:21" x14ac:dyDescent="0.2">
      <c r="A48" s="314">
        <v>2009</v>
      </c>
      <c r="B48" s="314">
        <v>11</v>
      </c>
      <c r="C48" s="482">
        <v>36.940044540576402</v>
      </c>
      <c r="D48" s="479">
        <v>124.51115722310387</v>
      </c>
      <c r="E48" s="479">
        <v>23.572700744468168</v>
      </c>
      <c r="F48" s="479">
        <v>253.98000492254022</v>
      </c>
      <c r="G48" s="478">
        <v>-16.152381984633401</v>
      </c>
      <c r="H48" s="478">
        <f t="shared" si="2"/>
        <v>0</v>
      </c>
      <c r="I48" s="495">
        <f t="shared" si="1"/>
        <v>365959.98374260898</v>
      </c>
      <c r="J48" s="101">
        <v>3409</v>
      </c>
      <c r="K48" s="475">
        <v>1240393.452</v>
      </c>
      <c r="L48" s="8"/>
      <c r="M48" s="475">
        <v>365959.98374260898</v>
      </c>
      <c r="N48" s="277">
        <f t="shared" si="0"/>
        <v>0</v>
      </c>
      <c r="Q48" s="8">
        <v>3776580.5959999999</v>
      </c>
      <c r="R48" s="8"/>
      <c r="S48" s="8"/>
      <c r="T48" s="475">
        <v>501505</v>
      </c>
      <c r="U48" s="8"/>
    </row>
    <row r="49" spans="1:21" x14ac:dyDescent="0.2">
      <c r="A49" s="314">
        <v>2009</v>
      </c>
      <c r="B49" s="314">
        <v>12</v>
      </c>
      <c r="C49" s="482">
        <v>37.117684981619</v>
      </c>
      <c r="D49" s="479">
        <v>64.378981964781048</v>
      </c>
      <c r="E49" s="479">
        <v>50.576373705213825</v>
      </c>
      <c r="F49" s="479">
        <v>124.51115722310387</v>
      </c>
      <c r="G49" s="478">
        <v>-634.25162209640303</v>
      </c>
      <c r="H49" s="478">
        <f t="shared" si="2"/>
        <v>1</v>
      </c>
      <c r="I49" s="495">
        <f t="shared" si="1"/>
        <v>357715.85461680643</v>
      </c>
      <c r="J49" s="101">
        <v>3393</v>
      </c>
      <c r="K49" s="475">
        <v>1267308.7250000001</v>
      </c>
      <c r="L49" s="496">
        <f>SUM(K38:K49)</f>
        <v>14762042.479999997</v>
      </c>
      <c r="M49" s="475">
        <v>357715.85461680603</v>
      </c>
      <c r="N49" s="277">
        <f t="shared" si="0"/>
        <v>0</v>
      </c>
      <c r="Q49" s="8">
        <v>3760378.7629999998</v>
      </c>
      <c r="R49" s="485">
        <f>SUM(Q38:Q49)</f>
        <v>45024712.841999993</v>
      </c>
      <c r="S49" s="8"/>
      <c r="T49" s="475">
        <v>501482</v>
      </c>
      <c r="U49" s="485">
        <f>AVERAGE(T38:T49)</f>
        <v>501054.66666666669</v>
      </c>
    </row>
    <row r="50" spans="1:21" x14ac:dyDescent="0.2">
      <c r="A50" s="314">
        <v>2010</v>
      </c>
      <c r="B50" s="314">
        <v>1</v>
      </c>
      <c r="C50" s="482">
        <v>37.3201157897497</v>
      </c>
      <c r="D50" s="479">
        <v>18.124593485966685</v>
      </c>
      <c r="E50" s="479">
        <v>275.40272710222337</v>
      </c>
      <c r="F50" s="479">
        <v>64.378981964781048</v>
      </c>
      <c r="G50" s="478">
        <v>4765.7838578525098</v>
      </c>
      <c r="H50" s="478">
        <f t="shared" si="2"/>
        <v>0</v>
      </c>
      <c r="I50" s="495">
        <f t="shared" si="1"/>
        <v>348368.95146091754</v>
      </c>
      <c r="J50" s="101">
        <v>3417</v>
      </c>
      <c r="K50" s="475">
        <v>1190236.2509999999</v>
      </c>
      <c r="L50" s="1">
        <f>L49/L37-1</f>
        <v>-1.0851046239038653E-2</v>
      </c>
      <c r="M50" s="475">
        <v>348368.951460918</v>
      </c>
      <c r="N50" s="277">
        <f t="shared" si="0"/>
        <v>4.6566128730773926E-10</v>
      </c>
      <c r="Q50" s="8">
        <v>3588072.0110000004</v>
      </c>
      <c r="R50" s="1">
        <f>+R49/R37-1</f>
        <v>-1.1780069287571582E-2</v>
      </c>
      <c r="S50" s="8"/>
      <c r="T50" s="475">
        <v>501516</v>
      </c>
      <c r="U50" s="1">
        <f>+U49/U37-1</f>
        <v>6.119175986469827E-4</v>
      </c>
    </row>
    <row r="51" spans="1:21" x14ac:dyDescent="0.2">
      <c r="A51" s="314">
        <v>2010</v>
      </c>
      <c r="B51" s="314">
        <v>2</v>
      </c>
      <c r="C51" s="482">
        <v>37.513833530560099</v>
      </c>
      <c r="D51" s="479">
        <v>10.091272154204862</v>
      </c>
      <c r="E51" s="479">
        <v>158.64482318120247</v>
      </c>
      <c r="F51" s="479">
        <v>18.124593485966685</v>
      </c>
      <c r="G51" s="478">
        <v>-12.4056844370789</v>
      </c>
      <c r="H51" s="478">
        <f t="shared" si="2"/>
        <v>0</v>
      </c>
      <c r="I51" s="495">
        <f t="shared" si="1"/>
        <v>333293.37351420993</v>
      </c>
      <c r="J51" s="101">
        <v>3415</v>
      </c>
      <c r="K51" s="475">
        <v>1075515.6229999999</v>
      </c>
      <c r="M51" s="475">
        <v>333293.37351420999</v>
      </c>
      <c r="N51" s="277">
        <f t="shared" si="0"/>
        <v>0</v>
      </c>
      <c r="Q51" s="8">
        <v>3201547.929</v>
      </c>
      <c r="R51" s="8"/>
      <c r="S51" s="8"/>
      <c r="T51" s="475">
        <v>501369</v>
      </c>
      <c r="U51" s="8"/>
    </row>
    <row r="52" spans="1:21" x14ac:dyDescent="0.2">
      <c r="A52" s="314">
        <v>2010</v>
      </c>
      <c r="B52" s="314">
        <v>3</v>
      </c>
      <c r="C52" s="482">
        <v>37.667524121843101</v>
      </c>
      <c r="D52" s="479">
        <v>14.192357639291513</v>
      </c>
      <c r="E52" s="479">
        <v>152.51385483672678</v>
      </c>
      <c r="F52" s="479">
        <v>10.091272154204862</v>
      </c>
      <c r="G52" s="478">
        <v>-5539.5169713331898</v>
      </c>
      <c r="H52" s="478">
        <f t="shared" si="2"/>
        <v>0</v>
      </c>
      <c r="I52" s="495">
        <f t="shared" si="1"/>
        <v>327359.07230111497</v>
      </c>
      <c r="J52" s="101">
        <v>3415</v>
      </c>
      <c r="K52" s="475">
        <v>1038141.009</v>
      </c>
      <c r="M52" s="475">
        <v>327359.07230111503</v>
      </c>
      <c r="N52" s="277">
        <f t="shared" si="0"/>
        <v>0</v>
      </c>
      <c r="Q52" s="8">
        <v>3072576.7620000001</v>
      </c>
      <c r="R52" s="8"/>
      <c r="S52" s="8"/>
      <c r="T52" s="475">
        <v>502122</v>
      </c>
      <c r="U52" s="8"/>
    </row>
    <row r="53" spans="1:21" x14ac:dyDescent="0.2">
      <c r="A53" s="314">
        <v>2010</v>
      </c>
      <c r="B53" s="314">
        <v>4</v>
      </c>
      <c r="C53" s="482">
        <v>37.801646437848902</v>
      </c>
      <c r="D53" s="479">
        <v>81.765451730198578</v>
      </c>
      <c r="E53" s="479">
        <v>11.347920791340039</v>
      </c>
      <c r="F53" s="479">
        <v>14.192357639291513</v>
      </c>
      <c r="G53" s="478">
        <v>-7051.53951486392</v>
      </c>
      <c r="H53" s="478">
        <f t="shared" si="2"/>
        <v>0</v>
      </c>
      <c r="I53" s="495">
        <f t="shared" si="1"/>
        <v>327456.26359805791</v>
      </c>
      <c r="J53" s="101">
        <v>3418</v>
      </c>
      <c r="K53" s="475">
        <v>1086887.0209999999</v>
      </c>
      <c r="M53" s="475">
        <v>327456.26359805802</v>
      </c>
      <c r="N53" s="277">
        <f t="shared" si="0"/>
        <v>0</v>
      </c>
      <c r="Q53" s="8">
        <v>3245212.0120000001</v>
      </c>
      <c r="R53" s="8"/>
      <c r="S53" s="8"/>
      <c r="T53" s="475">
        <v>502350</v>
      </c>
      <c r="U53" s="8"/>
    </row>
    <row r="54" spans="1:21" x14ac:dyDescent="0.2">
      <c r="A54" s="314">
        <v>2010</v>
      </c>
      <c r="B54" s="314">
        <v>5</v>
      </c>
      <c r="C54" s="482">
        <v>37.887246333427903</v>
      </c>
      <c r="D54" s="479">
        <v>235.20518287858062</v>
      </c>
      <c r="E54" s="479">
        <v>0</v>
      </c>
      <c r="F54" s="479">
        <v>81.765451730198578</v>
      </c>
      <c r="G54" s="478">
        <v>-2857.2032486018102</v>
      </c>
      <c r="H54" s="478">
        <f t="shared" si="2"/>
        <v>0</v>
      </c>
      <c r="I54" s="495">
        <f t="shared" si="1"/>
        <v>353576.9333719241</v>
      </c>
      <c r="J54" s="101">
        <v>3434</v>
      </c>
      <c r="K54" s="475">
        <v>1210298.1240000001</v>
      </c>
      <c r="M54" s="475">
        <v>353576.93337192398</v>
      </c>
      <c r="N54" s="277">
        <f t="shared" si="0"/>
        <v>0</v>
      </c>
      <c r="Q54" s="8">
        <v>3686740.9049999993</v>
      </c>
      <c r="R54" s="8"/>
      <c r="S54" s="8"/>
      <c r="T54" s="475">
        <v>502833</v>
      </c>
      <c r="U54" s="8"/>
    </row>
    <row r="55" spans="1:21" x14ac:dyDescent="0.2">
      <c r="A55" s="314">
        <v>2010</v>
      </c>
      <c r="B55" s="314">
        <v>6</v>
      </c>
      <c r="C55" s="482">
        <v>37.939284411554297</v>
      </c>
      <c r="D55" s="479">
        <v>361.4550489293996</v>
      </c>
      <c r="E55" s="479">
        <v>0</v>
      </c>
      <c r="F55" s="479">
        <v>235.20518287858062</v>
      </c>
      <c r="G55" s="478">
        <v>-341.446758621198</v>
      </c>
      <c r="H55" s="478">
        <f t="shared" si="2"/>
        <v>0</v>
      </c>
      <c r="I55" s="495">
        <f t="shared" si="1"/>
        <v>386561.51646700042</v>
      </c>
      <c r="J55" s="101">
        <v>3444</v>
      </c>
      <c r="K55" s="475">
        <v>1344422.9439999999</v>
      </c>
      <c r="M55" s="475">
        <v>386561.51646700001</v>
      </c>
      <c r="N55" s="277">
        <f t="shared" si="0"/>
        <v>0</v>
      </c>
      <c r="Q55" s="8">
        <v>4150599.8140000002</v>
      </c>
      <c r="S55" s="8"/>
      <c r="T55" s="475">
        <v>503340</v>
      </c>
    </row>
    <row r="56" spans="1:21" x14ac:dyDescent="0.2">
      <c r="A56" s="314">
        <v>2010</v>
      </c>
      <c r="B56" s="314">
        <v>7</v>
      </c>
      <c r="C56" s="482">
        <v>37.967699382617603</v>
      </c>
      <c r="D56" s="479">
        <v>352.69258151610575</v>
      </c>
      <c r="E56" s="479">
        <v>0</v>
      </c>
      <c r="F56" s="479">
        <v>361.4550489293996</v>
      </c>
      <c r="G56" s="478">
        <v>1148.42212256481</v>
      </c>
      <c r="H56" s="478">
        <f t="shared" si="2"/>
        <v>0</v>
      </c>
      <c r="I56" s="495">
        <f t="shared" si="1"/>
        <v>403002.19722612621</v>
      </c>
      <c r="J56" s="101">
        <v>3431</v>
      </c>
      <c r="K56" s="475">
        <v>1348414.8940000001</v>
      </c>
      <c r="M56" s="475">
        <v>403002.19722612598</v>
      </c>
      <c r="N56" s="277">
        <f t="shared" si="0"/>
        <v>0</v>
      </c>
      <c r="Q56" s="8">
        <v>4239946.3930000002</v>
      </c>
      <c r="R56" s="8"/>
      <c r="S56" s="8"/>
      <c r="T56" s="475">
        <v>504091</v>
      </c>
      <c r="U56" s="8"/>
    </row>
    <row r="57" spans="1:21" x14ac:dyDescent="0.2">
      <c r="A57" s="314">
        <v>2010</v>
      </c>
      <c r="B57" s="314">
        <v>8</v>
      </c>
      <c r="C57" s="482">
        <v>37.989789254922599</v>
      </c>
      <c r="D57" s="479">
        <v>362.03321597310298</v>
      </c>
      <c r="E57" s="479">
        <v>0</v>
      </c>
      <c r="F57" s="479">
        <v>352.69258151610575</v>
      </c>
      <c r="G57" s="478">
        <v>-3015.89748815954</v>
      </c>
      <c r="H57" s="478">
        <f t="shared" si="2"/>
        <v>0</v>
      </c>
      <c r="I57" s="495">
        <f t="shared" si="1"/>
        <v>398652.41146483098</v>
      </c>
      <c r="J57" s="101">
        <v>3419</v>
      </c>
      <c r="K57" s="475">
        <v>1331990.0630000001</v>
      </c>
      <c r="M57" s="475">
        <v>398652.41146483098</v>
      </c>
      <c r="N57" s="277">
        <f t="shared" si="0"/>
        <v>0</v>
      </c>
      <c r="Q57" s="8">
        <v>4182914.2820000001</v>
      </c>
      <c r="R57" s="8"/>
      <c r="S57" s="8"/>
      <c r="T57" s="475">
        <v>504878</v>
      </c>
      <c r="U57" s="8"/>
    </row>
    <row r="58" spans="1:21" x14ac:dyDescent="0.2">
      <c r="A58" s="314">
        <v>2010</v>
      </c>
      <c r="B58" s="314">
        <v>9</v>
      </c>
      <c r="C58" s="482">
        <v>38.026148181549402</v>
      </c>
      <c r="D58" s="479">
        <v>329.82039538151969</v>
      </c>
      <c r="E58" s="479">
        <v>0</v>
      </c>
      <c r="F58" s="479">
        <v>362.03321597310298</v>
      </c>
      <c r="G58" s="478">
        <v>-2736.6737998386998</v>
      </c>
      <c r="H58" s="478">
        <f t="shared" si="2"/>
        <v>0</v>
      </c>
      <c r="I58" s="495">
        <f t="shared" si="1"/>
        <v>397315.27829694533</v>
      </c>
      <c r="J58" s="101">
        <v>3431</v>
      </c>
      <c r="K58" s="475">
        <v>1363807.1740000001</v>
      </c>
      <c r="M58" s="475">
        <v>397315.27829694498</v>
      </c>
      <c r="N58" s="277">
        <f t="shared" si="0"/>
        <v>0</v>
      </c>
      <c r="Q58" s="8">
        <v>4216695.9620000003</v>
      </c>
      <c r="R58" s="8"/>
      <c r="S58" s="8"/>
      <c r="T58" s="475">
        <v>504956</v>
      </c>
      <c r="U58" s="8"/>
    </row>
    <row r="59" spans="1:21" x14ac:dyDescent="0.2">
      <c r="A59" s="314">
        <v>2010</v>
      </c>
      <c r="B59" s="314">
        <v>10</v>
      </c>
      <c r="C59" s="482">
        <v>38.096915693174601</v>
      </c>
      <c r="D59" s="479">
        <v>175.64700209624169</v>
      </c>
      <c r="E59" s="479">
        <v>0.44350722722807107</v>
      </c>
      <c r="F59" s="479">
        <v>329.82039538151969</v>
      </c>
      <c r="G59" s="478">
        <v>54.401612527202801</v>
      </c>
      <c r="H59" s="478">
        <f t="shared" si="2"/>
        <v>0</v>
      </c>
      <c r="I59" s="495">
        <f t="shared" si="1"/>
        <v>382547.02977175027</v>
      </c>
      <c r="J59" s="101">
        <v>3401</v>
      </c>
      <c r="K59" s="475">
        <v>1290183.9410000001</v>
      </c>
      <c r="M59" s="475">
        <v>382547.02977174998</v>
      </c>
      <c r="N59" s="277">
        <f t="shared" si="0"/>
        <v>0</v>
      </c>
      <c r="Q59" s="8">
        <v>3893832.5959999999</v>
      </c>
      <c r="R59" s="8"/>
      <c r="S59" s="8"/>
      <c r="T59" s="475">
        <v>504974</v>
      </c>
      <c r="U59" s="8"/>
    </row>
    <row r="60" spans="1:21" x14ac:dyDescent="0.2">
      <c r="A60" s="314">
        <v>2010</v>
      </c>
      <c r="B60" s="314">
        <v>11</v>
      </c>
      <c r="C60" s="482">
        <v>38.216604213143498</v>
      </c>
      <c r="D60" s="479">
        <v>88.251825721408679</v>
      </c>
      <c r="E60" s="479">
        <v>30.865949640609312</v>
      </c>
      <c r="F60" s="479">
        <v>175.64700209624169</v>
      </c>
      <c r="G60" s="478">
        <v>-963.58153139962803</v>
      </c>
      <c r="H60" s="478">
        <f t="shared" si="2"/>
        <v>0</v>
      </c>
      <c r="I60" s="495">
        <f t="shared" si="1"/>
        <v>356102.82466631464</v>
      </c>
      <c r="J60" s="101">
        <v>3433</v>
      </c>
      <c r="K60" s="475">
        <v>1196237.341</v>
      </c>
      <c r="M60" s="475">
        <v>356102.82466631499</v>
      </c>
      <c r="N60" s="277">
        <f t="shared" si="0"/>
        <v>0</v>
      </c>
      <c r="Q60" s="8">
        <v>3608841.5649999999</v>
      </c>
      <c r="R60" s="485"/>
      <c r="S60" s="8"/>
      <c r="T60" s="475">
        <v>505065</v>
      </c>
      <c r="U60" s="485"/>
    </row>
    <row r="61" spans="1:21" x14ac:dyDescent="0.2">
      <c r="A61" s="314">
        <v>2010</v>
      </c>
      <c r="B61" s="314">
        <v>12</v>
      </c>
      <c r="C61" s="482">
        <v>38.338670151818697</v>
      </c>
      <c r="D61" s="479">
        <v>10.862833711145289</v>
      </c>
      <c r="E61" s="479">
        <v>270.33875317322207</v>
      </c>
      <c r="F61" s="479">
        <v>88.251825721408679</v>
      </c>
      <c r="G61" s="478">
        <v>-2308.90653454425</v>
      </c>
      <c r="H61" s="478">
        <f t="shared" si="2"/>
        <v>1</v>
      </c>
      <c r="I61" s="495">
        <f t="shared" si="1"/>
        <v>358676.57869637554</v>
      </c>
      <c r="J61" s="101">
        <v>3467</v>
      </c>
      <c r="K61" s="475">
        <v>1158000.753</v>
      </c>
      <c r="L61" s="496">
        <f>SUM(K50:K61)</f>
        <v>14634135.138000002</v>
      </c>
      <c r="M61" s="475">
        <v>358676.578696376</v>
      </c>
      <c r="N61" s="277">
        <f t="shared" si="0"/>
        <v>4.6566128730773926E-10</v>
      </c>
      <c r="Q61" s="8">
        <v>3457175.7659999998</v>
      </c>
      <c r="R61" s="485">
        <f>SUM(Q50:Q61)</f>
        <v>44544155.997000001</v>
      </c>
      <c r="S61" s="8"/>
      <c r="T61" s="475">
        <v>504858</v>
      </c>
      <c r="U61" s="485">
        <f>AVERAGE(T50:T61)</f>
        <v>503529.33333333331</v>
      </c>
    </row>
    <row r="62" spans="1:21" x14ac:dyDescent="0.2">
      <c r="A62" s="314">
        <v>2011</v>
      </c>
      <c r="B62" s="314">
        <v>1</v>
      </c>
      <c r="C62" s="482">
        <v>38.418448475885498</v>
      </c>
      <c r="D62" s="479">
        <v>14.087506468892272</v>
      </c>
      <c r="E62" s="479">
        <v>134.00841226136086</v>
      </c>
      <c r="F62" s="479">
        <v>10.862833711145289</v>
      </c>
      <c r="G62" s="478">
        <v>-7445.5091908881404</v>
      </c>
      <c r="H62" s="478">
        <f t="shared" si="2"/>
        <v>0</v>
      </c>
      <c r="I62" s="495">
        <f t="shared" si="1"/>
        <v>327056.22338066483</v>
      </c>
      <c r="J62" s="101">
        <v>3473</v>
      </c>
      <c r="K62" s="475">
        <v>1146671.682</v>
      </c>
      <c r="L62" s="1">
        <f>L61/L49-1</f>
        <v>-8.6646100750141786E-3</v>
      </c>
      <c r="M62" s="475">
        <v>327056.223380665</v>
      </c>
      <c r="N62" s="277">
        <f t="shared" si="0"/>
        <v>0</v>
      </c>
      <c r="Q62" s="8">
        <v>3391263.1809999999</v>
      </c>
      <c r="R62" s="1">
        <f>+R61/R49-1</f>
        <v>-1.0673179564439472E-2</v>
      </c>
      <c r="S62" s="8"/>
      <c r="T62" s="475">
        <v>505744</v>
      </c>
      <c r="U62" s="1">
        <f>+U61/U49-1</f>
        <v>4.9389155142085528E-3</v>
      </c>
    </row>
    <row r="63" spans="1:21" x14ac:dyDescent="0.2">
      <c r="A63" s="314">
        <v>2011</v>
      </c>
      <c r="B63" s="314">
        <v>2</v>
      </c>
      <c r="C63" s="482">
        <v>38.415066843374298</v>
      </c>
      <c r="D63" s="479">
        <v>33.297629086731071</v>
      </c>
      <c r="E63" s="479">
        <v>66.01077578461107</v>
      </c>
      <c r="F63" s="479">
        <v>14.087506468892272</v>
      </c>
      <c r="G63" s="478">
        <v>938.99173621181399</v>
      </c>
      <c r="H63" s="478">
        <f t="shared" si="2"/>
        <v>0</v>
      </c>
      <c r="I63" s="495">
        <f t="shared" si="1"/>
        <v>334976.77284123813</v>
      </c>
      <c r="J63" s="101">
        <v>3492</v>
      </c>
      <c r="K63" s="475">
        <v>1087570.6100000001</v>
      </c>
      <c r="M63" s="475">
        <v>334976.77284123801</v>
      </c>
      <c r="N63" s="277">
        <f t="shared" si="0"/>
        <v>0</v>
      </c>
      <c r="Q63" s="8">
        <v>3153069.6579999998</v>
      </c>
      <c r="S63" s="8"/>
      <c r="T63" s="475">
        <v>505721</v>
      </c>
      <c r="U63" s="8"/>
    </row>
    <row r="64" spans="1:21" x14ac:dyDescent="0.2">
      <c r="A64" s="314">
        <v>2011</v>
      </c>
      <c r="B64" s="314">
        <v>3</v>
      </c>
      <c r="C64" s="482">
        <v>38.368221003711199</v>
      </c>
      <c r="D64" s="479">
        <v>71.929921377919044</v>
      </c>
      <c r="E64" s="479">
        <v>28.616357058568507</v>
      </c>
      <c r="F64" s="479">
        <v>33.297629086731071</v>
      </c>
      <c r="G64" s="478">
        <v>-7101.57926290657</v>
      </c>
      <c r="H64" s="478">
        <f t="shared" si="2"/>
        <v>0</v>
      </c>
      <c r="I64" s="495">
        <f t="shared" si="1"/>
        <v>331220.66556418571</v>
      </c>
      <c r="J64" s="101">
        <v>3494</v>
      </c>
      <c r="K64" s="475">
        <v>1115424.7720000001</v>
      </c>
      <c r="M64" s="475">
        <v>331220.665564186</v>
      </c>
      <c r="N64" s="277">
        <f t="shared" si="0"/>
        <v>0</v>
      </c>
      <c r="Q64" s="8">
        <v>3308624.53</v>
      </c>
      <c r="S64" s="8"/>
      <c r="T64" s="475">
        <v>506421</v>
      </c>
      <c r="U64" s="8"/>
    </row>
    <row r="65" spans="1:21" x14ac:dyDescent="0.2">
      <c r="A65" s="314">
        <v>2011</v>
      </c>
      <c r="B65" s="314">
        <v>4</v>
      </c>
      <c r="C65" s="482">
        <v>38.315297277533098</v>
      </c>
      <c r="D65" s="479">
        <v>194.05680206145911</v>
      </c>
      <c r="E65" s="479">
        <v>0.89275262751143081</v>
      </c>
      <c r="F65" s="479">
        <v>71.929921377919044</v>
      </c>
      <c r="G65" s="478">
        <v>-3615.79432898806</v>
      </c>
      <c r="H65" s="478">
        <f t="shared" si="2"/>
        <v>0</v>
      </c>
      <c r="I65" s="495">
        <f t="shared" si="1"/>
        <v>349215.57078543201</v>
      </c>
      <c r="J65" s="101">
        <v>3499</v>
      </c>
      <c r="K65" s="475">
        <v>1253955.6259999999</v>
      </c>
      <c r="M65" s="475">
        <v>349215.57078543201</v>
      </c>
      <c r="N65" s="277">
        <f t="shared" si="0"/>
        <v>0</v>
      </c>
      <c r="Q65" s="8">
        <v>3733380.5020000003</v>
      </c>
      <c r="S65" s="8"/>
      <c r="T65" s="475">
        <v>507047</v>
      </c>
    </row>
    <row r="66" spans="1:21" x14ac:dyDescent="0.2">
      <c r="A66" s="314">
        <v>2011</v>
      </c>
      <c r="B66" s="314">
        <v>5</v>
      </c>
      <c r="C66" s="482">
        <v>38.296595959757099</v>
      </c>
      <c r="D66" s="479">
        <v>225.86808616688504</v>
      </c>
      <c r="E66" s="479">
        <v>4.5538719540338946E-3</v>
      </c>
      <c r="F66" s="479">
        <v>194.05680206145911</v>
      </c>
      <c r="G66" s="478">
        <v>2764.4817286581401</v>
      </c>
      <c r="H66" s="478">
        <f t="shared" si="2"/>
        <v>0</v>
      </c>
      <c r="I66" s="495">
        <f t="shared" si="1"/>
        <v>373492.40774819499</v>
      </c>
      <c r="J66" s="101">
        <v>3497</v>
      </c>
      <c r="K66" s="475">
        <v>1255537.9709999999</v>
      </c>
      <c r="M66" s="475">
        <v>373492.40774819499</v>
      </c>
      <c r="N66" s="277">
        <f t="shared" si="0"/>
        <v>0</v>
      </c>
      <c r="Q66" s="8">
        <v>3800633.9669999997</v>
      </c>
      <c r="S66" s="8"/>
      <c r="T66" s="475">
        <v>507722</v>
      </c>
    </row>
    <row r="67" spans="1:21" x14ac:dyDescent="0.2">
      <c r="A67" s="314">
        <v>2011</v>
      </c>
      <c r="B67" s="314">
        <v>6</v>
      </c>
      <c r="C67" s="482">
        <v>38.289708320844802</v>
      </c>
      <c r="D67" s="479">
        <v>319.23238938915313</v>
      </c>
      <c r="E67" s="479">
        <v>0</v>
      </c>
      <c r="F67" s="479">
        <v>225.86808616688504</v>
      </c>
      <c r="G67" s="478">
        <v>-4363.9440269691404</v>
      </c>
      <c r="H67" s="478">
        <f t="shared" si="2"/>
        <v>0</v>
      </c>
      <c r="I67" s="495">
        <f t="shared" si="1"/>
        <v>378638.99430658435</v>
      </c>
      <c r="J67" s="101">
        <v>3472</v>
      </c>
      <c r="K67" s="475">
        <v>1344068.382</v>
      </c>
      <c r="M67" s="475">
        <v>378638.99430658401</v>
      </c>
      <c r="N67" s="277">
        <f t="shared" si="0"/>
        <v>0</v>
      </c>
      <c r="Q67" s="8">
        <v>4124100.2539999997</v>
      </c>
      <c r="S67" s="8"/>
      <c r="T67" s="475">
        <v>508402</v>
      </c>
    </row>
    <row r="68" spans="1:21" x14ac:dyDescent="0.2">
      <c r="A68" s="314">
        <v>2011</v>
      </c>
      <c r="B68" s="314">
        <v>7</v>
      </c>
      <c r="C68" s="482">
        <v>38.260723209440101</v>
      </c>
      <c r="D68" s="479">
        <v>370.40277656986956</v>
      </c>
      <c r="E68" s="479">
        <v>0</v>
      </c>
      <c r="F68" s="479">
        <v>319.23238938915313</v>
      </c>
      <c r="G68" s="478">
        <v>2558.5358089044498</v>
      </c>
      <c r="H68" s="478">
        <f t="shared" si="2"/>
        <v>0</v>
      </c>
      <c r="I68" s="495">
        <f t="shared" si="1"/>
        <v>401627.45588148059</v>
      </c>
      <c r="J68" s="101">
        <v>3455</v>
      </c>
      <c r="K68" s="475">
        <v>1312713.0859999999</v>
      </c>
      <c r="M68" s="475">
        <v>401627.455881481</v>
      </c>
      <c r="N68" s="277">
        <f t="shared" si="0"/>
        <v>0</v>
      </c>
      <c r="Q68" s="8">
        <v>4084168.5460000001</v>
      </c>
      <c r="S68" s="8"/>
      <c r="T68" s="475">
        <v>508810</v>
      </c>
    </row>
    <row r="69" spans="1:21" x14ac:dyDescent="0.2">
      <c r="A69" s="314">
        <v>2011</v>
      </c>
      <c r="B69" s="314">
        <v>8</v>
      </c>
      <c r="C69" s="482">
        <v>38.187080292042602</v>
      </c>
      <c r="D69" s="479">
        <v>342.38255905344039</v>
      </c>
      <c r="E69" s="479">
        <v>0</v>
      </c>
      <c r="F69" s="479">
        <v>370.40277656986956</v>
      </c>
      <c r="G69" s="478">
        <v>-6543.5798908413299</v>
      </c>
      <c r="H69" s="478">
        <f t="shared" si="2"/>
        <v>0</v>
      </c>
      <c r="I69" s="495">
        <f t="shared" si="1"/>
        <v>396144.78324498475</v>
      </c>
      <c r="J69" s="101">
        <v>3460</v>
      </c>
      <c r="K69" s="475">
        <v>1346323.0319999999</v>
      </c>
      <c r="L69" s="8"/>
      <c r="M69" s="475">
        <v>396144.78324498498</v>
      </c>
      <c r="N69" s="277">
        <f t="shared" si="0"/>
        <v>0</v>
      </c>
      <c r="Q69" s="8">
        <v>4165023.1719999993</v>
      </c>
      <c r="S69" s="8"/>
      <c r="T69" s="475">
        <v>509275</v>
      </c>
    </row>
    <row r="70" spans="1:21" x14ac:dyDescent="0.2">
      <c r="A70" s="314">
        <v>2011</v>
      </c>
      <c r="B70" s="314">
        <v>9</v>
      </c>
      <c r="C70" s="482">
        <v>38.108614201008002</v>
      </c>
      <c r="D70" s="479">
        <v>298.65346555739433</v>
      </c>
      <c r="E70" s="479">
        <v>0</v>
      </c>
      <c r="F70" s="479">
        <v>342.38255905344039</v>
      </c>
      <c r="G70" s="478">
        <v>-2122.913500008</v>
      </c>
      <c r="H70" s="478">
        <f t="shared" si="2"/>
        <v>0</v>
      </c>
      <c r="I70" s="495">
        <f t="shared" si="1"/>
        <v>392948.40617654991</v>
      </c>
      <c r="J70" s="101">
        <v>3446</v>
      </c>
      <c r="K70" s="475">
        <v>1432741.068</v>
      </c>
      <c r="L70" s="8"/>
      <c r="M70" s="475">
        <v>392948.40617655002</v>
      </c>
      <c r="N70" s="277">
        <f t="shared" si="0"/>
        <v>0</v>
      </c>
      <c r="Q70" s="8">
        <v>4401250.5339999991</v>
      </c>
      <c r="S70" s="8"/>
      <c r="T70" s="475">
        <v>508922</v>
      </c>
    </row>
    <row r="71" spans="1:21" x14ac:dyDescent="0.2">
      <c r="A71" s="314">
        <v>2011</v>
      </c>
      <c r="B71" s="314">
        <v>10</v>
      </c>
      <c r="C71" s="482">
        <v>38.079609805488502</v>
      </c>
      <c r="D71" s="479">
        <v>161.51919520840667</v>
      </c>
      <c r="E71" s="479">
        <v>4.6073648757915109</v>
      </c>
      <c r="F71" s="479">
        <v>298.65346555739433</v>
      </c>
      <c r="G71" s="478">
        <v>6887.4420283266199</v>
      </c>
      <c r="H71" s="478">
        <f t="shared" si="2"/>
        <v>0</v>
      </c>
      <c r="I71" s="495">
        <f t="shared" si="1"/>
        <v>384359.01211159636</v>
      </c>
      <c r="J71" s="101">
        <v>3412</v>
      </c>
      <c r="K71" s="475">
        <v>1286943.5859999999</v>
      </c>
      <c r="L71" s="8"/>
      <c r="M71" s="475">
        <v>384359.01211159601</v>
      </c>
      <c r="N71" s="277">
        <f t="shared" si="0"/>
        <v>0</v>
      </c>
      <c r="Q71" s="8">
        <v>3896890.9369999999</v>
      </c>
      <c r="S71" s="8"/>
      <c r="T71" s="475">
        <v>509101</v>
      </c>
    </row>
    <row r="72" spans="1:21" x14ac:dyDescent="0.2">
      <c r="A72" s="314">
        <v>2011</v>
      </c>
      <c r="B72" s="314">
        <v>11</v>
      </c>
      <c r="C72" s="482">
        <v>38.134137760034697</v>
      </c>
      <c r="D72" s="479">
        <v>81.388173550047853</v>
      </c>
      <c r="E72" s="479">
        <v>13.280460257928624</v>
      </c>
      <c r="F72" s="479">
        <v>161.51919520840667</v>
      </c>
      <c r="G72" s="478">
        <v>-2166.1745324143599</v>
      </c>
      <c r="H72" s="478">
        <f t="shared" si="2"/>
        <v>0</v>
      </c>
      <c r="I72" s="495">
        <f t="shared" si="1"/>
        <v>351626.18792300549</v>
      </c>
      <c r="J72" s="101">
        <v>3407</v>
      </c>
      <c r="K72" s="475">
        <v>1165764.7720000001</v>
      </c>
      <c r="L72" s="8"/>
      <c r="M72" s="475">
        <v>351626.18792300503</v>
      </c>
      <c r="N72" s="277">
        <f t="shared" si="0"/>
        <v>-4.6566128730773926E-10</v>
      </c>
      <c r="Q72" s="8">
        <v>3478005.8690000004</v>
      </c>
      <c r="S72" s="8"/>
      <c r="T72" s="475">
        <v>509402</v>
      </c>
    </row>
    <row r="73" spans="1:21" x14ac:dyDescent="0.2">
      <c r="A73" s="314">
        <v>2011</v>
      </c>
      <c r="B73" s="314">
        <v>12</v>
      </c>
      <c r="C73" s="482">
        <v>38.238915986602997</v>
      </c>
      <c r="D73" s="479">
        <v>47.92163181325175</v>
      </c>
      <c r="E73" s="479">
        <v>28.962321714770496</v>
      </c>
      <c r="F73" s="479">
        <v>81.388173550047853</v>
      </c>
      <c r="G73" s="478">
        <v>-2854.6609183362498</v>
      </c>
      <c r="H73" s="478">
        <f t="shared" si="2"/>
        <v>1</v>
      </c>
      <c r="I73" s="495">
        <f t="shared" si="1"/>
        <v>351169.93441090931</v>
      </c>
      <c r="J73" s="101">
        <v>3371</v>
      </c>
      <c r="K73" s="475">
        <v>1169301.389</v>
      </c>
      <c r="L73" s="485">
        <f>SUM(K62:K73)</f>
        <v>14917015.976</v>
      </c>
      <c r="M73" s="475">
        <v>351169.93441090902</v>
      </c>
      <c r="N73" s="277">
        <f t="shared" si="0"/>
        <v>0</v>
      </c>
      <c r="Q73" s="8">
        <v>3515879.8470000001</v>
      </c>
      <c r="R73" s="496">
        <f>SUM(Q62:Q73)</f>
        <v>45052290.997000001</v>
      </c>
      <c r="S73" s="8"/>
      <c r="T73" s="475">
        <v>509489</v>
      </c>
      <c r="U73" s="475">
        <f>AVERAGE(T62:T73)</f>
        <v>508004.66666666669</v>
      </c>
    </row>
    <row r="74" spans="1:21" x14ac:dyDescent="0.2">
      <c r="A74" s="314">
        <v>2012</v>
      </c>
      <c r="B74" s="314">
        <v>1</v>
      </c>
      <c r="C74" s="482">
        <v>38.353516133206</v>
      </c>
      <c r="D74" s="479">
        <v>27.111349482191514</v>
      </c>
      <c r="E74" s="479">
        <v>108.98325825678559</v>
      </c>
      <c r="F74" s="479">
        <v>47.92163181325175</v>
      </c>
      <c r="G74" s="478">
        <v>-1297.50287373131</v>
      </c>
      <c r="H74" s="478">
        <f t="shared" si="2"/>
        <v>0</v>
      </c>
      <c r="I74" s="495">
        <f t="shared" si="1"/>
        <v>337825.01283628977</v>
      </c>
      <c r="J74" s="101">
        <v>3347</v>
      </c>
      <c r="K74" s="475">
        <v>1171930.014</v>
      </c>
      <c r="L74" s="1">
        <f>+L73/L61-1</f>
        <v>1.9330205395291955E-2</v>
      </c>
      <c r="M74" s="475">
        <v>337825.01283629</v>
      </c>
      <c r="N74" s="277">
        <f t="shared" si="0"/>
        <v>0</v>
      </c>
      <c r="Q74" s="8">
        <v>3546422.6980000003</v>
      </c>
      <c r="R74" s="1">
        <f>R73/R61-1</f>
        <v>1.1407444784321985E-2</v>
      </c>
      <c r="S74" s="8"/>
      <c r="T74" s="475">
        <v>510021</v>
      </c>
      <c r="U74" s="1">
        <f>+U73/U61-1</f>
        <v>8.8879297333224194E-3</v>
      </c>
    </row>
    <row r="75" spans="1:21" x14ac:dyDescent="0.2">
      <c r="A75" s="314">
        <v>2012</v>
      </c>
      <c r="B75" s="314">
        <v>2</v>
      </c>
      <c r="C75" s="482">
        <v>38.4316517757022</v>
      </c>
      <c r="D75" s="479">
        <v>50.063863942660532</v>
      </c>
      <c r="E75" s="479">
        <v>35.001310990525646</v>
      </c>
      <c r="F75" s="479">
        <v>27.111349482191514</v>
      </c>
      <c r="G75" s="478">
        <v>3717.7432538007301</v>
      </c>
      <c r="H75" s="478">
        <f t="shared" si="2"/>
        <v>0</v>
      </c>
      <c r="I75" s="495">
        <f t="shared" si="1"/>
        <v>339745.83740709902</v>
      </c>
      <c r="J75" s="101">
        <v>3341</v>
      </c>
      <c r="K75" s="475">
        <v>1097765.7479999999</v>
      </c>
      <c r="M75" s="475">
        <v>339745.83740709902</v>
      </c>
      <c r="N75" s="277">
        <f t="shared" si="0"/>
        <v>0</v>
      </c>
      <c r="Q75" s="8">
        <v>3282168.5829999996</v>
      </c>
      <c r="S75" s="8"/>
      <c r="T75" s="475">
        <v>510239</v>
      </c>
    </row>
    <row r="76" spans="1:21" x14ac:dyDescent="0.2">
      <c r="A76" s="314">
        <v>2012</v>
      </c>
      <c r="B76" s="314">
        <v>3</v>
      </c>
      <c r="C76" s="482">
        <v>38.451923361694497</v>
      </c>
      <c r="D76" s="479">
        <v>89.238204374581343</v>
      </c>
      <c r="E76" s="479">
        <v>8.8488975015420372</v>
      </c>
      <c r="F76" s="479">
        <v>50.063863942660532</v>
      </c>
      <c r="G76" s="478">
        <v>-3371.7038133388901</v>
      </c>
      <c r="H76" s="478">
        <f t="shared" si="2"/>
        <v>0</v>
      </c>
      <c r="I76" s="495">
        <f t="shared" si="1"/>
        <v>338076.67666490539</v>
      </c>
      <c r="J76" s="101">
        <v>3355</v>
      </c>
      <c r="K76" s="475">
        <v>1139870.122</v>
      </c>
      <c r="M76" s="475">
        <v>338076.67666490498</v>
      </c>
      <c r="N76" s="277">
        <f t="shared" si="0"/>
        <v>0</v>
      </c>
      <c r="Q76" s="8">
        <v>3475976.682</v>
      </c>
      <c r="S76" s="8"/>
      <c r="T76" s="475">
        <v>510602</v>
      </c>
    </row>
    <row r="77" spans="1:21" x14ac:dyDescent="0.2">
      <c r="A77" s="314">
        <v>2012</v>
      </c>
      <c r="B77" s="314">
        <v>4</v>
      </c>
      <c r="C77" s="482">
        <v>38.401071698218999</v>
      </c>
      <c r="D77" s="479">
        <v>106.45317747474797</v>
      </c>
      <c r="E77" s="479">
        <v>7.0099191511434285</v>
      </c>
      <c r="F77" s="479">
        <v>89.238204374581343</v>
      </c>
      <c r="G77" s="478">
        <v>505.81374891765898</v>
      </c>
      <c r="H77" s="478">
        <f t="shared" si="2"/>
        <v>0</v>
      </c>
      <c r="I77" s="495">
        <f t="shared" si="1"/>
        <v>348130.7980948629</v>
      </c>
      <c r="J77" s="101">
        <v>3376</v>
      </c>
      <c r="K77" s="475">
        <v>1200258.0989999999</v>
      </c>
      <c r="M77" s="475">
        <v>348130.79809486301</v>
      </c>
      <c r="N77" s="277">
        <f t="shared" si="0"/>
        <v>0</v>
      </c>
      <c r="Q77" s="8">
        <v>3670592.2630000003</v>
      </c>
      <c r="S77" s="8"/>
      <c r="T77" s="475">
        <v>511111</v>
      </c>
    </row>
    <row r="78" spans="1:21" x14ac:dyDescent="0.2">
      <c r="A78" s="314">
        <v>2012</v>
      </c>
      <c r="B78" s="314">
        <v>5</v>
      </c>
      <c r="C78" s="482">
        <v>38.289695592591897</v>
      </c>
      <c r="D78" s="479">
        <v>202.05259632338476</v>
      </c>
      <c r="E78" s="479">
        <v>0</v>
      </c>
      <c r="F78" s="479">
        <v>106.45317747474797</v>
      </c>
      <c r="G78" s="478">
        <v>2232.1090929310899</v>
      </c>
      <c r="H78" s="478">
        <f t="shared" si="2"/>
        <v>0</v>
      </c>
      <c r="I78" s="495">
        <f t="shared" si="1"/>
        <v>359949.12610907434</v>
      </c>
      <c r="J78" s="101">
        <v>3392</v>
      </c>
      <c r="K78" s="475">
        <v>1235811.06</v>
      </c>
      <c r="M78" s="475">
        <v>359949.12610907399</v>
      </c>
      <c r="N78" s="277">
        <f t="shared" ref="N78:N141" si="3">+M78-I78</f>
        <v>0</v>
      </c>
      <c r="Q78" s="8">
        <v>3715830.8440000005</v>
      </c>
      <c r="S78" s="8"/>
      <c r="T78" s="475">
        <v>511689</v>
      </c>
    </row>
    <row r="79" spans="1:21" x14ac:dyDescent="0.2">
      <c r="A79" s="314">
        <v>2012</v>
      </c>
      <c r="B79" s="314">
        <v>6</v>
      </c>
      <c r="C79" s="482">
        <v>38.226351413505597</v>
      </c>
      <c r="D79" s="479">
        <v>276.45568441315464</v>
      </c>
      <c r="E79" s="479">
        <v>0</v>
      </c>
      <c r="F79" s="479">
        <v>202.05259632338476</v>
      </c>
      <c r="G79" s="478">
        <v>1322.4944177055099</v>
      </c>
      <c r="H79" s="478">
        <f t="shared" si="2"/>
        <v>0</v>
      </c>
      <c r="I79" s="495">
        <f t="shared" ref="I79:I142" si="4">+$B$2+$B$3*C79+$B$4*D79+$B$5*E79+$B$6*F79+G79+$B$9*H79</f>
        <v>377359.4376834305</v>
      </c>
      <c r="J79" s="101">
        <v>3399</v>
      </c>
      <c r="K79" s="475">
        <v>1306982.3929999999</v>
      </c>
      <c r="M79" s="475">
        <v>377359.43768343102</v>
      </c>
      <c r="N79" s="277">
        <f t="shared" si="3"/>
        <v>5.2386894822120667E-10</v>
      </c>
      <c r="Q79" s="8">
        <v>4061134.4630000005</v>
      </c>
      <c r="S79" s="8"/>
      <c r="T79" s="475">
        <v>511685</v>
      </c>
    </row>
    <row r="80" spans="1:21" x14ac:dyDescent="0.2">
      <c r="A80" s="314">
        <v>2012</v>
      </c>
      <c r="B80" s="314">
        <v>7</v>
      </c>
      <c r="C80" s="482">
        <v>38.352349078767503</v>
      </c>
      <c r="D80" s="479">
        <v>321.70797733942311</v>
      </c>
      <c r="E80" s="479">
        <v>0</v>
      </c>
      <c r="F80" s="479">
        <v>276.45568441315464</v>
      </c>
      <c r="G80" s="478">
        <v>2160.9897435256898</v>
      </c>
      <c r="H80" s="478">
        <f t="shared" si="2"/>
        <v>0</v>
      </c>
      <c r="I80" s="495">
        <f t="shared" si="4"/>
        <v>391841.48990109476</v>
      </c>
      <c r="J80" s="101">
        <v>3434</v>
      </c>
      <c r="K80" s="475">
        <v>1342816.9850000001</v>
      </c>
      <c r="M80" s="475">
        <v>391841.48990109499</v>
      </c>
      <c r="N80" s="277">
        <f t="shared" si="3"/>
        <v>0</v>
      </c>
      <c r="Q80" s="8">
        <v>4139492.0020000003</v>
      </c>
      <c r="S80" s="8"/>
      <c r="T80" s="475">
        <v>512215</v>
      </c>
    </row>
    <row r="81" spans="1:21" x14ac:dyDescent="0.2">
      <c r="A81" s="314">
        <v>2012</v>
      </c>
      <c r="B81" s="314">
        <v>8</v>
      </c>
      <c r="C81" s="482">
        <v>38.7457830231372</v>
      </c>
      <c r="D81" s="479">
        <v>322.40717165394568</v>
      </c>
      <c r="E81" s="479">
        <v>0</v>
      </c>
      <c r="F81" s="479">
        <v>321.70797733942311</v>
      </c>
      <c r="G81" s="478">
        <v>-243.156223900616</v>
      </c>
      <c r="H81" s="478">
        <f t="shared" si="2"/>
        <v>0</v>
      </c>
      <c r="I81" s="495">
        <f t="shared" si="4"/>
        <v>396271.1688076274</v>
      </c>
      <c r="J81" s="101">
        <v>3420</v>
      </c>
      <c r="K81" s="475">
        <v>1335833.878</v>
      </c>
      <c r="M81" s="475">
        <v>396271.16880762699</v>
      </c>
      <c r="N81" s="277">
        <f t="shared" si="3"/>
        <v>0</v>
      </c>
      <c r="Q81" s="8">
        <v>4184881.2320000003</v>
      </c>
      <c r="S81" s="8"/>
      <c r="T81" s="475">
        <v>512613</v>
      </c>
    </row>
    <row r="82" spans="1:21" x14ac:dyDescent="0.2">
      <c r="A82" s="314">
        <v>2012</v>
      </c>
      <c r="B82" s="314">
        <v>9</v>
      </c>
      <c r="C82" s="482">
        <v>39.185377212154798</v>
      </c>
      <c r="D82" s="479">
        <v>274.50677348457691</v>
      </c>
      <c r="E82" s="479">
        <v>0</v>
      </c>
      <c r="F82" s="479">
        <v>322.40717165394568</v>
      </c>
      <c r="G82" s="478">
        <v>-1713.1805685024001</v>
      </c>
      <c r="H82" s="478">
        <f t="shared" si="2"/>
        <v>0</v>
      </c>
      <c r="I82" s="495">
        <f t="shared" si="4"/>
        <v>391900.62836799561</v>
      </c>
      <c r="J82" s="101">
        <v>3389</v>
      </c>
      <c r="K82" s="475">
        <v>1337985.2220000001</v>
      </c>
      <c r="M82" s="475">
        <v>391900.62836799602</v>
      </c>
      <c r="N82" s="277">
        <f t="shared" si="3"/>
        <v>0</v>
      </c>
      <c r="Q82" s="8">
        <v>4147214.2620000001</v>
      </c>
      <c r="S82" s="8"/>
      <c r="T82" s="475">
        <v>512887</v>
      </c>
    </row>
    <row r="83" spans="1:21" x14ac:dyDescent="0.2">
      <c r="A83" s="314">
        <v>2012</v>
      </c>
      <c r="B83" s="314">
        <v>10</v>
      </c>
      <c r="C83" s="482">
        <v>39.377187557801797</v>
      </c>
      <c r="D83" s="479">
        <v>198.7182652930268</v>
      </c>
      <c r="E83" s="479">
        <v>10.471373930596073</v>
      </c>
      <c r="F83" s="479">
        <v>274.50677348457691</v>
      </c>
      <c r="G83" s="478">
        <v>875.75631114636803</v>
      </c>
      <c r="H83" s="478">
        <f t="shared" si="2"/>
        <v>0</v>
      </c>
      <c r="I83" s="495">
        <f t="shared" si="4"/>
        <v>382734.15982534603</v>
      </c>
      <c r="J83" s="101">
        <v>3355</v>
      </c>
      <c r="K83" s="475">
        <v>1316916.798</v>
      </c>
      <c r="M83" s="475">
        <v>382734.15982534603</v>
      </c>
      <c r="N83" s="277">
        <f t="shared" si="3"/>
        <v>0</v>
      </c>
      <c r="Q83" s="8">
        <v>4033820.1740000001</v>
      </c>
      <c r="S83" s="8"/>
      <c r="T83" s="475">
        <v>512980</v>
      </c>
    </row>
    <row r="84" spans="1:21" x14ac:dyDescent="0.2">
      <c r="A84" s="314">
        <v>2012</v>
      </c>
      <c r="B84" s="314">
        <v>11</v>
      </c>
      <c r="C84" s="482">
        <v>39.150212837118197</v>
      </c>
      <c r="D84" s="479">
        <v>39.051797399730034</v>
      </c>
      <c r="E84" s="479">
        <v>47.713830410175234</v>
      </c>
      <c r="F84" s="479">
        <v>198.7182652930268</v>
      </c>
      <c r="G84" s="478">
        <v>2954.50287561922</v>
      </c>
      <c r="H84" s="478">
        <f t="shared" si="2"/>
        <v>0</v>
      </c>
      <c r="I84" s="495">
        <f t="shared" si="4"/>
        <v>361873.27307006752</v>
      </c>
      <c r="J84" s="101">
        <v>3328</v>
      </c>
      <c r="K84" s="475">
        <v>1157122.7080000001</v>
      </c>
      <c r="M84" s="475">
        <v>361873.27307006798</v>
      </c>
      <c r="N84" s="277">
        <f t="shared" si="3"/>
        <v>4.6566128730773926E-10</v>
      </c>
      <c r="Q84" s="8">
        <v>3536667.7380000004</v>
      </c>
      <c r="S84" s="8"/>
      <c r="T84" s="475">
        <v>513162</v>
      </c>
    </row>
    <row r="85" spans="1:21" x14ac:dyDescent="0.2">
      <c r="A85" s="314">
        <v>2012</v>
      </c>
      <c r="B85" s="314">
        <v>12</v>
      </c>
      <c r="C85" s="482">
        <v>38.727054277697597</v>
      </c>
      <c r="D85" s="479">
        <v>52.002480932841181</v>
      </c>
      <c r="E85" s="479">
        <v>54.819173587635369</v>
      </c>
      <c r="F85" s="479">
        <v>39.051797399730034</v>
      </c>
      <c r="G85" s="478">
        <v>-4279.6263201920101</v>
      </c>
      <c r="H85" s="478">
        <f t="shared" si="2"/>
        <v>1</v>
      </c>
      <c r="I85" s="495">
        <f t="shared" si="4"/>
        <v>347280.91101743566</v>
      </c>
      <c r="J85" s="101">
        <v>3328</v>
      </c>
      <c r="K85" s="475">
        <v>1133644.693</v>
      </c>
      <c r="L85" s="496">
        <f>SUM(K74:K85)</f>
        <v>14776937.720000003</v>
      </c>
      <c r="M85" s="475">
        <v>347280.91101743601</v>
      </c>
      <c r="N85" s="277">
        <f t="shared" si="3"/>
        <v>0</v>
      </c>
      <c r="Q85" s="8">
        <v>3426057.7950000004</v>
      </c>
      <c r="R85" s="496">
        <f>SUM(Q74:Q85)</f>
        <v>45220258.736000001</v>
      </c>
      <c r="S85" s="8"/>
      <c r="T85" s="475">
        <v>513438</v>
      </c>
      <c r="U85" s="475">
        <f>AVERAGE(T74:T85)</f>
        <v>511886.83333333331</v>
      </c>
    </row>
    <row r="86" spans="1:21" x14ac:dyDescent="0.2">
      <c r="A86" s="337">
        <v>2013</v>
      </c>
      <c r="B86" s="337">
        <v>1</v>
      </c>
      <c r="C86" s="482">
        <v>38.394290784475302</v>
      </c>
      <c r="D86" s="479">
        <v>50.538702541757459</v>
      </c>
      <c r="E86" s="479">
        <v>27.379271598918198</v>
      </c>
      <c r="F86" s="479">
        <v>52.002480932841181</v>
      </c>
      <c r="G86" s="478">
        <v>-2004.7274434562401</v>
      </c>
      <c r="H86" s="478">
        <f t="shared" si="2"/>
        <v>0</v>
      </c>
      <c r="I86" s="495">
        <f t="shared" si="4"/>
        <v>336752.89512159879</v>
      </c>
      <c r="J86" s="101">
        <v>3328</v>
      </c>
      <c r="K86" s="475">
        <v>1167695.638</v>
      </c>
      <c r="L86" s="1">
        <f>L85/L73-1</f>
        <v>-9.3905011716397535E-3</v>
      </c>
      <c r="M86" s="475">
        <v>336752.89512159902</v>
      </c>
      <c r="N86" s="277">
        <f t="shared" si="3"/>
        <v>0</v>
      </c>
      <c r="Q86" s="8">
        <v>3534822.719</v>
      </c>
      <c r="R86" s="1">
        <f>R85/R73-1</f>
        <v>3.7282840735266554E-3</v>
      </c>
      <c r="S86" s="8"/>
      <c r="T86" s="475">
        <v>513848</v>
      </c>
      <c r="U86" s="1">
        <f>U85/U73-1</f>
        <v>7.6419901654445344E-3</v>
      </c>
    </row>
    <row r="87" spans="1:21" x14ac:dyDescent="0.2">
      <c r="A87" s="337">
        <v>2013</v>
      </c>
      <c r="B87" s="337">
        <v>2</v>
      </c>
      <c r="C87" s="482">
        <v>38.3995211700407</v>
      </c>
      <c r="D87" s="479">
        <v>44.995401174839188</v>
      </c>
      <c r="E87" s="479">
        <v>63.684884505272507</v>
      </c>
      <c r="F87" s="479">
        <v>50.538702541757459</v>
      </c>
      <c r="G87" s="478">
        <v>4260.6237561119497</v>
      </c>
      <c r="H87" s="478">
        <f t="shared" si="2"/>
        <v>0</v>
      </c>
      <c r="I87" s="495">
        <f t="shared" si="4"/>
        <v>343729.6960114183</v>
      </c>
      <c r="J87" s="101">
        <v>3320</v>
      </c>
      <c r="K87" s="475">
        <v>1102833.973</v>
      </c>
      <c r="M87" s="475">
        <v>343729.69601141801</v>
      </c>
      <c r="N87" s="277">
        <f t="shared" si="3"/>
        <v>0</v>
      </c>
      <c r="Q87" s="8">
        <v>3346761.4930000002</v>
      </c>
      <c r="S87" s="8"/>
      <c r="T87" s="475">
        <v>513851</v>
      </c>
    </row>
    <row r="88" spans="1:21" x14ac:dyDescent="0.2">
      <c r="A88" s="337">
        <v>2013</v>
      </c>
      <c r="B88" s="337">
        <v>3</v>
      </c>
      <c r="C88" s="482">
        <v>38.599533550795499</v>
      </c>
      <c r="D88" s="479">
        <v>28.558939154600807</v>
      </c>
      <c r="E88" s="479">
        <v>125.68850876612598</v>
      </c>
      <c r="F88" s="479">
        <v>44.995401174839188</v>
      </c>
      <c r="G88" s="478">
        <v>-3486.0740232961298</v>
      </c>
      <c r="H88" s="478">
        <f t="shared" si="2"/>
        <v>0</v>
      </c>
      <c r="I88" s="495">
        <f t="shared" si="4"/>
        <v>336761.39466010692</v>
      </c>
      <c r="J88" s="101">
        <v>3324</v>
      </c>
      <c r="K88" s="475">
        <v>1053803.129</v>
      </c>
      <c r="M88" s="475">
        <v>336761.39466010698</v>
      </c>
      <c r="N88" s="277">
        <f t="shared" si="3"/>
        <v>0</v>
      </c>
      <c r="Q88" s="8">
        <v>3193801.7309999997</v>
      </c>
      <c r="S88" s="8"/>
      <c r="T88" s="475">
        <v>514302</v>
      </c>
    </row>
    <row r="89" spans="1:21" x14ac:dyDescent="0.2">
      <c r="A89" s="337">
        <v>2013</v>
      </c>
      <c r="B89" s="337">
        <v>4</v>
      </c>
      <c r="C89" s="482">
        <v>38.847856996112398</v>
      </c>
      <c r="D89" s="479">
        <v>135.35989619627648</v>
      </c>
      <c r="E89" s="479">
        <v>1.9697581448295924</v>
      </c>
      <c r="F89" s="479">
        <v>28.558939154600807</v>
      </c>
      <c r="G89" s="478">
        <v>-5955.43043063401</v>
      </c>
      <c r="H89" s="478">
        <f t="shared" si="2"/>
        <v>0</v>
      </c>
      <c r="I89" s="495">
        <f t="shared" si="4"/>
        <v>337861.56869443826</v>
      </c>
      <c r="J89" s="101">
        <v>3324</v>
      </c>
      <c r="K89" s="475">
        <v>1141367.6810000001</v>
      </c>
      <c r="M89" s="475">
        <v>337861.56869443803</v>
      </c>
      <c r="N89" s="277">
        <f t="shared" si="3"/>
        <v>0</v>
      </c>
      <c r="Q89" s="8">
        <v>3498692.5439999998</v>
      </c>
      <c r="S89" s="8"/>
      <c r="T89" s="475">
        <v>514643</v>
      </c>
    </row>
    <row r="90" spans="1:21" x14ac:dyDescent="0.2">
      <c r="A90" s="337">
        <v>2013</v>
      </c>
      <c r="B90" s="337">
        <v>5</v>
      </c>
      <c r="C90" s="482">
        <v>38.969823555153397</v>
      </c>
      <c r="D90" s="479">
        <v>163.92411756805507</v>
      </c>
      <c r="E90" s="479">
        <v>1.4750689909638388</v>
      </c>
      <c r="F90" s="479">
        <v>135.35989619627648</v>
      </c>
      <c r="G90" s="478">
        <v>1662.9932375553799</v>
      </c>
      <c r="H90" s="478">
        <f t="shared" ref="H90:H153" si="5">+H78</f>
        <v>0</v>
      </c>
      <c r="I90" s="495">
        <f t="shared" si="4"/>
        <v>361616.3475845278</v>
      </c>
      <c r="J90" s="101">
        <v>3318</v>
      </c>
      <c r="K90" s="475">
        <v>1255413.6240000001</v>
      </c>
      <c r="M90" s="475">
        <v>361616.34758452798</v>
      </c>
      <c r="N90" s="277">
        <f t="shared" si="3"/>
        <v>0</v>
      </c>
      <c r="Q90" s="8">
        <v>3863495.466</v>
      </c>
      <c r="S90" s="8"/>
      <c r="T90" s="475">
        <v>515192</v>
      </c>
    </row>
    <row r="91" spans="1:21" x14ac:dyDescent="0.2">
      <c r="A91" s="337">
        <v>2013</v>
      </c>
      <c r="B91" s="337">
        <v>6</v>
      </c>
      <c r="C91" s="482">
        <v>38.998212322279201</v>
      </c>
      <c r="D91" s="479">
        <v>272.87629990709786</v>
      </c>
      <c r="E91" s="479">
        <v>0</v>
      </c>
      <c r="F91" s="479">
        <v>163.92411756805507</v>
      </c>
      <c r="G91" s="478">
        <v>5054.6785579077596</v>
      </c>
      <c r="H91" s="478">
        <f t="shared" si="5"/>
        <v>0</v>
      </c>
      <c r="I91" s="495">
        <f t="shared" si="4"/>
        <v>378323.46145092213</v>
      </c>
      <c r="J91" s="101">
        <v>3315</v>
      </c>
      <c r="K91" s="475">
        <v>1255679.946</v>
      </c>
      <c r="M91" s="475">
        <v>378323.46145092201</v>
      </c>
      <c r="N91" s="277">
        <f t="shared" si="3"/>
        <v>0</v>
      </c>
      <c r="Q91" s="8">
        <v>3924772.2429999998</v>
      </c>
      <c r="S91" s="8"/>
      <c r="T91" s="475">
        <v>515687</v>
      </c>
    </row>
    <row r="92" spans="1:21" x14ac:dyDescent="0.2">
      <c r="A92" s="337">
        <v>2013</v>
      </c>
      <c r="B92" s="337">
        <v>7</v>
      </c>
      <c r="C92" s="482">
        <v>38.999236584195202</v>
      </c>
      <c r="D92" s="479">
        <v>293.70814398852195</v>
      </c>
      <c r="E92" s="479">
        <v>0</v>
      </c>
      <c r="F92" s="479">
        <v>272.87629990709786</v>
      </c>
      <c r="G92" s="478">
        <v>139.992557152465</v>
      </c>
      <c r="H92" s="478">
        <f t="shared" si="5"/>
        <v>0</v>
      </c>
      <c r="I92" s="495">
        <f t="shared" si="4"/>
        <v>388781.77035742911</v>
      </c>
      <c r="J92" s="101">
        <v>3301</v>
      </c>
      <c r="K92" s="475">
        <v>1265588.7</v>
      </c>
      <c r="M92" s="475">
        <v>388781.77035742899</v>
      </c>
      <c r="N92" s="277">
        <f t="shared" si="3"/>
        <v>0</v>
      </c>
      <c r="Q92" s="8">
        <v>4031954.55</v>
      </c>
      <c r="S92" s="8"/>
      <c r="T92" s="475">
        <v>516272</v>
      </c>
    </row>
    <row r="93" spans="1:21" x14ac:dyDescent="0.2">
      <c r="A93" s="337">
        <v>2013</v>
      </c>
      <c r="B93" s="337">
        <v>8</v>
      </c>
      <c r="C93" s="482">
        <v>39.027847667341199</v>
      </c>
      <c r="D93" s="479">
        <v>337.54482289408111</v>
      </c>
      <c r="E93" s="479">
        <v>0</v>
      </c>
      <c r="F93" s="479">
        <v>293.70814398852195</v>
      </c>
      <c r="G93" s="478">
        <v>-1625.5837463979799</v>
      </c>
      <c r="H93" s="478">
        <f t="shared" si="5"/>
        <v>0</v>
      </c>
      <c r="I93" s="495">
        <f t="shared" si="4"/>
        <v>393604.560170185</v>
      </c>
      <c r="J93" s="101">
        <v>3292</v>
      </c>
      <c r="K93" s="475">
        <v>1331440.858</v>
      </c>
      <c r="L93" s="8"/>
      <c r="M93" s="475">
        <v>393604.560170185</v>
      </c>
      <c r="N93" s="277">
        <f t="shared" si="3"/>
        <v>0</v>
      </c>
      <c r="Q93" s="8">
        <v>4234305.7750000004</v>
      </c>
      <c r="R93" s="8"/>
      <c r="S93" s="8"/>
      <c r="T93" s="475">
        <v>516921</v>
      </c>
      <c r="U93" s="8"/>
    </row>
    <row r="94" spans="1:21" x14ac:dyDescent="0.2">
      <c r="A94" s="337">
        <v>2013</v>
      </c>
      <c r="B94" s="337">
        <v>9</v>
      </c>
      <c r="C94" s="482">
        <v>39.075966676129099</v>
      </c>
      <c r="D94" s="479">
        <v>270.04400483226198</v>
      </c>
      <c r="E94" s="479">
        <v>0</v>
      </c>
      <c r="F94" s="479">
        <v>337.54482289408111</v>
      </c>
      <c r="G94" s="478">
        <v>3272.41387414158</v>
      </c>
      <c r="H94" s="478">
        <f t="shared" si="5"/>
        <v>0</v>
      </c>
      <c r="I94" s="495">
        <f t="shared" si="4"/>
        <v>398040.56362396316</v>
      </c>
      <c r="J94" s="101">
        <v>3294</v>
      </c>
      <c r="K94" s="475">
        <v>1385413.16</v>
      </c>
      <c r="L94" s="8"/>
      <c r="M94" s="475">
        <v>398040.56362396298</v>
      </c>
      <c r="N94" s="277">
        <f t="shared" si="3"/>
        <v>0</v>
      </c>
      <c r="Q94" s="8">
        <v>4360095.1730000004</v>
      </c>
      <c r="R94" s="8"/>
      <c r="S94" s="8"/>
      <c r="T94" s="475">
        <v>518073</v>
      </c>
      <c r="U94" s="8"/>
    </row>
    <row r="95" spans="1:21" x14ac:dyDescent="0.2">
      <c r="A95" s="337">
        <v>2013</v>
      </c>
      <c r="B95" s="337">
        <v>10</v>
      </c>
      <c r="C95" s="482">
        <v>39.1183332121294</v>
      </c>
      <c r="D95" s="479">
        <v>213.28592721551468</v>
      </c>
      <c r="E95" s="479">
        <v>5.3677058274147413E-2</v>
      </c>
      <c r="F95" s="479">
        <v>270.04400483226198</v>
      </c>
      <c r="G95" s="478">
        <v>6804.5661057656998</v>
      </c>
      <c r="H95" s="478">
        <f t="shared" si="5"/>
        <v>0</v>
      </c>
      <c r="I95" s="495">
        <f t="shared" si="4"/>
        <v>388254.62879082951</v>
      </c>
      <c r="J95" s="101">
        <v>3272</v>
      </c>
      <c r="K95" s="475">
        <v>1254152.645</v>
      </c>
      <c r="L95" s="8"/>
      <c r="M95" s="475">
        <v>388254.62879082997</v>
      </c>
      <c r="N95" s="277">
        <f t="shared" si="3"/>
        <v>4.6566128730773926E-10</v>
      </c>
      <c r="Q95" s="8">
        <v>3926697.514</v>
      </c>
      <c r="R95" s="8"/>
      <c r="S95" s="8"/>
      <c r="T95" s="475">
        <v>517247</v>
      </c>
      <c r="U95" s="8"/>
    </row>
    <row r="96" spans="1:21" x14ac:dyDescent="0.2">
      <c r="A96" s="337">
        <v>2013</v>
      </c>
      <c r="B96" s="337">
        <v>11</v>
      </c>
      <c r="C96" s="482">
        <v>39.1422083456089</v>
      </c>
      <c r="D96" s="479">
        <v>110.23315885291359</v>
      </c>
      <c r="E96" s="479">
        <v>10.992012079278346</v>
      </c>
      <c r="F96" s="479">
        <v>213.28592721551468</v>
      </c>
      <c r="G96" s="478">
        <v>-1495.78376721375</v>
      </c>
      <c r="H96" s="478">
        <f t="shared" si="5"/>
        <v>0</v>
      </c>
      <c r="I96" s="495">
        <f t="shared" si="4"/>
        <v>364183.75343675393</v>
      </c>
      <c r="J96" s="101">
        <v>3258</v>
      </c>
      <c r="K96" s="475">
        <v>1193871.1869999999</v>
      </c>
      <c r="L96" s="8"/>
      <c r="M96" s="475">
        <v>364183.75343675399</v>
      </c>
      <c r="N96" s="277">
        <f t="shared" si="3"/>
        <v>0</v>
      </c>
      <c r="Q96" s="8">
        <v>3723069.6520000002</v>
      </c>
      <c r="R96" s="8"/>
      <c r="S96" s="8"/>
      <c r="T96" s="475">
        <v>520689</v>
      </c>
      <c r="U96" s="8"/>
    </row>
    <row r="97" spans="1:21" x14ac:dyDescent="0.2">
      <c r="A97" s="337">
        <v>2013</v>
      </c>
      <c r="B97" s="337">
        <v>12</v>
      </c>
      <c r="C97" s="482">
        <v>39.160854229759501</v>
      </c>
      <c r="D97" s="479">
        <v>79.005079745838657</v>
      </c>
      <c r="E97" s="479">
        <v>14.417695558114239</v>
      </c>
      <c r="F97" s="479">
        <v>110.23315885291359</v>
      </c>
      <c r="G97" s="478">
        <v>681.83970978640696</v>
      </c>
      <c r="H97" s="478">
        <f t="shared" si="5"/>
        <v>1</v>
      </c>
      <c r="I97" s="495">
        <f t="shared" si="4"/>
        <v>363234.41915987869</v>
      </c>
      <c r="J97" s="101">
        <v>3253</v>
      </c>
      <c r="K97" s="475">
        <v>1204120.111</v>
      </c>
      <c r="L97" s="485">
        <f>SUM(K86:K97)</f>
        <v>14611380.652000001</v>
      </c>
      <c r="M97" s="475">
        <v>363234.41915987898</v>
      </c>
      <c r="N97" s="277">
        <f t="shared" si="3"/>
        <v>0</v>
      </c>
      <c r="Q97" s="8">
        <v>3702863.96</v>
      </c>
      <c r="R97" s="485">
        <f>SUM(Q86:Q97)</f>
        <v>45341332.820000008</v>
      </c>
      <c r="T97" s="475">
        <v>521269</v>
      </c>
      <c r="U97" s="485">
        <f>AVERAGE(T86:T97)</f>
        <v>516499.5</v>
      </c>
    </row>
    <row r="98" spans="1:21" x14ac:dyDescent="0.2">
      <c r="A98" s="337">
        <v>2014</v>
      </c>
      <c r="B98" s="337">
        <v>1</v>
      </c>
      <c r="C98" s="482">
        <v>39.1985241958781</v>
      </c>
      <c r="D98" s="479">
        <v>26.95686291874426</v>
      </c>
      <c r="E98" s="479">
        <v>133.79215584176413</v>
      </c>
      <c r="F98" s="479">
        <v>79.005079745838657</v>
      </c>
      <c r="G98" s="478">
        <v>2089.2059078157199</v>
      </c>
      <c r="H98" s="478">
        <f t="shared" si="5"/>
        <v>0</v>
      </c>
      <c r="I98" s="495">
        <f t="shared" si="4"/>
        <v>348484.31518601737</v>
      </c>
      <c r="J98" s="101">
        <v>3258</v>
      </c>
      <c r="K98" s="475">
        <v>1179470.737</v>
      </c>
      <c r="L98" s="1">
        <f>+L97/L85-1</f>
        <v>-1.1203746753018162E-2</v>
      </c>
      <c r="M98" s="475">
        <v>348484.31518601702</v>
      </c>
      <c r="N98" s="277">
        <f t="shared" si="3"/>
        <v>0</v>
      </c>
      <c r="Q98" s="8">
        <v>3646147.2830000003</v>
      </c>
      <c r="R98" s="1">
        <f>+R97/R85-1</f>
        <v>2.6774301471128581E-3</v>
      </c>
      <c r="T98" s="475">
        <v>522012</v>
      </c>
      <c r="U98" s="1">
        <f>+U97/U85-1</f>
        <v>9.0111062959554733E-3</v>
      </c>
    </row>
    <row r="99" spans="1:21" x14ac:dyDescent="0.2">
      <c r="A99" s="337">
        <v>2014</v>
      </c>
      <c r="B99" s="337">
        <v>2</v>
      </c>
      <c r="C99" s="482">
        <v>39.268428511558803</v>
      </c>
      <c r="D99" s="479">
        <v>57.510679559652473</v>
      </c>
      <c r="E99" s="479">
        <v>34.237566708295979</v>
      </c>
      <c r="F99" s="479">
        <v>26.95686291874426</v>
      </c>
      <c r="G99" s="478">
        <v>4086.0108143428802</v>
      </c>
      <c r="H99" s="478">
        <f t="shared" si="5"/>
        <v>0</v>
      </c>
      <c r="I99" s="495">
        <f t="shared" si="4"/>
        <v>343202.56725338846</v>
      </c>
      <c r="J99" s="101">
        <v>3261</v>
      </c>
      <c r="K99" s="475">
        <v>1098323.665</v>
      </c>
      <c r="L99" s="8"/>
      <c r="M99" s="475">
        <v>343202.567253388</v>
      </c>
      <c r="N99" s="277">
        <f t="shared" si="3"/>
        <v>-4.6566128730773926E-10</v>
      </c>
      <c r="Q99" s="8">
        <v>3369095.1440000003</v>
      </c>
      <c r="R99" s="8"/>
      <c r="T99" s="475">
        <v>522533</v>
      </c>
      <c r="U99" s="8"/>
    </row>
    <row r="100" spans="1:21" x14ac:dyDescent="0.2">
      <c r="A100" s="337">
        <v>2014</v>
      </c>
      <c r="B100" s="337">
        <v>3</v>
      </c>
      <c r="C100" s="482">
        <v>39.338215796201098</v>
      </c>
      <c r="D100" s="479">
        <v>62.20178223460303</v>
      </c>
      <c r="E100" s="479">
        <v>29.613069415238598</v>
      </c>
      <c r="F100" s="479">
        <v>57.510679559652473</v>
      </c>
      <c r="G100" s="478">
        <v>-1930.57438108121</v>
      </c>
      <c r="H100" s="478">
        <f t="shared" si="5"/>
        <v>0</v>
      </c>
      <c r="I100" s="495">
        <f t="shared" si="4"/>
        <v>341424.37800914206</v>
      </c>
      <c r="J100" s="101">
        <v>3262</v>
      </c>
      <c r="K100" s="475">
        <v>1097824.456</v>
      </c>
      <c r="L100" s="8"/>
      <c r="M100" s="475">
        <v>341424.378009142</v>
      </c>
      <c r="N100" s="277">
        <f t="shared" si="3"/>
        <v>0</v>
      </c>
      <c r="Q100" s="8">
        <v>3372432.9349999996</v>
      </c>
      <c r="R100" s="8"/>
      <c r="T100" s="475">
        <v>523273</v>
      </c>
      <c r="U100" s="8"/>
    </row>
    <row r="101" spans="1:21" x14ac:dyDescent="0.2">
      <c r="A101" s="337">
        <v>2014</v>
      </c>
      <c r="B101" s="337">
        <v>4</v>
      </c>
      <c r="C101" s="482">
        <v>39.390145618659297</v>
      </c>
      <c r="D101" s="479">
        <v>137.13602413996043</v>
      </c>
      <c r="E101" s="479">
        <v>4.2291372897970749</v>
      </c>
      <c r="F101" s="479">
        <v>62.20178223460303</v>
      </c>
      <c r="G101" s="478">
        <v>-1471.2588248777899</v>
      </c>
      <c r="H101" s="478">
        <f t="shared" si="5"/>
        <v>0</v>
      </c>
      <c r="I101" s="495">
        <f t="shared" si="4"/>
        <v>348361.63528693997</v>
      </c>
      <c r="J101" s="101">
        <v>3255</v>
      </c>
      <c r="K101" s="475">
        <v>1126278.371</v>
      </c>
      <c r="L101" s="8"/>
      <c r="M101" s="475">
        <v>348361.63528694003</v>
      </c>
      <c r="N101" s="277">
        <f t="shared" si="3"/>
        <v>0</v>
      </c>
      <c r="Q101" s="8">
        <v>3509142.321</v>
      </c>
      <c r="R101" s="8"/>
      <c r="T101" s="475">
        <v>524403</v>
      </c>
      <c r="U101" s="8"/>
    </row>
    <row r="102" spans="1:21" x14ac:dyDescent="0.2">
      <c r="A102" s="337">
        <v>2014</v>
      </c>
      <c r="B102" s="337">
        <v>5</v>
      </c>
      <c r="C102" s="482">
        <v>39.393762511490898</v>
      </c>
      <c r="D102" s="479">
        <v>220.65709530534707</v>
      </c>
      <c r="E102" s="479">
        <v>0.14397519616978313</v>
      </c>
      <c r="F102" s="479">
        <v>137.13602413996043</v>
      </c>
      <c r="G102" s="478">
        <v>-708.26598191779306</v>
      </c>
      <c r="H102" s="478">
        <f t="shared" si="5"/>
        <v>0</v>
      </c>
      <c r="I102" s="495">
        <f t="shared" si="4"/>
        <v>365741.56930846273</v>
      </c>
      <c r="J102" s="101">
        <v>3258</v>
      </c>
      <c r="K102" s="475">
        <v>1248656.875</v>
      </c>
      <c r="L102" s="8"/>
      <c r="M102" s="475">
        <v>365741.56930846302</v>
      </c>
      <c r="N102" s="277">
        <f t="shared" si="3"/>
        <v>0</v>
      </c>
      <c r="Q102" s="8">
        <v>3935076.0459999992</v>
      </c>
      <c r="R102" s="8"/>
      <c r="T102" s="475">
        <v>525113</v>
      </c>
      <c r="U102" s="8"/>
    </row>
    <row r="103" spans="1:21" s="225" customFormat="1" ht="13.5" thickBot="1" x14ac:dyDescent="0.25">
      <c r="A103" s="346">
        <v>2014</v>
      </c>
      <c r="B103" s="346">
        <v>6</v>
      </c>
      <c r="C103" s="494">
        <v>39.373814075928799</v>
      </c>
      <c r="D103" s="493">
        <v>247.5875604864128</v>
      </c>
      <c r="E103" s="493">
        <v>0</v>
      </c>
      <c r="F103" s="493">
        <v>220.65709530534707</v>
      </c>
      <c r="G103" s="492">
        <v>5286.7427096822103</v>
      </c>
      <c r="H103" s="492">
        <f t="shared" si="5"/>
        <v>0</v>
      </c>
      <c r="I103" s="491">
        <f t="shared" si="4"/>
        <v>384435.15711662045</v>
      </c>
      <c r="J103" s="101">
        <v>3270</v>
      </c>
      <c r="K103" s="475">
        <v>1244085.811</v>
      </c>
      <c r="L103" s="489"/>
      <c r="M103" s="488">
        <v>384435.15711661999</v>
      </c>
      <c r="N103" s="490">
        <f t="shared" si="3"/>
        <v>-4.6566128730773926E-10</v>
      </c>
      <c r="Q103" s="8">
        <v>3987306.6740000001</v>
      </c>
      <c r="R103" s="489"/>
      <c r="T103" s="475">
        <v>525359</v>
      </c>
      <c r="U103" s="489"/>
    </row>
    <row r="104" spans="1:21" ht="13.5" thickBot="1" x14ac:dyDescent="0.25">
      <c r="A104" s="337">
        <v>2014</v>
      </c>
      <c r="B104" s="337">
        <v>7</v>
      </c>
      <c r="C104" s="482">
        <v>39.366726725337401</v>
      </c>
      <c r="D104" s="487">
        <v>311.6666769190017</v>
      </c>
      <c r="E104" s="479">
        <v>0</v>
      </c>
      <c r="F104" s="479">
        <v>247.5875604864128</v>
      </c>
      <c r="G104" s="478">
        <v>-1201.41547806468</v>
      </c>
      <c r="H104" s="478">
        <f t="shared" si="5"/>
        <v>0</v>
      </c>
      <c r="I104" s="481">
        <f t="shared" si="4"/>
        <v>386996.80504859722</v>
      </c>
      <c r="J104" s="488">
        <v>3272</v>
      </c>
      <c r="K104" s="488">
        <v>1297087.5390000001</v>
      </c>
      <c r="L104" s="484"/>
      <c r="M104" s="475">
        <v>387949.73199423699</v>
      </c>
      <c r="N104" s="486">
        <f t="shared" si="3"/>
        <v>952.9269456397742</v>
      </c>
      <c r="O104" s="58"/>
      <c r="P104" s="8"/>
      <c r="Q104" s="488">
        <v>4124777.6409999998</v>
      </c>
      <c r="R104" s="484"/>
      <c r="T104" s="488">
        <v>525938</v>
      </c>
      <c r="U104" s="483"/>
    </row>
    <row r="105" spans="1:21" x14ac:dyDescent="0.2">
      <c r="A105" s="337">
        <v>2014</v>
      </c>
      <c r="B105" s="337">
        <v>8</v>
      </c>
      <c r="C105" s="482">
        <v>39.401351434381098</v>
      </c>
      <c r="D105" s="479">
        <v>350.95807565684066</v>
      </c>
      <c r="E105" s="479">
        <v>0</v>
      </c>
      <c r="F105" s="487">
        <v>311.6666769190017</v>
      </c>
      <c r="G105" s="479">
        <v>-5.8207660913467401E-11</v>
      </c>
      <c r="H105" s="478">
        <f t="shared" si="5"/>
        <v>0</v>
      </c>
      <c r="I105" s="481">
        <f t="shared" si="4"/>
        <v>399758.95979730075</v>
      </c>
      <c r="J105" s="481">
        <v>3296.5866385617901</v>
      </c>
      <c r="K105" s="480">
        <f t="shared" ref="K105:K168" si="6">+J105*I105/1000</f>
        <v>1317840.0455131414</v>
      </c>
      <c r="L105" s="484"/>
      <c r="M105" s="475">
        <v>398887.51576857001</v>
      </c>
      <c r="N105" s="486">
        <f t="shared" si="3"/>
        <v>-871.44402873073705</v>
      </c>
      <c r="O105" s="485"/>
      <c r="P105" s="8"/>
      <c r="Q105" s="474">
        <f>+K105+'Med COMM Sales Model  '!M105+'Small COMM Sales Model  '!N105+'Small COMM Sales Model  '!S105</f>
        <v>4231938.5894697532</v>
      </c>
      <c r="R105" s="484"/>
      <c r="T105" s="474">
        <v>526659.05497269763</v>
      </c>
      <c r="U105" s="483"/>
    </row>
    <row r="106" spans="1:21" x14ac:dyDescent="0.2">
      <c r="A106" s="337">
        <v>2014</v>
      </c>
      <c r="B106" s="337">
        <v>9</v>
      </c>
      <c r="C106" s="482">
        <v>39.479113332700202</v>
      </c>
      <c r="D106" s="479">
        <v>277.87653293728147</v>
      </c>
      <c r="E106" s="479">
        <v>0</v>
      </c>
      <c r="F106" s="479">
        <v>350.95807565684066</v>
      </c>
      <c r="G106" s="479">
        <v>0</v>
      </c>
      <c r="H106" s="478">
        <f t="shared" si="5"/>
        <v>0</v>
      </c>
      <c r="I106" s="481">
        <f t="shared" si="4"/>
        <v>398321.7861990626</v>
      </c>
      <c r="J106" s="481">
        <v>3293.14237808097</v>
      </c>
      <c r="K106" s="480">
        <f t="shared" si="6"/>
        <v>1311730.3542450406</v>
      </c>
      <c r="L106" s="484"/>
      <c r="M106" s="475">
        <v>395284.14394690999</v>
      </c>
      <c r="N106" s="277">
        <f t="shared" si="3"/>
        <v>-3037.642252152611</v>
      </c>
      <c r="O106" s="8"/>
      <c r="P106" s="8"/>
      <c r="Q106" s="474">
        <f>+K106+'Med COMM Sales Model  '!M106+'Small COMM Sales Model  '!N106+'Small COMM Sales Model  '!S106</f>
        <v>4181100.8073475086</v>
      </c>
      <c r="R106" s="484"/>
      <c r="T106" s="474">
        <v>527172.57888741477</v>
      </c>
      <c r="U106" s="483"/>
    </row>
    <row r="107" spans="1:21" x14ac:dyDescent="0.2">
      <c r="A107" s="337">
        <v>2014</v>
      </c>
      <c r="B107" s="337">
        <v>10</v>
      </c>
      <c r="C107" s="482">
        <v>39.5892220547086</v>
      </c>
      <c r="D107" s="479">
        <v>198.89039579254836</v>
      </c>
      <c r="E107" s="479">
        <v>3.8110897796785466</v>
      </c>
      <c r="F107" s="479">
        <v>277.87653293728147</v>
      </c>
      <c r="G107" s="479">
        <v>5.8207660913467401E-11</v>
      </c>
      <c r="H107" s="478">
        <f t="shared" si="5"/>
        <v>0</v>
      </c>
      <c r="I107" s="481">
        <f t="shared" si="4"/>
        <v>382665.56894841656</v>
      </c>
      <c r="J107" s="481">
        <v>3277.7228565472101</v>
      </c>
      <c r="K107" s="480">
        <f t="shared" si="6"/>
        <v>1254271.6817558673</v>
      </c>
      <c r="L107" s="484"/>
      <c r="M107" s="475">
        <v>382665.56894841703</v>
      </c>
      <c r="N107" s="277">
        <f t="shared" si="3"/>
        <v>4.6566128730773926E-10</v>
      </c>
      <c r="O107" s="8"/>
      <c r="P107" s="8"/>
      <c r="Q107" s="474">
        <f>+K107+'Med COMM Sales Model  '!M107+'Small COMM Sales Model  '!N107+'Small COMM Sales Model  '!S107</f>
        <v>3958689.0669097835</v>
      </c>
      <c r="R107" s="484"/>
      <c r="T107" s="474">
        <v>527580.60079565004</v>
      </c>
      <c r="U107" s="483"/>
    </row>
    <row r="108" spans="1:21" x14ac:dyDescent="0.2">
      <c r="A108" s="337">
        <v>2014</v>
      </c>
      <c r="B108" s="337">
        <v>11</v>
      </c>
      <c r="C108" s="482">
        <v>39.729814612228402</v>
      </c>
      <c r="D108" s="479">
        <v>78.117279066674627</v>
      </c>
      <c r="E108" s="479">
        <v>26.436963465927999</v>
      </c>
      <c r="F108" s="479">
        <v>198.89039579254836</v>
      </c>
      <c r="G108" s="479">
        <v>5.8207660913467401E-11</v>
      </c>
      <c r="H108" s="478">
        <f t="shared" si="5"/>
        <v>0</v>
      </c>
      <c r="I108" s="481">
        <f t="shared" si="4"/>
        <v>363341.00091469759</v>
      </c>
      <c r="J108" s="481">
        <v>3271.4800959905001</v>
      </c>
      <c r="K108" s="480">
        <f t="shared" si="6"/>
        <v>1188662.8525496994</v>
      </c>
      <c r="L108" s="484"/>
      <c r="M108" s="475">
        <v>363341.000914698</v>
      </c>
      <c r="N108" s="277">
        <f t="shared" si="3"/>
        <v>0</v>
      </c>
      <c r="O108" s="8"/>
      <c r="P108" s="8"/>
      <c r="Q108" s="474">
        <f>+K108+'Med COMM Sales Model  '!M108+'Small COMM Sales Model  '!N108+'Small COMM Sales Model  '!S108</f>
        <v>3673812.2433470269</v>
      </c>
      <c r="R108" s="484"/>
      <c r="T108" s="474">
        <v>527934.34718634957</v>
      </c>
      <c r="U108" s="483"/>
    </row>
    <row r="109" spans="1:21" x14ac:dyDescent="0.2">
      <c r="A109" s="337">
        <v>2014</v>
      </c>
      <c r="B109" s="337">
        <v>12</v>
      </c>
      <c r="C109" s="482">
        <v>39.872654012433202</v>
      </c>
      <c r="D109" s="479">
        <v>42.633806123140985</v>
      </c>
      <c r="E109" s="479">
        <v>81.614210043345437</v>
      </c>
      <c r="F109" s="479">
        <v>78.117279066674627</v>
      </c>
      <c r="G109" s="479">
        <v>1.16415321826935E-10</v>
      </c>
      <c r="H109" s="478">
        <f t="shared" si="5"/>
        <v>1</v>
      </c>
      <c r="I109" s="481">
        <f t="shared" si="4"/>
        <v>359960.91581797058</v>
      </c>
      <c r="J109" s="481">
        <v>3270.3440180412599</v>
      </c>
      <c r="K109" s="480">
        <f t="shared" si="6"/>
        <v>1177196.0277739537</v>
      </c>
      <c r="L109" s="474">
        <f>SUM(K98:K109)</f>
        <v>14541428.415837703</v>
      </c>
      <c r="M109" s="475">
        <v>359960.91581797099</v>
      </c>
      <c r="N109" s="277">
        <f t="shared" si="3"/>
        <v>0</v>
      </c>
      <c r="O109" s="8"/>
      <c r="P109" s="8"/>
      <c r="Q109" s="474">
        <f>+K109+'Med COMM Sales Model  '!M109+'Small COMM Sales Model  '!N109+'Small COMM Sales Model  '!S109</f>
        <v>3613272.356102698</v>
      </c>
      <c r="R109" s="474">
        <f>SUM(Q98:Q109)</f>
        <v>45602791.107176766</v>
      </c>
      <c r="T109" s="474">
        <v>528225.61116518232</v>
      </c>
      <c r="U109" s="474">
        <f>AVERAGE(T98:T109)</f>
        <v>525516.93275060796</v>
      </c>
    </row>
    <row r="110" spans="1:21" x14ac:dyDescent="0.2">
      <c r="A110" s="314">
        <v>2015</v>
      </c>
      <c r="B110" s="314">
        <v>1</v>
      </c>
      <c r="C110" s="482">
        <v>40.004608407843598</v>
      </c>
      <c r="D110" s="479">
        <v>26.112829868525239</v>
      </c>
      <c r="E110" s="479">
        <v>127.15014736663784</v>
      </c>
      <c r="F110" s="479">
        <v>42.633806123140985</v>
      </c>
      <c r="G110" s="479">
        <v>-5.8207660913467401E-11</v>
      </c>
      <c r="H110" s="478">
        <f t="shared" si="5"/>
        <v>0</v>
      </c>
      <c r="I110" s="481">
        <f t="shared" si="4"/>
        <v>343939.26111642044</v>
      </c>
      <c r="J110" s="481">
        <v>3268.8331507477001</v>
      </c>
      <c r="K110" s="480">
        <f t="shared" si="6"/>
        <v>1124280.0585810246</v>
      </c>
      <c r="L110" s="476">
        <f>L109/L97-1</f>
        <v>-4.7875171982958431E-3</v>
      </c>
      <c r="M110" s="475">
        <v>343939.26111641998</v>
      </c>
      <c r="N110" s="277">
        <f t="shared" si="3"/>
        <v>-4.6566128730773926E-10</v>
      </c>
      <c r="O110" s="8"/>
      <c r="P110" s="8"/>
      <c r="Q110" s="474">
        <f>+K110+'Med COMM Sales Model  '!M110+'Small COMM Sales Model  '!N110+'Small COMM Sales Model  '!S110</f>
        <v>3477072.4260837464</v>
      </c>
      <c r="R110" s="476">
        <f>R109/R97-1</f>
        <v>5.7664446745471221E-3</v>
      </c>
      <c r="T110" s="474">
        <v>528564.01538771787</v>
      </c>
      <c r="U110" s="476">
        <f>+U109/U97-1</f>
        <v>1.7458744394927672E-2</v>
      </c>
    </row>
    <row r="111" spans="1:21" x14ac:dyDescent="0.2">
      <c r="A111" s="314">
        <v>2015</v>
      </c>
      <c r="B111" s="314">
        <v>2</v>
      </c>
      <c r="C111" s="482">
        <v>40.104307469548701</v>
      </c>
      <c r="D111" s="479">
        <v>35.042184420393127</v>
      </c>
      <c r="E111" s="479">
        <v>78.467690138551589</v>
      </c>
      <c r="F111" s="479">
        <v>26.112829868525239</v>
      </c>
      <c r="G111" s="479">
        <v>-5.8207660913467401E-11</v>
      </c>
      <c r="H111" s="478">
        <f t="shared" si="5"/>
        <v>0</v>
      </c>
      <c r="I111" s="481">
        <f t="shared" si="4"/>
        <v>341142.79259875603</v>
      </c>
      <c r="J111" s="481">
        <v>3270.8917671968602</v>
      </c>
      <c r="K111" s="480">
        <f t="shared" si="6"/>
        <v>1115841.1517498172</v>
      </c>
      <c r="L111" s="474"/>
      <c r="M111" s="475">
        <v>341142.79259875597</v>
      </c>
      <c r="N111" s="277">
        <f t="shared" si="3"/>
        <v>0</v>
      </c>
      <c r="O111" s="8"/>
      <c r="P111" s="8"/>
      <c r="Q111" s="474">
        <f>+K111+'Med COMM Sales Model  '!M111+'Small COMM Sales Model  '!N111+'Small COMM Sales Model  '!S111</f>
        <v>3384997.2419777708</v>
      </c>
      <c r="R111" s="474"/>
      <c r="T111" s="474">
        <v>529018.73021861236</v>
      </c>
      <c r="U111" s="474"/>
    </row>
    <row r="112" spans="1:21" x14ac:dyDescent="0.2">
      <c r="A112" s="314">
        <v>2015</v>
      </c>
      <c r="B112" s="314">
        <v>3</v>
      </c>
      <c r="C112" s="482">
        <v>40.174842336687703</v>
      </c>
      <c r="D112" s="479">
        <v>64.582270600115152</v>
      </c>
      <c r="E112" s="479">
        <v>46.311218909337121</v>
      </c>
      <c r="F112" s="479">
        <v>35.042184420393127</v>
      </c>
      <c r="G112" s="479">
        <v>-5.8207660913467401E-11</v>
      </c>
      <c r="H112" s="478">
        <f t="shared" si="5"/>
        <v>0</v>
      </c>
      <c r="I112" s="481">
        <f t="shared" si="4"/>
        <v>343884.10394122318</v>
      </c>
      <c r="J112" s="481">
        <v>3265.7620170036698</v>
      </c>
      <c r="K112" s="480">
        <f t="shared" si="6"/>
        <v>1123043.6449025886</v>
      </c>
      <c r="L112" s="474"/>
      <c r="M112" s="475">
        <v>343884.103941223</v>
      </c>
      <c r="N112" s="277">
        <f t="shared" si="3"/>
        <v>0</v>
      </c>
      <c r="O112" s="8"/>
      <c r="P112" s="8"/>
      <c r="Q112" s="474">
        <f>+K112+'Med COMM Sales Model  '!M112+'Small COMM Sales Model  '!N112+'Small COMM Sales Model  '!S112</f>
        <v>3434045.7287915228</v>
      </c>
      <c r="R112" s="474"/>
      <c r="T112" s="474">
        <v>529480.77360285667</v>
      </c>
      <c r="U112" s="474"/>
    </row>
    <row r="113" spans="1:21" x14ac:dyDescent="0.2">
      <c r="A113" s="314">
        <v>2015</v>
      </c>
      <c r="B113" s="314">
        <v>4</v>
      </c>
      <c r="C113" s="482">
        <v>40.246765764887698</v>
      </c>
      <c r="D113" s="479">
        <v>114.03392869270741</v>
      </c>
      <c r="E113" s="479">
        <v>10.944087118763242</v>
      </c>
      <c r="F113" s="479">
        <v>64.582270600115152</v>
      </c>
      <c r="G113" s="479">
        <v>0</v>
      </c>
      <c r="H113" s="478">
        <f t="shared" si="5"/>
        <v>0</v>
      </c>
      <c r="I113" s="481">
        <f t="shared" si="4"/>
        <v>350844.31339635164</v>
      </c>
      <c r="J113" s="481">
        <v>3263.8507240601102</v>
      </c>
      <c r="K113" s="480">
        <f t="shared" si="6"/>
        <v>1145103.4663110545</v>
      </c>
      <c r="L113" s="474"/>
      <c r="M113" s="475">
        <v>350844.31339635199</v>
      </c>
      <c r="N113" s="277">
        <f t="shared" si="3"/>
        <v>0</v>
      </c>
      <c r="O113" s="8"/>
      <c r="P113" s="8"/>
      <c r="Q113" s="474">
        <f>+K113+'Med COMM Sales Model  '!M113+'Small COMM Sales Model  '!N113+'Small COMM Sales Model  '!S113</f>
        <v>3543253.3644608706</v>
      </c>
      <c r="R113" s="474"/>
      <c r="T113" s="474">
        <v>530022.20927897317</v>
      </c>
      <c r="U113" s="474"/>
    </row>
    <row r="114" spans="1:21" x14ac:dyDescent="0.2">
      <c r="A114" s="314">
        <v>2015</v>
      </c>
      <c r="B114" s="314">
        <v>5</v>
      </c>
      <c r="C114" s="482">
        <v>40.322618264518503</v>
      </c>
      <c r="D114" s="479">
        <v>208.47875842628665</v>
      </c>
      <c r="E114" s="479">
        <v>1.2472710741059452</v>
      </c>
      <c r="F114" s="479">
        <v>114.03392869270741</v>
      </c>
      <c r="G114" s="479">
        <v>5.8207660913467401E-11</v>
      </c>
      <c r="H114" s="478">
        <f t="shared" si="5"/>
        <v>0</v>
      </c>
      <c r="I114" s="481">
        <f t="shared" si="4"/>
        <v>365280.43685850635</v>
      </c>
      <c r="J114" s="481">
        <v>3253.7884977815702</v>
      </c>
      <c r="K114" s="480">
        <f t="shared" si="6"/>
        <v>1188545.283914835</v>
      </c>
      <c r="L114" s="474"/>
      <c r="M114" s="475">
        <v>365280.436858506</v>
      </c>
      <c r="N114" s="277">
        <f t="shared" si="3"/>
        <v>0</v>
      </c>
      <c r="O114" s="8"/>
      <c r="P114" s="8"/>
      <c r="Q114" s="474">
        <f>+K114+'Med COMM Sales Model  '!M114+'Small COMM Sales Model  '!N114+'Small COMM Sales Model  '!S114</f>
        <v>3751633.76786836</v>
      </c>
      <c r="R114" s="474"/>
      <c r="T114" s="474">
        <v>530673.15848655323</v>
      </c>
      <c r="U114" s="474"/>
    </row>
    <row r="115" spans="1:21" x14ac:dyDescent="0.2">
      <c r="A115" s="314">
        <v>2015</v>
      </c>
      <c r="B115" s="314">
        <v>6</v>
      </c>
      <c r="C115" s="482">
        <v>40.408534226661402</v>
      </c>
      <c r="D115" s="479">
        <v>271.66325293295364</v>
      </c>
      <c r="E115" s="479">
        <v>0</v>
      </c>
      <c r="F115" s="479">
        <v>208.47875842628665</v>
      </c>
      <c r="G115" s="479">
        <v>0</v>
      </c>
      <c r="H115" s="478">
        <f t="shared" si="5"/>
        <v>0</v>
      </c>
      <c r="I115" s="481">
        <f t="shared" si="4"/>
        <v>382847.13086001272</v>
      </c>
      <c r="J115" s="481">
        <v>3265.4888603285699</v>
      </c>
      <c r="K115" s="480">
        <f t="shared" si="6"/>
        <v>1250183.0410321257</v>
      </c>
      <c r="L115" s="474"/>
      <c r="M115" s="475">
        <v>382847.13086001301</v>
      </c>
      <c r="N115" s="277">
        <f t="shared" si="3"/>
        <v>0</v>
      </c>
      <c r="O115" s="8"/>
      <c r="P115" s="8"/>
      <c r="Q115" s="474">
        <f>+K115+'Med COMM Sales Model  '!M115+'Small COMM Sales Model  '!N115+'Small COMM Sales Model  '!S115</f>
        <v>3991257.4367305506</v>
      </c>
      <c r="R115" s="474"/>
      <c r="T115" s="474">
        <v>531490.5432071531</v>
      </c>
      <c r="U115" s="474"/>
    </row>
    <row r="116" spans="1:21" x14ac:dyDescent="0.2">
      <c r="A116" s="314">
        <v>2015</v>
      </c>
      <c r="B116" s="314">
        <v>7</v>
      </c>
      <c r="C116" s="482">
        <v>40.496988202759297</v>
      </c>
      <c r="D116" s="479">
        <v>322.31916585708109</v>
      </c>
      <c r="E116" s="479">
        <v>0</v>
      </c>
      <c r="F116" s="479">
        <v>271.66325293295364</v>
      </c>
      <c r="G116" s="479">
        <v>-5.8207660913467401E-11</v>
      </c>
      <c r="H116" s="478">
        <f t="shared" si="5"/>
        <v>0</v>
      </c>
      <c r="I116" s="481">
        <f t="shared" si="4"/>
        <v>395472.50400318357</v>
      </c>
      <c r="J116" s="481">
        <v>3288.58949412943</v>
      </c>
      <c r="K116" s="480">
        <f t="shared" si="6"/>
        <v>1300546.7218819284</v>
      </c>
      <c r="L116" s="474"/>
      <c r="M116" s="475">
        <v>395472.50400318397</v>
      </c>
      <c r="N116" s="277">
        <f t="shared" si="3"/>
        <v>0</v>
      </c>
      <c r="O116" s="8"/>
      <c r="P116" s="8"/>
      <c r="Q116" s="474">
        <f>+K116+'Med COMM Sales Model  '!M116+'Small COMM Sales Model  '!N116+'Small COMM Sales Model  '!S116</f>
        <v>4173068.2761586332</v>
      </c>
      <c r="R116" s="474"/>
      <c r="T116" s="474">
        <v>532321.86388301791</v>
      </c>
      <c r="U116" s="474"/>
    </row>
    <row r="117" spans="1:21" x14ac:dyDescent="0.2">
      <c r="A117" s="314">
        <v>2015</v>
      </c>
      <c r="B117" s="314">
        <v>8</v>
      </c>
      <c r="C117" s="482">
        <v>40.593257171093299</v>
      </c>
      <c r="D117" s="479">
        <v>326.45437890907908</v>
      </c>
      <c r="E117" s="479">
        <v>0</v>
      </c>
      <c r="F117" s="479">
        <v>322.31916585708109</v>
      </c>
      <c r="G117" s="479">
        <v>0</v>
      </c>
      <c r="H117" s="478">
        <f t="shared" si="5"/>
        <v>0</v>
      </c>
      <c r="I117" s="481">
        <f t="shared" si="4"/>
        <v>402406.27530492016</v>
      </c>
      <c r="J117" s="481">
        <v>3293.7957933149901</v>
      </c>
      <c r="K117" s="480">
        <f t="shared" si="6"/>
        <v>1325444.0968028998</v>
      </c>
      <c r="L117" s="474"/>
      <c r="M117" s="475">
        <v>402406.27530491998</v>
      </c>
      <c r="N117" s="277">
        <f t="shared" si="3"/>
        <v>0</v>
      </c>
      <c r="O117" s="8"/>
      <c r="P117" s="8"/>
      <c r="Q117" s="474">
        <f>+K117+'Med COMM Sales Model  '!M117+'Small COMM Sales Model  '!N117+'Small COMM Sales Model  '!S117</f>
        <v>4258285.8172584511</v>
      </c>
      <c r="R117" s="474"/>
      <c r="T117" s="474">
        <v>532901.2899078615</v>
      </c>
      <c r="U117" s="474"/>
    </row>
    <row r="118" spans="1:21" x14ac:dyDescent="0.2">
      <c r="A118" s="314">
        <v>2015</v>
      </c>
      <c r="B118" s="314">
        <v>9</v>
      </c>
      <c r="C118" s="482">
        <v>40.699599247594897</v>
      </c>
      <c r="D118" s="479">
        <v>277.87653293728147</v>
      </c>
      <c r="E118" s="479">
        <v>0</v>
      </c>
      <c r="F118" s="479">
        <v>326.45437890907908</v>
      </c>
      <c r="G118" s="479">
        <v>0</v>
      </c>
      <c r="H118" s="478">
        <f t="shared" si="5"/>
        <v>0</v>
      </c>
      <c r="I118" s="481">
        <f t="shared" si="4"/>
        <v>398887.27825505036</v>
      </c>
      <c r="J118" s="481">
        <v>3290.3542519989601</v>
      </c>
      <c r="K118" s="480">
        <f t="shared" si="6"/>
        <v>1312480.4520747974</v>
      </c>
      <c r="L118" s="474"/>
      <c r="M118" s="475">
        <v>398887.27825505001</v>
      </c>
      <c r="N118" s="277">
        <f t="shared" si="3"/>
        <v>0</v>
      </c>
      <c r="O118" s="8"/>
      <c r="P118" s="8"/>
      <c r="Q118" s="474">
        <f>+K118+'Med COMM Sales Model  '!M118+'Small COMM Sales Model  '!N118+'Small COMM Sales Model  '!S118</f>
        <v>4194638.7068190258</v>
      </c>
      <c r="R118" s="474"/>
      <c r="T118" s="474">
        <v>533402.94479572622</v>
      </c>
      <c r="U118" s="474"/>
    </row>
    <row r="119" spans="1:21" x14ac:dyDescent="0.2">
      <c r="A119" s="314">
        <v>2015</v>
      </c>
      <c r="B119" s="314">
        <v>10</v>
      </c>
      <c r="C119" s="482">
        <v>40.8182984484462</v>
      </c>
      <c r="D119" s="479">
        <v>198.89039579254836</v>
      </c>
      <c r="E119" s="479">
        <v>3.8110897796785466</v>
      </c>
      <c r="F119" s="479">
        <v>277.87653293728147</v>
      </c>
      <c r="G119" s="479">
        <v>-5.8207660913467401E-11</v>
      </c>
      <c r="H119" s="478">
        <f t="shared" si="5"/>
        <v>0</v>
      </c>
      <c r="I119" s="481">
        <f t="shared" si="4"/>
        <v>386294.06417933688</v>
      </c>
      <c r="J119" s="481">
        <v>3274.9475895369001</v>
      </c>
      <c r="K119" s="480">
        <f t="shared" si="6"/>
        <v>1265092.8143365318</v>
      </c>
      <c r="L119" s="474"/>
      <c r="M119" s="475">
        <v>386294.064179337</v>
      </c>
      <c r="N119" s="277">
        <f t="shared" si="3"/>
        <v>0</v>
      </c>
      <c r="O119" s="8"/>
      <c r="P119" s="8"/>
      <c r="Q119" s="474">
        <f>+K119+'Med COMM Sales Model  '!M119+'Small COMM Sales Model  '!N119+'Small COMM Sales Model  '!S119</f>
        <v>4006348.0569816595</v>
      </c>
      <c r="R119" s="474"/>
      <c r="T119" s="474">
        <v>533794.31333542941</v>
      </c>
      <c r="U119" s="474"/>
    </row>
    <row r="120" spans="1:21" x14ac:dyDescent="0.2">
      <c r="A120" s="314">
        <v>2015</v>
      </c>
      <c r="B120" s="314">
        <v>11</v>
      </c>
      <c r="C120" s="482">
        <v>40.959829561812299</v>
      </c>
      <c r="D120" s="479">
        <v>78.117279066674627</v>
      </c>
      <c r="E120" s="479">
        <v>26.436963465927999</v>
      </c>
      <c r="F120" s="479">
        <v>198.89039579254836</v>
      </c>
      <c r="G120" s="479">
        <v>0</v>
      </c>
      <c r="H120" s="478">
        <f t="shared" si="5"/>
        <v>0</v>
      </c>
      <c r="I120" s="481">
        <f t="shared" si="4"/>
        <v>366972.26696233009</v>
      </c>
      <c r="J120" s="481">
        <v>3268.7099193014801</v>
      </c>
      <c r="K120" s="480">
        <f t="shared" si="6"/>
        <v>1199525.8891283192</v>
      </c>
      <c r="L120" s="474"/>
      <c r="M120" s="475">
        <v>366972.26696232997</v>
      </c>
      <c r="N120" s="277">
        <f t="shared" si="3"/>
        <v>0</v>
      </c>
      <c r="O120" s="8"/>
      <c r="P120" s="8"/>
      <c r="Q120" s="474">
        <f>+K120+'Med COMM Sales Model  '!M120+'Small COMM Sales Model  '!N120+'Small COMM Sales Model  '!S120</f>
        <v>3720428.9785682191</v>
      </c>
      <c r="R120" s="474"/>
      <c r="T120" s="474">
        <v>534133.98253623815</v>
      </c>
      <c r="U120" s="474"/>
    </row>
    <row r="121" spans="1:21" x14ac:dyDescent="0.2">
      <c r="A121" s="314">
        <v>2015</v>
      </c>
      <c r="B121" s="314">
        <v>12</v>
      </c>
      <c r="C121" s="482">
        <v>41.103198054683197</v>
      </c>
      <c r="D121" s="479">
        <v>42.633806123140985</v>
      </c>
      <c r="E121" s="479">
        <v>81.614210043345437</v>
      </c>
      <c r="F121" s="479">
        <v>78.117279066674627</v>
      </c>
      <c r="G121" s="479">
        <v>1.7462298274040199E-10</v>
      </c>
      <c r="H121" s="478">
        <f t="shared" si="5"/>
        <v>1</v>
      </c>
      <c r="I121" s="481">
        <f t="shared" si="4"/>
        <v>363593.74385981727</v>
      </c>
      <c r="J121" s="481">
        <v>3267.5746079238302</v>
      </c>
      <c r="K121" s="480">
        <f t="shared" si="6"/>
        <v>1188069.6850363</v>
      </c>
      <c r="L121" s="474">
        <f>SUM(K110:K121)</f>
        <v>14538156.305752223</v>
      </c>
      <c r="M121" s="475">
        <v>363593.74385981698</v>
      </c>
      <c r="N121" s="277">
        <f t="shared" si="3"/>
        <v>0</v>
      </c>
      <c r="O121" s="8"/>
      <c r="P121" s="8"/>
      <c r="Q121" s="474">
        <f>+K121+'Med COMM Sales Model  '!M121+'Small COMM Sales Model  '!N121+'Small COMM Sales Model  '!S121</f>
        <v>3659317.0368991774</v>
      </c>
      <c r="R121" s="474">
        <f>SUM(Q110:Q121)</f>
        <v>45594346.838597991</v>
      </c>
      <c r="T121" s="474">
        <v>534414.71328210121</v>
      </c>
      <c r="U121" s="474">
        <f>AVERAGE(T110:T121)</f>
        <v>531684.87816018669</v>
      </c>
    </row>
    <row r="122" spans="1:21" x14ac:dyDescent="0.2">
      <c r="A122" s="314">
        <v>2016</v>
      </c>
      <c r="B122" s="314">
        <v>1</v>
      </c>
      <c r="C122" s="482">
        <v>41.241930864967799</v>
      </c>
      <c r="D122" s="479">
        <v>26.112829868525239</v>
      </c>
      <c r="E122" s="479">
        <v>127.15014736663784</v>
      </c>
      <c r="F122" s="479">
        <v>42.633806123140985</v>
      </c>
      <c r="G122" s="479">
        <v>-5.8207660913467401E-11</v>
      </c>
      <c r="H122" s="478">
        <f t="shared" si="5"/>
        <v>0</v>
      </c>
      <c r="I122" s="481">
        <f t="shared" si="4"/>
        <v>347592.10048235528</v>
      </c>
      <c r="J122" s="481">
        <v>3266.06482471357</v>
      </c>
      <c r="K122" s="480">
        <f t="shared" si="6"/>
        <v>1135258.3327337252</v>
      </c>
      <c r="L122" s="476">
        <f>+L121/L109-1</f>
        <v>-2.2501985306455641E-4</v>
      </c>
      <c r="M122" s="475">
        <v>347592.10048235499</v>
      </c>
      <c r="N122" s="277">
        <f t="shared" si="3"/>
        <v>0</v>
      </c>
      <c r="O122" s="8"/>
      <c r="P122" s="8"/>
      <c r="Q122" s="474">
        <f>+K122+'Med COMM Sales Model  '!M122+'Small COMM Sales Model  '!N122+'Small COMM Sales Model  '!S122</f>
        <v>3522779.8973064255</v>
      </c>
      <c r="R122" s="476">
        <f>+R121/R109-1</f>
        <v>-1.8516999450601812E-4</v>
      </c>
      <c r="T122" s="474">
        <v>534745.7648025736</v>
      </c>
      <c r="U122" s="476">
        <f>+U121/U109-1</f>
        <v>1.1736910887523822E-2</v>
      </c>
    </row>
    <row r="123" spans="1:21" x14ac:dyDescent="0.2">
      <c r="A123" s="314">
        <v>2016</v>
      </c>
      <c r="B123" s="314">
        <v>2</v>
      </c>
      <c r="C123" s="482">
        <v>41.3595971221593</v>
      </c>
      <c r="D123" s="479">
        <v>35.042184420393127</v>
      </c>
      <c r="E123" s="479">
        <v>78.467690138551589</v>
      </c>
      <c r="F123" s="479">
        <v>26.112829868525239</v>
      </c>
      <c r="G123" s="479">
        <v>0</v>
      </c>
      <c r="H123" s="478">
        <f t="shared" si="5"/>
        <v>0</v>
      </c>
      <c r="I123" s="481">
        <f t="shared" si="4"/>
        <v>344848.67495165864</v>
      </c>
      <c r="J123" s="481">
        <v>3268.1215022431602</v>
      </c>
      <c r="K123" s="480">
        <f t="shared" si="6"/>
        <v>1127007.369629578</v>
      </c>
      <c r="L123" s="474"/>
      <c r="M123" s="475">
        <v>344848.67495165899</v>
      </c>
      <c r="N123" s="277">
        <f t="shared" si="3"/>
        <v>0</v>
      </c>
      <c r="O123" s="8"/>
      <c r="P123" s="8"/>
      <c r="Q123" s="474">
        <f>+K123+'Med COMM Sales Model  '!M123+'Small COMM Sales Model  '!N123+'Small COMM Sales Model  '!S123</f>
        <v>3430667.8246281892</v>
      </c>
      <c r="R123" s="474"/>
      <c r="T123" s="474">
        <v>535194.56060749374</v>
      </c>
      <c r="U123" s="474"/>
    </row>
    <row r="124" spans="1:21" x14ac:dyDescent="0.2">
      <c r="A124" s="314">
        <v>2016</v>
      </c>
      <c r="B124" s="314">
        <v>3</v>
      </c>
      <c r="C124" s="482">
        <v>41.457159611238502</v>
      </c>
      <c r="D124" s="479">
        <v>64.582270600115152</v>
      </c>
      <c r="E124" s="479">
        <v>46.311218909337121</v>
      </c>
      <c r="F124" s="479">
        <v>35.042184420393127</v>
      </c>
      <c r="G124" s="479">
        <v>0</v>
      </c>
      <c r="H124" s="478">
        <f t="shared" si="5"/>
        <v>0</v>
      </c>
      <c r="I124" s="481">
        <f t="shared" si="4"/>
        <v>347669.77758929087</v>
      </c>
      <c r="J124" s="481">
        <v>3262.99590143656</v>
      </c>
      <c r="K124" s="480">
        <f t="shared" si="6"/>
        <v>1134445.0593272164</v>
      </c>
      <c r="L124" s="474"/>
      <c r="M124" s="475">
        <v>347669.77758929098</v>
      </c>
      <c r="N124" s="277">
        <f t="shared" si="3"/>
        <v>0</v>
      </c>
      <c r="O124" s="8"/>
      <c r="P124" s="8"/>
      <c r="Q124" s="474">
        <f>+K124+'Med COMM Sales Model  '!M124+'Small COMM Sales Model  '!N124+'Small COMM Sales Model  '!S124</f>
        <v>3480429.1854007044</v>
      </c>
      <c r="R124" s="474"/>
      <c r="T124" s="474">
        <v>535650.7020273048</v>
      </c>
      <c r="U124" s="474"/>
    </row>
    <row r="125" spans="1:21" x14ac:dyDescent="0.2">
      <c r="A125" s="314">
        <v>2016</v>
      </c>
      <c r="B125" s="314">
        <v>4</v>
      </c>
      <c r="C125" s="482">
        <v>41.559728359699598</v>
      </c>
      <c r="D125" s="479">
        <v>114.03392869270741</v>
      </c>
      <c r="E125" s="479">
        <v>10.944087118763242</v>
      </c>
      <c r="F125" s="479">
        <v>64.582270600115152</v>
      </c>
      <c r="G125" s="479">
        <v>0</v>
      </c>
      <c r="H125" s="478">
        <f t="shared" si="5"/>
        <v>0</v>
      </c>
      <c r="I125" s="481">
        <f t="shared" si="4"/>
        <v>354720.45855537179</v>
      </c>
      <c r="J125" s="481">
        <v>3261.0860322247499</v>
      </c>
      <c r="K125" s="480">
        <f t="shared" si="6"/>
        <v>1156773.9327392811</v>
      </c>
      <c r="L125" s="474"/>
      <c r="M125" s="475">
        <v>354720.45855537202</v>
      </c>
      <c r="N125" s="277">
        <f t="shared" si="3"/>
        <v>0</v>
      </c>
      <c r="O125" s="8"/>
      <c r="P125" s="8"/>
      <c r="Q125" s="474">
        <f>+K125+'Med COMM Sales Model  '!M125+'Small COMM Sales Model  '!N125+'Small COMM Sales Model  '!S125</f>
        <v>3590469.3855829495</v>
      </c>
      <c r="R125" s="474"/>
      <c r="T125" s="474">
        <v>536171.95233795105</v>
      </c>
      <c r="U125" s="474"/>
    </row>
    <row r="126" spans="1:21" x14ac:dyDescent="0.2">
      <c r="A126" s="314">
        <v>2016</v>
      </c>
      <c r="B126" s="314">
        <v>5</v>
      </c>
      <c r="C126" s="482">
        <v>41.666516699234101</v>
      </c>
      <c r="D126" s="479">
        <v>208.47875842628665</v>
      </c>
      <c r="E126" s="479">
        <v>1.2472710741059452</v>
      </c>
      <c r="F126" s="479">
        <v>114.03392869270741</v>
      </c>
      <c r="G126" s="479">
        <v>0</v>
      </c>
      <c r="H126" s="478">
        <f t="shared" si="5"/>
        <v>0</v>
      </c>
      <c r="I126" s="481">
        <f t="shared" si="4"/>
        <v>369247.91120432643</v>
      </c>
      <c r="J126" s="481">
        <v>3251.03213473203</v>
      </c>
      <c r="K126" s="480">
        <f t="shared" si="6"/>
        <v>1200436.8250079444</v>
      </c>
      <c r="L126" s="474"/>
      <c r="M126" s="475">
        <v>369247.91120432602</v>
      </c>
      <c r="N126" s="277">
        <f t="shared" si="3"/>
        <v>0</v>
      </c>
      <c r="O126" s="8"/>
      <c r="P126" s="8"/>
      <c r="Q126" s="474">
        <f>+K126+'Med COMM Sales Model  '!M126+'Small COMM Sales Model  '!N126+'Small COMM Sales Model  '!S126</f>
        <v>3800164.4959763656</v>
      </c>
      <c r="R126" s="474"/>
      <c r="T126" s="474">
        <v>536789.42091099056</v>
      </c>
      <c r="U126" s="474"/>
    </row>
    <row r="127" spans="1:21" x14ac:dyDescent="0.2">
      <c r="A127" s="314">
        <v>2016</v>
      </c>
      <c r="B127" s="314">
        <v>6</v>
      </c>
      <c r="C127" s="482">
        <v>41.7853191183289</v>
      </c>
      <c r="D127" s="479">
        <v>271.66325293295364</v>
      </c>
      <c r="E127" s="479">
        <v>0</v>
      </c>
      <c r="F127" s="479">
        <v>208.47875842628665</v>
      </c>
      <c r="G127" s="479">
        <v>5.8207660913467401E-11</v>
      </c>
      <c r="H127" s="478">
        <f t="shared" si="5"/>
        <v>0</v>
      </c>
      <c r="I127" s="481">
        <f t="shared" si="4"/>
        <v>386911.69302951888</v>
      </c>
      <c r="J127" s="481">
        <v>3262.7223903232002</v>
      </c>
      <c r="K127" s="480">
        <f t="shared" si="6"/>
        <v>1262385.4439252682</v>
      </c>
      <c r="L127" s="474"/>
      <c r="M127" s="475">
        <v>386911.693029519</v>
      </c>
      <c r="N127" s="277">
        <f t="shared" si="3"/>
        <v>0</v>
      </c>
      <c r="O127" s="8"/>
      <c r="P127" s="8"/>
      <c r="Q127" s="474">
        <f>+K127+'Med COMM Sales Model  '!M127+'Small COMM Sales Model  '!N127+'Small COMM Sales Model  '!S127</f>
        <v>4041125.3858464677</v>
      </c>
      <c r="R127" s="474"/>
      <c r="T127" s="474">
        <v>537566.89846444339</v>
      </c>
      <c r="U127" s="474"/>
    </row>
    <row r="128" spans="1:21" x14ac:dyDescent="0.2">
      <c r="A128" s="314">
        <v>2016</v>
      </c>
      <c r="B128" s="314">
        <v>7</v>
      </c>
      <c r="C128" s="482">
        <v>41.906881920457998</v>
      </c>
      <c r="D128" s="479">
        <v>322.31916585708109</v>
      </c>
      <c r="E128" s="479">
        <v>0</v>
      </c>
      <c r="F128" s="479">
        <v>271.66325293295364</v>
      </c>
      <c r="G128" s="479">
        <v>-5.8207660913467401E-11</v>
      </c>
      <c r="H128" s="478">
        <f t="shared" si="5"/>
        <v>0</v>
      </c>
      <c r="I128" s="481">
        <f t="shared" si="4"/>
        <v>399634.81047724851</v>
      </c>
      <c r="J128" s="481">
        <v>3285.80325693144</v>
      </c>
      <c r="K128" s="480">
        <f t="shared" si="6"/>
        <v>1313121.3618493218</v>
      </c>
      <c r="L128" s="474"/>
      <c r="M128" s="475">
        <v>399634.81047724898</v>
      </c>
      <c r="N128" s="277">
        <f t="shared" si="3"/>
        <v>4.6566128730773926E-10</v>
      </c>
      <c r="O128" s="8"/>
      <c r="P128" s="8"/>
      <c r="Q128" s="474">
        <f>+K128+'Med COMM Sales Model  '!M128+'Small COMM Sales Model  '!N128+'Small COMM Sales Model  '!S128</f>
        <v>4224202.5752748176</v>
      </c>
      <c r="R128" s="474"/>
      <c r="T128" s="474">
        <v>538364.29807768855</v>
      </c>
      <c r="U128" s="474"/>
    </row>
    <row r="129" spans="1:21" x14ac:dyDescent="0.2">
      <c r="A129" s="314">
        <v>2016</v>
      </c>
      <c r="B129" s="314">
        <v>8</v>
      </c>
      <c r="C129" s="482">
        <v>42.038105566495098</v>
      </c>
      <c r="D129" s="479">
        <v>326.45437890907908</v>
      </c>
      <c r="E129" s="479">
        <v>0</v>
      </c>
      <c r="F129" s="479">
        <v>322.31916585708109</v>
      </c>
      <c r="G129" s="479">
        <v>0</v>
      </c>
      <c r="H129" s="478">
        <f t="shared" si="5"/>
        <v>0</v>
      </c>
      <c r="I129" s="481">
        <f t="shared" si="4"/>
        <v>406671.77543073066</v>
      </c>
      <c r="J129" s="481">
        <v>3291.0049480682001</v>
      </c>
      <c r="K129" s="480">
        <f t="shared" si="6"/>
        <v>1338358.8251822146</v>
      </c>
      <c r="L129" s="474"/>
      <c r="M129" s="475">
        <v>406671.77543073101</v>
      </c>
      <c r="N129" s="277">
        <f t="shared" si="3"/>
        <v>0</v>
      </c>
      <c r="O129" s="8"/>
      <c r="P129" s="8"/>
      <c r="Q129" s="474">
        <f>+K129+'Med COMM Sales Model  '!M129+'Small COMM Sales Model  '!N129+'Small COMM Sales Model  '!S129</f>
        <v>4310200.3548674472</v>
      </c>
      <c r="R129" s="474"/>
      <c r="T129" s="474">
        <v>538921.79450744728</v>
      </c>
      <c r="U129" s="474"/>
    </row>
    <row r="130" spans="1:21" x14ac:dyDescent="0.2">
      <c r="A130" s="314">
        <v>2016</v>
      </c>
      <c r="B130" s="314">
        <v>9</v>
      </c>
      <c r="C130" s="482">
        <v>42.175616728583698</v>
      </c>
      <c r="D130" s="479">
        <v>277.87653293728147</v>
      </c>
      <c r="E130" s="479">
        <v>0</v>
      </c>
      <c r="F130" s="479">
        <v>326.45437890907908</v>
      </c>
      <c r="G130" s="479">
        <v>0</v>
      </c>
      <c r="H130" s="478">
        <f t="shared" si="5"/>
        <v>0</v>
      </c>
      <c r="I130" s="481">
        <f t="shared" si="4"/>
        <v>403244.79615858477</v>
      </c>
      <c r="J130" s="481">
        <v>3287.5661259169501</v>
      </c>
      <c r="K130" s="480">
        <f t="shared" si="6"/>
        <v>1325693.9323032489</v>
      </c>
      <c r="L130" s="474"/>
      <c r="M130" s="475">
        <v>403244.796158585</v>
      </c>
      <c r="N130" s="277">
        <f t="shared" si="3"/>
        <v>0</v>
      </c>
      <c r="O130" s="8"/>
      <c r="P130" s="8"/>
      <c r="Q130" s="474">
        <f>+K130+'Med COMM Sales Model  '!M130+'Small COMM Sales Model  '!N130+'Small COMM Sales Model  '!S130</f>
        <v>4246810.4904095419</v>
      </c>
      <c r="R130" s="474"/>
      <c r="T130" s="474">
        <v>539408.14884664293</v>
      </c>
      <c r="U130" s="474"/>
    </row>
    <row r="131" spans="1:21" x14ac:dyDescent="0.2">
      <c r="A131" s="314">
        <v>2016</v>
      </c>
      <c r="B131" s="314">
        <v>10</v>
      </c>
      <c r="C131" s="482">
        <v>42.315650889049699</v>
      </c>
      <c r="D131" s="479">
        <v>198.89039579254836</v>
      </c>
      <c r="E131" s="479">
        <v>3.8110897796785466</v>
      </c>
      <c r="F131" s="479">
        <v>277.87653293728147</v>
      </c>
      <c r="G131" s="479">
        <v>0</v>
      </c>
      <c r="H131" s="478">
        <f t="shared" si="5"/>
        <v>0</v>
      </c>
      <c r="I131" s="481">
        <f t="shared" si="4"/>
        <v>390714.56742666953</v>
      </c>
      <c r="J131" s="481">
        <v>3272.1723225265901</v>
      </c>
      <c r="K131" s="480">
        <f t="shared" si="6"/>
        <v>1278485.3935414972</v>
      </c>
      <c r="L131" s="474"/>
      <c r="M131" s="475">
        <v>390714.56742666999</v>
      </c>
      <c r="N131" s="277">
        <f t="shared" si="3"/>
        <v>4.6566128730773926E-10</v>
      </c>
      <c r="O131" s="8"/>
      <c r="P131" s="8"/>
      <c r="Q131" s="474">
        <f>+K131+'Med COMM Sales Model  '!M131+'Small COMM Sales Model  '!N131+'Small COMM Sales Model  '!S131</f>
        <v>4058024.1221409226</v>
      </c>
      <c r="R131" s="474"/>
      <c r="T131" s="474">
        <v>539781.03029304673</v>
      </c>
      <c r="U131" s="474"/>
    </row>
    <row r="132" spans="1:21" x14ac:dyDescent="0.2">
      <c r="A132" s="314">
        <v>2016</v>
      </c>
      <c r="B132" s="314">
        <v>11</v>
      </c>
      <c r="C132" s="482">
        <v>42.467040770938802</v>
      </c>
      <c r="D132" s="479">
        <v>78.117279066674627</v>
      </c>
      <c r="E132" s="479">
        <v>26.436963465927999</v>
      </c>
      <c r="F132" s="479">
        <v>198.89039579254836</v>
      </c>
      <c r="G132" s="479">
        <v>0</v>
      </c>
      <c r="H132" s="478">
        <f t="shared" si="5"/>
        <v>0</v>
      </c>
      <c r="I132" s="481">
        <f t="shared" si="4"/>
        <v>371421.87539364537</v>
      </c>
      <c r="J132" s="481">
        <v>3265.9397426124601</v>
      </c>
      <c r="K132" s="480">
        <f t="shared" si="6"/>
        <v>1213041.4641237594</v>
      </c>
      <c r="L132" s="474"/>
      <c r="M132" s="475">
        <v>371421.87539364502</v>
      </c>
      <c r="N132" s="277">
        <f t="shared" si="3"/>
        <v>0</v>
      </c>
      <c r="O132" s="8"/>
      <c r="P132" s="8"/>
      <c r="Q132" s="474">
        <f>+K132+'Med COMM Sales Model  '!M132+'Small COMM Sales Model  '!N132+'Small COMM Sales Model  '!S132</f>
        <v>3771137.5691634645</v>
      </c>
      <c r="R132" s="474"/>
      <c r="T132" s="474">
        <v>540091.78960758075</v>
      </c>
      <c r="U132" s="474"/>
    </row>
    <row r="133" spans="1:21" x14ac:dyDescent="0.2">
      <c r="A133" s="314">
        <v>2016</v>
      </c>
      <c r="B133" s="314">
        <v>12</v>
      </c>
      <c r="C133" s="482">
        <v>42.613920028262697</v>
      </c>
      <c r="D133" s="479">
        <v>42.633806123140985</v>
      </c>
      <c r="E133" s="479">
        <v>81.614210043345437</v>
      </c>
      <c r="F133" s="479">
        <v>78.117279066674627</v>
      </c>
      <c r="G133" s="479">
        <v>1.7462298274040199E-10</v>
      </c>
      <c r="H133" s="478">
        <f t="shared" si="5"/>
        <v>1</v>
      </c>
      <c r="I133" s="481">
        <f t="shared" si="4"/>
        <v>368053.71681537159</v>
      </c>
      <c r="J133" s="481">
        <v>3264.8051978064</v>
      </c>
      <c r="K133" s="480">
        <f t="shared" si="6"/>
        <v>1201623.6877307899</v>
      </c>
      <c r="L133" s="474">
        <f>SUM(K122:K133)</f>
        <v>14686631.628093842</v>
      </c>
      <c r="M133" s="475">
        <v>368053.716815372</v>
      </c>
      <c r="N133" s="277">
        <f t="shared" si="3"/>
        <v>0</v>
      </c>
      <c r="O133" s="8"/>
      <c r="P133" s="8"/>
      <c r="Q133" s="474">
        <f>+K133+'Med COMM Sales Model  '!M133+'Small COMM Sales Model  '!N133+'Small COMM Sales Model  '!S133</f>
        <v>3709528.7398329885</v>
      </c>
      <c r="R133" s="474">
        <f>SUM(Q122:Q133)</f>
        <v>46185540.026430286</v>
      </c>
      <c r="T133" s="474">
        <v>540338.89325211127</v>
      </c>
      <c r="U133" s="474">
        <f>AVERAGE(T122:T133)</f>
        <v>537752.10447793955</v>
      </c>
    </row>
    <row r="134" spans="1:21" x14ac:dyDescent="0.2">
      <c r="A134" s="314">
        <v>2017</v>
      </c>
      <c r="B134" s="314">
        <v>1</v>
      </c>
      <c r="C134" s="482">
        <v>42.7582813798819</v>
      </c>
      <c r="D134" s="479">
        <v>26.112829868525239</v>
      </c>
      <c r="E134" s="479">
        <v>127.15014736663784</v>
      </c>
      <c r="F134" s="479">
        <v>42.633806123140985</v>
      </c>
      <c r="G134" s="479">
        <v>-5.8207660913467401E-11</v>
      </c>
      <c r="H134" s="478">
        <f t="shared" si="5"/>
        <v>0</v>
      </c>
      <c r="I134" s="481">
        <f t="shared" si="4"/>
        <v>352068.69009045756</v>
      </c>
      <c r="J134" s="481">
        <v>3263.29649867944</v>
      </c>
      <c r="K134" s="480">
        <f t="shared" si="6"/>
        <v>1148904.523666847</v>
      </c>
      <c r="L134" s="477">
        <f>+L133/L121-1</f>
        <v>1.0212802725396042E-2</v>
      </c>
      <c r="M134" s="475">
        <v>352068.69009045803</v>
      </c>
      <c r="N134" s="277">
        <f t="shared" si="3"/>
        <v>4.6566128730773926E-10</v>
      </c>
      <c r="P134" s="8"/>
      <c r="Q134" s="474">
        <f>+K134+'Med COMM Sales Model  '!M134+'Small COMM Sales Model  '!N134+'Small COMM Sales Model  '!S134</f>
        <v>3572675.3105443013</v>
      </c>
      <c r="R134" s="477">
        <f>+R133/R121-1</f>
        <v>1.2966370368789226E-2</v>
      </c>
      <c r="T134" s="474">
        <v>540638.05288849771</v>
      </c>
      <c r="U134" s="476">
        <f>+U133/U121-1</f>
        <v>1.1411320063770658E-2</v>
      </c>
    </row>
    <row r="135" spans="1:21" x14ac:dyDescent="0.2">
      <c r="A135" s="314">
        <v>2017</v>
      </c>
      <c r="B135" s="314">
        <v>2</v>
      </c>
      <c r="C135" s="482">
        <v>42.889454450141102</v>
      </c>
      <c r="D135" s="479">
        <v>35.042184420393127</v>
      </c>
      <c r="E135" s="479">
        <v>78.467690138551589</v>
      </c>
      <c r="F135" s="479">
        <v>26.112829868525239</v>
      </c>
      <c r="G135" s="479">
        <v>-1.16415321826935E-10</v>
      </c>
      <c r="H135" s="478">
        <f t="shared" si="5"/>
        <v>0</v>
      </c>
      <c r="I135" s="481">
        <f t="shared" si="4"/>
        <v>349365.13954804541</v>
      </c>
      <c r="J135" s="481">
        <v>3265.3512372894602</v>
      </c>
      <c r="K135" s="480">
        <f t="shared" si="6"/>
        <v>1140799.8906890149</v>
      </c>
      <c r="L135" s="474"/>
      <c r="M135" s="475">
        <v>349365.139548045</v>
      </c>
      <c r="N135" s="277">
        <f t="shared" si="3"/>
        <v>0</v>
      </c>
      <c r="P135" s="8"/>
      <c r="Q135" s="474">
        <f>+K135+'Med COMM Sales Model  '!M135+'Small COMM Sales Model  '!N135+'Small COMM Sales Model  '!S135</f>
        <v>3480507.7282348769</v>
      </c>
      <c r="R135" s="474"/>
      <c r="T135" s="474">
        <v>541062.80824765784</v>
      </c>
      <c r="U135" s="483"/>
    </row>
    <row r="136" spans="1:21" x14ac:dyDescent="0.2">
      <c r="A136" s="314">
        <v>2017</v>
      </c>
      <c r="B136" s="314">
        <v>3</v>
      </c>
      <c r="C136" s="482">
        <v>42.999327754602703</v>
      </c>
      <c r="D136" s="479">
        <v>64.582270600115152</v>
      </c>
      <c r="E136" s="479">
        <v>46.311218909337121</v>
      </c>
      <c r="F136" s="479">
        <v>35.042184420393127</v>
      </c>
      <c r="G136" s="479">
        <v>0</v>
      </c>
      <c r="H136" s="478">
        <f t="shared" si="5"/>
        <v>0</v>
      </c>
      <c r="I136" s="481">
        <f t="shared" si="4"/>
        <v>352222.58633412229</v>
      </c>
      <c r="J136" s="481">
        <v>3260.2297858694501</v>
      </c>
      <c r="K136" s="480">
        <f t="shared" si="6"/>
        <v>1148326.5672224793</v>
      </c>
      <c r="L136" s="474"/>
      <c r="M136" s="475">
        <v>352222.586334122</v>
      </c>
      <c r="N136" s="277">
        <f t="shared" si="3"/>
        <v>0</v>
      </c>
      <c r="P136" s="8"/>
      <c r="Q136" s="474">
        <f>+K136+'Med COMM Sales Model  '!M136+'Small COMM Sales Model  '!N136+'Small COMM Sales Model  '!S136</f>
        <v>3530582.9137771055</v>
      </c>
      <c r="R136" s="474"/>
      <c r="T136" s="474">
        <v>541494.87849969266</v>
      </c>
      <c r="U136" s="483"/>
    </row>
    <row r="137" spans="1:21" x14ac:dyDescent="0.2">
      <c r="A137" s="314">
        <v>2017</v>
      </c>
      <c r="B137" s="314">
        <v>4</v>
      </c>
      <c r="C137" s="482">
        <v>43.116632268760704</v>
      </c>
      <c r="D137" s="479">
        <v>114.03392869270741</v>
      </c>
      <c r="E137" s="479">
        <v>10.944087118763242</v>
      </c>
      <c r="F137" s="479">
        <v>64.582270600115152</v>
      </c>
      <c r="G137" s="479">
        <v>0</v>
      </c>
      <c r="H137" s="478">
        <f t="shared" si="5"/>
        <v>0</v>
      </c>
      <c r="I137" s="481">
        <f t="shared" si="4"/>
        <v>359316.77041833941</v>
      </c>
      <c r="J137" s="481">
        <v>3258.3213403893901</v>
      </c>
      <c r="K137" s="480">
        <f t="shared" si="6"/>
        <v>1170769.5010138706</v>
      </c>
      <c r="L137" s="474"/>
      <c r="M137" s="475">
        <v>359316.770418339</v>
      </c>
      <c r="N137" s="277">
        <f t="shared" si="3"/>
        <v>0</v>
      </c>
      <c r="P137" s="8"/>
      <c r="Q137" s="474">
        <f>+K137+'Med COMM Sales Model  '!M137+'Small COMM Sales Model  '!N137+'Small COMM Sales Model  '!S137</f>
        <v>3641109.3779596393</v>
      </c>
      <c r="R137" s="474"/>
      <c r="T137" s="474">
        <v>541992.76561188814</v>
      </c>
      <c r="U137" s="483"/>
    </row>
    <row r="138" spans="1:21" x14ac:dyDescent="0.2">
      <c r="A138" s="314">
        <v>2017</v>
      </c>
      <c r="B138" s="314">
        <v>5</v>
      </c>
      <c r="C138" s="482">
        <v>43.229727118822296</v>
      </c>
      <c r="D138" s="479">
        <v>208.47875842628665</v>
      </c>
      <c r="E138" s="479">
        <v>1.2472710741059452</v>
      </c>
      <c r="F138" s="479">
        <v>114.03392869270741</v>
      </c>
      <c r="G138" s="479">
        <v>5.8207660913467401E-11</v>
      </c>
      <c r="H138" s="478">
        <f t="shared" si="5"/>
        <v>0</v>
      </c>
      <c r="I138" s="481">
        <f t="shared" si="4"/>
        <v>373862.8412292634</v>
      </c>
      <c r="J138" s="481">
        <v>3248.2757716824899</v>
      </c>
      <c r="K138" s="480">
        <f t="shared" si="6"/>
        <v>1214409.6090973937</v>
      </c>
      <c r="L138" s="474"/>
      <c r="M138" s="475">
        <v>373862.84122926299</v>
      </c>
      <c r="N138" s="277">
        <f t="shared" si="3"/>
        <v>0</v>
      </c>
      <c r="P138" s="8"/>
      <c r="Q138" s="474">
        <f>+K138+'Med COMM Sales Model  '!M138+'Small COMM Sales Model  '!N138+'Small COMM Sales Model  '!S138</f>
        <v>3851464.6003320911</v>
      </c>
      <c r="R138" s="474"/>
      <c r="T138" s="474">
        <v>542579.57828840252</v>
      </c>
      <c r="U138" s="483"/>
    </row>
    <row r="139" spans="1:21" x14ac:dyDescent="0.2">
      <c r="A139" s="314">
        <v>2017</v>
      </c>
      <c r="B139" s="314">
        <v>6</v>
      </c>
      <c r="C139" s="482">
        <v>43.345149694970601</v>
      </c>
      <c r="D139" s="479">
        <v>271.66325293295364</v>
      </c>
      <c r="E139" s="479">
        <v>0</v>
      </c>
      <c r="F139" s="479">
        <v>208.47875842628665</v>
      </c>
      <c r="G139" s="479">
        <v>0</v>
      </c>
      <c r="H139" s="478">
        <f t="shared" si="5"/>
        <v>0</v>
      </c>
      <c r="I139" s="481">
        <f t="shared" si="4"/>
        <v>391516.64503838203</v>
      </c>
      <c r="J139" s="481">
        <v>3259.9559203178301</v>
      </c>
      <c r="K139" s="480">
        <f t="shared" si="6"/>
        <v>1276327.0048958478</v>
      </c>
      <c r="L139" s="474"/>
      <c r="M139" s="475">
        <v>391516.64503838198</v>
      </c>
      <c r="N139" s="277">
        <f t="shared" si="3"/>
        <v>0</v>
      </c>
      <c r="P139" s="8"/>
      <c r="Q139" s="474">
        <f>+K139+'Med COMM Sales Model  '!M139+'Small COMM Sales Model  '!N139+'Small COMM Sales Model  '!S139</f>
        <v>4092812.0787557568</v>
      </c>
      <c r="R139" s="474"/>
      <c r="T139" s="474">
        <v>543317.25821406662</v>
      </c>
      <c r="U139" s="483"/>
    </row>
    <row r="140" spans="1:21" x14ac:dyDescent="0.2">
      <c r="A140" s="314">
        <v>2017</v>
      </c>
      <c r="B140" s="314">
        <v>7</v>
      </c>
      <c r="C140" s="482">
        <v>43.4532115682495</v>
      </c>
      <c r="D140" s="479">
        <v>322.31916585708109</v>
      </c>
      <c r="E140" s="479">
        <v>0</v>
      </c>
      <c r="F140" s="479">
        <v>271.66325293295364</v>
      </c>
      <c r="G140" s="479">
        <v>-1.16415321826935E-10</v>
      </c>
      <c r="H140" s="478">
        <f t="shared" si="5"/>
        <v>0</v>
      </c>
      <c r="I140" s="481">
        <f t="shared" si="4"/>
        <v>404199.90486929019</v>
      </c>
      <c r="J140" s="481">
        <v>3283.0170197334401</v>
      </c>
      <c r="K140" s="480">
        <f t="shared" si="6"/>
        <v>1326995.167060517</v>
      </c>
      <c r="L140" s="474"/>
      <c r="M140" s="475">
        <v>404199.90486929001</v>
      </c>
      <c r="N140" s="277">
        <f t="shared" si="3"/>
        <v>0</v>
      </c>
      <c r="P140" s="8"/>
      <c r="Q140" s="474">
        <f>+K140+'Med COMM Sales Model  '!M140+'Small COMM Sales Model  '!N140+'Small COMM Sales Model  '!S140</f>
        <v>4275885.9426957406</v>
      </c>
      <c r="R140" s="474"/>
      <c r="T140" s="474">
        <v>544067.89805259428</v>
      </c>
      <c r="U140" s="483"/>
    </row>
    <row r="141" spans="1:21" x14ac:dyDescent="0.2">
      <c r="A141" s="314">
        <v>2017</v>
      </c>
      <c r="B141" s="314">
        <v>8</v>
      </c>
      <c r="C141" s="482">
        <v>43.560023976323798</v>
      </c>
      <c r="D141" s="479">
        <v>326.45437890907908</v>
      </c>
      <c r="E141" s="479">
        <v>0</v>
      </c>
      <c r="F141" s="479">
        <v>322.31916585708109</v>
      </c>
      <c r="G141" s="479">
        <v>-5.8207660913467401E-11</v>
      </c>
      <c r="H141" s="478">
        <f t="shared" si="5"/>
        <v>0</v>
      </c>
      <c r="I141" s="481">
        <f t="shared" si="4"/>
        <v>411164.80265023519</v>
      </c>
      <c r="J141" s="481">
        <v>3288.2141028214101</v>
      </c>
      <c r="K141" s="480">
        <f t="shared" si="6"/>
        <v>1351997.9026582851</v>
      </c>
      <c r="L141" s="474"/>
      <c r="M141" s="475">
        <v>411164.80265023501</v>
      </c>
      <c r="N141" s="277">
        <f t="shared" si="3"/>
        <v>0</v>
      </c>
      <c r="P141" s="8"/>
      <c r="Q141" s="474">
        <f>+K141+'Med COMM Sales Model  '!M141+'Small COMM Sales Model  '!N141+'Small COMM Sales Model  '!S141</f>
        <v>4361029.3603637498</v>
      </c>
      <c r="R141" s="474"/>
      <c r="T141" s="474">
        <v>544570.32893456228</v>
      </c>
      <c r="U141" s="483"/>
    </row>
    <row r="142" spans="1:21" x14ac:dyDescent="0.2">
      <c r="A142" s="314">
        <v>2017</v>
      </c>
      <c r="B142" s="314">
        <v>9</v>
      </c>
      <c r="C142" s="482">
        <v>43.665749995450398</v>
      </c>
      <c r="D142" s="479">
        <v>277.87653293728147</v>
      </c>
      <c r="E142" s="479">
        <v>0</v>
      </c>
      <c r="F142" s="479">
        <v>326.45437890907908</v>
      </c>
      <c r="G142" s="479">
        <v>0</v>
      </c>
      <c r="H142" s="478">
        <f t="shared" si="5"/>
        <v>0</v>
      </c>
      <c r="I142" s="481">
        <f t="shared" si="4"/>
        <v>407643.98686781258</v>
      </c>
      <c r="J142" s="481">
        <v>3284.7779998349401</v>
      </c>
      <c r="K142" s="480">
        <f t="shared" si="6"/>
        <v>1339019.999828394</v>
      </c>
      <c r="L142" s="474"/>
      <c r="M142" s="475">
        <v>407643.98686781299</v>
      </c>
      <c r="N142" s="277">
        <f t="shared" ref="N142:N205" si="7">+M142-I142</f>
        <v>0</v>
      </c>
      <c r="P142" s="8"/>
      <c r="Q142" s="474">
        <f>+K142+'Med COMM Sales Model  '!M142+'Small COMM Sales Model  '!N142+'Small COMM Sales Model  '!S142</f>
        <v>4296085.8867243016</v>
      </c>
      <c r="R142" s="474"/>
      <c r="T142" s="474">
        <v>544998.35493675352</v>
      </c>
      <c r="U142" s="483"/>
    </row>
    <row r="143" spans="1:21" x14ac:dyDescent="0.2">
      <c r="A143" s="314">
        <v>2017</v>
      </c>
      <c r="B143" s="314">
        <v>10</v>
      </c>
      <c r="C143" s="482">
        <v>43.771823834155498</v>
      </c>
      <c r="D143" s="479">
        <v>198.89039579254836</v>
      </c>
      <c r="E143" s="479">
        <v>3.8110897796785466</v>
      </c>
      <c r="F143" s="479">
        <v>277.87653293728147</v>
      </c>
      <c r="G143" s="479">
        <v>0</v>
      </c>
      <c r="H143" s="478">
        <f t="shared" si="5"/>
        <v>0</v>
      </c>
      <c r="I143" s="481">
        <f t="shared" ref="I143:I206" si="8">+$B$2+$B$3*C143+$B$4*D143+$B$5*E143+$B$6*F143+G143+$B$9*H143</f>
        <v>395013.50003462896</v>
      </c>
      <c r="J143" s="481">
        <v>3269.39705551628</v>
      </c>
      <c r="K143" s="480">
        <f t="shared" si="6"/>
        <v>1291455.9739023959</v>
      </c>
      <c r="L143" s="474"/>
      <c r="M143" s="475">
        <v>395013.50003462902</v>
      </c>
      <c r="N143" s="277">
        <f t="shared" si="7"/>
        <v>0</v>
      </c>
      <c r="P143" s="8"/>
      <c r="Q143" s="474">
        <f>+K143+'Med COMM Sales Model  '!M143+'Small COMM Sales Model  '!N143+'Small COMM Sales Model  '!S143</f>
        <v>4105136.6022879742</v>
      </c>
      <c r="R143" s="474"/>
      <c r="T143" s="474">
        <v>545315.35214066401</v>
      </c>
      <c r="U143" s="483"/>
    </row>
    <row r="144" spans="1:21" x14ac:dyDescent="0.2">
      <c r="A144" s="314">
        <v>2017</v>
      </c>
      <c r="B144" s="314">
        <v>11</v>
      </c>
      <c r="C144" s="482">
        <v>43.888036299050199</v>
      </c>
      <c r="D144" s="479">
        <v>78.117279066674627</v>
      </c>
      <c r="E144" s="479">
        <v>26.436963465927999</v>
      </c>
      <c r="F144" s="479">
        <v>198.89039579254836</v>
      </c>
      <c r="G144" s="479">
        <v>5.8207660913467401E-11</v>
      </c>
      <c r="H144" s="478">
        <f t="shared" si="5"/>
        <v>0</v>
      </c>
      <c r="I144" s="481">
        <f t="shared" si="8"/>
        <v>375616.95677604177</v>
      </c>
      <c r="J144" s="481">
        <v>3263.1695659234401</v>
      </c>
      <c r="K144" s="480">
        <f t="shared" si="6"/>
        <v>1225701.8217963597</v>
      </c>
      <c r="L144" s="474"/>
      <c r="M144" s="475">
        <v>375616.956776042</v>
      </c>
      <c r="N144" s="277">
        <f t="shared" si="7"/>
        <v>0</v>
      </c>
      <c r="P144" s="8"/>
      <c r="Q144" s="474">
        <f>+K144+'Med COMM Sales Model  '!M144+'Small COMM Sales Model  '!N144+'Small COMM Sales Model  '!S144</f>
        <v>3815753.3642561627</v>
      </c>
      <c r="R144" s="474"/>
      <c r="T144" s="474">
        <v>545573.03044461028</v>
      </c>
      <c r="U144" s="483"/>
    </row>
    <row r="145" spans="1:21" x14ac:dyDescent="0.2">
      <c r="A145" s="314">
        <v>2017</v>
      </c>
      <c r="B145" s="314">
        <v>12</v>
      </c>
      <c r="C145" s="482">
        <v>44.001170662458399</v>
      </c>
      <c r="D145" s="479">
        <v>42.633806123140985</v>
      </c>
      <c r="E145" s="479">
        <v>81.614210043345437</v>
      </c>
      <c r="F145" s="479">
        <v>78.117279066674627</v>
      </c>
      <c r="G145" s="479">
        <v>1.16415321826935E-10</v>
      </c>
      <c r="H145" s="478">
        <f t="shared" si="5"/>
        <v>1</v>
      </c>
      <c r="I145" s="481">
        <f t="shared" si="8"/>
        <v>372149.17608537123</v>
      </c>
      <c r="J145" s="481">
        <v>3262.0357876889698</v>
      </c>
      <c r="K145" s="480">
        <f t="shared" si="6"/>
        <v>1213963.930749445</v>
      </c>
      <c r="L145" s="474">
        <f>SUM(K134:K145)</f>
        <v>14848671.892580848</v>
      </c>
      <c r="M145" s="475">
        <v>372149.176085371</v>
      </c>
      <c r="N145" s="277">
        <f t="shared" si="7"/>
        <v>0</v>
      </c>
      <c r="P145" s="8"/>
      <c r="Q145" s="474">
        <f>+K145+'Med COMM Sales Model  '!M145+'Small COMM Sales Model  '!N145+'Small COMM Sales Model  '!S145</f>
        <v>3752261.0342289042</v>
      </c>
      <c r="R145" s="474">
        <f>SUM(Q134:Q145)</f>
        <v>46775304.2001606</v>
      </c>
      <c r="T145" s="474">
        <v>545771.98831509554</v>
      </c>
      <c r="U145" s="474">
        <f>AVERAGE(T134:T145)</f>
        <v>543448.52454787365</v>
      </c>
    </row>
    <row r="146" spans="1:21" x14ac:dyDescent="0.2">
      <c r="A146" s="314">
        <v>2018</v>
      </c>
      <c r="B146" s="314">
        <v>1</v>
      </c>
      <c r="C146" s="482">
        <v>44.110679995597998</v>
      </c>
      <c r="D146" s="479">
        <v>26.112829868525239</v>
      </c>
      <c r="E146" s="479">
        <v>127.15014736663784</v>
      </c>
      <c r="F146" s="479">
        <v>42.633806123140985</v>
      </c>
      <c r="G146" s="479">
        <v>-5.8207660913467401E-11</v>
      </c>
      <c r="H146" s="478">
        <f t="shared" si="5"/>
        <v>0</v>
      </c>
      <c r="I146" s="481">
        <f t="shared" si="8"/>
        <v>356061.25878059946</v>
      </c>
      <c r="J146" s="481">
        <v>3260.5281726452999</v>
      </c>
      <c r="K146" s="480">
        <f t="shared" si="6"/>
        <v>1160947.7654416934</v>
      </c>
      <c r="L146" s="477">
        <f>+L145/L133-1</f>
        <v>1.1033180962817912E-2</v>
      </c>
      <c r="M146" s="475">
        <v>356061.25878059899</v>
      </c>
      <c r="N146" s="277">
        <f t="shared" si="7"/>
        <v>-4.6566128730773926E-10</v>
      </c>
      <c r="P146" s="8"/>
      <c r="Q146" s="474">
        <f>+K146+'Med COMM Sales Model  '!M146+'Small COMM Sales Model  '!N146+'Small COMM Sales Model  '!S146</f>
        <v>3613601.8015156933</v>
      </c>
      <c r="R146" s="477">
        <f>+R145/R133-1</f>
        <v>1.2769454972114902E-2</v>
      </c>
      <c r="T146" s="474">
        <v>546024.2289208842</v>
      </c>
      <c r="U146" s="476">
        <f>+U145/U133-1</f>
        <v>1.0593022365694482E-2</v>
      </c>
    </row>
    <row r="147" spans="1:21" x14ac:dyDescent="0.2">
      <c r="A147" s="314">
        <v>2018</v>
      </c>
      <c r="B147" s="314">
        <v>2</v>
      </c>
      <c r="C147" s="482">
        <v>44.206898308968903</v>
      </c>
      <c r="D147" s="479">
        <v>35.042184420393127</v>
      </c>
      <c r="E147" s="479">
        <v>78.467690138551589</v>
      </c>
      <c r="F147" s="479">
        <v>26.112829868525239</v>
      </c>
      <c r="G147" s="479">
        <v>-5.8207660913467401E-11</v>
      </c>
      <c r="H147" s="478">
        <f t="shared" si="5"/>
        <v>0</v>
      </c>
      <c r="I147" s="481">
        <f t="shared" si="8"/>
        <v>353254.51435267017</v>
      </c>
      <c r="J147" s="481">
        <v>3262.5809723357602</v>
      </c>
      <c r="K147" s="480">
        <f t="shared" si="6"/>
        <v>1152521.4569187316</v>
      </c>
      <c r="L147" s="474"/>
      <c r="M147" s="475">
        <v>353254.51435267</v>
      </c>
      <c r="N147" s="277">
        <f t="shared" si="7"/>
        <v>0</v>
      </c>
      <c r="P147" s="8"/>
      <c r="Q147" s="474">
        <f>+K147+'Med COMM Sales Model  '!M147+'Small COMM Sales Model  '!N147+'Small COMM Sales Model  '!S147</f>
        <v>3519770.298386585</v>
      </c>
      <c r="R147" s="474"/>
      <c r="T147" s="474">
        <v>546403.55161713483</v>
      </c>
      <c r="U147" s="474"/>
    </row>
    <row r="148" spans="1:21" x14ac:dyDescent="0.2">
      <c r="A148" s="314">
        <v>2018</v>
      </c>
      <c r="B148" s="314">
        <v>3</v>
      </c>
      <c r="C148" s="482">
        <v>44.285582309822402</v>
      </c>
      <c r="D148" s="479">
        <v>64.582270600115152</v>
      </c>
      <c r="E148" s="479">
        <v>46.311218909337121</v>
      </c>
      <c r="F148" s="479">
        <v>35.042184420393127</v>
      </c>
      <c r="G148" s="479">
        <v>-5.8207660913467401E-11</v>
      </c>
      <c r="H148" s="478">
        <f t="shared" si="5"/>
        <v>0</v>
      </c>
      <c r="I148" s="481">
        <f t="shared" si="8"/>
        <v>356019.88367311971</v>
      </c>
      <c r="J148" s="481">
        <v>3257.4636703023398</v>
      </c>
      <c r="K148" s="480">
        <f t="shared" si="6"/>
        <v>1159721.8369704525</v>
      </c>
      <c r="L148" s="474"/>
      <c r="M148" s="475">
        <v>356019.88367312</v>
      </c>
      <c r="N148" s="277">
        <f t="shared" si="7"/>
        <v>0</v>
      </c>
      <c r="P148" s="8"/>
      <c r="Q148" s="474">
        <f>+K148+'Med COMM Sales Model  '!M148+'Small COMM Sales Model  '!N148+'Small COMM Sales Model  '!S148</f>
        <v>3568804.6537897191</v>
      </c>
      <c r="R148" s="474"/>
      <c r="T148" s="474">
        <v>546795.49490285327</v>
      </c>
      <c r="U148" s="474"/>
    </row>
    <row r="149" spans="1:21" x14ac:dyDescent="0.2">
      <c r="A149" s="314">
        <v>2018</v>
      </c>
      <c r="B149" s="314">
        <v>4</v>
      </c>
      <c r="C149" s="482">
        <v>44.369466649140001</v>
      </c>
      <c r="D149" s="479">
        <v>114.03392869270741</v>
      </c>
      <c r="E149" s="479">
        <v>10.944087118763242</v>
      </c>
      <c r="F149" s="479">
        <v>64.582270600115152</v>
      </c>
      <c r="G149" s="479">
        <v>0</v>
      </c>
      <c r="H149" s="478">
        <f t="shared" si="5"/>
        <v>0</v>
      </c>
      <c r="I149" s="481">
        <f t="shared" si="8"/>
        <v>363015.40428479534</v>
      </c>
      <c r="J149" s="481">
        <v>3255.5566485540298</v>
      </c>
      <c r="K149" s="480">
        <f t="shared" si="6"/>
        <v>1181817.2129468943</v>
      </c>
      <c r="L149" s="474"/>
      <c r="M149" s="475">
        <v>363015.40428479499</v>
      </c>
      <c r="N149" s="277">
        <f t="shared" si="7"/>
        <v>0</v>
      </c>
      <c r="P149" s="8"/>
      <c r="Q149" s="474">
        <f>+K149+'Med COMM Sales Model  '!M149+'Small COMM Sales Model  '!N149+'Small COMM Sales Model  '!S149</f>
        <v>3678359.5070993123</v>
      </c>
      <c r="R149" s="474"/>
      <c r="T149" s="474">
        <v>547253.93823371234</v>
      </c>
      <c r="U149" s="474"/>
    </row>
    <row r="150" spans="1:21" x14ac:dyDescent="0.2">
      <c r="A150" s="314">
        <v>2018</v>
      </c>
      <c r="B150" s="314">
        <v>5</v>
      </c>
      <c r="C150" s="482">
        <v>44.451803992006603</v>
      </c>
      <c r="D150" s="479">
        <v>208.47875842628665</v>
      </c>
      <c r="E150" s="479">
        <v>1.2472710741059452</v>
      </c>
      <c r="F150" s="479">
        <v>114.03392869270741</v>
      </c>
      <c r="G150" s="479">
        <v>5.8207660913467401E-11</v>
      </c>
      <c r="H150" s="478">
        <f t="shared" si="5"/>
        <v>0</v>
      </c>
      <c r="I150" s="481">
        <f t="shared" si="8"/>
        <v>377470.67238504923</v>
      </c>
      <c r="J150" s="481">
        <v>3245.5194086329502</v>
      </c>
      <c r="K150" s="480">
        <f t="shared" si="6"/>
        <v>1225088.393415407</v>
      </c>
      <c r="L150" s="474"/>
      <c r="M150" s="475">
        <v>377470.67238504899</v>
      </c>
      <c r="N150" s="277">
        <f t="shared" si="7"/>
        <v>0</v>
      </c>
      <c r="P150" s="8"/>
      <c r="Q150" s="474">
        <f>+K150+'Med COMM Sales Model  '!M150+'Small COMM Sales Model  '!N150+'Small COMM Sales Model  '!S150</f>
        <v>3888208.0016822899</v>
      </c>
      <c r="R150" s="474"/>
      <c r="T150" s="474">
        <v>547806.38345378358</v>
      </c>
      <c r="U150" s="474"/>
    </row>
    <row r="151" spans="1:21" x14ac:dyDescent="0.2">
      <c r="A151" s="314">
        <v>2018</v>
      </c>
      <c r="B151" s="314">
        <v>6</v>
      </c>
      <c r="C151" s="482">
        <v>44.536703700842303</v>
      </c>
      <c r="D151" s="479">
        <v>271.66325293295364</v>
      </c>
      <c r="E151" s="479">
        <v>0</v>
      </c>
      <c r="F151" s="479">
        <v>208.47875842628665</v>
      </c>
      <c r="G151" s="479">
        <v>-1.16415321826935E-10</v>
      </c>
      <c r="H151" s="478">
        <f t="shared" si="5"/>
        <v>0</v>
      </c>
      <c r="I151" s="481">
        <f t="shared" si="8"/>
        <v>395034.36619039415</v>
      </c>
      <c r="J151" s="481">
        <v>3257.1894503124499</v>
      </c>
      <c r="K151" s="480">
        <f t="shared" si="6"/>
        <v>1286701.7700662171</v>
      </c>
      <c r="L151" s="474"/>
      <c r="M151" s="475">
        <v>395034.36619039398</v>
      </c>
      <c r="N151" s="277">
        <f t="shared" si="7"/>
        <v>0</v>
      </c>
      <c r="P151" s="8"/>
      <c r="Q151" s="474">
        <f>+K151+'Med COMM Sales Model  '!M151+'Small COMM Sales Model  '!N151+'Small COMM Sales Model  '!S151</f>
        <v>4129052.0142090446</v>
      </c>
      <c r="R151" s="474"/>
      <c r="T151" s="474">
        <v>548508.83662080881</v>
      </c>
      <c r="U151" s="474"/>
    </row>
    <row r="152" spans="1:21" x14ac:dyDescent="0.2">
      <c r="A152" s="314">
        <v>2018</v>
      </c>
      <c r="B152" s="314">
        <v>7</v>
      </c>
      <c r="C152" s="482">
        <v>44.615866891867803</v>
      </c>
      <c r="D152" s="479">
        <v>322.31916585708109</v>
      </c>
      <c r="E152" s="479">
        <v>0</v>
      </c>
      <c r="F152" s="479">
        <v>271.66325293295364</v>
      </c>
      <c r="G152" s="479">
        <v>-5.8207660913467401E-11</v>
      </c>
      <c r="H152" s="478">
        <f t="shared" si="5"/>
        <v>0</v>
      </c>
      <c r="I152" s="481">
        <f t="shared" si="8"/>
        <v>407632.31095767365</v>
      </c>
      <c r="J152" s="481">
        <v>3280.2307825354401</v>
      </c>
      <c r="K152" s="480">
        <f t="shared" si="6"/>
        <v>1337128.0543594195</v>
      </c>
      <c r="L152" s="474"/>
      <c r="M152" s="475">
        <v>407632.310957674</v>
      </c>
      <c r="N152" s="277">
        <f t="shared" si="7"/>
        <v>0</v>
      </c>
      <c r="P152" s="8"/>
      <c r="Q152" s="474">
        <f>+K152+'Med COMM Sales Model  '!M152+'Small COMM Sales Model  '!N152+'Small COMM Sales Model  '!S152</f>
        <v>4311521.9226298677</v>
      </c>
      <c r="R152" s="474"/>
      <c r="T152" s="474">
        <v>549219.29597316275</v>
      </c>
      <c r="U152" s="474"/>
    </row>
    <row r="153" spans="1:21" x14ac:dyDescent="0.2">
      <c r="A153" s="314">
        <v>2018</v>
      </c>
      <c r="B153" s="314">
        <v>8</v>
      </c>
      <c r="C153" s="482">
        <v>44.693680074682099</v>
      </c>
      <c r="D153" s="479">
        <v>326.45437890907908</v>
      </c>
      <c r="E153" s="479">
        <v>0</v>
      </c>
      <c r="F153" s="479">
        <v>322.31916585708109</v>
      </c>
      <c r="G153" s="479">
        <v>0</v>
      </c>
      <c r="H153" s="478">
        <f t="shared" si="5"/>
        <v>0</v>
      </c>
      <c r="I153" s="481">
        <f t="shared" si="8"/>
        <v>414511.59685062501</v>
      </c>
      <c r="J153" s="481">
        <v>3285.42325757461</v>
      </c>
      <c r="K153" s="480">
        <f t="shared" si="6"/>
        <v>1361846.0408274338</v>
      </c>
      <c r="L153" s="474"/>
      <c r="M153" s="475">
        <v>414511.59685062501</v>
      </c>
      <c r="N153" s="277">
        <f t="shared" si="7"/>
        <v>0</v>
      </c>
      <c r="P153" s="8"/>
      <c r="Q153" s="474">
        <f>+K153+'Med COMM Sales Model  '!M153+'Small COMM Sales Model  '!N153+'Small COMM Sales Model  '!S153</f>
        <v>4395542.4087796928</v>
      </c>
      <c r="R153" s="474"/>
      <c r="T153" s="474">
        <v>549671.6086241561</v>
      </c>
      <c r="U153" s="474"/>
    </row>
    <row r="154" spans="1:21" x14ac:dyDescent="0.2">
      <c r="A154" s="314">
        <v>2018</v>
      </c>
      <c r="B154" s="314">
        <v>9</v>
      </c>
      <c r="C154" s="482">
        <v>44.774692155395698</v>
      </c>
      <c r="D154" s="479">
        <v>277.87653293728147</v>
      </c>
      <c r="E154" s="479">
        <v>0</v>
      </c>
      <c r="F154" s="479">
        <v>326.45437890907908</v>
      </c>
      <c r="G154" s="479">
        <v>0</v>
      </c>
      <c r="H154" s="478">
        <f t="shared" ref="H154:H217" si="9">+H142</f>
        <v>0</v>
      </c>
      <c r="I154" s="481">
        <f t="shared" si="8"/>
        <v>410917.82025947986</v>
      </c>
      <c r="J154" s="481">
        <v>3281.9898737529302</v>
      </c>
      <c r="K154" s="480">
        <f t="shared" si="6"/>
        <v>1348628.1250362396</v>
      </c>
      <c r="L154" s="474"/>
      <c r="M154" s="475">
        <v>410917.82025947998</v>
      </c>
      <c r="N154" s="277">
        <f t="shared" si="7"/>
        <v>0</v>
      </c>
      <c r="P154" s="8"/>
      <c r="Q154" s="474">
        <f>+K154+'Med COMM Sales Model  '!M154+'Small COMM Sales Model  '!N154+'Small COMM Sales Model  '!S154</f>
        <v>4329200.8670092141</v>
      </c>
      <c r="R154" s="474"/>
      <c r="T154" s="474">
        <v>550049.09480191208</v>
      </c>
      <c r="U154" s="474"/>
    </row>
    <row r="155" spans="1:21" x14ac:dyDescent="0.2">
      <c r="A155" s="314">
        <v>2018</v>
      </c>
      <c r="B155" s="314">
        <v>10</v>
      </c>
      <c r="C155" s="482">
        <v>44.864906474254497</v>
      </c>
      <c r="D155" s="479">
        <v>198.89039579254836</v>
      </c>
      <c r="E155" s="479">
        <v>3.8110897796785466</v>
      </c>
      <c r="F155" s="479">
        <v>277.87653293728147</v>
      </c>
      <c r="G155" s="479">
        <v>0</v>
      </c>
      <c r="H155" s="478">
        <f t="shared" si="9"/>
        <v>0</v>
      </c>
      <c r="I155" s="481">
        <f t="shared" si="8"/>
        <v>398240.51274662145</v>
      </c>
      <c r="J155" s="481">
        <v>3266.62178850597</v>
      </c>
      <c r="K155" s="480">
        <f t="shared" si="6"/>
        <v>1300901.1360039031</v>
      </c>
      <c r="L155" s="474"/>
      <c r="M155" s="475">
        <v>398240.51274662098</v>
      </c>
      <c r="N155" s="277">
        <f t="shared" si="7"/>
        <v>-4.6566128730773926E-10</v>
      </c>
      <c r="P155" s="8"/>
      <c r="Q155" s="474">
        <f>+K155+'Med COMM Sales Model  '!M155+'Small COMM Sales Model  '!N155+'Small COMM Sales Model  '!S155</f>
        <v>4136804.3745922754</v>
      </c>
      <c r="R155" s="474"/>
      <c r="T155" s="474">
        <v>550326.96298369637</v>
      </c>
      <c r="U155" s="474"/>
    </row>
    <row r="156" spans="1:21" x14ac:dyDescent="0.2">
      <c r="A156" s="314">
        <v>2018</v>
      </c>
      <c r="B156" s="314">
        <v>11</v>
      </c>
      <c r="C156" s="482">
        <v>44.975750036594803</v>
      </c>
      <c r="D156" s="479">
        <v>78.117279066674627</v>
      </c>
      <c r="E156" s="479">
        <v>26.436963465927999</v>
      </c>
      <c r="F156" s="479">
        <v>198.89039579254836</v>
      </c>
      <c r="G156" s="479">
        <v>0</v>
      </c>
      <c r="H156" s="478">
        <f t="shared" si="9"/>
        <v>0</v>
      </c>
      <c r="I156" s="481">
        <f t="shared" si="8"/>
        <v>378828.11934445228</v>
      </c>
      <c r="J156" s="481">
        <v>3260.3993892344101</v>
      </c>
      <c r="K156" s="480">
        <f t="shared" si="6"/>
        <v>1235130.9689354724</v>
      </c>
      <c r="L156" s="474"/>
      <c r="M156" s="475">
        <v>378828.11934445199</v>
      </c>
      <c r="N156" s="277">
        <f t="shared" si="7"/>
        <v>0</v>
      </c>
      <c r="P156" s="8"/>
      <c r="Q156" s="474">
        <f>+K156+'Med COMM Sales Model  '!M156+'Small COMM Sales Model  '!N156+'Small COMM Sales Model  '!S156</f>
        <v>3846240.3021377786</v>
      </c>
      <c r="R156" s="474"/>
      <c r="T156" s="474">
        <v>550562.356229358</v>
      </c>
      <c r="U156" s="474"/>
    </row>
    <row r="157" spans="1:21" x14ac:dyDescent="0.2">
      <c r="A157" s="314">
        <v>2018</v>
      </c>
      <c r="B157" s="314">
        <v>12</v>
      </c>
      <c r="C157" s="482">
        <v>45.091653817255903</v>
      </c>
      <c r="D157" s="479">
        <v>42.633806123140985</v>
      </c>
      <c r="E157" s="479">
        <v>81.614210043345437</v>
      </c>
      <c r="F157" s="479">
        <v>78.117279066674627</v>
      </c>
      <c r="G157" s="479">
        <v>1.16415321826935E-10</v>
      </c>
      <c r="H157" s="478">
        <f t="shared" si="9"/>
        <v>1</v>
      </c>
      <c r="I157" s="481">
        <f t="shared" si="8"/>
        <v>375368.5145632255</v>
      </c>
      <c r="J157" s="481">
        <v>3259.26637757154</v>
      </c>
      <c r="K157" s="480">
        <f t="shared" si="6"/>
        <v>1223425.9787148938</v>
      </c>
      <c r="L157" s="474">
        <f>SUM(K146:K157)</f>
        <v>14973858.739636758</v>
      </c>
      <c r="M157" s="475">
        <v>375368.51456322602</v>
      </c>
      <c r="N157" s="277">
        <f t="shared" si="7"/>
        <v>5.2386894822120667E-10</v>
      </c>
      <c r="P157" s="8"/>
      <c r="Q157" s="474">
        <f>+K157+'Med COMM Sales Model  '!M157+'Small COMM Sales Model  '!N157+'Small COMM Sales Model  '!S157</f>
        <v>3782465.795393073</v>
      </c>
      <c r="R157" s="474">
        <f>SUM(Q146:Q157)</f>
        <v>47199571.947224535</v>
      </c>
      <c r="T157" s="474">
        <v>550749.6847893697</v>
      </c>
      <c r="U157" s="474">
        <f>AVERAGE(T146:T157)</f>
        <v>548614.28642923606</v>
      </c>
    </row>
    <row r="158" spans="1:21" x14ac:dyDescent="0.2">
      <c r="A158" s="314">
        <v>2019</v>
      </c>
      <c r="B158" s="314">
        <v>1</v>
      </c>
      <c r="C158" s="482">
        <v>45.208095452044503</v>
      </c>
      <c r="D158" s="479">
        <v>26.112829868525239</v>
      </c>
      <c r="E158" s="479">
        <v>127.15014736663784</v>
      </c>
      <c r="F158" s="479">
        <v>42.633806123140985</v>
      </c>
      <c r="G158" s="479">
        <v>0</v>
      </c>
      <c r="H158" s="478">
        <f t="shared" si="9"/>
        <v>0</v>
      </c>
      <c r="I158" s="481">
        <f t="shared" si="8"/>
        <v>359301.06288906944</v>
      </c>
      <c r="J158" s="481">
        <v>3257.7598466111699</v>
      </c>
      <c r="K158" s="480">
        <f t="shared" si="6"/>
        <v>1170516.5755247253</v>
      </c>
      <c r="L158" s="477">
        <f>+L157/L145-1</f>
        <v>8.4308447221101979E-3</v>
      </c>
      <c r="M158" s="475">
        <v>359301.06288906903</v>
      </c>
      <c r="N158" s="277">
        <f t="shared" si="7"/>
        <v>0</v>
      </c>
      <c r="P158" s="8"/>
      <c r="Q158" s="474">
        <f>+K158+'Med COMM Sales Model  '!M158+'Small COMM Sales Model  '!N158+'Small COMM Sales Model  '!S158</f>
        <v>3643713.4940968715</v>
      </c>
      <c r="R158" s="477">
        <f>+R157/R145-1</f>
        <v>9.0703364589230784E-3</v>
      </c>
      <c r="T158" s="474">
        <v>550990.41957790172</v>
      </c>
      <c r="U158" s="476">
        <f>+U157/U145-1</f>
        <v>9.5055219547428571E-3</v>
      </c>
    </row>
    <row r="159" spans="1:21" x14ac:dyDescent="0.2">
      <c r="A159" s="314">
        <v>2019</v>
      </c>
      <c r="B159" s="314">
        <v>2</v>
      </c>
      <c r="C159" s="482">
        <v>45.3116902782197</v>
      </c>
      <c r="D159" s="479">
        <v>35.042184420393127</v>
      </c>
      <c r="E159" s="479">
        <v>78.467690138551589</v>
      </c>
      <c r="F159" s="479">
        <v>26.112829868525239</v>
      </c>
      <c r="G159" s="479">
        <v>-1.16415321826935E-10</v>
      </c>
      <c r="H159" s="478">
        <f t="shared" si="9"/>
        <v>0</v>
      </c>
      <c r="I159" s="481">
        <f t="shared" si="8"/>
        <v>356516.09549767553</v>
      </c>
      <c r="J159" s="481">
        <v>3259.8107073820602</v>
      </c>
      <c r="K159" s="480">
        <f t="shared" si="6"/>
        <v>1162174.985457368</v>
      </c>
      <c r="L159" s="483"/>
      <c r="M159" s="475">
        <v>356516.095497676</v>
      </c>
      <c r="N159" s="277">
        <f t="shared" si="7"/>
        <v>4.6566128730773926E-10</v>
      </c>
      <c r="P159" s="8"/>
      <c r="Q159" s="474">
        <f>+K159+'Med COMM Sales Model  '!M159+'Small COMM Sales Model  '!N159+'Small COMM Sales Model  '!S159</f>
        <v>3549774.6529205651</v>
      </c>
      <c r="R159" s="483"/>
      <c r="T159" s="474">
        <v>551349.80489659763</v>
      </c>
      <c r="U159" s="483"/>
    </row>
    <row r="160" spans="1:21" x14ac:dyDescent="0.2">
      <c r="A160" s="314">
        <v>2019</v>
      </c>
      <c r="B160" s="314">
        <v>3</v>
      </c>
      <c r="C160" s="482">
        <v>45.396074394262499</v>
      </c>
      <c r="D160" s="479">
        <v>64.582270600115152</v>
      </c>
      <c r="E160" s="479">
        <v>46.311218909337121</v>
      </c>
      <c r="F160" s="479">
        <v>35.042184420393127</v>
      </c>
      <c r="G160" s="479">
        <v>-5.8207660913467401E-11</v>
      </c>
      <c r="H160" s="478">
        <f t="shared" si="9"/>
        <v>0</v>
      </c>
      <c r="I160" s="481">
        <f t="shared" si="8"/>
        <v>359298.29277193284</v>
      </c>
      <c r="J160" s="481">
        <v>3254.6975547352199</v>
      </c>
      <c r="K160" s="480">
        <f t="shared" si="6"/>
        <v>1169407.2749053491</v>
      </c>
      <c r="L160" s="483"/>
      <c r="M160" s="475">
        <v>359298.29277193302</v>
      </c>
      <c r="N160" s="277">
        <f t="shared" si="7"/>
        <v>0</v>
      </c>
      <c r="P160" s="8"/>
      <c r="Q160" s="474">
        <f>+K160+'Med COMM Sales Model  '!M160+'Small COMM Sales Model  '!N160+'Small COMM Sales Model  '!S160</f>
        <v>3598991.8228438604</v>
      </c>
      <c r="R160" s="483"/>
      <c r="T160" s="474">
        <v>551715.74503893277</v>
      </c>
      <c r="U160" s="483"/>
    </row>
    <row r="161" spans="1:21" x14ac:dyDescent="0.2">
      <c r="A161" s="314">
        <v>2019</v>
      </c>
      <c r="B161" s="314">
        <v>4</v>
      </c>
      <c r="C161" s="482">
        <v>45.484224791973702</v>
      </c>
      <c r="D161" s="479">
        <v>114.03392869270741</v>
      </c>
      <c r="E161" s="479">
        <v>10.944087118763242</v>
      </c>
      <c r="F161" s="479">
        <v>64.582270600115152</v>
      </c>
      <c r="G161" s="479">
        <v>-5.8207660913467401E-11</v>
      </c>
      <c r="H161" s="478">
        <f t="shared" si="9"/>
        <v>0</v>
      </c>
      <c r="I161" s="481">
        <f t="shared" si="8"/>
        <v>366306.4076963907</v>
      </c>
      <c r="J161" s="481">
        <v>3252.79195671866</v>
      </c>
      <c r="K161" s="480">
        <f t="shared" si="6"/>
        <v>1191518.5366493259</v>
      </c>
      <c r="L161" s="483"/>
      <c r="M161" s="475">
        <v>366306.40769639099</v>
      </c>
      <c r="N161" s="277">
        <f t="shared" si="7"/>
        <v>0</v>
      </c>
      <c r="P161" s="8"/>
      <c r="Q161" s="474">
        <f>+K161+'Med COMM Sales Model  '!M161+'Small COMM Sales Model  '!N161+'Small COMM Sales Model  '!S161</f>
        <v>3708771.6213277471</v>
      </c>
      <c r="R161" s="483"/>
      <c r="T161" s="474">
        <v>552141.68988892355</v>
      </c>
      <c r="U161" s="483"/>
    </row>
    <row r="162" spans="1:21" x14ac:dyDescent="0.2">
      <c r="A162" s="314">
        <v>2019</v>
      </c>
      <c r="B162" s="314">
        <v>5</v>
      </c>
      <c r="C162" s="482">
        <v>45.568139527763698</v>
      </c>
      <c r="D162" s="479">
        <v>208.47875842628665</v>
      </c>
      <c r="E162" s="479">
        <v>1.2472710741059452</v>
      </c>
      <c r="F162" s="479">
        <v>114.03392869270741</v>
      </c>
      <c r="G162" s="479">
        <v>-5.8207660913467401E-11</v>
      </c>
      <c r="H162" s="478">
        <f t="shared" si="9"/>
        <v>0</v>
      </c>
      <c r="I162" s="481">
        <f t="shared" si="8"/>
        <v>380766.33259644074</v>
      </c>
      <c r="J162" s="481">
        <v>3242.7630455834101</v>
      </c>
      <c r="K162" s="480">
        <f t="shared" si="6"/>
        <v>1234734.9923460598</v>
      </c>
      <c r="L162" s="483"/>
      <c r="M162" s="475">
        <v>380766.33259644097</v>
      </c>
      <c r="N162" s="277">
        <f t="shared" si="7"/>
        <v>0</v>
      </c>
      <c r="P162" s="8"/>
      <c r="Q162" s="474">
        <f>+K162+'Med COMM Sales Model  '!M162+'Small COMM Sales Model  '!N162+'Small COMM Sales Model  '!S162</f>
        <v>3919135.1715506422</v>
      </c>
      <c r="R162" s="483"/>
      <c r="T162" s="474">
        <v>552660.40656157269</v>
      </c>
      <c r="U162" s="483"/>
    </row>
    <row r="163" spans="1:21" x14ac:dyDescent="0.2">
      <c r="A163" s="314">
        <v>2019</v>
      </c>
      <c r="B163" s="314">
        <v>6</v>
      </c>
      <c r="C163" s="482">
        <v>45.653474038571701</v>
      </c>
      <c r="D163" s="479">
        <v>271.66325293295364</v>
      </c>
      <c r="E163" s="479">
        <v>0</v>
      </c>
      <c r="F163" s="479">
        <v>208.47875842628665</v>
      </c>
      <c r="G163" s="479">
        <v>-5.8207660913467401E-11</v>
      </c>
      <c r="H163" s="478">
        <f t="shared" si="9"/>
        <v>0</v>
      </c>
      <c r="I163" s="481">
        <f t="shared" si="8"/>
        <v>398331.31002979371</v>
      </c>
      <c r="J163" s="481">
        <v>3254.4229803070798</v>
      </c>
      <c r="K163" s="480">
        <f t="shared" si="6"/>
        <v>1296338.5691367846</v>
      </c>
      <c r="L163" s="483"/>
      <c r="M163" s="475">
        <v>398331.310029794</v>
      </c>
      <c r="N163" s="277">
        <f t="shared" si="7"/>
        <v>0</v>
      </c>
      <c r="P163" s="8"/>
      <c r="Q163" s="474">
        <f>+K163+'Med COMM Sales Model  '!M163+'Small COMM Sales Model  '!N163+'Small COMM Sales Model  '!S163</f>
        <v>4160516.9693967821</v>
      </c>
      <c r="R163" s="483"/>
      <c r="T163" s="474">
        <v>553330.32331991009</v>
      </c>
      <c r="U163" s="483"/>
    </row>
    <row r="164" spans="1:21" x14ac:dyDescent="0.2">
      <c r="A164" s="314">
        <v>2019</v>
      </c>
      <c r="B164" s="314">
        <v>7</v>
      </c>
      <c r="C164" s="482">
        <v>45.7337703212213</v>
      </c>
      <c r="D164" s="479">
        <v>322.31916585708109</v>
      </c>
      <c r="E164" s="479">
        <v>0</v>
      </c>
      <c r="F164" s="479">
        <v>271.66325293295364</v>
      </c>
      <c r="G164" s="479">
        <v>-5.8207660913467401E-11</v>
      </c>
      <c r="H164" s="478">
        <f t="shared" si="9"/>
        <v>0</v>
      </c>
      <c r="I164" s="481">
        <f t="shared" si="8"/>
        <v>410932.59992482531</v>
      </c>
      <c r="J164" s="481">
        <v>3277.4445453374401</v>
      </c>
      <c r="K164" s="480">
        <f t="shared" si="6"/>
        <v>1346808.8081249513</v>
      </c>
      <c r="L164" s="483"/>
      <c r="M164" s="475">
        <v>410932.59992482502</v>
      </c>
      <c r="N164" s="277">
        <f t="shared" si="7"/>
        <v>0</v>
      </c>
      <c r="P164" s="8"/>
      <c r="Q164" s="474">
        <f>+K164+'Med COMM Sales Model  '!M164+'Small COMM Sales Model  '!N164+'Small COMM Sales Model  '!S164</f>
        <v>4343500.5929500423</v>
      </c>
      <c r="R164" s="483"/>
      <c r="T164" s="474">
        <v>554014.57058434142</v>
      </c>
      <c r="U164" s="483"/>
    </row>
    <row r="165" spans="1:21" x14ac:dyDescent="0.2">
      <c r="A165" s="314">
        <v>2019</v>
      </c>
      <c r="B165" s="314">
        <v>8</v>
      </c>
      <c r="C165" s="482">
        <v>45.813322873440001</v>
      </c>
      <c r="D165" s="479">
        <v>326.45437890907908</v>
      </c>
      <c r="E165" s="479">
        <v>0</v>
      </c>
      <c r="F165" s="479">
        <v>322.31916585708109</v>
      </c>
      <c r="G165" s="479">
        <v>0</v>
      </c>
      <c r="H165" s="478">
        <f t="shared" si="9"/>
        <v>0</v>
      </c>
      <c r="I165" s="481">
        <f t="shared" si="8"/>
        <v>417817.02080663561</v>
      </c>
      <c r="J165" s="481">
        <v>3282.63241232782</v>
      </c>
      <c r="K165" s="480">
        <f t="shared" si="6"/>
        <v>1371539.6949221091</v>
      </c>
      <c r="L165" s="483"/>
      <c r="M165" s="475">
        <v>417817.02080663602</v>
      </c>
      <c r="N165" s="277">
        <f t="shared" si="7"/>
        <v>0</v>
      </c>
      <c r="P165" s="8"/>
      <c r="Q165" s="474">
        <f>+K165+'Med COMM Sales Model  '!M165+'Small COMM Sales Model  '!N165+'Small COMM Sales Model  '!S165</f>
        <v>4427709.3069111994</v>
      </c>
      <c r="R165" s="483"/>
      <c r="T165" s="474">
        <v>554447.16499140789</v>
      </c>
      <c r="U165" s="483"/>
    </row>
    <row r="166" spans="1:21" x14ac:dyDescent="0.2">
      <c r="A166" s="314">
        <v>2019</v>
      </c>
      <c r="B166" s="314">
        <v>9</v>
      </c>
      <c r="C166" s="482">
        <v>45.888071346845202</v>
      </c>
      <c r="D166" s="479">
        <v>277.87653293728147</v>
      </c>
      <c r="E166" s="479">
        <v>0</v>
      </c>
      <c r="F166" s="479">
        <v>326.45437890907908</v>
      </c>
      <c r="G166" s="479">
        <v>-5.8207660913467401E-11</v>
      </c>
      <c r="H166" s="478">
        <f t="shared" si="9"/>
        <v>0</v>
      </c>
      <c r="I166" s="481">
        <f t="shared" si="8"/>
        <v>414204.75271295843</v>
      </c>
      <c r="J166" s="481">
        <v>3279.2017476709202</v>
      </c>
      <c r="K166" s="480">
        <f t="shared" si="6"/>
        <v>1358260.9489899348</v>
      </c>
      <c r="L166" s="483"/>
      <c r="M166" s="475">
        <v>414204.75271295803</v>
      </c>
      <c r="N166" s="277">
        <f t="shared" si="7"/>
        <v>0</v>
      </c>
      <c r="P166" s="8"/>
      <c r="Q166" s="474">
        <f>+K166+'Med COMM Sales Model  '!M166+'Small COMM Sales Model  '!N166+'Small COMM Sales Model  '!S166</f>
        <v>4360875.4164320668</v>
      </c>
      <c r="R166" s="483"/>
      <c r="T166" s="474">
        <v>554803.0833077688</v>
      </c>
      <c r="U166" s="483"/>
    </row>
    <row r="167" spans="1:21" x14ac:dyDescent="0.2">
      <c r="A167" s="314">
        <v>2019</v>
      </c>
      <c r="B167" s="314">
        <v>10</v>
      </c>
      <c r="C167" s="482">
        <v>45.954512752571397</v>
      </c>
      <c r="D167" s="479">
        <v>198.89039579254836</v>
      </c>
      <c r="E167" s="479">
        <v>3.8110897796785466</v>
      </c>
      <c r="F167" s="479">
        <v>277.87653293728147</v>
      </c>
      <c r="G167" s="479">
        <v>5.8207660913467401E-11</v>
      </c>
      <c r="H167" s="478">
        <f t="shared" si="9"/>
        <v>0</v>
      </c>
      <c r="I167" s="481">
        <f t="shared" si="8"/>
        <v>401457.26249838504</v>
      </c>
      <c r="J167" s="481">
        <v>3263.84652149566</v>
      </c>
      <c r="K167" s="480">
        <f t="shared" si="6"/>
        <v>1310294.8897345241</v>
      </c>
      <c r="L167" s="483"/>
      <c r="M167" s="475">
        <v>401457.26249838498</v>
      </c>
      <c r="N167" s="277">
        <f t="shared" si="7"/>
        <v>0</v>
      </c>
      <c r="P167" s="8"/>
      <c r="Q167" s="474">
        <f>+K167+'Med COMM Sales Model  '!M167+'Small COMM Sales Model  '!N167+'Small COMM Sales Model  '!S167</f>
        <v>4166910.1505840519</v>
      </c>
      <c r="R167" s="483"/>
      <c r="T167" s="474">
        <v>555046.66597774567</v>
      </c>
      <c r="U167" s="483"/>
    </row>
    <row r="168" spans="1:21" x14ac:dyDescent="0.2">
      <c r="A168" s="314">
        <v>2019</v>
      </c>
      <c r="B168" s="314">
        <v>11</v>
      </c>
      <c r="C168" s="482">
        <v>46.017401880867801</v>
      </c>
      <c r="D168" s="479">
        <v>78.117279066674627</v>
      </c>
      <c r="E168" s="479">
        <v>26.436963465927999</v>
      </c>
      <c r="F168" s="479">
        <v>198.89039579254836</v>
      </c>
      <c r="G168" s="479">
        <v>0</v>
      </c>
      <c r="H168" s="478">
        <f t="shared" si="9"/>
        <v>0</v>
      </c>
      <c r="I168" s="481">
        <f t="shared" si="8"/>
        <v>381903.29739561502</v>
      </c>
      <c r="J168" s="481">
        <v>3257.6292125453901</v>
      </c>
      <c r="K168" s="480">
        <f t="shared" si="6"/>
        <v>1244099.3379633653</v>
      </c>
      <c r="L168" s="483"/>
      <c r="M168" s="475">
        <v>381903.29739561502</v>
      </c>
      <c r="N168" s="277">
        <f t="shared" si="7"/>
        <v>0</v>
      </c>
      <c r="P168" s="8"/>
      <c r="Q168" s="474">
        <f>+K168+'Med COMM Sales Model  '!M168+'Small COMM Sales Model  '!N168+'Small COMM Sales Model  '!S168</f>
        <v>3873646.1809777799</v>
      </c>
      <c r="R168" s="483"/>
      <c r="T168" s="474">
        <v>555228.68859460251</v>
      </c>
      <c r="U168" s="483"/>
    </row>
    <row r="169" spans="1:21" x14ac:dyDescent="0.2">
      <c r="A169" s="314">
        <v>2019</v>
      </c>
      <c r="B169" s="314">
        <v>12</v>
      </c>
      <c r="C169" s="482">
        <v>46.079294627679801</v>
      </c>
      <c r="D169" s="479">
        <v>42.633806123140985</v>
      </c>
      <c r="E169" s="479">
        <v>81.614210043345437</v>
      </c>
      <c r="F169" s="479">
        <v>78.117279066674627</v>
      </c>
      <c r="G169" s="479">
        <v>1.7462298274040199E-10</v>
      </c>
      <c r="H169" s="478">
        <f t="shared" si="9"/>
        <v>1</v>
      </c>
      <c r="I169" s="481">
        <f t="shared" si="8"/>
        <v>378284.2405414845</v>
      </c>
      <c r="J169" s="481">
        <v>3256.4969674541098</v>
      </c>
      <c r="K169" s="480">
        <f t="shared" ref="K169:K232" si="10">+J169*I169/1000</f>
        <v>1231881.4821590253</v>
      </c>
      <c r="L169" s="474">
        <f>SUM(K158:K169)</f>
        <v>15087576.095913524</v>
      </c>
      <c r="M169" s="475">
        <v>378284.24054148502</v>
      </c>
      <c r="N169" s="277">
        <f t="shared" si="7"/>
        <v>5.2386894822120667E-10</v>
      </c>
      <c r="P169" s="8"/>
      <c r="Q169" s="474">
        <f>+K169+'Med COMM Sales Model  '!M169+'Small COMM Sales Model  '!N169+'Small COMM Sales Model  '!S169</f>
        <v>3807583.0591119709</v>
      </c>
      <c r="R169" s="474">
        <f>SUM(Q158:Q169)</f>
        <v>47561128.439103566</v>
      </c>
      <c r="T169" s="474">
        <v>555366.87591488997</v>
      </c>
      <c r="U169" s="474">
        <f>AVERAGE(T158:T169)</f>
        <v>553424.61988788284</v>
      </c>
    </row>
    <row r="170" spans="1:21" x14ac:dyDescent="0.2">
      <c r="A170" s="314">
        <v>2020</v>
      </c>
      <c r="B170" s="314">
        <v>1</v>
      </c>
      <c r="C170" s="482">
        <v>46.152827155619498</v>
      </c>
      <c r="D170" s="479">
        <v>26.112829868525239</v>
      </c>
      <c r="E170" s="479">
        <v>127.15014736663784</v>
      </c>
      <c r="F170" s="479">
        <v>42.633806123140985</v>
      </c>
      <c r="G170" s="479">
        <v>-5.8207660913467401E-11</v>
      </c>
      <c r="H170" s="478">
        <f t="shared" si="9"/>
        <v>0</v>
      </c>
      <c r="I170" s="481">
        <f t="shared" si="8"/>
        <v>362090.11204694712</v>
      </c>
      <c r="J170" s="481">
        <v>3254.9915205770399</v>
      </c>
      <c r="K170" s="480">
        <f t="shared" si="10"/>
        <v>1178600.244397603</v>
      </c>
      <c r="L170" s="477">
        <f>+L169/L157-1</f>
        <v>7.5943922174013245E-3</v>
      </c>
      <c r="M170" s="475">
        <v>362090.112046947</v>
      </c>
      <c r="N170" s="277">
        <f t="shared" si="7"/>
        <v>0</v>
      </c>
      <c r="P170" s="8"/>
      <c r="Q170" s="474">
        <f>+K170+'Med COMM Sales Model  '!M170+'Small COMM Sales Model  '!N170+'Small COMM Sales Model  '!S170</f>
        <v>3667236.3481858913</v>
      </c>
      <c r="R170" s="477">
        <f>+R169/R157-1</f>
        <v>7.6601646363085862E-3</v>
      </c>
      <c r="T170" s="474">
        <v>555588.25930727425</v>
      </c>
      <c r="U170" s="476">
        <f>+U169/U157-1</f>
        <v>8.7681520106881461E-3</v>
      </c>
    </row>
    <row r="171" spans="1:21" x14ac:dyDescent="0.2">
      <c r="A171" s="314">
        <v>2020</v>
      </c>
      <c r="B171" s="314">
        <v>2</v>
      </c>
      <c r="C171" s="482">
        <v>46.2411649224127</v>
      </c>
      <c r="D171" s="479">
        <v>35.042184420393127</v>
      </c>
      <c r="E171" s="479">
        <v>78.467690138551589</v>
      </c>
      <c r="F171" s="479">
        <v>26.112829868525239</v>
      </c>
      <c r="G171" s="479">
        <v>0</v>
      </c>
      <c r="H171" s="478">
        <f t="shared" si="9"/>
        <v>0</v>
      </c>
      <c r="I171" s="481">
        <f t="shared" si="8"/>
        <v>359260.10256745567</v>
      </c>
      <c r="J171" s="481">
        <v>3257.0404424283502</v>
      </c>
      <c r="K171" s="480">
        <f t="shared" si="10"/>
        <v>1170124.6834131603</v>
      </c>
      <c r="L171" s="474"/>
      <c r="M171" s="475">
        <v>359260.10256745602</v>
      </c>
      <c r="N171" s="277">
        <f t="shared" si="7"/>
        <v>0</v>
      </c>
      <c r="P171" s="8"/>
      <c r="Q171" s="474">
        <f>+K171+'Med COMM Sales Model  '!M171+'Small COMM Sales Model  '!N171+'Small COMM Sales Model  '!S171</f>
        <v>3573071.1149643413</v>
      </c>
      <c r="R171" s="474"/>
      <c r="T171" s="474">
        <v>555976.40004959959</v>
      </c>
      <c r="U171" s="483"/>
    </row>
    <row r="172" spans="1:21" x14ac:dyDescent="0.2">
      <c r="A172" s="314">
        <v>2020</v>
      </c>
      <c r="B172" s="314">
        <v>3</v>
      </c>
      <c r="C172" s="482">
        <v>46.329174405841201</v>
      </c>
      <c r="D172" s="479">
        <v>64.582270600115152</v>
      </c>
      <c r="E172" s="479">
        <v>46.311218909337121</v>
      </c>
      <c r="F172" s="479">
        <v>35.042184420393127</v>
      </c>
      <c r="G172" s="479">
        <v>-5.8207660913467401E-11</v>
      </c>
      <c r="H172" s="478">
        <f t="shared" si="9"/>
        <v>0</v>
      </c>
      <c r="I172" s="481">
        <f t="shared" si="8"/>
        <v>362053.00269821263</v>
      </c>
      <c r="J172" s="481">
        <v>3251.93143916811</v>
      </c>
      <c r="K172" s="480">
        <f t="shared" si="10"/>
        <v>1177371.5421195342</v>
      </c>
      <c r="L172" s="474"/>
      <c r="M172" s="475">
        <v>362053.00269821298</v>
      </c>
      <c r="N172" s="277">
        <f t="shared" si="7"/>
        <v>0</v>
      </c>
      <c r="P172" s="8"/>
      <c r="Q172" s="474">
        <f>+K172+'Med COMM Sales Model  '!M172+'Small COMM Sales Model  '!N172+'Small COMM Sales Model  '!S172</f>
        <v>3623132.9063895335</v>
      </c>
      <c r="R172" s="474"/>
      <c r="T172" s="474">
        <v>556387.66367722128</v>
      </c>
      <c r="U172" s="483"/>
    </row>
    <row r="173" spans="1:21" x14ac:dyDescent="0.2">
      <c r="A173" s="314">
        <v>2020</v>
      </c>
      <c r="B173" s="314">
        <v>4</v>
      </c>
      <c r="C173" s="482">
        <v>46.416946014885703</v>
      </c>
      <c r="D173" s="479">
        <v>114.03392869270741</v>
      </c>
      <c r="E173" s="479">
        <v>10.944087118763242</v>
      </c>
      <c r="F173" s="479">
        <v>64.582270600115152</v>
      </c>
      <c r="G173" s="479">
        <v>0</v>
      </c>
      <c r="H173" s="478">
        <f t="shared" si="9"/>
        <v>0</v>
      </c>
      <c r="I173" s="481">
        <f t="shared" si="8"/>
        <v>369059.9993578681</v>
      </c>
      <c r="J173" s="481">
        <v>3250.0272648833002</v>
      </c>
      <c r="K173" s="480">
        <f t="shared" si="10"/>
        <v>1199455.0602908845</v>
      </c>
      <c r="L173" s="474"/>
      <c r="M173" s="475">
        <v>369059.99935786799</v>
      </c>
      <c r="N173" s="277">
        <f t="shared" si="7"/>
        <v>0</v>
      </c>
      <c r="P173" s="8"/>
      <c r="Q173" s="474">
        <f>+K173+'Med COMM Sales Model  '!M173+'Small COMM Sales Model  '!N173+'Small COMM Sales Model  '!S173</f>
        <v>3733543.7186677977</v>
      </c>
      <c r="R173" s="474"/>
      <c r="T173" s="474">
        <v>556837.8277113128</v>
      </c>
      <c r="U173" s="483"/>
    </row>
    <row r="174" spans="1:21" x14ac:dyDescent="0.2">
      <c r="A174" s="314">
        <v>2020</v>
      </c>
      <c r="B174" s="314">
        <v>5</v>
      </c>
      <c r="C174" s="482">
        <v>46.487304249318498</v>
      </c>
      <c r="D174" s="479">
        <v>208.47875842628665</v>
      </c>
      <c r="E174" s="479">
        <v>1.2472710741059452</v>
      </c>
      <c r="F174" s="479">
        <v>114.03392869270741</v>
      </c>
      <c r="G174" s="479">
        <v>5.8207660913467401E-11</v>
      </c>
      <c r="H174" s="478">
        <f t="shared" si="9"/>
        <v>0</v>
      </c>
      <c r="I174" s="481">
        <f t="shared" si="8"/>
        <v>383479.90257922251</v>
      </c>
      <c r="J174" s="481">
        <v>3240.0066825338599</v>
      </c>
      <c r="K174" s="480">
        <f t="shared" si="10"/>
        <v>1242477.4469741145</v>
      </c>
      <c r="L174" s="474"/>
      <c r="M174" s="475">
        <v>383479.90257922298</v>
      </c>
      <c r="N174" s="277">
        <f t="shared" si="7"/>
        <v>4.6566128730773926E-10</v>
      </c>
      <c r="P174" s="8"/>
      <c r="Q174" s="474">
        <f>+K174+'Med COMM Sales Model  '!M174+'Small COMM Sales Model  '!N174+'Small COMM Sales Model  '!S174</f>
        <v>3943891.363108776</v>
      </c>
      <c r="R174" s="474"/>
      <c r="T174" s="474">
        <v>557329.5232603359</v>
      </c>
      <c r="U174" s="483"/>
    </row>
    <row r="175" spans="1:21" x14ac:dyDescent="0.2">
      <c r="A175" s="314">
        <v>2020</v>
      </c>
      <c r="B175" s="314">
        <v>6</v>
      </c>
      <c r="C175" s="482">
        <v>46.550433594365103</v>
      </c>
      <c r="D175" s="479">
        <v>271.66325293295364</v>
      </c>
      <c r="E175" s="479">
        <v>0</v>
      </c>
      <c r="F175" s="479">
        <v>208.47875842628665</v>
      </c>
      <c r="G175" s="479">
        <v>-1.7462298274040199E-10</v>
      </c>
      <c r="H175" s="478">
        <f t="shared" si="9"/>
        <v>0</v>
      </c>
      <c r="I175" s="481">
        <f t="shared" si="8"/>
        <v>400979.32563493244</v>
      </c>
      <c r="J175" s="481">
        <v>3251.6565103017101</v>
      </c>
      <c r="K175" s="480">
        <f t="shared" si="10"/>
        <v>1303847.0346972174</v>
      </c>
      <c r="L175" s="474"/>
      <c r="M175" s="475">
        <v>400979.32563493203</v>
      </c>
      <c r="N175" s="277">
        <f t="shared" si="7"/>
        <v>0</v>
      </c>
      <c r="P175" s="8"/>
      <c r="Q175" s="474">
        <f>+K175+'Med COMM Sales Model  '!M175+'Small COMM Sales Model  '!N175+'Small COMM Sales Model  '!S175</f>
        <v>4184594.4777453677</v>
      </c>
      <c r="R175" s="474"/>
      <c r="T175" s="474">
        <v>557935.90189034026</v>
      </c>
      <c r="U175" s="483"/>
    </row>
    <row r="176" spans="1:21" x14ac:dyDescent="0.2">
      <c r="A176" s="314">
        <v>2020</v>
      </c>
      <c r="B176" s="314">
        <v>7</v>
      </c>
      <c r="C176" s="482">
        <v>46.611056123484197</v>
      </c>
      <c r="D176" s="479">
        <v>322.31916585708109</v>
      </c>
      <c r="E176" s="479">
        <v>0</v>
      </c>
      <c r="F176" s="479">
        <v>271.66325293295364</v>
      </c>
      <c r="G176" s="479">
        <v>0</v>
      </c>
      <c r="H176" s="478">
        <f t="shared" si="9"/>
        <v>0</v>
      </c>
      <c r="I176" s="481">
        <f t="shared" si="8"/>
        <v>413522.53442025976</v>
      </c>
      <c r="J176" s="481">
        <v>3274.6583081394401</v>
      </c>
      <c r="K176" s="480">
        <f t="shared" si="10"/>
        <v>1354145.0029421812</v>
      </c>
      <c r="L176" s="474"/>
      <c r="M176" s="475">
        <v>413522.53442026</v>
      </c>
      <c r="N176" s="277">
        <f t="shared" si="7"/>
        <v>0</v>
      </c>
      <c r="P176" s="8"/>
      <c r="Q176" s="474">
        <f>+K176+'Med COMM Sales Model  '!M176+'Small COMM Sales Model  '!N176+'Small COMM Sales Model  '!S176</f>
        <v>4366752.0849429294</v>
      </c>
      <c r="R176" s="474"/>
      <c r="T176" s="474">
        <v>558549.68194449705</v>
      </c>
      <c r="U176" s="483"/>
    </row>
    <row r="177" spans="1:21" x14ac:dyDescent="0.2">
      <c r="A177" s="314">
        <v>2020</v>
      </c>
      <c r="B177" s="314">
        <v>8</v>
      </c>
      <c r="C177" s="482">
        <v>46.680137196976403</v>
      </c>
      <c r="D177" s="479">
        <v>326.45437890907908</v>
      </c>
      <c r="E177" s="479">
        <v>0</v>
      </c>
      <c r="F177" s="479">
        <v>322.31916585708109</v>
      </c>
      <c r="G177" s="479">
        <v>0</v>
      </c>
      <c r="H177" s="478">
        <f t="shared" si="9"/>
        <v>0</v>
      </c>
      <c r="I177" s="481">
        <f t="shared" si="8"/>
        <v>420376.04126709758</v>
      </c>
      <c r="J177" s="481">
        <v>3279.84156708103</v>
      </c>
      <c r="K177" s="480">
        <f t="shared" si="10"/>
        <v>1378766.8139527971</v>
      </c>
      <c r="L177" s="474"/>
      <c r="M177" s="475">
        <v>420376.04126709799</v>
      </c>
      <c r="N177" s="277">
        <f t="shared" si="7"/>
        <v>0</v>
      </c>
      <c r="P177" s="8"/>
      <c r="Q177" s="474">
        <f>+K177+'Med COMM Sales Model  '!M177+'Small COMM Sales Model  '!N177+'Small COMM Sales Model  '!S177</f>
        <v>4450157.5414272873</v>
      </c>
      <c r="R177" s="474"/>
      <c r="T177" s="474">
        <v>558923.54155217158</v>
      </c>
      <c r="U177" s="483"/>
    </row>
    <row r="178" spans="1:21" x14ac:dyDescent="0.2">
      <c r="A178" s="314">
        <v>2020</v>
      </c>
      <c r="B178" s="314">
        <v>9</v>
      </c>
      <c r="C178" s="482">
        <v>46.753816759730498</v>
      </c>
      <c r="D178" s="479">
        <v>277.87653293728147</v>
      </c>
      <c r="E178" s="479">
        <v>0</v>
      </c>
      <c r="F178" s="479">
        <v>326.45437890907908</v>
      </c>
      <c r="G178" s="479">
        <v>0</v>
      </c>
      <c r="H178" s="478">
        <f t="shared" si="9"/>
        <v>0</v>
      </c>
      <c r="I178" s="481">
        <f t="shared" si="8"/>
        <v>416760.6175215671</v>
      </c>
      <c r="J178" s="481">
        <v>3276.4136215888998</v>
      </c>
      <c r="K178" s="480">
        <f t="shared" si="10"/>
        <v>1365480.1641894639</v>
      </c>
      <c r="L178" s="474"/>
      <c r="M178" s="475">
        <v>416760.61752156698</v>
      </c>
      <c r="N178" s="277">
        <f t="shared" si="7"/>
        <v>0</v>
      </c>
      <c r="P178" s="8"/>
      <c r="Q178" s="474">
        <f>+K178+'Med COMM Sales Model  '!M178+'Small COMM Sales Model  '!N178+'Small COMM Sales Model  '!S178</f>
        <v>4382636.5795185314</v>
      </c>
      <c r="R178" s="474"/>
      <c r="T178" s="474">
        <v>559239.74361454742</v>
      </c>
      <c r="U178" s="483"/>
    </row>
    <row r="179" spans="1:21" x14ac:dyDescent="0.2">
      <c r="A179" s="314">
        <v>2020</v>
      </c>
      <c r="B179" s="314">
        <v>10</v>
      </c>
      <c r="C179" s="482">
        <v>46.825594193937199</v>
      </c>
      <c r="D179" s="479">
        <v>198.89039579254836</v>
      </c>
      <c r="E179" s="479">
        <v>3.8110897796785466</v>
      </c>
      <c r="F179" s="479">
        <v>277.87653293728147</v>
      </c>
      <c r="G179" s="479">
        <v>0</v>
      </c>
      <c r="H179" s="478">
        <f t="shared" si="9"/>
        <v>0</v>
      </c>
      <c r="I179" s="481">
        <f t="shared" si="8"/>
        <v>404028.88039930933</v>
      </c>
      <c r="J179" s="481">
        <v>3261.07125448535</v>
      </c>
      <c r="K179" s="480">
        <f t="shared" si="10"/>
        <v>1317566.967852087</v>
      </c>
      <c r="L179" s="474"/>
      <c r="M179" s="475">
        <v>404028.88039930898</v>
      </c>
      <c r="N179" s="277">
        <f t="shared" si="7"/>
        <v>0</v>
      </c>
      <c r="P179" s="8"/>
      <c r="Q179" s="474">
        <f>+K179+'Med COMM Sales Model  '!M179+'Small COMM Sales Model  '!N179+'Small COMM Sales Model  '!S179</f>
        <v>4188064.3359440444</v>
      </c>
      <c r="R179" s="474"/>
      <c r="T179" s="474">
        <v>559462.93944490491</v>
      </c>
      <c r="U179" s="483"/>
    </row>
    <row r="180" spans="1:21" x14ac:dyDescent="0.2">
      <c r="A180" s="314">
        <v>2020</v>
      </c>
      <c r="B180" s="314">
        <v>11</v>
      </c>
      <c r="C180" s="482">
        <v>46.897170674694301</v>
      </c>
      <c r="D180" s="479">
        <v>78.117279066674627</v>
      </c>
      <c r="E180" s="479">
        <v>26.436963465927999</v>
      </c>
      <c r="F180" s="479">
        <v>198.89039579254836</v>
      </c>
      <c r="G180" s="479">
        <v>5.8207660913467401E-11</v>
      </c>
      <c r="H180" s="478">
        <f t="shared" si="9"/>
        <v>0</v>
      </c>
      <c r="I180" s="481">
        <f t="shared" si="8"/>
        <v>384500.56221086753</v>
      </c>
      <c r="J180" s="481">
        <v>3254.8590358563702</v>
      </c>
      <c r="K180" s="480">
        <f t="shared" si="10"/>
        <v>1251495.1292038965</v>
      </c>
      <c r="L180" s="474"/>
      <c r="M180" s="475">
        <v>384500.562210868</v>
      </c>
      <c r="N180" s="277">
        <f t="shared" si="7"/>
        <v>4.6566128730773926E-10</v>
      </c>
      <c r="P180" s="8"/>
      <c r="Q180" s="474">
        <f>+K180+'Med COMM Sales Model  '!M180+'Small COMM Sales Model  '!N180+'Small COMM Sales Model  '!S180</f>
        <v>3894309.5365546164</v>
      </c>
      <c r="R180" s="474"/>
      <c r="T180" s="474">
        <v>559640.44581278402</v>
      </c>
      <c r="U180" s="483"/>
    </row>
    <row r="181" spans="1:21" x14ac:dyDescent="0.2">
      <c r="A181" s="314">
        <v>2020</v>
      </c>
      <c r="B181" s="314">
        <v>12</v>
      </c>
      <c r="C181" s="482">
        <v>46.964515941001302</v>
      </c>
      <c r="D181" s="479">
        <v>42.633806123140985</v>
      </c>
      <c r="E181" s="479">
        <v>81.614210043345437</v>
      </c>
      <c r="F181" s="479">
        <v>78.117279066674627</v>
      </c>
      <c r="G181" s="479">
        <v>1.16415321826935E-10</v>
      </c>
      <c r="H181" s="478">
        <f t="shared" si="9"/>
        <v>1</v>
      </c>
      <c r="I181" s="481">
        <f t="shared" si="8"/>
        <v>380897.6023553327</v>
      </c>
      <c r="J181" s="481">
        <v>3253.7275573366801</v>
      </c>
      <c r="K181" s="480">
        <f t="shared" si="10"/>
        <v>1239337.0253070148</v>
      </c>
      <c r="L181" s="474">
        <f>SUM(K170:K181)</f>
        <v>15178667.115339953</v>
      </c>
      <c r="M181" s="475">
        <v>380897.60235533299</v>
      </c>
      <c r="N181" s="277">
        <f t="shared" si="7"/>
        <v>0</v>
      </c>
      <c r="P181" s="8"/>
      <c r="Q181" s="474">
        <f>+K181+'Med COMM Sales Model  '!M181+'Small COMM Sales Model  '!N181+'Small COMM Sales Model  '!S181</f>
        <v>3828207.4329525195</v>
      </c>
      <c r="R181" s="474">
        <f>SUM(Q170:Q181)</f>
        <v>47835597.440401644</v>
      </c>
      <c r="T181" s="474">
        <v>559774.99243313808</v>
      </c>
      <c r="U181" s="474">
        <f>AVERAGE(T170:T181)</f>
        <v>557970.57672484394</v>
      </c>
    </row>
    <row r="182" spans="1:21" x14ac:dyDescent="0.2">
      <c r="A182" s="314">
        <v>2021</v>
      </c>
      <c r="B182" s="314">
        <v>1</v>
      </c>
      <c r="C182" s="482">
        <v>47.033632873547802</v>
      </c>
      <c r="D182" s="479">
        <v>26.112829868525239</v>
      </c>
      <c r="E182" s="479">
        <v>127.15014736663784</v>
      </c>
      <c r="F182" s="479">
        <v>42.633806123140985</v>
      </c>
      <c r="G182" s="479">
        <v>-5.8207660913467401E-11</v>
      </c>
      <c r="H182" s="478">
        <f t="shared" si="9"/>
        <v>0</v>
      </c>
      <c r="I182" s="481">
        <f t="shared" si="8"/>
        <v>364690.43808294827</v>
      </c>
      <c r="J182" s="481">
        <v>3252.2231945428998</v>
      </c>
      <c r="K182" s="480">
        <f t="shared" si="10"/>
        <v>1186054.7015613755</v>
      </c>
      <c r="L182" s="477">
        <f>+L181/L169-1</f>
        <v>6.0374853354410174E-3</v>
      </c>
      <c r="M182" s="475">
        <v>364690.43808294798</v>
      </c>
      <c r="N182" s="277">
        <f t="shared" si="7"/>
        <v>0</v>
      </c>
      <c r="P182" s="8"/>
      <c r="Q182" s="474">
        <f>+K182+'Med COMM Sales Model  '!M182+'Small COMM Sales Model  '!N182+'Small COMM Sales Model  '!S182</f>
        <v>3687333.8429255872</v>
      </c>
      <c r="R182" s="477">
        <f>+R181/R169-1</f>
        <v>5.7708681502268711E-3</v>
      </c>
      <c r="T182" s="474">
        <v>559975.99538405554</v>
      </c>
      <c r="U182" s="476">
        <f>+U181/U169-1</f>
        <v>8.2142294968410301E-3</v>
      </c>
    </row>
    <row r="183" spans="1:21" x14ac:dyDescent="0.2">
      <c r="A183" s="314">
        <v>2021</v>
      </c>
      <c r="B183" s="314">
        <v>2</v>
      </c>
      <c r="C183" s="482">
        <v>47.103130456118897</v>
      </c>
      <c r="D183" s="479">
        <v>35.042184420393127</v>
      </c>
      <c r="E183" s="479">
        <v>78.467690138551589</v>
      </c>
      <c r="F183" s="479">
        <v>26.112829868525239</v>
      </c>
      <c r="G183" s="479">
        <v>-1.16415321826935E-10</v>
      </c>
      <c r="H183" s="478">
        <f t="shared" si="9"/>
        <v>0</v>
      </c>
      <c r="I183" s="481">
        <f t="shared" si="8"/>
        <v>361804.80836784904</v>
      </c>
      <c r="J183" s="481">
        <v>3254.2701774746502</v>
      </c>
      <c r="K183" s="480">
        <f t="shared" si="10"/>
        <v>1177410.5979384219</v>
      </c>
      <c r="L183" s="474"/>
      <c r="M183" s="475">
        <v>361804.80836784898</v>
      </c>
      <c r="N183" s="277">
        <f t="shared" si="7"/>
        <v>0</v>
      </c>
      <c r="P183" s="8"/>
      <c r="Q183" s="474">
        <f>+K183+'Med COMM Sales Model  '!M183+'Small COMM Sales Model  '!N183+'Small COMM Sales Model  '!S183</f>
        <v>3591868.9806099534</v>
      </c>
      <c r="R183" s="474"/>
      <c r="T183" s="474">
        <v>560315.9118564995</v>
      </c>
      <c r="U183" s="474"/>
    </row>
    <row r="184" spans="1:21" x14ac:dyDescent="0.2">
      <c r="A184" s="314">
        <v>2021</v>
      </c>
      <c r="B184" s="314">
        <v>3</v>
      </c>
      <c r="C184" s="482">
        <v>47.164728393541097</v>
      </c>
      <c r="D184" s="479">
        <v>64.582270600115152</v>
      </c>
      <c r="E184" s="479">
        <v>46.311218909337121</v>
      </c>
      <c r="F184" s="479">
        <v>35.042184420393127</v>
      </c>
      <c r="G184" s="479">
        <v>-5.8207660913467401E-11</v>
      </c>
      <c r="H184" s="478">
        <f t="shared" si="9"/>
        <v>0</v>
      </c>
      <c r="I184" s="481">
        <f t="shared" si="8"/>
        <v>364519.73599078367</v>
      </c>
      <c r="J184" s="481">
        <v>3249.1653236009902</v>
      </c>
      <c r="K184" s="480">
        <f t="shared" si="10"/>
        <v>1184384.8859494422</v>
      </c>
      <c r="L184" s="474"/>
      <c r="M184" s="475">
        <v>364519.73599078401</v>
      </c>
      <c r="N184" s="277">
        <f t="shared" si="7"/>
        <v>0</v>
      </c>
      <c r="P184" s="8"/>
      <c r="Q184" s="474">
        <f>+K184+'Med COMM Sales Model  '!M184+'Small COMM Sales Model  '!N184+'Small COMM Sales Model  '!S184</f>
        <v>3640675.3306034193</v>
      </c>
      <c r="R184" s="474"/>
      <c r="T184" s="474">
        <v>560671.75030112977</v>
      </c>
      <c r="U184" s="474"/>
    </row>
    <row r="185" spans="1:21" x14ac:dyDescent="0.2">
      <c r="A185" s="314">
        <v>2021</v>
      </c>
      <c r="B185" s="314">
        <v>4</v>
      </c>
      <c r="C185" s="482">
        <v>47.229320456422002</v>
      </c>
      <c r="D185" s="479">
        <v>114.03392869270741</v>
      </c>
      <c r="E185" s="479">
        <v>10.944087118763242</v>
      </c>
      <c r="F185" s="479">
        <v>64.582270600115152</v>
      </c>
      <c r="G185" s="479">
        <v>5.8207660913467401E-11</v>
      </c>
      <c r="H185" s="478">
        <f t="shared" si="9"/>
        <v>0</v>
      </c>
      <c r="I185" s="481">
        <f t="shared" si="8"/>
        <v>371458.30169436673</v>
      </c>
      <c r="J185" s="481">
        <v>3247.2625730479399</v>
      </c>
      <c r="K185" s="480">
        <f t="shared" si="10"/>
        <v>1206222.6405400671</v>
      </c>
      <c r="L185" s="474"/>
      <c r="M185" s="475">
        <v>371458.30169436702</v>
      </c>
      <c r="N185" s="277">
        <f t="shared" si="7"/>
        <v>0</v>
      </c>
      <c r="P185" s="8"/>
      <c r="Q185" s="474">
        <f>+K185+'Med COMM Sales Model  '!M185+'Small COMM Sales Model  '!N185+'Small COMM Sales Model  '!S185</f>
        <v>3750263.1539954501</v>
      </c>
      <c r="R185" s="474"/>
      <c r="T185" s="474">
        <v>561087.27325726813</v>
      </c>
      <c r="U185" s="474"/>
    </row>
    <row r="186" spans="1:21" x14ac:dyDescent="0.2">
      <c r="A186" s="314">
        <v>2021</v>
      </c>
      <c r="B186" s="314">
        <v>5</v>
      </c>
      <c r="C186" s="482">
        <v>47.286774215987798</v>
      </c>
      <c r="D186" s="479">
        <v>208.47875842628665</v>
      </c>
      <c r="E186" s="479">
        <v>1.2472710741059452</v>
      </c>
      <c r="F186" s="479">
        <v>114.03392869270741</v>
      </c>
      <c r="G186" s="479">
        <v>0</v>
      </c>
      <c r="H186" s="478">
        <f t="shared" si="9"/>
        <v>0</v>
      </c>
      <c r="I186" s="481">
        <f t="shared" si="8"/>
        <v>385840.10815806547</v>
      </c>
      <c r="J186" s="481">
        <v>3237.2503194843198</v>
      </c>
      <c r="K186" s="480">
        <f t="shared" si="10"/>
        <v>1249061.0134045619</v>
      </c>
      <c r="L186" s="474"/>
      <c r="M186" s="475">
        <v>385840.10815806501</v>
      </c>
      <c r="N186" s="277">
        <f t="shared" si="7"/>
        <v>-4.6566128730773926E-10</v>
      </c>
      <c r="P186" s="8"/>
      <c r="Q186" s="474">
        <f>+K186+'Med COMM Sales Model  '!M186+'Small COMM Sales Model  '!N186+'Small COMM Sales Model  '!S186</f>
        <v>3960908.0084865321</v>
      </c>
      <c r="R186" s="474"/>
      <c r="T186" s="474">
        <v>561584.75114661991</v>
      </c>
      <c r="U186" s="474"/>
    </row>
    <row r="187" spans="1:21" x14ac:dyDescent="0.2">
      <c r="A187" s="314">
        <v>2021</v>
      </c>
      <c r="B187" s="314">
        <v>6</v>
      </c>
      <c r="C187" s="482">
        <v>47.342938460548297</v>
      </c>
      <c r="D187" s="479">
        <v>271.66325293295364</v>
      </c>
      <c r="E187" s="479">
        <v>0</v>
      </c>
      <c r="F187" s="479">
        <v>208.47875842628665</v>
      </c>
      <c r="G187" s="479">
        <v>-1.16415321826935E-10</v>
      </c>
      <c r="H187" s="478">
        <f t="shared" si="9"/>
        <v>0</v>
      </c>
      <c r="I187" s="481">
        <f t="shared" si="8"/>
        <v>403318.96875400853</v>
      </c>
      <c r="J187" s="481">
        <v>3248.89004029634</v>
      </c>
      <c r="K187" s="480">
        <f t="shared" si="10"/>
        <v>1310338.980647489</v>
      </c>
      <c r="L187" s="474"/>
      <c r="M187" s="475">
        <v>403318.96875400899</v>
      </c>
      <c r="N187" s="277">
        <f t="shared" si="7"/>
        <v>4.6566128730773926E-10</v>
      </c>
      <c r="P187" s="8"/>
      <c r="Q187" s="474">
        <f>+K187+'Med COMM Sales Model  '!M187+'Small COMM Sales Model  '!N187+'Small COMM Sales Model  '!S187</f>
        <v>4202482.3460559677</v>
      </c>
      <c r="R187" s="474"/>
      <c r="T187" s="474">
        <v>562224.82931394863</v>
      </c>
      <c r="U187" s="474"/>
    </row>
    <row r="188" spans="1:21" x14ac:dyDescent="0.2">
      <c r="A188" s="314">
        <v>2021</v>
      </c>
      <c r="B188" s="314">
        <v>7</v>
      </c>
      <c r="C188" s="482">
        <v>47.397003098648497</v>
      </c>
      <c r="D188" s="479">
        <v>322.31916585708109</v>
      </c>
      <c r="E188" s="479">
        <v>0</v>
      </c>
      <c r="F188" s="479">
        <v>271.66325293295364</v>
      </c>
      <c r="G188" s="479">
        <v>0</v>
      </c>
      <c r="H188" s="478">
        <f t="shared" si="9"/>
        <v>0</v>
      </c>
      <c r="I188" s="481">
        <f t="shared" si="8"/>
        <v>415842.81724862626</v>
      </c>
      <c r="J188" s="481">
        <v>3271.8720709414501</v>
      </c>
      <c r="K188" s="480">
        <f t="shared" si="10"/>
        <v>1360584.4996573899</v>
      </c>
      <c r="L188" s="474"/>
      <c r="M188" s="475">
        <v>415842.81724862597</v>
      </c>
      <c r="N188" s="277">
        <f t="shared" si="7"/>
        <v>0</v>
      </c>
      <c r="P188" s="8"/>
      <c r="Q188" s="474">
        <f>+K188+'Med COMM Sales Model  '!M188+'Small COMM Sales Model  '!N188+'Small COMM Sales Model  '!S188</f>
        <v>4385483.9532362921</v>
      </c>
      <c r="R188" s="474"/>
      <c r="T188" s="474">
        <v>562875.87227956369</v>
      </c>
      <c r="U188" s="474"/>
    </row>
    <row r="189" spans="1:21" x14ac:dyDescent="0.2">
      <c r="A189" s="314">
        <v>2021</v>
      </c>
      <c r="B189" s="314">
        <v>8</v>
      </c>
      <c r="C189" s="482">
        <v>47.455367264880699</v>
      </c>
      <c r="D189" s="479">
        <v>326.45437890907908</v>
      </c>
      <c r="E189" s="479">
        <v>0</v>
      </c>
      <c r="F189" s="479">
        <v>322.31916585708109</v>
      </c>
      <c r="G189" s="479">
        <v>5.8207660913467401E-11</v>
      </c>
      <c r="H189" s="478">
        <f t="shared" si="9"/>
        <v>0</v>
      </c>
      <c r="I189" s="481">
        <f t="shared" si="8"/>
        <v>422664.68550319987</v>
      </c>
      <c r="J189" s="481">
        <v>3277.05072183423</v>
      </c>
      <c r="K189" s="480">
        <f t="shared" si="10"/>
        <v>1385093.6127220988</v>
      </c>
      <c r="L189" s="474"/>
      <c r="M189" s="475">
        <v>422664.68550319999</v>
      </c>
      <c r="N189" s="277">
        <f t="shared" si="7"/>
        <v>0</v>
      </c>
      <c r="P189" s="8"/>
      <c r="Q189" s="474">
        <f>+K189+'Med COMM Sales Model  '!M189+'Small COMM Sales Model  '!N189+'Small COMM Sales Model  '!S189</f>
        <v>4469167.3809140157</v>
      </c>
      <c r="R189" s="474"/>
      <c r="T189" s="474">
        <v>563276.41992052644</v>
      </c>
      <c r="U189" s="474"/>
    </row>
    <row r="190" spans="1:21" x14ac:dyDescent="0.2">
      <c r="A190" s="314">
        <v>2021</v>
      </c>
      <c r="B190" s="314">
        <v>9</v>
      </c>
      <c r="C190" s="482">
        <v>47.518537878039098</v>
      </c>
      <c r="D190" s="479">
        <v>277.87653293728147</v>
      </c>
      <c r="E190" s="479">
        <v>0</v>
      </c>
      <c r="F190" s="479">
        <v>326.45437890907908</v>
      </c>
      <c r="G190" s="479">
        <v>0</v>
      </c>
      <c r="H190" s="478">
        <f t="shared" si="9"/>
        <v>0</v>
      </c>
      <c r="I190" s="481">
        <f t="shared" si="8"/>
        <v>419018.23710071208</v>
      </c>
      <c r="J190" s="481">
        <v>3273.6254955068898</v>
      </c>
      <c r="K190" s="480">
        <f t="shared" si="10"/>
        <v>1371708.7840552421</v>
      </c>
      <c r="L190" s="474"/>
      <c r="M190" s="475">
        <v>419018.23710071202</v>
      </c>
      <c r="N190" s="277">
        <f t="shared" si="7"/>
        <v>0</v>
      </c>
      <c r="P190" s="8"/>
      <c r="Q190" s="474">
        <f>+K190+'Med COMM Sales Model  '!M190+'Small COMM Sales Model  '!N190+'Small COMM Sales Model  '!S190</f>
        <v>4401450.6199229378</v>
      </c>
      <c r="R190" s="474"/>
      <c r="T190" s="474">
        <v>563610.55678864801</v>
      </c>
      <c r="U190" s="474"/>
    </row>
    <row r="191" spans="1:21" x14ac:dyDescent="0.2">
      <c r="A191" s="314">
        <v>2021</v>
      </c>
      <c r="B191" s="314">
        <v>10</v>
      </c>
      <c r="C191" s="482">
        <v>47.586275881363697</v>
      </c>
      <c r="D191" s="479">
        <v>198.89039579254836</v>
      </c>
      <c r="E191" s="479">
        <v>3.8110897796785466</v>
      </c>
      <c r="F191" s="479">
        <v>277.87653293728147</v>
      </c>
      <c r="G191" s="479">
        <v>0</v>
      </c>
      <c r="H191" s="478">
        <f t="shared" si="9"/>
        <v>0</v>
      </c>
      <c r="I191" s="481">
        <f t="shared" si="8"/>
        <v>406274.5747183435</v>
      </c>
      <c r="J191" s="481">
        <v>3258.29598747504</v>
      </c>
      <c r="K191" s="480">
        <f t="shared" si="10"/>
        <v>1323762.816617907</v>
      </c>
      <c r="L191" s="474"/>
      <c r="M191" s="475">
        <v>406274.57471834403</v>
      </c>
      <c r="N191" s="277">
        <f t="shared" si="7"/>
        <v>5.2386894822120667E-10</v>
      </c>
      <c r="P191" s="8"/>
      <c r="Q191" s="474">
        <f>+K191+'Med COMM Sales Model  '!M191+'Small COMM Sales Model  '!N191+'Small COMM Sales Model  '!S191</f>
        <v>4206508.8446821654</v>
      </c>
      <c r="R191" s="474"/>
      <c r="T191" s="474">
        <v>563850.2787013863</v>
      </c>
      <c r="U191" s="474"/>
    </row>
    <row r="192" spans="1:21" x14ac:dyDescent="0.2">
      <c r="A192" s="314">
        <v>2021</v>
      </c>
      <c r="B192" s="314">
        <v>11</v>
      </c>
      <c r="C192" s="482">
        <v>47.663866921779103</v>
      </c>
      <c r="D192" s="479">
        <v>78.117279066674627</v>
      </c>
      <c r="E192" s="479">
        <v>26.436963465927999</v>
      </c>
      <c r="F192" s="479">
        <v>198.89039579254836</v>
      </c>
      <c r="G192" s="479">
        <v>0</v>
      </c>
      <c r="H192" s="478">
        <f t="shared" si="9"/>
        <v>0</v>
      </c>
      <c r="I192" s="481">
        <f t="shared" si="8"/>
        <v>386764.01279073907</v>
      </c>
      <c r="J192" s="481">
        <v>3252.0888591673502</v>
      </c>
      <c r="K192" s="480">
        <f t="shared" si="10"/>
        <v>1257790.9371236209</v>
      </c>
      <c r="L192" s="474"/>
      <c r="M192" s="475">
        <v>386764.01279073901</v>
      </c>
      <c r="N192" s="277">
        <f t="shared" si="7"/>
        <v>0</v>
      </c>
      <c r="P192" s="8"/>
      <c r="Q192" s="474">
        <f>+K192+'Med COMM Sales Model  '!M192+'Small COMM Sales Model  '!N192+'Small COMM Sales Model  '!S192</f>
        <v>3912528.8846559282</v>
      </c>
      <c r="R192" s="474"/>
      <c r="T192" s="474">
        <v>564049.54660995875</v>
      </c>
      <c r="U192" s="474"/>
    </row>
    <row r="193" spans="1:21" x14ac:dyDescent="0.2">
      <c r="A193" s="314">
        <v>2021</v>
      </c>
      <c r="B193" s="314">
        <v>12</v>
      </c>
      <c r="C193" s="482">
        <v>47.742098451818798</v>
      </c>
      <c r="D193" s="479">
        <v>42.633806123140985</v>
      </c>
      <c r="E193" s="479">
        <v>81.614210043345437</v>
      </c>
      <c r="F193" s="479">
        <v>78.117279066674627</v>
      </c>
      <c r="G193" s="479">
        <v>1.16415321826935E-10</v>
      </c>
      <c r="H193" s="478">
        <f t="shared" si="9"/>
        <v>1</v>
      </c>
      <c r="I193" s="481">
        <f t="shared" si="8"/>
        <v>383193.19150383829</v>
      </c>
      <c r="J193" s="481">
        <v>3250.9581472192499</v>
      </c>
      <c r="K193" s="480">
        <f t="shared" si="10"/>
        <v>1245745.0278783494</v>
      </c>
      <c r="L193" s="474">
        <f>SUM(K182:K193)</f>
        <v>15258158.498095967</v>
      </c>
      <c r="M193" s="475">
        <v>383193.191503838</v>
      </c>
      <c r="N193" s="277">
        <f t="shared" si="7"/>
        <v>0</v>
      </c>
      <c r="P193" s="8"/>
      <c r="Q193" s="474">
        <f>+K193+'Med COMM Sales Model  '!M193+'Small COMM Sales Model  '!N193+'Small COMM Sales Model  '!S193</f>
        <v>3846829.1531646033</v>
      </c>
      <c r="R193" s="474">
        <f>SUM(Q182:Q193)</f>
        <v>48055500.499252848</v>
      </c>
      <c r="T193" s="474">
        <v>564201.25662582542</v>
      </c>
      <c r="U193" s="474">
        <f>AVERAGE(T182:T193)</f>
        <v>562310.37018211919</v>
      </c>
    </row>
    <row r="194" spans="1:21" x14ac:dyDescent="0.2">
      <c r="A194" s="337">
        <f>+A182+1</f>
        <v>2022</v>
      </c>
      <c r="B194" s="337">
        <f t="shared" ref="B194:B205" si="11">+B182</f>
        <v>1</v>
      </c>
      <c r="C194" s="482">
        <v>47.820535177435801</v>
      </c>
      <c r="D194" s="479">
        <v>26.112829868525239</v>
      </c>
      <c r="E194" s="479">
        <v>127.15014736663784</v>
      </c>
      <c r="F194" s="479">
        <v>42.633806123140985</v>
      </c>
      <c r="G194" s="479">
        <v>-1.16415321826935E-10</v>
      </c>
      <c r="H194" s="478">
        <f t="shared" si="9"/>
        <v>0</v>
      </c>
      <c r="I194" s="481">
        <f t="shared" si="8"/>
        <v>367013.54124513257</v>
      </c>
      <c r="J194" s="481">
        <v>3249.4548685087698</v>
      </c>
      <c r="K194" s="480">
        <f t="shared" si="10"/>
        <v>1192593.9384076402</v>
      </c>
      <c r="L194" s="477">
        <f>+L193/L181-1</f>
        <v>5.2370463198101458E-3</v>
      </c>
      <c r="M194" s="475">
        <v>367013.54124513298</v>
      </c>
      <c r="N194" s="277">
        <f t="shared" si="7"/>
        <v>0</v>
      </c>
      <c r="P194" s="8"/>
      <c r="Q194" s="474">
        <f>+K194+'Med COMM Sales Model  '!M194+'Small COMM Sales Model  '!N194+'Small COMM Sales Model  '!S194</f>
        <v>3706184.9525986547</v>
      </c>
      <c r="R194" s="477">
        <f>+R193/R181-1</f>
        <v>4.5970588979302729E-3</v>
      </c>
      <c r="T194" s="474">
        <v>564405.58020910213</v>
      </c>
      <c r="U194" s="476">
        <f>+U193/U181-1</f>
        <v>7.7778177529517212E-3</v>
      </c>
    </row>
    <row r="195" spans="1:21" x14ac:dyDescent="0.2">
      <c r="A195" s="337">
        <f t="shared" ref="A195:A205" si="12">+A194</f>
        <v>2022</v>
      </c>
      <c r="B195" s="337">
        <f t="shared" si="11"/>
        <v>2</v>
      </c>
      <c r="C195" s="482">
        <v>47.892536447710199</v>
      </c>
      <c r="D195" s="479">
        <v>35.042184420393127</v>
      </c>
      <c r="E195" s="479">
        <v>78.467690138551589</v>
      </c>
      <c r="F195" s="479">
        <v>26.112829868525239</v>
      </c>
      <c r="G195" s="479">
        <v>0</v>
      </c>
      <c r="H195" s="478">
        <f t="shared" si="9"/>
        <v>0</v>
      </c>
      <c r="I195" s="481">
        <f t="shared" si="8"/>
        <v>364135.3029492629</v>
      </c>
      <c r="J195" s="481">
        <v>3251.4999125209501</v>
      </c>
      <c r="K195" s="480">
        <f t="shared" si="10"/>
        <v>1183985.9056853179</v>
      </c>
      <c r="L195" s="474"/>
      <c r="M195" s="475">
        <v>364135.30294926302</v>
      </c>
      <c r="N195" s="277">
        <f t="shared" si="7"/>
        <v>0</v>
      </c>
      <c r="P195" s="8"/>
      <c r="Q195" s="474">
        <f>+K195+'Med COMM Sales Model  '!M195+'Small COMM Sales Model  '!N195+'Small COMM Sales Model  '!S195</f>
        <v>3610547.4988248399</v>
      </c>
      <c r="R195" s="474"/>
      <c r="T195" s="474">
        <v>564726.84580745234</v>
      </c>
      <c r="U195" s="474"/>
    </row>
    <row r="196" spans="1:21" x14ac:dyDescent="0.2">
      <c r="A196" s="337">
        <f t="shared" si="12"/>
        <v>2022</v>
      </c>
      <c r="B196" s="337">
        <f t="shared" si="11"/>
        <v>3</v>
      </c>
      <c r="C196" s="482">
        <v>47.954438140007497</v>
      </c>
      <c r="D196" s="479">
        <v>64.582270600115152</v>
      </c>
      <c r="E196" s="479">
        <v>46.311218909337121</v>
      </c>
      <c r="F196" s="479">
        <v>35.042184420393127</v>
      </c>
      <c r="G196" s="479">
        <v>0</v>
      </c>
      <c r="H196" s="478">
        <f t="shared" si="9"/>
        <v>0</v>
      </c>
      <c r="I196" s="481">
        <f t="shared" si="8"/>
        <v>366851.1273212696</v>
      </c>
      <c r="J196" s="481">
        <v>3246.3992080338799</v>
      </c>
      <c r="K196" s="480">
        <f t="shared" si="10"/>
        <v>1190945.2092021056</v>
      </c>
      <c r="L196" s="474"/>
      <c r="M196" s="475">
        <v>366851.12732127</v>
      </c>
      <c r="N196" s="277">
        <f t="shared" si="7"/>
        <v>0</v>
      </c>
      <c r="P196" s="8"/>
      <c r="Q196" s="474">
        <f>+K196+'Med COMM Sales Model  '!M196+'Small COMM Sales Model  '!N196+'Small COMM Sales Model  '!S196</f>
        <v>3659344.5300315218</v>
      </c>
      <c r="R196" s="474"/>
      <c r="T196" s="474">
        <v>565054.74184561626</v>
      </c>
      <c r="U196" s="474"/>
    </row>
    <row r="197" spans="1:21" x14ac:dyDescent="0.2">
      <c r="A197" s="337">
        <f t="shared" si="12"/>
        <v>2022</v>
      </c>
      <c r="B197" s="337">
        <f t="shared" si="11"/>
        <v>4</v>
      </c>
      <c r="C197" s="482">
        <v>48.023826859316401</v>
      </c>
      <c r="D197" s="479">
        <v>114.03392869270741</v>
      </c>
      <c r="E197" s="479">
        <v>10.944087118763242</v>
      </c>
      <c r="F197" s="479">
        <v>64.582270600115152</v>
      </c>
      <c r="G197" s="479">
        <v>0</v>
      </c>
      <c r="H197" s="478">
        <f t="shared" si="9"/>
        <v>0</v>
      </c>
      <c r="I197" s="481">
        <f t="shared" si="8"/>
        <v>373803.85377601668</v>
      </c>
      <c r="J197" s="481">
        <v>3244.4978812125801</v>
      </c>
      <c r="K197" s="480">
        <f t="shared" si="10"/>
        <v>1212805.8115653831</v>
      </c>
      <c r="L197" s="474"/>
      <c r="M197" s="475">
        <v>373803.85377601697</v>
      </c>
      <c r="N197" s="277">
        <f t="shared" si="7"/>
        <v>0</v>
      </c>
      <c r="P197" s="8"/>
      <c r="Q197" s="474">
        <f>+K197+'Med COMM Sales Model  '!M197+'Small COMM Sales Model  '!N197+'Small COMM Sales Model  '!S197</f>
        <v>3769186.5681485604</v>
      </c>
      <c r="R197" s="474"/>
      <c r="T197" s="474">
        <v>565443.31288556638</v>
      </c>
      <c r="U197" s="474"/>
    </row>
    <row r="198" spans="1:21" x14ac:dyDescent="0.2">
      <c r="A198" s="337">
        <f t="shared" si="12"/>
        <v>2022</v>
      </c>
      <c r="B198" s="337">
        <f t="shared" si="11"/>
        <v>5</v>
      </c>
      <c r="C198" s="482">
        <v>48.094772212719498</v>
      </c>
      <c r="D198" s="479">
        <v>208.47875842628665</v>
      </c>
      <c r="E198" s="479">
        <v>1.2472710741059452</v>
      </c>
      <c r="F198" s="479">
        <v>114.03392869270741</v>
      </c>
      <c r="G198" s="479">
        <v>-5.8207660913467401E-11</v>
      </c>
      <c r="H198" s="478">
        <f t="shared" si="9"/>
        <v>0</v>
      </c>
      <c r="I198" s="481">
        <f t="shared" si="8"/>
        <v>388225.49029759102</v>
      </c>
      <c r="J198" s="481">
        <v>3234.4939564347801</v>
      </c>
      <c r="K198" s="480">
        <f t="shared" si="10"/>
        <v>1255713.0021014877</v>
      </c>
      <c r="L198" s="474"/>
      <c r="M198" s="475">
        <v>388225.49029759102</v>
      </c>
      <c r="N198" s="277">
        <f t="shared" si="7"/>
        <v>0</v>
      </c>
      <c r="P198" s="8"/>
      <c r="Q198" s="474">
        <f>+K198+'Med COMM Sales Model  '!M198+'Small COMM Sales Model  '!N198+'Small COMM Sales Model  '!S198</f>
        <v>3980770.1235782471</v>
      </c>
      <c r="R198" s="474"/>
      <c r="T198" s="474">
        <v>565927.84883576806</v>
      </c>
      <c r="U198" s="474"/>
    </row>
    <row r="199" spans="1:21" x14ac:dyDescent="0.2">
      <c r="A199" s="337">
        <f t="shared" si="12"/>
        <v>2022</v>
      </c>
      <c r="B199" s="337">
        <f t="shared" si="11"/>
        <v>6</v>
      </c>
      <c r="C199" s="482">
        <v>48.169434897108097</v>
      </c>
      <c r="D199" s="479">
        <v>271.66325293295364</v>
      </c>
      <c r="E199" s="479">
        <v>0</v>
      </c>
      <c r="F199" s="479">
        <v>208.47875842628665</v>
      </c>
      <c r="G199" s="479">
        <v>-1.7462298274040199E-10</v>
      </c>
      <c r="H199" s="478">
        <f t="shared" si="9"/>
        <v>0</v>
      </c>
      <c r="I199" s="481">
        <f t="shared" si="8"/>
        <v>405758.96222692047</v>
      </c>
      <c r="J199" s="481">
        <v>3246.1235702909698</v>
      </c>
      <c r="K199" s="480">
        <f t="shared" si="10"/>
        <v>1317143.7311416098</v>
      </c>
      <c r="L199" s="474"/>
      <c r="M199" s="475">
        <v>405758.96222692</v>
      </c>
      <c r="N199" s="277">
        <f t="shared" si="7"/>
        <v>-4.6566128730773926E-10</v>
      </c>
      <c r="P199" s="8"/>
      <c r="Q199" s="474">
        <f>+K199+'Med COMM Sales Model  '!M199+'Small COMM Sales Model  '!N199+'Small COMM Sales Model  '!S199</f>
        <v>4223570.4659017585</v>
      </c>
      <c r="R199" s="474"/>
      <c r="T199" s="474">
        <v>566565.00745804782</v>
      </c>
      <c r="U199" s="474"/>
    </row>
    <row r="200" spans="1:21" x14ac:dyDescent="0.2">
      <c r="A200" s="337">
        <f t="shared" si="12"/>
        <v>2022</v>
      </c>
      <c r="B200" s="337">
        <f t="shared" si="11"/>
        <v>7</v>
      </c>
      <c r="C200" s="482">
        <v>48.239127332599203</v>
      </c>
      <c r="D200" s="479">
        <v>322.31916585708109</v>
      </c>
      <c r="E200" s="479">
        <v>0</v>
      </c>
      <c r="F200" s="479">
        <v>271.66325293295364</v>
      </c>
      <c r="G200" s="479">
        <v>0</v>
      </c>
      <c r="H200" s="478">
        <f t="shared" si="9"/>
        <v>0</v>
      </c>
      <c r="I200" s="481">
        <f t="shared" si="8"/>
        <v>418328.9473071823</v>
      </c>
      <c r="J200" s="481">
        <v>3269.0858337434502</v>
      </c>
      <c r="K200" s="480">
        <f t="shared" si="10"/>
        <v>1367553.2354867198</v>
      </c>
      <c r="L200" s="474"/>
      <c r="M200" s="475">
        <v>418328.94730718201</v>
      </c>
      <c r="N200" s="277">
        <f t="shared" si="7"/>
        <v>0</v>
      </c>
      <c r="P200" s="8"/>
      <c r="Q200" s="474">
        <f>+K200+'Med COMM Sales Model  '!M200+'Small COMM Sales Model  '!N200+'Small COMM Sales Model  '!S200</f>
        <v>4407625.5885415012</v>
      </c>
      <c r="R200" s="474"/>
      <c r="T200" s="474">
        <v>567215.15608622634</v>
      </c>
      <c r="U200" s="474"/>
    </row>
    <row r="201" spans="1:21" x14ac:dyDescent="0.2">
      <c r="A201" s="337">
        <f t="shared" si="12"/>
        <v>2022</v>
      </c>
      <c r="B201" s="337">
        <f t="shared" si="11"/>
        <v>8</v>
      </c>
      <c r="C201" s="482">
        <v>48.3060933201265</v>
      </c>
      <c r="D201" s="479">
        <v>326.45437890907908</v>
      </c>
      <c r="E201" s="479">
        <v>0</v>
      </c>
      <c r="F201" s="479">
        <v>322.31916585708109</v>
      </c>
      <c r="G201" s="479">
        <v>0</v>
      </c>
      <c r="H201" s="478">
        <f t="shared" si="9"/>
        <v>0</v>
      </c>
      <c r="I201" s="481">
        <f t="shared" si="8"/>
        <v>425176.2099698704</v>
      </c>
      <c r="J201" s="481">
        <v>3274.25987658744</v>
      </c>
      <c r="K201" s="480">
        <f t="shared" si="10"/>
        <v>1392137.4047838633</v>
      </c>
      <c r="L201" s="474"/>
      <c r="M201" s="475">
        <v>425176.20996986999</v>
      </c>
      <c r="N201" s="277">
        <f t="shared" si="7"/>
        <v>0</v>
      </c>
      <c r="P201" s="8"/>
      <c r="Q201" s="474">
        <f>+K201+'Med COMM Sales Model  '!M201+'Small COMM Sales Model  '!N201+'Small COMM Sales Model  '!S201</f>
        <v>4491792.9182225661</v>
      </c>
      <c r="R201" s="474"/>
      <c r="T201" s="474">
        <v>567610.60555417032</v>
      </c>
      <c r="U201" s="474"/>
    </row>
    <row r="202" spans="1:21" x14ac:dyDescent="0.2">
      <c r="A202" s="337">
        <f t="shared" si="12"/>
        <v>2022</v>
      </c>
      <c r="B202" s="337">
        <f t="shared" si="11"/>
        <v>9</v>
      </c>
      <c r="C202" s="482">
        <v>48.371996421207299</v>
      </c>
      <c r="D202" s="479">
        <v>277.87653293728147</v>
      </c>
      <c r="E202" s="479">
        <v>0</v>
      </c>
      <c r="F202" s="479">
        <v>326.45437890907908</v>
      </c>
      <c r="G202" s="479">
        <v>0</v>
      </c>
      <c r="H202" s="478">
        <f t="shared" si="9"/>
        <v>0</v>
      </c>
      <c r="I202" s="481">
        <f t="shared" si="8"/>
        <v>421537.82845357899</v>
      </c>
      <c r="J202" s="481">
        <v>3270.8373694248799</v>
      </c>
      <c r="K202" s="480">
        <f t="shared" si="10"/>
        <v>1378781.6819321807</v>
      </c>
      <c r="L202" s="474"/>
      <c r="M202" s="475">
        <v>421537.82845357899</v>
      </c>
      <c r="N202" s="277">
        <f t="shared" si="7"/>
        <v>0</v>
      </c>
      <c r="P202" s="8"/>
      <c r="Q202" s="474">
        <f>+K202+'Med COMM Sales Model  '!M202+'Small COMM Sales Model  '!N202+'Small COMM Sales Model  '!S202</f>
        <v>4423915.3259974308</v>
      </c>
      <c r="R202" s="474"/>
      <c r="T202" s="474">
        <v>567932.9886174415</v>
      </c>
      <c r="U202" s="474"/>
    </row>
    <row r="203" spans="1:21" x14ac:dyDescent="0.2">
      <c r="A203" s="337">
        <f t="shared" si="12"/>
        <v>2022</v>
      </c>
      <c r="B203" s="337">
        <f t="shared" si="11"/>
        <v>10</v>
      </c>
      <c r="C203" s="482">
        <v>48.440123720724401</v>
      </c>
      <c r="D203" s="479">
        <v>198.89039579254836</v>
      </c>
      <c r="E203" s="479">
        <v>3.8110897796785466</v>
      </c>
      <c r="F203" s="479">
        <v>277.87653293728147</v>
      </c>
      <c r="G203" s="479">
        <v>0</v>
      </c>
      <c r="H203" s="478">
        <f t="shared" si="9"/>
        <v>0</v>
      </c>
      <c r="I203" s="481">
        <f t="shared" si="8"/>
        <v>408795.31535646651</v>
      </c>
      <c r="J203" s="481">
        <v>3255.52072046474</v>
      </c>
      <c r="K203" s="480">
        <f t="shared" si="10"/>
        <v>1330841.6195718944</v>
      </c>
      <c r="L203" s="474"/>
      <c r="M203" s="475">
        <v>408795.31535646698</v>
      </c>
      <c r="N203" s="277">
        <f t="shared" si="7"/>
        <v>4.6566128730773926E-10</v>
      </c>
      <c r="P203" s="8"/>
      <c r="Q203" s="474">
        <f>+K203+'Med COMM Sales Model  '!M203+'Small COMM Sales Model  '!N203+'Small COMM Sales Model  '!S203</f>
        <v>4228278.1704831328</v>
      </c>
      <c r="R203" s="474"/>
      <c r="T203" s="474">
        <v>568153.37233903655</v>
      </c>
      <c r="U203" s="474"/>
    </row>
    <row r="204" spans="1:21" x14ac:dyDescent="0.2">
      <c r="A204" s="337">
        <f t="shared" si="12"/>
        <v>2022</v>
      </c>
      <c r="B204" s="337">
        <f t="shared" si="11"/>
        <v>11</v>
      </c>
      <c r="C204" s="482">
        <v>48.5188426776432</v>
      </c>
      <c r="D204" s="479">
        <v>78.117279066674627</v>
      </c>
      <c r="E204" s="479">
        <v>26.436963465927999</v>
      </c>
      <c r="F204" s="479">
        <v>198.89039579254836</v>
      </c>
      <c r="G204" s="479">
        <v>0</v>
      </c>
      <c r="H204" s="478">
        <f t="shared" si="9"/>
        <v>0</v>
      </c>
      <c r="I204" s="481">
        <f t="shared" si="8"/>
        <v>389288.08327855589</v>
      </c>
      <c r="J204" s="481">
        <v>3249.3186824783302</v>
      </c>
      <c r="K204" s="480">
        <f t="shared" si="10"/>
        <v>1264921.0418631916</v>
      </c>
      <c r="L204" s="474"/>
      <c r="M204" s="475">
        <v>389288.08327855601</v>
      </c>
      <c r="N204" s="277">
        <f t="shared" si="7"/>
        <v>0</v>
      </c>
      <c r="P204" s="8"/>
      <c r="Q204" s="474">
        <f>+K204+'Med COMM Sales Model  '!M204+'Small COMM Sales Model  '!N204+'Small COMM Sales Model  '!S204</f>
        <v>3933271.4850917473</v>
      </c>
      <c r="R204" s="474"/>
      <c r="T204" s="474">
        <v>568325.36529609933</v>
      </c>
      <c r="U204" s="474"/>
    </row>
    <row r="205" spans="1:21" ht="13.5" thickBot="1" x14ac:dyDescent="0.25">
      <c r="A205" s="346">
        <f t="shared" si="12"/>
        <v>2022</v>
      </c>
      <c r="B205" s="346">
        <f t="shared" si="11"/>
        <v>12</v>
      </c>
      <c r="C205" s="482">
        <v>48.600345060442997</v>
      </c>
      <c r="D205" s="479">
        <v>42.633806123140985</v>
      </c>
      <c r="E205" s="479">
        <v>81.614210043345437</v>
      </c>
      <c r="F205" s="479">
        <v>78.117279066674627</v>
      </c>
      <c r="G205" s="479">
        <v>5.8207660913467401E-11</v>
      </c>
      <c r="H205" s="478">
        <f t="shared" si="9"/>
        <v>1</v>
      </c>
      <c r="I205" s="481">
        <f t="shared" si="8"/>
        <v>385726.91824549058</v>
      </c>
      <c r="J205" s="481">
        <v>3248.1887371018202</v>
      </c>
      <c r="K205" s="480">
        <f t="shared" si="10"/>
        <v>1252913.8314419971</v>
      </c>
      <c r="L205" s="474">
        <f>SUM(K194:K205)</f>
        <v>15340336.413183393</v>
      </c>
      <c r="M205" s="475">
        <v>385726.91824549099</v>
      </c>
      <c r="N205" s="277">
        <f t="shared" si="7"/>
        <v>0</v>
      </c>
      <c r="P205" s="8"/>
      <c r="Q205" s="474">
        <f>+K205+'Med COMM Sales Model  '!M205+'Small COMM Sales Model  '!N205+'Small COMM Sales Model  '!S205</f>
        <v>3867108.6447748314</v>
      </c>
      <c r="R205" s="474">
        <f>SUM(Q194:Q205)</f>
        <v>48301596.272194788</v>
      </c>
      <c r="T205" s="474">
        <v>568448.96415630041</v>
      </c>
      <c r="U205" s="474">
        <f>AVERAGE(T194:T205)</f>
        <v>566650.81575756904</v>
      </c>
    </row>
    <row r="206" spans="1:21" x14ac:dyDescent="0.2">
      <c r="A206" s="337">
        <v>2023</v>
      </c>
      <c r="B206" s="337">
        <v>1</v>
      </c>
      <c r="C206" s="482">
        <v>48.685588799974603</v>
      </c>
      <c r="D206" s="479">
        <v>26.112829868525239</v>
      </c>
      <c r="E206" s="479">
        <v>127.15014736663784</v>
      </c>
      <c r="F206" s="479">
        <v>42.633806123140985</v>
      </c>
      <c r="G206" s="479">
        <v>5.8207660913467401E-11</v>
      </c>
      <c r="H206" s="478">
        <f t="shared" si="9"/>
        <v>0</v>
      </c>
      <c r="I206" s="481">
        <f t="shared" si="8"/>
        <v>369567.36374133028</v>
      </c>
      <c r="J206" s="481">
        <v>3246.6865424746402</v>
      </c>
      <c r="K206" s="480">
        <f t="shared" si="10"/>
        <v>1199869.3863968072</v>
      </c>
      <c r="L206" s="477">
        <f>+L205/L193-1</f>
        <v>5.3858344109927181E-3</v>
      </c>
      <c r="M206" s="475">
        <v>369567.36374132999</v>
      </c>
      <c r="N206" s="277">
        <f t="shared" ref="N206:N269" si="13">+M206-I206</f>
        <v>0</v>
      </c>
      <c r="P206" s="8"/>
      <c r="Q206" s="474">
        <f>+K206+'Med COMM Sales Model  '!M206+'Small COMM Sales Model  '!N206+'Small COMM Sales Model  '!S206</f>
        <v>3726188.838911897</v>
      </c>
      <c r="R206" s="477">
        <f>+R205/R193-1</f>
        <v>5.1210739745757294E-3</v>
      </c>
      <c r="T206" s="474">
        <v>568631.02160694567</v>
      </c>
      <c r="U206" s="476">
        <f>+U205/U193-1</f>
        <v>7.7189498995795525E-3</v>
      </c>
    </row>
    <row r="207" spans="1:21" x14ac:dyDescent="0.2">
      <c r="A207" s="337">
        <v>2023</v>
      </c>
      <c r="B207" s="337">
        <v>2</v>
      </c>
      <c r="C207" s="482">
        <v>48.768246233891098</v>
      </c>
      <c r="D207" s="479">
        <v>35.042184420393127</v>
      </c>
      <c r="E207" s="479">
        <v>78.467690138551589</v>
      </c>
      <c r="F207" s="479">
        <v>26.112829868525239</v>
      </c>
      <c r="G207" s="479">
        <v>-5.8207660913467401E-11</v>
      </c>
      <c r="H207" s="478">
        <f t="shared" si="9"/>
        <v>0</v>
      </c>
      <c r="I207" s="481">
        <f t="shared" ref="I207:I270" si="14">+$B$2+$B$3*C207+$B$4*D207+$B$5*E207+$B$6*F207+G207+$B$9*H207</f>
        <v>366720.58470963011</v>
      </c>
      <c r="J207" s="481">
        <v>3248.7296475672501</v>
      </c>
      <c r="K207" s="480">
        <f t="shared" si="10"/>
        <v>1191376.0359193725</v>
      </c>
      <c r="L207" s="483"/>
      <c r="M207" s="475">
        <v>366720.58470963</v>
      </c>
      <c r="N207" s="277">
        <f t="shared" si="13"/>
        <v>0</v>
      </c>
      <c r="P207" s="8"/>
      <c r="Q207" s="474">
        <f>+K207+'Med COMM Sales Model  '!M207+'Small COMM Sales Model  '!N207+'Small COMM Sales Model  '!S207</f>
        <v>3630589.2906367588</v>
      </c>
      <c r="R207" s="483"/>
      <c r="T207" s="474">
        <v>568941.62943899841</v>
      </c>
      <c r="U207" s="483"/>
    </row>
    <row r="208" spans="1:21" x14ac:dyDescent="0.2">
      <c r="A208" s="337">
        <v>2023</v>
      </c>
      <c r="B208" s="337">
        <v>3</v>
      </c>
      <c r="C208" s="482">
        <v>48.840662450873197</v>
      </c>
      <c r="D208" s="479">
        <v>64.582270600115152</v>
      </c>
      <c r="E208" s="479">
        <v>46.311218909337121</v>
      </c>
      <c r="F208" s="479">
        <v>35.042184420393127</v>
      </c>
      <c r="G208" s="479">
        <v>0</v>
      </c>
      <c r="H208" s="478">
        <f t="shared" si="9"/>
        <v>0</v>
      </c>
      <c r="I208" s="481">
        <f t="shared" si="14"/>
        <v>369467.45019744424</v>
      </c>
      <c r="J208" s="481">
        <v>3243.63309246677</v>
      </c>
      <c r="K208" s="480">
        <f t="shared" si="10"/>
        <v>1198416.8480497485</v>
      </c>
      <c r="L208" s="483"/>
      <c r="M208" s="475">
        <v>369467.45019744401</v>
      </c>
      <c r="N208" s="277">
        <f t="shared" si="13"/>
        <v>0</v>
      </c>
      <c r="P208" s="8"/>
      <c r="Q208" s="474">
        <f>+K208+'Med COMM Sales Model  '!M208+'Small COMM Sales Model  '!N208+'Small COMM Sales Model  '!S208</f>
        <v>3679835.5992437978</v>
      </c>
      <c r="R208" s="483"/>
      <c r="T208" s="474">
        <v>569263.93351109477</v>
      </c>
      <c r="U208" s="483"/>
    </row>
    <row r="209" spans="1:21" x14ac:dyDescent="0.2">
      <c r="A209" s="337">
        <v>2023</v>
      </c>
      <c r="B209" s="337">
        <v>4</v>
      </c>
      <c r="C209" s="482">
        <v>48.919210679931901</v>
      </c>
      <c r="D209" s="479">
        <v>114.03392869270741</v>
      </c>
      <c r="E209" s="479">
        <v>10.944087118763242</v>
      </c>
      <c r="F209" s="479">
        <v>64.582270600115152</v>
      </c>
      <c r="G209" s="479">
        <v>5.8207660913467401E-11</v>
      </c>
      <c r="H209" s="478">
        <f t="shared" si="9"/>
        <v>0</v>
      </c>
      <c r="I209" s="481">
        <f t="shared" si="14"/>
        <v>376447.21747537702</v>
      </c>
      <c r="J209" s="481">
        <v>3241.7331893772098</v>
      </c>
      <c r="K209" s="480">
        <f t="shared" si="10"/>
        <v>1220341.43893863</v>
      </c>
      <c r="L209" s="483"/>
      <c r="M209" s="475">
        <v>376447.21747537702</v>
      </c>
      <c r="N209" s="277">
        <f t="shared" si="13"/>
        <v>0</v>
      </c>
      <c r="P209" s="8"/>
      <c r="Q209" s="474">
        <f>+K209+'Med COMM Sales Model  '!M209+'Small COMM Sales Model  '!N209+'Small COMM Sales Model  '!S209</f>
        <v>3790215.0420846934</v>
      </c>
      <c r="R209" s="483"/>
      <c r="T209" s="474">
        <v>569644.82581656473</v>
      </c>
      <c r="U209" s="483"/>
    </row>
    <row r="210" spans="1:21" x14ac:dyDescent="0.2">
      <c r="A210" s="337">
        <v>2023</v>
      </c>
      <c r="B210" s="337">
        <v>5</v>
      </c>
      <c r="C210" s="482">
        <v>48.994004583699301</v>
      </c>
      <c r="D210" s="479">
        <v>208.47875842628665</v>
      </c>
      <c r="E210" s="479">
        <v>1.2472710741059452</v>
      </c>
      <c r="F210" s="479">
        <v>114.03392869270741</v>
      </c>
      <c r="G210" s="479">
        <v>0</v>
      </c>
      <c r="H210" s="478">
        <f t="shared" si="9"/>
        <v>0</v>
      </c>
      <c r="I210" s="481">
        <f t="shared" si="14"/>
        <v>390880.21573712793</v>
      </c>
      <c r="J210" s="481">
        <v>3231.73759338524</v>
      </c>
      <c r="K210" s="480">
        <f t="shared" si="10"/>
        <v>1263222.2877082094</v>
      </c>
      <c r="L210" s="483"/>
      <c r="M210" s="475">
        <v>390880.21573712799</v>
      </c>
      <c r="N210" s="277">
        <f t="shared" si="13"/>
        <v>0</v>
      </c>
      <c r="P210" s="8"/>
      <c r="Q210" s="474">
        <f>+K210+'Med COMM Sales Model  '!M210+'Small COMM Sales Model  '!N210+'Small COMM Sales Model  '!S210</f>
        <v>4002381.6736659547</v>
      </c>
      <c r="R210" s="483"/>
      <c r="T210" s="474">
        <v>570113.364063296</v>
      </c>
      <c r="U210" s="483"/>
    </row>
    <row r="211" spans="1:21" x14ac:dyDescent="0.2">
      <c r="A211" s="337">
        <v>2023</v>
      </c>
      <c r="B211" s="337">
        <v>6</v>
      </c>
      <c r="C211" s="482">
        <v>49.068589311180503</v>
      </c>
      <c r="D211" s="479">
        <v>271.66325293295364</v>
      </c>
      <c r="E211" s="479">
        <v>0</v>
      </c>
      <c r="F211" s="479">
        <v>208.47875842628665</v>
      </c>
      <c r="G211" s="479">
        <v>0</v>
      </c>
      <c r="H211" s="478">
        <f t="shared" si="9"/>
        <v>0</v>
      </c>
      <c r="I211" s="481">
        <f t="shared" si="14"/>
        <v>408413.45752106688</v>
      </c>
      <c r="J211" s="481">
        <v>3243.3571002855901</v>
      </c>
      <c r="K211" s="480">
        <f t="shared" si="10"/>
        <v>1324630.6873031394</v>
      </c>
      <c r="L211" s="483"/>
      <c r="M211" s="475">
        <v>408413.457521067</v>
      </c>
      <c r="N211" s="277">
        <f t="shared" si="13"/>
        <v>0</v>
      </c>
      <c r="P211" s="8"/>
      <c r="Q211" s="474">
        <f>+K211+'Med COMM Sales Model  '!M211+'Small COMM Sales Model  '!N211+'Small COMM Sales Model  '!S211</f>
        <v>4245641.1233999925</v>
      </c>
      <c r="R211" s="483"/>
      <c r="T211" s="474">
        <v>570728.64947980398</v>
      </c>
      <c r="U211" s="483"/>
    </row>
    <row r="212" spans="1:21" x14ac:dyDescent="0.2">
      <c r="A212" s="337">
        <v>2023</v>
      </c>
      <c r="B212" s="337">
        <v>7</v>
      </c>
      <c r="C212" s="482">
        <v>49.136309631082099</v>
      </c>
      <c r="D212" s="479">
        <v>322.31916585708109</v>
      </c>
      <c r="E212" s="479">
        <v>0</v>
      </c>
      <c r="F212" s="479">
        <v>271.66325293295364</v>
      </c>
      <c r="G212" s="479">
        <v>-5.8207660913467401E-11</v>
      </c>
      <c r="H212" s="478">
        <f t="shared" si="9"/>
        <v>0</v>
      </c>
      <c r="I212" s="481">
        <f t="shared" si="14"/>
        <v>420977.62049617077</v>
      </c>
      <c r="J212" s="481">
        <v>3266.2995965454502</v>
      </c>
      <c r="K212" s="480">
        <f t="shared" si="10"/>
        <v>1375039.0319813064</v>
      </c>
      <c r="L212" s="483"/>
      <c r="M212" s="475">
        <v>420977.620496171</v>
      </c>
      <c r="N212" s="277">
        <f t="shared" si="13"/>
        <v>0</v>
      </c>
      <c r="P212" s="8"/>
      <c r="Q212" s="474">
        <f>+K212+'Med COMM Sales Model  '!M212+'Small COMM Sales Model  '!N212+'Small COMM Sales Model  '!S212</f>
        <v>4429987.4132853048</v>
      </c>
      <c r="R212" s="483"/>
      <c r="T212" s="474">
        <v>571356.61824788782</v>
      </c>
      <c r="U212" s="483"/>
    </row>
    <row r="213" spans="1:21" x14ac:dyDescent="0.2">
      <c r="A213" s="337">
        <v>2023</v>
      </c>
      <c r="B213" s="337">
        <v>8</v>
      </c>
      <c r="C213" s="482">
        <v>49.201217460970597</v>
      </c>
      <c r="D213" s="479">
        <v>326.45437890907908</v>
      </c>
      <c r="E213" s="479">
        <v>0</v>
      </c>
      <c r="F213" s="479">
        <v>322.31916585708109</v>
      </c>
      <c r="G213" s="479">
        <v>0</v>
      </c>
      <c r="H213" s="478">
        <f t="shared" si="9"/>
        <v>0</v>
      </c>
      <c r="I213" s="481">
        <f t="shared" si="14"/>
        <v>427818.80703924992</v>
      </c>
      <c r="J213" s="481">
        <v>3271.46903134065</v>
      </c>
      <c r="K213" s="480">
        <f t="shared" si="10"/>
        <v>1399595.9782540074</v>
      </c>
      <c r="L213" s="483"/>
      <c r="M213" s="475">
        <v>427818.80703924998</v>
      </c>
      <c r="N213" s="277">
        <f t="shared" si="13"/>
        <v>0</v>
      </c>
      <c r="P213" s="8"/>
      <c r="Q213" s="474">
        <f>+K213+'Med COMM Sales Model  '!M213+'Small COMM Sales Model  '!N213+'Small COMM Sales Model  '!S213</f>
        <v>4514152.9540014509</v>
      </c>
      <c r="R213" s="483"/>
      <c r="T213" s="474">
        <v>571731.64429354714</v>
      </c>
      <c r="U213" s="483"/>
    </row>
    <row r="214" spans="1:21" x14ac:dyDescent="0.2">
      <c r="A214" s="337">
        <v>2023</v>
      </c>
      <c r="B214" s="337">
        <v>9</v>
      </c>
      <c r="C214" s="482">
        <v>49.266305696026897</v>
      </c>
      <c r="D214" s="479">
        <v>277.87653293728147</v>
      </c>
      <c r="E214" s="479">
        <v>0</v>
      </c>
      <c r="F214" s="479">
        <v>326.45437890907908</v>
      </c>
      <c r="G214" s="479">
        <v>0</v>
      </c>
      <c r="H214" s="478">
        <f t="shared" si="9"/>
        <v>0</v>
      </c>
      <c r="I214" s="481">
        <f t="shared" si="14"/>
        <v>424178.01986493857</v>
      </c>
      <c r="J214" s="481">
        <v>3268.0492433428699</v>
      </c>
      <c r="K214" s="480">
        <f t="shared" si="10"/>
        <v>1386234.6568622894</v>
      </c>
      <c r="L214" s="483"/>
      <c r="M214" s="475">
        <v>424178.01986493898</v>
      </c>
      <c r="N214" s="277">
        <f t="shared" si="13"/>
        <v>0</v>
      </c>
      <c r="P214" s="8"/>
      <c r="Q214" s="474">
        <f>+K214+'Med COMM Sales Model  '!M214+'Small COMM Sales Model  '!N214+'Small COMM Sales Model  '!S214</f>
        <v>4445895.6675305385</v>
      </c>
      <c r="R214" s="483"/>
      <c r="T214" s="474">
        <v>572031.19352476718</v>
      </c>
      <c r="U214" s="483"/>
    </row>
    <row r="215" spans="1:21" x14ac:dyDescent="0.2">
      <c r="A215" s="337">
        <v>2023</v>
      </c>
      <c r="B215" s="337">
        <v>10</v>
      </c>
      <c r="C215" s="482">
        <v>49.335870004246303</v>
      </c>
      <c r="D215" s="479">
        <v>198.89039579254836</v>
      </c>
      <c r="E215" s="479">
        <v>3.8110897796785466</v>
      </c>
      <c r="F215" s="479">
        <v>277.87653293728147</v>
      </c>
      <c r="G215" s="479">
        <v>0</v>
      </c>
      <c r="H215" s="478">
        <f t="shared" si="9"/>
        <v>0</v>
      </c>
      <c r="I215" s="481">
        <f t="shared" si="14"/>
        <v>411439.74912350852</v>
      </c>
      <c r="J215" s="481">
        <v>3252.7454534544299</v>
      </c>
      <c r="K215" s="480">
        <f t="shared" si="10"/>
        <v>1338308.7733319236</v>
      </c>
      <c r="L215" s="483"/>
      <c r="M215" s="475">
        <v>411439.74912350898</v>
      </c>
      <c r="N215" s="277">
        <f t="shared" si="13"/>
        <v>4.6566128730773926E-10</v>
      </c>
      <c r="P215" s="8"/>
      <c r="Q215" s="474">
        <f>+K215+'Med COMM Sales Model  '!M215+'Small COMM Sales Model  '!N215+'Small COMM Sales Model  '!S215</f>
        <v>4249492.1904370263</v>
      </c>
      <c r="R215" s="483"/>
      <c r="T215" s="474">
        <v>572220.30366486788</v>
      </c>
      <c r="U215" s="483"/>
    </row>
    <row r="216" spans="1:21" x14ac:dyDescent="0.2">
      <c r="A216" s="337">
        <v>2023</v>
      </c>
      <c r="B216" s="337">
        <v>11</v>
      </c>
      <c r="C216" s="482">
        <v>49.418424118473602</v>
      </c>
      <c r="D216" s="479">
        <v>78.117279066674627</v>
      </c>
      <c r="E216" s="479">
        <v>26.436963465927999</v>
      </c>
      <c r="F216" s="479">
        <v>198.89039579254836</v>
      </c>
      <c r="G216" s="479">
        <v>-1.16415321826935E-10</v>
      </c>
      <c r="H216" s="478">
        <f t="shared" si="9"/>
        <v>0</v>
      </c>
      <c r="I216" s="481">
        <f t="shared" si="14"/>
        <v>391943.83924662182</v>
      </c>
      <c r="J216" s="481">
        <v>3246.5485057893002</v>
      </c>
      <c r="K216" s="480">
        <f t="shared" si="10"/>
        <v>1272464.6856594416</v>
      </c>
      <c r="L216" s="483"/>
      <c r="M216" s="475">
        <v>391943.839246622</v>
      </c>
      <c r="N216" s="277">
        <f t="shared" si="13"/>
        <v>0</v>
      </c>
      <c r="P216" s="8"/>
      <c r="Q216" s="474">
        <f>+K216+'Med COMM Sales Model  '!M216+'Small COMM Sales Model  '!N216+'Small COMM Sales Model  '!S216</f>
        <v>3953388.3139738957</v>
      </c>
      <c r="R216" s="483"/>
      <c r="T216" s="474">
        <v>572346.95698697993</v>
      </c>
      <c r="U216" s="483"/>
    </row>
    <row r="217" spans="1:21" x14ac:dyDescent="0.2">
      <c r="A217" s="337">
        <v>2023</v>
      </c>
      <c r="B217" s="337">
        <v>12</v>
      </c>
      <c r="C217" s="482">
        <v>49.502137163553897</v>
      </c>
      <c r="D217" s="479">
        <v>42.633806123140985</v>
      </c>
      <c r="E217" s="479">
        <v>81.614210043345437</v>
      </c>
      <c r="F217" s="479">
        <v>78.117279066674627</v>
      </c>
      <c r="G217" s="479">
        <v>1.16415321826935E-10</v>
      </c>
      <c r="H217" s="478">
        <f t="shared" si="9"/>
        <v>1</v>
      </c>
      <c r="I217" s="481">
        <f t="shared" si="14"/>
        <v>388389.20055934181</v>
      </c>
      <c r="J217" s="481">
        <v>3245.41932698439</v>
      </c>
      <c r="K217" s="480">
        <f t="shared" si="10"/>
        <v>1260485.8178873044</v>
      </c>
      <c r="L217" s="474">
        <f>SUM(K206:K217)</f>
        <v>15429985.628292179</v>
      </c>
      <c r="M217" s="475">
        <v>388389.20055934199</v>
      </c>
      <c r="N217" s="277">
        <f t="shared" si="13"/>
        <v>0</v>
      </c>
      <c r="P217" s="8"/>
      <c r="Q217" s="474">
        <f>+K217+'Med COMM Sales Model  '!M217+'Small COMM Sales Model  '!N217+'Small COMM Sales Model  '!S217</f>
        <v>3886511.3478905233</v>
      </c>
      <c r="R217" s="474">
        <f>SUM(Q206:Q217)</f>
        <v>48554279.455061831</v>
      </c>
      <c r="T217" s="474">
        <v>572418.85270730068</v>
      </c>
      <c r="U217" s="474">
        <f>AVERAGE(T206:T217)</f>
        <v>570785.7494451711</v>
      </c>
    </row>
    <row r="218" spans="1:21" x14ac:dyDescent="0.2">
      <c r="A218" s="337">
        <v>2024</v>
      </c>
      <c r="B218" s="337">
        <v>1</v>
      </c>
      <c r="C218" s="482">
        <v>49.583199031511398</v>
      </c>
      <c r="D218" s="479">
        <v>26.112829868525239</v>
      </c>
      <c r="E218" s="479">
        <v>127.15014736663784</v>
      </c>
      <c r="F218" s="479">
        <v>42.633806123140985</v>
      </c>
      <c r="G218" s="479">
        <v>5.8207660913467401E-11</v>
      </c>
      <c r="H218" s="478">
        <f t="shared" ref="H218:H281" si="15">+H206</f>
        <v>0</v>
      </c>
      <c r="I218" s="481">
        <f t="shared" si="14"/>
        <v>372217.3002798169</v>
      </c>
      <c r="J218" s="481">
        <v>3243.9182164405102</v>
      </c>
      <c r="K218" s="480">
        <f t="shared" si="10"/>
        <v>1207442.4808520055</v>
      </c>
      <c r="L218" s="477">
        <f>+L217/L205-1</f>
        <v>5.8440188464017329E-3</v>
      </c>
      <c r="M218" s="475">
        <v>372217.30027981702</v>
      </c>
      <c r="N218" s="277">
        <f t="shared" si="13"/>
        <v>0</v>
      </c>
      <c r="P218" s="8"/>
      <c r="Q218" s="474">
        <f>+K218+'Med COMM Sales Model  '!M218+'Small COMM Sales Model  '!N218+'Small COMM Sales Model  '!S218</f>
        <v>3744689.1835090267</v>
      </c>
      <c r="R218" s="477">
        <f>+R217/R205-1</f>
        <v>5.2313629852540622E-3</v>
      </c>
      <c r="T218" s="474">
        <v>572548.25069049513</v>
      </c>
      <c r="U218" s="476">
        <f>+U217/U205-1</f>
        <v>7.2971459188211352E-3</v>
      </c>
    </row>
    <row r="219" spans="1:21" x14ac:dyDescent="0.2">
      <c r="A219" s="337">
        <v>2024</v>
      </c>
      <c r="B219" s="337">
        <v>2</v>
      </c>
      <c r="C219" s="482">
        <v>49.651962607257403</v>
      </c>
      <c r="D219" s="479">
        <v>35.042184420393127</v>
      </c>
      <c r="E219" s="479">
        <v>78.467690138551589</v>
      </c>
      <c r="F219" s="479">
        <v>26.112829868525239</v>
      </c>
      <c r="G219" s="479">
        <v>0</v>
      </c>
      <c r="H219" s="478">
        <f t="shared" si="15"/>
        <v>0</v>
      </c>
      <c r="I219" s="481">
        <f t="shared" si="14"/>
        <v>369329.50362027233</v>
      </c>
      <c r="J219" s="481">
        <v>3245.9593826135501</v>
      </c>
      <c r="K219" s="480">
        <f t="shared" si="10"/>
        <v>1198828.5675522282</v>
      </c>
      <c r="L219" s="474"/>
      <c r="M219" s="475">
        <v>369329.50362027198</v>
      </c>
      <c r="N219" s="277">
        <f t="shared" si="13"/>
        <v>0</v>
      </c>
      <c r="P219" s="8"/>
      <c r="Q219" s="474">
        <f>+K219+'Med COMM Sales Model  '!M219+'Small COMM Sales Model  '!N219+'Small COMM Sales Model  '!S219</f>
        <v>3648040.8802089505</v>
      </c>
      <c r="R219" s="474"/>
      <c r="T219" s="474">
        <v>572813.53181521432</v>
      </c>
      <c r="U219" s="474"/>
    </row>
    <row r="220" spans="1:21" x14ac:dyDescent="0.2">
      <c r="A220" s="337">
        <v>2024</v>
      </c>
      <c r="B220" s="337">
        <v>3</v>
      </c>
      <c r="C220" s="482">
        <v>49.708856728587598</v>
      </c>
      <c r="D220" s="479">
        <v>64.582270600115152</v>
      </c>
      <c r="E220" s="479">
        <v>46.311218909337121</v>
      </c>
      <c r="F220" s="479">
        <v>35.042184420393127</v>
      </c>
      <c r="G220" s="479">
        <v>5.8207660913467401E-11</v>
      </c>
      <c r="H220" s="478">
        <f t="shared" si="15"/>
        <v>0</v>
      </c>
      <c r="I220" s="481">
        <f t="shared" si="14"/>
        <v>372030.5445764839</v>
      </c>
      <c r="J220" s="481">
        <v>3240.8669768996601</v>
      </c>
      <c r="K220" s="480">
        <f t="shared" si="10"/>
        <v>1205701.5063159238</v>
      </c>
      <c r="L220" s="474"/>
      <c r="M220" s="475">
        <v>372030.54457648401</v>
      </c>
      <c r="N220" s="277">
        <f t="shared" si="13"/>
        <v>0</v>
      </c>
      <c r="P220" s="8"/>
      <c r="Q220" s="474">
        <f>+K220+'Med COMM Sales Model  '!M220+'Small COMM Sales Model  '!N220+'Small COMM Sales Model  '!S220</f>
        <v>3696648.788053887</v>
      </c>
      <c r="R220" s="474"/>
      <c r="T220" s="474">
        <v>573103.39243846131</v>
      </c>
      <c r="U220" s="474"/>
    </row>
    <row r="221" spans="1:21" x14ac:dyDescent="0.2">
      <c r="A221" s="337">
        <v>2024</v>
      </c>
      <c r="B221" s="337">
        <v>4</v>
      </c>
      <c r="C221" s="482">
        <v>49.7683725710232</v>
      </c>
      <c r="D221" s="479">
        <v>114.03392869270741</v>
      </c>
      <c r="E221" s="479">
        <v>10.944087118763242</v>
      </c>
      <c r="F221" s="479">
        <v>64.582270600115152</v>
      </c>
      <c r="G221" s="479">
        <v>0</v>
      </c>
      <c r="H221" s="478">
        <f t="shared" si="15"/>
        <v>0</v>
      </c>
      <c r="I221" s="481">
        <f t="shared" si="14"/>
        <v>378954.124196394</v>
      </c>
      <c r="J221" s="481">
        <v>3238.96849754185</v>
      </c>
      <c r="K221" s="480">
        <f t="shared" si="10"/>
        <v>1227420.470285682</v>
      </c>
      <c r="L221" s="474"/>
      <c r="M221" s="475">
        <v>378954.124196394</v>
      </c>
      <c r="N221" s="277">
        <f t="shared" si="13"/>
        <v>0</v>
      </c>
      <c r="P221" s="8"/>
      <c r="Q221" s="474">
        <f>+K221+'Med COMM Sales Model  '!M221+'Small COMM Sales Model  '!N221+'Small COMM Sales Model  '!S221</f>
        <v>3806524.1021105908</v>
      </c>
      <c r="R221" s="474"/>
      <c r="T221" s="474">
        <v>573456.68969287595</v>
      </c>
      <c r="U221" s="474"/>
    </row>
    <row r="222" spans="1:21" x14ac:dyDescent="0.2">
      <c r="A222" s="337">
        <v>2024</v>
      </c>
      <c r="B222" s="337">
        <v>5</v>
      </c>
      <c r="C222" s="482">
        <v>49.829565190783697</v>
      </c>
      <c r="D222" s="479">
        <v>208.47875842628665</v>
      </c>
      <c r="E222" s="479">
        <v>1.2472710741059452</v>
      </c>
      <c r="F222" s="479">
        <v>114.03392869270741</v>
      </c>
      <c r="G222" s="479">
        <v>0</v>
      </c>
      <c r="H222" s="478">
        <f t="shared" si="15"/>
        <v>0</v>
      </c>
      <c r="I222" s="481">
        <f t="shared" si="14"/>
        <v>393346.96857153147</v>
      </c>
      <c r="J222" s="481">
        <v>3228.9812303356998</v>
      </c>
      <c r="K222" s="480">
        <f t="shared" si="10"/>
        <v>1270109.9785269215</v>
      </c>
      <c r="L222" s="474"/>
      <c r="M222" s="475">
        <v>393346.968571531</v>
      </c>
      <c r="N222" s="277">
        <f t="shared" si="13"/>
        <v>-4.6566128730773926E-10</v>
      </c>
      <c r="P222" s="8"/>
      <c r="Q222" s="474">
        <f>+K222+'Med COMM Sales Model  '!M222+'Small COMM Sales Model  '!N222+'Small COMM Sales Model  '!S222</f>
        <v>4018735.8181246966</v>
      </c>
      <c r="R222" s="474"/>
      <c r="T222" s="474">
        <v>573906.81642426713</v>
      </c>
      <c r="U222" s="474"/>
    </row>
    <row r="223" spans="1:21" x14ac:dyDescent="0.2">
      <c r="A223" s="337">
        <v>2024</v>
      </c>
      <c r="B223" s="337">
        <v>6</v>
      </c>
      <c r="C223" s="482">
        <v>49.894867751165897</v>
      </c>
      <c r="D223" s="479">
        <v>271.66325293295364</v>
      </c>
      <c r="E223" s="479">
        <v>0</v>
      </c>
      <c r="F223" s="479">
        <v>208.47875842628665</v>
      </c>
      <c r="G223" s="479">
        <v>-1.16415321826935E-10</v>
      </c>
      <c r="H223" s="478">
        <f t="shared" si="15"/>
        <v>0</v>
      </c>
      <c r="I223" s="481">
        <f t="shared" si="14"/>
        <v>410852.80742167146</v>
      </c>
      <c r="J223" s="481">
        <v>3240.59063028022</v>
      </c>
      <c r="K223" s="480">
        <f t="shared" si="10"/>
        <v>1331405.758154992</v>
      </c>
      <c r="L223" s="474"/>
      <c r="M223" s="475">
        <v>410852.80742167099</v>
      </c>
      <c r="N223" s="277">
        <f t="shared" si="13"/>
        <v>-4.6566128730773926E-10</v>
      </c>
      <c r="P223" s="8"/>
      <c r="Q223" s="474">
        <f>+K223+'Med COMM Sales Model  '!M223+'Small COMM Sales Model  '!N223+'Small COMM Sales Model  '!S223</f>
        <v>4262280.0928805582</v>
      </c>
      <c r="R223" s="474"/>
      <c r="T223" s="474">
        <v>574507.93702857825</v>
      </c>
      <c r="U223" s="474"/>
    </row>
    <row r="224" spans="1:21" x14ac:dyDescent="0.2">
      <c r="A224" s="337">
        <v>2024</v>
      </c>
      <c r="B224" s="337">
        <v>7</v>
      </c>
      <c r="C224" s="482">
        <v>49.9568150475015</v>
      </c>
      <c r="D224" s="479">
        <v>322.31916585708109</v>
      </c>
      <c r="E224" s="479">
        <v>0</v>
      </c>
      <c r="F224" s="479">
        <v>271.66325293295364</v>
      </c>
      <c r="G224" s="479">
        <v>0</v>
      </c>
      <c r="H224" s="478">
        <f t="shared" si="15"/>
        <v>0</v>
      </c>
      <c r="I224" s="481">
        <f t="shared" si="14"/>
        <v>423399.92720191472</v>
      </c>
      <c r="J224" s="481">
        <v>3263.5133593474602</v>
      </c>
      <c r="K224" s="480">
        <f t="shared" si="10"/>
        <v>1381771.3187701907</v>
      </c>
      <c r="L224" s="474"/>
      <c r="M224" s="475">
        <v>423399.92720191501</v>
      </c>
      <c r="N224" s="277">
        <f t="shared" si="13"/>
        <v>0</v>
      </c>
      <c r="P224" s="8"/>
      <c r="Q224" s="474">
        <f>+K224+'Med COMM Sales Model  '!M224+'Small COMM Sales Model  '!N224+'Small COMM Sales Model  '!S224</f>
        <v>4446893.5912737986</v>
      </c>
      <c r="R224" s="474"/>
      <c r="T224" s="474">
        <v>575120.97499782743</v>
      </c>
      <c r="U224" s="474"/>
    </row>
    <row r="225" spans="1:21" x14ac:dyDescent="0.2">
      <c r="A225" s="337">
        <v>2024</v>
      </c>
      <c r="B225" s="337">
        <v>8</v>
      </c>
      <c r="C225" s="482">
        <v>50.018136178779599</v>
      </c>
      <c r="D225" s="479">
        <v>326.45437890907908</v>
      </c>
      <c r="E225" s="479">
        <v>0</v>
      </c>
      <c r="F225" s="479">
        <v>322.31916585708109</v>
      </c>
      <c r="G225" s="479">
        <v>0</v>
      </c>
      <c r="H225" s="478">
        <f t="shared" si="15"/>
        <v>0</v>
      </c>
      <c r="I225" s="481">
        <f t="shared" si="14"/>
        <v>430230.52504695288</v>
      </c>
      <c r="J225" s="481">
        <v>3268.6781860938499</v>
      </c>
      <c r="K225" s="480">
        <f t="shared" si="10"/>
        <v>1406285.1322126787</v>
      </c>
      <c r="L225" s="474"/>
      <c r="M225" s="475">
        <v>430230.525046953</v>
      </c>
      <c r="N225" s="277">
        <f t="shared" si="13"/>
        <v>0</v>
      </c>
      <c r="P225" s="8"/>
      <c r="Q225" s="474">
        <f>+K225+'Med COMM Sales Model  '!M225+'Small COMM Sales Model  '!N225+'Small COMM Sales Model  '!S225</f>
        <v>4531039.7029780578</v>
      </c>
      <c r="R225" s="474"/>
      <c r="T225" s="474">
        <v>575476.54821745201</v>
      </c>
      <c r="U225" s="474"/>
    </row>
    <row r="226" spans="1:21" x14ac:dyDescent="0.2">
      <c r="A226" s="337">
        <v>2024</v>
      </c>
      <c r="B226" s="337">
        <v>9</v>
      </c>
      <c r="C226" s="482">
        <v>50.083219964763401</v>
      </c>
      <c r="D226" s="479">
        <v>277.87653293728147</v>
      </c>
      <c r="E226" s="479">
        <v>0</v>
      </c>
      <c r="F226" s="479">
        <v>326.45437890907908</v>
      </c>
      <c r="G226" s="479">
        <v>-5.8207660913467401E-11</v>
      </c>
      <c r="H226" s="478">
        <f t="shared" si="15"/>
        <v>0</v>
      </c>
      <c r="I226" s="481">
        <f t="shared" si="14"/>
        <v>426589.72473803215</v>
      </c>
      <c r="J226" s="481">
        <v>3265.2611172608599</v>
      </c>
      <c r="K226" s="480">
        <f t="shared" si="10"/>
        <v>1392926.8412101094</v>
      </c>
      <c r="L226" s="474"/>
      <c r="M226" s="475">
        <v>426589.72473803197</v>
      </c>
      <c r="N226" s="277">
        <f t="shared" si="13"/>
        <v>0</v>
      </c>
      <c r="P226" s="8"/>
      <c r="Q226" s="474">
        <f>+K226+'Med COMM Sales Model  '!M226+'Small COMM Sales Model  '!N226+'Small COMM Sales Model  '!S226</f>
        <v>4462508.7414584616</v>
      </c>
      <c r="R226" s="474"/>
      <c r="T226" s="474">
        <v>575758.21054669679</v>
      </c>
      <c r="U226" s="474"/>
    </row>
    <row r="227" spans="1:21" x14ac:dyDescent="0.2">
      <c r="A227" s="337">
        <v>2024</v>
      </c>
      <c r="B227" s="337">
        <v>10</v>
      </c>
      <c r="C227" s="482">
        <v>50.157783318331902</v>
      </c>
      <c r="D227" s="479">
        <v>198.89039579254836</v>
      </c>
      <c r="E227" s="479">
        <v>3.8110897796785466</v>
      </c>
      <c r="F227" s="479">
        <v>277.87653293728147</v>
      </c>
      <c r="G227" s="479">
        <v>0</v>
      </c>
      <c r="H227" s="478">
        <f t="shared" si="15"/>
        <v>0</v>
      </c>
      <c r="I227" s="481">
        <f t="shared" si="14"/>
        <v>413866.2122429575</v>
      </c>
      <c r="J227" s="481">
        <v>3249.9701864441199</v>
      </c>
      <c r="K227" s="480">
        <f t="shared" si="10"/>
        <v>1345052.8509661662</v>
      </c>
      <c r="L227" s="474"/>
      <c r="M227" s="475">
        <v>413866.21224295802</v>
      </c>
      <c r="N227" s="277">
        <f t="shared" si="13"/>
        <v>5.2386894822120667E-10</v>
      </c>
      <c r="P227" s="8"/>
      <c r="Q227" s="474">
        <f>+K227+'Med COMM Sales Model  '!M227+'Small COMM Sales Model  '!N227+'Small COMM Sales Model  '!S227</f>
        <v>4265746.5702733649</v>
      </c>
      <c r="R227" s="474"/>
      <c r="T227" s="474">
        <v>575938.59385151521</v>
      </c>
      <c r="U227" s="474"/>
    </row>
    <row r="228" spans="1:21" x14ac:dyDescent="0.2">
      <c r="A228" s="337">
        <v>2024</v>
      </c>
      <c r="B228" s="337">
        <v>11</v>
      </c>
      <c r="C228" s="482">
        <v>50.251122345786797</v>
      </c>
      <c r="D228" s="479">
        <v>78.117279066674627</v>
      </c>
      <c r="E228" s="479">
        <v>26.436963465927999</v>
      </c>
      <c r="F228" s="479">
        <v>198.89039579254836</v>
      </c>
      <c r="G228" s="479">
        <v>0</v>
      </c>
      <c r="H228" s="478">
        <f t="shared" si="15"/>
        <v>0</v>
      </c>
      <c r="I228" s="481">
        <f t="shared" si="14"/>
        <v>394402.14172643248</v>
      </c>
      <c r="J228" s="481">
        <v>3243.7783291002802</v>
      </c>
      <c r="K228" s="480">
        <f t="shared" si="10"/>
        <v>1279353.1202829389</v>
      </c>
      <c r="L228" s="474"/>
      <c r="M228" s="475">
        <v>394402.14172643202</v>
      </c>
      <c r="N228" s="277">
        <f t="shared" si="13"/>
        <v>-4.6566128730773926E-10</v>
      </c>
      <c r="P228" s="8"/>
      <c r="Q228" s="474">
        <f>+K228+'Med COMM Sales Model  '!M228+'Small COMM Sales Model  '!N228+'Small COMM Sales Model  '!S228</f>
        <v>3969379.5070679258</v>
      </c>
      <c r="R228" s="474"/>
      <c r="T228" s="474">
        <v>576070.72671328252</v>
      </c>
      <c r="U228" s="474"/>
    </row>
    <row r="229" spans="1:21" x14ac:dyDescent="0.2">
      <c r="A229" s="337">
        <v>2024</v>
      </c>
      <c r="B229" s="337">
        <v>12</v>
      </c>
      <c r="C229" s="482">
        <v>50.346681416563001</v>
      </c>
      <c r="D229" s="479">
        <v>42.633806123140985</v>
      </c>
      <c r="E229" s="479">
        <v>81.614210043345437</v>
      </c>
      <c r="F229" s="479">
        <v>78.117279066674627</v>
      </c>
      <c r="G229" s="479">
        <v>1.16415321826935E-10</v>
      </c>
      <c r="H229" s="478">
        <f t="shared" si="15"/>
        <v>1</v>
      </c>
      <c r="I229" s="481">
        <f t="shared" si="14"/>
        <v>390882.47502947133</v>
      </c>
      <c r="J229" s="481">
        <v>3242.6499168669602</v>
      </c>
      <c r="K229" s="480">
        <f t="shared" si="10"/>
        <v>1267495.025159067</v>
      </c>
      <c r="L229" s="474">
        <f>SUM(K218:K229)</f>
        <v>15513793.050288904</v>
      </c>
      <c r="M229" s="475">
        <v>390882.47502947098</v>
      </c>
      <c r="N229" s="277">
        <f t="shared" si="13"/>
        <v>0</v>
      </c>
      <c r="P229" s="8"/>
      <c r="Q229" s="474">
        <f>+K229+'Med COMM Sales Model  '!M229+'Small COMM Sales Model  '!N229+'Small COMM Sales Model  '!S229</f>
        <v>3902837.9483152465</v>
      </c>
      <c r="R229" s="474">
        <f>SUM(Q218:Q229)</f>
        <v>48755324.926254563</v>
      </c>
      <c r="T229" s="474">
        <v>576156.04296606593</v>
      </c>
      <c r="U229" s="474">
        <f>AVERAGE(T218:T229)</f>
        <v>574571.47628189425</v>
      </c>
    </row>
    <row r="230" spans="1:21" x14ac:dyDescent="0.2">
      <c r="A230" s="337">
        <v>2025</v>
      </c>
      <c r="B230" s="337">
        <v>1</v>
      </c>
      <c r="C230" s="482">
        <v>50.436098238095703</v>
      </c>
      <c r="D230" s="479">
        <v>26.112829868525239</v>
      </c>
      <c r="E230" s="479">
        <v>127.15014736663784</v>
      </c>
      <c r="F230" s="479">
        <v>42.633806123140985</v>
      </c>
      <c r="G230" s="479">
        <v>0</v>
      </c>
      <c r="H230" s="478">
        <f t="shared" si="15"/>
        <v>0</v>
      </c>
      <c r="I230" s="481">
        <f t="shared" si="14"/>
        <v>374735.24035198434</v>
      </c>
      <c r="J230" s="481">
        <v>3241.1498904063701</v>
      </c>
      <c r="K230" s="480">
        <f t="shared" si="10"/>
        <v>1214573.0831982389</v>
      </c>
      <c r="L230" s="477">
        <f>+L229/L217-1</f>
        <v>5.4314646828352853E-3</v>
      </c>
      <c r="M230" s="475">
        <v>374735.24035198399</v>
      </c>
      <c r="N230" s="277">
        <f t="shared" si="13"/>
        <v>0</v>
      </c>
      <c r="P230" s="8"/>
      <c r="Q230" s="474">
        <f>+K230+'Med COMM Sales Model  '!M230+'Small COMM Sales Model  '!N230+'Small COMM Sales Model  '!S230</f>
        <v>3761271.9361495511</v>
      </c>
      <c r="R230" s="477">
        <f>+R229/R217-1</f>
        <v>4.14063339934434E-3</v>
      </c>
      <c r="T230" s="474">
        <v>576300.38163024664</v>
      </c>
      <c r="U230" s="476">
        <f>+U229/U217-1</f>
        <v>6.6324830996622453E-3</v>
      </c>
    </row>
    <row r="231" spans="1:21" x14ac:dyDescent="0.2">
      <c r="A231" s="337">
        <v>2025</v>
      </c>
      <c r="B231" s="337">
        <v>2</v>
      </c>
      <c r="C231" s="482">
        <v>50.505555423135398</v>
      </c>
      <c r="D231" s="479">
        <v>35.042184420393127</v>
      </c>
      <c r="E231" s="479">
        <v>78.467690138551589</v>
      </c>
      <c r="F231" s="479">
        <v>26.112829868525239</v>
      </c>
      <c r="G231" s="479">
        <v>-5.8207660913467401E-11</v>
      </c>
      <c r="H231" s="478">
        <f t="shared" si="15"/>
        <v>0</v>
      </c>
      <c r="I231" s="481">
        <f t="shared" si="14"/>
        <v>371849.49137477024</v>
      </c>
      <c r="J231" s="481">
        <v>3243.1891176598501</v>
      </c>
      <c r="K231" s="480">
        <f t="shared" si="10"/>
        <v>1205978.2238340052</v>
      </c>
      <c r="L231" s="474"/>
      <c r="M231" s="475">
        <v>371849.49137477</v>
      </c>
      <c r="N231" s="277">
        <f t="shared" si="13"/>
        <v>0</v>
      </c>
      <c r="P231" s="8"/>
      <c r="Q231" s="474">
        <f>+K231+'Med COMM Sales Model  '!M231+'Small COMM Sales Model  '!N231+'Small COMM Sales Model  '!S231</f>
        <v>3664647.8363868403</v>
      </c>
      <c r="R231" s="474"/>
      <c r="T231" s="474">
        <v>576574.92148732918</v>
      </c>
      <c r="U231" s="483"/>
    </row>
    <row r="232" spans="1:21" x14ac:dyDescent="0.2">
      <c r="A232" s="337">
        <v>2025</v>
      </c>
      <c r="B232" s="337">
        <v>3</v>
      </c>
      <c r="C232" s="482">
        <v>50.5571151534919</v>
      </c>
      <c r="D232" s="479">
        <v>64.582270600115152</v>
      </c>
      <c r="E232" s="479">
        <v>46.311218909337121</v>
      </c>
      <c r="F232" s="479">
        <v>35.042184420393127</v>
      </c>
      <c r="G232" s="479">
        <v>0</v>
      </c>
      <c r="H232" s="478">
        <f t="shared" si="15"/>
        <v>0</v>
      </c>
      <c r="I232" s="481">
        <f t="shared" si="14"/>
        <v>374534.78407293494</v>
      </c>
      <c r="J232" s="481">
        <v>3238.1008613325498</v>
      </c>
      <c r="K232" s="480">
        <f t="shared" si="10"/>
        <v>1212781.4069055712</v>
      </c>
      <c r="L232" s="474"/>
      <c r="M232" s="475">
        <v>374534.784072935</v>
      </c>
      <c r="N232" s="277">
        <f t="shared" si="13"/>
        <v>0</v>
      </c>
      <c r="P232" s="8"/>
      <c r="Q232" s="474">
        <f>+K232+'Med COMM Sales Model  '!M232+'Small COMM Sales Model  '!N232+'Small COMM Sales Model  '!S232</f>
        <v>3713360.7733618109</v>
      </c>
      <c r="R232" s="474"/>
      <c r="T232" s="474">
        <v>576866.11649475782</v>
      </c>
      <c r="U232" s="483"/>
    </row>
    <row r="233" spans="1:21" x14ac:dyDescent="0.2">
      <c r="A233" s="337">
        <v>2025</v>
      </c>
      <c r="B233" s="337">
        <v>4</v>
      </c>
      <c r="C233" s="482">
        <v>50.612724326662899</v>
      </c>
      <c r="D233" s="479">
        <v>114.03392869270741</v>
      </c>
      <c r="E233" s="479">
        <v>10.944087118763242</v>
      </c>
      <c r="F233" s="479">
        <v>64.582270600115152</v>
      </c>
      <c r="G233" s="479">
        <v>5.8207660913467401E-11</v>
      </c>
      <c r="H233" s="478">
        <f t="shared" si="15"/>
        <v>0</v>
      </c>
      <c r="I233" s="481">
        <f t="shared" si="14"/>
        <v>381446.83037329913</v>
      </c>
      <c r="J233" s="481">
        <v>3236.2038057064901</v>
      </c>
      <c r="K233" s="480">
        <f t="shared" ref="K233:K296" si="16">+J233*I233/1000</f>
        <v>1234439.6841287487</v>
      </c>
      <c r="L233" s="474"/>
      <c r="M233" s="475">
        <v>381446.83037329902</v>
      </c>
      <c r="N233" s="277">
        <f t="shared" si="13"/>
        <v>0</v>
      </c>
      <c r="P233" s="8"/>
      <c r="Q233" s="474">
        <f>+K233+'Med COMM Sales Model  '!M233+'Small COMM Sales Model  '!N233+'Small COMM Sales Model  '!S233</f>
        <v>3823490.5638310635</v>
      </c>
      <c r="R233" s="474"/>
      <c r="T233" s="474">
        <v>577220.94583523704</v>
      </c>
      <c r="U233" s="483"/>
    </row>
    <row r="234" spans="1:21" x14ac:dyDescent="0.2">
      <c r="A234" s="337">
        <v>2025</v>
      </c>
      <c r="B234" s="337">
        <v>5</v>
      </c>
      <c r="C234" s="482">
        <v>50.673326863385199</v>
      </c>
      <c r="D234" s="479">
        <v>208.47875842628665</v>
      </c>
      <c r="E234" s="479">
        <v>1.2472710741059452</v>
      </c>
      <c r="F234" s="479">
        <v>114.03392869270741</v>
      </c>
      <c r="G234" s="479">
        <v>1.16415321826935E-10</v>
      </c>
      <c r="H234" s="478">
        <f t="shared" si="15"/>
        <v>0</v>
      </c>
      <c r="I234" s="481">
        <f t="shared" si="14"/>
        <v>395837.93269765703</v>
      </c>
      <c r="J234" s="481">
        <v>3226.2248672861601</v>
      </c>
      <c r="K234" s="480">
        <f t="shared" si="16"/>
        <v>1277062.1818843265</v>
      </c>
      <c r="L234" s="474"/>
      <c r="M234" s="475">
        <v>395837.93269765697</v>
      </c>
      <c r="N234" s="277">
        <f t="shared" si="13"/>
        <v>0</v>
      </c>
      <c r="P234" s="8"/>
      <c r="Q234" s="474">
        <f>+K234+'Med COMM Sales Model  '!M234+'Small COMM Sales Model  '!N234+'Small COMM Sales Model  '!S234</f>
        <v>4036303.3253756696</v>
      </c>
      <c r="R234" s="474"/>
      <c r="T234" s="474">
        <v>577671.93585717818</v>
      </c>
      <c r="U234" s="483"/>
    </row>
    <row r="235" spans="1:21" x14ac:dyDescent="0.2">
      <c r="A235" s="337">
        <v>2025</v>
      </c>
      <c r="B235" s="337">
        <v>6</v>
      </c>
      <c r="C235" s="482">
        <v>50.7410223606541</v>
      </c>
      <c r="D235" s="479">
        <v>271.66325293295364</v>
      </c>
      <c r="E235" s="479">
        <v>0</v>
      </c>
      <c r="F235" s="479">
        <v>208.47875842628665</v>
      </c>
      <c r="G235" s="479">
        <v>-5.8207660913467401E-11</v>
      </c>
      <c r="H235" s="478">
        <f t="shared" si="15"/>
        <v>0</v>
      </c>
      <c r="I235" s="481">
        <f t="shared" si="14"/>
        <v>413350.83600703283</v>
      </c>
      <c r="J235" s="481">
        <v>3237.8241602748499</v>
      </c>
      <c r="K235" s="480">
        <f t="shared" si="16"/>
        <v>1338357.3234933782</v>
      </c>
      <c r="L235" s="474"/>
      <c r="M235" s="475">
        <v>413350.83600703301</v>
      </c>
      <c r="N235" s="277">
        <f t="shared" si="13"/>
        <v>0</v>
      </c>
      <c r="P235" s="8"/>
      <c r="Q235" s="474">
        <f>+K235+'Med COMM Sales Model  '!M235+'Small COMM Sales Model  '!N235+'Small COMM Sales Model  '!S235</f>
        <v>4280589.1283752006</v>
      </c>
      <c r="R235" s="474"/>
      <c r="T235" s="474">
        <v>578275.19547590252</v>
      </c>
      <c r="U235" s="483"/>
    </row>
    <row r="236" spans="1:21" x14ac:dyDescent="0.2">
      <c r="A236" s="337">
        <v>2025</v>
      </c>
      <c r="B236" s="337">
        <v>7</v>
      </c>
      <c r="C236" s="482">
        <v>50.806923879713501</v>
      </c>
      <c r="D236" s="479">
        <v>322.31916585708109</v>
      </c>
      <c r="E236" s="479">
        <v>0</v>
      </c>
      <c r="F236" s="479">
        <v>271.66325293295364</v>
      </c>
      <c r="G236" s="479">
        <v>-5.8207660913467401E-11</v>
      </c>
      <c r="H236" s="478">
        <f t="shared" si="15"/>
        <v>0</v>
      </c>
      <c r="I236" s="481">
        <f t="shared" si="14"/>
        <v>425909.62949475943</v>
      </c>
      <c r="J236" s="481">
        <v>3260.7271221494598</v>
      </c>
      <c r="K236" s="480">
        <f t="shared" si="16"/>
        <v>1388775.0804781895</v>
      </c>
      <c r="L236" s="474"/>
      <c r="M236" s="475">
        <v>425909.62949475902</v>
      </c>
      <c r="N236" s="277">
        <f t="shared" si="13"/>
        <v>0</v>
      </c>
      <c r="P236" s="8"/>
      <c r="Q236" s="474">
        <f>+K236+'Med COMM Sales Model  '!M236+'Small COMM Sales Model  '!N236+'Small COMM Sales Model  '!S236</f>
        <v>4465884.6052287389</v>
      </c>
      <c r="R236" s="474"/>
      <c r="T236" s="474">
        <v>578891.73672972817</v>
      </c>
      <c r="U236" s="483"/>
    </row>
    <row r="237" spans="1:21" x14ac:dyDescent="0.2">
      <c r="A237" s="337">
        <v>2025</v>
      </c>
      <c r="B237" s="337">
        <v>8</v>
      </c>
      <c r="C237" s="482">
        <v>50.872256697321497</v>
      </c>
      <c r="D237" s="479">
        <v>326.45437890907908</v>
      </c>
      <c r="E237" s="479">
        <v>0</v>
      </c>
      <c r="F237" s="479">
        <v>322.31916585708109</v>
      </c>
      <c r="G237" s="479">
        <v>5.8207660913467401E-11</v>
      </c>
      <c r="H237" s="478">
        <f t="shared" si="15"/>
        <v>0</v>
      </c>
      <c r="I237" s="481">
        <f t="shared" si="14"/>
        <v>432752.07069208246</v>
      </c>
      <c r="J237" s="481">
        <v>3265.8873408470599</v>
      </c>
      <c r="K237" s="480">
        <f t="shared" si="16"/>
        <v>1413319.5093986241</v>
      </c>
      <c r="L237" s="474"/>
      <c r="M237" s="475">
        <v>432752.07069208199</v>
      </c>
      <c r="N237" s="277">
        <f t="shared" si="13"/>
        <v>-4.6566128730773926E-10</v>
      </c>
      <c r="P237" s="8"/>
      <c r="Q237" s="474">
        <f>+K237+'Med COMM Sales Model  '!M237+'Small COMM Sales Model  '!N237+'Small COMM Sales Model  '!S237</f>
        <v>4550447.6208842602</v>
      </c>
      <c r="R237" s="474"/>
      <c r="T237" s="474">
        <v>579253.15577244374</v>
      </c>
      <c r="U237" s="483"/>
    </row>
    <row r="238" spans="1:21" x14ac:dyDescent="0.2">
      <c r="A238" s="337">
        <v>2025</v>
      </c>
      <c r="B238" s="337">
        <v>9</v>
      </c>
      <c r="C238" s="482">
        <v>50.937720935685498</v>
      </c>
      <c r="D238" s="479">
        <v>277.87653293728147</v>
      </c>
      <c r="E238" s="479">
        <v>0</v>
      </c>
      <c r="F238" s="479">
        <v>326.45437890907908</v>
      </c>
      <c r="G238" s="479">
        <v>0</v>
      </c>
      <c r="H238" s="478">
        <f t="shared" si="15"/>
        <v>0</v>
      </c>
      <c r="I238" s="481">
        <f t="shared" si="14"/>
        <v>429112.39355960069</v>
      </c>
      <c r="J238" s="481">
        <v>3262.47299117885</v>
      </c>
      <c r="K238" s="480">
        <f t="shared" si="16"/>
        <v>1399967.5941683063</v>
      </c>
      <c r="L238" s="474"/>
      <c r="M238" s="475">
        <v>429112.39355960098</v>
      </c>
      <c r="N238" s="277">
        <f t="shared" si="13"/>
        <v>0</v>
      </c>
      <c r="P238" s="8"/>
      <c r="Q238" s="474">
        <f>+K238+'Med COMM Sales Model  '!M238+'Small COMM Sales Model  '!N238+'Small COMM Sales Model  '!S238</f>
        <v>4481876.9593201876</v>
      </c>
      <c r="R238" s="474"/>
      <c r="T238" s="474">
        <v>579540.76049118536</v>
      </c>
      <c r="U238" s="483"/>
    </row>
    <row r="239" spans="1:21" x14ac:dyDescent="0.2">
      <c r="A239" s="337">
        <v>2025</v>
      </c>
      <c r="B239" s="337">
        <v>10</v>
      </c>
      <c r="C239" s="482">
        <v>51.005407673075297</v>
      </c>
      <c r="D239" s="479">
        <v>198.89039579254836</v>
      </c>
      <c r="E239" s="479">
        <v>3.8110897796785466</v>
      </c>
      <c r="F239" s="479">
        <v>277.87653293728147</v>
      </c>
      <c r="G239" s="479">
        <v>0</v>
      </c>
      <c r="H239" s="478">
        <f t="shared" si="15"/>
        <v>0</v>
      </c>
      <c r="I239" s="481">
        <f t="shared" si="14"/>
        <v>416368.57982927619</v>
      </c>
      <c r="J239" s="481">
        <v>3247.1949194338099</v>
      </c>
      <c r="K239" s="480">
        <f t="shared" si="16"/>
        <v>1352029.9370334963</v>
      </c>
      <c r="L239" s="474"/>
      <c r="M239" s="475">
        <v>416368.57982927602</v>
      </c>
      <c r="N239" s="277">
        <f t="shared" si="13"/>
        <v>0</v>
      </c>
      <c r="P239" s="8"/>
      <c r="Q239" s="474">
        <f>+K239+'Med COMM Sales Model  '!M239+'Small COMM Sales Model  '!N239+'Small COMM Sales Model  '!S239</f>
        <v>4284546.0202180538</v>
      </c>
      <c r="R239" s="474"/>
      <c r="T239" s="474">
        <v>579724.02235344157</v>
      </c>
      <c r="U239" s="483"/>
    </row>
    <row r="240" spans="1:21" x14ac:dyDescent="0.2">
      <c r="A240" s="337">
        <v>2025</v>
      </c>
      <c r="B240" s="337">
        <v>11</v>
      </c>
      <c r="C240" s="482">
        <v>51.082762438577703</v>
      </c>
      <c r="D240" s="479">
        <v>78.117279066674627</v>
      </c>
      <c r="E240" s="479">
        <v>26.436963465927999</v>
      </c>
      <c r="F240" s="479">
        <v>198.89039579254836</v>
      </c>
      <c r="G240" s="479">
        <v>-1.16415321826935E-10</v>
      </c>
      <c r="H240" s="478">
        <f t="shared" si="15"/>
        <v>0</v>
      </c>
      <c r="I240" s="481">
        <f t="shared" si="14"/>
        <v>396857.3203678166</v>
      </c>
      <c r="J240" s="481">
        <v>3241.0081524112602</v>
      </c>
      <c r="K240" s="480">
        <f t="shared" si="16"/>
        <v>1286217.8106561808</v>
      </c>
      <c r="L240" s="474"/>
      <c r="M240" s="475">
        <v>396857.32036781701</v>
      </c>
      <c r="N240" s="277">
        <f t="shared" si="13"/>
        <v>0</v>
      </c>
      <c r="P240" s="8"/>
      <c r="Q240" s="474">
        <f>+K240+'Med COMM Sales Model  '!M240+'Small COMM Sales Model  '!N240+'Small COMM Sales Model  '!S240</f>
        <v>3987133.7853131704</v>
      </c>
      <c r="R240" s="474"/>
      <c r="T240" s="474">
        <v>579855.3211752841</v>
      </c>
      <c r="U240" s="483"/>
    </row>
    <row r="241" spans="1:21" x14ac:dyDescent="0.2">
      <c r="A241" s="337">
        <v>2025</v>
      </c>
      <c r="B241" s="337">
        <v>12</v>
      </c>
      <c r="C241" s="482">
        <v>51.162324345726603</v>
      </c>
      <c r="D241" s="479">
        <v>42.633806123140985</v>
      </c>
      <c r="E241" s="479">
        <v>81.614210043345437</v>
      </c>
      <c r="F241" s="479">
        <v>78.117279066674627</v>
      </c>
      <c r="G241" s="479">
        <v>1.7462298274040199E-10</v>
      </c>
      <c r="H241" s="478">
        <f t="shared" si="15"/>
        <v>1</v>
      </c>
      <c r="I241" s="481">
        <f t="shared" si="14"/>
        <v>393290.42663742969</v>
      </c>
      <c r="J241" s="481">
        <v>3239.88050674953</v>
      </c>
      <c r="K241" s="480">
        <f t="shared" si="16"/>
        <v>1274213.9867538144</v>
      </c>
      <c r="L241" s="474">
        <f>SUM(K230:K241)</f>
        <v>15597715.82193288</v>
      </c>
      <c r="M241" s="475">
        <v>393290.42663742998</v>
      </c>
      <c r="N241" s="277">
        <f t="shared" si="13"/>
        <v>0</v>
      </c>
      <c r="P241" s="8"/>
      <c r="Q241" s="474">
        <f>+K241+'Med COMM Sales Model  '!M241+'Small COMM Sales Model  '!N241+'Small COMM Sales Model  '!S241</f>
        <v>3920049.1249334388</v>
      </c>
      <c r="R241" s="474">
        <f>SUM(Q230:Q241)</f>
        <v>48969601.679377988</v>
      </c>
      <c r="T241" s="474">
        <v>579938.82239345508</v>
      </c>
      <c r="U241" s="474">
        <f>AVERAGE(T230:T241)</f>
        <v>578342.77630801557</v>
      </c>
    </row>
    <row r="242" spans="1:21" x14ac:dyDescent="0.2">
      <c r="A242" s="337">
        <v>2026</v>
      </c>
      <c r="B242" s="337">
        <v>1</v>
      </c>
      <c r="C242" s="482">
        <v>51.245475857071</v>
      </c>
      <c r="D242" s="479">
        <v>26.112829868525239</v>
      </c>
      <c r="E242" s="479">
        <v>127.15014736663784</v>
      </c>
      <c r="F242" s="479">
        <v>42.633806123140985</v>
      </c>
      <c r="G242" s="479">
        <v>0</v>
      </c>
      <c r="H242" s="478">
        <f t="shared" si="15"/>
        <v>0</v>
      </c>
      <c r="I242" s="481">
        <f t="shared" si="14"/>
        <v>377124.69543014653</v>
      </c>
      <c r="J242" s="481">
        <v>3238.3815643722401</v>
      </c>
      <c r="K242" s="480">
        <f t="shared" si="16"/>
        <v>1221273.6611504825</v>
      </c>
      <c r="L242" s="477">
        <f>+L241/L229-1</f>
        <v>5.4095585374855926E-3</v>
      </c>
      <c r="M242" s="475">
        <v>377124.695430147</v>
      </c>
      <c r="N242" s="277">
        <f t="shared" si="13"/>
        <v>4.6566128730773926E-10</v>
      </c>
      <c r="P242" s="8"/>
      <c r="Q242" s="474">
        <f>+K242+'Med COMM Sales Model  '!M242+'Small COMM Sales Model  '!N242+'Small COMM Sales Model  '!S242</f>
        <v>3778252.0958574554</v>
      </c>
      <c r="R242" s="477">
        <f>+R241/R229-1</f>
        <v>4.3949405208052461E-3</v>
      </c>
      <c r="T242" s="474">
        <v>580085.6032508302</v>
      </c>
      <c r="U242" s="476">
        <f>+U241/U229-1</f>
        <v>6.5636742890993194E-3</v>
      </c>
    </row>
    <row r="243" spans="1:21" x14ac:dyDescent="0.2">
      <c r="A243" s="337">
        <v>2026</v>
      </c>
      <c r="B243" s="337">
        <v>2</v>
      </c>
      <c r="C243" s="482">
        <v>51.326654537190002</v>
      </c>
      <c r="D243" s="479">
        <v>35.042184420393127</v>
      </c>
      <c r="E243" s="479">
        <v>78.467690138551589</v>
      </c>
      <c r="F243" s="479">
        <v>26.112829868525239</v>
      </c>
      <c r="G243" s="479">
        <v>-5.8207660913467401E-11</v>
      </c>
      <c r="H243" s="478">
        <f t="shared" si="15"/>
        <v>0</v>
      </c>
      <c r="I243" s="481">
        <f t="shared" si="14"/>
        <v>374273.55080235389</v>
      </c>
      <c r="J243" s="481">
        <v>3240.4188527061501</v>
      </c>
      <c r="K243" s="480">
        <f t="shared" si="16"/>
        <v>1212803.0700892205</v>
      </c>
      <c r="L243" s="474"/>
      <c r="M243" s="475">
        <v>374273.550802354</v>
      </c>
      <c r="N243" s="277">
        <f t="shared" si="13"/>
        <v>0</v>
      </c>
      <c r="P243" s="8"/>
      <c r="Q243" s="474">
        <f>+K243+'Med COMM Sales Model  '!M243+'Small COMM Sales Model  '!N243+'Small COMM Sales Model  '!S243</f>
        <v>3681992.8568263496</v>
      </c>
      <c r="R243" s="474"/>
      <c r="T243" s="474">
        <v>580370.05552396411</v>
      </c>
      <c r="U243" s="483"/>
    </row>
    <row r="244" spans="1:21" x14ac:dyDescent="0.2">
      <c r="A244" s="337">
        <v>2026</v>
      </c>
      <c r="B244" s="337">
        <v>3</v>
      </c>
      <c r="C244" s="482">
        <v>51.399309993100204</v>
      </c>
      <c r="D244" s="479">
        <v>64.582270600115152</v>
      </c>
      <c r="E244" s="479">
        <v>46.311218909337121</v>
      </c>
      <c r="F244" s="479">
        <v>35.042184420393127</v>
      </c>
      <c r="G244" s="479">
        <v>5.8207660913467401E-11</v>
      </c>
      <c r="H244" s="478">
        <f t="shared" si="15"/>
        <v>0</v>
      </c>
      <c r="I244" s="481">
        <f t="shared" si="14"/>
        <v>377021.12257442682</v>
      </c>
      <c r="J244" s="481">
        <v>3235.3347457654299</v>
      </c>
      <c r="K244" s="480">
        <f t="shared" si="16"/>
        <v>1219789.5377525301</v>
      </c>
      <c r="L244" s="474"/>
      <c r="M244" s="475">
        <v>377021.12257442699</v>
      </c>
      <c r="N244" s="277">
        <f t="shared" si="13"/>
        <v>0</v>
      </c>
      <c r="P244" s="8"/>
      <c r="Q244" s="474">
        <f>+K244+'Med COMM Sales Model  '!M244+'Small COMM Sales Model  '!N244+'Small COMM Sales Model  '!S244</f>
        <v>3731657.2319351486</v>
      </c>
      <c r="R244" s="474"/>
      <c r="T244" s="474">
        <v>580674.35049400432</v>
      </c>
      <c r="U244" s="483"/>
    </row>
    <row r="245" spans="1:21" x14ac:dyDescent="0.2">
      <c r="A245" s="337">
        <v>2026</v>
      </c>
      <c r="B245" s="337">
        <v>4</v>
      </c>
      <c r="C245" s="482">
        <v>51.481158823832899</v>
      </c>
      <c r="D245" s="479">
        <v>114.03392869270741</v>
      </c>
      <c r="E245" s="479">
        <v>10.944087118763242</v>
      </c>
      <c r="F245" s="479">
        <v>64.582270600115152</v>
      </c>
      <c r="G245" s="479">
        <v>5.8207660913467401E-11</v>
      </c>
      <c r="H245" s="478">
        <f t="shared" si="15"/>
        <v>0</v>
      </c>
      <c r="I245" s="481">
        <f t="shared" si="14"/>
        <v>384010.63393132342</v>
      </c>
      <c r="J245" s="481">
        <v>3233.4391138711198</v>
      </c>
      <c r="K245" s="480">
        <f t="shared" si="16"/>
        <v>1241675.0038959854</v>
      </c>
      <c r="L245" s="474"/>
      <c r="M245" s="475">
        <v>384010.63393132301</v>
      </c>
      <c r="N245" s="277">
        <f t="shared" si="13"/>
        <v>0</v>
      </c>
      <c r="P245" s="8"/>
      <c r="Q245" s="474">
        <f>+K245+'Med COMM Sales Model  '!M245+'Small COMM Sales Model  '!N245+'Small COMM Sales Model  '!S245</f>
        <v>3843071.823154524</v>
      </c>
      <c r="R245" s="474"/>
      <c r="T245" s="474">
        <v>581047.49776492442</v>
      </c>
      <c r="U245" s="483"/>
    </row>
    <row r="246" spans="1:21" x14ac:dyDescent="0.2">
      <c r="A246" s="337">
        <v>2026</v>
      </c>
      <c r="B246" s="337">
        <v>5</v>
      </c>
      <c r="C246" s="482">
        <v>51.562865627391602</v>
      </c>
      <c r="D246" s="479">
        <v>208.47875842628665</v>
      </c>
      <c r="E246" s="479">
        <v>1.2472710741059452</v>
      </c>
      <c r="F246" s="479">
        <v>114.03392869270741</v>
      </c>
      <c r="G246" s="479">
        <v>5.8207660913467401E-11</v>
      </c>
      <c r="H246" s="478">
        <f t="shared" si="15"/>
        <v>0</v>
      </c>
      <c r="I246" s="481">
        <f t="shared" si="14"/>
        <v>398464.04054527479</v>
      </c>
      <c r="J246" s="481">
        <v>3223.46850423662</v>
      </c>
      <c r="K246" s="480">
        <f t="shared" si="16"/>
        <v>1284436.2847685569</v>
      </c>
      <c r="L246" s="474"/>
      <c r="M246" s="475">
        <v>398464.04054527503</v>
      </c>
      <c r="N246" s="277">
        <f t="shared" si="13"/>
        <v>0</v>
      </c>
      <c r="P246" s="8"/>
      <c r="Q246" s="474">
        <f>+K246+'Med COMM Sales Model  '!M246+'Small COMM Sales Model  '!N246+'Small COMM Sales Model  '!S246</f>
        <v>4057289.2564865896</v>
      </c>
      <c r="R246" s="474"/>
      <c r="T246" s="474">
        <v>581516.34851397935</v>
      </c>
      <c r="U246" s="483"/>
    </row>
    <row r="247" spans="1:21" x14ac:dyDescent="0.2">
      <c r="A247" s="337">
        <v>2026</v>
      </c>
      <c r="B247" s="337">
        <v>6</v>
      </c>
      <c r="C247" s="482">
        <v>51.646613643996503</v>
      </c>
      <c r="D247" s="479">
        <v>271.66325293295364</v>
      </c>
      <c r="E247" s="479">
        <v>0</v>
      </c>
      <c r="F247" s="479">
        <v>208.47875842628665</v>
      </c>
      <c r="G247" s="479">
        <v>-5.8207660913467401E-11</v>
      </c>
      <c r="H247" s="478">
        <f t="shared" si="15"/>
        <v>0</v>
      </c>
      <c r="I247" s="481">
        <f t="shared" si="14"/>
        <v>416024.33430991584</v>
      </c>
      <c r="J247" s="481">
        <v>3235.0576902694802</v>
      </c>
      <c r="K247" s="480">
        <f t="shared" si="16"/>
        <v>1345862.7220485343</v>
      </c>
      <c r="L247" s="474"/>
      <c r="M247" s="475">
        <v>416024.33430991601</v>
      </c>
      <c r="N247" s="277">
        <f t="shared" si="13"/>
        <v>0</v>
      </c>
      <c r="P247" s="8"/>
      <c r="Q247" s="474">
        <f>+K247+'Med COMM Sales Model  '!M247+'Small COMM Sales Model  '!N247+'Small COMM Sales Model  '!S247</f>
        <v>4302894.8233246412</v>
      </c>
      <c r="R247" s="474"/>
      <c r="T247" s="474">
        <v>582136.23240280477</v>
      </c>
      <c r="U247" s="483"/>
    </row>
    <row r="248" spans="1:21" x14ac:dyDescent="0.2">
      <c r="A248" s="337">
        <v>2026</v>
      </c>
      <c r="B248" s="337">
        <v>7</v>
      </c>
      <c r="C248" s="482">
        <v>51.7227810610026</v>
      </c>
      <c r="D248" s="479">
        <v>322.31916585708109</v>
      </c>
      <c r="E248" s="479">
        <v>0</v>
      </c>
      <c r="F248" s="479">
        <v>271.66325293295364</v>
      </c>
      <c r="G248" s="479">
        <v>-5.8207660913467401E-11</v>
      </c>
      <c r="H248" s="478">
        <f t="shared" si="15"/>
        <v>0</v>
      </c>
      <c r="I248" s="481">
        <f t="shared" si="14"/>
        <v>428613.43491437699</v>
      </c>
      <c r="J248" s="481">
        <v>3257.9408849514598</v>
      </c>
      <c r="K248" s="480">
        <f t="shared" si="16"/>
        <v>1396397.2334470304</v>
      </c>
      <c r="L248" s="474"/>
      <c r="M248" s="475">
        <v>428613.43491437699</v>
      </c>
      <c r="N248" s="277">
        <f t="shared" si="13"/>
        <v>0</v>
      </c>
      <c r="P248" s="8"/>
      <c r="Q248" s="474">
        <f>+K248+'Med COMM Sales Model  '!M248+'Small COMM Sales Model  '!N248+'Small COMM Sales Model  '!S248</f>
        <v>4489177.8739983328</v>
      </c>
      <c r="R248" s="474"/>
      <c r="T248" s="474">
        <v>582763.93127017678</v>
      </c>
      <c r="U248" s="483"/>
    </row>
    <row r="249" spans="1:21" x14ac:dyDescent="0.2">
      <c r="A249" s="337">
        <v>2026</v>
      </c>
      <c r="B249" s="337">
        <v>8</v>
      </c>
      <c r="C249" s="482">
        <v>51.794328139008996</v>
      </c>
      <c r="D249" s="479">
        <v>326.45437890907908</v>
      </c>
      <c r="E249" s="479">
        <v>0</v>
      </c>
      <c r="F249" s="479">
        <v>322.31916585708109</v>
      </c>
      <c r="G249" s="479">
        <v>0</v>
      </c>
      <c r="H249" s="478">
        <f t="shared" si="15"/>
        <v>0</v>
      </c>
      <c r="I249" s="481">
        <f t="shared" si="14"/>
        <v>435474.22193164588</v>
      </c>
      <c r="J249" s="481">
        <v>3263.0964956002699</v>
      </c>
      <c r="K249" s="480">
        <f t="shared" si="16"/>
        <v>1420994.4075094077</v>
      </c>
      <c r="L249" s="474"/>
      <c r="M249" s="475">
        <v>435474.221931646</v>
      </c>
      <c r="N249" s="277">
        <f t="shared" si="13"/>
        <v>0</v>
      </c>
      <c r="P249" s="8"/>
      <c r="Q249" s="474">
        <f>+K249+'Med COMM Sales Model  '!M249+'Small COMM Sales Model  '!N249+'Small COMM Sales Model  '!S249</f>
        <v>4574254.8299120311</v>
      </c>
      <c r="R249" s="474"/>
      <c r="T249" s="474">
        <v>583130.9250127566</v>
      </c>
      <c r="U249" s="483"/>
    </row>
    <row r="250" spans="1:21" x14ac:dyDescent="0.2">
      <c r="A250" s="337">
        <v>2026</v>
      </c>
      <c r="B250" s="337">
        <v>9</v>
      </c>
      <c r="C250" s="482">
        <v>51.865529951524103</v>
      </c>
      <c r="D250" s="479">
        <v>277.87653293728147</v>
      </c>
      <c r="E250" s="479">
        <v>0</v>
      </c>
      <c r="F250" s="479">
        <v>326.45437890907908</v>
      </c>
      <c r="G250" s="479">
        <v>0</v>
      </c>
      <c r="H250" s="478">
        <f t="shared" si="15"/>
        <v>0</v>
      </c>
      <c r="I250" s="481">
        <f t="shared" si="14"/>
        <v>431851.48333980364</v>
      </c>
      <c r="J250" s="481">
        <v>3259.68486509684</v>
      </c>
      <c r="K250" s="480">
        <f t="shared" si="16"/>
        <v>1407699.744212378</v>
      </c>
      <c r="L250" s="474"/>
      <c r="M250" s="475">
        <v>431851.48333980399</v>
      </c>
      <c r="N250" s="277">
        <f t="shared" si="13"/>
        <v>0</v>
      </c>
      <c r="P250" s="8"/>
      <c r="Q250" s="474">
        <f>+K250+'Med COMM Sales Model  '!M250+'Small COMM Sales Model  '!N250+'Small COMM Sales Model  '!S250</f>
        <v>4505784.4372694548</v>
      </c>
      <c r="R250" s="474"/>
      <c r="T250" s="474">
        <v>583422.11719079607</v>
      </c>
      <c r="U250" s="483"/>
    </row>
    <row r="251" spans="1:21" x14ac:dyDescent="0.2">
      <c r="A251" s="337">
        <v>2026</v>
      </c>
      <c r="B251" s="337">
        <v>10</v>
      </c>
      <c r="C251" s="482">
        <v>51.942780928772798</v>
      </c>
      <c r="D251" s="479">
        <v>198.89039579254836</v>
      </c>
      <c r="E251" s="479">
        <v>3.8110897796785466</v>
      </c>
      <c r="F251" s="479">
        <v>277.87653293728147</v>
      </c>
      <c r="G251" s="479">
        <v>-5.8207660913467401E-11</v>
      </c>
      <c r="H251" s="478">
        <f t="shared" si="15"/>
        <v>0</v>
      </c>
      <c r="I251" s="481">
        <f t="shared" si="14"/>
        <v>419135.90528212907</v>
      </c>
      <c r="J251" s="481">
        <v>3244.4196524234999</v>
      </c>
      <c r="K251" s="480">
        <f t="shared" si="16"/>
        <v>1359852.768133654</v>
      </c>
      <c r="L251" s="474"/>
      <c r="M251" s="475">
        <v>419135.90528212901</v>
      </c>
      <c r="N251" s="277">
        <f t="shared" si="13"/>
        <v>0</v>
      </c>
      <c r="P251" s="8"/>
      <c r="Q251" s="474">
        <f>+K251+'Med COMM Sales Model  '!M251+'Small COMM Sales Model  '!N251+'Small COMM Sales Model  '!S251</f>
        <v>4308367.4686670117</v>
      </c>
      <c r="R251" s="474"/>
      <c r="T251" s="474">
        <v>583611.7157669618</v>
      </c>
      <c r="U251" s="483"/>
    </row>
    <row r="252" spans="1:21" x14ac:dyDescent="0.2">
      <c r="A252" s="337">
        <v>2026</v>
      </c>
      <c r="B252" s="337">
        <v>11</v>
      </c>
      <c r="C252" s="482">
        <v>52.036575540200303</v>
      </c>
      <c r="D252" s="479">
        <v>78.117279066674627</v>
      </c>
      <c r="E252" s="479">
        <v>26.436963465927999</v>
      </c>
      <c r="F252" s="479">
        <v>198.89039579254836</v>
      </c>
      <c r="G252" s="479">
        <v>-5.8207660913467401E-11</v>
      </c>
      <c r="H252" s="478">
        <f t="shared" si="15"/>
        <v>0</v>
      </c>
      <c r="I252" s="481">
        <f t="shared" si="14"/>
        <v>399673.1797465022</v>
      </c>
      <c r="J252" s="481">
        <v>3238.2379757222402</v>
      </c>
      <c r="K252" s="480">
        <f t="shared" si="16"/>
        <v>1294236.8685327843</v>
      </c>
      <c r="L252" s="474"/>
      <c r="M252" s="475">
        <v>399673.17974650202</v>
      </c>
      <c r="N252" s="277">
        <f t="shared" si="13"/>
        <v>0</v>
      </c>
      <c r="P252" s="8"/>
      <c r="Q252" s="474">
        <f>+K252+'Med COMM Sales Model  '!M252+'Small COMM Sales Model  '!N252+'Small COMM Sales Model  '!S252</f>
        <v>4010910.9964246121</v>
      </c>
      <c r="R252" s="474"/>
      <c r="T252" s="474">
        <v>583755.83511035563</v>
      </c>
      <c r="U252" s="483"/>
    </row>
    <row r="253" spans="1:21" x14ac:dyDescent="0.2">
      <c r="A253" s="337">
        <v>2026</v>
      </c>
      <c r="B253" s="337">
        <v>12</v>
      </c>
      <c r="C253" s="482">
        <v>52.1324906180932</v>
      </c>
      <c r="D253" s="479">
        <v>42.633806123140985</v>
      </c>
      <c r="E253" s="479">
        <v>81.614210043345437</v>
      </c>
      <c r="F253" s="479">
        <v>78.117279066674627</v>
      </c>
      <c r="G253" s="479">
        <v>1.7462298274040199E-10</v>
      </c>
      <c r="H253" s="478">
        <f t="shared" si="15"/>
        <v>1</v>
      </c>
      <c r="I253" s="481">
        <f t="shared" si="14"/>
        <v>396154.56405835686</v>
      </c>
      <c r="J253" s="481">
        <v>3237.1110966320998</v>
      </c>
      <c r="K253" s="480">
        <f t="shared" si="16"/>
        <v>1282396.3352947591</v>
      </c>
      <c r="L253" s="474">
        <f>SUM(K242:K253)</f>
        <v>15687417.636835322</v>
      </c>
      <c r="M253" s="475">
        <v>396154.56405835698</v>
      </c>
      <c r="N253" s="277">
        <f t="shared" si="13"/>
        <v>0</v>
      </c>
      <c r="P253" s="8"/>
      <c r="Q253" s="474">
        <f>+K253+'Med COMM Sales Model  '!M253+'Small COMM Sales Model  '!N253+'Small COMM Sales Model  '!S253</f>
        <v>3944265.8055365388</v>
      </c>
      <c r="R253" s="474">
        <f>SUM(Q242:Q253)</f>
        <v>49227919.499392703</v>
      </c>
      <c r="T253" s="474">
        <v>583850.36862215924</v>
      </c>
      <c r="U253" s="474">
        <f>AVERAGE(T242:T253)</f>
        <v>582197.08174364269</v>
      </c>
    </row>
    <row r="254" spans="1:21" x14ac:dyDescent="0.2">
      <c r="A254" s="337">
        <v>2027</v>
      </c>
      <c r="B254" s="337">
        <v>1</v>
      </c>
      <c r="C254" s="482">
        <v>52.224747479026597</v>
      </c>
      <c r="D254" s="479">
        <v>26.112829868525239</v>
      </c>
      <c r="E254" s="479">
        <v>127.15014736663784</v>
      </c>
      <c r="F254" s="479">
        <v>42.633806123140985</v>
      </c>
      <c r="G254" s="479">
        <v>-5.8207660913467401E-11</v>
      </c>
      <c r="H254" s="478">
        <f t="shared" si="15"/>
        <v>0</v>
      </c>
      <c r="I254" s="481">
        <f t="shared" si="14"/>
        <v>380015.7137819319</v>
      </c>
      <c r="J254" s="481">
        <v>3235.61323833811</v>
      </c>
      <c r="K254" s="480">
        <f t="shared" si="16"/>
        <v>1229583.874289325</v>
      </c>
      <c r="L254" s="477">
        <f>+L253/L241-1</f>
        <v>5.7509584048394125E-3</v>
      </c>
      <c r="M254" s="475">
        <v>380015.71378193202</v>
      </c>
      <c r="N254" s="277">
        <f t="shared" si="13"/>
        <v>0</v>
      </c>
      <c r="P254" s="8"/>
      <c r="Q254" s="474">
        <f>+K254+'Med COMM Sales Model  '!M254+'Small COMM Sales Model  '!N254+'Small COMM Sales Model  '!S254</f>
        <v>3802595.9675869206</v>
      </c>
      <c r="R254" s="477">
        <f>+R253/R241-1</f>
        <v>5.2750647576431664E-3</v>
      </c>
      <c r="T254" s="474">
        <v>583998.27857645962</v>
      </c>
      <c r="U254" s="476">
        <f>+U253/U241-1</f>
        <v>6.6643962603492035E-3</v>
      </c>
    </row>
    <row r="255" spans="1:21" x14ac:dyDescent="0.2">
      <c r="A255" s="337">
        <v>2027</v>
      </c>
      <c r="B255" s="337">
        <v>2</v>
      </c>
      <c r="C255" s="482">
        <v>52.301259131078503</v>
      </c>
      <c r="D255" s="479">
        <v>35.042184420393127</v>
      </c>
      <c r="E255" s="479">
        <v>78.467690138551589</v>
      </c>
      <c r="F255" s="479">
        <v>26.112829868525239</v>
      </c>
      <c r="G255" s="479">
        <v>0</v>
      </c>
      <c r="H255" s="478">
        <f t="shared" si="15"/>
        <v>0</v>
      </c>
      <c r="I255" s="481">
        <f t="shared" si="14"/>
        <v>377150.7910934994</v>
      </c>
      <c r="J255" s="481">
        <v>3237.6485877524501</v>
      </c>
      <c r="K255" s="480">
        <f t="shared" si="16"/>
        <v>1221081.7261535877</v>
      </c>
      <c r="L255" s="483"/>
      <c r="M255" s="475">
        <v>377150.79109349899</v>
      </c>
      <c r="N255" s="277">
        <f t="shared" si="13"/>
        <v>0</v>
      </c>
      <c r="P255" s="8"/>
      <c r="Q255" s="474">
        <f>+K255+'Med COMM Sales Model  '!M255+'Small COMM Sales Model  '!N255+'Small COMM Sales Model  '!S255</f>
        <v>3705943.7663842784</v>
      </c>
      <c r="R255" s="483"/>
      <c r="T255" s="474">
        <v>584266.90008319996</v>
      </c>
      <c r="U255" s="474"/>
    </row>
    <row r="256" spans="1:21" x14ac:dyDescent="0.2">
      <c r="A256" s="337">
        <v>2027</v>
      </c>
      <c r="B256" s="337">
        <v>3</v>
      </c>
      <c r="C256" s="482">
        <v>52.361282190843198</v>
      </c>
      <c r="D256" s="479">
        <v>64.582270600115152</v>
      </c>
      <c r="E256" s="479">
        <v>46.311218909337121</v>
      </c>
      <c r="F256" s="479">
        <v>35.042184420393127</v>
      </c>
      <c r="G256" s="479">
        <v>0</v>
      </c>
      <c r="H256" s="478">
        <f t="shared" si="15"/>
        <v>0</v>
      </c>
      <c r="I256" s="481">
        <f t="shared" si="14"/>
        <v>379861.0693422383</v>
      </c>
      <c r="J256" s="481">
        <v>3232.5686301983201</v>
      </c>
      <c r="K256" s="480">
        <f t="shared" si="16"/>
        <v>1227926.9765893084</v>
      </c>
      <c r="L256" s="483"/>
      <c r="M256" s="475">
        <v>379861.06934223801</v>
      </c>
      <c r="N256" s="277">
        <f t="shared" si="13"/>
        <v>0</v>
      </c>
      <c r="P256" s="8"/>
      <c r="Q256" s="474">
        <f>+K256+'Med COMM Sales Model  '!M256+'Small COMM Sales Model  '!N256+'Small COMM Sales Model  '!S256</f>
        <v>3755223.6752542374</v>
      </c>
      <c r="R256" s="483"/>
      <c r="T256" s="474">
        <v>584547.81361469487</v>
      </c>
      <c r="U256" s="474"/>
    </row>
    <row r="257" spans="1:21" x14ac:dyDescent="0.2">
      <c r="A257" s="337">
        <v>2027</v>
      </c>
      <c r="B257" s="337">
        <v>4</v>
      </c>
      <c r="C257" s="482">
        <v>52.426025718325199</v>
      </c>
      <c r="D257" s="479">
        <v>114.03392869270741</v>
      </c>
      <c r="E257" s="479">
        <v>10.944087118763242</v>
      </c>
      <c r="F257" s="479">
        <v>64.582270600115152</v>
      </c>
      <c r="G257" s="479">
        <v>0</v>
      </c>
      <c r="H257" s="478">
        <f t="shared" si="15"/>
        <v>0</v>
      </c>
      <c r="I257" s="481">
        <f t="shared" si="14"/>
        <v>386800.08220157621</v>
      </c>
      <c r="J257" s="481">
        <v>3230.67442203576</v>
      </c>
      <c r="K257" s="480">
        <f t="shared" si="16"/>
        <v>1249625.1320099616</v>
      </c>
      <c r="L257" s="483"/>
      <c r="M257" s="475">
        <v>386800.08220157598</v>
      </c>
      <c r="N257" s="277">
        <f t="shared" si="13"/>
        <v>0</v>
      </c>
      <c r="P257" s="8"/>
      <c r="Q257" s="474">
        <f>+K257+'Med COMM Sales Model  '!M257+'Small COMM Sales Model  '!N257+'Small COMM Sales Model  '!S257</f>
        <v>3866284.0730338832</v>
      </c>
      <c r="R257" s="483"/>
      <c r="T257" s="474">
        <v>584897.3182192666</v>
      </c>
      <c r="U257" s="474"/>
    </row>
    <row r="258" spans="1:21" x14ac:dyDescent="0.2">
      <c r="A258" s="337">
        <v>2027</v>
      </c>
      <c r="B258" s="337">
        <v>5</v>
      </c>
      <c r="C258" s="482">
        <v>52.492926601635197</v>
      </c>
      <c r="D258" s="479">
        <v>208.47875842628665</v>
      </c>
      <c r="E258" s="479">
        <v>1.2472710741059452</v>
      </c>
      <c r="F258" s="479">
        <v>114.03392869270741</v>
      </c>
      <c r="G258" s="479">
        <v>5.8207660913467401E-11</v>
      </c>
      <c r="H258" s="478">
        <f t="shared" si="15"/>
        <v>0</v>
      </c>
      <c r="I258" s="481">
        <f t="shared" si="14"/>
        <v>401209.77858621598</v>
      </c>
      <c r="J258" s="481">
        <v>3220.7121411870799</v>
      </c>
      <c r="K258" s="480">
        <f t="shared" si="16"/>
        <v>1292181.2050556059</v>
      </c>
      <c r="L258" s="483"/>
      <c r="M258" s="475">
        <v>401209.77858621598</v>
      </c>
      <c r="N258" s="277">
        <f t="shared" si="13"/>
        <v>0</v>
      </c>
      <c r="P258" s="8"/>
      <c r="Q258" s="474">
        <f>+K258+'Med COMM Sales Model  '!M258+'Small COMM Sales Model  '!N258+'Small COMM Sales Model  '!S258</f>
        <v>4080589.2524686866</v>
      </c>
      <c r="R258" s="483"/>
      <c r="T258" s="474">
        <v>585352.0913006484</v>
      </c>
      <c r="U258" s="474"/>
    </row>
    <row r="259" spans="1:21" x14ac:dyDescent="0.2">
      <c r="A259" s="337">
        <v>2027</v>
      </c>
      <c r="B259" s="337">
        <v>6</v>
      </c>
      <c r="C259" s="482">
        <v>52.5629771550134</v>
      </c>
      <c r="D259" s="479">
        <v>271.66325293295364</v>
      </c>
      <c r="E259" s="479">
        <v>0</v>
      </c>
      <c r="F259" s="479">
        <v>208.47875842628665</v>
      </c>
      <c r="G259" s="479">
        <v>-1.16415321826935E-10</v>
      </c>
      <c r="H259" s="478">
        <f t="shared" si="15"/>
        <v>0</v>
      </c>
      <c r="I259" s="481">
        <f t="shared" si="14"/>
        <v>418729.6345227065</v>
      </c>
      <c r="J259" s="481">
        <v>3232.2912202641101</v>
      </c>
      <c r="K259" s="480">
        <f t="shared" si="16"/>
        <v>1353456.1213321439</v>
      </c>
      <c r="L259" s="483"/>
      <c r="M259" s="475">
        <v>418729.63452270703</v>
      </c>
      <c r="N259" s="277">
        <f t="shared" si="13"/>
        <v>5.2386894822120667E-10</v>
      </c>
      <c r="P259" s="8"/>
      <c r="Q259" s="474">
        <f>+K259+'Med COMM Sales Model  '!M259+'Small COMM Sales Model  '!N259+'Small COMM Sales Model  '!S259</f>
        <v>4326445.647734737</v>
      </c>
      <c r="R259" s="483"/>
      <c r="T259" s="474">
        <v>585963.42975186603</v>
      </c>
      <c r="U259" s="474"/>
    </row>
    <row r="260" spans="1:21" x14ac:dyDescent="0.2">
      <c r="A260" s="337">
        <v>2027</v>
      </c>
      <c r="B260" s="337">
        <v>7</v>
      </c>
      <c r="C260" s="482">
        <v>52.625907932916803</v>
      </c>
      <c r="D260" s="479">
        <v>322.31916585708109</v>
      </c>
      <c r="E260" s="479">
        <v>0</v>
      </c>
      <c r="F260" s="479">
        <v>271.66325293295364</v>
      </c>
      <c r="G260" s="479">
        <v>-5.8207660913467401E-11</v>
      </c>
      <c r="H260" s="478">
        <f t="shared" si="15"/>
        <v>0</v>
      </c>
      <c r="I260" s="481">
        <f t="shared" si="14"/>
        <v>431279.65774995805</v>
      </c>
      <c r="J260" s="481">
        <v>3255.1546477534698</v>
      </c>
      <c r="K260" s="480">
        <f t="shared" si="16"/>
        <v>1403881.9824063017</v>
      </c>
      <c r="L260" s="483"/>
      <c r="M260" s="475">
        <v>431279.65774995799</v>
      </c>
      <c r="N260" s="277">
        <f t="shared" si="13"/>
        <v>0</v>
      </c>
      <c r="P260" s="8"/>
      <c r="Q260" s="474">
        <f>+K260+'Med COMM Sales Model  '!M260+'Small COMM Sales Model  '!N260+'Small COMM Sales Model  '!S260</f>
        <v>4512847.2412908338</v>
      </c>
      <c r="R260" s="483"/>
      <c r="T260" s="474">
        <v>586581.5069604594</v>
      </c>
      <c r="U260" s="474"/>
    </row>
    <row r="261" spans="1:21" x14ac:dyDescent="0.2">
      <c r="A261" s="337">
        <v>2027</v>
      </c>
      <c r="B261" s="337">
        <v>8</v>
      </c>
      <c r="C261" s="482">
        <v>52.682596077380602</v>
      </c>
      <c r="D261" s="479">
        <v>326.45437890907908</v>
      </c>
      <c r="E261" s="479">
        <v>0</v>
      </c>
      <c r="F261" s="479">
        <v>322.31916585708109</v>
      </c>
      <c r="G261" s="479">
        <v>-5.8207660913467401E-11</v>
      </c>
      <c r="H261" s="478">
        <f t="shared" si="15"/>
        <v>0</v>
      </c>
      <c r="I261" s="481">
        <f t="shared" si="14"/>
        <v>438096.57803138316</v>
      </c>
      <c r="J261" s="481">
        <v>3260.3056503534799</v>
      </c>
      <c r="K261" s="480">
        <f t="shared" si="16"/>
        <v>1428328.7487562427</v>
      </c>
      <c r="L261" s="483"/>
      <c r="M261" s="475">
        <v>438096.57803138299</v>
      </c>
      <c r="N261" s="277">
        <f t="shared" si="13"/>
        <v>0</v>
      </c>
      <c r="P261" s="8"/>
      <c r="Q261" s="474">
        <f>+K261+'Med COMM Sales Model  '!M261+'Small COMM Sales Model  '!N261+'Small COMM Sales Model  '!S261</f>
        <v>4597612.163569686</v>
      </c>
      <c r="R261" s="483"/>
      <c r="T261" s="474">
        <v>586933.12308094942</v>
      </c>
      <c r="U261" s="474"/>
    </row>
    <row r="262" spans="1:21" x14ac:dyDescent="0.2">
      <c r="A262" s="337">
        <v>2027</v>
      </c>
      <c r="B262" s="337">
        <v>9</v>
      </c>
      <c r="C262" s="482">
        <v>52.7381014680739</v>
      </c>
      <c r="D262" s="479">
        <v>277.87653293728147</v>
      </c>
      <c r="E262" s="479">
        <v>0</v>
      </c>
      <c r="F262" s="479">
        <v>326.45437890907908</v>
      </c>
      <c r="G262" s="479">
        <v>0</v>
      </c>
      <c r="H262" s="478">
        <f t="shared" si="15"/>
        <v>0</v>
      </c>
      <c r="I262" s="481">
        <f t="shared" si="14"/>
        <v>434427.5002599642</v>
      </c>
      <c r="J262" s="481">
        <v>3256.89673901483</v>
      </c>
      <c r="K262" s="480">
        <f t="shared" si="16"/>
        <v>1414885.5089350417</v>
      </c>
      <c r="L262" s="483"/>
      <c r="M262" s="475">
        <v>434427.50025996403</v>
      </c>
      <c r="N262" s="277">
        <f t="shared" si="13"/>
        <v>0</v>
      </c>
      <c r="P262" s="8"/>
      <c r="Q262" s="474">
        <f>+K262+'Med COMM Sales Model  '!M262+'Small COMM Sales Model  '!N262+'Small COMM Sales Model  '!S262</f>
        <v>4528412.2445898866</v>
      </c>
      <c r="R262" s="483"/>
      <c r="T262" s="474">
        <v>587208.42193766159</v>
      </c>
      <c r="U262" s="474"/>
    </row>
    <row r="263" spans="1:21" x14ac:dyDescent="0.2">
      <c r="A263" s="337">
        <v>2027</v>
      </c>
      <c r="B263" s="337">
        <v>10</v>
      </c>
      <c r="C263" s="482">
        <v>52.800072240795501</v>
      </c>
      <c r="D263" s="479">
        <v>198.89039579254836</v>
      </c>
      <c r="E263" s="479">
        <v>3.8110897796785466</v>
      </c>
      <c r="F263" s="479">
        <v>277.87653293728147</v>
      </c>
      <c r="G263" s="479">
        <v>5.8207660913467401E-11</v>
      </c>
      <c r="H263" s="478">
        <f t="shared" si="15"/>
        <v>0</v>
      </c>
      <c r="I263" s="481">
        <f t="shared" si="14"/>
        <v>421666.81178479525</v>
      </c>
      <c r="J263" s="481">
        <v>3241.6443854131999</v>
      </c>
      <c r="K263" s="480">
        <f t="shared" si="16"/>
        <v>1366893.852937266</v>
      </c>
      <c r="L263" s="483"/>
      <c r="M263" s="475">
        <v>421666.81178479502</v>
      </c>
      <c r="N263" s="277">
        <f t="shared" si="13"/>
        <v>0</v>
      </c>
      <c r="P263" s="8"/>
      <c r="Q263" s="474">
        <f>+K263+'Med COMM Sales Model  '!M263+'Small COMM Sales Model  '!N263+'Small COMM Sales Model  '!S263</f>
        <v>4330039.9143064478</v>
      </c>
      <c r="R263" s="483"/>
      <c r="T263" s="474">
        <v>587388.75044685812</v>
      </c>
      <c r="U263" s="474"/>
    </row>
    <row r="264" spans="1:21" x14ac:dyDescent="0.2">
      <c r="A264" s="337">
        <v>2027</v>
      </c>
      <c r="B264" s="337">
        <v>11</v>
      </c>
      <c r="C264" s="482">
        <v>52.878984737309402</v>
      </c>
      <c r="D264" s="479">
        <v>78.117279066674627</v>
      </c>
      <c r="E264" s="479">
        <v>26.436963465927999</v>
      </c>
      <c r="F264" s="479">
        <v>198.89039579254836</v>
      </c>
      <c r="G264" s="479">
        <v>-1.16415321826935E-10</v>
      </c>
      <c r="H264" s="478">
        <f t="shared" si="15"/>
        <v>0</v>
      </c>
      <c r="I264" s="481">
        <f t="shared" si="14"/>
        <v>402160.1510769811</v>
      </c>
      <c r="J264" s="481">
        <v>3235.4677990332202</v>
      </c>
      <c r="K264" s="480">
        <f t="shared" si="16"/>
        <v>1301176.2188639073</v>
      </c>
      <c r="L264" s="483"/>
      <c r="M264" s="475">
        <v>402160.15107698098</v>
      </c>
      <c r="N264" s="277">
        <f t="shared" si="13"/>
        <v>0</v>
      </c>
      <c r="P264" s="8"/>
      <c r="Q264" s="474">
        <f>+K264+'Med COMM Sales Model  '!M264+'Small COMM Sales Model  '!N264+'Small COMM Sales Model  '!S264</f>
        <v>4031566.443769753</v>
      </c>
      <c r="R264" s="483"/>
      <c r="T264" s="474">
        <v>587535.44811699819</v>
      </c>
      <c r="U264" s="474"/>
    </row>
    <row r="265" spans="1:21" x14ac:dyDescent="0.2">
      <c r="A265" s="337">
        <v>2027</v>
      </c>
      <c r="B265" s="337">
        <v>12</v>
      </c>
      <c r="C265" s="482">
        <v>52.963338671743401</v>
      </c>
      <c r="D265" s="479">
        <v>42.633806123140985</v>
      </c>
      <c r="E265" s="479">
        <v>81.614210043345437</v>
      </c>
      <c r="F265" s="479">
        <v>78.117279066674627</v>
      </c>
      <c r="G265" s="479">
        <v>1.16415321826935E-10</v>
      </c>
      <c r="H265" s="478">
        <f t="shared" si="15"/>
        <v>1</v>
      </c>
      <c r="I265" s="481">
        <f t="shared" si="14"/>
        <v>398607.40443154273</v>
      </c>
      <c r="J265" s="481">
        <v>3234.3416865146701</v>
      </c>
      <c r="K265" s="480">
        <f t="shared" si="16"/>
        <v>1289232.5447063511</v>
      </c>
      <c r="L265" s="474">
        <f>SUM(K254:K265)</f>
        <v>15778253.892035045</v>
      </c>
      <c r="M265" s="475">
        <v>398607.40443154302</v>
      </c>
      <c r="N265" s="277">
        <f t="shared" si="13"/>
        <v>0</v>
      </c>
      <c r="P265" s="8"/>
      <c r="Q265" s="474">
        <f>+K265+'Med COMM Sales Model  '!M265+'Small COMM Sales Model  '!N265+'Small COMM Sales Model  '!S265</f>
        <v>3964613.0488755624</v>
      </c>
      <c r="R265" s="474">
        <f>SUM(Q254:Q265)</f>
        <v>49502173.438864909</v>
      </c>
      <c r="T265" s="474">
        <v>587641.7021095244</v>
      </c>
      <c r="U265" s="474">
        <f>AVERAGE(T254:T265)</f>
        <v>586026.23201654886</v>
      </c>
    </row>
    <row r="266" spans="1:21" x14ac:dyDescent="0.2">
      <c r="A266" s="337">
        <v>2028</v>
      </c>
      <c r="B266" s="337">
        <v>1</v>
      </c>
      <c r="C266" s="482">
        <v>53.048890427193697</v>
      </c>
      <c r="D266" s="479">
        <v>26.112829868525239</v>
      </c>
      <c r="E266" s="479">
        <v>127.15014736663784</v>
      </c>
      <c r="F266" s="479">
        <v>42.633806123140985</v>
      </c>
      <c r="G266" s="479">
        <v>0</v>
      </c>
      <c r="H266" s="478">
        <f t="shared" si="15"/>
        <v>0</v>
      </c>
      <c r="I266" s="481">
        <f t="shared" si="14"/>
        <v>382448.75925596245</v>
      </c>
      <c r="J266" s="481">
        <v>3232.84491230398</v>
      </c>
      <c r="K266" s="480">
        <f t="shared" si="16"/>
        <v>1236397.5255776078</v>
      </c>
      <c r="L266" s="477">
        <f>+L265/L253-1</f>
        <v>5.7903892981361338E-3</v>
      </c>
      <c r="M266" s="475">
        <v>382448.75925596198</v>
      </c>
      <c r="N266" s="277">
        <f t="shared" si="13"/>
        <v>-4.6566128730773926E-10</v>
      </c>
      <c r="P266" s="8"/>
      <c r="Q266" s="474">
        <f>+K266+'Med COMM Sales Model  '!M266+'Small COMM Sales Model  '!N266+'Small COMM Sales Model  '!S266</f>
        <v>3822858.9149647672</v>
      </c>
      <c r="R266" s="477">
        <f>+R265/R253-1</f>
        <v>5.5711056299176942E-3</v>
      </c>
      <c r="T266" s="474">
        <v>587808.10977840505</v>
      </c>
      <c r="U266" s="476">
        <f>+U265/U253-1</f>
        <v>6.577068819098475E-3</v>
      </c>
    </row>
    <row r="267" spans="1:21" x14ac:dyDescent="0.2">
      <c r="A267" s="337">
        <v>2028</v>
      </c>
      <c r="B267" s="337">
        <v>2</v>
      </c>
      <c r="C267" s="482">
        <v>53.125404122153903</v>
      </c>
      <c r="D267" s="479">
        <v>35.042184420393127</v>
      </c>
      <c r="E267" s="479">
        <v>78.467690138551589</v>
      </c>
      <c r="F267" s="479">
        <v>26.112829868525239</v>
      </c>
      <c r="G267" s="479">
        <v>0</v>
      </c>
      <c r="H267" s="478">
        <f t="shared" si="15"/>
        <v>0</v>
      </c>
      <c r="I267" s="481">
        <f t="shared" si="14"/>
        <v>379583.84259863023</v>
      </c>
      <c r="J267" s="481">
        <v>3234.8783227987501</v>
      </c>
      <c r="K267" s="480">
        <f t="shared" si="16"/>
        <v>1227907.5441069617</v>
      </c>
      <c r="L267" s="474"/>
      <c r="M267" s="475">
        <v>379583.84259863</v>
      </c>
      <c r="N267" s="277">
        <f t="shared" si="13"/>
        <v>0</v>
      </c>
      <c r="P267" s="8"/>
      <c r="Q267" s="474">
        <f>+K267+'Med COMM Sales Model  '!M267+'Small COMM Sales Model  '!N267+'Small COMM Sales Model  '!S267</f>
        <v>3726391.735773731</v>
      </c>
      <c r="R267" s="474"/>
      <c r="T267" s="474">
        <v>588097.26435452991</v>
      </c>
      <c r="U267" s="474"/>
    </row>
    <row r="268" spans="1:21" x14ac:dyDescent="0.2">
      <c r="A268" s="337">
        <v>2028</v>
      </c>
      <c r="B268" s="337">
        <v>3</v>
      </c>
      <c r="C268" s="482">
        <v>53.191422119760297</v>
      </c>
      <c r="D268" s="479">
        <v>64.582270600115152</v>
      </c>
      <c r="E268" s="479">
        <v>46.311218909337121</v>
      </c>
      <c r="F268" s="479">
        <v>35.042184420393127</v>
      </c>
      <c r="G268" s="479">
        <v>0</v>
      </c>
      <c r="H268" s="478">
        <f t="shared" si="15"/>
        <v>0</v>
      </c>
      <c r="I268" s="481">
        <f t="shared" si="14"/>
        <v>382311.81918042566</v>
      </c>
      <c r="J268" s="481">
        <v>3229.8025146312102</v>
      </c>
      <c r="K268" s="480">
        <f t="shared" si="16"/>
        <v>1234791.6749621714</v>
      </c>
      <c r="L268" s="474"/>
      <c r="M268" s="475">
        <v>382311.81918042601</v>
      </c>
      <c r="N268" s="277">
        <f t="shared" si="13"/>
        <v>0</v>
      </c>
      <c r="P268" s="8"/>
      <c r="Q268" s="474">
        <f>+K268+'Med COMM Sales Model  '!M268+'Small COMM Sales Model  '!N268+'Small COMM Sales Model  '!S268</f>
        <v>3776283.9042962645</v>
      </c>
      <c r="R268" s="474"/>
      <c r="T268" s="474">
        <v>588396.36531366722</v>
      </c>
      <c r="U268" s="474"/>
    </row>
    <row r="269" spans="1:21" x14ac:dyDescent="0.2">
      <c r="A269" s="337">
        <v>2028</v>
      </c>
      <c r="B269" s="337">
        <v>4</v>
      </c>
      <c r="C269" s="482">
        <v>53.261400591825797</v>
      </c>
      <c r="D269" s="479">
        <v>114.03392869270741</v>
      </c>
      <c r="E269" s="479">
        <v>10.944087118763242</v>
      </c>
      <c r="F269" s="479">
        <v>64.582270600115152</v>
      </c>
      <c r="G269" s="479">
        <v>0</v>
      </c>
      <c r="H269" s="478">
        <f t="shared" si="15"/>
        <v>0</v>
      </c>
      <c r="I269" s="481">
        <f t="shared" si="14"/>
        <v>389266.28671089071</v>
      </c>
      <c r="J269" s="481">
        <v>3227.9097302004002</v>
      </c>
      <c r="K269" s="480">
        <f t="shared" si="16"/>
        <v>1256516.4345130629</v>
      </c>
      <c r="L269" s="474"/>
      <c r="M269" s="475">
        <v>389266.286710891</v>
      </c>
      <c r="N269" s="277">
        <f t="shared" si="13"/>
        <v>0</v>
      </c>
      <c r="P269" s="8"/>
      <c r="Q269" s="474">
        <f>+K269+'Med COMM Sales Model  '!M269+'Small COMM Sales Model  '!N269+'Small COMM Sales Model  '!S269</f>
        <v>3888001.6387054436</v>
      </c>
      <c r="R269" s="474"/>
      <c r="T269" s="474">
        <v>588755.60544872691</v>
      </c>
      <c r="U269" s="474"/>
    </row>
    <row r="270" spans="1:21" x14ac:dyDescent="0.2">
      <c r="A270" s="337">
        <v>2028</v>
      </c>
      <c r="B270" s="337">
        <v>5</v>
      </c>
      <c r="C270" s="482">
        <v>53.332105085035003</v>
      </c>
      <c r="D270" s="479">
        <v>208.47875842628665</v>
      </c>
      <c r="E270" s="479">
        <v>1.2472710741059452</v>
      </c>
      <c r="F270" s="479">
        <v>114.03392869270741</v>
      </c>
      <c r="G270" s="479">
        <v>5.8207660913467401E-11</v>
      </c>
      <c r="H270" s="478">
        <f t="shared" si="15"/>
        <v>0</v>
      </c>
      <c r="I270" s="481">
        <f t="shared" si="14"/>
        <v>403687.21216188458</v>
      </c>
      <c r="J270" s="481">
        <v>3217.9557781375402</v>
      </c>
      <c r="K270" s="480">
        <f t="shared" si="16"/>
        <v>1299047.5969365716</v>
      </c>
      <c r="L270" s="474"/>
      <c r="M270" s="475">
        <v>403687.21216188499</v>
      </c>
      <c r="N270" s="277">
        <f t="shared" ref="N270:N333" si="17">+M270-I270</f>
        <v>0</v>
      </c>
      <c r="P270" s="8"/>
      <c r="Q270" s="474">
        <f>+K270+'Med COMM Sales Model  '!M270+'Small COMM Sales Model  '!N270+'Small COMM Sales Model  '!S270</f>
        <v>4103038.0693305596</v>
      </c>
      <c r="R270" s="474"/>
      <c r="T270" s="474">
        <v>589208.82310690044</v>
      </c>
      <c r="U270" s="474"/>
    </row>
    <row r="271" spans="1:21" x14ac:dyDescent="0.2">
      <c r="A271" s="337">
        <v>2028</v>
      </c>
      <c r="B271" s="337">
        <v>6</v>
      </c>
      <c r="C271" s="482">
        <v>53.404991955765297</v>
      </c>
      <c r="D271" s="479">
        <v>271.66325293295364</v>
      </c>
      <c r="E271" s="479">
        <v>0</v>
      </c>
      <c r="F271" s="479">
        <v>208.47875842628665</v>
      </c>
      <c r="G271" s="479">
        <v>-5.8207660913467401E-11</v>
      </c>
      <c r="H271" s="478">
        <f t="shared" si="15"/>
        <v>0</v>
      </c>
      <c r="I271" s="481">
        <f t="shared" ref="I271:I334" si="18">+$B$2+$B$3*C271+$B$4*D271+$B$5*E271+$B$6*F271+G271+$B$9*H271</f>
        <v>421215.44151115714</v>
      </c>
      <c r="J271" s="481">
        <v>3229.5247502587399</v>
      </c>
      <c r="K271" s="480">
        <f t="shared" si="16"/>
        <v>1360325.6935514444</v>
      </c>
      <c r="L271" s="474"/>
      <c r="M271" s="475">
        <v>421215.44151115703</v>
      </c>
      <c r="N271" s="277">
        <f t="shared" si="17"/>
        <v>0</v>
      </c>
      <c r="P271" s="8"/>
      <c r="Q271" s="474">
        <f>+K271+'Med COMM Sales Model  '!M271+'Small COMM Sales Model  '!N271+'Small COMM Sales Model  '!S271</f>
        <v>4349586.948251605</v>
      </c>
      <c r="R271" s="474"/>
      <c r="T271" s="474">
        <v>589812.68196811329</v>
      </c>
      <c r="U271" s="474"/>
    </row>
    <row r="272" spans="1:21" x14ac:dyDescent="0.2">
      <c r="A272" s="337">
        <v>2028</v>
      </c>
      <c r="B272" s="337">
        <v>7</v>
      </c>
      <c r="C272" s="482">
        <v>53.470509001093802</v>
      </c>
      <c r="D272" s="479">
        <v>322.31916585708109</v>
      </c>
      <c r="E272" s="479">
        <v>0</v>
      </c>
      <c r="F272" s="479">
        <v>271.66325293295364</v>
      </c>
      <c r="G272" s="479">
        <v>-5.8207660913467401E-11</v>
      </c>
      <c r="H272" s="478">
        <f t="shared" si="15"/>
        <v>0</v>
      </c>
      <c r="I272" s="481">
        <f t="shared" si="18"/>
        <v>433773.09995056124</v>
      </c>
      <c r="J272" s="481">
        <v>3252.3684105554698</v>
      </c>
      <c r="K272" s="480">
        <f t="shared" si="16"/>
        <v>1410789.9276279258</v>
      </c>
      <c r="L272" s="474"/>
      <c r="M272" s="475">
        <v>433773.09995056101</v>
      </c>
      <c r="N272" s="277">
        <f t="shared" si="17"/>
        <v>0</v>
      </c>
      <c r="P272" s="8"/>
      <c r="Q272" s="474">
        <f>+K272+'Med COMM Sales Model  '!M272+'Small COMM Sales Model  '!N272+'Small COMM Sales Model  '!S272</f>
        <v>4536565.6144523807</v>
      </c>
      <c r="R272" s="474"/>
      <c r="T272" s="474">
        <v>590423.82797067997</v>
      </c>
      <c r="U272" s="474"/>
    </row>
    <row r="273" spans="1:21" x14ac:dyDescent="0.2">
      <c r="A273" s="337">
        <v>2028</v>
      </c>
      <c r="B273" s="337">
        <v>8</v>
      </c>
      <c r="C273" s="482">
        <v>53.530305393347902</v>
      </c>
      <c r="D273" s="479">
        <v>326.45437890907908</v>
      </c>
      <c r="E273" s="479">
        <v>0</v>
      </c>
      <c r="F273" s="479">
        <v>322.31916585708109</v>
      </c>
      <c r="G273" s="479">
        <v>0</v>
      </c>
      <c r="H273" s="478">
        <f t="shared" si="15"/>
        <v>0</v>
      </c>
      <c r="I273" s="481">
        <f t="shared" si="18"/>
        <v>440599.19644132629</v>
      </c>
      <c r="J273" s="481">
        <v>3257.5148051066799</v>
      </c>
      <c r="K273" s="480">
        <f t="shared" si="16"/>
        <v>1435258.4055257267</v>
      </c>
      <c r="L273" s="474"/>
      <c r="M273" s="475">
        <v>440599.196441326</v>
      </c>
      <c r="N273" s="277">
        <f t="shared" si="17"/>
        <v>0</v>
      </c>
      <c r="P273" s="8"/>
      <c r="Q273" s="474">
        <f>+K273+'Med COMM Sales Model  '!M273+'Small COMM Sales Model  '!N273+'Small COMM Sales Model  '!S273</f>
        <v>4621714.951092395</v>
      </c>
      <c r="R273" s="474"/>
      <c r="T273" s="474">
        <v>590774.1359820232</v>
      </c>
      <c r="U273" s="474"/>
    </row>
    <row r="274" spans="1:21" x14ac:dyDescent="0.2">
      <c r="A274" s="337">
        <v>2028</v>
      </c>
      <c r="B274" s="337">
        <v>9</v>
      </c>
      <c r="C274" s="482">
        <v>53.588619170739697</v>
      </c>
      <c r="D274" s="479">
        <v>277.87653293728147</v>
      </c>
      <c r="E274" s="479">
        <v>0</v>
      </c>
      <c r="F274" s="479">
        <v>326.45437890907908</v>
      </c>
      <c r="G274" s="479">
        <v>-5.8207660913467401E-11</v>
      </c>
      <c r="H274" s="478">
        <f t="shared" si="15"/>
        <v>0</v>
      </c>
      <c r="I274" s="481">
        <f t="shared" si="18"/>
        <v>436938.40962545242</v>
      </c>
      <c r="J274" s="481">
        <v>3254.1086129328201</v>
      </c>
      <c r="K274" s="480">
        <f t="shared" si="16"/>
        <v>1421845.0420833533</v>
      </c>
      <c r="L274" s="474"/>
      <c r="M274" s="475">
        <v>436938.40962545201</v>
      </c>
      <c r="N274" s="277">
        <f t="shared" si="17"/>
        <v>0</v>
      </c>
      <c r="P274" s="8"/>
      <c r="Q274" s="474">
        <f>+K274+'Med COMM Sales Model  '!M274+'Small COMM Sales Model  '!N274+'Small COMM Sales Model  '!S274</f>
        <v>4552574.4495893205</v>
      </c>
      <c r="R274" s="474"/>
      <c r="T274" s="474">
        <v>591052.49340621417</v>
      </c>
      <c r="U274" s="474"/>
    </row>
    <row r="275" spans="1:21" x14ac:dyDescent="0.2">
      <c r="A275" s="337">
        <v>2028</v>
      </c>
      <c r="B275" s="337">
        <v>10</v>
      </c>
      <c r="C275" s="482">
        <v>53.652006091600597</v>
      </c>
      <c r="D275" s="479">
        <v>198.89039579254836</v>
      </c>
      <c r="E275" s="479">
        <v>3.8110897796785466</v>
      </c>
      <c r="F275" s="479">
        <v>277.87653293728147</v>
      </c>
      <c r="G275" s="479">
        <v>-5.8207660913467401E-11</v>
      </c>
      <c r="H275" s="478">
        <f t="shared" si="15"/>
        <v>0</v>
      </c>
      <c r="I275" s="481">
        <f t="shared" si="18"/>
        <v>424181.90192114183</v>
      </c>
      <c r="J275" s="481">
        <v>3238.8691184028899</v>
      </c>
      <c r="K275" s="480">
        <f t="shared" si="16"/>
        <v>1373869.6627177896</v>
      </c>
      <c r="L275" s="474"/>
      <c r="M275" s="475">
        <v>424181.90192114201</v>
      </c>
      <c r="N275" s="277">
        <f t="shared" si="17"/>
        <v>0</v>
      </c>
      <c r="P275" s="8"/>
      <c r="Q275" s="474">
        <f>+K275+'Med COMM Sales Model  '!M275+'Small COMM Sales Model  '!N275+'Small COMM Sales Model  '!S275</f>
        <v>4353906.2407996664</v>
      </c>
      <c r="R275" s="474"/>
      <c r="T275" s="474">
        <v>591236.52823637542</v>
      </c>
      <c r="U275" s="474"/>
    </row>
    <row r="276" spans="1:21" x14ac:dyDescent="0.2">
      <c r="A276" s="337">
        <v>2028</v>
      </c>
      <c r="B276" s="337">
        <v>11</v>
      </c>
      <c r="C276" s="482">
        <v>53.730363533003697</v>
      </c>
      <c r="D276" s="479">
        <v>78.117279066674627</v>
      </c>
      <c r="E276" s="479">
        <v>26.436963465927999</v>
      </c>
      <c r="F276" s="479">
        <v>198.89039579254836</v>
      </c>
      <c r="G276" s="479">
        <v>-5.8207660913467401E-11</v>
      </c>
      <c r="H276" s="478">
        <f t="shared" si="15"/>
        <v>0</v>
      </c>
      <c r="I276" s="481">
        <f t="shared" si="18"/>
        <v>404673.60257244861</v>
      </c>
      <c r="J276" s="481">
        <v>3232.6976223441902</v>
      </c>
      <c r="K276" s="480">
        <f t="shared" si="16"/>
        <v>1308187.3928614124</v>
      </c>
      <c r="L276" s="474"/>
      <c r="M276" s="475">
        <v>404673.60257244902</v>
      </c>
      <c r="N276" s="277">
        <f t="shared" si="17"/>
        <v>0</v>
      </c>
      <c r="P276" s="8"/>
      <c r="Q276" s="474">
        <f>+K276+'Med COMM Sales Model  '!M276+'Small COMM Sales Model  '!N276+'Small COMM Sales Model  '!S276</f>
        <v>4054829.8198640984</v>
      </c>
      <c r="R276" s="474"/>
      <c r="T276" s="474">
        <v>591385.93070924887</v>
      </c>
      <c r="U276" s="474"/>
    </row>
    <row r="277" spans="1:21" x14ac:dyDescent="0.2">
      <c r="A277" s="337">
        <v>2028</v>
      </c>
      <c r="B277" s="337">
        <v>12</v>
      </c>
      <c r="C277" s="482">
        <v>53.812985942376002</v>
      </c>
      <c r="D277" s="479">
        <v>42.633806123140985</v>
      </c>
      <c r="E277" s="479">
        <v>81.614210043345437</v>
      </c>
      <c r="F277" s="479">
        <v>78.117279066674627</v>
      </c>
      <c r="G277" s="479">
        <v>1.16415321826935E-10</v>
      </c>
      <c r="H277" s="478">
        <f t="shared" si="15"/>
        <v>1</v>
      </c>
      <c r="I277" s="481">
        <f t="shared" si="18"/>
        <v>401115.74409632123</v>
      </c>
      <c r="J277" s="481">
        <v>3231.5722763972399</v>
      </c>
      <c r="K277" s="480">
        <f t="shared" si="16"/>
        <v>1296234.5182481215</v>
      </c>
      <c r="L277" s="474">
        <f>SUM(K266:K277)</f>
        <v>15861171.41871215</v>
      </c>
      <c r="M277" s="475">
        <v>401115.744096321</v>
      </c>
      <c r="N277" s="277">
        <f t="shared" si="17"/>
        <v>0</v>
      </c>
      <c r="P277" s="8"/>
      <c r="Q277" s="474">
        <f>+K277+'Med COMM Sales Model  '!M277+'Small COMM Sales Model  '!N277+'Small COMM Sales Model  '!S277</f>
        <v>3987715.5047559454</v>
      </c>
      <c r="R277" s="474">
        <f>SUM(Q266:Q277)</f>
        <v>49773467.791876182</v>
      </c>
      <c r="T277" s="474">
        <v>591493.62774623453</v>
      </c>
      <c r="U277" s="474">
        <f>AVERAGE(T266:T277)</f>
        <v>589870.44950175995</v>
      </c>
    </row>
    <row r="278" spans="1:21" x14ac:dyDescent="0.2">
      <c r="A278" s="337">
        <v>2029</v>
      </c>
      <c r="B278" s="337">
        <v>1</v>
      </c>
      <c r="C278" s="482">
        <v>53.896663709835401</v>
      </c>
      <c r="D278" s="479">
        <v>26.112829868525239</v>
      </c>
      <c r="E278" s="479">
        <v>127.15014736663784</v>
      </c>
      <c r="F278" s="479">
        <v>42.633806123140985</v>
      </c>
      <c r="G278" s="479">
        <v>0</v>
      </c>
      <c r="H278" s="478">
        <f t="shared" si="15"/>
        <v>0</v>
      </c>
      <c r="I278" s="481">
        <f t="shared" si="18"/>
        <v>384951.56650914933</v>
      </c>
      <c r="J278" s="481">
        <v>3230.0765862698399</v>
      </c>
      <c r="K278" s="480">
        <f t="shared" si="16"/>
        <v>1243423.0418291003</v>
      </c>
      <c r="L278" s="477">
        <f>+L277/L265-1</f>
        <v>5.255177616261042E-3</v>
      </c>
      <c r="M278" s="475">
        <v>384951.56650914898</v>
      </c>
      <c r="N278" s="277">
        <f t="shared" si="17"/>
        <v>0</v>
      </c>
      <c r="P278" s="8"/>
      <c r="Q278" s="474">
        <f>+K278+'Med COMM Sales Model  '!M278+'Small COMM Sales Model  '!N278+'Small COMM Sales Model  '!S278</f>
        <v>3845789.8620570698</v>
      </c>
      <c r="R278" s="477">
        <f>+R277/R265-1</f>
        <v>5.4804533652712539E-3</v>
      </c>
      <c r="T278" s="474">
        <v>591662.18742977455</v>
      </c>
      <c r="U278" s="476">
        <f>+U277/U265-1</f>
        <v>6.5598044510446485E-3</v>
      </c>
    </row>
    <row r="279" spans="1:21" x14ac:dyDescent="0.2">
      <c r="A279" s="337">
        <v>2029</v>
      </c>
      <c r="B279" s="337">
        <v>2</v>
      </c>
      <c r="C279" s="482">
        <v>53.9717878189537</v>
      </c>
      <c r="D279" s="479">
        <v>35.042184420393127</v>
      </c>
      <c r="E279" s="479">
        <v>78.467690138551589</v>
      </c>
      <c r="F279" s="479">
        <v>26.112829868525239</v>
      </c>
      <c r="G279" s="479">
        <v>-5.8207660913467401E-11</v>
      </c>
      <c r="H279" s="478">
        <f t="shared" si="15"/>
        <v>0</v>
      </c>
      <c r="I279" s="481">
        <f t="shared" si="18"/>
        <v>382082.54749851662</v>
      </c>
      <c r="J279" s="481">
        <v>3232.1080578450501</v>
      </c>
      <c r="K279" s="480">
        <f t="shared" si="16"/>
        <v>1234932.0805319196</v>
      </c>
      <c r="L279" s="474"/>
      <c r="M279" s="475">
        <v>382082.54749851697</v>
      </c>
      <c r="N279" s="277">
        <f t="shared" si="17"/>
        <v>0</v>
      </c>
      <c r="P279" s="8"/>
      <c r="Q279" s="474">
        <f>+K279+'Med COMM Sales Model  '!M279+'Small COMM Sales Model  '!N279+'Small COMM Sales Model  '!S279</f>
        <v>3749208.9051959245</v>
      </c>
      <c r="R279" s="474"/>
      <c r="T279" s="474">
        <v>591953.90934813989</v>
      </c>
      <c r="U279" s="483"/>
    </row>
    <row r="280" spans="1:21" x14ac:dyDescent="0.2">
      <c r="A280" s="337">
        <v>2029</v>
      </c>
      <c r="B280" s="337">
        <v>3</v>
      </c>
      <c r="C280" s="482">
        <v>54.0332407088056</v>
      </c>
      <c r="D280" s="479">
        <v>64.582270600115152</v>
      </c>
      <c r="E280" s="479">
        <v>46.311218909337121</v>
      </c>
      <c r="F280" s="479">
        <v>35.042184420393127</v>
      </c>
      <c r="G280" s="479">
        <v>5.8207660913467401E-11</v>
      </c>
      <c r="H280" s="478">
        <f t="shared" si="15"/>
        <v>0</v>
      </c>
      <c r="I280" s="481">
        <f t="shared" si="18"/>
        <v>384797.04691013764</v>
      </c>
      <c r="J280" s="481">
        <v>3227.0363990640999</v>
      </c>
      <c r="K280" s="480">
        <f t="shared" si="16"/>
        <v>1241754.07663139</v>
      </c>
      <c r="L280" s="474"/>
      <c r="M280" s="475">
        <v>384797.04691013799</v>
      </c>
      <c r="N280" s="277">
        <f t="shared" si="17"/>
        <v>0</v>
      </c>
      <c r="P280" s="8"/>
      <c r="Q280" s="474">
        <f>+K280+'Med COMM Sales Model  '!M280+'Small COMM Sales Model  '!N280+'Small COMM Sales Model  '!S280</f>
        <v>3799132.7028516731</v>
      </c>
      <c r="R280" s="474"/>
      <c r="T280" s="474">
        <v>592248.00637132581</v>
      </c>
      <c r="U280" s="483"/>
    </row>
    <row r="281" spans="1:21" x14ac:dyDescent="0.2">
      <c r="A281" s="337">
        <v>2029</v>
      </c>
      <c r="B281" s="337">
        <v>4</v>
      </c>
      <c r="C281" s="482">
        <v>54.097178843099996</v>
      </c>
      <c r="D281" s="479">
        <v>114.03392869270741</v>
      </c>
      <c r="E281" s="479">
        <v>10.944087118763242</v>
      </c>
      <c r="F281" s="479">
        <v>64.582270600115152</v>
      </c>
      <c r="G281" s="479">
        <v>5.8207660913467401E-11</v>
      </c>
      <c r="H281" s="478">
        <f t="shared" si="15"/>
        <v>0</v>
      </c>
      <c r="I281" s="481">
        <f t="shared" si="18"/>
        <v>391733.68207728723</v>
      </c>
      <c r="J281" s="481">
        <v>3225.1450383650399</v>
      </c>
      <c r="K281" s="480">
        <f t="shared" si="16"/>
        <v>1263397.941112031</v>
      </c>
      <c r="L281" s="474"/>
      <c r="M281" s="475">
        <v>391733.682077287</v>
      </c>
      <c r="N281" s="277">
        <f t="shared" si="17"/>
        <v>0</v>
      </c>
      <c r="P281" s="8"/>
      <c r="Q281" s="474">
        <f>+K281+'Med COMM Sales Model  '!M281+'Small COMM Sales Model  '!N281+'Small COMM Sales Model  '!S281</f>
        <v>3910894.4587037838</v>
      </c>
      <c r="R281" s="474"/>
      <c r="T281" s="474">
        <v>592596.86026140524</v>
      </c>
      <c r="U281" s="483"/>
    </row>
    <row r="282" spans="1:21" x14ac:dyDescent="0.2">
      <c r="A282" s="337">
        <v>2029</v>
      </c>
      <c r="B282" s="337">
        <v>5</v>
      </c>
      <c r="C282" s="482">
        <v>54.1573847957956</v>
      </c>
      <c r="D282" s="479">
        <v>208.47875842628665</v>
      </c>
      <c r="E282" s="479">
        <v>1.2472710741059452</v>
      </c>
      <c r="F282" s="479">
        <v>114.03392869270741</v>
      </c>
      <c r="G282" s="479">
        <v>1.16415321826935E-10</v>
      </c>
      <c r="H282" s="478">
        <f t="shared" ref="H282:H345" si="19">+H270</f>
        <v>0</v>
      </c>
      <c r="I282" s="481">
        <f t="shared" si="18"/>
        <v>406123.61360115069</v>
      </c>
      <c r="J282" s="481">
        <v>3215.199415088</v>
      </c>
      <c r="K282" s="480">
        <f t="shared" si="16"/>
        <v>1305768.4049038447</v>
      </c>
      <c r="L282" s="474"/>
      <c r="M282" s="475">
        <v>406123.61360115098</v>
      </c>
      <c r="N282" s="277">
        <f t="shared" si="17"/>
        <v>0</v>
      </c>
      <c r="P282" s="8"/>
      <c r="Q282" s="474">
        <f>+K282+'Med COMM Sales Model  '!M282+'Small COMM Sales Model  '!N282+'Small COMM Sales Model  '!S282</f>
        <v>4125966.3302022261</v>
      </c>
      <c r="R282" s="474"/>
      <c r="T282" s="474">
        <v>593028.08319210354</v>
      </c>
      <c r="U282" s="483"/>
    </row>
    <row r="283" spans="1:21" x14ac:dyDescent="0.2">
      <c r="A283" s="337">
        <v>2029</v>
      </c>
      <c r="B283" s="337">
        <v>6</v>
      </c>
      <c r="C283" s="482">
        <v>54.2182276150455</v>
      </c>
      <c r="D283" s="479">
        <v>271.66325293295364</v>
      </c>
      <c r="E283" s="479">
        <v>0</v>
      </c>
      <c r="F283" s="479">
        <v>208.47875842628665</v>
      </c>
      <c r="G283" s="479">
        <v>-5.8207660913467401E-11</v>
      </c>
      <c r="H283" s="478">
        <f t="shared" si="19"/>
        <v>0</v>
      </c>
      <c r="I283" s="481">
        <f t="shared" si="18"/>
        <v>423616.2863458214</v>
      </c>
      <c r="J283" s="481">
        <v>3226.7582802533602</v>
      </c>
      <c r="K283" s="480">
        <f t="shared" si="16"/>
        <v>1366907.3596165576</v>
      </c>
      <c r="L283" s="474"/>
      <c r="M283" s="475">
        <v>423616.28634582099</v>
      </c>
      <c r="N283" s="277">
        <f t="shared" si="17"/>
        <v>0</v>
      </c>
      <c r="P283" s="8"/>
      <c r="Q283" s="474">
        <f>+K283+'Med COMM Sales Model  '!M283+'Small COMM Sales Model  '!N283+'Small COMM Sales Model  '!S283</f>
        <v>4372510.1800519209</v>
      </c>
      <c r="R283" s="474"/>
      <c r="T283" s="474">
        <v>593605.19049015047</v>
      </c>
      <c r="U283" s="483"/>
    </row>
    <row r="284" spans="1:21" x14ac:dyDescent="0.2">
      <c r="A284" s="337">
        <v>2029</v>
      </c>
      <c r="B284" s="337">
        <v>7</v>
      </c>
      <c r="C284" s="482">
        <v>54.275567766521</v>
      </c>
      <c r="D284" s="479">
        <v>322.31916585708109</v>
      </c>
      <c r="E284" s="479">
        <v>0</v>
      </c>
      <c r="F284" s="479">
        <v>271.66325293295364</v>
      </c>
      <c r="G284" s="479">
        <v>-5.8207660913467401E-11</v>
      </c>
      <c r="H284" s="478">
        <f t="shared" si="19"/>
        <v>0</v>
      </c>
      <c r="I284" s="481">
        <f t="shared" si="18"/>
        <v>436149.80485340307</v>
      </c>
      <c r="J284" s="481">
        <v>3249.5821733574699</v>
      </c>
      <c r="K284" s="480">
        <f t="shared" si="16"/>
        <v>1417304.630764958</v>
      </c>
      <c r="L284" s="474"/>
      <c r="M284" s="475">
        <v>436149.80485340301</v>
      </c>
      <c r="N284" s="277">
        <f t="shared" si="17"/>
        <v>0</v>
      </c>
      <c r="P284" s="8"/>
      <c r="Q284" s="474">
        <f>+K284+'Med COMM Sales Model  '!M284+'Small COMM Sales Model  '!N284+'Small COMM Sales Model  '!S284</f>
        <v>4559550.6736353943</v>
      </c>
      <c r="R284" s="474"/>
      <c r="T284" s="474">
        <v>594195.95482531656</v>
      </c>
      <c r="U284" s="483"/>
    </row>
    <row r="285" spans="1:21" x14ac:dyDescent="0.2">
      <c r="A285" s="337">
        <v>2029</v>
      </c>
      <c r="B285" s="337">
        <v>8</v>
      </c>
      <c r="C285" s="482">
        <v>54.333677679427801</v>
      </c>
      <c r="D285" s="479">
        <v>326.45437890907908</v>
      </c>
      <c r="E285" s="479">
        <v>0</v>
      </c>
      <c r="F285" s="479">
        <v>322.31916585708109</v>
      </c>
      <c r="G285" s="479">
        <v>-5.8207660913467401E-11</v>
      </c>
      <c r="H285" s="478">
        <f t="shared" si="19"/>
        <v>0</v>
      </c>
      <c r="I285" s="481">
        <f t="shared" si="18"/>
        <v>442970.92249801994</v>
      </c>
      <c r="J285" s="481">
        <v>3254.7239598598899</v>
      </c>
      <c r="K285" s="480">
        <f t="shared" si="16"/>
        <v>1441748.0749755437</v>
      </c>
      <c r="L285" s="474"/>
      <c r="M285" s="475">
        <v>442970.92249801999</v>
      </c>
      <c r="N285" s="277">
        <f t="shared" si="17"/>
        <v>0</v>
      </c>
      <c r="P285" s="8"/>
      <c r="Q285" s="474">
        <f>+K285+'Med COMM Sales Model  '!M285+'Small COMM Sales Model  '!N285+'Small COMM Sales Model  '!S285</f>
        <v>4644809.457271032</v>
      </c>
      <c r="R285" s="474"/>
      <c r="T285" s="474">
        <v>594537.51419377408</v>
      </c>
      <c r="U285" s="483"/>
    </row>
    <row r="286" spans="1:21" x14ac:dyDescent="0.2">
      <c r="A286" s="337">
        <v>2029</v>
      </c>
      <c r="B286" s="337">
        <v>9</v>
      </c>
      <c r="C286" s="482">
        <v>54.393756405980596</v>
      </c>
      <c r="D286" s="479">
        <v>277.87653293728147</v>
      </c>
      <c r="E286" s="479">
        <v>0</v>
      </c>
      <c r="F286" s="479">
        <v>326.45437890907908</v>
      </c>
      <c r="G286" s="479">
        <v>0</v>
      </c>
      <c r="H286" s="478">
        <f t="shared" si="19"/>
        <v>0</v>
      </c>
      <c r="I286" s="481">
        <f t="shared" si="18"/>
        <v>439315.34618789348</v>
      </c>
      <c r="J286" s="481">
        <v>3251.3204868508101</v>
      </c>
      <c r="K286" s="480">
        <f t="shared" si="16"/>
        <v>1428354.9852486539</v>
      </c>
      <c r="L286" s="474"/>
      <c r="M286" s="475">
        <v>439315.34618789301</v>
      </c>
      <c r="N286" s="277">
        <f t="shared" si="17"/>
        <v>-4.6566128730773926E-10</v>
      </c>
      <c r="P286" s="8"/>
      <c r="Q286" s="474">
        <f>+K286+'Med COMM Sales Model  '!M286+'Small COMM Sales Model  '!N286+'Small COMM Sales Model  '!S286</f>
        <v>4575532.7011177912</v>
      </c>
      <c r="R286" s="474"/>
      <c r="T286" s="474">
        <v>594809.50739253976</v>
      </c>
      <c r="U286" s="483"/>
    </row>
    <row r="287" spans="1:21" x14ac:dyDescent="0.2">
      <c r="A287" s="337">
        <v>2029</v>
      </c>
      <c r="B287" s="337">
        <v>10</v>
      </c>
      <c r="C287" s="482">
        <v>54.457361423159497</v>
      </c>
      <c r="D287" s="479">
        <v>198.89039579254836</v>
      </c>
      <c r="E287" s="479">
        <v>3.8110897796785466</v>
      </c>
      <c r="F287" s="479">
        <v>277.87653293728147</v>
      </c>
      <c r="G287" s="479">
        <v>-5.8207660913467401E-11</v>
      </c>
      <c r="H287" s="478">
        <f t="shared" si="19"/>
        <v>0</v>
      </c>
      <c r="I287" s="481">
        <f t="shared" si="18"/>
        <v>426559.48235035455</v>
      </c>
      <c r="J287" s="481">
        <v>3236.0938513925798</v>
      </c>
      <c r="K287" s="480">
        <f t="shared" si="16"/>
        <v>1380386.5180871841</v>
      </c>
      <c r="L287" s="474"/>
      <c r="M287" s="475">
        <v>426559.48235035501</v>
      </c>
      <c r="N287" s="277">
        <f t="shared" si="17"/>
        <v>4.6566128730773926E-10</v>
      </c>
      <c r="P287" s="8"/>
      <c r="Q287" s="474">
        <f>+K287+'Med COMM Sales Model  '!M287+'Small COMM Sales Model  '!N287+'Small COMM Sales Model  '!S287</f>
        <v>4376223.860182357</v>
      </c>
      <c r="R287" s="474"/>
      <c r="T287" s="474">
        <v>594975.8938476498</v>
      </c>
      <c r="U287" s="483"/>
    </row>
    <row r="288" spans="1:21" x14ac:dyDescent="0.2">
      <c r="A288" s="337">
        <v>2029</v>
      </c>
      <c r="B288" s="337">
        <v>11</v>
      </c>
      <c r="C288" s="482">
        <v>54.531126174171298</v>
      </c>
      <c r="D288" s="479">
        <v>78.117279066674627</v>
      </c>
      <c r="E288" s="479">
        <v>26.436963465927999</v>
      </c>
      <c r="F288" s="479">
        <v>198.89039579254836</v>
      </c>
      <c r="G288" s="479">
        <v>0</v>
      </c>
      <c r="H288" s="478">
        <f t="shared" si="19"/>
        <v>0</v>
      </c>
      <c r="I288" s="481">
        <f t="shared" si="18"/>
        <v>407037.62440166966</v>
      </c>
      <c r="J288" s="481">
        <v>3229.9274456551698</v>
      </c>
      <c r="K288" s="480">
        <f t="shared" si="16"/>
        <v>1314701.9944692333</v>
      </c>
      <c r="L288" s="474"/>
      <c r="M288" s="475">
        <v>407037.62440167001</v>
      </c>
      <c r="N288" s="277">
        <f t="shared" si="17"/>
        <v>0</v>
      </c>
      <c r="P288" s="8"/>
      <c r="Q288" s="474">
        <f>+K288+'Med COMM Sales Model  '!M288+'Small COMM Sales Model  '!N288+'Small COMM Sales Model  '!S288</f>
        <v>4075901.6887606825</v>
      </c>
      <c r="R288" s="474"/>
      <c r="T288" s="474">
        <v>595088.64798357245</v>
      </c>
      <c r="U288" s="483"/>
    </row>
    <row r="289" spans="1:21" x14ac:dyDescent="0.2">
      <c r="A289" s="337">
        <v>2029</v>
      </c>
      <c r="B289" s="337">
        <v>12</v>
      </c>
      <c r="C289" s="482">
        <v>54.607677348166398</v>
      </c>
      <c r="D289" s="479">
        <v>42.633806123140985</v>
      </c>
      <c r="E289" s="479">
        <v>81.614210043345437</v>
      </c>
      <c r="F289" s="479">
        <v>78.117279066674627</v>
      </c>
      <c r="G289" s="479">
        <v>1.16415321826935E-10</v>
      </c>
      <c r="H289" s="478">
        <f t="shared" si="19"/>
        <v>1</v>
      </c>
      <c r="I289" s="481">
        <f t="shared" si="18"/>
        <v>403461.84234591422</v>
      </c>
      <c r="J289" s="481">
        <v>3228.8028662798101</v>
      </c>
      <c r="K289" s="480">
        <f t="shared" si="16"/>
        <v>1302698.7530010208</v>
      </c>
      <c r="L289" s="474">
        <f>SUM(K278:K289)</f>
        <v>15941377.861171437</v>
      </c>
      <c r="M289" s="475">
        <v>403461.84234591399</v>
      </c>
      <c r="N289" s="277">
        <f t="shared" si="17"/>
        <v>0</v>
      </c>
      <c r="P289" s="8"/>
      <c r="Q289" s="474">
        <f>+K289+'Med COMM Sales Model  '!M289+'Small COMM Sales Model  '!N289+'Small COMM Sales Model  '!S289</f>
        <v>4008024.6637383401</v>
      </c>
      <c r="R289" s="474">
        <f>SUM(Q278:Q289)</f>
        <v>50043545.483768202</v>
      </c>
      <c r="T289" s="474">
        <v>595161.22022912872</v>
      </c>
      <c r="U289" s="474">
        <f>AVERAGE(T278:T289)</f>
        <v>593655.24796374002</v>
      </c>
    </row>
    <row r="290" spans="1:21" x14ac:dyDescent="0.2">
      <c r="A290" s="337">
        <v>2030</v>
      </c>
      <c r="B290" s="337">
        <v>1</v>
      </c>
      <c r="C290" s="482">
        <v>54.688140947941399</v>
      </c>
      <c r="D290" s="479">
        <v>26.112829868525239</v>
      </c>
      <c r="E290" s="479">
        <v>127.15014736663784</v>
      </c>
      <c r="F290" s="479">
        <v>42.633806123140985</v>
      </c>
      <c r="G290" s="479">
        <v>0</v>
      </c>
      <c r="H290" s="478">
        <f t="shared" si="19"/>
        <v>0</v>
      </c>
      <c r="I290" s="481">
        <f t="shared" si="18"/>
        <v>387288.17585132079</v>
      </c>
      <c r="J290" s="481">
        <v>3227.3082602357099</v>
      </c>
      <c r="K290" s="480">
        <f t="shared" si="16"/>
        <v>1249898.3290165877</v>
      </c>
      <c r="L290" s="477">
        <f>+L289/L277-1</f>
        <v>5.056779246749965E-3</v>
      </c>
      <c r="M290" s="475">
        <v>387288.17585132102</v>
      </c>
      <c r="N290" s="277">
        <f t="shared" si="17"/>
        <v>0</v>
      </c>
      <c r="P290" s="8"/>
      <c r="Q290" s="474">
        <f>+K290+'Med COMM Sales Model  '!M290+'Small COMM Sales Model  '!N290+'Small COMM Sales Model  '!S290</f>
        <v>3865757.5904418635</v>
      </c>
      <c r="R290" s="477">
        <f>+R289/R277-1</f>
        <v>5.4261377371038755E-3</v>
      </c>
      <c r="T290" s="474">
        <v>595320.48942389106</v>
      </c>
      <c r="U290" s="476">
        <f>+U289/U277-1</f>
        <v>6.4163215247974303E-3</v>
      </c>
    </row>
    <row r="291" spans="1:21" x14ac:dyDescent="0.2">
      <c r="A291" s="337">
        <v>2030</v>
      </c>
      <c r="B291" s="337">
        <v>2</v>
      </c>
      <c r="C291" s="482">
        <v>54.766821606983498</v>
      </c>
      <c r="D291" s="479">
        <v>35.042184420393127</v>
      </c>
      <c r="E291" s="479">
        <v>78.467690138551589</v>
      </c>
      <c r="F291" s="479">
        <v>26.112829868525239</v>
      </c>
      <c r="G291" s="479">
        <v>-5.8207660913467401E-11</v>
      </c>
      <c r="H291" s="478">
        <f t="shared" si="19"/>
        <v>0</v>
      </c>
      <c r="I291" s="481">
        <f t="shared" si="18"/>
        <v>384429.65653338644</v>
      </c>
      <c r="J291" s="481">
        <v>3229.3377928913501</v>
      </c>
      <c r="K291" s="480">
        <f t="shared" si="16"/>
        <v>1241453.2185515061</v>
      </c>
      <c r="L291" s="474"/>
      <c r="M291" s="475">
        <v>384429.65653338598</v>
      </c>
      <c r="N291" s="277">
        <f t="shared" si="17"/>
        <v>-4.6566128730773926E-10</v>
      </c>
      <c r="P291" s="8"/>
      <c r="Q291" s="474">
        <f>+K291+'Med COMM Sales Model  '!M291+'Small COMM Sales Model  '!N291+'Small COMM Sales Model  '!S291</f>
        <v>3769651.7523459904</v>
      </c>
      <c r="R291" s="474"/>
      <c r="T291" s="474">
        <v>595646.88320174185</v>
      </c>
      <c r="U291" s="474"/>
    </row>
    <row r="292" spans="1:21" x14ac:dyDescent="0.2">
      <c r="A292" s="337">
        <v>2030</v>
      </c>
      <c r="B292" s="337">
        <v>3</v>
      </c>
      <c r="C292" s="482">
        <v>54.836577994963001</v>
      </c>
      <c r="D292" s="479">
        <v>64.582270600115152</v>
      </c>
      <c r="E292" s="479">
        <v>46.311218909337121</v>
      </c>
      <c r="F292" s="479">
        <v>35.042184420393127</v>
      </c>
      <c r="G292" s="479">
        <v>5.8207660913467401E-11</v>
      </c>
      <c r="H292" s="478">
        <f t="shared" si="19"/>
        <v>0</v>
      </c>
      <c r="I292" s="481">
        <f t="shared" si="18"/>
        <v>387168.66963960731</v>
      </c>
      <c r="J292" s="481">
        <v>3224.27028349699</v>
      </c>
      <c r="K292" s="480">
        <f t="shared" si="16"/>
        <v>1248336.4362200492</v>
      </c>
      <c r="L292" s="474"/>
      <c r="M292" s="475">
        <v>387168.66963960702</v>
      </c>
      <c r="N292" s="277">
        <f t="shared" si="17"/>
        <v>0</v>
      </c>
      <c r="P292" s="8"/>
      <c r="Q292" s="474">
        <f>+K292+'Med COMM Sales Model  '!M292+'Small COMM Sales Model  '!N292+'Small COMM Sales Model  '!S292</f>
        <v>3820702.1710339496</v>
      </c>
      <c r="R292" s="474"/>
      <c r="T292" s="474">
        <v>595991.77233746031</v>
      </c>
      <c r="U292" s="474"/>
    </row>
    <row r="293" spans="1:21" x14ac:dyDescent="0.2">
      <c r="A293" s="337">
        <v>2030</v>
      </c>
      <c r="B293" s="337">
        <v>4</v>
      </c>
      <c r="C293" s="482">
        <v>54.913438432700403</v>
      </c>
      <c r="D293" s="479">
        <v>114.03392869270741</v>
      </c>
      <c r="E293" s="479">
        <v>10.944087118763242</v>
      </c>
      <c r="F293" s="479">
        <v>64.582270600115152</v>
      </c>
      <c r="G293" s="479">
        <v>5.8207660913467401E-11</v>
      </c>
      <c r="H293" s="478">
        <f t="shared" si="19"/>
        <v>0</v>
      </c>
      <c r="I293" s="481">
        <f t="shared" si="18"/>
        <v>394143.45419816527</v>
      </c>
      <c r="J293" s="481">
        <v>3222.3803465296701</v>
      </c>
      <c r="K293" s="480">
        <f t="shared" si="16"/>
        <v>1270080.1205214849</v>
      </c>
      <c r="L293" s="474"/>
      <c r="M293" s="475">
        <v>394143.45419816498</v>
      </c>
      <c r="N293" s="277">
        <f t="shared" si="17"/>
        <v>0</v>
      </c>
      <c r="P293" s="8"/>
      <c r="Q293" s="474">
        <f>+K293+'Med COMM Sales Model  '!M293+'Small COMM Sales Model  '!N293+'Small COMM Sales Model  '!S293</f>
        <v>3933875.6574995574</v>
      </c>
      <c r="R293" s="474"/>
      <c r="T293" s="474">
        <v>596391.58263935836</v>
      </c>
      <c r="U293" s="474"/>
    </row>
    <row r="294" spans="1:21" x14ac:dyDescent="0.2">
      <c r="A294" s="337">
        <v>2030</v>
      </c>
      <c r="B294" s="337">
        <v>5</v>
      </c>
      <c r="C294" s="482">
        <v>54.987627755798599</v>
      </c>
      <c r="D294" s="479">
        <v>208.47875842628665</v>
      </c>
      <c r="E294" s="479">
        <v>1.2472710741059452</v>
      </c>
      <c r="F294" s="479">
        <v>114.03392869270741</v>
      </c>
      <c r="G294" s="479">
        <v>5.8207660913467401E-11</v>
      </c>
      <c r="H294" s="478">
        <f t="shared" si="19"/>
        <v>0</v>
      </c>
      <c r="I294" s="481">
        <f t="shared" si="18"/>
        <v>408574.66760904278</v>
      </c>
      <c r="J294" s="481">
        <v>3212.4430520384599</v>
      </c>
      <c r="K294" s="480">
        <f t="shared" si="16"/>
        <v>1312522.8521995926</v>
      </c>
      <c r="L294" s="474"/>
      <c r="M294" s="475">
        <v>408574.66760904301</v>
      </c>
      <c r="N294" s="277">
        <f t="shared" si="17"/>
        <v>0</v>
      </c>
      <c r="P294" s="8"/>
      <c r="Q294" s="474">
        <f>+K294+'Med COMM Sales Model  '!M294+'Small COMM Sales Model  '!N294+'Small COMM Sales Model  '!S294</f>
        <v>4150275.5504067619</v>
      </c>
      <c r="R294" s="474"/>
      <c r="T294" s="474">
        <v>596843.55586284457</v>
      </c>
      <c r="U294" s="474"/>
    </row>
    <row r="295" spans="1:21" x14ac:dyDescent="0.2">
      <c r="A295" s="337">
        <v>2030</v>
      </c>
      <c r="B295" s="337">
        <v>6</v>
      </c>
      <c r="C295" s="482">
        <v>55.060477010780602</v>
      </c>
      <c r="D295" s="479">
        <v>271.66325293295364</v>
      </c>
      <c r="E295" s="479">
        <v>0</v>
      </c>
      <c r="F295" s="479">
        <v>208.47875842628665</v>
      </c>
      <c r="G295" s="479">
        <v>-1.16415321826935E-10</v>
      </c>
      <c r="H295" s="478">
        <f t="shared" si="19"/>
        <v>0</v>
      </c>
      <c r="I295" s="481">
        <f t="shared" si="18"/>
        <v>426102.78590861661</v>
      </c>
      <c r="J295" s="481">
        <v>3223.9918102479901</v>
      </c>
      <c r="K295" s="480">
        <f t="shared" si="16"/>
        <v>1373751.8920932326</v>
      </c>
      <c r="L295" s="474"/>
      <c r="M295" s="475">
        <v>426102.78590861702</v>
      </c>
      <c r="N295" s="277">
        <f t="shared" si="17"/>
        <v>0</v>
      </c>
      <c r="P295" s="8"/>
      <c r="Q295" s="474">
        <f>+K295+'Med COMM Sales Model  '!M295+'Small COMM Sales Model  '!N295+'Small COMM Sales Model  '!S295</f>
        <v>4397794.7629606053</v>
      </c>
      <c r="R295" s="474"/>
      <c r="T295" s="474">
        <v>597414.09229002276</v>
      </c>
      <c r="U295" s="474"/>
    </row>
    <row r="296" spans="1:21" x14ac:dyDescent="0.2">
      <c r="A296" s="337">
        <v>2030</v>
      </c>
      <c r="B296" s="337">
        <v>7</v>
      </c>
      <c r="C296" s="482">
        <v>55.122885138627502</v>
      </c>
      <c r="D296" s="479">
        <v>322.31916585708109</v>
      </c>
      <c r="E296" s="479">
        <v>0</v>
      </c>
      <c r="F296" s="479">
        <v>271.66325293295364</v>
      </c>
      <c r="G296" s="479">
        <v>-5.8207660913467401E-11</v>
      </c>
      <c r="H296" s="478">
        <f t="shared" si="19"/>
        <v>0</v>
      </c>
      <c r="I296" s="481">
        <f t="shared" si="18"/>
        <v>438651.2661616095</v>
      </c>
      <c r="J296" s="481">
        <v>3246.7959361594699</v>
      </c>
      <c r="K296" s="480">
        <f t="shared" si="16"/>
        <v>1424211.1483647197</v>
      </c>
      <c r="L296" s="474"/>
      <c r="M296" s="475">
        <v>438651.26616161002</v>
      </c>
      <c r="N296" s="277">
        <f t="shared" si="17"/>
        <v>5.2386894822120667E-10</v>
      </c>
      <c r="P296" s="8"/>
      <c r="Q296" s="474">
        <f>+K296+'Med COMM Sales Model  '!M296+'Small COMM Sales Model  '!N296+'Small COMM Sales Model  '!S296</f>
        <v>4585209.7452245373</v>
      </c>
      <c r="R296" s="474"/>
      <c r="T296" s="474">
        <v>597977.80184905627</v>
      </c>
      <c r="U296" s="474"/>
    </row>
    <row r="297" spans="1:21" x14ac:dyDescent="0.2">
      <c r="A297" s="337">
        <v>2030</v>
      </c>
      <c r="B297" s="337">
        <v>8</v>
      </c>
      <c r="C297" s="482">
        <v>55.177144276512998</v>
      </c>
      <c r="D297" s="479">
        <v>326.45437890907908</v>
      </c>
      <c r="E297" s="479">
        <v>0</v>
      </c>
      <c r="F297" s="479">
        <v>322.31916585708109</v>
      </c>
      <c r="G297" s="479">
        <v>-5.8207660913467401E-11</v>
      </c>
      <c r="H297" s="478">
        <f t="shared" si="19"/>
        <v>0</v>
      </c>
      <c r="I297" s="481">
        <f t="shared" si="18"/>
        <v>445461.01549838862</v>
      </c>
      <c r="J297" s="481">
        <v>3251.9331146130999</v>
      </c>
      <c r="K297" s="480">
        <f t="shared" ref="K297:K360" si="20">+J297*I297/1000</f>
        <v>1448609.4275683891</v>
      </c>
      <c r="L297" s="474"/>
      <c r="M297" s="475">
        <v>445461.01549838902</v>
      </c>
      <c r="N297" s="277">
        <f t="shared" si="17"/>
        <v>0</v>
      </c>
      <c r="P297" s="8"/>
      <c r="Q297" s="474">
        <f>+K297+'Med COMM Sales Model  '!M297+'Small COMM Sales Model  '!N297+'Small COMM Sales Model  '!S297</f>
        <v>4670120.6399527621</v>
      </c>
      <c r="R297" s="474"/>
      <c r="T297" s="474">
        <v>598279.83077662578</v>
      </c>
      <c r="U297" s="474"/>
    </row>
    <row r="298" spans="1:21" x14ac:dyDescent="0.2">
      <c r="A298" s="337">
        <v>2030</v>
      </c>
      <c r="B298" s="337">
        <v>9</v>
      </c>
      <c r="C298" s="482">
        <v>55.229935466158899</v>
      </c>
      <c r="D298" s="479">
        <v>277.87653293728147</v>
      </c>
      <c r="E298" s="479">
        <v>0</v>
      </c>
      <c r="F298" s="479">
        <v>326.45437890907908</v>
      </c>
      <c r="G298" s="479">
        <v>0</v>
      </c>
      <c r="H298" s="478">
        <f t="shared" si="19"/>
        <v>0</v>
      </c>
      <c r="I298" s="481">
        <f t="shared" si="18"/>
        <v>441783.92482752219</v>
      </c>
      <c r="J298" s="481">
        <v>3248.5323607688001</v>
      </c>
      <c r="K298" s="480">
        <f t="shared" si="20"/>
        <v>1435149.3762696569</v>
      </c>
      <c r="L298" s="474"/>
      <c r="M298" s="475">
        <v>441783.92482752202</v>
      </c>
      <c r="N298" s="277">
        <f t="shared" si="17"/>
        <v>0</v>
      </c>
      <c r="P298" s="8"/>
      <c r="Q298" s="474">
        <f>+K298+'Med COMM Sales Model  '!M298+'Small COMM Sales Model  '!N298+'Small COMM Sales Model  '!S298</f>
        <v>4600099.5256146332</v>
      </c>
      <c r="R298" s="474"/>
      <c r="T298" s="474">
        <v>598518.85498093441</v>
      </c>
      <c r="U298" s="474"/>
    </row>
    <row r="299" spans="1:21" x14ac:dyDescent="0.2">
      <c r="A299" s="337">
        <v>2030</v>
      </c>
      <c r="B299" s="337">
        <v>10</v>
      </c>
      <c r="C299" s="482">
        <v>55.290601311446203</v>
      </c>
      <c r="D299" s="479">
        <v>198.89039579254836</v>
      </c>
      <c r="E299" s="479">
        <v>3.8110897796785466</v>
      </c>
      <c r="F299" s="479">
        <v>277.87653293728147</v>
      </c>
      <c r="G299" s="479">
        <v>-5.8207660913467401E-11</v>
      </c>
      <c r="H299" s="478">
        <f t="shared" si="19"/>
        <v>0</v>
      </c>
      <c r="I299" s="481">
        <f t="shared" si="18"/>
        <v>429019.38392869895</v>
      </c>
      <c r="J299" s="481">
        <v>3233.3185843822698</v>
      </c>
      <c r="K299" s="480">
        <f t="shared" si="20"/>
        <v>1387156.3471168946</v>
      </c>
      <c r="L299" s="474"/>
      <c r="M299" s="475">
        <v>429019.38392869901</v>
      </c>
      <c r="N299" s="277">
        <f t="shared" si="17"/>
        <v>0</v>
      </c>
      <c r="P299" s="8"/>
      <c r="Q299" s="474">
        <f>+K299+'Med COMM Sales Model  '!M299+'Small COMM Sales Model  '!N299+'Small COMM Sales Model  '!S299</f>
        <v>4400200.4320603013</v>
      </c>
      <c r="R299" s="474"/>
      <c r="T299" s="474">
        <v>598678.66971938708</v>
      </c>
      <c r="U299" s="474"/>
    </row>
    <row r="300" spans="1:21" x14ac:dyDescent="0.2">
      <c r="A300" s="337">
        <v>2030</v>
      </c>
      <c r="B300" s="337">
        <v>11</v>
      </c>
      <c r="C300" s="482">
        <v>55.370842341783401</v>
      </c>
      <c r="D300" s="479">
        <v>78.117279066674627</v>
      </c>
      <c r="E300" s="479">
        <v>26.436963465927999</v>
      </c>
      <c r="F300" s="479">
        <v>198.89039579254836</v>
      </c>
      <c r="G300" s="479">
        <v>-5.8207660913467401E-11</v>
      </c>
      <c r="H300" s="478">
        <f t="shared" si="19"/>
        <v>0</v>
      </c>
      <c r="I300" s="481">
        <f t="shared" si="18"/>
        <v>409516.64533562615</v>
      </c>
      <c r="J300" s="481">
        <v>3227.1572689661498</v>
      </c>
      <c r="K300" s="480">
        <f t="shared" si="20"/>
        <v>1321574.6187574987</v>
      </c>
      <c r="L300" s="474"/>
      <c r="M300" s="475">
        <v>409516.64533562597</v>
      </c>
      <c r="N300" s="277">
        <f t="shared" si="17"/>
        <v>0</v>
      </c>
      <c r="P300" s="8"/>
      <c r="Q300" s="474">
        <f>+K300+'Med COMM Sales Model  '!M300+'Small COMM Sales Model  '!N300+'Small COMM Sales Model  '!S300</f>
        <v>4099805.9126367588</v>
      </c>
      <c r="R300" s="474"/>
      <c r="T300" s="474">
        <v>598822.14923990495</v>
      </c>
      <c r="U300" s="474"/>
    </row>
    <row r="301" spans="1:21" x14ac:dyDescent="0.2">
      <c r="A301" s="337">
        <v>2030</v>
      </c>
      <c r="B301" s="337">
        <v>12</v>
      </c>
      <c r="C301" s="482">
        <v>55.4590786079197</v>
      </c>
      <c r="D301" s="479">
        <v>42.633806123140985</v>
      </c>
      <c r="E301" s="479">
        <v>81.614210043345437</v>
      </c>
      <c r="F301" s="479">
        <v>78.117279066674627</v>
      </c>
      <c r="G301" s="479">
        <v>1.7462298274040199E-10</v>
      </c>
      <c r="H301" s="478">
        <f t="shared" si="19"/>
        <v>1</v>
      </c>
      <c r="I301" s="481">
        <f t="shared" si="18"/>
        <v>405975.36016006739</v>
      </c>
      <c r="J301" s="481">
        <v>3226.0334561623799</v>
      </c>
      <c r="K301" s="480">
        <f t="shared" si="20"/>
        <v>1309690.0942539491</v>
      </c>
      <c r="L301" s="474">
        <f>SUM(K290:K301)</f>
        <v>16022433.860933563</v>
      </c>
      <c r="M301" s="475">
        <v>405975.36016006698</v>
      </c>
      <c r="N301" s="277">
        <f t="shared" si="17"/>
        <v>0</v>
      </c>
      <c r="P301" s="8"/>
      <c r="Q301" s="474">
        <f>+K301+'Med COMM Sales Model  '!M301+'Small COMM Sales Model  '!N301+'Small COMM Sales Model  '!S301</f>
        <v>4032629.2180342958</v>
      </c>
      <c r="R301" s="474">
        <f>SUM(Q290:Q301)</f>
        <v>50326122.958212018</v>
      </c>
      <c r="T301" s="474">
        <v>598936.3102938229</v>
      </c>
      <c r="U301" s="474">
        <f>AVERAGE(T290:T301)</f>
        <v>597401.83271792089</v>
      </c>
    </row>
    <row r="302" spans="1:21" x14ac:dyDescent="0.2">
      <c r="A302" s="337">
        <f t="shared" ref="A302:A333" si="21">+A290+1</f>
        <v>2031</v>
      </c>
      <c r="B302" s="337">
        <f t="shared" ref="B302:B333" si="22">+B290</f>
        <v>1</v>
      </c>
      <c r="C302" s="482">
        <v>55.551014272711001</v>
      </c>
      <c r="D302" s="479">
        <v>26.112829868525239</v>
      </c>
      <c r="E302" s="479">
        <v>127.15014736663784</v>
      </c>
      <c r="F302" s="479">
        <v>42.633806123140985</v>
      </c>
      <c r="G302" s="479">
        <v>0</v>
      </c>
      <c r="H302" s="478">
        <f t="shared" si="19"/>
        <v>0</v>
      </c>
      <c r="I302" s="481">
        <f t="shared" si="18"/>
        <v>389835.56164423627</v>
      </c>
      <c r="J302" s="481">
        <v>3224.5399342015799</v>
      </c>
      <c r="K302" s="480">
        <f t="shared" si="20"/>
        <v>1257040.3362937414</v>
      </c>
      <c r="L302" s="477">
        <f>+L301/L289-1</f>
        <v>5.0846294760726884E-3</v>
      </c>
      <c r="M302" s="475">
        <v>389835.56164423598</v>
      </c>
      <c r="N302" s="277">
        <f t="shared" si="17"/>
        <v>0</v>
      </c>
      <c r="P302" s="8"/>
      <c r="Q302" s="474">
        <f>+K302+'Med COMM Sales Model  '!M302+'Small COMM Sales Model  '!N302+'Small COMM Sales Model  '!S302</f>
        <v>3890788.7749716998</v>
      </c>
      <c r="R302" s="477">
        <f>+R301/R289-1</f>
        <v>5.6466317826235901E-3</v>
      </c>
      <c r="T302" s="474">
        <v>599117.72190840356</v>
      </c>
      <c r="U302" s="476">
        <f>+U301/U289-1</f>
        <v>6.3110446122254249E-3</v>
      </c>
    </row>
    <row r="303" spans="1:21" x14ac:dyDescent="0.2">
      <c r="A303" s="337">
        <f t="shared" si="21"/>
        <v>2031</v>
      </c>
      <c r="B303" s="337">
        <f t="shared" si="22"/>
        <v>2</v>
      </c>
      <c r="C303" s="482">
        <v>55.6356758734197</v>
      </c>
      <c r="D303" s="479">
        <v>35.042184420393127</v>
      </c>
      <c r="E303" s="479">
        <v>78.467690138551589</v>
      </c>
      <c r="F303" s="479">
        <v>26.112829868525239</v>
      </c>
      <c r="G303" s="479">
        <v>0</v>
      </c>
      <c r="H303" s="478">
        <f t="shared" si="19"/>
        <v>0</v>
      </c>
      <c r="I303" s="481">
        <f t="shared" si="18"/>
        <v>386994.69933966926</v>
      </c>
      <c r="J303" s="481">
        <v>3226.5675279376501</v>
      </c>
      <c r="K303" s="480">
        <f t="shared" si="20"/>
        <v>1248664.530373371</v>
      </c>
      <c r="L303" s="483"/>
      <c r="M303" s="475">
        <v>386994.69933966902</v>
      </c>
      <c r="N303" s="277">
        <f t="shared" si="17"/>
        <v>0</v>
      </c>
      <c r="P303" s="8"/>
      <c r="Q303" s="474">
        <f>+K303+'Med COMM Sales Model  '!M303+'Small COMM Sales Model  '!N303+'Small COMM Sales Model  '!S303</f>
        <v>3794427.0638299445</v>
      </c>
      <c r="R303" s="483"/>
      <c r="T303" s="474">
        <v>599421.79608029069</v>
      </c>
      <c r="U303" s="8"/>
    </row>
    <row r="304" spans="1:21" x14ac:dyDescent="0.2">
      <c r="A304" s="337">
        <f t="shared" si="21"/>
        <v>2031</v>
      </c>
      <c r="B304" s="337">
        <f t="shared" si="22"/>
        <v>3</v>
      </c>
      <c r="C304" s="482">
        <v>55.706697298842798</v>
      </c>
      <c r="D304" s="479">
        <v>64.582270600115152</v>
      </c>
      <c r="E304" s="479">
        <v>46.311218909337121</v>
      </c>
      <c r="F304" s="479">
        <v>35.042184420393127</v>
      </c>
      <c r="G304" s="479">
        <v>-5.8207660913467401E-11</v>
      </c>
      <c r="H304" s="478">
        <f t="shared" si="19"/>
        <v>0</v>
      </c>
      <c r="I304" s="481">
        <f t="shared" si="18"/>
        <v>389737.44710579759</v>
      </c>
      <c r="J304" s="481">
        <v>3221.5041679298702</v>
      </c>
      <c r="K304" s="480">
        <f t="shared" si="20"/>
        <v>1255540.8102496744</v>
      </c>
      <c r="L304" s="483"/>
      <c r="M304" s="475">
        <v>389737.447105798</v>
      </c>
      <c r="N304" s="277">
        <f t="shared" si="17"/>
        <v>0</v>
      </c>
      <c r="P304" s="8"/>
      <c r="Q304" s="474">
        <f>+K304+'Med COMM Sales Model  '!M304+'Small COMM Sales Model  '!N304+'Small COMM Sales Model  '!S304</f>
        <v>3845149.2945002192</v>
      </c>
      <c r="R304" s="483"/>
      <c r="T304" s="474">
        <v>599725.26661235082</v>
      </c>
    </row>
    <row r="305" spans="1:21" x14ac:dyDescent="0.2">
      <c r="A305" s="337">
        <f t="shared" si="21"/>
        <v>2031</v>
      </c>
      <c r="B305" s="337">
        <f t="shared" si="22"/>
        <v>4</v>
      </c>
      <c r="C305" s="482">
        <v>55.7823778995186</v>
      </c>
      <c r="D305" s="479">
        <v>114.03392869270741</v>
      </c>
      <c r="E305" s="479">
        <v>10.944087118763242</v>
      </c>
      <c r="F305" s="479">
        <v>64.582270600115152</v>
      </c>
      <c r="G305" s="479">
        <v>5.8207660913467401E-11</v>
      </c>
      <c r="H305" s="478">
        <f t="shared" si="19"/>
        <v>0</v>
      </c>
      <c r="I305" s="481">
        <f t="shared" si="18"/>
        <v>396708.74853411806</v>
      </c>
      <c r="J305" s="481">
        <v>3219.6156546943098</v>
      </c>
      <c r="K305" s="480">
        <f t="shared" si="20"/>
        <v>1277249.6971346347</v>
      </c>
      <c r="L305" s="483"/>
      <c r="M305" s="475">
        <v>396708.748534118</v>
      </c>
      <c r="N305" s="277">
        <f t="shared" si="17"/>
        <v>0</v>
      </c>
      <c r="P305" s="8"/>
      <c r="Q305" s="474">
        <f>+K305+'Med COMM Sales Model  '!M305+'Small COMM Sales Model  '!N305+'Small COMM Sales Model  '!S305</f>
        <v>3958116.3979585217</v>
      </c>
      <c r="R305" s="483"/>
      <c r="T305" s="474">
        <v>600087.67741764768</v>
      </c>
    </row>
    <row r="306" spans="1:21" x14ac:dyDescent="0.2">
      <c r="A306" s="337">
        <f t="shared" si="21"/>
        <v>2031</v>
      </c>
      <c r="B306" s="337">
        <f t="shared" si="22"/>
        <v>5</v>
      </c>
      <c r="C306" s="482">
        <v>55.854748881286397</v>
      </c>
      <c r="D306" s="479">
        <v>208.47875842628665</v>
      </c>
      <c r="E306" s="479">
        <v>1.2472710741059452</v>
      </c>
      <c r="F306" s="479">
        <v>114.03392869270741</v>
      </c>
      <c r="G306" s="479">
        <v>1.16415321826935E-10</v>
      </c>
      <c r="H306" s="478">
        <f t="shared" si="19"/>
        <v>0</v>
      </c>
      <c r="I306" s="481">
        <f t="shared" si="18"/>
        <v>411134.59381419502</v>
      </c>
      <c r="J306" s="481">
        <v>3209.6866889889202</v>
      </c>
      <c r="K306" s="480">
        <f t="shared" si="20"/>
        <v>1319613.2331482882</v>
      </c>
      <c r="L306" s="483"/>
      <c r="M306" s="475">
        <v>411134.59381419502</v>
      </c>
      <c r="N306" s="277">
        <f t="shared" si="17"/>
        <v>0</v>
      </c>
      <c r="P306" s="8"/>
      <c r="Q306" s="474">
        <f>+K306+'Med COMM Sales Model  '!M306+'Small COMM Sales Model  '!N306+'Small COMM Sales Model  '!S306</f>
        <v>4174949.0311328177</v>
      </c>
      <c r="R306" s="483"/>
      <c r="T306" s="474">
        <v>600533.55405704374</v>
      </c>
    </row>
    <row r="307" spans="1:21" x14ac:dyDescent="0.2">
      <c r="A307" s="337">
        <f t="shared" si="21"/>
        <v>2031</v>
      </c>
      <c r="B307" s="337">
        <f t="shared" si="22"/>
        <v>6</v>
      </c>
      <c r="C307" s="482">
        <v>55.926741011940898</v>
      </c>
      <c r="D307" s="479">
        <v>271.66325293295364</v>
      </c>
      <c r="E307" s="479">
        <v>0</v>
      </c>
      <c r="F307" s="479">
        <v>208.47875842628665</v>
      </c>
      <c r="G307" s="479">
        <v>-1.7462298274040199E-10</v>
      </c>
      <c r="H307" s="478">
        <f t="shared" si="19"/>
        <v>0</v>
      </c>
      <c r="I307" s="481">
        <f t="shared" si="18"/>
        <v>428660.18170023995</v>
      </c>
      <c r="J307" s="481">
        <v>3221.22534024262</v>
      </c>
      <c r="K307" s="480">
        <f t="shared" si="20"/>
        <v>1380811.0396458188</v>
      </c>
      <c r="L307" s="483"/>
      <c r="M307" s="475">
        <v>428660.18170024001</v>
      </c>
      <c r="N307" s="277">
        <f t="shared" si="17"/>
        <v>0</v>
      </c>
      <c r="P307" s="8"/>
      <c r="Q307" s="474">
        <f>+K307+'Med COMM Sales Model  '!M307+'Small COMM Sales Model  '!N307+'Small COMM Sales Model  '!S307</f>
        <v>4423304.579542893</v>
      </c>
      <c r="R307" s="483"/>
      <c r="T307" s="474">
        <v>601121.11318152503</v>
      </c>
    </row>
    <row r="308" spans="1:21" x14ac:dyDescent="0.2">
      <c r="A308" s="337">
        <f t="shared" si="21"/>
        <v>2031</v>
      </c>
      <c r="B308" s="337">
        <f t="shared" si="22"/>
        <v>7</v>
      </c>
      <c r="C308" s="482">
        <v>55.990878178314198</v>
      </c>
      <c r="D308" s="479">
        <v>322.31916585708109</v>
      </c>
      <c r="E308" s="479">
        <v>0</v>
      </c>
      <c r="F308" s="479">
        <v>271.66325293295364</v>
      </c>
      <c r="G308" s="479">
        <v>-5.8207660913467401E-11</v>
      </c>
      <c r="H308" s="478">
        <f t="shared" si="19"/>
        <v>0</v>
      </c>
      <c r="I308" s="481">
        <f t="shared" si="18"/>
        <v>441213.76644314016</v>
      </c>
      <c r="J308" s="481">
        <v>3244.0096989614799</v>
      </c>
      <c r="K308" s="480">
        <f t="shared" si="20"/>
        <v>1431301.7376568718</v>
      </c>
      <c r="L308" s="483"/>
      <c r="M308" s="475">
        <v>441213.76644313999</v>
      </c>
      <c r="N308" s="277">
        <f t="shared" si="17"/>
        <v>0</v>
      </c>
      <c r="P308" s="8"/>
      <c r="Q308" s="474">
        <f>+K308+'Med COMM Sales Model  '!M308+'Small COMM Sales Model  '!N308+'Small COMM Sales Model  '!S308</f>
        <v>4611592.6684575155</v>
      </c>
      <c r="R308" s="483"/>
      <c r="T308" s="474">
        <v>601707.29049539485</v>
      </c>
    </row>
    <row r="309" spans="1:21" x14ac:dyDescent="0.2">
      <c r="A309" s="337">
        <f t="shared" si="21"/>
        <v>2031</v>
      </c>
      <c r="B309" s="337">
        <f t="shared" si="22"/>
        <v>8</v>
      </c>
      <c r="C309" s="482">
        <v>56.050769591044499</v>
      </c>
      <c r="D309" s="479">
        <v>326.45437890907908</v>
      </c>
      <c r="E309" s="479">
        <v>0</v>
      </c>
      <c r="F309" s="479">
        <v>322.31916585708109</v>
      </c>
      <c r="G309" s="479">
        <v>-5.8207660913467401E-11</v>
      </c>
      <c r="H309" s="478">
        <f t="shared" si="19"/>
        <v>0</v>
      </c>
      <c r="I309" s="481">
        <f t="shared" si="18"/>
        <v>448040.14345458435</v>
      </c>
      <c r="J309" s="481">
        <v>3249.1422693662998</v>
      </c>
      <c r="K309" s="480">
        <f t="shared" si="20"/>
        <v>1455746.1684712307</v>
      </c>
      <c r="L309" s="483"/>
      <c r="M309" s="475">
        <v>448040.143454584</v>
      </c>
      <c r="N309" s="277">
        <f t="shared" si="17"/>
        <v>0</v>
      </c>
      <c r="P309" s="8"/>
      <c r="Q309" s="474">
        <f>+K309+'Med COMM Sales Model  '!M309+'Small COMM Sales Model  '!N309+'Small COMM Sales Model  '!S309</f>
        <v>4697141.3751870086</v>
      </c>
      <c r="R309" s="483"/>
      <c r="T309" s="474">
        <v>602026.85144316975</v>
      </c>
    </row>
    <row r="310" spans="1:21" x14ac:dyDescent="0.2">
      <c r="A310" s="337">
        <f t="shared" si="21"/>
        <v>2031</v>
      </c>
      <c r="B310" s="337">
        <f t="shared" si="22"/>
        <v>9</v>
      </c>
      <c r="C310" s="482">
        <v>56.112585611318103</v>
      </c>
      <c r="D310" s="479">
        <v>277.87653293728147</v>
      </c>
      <c r="E310" s="479">
        <v>0</v>
      </c>
      <c r="F310" s="479">
        <v>326.45437890907908</v>
      </c>
      <c r="G310" s="479">
        <v>0</v>
      </c>
      <c r="H310" s="478">
        <f t="shared" si="19"/>
        <v>0</v>
      </c>
      <c r="I310" s="481">
        <f t="shared" si="18"/>
        <v>444389.69600545691</v>
      </c>
      <c r="J310" s="481">
        <v>3245.7442346867902</v>
      </c>
      <c r="K310" s="480">
        <f t="shared" si="20"/>
        <v>1442375.293763927</v>
      </c>
      <c r="L310" s="483"/>
      <c r="M310" s="475">
        <v>444389.69600545702</v>
      </c>
      <c r="N310" s="277">
        <f t="shared" si="17"/>
        <v>0</v>
      </c>
      <c r="P310" s="8"/>
      <c r="Q310" s="474">
        <f>+K310+'Med COMM Sales Model  '!M310+'Small COMM Sales Model  '!N310+'Small COMM Sales Model  '!S310</f>
        <v>4627487.8399072969</v>
      </c>
      <c r="R310" s="483"/>
      <c r="T310" s="474">
        <v>602283.30636480113</v>
      </c>
    </row>
    <row r="311" spans="1:21" x14ac:dyDescent="0.2">
      <c r="A311" s="337">
        <f t="shared" si="21"/>
        <v>2031</v>
      </c>
      <c r="B311" s="337">
        <f t="shared" si="22"/>
        <v>10</v>
      </c>
      <c r="C311" s="482">
        <v>56.184326988298601</v>
      </c>
      <c r="D311" s="479">
        <v>198.89039579254836</v>
      </c>
      <c r="E311" s="479">
        <v>3.8110897796785466</v>
      </c>
      <c r="F311" s="479">
        <v>277.87653293728147</v>
      </c>
      <c r="G311" s="479">
        <v>0</v>
      </c>
      <c r="H311" s="478">
        <f t="shared" si="19"/>
        <v>0</v>
      </c>
      <c r="I311" s="481">
        <f t="shared" si="18"/>
        <v>431657.85243458947</v>
      </c>
      <c r="J311" s="481">
        <v>3230.5433173719598</v>
      </c>
      <c r="K311" s="480">
        <f t="shared" si="20"/>
        <v>1394489.3905736944</v>
      </c>
      <c r="L311" s="483"/>
      <c r="M311" s="475">
        <v>431657.852434589</v>
      </c>
      <c r="N311" s="277">
        <f t="shared" si="17"/>
        <v>-4.6566128730773926E-10</v>
      </c>
      <c r="P311" s="8"/>
      <c r="Q311" s="474">
        <f>+K311+'Med COMM Sales Model  '!M311+'Small COMM Sales Model  '!N311+'Small COMM Sales Model  '!S311</f>
        <v>4427825.4601277588</v>
      </c>
      <c r="R311" s="483"/>
      <c r="T311" s="474">
        <v>602469.07704440737</v>
      </c>
    </row>
    <row r="312" spans="1:21" x14ac:dyDescent="0.2">
      <c r="A312" s="337">
        <f t="shared" si="21"/>
        <v>2031</v>
      </c>
      <c r="B312" s="337">
        <f t="shared" si="22"/>
        <v>11</v>
      </c>
      <c r="C312" s="482">
        <v>56.277464165098301</v>
      </c>
      <c r="D312" s="479">
        <v>78.117279066674627</v>
      </c>
      <c r="E312" s="479">
        <v>26.436963465927999</v>
      </c>
      <c r="F312" s="479">
        <v>198.89039579254836</v>
      </c>
      <c r="G312" s="479">
        <v>-1.16415321826935E-10</v>
      </c>
      <c r="H312" s="478">
        <f t="shared" si="19"/>
        <v>0</v>
      </c>
      <c r="I312" s="481">
        <f t="shared" si="18"/>
        <v>412193.18601194862</v>
      </c>
      <c r="J312" s="481">
        <v>3224.3870922771298</v>
      </c>
      <c r="K312" s="480">
        <f t="shared" si="20"/>
        <v>1329070.3885015131</v>
      </c>
      <c r="L312" s="483"/>
      <c r="M312" s="475">
        <v>412193.18601194897</v>
      </c>
      <c r="N312" s="277">
        <f t="shared" si="17"/>
        <v>0</v>
      </c>
      <c r="P312" s="8"/>
      <c r="Q312" s="474">
        <f>+K312+'Med COMM Sales Model  '!M312+'Small COMM Sales Model  '!N312+'Small COMM Sales Model  '!S312</f>
        <v>4127712.9827788845</v>
      </c>
      <c r="R312" s="483"/>
      <c r="T312" s="474">
        <v>602654.58626205858</v>
      </c>
    </row>
    <row r="313" spans="1:21" x14ac:dyDescent="0.2">
      <c r="A313" s="337">
        <f t="shared" si="21"/>
        <v>2031</v>
      </c>
      <c r="B313" s="337">
        <f t="shared" si="22"/>
        <v>12</v>
      </c>
      <c r="C313" s="482">
        <v>56.378469959393499</v>
      </c>
      <c r="D313" s="479">
        <v>42.633806123140985</v>
      </c>
      <c r="E313" s="479">
        <v>81.614210043345437</v>
      </c>
      <c r="F313" s="479">
        <v>78.117279066674627</v>
      </c>
      <c r="G313" s="479">
        <v>1.16415321826935E-10</v>
      </c>
      <c r="H313" s="478">
        <f t="shared" si="19"/>
        <v>1</v>
      </c>
      <c r="I313" s="481">
        <f t="shared" si="18"/>
        <v>408689.59920262796</v>
      </c>
      <c r="J313" s="481">
        <v>3223.2640460449502</v>
      </c>
      <c r="K313" s="480">
        <f t="shared" si="20"/>
        <v>1317314.4911023516</v>
      </c>
      <c r="L313" s="474">
        <f>SUM(K302:K313)</f>
        <v>16109217.116915116</v>
      </c>
      <c r="M313" s="475">
        <v>408689.59920262801</v>
      </c>
      <c r="N313" s="277">
        <f t="shared" si="17"/>
        <v>0</v>
      </c>
      <c r="P313" s="8"/>
      <c r="Q313" s="474">
        <f>+K313+'Med COMM Sales Model  '!M313+'Small COMM Sales Model  '!N313+'Small COMM Sales Model  '!S313</f>
        <v>4061338.8230164195</v>
      </c>
      <c r="R313" s="474">
        <f>SUM(Q302:Q313)</f>
        <v>50639834.291410983</v>
      </c>
      <c r="T313" s="474">
        <v>602812.0980092712</v>
      </c>
      <c r="U313" s="474">
        <f>AVERAGE(T302:T313)</f>
        <v>601163.36157303036</v>
      </c>
    </row>
    <row r="314" spans="1:21" x14ac:dyDescent="0.2">
      <c r="A314" s="337">
        <f t="shared" si="21"/>
        <v>2032</v>
      </c>
      <c r="B314" s="337">
        <f t="shared" si="22"/>
        <v>1</v>
      </c>
      <c r="C314" s="482">
        <v>56.4826869570471</v>
      </c>
      <c r="D314" s="479">
        <v>26.112829868525239</v>
      </c>
      <c r="E314" s="479">
        <v>127.15014736663784</v>
      </c>
      <c r="F314" s="479">
        <v>42.633806123140985</v>
      </c>
      <c r="G314" s="479">
        <v>-5.8207660913467401E-11</v>
      </c>
      <c r="H314" s="478">
        <f t="shared" si="19"/>
        <v>0</v>
      </c>
      <c r="I314" s="481">
        <f t="shared" si="18"/>
        <v>392586.05779656419</v>
      </c>
      <c r="J314" s="481">
        <v>3221.7716081674398</v>
      </c>
      <c r="K314" s="480">
        <f t="shared" si="20"/>
        <v>1264822.6147713521</v>
      </c>
      <c r="L314" s="477">
        <f>+L313/L301-1</f>
        <v>5.4163591333742378E-3</v>
      </c>
      <c r="M314" s="475">
        <v>392586.05779656401</v>
      </c>
      <c r="N314" s="277">
        <f t="shared" si="17"/>
        <v>0</v>
      </c>
      <c r="P314" s="8"/>
      <c r="Q314" s="474">
        <f>+K314+'Med COMM Sales Model  '!M314+'Small COMM Sales Model  '!N314+'Small COMM Sales Model  '!S314</f>
        <v>3920129.9273532359</v>
      </c>
      <c r="R314" s="477">
        <f>+R313/R301-1</f>
        <v>6.233568468198003E-3</v>
      </c>
      <c r="T314" s="474">
        <v>603025.40558225196</v>
      </c>
      <c r="U314" s="476">
        <f>+U313/U301-1</f>
        <v>6.2964802735809844E-3</v>
      </c>
    </row>
    <row r="315" spans="1:21" x14ac:dyDescent="0.2">
      <c r="A315" s="337">
        <f t="shared" si="21"/>
        <v>2032</v>
      </c>
      <c r="B315" s="337">
        <f t="shared" si="22"/>
        <v>2</v>
      </c>
      <c r="C315" s="482">
        <v>56.577608401233</v>
      </c>
      <c r="D315" s="479">
        <v>35.042184420393127</v>
      </c>
      <c r="E315" s="479">
        <v>78.467690138551589</v>
      </c>
      <c r="F315" s="479">
        <v>26.112829868525239</v>
      </c>
      <c r="G315" s="479">
        <v>-5.8207660913467401E-11</v>
      </c>
      <c r="H315" s="478">
        <f t="shared" si="19"/>
        <v>0</v>
      </c>
      <c r="I315" s="481">
        <f t="shared" si="18"/>
        <v>389775.48473464855</v>
      </c>
      <c r="J315" s="481">
        <v>3223.7972629839501</v>
      </c>
      <c r="K315" s="480">
        <f t="shared" si="20"/>
        <v>1256557.1408658023</v>
      </c>
      <c r="L315" s="474"/>
      <c r="M315" s="475">
        <v>389775.48473464901</v>
      </c>
      <c r="N315" s="277">
        <f t="shared" si="17"/>
        <v>4.6566128730773926E-10</v>
      </c>
      <c r="P315" s="8"/>
      <c r="Q315" s="474">
        <f>+K315+'Med COMM Sales Model  '!M315+'Small COMM Sales Model  '!N315+'Small COMM Sales Model  '!S315</f>
        <v>3824065.0552334273</v>
      </c>
      <c r="R315" s="474"/>
      <c r="T315" s="474">
        <v>603336.47615782556</v>
      </c>
      <c r="U315" s="474"/>
    </row>
    <row r="316" spans="1:21" x14ac:dyDescent="0.2">
      <c r="A316" s="337">
        <f t="shared" si="21"/>
        <v>2032</v>
      </c>
      <c r="B316" s="337">
        <f t="shared" si="22"/>
        <v>3</v>
      </c>
      <c r="C316" s="482">
        <v>56.658385001412597</v>
      </c>
      <c r="D316" s="479">
        <v>64.582270600115152</v>
      </c>
      <c r="E316" s="479">
        <v>46.311218909337121</v>
      </c>
      <c r="F316" s="479">
        <v>35.042184420393127</v>
      </c>
      <c r="G316" s="479">
        <v>0</v>
      </c>
      <c r="H316" s="478">
        <f t="shared" si="19"/>
        <v>0</v>
      </c>
      <c r="I316" s="481">
        <f t="shared" si="18"/>
        <v>392547.03185390186</v>
      </c>
      <c r="J316" s="481">
        <v>3218.7380523627598</v>
      </c>
      <c r="K316" s="480">
        <f t="shared" si="20"/>
        <v>1263506.0687702103</v>
      </c>
      <c r="L316" s="474"/>
      <c r="M316" s="475">
        <v>392547.03185390198</v>
      </c>
      <c r="N316" s="277">
        <f t="shared" si="17"/>
        <v>0</v>
      </c>
      <c r="P316" s="8"/>
      <c r="Q316" s="474">
        <f>+K316+'Med COMM Sales Model  '!M316+'Small COMM Sales Model  '!N316+'Small COMM Sales Model  '!S316</f>
        <v>3875183.6737700282</v>
      </c>
      <c r="R316" s="474"/>
      <c r="T316" s="474">
        <v>603634.82422639837</v>
      </c>
      <c r="U316" s="474"/>
    </row>
    <row r="317" spans="1:21" x14ac:dyDescent="0.2">
      <c r="A317" s="337">
        <f t="shared" si="21"/>
        <v>2032</v>
      </c>
      <c r="B317" s="337">
        <f t="shared" si="22"/>
        <v>4</v>
      </c>
      <c r="C317" s="482">
        <v>56.738941812195797</v>
      </c>
      <c r="D317" s="479">
        <v>114.03392869270741</v>
      </c>
      <c r="E317" s="479">
        <v>10.944087118763242</v>
      </c>
      <c r="F317" s="479">
        <v>64.582270600115152</v>
      </c>
      <c r="G317" s="479">
        <v>1.16415321826935E-10</v>
      </c>
      <c r="H317" s="478">
        <f t="shared" si="19"/>
        <v>0</v>
      </c>
      <c r="I317" s="481">
        <f t="shared" si="18"/>
        <v>399532.728892788</v>
      </c>
      <c r="J317" s="481">
        <v>3216.85096285895</v>
      </c>
      <c r="K317" s="480">
        <f t="shared" si="20"/>
        <v>1285237.2436324288</v>
      </c>
      <c r="L317" s="474"/>
      <c r="M317" s="475">
        <v>399532.728892788</v>
      </c>
      <c r="N317" s="277">
        <f t="shared" si="17"/>
        <v>0</v>
      </c>
      <c r="P317" s="8"/>
      <c r="Q317" s="474">
        <f>+K317+'Med COMM Sales Model  '!M317+'Small COMM Sales Model  '!N317+'Small COMM Sales Model  '!S317</f>
        <v>3988478.2848282643</v>
      </c>
      <c r="R317" s="474"/>
      <c r="T317" s="474">
        <v>603984.06437138584</v>
      </c>
      <c r="U317" s="474"/>
    </row>
    <row r="318" spans="1:21" x14ac:dyDescent="0.2">
      <c r="A318" s="337">
        <f t="shared" si="21"/>
        <v>2032</v>
      </c>
      <c r="B318" s="337">
        <f t="shared" si="22"/>
        <v>5</v>
      </c>
      <c r="C318" s="482">
        <v>56.813237221963</v>
      </c>
      <c r="D318" s="479">
        <v>208.47875842628665</v>
      </c>
      <c r="E318" s="479">
        <v>1.2472710741059452</v>
      </c>
      <c r="F318" s="479">
        <v>114.03392869270741</v>
      </c>
      <c r="G318" s="479">
        <v>0</v>
      </c>
      <c r="H318" s="478">
        <f t="shared" si="19"/>
        <v>0</v>
      </c>
      <c r="I318" s="481">
        <f t="shared" si="18"/>
        <v>413964.25549410225</v>
      </c>
      <c r="J318" s="481">
        <v>3206.9303259393801</v>
      </c>
      <c r="K318" s="480">
        <f t="shared" si="20"/>
        <v>1327554.5247989541</v>
      </c>
      <c r="L318" s="474"/>
      <c r="M318" s="475">
        <v>413964.25549410202</v>
      </c>
      <c r="N318" s="277">
        <f t="shared" si="17"/>
        <v>0</v>
      </c>
      <c r="P318" s="8"/>
      <c r="Q318" s="474">
        <f>+K318+'Med COMM Sales Model  '!M318+'Small COMM Sales Model  '!N318+'Small COMM Sales Model  '!S318</f>
        <v>4205897.2469067611</v>
      </c>
      <c r="R318" s="474"/>
      <c r="T318" s="474">
        <v>604423.20213437476</v>
      </c>
      <c r="U318" s="474"/>
    </row>
    <row r="319" spans="1:21" x14ac:dyDescent="0.2">
      <c r="A319" s="337">
        <f t="shared" si="21"/>
        <v>2032</v>
      </c>
      <c r="B319" s="337">
        <f t="shared" si="22"/>
        <v>6</v>
      </c>
      <c r="C319" s="482">
        <v>56.885485655315399</v>
      </c>
      <c r="D319" s="479">
        <v>271.66325293295364</v>
      </c>
      <c r="E319" s="479">
        <v>0</v>
      </c>
      <c r="F319" s="479">
        <v>208.47875842628665</v>
      </c>
      <c r="G319" s="479">
        <v>-1.16415321826935E-10</v>
      </c>
      <c r="H319" s="478">
        <f t="shared" si="19"/>
        <v>0</v>
      </c>
      <c r="I319" s="481">
        <f t="shared" si="18"/>
        <v>431490.60004028794</v>
      </c>
      <c r="J319" s="481">
        <v>3218.4588702372498</v>
      </c>
      <c r="K319" s="480">
        <f t="shared" si="20"/>
        <v>1388734.7491236583</v>
      </c>
      <c r="L319" s="474"/>
      <c r="M319" s="475">
        <v>431490.600040288</v>
      </c>
      <c r="N319" s="277">
        <f t="shared" si="17"/>
        <v>0</v>
      </c>
      <c r="P319" s="8"/>
      <c r="Q319" s="474">
        <f>+K319+'Med COMM Sales Model  '!M319+'Small COMM Sales Model  '!N319+'Small COMM Sales Model  '!S319</f>
        <v>4454929.3870667415</v>
      </c>
      <c r="R319" s="474"/>
      <c r="T319" s="474">
        <v>605008.68098926335</v>
      </c>
      <c r="U319" s="474"/>
    </row>
    <row r="320" spans="1:21" x14ac:dyDescent="0.2">
      <c r="A320" s="337">
        <f t="shared" si="21"/>
        <v>2032</v>
      </c>
      <c r="B320" s="337">
        <f t="shared" si="22"/>
        <v>7</v>
      </c>
      <c r="C320" s="482">
        <v>56.949606984614</v>
      </c>
      <c r="D320" s="479">
        <v>322.31916585708109</v>
      </c>
      <c r="E320" s="479">
        <v>0</v>
      </c>
      <c r="F320" s="479">
        <v>271.66325293295364</v>
      </c>
      <c r="G320" s="479">
        <v>-1.16415321826935E-10</v>
      </c>
      <c r="H320" s="478">
        <f t="shared" si="19"/>
        <v>0</v>
      </c>
      <c r="I320" s="481">
        <f t="shared" si="18"/>
        <v>444044.13802877127</v>
      </c>
      <c r="J320" s="481">
        <v>3241.2234617634799</v>
      </c>
      <c r="K320" s="480">
        <f t="shared" si="20"/>
        <v>1439246.2782373945</v>
      </c>
      <c r="L320" s="474"/>
      <c r="M320" s="475">
        <v>444044.13802877098</v>
      </c>
      <c r="N320" s="277">
        <f t="shared" si="17"/>
        <v>0</v>
      </c>
      <c r="P320" s="8"/>
      <c r="Q320" s="474">
        <f>+K320+'Med COMM Sales Model  '!M320+'Small COMM Sales Model  '!N320+'Small COMM Sales Model  '!S320</f>
        <v>4643753.4159356011</v>
      </c>
      <c r="R320" s="474"/>
      <c r="T320" s="474">
        <v>605592.23183666845</v>
      </c>
      <c r="U320" s="474"/>
    </row>
    <row r="321" spans="1:21" x14ac:dyDescent="0.2">
      <c r="A321" s="337">
        <f t="shared" si="21"/>
        <v>2032</v>
      </c>
      <c r="B321" s="337">
        <f t="shared" si="22"/>
        <v>8</v>
      </c>
      <c r="C321" s="482">
        <v>57.010222310682501</v>
      </c>
      <c r="D321" s="479">
        <v>326.45437890907908</v>
      </c>
      <c r="E321" s="479">
        <v>0</v>
      </c>
      <c r="F321" s="479">
        <v>322.31916585708109</v>
      </c>
      <c r="G321" s="479">
        <v>0</v>
      </c>
      <c r="H321" s="478">
        <f t="shared" si="19"/>
        <v>0</v>
      </c>
      <c r="I321" s="481">
        <f t="shared" si="18"/>
        <v>450872.65218653833</v>
      </c>
      <c r="J321" s="481">
        <v>3246.3514241195098</v>
      </c>
      <c r="K321" s="480">
        <f t="shared" si="20"/>
        <v>1463691.0765223091</v>
      </c>
      <c r="L321" s="474"/>
      <c r="M321" s="475">
        <v>450872.65218653798</v>
      </c>
      <c r="N321" s="277">
        <f t="shared" si="17"/>
        <v>0</v>
      </c>
      <c r="P321" s="8"/>
      <c r="Q321" s="474">
        <f>+K321+'Med COMM Sales Model  '!M321+'Small COMM Sales Model  '!N321+'Small COMM Sales Model  '!S321</f>
        <v>4729477.6586514292</v>
      </c>
      <c r="R321" s="474"/>
      <c r="T321" s="474">
        <v>605903.83944584848</v>
      </c>
      <c r="U321" s="474"/>
    </row>
    <row r="322" spans="1:21" x14ac:dyDescent="0.2">
      <c r="A322" s="337">
        <f t="shared" si="21"/>
        <v>2032</v>
      </c>
      <c r="B322" s="337">
        <f t="shared" si="22"/>
        <v>9</v>
      </c>
      <c r="C322" s="482">
        <v>57.072708585020401</v>
      </c>
      <c r="D322" s="479">
        <v>277.87653293728147</v>
      </c>
      <c r="E322" s="479">
        <v>0</v>
      </c>
      <c r="F322" s="479">
        <v>326.45437890907908</v>
      </c>
      <c r="G322" s="479">
        <v>0</v>
      </c>
      <c r="H322" s="478">
        <f t="shared" si="19"/>
        <v>0</v>
      </c>
      <c r="I322" s="481">
        <f t="shared" si="18"/>
        <v>447224.1834701309</v>
      </c>
      <c r="J322" s="481">
        <v>3242.9561086047802</v>
      </c>
      <c r="K322" s="480">
        <f t="shared" si="20"/>
        <v>1450328.397700246</v>
      </c>
      <c r="L322" s="474"/>
      <c r="M322" s="475">
        <v>447224.18347013101</v>
      </c>
      <c r="N322" s="277">
        <f t="shared" si="17"/>
        <v>0</v>
      </c>
      <c r="P322" s="8"/>
      <c r="Q322" s="474">
        <f>+K322+'Med COMM Sales Model  '!M322+'Small COMM Sales Model  '!N322+'Small COMM Sales Model  '!S322</f>
        <v>4659470.1995364763</v>
      </c>
      <c r="R322" s="474"/>
      <c r="T322" s="474">
        <v>606142.53014864959</v>
      </c>
      <c r="U322" s="474"/>
    </row>
    <row r="323" spans="1:21" x14ac:dyDescent="0.2">
      <c r="A323" s="337">
        <f t="shared" si="21"/>
        <v>2032</v>
      </c>
      <c r="B323" s="337">
        <f t="shared" si="22"/>
        <v>10</v>
      </c>
      <c r="C323" s="482">
        <v>57.143860664601597</v>
      </c>
      <c r="D323" s="479">
        <v>198.89039579254836</v>
      </c>
      <c r="E323" s="479">
        <v>3.8110897796785466</v>
      </c>
      <c r="F323" s="479">
        <v>277.87653293728147</v>
      </c>
      <c r="G323" s="479">
        <v>0</v>
      </c>
      <c r="H323" s="478">
        <f t="shared" si="19"/>
        <v>0</v>
      </c>
      <c r="I323" s="481">
        <f t="shared" si="18"/>
        <v>434490.60016785708</v>
      </c>
      <c r="J323" s="481">
        <v>3227.7680503616498</v>
      </c>
      <c r="K323" s="480">
        <f t="shared" si="20"/>
        <v>1402434.877404267</v>
      </c>
      <c r="L323" s="474"/>
      <c r="M323" s="475">
        <v>434490.60016785702</v>
      </c>
      <c r="N323" s="277">
        <f t="shared" si="17"/>
        <v>0</v>
      </c>
      <c r="P323" s="8"/>
      <c r="Q323" s="474">
        <f>+K323+'Med COMM Sales Model  '!M323+'Small COMM Sales Model  '!N323+'Small COMM Sales Model  '!S323</f>
        <v>4458908.8983219182</v>
      </c>
      <c r="R323" s="474"/>
      <c r="T323" s="474">
        <v>606297.26013460464</v>
      </c>
      <c r="U323" s="474"/>
    </row>
    <row r="324" spans="1:21" x14ac:dyDescent="0.2">
      <c r="A324" s="337">
        <f t="shared" si="21"/>
        <v>2032</v>
      </c>
      <c r="B324" s="337">
        <f t="shared" si="22"/>
        <v>11</v>
      </c>
      <c r="C324" s="482">
        <v>57.234077330155699</v>
      </c>
      <c r="D324" s="479">
        <v>78.117279066674627</v>
      </c>
      <c r="E324" s="479">
        <v>26.436963465927999</v>
      </c>
      <c r="F324" s="479">
        <v>198.89039579254836</v>
      </c>
      <c r="G324" s="479">
        <v>0</v>
      </c>
      <c r="H324" s="478">
        <f t="shared" si="19"/>
        <v>0</v>
      </c>
      <c r="I324" s="481">
        <f t="shared" si="18"/>
        <v>415017.31177413266</v>
      </c>
      <c r="J324" s="481">
        <v>3221.6169155881098</v>
      </c>
      <c r="K324" s="480">
        <f t="shared" si="20"/>
        <v>1337026.7918734504</v>
      </c>
      <c r="L324" s="474"/>
      <c r="M324" s="475">
        <v>415017.31177413301</v>
      </c>
      <c r="N324" s="277">
        <f t="shared" si="17"/>
        <v>0</v>
      </c>
      <c r="P324" s="8"/>
      <c r="Q324" s="474">
        <f>+K324+'Med COMM Sales Model  '!M324+'Small COMM Sales Model  '!N324+'Small COMM Sales Model  '!S324</f>
        <v>4157367.87470476</v>
      </c>
      <c r="R324" s="474"/>
      <c r="T324" s="474">
        <v>606434.6928065113</v>
      </c>
      <c r="U324" s="474"/>
    </row>
    <row r="325" spans="1:21" x14ac:dyDescent="0.2">
      <c r="A325" s="337">
        <f t="shared" si="21"/>
        <v>2032</v>
      </c>
      <c r="B325" s="337">
        <f t="shared" si="22"/>
        <v>12</v>
      </c>
      <c r="C325" s="482">
        <v>57.3297546215422</v>
      </c>
      <c r="D325" s="479">
        <v>42.633806123140985</v>
      </c>
      <c r="E325" s="479">
        <v>81.614210043345437</v>
      </c>
      <c r="F325" s="479">
        <v>78.117279066674627</v>
      </c>
      <c r="G325" s="479">
        <v>1.7462298274040199E-10</v>
      </c>
      <c r="H325" s="478">
        <f t="shared" si="19"/>
        <v>1</v>
      </c>
      <c r="I325" s="481">
        <f t="shared" si="18"/>
        <v>411497.99408958672</v>
      </c>
      <c r="J325" s="481">
        <v>3220.49463592752</v>
      </c>
      <c r="K325" s="480">
        <f t="shared" si="20"/>
        <v>1325227.0826604483</v>
      </c>
      <c r="L325" s="474">
        <f>SUM(K314:K325)</f>
        <v>16204366.84636052</v>
      </c>
      <c r="M325" s="475">
        <v>411497.99408958701</v>
      </c>
      <c r="N325" s="277">
        <f t="shared" si="17"/>
        <v>0</v>
      </c>
      <c r="P325" s="8"/>
      <c r="Q325" s="474">
        <f>+K325+'Med COMM Sales Model  '!M325+'Small COMM Sales Model  '!N325+'Small COMM Sales Model  '!S325</f>
        <v>4089892.0712846536</v>
      </c>
      <c r="R325" s="474">
        <f>SUM(Q314:Q325)</f>
        <v>51007553.693593301</v>
      </c>
      <c r="T325" s="474">
        <v>606535.83861971623</v>
      </c>
      <c r="U325" s="474">
        <f>AVERAGE(T314:T325)</f>
        <v>605026.58720445819</v>
      </c>
    </row>
    <row r="326" spans="1:21" x14ac:dyDescent="0.2">
      <c r="A326" s="337">
        <f t="shared" si="21"/>
        <v>2033</v>
      </c>
      <c r="B326" s="337">
        <f t="shared" si="22"/>
        <v>1</v>
      </c>
      <c r="C326" s="482">
        <v>57.425786547843998</v>
      </c>
      <c r="D326" s="479">
        <v>26.112829868525239</v>
      </c>
      <c r="E326" s="479">
        <v>127.15014736663784</v>
      </c>
      <c r="F326" s="479">
        <v>42.633806123140985</v>
      </c>
      <c r="G326" s="479">
        <v>-5.8207660913467401E-11</v>
      </c>
      <c r="H326" s="478">
        <f t="shared" si="19"/>
        <v>0</v>
      </c>
      <c r="I326" s="481">
        <f t="shared" si="18"/>
        <v>395370.2886099827</v>
      </c>
      <c r="J326" s="481">
        <v>3219.0032821333102</v>
      </c>
      <c r="K326" s="480">
        <f t="shared" si="20"/>
        <v>1272698.2566935285</v>
      </c>
      <c r="L326" s="477">
        <f>+L325/L313-1</f>
        <v>5.9065396384467839E-3</v>
      </c>
      <c r="M326" s="475">
        <v>395370.28860998299</v>
      </c>
      <c r="N326" s="277">
        <f t="shared" si="17"/>
        <v>0</v>
      </c>
      <c r="P326" s="8"/>
      <c r="Q326" s="474">
        <f>+K326+'Med COMM Sales Model  '!M326+'Small COMM Sales Model  '!N326+'Small COMM Sales Model  '!S326</f>
        <v>3947459.2161177034</v>
      </c>
      <c r="R326" s="477">
        <f>+R325/R313-1</f>
        <v>7.2614653528730866E-3</v>
      </c>
      <c r="T326" s="474">
        <v>606689.82104656147</v>
      </c>
      <c r="U326" s="476">
        <f>+U325/U313-1</f>
        <v>6.4262492998894416E-3</v>
      </c>
    </row>
    <row r="327" spans="1:21" x14ac:dyDescent="0.2">
      <c r="A327" s="337">
        <f t="shared" si="21"/>
        <v>2033</v>
      </c>
      <c r="B327" s="337">
        <f t="shared" si="22"/>
        <v>2</v>
      </c>
      <c r="C327" s="482">
        <v>57.510115623094798</v>
      </c>
      <c r="D327" s="479">
        <v>35.042184420393127</v>
      </c>
      <c r="E327" s="479">
        <v>78.467690138551589</v>
      </c>
      <c r="F327" s="479">
        <v>26.112829868525239</v>
      </c>
      <c r="G327" s="479">
        <v>0</v>
      </c>
      <c r="H327" s="478">
        <f t="shared" si="19"/>
        <v>0</v>
      </c>
      <c r="I327" s="481">
        <f t="shared" si="18"/>
        <v>392528.44461945683</v>
      </c>
      <c r="J327" s="481">
        <v>3221.0269980302501</v>
      </c>
      <c r="K327" s="480">
        <f t="shared" si="20"/>
        <v>1264344.7176140924</v>
      </c>
      <c r="L327" s="474"/>
      <c r="M327" s="475">
        <v>392528.444619457</v>
      </c>
      <c r="N327" s="277">
        <f t="shared" si="17"/>
        <v>0</v>
      </c>
      <c r="P327" s="8"/>
      <c r="Q327" s="474">
        <f>+K327+'Med COMM Sales Model  '!M327+'Small COMM Sales Model  '!N327+'Small COMM Sales Model  '!S327</f>
        <v>3850237.0851650634</v>
      </c>
      <c r="R327" s="474"/>
      <c r="T327" s="474">
        <v>606947.26013128553</v>
      </c>
      <c r="U327" s="483"/>
    </row>
    <row r="328" spans="1:21" x14ac:dyDescent="0.2">
      <c r="A328" s="337">
        <f t="shared" si="21"/>
        <v>2033</v>
      </c>
      <c r="B328" s="337">
        <f t="shared" si="22"/>
        <v>3</v>
      </c>
      <c r="C328" s="482">
        <v>57.578188179384199</v>
      </c>
      <c r="D328" s="479">
        <v>64.582270600115152</v>
      </c>
      <c r="E328" s="479">
        <v>46.311218909337121</v>
      </c>
      <c r="F328" s="479">
        <v>35.042184420393127</v>
      </c>
      <c r="G328" s="479">
        <v>0</v>
      </c>
      <c r="H328" s="478">
        <f t="shared" si="19"/>
        <v>0</v>
      </c>
      <c r="I328" s="481">
        <f t="shared" si="18"/>
        <v>395262.48669597734</v>
      </c>
      <c r="J328" s="481">
        <v>3215.97193679565</v>
      </c>
      <c r="K328" s="480">
        <f t="shared" si="20"/>
        <v>1271153.0648823271</v>
      </c>
      <c r="L328" s="474"/>
      <c r="M328" s="475">
        <v>395262.48669597699</v>
      </c>
      <c r="N328" s="277">
        <f t="shared" si="17"/>
        <v>0</v>
      </c>
      <c r="P328" s="8"/>
      <c r="Q328" s="474">
        <f>+K328+'Med COMM Sales Model  '!M328+'Small COMM Sales Model  '!N328+'Small COMM Sales Model  '!S328</f>
        <v>3900558.9207537612</v>
      </c>
      <c r="R328" s="474"/>
      <c r="T328" s="474">
        <v>607198.30014292174</v>
      </c>
      <c r="U328" s="483"/>
    </row>
    <row r="329" spans="1:21" x14ac:dyDescent="0.2">
      <c r="A329" s="337">
        <f t="shared" si="21"/>
        <v>2033</v>
      </c>
      <c r="B329" s="337">
        <f t="shared" si="22"/>
        <v>4</v>
      </c>
      <c r="C329" s="482">
        <v>57.649477769211103</v>
      </c>
      <c r="D329" s="479">
        <v>114.03392869270741</v>
      </c>
      <c r="E329" s="479">
        <v>10.944087118763242</v>
      </c>
      <c r="F329" s="479">
        <v>64.582270600115152</v>
      </c>
      <c r="G329" s="479">
        <v>5.8207660913467401E-11</v>
      </c>
      <c r="H329" s="478">
        <f t="shared" si="19"/>
        <v>0</v>
      </c>
      <c r="I329" s="481">
        <f t="shared" si="18"/>
        <v>402220.82492526044</v>
      </c>
      <c r="J329" s="481">
        <v>3214.0862710235901</v>
      </c>
      <c r="K329" s="480">
        <f t="shared" si="20"/>
        <v>1292772.4313120628</v>
      </c>
      <c r="L329" s="474"/>
      <c r="M329" s="475">
        <v>402220.82492525998</v>
      </c>
      <c r="N329" s="277">
        <f t="shared" si="17"/>
        <v>-4.6566128730773926E-10</v>
      </c>
      <c r="P329" s="8"/>
      <c r="Q329" s="474">
        <f>+K329+'Med COMM Sales Model  '!M329+'Small COMM Sales Model  '!N329+'Small COMM Sales Model  '!S329</f>
        <v>4013349.9224304138</v>
      </c>
      <c r="R329" s="474"/>
      <c r="T329" s="474">
        <v>607506.16288279323</v>
      </c>
      <c r="U329" s="483"/>
    </row>
    <row r="330" spans="1:21" x14ac:dyDescent="0.2">
      <c r="A330" s="337">
        <f t="shared" si="21"/>
        <v>2033</v>
      </c>
      <c r="B330" s="337">
        <f t="shared" si="22"/>
        <v>5</v>
      </c>
      <c r="C330" s="482">
        <v>57.717854074580302</v>
      </c>
      <c r="D330" s="479">
        <v>208.47875842628665</v>
      </c>
      <c r="E330" s="479">
        <v>1.2472710741059452</v>
      </c>
      <c r="F330" s="479">
        <v>114.03392869270741</v>
      </c>
      <c r="G330" s="479">
        <v>0</v>
      </c>
      <c r="H330" s="478">
        <f t="shared" si="19"/>
        <v>0</v>
      </c>
      <c r="I330" s="481">
        <f t="shared" si="18"/>
        <v>416634.87706999178</v>
      </c>
      <c r="J330" s="481">
        <v>3204.1739628898399</v>
      </c>
      <c r="K330" s="480">
        <f t="shared" si="20"/>
        <v>1334970.6251394767</v>
      </c>
      <c r="L330" s="474"/>
      <c r="M330" s="475">
        <v>416634.87706999201</v>
      </c>
      <c r="N330" s="277">
        <f t="shared" si="17"/>
        <v>0</v>
      </c>
      <c r="P330" s="8"/>
      <c r="Q330" s="474">
        <f>+K330+'Med COMM Sales Model  '!M330+'Small COMM Sales Model  '!N330+'Small COMM Sales Model  '!S330</f>
        <v>4230682.4719538148</v>
      </c>
      <c r="R330" s="474"/>
      <c r="T330" s="474">
        <v>607909.80535393371</v>
      </c>
      <c r="U330" s="483"/>
    </row>
    <row r="331" spans="1:21" x14ac:dyDescent="0.2">
      <c r="A331" s="337">
        <f t="shared" si="21"/>
        <v>2033</v>
      </c>
      <c r="B331" s="337">
        <f t="shared" si="22"/>
        <v>6</v>
      </c>
      <c r="C331" s="482">
        <v>57.785724908521303</v>
      </c>
      <c r="D331" s="479">
        <v>271.66325293295364</v>
      </c>
      <c r="E331" s="479">
        <v>0</v>
      </c>
      <c r="F331" s="479">
        <v>208.47875842628665</v>
      </c>
      <c r="G331" s="479">
        <v>-1.16415321826935E-10</v>
      </c>
      <c r="H331" s="478">
        <f t="shared" si="19"/>
        <v>0</v>
      </c>
      <c r="I331" s="481">
        <f t="shared" si="18"/>
        <v>434148.2980105594</v>
      </c>
      <c r="J331" s="481">
        <v>3215.6924002318701</v>
      </c>
      <c r="K331" s="480">
        <f t="shared" si="20"/>
        <v>1396087.3824861569</v>
      </c>
      <c r="L331" s="474"/>
      <c r="M331" s="475">
        <v>434148.298010559</v>
      </c>
      <c r="N331" s="277">
        <f t="shared" si="17"/>
        <v>0</v>
      </c>
      <c r="P331" s="8"/>
      <c r="Q331" s="474">
        <f>+K331+'Med COMM Sales Model  '!M331+'Small COMM Sales Model  '!N331+'Small COMM Sales Model  '!S331</f>
        <v>4479766.2160100909</v>
      </c>
      <c r="R331" s="474"/>
      <c r="T331" s="474">
        <v>608461.76638459647</v>
      </c>
      <c r="U331" s="483"/>
    </row>
    <row r="332" spans="1:21" x14ac:dyDescent="0.2">
      <c r="A332" s="337">
        <f t="shared" si="21"/>
        <v>2033</v>
      </c>
      <c r="B332" s="337">
        <f t="shared" si="22"/>
        <v>7</v>
      </c>
      <c r="C332" s="482">
        <v>57.845206089939502</v>
      </c>
      <c r="D332" s="479">
        <v>322.31916585708109</v>
      </c>
      <c r="E332" s="479">
        <v>0</v>
      </c>
      <c r="F332" s="479">
        <v>271.66325293295364</v>
      </c>
      <c r="G332" s="479">
        <v>0</v>
      </c>
      <c r="H332" s="478">
        <f t="shared" si="19"/>
        <v>0</v>
      </c>
      <c r="I332" s="481">
        <f t="shared" si="18"/>
        <v>446688.13729443779</v>
      </c>
      <c r="J332" s="481">
        <v>3238.4372245654799</v>
      </c>
      <c r="K332" s="480">
        <f t="shared" si="20"/>
        <v>1446571.4915861231</v>
      </c>
      <c r="L332" s="474"/>
      <c r="M332" s="475">
        <v>446688.13729443803</v>
      </c>
      <c r="N332" s="277">
        <f t="shared" si="17"/>
        <v>0</v>
      </c>
      <c r="P332" s="8"/>
      <c r="Q332" s="474">
        <f>+K332+'Med COMM Sales Model  '!M332+'Small COMM Sales Model  '!N332+'Small COMM Sales Model  '!S332</f>
        <v>4668532.1355121378</v>
      </c>
      <c r="R332" s="474"/>
      <c r="T332" s="474">
        <v>609013.11788493022</v>
      </c>
      <c r="U332" s="483"/>
    </row>
    <row r="333" spans="1:21" x14ac:dyDescent="0.2">
      <c r="A333" s="337">
        <f t="shared" si="21"/>
        <v>2033</v>
      </c>
      <c r="B333" s="337">
        <f t="shared" si="22"/>
        <v>8</v>
      </c>
      <c r="C333" s="482">
        <v>57.899339420933103</v>
      </c>
      <c r="D333" s="479">
        <v>326.45437890907908</v>
      </c>
      <c r="E333" s="479">
        <v>0</v>
      </c>
      <c r="F333" s="479">
        <v>322.31916585708109</v>
      </c>
      <c r="G333" s="479">
        <v>5.8207660913467401E-11</v>
      </c>
      <c r="H333" s="478">
        <f t="shared" si="19"/>
        <v>0</v>
      </c>
      <c r="I333" s="481">
        <f t="shared" si="18"/>
        <v>453497.51522248302</v>
      </c>
      <c r="J333" s="481">
        <v>3243.5605788727198</v>
      </c>
      <c r="K333" s="480">
        <f t="shared" si="20"/>
        <v>1470946.6629923771</v>
      </c>
      <c r="L333" s="474"/>
      <c r="M333" s="475">
        <v>453497.51522248302</v>
      </c>
      <c r="N333" s="277">
        <f t="shared" si="17"/>
        <v>0</v>
      </c>
      <c r="P333" s="8"/>
      <c r="Q333" s="474">
        <f>+K333+'Med COMM Sales Model  '!M333+'Small COMM Sales Model  '!N333+'Small COMM Sales Model  '!S333</f>
        <v>4753839.5212579211</v>
      </c>
      <c r="R333" s="474"/>
      <c r="T333" s="474">
        <v>609290.83139739139</v>
      </c>
      <c r="U333" s="483"/>
    </row>
    <row r="334" spans="1:21" x14ac:dyDescent="0.2">
      <c r="A334" s="337">
        <f t="shared" ref="A334:A365" si="23">+A322+1</f>
        <v>2033</v>
      </c>
      <c r="B334" s="337">
        <f t="shared" ref="B334:B365" si="24">+B322</f>
        <v>9</v>
      </c>
      <c r="C334" s="482">
        <v>57.955947325602899</v>
      </c>
      <c r="D334" s="479">
        <v>277.87653293728147</v>
      </c>
      <c r="E334" s="479">
        <v>0</v>
      </c>
      <c r="F334" s="479">
        <v>326.45437890907908</v>
      </c>
      <c r="G334" s="479">
        <v>0</v>
      </c>
      <c r="H334" s="478">
        <f t="shared" si="19"/>
        <v>0</v>
      </c>
      <c r="I334" s="481">
        <f t="shared" si="18"/>
        <v>449831.69230708934</v>
      </c>
      <c r="J334" s="481">
        <v>3240.1679825227602</v>
      </c>
      <c r="K334" s="480">
        <f t="shared" si="20"/>
        <v>1457530.2469374607</v>
      </c>
      <c r="L334" s="474"/>
      <c r="M334" s="475">
        <v>449831.69230708899</v>
      </c>
      <c r="N334" s="277">
        <f t="shared" ref="N334:N397" si="25">+M334-I334</f>
        <v>0</v>
      </c>
      <c r="P334" s="8"/>
      <c r="Q334" s="474">
        <f>+K334+'Med COMM Sales Model  '!M334+'Small COMM Sales Model  '!N334+'Small COMM Sales Model  '!S334</f>
        <v>4683128.3533578347</v>
      </c>
      <c r="R334" s="474"/>
      <c r="T334" s="474">
        <v>609498.86771481019</v>
      </c>
      <c r="U334" s="483"/>
    </row>
    <row r="335" spans="1:21" x14ac:dyDescent="0.2">
      <c r="A335" s="337">
        <f t="shared" si="23"/>
        <v>2033</v>
      </c>
      <c r="B335" s="337">
        <f t="shared" si="24"/>
        <v>10</v>
      </c>
      <c r="C335" s="482">
        <v>58.025017407803503</v>
      </c>
      <c r="D335" s="479">
        <v>198.89039579254836</v>
      </c>
      <c r="E335" s="479">
        <v>3.8110897796785466</v>
      </c>
      <c r="F335" s="479">
        <v>277.87653293728147</v>
      </c>
      <c r="G335" s="479">
        <v>0</v>
      </c>
      <c r="H335" s="478">
        <f t="shared" si="19"/>
        <v>0</v>
      </c>
      <c r="I335" s="481">
        <f t="shared" ref="I335:I398" si="26">+$B$2+$B$3*C335+$B$4*D335+$B$5*E335+$B$6*F335+G335+$B$9*H335</f>
        <v>437091.96250521246</v>
      </c>
      <c r="J335" s="481">
        <v>3224.9927833513402</v>
      </c>
      <c r="K335" s="480">
        <f t="shared" si="20"/>
        <v>1409618.4247401848</v>
      </c>
      <c r="L335" s="474"/>
      <c r="M335" s="475">
        <v>437091.962505212</v>
      </c>
      <c r="N335" s="277">
        <f t="shared" si="25"/>
        <v>-4.6566128730773926E-10</v>
      </c>
      <c r="P335" s="8"/>
      <c r="Q335" s="474">
        <f>+K335+'Med COMM Sales Model  '!M335+'Small COMM Sales Model  '!N335+'Small COMM Sales Model  '!S335</f>
        <v>4481815.1334796008</v>
      </c>
      <c r="R335" s="474"/>
      <c r="T335" s="474">
        <v>609631.50065991306</v>
      </c>
      <c r="U335" s="483"/>
    </row>
    <row r="336" spans="1:21" x14ac:dyDescent="0.2">
      <c r="A336" s="337">
        <f t="shared" si="23"/>
        <v>2033</v>
      </c>
      <c r="B336" s="337">
        <f t="shared" si="24"/>
        <v>11</v>
      </c>
      <c r="C336" s="482">
        <v>58.118608570864197</v>
      </c>
      <c r="D336" s="479">
        <v>78.117279066674627</v>
      </c>
      <c r="E336" s="479">
        <v>26.436963465927999</v>
      </c>
      <c r="F336" s="479">
        <v>198.89039579254836</v>
      </c>
      <c r="G336" s="479">
        <v>-1.16415321826935E-10</v>
      </c>
      <c r="H336" s="478">
        <f t="shared" si="19"/>
        <v>0</v>
      </c>
      <c r="I336" s="481">
        <f t="shared" si="26"/>
        <v>417628.63634668483</v>
      </c>
      <c r="J336" s="481">
        <v>3218.8467388990898</v>
      </c>
      <c r="K336" s="480">
        <f t="shared" si="20"/>
        <v>1344282.5741754002</v>
      </c>
      <c r="L336" s="474"/>
      <c r="M336" s="475">
        <v>417628.636346685</v>
      </c>
      <c r="N336" s="277">
        <f t="shared" si="25"/>
        <v>0</v>
      </c>
      <c r="P336" s="8"/>
      <c r="Q336" s="474">
        <f>+K336+'Med COMM Sales Model  '!M336+'Small COMM Sales Model  '!N336+'Small COMM Sales Model  '!S336</f>
        <v>4179626.5510320603</v>
      </c>
      <c r="R336" s="474"/>
      <c r="T336" s="474">
        <v>609756.57866749086</v>
      </c>
      <c r="U336" s="483"/>
    </row>
    <row r="337" spans="1:21" x14ac:dyDescent="0.2">
      <c r="A337" s="337">
        <f t="shared" si="23"/>
        <v>2033</v>
      </c>
      <c r="B337" s="337">
        <f t="shared" si="24"/>
        <v>12</v>
      </c>
      <c r="C337" s="482">
        <v>58.2196494912167</v>
      </c>
      <c r="D337" s="479">
        <v>42.633806123140985</v>
      </c>
      <c r="E337" s="479">
        <v>81.614210043345437</v>
      </c>
      <c r="F337" s="479">
        <v>78.117279066674627</v>
      </c>
      <c r="G337" s="479">
        <v>1.16415321826935E-10</v>
      </c>
      <c r="H337" s="478">
        <f t="shared" si="19"/>
        <v>1</v>
      </c>
      <c r="I337" s="481">
        <f t="shared" si="26"/>
        <v>414125.15323696501</v>
      </c>
      <c r="J337" s="481">
        <v>3217.7252258100898</v>
      </c>
      <c r="K337" s="480">
        <f t="shared" si="20"/>
        <v>1332540.9522130513</v>
      </c>
      <c r="L337" s="474">
        <f>SUM(K326:K337)</f>
        <v>16293516.830772242</v>
      </c>
      <c r="M337" s="475">
        <v>414125.15323696501</v>
      </c>
      <c r="N337" s="277">
        <f t="shared" si="25"/>
        <v>0</v>
      </c>
      <c r="P337" s="8"/>
      <c r="Q337" s="474">
        <f>+K337+'Med COMM Sales Model  '!M337+'Small COMM Sales Model  '!N337+'Small COMM Sales Model  '!S337</f>
        <v>4112071.3036288787</v>
      </c>
      <c r="R337" s="474">
        <f>SUM(Q326:Q337)</f>
        <v>51301066.830699287</v>
      </c>
      <c r="T337" s="474">
        <v>609847.41725557856</v>
      </c>
      <c r="U337" s="474">
        <f>AVERAGE(T326:T337)</f>
        <v>608479.28579351725</v>
      </c>
    </row>
    <row r="338" spans="1:21" x14ac:dyDescent="0.2">
      <c r="A338" s="337">
        <f t="shared" si="23"/>
        <v>2034</v>
      </c>
      <c r="B338" s="337">
        <f t="shared" si="24"/>
        <v>1</v>
      </c>
      <c r="C338" s="482">
        <v>58.318733672312199</v>
      </c>
      <c r="D338" s="479">
        <v>26.112829868525239</v>
      </c>
      <c r="E338" s="479">
        <v>127.15014736663784</v>
      </c>
      <c r="F338" s="479">
        <v>42.633806123140985</v>
      </c>
      <c r="G338" s="479">
        <v>0</v>
      </c>
      <c r="H338" s="478">
        <f t="shared" si="19"/>
        <v>0</v>
      </c>
      <c r="I338" s="481">
        <f t="shared" si="26"/>
        <v>398006.45866345195</v>
      </c>
      <c r="J338" s="481">
        <v>3216.2349560991802</v>
      </c>
      <c r="K338" s="480">
        <f t="shared" si="20"/>
        <v>1280082.2851066375</v>
      </c>
      <c r="L338" s="477">
        <f>+L337/L325-1</f>
        <v>5.5016024542633435E-3</v>
      </c>
      <c r="M338" s="475">
        <v>398006.45866345201</v>
      </c>
      <c r="N338" s="277">
        <f t="shared" si="25"/>
        <v>0</v>
      </c>
      <c r="Q338" s="474">
        <f>+K338+'Med COMM Sales Model  '!M338+'Small COMM Sales Model  '!N338+'Small COMM Sales Model  '!S338</f>
        <v>3969367.3575784354</v>
      </c>
      <c r="R338" s="477">
        <f>+R337/R325-1</f>
        <v>5.7543072712160637E-3</v>
      </c>
      <c r="T338" s="474">
        <v>609982.08182661794</v>
      </c>
      <c r="U338" s="476">
        <f>+U337/U325-1</f>
        <v>5.7066890316546104E-3</v>
      </c>
    </row>
    <row r="339" spans="1:21" x14ac:dyDescent="0.2">
      <c r="A339" s="337">
        <f t="shared" si="23"/>
        <v>2034</v>
      </c>
      <c r="B339" s="337">
        <f t="shared" si="24"/>
        <v>2</v>
      </c>
      <c r="C339" s="482">
        <v>58.400228569085897</v>
      </c>
      <c r="D339" s="479">
        <v>35.042184420393127</v>
      </c>
      <c r="E339" s="479">
        <v>78.467690138551589</v>
      </c>
      <c r="F339" s="479">
        <v>26.112829868525239</v>
      </c>
      <c r="G339" s="479">
        <v>-5.8207660913467401E-11</v>
      </c>
      <c r="H339" s="478">
        <f t="shared" si="19"/>
        <v>0</v>
      </c>
      <c r="I339" s="481">
        <f t="shared" si="26"/>
        <v>395156.24757455837</v>
      </c>
      <c r="J339" s="481">
        <v>3218.2567330765501</v>
      </c>
      <c r="K339" s="480">
        <f t="shared" si="20"/>
        <v>1271714.2543740866</v>
      </c>
      <c r="L339" s="474"/>
      <c r="M339" s="475">
        <v>395156.24757455802</v>
      </c>
      <c r="N339" s="277">
        <f t="shared" si="25"/>
        <v>0</v>
      </c>
      <c r="Q339" s="474">
        <f>+K339+'Med COMM Sales Model  '!M339+'Small COMM Sales Model  '!N339+'Small COMM Sales Model  '!S339</f>
        <v>3871522.4804887362</v>
      </c>
      <c r="R339" s="474"/>
      <c r="T339" s="474">
        <v>610204.02733724844</v>
      </c>
      <c r="U339" s="474"/>
    </row>
    <row r="340" spans="1:21" x14ac:dyDescent="0.2">
      <c r="A340" s="337">
        <f t="shared" si="23"/>
        <v>2034</v>
      </c>
      <c r="B340" s="337">
        <f t="shared" si="24"/>
        <v>3</v>
      </c>
      <c r="C340" s="482">
        <v>58.462397781544801</v>
      </c>
      <c r="D340" s="479">
        <v>64.582270600115152</v>
      </c>
      <c r="E340" s="479">
        <v>46.311218909337121</v>
      </c>
      <c r="F340" s="479">
        <v>35.042184420393127</v>
      </c>
      <c r="G340" s="479">
        <v>0</v>
      </c>
      <c r="H340" s="478">
        <f t="shared" si="19"/>
        <v>0</v>
      </c>
      <c r="I340" s="481">
        <f t="shared" si="26"/>
        <v>397872.86172304727</v>
      </c>
      <c r="J340" s="481">
        <v>3213.2058212285401</v>
      </c>
      <c r="K340" s="480">
        <f t="shared" si="20"/>
        <v>1278447.3953973535</v>
      </c>
      <c r="L340" s="474"/>
      <c r="M340" s="475">
        <v>397872.86172304698</v>
      </c>
      <c r="N340" s="277">
        <f t="shared" si="25"/>
        <v>0</v>
      </c>
      <c r="Q340" s="474">
        <f>+K340+'Med COMM Sales Model  '!M340+'Small COMM Sales Model  '!N340+'Small COMM Sales Model  '!S340</f>
        <v>3921358.2366634016</v>
      </c>
      <c r="R340" s="474"/>
      <c r="T340" s="474">
        <v>610415.67824387131</v>
      </c>
      <c r="U340" s="474"/>
    </row>
    <row r="341" spans="1:21" x14ac:dyDescent="0.2">
      <c r="A341" s="337">
        <f t="shared" si="23"/>
        <v>2034</v>
      </c>
      <c r="B341" s="337">
        <f t="shared" si="24"/>
        <v>4</v>
      </c>
      <c r="C341" s="482">
        <v>58.526662067548301</v>
      </c>
      <c r="D341" s="479">
        <v>114.03392869270741</v>
      </c>
      <c r="E341" s="479">
        <v>10.944087118763242</v>
      </c>
      <c r="F341" s="479">
        <v>64.582270600115152</v>
      </c>
      <c r="G341" s="479">
        <v>5.8207660913467401E-11</v>
      </c>
      <c r="H341" s="478">
        <f t="shared" si="19"/>
        <v>0</v>
      </c>
      <c r="I341" s="481">
        <f t="shared" si="26"/>
        <v>404810.45975949219</v>
      </c>
      <c r="J341" s="481">
        <v>3211.3215791882199</v>
      </c>
      <c r="K341" s="480">
        <f t="shared" si="20"/>
        <v>1299976.564906762</v>
      </c>
      <c r="L341" s="474"/>
      <c r="M341" s="475">
        <v>404810.45975949202</v>
      </c>
      <c r="N341" s="277">
        <f t="shared" si="25"/>
        <v>0</v>
      </c>
      <c r="Q341" s="474">
        <f>+K341+'Med COMM Sales Model  '!M341+'Small COMM Sales Model  '!N341+'Small COMM Sales Model  '!S341</f>
        <v>4033772.1191772525</v>
      </c>
      <c r="R341" s="474"/>
      <c r="T341" s="474">
        <v>610685.18060027843</v>
      </c>
      <c r="U341" s="474"/>
    </row>
    <row r="342" spans="1:21" x14ac:dyDescent="0.2">
      <c r="A342" s="337">
        <f t="shared" si="23"/>
        <v>2034</v>
      </c>
      <c r="B342" s="337">
        <f t="shared" si="24"/>
        <v>5</v>
      </c>
      <c r="C342" s="482">
        <v>58.590406506856397</v>
      </c>
      <c r="D342" s="479">
        <v>208.47875842628665</v>
      </c>
      <c r="E342" s="479">
        <v>1.2472710741059452</v>
      </c>
      <c r="F342" s="479">
        <v>114.03392869270741</v>
      </c>
      <c r="G342" s="479">
        <v>0</v>
      </c>
      <c r="H342" s="478">
        <f t="shared" si="19"/>
        <v>0</v>
      </c>
      <c r="I342" s="481">
        <f t="shared" si="26"/>
        <v>419210.83764931257</v>
      </c>
      <c r="J342" s="481">
        <v>3201.4175998403002</v>
      </c>
      <c r="K342" s="480">
        <f t="shared" si="20"/>
        <v>1342068.953694304</v>
      </c>
      <c r="L342" s="474"/>
      <c r="M342" s="475">
        <v>419210.83764931298</v>
      </c>
      <c r="N342" s="277">
        <f t="shared" si="25"/>
        <v>0</v>
      </c>
      <c r="Q342" s="474">
        <f>+K342+'Med COMM Sales Model  '!M342+'Small COMM Sales Model  '!N342+'Small COMM Sales Model  '!S342</f>
        <v>4251206.1100364132</v>
      </c>
      <c r="R342" s="474"/>
      <c r="T342" s="474">
        <v>611065.32585878891</v>
      </c>
      <c r="U342" s="474"/>
    </row>
    <row r="343" spans="1:21" x14ac:dyDescent="0.2">
      <c r="A343" s="337">
        <f t="shared" si="23"/>
        <v>2034</v>
      </c>
      <c r="B343" s="337">
        <f t="shared" si="24"/>
        <v>6</v>
      </c>
      <c r="C343" s="482">
        <v>58.656339060149598</v>
      </c>
      <c r="D343" s="479">
        <v>271.66325293295364</v>
      </c>
      <c r="E343" s="479">
        <v>0</v>
      </c>
      <c r="F343" s="479">
        <v>208.47875842628665</v>
      </c>
      <c r="G343" s="479">
        <v>-5.8207660913467401E-11</v>
      </c>
      <c r="H343" s="478">
        <f t="shared" si="19"/>
        <v>0</v>
      </c>
      <c r="I343" s="481">
        <f t="shared" si="26"/>
        <v>436718.53637267504</v>
      </c>
      <c r="J343" s="481">
        <v>3212.9259302265</v>
      </c>
      <c r="K343" s="480">
        <f t="shared" si="20"/>
        <v>1403144.3097223325</v>
      </c>
      <c r="L343" s="474"/>
      <c r="M343" s="475">
        <v>436718.53637267498</v>
      </c>
      <c r="N343" s="277">
        <f t="shared" si="25"/>
        <v>0</v>
      </c>
      <c r="Q343" s="474">
        <f>+K343+'Med COMM Sales Model  '!M343+'Small COMM Sales Model  '!N343+'Small COMM Sales Model  '!S343</f>
        <v>4500691.7263561115</v>
      </c>
      <c r="R343" s="474"/>
      <c r="T343" s="474">
        <v>611605.93773798668</v>
      </c>
      <c r="U343" s="474"/>
    </row>
    <row r="344" spans="1:21" x14ac:dyDescent="0.2">
      <c r="A344" s="337">
        <f t="shared" si="23"/>
        <v>2034</v>
      </c>
      <c r="B344" s="337">
        <f t="shared" si="24"/>
        <v>7</v>
      </c>
      <c r="C344" s="482">
        <v>58.716732469897202</v>
      </c>
      <c r="D344" s="479">
        <v>322.31916585708109</v>
      </c>
      <c r="E344" s="479">
        <v>0</v>
      </c>
      <c r="F344" s="479">
        <v>271.66325293295364</v>
      </c>
      <c r="G344" s="479">
        <v>-5.8207660913467401E-11</v>
      </c>
      <c r="H344" s="478">
        <f t="shared" si="19"/>
        <v>0</v>
      </c>
      <c r="I344" s="481">
        <f t="shared" si="26"/>
        <v>449261.06874882948</v>
      </c>
      <c r="J344" s="481">
        <v>3235.65098736748</v>
      </c>
      <c r="K344" s="480">
        <f t="shared" si="20"/>
        <v>1453652.0206829195</v>
      </c>
      <c r="L344" s="474"/>
      <c r="M344" s="475">
        <v>449261.06874882901</v>
      </c>
      <c r="N344" s="277">
        <f t="shared" si="25"/>
        <v>-4.6566128730773926E-10</v>
      </c>
      <c r="Q344" s="474">
        <f>+K344+'Med COMM Sales Model  '!M344+'Small COMM Sales Model  '!N344+'Small COMM Sales Model  '!S344</f>
        <v>4689938.3490771037</v>
      </c>
      <c r="R344" s="474"/>
      <c r="T344" s="474">
        <v>612153.86659950763</v>
      </c>
      <c r="U344" s="474"/>
    </row>
    <row r="345" spans="1:21" x14ac:dyDescent="0.2">
      <c r="A345" s="337">
        <f t="shared" si="23"/>
        <v>2034</v>
      </c>
      <c r="B345" s="337">
        <f t="shared" si="24"/>
        <v>8</v>
      </c>
      <c r="C345" s="482">
        <v>58.774261508505802</v>
      </c>
      <c r="D345" s="479">
        <v>326.45437890907908</v>
      </c>
      <c r="E345" s="479">
        <v>0</v>
      </c>
      <c r="F345" s="479">
        <v>322.31916585708109</v>
      </c>
      <c r="G345" s="479">
        <v>0</v>
      </c>
      <c r="H345" s="478">
        <f t="shared" si="19"/>
        <v>0</v>
      </c>
      <c r="I345" s="481">
        <f t="shared" si="26"/>
        <v>456080.47152882814</v>
      </c>
      <c r="J345" s="481">
        <v>3240.7697336259198</v>
      </c>
      <c r="K345" s="480">
        <f t="shared" si="20"/>
        <v>1478051.7882284643</v>
      </c>
      <c r="L345" s="474"/>
      <c r="M345" s="475">
        <v>456080.47152882803</v>
      </c>
      <c r="N345" s="277">
        <f t="shared" si="25"/>
        <v>0</v>
      </c>
      <c r="Q345" s="474">
        <f>+K345+'Med COMM Sales Model  '!M345+'Small COMM Sales Model  '!N345+'Small COMM Sales Model  '!S345</f>
        <v>4775578.2923236592</v>
      </c>
      <c r="R345" s="474"/>
      <c r="T345" s="474">
        <v>612431.2348923292</v>
      </c>
      <c r="U345" s="474"/>
    </row>
    <row r="346" spans="1:21" x14ac:dyDescent="0.2">
      <c r="A346" s="337">
        <f t="shared" si="23"/>
        <v>2034</v>
      </c>
      <c r="B346" s="337">
        <f t="shared" si="24"/>
        <v>9</v>
      </c>
      <c r="C346" s="482">
        <v>58.834494097483699</v>
      </c>
      <c r="D346" s="479">
        <v>277.87653293728147</v>
      </c>
      <c r="E346" s="479">
        <v>0</v>
      </c>
      <c r="F346" s="479">
        <v>326.45437890907908</v>
      </c>
      <c r="G346" s="479">
        <v>0</v>
      </c>
      <c r="H346" s="478">
        <f t="shared" ref="H346:H409" si="27">+H334</f>
        <v>0</v>
      </c>
      <c r="I346" s="481">
        <f t="shared" si="26"/>
        <v>452425.34945334366</v>
      </c>
      <c r="J346" s="481">
        <v>3237.3798564407598</v>
      </c>
      <c r="K346" s="480">
        <f t="shared" si="20"/>
        <v>1464672.7128634262</v>
      </c>
      <c r="L346" s="474"/>
      <c r="M346" s="475">
        <v>452425.34945334401</v>
      </c>
      <c r="N346" s="277">
        <f t="shared" si="25"/>
        <v>0</v>
      </c>
      <c r="Q346" s="474">
        <f>+K346+'Med COMM Sales Model  '!M346+'Small COMM Sales Model  '!N346+'Small COMM Sales Model  '!S346</f>
        <v>4704829.8296633912</v>
      </c>
      <c r="R346" s="474"/>
      <c r="T346" s="474">
        <v>612636.32052435691</v>
      </c>
      <c r="U346" s="474"/>
    </row>
    <row r="347" spans="1:21" x14ac:dyDescent="0.2">
      <c r="A347" s="337">
        <f t="shared" si="23"/>
        <v>2034</v>
      </c>
      <c r="B347" s="337">
        <f t="shared" si="24"/>
        <v>10</v>
      </c>
      <c r="C347" s="482">
        <v>58.904716091100099</v>
      </c>
      <c r="D347" s="479">
        <v>198.89039579254836</v>
      </c>
      <c r="E347" s="479">
        <v>3.8110897796785466</v>
      </c>
      <c r="F347" s="479">
        <v>277.87653293728147</v>
      </c>
      <c r="G347" s="479">
        <v>-5.8207660913467401E-11</v>
      </c>
      <c r="H347" s="478">
        <f t="shared" si="27"/>
        <v>0</v>
      </c>
      <c r="I347" s="481">
        <f t="shared" si="26"/>
        <v>439689.02033925144</v>
      </c>
      <c r="J347" s="481">
        <v>3222.2175163410402</v>
      </c>
      <c r="K347" s="480">
        <f t="shared" si="20"/>
        <v>1416773.663079968</v>
      </c>
      <c r="L347" s="474"/>
      <c r="M347" s="475">
        <v>439689.02033925097</v>
      </c>
      <c r="N347" s="277">
        <f t="shared" si="25"/>
        <v>-4.6566128730773926E-10</v>
      </c>
      <c r="Q347" s="474">
        <f>+K347+'Med COMM Sales Model  '!M347+'Small COMM Sales Model  '!N347+'Small COMM Sales Model  '!S347</f>
        <v>4503008.3147901408</v>
      </c>
      <c r="R347" s="474"/>
      <c r="T347" s="474">
        <v>612757.49113137834</v>
      </c>
      <c r="U347" s="474"/>
    </row>
    <row r="348" spans="1:21" x14ac:dyDescent="0.2">
      <c r="A348" s="337">
        <f t="shared" si="23"/>
        <v>2034</v>
      </c>
      <c r="B348" s="337">
        <f t="shared" si="24"/>
        <v>11</v>
      </c>
      <c r="C348" s="482">
        <v>58.995465305155598</v>
      </c>
      <c r="D348" s="479">
        <v>78.117279066674627</v>
      </c>
      <c r="E348" s="479">
        <v>26.436963465927999</v>
      </c>
      <c r="F348" s="479">
        <v>198.89039579254836</v>
      </c>
      <c r="G348" s="479">
        <v>0</v>
      </c>
      <c r="H348" s="478">
        <f t="shared" si="27"/>
        <v>0</v>
      </c>
      <c r="I348" s="481">
        <f t="shared" si="26"/>
        <v>420217.30414210277</v>
      </c>
      <c r="J348" s="481">
        <v>3216.0765622100598</v>
      </c>
      <c r="K348" s="480">
        <f t="shared" si="20"/>
        <v>1351451.022886513</v>
      </c>
      <c r="L348" s="474"/>
      <c r="M348" s="475">
        <v>420217.30414210301</v>
      </c>
      <c r="N348" s="277">
        <f t="shared" si="25"/>
        <v>0</v>
      </c>
      <c r="Q348" s="474">
        <f>+K348+'Med COMM Sales Model  '!M348+'Small COMM Sales Model  '!N348+'Small COMM Sales Model  '!S348</f>
        <v>4199837.07285365</v>
      </c>
      <c r="R348" s="474"/>
      <c r="T348" s="474">
        <v>612859.47312108148</v>
      </c>
      <c r="U348" s="474"/>
    </row>
    <row r="349" spans="1:21" x14ac:dyDescent="0.2">
      <c r="A349" s="337">
        <f t="shared" si="23"/>
        <v>2034</v>
      </c>
      <c r="B349" s="337">
        <f t="shared" si="24"/>
        <v>12</v>
      </c>
      <c r="C349" s="482">
        <v>59.092280853840599</v>
      </c>
      <c r="D349" s="479">
        <v>42.633806123140985</v>
      </c>
      <c r="E349" s="479">
        <v>81.614210043345437</v>
      </c>
      <c r="F349" s="479">
        <v>78.117279066674627</v>
      </c>
      <c r="G349" s="479">
        <v>1.7462298274040199E-10</v>
      </c>
      <c r="H349" s="478">
        <f t="shared" si="27"/>
        <v>1</v>
      </c>
      <c r="I349" s="481">
        <f t="shared" si="26"/>
        <v>416701.34683547978</v>
      </c>
      <c r="J349" s="481">
        <v>3214.9558156926601</v>
      </c>
      <c r="K349" s="480">
        <f t="shared" si="20"/>
        <v>1339676.4184156898</v>
      </c>
      <c r="L349" s="474">
        <f>SUM(K338:K349)</f>
        <v>16379711.389358459</v>
      </c>
      <c r="M349" s="475">
        <v>416701.34683548001</v>
      </c>
      <c r="N349" s="277">
        <f t="shared" si="25"/>
        <v>0</v>
      </c>
      <c r="Q349" s="474">
        <f>+K349+'Med COMM Sales Model  '!M349+'Small COMM Sales Model  '!N349+'Small COMM Sales Model  '!S349</f>
        <v>4131697.1977191595</v>
      </c>
      <c r="R349" s="474">
        <f>SUM(Q338:Q349)</f>
        <v>51552807.086727448</v>
      </c>
      <c r="T349" s="474">
        <v>612926.06051026576</v>
      </c>
      <c r="U349" s="474">
        <f>AVERAGE(T338:T349)</f>
        <v>611643.55653197598</v>
      </c>
    </row>
    <row r="350" spans="1:21" x14ac:dyDescent="0.2">
      <c r="A350" s="337">
        <f t="shared" si="23"/>
        <v>2035</v>
      </c>
      <c r="B350" s="337">
        <f t="shared" si="24"/>
        <v>1</v>
      </c>
      <c r="C350" s="482">
        <v>59.1890154066473</v>
      </c>
      <c r="D350" s="479">
        <v>26.112829868525239</v>
      </c>
      <c r="E350" s="479">
        <v>127.15014736663784</v>
      </c>
      <c r="F350" s="479">
        <v>42.633806123140985</v>
      </c>
      <c r="G350" s="479">
        <v>-1.16415321826935E-10</v>
      </c>
      <c r="H350" s="478">
        <f t="shared" si="27"/>
        <v>0</v>
      </c>
      <c r="I350" s="481">
        <f t="shared" si="26"/>
        <v>400575.71565893386</v>
      </c>
      <c r="J350" s="481">
        <v>3213.4666300650501</v>
      </c>
      <c r="K350" s="480">
        <f t="shared" si="20"/>
        <v>1287236.69508441</v>
      </c>
      <c r="L350" s="477">
        <f>+L349/L337-1</f>
        <v>5.2901138214329624E-3</v>
      </c>
      <c r="M350" s="475">
        <v>400575.71565893397</v>
      </c>
      <c r="N350" s="277">
        <f t="shared" si="25"/>
        <v>0</v>
      </c>
      <c r="Q350" s="474">
        <f>+K350+'Med COMM Sales Model  '!M350+'Small COMM Sales Model  '!N350+'Small COMM Sales Model  '!S350</f>
        <v>3988591.8326534433</v>
      </c>
      <c r="R350" s="477">
        <f>+R349/R337-1</f>
        <v>4.9071154184558985E-3</v>
      </c>
      <c r="T350" s="474">
        <v>613047.21468863846</v>
      </c>
      <c r="U350" s="476">
        <f>+U349/U337-1</f>
        <v>5.2002932759365184E-3</v>
      </c>
    </row>
    <row r="351" spans="1:21" x14ac:dyDescent="0.2">
      <c r="A351" s="337">
        <f t="shared" si="23"/>
        <v>2035</v>
      </c>
      <c r="B351" s="337">
        <f t="shared" si="24"/>
        <v>2</v>
      </c>
      <c r="C351" s="482">
        <v>59.272795981434697</v>
      </c>
      <c r="D351" s="479">
        <v>35.042184420393127</v>
      </c>
      <c r="E351" s="479">
        <v>78.467690138551589</v>
      </c>
      <c r="F351" s="479">
        <v>26.112829868525239</v>
      </c>
      <c r="G351" s="479">
        <v>0</v>
      </c>
      <c r="H351" s="478">
        <f t="shared" si="27"/>
        <v>0</v>
      </c>
      <c r="I351" s="481">
        <f t="shared" si="26"/>
        <v>397732.25237824366</v>
      </c>
      <c r="J351" s="481">
        <v>3215.4864681228501</v>
      </c>
      <c r="K351" s="480">
        <f t="shared" si="20"/>
        <v>1278902.6754582648</v>
      </c>
      <c r="L351" s="474"/>
      <c r="M351" s="475">
        <v>397732.25237824401</v>
      </c>
      <c r="N351" s="277">
        <f t="shared" si="25"/>
        <v>0</v>
      </c>
      <c r="Q351" s="474">
        <f>+K351+'Med COMM Sales Model  '!M351+'Small COMM Sales Model  '!N351+'Small COMM Sales Model  '!S351</f>
        <v>3890775.0428009471</v>
      </c>
      <c r="R351" s="474"/>
      <c r="T351" s="474">
        <v>613275.64781322237</v>
      </c>
      <c r="U351" s="483"/>
    </row>
    <row r="352" spans="1:21" x14ac:dyDescent="0.2">
      <c r="A352" s="337">
        <f t="shared" si="23"/>
        <v>2035</v>
      </c>
      <c r="B352" s="337">
        <f t="shared" si="24"/>
        <v>3</v>
      </c>
      <c r="C352" s="482">
        <v>59.339853940478498</v>
      </c>
      <c r="D352" s="479">
        <v>64.582270600115152</v>
      </c>
      <c r="E352" s="479">
        <v>46.311218909337121</v>
      </c>
      <c r="F352" s="479">
        <v>35.042184420393127</v>
      </c>
      <c r="G352" s="479">
        <v>-5.8207660913467401E-11</v>
      </c>
      <c r="H352" s="478">
        <f t="shared" si="27"/>
        <v>0</v>
      </c>
      <c r="I352" s="481">
        <f t="shared" si="26"/>
        <v>400463.2991476492</v>
      </c>
      <c r="J352" s="481">
        <v>3210.4397056614198</v>
      </c>
      <c r="K352" s="480">
        <f t="shared" si="20"/>
        <v>1285663.2762437798</v>
      </c>
      <c r="L352" s="474"/>
      <c r="M352" s="475">
        <v>400463.29914764903</v>
      </c>
      <c r="N352" s="277">
        <f t="shared" si="25"/>
        <v>0</v>
      </c>
      <c r="Q352" s="474">
        <f>+K352+'Med COMM Sales Model  '!M352+'Small COMM Sales Model  '!N352+'Small COMM Sales Model  '!S352</f>
        <v>3941099.4805276855</v>
      </c>
      <c r="R352" s="474"/>
      <c r="T352" s="474">
        <v>613501.53691491683</v>
      </c>
      <c r="U352" s="483"/>
    </row>
    <row r="353" spans="1:21" x14ac:dyDescent="0.2">
      <c r="A353" s="337">
        <f t="shared" si="23"/>
        <v>2035</v>
      </c>
      <c r="B353" s="337">
        <f t="shared" si="24"/>
        <v>4</v>
      </c>
      <c r="C353" s="482">
        <v>59.410409257817101</v>
      </c>
      <c r="D353" s="479">
        <v>114.03392869270741</v>
      </c>
      <c r="E353" s="479">
        <v>10.944087118763242</v>
      </c>
      <c r="F353" s="479">
        <v>64.582270600115152</v>
      </c>
      <c r="G353" s="479">
        <v>5.8207660913467401E-11</v>
      </c>
      <c r="H353" s="478">
        <f t="shared" si="27"/>
        <v>0</v>
      </c>
      <c r="I353" s="481">
        <f t="shared" si="26"/>
        <v>407419.46964819264</v>
      </c>
      <c r="J353" s="481">
        <v>3208.55688735286</v>
      </c>
      <c r="K353" s="480">
        <f t="shared" si="20"/>
        <v>1307228.5453813579</v>
      </c>
      <c r="L353" s="474"/>
      <c r="M353" s="475">
        <v>407419.46964819299</v>
      </c>
      <c r="N353" s="277">
        <f t="shared" si="25"/>
        <v>0</v>
      </c>
      <c r="Q353" s="474">
        <f>+K353+'Med COMM Sales Model  '!M353+'Small COMM Sales Model  '!N353+'Small COMM Sales Model  '!S353</f>
        <v>4054156.8048222307</v>
      </c>
      <c r="R353" s="474"/>
      <c r="T353" s="474">
        <v>613784.08377965656</v>
      </c>
      <c r="U353" s="483"/>
    </row>
    <row r="354" spans="1:21" x14ac:dyDescent="0.2">
      <c r="A354" s="337">
        <f t="shared" si="23"/>
        <v>2035</v>
      </c>
      <c r="B354" s="337">
        <f t="shared" si="24"/>
        <v>5</v>
      </c>
      <c r="C354" s="482">
        <v>59.479147652161103</v>
      </c>
      <c r="D354" s="479">
        <v>208.47875842628665</v>
      </c>
      <c r="E354" s="479">
        <v>1.2472710741059452</v>
      </c>
      <c r="F354" s="479">
        <v>114.03392869270741</v>
      </c>
      <c r="G354" s="479">
        <v>5.8207660913467401E-11</v>
      </c>
      <c r="H354" s="478">
        <f t="shared" si="27"/>
        <v>0</v>
      </c>
      <c r="I354" s="481">
        <f t="shared" si="26"/>
        <v>421834.59075667994</v>
      </c>
      <c r="J354" s="481">
        <v>3198.6612367907601</v>
      </c>
      <c r="K354" s="480">
        <f t="shared" si="20"/>
        <v>1349305.9537908859</v>
      </c>
      <c r="L354" s="474"/>
      <c r="M354" s="475">
        <v>421834.59075668</v>
      </c>
      <c r="N354" s="277">
        <f t="shared" si="25"/>
        <v>0</v>
      </c>
      <c r="Q354" s="474">
        <f>+K354+'Med COMM Sales Model  '!M354+'Small COMM Sales Model  '!N354+'Small COMM Sales Model  '!S354</f>
        <v>4272238.8793339059</v>
      </c>
      <c r="R354" s="474"/>
      <c r="T354" s="474">
        <v>614163.69411734003</v>
      </c>
      <c r="U354" s="483"/>
    </row>
    <row r="355" spans="1:21" x14ac:dyDescent="0.2">
      <c r="A355" s="337">
        <f t="shared" si="23"/>
        <v>2035</v>
      </c>
      <c r="B355" s="337">
        <f t="shared" si="24"/>
        <v>6</v>
      </c>
      <c r="C355" s="482">
        <v>59.548076763914501</v>
      </c>
      <c r="D355" s="479">
        <v>271.66325293295364</v>
      </c>
      <c r="E355" s="479">
        <v>0</v>
      </c>
      <c r="F355" s="479">
        <v>208.47875842628665</v>
      </c>
      <c r="G355" s="479">
        <v>-1.16415321826935E-10</v>
      </c>
      <c r="H355" s="478">
        <f t="shared" si="27"/>
        <v>0</v>
      </c>
      <c r="I355" s="481">
        <f t="shared" si="26"/>
        <v>439351.13595869695</v>
      </c>
      <c r="J355" s="481">
        <v>3210.1594602211298</v>
      </c>
      <c r="K355" s="480">
        <f t="shared" si="20"/>
        <v>1410387.2054567109</v>
      </c>
      <c r="L355" s="474"/>
      <c r="M355" s="475">
        <v>439351.13595869701</v>
      </c>
      <c r="N355" s="277">
        <f t="shared" si="25"/>
        <v>0</v>
      </c>
      <c r="Q355" s="474">
        <f>+K355+'Med COMM Sales Model  '!M355+'Small COMM Sales Model  '!N355+'Small COMM Sales Model  '!S355</f>
        <v>4522268.2097323332</v>
      </c>
      <c r="R355" s="474"/>
      <c r="T355" s="474">
        <v>614695.33996235707</v>
      </c>
      <c r="U355" s="483"/>
    </row>
    <row r="356" spans="1:21" x14ac:dyDescent="0.2">
      <c r="A356" s="337">
        <f t="shared" si="23"/>
        <v>2035</v>
      </c>
      <c r="B356" s="337">
        <f t="shared" si="24"/>
        <v>7</v>
      </c>
      <c r="C356" s="482">
        <v>59.608552580323099</v>
      </c>
      <c r="D356" s="479">
        <v>322.31916585708109</v>
      </c>
      <c r="E356" s="479">
        <v>0</v>
      </c>
      <c r="F356" s="479">
        <v>271.66325293295364</v>
      </c>
      <c r="G356" s="479">
        <v>0</v>
      </c>
      <c r="H356" s="478">
        <f t="shared" si="27"/>
        <v>0</v>
      </c>
      <c r="I356" s="481">
        <f t="shared" si="26"/>
        <v>451893.91161686217</v>
      </c>
      <c r="J356" s="481">
        <v>3232.86475016949</v>
      </c>
      <c r="K356" s="480">
        <f t="shared" si="20"/>
        <v>1460911.8976823606</v>
      </c>
      <c r="L356" s="474"/>
      <c r="M356" s="475">
        <v>451893.91161686199</v>
      </c>
      <c r="N356" s="277">
        <f t="shared" si="25"/>
        <v>0</v>
      </c>
      <c r="Q356" s="474">
        <f>+K356+'Med COMM Sales Model  '!M356+'Small COMM Sales Model  '!N356+'Small COMM Sales Model  '!S356</f>
        <v>4711864.8498171903</v>
      </c>
      <c r="R356" s="474"/>
      <c r="T356" s="474">
        <v>615234.13403585029</v>
      </c>
      <c r="U356" s="483"/>
    </row>
    <row r="357" spans="1:21" x14ac:dyDescent="0.2">
      <c r="A357" s="337">
        <f t="shared" si="23"/>
        <v>2035</v>
      </c>
      <c r="B357" s="337">
        <f t="shared" si="24"/>
        <v>8</v>
      </c>
      <c r="C357" s="482">
        <v>59.6635157365547</v>
      </c>
      <c r="D357" s="479">
        <v>326.45437890907908</v>
      </c>
      <c r="E357" s="479">
        <v>0</v>
      </c>
      <c r="F357" s="479">
        <v>322.31916585708109</v>
      </c>
      <c r="G357" s="479">
        <v>0</v>
      </c>
      <c r="H357" s="478">
        <f t="shared" si="27"/>
        <v>0</v>
      </c>
      <c r="I357" s="481">
        <f t="shared" si="26"/>
        <v>458705.73936571099</v>
      </c>
      <c r="J357" s="481">
        <v>3237.9788883791298</v>
      </c>
      <c r="K357" s="480">
        <f t="shared" si="20"/>
        <v>1485279.5000445119</v>
      </c>
      <c r="L357" s="474"/>
      <c r="M357" s="475">
        <v>458705.73936571099</v>
      </c>
      <c r="N357" s="277">
        <f t="shared" si="25"/>
        <v>0</v>
      </c>
      <c r="Q357" s="474">
        <f>+K357+'Med COMM Sales Model  '!M357+'Small COMM Sales Model  '!N357+'Small COMM Sales Model  '!S357</f>
        <v>4797603.2023840602</v>
      </c>
      <c r="R357" s="474"/>
      <c r="T357" s="474">
        <v>615508.75831835414</v>
      </c>
      <c r="U357" s="483"/>
    </row>
    <row r="358" spans="1:21" x14ac:dyDescent="0.2">
      <c r="A358" s="337">
        <f t="shared" si="23"/>
        <v>2035</v>
      </c>
      <c r="B358" s="337">
        <f t="shared" si="24"/>
        <v>9</v>
      </c>
      <c r="C358" s="482">
        <v>59.722783776958998</v>
      </c>
      <c r="D358" s="479">
        <v>277.87653293728147</v>
      </c>
      <c r="E358" s="479">
        <v>0</v>
      </c>
      <c r="F358" s="479">
        <v>326.45437890907908</v>
      </c>
      <c r="G358" s="479">
        <v>0</v>
      </c>
      <c r="H358" s="478">
        <f t="shared" si="27"/>
        <v>0</v>
      </c>
      <c r="I358" s="481">
        <f t="shared" si="26"/>
        <v>455047.76973744854</v>
      </c>
      <c r="J358" s="481">
        <v>3234.5917303587398</v>
      </c>
      <c r="K358" s="480">
        <f t="shared" si="20"/>
        <v>1471893.752910939</v>
      </c>
      <c r="L358" s="474"/>
      <c r="M358" s="475">
        <v>455047.76973744901</v>
      </c>
      <c r="N358" s="277">
        <f t="shared" si="25"/>
        <v>4.6566128730773926E-10</v>
      </c>
      <c r="Q358" s="474">
        <f>+K358+'Med COMM Sales Model  '!M358+'Small COMM Sales Model  '!N358+'Small COMM Sales Model  '!S358</f>
        <v>4726768.6900322456</v>
      </c>
      <c r="R358" s="474"/>
      <c r="T358" s="474">
        <v>615718.57938221947</v>
      </c>
      <c r="U358" s="483"/>
    </row>
    <row r="359" spans="1:21" x14ac:dyDescent="0.2">
      <c r="A359" s="337">
        <f t="shared" si="23"/>
        <v>2035</v>
      </c>
      <c r="B359" s="337">
        <f t="shared" si="24"/>
        <v>10</v>
      </c>
      <c r="C359" s="482">
        <v>59.7986081512826</v>
      </c>
      <c r="D359" s="479">
        <v>198.89039579254836</v>
      </c>
      <c r="E359" s="479">
        <v>3.8110897796785466</v>
      </c>
      <c r="F359" s="479">
        <v>277.87653293728147</v>
      </c>
      <c r="G359" s="479">
        <v>5.8207660913467401E-11</v>
      </c>
      <c r="H359" s="478">
        <f t="shared" si="27"/>
        <v>0</v>
      </c>
      <c r="I359" s="481">
        <f t="shared" si="26"/>
        <v>442327.98004416173</v>
      </c>
      <c r="J359" s="481">
        <v>3219.4422493307302</v>
      </c>
      <c r="K359" s="480">
        <f t="shared" si="20"/>
        <v>1424049.3870152943</v>
      </c>
      <c r="L359" s="474"/>
      <c r="M359" s="475">
        <v>442327.98004416202</v>
      </c>
      <c r="N359" s="277">
        <f t="shared" si="25"/>
        <v>0</v>
      </c>
      <c r="Q359" s="474">
        <f>+K359+'Med COMM Sales Model  '!M359+'Small COMM Sales Model  '!N359+'Small COMM Sales Model  '!S359</f>
        <v>4524857.9055693606</v>
      </c>
      <c r="R359" s="474"/>
      <c r="T359" s="474">
        <v>615850.28687024664</v>
      </c>
      <c r="U359" s="483"/>
    </row>
    <row r="360" spans="1:21" x14ac:dyDescent="0.2">
      <c r="A360" s="337">
        <f t="shared" si="23"/>
        <v>2035</v>
      </c>
      <c r="B360" s="337">
        <f t="shared" si="24"/>
        <v>11</v>
      </c>
      <c r="C360" s="482">
        <v>59.904644074352703</v>
      </c>
      <c r="D360" s="479">
        <v>78.117279066674627</v>
      </c>
      <c r="E360" s="479">
        <v>26.436963465927999</v>
      </c>
      <c r="F360" s="479">
        <v>198.89039579254836</v>
      </c>
      <c r="G360" s="479">
        <v>-5.8207660913467401E-11</v>
      </c>
      <c r="H360" s="478">
        <f t="shared" si="27"/>
        <v>0</v>
      </c>
      <c r="I360" s="481">
        <f t="shared" si="26"/>
        <v>422901.39346713951</v>
      </c>
      <c r="J360" s="481">
        <v>3213.3063855210398</v>
      </c>
      <c r="K360" s="480">
        <f t="shared" si="20"/>
        <v>1358911.7480737052</v>
      </c>
      <c r="L360" s="474"/>
      <c r="M360" s="475">
        <v>422901.39346713998</v>
      </c>
      <c r="N360" s="277">
        <f t="shared" si="25"/>
        <v>4.6566128730773926E-10</v>
      </c>
      <c r="Q360" s="474">
        <f>+K360+'Med COMM Sales Model  '!M360+'Small COMM Sales Model  '!N360+'Small COMM Sales Model  '!S360</f>
        <v>4221748.729327199</v>
      </c>
      <c r="R360" s="474"/>
      <c r="T360" s="474">
        <v>615967.62577867694</v>
      </c>
      <c r="U360" s="483"/>
    </row>
    <row r="361" spans="1:21" x14ac:dyDescent="0.2">
      <c r="A361" s="337">
        <f t="shared" si="23"/>
        <v>2035</v>
      </c>
      <c r="B361" s="337">
        <f t="shared" si="24"/>
        <v>12</v>
      </c>
      <c r="C361" s="482">
        <v>60.018999900921003</v>
      </c>
      <c r="D361" s="479">
        <v>42.633806123140985</v>
      </c>
      <c r="E361" s="479">
        <v>81.614210043345437</v>
      </c>
      <c r="F361" s="479">
        <v>78.117279066674627</v>
      </c>
      <c r="G361" s="479">
        <v>1.16415321826935E-10</v>
      </c>
      <c r="H361" s="478">
        <f t="shared" si="27"/>
        <v>1</v>
      </c>
      <c r="I361" s="481">
        <f t="shared" si="26"/>
        <v>419437.21879581315</v>
      </c>
      <c r="J361" s="481">
        <v>3212.1864055752299</v>
      </c>
      <c r="K361" s="480">
        <f t="shared" ref="K361:K421" si="28">+J361*I361/1000</f>
        <v>1347310.5322081943</v>
      </c>
      <c r="L361" s="474">
        <f>SUM(K350:K361)</f>
        <v>16467081.169350417</v>
      </c>
      <c r="M361" s="475">
        <v>419437.21879581298</v>
      </c>
      <c r="N361" s="277">
        <f t="shared" si="25"/>
        <v>0</v>
      </c>
      <c r="Q361" s="474">
        <f>+K361+'Med COMM Sales Model  '!M361+'Small COMM Sales Model  '!N361+'Small COMM Sales Model  '!S361</f>
        <v>4154150.0110199801</v>
      </c>
      <c r="R361" s="474">
        <f>SUM(Q350:Q361)</f>
        <v>51806123.638020582</v>
      </c>
      <c r="T361" s="474">
        <v>616046.56450535788</v>
      </c>
      <c r="U361" s="474">
        <f>AVERAGE(T350:T361)</f>
        <v>614732.78884723654</v>
      </c>
    </row>
    <row r="362" spans="1:21" x14ac:dyDescent="0.2">
      <c r="A362" s="337">
        <f t="shared" si="23"/>
        <v>2036</v>
      </c>
      <c r="B362" s="337">
        <f t="shared" si="24"/>
        <v>1</v>
      </c>
      <c r="C362" s="482">
        <v>60.127660336817698</v>
      </c>
      <c r="D362" s="479">
        <v>26.112829868525239</v>
      </c>
      <c r="E362" s="479">
        <v>127.15014736663784</v>
      </c>
      <c r="F362" s="479">
        <v>42.633806123140985</v>
      </c>
      <c r="G362" s="479">
        <v>0</v>
      </c>
      <c r="H362" s="478">
        <f t="shared" si="27"/>
        <v>0</v>
      </c>
      <c r="I362" s="481">
        <f t="shared" si="26"/>
        <v>403346.79536561819</v>
      </c>
      <c r="J362" s="481">
        <v>3210.6983040309101</v>
      </c>
      <c r="K362" s="480">
        <f t="shared" si="28"/>
        <v>1295024.8718166929</v>
      </c>
      <c r="L362" s="477">
        <f>+L361/L349-1</f>
        <v>5.3340243863344572E-3</v>
      </c>
      <c r="M362" s="475">
        <v>403346.79536561802</v>
      </c>
      <c r="N362" s="277">
        <f t="shared" si="25"/>
        <v>0</v>
      </c>
      <c r="Q362" s="474">
        <f>+K362+'Med COMM Sales Model  '!M362+'Small COMM Sales Model  '!N362+'Small COMM Sales Model  '!S362</f>
        <v>4011280.7546959491</v>
      </c>
      <c r="R362" s="477">
        <f>+R361/R349-1</f>
        <v>4.9137295446779472E-3</v>
      </c>
      <c r="T362" s="474">
        <v>616170.64781667595</v>
      </c>
      <c r="U362" s="476">
        <f>+U361/U349-1</f>
        <v>5.050706873749311E-3</v>
      </c>
    </row>
    <row r="363" spans="1:21" x14ac:dyDescent="0.2">
      <c r="A363" s="337">
        <f t="shared" si="23"/>
        <v>2036</v>
      </c>
      <c r="B363" s="337">
        <f t="shared" si="24"/>
        <v>2</v>
      </c>
      <c r="C363" s="482">
        <v>60.210736242021298</v>
      </c>
      <c r="D363" s="479">
        <v>35.042184420393127</v>
      </c>
      <c r="E363" s="479">
        <v>78.467690138551589</v>
      </c>
      <c r="F363" s="479">
        <v>26.112829868525239</v>
      </c>
      <c r="G363" s="479">
        <v>5.8207660913467401E-11</v>
      </c>
      <c r="H363" s="478">
        <f t="shared" si="27"/>
        <v>0</v>
      </c>
      <c r="I363" s="481">
        <f t="shared" si="26"/>
        <v>400501.25175026595</v>
      </c>
      <c r="J363" s="481">
        <v>3212.71620316915</v>
      </c>
      <c r="K363" s="480">
        <f t="shared" si="28"/>
        <v>1286696.8608876064</v>
      </c>
      <c r="L363" s="483"/>
      <c r="M363" s="475">
        <v>400501.251750266</v>
      </c>
      <c r="N363" s="277">
        <f t="shared" si="25"/>
        <v>0</v>
      </c>
      <c r="Q363" s="474">
        <f>+K363+'Med COMM Sales Model  '!M363+'Small COMM Sales Model  '!N363+'Small COMM Sales Model  '!S363</f>
        <v>3913170.5811940413</v>
      </c>
      <c r="R363" s="483"/>
      <c r="T363" s="474">
        <v>616387.71271254332</v>
      </c>
      <c r="U363" s="483"/>
    </row>
    <row r="364" spans="1:21" x14ac:dyDescent="0.2">
      <c r="A364" s="337">
        <f t="shared" si="23"/>
        <v>2036</v>
      </c>
      <c r="B364" s="337">
        <f t="shared" si="24"/>
        <v>3</v>
      </c>
      <c r="C364" s="482">
        <v>60.272373171174301</v>
      </c>
      <c r="D364" s="479">
        <v>64.582270600115152</v>
      </c>
      <c r="E364" s="479">
        <v>46.311218909337121</v>
      </c>
      <c r="F364" s="479">
        <v>35.042184420393127</v>
      </c>
      <c r="G364" s="479">
        <v>0</v>
      </c>
      <c r="H364" s="478">
        <f t="shared" si="27"/>
        <v>0</v>
      </c>
      <c r="I364" s="481">
        <f t="shared" si="26"/>
        <v>403216.29448509263</v>
      </c>
      <c r="J364" s="481">
        <v>3207.6735900943099</v>
      </c>
      <c r="K364" s="480">
        <f t="shared" si="28"/>
        <v>1293386.2589155217</v>
      </c>
      <c r="L364" s="483"/>
      <c r="M364" s="475">
        <v>403216.29448509298</v>
      </c>
      <c r="N364" s="277">
        <f t="shared" si="25"/>
        <v>0</v>
      </c>
      <c r="Q364" s="474">
        <f>+K364+'Med COMM Sales Model  '!M364+'Small COMM Sales Model  '!N364+'Small COMM Sales Model  '!S364</f>
        <v>3963309.6729664379</v>
      </c>
      <c r="R364" s="483"/>
      <c r="T364" s="474">
        <v>616601.68546026538</v>
      </c>
      <c r="U364" s="483"/>
    </row>
    <row r="365" spans="1:21" x14ac:dyDescent="0.2">
      <c r="A365" s="337">
        <f t="shared" si="23"/>
        <v>2036</v>
      </c>
      <c r="B365" s="337">
        <f t="shared" si="24"/>
        <v>4</v>
      </c>
      <c r="C365" s="482">
        <v>60.334520289280199</v>
      </c>
      <c r="D365" s="479">
        <v>114.03392869270741</v>
      </c>
      <c r="E365" s="479">
        <v>10.944087118763242</v>
      </c>
      <c r="F365" s="479">
        <v>64.582270600115152</v>
      </c>
      <c r="G365" s="479">
        <v>0</v>
      </c>
      <c r="H365" s="478">
        <f t="shared" si="27"/>
        <v>0</v>
      </c>
      <c r="I365" s="481">
        <f t="shared" si="26"/>
        <v>410147.64219107904</v>
      </c>
      <c r="J365" s="481">
        <v>3205.7921955175002</v>
      </c>
      <c r="K365" s="480">
        <f t="shared" si="28"/>
        <v>1314848.1103460654</v>
      </c>
      <c r="L365" s="483"/>
      <c r="M365" s="475">
        <v>410147.64219107898</v>
      </c>
      <c r="N365" s="277">
        <f t="shared" si="25"/>
        <v>0</v>
      </c>
      <c r="Q365" s="474">
        <f>+K365+'Med COMM Sales Model  '!M365+'Small COMM Sales Model  '!N365+'Small COMM Sales Model  '!S365</f>
        <v>4076380.0929559954</v>
      </c>
      <c r="R365" s="483"/>
      <c r="T365" s="474">
        <v>616880.50319332897</v>
      </c>
      <c r="U365" s="483"/>
    </row>
    <row r="366" spans="1:21" x14ac:dyDescent="0.2">
      <c r="A366" s="337">
        <f t="shared" ref="A366:A397" si="29">+A354+1</f>
        <v>2036</v>
      </c>
      <c r="B366" s="337">
        <f t="shared" ref="B366:B397" si="30">+B354</f>
        <v>5</v>
      </c>
      <c r="C366" s="482">
        <v>60.400857792621203</v>
      </c>
      <c r="D366" s="479">
        <v>208.47875842628665</v>
      </c>
      <c r="E366" s="479">
        <v>1.2472710741059452</v>
      </c>
      <c r="F366" s="479">
        <v>114.03392869270741</v>
      </c>
      <c r="G366" s="479">
        <v>0</v>
      </c>
      <c r="H366" s="478">
        <f t="shared" si="27"/>
        <v>0</v>
      </c>
      <c r="I366" s="481">
        <f t="shared" si="26"/>
        <v>424555.67535808554</v>
      </c>
      <c r="J366" s="481">
        <v>3195.9048737412199</v>
      </c>
      <c r="K366" s="480">
        <f t="shared" si="28"/>
        <v>1356839.5520514008</v>
      </c>
      <c r="L366" s="483"/>
      <c r="M366" s="475">
        <v>424555.67535808601</v>
      </c>
      <c r="N366" s="277">
        <f t="shared" si="25"/>
        <v>4.6566128730773926E-10</v>
      </c>
      <c r="Q366" s="474">
        <f>+K366+'Med COMM Sales Model  '!M366+'Small COMM Sales Model  '!N366+'Small COMM Sales Model  '!S366</f>
        <v>4295165.2648428483</v>
      </c>
      <c r="R366" s="483"/>
      <c r="T366" s="474">
        <v>617277.00954073807</v>
      </c>
      <c r="U366" s="483"/>
    </row>
    <row r="367" spans="1:21" x14ac:dyDescent="0.2">
      <c r="A367" s="337">
        <f t="shared" si="29"/>
        <v>2036</v>
      </c>
      <c r="B367" s="337">
        <f t="shared" si="30"/>
        <v>6</v>
      </c>
      <c r="C367" s="482">
        <v>60.472489609443997</v>
      </c>
      <c r="D367" s="479">
        <v>271.66325293295364</v>
      </c>
      <c r="E367" s="479">
        <v>0</v>
      </c>
      <c r="F367" s="479">
        <v>208.47875842628665</v>
      </c>
      <c r="G367" s="479">
        <v>-5.8207660913467401E-11</v>
      </c>
      <c r="H367" s="478">
        <f t="shared" si="27"/>
        <v>0</v>
      </c>
      <c r="I367" s="481">
        <f t="shared" si="26"/>
        <v>442080.19952097494</v>
      </c>
      <c r="J367" s="481">
        <v>3207.3929902157602</v>
      </c>
      <c r="K367" s="480">
        <f t="shared" si="28"/>
        <v>1417924.9330567596</v>
      </c>
      <c r="L367" s="483"/>
      <c r="M367" s="475">
        <v>442080.199520975</v>
      </c>
      <c r="N367" s="277">
        <f t="shared" si="25"/>
        <v>0</v>
      </c>
      <c r="Q367" s="474">
        <f>+K367+'Med COMM Sales Model  '!M367+'Small COMM Sales Model  '!N367+'Small COMM Sales Model  '!S367</f>
        <v>4546308.2090009991</v>
      </c>
      <c r="R367" s="483"/>
      <c r="T367" s="474">
        <v>617838.23430769832</v>
      </c>
      <c r="U367" s="483"/>
    </row>
    <row r="368" spans="1:21" x14ac:dyDescent="0.2">
      <c r="A368" s="337">
        <f t="shared" si="29"/>
        <v>2036</v>
      </c>
      <c r="B368" s="337">
        <f t="shared" si="30"/>
        <v>7</v>
      </c>
      <c r="C368" s="482">
        <v>60.538227618743797</v>
      </c>
      <c r="D368" s="479">
        <v>322.31916585708109</v>
      </c>
      <c r="E368" s="479">
        <v>0</v>
      </c>
      <c r="F368" s="479">
        <v>271.66325293295364</v>
      </c>
      <c r="G368" s="479">
        <v>-1.16415321826935E-10</v>
      </c>
      <c r="H368" s="478">
        <f t="shared" si="27"/>
        <v>0</v>
      </c>
      <c r="I368" s="481">
        <f t="shared" si="26"/>
        <v>454638.51029307384</v>
      </c>
      <c r="J368" s="481">
        <v>3230.07851297149</v>
      </c>
      <c r="K368" s="480">
        <f t="shared" si="28"/>
        <v>1468518.0832670254</v>
      </c>
      <c r="L368" s="483"/>
      <c r="M368" s="475">
        <v>454638.51029307401</v>
      </c>
      <c r="N368" s="277">
        <f t="shared" si="25"/>
        <v>0</v>
      </c>
      <c r="Q368" s="474">
        <f>+K368+'Med COMM Sales Model  '!M368+'Small COMM Sales Model  '!N368+'Small COMM Sales Model  '!S368</f>
        <v>4736941.3457172811</v>
      </c>
      <c r="R368" s="483"/>
      <c r="T368" s="474">
        <v>618402.91027842392</v>
      </c>
      <c r="U368" s="483"/>
    </row>
    <row r="369" spans="1:21" x14ac:dyDescent="0.2">
      <c r="A369" s="337">
        <f t="shared" si="29"/>
        <v>2036</v>
      </c>
      <c r="B369" s="337">
        <f t="shared" si="30"/>
        <v>8</v>
      </c>
      <c r="C369" s="482">
        <v>60.5981865692235</v>
      </c>
      <c r="D369" s="479">
        <v>326.45437890907908</v>
      </c>
      <c r="E369" s="479">
        <v>0</v>
      </c>
      <c r="F369" s="479">
        <v>322.31916585708109</v>
      </c>
      <c r="G369" s="479">
        <v>0</v>
      </c>
      <c r="H369" s="478">
        <f t="shared" si="27"/>
        <v>0</v>
      </c>
      <c r="I369" s="481">
        <f t="shared" si="26"/>
        <v>461465.08669033565</v>
      </c>
      <c r="J369" s="481">
        <v>3235.1880431323402</v>
      </c>
      <c r="K369" s="480">
        <f t="shared" si="28"/>
        <v>1492926.3307836028</v>
      </c>
      <c r="L369" s="483"/>
      <c r="M369" s="475">
        <v>461465.086690336</v>
      </c>
      <c r="N369" s="277">
        <f t="shared" si="25"/>
        <v>0</v>
      </c>
      <c r="Q369" s="474">
        <f>+K369+'Med COMM Sales Model  '!M369+'Small COMM Sales Model  '!N369+'Small COMM Sales Model  '!S369</f>
        <v>4823242.1862955177</v>
      </c>
      <c r="R369" s="483"/>
      <c r="T369" s="474">
        <v>618689.48960073385</v>
      </c>
      <c r="U369" s="483"/>
    </row>
    <row r="370" spans="1:21" x14ac:dyDescent="0.2">
      <c r="A370" s="337">
        <f t="shared" si="29"/>
        <v>2036</v>
      </c>
      <c r="B370" s="337">
        <f t="shared" si="30"/>
        <v>9</v>
      </c>
      <c r="C370" s="482">
        <v>60.655991330599697</v>
      </c>
      <c r="D370" s="479">
        <v>277.87653293728147</v>
      </c>
      <c r="E370" s="479">
        <v>0</v>
      </c>
      <c r="F370" s="479">
        <v>326.45437890907908</v>
      </c>
      <c r="G370" s="479">
        <v>-5.8207660913467401E-11</v>
      </c>
      <c r="H370" s="478">
        <f t="shared" si="27"/>
        <v>0</v>
      </c>
      <c r="I370" s="481">
        <f t="shared" si="26"/>
        <v>457802.79715079506</v>
      </c>
      <c r="J370" s="481">
        <v>3231.8036042767299</v>
      </c>
      <c r="K370" s="480">
        <f t="shared" si="28"/>
        <v>1479528.729879908</v>
      </c>
      <c r="L370" s="483"/>
      <c r="M370" s="475">
        <v>457802.797150795</v>
      </c>
      <c r="N370" s="277">
        <f t="shared" si="25"/>
        <v>0</v>
      </c>
      <c r="Q370" s="474">
        <f>+K370+'Med COMM Sales Model  '!M370+'Small COMM Sales Model  '!N370+'Small COMM Sales Model  '!S370</f>
        <v>4752183.6856225599</v>
      </c>
      <c r="R370" s="483"/>
      <c r="T370" s="474">
        <v>618893.56757515611</v>
      </c>
      <c r="U370" s="483"/>
    </row>
    <row r="371" spans="1:21" x14ac:dyDescent="0.2">
      <c r="A371" s="337">
        <f t="shared" si="29"/>
        <v>2036</v>
      </c>
      <c r="B371" s="337">
        <f t="shared" si="30"/>
        <v>10</v>
      </c>
      <c r="C371" s="482">
        <v>60.717892006320398</v>
      </c>
      <c r="D371" s="479">
        <v>198.89039579254836</v>
      </c>
      <c r="E371" s="479">
        <v>3.8110897796785466</v>
      </c>
      <c r="F371" s="479">
        <v>277.87653293728147</v>
      </c>
      <c r="G371" s="479">
        <v>5.8207660913467401E-11</v>
      </c>
      <c r="H371" s="478">
        <f t="shared" si="27"/>
        <v>0</v>
      </c>
      <c r="I371" s="481">
        <f t="shared" si="26"/>
        <v>445041.90173435322</v>
      </c>
      <c r="J371" s="481">
        <v>3216.6669823204202</v>
      </c>
      <c r="K371" s="480">
        <f t="shared" si="28"/>
        <v>1431551.591057983</v>
      </c>
      <c r="L371" s="483"/>
      <c r="M371" s="475">
        <v>445041.90173435298</v>
      </c>
      <c r="N371" s="277">
        <f t="shared" si="25"/>
        <v>0</v>
      </c>
      <c r="Q371" s="474">
        <f>+K371+'Med COMM Sales Model  '!M371+'Small COMM Sales Model  '!N371+'Small COMM Sales Model  '!S371</f>
        <v>4549157.284597462</v>
      </c>
      <c r="R371" s="483"/>
      <c r="T371" s="474">
        <v>619002.19050446199</v>
      </c>
      <c r="U371" s="483"/>
    </row>
    <row r="372" spans="1:21" x14ac:dyDescent="0.2">
      <c r="A372" s="337">
        <f t="shared" si="29"/>
        <v>2036</v>
      </c>
      <c r="B372" s="337">
        <f t="shared" si="30"/>
        <v>11</v>
      </c>
      <c r="C372" s="482">
        <v>60.793765906600598</v>
      </c>
      <c r="D372" s="479">
        <v>78.117279066674627</v>
      </c>
      <c r="E372" s="479">
        <v>26.436963465927999</v>
      </c>
      <c r="F372" s="479">
        <v>198.89039579254836</v>
      </c>
      <c r="G372" s="479">
        <v>-1.16415321826935E-10</v>
      </c>
      <c r="H372" s="478">
        <f t="shared" si="27"/>
        <v>0</v>
      </c>
      <c r="I372" s="481">
        <f t="shared" si="26"/>
        <v>425526.27044342569</v>
      </c>
      <c r="J372" s="481">
        <v>3210.5362088320198</v>
      </c>
      <c r="K372" s="480">
        <f t="shared" si="28"/>
        <v>1366167.4990678646</v>
      </c>
      <c r="L372" s="483"/>
      <c r="M372" s="475">
        <v>425526.27044342598</v>
      </c>
      <c r="N372" s="277">
        <f t="shared" si="25"/>
        <v>0</v>
      </c>
      <c r="Q372" s="474">
        <f>+K372+'Med COMM Sales Model  '!M372+'Small COMM Sales Model  '!N372+'Small COMM Sales Model  '!S372</f>
        <v>4244043.6041134959</v>
      </c>
      <c r="R372" s="483"/>
      <c r="T372" s="474">
        <v>619080.49499000062</v>
      </c>
      <c r="U372" s="483"/>
    </row>
    <row r="373" spans="1:21" x14ac:dyDescent="0.2">
      <c r="A373" s="337">
        <f t="shared" si="29"/>
        <v>2036</v>
      </c>
      <c r="B373" s="337">
        <f t="shared" si="30"/>
        <v>12</v>
      </c>
      <c r="C373" s="482">
        <v>60.874801759583498</v>
      </c>
      <c r="D373" s="479">
        <v>42.633806123140985</v>
      </c>
      <c r="E373" s="479">
        <v>81.614210043345437</v>
      </c>
      <c r="F373" s="479">
        <v>78.117279066674627</v>
      </c>
      <c r="G373" s="479">
        <v>1.7462298274040199E-10</v>
      </c>
      <c r="H373" s="478">
        <f t="shared" si="27"/>
        <v>1</v>
      </c>
      <c r="I373" s="481">
        <f t="shared" si="26"/>
        <v>421963.72811499931</v>
      </c>
      <c r="J373" s="481">
        <v>3209.4169954578001</v>
      </c>
      <c r="K373" s="480">
        <f t="shared" si="28"/>
        <v>1354257.5604790132</v>
      </c>
      <c r="L373" s="474">
        <f>SUM(K362:K373)</f>
        <v>16557670.381609445</v>
      </c>
      <c r="M373" s="475">
        <v>421963.72811499902</v>
      </c>
      <c r="N373" s="277">
        <f t="shared" si="25"/>
        <v>0</v>
      </c>
      <c r="Q373" s="474">
        <f>+K373+'Med COMM Sales Model  '!M373+'Small COMM Sales Model  '!N373+'Small COMM Sales Model  '!S373</f>
        <v>4174797.147426331</v>
      </c>
      <c r="R373" s="474">
        <f>SUM(Q362:Q373)</f>
        <v>52085979.829428919</v>
      </c>
      <c r="T373" s="474">
        <v>619119.96342676319</v>
      </c>
      <c r="U373" s="474">
        <f>AVERAGE(T362:T373)</f>
        <v>617862.03411723243</v>
      </c>
    </row>
    <row r="374" spans="1:21" x14ac:dyDescent="0.2">
      <c r="A374" s="337">
        <f t="shared" si="29"/>
        <v>2037</v>
      </c>
      <c r="B374" s="337">
        <f t="shared" si="30"/>
        <v>1</v>
      </c>
      <c r="C374" s="482">
        <v>60.959917104773702</v>
      </c>
      <c r="D374" s="479">
        <v>26.112829868525239</v>
      </c>
      <c r="E374" s="479">
        <v>127.15014736663784</v>
      </c>
      <c r="F374" s="479">
        <v>42.633806123140985</v>
      </c>
      <c r="G374" s="479">
        <v>-5.8207660913467401E-11</v>
      </c>
      <c r="H374" s="478">
        <f t="shared" si="27"/>
        <v>0</v>
      </c>
      <c r="I374" s="481">
        <f t="shared" si="26"/>
        <v>405803.79456340306</v>
      </c>
      <c r="J374" s="481">
        <v>3207.9299779967801</v>
      </c>
      <c r="K374" s="480">
        <f t="shared" si="28"/>
        <v>1301790.1577647873</v>
      </c>
      <c r="L374" s="477">
        <f>+L373/L361-1</f>
        <v>5.5012306872961325E-3</v>
      </c>
      <c r="M374" s="475">
        <v>405803.794563403</v>
      </c>
      <c r="N374" s="277">
        <f t="shared" si="25"/>
        <v>0</v>
      </c>
      <c r="Q374" s="474">
        <f>+K374+'Med COMM Sales Model  '!M374+'Small COMM Sales Model  '!N374+'Small COMM Sales Model  '!S374</f>
        <v>4030736.2292897129</v>
      </c>
      <c r="R374" s="477">
        <f>+R373/R361-1</f>
        <v>5.401990570916837E-3</v>
      </c>
      <c r="T374" s="474">
        <v>619218.86549159151</v>
      </c>
      <c r="U374" s="476">
        <f>+U373/U361-1</f>
        <v>5.0904154240152266E-3</v>
      </c>
    </row>
    <row r="375" spans="1:21" x14ac:dyDescent="0.2">
      <c r="A375" s="337">
        <f t="shared" si="29"/>
        <v>2037</v>
      </c>
      <c r="B375" s="337">
        <f t="shared" si="30"/>
        <v>2</v>
      </c>
      <c r="C375" s="482">
        <v>61.041196666123398</v>
      </c>
      <c r="D375" s="479">
        <v>35.042184420393127</v>
      </c>
      <c r="E375" s="479">
        <v>78.467690138551589</v>
      </c>
      <c r="F375" s="479">
        <v>26.112829868525239</v>
      </c>
      <c r="G375" s="479">
        <v>-5.8207660913467401E-11</v>
      </c>
      <c r="H375" s="478">
        <f t="shared" si="27"/>
        <v>0</v>
      </c>
      <c r="I375" s="481">
        <f t="shared" si="26"/>
        <v>402952.94775848486</v>
      </c>
      <c r="J375" s="481">
        <v>3209.94593821545</v>
      </c>
      <c r="K375" s="480">
        <f t="shared" si="28"/>
        <v>1293457.177949291</v>
      </c>
      <c r="L375" s="474"/>
      <c r="M375" s="475">
        <v>402952.94775848498</v>
      </c>
      <c r="N375" s="277">
        <f t="shared" si="25"/>
        <v>0</v>
      </c>
      <c r="Q375" s="474">
        <f>+K375+'Med COMM Sales Model  '!M375+'Small COMM Sales Model  '!N375+'Small COMM Sales Model  '!S375</f>
        <v>3932435.6500239735</v>
      </c>
      <c r="R375" s="474"/>
      <c r="T375" s="474">
        <v>619436.82421543926</v>
      </c>
      <c r="U375" s="474"/>
    </row>
    <row r="376" spans="1:21" x14ac:dyDescent="0.2">
      <c r="A376" s="337">
        <f t="shared" si="29"/>
        <v>2037</v>
      </c>
      <c r="B376" s="337">
        <f t="shared" si="30"/>
        <v>3</v>
      </c>
      <c r="C376" s="482">
        <v>61.111367148317697</v>
      </c>
      <c r="D376" s="479">
        <v>64.582270600115152</v>
      </c>
      <c r="E376" s="479">
        <v>46.311218909337121</v>
      </c>
      <c r="F376" s="479">
        <v>35.042184420393127</v>
      </c>
      <c r="G376" s="479">
        <v>-5.8207660913467401E-11</v>
      </c>
      <c r="H376" s="478">
        <f t="shared" si="27"/>
        <v>0</v>
      </c>
      <c r="I376" s="481">
        <f t="shared" si="26"/>
        <v>405693.18335900398</v>
      </c>
      <c r="J376" s="481">
        <v>3204.9074745272001</v>
      </c>
      <c r="K376" s="480">
        <f t="shared" si="28"/>
        <v>1300209.1157120059</v>
      </c>
      <c r="L376" s="474"/>
      <c r="M376" s="475">
        <v>405693.18335900398</v>
      </c>
      <c r="N376" s="277">
        <f t="shared" si="25"/>
        <v>0</v>
      </c>
      <c r="Q376" s="474">
        <f>+K376+'Med COMM Sales Model  '!M376+'Small COMM Sales Model  '!N376+'Small COMM Sales Model  '!S376</f>
        <v>3983083.3306354568</v>
      </c>
      <c r="R376" s="474"/>
      <c r="T376" s="474">
        <v>619658.30637545686</v>
      </c>
      <c r="U376" s="474"/>
    </row>
    <row r="377" spans="1:21" x14ac:dyDescent="0.2">
      <c r="A377" s="337">
        <f t="shared" si="29"/>
        <v>2037</v>
      </c>
      <c r="B377" s="337">
        <f t="shared" si="30"/>
        <v>4</v>
      </c>
      <c r="C377" s="482">
        <v>61.186813395649203</v>
      </c>
      <c r="D377" s="479">
        <v>114.03392869270741</v>
      </c>
      <c r="E377" s="479">
        <v>10.944087118763242</v>
      </c>
      <c r="F377" s="479">
        <v>64.582270600115152</v>
      </c>
      <c r="G377" s="479">
        <v>1.16415321826935E-10</v>
      </c>
      <c r="H377" s="478">
        <f t="shared" si="27"/>
        <v>0</v>
      </c>
      <c r="I377" s="481">
        <f t="shared" si="26"/>
        <v>412663.7929263495</v>
      </c>
      <c r="J377" s="481">
        <v>3203.0275036821299</v>
      </c>
      <c r="K377" s="480">
        <f t="shared" si="28"/>
        <v>1321773.4785168846</v>
      </c>
      <c r="L377" s="474"/>
      <c r="M377" s="475">
        <v>412663.79292635003</v>
      </c>
      <c r="N377" s="277">
        <f t="shared" si="25"/>
        <v>5.2386894822120667E-10</v>
      </c>
      <c r="Q377" s="474">
        <f>+K377+'Med COMM Sales Model  '!M377+'Small COMM Sales Model  '!N377+'Small COMM Sales Model  '!S377</f>
        <v>4096799.0598662733</v>
      </c>
      <c r="R377" s="474"/>
      <c r="T377" s="474">
        <v>619937.45595979423</v>
      </c>
      <c r="U377" s="474"/>
    </row>
    <row r="378" spans="1:21" x14ac:dyDescent="0.2">
      <c r="A378" s="337">
        <f t="shared" si="29"/>
        <v>2037</v>
      </c>
      <c r="B378" s="337">
        <f t="shared" si="30"/>
        <v>5</v>
      </c>
      <c r="C378" s="482">
        <v>61.258556420754303</v>
      </c>
      <c r="D378" s="479">
        <v>208.47875842628665</v>
      </c>
      <c r="E378" s="479">
        <v>1.2472710741059452</v>
      </c>
      <c r="F378" s="479">
        <v>114.03392869270741</v>
      </c>
      <c r="G378" s="479">
        <v>0</v>
      </c>
      <c r="H378" s="478">
        <f t="shared" si="27"/>
        <v>0</v>
      </c>
      <c r="I378" s="481">
        <f t="shared" si="26"/>
        <v>427087.78434464242</v>
      </c>
      <c r="J378" s="481">
        <v>3193.1485106916798</v>
      </c>
      <c r="K378" s="480">
        <f t="shared" si="28"/>
        <v>1363754.7225147043</v>
      </c>
      <c r="L378" s="474"/>
      <c r="M378" s="475">
        <v>427087.78434464202</v>
      </c>
      <c r="N378" s="277">
        <f t="shared" si="25"/>
        <v>0</v>
      </c>
      <c r="Q378" s="474">
        <f>+K378+'Med COMM Sales Model  '!M378+'Small COMM Sales Model  '!N378+'Small COMM Sales Model  '!S378</f>
        <v>4315895.7575458623</v>
      </c>
      <c r="R378" s="474"/>
      <c r="T378" s="474">
        <v>620309.48335919122</v>
      </c>
      <c r="U378" s="474"/>
    </row>
    <row r="379" spans="1:21" x14ac:dyDescent="0.2">
      <c r="A379" s="337">
        <f t="shared" si="29"/>
        <v>2037</v>
      </c>
      <c r="B379" s="337">
        <f t="shared" si="30"/>
        <v>6</v>
      </c>
      <c r="C379" s="482">
        <v>61.330882713032899</v>
      </c>
      <c r="D379" s="479">
        <v>271.66325293295364</v>
      </c>
      <c r="E379" s="479">
        <v>0</v>
      </c>
      <c r="F379" s="479">
        <v>208.47875842628665</v>
      </c>
      <c r="G379" s="479">
        <v>-1.16415321826935E-10</v>
      </c>
      <c r="H379" s="478">
        <f t="shared" si="27"/>
        <v>0</v>
      </c>
      <c r="I379" s="481">
        <f t="shared" si="26"/>
        <v>444614.35874695738</v>
      </c>
      <c r="J379" s="481">
        <v>3204.62652021039</v>
      </c>
      <c r="K379" s="480">
        <f t="shared" si="28"/>
        <v>1424822.9653068362</v>
      </c>
      <c r="L379" s="474"/>
      <c r="M379" s="475">
        <v>444614.35874695698</v>
      </c>
      <c r="N379" s="277">
        <f t="shared" si="25"/>
        <v>0</v>
      </c>
      <c r="Q379" s="474">
        <f>+K379+'Med COMM Sales Model  '!M379+'Small COMM Sales Model  '!N379+'Small COMM Sales Model  '!S379</f>
        <v>4567122.8875629166</v>
      </c>
      <c r="R379" s="474"/>
      <c r="T379" s="474">
        <v>620834.68384355959</v>
      </c>
      <c r="U379" s="474"/>
    </row>
    <row r="380" spans="1:21" x14ac:dyDescent="0.2">
      <c r="A380" s="337">
        <f t="shared" si="29"/>
        <v>2037</v>
      </c>
      <c r="B380" s="337">
        <f t="shared" si="30"/>
        <v>7</v>
      </c>
      <c r="C380" s="482">
        <v>61.398270898363698</v>
      </c>
      <c r="D380" s="479">
        <v>322.31916585708109</v>
      </c>
      <c r="E380" s="479">
        <v>0</v>
      </c>
      <c r="F380" s="479">
        <v>271.66325293295364</v>
      </c>
      <c r="G380" s="479">
        <v>-1.16415321826935E-10</v>
      </c>
      <c r="H380" s="478">
        <f t="shared" si="27"/>
        <v>0</v>
      </c>
      <c r="I380" s="481">
        <f t="shared" si="26"/>
        <v>457177.5411900843</v>
      </c>
      <c r="J380" s="481">
        <v>3227.29227577349</v>
      </c>
      <c r="K380" s="480">
        <f t="shared" si="28"/>
        <v>1475445.5473398757</v>
      </c>
      <c r="L380" s="474"/>
      <c r="M380" s="475">
        <v>457177.54119008401</v>
      </c>
      <c r="N380" s="277">
        <f t="shared" si="25"/>
        <v>0</v>
      </c>
      <c r="Q380" s="474">
        <f>+K380+'Med COMM Sales Model  '!M380+'Small COMM Sales Model  '!N380+'Small COMM Sales Model  '!S380</f>
        <v>4757922.1252004374</v>
      </c>
      <c r="R380" s="474"/>
      <c r="T380" s="474">
        <v>621374.6200120846</v>
      </c>
      <c r="U380" s="474"/>
    </row>
    <row r="381" spans="1:21" x14ac:dyDescent="0.2">
      <c r="A381" s="337">
        <f t="shared" si="29"/>
        <v>2037</v>
      </c>
      <c r="B381" s="337">
        <f t="shared" si="30"/>
        <v>8</v>
      </c>
      <c r="C381" s="482">
        <v>61.4656702442796</v>
      </c>
      <c r="D381" s="479">
        <v>326.45437890907908</v>
      </c>
      <c r="E381" s="479">
        <v>0</v>
      </c>
      <c r="F381" s="479">
        <v>322.31916585708109</v>
      </c>
      <c r="G381" s="479">
        <v>5.8207660913467401E-11</v>
      </c>
      <c r="H381" s="478">
        <f t="shared" si="27"/>
        <v>0</v>
      </c>
      <c r="I381" s="481">
        <f t="shared" si="26"/>
        <v>464026.08321901393</v>
      </c>
      <c r="J381" s="481">
        <v>3232.3971978855402</v>
      </c>
      <c r="K381" s="480">
        <f t="shared" si="28"/>
        <v>1499916.6111429431</v>
      </c>
      <c r="L381" s="474"/>
      <c r="M381" s="475">
        <v>464026.08321901399</v>
      </c>
      <c r="N381" s="277">
        <f t="shared" si="25"/>
        <v>0</v>
      </c>
      <c r="Q381" s="474">
        <f>+K381+'Med COMM Sales Model  '!M381+'Small COMM Sales Model  '!N381+'Small COMM Sales Model  '!S381</f>
        <v>4844656.8417618386</v>
      </c>
      <c r="R381" s="474"/>
      <c r="T381" s="474">
        <v>621661.41206094762</v>
      </c>
      <c r="U381" s="474"/>
    </row>
    <row r="382" spans="1:21" x14ac:dyDescent="0.2">
      <c r="A382" s="337">
        <f t="shared" si="29"/>
        <v>2037</v>
      </c>
      <c r="B382" s="337">
        <f t="shared" si="30"/>
        <v>9</v>
      </c>
      <c r="C382" s="482">
        <v>61.536618178593301</v>
      </c>
      <c r="D382" s="479">
        <v>277.87653293728147</v>
      </c>
      <c r="E382" s="479">
        <v>0</v>
      </c>
      <c r="F382" s="479">
        <v>326.45437890907908</v>
      </c>
      <c r="G382" s="479">
        <v>5.8207660913467401E-11</v>
      </c>
      <c r="H382" s="478">
        <f t="shared" si="27"/>
        <v>0</v>
      </c>
      <c r="I382" s="481">
        <f t="shared" si="26"/>
        <v>460402.59512466093</v>
      </c>
      <c r="J382" s="481">
        <v>3229.0154781947199</v>
      </c>
      <c r="K382" s="480">
        <f t="shared" si="28"/>
        <v>1486647.1058585469</v>
      </c>
      <c r="L382" s="474"/>
      <c r="M382" s="475">
        <v>460402.59512466099</v>
      </c>
      <c r="N382" s="277">
        <f t="shared" si="25"/>
        <v>0</v>
      </c>
      <c r="Q382" s="474">
        <f>+K382+'Med COMM Sales Model  '!M382+'Small COMM Sales Model  '!N382+'Small COMM Sales Model  '!S382</f>
        <v>4774074.9206279088</v>
      </c>
      <c r="R382" s="474"/>
      <c r="T382" s="474">
        <v>621880.32560393366</v>
      </c>
      <c r="U382" s="474"/>
    </row>
    <row r="383" spans="1:21" x14ac:dyDescent="0.2">
      <c r="A383" s="337">
        <f t="shared" si="29"/>
        <v>2037</v>
      </c>
      <c r="B383" s="337">
        <f t="shared" si="30"/>
        <v>10</v>
      </c>
      <c r="C383" s="482">
        <v>61.615421553475599</v>
      </c>
      <c r="D383" s="479">
        <v>198.89039579254836</v>
      </c>
      <c r="E383" s="479">
        <v>3.8110897796785466</v>
      </c>
      <c r="F383" s="479">
        <v>277.87653293728147</v>
      </c>
      <c r="G383" s="479">
        <v>0</v>
      </c>
      <c r="H383" s="478">
        <f t="shared" si="27"/>
        <v>0</v>
      </c>
      <c r="I383" s="481">
        <f t="shared" si="26"/>
        <v>447691.60007536464</v>
      </c>
      <c r="J383" s="481">
        <v>3213.8917153101102</v>
      </c>
      <c r="K383" s="480">
        <f t="shared" si="28"/>
        <v>1438832.3244961414</v>
      </c>
      <c r="L383" s="474"/>
      <c r="M383" s="475">
        <v>447691.60007536499</v>
      </c>
      <c r="N383" s="277">
        <f t="shared" si="25"/>
        <v>0</v>
      </c>
      <c r="Q383" s="474">
        <f>+K383+'Med COMM Sales Model  '!M383+'Small COMM Sales Model  '!N383+'Small COMM Sales Model  '!S383</f>
        <v>4571296.7382429391</v>
      </c>
      <c r="R383" s="474"/>
      <c r="T383" s="474">
        <v>621999.69499984116</v>
      </c>
      <c r="U383" s="474"/>
    </row>
    <row r="384" spans="1:21" x14ac:dyDescent="0.2">
      <c r="A384" s="337">
        <f t="shared" si="29"/>
        <v>2037</v>
      </c>
      <c r="B384" s="337">
        <f t="shared" si="30"/>
        <v>11</v>
      </c>
      <c r="C384" s="482">
        <v>61.711134631091603</v>
      </c>
      <c r="D384" s="479">
        <v>78.117279066674627</v>
      </c>
      <c r="E384" s="479">
        <v>26.436963465927999</v>
      </c>
      <c r="F384" s="479">
        <v>198.89039579254836</v>
      </c>
      <c r="G384" s="479">
        <v>-5.8207660913467401E-11</v>
      </c>
      <c r="H384" s="478">
        <f t="shared" si="27"/>
        <v>0</v>
      </c>
      <c r="I384" s="481">
        <f t="shared" si="26"/>
        <v>428234.53826043976</v>
      </c>
      <c r="J384" s="481">
        <v>3207.7660321429998</v>
      </c>
      <c r="K384" s="480">
        <f t="shared" si="28"/>
        <v>1373676.2056222805</v>
      </c>
      <c r="L384" s="474"/>
      <c r="M384" s="475">
        <v>428234.53826043999</v>
      </c>
      <c r="N384" s="277">
        <f t="shared" si="25"/>
        <v>0</v>
      </c>
      <c r="Q384" s="474">
        <f>+K384+'Med COMM Sales Model  '!M384+'Small COMM Sales Model  '!N384+'Small COMM Sales Model  '!S384</f>
        <v>4266080.6088830801</v>
      </c>
      <c r="R384" s="474"/>
      <c r="T384" s="474">
        <v>622072.32556383125</v>
      </c>
      <c r="U384" s="474"/>
    </row>
    <row r="385" spans="1:21" x14ac:dyDescent="0.2">
      <c r="A385" s="337">
        <f t="shared" si="29"/>
        <v>2037</v>
      </c>
      <c r="B385" s="337">
        <f t="shared" si="30"/>
        <v>12</v>
      </c>
      <c r="C385" s="482">
        <v>61.809332652645899</v>
      </c>
      <c r="D385" s="479">
        <v>42.633806123140985</v>
      </c>
      <c r="E385" s="479">
        <v>81.614210043345437</v>
      </c>
      <c r="F385" s="479">
        <v>78.117279066674627</v>
      </c>
      <c r="G385" s="479">
        <v>1.16415321826935E-10</v>
      </c>
      <c r="H385" s="478">
        <f t="shared" si="27"/>
        <v>1</v>
      </c>
      <c r="I385" s="481">
        <f t="shared" si="26"/>
        <v>424722.66230810748</v>
      </c>
      <c r="J385" s="481">
        <v>3206.6475853403699</v>
      </c>
      <c r="K385" s="480">
        <f t="shared" si="28"/>
        <v>1361935.8995296261</v>
      </c>
      <c r="L385" s="474">
        <f>SUM(K374:K385)</f>
        <v>16642261.311753923</v>
      </c>
      <c r="M385" s="475">
        <v>424722.66230810701</v>
      </c>
      <c r="N385" s="277">
        <f t="shared" si="25"/>
        <v>-4.6566128730773926E-10</v>
      </c>
      <c r="Q385" s="474">
        <f>+K385+'Med COMM Sales Model  '!M385+'Small COMM Sales Model  '!N385+'Small COMM Sales Model  '!S385</f>
        <v>4196917.6827092851</v>
      </c>
      <c r="R385" s="474">
        <f>SUM(Q374:Q385)</f>
        <v>52337021.83234968</v>
      </c>
      <c r="T385" s="474">
        <v>622093.24417065433</v>
      </c>
      <c r="U385" s="474">
        <f>AVERAGE(T374:T385)</f>
        <v>620873.1034713604</v>
      </c>
    </row>
    <row r="386" spans="1:21" x14ac:dyDescent="0.2">
      <c r="A386" s="337">
        <f t="shared" si="29"/>
        <v>2038</v>
      </c>
      <c r="B386" s="337">
        <f t="shared" si="30"/>
        <v>1</v>
      </c>
      <c r="C386" s="482">
        <v>61.904923265551297</v>
      </c>
      <c r="D386" s="479">
        <v>26.112829868525239</v>
      </c>
      <c r="E386" s="479">
        <v>127.15014736663784</v>
      </c>
      <c r="F386" s="479">
        <v>42.633806123140985</v>
      </c>
      <c r="G386" s="479">
        <v>-5.8207660913467401E-11</v>
      </c>
      <c r="H386" s="478">
        <f t="shared" si="27"/>
        <v>0</v>
      </c>
      <c r="I386" s="481">
        <f t="shared" si="26"/>
        <v>408593.65397738508</v>
      </c>
      <c r="J386" s="481">
        <v>3205.16165196265</v>
      </c>
      <c r="K386" s="480">
        <f t="shared" si="28"/>
        <v>1309608.7109636108</v>
      </c>
      <c r="L386" s="477">
        <f>+L385/L373-1</f>
        <v>5.1088666578622544E-3</v>
      </c>
      <c r="M386" s="475">
        <v>408593.65397738502</v>
      </c>
      <c r="N386" s="277">
        <f t="shared" si="25"/>
        <v>0</v>
      </c>
      <c r="Q386" s="474">
        <f>+K386+'Med COMM Sales Model  '!M386+'Small COMM Sales Model  '!N386+'Small COMM Sales Model  '!S386</f>
        <v>4052655.5719031971</v>
      </c>
      <c r="R386" s="477">
        <f>+R385/R373-1</f>
        <v>4.8197615508602798E-3</v>
      </c>
      <c r="T386" s="474">
        <v>622167.94053450087</v>
      </c>
      <c r="U386" s="476">
        <f>+U385/U373-1</f>
        <v>4.8733684671693478E-3</v>
      </c>
    </row>
    <row r="387" spans="1:21" x14ac:dyDescent="0.2">
      <c r="A387" s="337">
        <f t="shared" si="29"/>
        <v>2038</v>
      </c>
      <c r="B387" s="337">
        <f t="shared" si="30"/>
        <v>2</v>
      </c>
      <c r="C387" s="482">
        <v>61.9862445568994</v>
      </c>
      <c r="D387" s="479">
        <v>35.042184420393127</v>
      </c>
      <c r="E387" s="479">
        <v>78.467690138551589</v>
      </c>
      <c r="F387" s="479">
        <v>26.112829868525239</v>
      </c>
      <c r="G387" s="479">
        <v>-5.8207660913467401E-11</v>
      </c>
      <c r="H387" s="478">
        <f t="shared" si="27"/>
        <v>0</v>
      </c>
      <c r="I387" s="481">
        <f t="shared" si="26"/>
        <v>405742.93036830809</v>
      </c>
      <c r="J387" s="481">
        <v>3207.17567326175</v>
      </c>
      <c r="K387" s="480">
        <f t="shared" si="28"/>
        <v>1301288.8558751738</v>
      </c>
      <c r="L387" s="474"/>
      <c r="M387" s="475">
        <v>405742.93036830798</v>
      </c>
      <c r="N387" s="277">
        <f t="shared" si="25"/>
        <v>0</v>
      </c>
      <c r="Q387" s="474">
        <f>+K387+'Med COMM Sales Model  '!M387+'Small COMM Sales Model  '!N387+'Small COMM Sales Model  '!S387</f>
        <v>3953917.5520676719</v>
      </c>
      <c r="R387" s="474"/>
      <c r="T387" s="474">
        <v>622363.98271365312</v>
      </c>
      <c r="U387" s="474"/>
    </row>
    <row r="388" spans="1:21" x14ac:dyDescent="0.2">
      <c r="A388" s="337">
        <f t="shared" si="29"/>
        <v>2038</v>
      </c>
      <c r="B388" s="337">
        <f t="shared" si="30"/>
        <v>3</v>
      </c>
      <c r="C388" s="482">
        <v>62.052098503397502</v>
      </c>
      <c r="D388" s="479">
        <v>64.582270600115152</v>
      </c>
      <c r="E388" s="479">
        <v>46.311218909337121</v>
      </c>
      <c r="F388" s="479">
        <v>35.042184420393127</v>
      </c>
      <c r="G388" s="479">
        <v>0</v>
      </c>
      <c r="H388" s="478">
        <f t="shared" si="27"/>
        <v>0</v>
      </c>
      <c r="I388" s="481">
        <f t="shared" si="26"/>
        <v>408470.42263629922</v>
      </c>
      <c r="J388" s="481">
        <v>3202.1413589600902</v>
      </c>
      <c r="K388" s="480">
        <f t="shared" si="28"/>
        <v>1307980.0342356018</v>
      </c>
      <c r="L388" s="474"/>
      <c r="M388" s="475">
        <v>408470.42263629899</v>
      </c>
      <c r="N388" s="277">
        <f t="shared" si="25"/>
        <v>0</v>
      </c>
      <c r="Q388" s="474">
        <f>+K388+'Med COMM Sales Model  '!M388+'Small COMM Sales Model  '!N388+'Small COMM Sales Model  '!S388</f>
        <v>4004398.2644084063</v>
      </c>
      <c r="R388" s="474"/>
      <c r="T388" s="474">
        <v>622572.04710091138</v>
      </c>
      <c r="U388" s="474"/>
    </row>
    <row r="389" spans="1:21" x14ac:dyDescent="0.2">
      <c r="A389" s="337">
        <f t="shared" si="29"/>
        <v>2038</v>
      </c>
      <c r="B389" s="337">
        <f t="shared" si="30"/>
        <v>4</v>
      </c>
      <c r="C389" s="482">
        <v>62.125130251618103</v>
      </c>
      <c r="D389" s="479">
        <v>114.03392869270741</v>
      </c>
      <c r="E389" s="479">
        <v>10.944087118763242</v>
      </c>
      <c r="F389" s="479">
        <v>64.582270600115152</v>
      </c>
      <c r="G389" s="479">
        <v>5.8207660913467401E-11</v>
      </c>
      <c r="H389" s="478">
        <f t="shared" si="27"/>
        <v>0</v>
      </c>
      <c r="I389" s="481">
        <f t="shared" si="26"/>
        <v>415433.9040881315</v>
      </c>
      <c r="J389" s="481">
        <v>3200.2628118467701</v>
      </c>
      <c r="K389" s="480">
        <f t="shared" si="28"/>
        <v>1329497.674033565</v>
      </c>
      <c r="L389" s="474"/>
      <c r="M389" s="475">
        <v>415433.90408813203</v>
      </c>
      <c r="N389" s="277">
        <f t="shared" si="25"/>
        <v>5.2386894822120667E-10</v>
      </c>
      <c r="Q389" s="474">
        <f>+K389+'Med COMM Sales Model  '!M389+'Small COMM Sales Model  '!N389+'Small COMM Sales Model  '!S389</f>
        <v>4118281.3290483751</v>
      </c>
      <c r="R389" s="474"/>
      <c r="T389" s="474">
        <v>622849.85172418645</v>
      </c>
      <c r="U389" s="474"/>
    </row>
    <row r="390" spans="1:21" x14ac:dyDescent="0.2">
      <c r="A390" s="337">
        <f t="shared" si="29"/>
        <v>2038</v>
      </c>
      <c r="B390" s="337">
        <f t="shared" si="30"/>
        <v>5</v>
      </c>
      <c r="C390" s="482">
        <v>62.201815961692702</v>
      </c>
      <c r="D390" s="479">
        <v>208.47875842628665</v>
      </c>
      <c r="E390" s="479">
        <v>1.2472710741059452</v>
      </c>
      <c r="F390" s="479">
        <v>114.03392869270741</v>
      </c>
      <c r="G390" s="479">
        <v>-5.8207660913467401E-11</v>
      </c>
      <c r="H390" s="478">
        <f t="shared" si="27"/>
        <v>0</v>
      </c>
      <c r="I390" s="481">
        <f t="shared" si="26"/>
        <v>429872.48736493808</v>
      </c>
      <c r="J390" s="481">
        <v>3190.3921476421401</v>
      </c>
      <c r="K390" s="480">
        <f t="shared" si="28"/>
        <v>1371461.8081764937</v>
      </c>
      <c r="L390" s="474"/>
      <c r="M390" s="475">
        <v>429872.48736493802</v>
      </c>
      <c r="N390" s="277">
        <f t="shared" si="25"/>
        <v>0</v>
      </c>
      <c r="Q390" s="474">
        <f>+K390+'Med COMM Sales Model  '!M390+'Small COMM Sales Model  '!N390+'Small COMM Sales Model  '!S390</f>
        <v>4338197.7299235063</v>
      </c>
      <c r="R390" s="474"/>
      <c r="T390" s="474">
        <v>623235.6437353912</v>
      </c>
      <c r="U390" s="474"/>
    </row>
    <row r="391" spans="1:21" x14ac:dyDescent="0.2">
      <c r="A391" s="337">
        <f t="shared" si="29"/>
        <v>2038</v>
      </c>
      <c r="B391" s="337">
        <f t="shared" si="30"/>
        <v>6</v>
      </c>
      <c r="C391" s="482">
        <v>62.282639691065199</v>
      </c>
      <c r="D391" s="479">
        <v>271.66325293295364</v>
      </c>
      <c r="E391" s="479">
        <v>0</v>
      </c>
      <c r="F391" s="479">
        <v>208.47875842628665</v>
      </c>
      <c r="G391" s="479">
        <v>0</v>
      </c>
      <c r="H391" s="478">
        <f t="shared" si="27"/>
        <v>0</v>
      </c>
      <c r="I391" s="481">
        <f t="shared" si="26"/>
        <v>447424.14801097836</v>
      </c>
      <c r="J391" s="481">
        <v>3201.8600502050099</v>
      </c>
      <c r="K391" s="480">
        <f t="shared" si="28"/>
        <v>1432589.5050133651</v>
      </c>
      <c r="L391" s="474"/>
      <c r="M391" s="475">
        <v>447424.14801097801</v>
      </c>
      <c r="N391" s="277">
        <f t="shared" si="25"/>
        <v>0</v>
      </c>
      <c r="Q391" s="474">
        <f>+K391+'Med COMM Sales Model  '!M391+'Small COMM Sales Model  '!N391+'Small COMM Sales Model  '!S391</f>
        <v>4590510.5944892736</v>
      </c>
      <c r="R391" s="474"/>
      <c r="T391" s="474">
        <v>623780.74636991881</v>
      </c>
      <c r="U391" s="474"/>
    </row>
    <row r="392" spans="1:21" x14ac:dyDescent="0.2">
      <c r="A392" s="337">
        <f t="shared" si="29"/>
        <v>2038</v>
      </c>
      <c r="B392" s="337">
        <f t="shared" si="30"/>
        <v>7</v>
      </c>
      <c r="C392" s="482">
        <v>62.355257467027599</v>
      </c>
      <c r="D392" s="479">
        <v>322.31916585708109</v>
      </c>
      <c r="E392" s="479">
        <v>0</v>
      </c>
      <c r="F392" s="479">
        <v>271.66325293295364</v>
      </c>
      <c r="G392" s="479">
        <v>0</v>
      </c>
      <c r="H392" s="478">
        <f t="shared" si="27"/>
        <v>0</v>
      </c>
      <c r="I392" s="481">
        <f t="shared" si="26"/>
        <v>460002.76931922638</v>
      </c>
      <c r="J392" s="481">
        <v>3224.50603857549</v>
      </c>
      <c r="K392" s="480">
        <f t="shared" si="28"/>
        <v>1483281.7074312938</v>
      </c>
      <c r="L392" s="474"/>
      <c r="M392" s="475">
        <v>460002.76931922598</v>
      </c>
      <c r="N392" s="277">
        <f t="shared" si="25"/>
        <v>0</v>
      </c>
      <c r="Q392" s="474">
        <f>+K392+'Med COMM Sales Model  '!M392+'Small COMM Sales Model  '!N392+'Small COMM Sales Model  '!S392</f>
        <v>4782085.8096150998</v>
      </c>
      <c r="R392" s="474"/>
      <c r="T392" s="474">
        <v>624331.91894019721</v>
      </c>
      <c r="U392" s="474"/>
    </row>
    <row r="393" spans="1:21" x14ac:dyDescent="0.2">
      <c r="A393" s="337">
        <f t="shared" si="29"/>
        <v>2038</v>
      </c>
      <c r="B393" s="337">
        <f t="shared" si="30"/>
        <v>8</v>
      </c>
      <c r="C393" s="482">
        <v>62.420575453320403</v>
      </c>
      <c r="D393" s="479">
        <v>326.45437890907908</v>
      </c>
      <c r="E393" s="479">
        <v>0</v>
      </c>
      <c r="F393" s="479">
        <v>322.31916585708109</v>
      </c>
      <c r="G393" s="479">
        <v>0</v>
      </c>
      <c r="H393" s="478">
        <f t="shared" si="27"/>
        <v>0</v>
      </c>
      <c r="I393" s="481">
        <f t="shared" si="26"/>
        <v>466845.16673134873</v>
      </c>
      <c r="J393" s="481">
        <v>3229.6063526387502</v>
      </c>
      <c r="K393" s="480">
        <f t="shared" si="28"/>
        <v>1507726.1161742604</v>
      </c>
      <c r="L393" s="474"/>
      <c r="M393" s="475">
        <v>466845.16673134902</v>
      </c>
      <c r="N393" s="277">
        <f t="shared" si="25"/>
        <v>0</v>
      </c>
      <c r="Q393" s="474">
        <f>+K393+'Med COMM Sales Model  '!M393+'Small COMM Sales Model  '!N393+'Small COMM Sales Model  '!S393</f>
        <v>4868892.9941072352</v>
      </c>
      <c r="R393" s="474"/>
      <c r="T393" s="474">
        <v>624613.40161995147</v>
      </c>
      <c r="U393" s="474"/>
    </row>
    <row r="394" spans="1:21" x14ac:dyDescent="0.2">
      <c r="A394" s="337">
        <f t="shared" si="29"/>
        <v>2038</v>
      </c>
      <c r="B394" s="337">
        <f t="shared" si="30"/>
        <v>9</v>
      </c>
      <c r="C394" s="482">
        <v>62.485951499119501</v>
      </c>
      <c r="D394" s="479">
        <v>277.87653293728147</v>
      </c>
      <c r="E394" s="479">
        <v>0</v>
      </c>
      <c r="F394" s="479">
        <v>326.45437890907908</v>
      </c>
      <c r="G394" s="479">
        <v>0</v>
      </c>
      <c r="H394" s="478">
        <f t="shared" si="27"/>
        <v>0</v>
      </c>
      <c r="I394" s="481">
        <f t="shared" si="26"/>
        <v>463205.22923563595</v>
      </c>
      <c r="J394" s="481">
        <v>3226.2273521127099</v>
      </c>
      <c r="K394" s="480">
        <f t="shared" si="28"/>
        <v>1494405.3802016466</v>
      </c>
      <c r="L394" s="474"/>
      <c r="M394" s="475">
        <v>463205.22923563601</v>
      </c>
      <c r="N394" s="277">
        <f t="shared" si="25"/>
        <v>0</v>
      </c>
      <c r="Q394" s="474">
        <f>+K394+'Med COMM Sales Model  '!M394+'Small COMM Sales Model  '!N394+'Small COMM Sales Model  '!S394</f>
        <v>4797856.1803657375</v>
      </c>
      <c r="R394" s="474"/>
      <c r="T394" s="474">
        <v>624820.03935993824</v>
      </c>
      <c r="U394" s="474"/>
    </row>
    <row r="395" spans="1:21" x14ac:dyDescent="0.2">
      <c r="A395" s="337">
        <f t="shared" si="29"/>
        <v>2038</v>
      </c>
      <c r="B395" s="337">
        <f t="shared" si="30"/>
        <v>10</v>
      </c>
      <c r="C395" s="482">
        <v>62.5619200182865</v>
      </c>
      <c r="D395" s="479">
        <v>198.89039579254836</v>
      </c>
      <c r="E395" s="479">
        <v>3.8110897796785466</v>
      </c>
      <c r="F395" s="479">
        <v>277.87653293728147</v>
      </c>
      <c r="G395" s="479">
        <v>0</v>
      </c>
      <c r="H395" s="478">
        <f t="shared" si="27"/>
        <v>0</v>
      </c>
      <c r="I395" s="481">
        <f t="shared" si="26"/>
        <v>450485.86508862063</v>
      </c>
      <c r="J395" s="481">
        <v>3211.1164482998001</v>
      </c>
      <c r="K395" s="480">
        <f t="shared" si="28"/>
        <v>1446562.5711126344</v>
      </c>
      <c r="L395" s="474"/>
      <c r="M395" s="475">
        <v>450485.86508862098</v>
      </c>
      <c r="N395" s="277">
        <f t="shared" si="25"/>
        <v>0</v>
      </c>
      <c r="Q395" s="474">
        <f>+K395+'Med COMM Sales Model  '!M395+'Small COMM Sales Model  '!N395+'Small COMM Sales Model  '!S395</f>
        <v>4594540.685420759</v>
      </c>
      <c r="R395" s="474"/>
      <c r="T395" s="474">
        <v>624934.66433354851</v>
      </c>
      <c r="U395" s="474"/>
    </row>
    <row r="396" spans="1:21" x14ac:dyDescent="0.2">
      <c r="A396" s="337">
        <f t="shared" si="29"/>
        <v>2038</v>
      </c>
      <c r="B396" s="337">
        <f t="shared" si="30"/>
        <v>11</v>
      </c>
      <c r="C396" s="482">
        <v>62.661750146564998</v>
      </c>
      <c r="D396" s="479">
        <v>78.117279066674627</v>
      </c>
      <c r="E396" s="479">
        <v>26.436963465927999</v>
      </c>
      <c r="F396" s="479">
        <v>198.89039579254836</v>
      </c>
      <c r="G396" s="479">
        <v>0</v>
      </c>
      <c r="H396" s="478">
        <f t="shared" si="27"/>
        <v>0</v>
      </c>
      <c r="I396" s="481">
        <f t="shared" si="26"/>
        <v>431040.95768392651</v>
      </c>
      <c r="J396" s="481">
        <v>3204.9958554539699</v>
      </c>
      <c r="K396" s="480">
        <f t="shared" si="28"/>
        <v>1381484.4829078943</v>
      </c>
      <c r="L396" s="474"/>
      <c r="M396" s="475">
        <v>431040.95768392697</v>
      </c>
      <c r="N396" s="277">
        <f t="shared" si="25"/>
        <v>4.6566128730773926E-10</v>
      </c>
      <c r="Q396" s="474">
        <f>+K396+'Med COMM Sales Model  '!M396+'Small COMM Sales Model  '!N396+'Small COMM Sales Model  '!S396</f>
        <v>4289041.2098248629</v>
      </c>
      <c r="R396" s="474"/>
      <c r="T396" s="474">
        <v>625019.73545821779</v>
      </c>
      <c r="U396" s="474"/>
    </row>
    <row r="397" spans="1:21" x14ac:dyDescent="0.2">
      <c r="A397" s="337">
        <f t="shared" si="29"/>
        <v>2038</v>
      </c>
      <c r="B397" s="337">
        <f t="shared" si="30"/>
        <v>12</v>
      </c>
      <c r="C397" s="482">
        <v>62.768733070053798</v>
      </c>
      <c r="D397" s="479">
        <v>42.633806123140985</v>
      </c>
      <c r="E397" s="479">
        <v>81.614210043345437</v>
      </c>
      <c r="F397" s="479">
        <v>78.117279066674627</v>
      </c>
      <c r="G397" s="479">
        <v>5.8207660913467401E-11</v>
      </c>
      <c r="H397" s="478">
        <f t="shared" si="27"/>
        <v>1</v>
      </c>
      <c r="I397" s="481">
        <f t="shared" si="26"/>
        <v>427555.01663274091</v>
      </c>
      <c r="J397" s="481">
        <v>3203.8781752229402</v>
      </c>
      <c r="K397" s="480">
        <f t="shared" si="28"/>
        <v>1369834.18649672</v>
      </c>
      <c r="L397" s="474">
        <f>SUM(K386:K397)</f>
        <v>16735721.032622261</v>
      </c>
      <c r="M397" s="475">
        <v>427555.01663274103</v>
      </c>
      <c r="N397" s="277">
        <f t="shared" si="25"/>
        <v>0</v>
      </c>
      <c r="Q397" s="474">
        <f>+K397+'Med COMM Sales Model  '!M397+'Small COMM Sales Model  '!N397+'Small COMM Sales Model  '!S397</f>
        <v>4220269.1001460627</v>
      </c>
      <c r="R397" s="474">
        <f>SUM(Q386:Q397)</f>
        <v>52610647.021320194</v>
      </c>
      <c r="T397" s="474">
        <v>625060.03299883252</v>
      </c>
      <c r="U397" s="474">
        <f>AVERAGE(T386:T397)</f>
        <v>623812.50040743733</v>
      </c>
    </row>
    <row r="398" spans="1:21" x14ac:dyDescent="0.2">
      <c r="A398" s="337">
        <f t="shared" ref="A398:A421" si="31">+A386+1</f>
        <v>2039</v>
      </c>
      <c r="B398" s="337">
        <f t="shared" ref="B398:B421" si="32">+B386</f>
        <v>1</v>
      </c>
      <c r="C398" s="482">
        <v>62.874669524197003</v>
      </c>
      <c r="D398" s="479">
        <v>26.112829868525239</v>
      </c>
      <c r="E398" s="479">
        <v>127.15014736663784</v>
      </c>
      <c r="F398" s="479">
        <v>42.633806123140985</v>
      </c>
      <c r="G398" s="479">
        <v>-5.8207660913467401E-11</v>
      </c>
      <c r="H398" s="478">
        <f t="shared" si="27"/>
        <v>0</v>
      </c>
      <c r="I398" s="481">
        <f t="shared" si="26"/>
        <v>411456.5514283714</v>
      </c>
      <c r="J398" s="481">
        <v>3202.39332592851</v>
      </c>
      <c r="K398" s="480">
        <f t="shared" si="28"/>
        <v>1317645.7142037773</v>
      </c>
      <c r="L398" s="477">
        <f>+L397/L385-1</f>
        <v>5.6158065972879978E-3</v>
      </c>
      <c r="M398" s="475">
        <v>411456.55142837099</v>
      </c>
      <c r="N398" s="277">
        <f t="shared" ref="N398:N421" si="33">+M398-I398</f>
        <v>0</v>
      </c>
      <c r="Q398" s="474">
        <f>+K398+'Med COMM Sales Model  '!M398+'Small COMM Sales Model  '!N398+'Small COMM Sales Model  '!S398</f>
        <v>4076353.1881544818</v>
      </c>
      <c r="R398" s="477">
        <f>+R397/R385-1</f>
        <v>5.2281383118628622E-3</v>
      </c>
      <c r="T398" s="474">
        <v>625148.76932851644</v>
      </c>
      <c r="U398" s="476">
        <f>+U397/U385-1</f>
        <v>4.7342958160734305E-3</v>
      </c>
    </row>
    <row r="399" spans="1:21" x14ac:dyDescent="0.2">
      <c r="A399" s="337">
        <f t="shared" si="31"/>
        <v>2039</v>
      </c>
      <c r="B399" s="337">
        <f t="shared" si="32"/>
        <v>2</v>
      </c>
      <c r="C399" s="482">
        <v>62.963994016367899</v>
      </c>
      <c r="D399" s="479">
        <v>35.042184420393127</v>
      </c>
      <c r="E399" s="479">
        <v>78.467690138551589</v>
      </c>
      <c r="F399" s="479">
        <v>26.112829868525239</v>
      </c>
      <c r="G399" s="479">
        <v>-5.8207660913467401E-11</v>
      </c>
      <c r="H399" s="478">
        <f t="shared" si="27"/>
        <v>0</v>
      </c>
      <c r="I399" s="481">
        <f t="shared" ref="I399:I421" si="34">+$B$2+$B$3*C399+$B$4*D399+$B$5*E399+$B$6*F399+G399+$B$9*H399</f>
        <v>408629.45497230586</v>
      </c>
      <c r="J399" s="481">
        <v>3204.40540830804</v>
      </c>
      <c r="K399" s="480">
        <f t="shared" si="28"/>
        <v>1309414.4355072237</v>
      </c>
      <c r="L399" s="474"/>
      <c r="M399" s="475">
        <v>408629.45497230598</v>
      </c>
      <c r="N399" s="277">
        <f t="shared" si="33"/>
        <v>0</v>
      </c>
      <c r="Q399" s="474">
        <f>+K399+'Med COMM Sales Model  '!M399+'Small COMM Sales Model  '!N399+'Small COMM Sales Model  '!S399</f>
        <v>3977680.6378883254</v>
      </c>
      <c r="R399" s="474"/>
      <c r="T399" s="474">
        <v>625341.42273437802</v>
      </c>
      <c r="U399" s="483"/>
    </row>
    <row r="400" spans="1:21" x14ac:dyDescent="0.2">
      <c r="A400" s="337">
        <f t="shared" si="31"/>
        <v>2039</v>
      </c>
      <c r="B400" s="337">
        <f t="shared" si="32"/>
        <v>3</v>
      </c>
      <c r="C400" s="482">
        <v>63.0324095903893</v>
      </c>
      <c r="D400" s="479">
        <v>64.582270600115152</v>
      </c>
      <c r="E400" s="479">
        <v>46.311218909337121</v>
      </c>
      <c r="F400" s="479">
        <v>35.042184420393127</v>
      </c>
      <c r="G400" s="479">
        <v>5.8207660913467401E-11</v>
      </c>
      <c r="H400" s="478">
        <f t="shared" si="27"/>
        <v>0</v>
      </c>
      <c r="I400" s="481">
        <f t="shared" si="34"/>
        <v>411364.5097102127</v>
      </c>
      <c r="J400" s="481">
        <v>3199.3752433929699</v>
      </c>
      <c r="K400" s="480">
        <f t="shared" si="28"/>
        <v>1316109.4283773415</v>
      </c>
      <c r="L400" s="474"/>
      <c r="M400" s="475">
        <v>411364.50971021299</v>
      </c>
      <c r="N400" s="277">
        <f t="shared" si="33"/>
        <v>0</v>
      </c>
      <c r="Q400" s="474">
        <f>+K400+'Med COMM Sales Model  '!M400+'Small COMM Sales Model  '!N400+'Small COMM Sales Model  '!S400</f>
        <v>4028150.6056606076</v>
      </c>
      <c r="R400" s="474"/>
      <c r="T400" s="474">
        <v>625531.98267264199</v>
      </c>
      <c r="U400" s="483"/>
    </row>
    <row r="401" spans="1:21" x14ac:dyDescent="0.2">
      <c r="A401" s="337">
        <f t="shared" si="31"/>
        <v>2039</v>
      </c>
      <c r="B401" s="337">
        <f t="shared" si="32"/>
        <v>4</v>
      </c>
      <c r="C401" s="482">
        <v>63.100288172082699</v>
      </c>
      <c r="D401" s="479">
        <v>114.03392869270741</v>
      </c>
      <c r="E401" s="479">
        <v>10.944087118763242</v>
      </c>
      <c r="F401" s="479">
        <v>64.582270600115152</v>
      </c>
      <c r="G401" s="479">
        <v>5.8207660913467401E-11</v>
      </c>
      <c r="H401" s="478">
        <f t="shared" si="27"/>
        <v>0</v>
      </c>
      <c r="I401" s="481">
        <f t="shared" si="34"/>
        <v>418312.77791715367</v>
      </c>
      <c r="J401" s="481">
        <v>3197.4981200114098</v>
      </c>
      <c r="K401" s="480">
        <f t="shared" si="28"/>
        <v>1337554.3209668493</v>
      </c>
      <c r="L401" s="474"/>
      <c r="M401" s="475">
        <v>418312.77791715402</v>
      </c>
      <c r="N401" s="277">
        <f t="shared" si="33"/>
        <v>0</v>
      </c>
      <c r="Q401" s="474">
        <f>+K401+'Med COMM Sales Model  '!M401+'Small COMM Sales Model  '!N401+'Small COMM Sales Model  '!S401</f>
        <v>4141787.2726594815</v>
      </c>
      <c r="R401" s="474"/>
      <c r="T401" s="474">
        <v>625779.94848617469</v>
      </c>
      <c r="U401" s="483"/>
    </row>
    <row r="402" spans="1:21" x14ac:dyDescent="0.2">
      <c r="A402" s="337">
        <f t="shared" si="31"/>
        <v>2039</v>
      </c>
      <c r="B402" s="337">
        <f t="shared" si="32"/>
        <v>5</v>
      </c>
      <c r="C402" s="482">
        <v>63.162868539213903</v>
      </c>
      <c r="D402" s="479">
        <v>208.47875842628665</v>
      </c>
      <c r="E402" s="479">
        <v>1.2472710741059452</v>
      </c>
      <c r="F402" s="479">
        <v>114.03392869270741</v>
      </c>
      <c r="G402" s="479">
        <v>0</v>
      </c>
      <c r="H402" s="478">
        <f t="shared" si="27"/>
        <v>0</v>
      </c>
      <c r="I402" s="481">
        <f t="shared" si="34"/>
        <v>432709.71921803313</v>
      </c>
      <c r="J402" s="481">
        <v>3187.63578459259</v>
      </c>
      <c r="K402" s="480">
        <f t="shared" si="28"/>
        <v>1379320.9853204144</v>
      </c>
      <c r="L402" s="474"/>
      <c r="M402" s="475">
        <v>432709.71921803302</v>
      </c>
      <c r="N402" s="277">
        <f t="shared" si="33"/>
        <v>0</v>
      </c>
      <c r="Q402" s="474">
        <f>+K402+'Med COMM Sales Model  '!M402+'Small COMM Sales Model  '!N402+'Small COMM Sales Model  '!S402</f>
        <v>4361325.3789095264</v>
      </c>
      <c r="R402" s="474"/>
      <c r="T402" s="474">
        <v>626131.13825024641</v>
      </c>
      <c r="U402" s="483"/>
    </row>
    <row r="403" spans="1:21" x14ac:dyDescent="0.2">
      <c r="A403" s="337">
        <f t="shared" si="31"/>
        <v>2039</v>
      </c>
      <c r="B403" s="337">
        <f t="shared" si="32"/>
        <v>6</v>
      </c>
      <c r="C403" s="482">
        <v>63.225616387743003</v>
      </c>
      <c r="D403" s="479">
        <v>271.66325293295364</v>
      </c>
      <c r="E403" s="479">
        <v>0</v>
      </c>
      <c r="F403" s="479">
        <v>208.47875842628665</v>
      </c>
      <c r="G403" s="479">
        <v>-1.16415321826935E-10</v>
      </c>
      <c r="H403" s="478">
        <f t="shared" si="27"/>
        <v>0</v>
      </c>
      <c r="I403" s="481">
        <f t="shared" si="34"/>
        <v>450208.01601478842</v>
      </c>
      <c r="J403" s="481">
        <v>3199.0935801996402</v>
      </c>
      <c r="K403" s="480">
        <f t="shared" si="28"/>
        <v>1440257.5737873262</v>
      </c>
      <c r="L403" s="474"/>
      <c r="M403" s="475">
        <v>450208.01601478801</v>
      </c>
      <c r="N403" s="277">
        <f t="shared" si="33"/>
        <v>0</v>
      </c>
      <c r="Q403" s="474">
        <f>+K403+'Med COMM Sales Model  '!M403+'Small COMM Sales Model  '!N403+'Small COMM Sales Model  '!S403</f>
        <v>4613268.2910244903</v>
      </c>
      <c r="R403" s="474"/>
      <c r="T403" s="474">
        <v>626645.243191696</v>
      </c>
      <c r="U403" s="483"/>
    </row>
    <row r="404" spans="1:21" x14ac:dyDescent="0.2">
      <c r="A404" s="337">
        <f t="shared" si="31"/>
        <v>2039</v>
      </c>
      <c r="B404" s="337">
        <f t="shared" si="32"/>
        <v>7</v>
      </c>
      <c r="C404" s="482">
        <v>63.284783792026403</v>
      </c>
      <c r="D404" s="479">
        <v>322.31916585708109</v>
      </c>
      <c r="E404" s="479">
        <v>0</v>
      </c>
      <c r="F404" s="479">
        <v>271.66325293295364</v>
      </c>
      <c r="G404" s="479">
        <v>-1.16415321826935E-10</v>
      </c>
      <c r="H404" s="478">
        <f t="shared" si="27"/>
        <v>0</v>
      </c>
      <c r="I404" s="481">
        <f t="shared" si="34"/>
        <v>462746.92896174989</v>
      </c>
      <c r="J404" s="481">
        <v>3221.7198013774901</v>
      </c>
      <c r="K404" s="480">
        <f t="shared" si="28"/>
        <v>1490840.9440626923</v>
      </c>
      <c r="L404" s="474"/>
      <c r="M404" s="475">
        <v>462746.92896175</v>
      </c>
      <c r="N404" s="277">
        <f t="shared" si="33"/>
        <v>0</v>
      </c>
      <c r="Q404" s="474">
        <f>+K404+'Med COMM Sales Model  '!M404+'Small COMM Sales Model  '!N404+'Small COMM Sales Model  '!S404</f>
        <v>4804732.8337410064</v>
      </c>
      <c r="R404" s="474"/>
      <c r="T404" s="474">
        <v>627181.46636978083</v>
      </c>
      <c r="U404" s="483"/>
    </row>
    <row r="405" spans="1:21" x14ac:dyDescent="0.2">
      <c r="A405" s="337">
        <f t="shared" si="31"/>
        <v>2039</v>
      </c>
      <c r="B405" s="337">
        <f t="shared" si="32"/>
        <v>8</v>
      </c>
      <c r="C405" s="482">
        <v>63.345961516615198</v>
      </c>
      <c r="D405" s="479">
        <v>326.45437890907908</v>
      </c>
      <c r="E405" s="479">
        <v>0</v>
      </c>
      <c r="F405" s="479">
        <v>322.31916585708109</v>
      </c>
      <c r="G405" s="479">
        <v>-5.8207660913467401E-11</v>
      </c>
      <c r="H405" s="478">
        <f t="shared" si="27"/>
        <v>0</v>
      </c>
      <c r="I405" s="481">
        <f t="shared" si="34"/>
        <v>469577.10343970457</v>
      </c>
      <c r="J405" s="481">
        <v>3226.8155073919502</v>
      </c>
      <c r="K405" s="480">
        <f t="shared" si="28"/>
        <v>1515238.6792954325</v>
      </c>
      <c r="L405" s="474"/>
      <c r="M405" s="475">
        <v>469577.10343970498</v>
      </c>
      <c r="N405" s="277">
        <f t="shared" si="33"/>
        <v>0</v>
      </c>
      <c r="Q405" s="474">
        <f>+K405+'Med COMM Sales Model  '!M405+'Small COMM Sales Model  '!N405+'Small COMM Sales Model  '!S405</f>
        <v>4891748.6605980257</v>
      </c>
      <c r="R405" s="474"/>
      <c r="T405" s="474">
        <v>627469.10993699636</v>
      </c>
      <c r="U405" s="483"/>
    </row>
    <row r="406" spans="1:21" x14ac:dyDescent="0.2">
      <c r="A406" s="337">
        <f t="shared" si="31"/>
        <v>2039</v>
      </c>
      <c r="B406" s="337">
        <f t="shared" si="32"/>
        <v>9</v>
      </c>
      <c r="C406" s="482">
        <v>63.414137617501297</v>
      </c>
      <c r="D406" s="479">
        <v>277.87653293728147</v>
      </c>
      <c r="E406" s="479">
        <v>0</v>
      </c>
      <c r="F406" s="479">
        <v>326.45437890907908</v>
      </c>
      <c r="G406" s="479">
        <v>-5.8207660913467401E-11</v>
      </c>
      <c r="H406" s="478">
        <f t="shared" si="27"/>
        <v>0</v>
      </c>
      <c r="I406" s="481">
        <f t="shared" si="34"/>
        <v>465945.43230284564</v>
      </c>
      <c r="J406" s="481">
        <v>3223.4392260307</v>
      </c>
      <c r="K406" s="480">
        <f t="shared" si="28"/>
        <v>1501946.7836748248</v>
      </c>
      <c r="L406" s="474"/>
      <c r="M406" s="475">
        <v>465945.43230284599</v>
      </c>
      <c r="N406" s="277">
        <f t="shared" si="33"/>
        <v>0</v>
      </c>
      <c r="Q406" s="474">
        <f>+K406+'Med COMM Sales Model  '!M406+'Small COMM Sales Model  '!N406+'Small COMM Sales Model  '!S406</f>
        <v>4820886.0295834402</v>
      </c>
      <c r="R406" s="474"/>
      <c r="T406" s="474">
        <v>627688.11197507591</v>
      </c>
      <c r="U406" s="483"/>
    </row>
    <row r="407" spans="1:21" x14ac:dyDescent="0.2">
      <c r="A407" s="337">
        <f t="shared" si="31"/>
        <v>2039</v>
      </c>
      <c r="B407" s="337">
        <f t="shared" si="32"/>
        <v>10</v>
      </c>
      <c r="C407" s="482">
        <v>63.4946121048743</v>
      </c>
      <c r="D407" s="479">
        <v>198.89039579254836</v>
      </c>
      <c r="E407" s="479">
        <v>3.8110897796785466</v>
      </c>
      <c r="F407" s="479">
        <v>277.87653293728147</v>
      </c>
      <c r="G407" s="479">
        <v>5.8207660913467401E-11</v>
      </c>
      <c r="H407" s="478">
        <f t="shared" si="27"/>
        <v>0</v>
      </c>
      <c r="I407" s="481">
        <f t="shared" si="34"/>
        <v>453239.37073346472</v>
      </c>
      <c r="J407" s="481">
        <v>3208.3411812894901</v>
      </c>
      <c r="K407" s="480">
        <f t="shared" si="28"/>
        <v>1454146.5381059092</v>
      </c>
      <c r="L407" s="474"/>
      <c r="M407" s="475">
        <v>453239.37073346501</v>
      </c>
      <c r="N407" s="277">
        <f t="shared" si="33"/>
        <v>0</v>
      </c>
      <c r="Q407" s="474">
        <f>+K407+'Med COMM Sales Model  '!M407+'Small COMM Sales Model  '!N407+'Small COMM Sales Model  '!S407</f>
        <v>4617306.4399720076</v>
      </c>
      <c r="R407" s="474"/>
      <c r="T407" s="474">
        <v>627800.27787920495</v>
      </c>
      <c r="U407" s="483"/>
    </row>
    <row r="408" spans="1:21" x14ac:dyDescent="0.2">
      <c r="A408" s="337">
        <f t="shared" si="31"/>
        <v>2039</v>
      </c>
      <c r="B408" s="337">
        <f t="shared" si="32"/>
        <v>11</v>
      </c>
      <c r="C408" s="482">
        <v>63.597107460178201</v>
      </c>
      <c r="D408" s="479">
        <v>78.117279066674627</v>
      </c>
      <c r="E408" s="479">
        <v>26.436963465927999</v>
      </c>
      <c r="F408" s="479">
        <v>198.89039579254836</v>
      </c>
      <c r="G408" s="479">
        <v>-5.8207660913467401E-11</v>
      </c>
      <c r="H408" s="478">
        <f t="shared" si="27"/>
        <v>0</v>
      </c>
      <c r="I408" s="481">
        <f t="shared" si="34"/>
        <v>433802.33164647658</v>
      </c>
      <c r="J408" s="481">
        <v>3202.2256787649499</v>
      </c>
      <c r="K408" s="480">
        <f t="shared" si="28"/>
        <v>1389132.9659064566</v>
      </c>
      <c r="L408" s="474"/>
      <c r="M408" s="475">
        <v>433802.33164647699</v>
      </c>
      <c r="N408" s="277">
        <f t="shared" si="33"/>
        <v>0</v>
      </c>
      <c r="Q408" s="474">
        <f>+K408+'Med COMM Sales Model  '!M408+'Small COMM Sales Model  '!N408+'Small COMM Sales Model  '!S408</f>
        <v>4310925.7415180486</v>
      </c>
      <c r="R408" s="474"/>
      <c r="T408" s="474">
        <v>627856.90925910044</v>
      </c>
      <c r="U408" s="483"/>
    </row>
    <row r="409" spans="1:21" x14ac:dyDescent="0.2">
      <c r="A409" s="337">
        <f t="shared" si="31"/>
        <v>2039</v>
      </c>
      <c r="B409" s="337">
        <f t="shared" si="32"/>
        <v>12</v>
      </c>
      <c r="C409" s="482">
        <v>63.705253429457699</v>
      </c>
      <c r="D409" s="479">
        <v>42.633806123140985</v>
      </c>
      <c r="E409" s="479">
        <v>81.614210043345437</v>
      </c>
      <c r="F409" s="479">
        <v>78.117279066674627</v>
      </c>
      <c r="G409" s="479">
        <v>1.7462298274040199E-10</v>
      </c>
      <c r="H409" s="478">
        <f t="shared" si="27"/>
        <v>1</v>
      </c>
      <c r="I409" s="481">
        <f t="shared" si="34"/>
        <v>430319.82415412151</v>
      </c>
      <c r="J409" s="481">
        <v>3201.10876510551</v>
      </c>
      <c r="K409" s="480">
        <f t="shared" si="28"/>
        <v>1377500.5608984202</v>
      </c>
      <c r="L409" s="474">
        <f>SUM(K398:K409)</f>
        <v>16829108.930106666</v>
      </c>
      <c r="M409" s="475">
        <v>430319.82415412198</v>
      </c>
      <c r="N409" s="277">
        <f t="shared" si="33"/>
        <v>4.6566128730773926E-10</v>
      </c>
      <c r="Q409" s="474">
        <f>+K409+'Med COMM Sales Model  '!M409+'Small COMM Sales Model  '!N409+'Small COMM Sales Model  '!S409</f>
        <v>4241662.5042362567</v>
      </c>
      <c r="R409" s="474">
        <f>SUM(Q398:Q409)</f>
        <v>52885827.583945699</v>
      </c>
      <c r="T409" s="474">
        <v>627868.39593943267</v>
      </c>
      <c r="U409" s="474">
        <f>AVERAGE(T398:T409)</f>
        <v>626703.56466860371</v>
      </c>
    </row>
    <row r="410" spans="1:21" x14ac:dyDescent="0.2">
      <c r="A410" s="337">
        <f t="shared" si="31"/>
        <v>2040</v>
      </c>
      <c r="B410" s="337">
        <f t="shared" si="32"/>
        <v>1</v>
      </c>
      <c r="C410" s="482">
        <v>63.812526977231599</v>
      </c>
      <c r="D410" s="479">
        <v>26.112829868525239</v>
      </c>
      <c r="E410" s="479">
        <v>127.15014736663784</v>
      </c>
      <c r="F410" s="479">
        <v>42.633806123140985</v>
      </c>
      <c r="G410" s="479">
        <v>-5.8207660913467401E-11</v>
      </c>
      <c r="H410" s="478">
        <f t="shared" ref="H410:H421" si="35">+H398</f>
        <v>0</v>
      </c>
      <c r="I410" s="481">
        <f t="shared" si="34"/>
        <v>414225.30633486732</v>
      </c>
      <c r="J410" s="481">
        <v>3199.6249998943799</v>
      </c>
      <c r="K410" s="480">
        <f t="shared" si="28"/>
        <v>1325365.6457379493</v>
      </c>
      <c r="L410" s="477">
        <f>+L409/L397-1</f>
        <v>5.5801538100670456E-3</v>
      </c>
      <c r="M410" s="475">
        <v>414225.30633486703</v>
      </c>
      <c r="N410" s="277">
        <f t="shared" si="33"/>
        <v>0</v>
      </c>
      <c r="Q410" s="474">
        <f>+K410+'Med COMM Sales Model  '!M410+'Small COMM Sales Model  '!N410+'Small COMM Sales Model  '!S410</f>
        <v>4097711.8450131821</v>
      </c>
      <c r="R410" s="477">
        <f>+R409/R397-1</f>
        <v>5.230510898563745E-3</v>
      </c>
      <c r="T410" s="474">
        <v>627960.66947963391</v>
      </c>
      <c r="U410" s="476">
        <f>+U409/U397-1</f>
        <v>4.6345083807683984E-3</v>
      </c>
    </row>
    <row r="411" spans="1:21" x14ac:dyDescent="0.2">
      <c r="A411" s="337">
        <f t="shared" si="31"/>
        <v>2040</v>
      </c>
      <c r="B411" s="337">
        <f t="shared" si="32"/>
        <v>2</v>
      </c>
      <c r="C411" s="482">
        <v>63.904732646811901</v>
      </c>
      <c r="D411" s="479">
        <v>35.042184420393127</v>
      </c>
      <c r="E411" s="479">
        <v>78.467690138551589</v>
      </c>
      <c r="F411" s="479">
        <v>26.112829868525239</v>
      </c>
      <c r="G411" s="479">
        <v>0</v>
      </c>
      <c r="H411" s="478">
        <f t="shared" si="35"/>
        <v>0</v>
      </c>
      <c r="I411" s="481">
        <f t="shared" si="34"/>
        <v>411406.71572802542</v>
      </c>
      <c r="J411" s="481">
        <v>3201.63514335434</v>
      </c>
      <c r="K411" s="480">
        <f t="shared" si="28"/>
        <v>1317174.199286835</v>
      </c>
      <c r="L411" s="474"/>
      <c r="M411" s="475">
        <v>411406.71572802501</v>
      </c>
      <c r="N411" s="277">
        <f t="shared" si="33"/>
        <v>0</v>
      </c>
      <c r="Q411" s="474">
        <f>+K411+'Med COMM Sales Model  '!M411+'Small COMM Sales Model  '!N411+'Small COMM Sales Model  '!S411</f>
        <v>3999860.2393502071</v>
      </c>
      <c r="R411" s="474"/>
      <c r="T411" s="474">
        <v>628211.67033077998</v>
      </c>
      <c r="U411" s="474"/>
    </row>
    <row r="412" spans="1:21" x14ac:dyDescent="0.2">
      <c r="A412" s="337">
        <f t="shared" si="31"/>
        <v>2040</v>
      </c>
      <c r="B412" s="337">
        <f t="shared" si="32"/>
        <v>3</v>
      </c>
      <c r="C412" s="482">
        <v>63.980022211991397</v>
      </c>
      <c r="D412" s="479">
        <v>64.582270600115152</v>
      </c>
      <c r="E412" s="479">
        <v>46.311218909337121</v>
      </c>
      <c r="F412" s="479">
        <v>35.042184420393127</v>
      </c>
      <c r="G412" s="479">
        <v>5.8207660913467401E-11</v>
      </c>
      <c r="H412" s="478">
        <f t="shared" si="35"/>
        <v>0</v>
      </c>
      <c r="I412" s="481">
        <f t="shared" si="34"/>
        <v>414162.06395156228</v>
      </c>
      <c r="J412" s="481">
        <v>3196.60912782586</v>
      </c>
      <c r="K412" s="480">
        <f t="shared" si="28"/>
        <v>1323914.2340267615</v>
      </c>
      <c r="L412" s="474"/>
      <c r="M412" s="475">
        <v>414162.06395156198</v>
      </c>
      <c r="N412" s="277">
        <f t="shared" si="33"/>
        <v>0</v>
      </c>
      <c r="Q412" s="474">
        <f>+K412+'Med COMM Sales Model  '!M412+'Small COMM Sales Model  '!N412+'Small COMM Sales Model  '!S412</f>
        <v>4051772.9294311213</v>
      </c>
      <c r="R412" s="474"/>
      <c r="T412" s="474">
        <v>628479.20292232232</v>
      </c>
      <c r="U412" s="474"/>
    </row>
    <row r="413" spans="1:21" x14ac:dyDescent="0.2">
      <c r="A413" s="337">
        <f t="shared" si="31"/>
        <v>2040</v>
      </c>
      <c r="B413" s="337">
        <f t="shared" si="32"/>
        <v>4</v>
      </c>
      <c r="C413" s="482">
        <v>64.054968248227794</v>
      </c>
      <c r="D413" s="479">
        <v>114.03392869270741</v>
      </c>
      <c r="E413" s="479">
        <v>10.944087118763242</v>
      </c>
      <c r="F413" s="479">
        <v>64.582270600115152</v>
      </c>
      <c r="G413" s="479">
        <v>0</v>
      </c>
      <c r="H413" s="478">
        <f t="shared" si="35"/>
        <v>0</v>
      </c>
      <c r="I413" s="481">
        <f t="shared" si="34"/>
        <v>421131.1967892411</v>
      </c>
      <c r="J413" s="481">
        <v>3194.73342817605</v>
      </c>
      <c r="K413" s="480">
        <f t="shared" si="28"/>
        <v>1345401.9120303751</v>
      </c>
      <c r="L413" s="474"/>
      <c r="M413" s="475">
        <v>421131.19678924099</v>
      </c>
      <c r="N413" s="277">
        <f t="shared" si="33"/>
        <v>0</v>
      </c>
      <c r="Q413" s="474">
        <f>+K413+'Med COMM Sales Model  '!M413+'Small COMM Sales Model  '!N413+'Small COMM Sales Model  '!S413</f>
        <v>4166767.6475437549</v>
      </c>
      <c r="R413" s="474"/>
      <c r="T413" s="474">
        <v>628786.61406886007</v>
      </c>
      <c r="U413" s="474"/>
    </row>
    <row r="414" spans="1:21" x14ac:dyDescent="0.2">
      <c r="A414" s="337">
        <f t="shared" si="31"/>
        <v>2040</v>
      </c>
      <c r="B414" s="337">
        <f t="shared" si="32"/>
        <v>5</v>
      </c>
      <c r="C414" s="482">
        <v>64.126664850602097</v>
      </c>
      <c r="D414" s="479">
        <v>208.47875842628665</v>
      </c>
      <c r="E414" s="479">
        <v>1.2472710741059452</v>
      </c>
      <c r="F414" s="479">
        <v>114.03392869270741</v>
      </c>
      <c r="G414" s="479">
        <v>0</v>
      </c>
      <c r="H414" s="478">
        <f t="shared" si="35"/>
        <v>0</v>
      </c>
      <c r="I414" s="481">
        <f t="shared" si="34"/>
        <v>435555.05115774763</v>
      </c>
      <c r="J414" s="481">
        <v>3184.8794215430498</v>
      </c>
      <c r="K414" s="480">
        <f t="shared" si="28"/>
        <v>1387190.3193814405</v>
      </c>
      <c r="L414" s="474"/>
      <c r="M414" s="475">
        <v>435555.05115774798</v>
      </c>
      <c r="N414" s="277">
        <f t="shared" si="33"/>
        <v>0</v>
      </c>
      <c r="Q414" s="474">
        <f>+K414+'Med COMM Sales Model  '!M414+'Small COMM Sales Model  '!N414+'Small COMM Sales Model  '!S414</f>
        <v>4387162.6754590292</v>
      </c>
      <c r="R414" s="474"/>
      <c r="T414" s="474">
        <v>629143.35071262938</v>
      </c>
      <c r="U414" s="474"/>
    </row>
    <row r="415" spans="1:21" x14ac:dyDescent="0.2">
      <c r="A415" s="337">
        <f t="shared" si="31"/>
        <v>2040</v>
      </c>
      <c r="B415" s="337">
        <f t="shared" si="32"/>
        <v>6</v>
      </c>
      <c r="C415" s="482">
        <v>64.198742171408895</v>
      </c>
      <c r="D415" s="479">
        <v>271.66325293295364</v>
      </c>
      <c r="E415" s="479">
        <v>0</v>
      </c>
      <c r="F415" s="479">
        <v>208.47875842628665</v>
      </c>
      <c r="G415" s="479">
        <v>-1.16415321826935E-10</v>
      </c>
      <c r="H415" s="478">
        <f t="shared" si="35"/>
        <v>0</v>
      </c>
      <c r="I415" s="481">
        <f t="shared" si="34"/>
        <v>453080.89054326247</v>
      </c>
      <c r="J415" s="481">
        <v>3196.3271101942701</v>
      </c>
      <c r="K415" s="480">
        <f t="shared" si="28"/>
        <v>1448194.7335543926</v>
      </c>
      <c r="L415" s="474"/>
      <c r="M415" s="475">
        <v>453080.89054326201</v>
      </c>
      <c r="N415" s="277">
        <f t="shared" si="33"/>
        <v>-4.6566128730773926E-10</v>
      </c>
      <c r="Q415" s="474">
        <f>+K415+'Med COMM Sales Model  '!M415+'Small COMM Sales Model  '!N415+'Small COMM Sales Model  '!S415</f>
        <v>4639483.2857802911</v>
      </c>
      <c r="R415" s="474"/>
      <c r="T415" s="474">
        <v>629624.35919364716</v>
      </c>
      <c r="U415" s="474"/>
    </row>
    <row r="416" spans="1:21" x14ac:dyDescent="0.2">
      <c r="A416" s="337">
        <f t="shared" si="31"/>
        <v>2040</v>
      </c>
      <c r="B416" s="337">
        <f t="shared" si="32"/>
        <v>7</v>
      </c>
      <c r="C416" s="482">
        <v>64.263964323825803</v>
      </c>
      <c r="D416" s="479">
        <v>322.31916585708109</v>
      </c>
      <c r="E416" s="479">
        <v>0</v>
      </c>
      <c r="F416" s="479">
        <v>271.66325293295364</v>
      </c>
      <c r="G416" s="479">
        <v>-5.8207660913467401E-11</v>
      </c>
      <c r="H416" s="478">
        <f t="shared" si="35"/>
        <v>0</v>
      </c>
      <c r="I416" s="481">
        <f t="shared" si="34"/>
        <v>465637.67839599767</v>
      </c>
      <c r="J416" s="481">
        <v>3218.9335641794901</v>
      </c>
      <c r="K416" s="480">
        <f t="shared" si="28"/>
        <v>1498856.7517354919</v>
      </c>
      <c r="L416" s="474"/>
      <c r="M416" s="475">
        <v>465637.67839599802</v>
      </c>
      <c r="N416" s="277">
        <f t="shared" si="33"/>
        <v>0</v>
      </c>
      <c r="Q416" s="474">
        <f>+K416+'Med COMM Sales Model  '!M416+'Small COMM Sales Model  '!N416+'Small COMM Sales Model  '!S416</f>
        <v>4830952.9689167459</v>
      </c>
      <c r="R416" s="474"/>
      <c r="T416" s="474">
        <v>630116.08424348442</v>
      </c>
      <c r="U416" s="474"/>
    </row>
    <row r="417" spans="1:21" x14ac:dyDescent="0.2">
      <c r="A417" s="337">
        <f t="shared" si="31"/>
        <v>2040</v>
      </c>
      <c r="B417" s="337">
        <f t="shared" si="32"/>
        <v>8</v>
      </c>
      <c r="C417" s="482">
        <v>64.326720321249795</v>
      </c>
      <c r="D417" s="479">
        <v>326.45437890907908</v>
      </c>
      <c r="E417" s="479">
        <v>0</v>
      </c>
      <c r="F417" s="479">
        <v>322.31916585708109</v>
      </c>
      <c r="G417" s="479">
        <v>-5.8207660913467401E-11</v>
      </c>
      <c r="H417" s="478">
        <f t="shared" si="35"/>
        <v>0</v>
      </c>
      <c r="I417" s="481">
        <f t="shared" si="34"/>
        <v>472472.51227143552</v>
      </c>
      <c r="J417" s="481">
        <v>3224.0246621451602</v>
      </c>
      <c r="K417" s="480">
        <f t="shared" si="28"/>
        <v>1523263.0317487901</v>
      </c>
      <c r="L417" s="474"/>
      <c r="M417" s="475">
        <v>472472.51227143599</v>
      </c>
      <c r="N417" s="277">
        <f t="shared" si="33"/>
        <v>4.6566128730773926E-10</v>
      </c>
      <c r="Q417" s="474">
        <f>+K417+'Med COMM Sales Model  '!M417+'Small COMM Sales Model  '!N417+'Small COMM Sales Model  '!S417</f>
        <v>4917699.9186142311</v>
      </c>
      <c r="R417" s="474"/>
      <c r="T417" s="474">
        <v>630367.84709765424</v>
      </c>
      <c r="U417" s="474"/>
    </row>
    <row r="418" spans="1:21" x14ac:dyDescent="0.2">
      <c r="A418" s="337">
        <f t="shared" si="31"/>
        <v>2040</v>
      </c>
      <c r="B418" s="337">
        <f t="shared" si="32"/>
        <v>9</v>
      </c>
      <c r="C418" s="482">
        <v>64.395680295982501</v>
      </c>
      <c r="D418" s="479">
        <v>277.87653293728147</v>
      </c>
      <c r="E418" s="479">
        <v>0</v>
      </c>
      <c r="F418" s="479">
        <v>326.45437890907908</v>
      </c>
      <c r="G418" s="479">
        <v>0</v>
      </c>
      <c r="H418" s="478">
        <f t="shared" si="35"/>
        <v>0</v>
      </c>
      <c r="I418" s="481">
        <f t="shared" si="34"/>
        <v>468843.15529708809</v>
      </c>
      <c r="J418" s="481">
        <v>3220.65109994869</v>
      </c>
      <c r="K418" s="480">
        <f t="shared" si="28"/>
        <v>1509980.2238109813</v>
      </c>
      <c r="L418" s="474"/>
      <c r="M418" s="475">
        <v>468843.15529708797</v>
      </c>
      <c r="N418" s="277">
        <f t="shared" si="33"/>
        <v>0</v>
      </c>
      <c r="Q418" s="474">
        <f>+K418+'Med COMM Sales Model  '!M418+'Small COMM Sales Model  '!N418+'Small COMM Sales Model  '!S418</f>
        <v>4846482.174763496</v>
      </c>
      <c r="R418" s="474"/>
      <c r="T418" s="474">
        <v>630569.18645165348</v>
      </c>
      <c r="U418" s="474"/>
    </row>
    <row r="419" spans="1:21" x14ac:dyDescent="0.2">
      <c r="A419" s="337">
        <f t="shared" si="31"/>
        <v>2040</v>
      </c>
      <c r="B419" s="337">
        <f t="shared" si="32"/>
        <v>10</v>
      </c>
      <c r="C419" s="482">
        <v>64.481205580914207</v>
      </c>
      <c r="D419" s="479">
        <v>198.89039579254836</v>
      </c>
      <c r="E419" s="479">
        <v>3.8110897796785466</v>
      </c>
      <c r="F419" s="479">
        <v>277.87653293728147</v>
      </c>
      <c r="G419" s="479">
        <v>-5.8207660913467401E-11</v>
      </c>
      <c r="H419" s="478">
        <f t="shared" si="35"/>
        <v>0</v>
      </c>
      <c r="I419" s="481">
        <f t="shared" si="34"/>
        <v>456152.00475760514</v>
      </c>
      <c r="J419" s="481">
        <v>3205.5659142791801</v>
      </c>
      <c r="K419" s="480">
        <f t="shared" si="28"/>
        <v>1462225.3181810935</v>
      </c>
      <c r="L419" s="474"/>
      <c r="M419" s="475">
        <v>456152.00475760503</v>
      </c>
      <c r="N419" s="277">
        <f t="shared" si="33"/>
        <v>0</v>
      </c>
      <c r="Q419" s="474">
        <f>+K419+'Med COMM Sales Model  '!M419+'Small COMM Sales Model  '!N419+'Small COMM Sales Model  '!S419</f>
        <v>4642716.3803115468</v>
      </c>
      <c r="R419" s="474"/>
      <c r="T419" s="474">
        <v>630685.33253179316</v>
      </c>
      <c r="U419" s="474"/>
    </row>
    <row r="420" spans="1:21" x14ac:dyDescent="0.2">
      <c r="A420" s="337">
        <f t="shared" si="31"/>
        <v>2040</v>
      </c>
      <c r="B420" s="337">
        <f t="shared" si="32"/>
        <v>11</v>
      </c>
      <c r="C420" s="482">
        <v>64.596338582234495</v>
      </c>
      <c r="D420" s="479">
        <v>78.117279066674627</v>
      </c>
      <c r="E420" s="479">
        <v>26.436963465927999</v>
      </c>
      <c r="F420" s="479">
        <v>198.89039579254836</v>
      </c>
      <c r="G420" s="479">
        <v>-5.8207660913467401E-11</v>
      </c>
      <c r="H420" s="478">
        <f t="shared" si="35"/>
        <v>0</v>
      </c>
      <c r="I420" s="481">
        <f t="shared" si="34"/>
        <v>436752.27469268779</v>
      </c>
      <c r="J420" s="481">
        <v>3199.4555020759299</v>
      </c>
      <c r="K420" s="480">
        <f t="shared" si="28"/>
        <v>1397369.4683096979</v>
      </c>
      <c r="L420" s="474"/>
      <c r="M420" s="475">
        <v>436752.27469268802</v>
      </c>
      <c r="N420" s="277">
        <f t="shared" si="33"/>
        <v>0</v>
      </c>
      <c r="Q420" s="474">
        <f>+K420+'Med COMM Sales Model  '!M420+'Small COMM Sales Model  '!N420+'Small COMM Sales Model  '!S420</f>
        <v>4336481.5194771541</v>
      </c>
      <c r="R420" s="474"/>
      <c r="T420" s="474">
        <v>630766.79713154212</v>
      </c>
      <c r="U420" s="474"/>
    </row>
    <row r="421" spans="1:21" x14ac:dyDescent="0.2">
      <c r="A421" s="337">
        <f t="shared" si="31"/>
        <v>2040</v>
      </c>
      <c r="B421" s="337">
        <f t="shared" si="32"/>
        <v>12</v>
      </c>
      <c r="C421" s="482">
        <v>64.718425763711394</v>
      </c>
      <c r="D421" s="479">
        <v>42.633806123140985</v>
      </c>
      <c r="E421" s="479">
        <v>81.614210043345437</v>
      </c>
      <c r="F421" s="479">
        <v>78.117279066674627</v>
      </c>
      <c r="G421" s="479">
        <v>1.16415321826935E-10</v>
      </c>
      <c r="H421" s="478">
        <f t="shared" si="35"/>
        <v>1</v>
      </c>
      <c r="I421" s="481">
        <f t="shared" si="34"/>
        <v>433310.92462734797</v>
      </c>
      <c r="J421" s="481">
        <v>3198.3393549880798</v>
      </c>
      <c r="K421" s="480">
        <f t="shared" si="28"/>
        <v>1385875.3831819205</v>
      </c>
      <c r="L421" s="474">
        <f>SUM(K410:K421)</f>
        <v>16924811.220985733</v>
      </c>
      <c r="M421" s="475">
        <v>433310.92462734802</v>
      </c>
      <c r="N421" s="277">
        <f t="shared" si="33"/>
        <v>0</v>
      </c>
      <c r="Q421" s="474">
        <f>+K421+'Med COMM Sales Model  '!M421+'Small COMM Sales Model  '!N421+'Small COMM Sales Model  '!S421</f>
        <v>4267794.2049439307</v>
      </c>
      <c r="R421" s="474">
        <f>SUM(Q410:Q421)</f>
        <v>53184885.789604694</v>
      </c>
      <c r="T421" s="474">
        <v>630800.14670784085</v>
      </c>
      <c r="U421" s="474">
        <f>AVERAGE(T410:T421)</f>
        <v>629625.93840598676</v>
      </c>
    </row>
    <row r="422" spans="1:21" x14ac:dyDescent="0.2">
      <c r="F422" s="479"/>
      <c r="G422" s="479"/>
      <c r="H422" s="478"/>
      <c r="L422" s="477">
        <f>+L421/L409-1</f>
        <v>5.6867117134085099E-3</v>
      </c>
      <c r="R422" s="477">
        <f>+R421/R409-1</f>
        <v>5.6547891811713491E-3</v>
      </c>
      <c r="U422" s="476">
        <f>+U421/U409-1</f>
        <v>4.6630877852567032E-3</v>
      </c>
    </row>
    <row r="425" spans="1:21" x14ac:dyDescent="0.2">
      <c r="A425" s="312">
        <v>2007</v>
      </c>
      <c r="K425" s="475">
        <f>SUM(K14:K25)</f>
        <v>14990051.492999999</v>
      </c>
      <c r="Q425" s="475">
        <f>SUM(Q14:Q25)</f>
        <v>45920841.491999999</v>
      </c>
    </row>
    <row r="426" spans="1:21" x14ac:dyDescent="0.2">
      <c r="A426" s="207">
        <v>2008</v>
      </c>
      <c r="K426" s="475">
        <f>SUM(K26:K37)</f>
        <v>14923983.313000001</v>
      </c>
      <c r="Q426" s="475">
        <f>SUM(Q26:Q37)</f>
        <v>45561429.640000008</v>
      </c>
      <c r="R426" s="63">
        <f t="shared" ref="R426:R458" si="36">+Q426/Q425-1</f>
        <v>-7.8267697263910696E-3</v>
      </c>
    </row>
    <row r="427" spans="1:21" x14ac:dyDescent="0.2">
      <c r="A427" s="207">
        <v>2009</v>
      </c>
      <c r="K427" s="475">
        <f>SUM(K38:K49)</f>
        <v>14762042.479999997</v>
      </c>
      <c r="Q427" s="475">
        <f>SUM(Q38:Q49)</f>
        <v>45024712.841999993</v>
      </c>
      <c r="R427" s="63">
        <f t="shared" si="36"/>
        <v>-1.1780069287571582E-2</v>
      </c>
    </row>
    <row r="428" spans="1:21" x14ac:dyDescent="0.2">
      <c r="A428" s="312">
        <v>2010</v>
      </c>
      <c r="K428" s="475">
        <f>SUM(K50:K61)</f>
        <v>14634135.138000002</v>
      </c>
      <c r="Q428" s="475">
        <f>SUM(Q50:Q61)</f>
        <v>44544155.997000001</v>
      </c>
      <c r="R428" s="63">
        <f t="shared" si="36"/>
        <v>-1.0673179564439472E-2</v>
      </c>
    </row>
    <row r="429" spans="1:21" x14ac:dyDescent="0.2">
      <c r="A429" s="312">
        <v>2011</v>
      </c>
      <c r="K429" s="475">
        <f>SUM(K62:K73)</f>
        <v>14917015.976</v>
      </c>
      <c r="Q429" s="475">
        <f>SUM(Q62:Q73)</f>
        <v>45052290.997000001</v>
      </c>
      <c r="R429" s="63">
        <f t="shared" si="36"/>
        <v>1.1407444784321985E-2</v>
      </c>
    </row>
    <row r="430" spans="1:21" x14ac:dyDescent="0.2">
      <c r="A430" s="207">
        <v>2012</v>
      </c>
      <c r="K430" s="475">
        <f>SUM(K74:K85)</f>
        <v>14776937.720000003</v>
      </c>
      <c r="Q430" s="475">
        <f>SUM(Q74:Q85)</f>
        <v>45220258.736000001</v>
      </c>
      <c r="R430" s="63">
        <f t="shared" si="36"/>
        <v>3.7282840735266554E-3</v>
      </c>
    </row>
    <row r="431" spans="1:21" x14ac:dyDescent="0.2">
      <c r="A431" s="207">
        <v>2013</v>
      </c>
      <c r="K431" s="475">
        <f>SUM(K86:K97)</f>
        <v>14611380.652000001</v>
      </c>
      <c r="Q431" s="475">
        <f>SUM(Q86:Q97)</f>
        <v>45341332.820000008</v>
      </c>
      <c r="R431" s="63">
        <f t="shared" si="36"/>
        <v>2.6774301471128581E-3</v>
      </c>
    </row>
    <row r="432" spans="1:21" x14ac:dyDescent="0.2">
      <c r="A432" s="312">
        <v>2014</v>
      </c>
      <c r="K432" s="474">
        <f>SUM(K98:K109)</f>
        <v>14541428.415837703</v>
      </c>
      <c r="Q432" s="474">
        <f>SUM(Q98:Q109)</f>
        <v>45602791.107176766</v>
      </c>
      <c r="R432" s="63">
        <f t="shared" si="36"/>
        <v>5.7664446745471221E-3</v>
      </c>
    </row>
    <row r="433" spans="1:18" x14ac:dyDescent="0.2">
      <c r="A433" s="312">
        <v>2015</v>
      </c>
      <c r="K433" s="474">
        <f>SUM(K110:K121)</f>
        <v>14538156.305752223</v>
      </c>
      <c r="Q433" s="474">
        <f>SUM(Q110:Q121)</f>
        <v>45594346.838597991</v>
      </c>
      <c r="R433" s="63">
        <f t="shared" si="36"/>
        <v>-1.8516999450601812E-4</v>
      </c>
    </row>
    <row r="434" spans="1:18" x14ac:dyDescent="0.2">
      <c r="A434" s="207">
        <v>2016</v>
      </c>
      <c r="K434" s="474">
        <f>SUM(K122:K133)</f>
        <v>14686631.628093842</v>
      </c>
      <c r="Q434" s="474">
        <f>SUM(Q122:Q133)</f>
        <v>46185540.026430286</v>
      </c>
      <c r="R434" s="63">
        <f t="shared" si="36"/>
        <v>1.2966370368789226E-2</v>
      </c>
    </row>
    <row r="435" spans="1:18" x14ac:dyDescent="0.2">
      <c r="A435" s="207">
        <v>2017</v>
      </c>
      <c r="K435" s="474">
        <f>SUM(K134:K145)</f>
        <v>14848671.892580848</v>
      </c>
      <c r="Q435" s="474">
        <f>SUM(Q134:Q145)</f>
        <v>46775304.2001606</v>
      </c>
      <c r="R435" s="63">
        <f t="shared" si="36"/>
        <v>1.2769454972114902E-2</v>
      </c>
    </row>
    <row r="436" spans="1:18" x14ac:dyDescent="0.2">
      <c r="A436" s="312">
        <v>2018</v>
      </c>
      <c r="K436" s="474">
        <f>SUM(K146:K157)</f>
        <v>14973858.739636758</v>
      </c>
      <c r="Q436" s="474">
        <f>SUM(Q146:Q157)</f>
        <v>47199571.947224535</v>
      </c>
      <c r="R436" s="63">
        <f t="shared" si="36"/>
        <v>9.0703364589230784E-3</v>
      </c>
    </row>
    <row r="437" spans="1:18" x14ac:dyDescent="0.2">
      <c r="A437" s="312">
        <v>2019</v>
      </c>
      <c r="K437" s="474">
        <f>SUM(K158:K169)</f>
        <v>15087576.095913524</v>
      </c>
      <c r="Q437" s="474">
        <f>SUM(Q158:Q169)</f>
        <v>47561128.439103566</v>
      </c>
      <c r="R437" s="63">
        <f t="shared" si="36"/>
        <v>7.6601646363085862E-3</v>
      </c>
    </row>
    <row r="438" spans="1:18" x14ac:dyDescent="0.2">
      <c r="A438" s="207">
        <v>2020</v>
      </c>
      <c r="K438" s="474">
        <f>SUM(K170:K181)</f>
        <v>15178667.115339953</v>
      </c>
      <c r="Q438" s="474">
        <f>SUM(Q170:Q181)</f>
        <v>47835597.440401644</v>
      </c>
      <c r="R438" s="63">
        <f t="shared" si="36"/>
        <v>5.7708681502268711E-3</v>
      </c>
    </row>
    <row r="439" spans="1:18" x14ac:dyDescent="0.2">
      <c r="A439" s="207">
        <v>2021</v>
      </c>
      <c r="K439" s="474">
        <f>SUM(K182:K193)</f>
        <v>15258158.498095967</v>
      </c>
      <c r="Q439" s="474">
        <f>SUM(Q182:Q193)</f>
        <v>48055500.499252848</v>
      </c>
      <c r="R439" s="63">
        <f t="shared" si="36"/>
        <v>4.5970588979302729E-3</v>
      </c>
    </row>
    <row r="440" spans="1:18" x14ac:dyDescent="0.2">
      <c r="A440" s="312">
        <v>2022</v>
      </c>
      <c r="K440" s="474">
        <f>SUM(K194:K205)</f>
        <v>15340336.413183393</v>
      </c>
      <c r="Q440" s="474">
        <f>SUM(Q194:Q205)</f>
        <v>48301596.272194788</v>
      </c>
      <c r="R440" s="63">
        <f t="shared" si="36"/>
        <v>5.1210739745757294E-3</v>
      </c>
    </row>
    <row r="441" spans="1:18" x14ac:dyDescent="0.2">
      <c r="A441" s="312">
        <v>2023</v>
      </c>
      <c r="K441" s="474">
        <f>SUM(K206:K217)</f>
        <v>15429985.628292179</v>
      </c>
      <c r="Q441" s="474">
        <f>SUM(Q206:Q217)</f>
        <v>48554279.455061831</v>
      </c>
      <c r="R441" s="63">
        <f t="shared" si="36"/>
        <v>5.2313629852540622E-3</v>
      </c>
    </row>
    <row r="442" spans="1:18" x14ac:dyDescent="0.2">
      <c r="A442" s="207">
        <v>2024</v>
      </c>
      <c r="K442" s="474">
        <f>SUM(K218:K229)</f>
        <v>15513793.050288904</v>
      </c>
      <c r="Q442" s="474">
        <f>SUM(Q218:Q229)</f>
        <v>48755324.926254563</v>
      </c>
      <c r="R442" s="63">
        <f t="shared" si="36"/>
        <v>4.14063339934434E-3</v>
      </c>
    </row>
    <row r="443" spans="1:18" x14ac:dyDescent="0.2">
      <c r="A443" s="207">
        <v>2025</v>
      </c>
      <c r="K443" s="474">
        <f>SUM(K230:K241)</f>
        <v>15597715.82193288</v>
      </c>
      <c r="Q443" s="474">
        <f>SUM(Q230:Q241)</f>
        <v>48969601.679377988</v>
      </c>
      <c r="R443" s="63">
        <f t="shared" si="36"/>
        <v>4.3949405208052461E-3</v>
      </c>
    </row>
    <row r="444" spans="1:18" x14ac:dyDescent="0.2">
      <c r="A444" s="312">
        <v>2026</v>
      </c>
      <c r="K444" s="474">
        <f>SUM(K242:K253)</f>
        <v>15687417.636835322</v>
      </c>
      <c r="Q444" s="474">
        <f>SUM(Q242:Q253)</f>
        <v>49227919.499392703</v>
      </c>
      <c r="R444" s="63">
        <f t="shared" si="36"/>
        <v>5.2750647576431664E-3</v>
      </c>
    </row>
    <row r="445" spans="1:18" x14ac:dyDescent="0.2">
      <c r="A445" s="312">
        <v>2027</v>
      </c>
      <c r="K445" s="474">
        <f>SUM(K254:K265)</f>
        <v>15778253.892035045</v>
      </c>
      <c r="Q445" s="474">
        <f>SUM(Q254:Q265)</f>
        <v>49502173.438864909</v>
      </c>
      <c r="R445" s="63">
        <f t="shared" si="36"/>
        <v>5.5711056299176942E-3</v>
      </c>
    </row>
    <row r="446" spans="1:18" x14ac:dyDescent="0.2">
      <c r="A446" s="207">
        <v>2028</v>
      </c>
      <c r="K446" s="474">
        <f>SUM(K266:K277)</f>
        <v>15861171.41871215</v>
      </c>
      <c r="Q446" s="474">
        <f>SUM(Q266:Q277)</f>
        <v>49773467.791876182</v>
      </c>
      <c r="R446" s="63">
        <f t="shared" si="36"/>
        <v>5.4804533652712539E-3</v>
      </c>
    </row>
    <row r="447" spans="1:18" x14ac:dyDescent="0.2">
      <c r="A447" s="207">
        <v>2029</v>
      </c>
      <c r="K447" s="474">
        <f>SUM(K278:K289)</f>
        <v>15941377.861171437</v>
      </c>
      <c r="Q447" s="474">
        <f>SUM(Q278:Q289)</f>
        <v>50043545.483768202</v>
      </c>
      <c r="R447" s="63">
        <f t="shared" si="36"/>
        <v>5.4261377371038755E-3</v>
      </c>
    </row>
    <row r="448" spans="1:18" x14ac:dyDescent="0.2">
      <c r="A448" s="312">
        <v>2030</v>
      </c>
      <c r="K448" s="474">
        <f>SUM(K290:K301)</f>
        <v>16022433.860933563</v>
      </c>
      <c r="Q448" s="474">
        <f>SUM(Q290:Q301)</f>
        <v>50326122.958212018</v>
      </c>
      <c r="R448" s="63">
        <f t="shared" si="36"/>
        <v>5.6466317826235901E-3</v>
      </c>
    </row>
    <row r="449" spans="1:18" x14ac:dyDescent="0.2">
      <c r="A449" s="312">
        <v>2031</v>
      </c>
      <c r="K449" s="474">
        <f>SUM(K302:K313)</f>
        <v>16109217.116915116</v>
      </c>
      <c r="Q449" s="474">
        <f>SUM(Q302:Q313)</f>
        <v>50639834.291410983</v>
      </c>
      <c r="R449" s="63">
        <f t="shared" si="36"/>
        <v>6.233568468198003E-3</v>
      </c>
    </row>
    <row r="450" spans="1:18" x14ac:dyDescent="0.2">
      <c r="A450" s="207">
        <v>2032</v>
      </c>
      <c r="K450" s="474">
        <f>SUM(K314:K325)</f>
        <v>16204366.84636052</v>
      </c>
      <c r="Q450" s="474">
        <f>SUM(Q314:Q325)</f>
        <v>51007553.693593301</v>
      </c>
      <c r="R450" s="63">
        <f t="shared" si="36"/>
        <v>7.2614653528730866E-3</v>
      </c>
    </row>
    <row r="451" spans="1:18" x14ac:dyDescent="0.2">
      <c r="A451" s="207">
        <v>2033</v>
      </c>
      <c r="K451" s="474">
        <f>SUM(K326:K337)</f>
        <v>16293516.830772242</v>
      </c>
      <c r="Q451" s="474">
        <f>SUM(Q326:Q337)</f>
        <v>51301066.830699287</v>
      </c>
      <c r="R451" s="63">
        <f t="shared" si="36"/>
        <v>5.7543072712160637E-3</v>
      </c>
    </row>
    <row r="452" spans="1:18" x14ac:dyDescent="0.2">
      <c r="A452" s="312">
        <v>2034</v>
      </c>
      <c r="K452" s="474">
        <f>SUM(K338:K349)</f>
        <v>16379711.389358459</v>
      </c>
      <c r="Q452" s="474">
        <f>SUM(Q338:Q349)</f>
        <v>51552807.086727448</v>
      </c>
      <c r="R452" s="63">
        <f t="shared" si="36"/>
        <v>4.9071154184558985E-3</v>
      </c>
    </row>
    <row r="453" spans="1:18" x14ac:dyDescent="0.2">
      <c r="A453" s="312">
        <v>2035</v>
      </c>
      <c r="K453" s="474">
        <f>SUM(K350:K361)</f>
        <v>16467081.169350417</v>
      </c>
      <c r="Q453" s="474">
        <f>SUM(Q350:Q361)</f>
        <v>51806123.638020582</v>
      </c>
      <c r="R453" s="63">
        <f t="shared" si="36"/>
        <v>4.9137295446779472E-3</v>
      </c>
    </row>
    <row r="454" spans="1:18" x14ac:dyDescent="0.2">
      <c r="A454" s="207">
        <v>2036</v>
      </c>
      <c r="K454" s="474">
        <f>SUM(K362:K373)</f>
        <v>16557670.381609445</v>
      </c>
      <c r="Q454" s="474">
        <f>SUM(Q362:Q373)</f>
        <v>52085979.829428919</v>
      </c>
      <c r="R454" s="63">
        <f t="shared" si="36"/>
        <v>5.401990570916837E-3</v>
      </c>
    </row>
    <row r="455" spans="1:18" x14ac:dyDescent="0.2">
      <c r="A455" s="207">
        <v>2037</v>
      </c>
      <c r="K455" s="474">
        <f>SUM(K374:K385)</f>
        <v>16642261.311753923</v>
      </c>
      <c r="Q455" s="474">
        <f>SUM(Q374:Q385)</f>
        <v>52337021.83234968</v>
      </c>
      <c r="R455" s="63">
        <f t="shared" si="36"/>
        <v>4.8197615508602798E-3</v>
      </c>
    </row>
    <row r="456" spans="1:18" x14ac:dyDescent="0.2">
      <c r="A456" s="312">
        <v>2038</v>
      </c>
      <c r="K456" s="474">
        <f>SUM(K386:K397)</f>
        <v>16735721.032622261</v>
      </c>
      <c r="Q456" s="474">
        <f>SUM(Q386:Q397)</f>
        <v>52610647.021320194</v>
      </c>
      <c r="R456" s="63">
        <f t="shared" si="36"/>
        <v>5.2281383118628622E-3</v>
      </c>
    </row>
    <row r="457" spans="1:18" x14ac:dyDescent="0.2">
      <c r="A457" s="312">
        <v>2039</v>
      </c>
      <c r="K457" s="474">
        <f>SUM(K398:K409)</f>
        <v>16829108.930106666</v>
      </c>
      <c r="Q457" s="474">
        <f>SUM(Q398:Q409)</f>
        <v>52885827.583945699</v>
      </c>
      <c r="R457" s="63">
        <f t="shared" si="36"/>
        <v>5.230510898563745E-3</v>
      </c>
    </row>
    <row r="458" spans="1:18" x14ac:dyDescent="0.2">
      <c r="A458" s="207">
        <v>2040</v>
      </c>
      <c r="K458" s="474">
        <f>SUM(K410:K421)</f>
        <v>16924811.220985733</v>
      </c>
      <c r="Q458" s="474">
        <f>SUM(Q410:Q421)</f>
        <v>53184885.789604694</v>
      </c>
      <c r="R458" s="63">
        <f t="shared" si="36"/>
        <v>5.6547891811713491E-3</v>
      </c>
    </row>
  </sheetData>
  <mergeCells count="1">
    <mergeCell ref="C11:N11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Z95"/>
  <sheetViews>
    <sheetView zoomScale="80" zoomScaleNormal="80" zoomScaleSheetLayoutView="70" workbookViewId="0">
      <selection activeCell="L1" sqref="L1"/>
    </sheetView>
  </sheetViews>
  <sheetFormatPr defaultRowHeight="12.75" x14ac:dyDescent="0.2"/>
  <cols>
    <col min="2" max="2" width="17.7109375" customWidth="1"/>
    <col min="5" max="5" width="16.7109375" customWidth="1"/>
    <col min="8" max="8" width="11" customWidth="1"/>
    <col min="9" max="9" width="11.42578125" customWidth="1"/>
    <col min="12" max="12" width="12.42578125" bestFit="1" customWidth="1"/>
    <col min="19" max="19" width="13.28515625" customWidth="1"/>
    <col min="20" max="20" width="11.85546875" customWidth="1"/>
    <col min="21" max="21" width="11.7109375" customWidth="1"/>
    <col min="23" max="23" width="11.5703125" bestFit="1" customWidth="1"/>
    <col min="24" max="24" width="8.140625" bestFit="1" customWidth="1"/>
    <col min="25" max="25" width="9.85546875" bestFit="1" customWidth="1"/>
  </cols>
  <sheetData>
    <row r="1" spans="1:12" ht="27" x14ac:dyDescent="0.3">
      <c r="A1" s="685" t="s">
        <v>20</v>
      </c>
      <c r="B1" s="686"/>
      <c r="C1" s="686"/>
      <c r="D1" s="686"/>
      <c r="E1" s="686"/>
      <c r="F1" s="686"/>
      <c r="G1" s="686"/>
      <c r="H1" s="686"/>
      <c r="I1" s="686"/>
      <c r="L1" s="35" t="s">
        <v>85</v>
      </c>
    </row>
    <row r="2" spans="1:12" ht="18.75" x14ac:dyDescent="0.3">
      <c r="B2" s="34"/>
      <c r="C2" s="34"/>
      <c r="D2" s="34"/>
      <c r="E2" s="34"/>
      <c r="F2" s="34"/>
      <c r="G2" s="34"/>
      <c r="H2" s="34"/>
    </row>
    <row r="3" spans="1:12" x14ac:dyDescent="0.2">
      <c r="B3" s="687" t="s">
        <v>13</v>
      </c>
      <c r="C3" s="687"/>
      <c r="D3" s="687"/>
      <c r="E3" s="687"/>
      <c r="F3" s="687"/>
      <c r="G3" s="687"/>
      <c r="H3" s="687"/>
    </row>
    <row r="4" spans="1:12" x14ac:dyDescent="0.2">
      <c r="A4" s="18"/>
      <c r="B4" s="18"/>
      <c r="C4" s="18"/>
      <c r="D4" s="18"/>
      <c r="E4" s="18"/>
      <c r="F4" s="18"/>
      <c r="G4" s="18"/>
      <c r="H4" s="18"/>
    </row>
    <row r="5" spans="1:12" x14ac:dyDescent="0.2">
      <c r="B5" s="33" t="s">
        <v>84</v>
      </c>
      <c r="C5" s="18"/>
      <c r="F5" s="59">
        <f>AVERAGE(F15:F48)</f>
        <v>7.207431614072903E-3</v>
      </c>
      <c r="G5" s="2">
        <f>(D48/D14)^(1/34)-1</f>
        <v>1.5938627553564455E-3</v>
      </c>
    </row>
    <row r="6" spans="1:12" x14ac:dyDescent="0.2">
      <c r="B6" s="18"/>
      <c r="C6" s="18"/>
      <c r="F6" s="7"/>
      <c r="G6" s="7"/>
    </row>
    <row r="7" spans="1:12" x14ac:dyDescent="0.2">
      <c r="B7" s="33"/>
      <c r="C7" s="18"/>
      <c r="F7" s="59"/>
      <c r="G7" s="2"/>
    </row>
    <row r="8" spans="1:12" x14ac:dyDescent="0.2">
      <c r="B8" s="33" t="s">
        <v>48</v>
      </c>
      <c r="C8" s="18"/>
      <c r="F8" s="59">
        <f>AVERAGE(F55:F64)</f>
        <v>1.8054345479289059E-2</v>
      </c>
      <c r="G8" s="2">
        <f>(E64/E54)^(1/10)-1</f>
        <v>3.8161867886503664E-3</v>
      </c>
    </row>
    <row r="9" spans="1:12" x14ac:dyDescent="0.2">
      <c r="A9" s="18"/>
      <c r="H9" s="18"/>
    </row>
    <row r="10" spans="1:12" x14ac:dyDescent="0.2">
      <c r="B10" s="688" t="s">
        <v>9</v>
      </c>
      <c r="C10" s="688"/>
      <c r="D10" s="688"/>
      <c r="E10" s="688"/>
      <c r="F10" s="688"/>
      <c r="G10" s="688"/>
      <c r="H10" s="688"/>
    </row>
    <row r="11" spans="1:12" x14ac:dyDescent="0.2">
      <c r="A11" s="32"/>
      <c r="B11" s="30"/>
      <c r="C11" s="30"/>
      <c r="D11" s="31"/>
      <c r="E11" s="31"/>
      <c r="F11" s="31"/>
      <c r="G11" s="31"/>
      <c r="H11" s="31"/>
    </row>
    <row r="12" spans="1:12" x14ac:dyDescent="0.2">
      <c r="A12" s="18"/>
      <c r="B12" s="18"/>
      <c r="C12" s="18"/>
      <c r="D12" s="7"/>
      <c r="E12" s="18"/>
      <c r="F12" s="30" t="s">
        <v>5</v>
      </c>
      <c r="G12" s="30"/>
      <c r="H12" s="30"/>
    </row>
    <row r="13" spans="1:12" x14ac:dyDescent="0.2">
      <c r="A13" s="18"/>
      <c r="B13" s="18"/>
      <c r="C13" s="7"/>
      <c r="D13" s="29"/>
      <c r="E13" s="27"/>
      <c r="F13" s="28" t="s">
        <v>1</v>
      </c>
      <c r="G13" s="18"/>
      <c r="H13" s="7" t="s">
        <v>0</v>
      </c>
    </row>
    <row r="14" spans="1:12" x14ac:dyDescent="0.2">
      <c r="A14" s="18"/>
      <c r="B14" s="7">
        <v>1980</v>
      </c>
      <c r="D14" s="59">
        <f>'Table Summer Peak'!D14/'Table Customers'!D16*1000</f>
        <v>4.4041722396109817</v>
      </c>
      <c r="E14" s="27"/>
      <c r="F14" s="3"/>
      <c r="G14" s="18"/>
      <c r="H14" s="2"/>
    </row>
    <row r="15" spans="1:12" x14ac:dyDescent="0.2">
      <c r="A15" s="18"/>
      <c r="B15" s="7">
        <v>1981</v>
      </c>
      <c r="D15" s="59">
        <f>'Table Summer Peak'!D15/'Table Customers'!D17*1000</f>
        <v>4.261357265044162</v>
      </c>
      <c r="E15" s="27"/>
      <c r="F15" s="59">
        <f t="shared" ref="F15:F48" si="0">+D15-D14</f>
        <v>-0.14281497456681969</v>
      </c>
      <c r="G15" s="18"/>
      <c r="H15" s="2">
        <f t="shared" ref="H15:H48" si="1">(D15/D14)-1</f>
        <v>-3.2427200117730703E-2</v>
      </c>
    </row>
    <row r="16" spans="1:12" x14ac:dyDescent="0.2">
      <c r="A16" s="18"/>
      <c r="B16" s="7">
        <v>1982</v>
      </c>
      <c r="D16" s="59">
        <f>'Table Summer Peak'!D16/'Table Customers'!D18*1000</f>
        <v>4.1820618932014391</v>
      </c>
      <c r="E16" s="27"/>
      <c r="F16" s="59">
        <f t="shared" si="0"/>
        <v>-7.929537184272295E-2</v>
      </c>
      <c r="G16" s="18"/>
      <c r="H16" s="2">
        <f t="shared" si="1"/>
        <v>-1.8608008413934618E-2</v>
      </c>
    </row>
    <row r="17" spans="1:26" x14ac:dyDescent="0.2">
      <c r="A17" s="18"/>
      <c r="B17" s="7">
        <v>1983</v>
      </c>
      <c r="D17" s="59">
        <f>'Table Summer Peak'!D17/'Table Customers'!D19*1000</f>
        <v>4.3939804059863388</v>
      </c>
      <c r="E17" s="27"/>
      <c r="F17" s="59">
        <f t="shared" si="0"/>
        <v>0.2119185127848997</v>
      </c>
      <c r="G17" s="18"/>
      <c r="H17" s="2">
        <f t="shared" si="1"/>
        <v>5.0673212926237277E-2</v>
      </c>
    </row>
    <row r="18" spans="1:26" x14ac:dyDescent="0.2">
      <c r="A18" s="18"/>
      <c r="B18" s="7">
        <v>1984</v>
      </c>
      <c r="D18" s="59">
        <f>'Table Summer Peak'!D18/'Table Customers'!D20*1000</f>
        <v>4.0745510596229737</v>
      </c>
      <c r="E18" s="27"/>
      <c r="F18" s="59">
        <f t="shared" si="0"/>
        <v>-0.31942934636336506</v>
      </c>
      <c r="G18" s="18"/>
      <c r="H18" s="2">
        <f t="shared" si="1"/>
        <v>-7.2697034772430058E-2</v>
      </c>
    </row>
    <row r="19" spans="1:26" x14ac:dyDescent="0.2">
      <c r="A19" s="18"/>
      <c r="B19" s="7">
        <v>1985</v>
      </c>
      <c r="D19" s="59">
        <f>'Table Summer Peak'!D19/'Table Customers'!D21*1000</f>
        <v>4.0702088745440124</v>
      </c>
      <c r="E19" s="27"/>
      <c r="F19" s="59">
        <f t="shared" si="0"/>
        <v>-4.3421850789613359E-3</v>
      </c>
      <c r="G19" s="18"/>
      <c r="H19" s="2">
        <f t="shared" si="1"/>
        <v>-1.0656842963610025E-3</v>
      </c>
      <c r="L19" s="702" t="s">
        <v>83</v>
      </c>
      <c r="M19" s="702"/>
      <c r="N19" s="702"/>
      <c r="O19" s="702"/>
      <c r="P19" s="702"/>
      <c r="S19" s="192" t="s">
        <v>75</v>
      </c>
    </row>
    <row r="20" spans="1:26" x14ac:dyDescent="0.2">
      <c r="A20" s="18"/>
      <c r="B20" s="7">
        <v>1986</v>
      </c>
      <c r="D20" s="59">
        <f>'Table Summer Peak'!D20/'Table Customers'!D22*1000</f>
        <v>4.046916126543417</v>
      </c>
      <c r="E20" s="27"/>
      <c r="F20" s="59">
        <f t="shared" si="0"/>
        <v>-2.3292748000595331E-2</v>
      </c>
      <c r="G20" s="18"/>
      <c r="H20" s="2">
        <f t="shared" si="1"/>
        <v>-5.7227402127377758E-3</v>
      </c>
      <c r="L20" s="53" t="s">
        <v>77</v>
      </c>
      <c r="M20" s="53" t="s">
        <v>77</v>
      </c>
      <c r="O20" s="53" t="s">
        <v>77</v>
      </c>
      <c r="P20" s="53" t="s">
        <v>77</v>
      </c>
      <c r="S20" s="19" t="s">
        <v>62</v>
      </c>
    </row>
    <row r="21" spans="1:26" ht="13.5" thickBot="1" x14ac:dyDescent="0.25">
      <c r="A21" s="18"/>
      <c r="B21" s="7">
        <v>1987</v>
      </c>
      <c r="D21" s="59">
        <f>'Table Summer Peak'!D21/'Table Customers'!D23*1000</f>
        <v>4.3637670839612337</v>
      </c>
      <c r="E21" s="27"/>
      <c r="F21" s="59">
        <f t="shared" si="0"/>
        <v>0.31685095741781666</v>
      </c>
      <c r="G21" s="18"/>
      <c r="H21" s="2">
        <f t="shared" si="1"/>
        <v>7.8294421606520448E-2</v>
      </c>
      <c r="L21" s="19"/>
      <c r="M21" s="19" t="s">
        <v>76</v>
      </c>
      <c r="O21" s="19"/>
      <c r="P21" s="19" t="s">
        <v>76</v>
      </c>
      <c r="S21" s="54"/>
      <c r="T21" s="689" t="s">
        <v>61</v>
      </c>
      <c r="U21" s="689"/>
    </row>
    <row r="22" spans="1:26" x14ac:dyDescent="0.2">
      <c r="A22" s="18"/>
      <c r="B22" s="7">
        <v>1988</v>
      </c>
      <c r="D22" s="59">
        <f>'Table Summer Peak'!D22/'Table Customers'!D24*1000</f>
        <v>4.1920824928163363</v>
      </c>
      <c r="E22" s="27"/>
      <c r="F22" s="59">
        <f t="shared" si="0"/>
        <v>-0.17168459114489742</v>
      </c>
      <c r="G22" s="18"/>
      <c r="H22" s="2">
        <f t="shared" si="1"/>
        <v>-3.9343206876442549E-2</v>
      </c>
      <c r="O22" s="19" t="s">
        <v>74</v>
      </c>
      <c r="S22" s="174" t="s">
        <v>55</v>
      </c>
      <c r="T22" s="173" t="s">
        <v>58</v>
      </c>
      <c r="U22" s="172" t="s">
        <v>2</v>
      </c>
    </row>
    <row r="23" spans="1:26" x14ac:dyDescent="0.2">
      <c r="A23" s="18"/>
      <c r="B23" s="7">
        <v>1989</v>
      </c>
      <c r="D23" s="59">
        <f>'Table Summer Peak'!D23/'Table Customers'!D25*1000</f>
        <v>4.3809042610616471</v>
      </c>
      <c r="E23" s="18"/>
      <c r="F23" s="59">
        <f t="shared" si="0"/>
        <v>0.18882176824531083</v>
      </c>
      <c r="G23" s="18"/>
      <c r="H23" s="2">
        <f t="shared" si="1"/>
        <v>4.5042474371360885E-2</v>
      </c>
      <c r="S23" s="171" t="s">
        <v>82</v>
      </c>
      <c r="T23" s="170">
        <v>24</v>
      </c>
      <c r="U23" s="169">
        <v>16</v>
      </c>
    </row>
    <row r="24" spans="1:26" ht="13.5" thickBot="1" x14ac:dyDescent="0.25">
      <c r="A24" s="18"/>
      <c r="B24" s="7">
        <v>1990</v>
      </c>
      <c r="D24" s="59">
        <f>'Table Summer Peak'!D24/'Table Customers'!D26*1000</f>
        <v>4.354161355804929</v>
      </c>
      <c r="E24" s="18"/>
      <c r="F24" s="59">
        <f t="shared" si="0"/>
        <v>-2.6742905256718075E-2</v>
      </c>
      <c r="G24" s="18"/>
      <c r="H24" s="2">
        <f t="shared" si="1"/>
        <v>-6.10442585892923E-3</v>
      </c>
      <c r="K24">
        <v>1990</v>
      </c>
      <c r="L24" s="9">
        <v>14226.35655531605</v>
      </c>
      <c r="M24" s="59">
        <f>L24/'Table Customers'!D26*1000</f>
        <v>4.5036972478594794</v>
      </c>
      <c r="O24" s="50">
        <f t="shared" ref="O24:O42" si="2">+L24</f>
        <v>14226.35655531605</v>
      </c>
      <c r="P24" s="188">
        <f>O24/'Table Customers'!D26*1000</f>
        <v>4.5036972478594794</v>
      </c>
      <c r="S24" s="168">
        <f>(P69/P24)^(1/40)-1</f>
        <v>2.7794122384079412E-3</v>
      </c>
      <c r="T24" s="167"/>
      <c r="U24" s="166"/>
      <c r="X24" s="689" t="s">
        <v>61</v>
      </c>
      <c r="Y24" s="689"/>
    </row>
    <row r="25" spans="1:26" x14ac:dyDescent="0.2">
      <c r="A25" s="18"/>
      <c r="B25" s="7">
        <v>1991</v>
      </c>
      <c r="D25" s="59">
        <f>'Table Summer Peak'!D25/'Table Customers'!D27*1000</f>
        <v>4.3772495016719066</v>
      </c>
      <c r="E25" s="18"/>
      <c r="F25" s="59">
        <f t="shared" si="0"/>
        <v>2.3088145866977605E-2</v>
      </c>
      <c r="G25" s="18"/>
      <c r="H25" s="2">
        <f t="shared" si="1"/>
        <v>5.3025471452032846E-3</v>
      </c>
      <c r="K25">
        <v>1991</v>
      </c>
      <c r="L25" s="9">
        <v>14087.648458254789</v>
      </c>
      <c r="M25" s="190">
        <f>L25/'Table Customers'!D27*1000</f>
        <v>4.3662927277224943</v>
      </c>
      <c r="N25" s="1">
        <f t="shared" ref="N25:N48" si="3">M25/M24-1</f>
        <v>-3.0509271066631038E-2</v>
      </c>
      <c r="O25" s="50">
        <f t="shared" si="2"/>
        <v>14087.648458254789</v>
      </c>
      <c r="P25" s="190">
        <f>O25/'Table Customers'!D27*1000</f>
        <v>4.3662927277224943</v>
      </c>
      <c r="Q25" s="1">
        <f t="shared" ref="Q25:Q48" si="4">P25/P24-1</f>
        <v>-3.0509271066631038E-2</v>
      </c>
      <c r="S25" s="54"/>
      <c r="T25" s="54"/>
      <c r="U25" s="54"/>
      <c r="X25" s="54" t="s">
        <v>58</v>
      </c>
      <c r="Y25" s="54" t="s">
        <v>2</v>
      </c>
    </row>
    <row r="26" spans="1:26" x14ac:dyDescent="0.2">
      <c r="A26" s="18"/>
      <c r="B26" s="7">
        <v>1992</v>
      </c>
      <c r="D26" s="59">
        <f>'Table Summer Peak'!D26/'Table Customers'!D28*1000</f>
        <v>4.4681305128295454</v>
      </c>
      <c r="E26" s="18"/>
      <c r="F26" s="59">
        <f t="shared" si="0"/>
        <v>9.0881011157638802E-2</v>
      </c>
      <c r="G26" s="18"/>
      <c r="H26" s="2">
        <f t="shared" si="1"/>
        <v>2.0762127249754903E-2</v>
      </c>
      <c r="K26">
        <v>1992</v>
      </c>
      <c r="L26" s="9">
        <v>14452.661197031344</v>
      </c>
      <c r="M26" s="190">
        <f>L26/'Table Customers'!D28*1000</f>
        <v>4.4046365518070614</v>
      </c>
      <c r="N26" s="1">
        <f t="shared" si="3"/>
        <v>8.781780442963516E-3</v>
      </c>
      <c r="O26" s="50">
        <f t="shared" si="2"/>
        <v>14452.661197031344</v>
      </c>
      <c r="P26" s="190">
        <f>O26/'Table Customers'!D28*1000</f>
        <v>4.4046365518070614</v>
      </c>
      <c r="Q26" s="1">
        <f t="shared" si="4"/>
        <v>8.781780442963516E-3</v>
      </c>
      <c r="S26" s="165" t="s">
        <v>55</v>
      </c>
      <c r="T26" s="115"/>
      <c r="U26" s="115"/>
      <c r="V26" s="65"/>
      <c r="W26" s="165" t="s">
        <v>55</v>
      </c>
      <c r="X26" s="115"/>
      <c r="Y26" s="115"/>
      <c r="Z26" s="65"/>
    </row>
    <row r="27" spans="1:26" x14ac:dyDescent="0.2">
      <c r="A27" s="18"/>
      <c r="B27" s="7">
        <v>1993</v>
      </c>
      <c r="D27" s="59">
        <f>'Table Summer Peak'!D27/'Table Customers'!D29*1000</f>
        <v>4.5491468251342093</v>
      </c>
      <c r="E27" s="18"/>
      <c r="F27" s="59">
        <f t="shared" si="0"/>
        <v>8.1016312304663884E-2</v>
      </c>
      <c r="G27" s="18"/>
      <c r="H27" s="2">
        <f t="shared" si="1"/>
        <v>1.8132038012774743E-2</v>
      </c>
      <c r="K27">
        <v>1993</v>
      </c>
      <c r="L27" s="9">
        <v>15255.963623465852</v>
      </c>
      <c r="M27" s="190">
        <f>L27/'Table Customers'!D29*1000</f>
        <v>4.5461560645914245</v>
      </c>
      <c r="N27" s="1">
        <f t="shared" si="3"/>
        <v>3.2129668616200036E-2</v>
      </c>
      <c r="O27" s="50">
        <f t="shared" si="2"/>
        <v>15255.963623465852</v>
      </c>
      <c r="P27" s="190">
        <f>O27/'Table Customers'!D29*1000</f>
        <v>4.5461560645914245</v>
      </c>
      <c r="Q27" s="1">
        <f t="shared" si="4"/>
        <v>3.2129668616200036E-2</v>
      </c>
      <c r="S27" s="165" t="s">
        <v>81</v>
      </c>
      <c r="T27" s="115">
        <v>14</v>
      </c>
      <c r="U27" s="115">
        <v>16</v>
      </c>
      <c r="V27" s="65"/>
      <c r="W27" s="165" t="s">
        <v>57</v>
      </c>
      <c r="X27" s="115">
        <v>4</v>
      </c>
      <c r="Y27" s="115">
        <v>16</v>
      </c>
      <c r="Z27" s="197"/>
    </row>
    <row r="28" spans="1:26" x14ac:dyDescent="0.2">
      <c r="A28" s="18"/>
      <c r="B28" s="7">
        <v>1994</v>
      </c>
      <c r="D28" s="59">
        <f>'Table Summer Peak'!D28/'Table Customers'!D30*1000</f>
        <v>4.4354681607081634</v>
      </c>
      <c r="E28" s="18"/>
      <c r="F28" s="59">
        <f t="shared" si="0"/>
        <v>-0.11367866442604591</v>
      </c>
      <c r="G28" s="18"/>
      <c r="H28" s="2">
        <f t="shared" si="1"/>
        <v>-2.4989007564663934E-2</v>
      </c>
      <c r="I28" s="26"/>
      <c r="K28">
        <v>1994</v>
      </c>
      <c r="L28" s="9">
        <v>14747.116739095345</v>
      </c>
      <c r="M28" s="190">
        <f>L28/'Table Customers'!D30*1000</f>
        <v>4.3092671953688519</v>
      </c>
      <c r="N28" s="1">
        <f t="shared" si="3"/>
        <v>-5.2107509257683704E-2</v>
      </c>
      <c r="O28" s="50">
        <f t="shared" si="2"/>
        <v>14747.116739095345</v>
      </c>
      <c r="P28" s="190">
        <f>O28/'Table Customers'!D30*1000</f>
        <v>4.3092671953688519</v>
      </c>
      <c r="Q28" s="1">
        <f t="shared" si="4"/>
        <v>-5.2107509257683704E-2</v>
      </c>
      <c r="S28" s="196">
        <f>(P69/P34)^(1/30)-1</f>
        <v>3.5330850902342004E-3</v>
      </c>
      <c r="T28" s="115"/>
      <c r="U28" s="115"/>
      <c r="V28" s="65"/>
      <c r="W28" s="196">
        <f>(P69/P44)^(1/20)-1</f>
        <v>6.7445955803124846E-4</v>
      </c>
      <c r="X28" s="115"/>
      <c r="Y28" s="115"/>
      <c r="Z28" s="65"/>
    </row>
    <row r="29" spans="1:26" x14ac:dyDescent="0.2">
      <c r="A29" s="18"/>
      <c r="B29" s="7">
        <v>1995</v>
      </c>
      <c r="D29" s="59">
        <f>'Table Summer Peak'!D29/'Table Customers'!D31*1000</f>
        <v>4.5325092094808639</v>
      </c>
      <c r="E29" s="18"/>
      <c r="F29" s="59">
        <f t="shared" si="0"/>
        <v>9.7041048772700478E-2</v>
      </c>
      <c r="G29" s="18"/>
      <c r="H29" s="2">
        <f t="shared" si="1"/>
        <v>2.187842303374965E-2</v>
      </c>
      <c r="K29">
        <v>1995</v>
      </c>
      <c r="L29" s="9">
        <v>15807.29177625505</v>
      </c>
      <c r="M29" s="190">
        <f>L29/'Table Customers'!D31*1000</f>
        <v>4.5308730508333097</v>
      </c>
      <c r="N29" s="1">
        <f t="shared" si="3"/>
        <v>5.1425415370533578E-2</v>
      </c>
      <c r="O29" s="50">
        <f t="shared" si="2"/>
        <v>15807.29177625505</v>
      </c>
      <c r="P29" s="190">
        <f>O29/'Table Customers'!D31*1000</f>
        <v>4.5308730508333097</v>
      </c>
      <c r="Q29" s="1">
        <f t="shared" si="4"/>
        <v>5.1425415370533578E-2</v>
      </c>
      <c r="S29" s="115"/>
      <c r="T29" s="115"/>
      <c r="U29" s="115"/>
      <c r="V29" s="65"/>
      <c r="W29" s="65"/>
      <c r="X29" s="65"/>
      <c r="Y29" s="65"/>
      <c r="Z29" s="65"/>
    </row>
    <row r="30" spans="1:26" x14ac:dyDescent="0.2">
      <c r="A30" s="18"/>
      <c r="B30" s="7">
        <v>1996</v>
      </c>
      <c r="D30" s="59">
        <f>'Table Summer Peak'!D30/'Table Customers'!D32*1000</f>
        <v>4.5241180213517493</v>
      </c>
      <c r="E30" s="18"/>
      <c r="F30" s="59">
        <f t="shared" si="0"/>
        <v>-8.3911881291145463E-3</v>
      </c>
      <c r="G30" s="18"/>
      <c r="H30" s="2">
        <f t="shared" si="1"/>
        <v>-1.8513339391704742E-3</v>
      </c>
      <c r="K30">
        <v>1996</v>
      </c>
      <c r="L30" s="9">
        <v>15728.728273802324</v>
      </c>
      <c r="M30" s="190">
        <f>L30/'Table Customers'!D32*1000</f>
        <v>4.4296951591418008</v>
      </c>
      <c r="N30" s="1">
        <f t="shared" si="3"/>
        <v>-2.2330771698161E-2</v>
      </c>
      <c r="O30" s="50">
        <f t="shared" si="2"/>
        <v>15728.728273802324</v>
      </c>
      <c r="P30" s="190">
        <f>O30/'Table Customers'!D32*1000</f>
        <v>4.4296951591418008</v>
      </c>
      <c r="Q30" s="1">
        <f t="shared" si="4"/>
        <v>-2.2330771698161E-2</v>
      </c>
      <c r="S30" s="165" t="s">
        <v>55</v>
      </c>
      <c r="T30" s="115"/>
      <c r="U30" s="115"/>
      <c r="W30" s="165" t="s">
        <v>55</v>
      </c>
      <c r="X30" s="115"/>
      <c r="Y30" s="115"/>
    </row>
    <row r="31" spans="1:26" x14ac:dyDescent="0.2">
      <c r="A31" s="18"/>
      <c r="B31" s="7">
        <v>1997</v>
      </c>
      <c r="D31" s="59">
        <f>'Table Summer Peak'!D31/'Table Customers'!D33*1000</f>
        <v>4.5949536710778141</v>
      </c>
      <c r="E31" s="18"/>
      <c r="F31" s="59">
        <f t="shared" si="0"/>
        <v>7.0835649726064709E-2</v>
      </c>
      <c r="G31" s="18"/>
      <c r="H31" s="2">
        <f t="shared" si="1"/>
        <v>1.5657339041942109E-2</v>
      </c>
      <c r="K31">
        <v>1997</v>
      </c>
      <c r="L31" s="9">
        <v>16646.288543223443</v>
      </c>
      <c r="M31" s="190">
        <f>L31/'Table Customers'!D33*1000</f>
        <v>4.6041646306216339</v>
      </c>
      <c r="N31" s="1">
        <f t="shared" si="3"/>
        <v>3.9386338159132839E-2</v>
      </c>
      <c r="O31" s="50">
        <f t="shared" si="2"/>
        <v>16646.288543223443</v>
      </c>
      <c r="P31" s="190">
        <f>O31/'Table Customers'!D33*1000</f>
        <v>4.6041646306216339</v>
      </c>
      <c r="Q31" s="1">
        <f t="shared" si="4"/>
        <v>3.9386338159132839E-2</v>
      </c>
      <c r="S31" s="165" t="s">
        <v>54</v>
      </c>
      <c r="T31" s="115">
        <v>24</v>
      </c>
      <c r="U31" s="115">
        <v>26</v>
      </c>
      <c r="W31" s="165" t="s">
        <v>80</v>
      </c>
      <c r="X31" s="115">
        <v>24</v>
      </c>
      <c r="Y31" s="115">
        <v>11</v>
      </c>
    </row>
    <row r="32" spans="1:26" x14ac:dyDescent="0.2">
      <c r="A32" s="18"/>
      <c r="B32" s="7">
        <v>1998</v>
      </c>
      <c r="D32" s="59">
        <f>'Table Summer Peak'!D32/'Table Customers'!D34*1000</f>
        <v>4.8626942768789103</v>
      </c>
      <c r="E32" s="18"/>
      <c r="F32" s="59">
        <f t="shared" si="0"/>
        <v>0.26774060580109627</v>
      </c>
      <c r="G32" s="18"/>
      <c r="H32" s="2">
        <f t="shared" si="1"/>
        <v>5.8268401591586416E-2</v>
      </c>
      <c r="K32">
        <v>1998</v>
      </c>
      <c r="L32" s="9">
        <v>18418.360017688883</v>
      </c>
      <c r="M32" s="190">
        <f>L32/'Table Customers'!D34*1000</f>
        <v>5.004350106023975</v>
      </c>
      <c r="N32" s="1">
        <f t="shared" si="3"/>
        <v>8.6918150741345235E-2</v>
      </c>
      <c r="O32" s="50">
        <f t="shared" si="2"/>
        <v>18418.360017688883</v>
      </c>
      <c r="P32" s="190">
        <f>O32/'Table Customers'!D34*1000</f>
        <v>5.004350106023975</v>
      </c>
      <c r="Q32" s="1">
        <f t="shared" si="4"/>
        <v>8.6918150741345235E-2</v>
      </c>
      <c r="S32" s="196">
        <f>(P79/P24)^(1/50)-1</f>
        <v>3.8097630554789763E-3</v>
      </c>
      <c r="T32" s="115"/>
      <c r="U32" s="115"/>
      <c r="W32" s="196">
        <f>(P64/P24)^(1/35)-1</f>
        <v>2.0055875590490047E-3</v>
      </c>
      <c r="X32" s="115"/>
      <c r="Y32" s="115"/>
    </row>
    <row r="33" spans="1:21" x14ac:dyDescent="0.2">
      <c r="A33" s="18"/>
      <c r="B33" s="7">
        <v>1999</v>
      </c>
      <c r="D33" s="59">
        <f>'Table Summer Peak'!D33/'Table Customers'!D35*1000</f>
        <v>4.6898179521740628</v>
      </c>
      <c r="E33" s="18"/>
      <c r="F33" s="59">
        <f t="shared" si="0"/>
        <v>-0.17287632470484748</v>
      </c>
      <c r="G33" s="18"/>
      <c r="H33" s="2">
        <f t="shared" si="1"/>
        <v>-3.5551551230937561E-2</v>
      </c>
      <c r="K33">
        <v>1999</v>
      </c>
      <c r="L33" s="9">
        <v>17555.070121409328</v>
      </c>
      <c r="M33" s="190">
        <f>L33/'Table Customers'!D35*1000</f>
        <v>4.6738622200999131</v>
      </c>
      <c r="N33" s="1">
        <f t="shared" si="3"/>
        <v>-6.6040120879280129E-2</v>
      </c>
      <c r="O33" s="50">
        <f t="shared" si="2"/>
        <v>17555.070121409328</v>
      </c>
      <c r="P33" s="190">
        <f>O33/'Table Customers'!D35*1000</f>
        <v>4.6738622200999131</v>
      </c>
      <c r="Q33" s="1">
        <f t="shared" si="4"/>
        <v>-6.6040120879280129E-2</v>
      </c>
      <c r="S33" s="54"/>
      <c r="T33" s="54"/>
      <c r="U33" s="54"/>
    </row>
    <row r="34" spans="1:21" x14ac:dyDescent="0.2">
      <c r="A34" s="18"/>
      <c r="B34" s="7">
        <v>2000</v>
      </c>
      <c r="D34" s="59">
        <f>'Table Summer Peak'!D34/'Table Customers'!D36*1000</f>
        <v>4.6274373322387223</v>
      </c>
      <c r="E34" s="18"/>
      <c r="F34" s="59">
        <f t="shared" si="0"/>
        <v>-6.2380619935340498E-2</v>
      </c>
      <c r="G34" s="18"/>
      <c r="H34" s="2">
        <f t="shared" si="1"/>
        <v>-1.3301288146253643E-2</v>
      </c>
      <c r="K34">
        <v>2000</v>
      </c>
      <c r="L34" s="9">
        <v>17422.452745622555</v>
      </c>
      <c r="M34" s="190">
        <f>L34/'Table Customers'!D36*1000</f>
        <v>4.5272522604592789</v>
      </c>
      <c r="N34" s="1">
        <f t="shared" si="3"/>
        <v>-3.1368053386370498E-2</v>
      </c>
      <c r="O34" s="50">
        <f t="shared" si="2"/>
        <v>17422.452745622555</v>
      </c>
      <c r="P34" s="188">
        <f>O34/'Table Customers'!D36*1000</f>
        <v>4.5272522604592789</v>
      </c>
      <c r="Q34" s="1">
        <f t="shared" si="4"/>
        <v>-3.1368053386370498E-2</v>
      </c>
      <c r="S34" s="56"/>
      <c r="T34" s="54"/>
      <c r="U34" s="54"/>
    </row>
    <row r="35" spans="1:21" x14ac:dyDescent="0.2">
      <c r="A35" s="18"/>
      <c r="B35" s="7">
        <v>2001</v>
      </c>
      <c r="D35" s="59">
        <f>'Table Summer Peak'!D35/'Table Customers'!D37*1000</f>
        <v>4.7656060160884302</v>
      </c>
      <c r="E35" s="18"/>
      <c r="F35" s="59">
        <f t="shared" si="0"/>
        <v>0.13816868384970782</v>
      </c>
      <c r="G35" s="18"/>
      <c r="H35" s="2">
        <f t="shared" si="1"/>
        <v>2.985857482868659E-2</v>
      </c>
      <c r="K35">
        <v>2001</v>
      </c>
      <c r="L35" s="9">
        <v>18612.496393680191</v>
      </c>
      <c r="M35" s="190">
        <f>L35/'Table Customers'!D37*1000</f>
        <v>4.729648330390666</v>
      </c>
      <c r="N35" s="1">
        <f t="shared" si="3"/>
        <v>4.470616132860572E-2</v>
      </c>
      <c r="O35" s="50">
        <f t="shared" si="2"/>
        <v>18612.496393680191</v>
      </c>
      <c r="P35" s="190">
        <f>O35/'Table Customers'!D37*1000</f>
        <v>4.729648330390666</v>
      </c>
      <c r="Q35" s="1">
        <f t="shared" si="4"/>
        <v>4.470616132860572E-2</v>
      </c>
      <c r="S35" s="56"/>
      <c r="T35" s="54"/>
      <c r="U35" s="54"/>
    </row>
    <row r="36" spans="1:21" x14ac:dyDescent="0.2">
      <c r="A36" s="18"/>
      <c r="B36" s="7">
        <v>2002</v>
      </c>
      <c r="D36" s="59">
        <f>'Table Summer Peak'!D36/'Table Customers'!D38*1000</f>
        <v>4.7810782837822092</v>
      </c>
      <c r="E36" s="18"/>
      <c r="F36" s="59">
        <f t="shared" si="0"/>
        <v>1.5472267693779074E-2</v>
      </c>
      <c r="G36" s="18"/>
      <c r="H36" s="2">
        <f t="shared" si="1"/>
        <v>3.2466527114380916E-3</v>
      </c>
      <c r="K36">
        <v>2002</v>
      </c>
      <c r="L36" s="9">
        <v>19125.530750990325</v>
      </c>
      <c r="M36" s="190">
        <f>L36/'Table Customers'!D38*1000</f>
        <v>4.7578260960179346</v>
      </c>
      <c r="N36" s="1">
        <f t="shared" si="3"/>
        <v>5.9576872652900015E-3</v>
      </c>
      <c r="O36" s="50">
        <f t="shared" si="2"/>
        <v>19125.530750990325</v>
      </c>
      <c r="P36" s="190">
        <f>O36/'Table Customers'!D38*1000</f>
        <v>4.7578260960179346</v>
      </c>
      <c r="Q36" s="1">
        <f t="shared" si="4"/>
        <v>5.9576872652900015E-3</v>
      </c>
      <c r="S36" s="55"/>
      <c r="T36" s="54"/>
      <c r="U36" s="54"/>
    </row>
    <row r="37" spans="1:21" x14ac:dyDescent="0.2">
      <c r="A37" s="18"/>
      <c r="B37" s="7">
        <v>2003</v>
      </c>
      <c r="D37" s="59">
        <f>'Table Summer Peak'!D37/'Table Customers'!D39*1000</f>
        <v>4.7770089563655489</v>
      </c>
      <c r="E37" s="18"/>
      <c r="F37" s="59">
        <f t="shared" si="0"/>
        <v>-4.0693274166603288E-3</v>
      </c>
      <c r="G37" s="18"/>
      <c r="H37" s="2">
        <f t="shared" si="1"/>
        <v>-8.5113172701312134E-4</v>
      </c>
      <c r="K37">
        <v>2003</v>
      </c>
      <c r="L37" s="9">
        <v>19123.621677036506</v>
      </c>
      <c r="M37" s="190">
        <f>L37/'Table Customers'!D39*1000</f>
        <v>4.644789100536391</v>
      </c>
      <c r="N37" s="1">
        <f t="shared" si="3"/>
        <v>-2.3758118350763135E-2</v>
      </c>
      <c r="O37" s="50">
        <f t="shared" si="2"/>
        <v>19123.621677036506</v>
      </c>
      <c r="P37" s="190">
        <f>O37/'Table Customers'!D39*1000</f>
        <v>4.644789100536391</v>
      </c>
      <c r="Q37" s="1">
        <f t="shared" si="4"/>
        <v>-2.3758118350763135E-2</v>
      </c>
    </row>
    <row r="38" spans="1:21" x14ac:dyDescent="0.2">
      <c r="A38" s="18"/>
      <c r="B38" s="7">
        <v>2004</v>
      </c>
      <c r="D38" s="59">
        <f>'Table Summer Peak'!D38/'Table Customers'!D40*1000</f>
        <v>4.8632868788898742</v>
      </c>
      <c r="E38" s="18"/>
      <c r="F38" s="59">
        <f t="shared" si="0"/>
        <v>8.6277922524325312E-2</v>
      </c>
      <c r="G38" s="18"/>
      <c r="H38" s="2">
        <f t="shared" si="1"/>
        <v>1.8061076148780719E-2</v>
      </c>
      <c r="I38" s="8"/>
      <c r="K38">
        <v>2004</v>
      </c>
      <c r="L38" s="9">
        <v>20297.236054246401</v>
      </c>
      <c r="M38" s="190">
        <f>L38/'Table Customers'!D40*1000</f>
        <v>4.8046377113821865</v>
      </c>
      <c r="N38" s="1">
        <f t="shared" si="3"/>
        <v>3.4414611166594389E-2</v>
      </c>
      <c r="O38" s="50">
        <f t="shared" si="2"/>
        <v>20297.236054246401</v>
      </c>
      <c r="P38" s="190">
        <f>O38/'Table Customers'!D40*1000</f>
        <v>4.8046377113821865</v>
      </c>
      <c r="Q38" s="1">
        <f t="shared" si="4"/>
        <v>3.4414611166594389E-2</v>
      </c>
    </row>
    <row r="39" spans="1:21" x14ac:dyDescent="0.2">
      <c r="A39" s="18"/>
      <c r="B39" s="7">
        <v>2005</v>
      </c>
      <c r="D39" s="59">
        <f>'Table Summer Peak'!D39/'Table Customers'!D41*1000</f>
        <v>5.1738876436575598</v>
      </c>
      <c r="E39" s="25"/>
      <c r="F39" s="59">
        <f t="shared" si="0"/>
        <v>0.31060076476768561</v>
      </c>
      <c r="G39" s="18"/>
      <c r="H39" s="2">
        <f t="shared" si="1"/>
        <v>6.3866428714274281E-2</v>
      </c>
      <c r="I39" s="8"/>
      <c r="K39">
        <v>2005</v>
      </c>
      <c r="L39" s="9">
        <v>22894.527518297949</v>
      </c>
      <c r="M39" s="190">
        <f>L39/'Table Customers'!D41*1000</f>
        <v>5.2973352280443518</v>
      </c>
      <c r="N39" s="1">
        <f t="shared" si="3"/>
        <v>0.10254623683591468</v>
      </c>
      <c r="O39" s="50">
        <f t="shared" si="2"/>
        <v>22894.527518297949</v>
      </c>
      <c r="P39" s="190">
        <f>O39/'Table Customers'!D41*1000</f>
        <v>5.2973352280443518</v>
      </c>
      <c r="Q39" s="1">
        <f t="shared" si="4"/>
        <v>0.10254623683591468</v>
      </c>
    </row>
    <row r="40" spans="1:21" x14ac:dyDescent="0.2">
      <c r="A40" s="18"/>
      <c r="B40" s="7">
        <v>2006</v>
      </c>
      <c r="D40" s="59">
        <f>'Table Summer Peak'!D40/'Table Customers'!D42*1000</f>
        <v>4.9481099315408272</v>
      </c>
      <c r="E40" s="18"/>
      <c r="F40" s="59">
        <f t="shared" si="0"/>
        <v>-0.22577771211673259</v>
      </c>
      <c r="G40" s="18"/>
      <c r="H40" s="2">
        <f t="shared" si="1"/>
        <v>-4.3637923292266234E-2</v>
      </c>
      <c r="I40" s="8"/>
      <c r="K40">
        <v>2006</v>
      </c>
      <c r="L40" s="9">
        <v>21859.363552575087</v>
      </c>
      <c r="M40" s="59">
        <f>L40/'Table Customers'!D42*1000</f>
        <v>4.9572635726503682</v>
      </c>
      <c r="N40" s="1">
        <f t="shared" si="3"/>
        <v>-6.4196740578853273E-2</v>
      </c>
      <c r="O40" s="50">
        <f t="shared" si="2"/>
        <v>21859.363552575087</v>
      </c>
      <c r="P40" s="190">
        <f>O40/'Table Customers'!D42*1000</f>
        <v>4.9572635726503682</v>
      </c>
      <c r="Q40" s="1">
        <f t="shared" si="4"/>
        <v>-6.4196740578853273E-2</v>
      </c>
    </row>
    <row r="41" spans="1:21" x14ac:dyDescent="0.2">
      <c r="A41" s="18"/>
      <c r="B41" s="7">
        <v>2007</v>
      </c>
      <c r="D41" s="59">
        <f>'Table Summer Peak'!D41/'Table Customers'!D43*1000</f>
        <v>4.8841462655251009</v>
      </c>
      <c r="E41" s="18"/>
      <c r="F41" s="59">
        <f t="shared" si="0"/>
        <v>-6.3963666015726339E-2</v>
      </c>
      <c r="G41" s="18"/>
      <c r="H41" s="2">
        <f t="shared" si="1"/>
        <v>-1.2926888630343747E-2</v>
      </c>
      <c r="I41" s="8"/>
      <c r="K41">
        <v>2007</v>
      </c>
      <c r="L41" s="9">
        <v>22056.964741078926</v>
      </c>
      <c r="M41" s="59">
        <f>L41/'Table Customers'!D43*1000</f>
        <v>4.9052655481722729</v>
      </c>
      <c r="N41" s="1">
        <f t="shared" si="3"/>
        <v>-1.0489259591717648E-2</v>
      </c>
      <c r="O41" s="50">
        <f t="shared" si="2"/>
        <v>22056.964741078926</v>
      </c>
      <c r="P41" s="59">
        <f>O41/'Table Customers'!D43*1000</f>
        <v>4.9052655481722729</v>
      </c>
      <c r="Q41" s="1">
        <f t="shared" si="4"/>
        <v>-1.0489259591717648E-2</v>
      </c>
    </row>
    <row r="42" spans="1:21" x14ac:dyDescent="0.2">
      <c r="A42" s="18"/>
      <c r="B42" s="7">
        <v>2008</v>
      </c>
      <c r="D42" s="59">
        <f>'Table Summer Peak'!D42/'Table Customers'!D44*1000</f>
        <v>4.6699024601656687</v>
      </c>
      <c r="E42" s="18"/>
      <c r="F42" s="59">
        <f t="shared" si="0"/>
        <v>-0.21424380535943222</v>
      </c>
      <c r="G42" s="18"/>
      <c r="H42" s="2">
        <f t="shared" si="1"/>
        <v>-4.3865149344866849E-2</v>
      </c>
      <c r="I42" s="8"/>
      <c r="K42">
        <v>2008</v>
      </c>
      <c r="L42" s="9">
        <v>20760.005893259666</v>
      </c>
      <c r="M42" s="59">
        <f>L42/'Table Customers'!D44*1000</f>
        <v>4.6033809398854268</v>
      </c>
      <c r="N42" s="1">
        <f t="shared" si="3"/>
        <v>-6.1542969554284288E-2</v>
      </c>
      <c r="O42" s="50">
        <f t="shared" si="2"/>
        <v>20760.005893259666</v>
      </c>
      <c r="P42" s="59">
        <f>O42/'Table Customers'!D44*1000</f>
        <v>4.6033809398854268</v>
      </c>
      <c r="Q42" s="1">
        <f t="shared" si="4"/>
        <v>-6.1542969554284288E-2</v>
      </c>
    </row>
    <row r="43" spans="1:21" x14ac:dyDescent="0.2">
      <c r="A43" s="18"/>
      <c r="B43" s="7">
        <v>2009</v>
      </c>
      <c r="D43" s="59">
        <v>4.9679191801277458</v>
      </c>
      <c r="E43" s="18"/>
      <c r="F43" s="59">
        <f t="shared" si="0"/>
        <v>0.29801671996207713</v>
      </c>
      <c r="G43" s="18"/>
      <c r="H43" s="2">
        <f t="shared" si="1"/>
        <v>6.3816476362014818E-2</v>
      </c>
      <c r="K43">
        <v>2009</v>
      </c>
      <c r="L43" s="9">
        <v>23184.480492158633</v>
      </c>
      <c r="M43" s="59">
        <f>L43/'Table Customers'!D45*1000</f>
        <v>5.1531754873738276</v>
      </c>
      <c r="N43" s="1">
        <f t="shared" si="3"/>
        <v>0.11943277227499771</v>
      </c>
      <c r="O43" s="50">
        <v>23184.480492158633</v>
      </c>
      <c r="P43" s="190">
        <f>O43/'Table Customers'!D45*1000</f>
        <v>5.1531754873738276</v>
      </c>
      <c r="Q43" s="1">
        <f t="shared" si="4"/>
        <v>0.11943277227499771</v>
      </c>
    </row>
    <row r="44" spans="1:21" x14ac:dyDescent="0.2">
      <c r="A44" s="18"/>
      <c r="B44" s="7">
        <v>2010</v>
      </c>
      <c r="D44" s="59">
        <v>4.8721578664319534</v>
      </c>
      <c r="E44" s="18"/>
      <c r="F44" s="59">
        <f t="shared" si="0"/>
        <v>-9.5761313695792438E-2</v>
      </c>
      <c r="G44" s="18"/>
      <c r="H44" s="2">
        <f t="shared" si="1"/>
        <v>-1.9275940333097319E-2</v>
      </c>
      <c r="K44">
        <v>2010</v>
      </c>
      <c r="L44" s="9">
        <v>22676.193090104189</v>
      </c>
      <c r="M44" s="59">
        <f>L44/'Table Customers'!D46*1000</f>
        <v>5.0164932195780025</v>
      </c>
      <c r="N44" s="1">
        <f t="shared" si="3"/>
        <v>-2.6523891555938706E-2</v>
      </c>
      <c r="O44" s="50">
        <v>22443.943090104189</v>
      </c>
      <c r="P44" s="188">
        <f>O44/'Table Customers'!D46*1000</f>
        <v>4.9651142008151297</v>
      </c>
      <c r="Q44" s="1">
        <f t="shared" si="4"/>
        <v>-3.6494252334212329E-2</v>
      </c>
    </row>
    <row r="45" spans="1:21" x14ac:dyDescent="0.2">
      <c r="A45" s="18"/>
      <c r="B45" s="7">
        <v>2011</v>
      </c>
      <c r="D45" s="59">
        <v>4.7029430247920772</v>
      </c>
      <c r="E45" s="18"/>
      <c r="F45" s="59">
        <f t="shared" si="0"/>
        <v>-0.16921484163987621</v>
      </c>
      <c r="G45" s="18"/>
      <c r="H45" s="2">
        <f t="shared" si="1"/>
        <v>-3.4730984971921286E-2</v>
      </c>
      <c r="K45">
        <v>2011</v>
      </c>
      <c r="L45" s="9">
        <v>21882.704302930641</v>
      </c>
      <c r="M45" s="59">
        <f>L45/'Table Customers'!D47*1000</f>
        <v>4.8125048751410064</v>
      </c>
      <c r="N45" s="1">
        <f t="shared" si="3"/>
        <v>-4.0663534367172183E-2</v>
      </c>
      <c r="O45" s="50">
        <v>21648.225302930641</v>
      </c>
      <c r="P45" s="59">
        <f>O45/'Table Customers'!D47*1000</f>
        <v>4.7609376047069283</v>
      </c>
      <c r="Q45" s="1">
        <f t="shared" si="4"/>
        <v>-4.1122235632501947E-2</v>
      </c>
    </row>
    <row r="46" spans="1:21" x14ac:dyDescent="0.2">
      <c r="A46" s="18"/>
      <c r="B46" s="7">
        <v>2012</v>
      </c>
      <c r="D46" s="59">
        <v>4.6360395462391288</v>
      </c>
      <c r="E46" s="18"/>
      <c r="F46" s="59">
        <f t="shared" si="0"/>
        <v>-6.6903478552948314E-2</v>
      </c>
      <c r="G46" s="18"/>
      <c r="H46" s="2">
        <f t="shared" si="1"/>
        <v>-1.4225874776764069E-2</v>
      </c>
      <c r="K46">
        <v>2012</v>
      </c>
      <c r="L46" s="9">
        <v>21096.755232953619</v>
      </c>
      <c r="M46" s="59">
        <f>L46/'Table Customers'!D48*1000</f>
        <v>4.6098529164361395</v>
      </c>
      <c r="N46" s="1">
        <f t="shared" si="3"/>
        <v>-4.2109455255134542E-2</v>
      </c>
      <c r="O46" s="50">
        <v>20873.352232953621</v>
      </c>
      <c r="P46" s="59">
        <f>O46/'Table Customers'!D48*1000</f>
        <v>4.5610371170528339</v>
      </c>
      <c r="Q46" s="1">
        <f t="shared" si="4"/>
        <v>-4.1987630221505423E-2</v>
      </c>
    </row>
    <row r="47" spans="1:21" x14ac:dyDescent="0.2">
      <c r="A47" s="18"/>
      <c r="B47" s="7">
        <v>2013</v>
      </c>
      <c r="D47" s="59">
        <v>4.621850767567266</v>
      </c>
      <c r="E47" s="18"/>
      <c r="F47" s="59">
        <f t="shared" si="0"/>
        <v>-1.4188778671862856E-2</v>
      </c>
      <c r="G47" s="18"/>
      <c r="H47" s="2">
        <f t="shared" si="1"/>
        <v>-3.0605387487199209E-3</v>
      </c>
      <c r="K47">
        <v>2013</v>
      </c>
      <c r="L47" s="9">
        <v>21503.001697328473</v>
      </c>
      <c r="M47" s="59">
        <f>L47/'Table Customers'!D49*1000</f>
        <v>4.6473539817534641</v>
      </c>
      <c r="N47" s="1">
        <f t="shared" si="3"/>
        <v>8.1349808762047893E-3</v>
      </c>
      <c r="O47" s="50">
        <v>21312.001697328473</v>
      </c>
      <c r="P47" s="59">
        <f>O47/'Table Customers'!D49*1000</f>
        <v>4.6060739491789793</v>
      </c>
      <c r="Q47" s="1">
        <f t="shared" si="4"/>
        <v>9.8742524935306886E-3</v>
      </c>
    </row>
    <row r="48" spans="1:21" x14ac:dyDescent="0.2">
      <c r="A48" s="18"/>
      <c r="B48" s="7">
        <v>2014</v>
      </c>
      <c r="D48" s="193">
        <v>4.6492249144894604</v>
      </c>
      <c r="E48" s="18"/>
      <c r="F48" s="59">
        <f t="shared" si="0"/>
        <v>2.737414692219442E-2</v>
      </c>
      <c r="G48" s="18"/>
      <c r="H48" s="2">
        <f t="shared" si="1"/>
        <v>5.9227673715227525E-3</v>
      </c>
      <c r="K48">
        <v>2014</v>
      </c>
      <c r="L48" s="9">
        <v>22835.102381047102</v>
      </c>
      <c r="M48" s="59">
        <f>L48/'Table Customers'!D50*1000</f>
        <v>4.849437938938717</v>
      </c>
      <c r="N48" s="1">
        <f t="shared" si="3"/>
        <v>4.3483659299179411E-2</v>
      </c>
      <c r="O48" s="50">
        <v>21792.438823260807</v>
      </c>
      <c r="P48" s="59">
        <f>O48/'Table Customers'!D50*1000</f>
        <v>4.6280098879362219</v>
      </c>
      <c r="Q48" s="1">
        <f t="shared" si="4"/>
        <v>4.7623939605121457E-3</v>
      </c>
    </row>
    <row r="49" spans="1:19" x14ac:dyDescent="0.2">
      <c r="A49" s="18"/>
      <c r="B49" s="7"/>
      <c r="D49" s="59"/>
      <c r="E49" s="18"/>
      <c r="F49" s="59"/>
      <c r="G49" s="18"/>
      <c r="H49" s="2"/>
    </row>
    <row r="50" spans="1:19" x14ac:dyDescent="0.2">
      <c r="A50" s="688" t="s">
        <v>8</v>
      </c>
      <c r="B50" s="688"/>
      <c r="C50" s="688"/>
      <c r="D50" s="688"/>
      <c r="E50" s="688"/>
      <c r="F50" s="688"/>
      <c r="G50" s="688"/>
      <c r="H50" s="688"/>
      <c r="I50" s="688"/>
    </row>
    <row r="51" spans="1:19" x14ac:dyDescent="0.2">
      <c r="A51" s="18"/>
      <c r="B51" s="18"/>
      <c r="C51" s="18"/>
      <c r="D51" s="18"/>
      <c r="E51" s="18"/>
      <c r="F51" s="18"/>
      <c r="G51" s="22"/>
      <c r="H51" s="18"/>
    </row>
    <row r="52" spans="1:19" x14ac:dyDescent="0.2">
      <c r="A52" s="18"/>
      <c r="B52" s="129"/>
      <c r="C52" s="696"/>
      <c r="D52" s="696"/>
      <c r="E52" s="195" t="s">
        <v>70</v>
      </c>
      <c r="F52" s="684" t="s">
        <v>5</v>
      </c>
      <c r="G52" s="684"/>
      <c r="H52" s="684"/>
      <c r="I52" s="684"/>
    </row>
    <row r="53" spans="1:19" x14ac:dyDescent="0.2">
      <c r="A53" s="18"/>
      <c r="B53" s="17"/>
      <c r="C53" s="16"/>
      <c r="D53" s="15"/>
      <c r="E53" s="14" t="s">
        <v>2</v>
      </c>
      <c r="F53" s="13" t="s">
        <v>1</v>
      </c>
      <c r="G53" s="12" t="s">
        <v>0</v>
      </c>
      <c r="H53" s="13"/>
      <c r="I53" s="12"/>
      <c r="Q53" s="194" t="s">
        <v>70</v>
      </c>
    </row>
    <row r="54" spans="1:19" x14ac:dyDescent="0.2">
      <c r="A54" s="7">
        <v>2015</v>
      </c>
      <c r="B54" s="190"/>
      <c r="C54" s="190"/>
      <c r="D54" s="121"/>
      <c r="E54" s="193">
        <v>4.6503137978838103</v>
      </c>
      <c r="F54" s="59">
        <f>+E54-D48</f>
        <v>1.088883394349871E-3</v>
      </c>
      <c r="G54" s="2">
        <f>(E54/D48)-1</f>
        <v>2.3420751079528124E-4</v>
      </c>
      <c r="H54" s="59"/>
      <c r="I54" s="2"/>
      <c r="J54" s="22"/>
      <c r="K54">
        <v>2015</v>
      </c>
      <c r="L54" s="61"/>
      <c r="P54" s="59">
        <f t="shared" ref="P54:P79" si="5">+E54</f>
        <v>4.6503137978838103</v>
      </c>
      <c r="Q54" s="1">
        <f>P54/P47-1</f>
        <v>9.6046761717138995E-3</v>
      </c>
    </row>
    <row r="55" spans="1:19" x14ac:dyDescent="0.2">
      <c r="A55" s="7">
        <v>2016</v>
      </c>
      <c r="B55" s="190"/>
      <c r="C55" s="190"/>
      <c r="D55" s="121"/>
      <c r="E55" s="59">
        <v>4.6816032230823232</v>
      </c>
      <c r="F55" s="59">
        <f t="shared" ref="F55:F79" si="6">+E55-E54</f>
        <v>3.1289425198512966E-2</v>
      </c>
      <c r="G55" s="2">
        <f t="shared" ref="G55:G79" si="7">(E55/E54)-1</f>
        <v>6.7284545857424494E-3</v>
      </c>
      <c r="H55" s="59"/>
      <c r="I55" s="2"/>
      <c r="J55" s="22"/>
      <c r="K55">
        <v>2016</v>
      </c>
      <c r="L55" s="61"/>
      <c r="P55" s="59">
        <f t="shared" si="5"/>
        <v>4.6816032230823232</v>
      </c>
      <c r="Q55" s="1">
        <f t="shared" ref="Q55:Q79" si="8">P55/P54-1</f>
        <v>6.7284545857424494E-3</v>
      </c>
    </row>
    <row r="56" spans="1:19" x14ac:dyDescent="0.2">
      <c r="A56" s="7">
        <v>2017</v>
      </c>
      <c r="B56" s="190"/>
      <c r="C56" s="190"/>
      <c r="D56" s="121"/>
      <c r="E56" s="59">
        <v>4.7208162176839767</v>
      </c>
      <c r="F56" s="59">
        <f t="shared" si="6"/>
        <v>3.9212994601653506E-2</v>
      </c>
      <c r="G56" s="2">
        <f t="shared" si="7"/>
        <v>8.3759756504602212E-3</v>
      </c>
      <c r="H56" s="59"/>
      <c r="I56" s="2"/>
      <c r="J56" s="22"/>
      <c r="K56">
        <v>2017</v>
      </c>
      <c r="L56" s="61"/>
      <c r="P56" s="59">
        <f t="shared" si="5"/>
        <v>4.7208162176839767</v>
      </c>
      <c r="Q56" s="1">
        <f t="shared" si="8"/>
        <v>8.3759756504602212E-3</v>
      </c>
    </row>
    <row r="57" spans="1:19" x14ac:dyDescent="0.2">
      <c r="A57" s="7">
        <v>2018</v>
      </c>
      <c r="B57" s="190"/>
      <c r="C57" s="190"/>
      <c r="D57" s="121"/>
      <c r="E57" s="59">
        <v>4.7424221877368904</v>
      </c>
      <c r="F57" s="59">
        <f t="shared" si="6"/>
        <v>2.1605970052913648E-2</v>
      </c>
      <c r="G57" s="2">
        <f t="shared" si="7"/>
        <v>4.5767445832731735E-3</v>
      </c>
      <c r="H57" s="59"/>
      <c r="I57" s="2"/>
      <c r="J57" s="22"/>
      <c r="K57">
        <v>2018</v>
      </c>
      <c r="L57" s="9"/>
      <c r="P57" s="59">
        <f t="shared" si="5"/>
        <v>4.7424221877368904</v>
      </c>
      <c r="Q57" s="1">
        <f t="shared" si="8"/>
        <v>4.5767445832731735E-3</v>
      </c>
    </row>
    <row r="58" spans="1:19" x14ac:dyDescent="0.2">
      <c r="A58" s="7">
        <v>2019</v>
      </c>
      <c r="B58" s="190"/>
      <c r="C58" s="190"/>
      <c r="D58" s="121"/>
      <c r="E58" s="59">
        <v>4.7556473311844849</v>
      </c>
      <c r="F58" s="59">
        <f t="shared" si="6"/>
        <v>1.3225143447594512E-2</v>
      </c>
      <c r="G58" s="2">
        <f t="shared" si="7"/>
        <v>2.7886896029190034E-3</v>
      </c>
      <c r="H58" s="59"/>
      <c r="I58" s="2"/>
      <c r="J58" s="22"/>
      <c r="K58">
        <v>2019</v>
      </c>
      <c r="L58" s="61"/>
      <c r="P58" s="59">
        <f t="shared" si="5"/>
        <v>4.7556473311844849</v>
      </c>
      <c r="Q58" s="1">
        <f t="shared" si="8"/>
        <v>2.7886896029190034E-3</v>
      </c>
    </row>
    <row r="59" spans="1:19" x14ac:dyDescent="0.2">
      <c r="A59" s="7">
        <v>2020</v>
      </c>
      <c r="B59" s="190"/>
      <c r="C59" s="190"/>
      <c r="D59" s="121"/>
      <c r="E59" s="59">
        <v>4.7556951344258307</v>
      </c>
      <c r="F59" s="59">
        <f t="shared" si="6"/>
        <v>4.7803241345789615E-5</v>
      </c>
      <c r="G59" s="2">
        <f t="shared" si="7"/>
        <v>1.005188947300617E-5</v>
      </c>
      <c r="H59" s="59"/>
      <c r="I59" s="2"/>
      <c r="J59" s="22"/>
      <c r="K59">
        <v>2020</v>
      </c>
      <c r="L59" s="61"/>
      <c r="P59" s="59">
        <f t="shared" si="5"/>
        <v>4.7556951344258307</v>
      </c>
      <c r="Q59" s="1">
        <f t="shared" si="8"/>
        <v>1.005188947300617E-5</v>
      </c>
    </row>
    <row r="60" spans="1:19" x14ac:dyDescent="0.2">
      <c r="A60" s="7">
        <v>2021</v>
      </c>
      <c r="B60" s="190"/>
      <c r="C60" s="190"/>
      <c r="D60" s="121"/>
      <c r="E60" s="59">
        <v>4.7571356110944292</v>
      </c>
      <c r="F60" s="59">
        <f t="shared" si="6"/>
        <v>1.4404766685984782E-3</v>
      </c>
      <c r="G60" s="2">
        <f t="shared" si="7"/>
        <v>3.0289508218706018E-4</v>
      </c>
      <c r="H60" s="59"/>
      <c r="I60" s="2"/>
      <c r="J60" s="22"/>
      <c r="K60">
        <v>2021</v>
      </c>
      <c r="L60" s="61"/>
      <c r="P60" s="59">
        <f t="shared" si="5"/>
        <v>4.7571356110944292</v>
      </c>
      <c r="Q60" s="1">
        <f t="shared" si="8"/>
        <v>3.0289508218706018E-4</v>
      </c>
    </row>
    <row r="61" spans="1:19" x14ac:dyDescent="0.2">
      <c r="A61" s="7">
        <v>2022</v>
      </c>
      <c r="B61" s="190"/>
      <c r="C61" s="190"/>
      <c r="D61" s="121"/>
      <c r="E61" s="59">
        <v>4.7594102896597859</v>
      </c>
      <c r="F61" s="59">
        <f t="shared" si="6"/>
        <v>2.2746785653566803E-3</v>
      </c>
      <c r="G61" s="2">
        <f t="shared" si="7"/>
        <v>4.7816138771650252E-4</v>
      </c>
      <c r="H61" s="59"/>
      <c r="I61" s="2"/>
      <c r="J61" s="22"/>
      <c r="K61">
        <v>2022</v>
      </c>
      <c r="L61" s="61"/>
      <c r="P61" s="190">
        <f t="shared" si="5"/>
        <v>4.7594102896597859</v>
      </c>
      <c r="Q61" s="1">
        <f t="shared" si="8"/>
        <v>4.7816138771650252E-4</v>
      </c>
    </row>
    <row r="62" spans="1:19" x14ac:dyDescent="0.2">
      <c r="A62" s="7">
        <v>2023</v>
      </c>
      <c r="B62" s="190"/>
      <c r="C62" s="190"/>
      <c r="D62" s="121"/>
      <c r="E62" s="59">
        <v>4.7821512167636202</v>
      </c>
      <c r="F62" s="59">
        <f t="shared" si="6"/>
        <v>2.2740927103834352E-2</v>
      </c>
      <c r="G62" s="2">
        <f t="shared" si="7"/>
        <v>4.7780976465174874E-3</v>
      </c>
      <c r="H62" s="59"/>
      <c r="I62" s="2"/>
      <c r="J62" s="22"/>
      <c r="K62">
        <v>2023</v>
      </c>
      <c r="L62" s="61"/>
      <c r="P62" s="190">
        <f t="shared" si="5"/>
        <v>4.7821512167636202</v>
      </c>
      <c r="Q62" s="1">
        <f t="shared" si="8"/>
        <v>4.7780976465174874E-3</v>
      </c>
      <c r="S62">
        <v>25</v>
      </c>
    </row>
    <row r="63" spans="1:19" x14ac:dyDescent="0.2">
      <c r="A63" s="7">
        <v>2024</v>
      </c>
      <c r="B63" s="190"/>
      <c r="C63" s="190"/>
      <c r="D63" s="121"/>
      <c r="E63" s="59">
        <v>4.806901009699847</v>
      </c>
      <c r="F63" s="59">
        <f t="shared" si="6"/>
        <v>2.4749792936226811E-2</v>
      </c>
      <c r="G63" s="2">
        <f t="shared" si="7"/>
        <v>5.1754517610123063E-3</v>
      </c>
      <c r="H63" s="59"/>
      <c r="I63" s="2"/>
      <c r="J63" s="22"/>
      <c r="K63">
        <v>2024</v>
      </c>
      <c r="L63" s="61"/>
      <c r="P63" s="190">
        <f t="shared" si="5"/>
        <v>4.806901009699847</v>
      </c>
      <c r="Q63" s="1">
        <f t="shared" si="8"/>
        <v>5.1754517610123063E-3</v>
      </c>
      <c r="S63">
        <v>26</v>
      </c>
    </row>
    <row r="64" spans="1:19" x14ac:dyDescent="0.2">
      <c r="A64" s="7">
        <v>2025</v>
      </c>
      <c r="B64" s="190"/>
      <c r="C64" s="190"/>
      <c r="D64" s="121"/>
      <c r="E64" s="59">
        <v>4.8308572526767009</v>
      </c>
      <c r="F64" s="59">
        <f t="shared" si="6"/>
        <v>2.3956242976853837E-2</v>
      </c>
      <c r="G64" s="2">
        <f t="shared" si="7"/>
        <v>4.9837188093768692E-3</v>
      </c>
      <c r="H64" s="59"/>
      <c r="I64" s="2"/>
      <c r="J64" s="22"/>
      <c r="K64">
        <v>2025</v>
      </c>
      <c r="L64" s="61"/>
      <c r="P64" s="190">
        <f t="shared" si="5"/>
        <v>4.8308572526767009</v>
      </c>
      <c r="Q64" s="1">
        <f t="shared" si="8"/>
        <v>4.9837188093768692E-3</v>
      </c>
      <c r="S64">
        <f>+S63+S62</f>
        <v>51</v>
      </c>
    </row>
    <row r="65" spans="1:17" x14ac:dyDescent="0.2">
      <c r="A65" s="7">
        <v>2026</v>
      </c>
      <c r="B65" s="190"/>
      <c r="C65" s="190"/>
      <c r="D65" s="121"/>
      <c r="E65" s="59">
        <v>4.8607167980543107</v>
      </c>
      <c r="F65" s="59">
        <f t="shared" si="6"/>
        <v>2.985954537760982E-2</v>
      </c>
      <c r="G65" s="2">
        <f t="shared" si="7"/>
        <v>6.181003456698031E-3</v>
      </c>
      <c r="H65" s="59"/>
      <c r="I65" s="2"/>
      <c r="J65" s="22"/>
      <c r="K65">
        <v>2026</v>
      </c>
      <c r="L65" s="61"/>
      <c r="P65" s="190">
        <f t="shared" si="5"/>
        <v>4.8607167980543107</v>
      </c>
      <c r="Q65" s="1">
        <f t="shared" si="8"/>
        <v>6.181003456698031E-3</v>
      </c>
    </row>
    <row r="66" spans="1:17" x14ac:dyDescent="0.2">
      <c r="A66" s="7">
        <v>2027</v>
      </c>
      <c r="B66" s="190"/>
      <c r="C66" s="190"/>
      <c r="D66" s="121"/>
      <c r="E66" s="59">
        <v>4.9075110147951326</v>
      </c>
      <c r="F66" s="59">
        <f t="shared" si="6"/>
        <v>4.6794216740821959E-2</v>
      </c>
      <c r="G66" s="2">
        <f t="shared" si="7"/>
        <v>9.6270197760859322E-3</v>
      </c>
      <c r="H66" s="59"/>
      <c r="I66" s="2"/>
      <c r="J66" s="22"/>
      <c r="K66">
        <v>2027</v>
      </c>
      <c r="L66" s="61"/>
      <c r="P66" s="190">
        <f t="shared" si="5"/>
        <v>4.9075110147951326</v>
      </c>
      <c r="Q66" s="1">
        <f t="shared" si="8"/>
        <v>9.6270197760859322E-3</v>
      </c>
    </row>
    <row r="67" spans="1:17" x14ac:dyDescent="0.2">
      <c r="A67" s="7">
        <v>2028</v>
      </c>
      <c r="B67" s="190"/>
      <c r="C67" s="190"/>
      <c r="D67" s="121"/>
      <c r="E67" s="59">
        <v>4.9504984676156605</v>
      </c>
      <c r="F67" s="59">
        <f t="shared" si="6"/>
        <v>4.2987452820527849E-2</v>
      </c>
      <c r="G67" s="2">
        <f t="shared" si="7"/>
        <v>8.7595224322327692E-3</v>
      </c>
      <c r="H67" s="59"/>
      <c r="I67" s="2"/>
      <c r="J67" s="22"/>
      <c r="K67">
        <v>2028</v>
      </c>
      <c r="L67" s="61"/>
      <c r="P67" s="190">
        <f t="shared" si="5"/>
        <v>4.9504984676156605</v>
      </c>
      <c r="Q67" s="1">
        <f t="shared" si="8"/>
        <v>8.7595224322327692E-3</v>
      </c>
    </row>
    <row r="68" spans="1:17" x14ac:dyDescent="0.2">
      <c r="A68" s="7">
        <v>2029</v>
      </c>
      <c r="B68" s="190"/>
      <c r="C68" s="190"/>
      <c r="D68" s="121"/>
      <c r="E68" s="59">
        <v>4.9916718000067881</v>
      </c>
      <c r="F68" s="59">
        <f t="shared" si="6"/>
        <v>4.1173332391127637E-2</v>
      </c>
      <c r="G68" s="2">
        <f t="shared" si="7"/>
        <v>8.3170074004603745E-3</v>
      </c>
      <c r="H68" s="59"/>
      <c r="I68" s="2"/>
      <c r="J68" s="22"/>
      <c r="K68">
        <v>2029</v>
      </c>
      <c r="L68" s="61"/>
      <c r="P68" s="190">
        <f t="shared" si="5"/>
        <v>4.9916718000067881</v>
      </c>
      <c r="Q68" s="1">
        <f t="shared" si="8"/>
        <v>8.3170074004603745E-3</v>
      </c>
    </row>
    <row r="69" spans="1:17" x14ac:dyDescent="0.2">
      <c r="A69" s="7">
        <v>2030</v>
      </c>
      <c r="B69" s="190"/>
      <c r="C69" s="190"/>
      <c r="D69" s="121"/>
      <c r="E69" s="59">
        <v>5.0325204527257448</v>
      </c>
      <c r="F69" s="59">
        <f t="shared" si="6"/>
        <v>4.0848652718956657E-2</v>
      </c>
      <c r="G69" s="2">
        <f t="shared" si="7"/>
        <v>8.1833610773249799E-3</v>
      </c>
      <c r="H69" s="59"/>
      <c r="I69" s="2"/>
      <c r="J69" s="22"/>
      <c r="K69">
        <v>2030</v>
      </c>
      <c r="L69" s="61"/>
      <c r="P69" s="188">
        <f t="shared" si="5"/>
        <v>5.0325204527257448</v>
      </c>
      <c r="Q69" s="1">
        <f t="shared" si="8"/>
        <v>8.1833610773249799E-3</v>
      </c>
    </row>
    <row r="70" spans="1:17" x14ac:dyDescent="0.2">
      <c r="A70" s="7">
        <v>2031</v>
      </c>
      <c r="B70" s="190"/>
      <c r="C70" s="190"/>
      <c r="D70" s="121"/>
      <c r="E70" s="59">
        <v>5.0783019658091479</v>
      </c>
      <c r="F70" s="59">
        <f t="shared" si="6"/>
        <v>4.5781513083403169E-2</v>
      </c>
      <c r="G70" s="2">
        <f t="shared" si="7"/>
        <v>9.0971340332270945E-3</v>
      </c>
      <c r="H70" s="59"/>
      <c r="I70" s="2"/>
      <c r="J70" s="22"/>
      <c r="K70">
        <v>2031</v>
      </c>
      <c r="L70" s="61"/>
      <c r="P70" s="190">
        <f t="shared" si="5"/>
        <v>5.0783019658091479</v>
      </c>
      <c r="Q70" s="1">
        <f t="shared" si="8"/>
        <v>9.0971340332270945E-3</v>
      </c>
    </row>
    <row r="71" spans="1:17" x14ac:dyDescent="0.2">
      <c r="A71" s="7">
        <v>2032</v>
      </c>
      <c r="B71" s="190"/>
      <c r="C71" s="190"/>
      <c r="D71" s="121"/>
      <c r="E71" s="59">
        <v>5.1297090045302722</v>
      </c>
      <c r="F71" s="59">
        <f t="shared" si="6"/>
        <v>5.1407038721124287E-2</v>
      </c>
      <c r="G71" s="2">
        <f t="shared" si="7"/>
        <v>1.0122879471767154E-2</v>
      </c>
      <c r="H71" s="59"/>
      <c r="I71" s="2"/>
      <c r="J71" s="22"/>
      <c r="K71">
        <v>2032</v>
      </c>
      <c r="P71" s="190">
        <f t="shared" si="5"/>
        <v>5.1297090045302722</v>
      </c>
      <c r="Q71" s="1">
        <f t="shared" si="8"/>
        <v>1.0122879471767154E-2</v>
      </c>
    </row>
    <row r="72" spans="1:17" x14ac:dyDescent="0.2">
      <c r="A72" s="7">
        <v>2033</v>
      </c>
      <c r="B72" s="190"/>
      <c r="C72" s="190"/>
      <c r="D72" s="121"/>
      <c r="E72" s="59">
        <v>5.1735438049520308</v>
      </c>
      <c r="F72" s="59">
        <f t="shared" si="6"/>
        <v>4.383480042175858E-2</v>
      </c>
      <c r="G72" s="2">
        <f t="shared" si="7"/>
        <v>8.5452801285699209E-3</v>
      </c>
      <c r="H72" s="59"/>
      <c r="I72" s="2"/>
      <c r="J72" s="22"/>
      <c r="K72">
        <v>2033</v>
      </c>
      <c r="P72" s="190">
        <f t="shared" si="5"/>
        <v>5.1735438049520308</v>
      </c>
      <c r="Q72" s="1">
        <f t="shared" si="8"/>
        <v>8.5452801285699209E-3</v>
      </c>
    </row>
    <row r="73" spans="1:17" x14ac:dyDescent="0.2">
      <c r="A73" s="7">
        <v>2034</v>
      </c>
      <c r="B73" s="190"/>
      <c r="C73" s="190"/>
      <c r="D73" s="121"/>
      <c r="E73" s="59">
        <v>5.2120575371360207</v>
      </c>
      <c r="F73" s="59">
        <f t="shared" si="6"/>
        <v>3.8513732183989902E-2</v>
      </c>
      <c r="G73" s="2">
        <f t="shared" si="7"/>
        <v>7.4443618602639816E-3</v>
      </c>
      <c r="H73" s="59"/>
      <c r="I73" s="2"/>
      <c r="J73" s="22"/>
      <c r="K73">
        <v>2034</v>
      </c>
      <c r="P73" s="190">
        <f t="shared" si="5"/>
        <v>5.2120575371360207</v>
      </c>
      <c r="Q73" s="1">
        <f t="shared" si="8"/>
        <v>7.4443618602639816E-3</v>
      </c>
    </row>
    <row r="74" spans="1:17" x14ac:dyDescent="0.2">
      <c r="A74" s="7">
        <v>2035</v>
      </c>
      <c r="B74" s="190"/>
      <c r="C74" s="190"/>
      <c r="D74" s="121"/>
      <c r="E74" s="59">
        <v>5.2486264892347698</v>
      </c>
      <c r="F74" s="59">
        <f t="shared" si="6"/>
        <v>3.6568952098749108E-2</v>
      </c>
      <c r="G74" s="2">
        <f t="shared" si="7"/>
        <v>7.0162218736449233E-3</v>
      </c>
      <c r="H74" s="59"/>
      <c r="I74" s="2"/>
      <c r="J74" s="22"/>
      <c r="K74">
        <v>2035</v>
      </c>
      <c r="P74" s="190">
        <f t="shared" si="5"/>
        <v>5.2486264892347698</v>
      </c>
      <c r="Q74" s="1">
        <f t="shared" si="8"/>
        <v>7.0162218736449233E-3</v>
      </c>
    </row>
    <row r="75" spans="1:17" x14ac:dyDescent="0.2">
      <c r="A75" s="7">
        <v>2036</v>
      </c>
      <c r="B75" s="190"/>
      <c r="C75" s="190"/>
      <c r="D75" s="121"/>
      <c r="E75" s="59">
        <v>5.2874930415727572</v>
      </c>
      <c r="F75" s="59">
        <f t="shared" si="6"/>
        <v>3.8866552337987414E-2</v>
      </c>
      <c r="G75" s="2">
        <f t="shared" si="7"/>
        <v>7.4050901541011793E-3</v>
      </c>
      <c r="H75" s="59"/>
      <c r="I75" s="2"/>
      <c r="J75" s="22"/>
      <c r="K75">
        <v>2036</v>
      </c>
      <c r="P75" s="190">
        <f t="shared" si="5"/>
        <v>5.2874930415727572</v>
      </c>
      <c r="Q75" s="1">
        <f t="shared" si="8"/>
        <v>7.4050901541011793E-3</v>
      </c>
    </row>
    <row r="76" spans="1:17" x14ac:dyDescent="0.2">
      <c r="A76" s="7">
        <v>2037</v>
      </c>
      <c r="B76" s="190"/>
      <c r="C76" s="190"/>
      <c r="D76" s="121"/>
      <c r="E76" s="59">
        <v>5.3240968943215572</v>
      </c>
      <c r="F76" s="59">
        <f t="shared" si="6"/>
        <v>3.6603852748799959E-2</v>
      </c>
      <c r="G76" s="2">
        <f t="shared" si="7"/>
        <v>6.9227235782634011E-3</v>
      </c>
      <c r="H76" s="59"/>
      <c r="I76" s="2"/>
      <c r="J76" s="22"/>
      <c r="K76">
        <v>2037</v>
      </c>
      <c r="P76" s="190">
        <f t="shared" si="5"/>
        <v>5.3240968943215572</v>
      </c>
      <c r="Q76" s="1">
        <f t="shared" si="8"/>
        <v>6.9227235782634011E-3</v>
      </c>
    </row>
    <row r="77" spans="1:17" x14ac:dyDescent="0.2">
      <c r="A77" s="7">
        <v>2038</v>
      </c>
      <c r="B77" s="190"/>
      <c r="C77" s="190"/>
      <c r="D77" s="121"/>
      <c r="E77" s="59">
        <v>5.3651230027024059</v>
      </c>
      <c r="F77" s="59">
        <f t="shared" si="6"/>
        <v>4.1026108380848747E-2</v>
      </c>
      <c r="G77" s="2">
        <f t="shared" si="7"/>
        <v>7.7057403715934392E-3</v>
      </c>
      <c r="H77" s="59"/>
      <c r="I77" s="2"/>
      <c r="J77" s="22"/>
      <c r="K77">
        <v>2038</v>
      </c>
      <c r="P77" s="190">
        <f t="shared" si="5"/>
        <v>5.3651230027024059</v>
      </c>
      <c r="Q77" s="1">
        <f t="shared" si="8"/>
        <v>7.7057403715934392E-3</v>
      </c>
    </row>
    <row r="78" spans="1:17" x14ac:dyDescent="0.2">
      <c r="A78" s="7">
        <v>2039</v>
      </c>
      <c r="B78" s="190"/>
      <c r="C78" s="190"/>
      <c r="D78" s="121"/>
      <c r="E78" s="59">
        <v>5.40528258630835</v>
      </c>
      <c r="F78" s="59">
        <f t="shared" si="6"/>
        <v>4.0159583605944071E-2</v>
      </c>
      <c r="G78" s="2">
        <f t="shared" si="7"/>
        <v>7.4853052922954078E-3</v>
      </c>
      <c r="H78" s="59"/>
      <c r="I78" s="2"/>
      <c r="J78" s="22"/>
      <c r="K78">
        <v>2039</v>
      </c>
      <c r="P78" s="190">
        <f t="shared" si="5"/>
        <v>5.40528258630835</v>
      </c>
      <c r="Q78" s="1">
        <f t="shared" si="8"/>
        <v>7.4853052922954078E-3</v>
      </c>
    </row>
    <row r="79" spans="1:17" x14ac:dyDescent="0.2">
      <c r="A79" s="7">
        <v>2040</v>
      </c>
      <c r="B79" s="190"/>
      <c r="C79" s="190"/>
      <c r="D79" s="121"/>
      <c r="E79" s="59">
        <v>5.4467815037429057</v>
      </c>
      <c r="F79" s="59">
        <f t="shared" si="6"/>
        <v>4.1498917434555693E-2</v>
      </c>
      <c r="G79" s="2">
        <f t="shared" si="7"/>
        <v>7.6774741693752535E-3</v>
      </c>
      <c r="H79" s="59"/>
      <c r="I79" s="2"/>
      <c r="K79">
        <v>2040</v>
      </c>
      <c r="P79" s="188">
        <f t="shared" si="5"/>
        <v>5.4467815037429057</v>
      </c>
      <c r="Q79" s="1">
        <f t="shared" si="8"/>
        <v>7.6774741693752535E-3</v>
      </c>
    </row>
    <row r="80" spans="1:17" x14ac:dyDescent="0.2">
      <c r="A80" s="7"/>
      <c r="B80" s="190"/>
      <c r="C80" s="190"/>
      <c r="D80" s="121"/>
    </row>
    <row r="81" spans="1:9" x14ac:dyDescent="0.2">
      <c r="A81" s="7"/>
      <c r="B81" s="190"/>
      <c r="C81" s="190"/>
      <c r="D81" s="121"/>
    </row>
    <row r="82" spans="1:9" x14ac:dyDescent="0.2">
      <c r="A82" s="7"/>
      <c r="B82" s="190"/>
      <c r="C82" s="190"/>
      <c r="D82" s="121"/>
    </row>
    <row r="83" spans="1:9" x14ac:dyDescent="0.2">
      <c r="A83" s="7"/>
      <c r="B83" s="190"/>
      <c r="C83" s="190"/>
      <c r="D83" s="121"/>
      <c r="E83" s="59"/>
      <c r="F83" s="59"/>
      <c r="G83" s="2"/>
      <c r="H83" s="59"/>
      <c r="I83" s="2"/>
    </row>
    <row r="84" spans="1:9" x14ac:dyDescent="0.2">
      <c r="A84" s="7"/>
      <c r="B84" s="190"/>
      <c r="C84" s="190"/>
      <c r="D84" s="121"/>
      <c r="E84" s="59"/>
      <c r="F84" s="59"/>
      <c r="G84" s="2"/>
      <c r="H84" s="59"/>
      <c r="I84" s="2"/>
    </row>
    <row r="85" spans="1:9" x14ac:dyDescent="0.2">
      <c r="A85" s="7"/>
      <c r="B85" s="190"/>
      <c r="C85" s="190"/>
      <c r="D85" s="121"/>
      <c r="E85" s="59"/>
      <c r="F85" s="59"/>
      <c r="G85" s="2"/>
      <c r="H85" s="59"/>
      <c r="I85" s="2"/>
    </row>
    <row r="86" spans="1:9" x14ac:dyDescent="0.2">
      <c r="A86" s="7"/>
      <c r="B86" s="59"/>
      <c r="C86" s="59"/>
      <c r="D86" s="2"/>
      <c r="E86" s="59"/>
      <c r="F86" s="59"/>
      <c r="G86" s="2"/>
      <c r="H86" s="59"/>
      <c r="I86" s="2"/>
    </row>
    <row r="87" spans="1:9" x14ac:dyDescent="0.2">
      <c r="A87" s="7"/>
      <c r="B87" s="59"/>
      <c r="C87" s="59"/>
      <c r="D87" s="2"/>
      <c r="E87" s="59"/>
      <c r="F87" s="59"/>
      <c r="G87" s="2"/>
      <c r="H87" s="59"/>
      <c r="I87" s="2"/>
    </row>
    <row r="88" spans="1:9" x14ac:dyDescent="0.2">
      <c r="A88" s="7"/>
      <c r="B88" s="59"/>
      <c r="C88" s="59"/>
      <c r="D88" s="2"/>
      <c r="E88" s="59"/>
      <c r="F88" s="59"/>
      <c r="G88" s="2"/>
      <c r="H88" s="59"/>
      <c r="I88" s="2"/>
    </row>
    <row r="89" spans="1:9" x14ac:dyDescent="0.2">
      <c r="A89" s="7"/>
      <c r="B89" s="59"/>
      <c r="C89" s="59"/>
      <c r="D89" s="2"/>
      <c r="E89" s="59"/>
      <c r="F89" s="59"/>
      <c r="G89" s="2"/>
      <c r="H89" s="59"/>
      <c r="I89" s="2"/>
    </row>
    <row r="90" spans="1:9" x14ac:dyDescent="0.2">
      <c r="A90" s="7"/>
      <c r="B90" s="59"/>
      <c r="C90" s="59"/>
      <c r="D90" s="2"/>
      <c r="E90" s="59"/>
      <c r="F90" s="59"/>
      <c r="G90" s="2"/>
      <c r="H90" s="59"/>
      <c r="I90" s="2"/>
    </row>
    <row r="91" spans="1:9" x14ac:dyDescent="0.2">
      <c r="B91" s="5"/>
    </row>
    <row r="92" spans="1:9" x14ac:dyDescent="0.2">
      <c r="B92" s="5"/>
    </row>
    <row r="93" spans="1:9" x14ac:dyDescent="0.2">
      <c r="B93" s="5"/>
    </row>
    <row r="94" spans="1:9" x14ac:dyDescent="0.2">
      <c r="B94" s="5"/>
    </row>
    <row r="95" spans="1:9" x14ac:dyDescent="0.2">
      <c r="B95" s="5"/>
    </row>
  </sheetData>
  <mergeCells count="10">
    <mergeCell ref="X24:Y24"/>
    <mergeCell ref="A50:I50"/>
    <mergeCell ref="C52:D52"/>
    <mergeCell ref="F52:G52"/>
    <mergeCell ref="H52:I52"/>
    <mergeCell ref="A1:I1"/>
    <mergeCell ref="B3:H3"/>
    <mergeCell ref="B10:H10"/>
    <mergeCell ref="T21:U21"/>
    <mergeCell ref="L19:P19"/>
  </mergeCells>
  <printOptions horizontalCentered="1" headings="1" gridLines="1"/>
  <pageMargins left="0.32" right="0.24" top="0.33" bottom="0.27" header="0.5" footer="0.5"/>
  <pageSetup scale="91" orientation="landscape" r:id="rId1"/>
  <headerFooter alignWithMargins="0"/>
  <drawing r:id="rId2"/>
  <picture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34998626667073579"/>
    <pageSetUpPr fitToPage="1"/>
  </sheetPr>
  <dimension ref="A1:L105"/>
  <sheetViews>
    <sheetView zoomScaleNormal="100" zoomScaleSheetLayoutView="70" workbookViewId="0">
      <pane ySplit="8655" topLeftCell="A50"/>
      <selection sqref="A1:AO1"/>
      <selection pane="bottomLeft" activeCell="H1" sqref="H1:AO1"/>
    </sheetView>
  </sheetViews>
  <sheetFormatPr defaultRowHeight="12.75" x14ac:dyDescent="0.2"/>
  <cols>
    <col min="2" max="2" width="12.7109375" customWidth="1"/>
    <col min="3" max="3" width="10.5703125" customWidth="1"/>
    <col min="4" max="4" width="11.85546875" customWidth="1"/>
    <col min="5" max="5" width="16.28515625" customWidth="1"/>
    <col min="6" max="7" width="9.28515625" bestFit="1" customWidth="1"/>
    <col min="8" max="8" width="11.85546875" customWidth="1"/>
    <col min="9" max="9" width="11" customWidth="1"/>
    <col min="10" max="10" width="12.85546875" bestFit="1" customWidth="1"/>
  </cols>
  <sheetData>
    <row r="1" spans="1:10" ht="27" x14ac:dyDescent="0.3">
      <c r="A1" s="686" t="s">
        <v>87</v>
      </c>
      <c r="B1" s="686"/>
      <c r="C1" s="686"/>
      <c r="D1" s="686"/>
      <c r="E1" s="686"/>
      <c r="F1" s="686"/>
      <c r="G1" s="686"/>
      <c r="H1" s="686"/>
      <c r="I1" s="686"/>
      <c r="J1" s="35" t="s">
        <v>86</v>
      </c>
    </row>
    <row r="2" spans="1:10" ht="18.75" x14ac:dyDescent="0.3">
      <c r="B2" s="34"/>
      <c r="C2" s="34"/>
      <c r="D2" s="34"/>
      <c r="E2" s="34"/>
      <c r="F2" s="34"/>
      <c r="G2" s="34"/>
      <c r="H2" s="34"/>
    </row>
    <row r="3" spans="1:10" x14ac:dyDescent="0.2">
      <c r="B3" s="687" t="s">
        <v>13</v>
      </c>
      <c r="C3" s="687"/>
      <c r="D3" s="687"/>
      <c r="E3" s="687"/>
      <c r="F3" s="687"/>
      <c r="G3" s="687"/>
      <c r="H3" s="687"/>
    </row>
    <row r="4" spans="1:10" x14ac:dyDescent="0.2">
      <c r="A4" s="18"/>
      <c r="B4" s="18"/>
      <c r="C4" s="18"/>
      <c r="D4" s="18"/>
      <c r="E4" s="18"/>
      <c r="F4" s="18"/>
      <c r="G4" s="18"/>
      <c r="H4" s="18"/>
    </row>
    <row r="5" spans="1:10" x14ac:dyDescent="0.2">
      <c r="B5" s="33" t="s">
        <v>12</v>
      </c>
      <c r="C5" s="18"/>
      <c r="F5" s="3">
        <f>AVERAGE(F17:F50)</f>
        <v>74230.607295359063</v>
      </c>
      <c r="G5" s="2">
        <f>(D50/D16)^(1/34)-1</f>
        <v>2.2840238692087178E-2</v>
      </c>
    </row>
    <row r="6" spans="1:10" x14ac:dyDescent="0.2">
      <c r="B6" s="18"/>
      <c r="C6" s="18"/>
      <c r="F6" s="7"/>
      <c r="G6" s="7"/>
    </row>
    <row r="7" spans="1:10" x14ac:dyDescent="0.2">
      <c r="B7" s="33" t="s">
        <v>28</v>
      </c>
      <c r="C7" s="18"/>
      <c r="F7" s="3">
        <f>AVERAGE(F27:F50)</f>
        <v>64583.207557314228</v>
      </c>
      <c r="G7" s="2">
        <f>(D50/D26)^(1/24)-1</f>
        <v>1.6774066414182442E-2</v>
      </c>
    </row>
    <row r="8" spans="1:10" x14ac:dyDescent="0.2">
      <c r="B8" s="18"/>
      <c r="C8" s="18"/>
      <c r="F8" s="7"/>
      <c r="G8" s="7"/>
    </row>
    <row r="9" spans="1:10" x14ac:dyDescent="0.2">
      <c r="B9" s="33" t="s">
        <v>11</v>
      </c>
      <c r="C9" s="18"/>
      <c r="F9" s="3">
        <f>AVERAGE(C57:C65)</f>
        <v>69428.843645399029</v>
      </c>
      <c r="G9" s="2">
        <f>(B65/B56)^(1/9)-1</f>
        <v>1.3833613540559231E-2</v>
      </c>
      <c r="H9" s="2"/>
      <c r="I9" s="2"/>
    </row>
    <row r="10" spans="1:10" x14ac:dyDescent="0.2">
      <c r="B10" s="33" t="s">
        <v>10</v>
      </c>
      <c r="C10" s="18"/>
      <c r="F10" s="3">
        <f>AVERAGE(F57:F65)</f>
        <v>67178.403264894776</v>
      </c>
      <c r="G10" s="2">
        <f>(E65/E56)^(1/9)-1</f>
        <v>1.3329062037672479E-2</v>
      </c>
      <c r="I10" s="2"/>
    </row>
    <row r="11" spans="1:10" x14ac:dyDescent="0.2">
      <c r="A11" s="18"/>
      <c r="H11" s="18"/>
    </row>
    <row r="12" spans="1:10" x14ac:dyDescent="0.2">
      <c r="B12" s="688" t="s">
        <v>9</v>
      </c>
      <c r="C12" s="688"/>
      <c r="D12" s="688"/>
      <c r="E12" s="688"/>
      <c r="F12" s="688"/>
      <c r="G12" s="688"/>
      <c r="H12" s="688"/>
    </row>
    <row r="13" spans="1:10" x14ac:dyDescent="0.2">
      <c r="A13" s="32"/>
      <c r="B13" s="30"/>
      <c r="C13" s="30"/>
      <c r="D13" s="31"/>
      <c r="E13" s="31"/>
      <c r="F13" s="31"/>
      <c r="G13" s="31"/>
      <c r="H13" s="31"/>
    </row>
    <row r="14" spans="1:10" x14ac:dyDescent="0.2">
      <c r="A14" s="18"/>
      <c r="B14" s="18"/>
      <c r="C14" s="18"/>
      <c r="D14" s="7"/>
      <c r="E14" s="18"/>
      <c r="F14" s="30" t="s">
        <v>5</v>
      </c>
      <c r="G14" s="30"/>
      <c r="H14" s="30"/>
    </row>
    <row r="15" spans="1:10" x14ac:dyDescent="0.2">
      <c r="A15" s="18"/>
      <c r="B15" s="18"/>
      <c r="C15" s="7"/>
      <c r="D15" s="29"/>
      <c r="E15" s="27"/>
      <c r="F15" s="28" t="s">
        <v>1</v>
      </c>
      <c r="G15" s="18"/>
      <c r="H15" s="7" t="s">
        <v>0</v>
      </c>
      <c r="I15" s="199"/>
    </row>
    <row r="16" spans="1:10" x14ac:dyDescent="0.2">
      <c r="A16" s="18"/>
      <c r="B16" s="7">
        <v>1980</v>
      </c>
      <c r="D16" s="3">
        <v>2184973.5833333335</v>
      </c>
      <c r="E16" s="27"/>
      <c r="F16" s="3"/>
      <c r="G16" s="18"/>
      <c r="H16" s="2"/>
      <c r="I16" s="198"/>
    </row>
    <row r="17" spans="1:9" x14ac:dyDescent="0.2">
      <c r="A17" s="18"/>
      <c r="B17" s="7">
        <v>1981</v>
      </c>
      <c r="D17" s="3">
        <v>2285187.4166666665</v>
      </c>
      <c r="E17" s="27"/>
      <c r="F17" s="3">
        <f t="shared" ref="F17:F50" si="0">+D17-D16</f>
        <v>100213.83333333302</v>
      </c>
      <c r="G17" s="18"/>
      <c r="H17" s="2">
        <f t="shared" ref="H17:H50" si="1">(D17/D16)-1</f>
        <v>4.5865009123107869E-2</v>
      </c>
      <c r="I17" s="198"/>
    </row>
    <row r="18" spans="1:9" x14ac:dyDescent="0.2">
      <c r="A18" s="18"/>
      <c r="B18" s="7">
        <v>1982</v>
      </c>
      <c r="D18" s="3">
        <v>2358166.9166666665</v>
      </c>
      <c r="E18" s="27"/>
      <c r="F18" s="3">
        <f t="shared" si="0"/>
        <v>72979.5</v>
      </c>
      <c r="G18" s="18"/>
      <c r="H18" s="2">
        <f t="shared" si="1"/>
        <v>3.1935892639586294E-2</v>
      </c>
      <c r="I18" s="198"/>
    </row>
    <row r="19" spans="1:9" x14ac:dyDescent="0.2">
      <c r="A19" s="18"/>
      <c r="B19" s="7">
        <v>1983</v>
      </c>
      <c r="D19" s="3">
        <v>2429687.6666666665</v>
      </c>
      <c r="E19" s="27"/>
      <c r="F19" s="3">
        <f t="shared" si="0"/>
        <v>71520.75</v>
      </c>
      <c r="G19" s="18"/>
      <c r="H19" s="2">
        <f t="shared" si="1"/>
        <v>3.0328959962298452E-2</v>
      </c>
      <c r="I19" s="198"/>
    </row>
    <row r="20" spans="1:9" x14ac:dyDescent="0.2">
      <c r="A20" s="18"/>
      <c r="B20" s="7">
        <v>1984</v>
      </c>
      <c r="D20" s="3">
        <v>2520523.0833333335</v>
      </c>
      <c r="E20" s="27"/>
      <c r="F20" s="3">
        <f t="shared" si="0"/>
        <v>90835.416666666977</v>
      </c>
      <c r="G20" s="18"/>
      <c r="H20" s="2">
        <f t="shared" si="1"/>
        <v>3.7385635163257769E-2</v>
      </c>
      <c r="I20" s="198"/>
    </row>
    <row r="21" spans="1:9" x14ac:dyDescent="0.2">
      <c r="A21" s="18"/>
      <c r="B21" s="7">
        <v>1985</v>
      </c>
      <c r="D21" s="3">
        <v>2617556.0833333335</v>
      </c>
      <c r="E21" s="27"/>
      <c r="F21" s="3">
        <f t="shared" si="0"/>
        <v>97033</v>
      </c>
      <c r="G21" s="18"/>
      <c r="H21" s="2">
        <f t="shared" si="1"/>
        <v>3.8497167767127083E-2</v>
      </c>
      <c r="I21" s="198"/>
    </row>
    <row r="22" spans="1:9" x14ac:dyDescent="0.2">
      <c r="A22" s="18"/>
      <c r="B22" s="7">
        <v>1986</v>
      </c>
      <c r="D22" s="3">
        <v>2723555.3333333335</v>
      </c>
      <c r="E22" s="27"/>
      <c r="F22" s="3">
        <f t="shared" si="0"/>
        <v>105999.25</v>
      </c>
      <c r="G22" s="18"/>
      <c r="H22" s="2">
        <f t="shared" si="1"/>
        <v>4.0495502913930004E-2</v>
      </c>
      <c r="I22" s="198"/>
    </row>
    <row r="23" spans="1:9" x14ac:dyDescent="0.2">
      <c r="A23" s="18"/>
      <c r="B23" s="7">
        <v>1987</v>
      </c>
      <c r="D23" s="3">
        <v>2840206.5833333335</v>
      </c>
      <c r="E23" s="27"/>
      <c r="F23" s="3">
        <f t="shared" si="0"/>
        <v>116651.25</v>
      </c>
      <c r="G23" s="18"/>
      <c r="H23" s="2">
        <f t="shared" si="1"/>
        <v>4.2830504881731901E-2</v>
      </c>
      <c r="I23" s="198"/>
    </row>
    <row r="24" spans="1:9" x14ac:dyDescent="0.2">
      <c r="A24" s="18"/>
      <c r="B24" s="7">
        <v>1988</v>
      </c>
      <c r="D24" s="3">
        <v>2953663.25</v>
      </c>
      <c r="E24" s="27"/>
      <c r="F24" s="3">
        <f t="shared" si="0"/>
        <v>113456.66666666651</v>
      </c>
      <c r="G24" s="18"/>
      <c r="H24" s="2">
        <f t="shared" si="1"/>
        <v>3.9946624774565231E-2</v>
      </c>
      <c r="I24" s="198"/>
    </row>
    <row r="25" spans="1:9" x14ac:dyDescent="0.2">
      <c r="A25" s="18"/>
      <c r="B25" s="7">
        <v>1989</v>
      </c>
      <c r="D25" s="3">
        <v>3064435.8333333335</v>
      </c>
      <c r="E25" s="18"/>
      <c r="F25" s="3">
        <f t="shared" si="0"/>
        <v>110772.58333333349</v>
      </c>
      <c r="G25" s="18"/>
      <c r="H25" s="2">
        <f t="shared" si="1"/>
        <v>3.7503457218196257E-2</v>
      </c>
      <c r="I25" s="198"/>
    </row>
    <row r="26" spans="1:9" x14ac:dyDescent="0.2">
      <c r="A26" s="18"/>
      <c r="B26" s="7">
        <v>1990</v>
      </c>
      <c r="D26" s="3">
        <v>3158817.25</v>
      </c>
      <c r="E26" s="18"/>
      <c r="F26" s="3">
        <f t="shared" si="0"/>
        <v>94381.416666666511</v>
      </c>
      <c r="G26" s="18"/>
      <c r="H26" s="2">
        <f t="shared" si="1"/>
        <v>3.0798953477842339E-2</v>
      </c>
      <c r="I26" s="198"/>
    </row>
    <row r="27" spans="1:9" x14ac:dyDescent="0.2">
      <c r="A27" s="18"/>
      <c r="B27" s="7">
        <v>1991</v>
      </c>
      <c r="D27" s="3">
        <v>3226455.3333333335</v>
      </c>
      <c r="E27" s="18"/>
      <c r="F27" s="3">
        <f t="shared" si="0"/>
        <v>67638.083333333489</v>
      </c>
      <c r="G27" s="18"/>
      <c r="H27" s="2">
        <f t="shared" si="1"/>
        <v>2.1412471181526449E-2</v>
      </c>
      <c r="I27" s="198"/>
    </row>
    <row r="28" spans="1:9" x14ac:dyDescent="0.2">
      <c r="A28" s="18"/>
      <c r="B28" s="7">
        <v>1992</v>
      </c>
      <c r="D28" s="3">
        <v>3281238.0833333335</v>
      </c>
      <c r="E28" s="18"/>
      <c r="F28" s="3">
        <f t="shared" si="0"/>
        <v>54782.75</v>
      </c>
      <c r="G28" s="18"/>
      <c r="H28" s="2">
        <f t="shared" si="1"/>
        <v>1.6979237069866038E-2</v>
      </c>
      <c r="I28" s="198"/>
    </row>
    <row r="29" spans="1:9" x14ac:dyDescent="0.2">
      <c r="A29" s="18"/>
      <c r="B29" s="7">
        <v>1993</v>
      </c>
      <c r="D29" s="3">
        <v>3355794.0833333335</v>
      </c>
      <c r="E29" s="18"/>
      <c r="F29" s="3">
        <f t="shared" si="0"/>
        <v>74556</v>
      </c>
      <c r="G29" s="18"/>
      <c r="H29" s="2">
        <f t="shared" si="1"/>
        <v>2.2721911091639013E-2</v>
      </c>
      <c r="I29" s="198"/>
    </row>
    <row r="30" spans="1:9" x14ac:dyDescent="0.2">
      <c r="A30" s="18"/>
      <c r="B30" s="7">
        <v>1994</v>
      </c>
      <c r="D30" s="3">
        <v>3422186.6666666665</v>
      </c>
      <c r="E30" s="18"/>
      <c r="F30" s="3">
        <f t="shared" si="0"/>
        <v>66392.583333333023</v>
      </c>
      <c r="G30" s="18"/>
      <c r="H30" s="2">
        <f t="shared" si="1"/>
        <v>1.9784462837894035E-2</v>
      </c>
      <c r="I30" s="198"/>
    </row>
    <row r="31" spans="1:9" x14ac:dyDescent="0.2">
      <c r="A31" s="18"/>
      <c r="B31" s="7">
        <v>1995</v>
      </c>
      <c r="D31" s="3">
        <v>3488796</v>
      </c>
      <c r="E31" s="18"/>
      <c r="F31" s="3">
        <f t="shared" si="0"/>
        <v>66609.333333333489</v>
      </c>
      <c r="G31" s="18"/>
      <c r="H31" s="2">
        <f t="shared" si="1"/>
        <v>1.9463968456815195E-2</v>
      </c>
      <c r="I31" s="198"/>
    </row>
    <row r="32" spans="1:9" x14ac:dyDescent="0.2">
      <c r="A32" s="18"/>
      <c r="B32" s="7">
        <v>1996</v>
      </c>
      <c r="D32" s="3">
        <v>3550747.3333333335</v>
      </c>
      <c r="E32" s="18"/>
      <c r="F32" s="3">
        <f t="shared" si="0"/>
        <v>61951.333333333489</v>
      </c>
      <c r="G32" s="18"/>
      <c r="H32" s="2">
        <f t="shared" si="1"/>
        <v>1.7757224364317592E-2</v>
      </c>
      <c r="I32" s="198"/>
    </row>
    <row r="33" spans="1:10" x14ac:dyDescent="0.2">
      <c r="A33" s="18"/>
      <c r="B33" s="7">
        <v>1997</v>
      </c>
      <c r="D33" s="3">
        <v>3615485.0833333335</v>
      </c>
      <c r="E33" s="18"/>
      <c r="F33" s="3">
        <f t="shared" si="0"/>
        <v>64737.75</v>
      </c>
      <c r="G33" s="18"/>
      <c r="H33" s="2">
        <f t="shared" si="1"/>
        <v>1.8232147748802552E-2</v>
      </c>
      <c r="I33" s="198"/>
    </row>
    <row r="34" spans="1:10" x14ac:dyDescent="0.2">
      <c r="A34" s="18"/>
      <c r="B34" s="7">
        <v>1998</v>
      </c>
      <c r="D34" s="3">
        <v>3680469.9166666665</v>
      </c>
      <c r="E34" s="18"/>
      <c r="F34" s="3">
        <f t="shared" si="0"/>
        <v>64984.833333333023</v>
      </c>
      <c r="G34" s="18"/>
      <c r="H34" s="2">
        <f t="shared" si="1"/>
        <v>1.7974028888378069E-2</v>
      </c>
      <c r="I34" s="198"/>
    </row>
    <row r="35" spans="1:10" x14ac:dyDescent="0.2">
      <c r="A35" s="18"/>
      <c r="B35" s="7">
        <v>1999</v>
      </c>
      <c r="D35" s="3">
        <v>3756009.3333333335</v>
      </c>
      <c r="E35" s="18"/>
      <c r="F35" s="3">
        <f t="shared" si="0"/>
        <v>75539.416666666977</v>
      </c>
      <c r="G35" s="18"/>
      <c r="H35" s="2">
        <f t="shared" si="1"/>
        <v>2.0524394541195257E-2</v>
      </c>
      <c r="I35" s="198"/>
    </row>
    <row r="36" spans="1:10" x14ac:dyDescent="0.2">
      <c r="A36" s="18"/>
      <c r="B36" s="7">
        <v>2000</v>
      </c>
      <c r="D36" s="3">
        <v>3848350.3333333335</v>
      </c>
      <c r="E36" s="18"/>
      <c r="F36" s="3">
        <f t="shared" si="0"/>
        <v>92341</v>
      </c>
      <c r="G36" s="18"/>
      <c r="H36" s="2">
        <f t="shared" si="1"/>
        <v>2.4584869686159916E-2</v>
      </c>
      <c r="I36" s="198"/>
    </row>
    <row r="37" spans="1:10" x14ac:dyDescent="0.2">
      <c r="A37" s="18"/>
      <c r="B37" s="7">
        <v>2001</v>
      </c>
      <c r="D37" s="3">
        <v>3935281.25</v>
      </c>
      <c r="E37" s="18"/>
      <c r="F37" s="3">
        <f t="shared" si="0"/>
        <v>86930.916666666511</v>
      </c>
      <c r="G37" s="18"/>
      <c r="H37" s="2">
        <f t="shared" si="1"/>
        <v>2.2589137977822693E-2</v>
      </c>
      <c r="I37" s="198"/>
    </row>
    <row r="38" spans="1:10" x14ac:dyDescent="0.2">
      <c r="A38" s="18"/>
      <c r="B38" s="7">
        <v>2002</v>
      </c>
      <c r="D38" s="3">
        <v>4019804.5</v>
      </c>
      <c r="E38" s="18"/>
      <c r="F38" s="3">
        <f t="shared" si="0"/>
        <v>84523.25</v>
      </c>
      <c r="G38" s="18"/>
      <c r="H38" s="2">
        <f t="shared" si="1"/>
        <v>2.1478325087946448E-2</v>
      </c>
      <c r="I38" s="198"/>
    </row>
    <row r="39" spans="1:10" x14ac:dyDescent="0.2">
      <c r="A39" s="18"/>
      <c r="B39" s="7">
        <v>2003</v>
      </c>
      <c r="D39" s="3">
        <v>4117220.6666666665</v>
      </c>
      <c r="E39" s="18"/>
      <c r="F39" s="3">
        <f t="shared" si="0"/>
        <v>97416.166666666511</v>
      </c>
      <c r="G39" s="18"/>
      <c r="H39" s="2">
        <f t="shared" si="1"/>
        <v>2.4234055827010215E-2</v>
      </c>
      <c r="I39" s="198"/>
    </row>
    <row r="40" spans="1:10" x14ac:dyDescent="0.2">
      <c r="A40" s="18"/>
      <c r="B40" s="7">
        <v>2004</v>
      </c>
      <c r="D40" s="3">
        <v>4224509.166666667</v>
      </c>
      <c r="E40" s="18"/>
      <c r="F40" s="3">
        <f t="shared" si="0"/>
        <v>107288.50000000047</v>
      </c>
      <c r="G40" s="18"/>
      <c r="H40" s="2">
        <f t="shared" si="1"/>
        <v>2.6058476988764845E-2</v>
      </c>
      <c r="I40" s="198"/>
    </row>
    <row r="41" spans="1:10" x14ac:dyDescent="0.2">
      <c r="A41" s="18"/>
      <c r="B41" s="7">
        <v>2005</v>
      </c>
      <c r="D41" s="3">
        <v>4321895.166666667</v>
      </c>
      <c r="E41" s="18"/>
      <c r="F41" s="3">
        <f t="shared" si="0"/>
        <v>97386</v>
      </c>
      <c r="G41" s="18"/>
      <c r="H41" s="2">
        <f t="shared" si="1"/>
        <v>2.3052618933442126E-2</v>
      </c>
      <c r="I41" s="198"/>
    </row>
    <row r="42" spans="1:10" x14ac:dyDescent="0.2">
      <c r="A42" s="18"/>
      <c r="B42" s="7">
        <v>2006</v>
      </c>
      <c r="D42" s="3">
        <v>4409562.5</v>
      </c>
      <c r="E42" s="18"/>
      <c r="F42" s="3">
        <f t="shared" si="0"/>
        <v>87667.333333333023</v>
      </c>
      <c r="G42" s="18"/>
      <c r="H42" s="2">
        <f t="shared" si="1"/>
        <v>2.0284465483911385E-2</v>
      </c>
      <c r="I42" s="198"/>
    </row>
    <row r="43" spans="1:10" x14ac:dyDescent="0.2">
      <c r="A43" s="18"/>
      <c r="B43" s="7">
        <v>2007</v>
      </c>
      <c r="D43" s="3">
        <v>4496589.333333333</v>
      </c>
      <c r="E43" s="18"/>
      <c r="F43" s="3">
        <f t="shared" si="0"/>
        <v>87026.833333333023</v>
      </c>
      <c r="G43" s="18"/>
      <c r="H43" s="2">
        <f t="shared" si="1"/>
        <v>1.9735933742481837E-2</v>
      </c>
      <c r="I43" s="198"/>
      <c r="J43" s="9"/>
    </row>
    <row r="44" spans="1:10" x14ac:dyDescent="0.2">
      <c r="A44" s="18"/>
      <c r="B44" s="7">
        <v>2008</v>
      </c>
      <c r="D44" s="3">
        <v>4509730.166666667</v>
      </c>
      <c r="E44" s="18"/>
      <c r="F44" s="3">
        <f t="shared" si="0"/>
        <v>13140.833333333954</v>
      </c>
      <c r="G44" s="18"/>
      <c r="H44" s="2">
        <f t="shared" si="1"/>
        <v>2.922400148023474E-3</v>
      </c>
      <c r="I44" s="198"/>
      <c r="J44" s="9"/>
    </row>
    <row r="45" spans="1:10" x14ac:dyDescent="0.2">
      <c r="A45" s="18"/>
      <c r="B45" s="7">
        <v>2009</v>
      </c>
      <c r="D45" s="3">
        <v>4499066.75</v>
      </c>
      <c r="E45" s="18"/>
      <c r="F45" s="3">
        <f t="shared" si="0"/>
        <v>-10663.416666666977</v>
      </c>
      <c r="G45" s="18"/>
      <c r="H45" s="2">
        <f t="shared" si="1"/>
        <v>-2.3645354095650495E-3</v>
      </c>
      <c r="I45" s="198"/>
      <c r="J45" s="9"/>
    </row>
    <row r="46" spans="1:10" x14ac:dyDescent="0.2">
      <c r="A46" s="18"/>
      <c r="B46" s="7">
        <v>2010</v>
      </c>
      <c r="D46" s="3">
        <v>4520327.666666667</v>
      </c>
      <c r="E46" s="18"/>
      <c r="F46" s="3">
        <f t="shared" si="0"/>
        <v>21260.916666666977</v>
      </c>
      <c r="G46" s="18"/>
      <c r="H46" s="2">
        <f t="shared" si="1"/>
        <v>4.7256281909280329E-3</v>
      </c>
      <c r="I46" s="198"/>
      <c r="J46" s="9"/>
    </row>
    <row r="47" spans="1:10" x14ac:dyDescent="0.2">
      <c r="A47" s="18"/>
      <c r="B47" s="7">
        <v>2011</v>
      </c>
      <c r="D47" s="3">
        <v>4547050.833333333</v>
      </c>
      <c r="E47" s="18"/>
      <c r="F47" s="3">
        <f t="shared" si="0"/>
        <v>26723.166666666046</v>
      </c>
      <c r="G47" s="18"/>
      <c r="H47" s="2">
        <f t="shared" si="1"/>
        <v>5.9117764545533191E-3</v>
      </c>
      <c r="I47" s="198"/>
      <c r="J47" s="9"/>
    </row>
    <row r="48" spans="1:10" x14ac:dyDescent="0.2">
      <c r="A48" s="18"/>
      <c r="B48" s="7">
        <v>2012</v>
      </c>
      <c r="D48" s="3">
        <v>4576448.666666667</v>
      </c>
      <c r="E48" s="18"/>
      <c r="F48" s="3">
        <f t="shared" si="0"/>
        <v>29397.833333333954</v>
      </c>
      <c r="G48" s="18"/>
      <c r="H48" s="2">
        <f t="shared" si="1"/>
        <v>6.4652528442887824E-3</v>
      </c>
      <c r="I48" s="198"/>
      <c r="J48" s="9"/>
    </row>
    <row r="49" spans="1:12" x14ac:dyDescent="0.2">
      <c r="A49" s="18"/>
      <c r="B49" s="7">
        <v>2013</v>
      </c>
      <c r="D49" s="3">
        <v>4626934.333333333</v>
      </c>
      <c r="E49" s="18"/>
      <c r="F49" s="3">
        <f t="shared" si="0"/>
        <v>50485.666666666046</v>
      </c>
      <c r="G49" s="18"/>
      <c r="H49" s="2">
        <f t="shared" si="1"/>
        <v>1.1031625250029986E-2</v>
      </c>
      <c r="I49" s="198"/>
      <c r="J49" s="9"/>
    </row>
    <row r="50" spans="1:12" x14ac:dyDescent="0.2">
      <c r="A50" s="18"/>
      <c r="B50" s="7">
        <v>2014</v>
      </c>
      <c r="D50" s="3">
        <v>4708814.2313755415</v>
      </c>
      <c r="E50" s="18"/>
      <c r="F50" s="3">
        <f t="shared" si="0"/>
        <v>81879.898042208515</v>
      </c>
      <c r="G50" s="18"/>
      <c r="H50" s="2">
        <f t="shared" si="1"/>
        <v>1.7696360515067067E-2</v>
      </c>
      <c r="I50" s="198"/>
      <c r="J50" s="9"/>
    </row>
    <row r="51" spans="1:12" x14ac:dyDescent="0.2">
      <c r="A51" s="18"/>
      <c r="B51" s="7"/>
      <c r="D51" s="3"/>
      <c r="E51" s="18"/>
      <c r="F51" s="3"/>
      <c r="G51" s="18"/>
      <c r="H51" s="2"/>
      <c r="I51" s="198"/>
      <c r="J51" s="9"/>
    </row>
    <row r="52" spans="1:12" x14ac:dyDescent="0.2">
      <c r="A52" s="688" t="s">
        <v>8</v>
      </c>
      <c r="B52" s="688"/>
      <c r="C52" s="688"/>
      <c r="D52" s="688"/>
      <c r="E52" s="688"/>
      <c r="F52" s="688"/>
      <c r="G52" s="688"/>
      <c r="H52" s="688"/>
      <c r="I52" s="688"/>
    </row>
    <row r="53" spans="1:12" x14ac:dyDescent="0.2">
      <c r="A53" s="18"/>
      <c r="B53" s="21"/>
      <c r="C53" s="18"/>
      <c r="D53" s="18"/>
      <c r="E53" s="21"/>
      <c r="F53" s="18"/>
      <c r="G53" s="18"/>
      <c r="H53" s="18"/>
    </row>
    <row r="54" spans="1:12" x14ac:dyDescent="0.2">
      <c r="A54" s="18"/>
      <c r="B54" s="20" t="s">
        <v>26</v>
      </c>
      <c r="C54" s="684" t="s">
        <v>5</v>
      </c>
      <c r="D54" s="684"/>
      <c r="E54" s="21"/>
      <c r="F54" s="684" t="s">
        <v>5</v>
      </c>
      <c r="G54" s="684"/>
      <c r="H54" s="684" t="s">
        <v>4</v>
      </c>
      <c r="I54" s="684"/>
    </row>
    <row r="55" spans="1:12" x14ac:dyDescent="0.2">
      <c r="A55" s="18"/>
      <c r="B55" s="14" t="s">
        <v>2</v>
      </c>
      <c r="C55" s="13" t="s">
        <v>1</v>
      </c>
      <c r="D55" s="12" t="s">
        <v>0</v>
      </c>
      <c r="E55" s="14" t="s">
        <v>2</v>
      </c>
      <c r="F55" s="13" t="s">
        <v>1</v>
      </c>
      <c r="G55" s="12" t="s">
        <v>0</v>
      </c>
      <c r="H55" s="13" t="s">
        <v>1</v>
      </c>
      <c r="I55" s="12" t="s">
        <v>0</v>
      </c>
    </row>
    <row r="56" spans="1:12" x14ac:dyDescent="0.2">
      <c r="A56" s="7">
        <v>2015</v>
      </c>
      <c r="B56" s="3">
        <v>4747493.0045030126</v>
      </c>
      <c r="C56" s="3">
        <f>+B56-D50</f>
        <v>38678.773127471097</v>
      </c>
      <c r="D56" s="2">
        <f>(B56/D50)-1</f>
        <v>8.214121693259635E-3</v>
      </c>
      <c r="E56" s="22">
        <v>4777209.8262765389</v>
      </c>
      <c r="F56" s="3">
        <f>+E56-D50</f>
        <v>68395.594900997356</v>
      </c>
      <c r="G56" s="2">
        <f>(E56/D50)-1</f>
        <v>1.4525014481409526E-2</v>
      </c>
      <c r="H56" s="3">
        <f t="shared" ref="H56:H87" si="2">E56-B56</f>
        <v>29716.821773526259</v>
      </c>
      <c r="I56" s="2">
        <f t="shared" ref="I56:I87" si="3">(E56/B56)-1</f>
        <v>6.2594766849239925E-3</v>
      </c>
      <c r="K56" s="1"/>
      <c r="L56" s="36"/>
    </row>
    <row r="57" spans="1:12" x14ac:dyDescent="0.2">
      <c r="A57" s="7">
        <v>2016</v>
      </c>
      <c r="B57" s="3">
        <v>4852827.4973874111</v>
      </c>
      <c r="C57" s="3">
        <f t="shared" ref="C57:C104" si="4">+B57-B56</f>
        <v>105334.49288439844</v>
      </c>
      <c r="D57" s="2">
        <f t="shared" ref="D57:D104" si="5">(B57/B56)-1</f>
        <v>2.2187392963926023E-2</v>
      </c>
      <c r="E57" s="22">
        <v>4848293.7244852493</v>
      </c>
      <c r="F57" s="3">
        <f t="shared" ref="F57:F104" si="6">+E57-E56</f>
        <v>71083.898208710365</v>
      </c>
      <c r="G57" s="2">
        <f t="shared" ref="G57:G104" si="7">(E57/E56)-1</f>
        <v>1.4879794020710824E-2</v>
      </c>
      <c r="H57" s="3">
        <f t="shared" si="2"/>
        <v>-4533.7729021618143</v>
      </c>
      <c r="I57" s="2">
        <f t="shared" si="3"/>
        <v>-9.3425387665291293E-4</v>
      </c>
      <c r="K57" s="1"/>
      <c r="L57" s="36"/>
    </row>
    <row r="58" spans="1:12" x14ac:dyDescent="0.2">
      <c r="A58" s="7">
        <v>2017</v>
      </c>
      <c r="B58" s="3">
        <v>4922917.6134850439</v>
      </c>
      <c r="C58" s="3">
        <f t="shared" si="4"/>
        <v>70090.116097632796</v>
      </c>
      <c r="D58" s="2">
        <f t="shared" si="5"/>
        <v>1.4443150129561877E-2</v>
      </c>
      <c r="E58" s="22">
        <v>4919161.8016235558</v>
      </c>
      <c r="F58" s="3">
        <f t="shared" si="6"/>
        <v>70868.077138306573</v>
      </c>
      <c r="G58" s="2">
        <f t="shared" si="7"/>
        <v>1.4617117106664246E-2</v>
      </c>
      <c r="H58" s="3">
        <f t="shared" si="2"/>
        <v>-3755.8118614880368</v>
      </c>
      <c r="I58" s="2">
        <f t="shared" si="3"/>
        <v>-7.6292397240207421E-4</v>
      </c>
      <c r="K58" s="1"/>
      <c r="L58" s="36"/>
    </row>
    <row r="59" spans="1:12" x14ac:dyDescent="0.2">
      <c r="A59" s="7">
        <v>2018</v>
      </c>
      <c r="B59" s="3">
        <v>4991658.9753791485</v>
      </c>
      <c r="C59" s="3">
        <f t="shared" si="4"/>
        <v>68741.36189410463</v>
      </c>
      <c r="D59" s="2">
        <f t="shared" si="5"/>
        <v>1.3963540991587031E-2</v>
      </c>
      <c r="E59" s="22">
        <v>4988771.1502076974</v>
      </c>
      <c r="F59" s="3">
        <f t="shared" si="6"/>
        <v>69609.348584141582</v>
      </c>
      <c r="G59" s="2">
        <f t="shared" si="7"/>
        <v>1.4150652365443106E-2</v>
      </c>
      <c r="H59" s="3">
        <f t="shared" si="2"/>
        <v>-2887.8251714510843</v>
      </c>
      <c r="I59" s="2">
        <f t="shared" si="3"/>
        <v>-5.7853014112041468E-4</v>
      </c>
      <c r="K59" s="1"/>
      <c r="L59" s="36"/>
    </row>
    <row r="60" spans="1:12" x14ac:dyDescent="0.2">
      <c r="A60" s="7">
        <v>2019</v>
      </c>
      <c r="B60" s="3">
        <v>5058945.3176616281</v>
      </c>
      <c r="C60" s="3">
        <f t="shared" si="4"/>
        <v>67286.342282479629</v>
      </c>
      <c r="D60" s="2">
        <f t="shared" si="5"/>
        <v>1.3479755450915842E-2</v>
      </c>
      <c r="E60" s="22">
        <v>5057400.069158677</v>
      </c>
      <c r="F60" s="3">
        <f t="shared" si="6"/>
        <v>68628.918950979598</v>
      </c>
      <c r="G60" s="2">
        <f t="shared" si="7"/>
        <v>1.375667812465653E-2</v>
      </c>
      <c r="H60" s="3">
        <f t="shared" si="2"/>
        <v>-1545.2485029511154</v>
      </c>
      <c r="I60" s="2">
        <f t="shared" si="3"/>
        <v>-3.0544874591875715E-4</v>
      </c>
      <c r="K60" s="1"/>
      <c r="L60" s="36"/>
    </row>
    <row r="61" spans="1:12" x14ac:dyDescent="0.2">
      <c r="A61" s="7">
        <v>2020</v>
      </c>
      <c r="B61" s="3">
        <v>5123908.5663745506</v>
      </c>
      <c r="C61" s="3">
        <f t="shared" si="4"/>
        <v>64963.248712922446</v>
      </c>
      <c r="D61" s="2">
        <f t="shared" si="5"/>
        <v>1.2841263274011805E-2</v>
      </c>
      <c r="E61" s="22">
        <v>5124436.4006366581</v>
      </c>
      <c r="F61" s="3">
        <f t="shared" si="6"/>
        <v>67036.331477981061</v>
      </c>
      <c r="G61" s="2">
        <f t="shared" si="7"/>
        <v>1.3255097591900133E-2</v>
      </c>
      <c r="H61" s="3">
        <f t="shared" si="2"/>
        <v>527.83426210749894</v>
      </c>
      <c r="I61" s="2">
        <f t="shared" si="3"/>
        <v>1.0301398927592409E-4</v>
      </c>
      <c r="K61" s="1"/>
      <c r="L61" s="36"/>
    </row>
    <row r="62" spans="1:12" x14ac:dyDescent="0.2">
      <c r="A62" s="7">
        <v>2021</v>
      </c>
      <c r="B62" s="3">
        <v>5185332.6771582505</v>
      </c>
      <c r="C62" s="3">
        <f t="shared" si="4"/>
        <v>61424.1107836999</v>
      </c>
      <c r="D62" s="2">
        <f t="shared" si="5"/>
        <v>1.1987745290146901E-2</v>
      </c>
      <c r="E62" s="22">
        <v>5190184.6961961808</v>
      </c>
      <c r="F62" s="3">
        <f t="shared" si="6"/>
        <v>65748.295559522696</v>
      </c>
      <c r="G62" s="2">
        <f t="shared" si="7"/>
        <v>1.2830346679949756E-2</v>
      </c>
      <c r="H62" s="3">
        <f t="shared" si="2"/>
        <v>4852.0190379302949</v>
      </c>
      <c r="I62" s="2">
        <f t="shared" si="3"/>
        <v>9.3571991230256835E-4</v>
      </c>
      <c r="K62" s="1"/>
      <c r="L62" s="36"/>
    </row>
    <row r="63" spans="1:12" x14ac:dyDescent="0.2">
      <c r="A63" s="7">
        <v>2022</v>
      </c>
      <c r="B63" s="3">
        <v>5247054.0847409368</v>
      </c>
      <c r="C63" s="3">
        <f t="shared" si="4"/>
        <v>61721.407582686283</v>
      </c>
      <c r="D63" s="2">
        <f t="shared" si="5"/>
        <v>1.1903075737950797E-2</v>
      </c>
      <c r="E63" s="22">
        <v>5254819.7851936808</v>
      </c>
      <c r="F63" s="3">
        <f t="shared" si="6"/>
        <v>64635.088997500017</v>
      </c>
      <c r="G63" s="2">
        <f t="shared" si="7"/>
        <v>1.2453331197417761E-2</v>
      </c>
      <c r="H63" s="3">
        <f t="shared" si="2"/>
        <v>7765.7004527440295</v>
      </c>
      <c r="I63" s="2">
        <f t="shared" si="3"/>
        <v>1.4800115126176738E-3</v>
      </c>
      <c r="K63" s="1"/>
      <c r="L63" s="36"/>
    </row>
    <row r="64" spans="1:12" x14ac:dyDescent="0.2">
      <c r="A64" s="7">
        <v>2023</v>
      </c>
      <c r="B64" s="3">
        <v>5309376.0310086831</v>
      </c>
      <c r="C64" s="3">
        <f t="shared" si="4"/>
        <v>62321.946267746389</v>
      </c>
      <c r="D64" s="2">
        <f t="shared" si="5"/>
        <v>1.1877511697275356E-2</v>
      </c>
      <c r="E64" s="22">
        <v>5318608.1813488016</v>
      </c>
      <c r="F64" s="3">
        <f t="shared" si="6"/>
        <v>63788.396155120805</v>
      </c>
      <c r="G64" s="2">
        <f t="shared" si="7"/>
        <v>1.2139026410544984E-2</v>
      </c>
      <c r="H64" s="3">
        <f t="shared" si="2"/>
        <v>9232.1503401184455</v>
      </c>
      <c r="I64" s="2">
        <f t="shared" si="3"/>
        <v>1.7388390436463563E-3</v>
      </c>
      <c r="K64" s="1"/>
      <c r="L64" s="36"/>
    </row>
    <row r="65" spans="1:12" x14ac:dyDescent="0.2">
      <c r="A65" s="7">
        <v>2024</v>
      </c>
      <c r="B65" s="3">
        <v>5372352.5973116038</v>
      </c>
      <c r="C65" s="3">
        <f t="shared" si="4"/>
        <v>62976.566302920692</v>
      </c>
      <c r="D65" s="2">
        <f t="shared" si="5"/>
        <v>1.1861387465328166E-2</v>
      </c>
      <c r="E65" s="22">
        <v>5381815.4556605918</v>
      </c>
      <c r="F65" s="3">
        <f t="shared" si="6"/>
        <v>63207.274311790243</v>
      </c>
      <c r="G65" s="2">
        <f t="shared" si="7"/>
        <v>1.1884175738578362E-2</v>
      </c>
      <c r="H65" s="3">
        <f t="shared" si="2"/>
        <v>9462.8583489879966</v>
      </c>
      <c r="I65" s="2">
        <f t="shared" si="3"/>
        <v>1.7613993455536381E-3</v>
      </c>
      <c r="K65" s="1"/>
      <c r="L65" s="36"/>
    </row>
    <row r="66" spans="1:12" x14ac:dyDescent="0.2">
      <c r="A66" s="7">
        <v>2025</v>
      </c>
      <c r="B66" s="3">
        <v>5433671.8395568375</v>
      </c>
      <c r="C66" s="3">
        <f t="shared" si="4"/>
        <v>61319.242245233618</v>
      </c>
      <c r="D66" s="2">
        <f t="shared" si="5"/>
        <v>1.141385289489727E-2</v>
      </c>
      <c r="E66" s="22">
        <v>5444428.5350126941</v>
      </c>
      <c r="F66" s="3">
        <f t="shared" si="6"/>
        <v>62613.079352102242</v>
      </c>
      <c r="G66" s="2">
        <f t="shared" si="7"/>
        <v>1.1634192935070953E-2</v>
      </c>
      <c r="H66" s="3">
        <f t="shared" si="2"/>
        <v>10756.695455856621</v>
      </c>
      <c r="I66" s="2">
        <f t="shared" si="3"/>
        <v>1.9796365650108783E-3</v>
      </c>
      <c r="K66" s="1"/>
      <c r="L66" s="36"/>
    </row>
    <row r="67" spans="1:12" x14ac:dyDescent="0.2">
      <c r="A67" s="7">
        <v>2026</v>
      </c>
      <c r="B67" s="3">
        <v>5489001.9422878725</v>
      </c>
      <c r="C67" s="3">
        <f t="shared" si="4"/>
        <v>55330.102731035091</v>
      </c>
      <c r="D67" s="2">
        <f t="shared" si="5"/>
        <v>1.0182820082772492E-2</v>
      </c>
      <c r="E67" s="22">
        <v>5505859.0894721374</v>
      </c>
      <c r="F67" s="3">
        <f t="shared" si="6"/>
        <v>61430.554459443316</v>
      </c>
      <c r="G67" s="2">
        <f t="shared" si="7"/>
        <v>1.128319603506367E-2</v>
      </c>
      <c r="H67" s="3">
        <f t="shared" si="2"/>
        <v>16857.147184264846</v>
      </c>
      <c r="I67" s="2">
        <f t="shared" si="3"/>
        <v>3.0710769209965072E-3</v>
      </c>
      <c r="K67" s="1"/>
      <c r="L67" s="36"/>
    </row>
    <row r="68" spans="1:12" x14ac:dyDescent="0.2">
      <c r="A68" s="7">
        <v>2027</v>
      </c>
      <c r="B68" s="3">
        <v>5544480.96293825</v>
      </c>
      <c r="C68" s="3">
        <f t="shared" si="4"/>
        <v>55479.020650377497</v>
      </c>
      <c r="D68" s="2">
        <f t="shared" si="5"/>
        <v>1.0107305705789882E-2</v>
      </c>
      <c r="E68" s="22">
        <v>5566126.4337800052</v>
      </c>
      <c r="F68" s="3">
        <f t="shared" si="6"/>
        <v>60267.34430786781</v>
      </c>
      <c r="G68" s="2">
        <f t="shared" si="7"/>
        <v>1.0946038270958747E-2</v>
      </c>
      <c r="H68" s="3">
        <f t="shared" si="2"/>
        <v>21645.470841755159</v>
      </c>
      <c r="I68" s="2">
        <f t="shared" si="3"/>
        <v>3.9039670235037072E-3</v>
      </c>
      <c r="K68" s="1"/>
      <c r="L68" s="36"/>
    </row>
    <row r="69" spans="1:12" x14ac:dyDescent="0.2">
      <c r="A69" s="7">
        <v>2028</v>
      </c>
      <c r="B69" s="3">
        <v>5600508.9123847699</v>
      </c>
      <c r="C69" s="3">
        <f t="shared" si="4"/>
        <v>56027.949446519837</v>
      </c>
      <c r="D69" s="2">
        <f t="shared" si="5"/>
        <v>1.0105174825386865E-2</v>
      </c>
      <c r="E69" s="22">
        <v>5625452.1467365958</v>
      </c>
      <c r="F69" s="3">
        <f t="shared" si="6"/>
        <v>59325.712956590578</v>
      </c>
      <c r="G69" s="2">
        <f t="shared" si="7"/>
        <v>1.0658348074264357E-2</v>
      </c>
      <c r="H69" s="3">
        <f t="shared" si="2"/>
        <v>24943.2343518259</v>
      </c>
      <c r="I69" s="2">
        <f t="shared" si="3"/>
        <v>4.4537442475391931E-3</v>
      </c>
      <c r="K69" s="1"/>
      <c r="L69" s="36"/>
    </row>
    <row r="70" spans="1:12" x14ac:dyDescent="0.2">
      <c r="A70" s="7">
        <v>2029</v>
      </c>
      <c r="B70" s="3">
        <v>5657091.8830990577</v>
      </c>
      <c r="C70" s="3">
        <f t="shared" si="4"/>
        <v>56582.970714287832</v>
      </c>
      <c r="D70" s="2">
        <f t="shared" si="5"/>
        <v>1.0103183764097246E-2</v>
      </c>
      <c r="E70" s="22">
        <v>5684076.6525361193</v>
      </c>
      <c r="F70" s="3">
        <f t="shared" si="6"/>
        <v>58624.505799523555</v>
      </c>
      <c r="G70" s="2">
        <f t="shared" si="7"/>
        <v>1.0421296683419845E-2</v>
      </c>
      <c r="H70" s="3">
        <f t="shared" si="2"/>
        <v>26984.769437061623</v>
      </c>
      <c r="I70" s="2">
        <f t="shared" si="3"/>
        <v>4.7700779825903261E-3</v>
      </c>
      <c r="K70" s="1"/>
      <c r="L70" s="36"/>
    </row>
    <row r="71" spans="1:12" x14ac:dyDescent="0.2">
      <c r="A71" s="7">
        <v>2030</v>
      </c>
      <c r="B71" s="3">
        <v>5712148.8602271006</v>
      </c>
      <c r="C71" s="3">
        <f t="shared" si="4"/>
        <v>55056.977128042839</v>
      </c>
      <c r="D71" s="2">
        <f t="shared" si="5"/>
        <v>9.7323816310159739E-3</v>
      </c>
      <c r="E71" s="22">
        <v>5741847.7508714041</v>
      </c>
      <c r="F71" s="3">
        <f t="shared" si="6"/>
        <v>57771.09833528474</v>
      </c>
      <c r="G71" s="2">
        <f t="shared" si="7"/>
        <v>1.016367333989221E-2</v>
      </c>
      <c r="H71" s="3">
        <f t="shared" si="2"/>
        <v>29698.890644303523</v>
      </c>
      <c r="I71" s="2">
        <f t="shared" si="3"/>
        <v>5.1992501195290419E-3</v>
      </c>
      <c r="K71" s="1"/>
      <c r="L71" s="36"/>
    </row>
    <row r="72" spans="1:12" x14ac:dyDescent="0.2">
      <c r="A72" s="7">
        <v>2031</v>
      </c>
      <c r="B72" s="3">
        <v>5761829.1218731329</v>
      </c>
      <c r="C72" s="3">
        <f t="shared" si="4"/>
        <v>49680.261646032333</v>
      </c>
      <c r="D72" s="2">
        <f t="shared" si="5"/>
        <v>8.6972981380000203E-3</v>
      </c>
      <c r="E72" s="22">
        <v>5797920.897271581</v>
      </c>
      <c r="F72" s="3">
        <f t="shared" si="6"/>
        <v>56073.14640017692</v>
      </c>
      <c r="G72" s="2">
        <f t="shared" si="7"/>
        <v>9.7656971820032634E-3</v>
      </c>
      <c r="H72" s="3">
        <f t="shared" si="2"/>
        <v>36091.77539844811</v>
      </c>
      <c r="I72" s="2">
        <f t="shared" si="3"/>
        <v>6.2639440766190102E-3</v>
      </c>
      <c r="K72" s="1"/>
      <c r="L72" s="36"/>
    </row>
    <row r="73" spans="1:12" x14ac:dyDescent="0.2">
      <c r="A73" s="7">
        <v>2032</v>
      </c>
      <c r="B73" s="3">
        <v>5811592.9971294263</v>
      </c>
      <c r="C73" s="3">
        <f t="shared" si="4"/>
        <v>49763.875256293453</v>
      </c>
      <c r="D73" s="2">
        <f t="shared" si="5"/>
        <v>8.636819003774221E-3</v>
      </c>
      <c r="E73" s="22">
        <v>5852596.7925243676</v>
      </c>
      <c r="F73" s="3">
        <f t="shared" si="6"/>
        <v>54675.895252786577</v>
      </c>
      <c r="G73" s="2">
        <f t="shared" si="7"/>
        <v>9.4302589189370067E-3</v>
      </c>
      <c r="H73" s="3">
        <f t="shared" si="2"/>
        <v>41003.795394941233</v>
      </c>
      <c r="I73" s="2">
        <f t="shared" si="3"/>
        <v>7.0555173796917892E-3</v>
      </c>
      <c r="K73" s="1"/>
      <c r="L73" s="36"/>
    </row>
    <row r="74" spans="1:12" x14ac:dyDescent="0.2">
      <c r="A74" s="7">
        <v>2033</v>
      </c>
      <c r="B74" s="3">
        <v>5861794.119234751</v>
      </c>
      <c r="C74" s="3">
        <f t="shared" si="4"/>
        <v>50201.122105324641</v>
      </c>
      <c r="D74" s="2">
        <f t="shared" si="5"/>
        <v>8.6381001095776622E-3</v>
      </c>
      <c r="E74" s="22">
        <v>5906122.7014441108</v>
      </c>
      <c r="F74" s="3">
        <f t="shared" si="6"/>
        <v>53525.908919743262</v>
      </c>
      <c r="G74" s="2">
        <f t="shared" si="7"/>
        <v>9.1456682934509814E-3</v>
      </c>
      <c r="H74" s="3">
        <f t="shared" si="2"/>
        <v>44328.582209359854</v>
      </c>
      <c r="I74" s="2">
        <f t="shared" si="3"/>
        <v>7.5622891742139764E-3</v>
      </c>
      <c r="K74" s="1"/>
      <c r="L74" s="36"/>
    </row>
    <row r="75" spans="1:12" x14ac:dyDescent="0.2">
      <c r="A75" s="7">
        <v>2034</v>
      </c>
      <c r="B75" s="3">
        <v>5912443.6948900102</v>
      </c>
      <c r="C75" s="3">
        <f t="shared" si="4"/>
        <v>50649.575655259192</v>
      </c>
      <c r="D75" s="2">
        <f t="shared" si="5"/>
        <v>8.6406268499024108E-3</v>
      </c>
      <c r="E75" s="22">
        <v>5958749.3514910042</v>
      </c>
      <c r="F75" s="3">
        <f t="shared" si="6"/>
        <v>52626.650046893395</v>
      </c>
      <c r="G75" s="2">
        <f t="shared" si="7"/>
        <v>8.9105243333371664E-3</v>
      </c>
      <c r="H75" s="3">
        <f t="shared" si="2"/>
        <v>46305.656600994058</v>
      </c>
      <c r="I75" s="2">
        <f t="shared" si="3"/>
        <v>7.8318981102543095E-3</v>
      </c>
      <c r="K75" s="1"/>
      <c r="L75" s="36"/>
    </row>
    <row r="76" spans="1:12" x14ac:dyDescent="0.2">
      <c r="A76" s="7">
        <v>2035</v>
      </c>
      <c r="B76" s="3">
        <v>5961890.3972687023</v>
      </c>
      <c r="C76" s="3">
        <f t="shared" si="4"/>
        <v>49446.702378692105</v>
      </c>
      <c r="D76" s="2">
        <f t="shared" si="5"/>
        <v>8.3631582693004525E-3</v>
      </c>
      <c r="E76" s="22">
        <v>6010663.375537429</v>
      </c>
      <c r="F76" s="3">
        <f t="shared" si="6"/>
        <v>51914.024046424776</v>
      </c>
      <c r="G76" s="2">
        <f t="shared" si="7"/>
        <v>8.7122348976527153E-3</v>
      </c>
      <c r="H76" s="3">
        <f t="shared" si="2"/>
        <v>48772.978268726729</v>
      </c>
      <c r="I76" s="2">
        <f t="shared" si="3"/>
        <v>8.1807908261901652E-3</v>
      </c>
      <c r="K76" s="1"/>
      <c r="L76" s="36"/>
    </row>
    <row r="77" spans="1:12" x14ac:dyDescent="0.2">
      <c r="A77" s="7">
        <v>2036</v>
      </c>
      <c r="B77" s="3">
        <v>6007094.7070926027</v>
      </c>
      <c r="C77" s="3">
        <f t="shared" si="4"/>
        <v>45204.309823900461</v>
      </c>
      <c r="D77" s="2">
        <f t="shared" si="5"/>
        <v>7.5822108109551145E-3</v>
      </c>
      <c r="E77" s="22">
        <v>6061919.235569763</v>
      </c>
      <c r="F77" s="3">
        <f t="shared" si="6"/>
        <v>51255.860032333992</v>
      </c>
      <c r="G77" s="2">
        <f t="shared" si="7"/>
        <v>8.5274880374999196E-3</v>
      </c>
      <c r="H77" s="3">
        <f t="shared" si="2"/>
        <v>54824.52847716026</v>
      </c>
      <c r="I77" s="2">
        <f t="shared" si="3"/>
        <v>9.1266296188785567E-3</v>
      </c>
      <c r="K77" s="1"/>
      <c r="L77" s="36"/>
    </row>
    <row r="78" spans="1:12" x14ac:dyDescent="0.2">
      <c r="A78" s="7">
        <v>2037</v>
      </c>
      <c r="B78" s="3">
        <v>6052370.8332673693</v>
      </c>
      <c r="C78" s="3">
        <f t="shared" si="4"/>
        <v>45276.12617476657</v>
      </c>
      <c r="D78" s="2">
        <f t="shared" si="5"/>
        <v>7.5371087659579228E-3</v>
      </c>
      <c r="E78" s="22">
        <v>6112615.4853348387</v>
      </c>
      <c r="F78" s="3">
        <f t="shared" si="6"/>
        <v>50696.249765075743</v>
      </c>
      <c r="G78" s="2">
        <f t="shared" si="7"/>
        <v>8.3630691526874745E-3</v>
      </c>
      <c r="H78" s="3">
        <f t="shared" si="2"/>
        <v>60244.652067469433</v>
      </c>
      <c r="I78" s="2">
        <f t="shared" si="3"/>
        <v>9.9538930655620472E-3</v>
      </c>
      <c r="K78" s="1"/>
      <c r="L78" s="36"/>
    </row>
    <row r="79" spans="1:12" x14ac:dyDescent="0.2">
      <c r="A79" s="7">
        <v>2038</v>
      </c>
      <c r="B79" s="3">
        <v>6097989.6243339619</v>
      </c>
      <c r="C79" s="3">
        <f t="shared" si="4"/>
        <v>45618.791066592559</v>
      </c>
      <c r="D79" s="2">
        <f t="shared" si="5"/>
        <v>7.5373423610869406E-3</v>
      </c>
      <c r="E79" s="22">
        <v>6162500.2754968526</v>
      </c>
      <c r="F79" s="3">
        <f t="shared" si="6"/>
        <v>49884.790162013844</v>
      </c>
      <c r="G79" s="2">
        <f t="shared" si="7"/>
        <v>8.1609566774967224E-3</v>
      </c>
      <c r="H79" s="3">
        <f t="shared" si="2"/>
        <v>64510.651162890717</v>
      </c>
      <c r="I79" s="2">
        <f t="shared" si="3"/>
        <v>1.0579003103819984E-2</v>
      </c>
      <c r="K79" s="1"/>
      <c r="L79" s="36"/>
    </row>
    <row r="80" spans="1:12" x14ac:dyDescent="0.2">
      <c r="A80" s="7">
        <v>2039</v>
      </c>
      <c r="B80" s="3">
        <v>6143960.5049548484</v>
      </c>
      <c r="C80" s="3">
        <f t="shared" si="4"/>
        <v>45970.880620886572</v>
      </c>
      <c r="D80" s="2">
        <f t="shared" si="5"/>
        <v>7.5386944637361175E-3</v>
      </c>
      <c r="E80" s="22">
        <v>6211185.4813049389</v>
      </c>
      <c r="F80" s="3">
        <f t="shared" si="6"/>
        <v>48685.205808086321</v>
      </c>
      <c r="G80" s="2">
        <f t="shared" si="7"/>
        <v>7.9002358834232567E-3</v>
      </c>
      <c r="H80" s="3">
        <f t="shared" si="2"/>
        <v>67224.976350090466</v>
      </c>
      <c r="I80" s="2">
        <f t="shared" si="3"/>
        <v>1.0941635496497071E-2</v>
      </c>
      <c r="K80" s="1"/>
      <c r="L80" s="36"/>
    </row>
    <row r="81" spans="1:9" ht="13.5" customHeight="1" x14ac:dyDescent="0.2">
      <c r="A81" s="7">
        <v>2040</v>
      </c>
      <c r="B81" s="3">
        <v>6190185.738859863</v>
      </c>
      <c r="C81" s="3">
        <f t="shared" si="4"/>
        <v>46225.233905014582</v>
      </c>
      <c r="D81" s="2">
        <f t="shared" si="5"/>
        <v>7.5236866948829029E-3</v>
      </c>
      <c r="E81" s="22">
        <v>6258873.7480229167</v>
      </c>
      <c r="F81" s="3">
        <f t="shared" si="6"/>
        <v>47688.266717977822</v>
      </c>
      <c r="G81" s="2">
        <f t="shared" si="7"/>
        <v>7.6778043195642187E-3</v>
      </c>
      <c r="H81" s="3">
        <f t="shared" si="2"/>
        <v>68688.009163053706</v>
      </c>
      <c r="I81" s="2">
        <f t="shared" si="3"/>
        <v>1.1096275953700996E-2</v>
      </c>
    </row>
    <row r="82" spans="1:9" x14ac:dyDescent="0.2">
      <c r="A82" s="7">
        <v>2041</v>
      </c>
      <c r="B82" s="3">
        <v>6236761.5705864085</v>
      </c>
      <c r="C82" s="3">
        <f t="shared" si="4"/>
        <v>46575.831726545468</v>
      </c>
      <c r="D82" s="2">
        <f t="shared" si="5"/>
        <v>7.5241412279696274E-3</v>
      </c>
      <c r="E82" s="22">
        <v>6306933.807397957</v>
      </c>
      <c r="F82" s="3">
        <f t="shared" si="6"/>
        <v>48060.059375040233</v>
      </c>
      <c r="G82" s="2">
        <f t="shared" si="7"/>
        <v>7.6787072738480067E-3</v>
      </c>
      <c r="H82" s="3">
        <f t="shared" si="2"/>
        <v>70172.236811548471</v>
      </c>
      <c r="I82" s="2">
        <f t="shared" si="3"/>
        <v>1.1251390007033901E-2</v>
      </c>
    </row>
    <row r="83" spans="1:9" x14ac:dyDescent="0.2">
      <c r="A83" s="7">
        <v>2042</v>
      </c>
      <c r="B83" s="3">
        <v>6283690.7030746518</v>
      </c>
      <c r="C83" s="3">
        <f t="shared" si="4"/>
        <v>46929.132488243282</v>
      </c>
      <c r="D83" s="2">
        <f t="shared" si="5"/>
        <v>7.5245994186419196E-3</v>
      </c>
      <c r="E83" s="22">
        <v>6355366.8245303025</v>
      </c>
      <c r="F83" s="3">
        <f t="shared" si="6"/>
        <v>48433.017132345587</v>
      </c>
      <c r="G83" s="2">
        <f t="shared" si="7"/>
        <v>7.6793285947498457E-3</v>
      </c>
      <c r="H83" s="3">
        <f t="shared" si="2"/>
        <v>71676.121455650777</v>
      </c>
      <c r="I83" s="2">
        <f t="shared" si="3"/>
        <v>1.1406691519775025E-2</v>
      </c>
    </row>
    <row r="84" spans="1:9" x14ac:dyDescent="0.2">
      <c r="A84" s="7">
        <v>2043</v>
      </c>
      <c r="B84" s="3">
        <v>6330975.8464000886</v>
      </c>
      <c r="C84" s="3">
        <f t="shared" si="4"/>
        <v>47285.14332543686</v>
      </c>
      <c r="D84" s="2">
        <f t="shared" si="5"/>
        <v>7.5250590074873447E-3</v>
      </c>
      <c r="E84" s="22">
        <v>6404176.8336917274</v>
      </c>
      <c r="F84" s="3">
        <f t="shared" si="6"/>
        <v>48810.009161424823</v>
      </c>
      <c r="G84" s="2">
        <f t="shared" si="7"/>
        <v>7.6801246110655974E-3</v>
      </c>
      <c r="H84" s="3">
        <f t="shared" si="2"/>
        <v>73200.987291638739</v>
      </c>
      <c r="I84" s="2">
        <f t="shared" si="3"/>
        <v>1.1562354535480157E-2</v>
      </c>
    </row>
    <row r="85" spans="1:9" x14ac:dyDescent="0.2">
      <c r="A85" s="7">
        <v>2044</v>
      </c>
      <c r="B85" s="3">
        <v>6378619.7221112391</v>
      </c>
      <c r="C85" s="3">
        <f t="shared" si="4"/>
        <v>47643.875711150467</v>
      </c>
      <c r="D85" s="2">
        <f t="shared" si="5"/>
        <v>7.5255184772569095E-3</v>
      </c>
      <c r="E85" s="22">
        <v>6453366.7693458423</v>
      </c>
      <c r="F85" s="3">
        <f t="shared" si="6"/>
        <v>49189.935654114932</v>
      </c>
      <c r="G85" s="2">
        <f t="shared" si="7"/>
        <v>7.6809146485981028E-3</v>
      </c>
      <c r="H85" s="3">
        <f t="shared" si="2"/>
        <v>74747.047234603204</v>
      </c>
      <c r="I85" s="2">
        <f t="shared" si="3"/>
        <v>1.171837333012582E-2</v>
      </c>
    </row>
    <row r="86" spans="1:9" x14ac:dyDescent="0.2">
      <c r="A86" s="7">
        <v>2045</v>
      </c>
      <c r="B86" s="3">
        <v>6426625.0662299246</v>
      </c>
      <c r="C86" s="3">
        <f t="shared" si="4"/>
        <v>48005.344118685462</v>
      </c>
      <c r="D86" s="2">
        <f t="shared" si="5"/>
        <v>7.5259768116096026E-3</v>
      </c>
      <c r="E86" s="22">
        <v>6502939.5887981048</v>
      </c>
      <c r="F86" s="3">
        <f t="shared" si="6"/>
        <v>49572.819452262484</v>
      </c>
      <c r="G86" s="2">
        <f t="shared" si="7"/>
        <v>7.6816987510672785E-3</v>
      </c>
      <c r="H86" s="3">
        <f t="shared" si="2"/>
        <v>76314.522568180226</v>
      </c>
      <c r="I86" s="2">
        <f t="shared" si="3"/>
        <v>1.1874743241081731E-2</v>
      </c>
    </row>
    <row r="87" spans="1:9" x14ac:dyDescent="0.2">
      <c r="A87" s="7">
        <v>2046</v>
      </c>
      <c r="B87" s="3">
        <v>6474994.6313424287</v>
      </c>
      <c r="C87" s="3">
        <f t="shared" si="4"/>
        <v>48369.565112504177</v>
      </c>
      <c r="D87" s="2">
        <f t="shared" si="5"/>
        <v>7.5264333322746513E-3</v>
      </c>
      <c r="E87" s="22">
        <v>6552898.2723736176</v>
      </c>
      <c r="F87" s="3">
        <f t="shared" si="6"/>
        <v>49958.683575512841</v>
      </c>
      <c r="G87" s="2">
        <f t="shared" si="7"/>
        <v>7.6824769618912825E-3</v>
      </c>
      <c r="H87" s="3">
        <f t="shared" si="2"/>
        <v>77903.64103118889</v>
      </c>
      <c r="I87" s="2">
        <f t="shared" si="3"/>
        <v>1.2031460328027821E-2</v>
      </c>
    </row>
    <row r="88" spans="1:9" x14ac:dyDescent="0.2">
      <c r="A88" s="7">
        <v>2047</v>
      </c>
      <c r="B88" s="3">
        <v>6523731.188072715</v>
      </c>
      <c r="C88" s="3">
        <f t="shared" si="4"/>
        <v>48736.556730286218</v>
      </c>
      <c r="D88" s="2">
        <f t="shared" si="5"/>
        <v>7.5268875891225662E-3</v>
      </c>
      <c r="E88" s="22">
        <v>6603245.823596335</v>
      </c>
      <c r="F88" s="3">
        <f t="shared" si="6"/>
        <v>50347.551222717389</v>
      </c>
      <c r="G88" s="2">
        <f t="shared" si="7"/>
        <v>7.6832493241925093E-3</v>
      </c>
      <c r="H88" s="3">
        <f t="shared" ref="H88:H104" si="8">E88-B88</f>
        <v>79514.635523620062</v>
      </c>
      <c r="I88" s="2">
        <f t="shared" ref="I88:I104" si="9">(E88/B88)-1</f>
        <v>1.2188521144003595E-2</v>
      </c>
    </row>
    <row r="89" spans="1:9" x14ac:dyDescent="0.2">
      <c r="A89" s="7">
        <v>2048</v>
      </c>
      <c r="B89" s="3">
        <v>6572837.5261358125</v>
      </c>
      <c r="C89" s="3">
        <f t="shared" si="4"/>
        <v>49106.338063097559</v>
      </c>
      <c r="D89" s="2">
        <f t="shared" si="5"/>
        <v>7.5273392859716015E-3</v>
      </c>
      <c r="E89" s="22">
        <v>6653985.2693696134</v>
      </c>
      <c r="F89" s="3">
        <f t="shared" si="6"/>
        <v>50739.445773278363</v>
      </c>
      <c r="G89" s="2">
        <f t="shared" si="7"/>
        <v>7.6840158807904846E-3</v>
      </c>
      <c r="H89" s="3">
        <f t="shared" si="8"/>
        <v>81147.743233800866</v>
      </c>
      <c r="I89" s="2">
        <f t="shared" si="9"/>
        <v>1.2345922580792479E-2</v>
      </c>
    </row>
    <row r="90" spans="1:9" x14ac:dyDescent="0.2">
      <c r="A90" s="7">
        <v>2049</v>
      </c>
      <c r="B90" s="3">
        <v>6622316.4551060349</v>
      </c>
      <c r="C90" s="3">
        <f t="shared" si="4"/>
        <v>49478.928970222361</v>
      </c>
      <c r="D90" s="2">
        <f t="shared" si="5"/>
        <v>7.5277882304982668E-3</v>
      </c>
      <c r="E90" s="22">
        <v>6705119.6601582291</v>
      </c>
      <c r="F90" s="3">
        <f t="shared" si="6"/>
        <v>51134.390788615681</v>
      </c>
      <c r="G90" s="2">
        <f t="shared" si="7"/>
        <v>7.6847766742140777E-3</v>
      </c>
      <c r="H90" s="3">
        <f t="shared" si="8"/>
        <v>82803.205052194186</v>
      </c>
      <c r="I90" s="2">
        <f t="shared" si="9"/>
        <v>1.250366176451001E-2</v>
      </c>
    </row>
    <row r="91" spans="1:9" x14ac:dyDescent="0.2">
      <c r="A91" s="7">
        <v>2050</v>
      </c>
      <c r="B91" s="3">
        <v>6672170.8049916932</v>
      </c>
      <c r="C91" s="3">
        <f t="shared" si="4"/>
        <v>49854.349885658361</v>
      </c>
      <c r="D91" s="2">
        <f t="shared" si="5"/>
        <v>7.5282343004341445E-3</v>
      </c>
      <c r="E91" s="22">
        <v>6756652.0701717697</v>
      </c>
      <c r="F91" s="3">
        <f t="shared" si="6"/>
        <v>51532.410013540648</v>
      </c>
      <c r="G91" s="2">
        <f t="shared" si="7"/>
        <v>7.6855317466959505E-3</v>
      </c>
      <c r="H91" s="3">
        <f t="shared" si="8"/>
        <v>84481.265180076472</v>
      </c>
      <c r="I91" s="2">
        <f t="shared" si="9"/>
        <v>1.2661735985066924E-2</v>
      </c>
    </row>
    <row r="92" spans="1:9" x14ac:dyDescent="0.2">
      <c r="A92" s="7">
        <v>2051</v>
      </c>
      <c r="B92" s="3">
        <v>6722403.4266785858</v>
      </c>
      <c r="C92" s="3">
        <f t="shared" si="4"/>
        <v>50232.621686892584</v>
      </c>
      <c r="D92" s="2">
        <f t="shared" si="5"/>
        <v>7.5286774207445895E-3</v>
      </c>
      <c r="E92" s="22">
        <v>6808585.5975494636</v>
      </c>
      <c r="F92" s="3">
        <f t="shared" si="6"/>
        <v>51933.527377693914</v>
      </c>
      <c r="G92" s="2">
        <f t="shared" si="7"/>
        <v>7.686281140176332E-3</v>
      </c>
      <c r="H92" s="3">
        <f t="shared" si="8"/>
        <v>86182.170870877802</v>
      </c>
      <c r="I92" s="2">
        <f t="shared" si="9"/>
        <v>1.2820142648513944E-2</v>
      </c>
    </row>
    <row r="93" spans="1:9" x14ac:dyDescent="0.2">
      <c r="A93" s="7">
        <v>2052</v>
      </c>
      <c r="B93" s="3">
        <v>6773017.1922846287</v>
      </c>
      <c r="C93" s="3">
        <f t="shared" si="4"/>
        <v>50613.765606042929</v>
      </c>
      <c r="D93" s="2">
        <f t="shared" si="5"/>
        <v>7.5291175482234962E-3</v>
      </c>
      <c r="E93" s="22">
        <v>6860923.3645464564</v>
      </c>
      <c r="F93" s="3">
        <f t="shared" si="6"/>
        <v>52337.766996992752</v>
      </c>
      <c r="G93" s="2">
        <f t="shared" si="7"/>
        <v>7.6870248963059051E-3</v>
      </c>
      <c r="H93" s="3">
        <f t="shared" si="8"/>
        <v>87906.172261827625</v>
      </c>
      <c r="I93" s="2">
        <f t="shared" si="9"/>
        <v>1.2978879244831099E-2</v>
      </c>
    </row>
    <row r="94" spans="1:9" x14ac:dyDescent="0.2">
      <c r="A94" s="7">
        <v>2053</v>
      </c>
      <c r="B94" s="3">
        <v>6824014.9954545051</v>
      </c>
      <c r="C94" s="3">
        <f t="shared" si="4"/>
        <v>50997.803169876337</v>
      </c>
      <c r="D94" s="2">
        <f t="shared" si="5"/>
        <v>7.5295546610998354E-3</v>
      </c>
      <c r="E94" s="22">
        <v>6913668.5177215338</v>
      </c>
      <c r="F94" s="3">
        <f t="shared" si="6"/>
        <v>52745.153175077401</v>
      </c>
      <c r="G94" s="2">
        <f t="shared" si="7"/>
        <v>7.6877630564473609E-3</v>
      </c>
      <c r="H94" s="3">
        <f t="shared" si="8"/>
        <v>89653.522267028689</v>
      </c>
      <c r="I94" s="2">
        <f t="shared" si="9"/>
        <v>1.3137943326142709E-2</v>
      </c>
    </row>
    <row r="95" spans="1:9" x14ac:dyDescent="0.2">
      <c r="A95" s="7">
        <v>2054</v>
      </c>
      <c r="B95" s="3">
        <v>6875399.7516138749</v>
      </c>
      <c r="C95" s="3">
        <f t="shared" si="4"/>
        <v>51384.756159369834</v>
      </c>
      <c r="D95" s="2">
        <f t="shared" si="5"/>
        <v>7.5299887520172692E-3</v>
      </c>
      <c r="E95" s="22">
        <v>6966824.2281262884</v>
      </c>
      <c r="F95" s="3">
        <f t="shared" si="6"/>
        <v>53155.710404754616</v>
      </c>
      <c r="G95" s="2">
        <f t="shared" si="7"/>
        <v>7.6884956616740663E-3</v>
      </c>
      <c r="H95" s="3">
        <f t="shared" si="8"/>
        <v>91424.476512413472</v>
      </c>
      <c r="I95" s="2">
        <f t="shared" si="9"/>
        <v>1.3297332491969405E-2</v>
      </c>
    </row>
    <row r="96" spans="1:9" x14ac:dyDescent="0.2">
      <c r="A96" s="7">
        <v>2055</v>
      </c>
      <c r="B96" s="3">
        <v>6927174.3981965221</v>
      </c>
      <c r="C96" s="3">
        <f t="shared" si="4"/>
        <v>51774.646582647227</v>
      </c>
      <c r="D96" s="2">
        <f t="shared" si="5"/>
        <v>7.5304198232974962E-3</v>
      </c>
      <c r="E96" s="22">
        <v>7020393.6914958013</v>
      </c>
      <c r="F96" s="3">
        <f t="shared" si="6"/>
        <v>53569.463369512931</v>
      </c>
      <c r="G96" s="2">
        <f t="shared" si="7"/>
        <v>7.6892227527778356E-3</v>
      </c>
      <c r="H96" s="3">
        <f t="shared" si="8"/>
        <v>93219.293299279176</v>
      </c>
      <c r="I96" s="2">
        <f t="shared" si="9"/>
        <v>1.3457044379241889E-2</v>
      </c>
    </row>
    <row r="97" spans="1:9" x14ac:dyDescent="0.2">
      <c r="A97" s="7">
        <v>2056</v>
      </c>
      <c r="B97" s="3">
        <v>6979341.8948535137</v>
      </c>
      <c r="C97" s="3">
        <f t="shared" si="4"/>
        <v>52167.496656991541</v>
      </c>
      <c r="D97" s="2">
        <f t="shared" si="5"/>
        <v>7.5308478837450288E-3</v>
      </c>
      <c r="E97" s="22">
        <v>7074380.1284407536</v>
      </c>
      <c r="F97" s="3">
        <f t="shared" si="6"/>
        <v>53986.436944952235</v>
      </c>
      <c r="G97" s="2">
        <f t="shared" si="7"/>
        <v>7.6899443702636017E-3</v>
      </c>
      <c r="H97" s="3">
        <f t="shared" si="8"/>
        <v>95038.233587239869</v>
      </c>
      <c r="I97" s="2">
        <f t="shared" si="9"/>
        <v>1.361707665551104E-2</v>
      </c>
    </row>
    <row r="98" spans="1:9" x14ac:dyDescent="0.2">
      <c r="A98" s="7">
        <v>2057</v>
      </c>
      <c r="B98" s="3">
        <v>7031905.2236505067</v>
      </c>
      <c r="C98" s="3">
        <f t="shared" si="4"/>
        <v>52563.32879699301</v>
      </c>
      <c r="D98" s="2">
        <f t="shared" si="5"/>
        <v>7.5312729464869221E-3</v>
      </c>
      <c r="E98" s="22">
        <v>7128786.7846410805</v>
      </c>
      <c r="F98" s="3">
        <f t="shared" si="6"/>
        <v>54406.656200326979</v>
      </c>
      <c r="G98" s="2">
        <f t="shared" si="7"/>
        <v>7.6906605543571871E-3</v>
      </c>
      <c r="H98" s="3">
        <f t="shared" si="8"/>
        <v>96881.560990573838</v>
      </c>
      <c r="I98" s="2">
        <f t="shared" si="9"/>
        <v>1.3777427014336041E-2</v>
      </c>
    </row>
    <row r="99" spans="1:9" x14ac:dyDescent="0.2">
      <c r="A99" s="7">
        <v>2058</v>
      </c>
      <c r="B99" s="3">
        <v>7084867.3892574655</v>
      </c>
      <c r="C99" s="3">
        <f t="shared" si="4"/>
        <v>52962.165606958792</v>
      </c>
      <c r="D99" s="2">
        <f t="shared" si="5"/>
        <v>7.5316950275197136E-3</v>
      </c>
      <c r="E99" s="22">
        <v>7183616.9310411001</v>
      </c>
      <c r="F99" s="3">
        <f t="shared" si="6"/>
        <v>54830.146400019526</v>
      </c>
      <c r="G99" s="2">
        <f t="shared" si="7"/>
        <v>7.6913713450021959E-3</v>
      </c>
      <c r="H99" s="3">
        <f t="shared" si="8"/>
        <v>98749.541783634573</v>
      </c>
      <c r="I99" s="2">
        <f t="shared" si="9"/>
        <v>1.3938093172126909E-2</v>
      </c>
    </row>
    <row r="100" spans="1:9" x14ac:dyDescent="0.2">
      <c r="A100" s="7">
        <v>2059</v>
      </c>
      <c r="B100" s="3">
        <v>7138231.4191335877</v>
      </c>
      <c r="C100" s="3">
        <f t="shared" si="4"/>
        <v>53364.029876122251</v>
      </c>
      <c r="D100" s="2">
        <f t="shared" si="5"/>
        <v>7.5321141447244333E-3</v>
      </c>
      <c r="E100" s="22">
        <v>7238873.8640461853</v>
      </c>
      <c r="F100" s="3">
        <f t="shared" si="6"/>
        <v>55256.933005085215</v>
      </c>
      <c r="G100" s="2">
        <f t="shared" si="7"/>
        <v>7.6920767818666747E-3</v>
      </c>
      <c r="H100" s="3">
        <f t="shared" si="8"/>
        <v>100642.44491259754</v>
      </c>
      <c r="I100" s="2">
        <f t="shared" si="9"/>
        <v>1.4099072865980666E-2</v>
      </c>
    </row>
    <row r="101" spans="1:9" x14ac:dyDescent="0.2">
      <c r="A101" s="7">
        <v>2060</v>
      </c>
      <c r="B101" s="3">
        <v>7192000.3637094302</v>
      </c>
      <c r="C101" s="3">
        <f t="shared" si="4"/>
        <v>53768.94457584247</v>
      </c>
      <c r="D101" s="2">
        <f t="shared" si="5"/>
        <v>7.5325303172040226E-3</v>
      </c>
      <c r="E101" s="22">
        <v>7294560.9057209408</v>
      </c>
      <c r="F101" s="3">
        <f t="shared" si="6"/>
        <v>55687.041674755514</v>
      </c>
      <c r="G101" s="2">
        <f t="shared" si="7"/>
        <v>7.6927769043386718E-3</v>
      </c>
      <c r="H101" s="3">
        <f t="shared" si="8"/>
        <v>102560.54201151058</v>
      </c>
      <c r="I101" s="2">
        <f t="shared" si="9"/>
        <v>1.4260363852180546E-2</v>
      </c>
    </row>
    <row r="102" spans="1:9" x14ac:dyDescent="0.2">
      <c r="A102" s="7">
        <v>2061</v>
      </c>
      <c r="B102" s="3">
        <v>7246177.2965675527</v>
      </c>
      <c r="C102" s="3">
        <f t="shared" si="4"/>
        <v>54176.932858122513</v>
      </c>
      <c r="D102" s="2">
        <f t="shared" si="5"/>
        <v>7.532943564838801E-3</v>
      </c>
      <c r="E102" s="22">
        <v>7350681.4039889565</v>
      </c>
      <c r="F102" s="3">
        <f t="shared" si="6"/>
        <v>56120.498268015683</v>
      </c>
      <c r="G102" s="2">
        <f t="shared" si="7"/>
        <v>7.6934717515351192E-3</v>
      </c>
      <c r="H102" s="3">
        <f t="shared" si="8"/>
        <v>104504.10742140375</v>
      </c>
      <c r="I102" s="2">
        <f t="shared" si="9"/>
        <v>1.4421963905148605E-2</v>
      </c>
    </row>
    <row r="103" spans="1:9" x14ac:dyDescent="0.2">
      <c r="A103" s="7">
        <v>2062</v>
      </c>
      <c r="B103" s="3">
        <v>7300765.3146225698</v>
      </c>
      <c r="C103" s="3">
        <f t="shared" si="4"/>
        <v>54588.018055017106</v>
      </c>
      <c r="D103" s="2">
        <f t="shared" si="5"/>
        <v>7.533353907980489E-3</v>
      </c>
      <c r="E103" s="22">
        <v>7407238.7328340812</v>
      </c>
      <c r="F103" s="3">
        <f t="shared" si="6"/>
        <v>56557.328845124692</v>
      </c>
      <c r="G103" s="2">
        <f t="shared" si="7"/>
        <v>7.6941613622967253E-3</v>
      </c>
      <c r="H103" s="3">
        <f t="shared" si="8"/>
        <v>106473.41821151134</v>
      </c>
      <c r="I103" s="2">
        <f t="shared" si="9"/>
        <v>1.458387081670165E-2</v>
      </c>
    </row>
    <row r="104" spans="1:9" x14ac:dyDescent="0.2">
      <c r="A104" s="7">
        <v>2063</v>
      </c>
      <c r="B104" s="3">
        <v>7355767.5383012583</v>
      </c>
      <c r="C104" s="3">
        <f t="shared" si="4"/>
        <v>55002.223678688519</v>
      </c>
      <c r="D104" s="2">
        <f t="shared" si="5"/>
        <v>7.5337613672536996E-3</v>
      </c>
      <c r="E104" s="22">
        <v>7464236.2925032852</v>
      </c>
      <c r="F104" s="3">
        <f t="shared" si="6"/>
        <v>56997.559669204056</v>
      </c>
      <c r="G104" s="2">
        <f t="shared" si="7"/>
        <v>7.6948457751944144E-3</v>
      </c>
      <c r="H104" s="3">
        <f t="shared" si="8"/>
        <v>108468.75420202687</v>
      </c>
      <c r="I104" s="2">
        <f t="shared" si="9"/>
        <v>1.4746082395512561E-2</v>
      </c>
    </row>
    <row r="105" spans="1:9" x14ac:dyDescent="0.2">
      <c r="B105" s="3"/>
      <c r="C105" s="3"/>
      <c r="D105" s="2"/>
      <c r="E105" s="22"/>
      <c r="F105" s="3"/>
      <c r="G105" s="2"/>
      <c r="H105" s="3"/>
      <c r="I105" s="2"/>
    </row>
  </sheetData>
  <mergeCells count="7">
    <mergeCell ref="C54:D54"/>
    <mergeCell ref="F54:G54"/>
    <mergeCell ref="H54:I54"/>
    <mergeCell ref="A1:I1"/>
    <mergeCell ref="B3:H3"/>
    <mergeCell ref="B12:H12"/>
    <mergeCell ref="A52:I52"/>
  </mergeCells>
  <printOptions headings="1" gridLines="1"/>
  <pageMargins left="0.34" right="0.33" top="0.3" bottom="0.18" header="0.5" footer="0.5"/>
  <pageSetup scale="83" orientation="portrait" r:id="rId1"/>
  <headerFooter alignWithMargins="0"/>
  <picture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0" tint="-0.34998626667073579"/>
    <pageSetUpPr fitToPage="1"/>
  </sheetPr>
  <dimension ref="A1:T104"/>
  <sheetViews>
    <sheetView zoomScaleNormal="100" zoomScaleSheetLayoutView="100" workbookViewId="0">
      <selection sqref="A1:AO1"/>
    </sheetView>
  </sheetViews>
  <sheetFormatPr defaultColWidth="9.140625" defaultRowHeight="12.75" x14ac:dyDescent="0.2"/>
  <cols>
    <col min="1" max="1" width="9.140625" style="18"/>
    <col min="2" max="2" width="17.7109375" style="18" customWidth="1"/>
    <col min="3" max="4" width="9.140625" style="18"/>
    <col min="5" max="5" width="17.42578125" style="18" customWidth="1"/>
    <col min="6" max="7" width="9.140625" style="18"/>
    <col min="8" max="8" width="11" style="18" customWidth="1"/>
    <col min="9" max="9" width="11.42578125" style="18" customWidth="1"/>
    <col min="10" max="10" width="9.140625" style="18"/>
    <col min="11" max="13" width="14" style="18" customWidth="1"/>
    <col min="14" max="14" width="24.7109375" style="18" bestFit="1" customWidth="1"/>
    <col min="15" max="16384" width="9.140625" style="18"/>
  </cols>
  <sheetData>
    <row r="1" spans="1:14" ht="27" x14ac:dyDescent="0.3">
      <c r="A1" s="685" t="s">
        <v>89</v>
      </c>
      <c r="B1" s="686"/>
      <c r="C1" s="686"/>
      <c r="D1" s="686"/>
      <c r="E1" s="686"/>
      <c r="F1" s="686"/>
      <c r="G1" s="686"/>
      <c r="H1" s="686"/>
      <c r="I1" s="686"/>
      <c r="K1" s="35" t="s">
        <v>88</v>
      </c>
    </row>
    <row r="2" spans="1:14" ht="18.75" x14ac:dyDescent="0.3">
      <c r="B2" s="34"/>
      <c r="C2" s="34"/>
      <c r="D2" s="34"/>
      <c r="E2" s="34"/>
      <c r="F2" s="34"/>
      <c r="G2" s="34"/>
      <c r="H2" s="34"/>
    </row>
    <row r="3" spans="1:14" x14ac:dyDescent="0.2">
      <c r="B3" s="687" t="s">
        <v>13</v>
      </c>
      <c r="C3" s="687"/>
      <c r="D3" s="687"/>
      <c r="E3" s="687"/>
      <c r="F3" s="687"/>
      <c r="G3" s="687"/>
      <c r="H3" s="687"/>
    </row>
    <row r="5" spans="1:14" x14ac:dyDescent="0.2">
      <c r="B5" s="33" t="s">
        <v>12</v>
      </c>
      <c r="D5"/>
      <c r="E5"/>
      <c r="F5" s="3">
        <f>AVERAGE(F15:F48)</f>
        <v>391.52941176470586</v>
      </c>
      <c r="G5" s="2">
        <f>(D48/D14)^(1/34)-1</f>
        <v>2.5873407625139455E-2</v>
      </c>
    </row>
    <row r="6" spans="1:14" x14ac:dyDescent="0.2">
      <c r="D6"/>
      <c r="E6"/>
      <c r="F6" s="7"/>
      <c r="G6" s="7"/>
    </row>
    <row r="7" spans="1:14" x14ac:dyDescent="0.2">
      <c r="B7" s="33" t="s">
        <v>11</v>
      </c>
      <c r="D7"/>
      <c r="E7"/>
      <c r="F7" s="3">
        <f>AVERAGE(C55:C63)</f>
        <v>446.11038185775033</v>
      </c>
      <c r="G7" s="2">
        <f>(B63/B54)^(1/9)-1</f>
        <v>1.7893821983352876E-2</v>
      </c>
    </row>
    <row r="8" spans="1:14" x14ac:dyDescent="0.2">
      <c r="B8" s="33" t="s">
        <v>10</v>
      </c>
      <c r="D8"/>
      <c r="E8"/>
      <c r="F8" s="3">
        <f>AVERAGE(F55:F63)</f>
        <v>387.19852999108923</v>
      </c>
      <c r="G8" s="2">
        <f>(E63/E54)^(1/9)-1</f>
        <v>1.5616285821656195E-2</v>
      </c>
      <c r="I8" s="2"/>
    </row>
    <row r="9" spans="1:14" x14ac:dyDescent="0.2">
      <c r="B9" s="206"/>
      <c r="I9" s="2"/>
    </row>
    <row r="10" spans="1:14" x14ac:dyDescent="0.2">
      <c r="B10" s="688" t="s">
        <v>9</v>
      </c>
      <c r="C10" s="688"/>
      <c r="D10" s="688"/>
      <c r="E10" s="688"/>
      <c r="F10" s="688"/>
      <c r="G10" s="688"/>
      <c r="H10" s="688"/>
    </row>
    <row r="11" spans="1:14" x14ac:dyDescent="0.2">
      <c r="A11" s="32"/>
      <c r="B11" s="30"/>
      <c r="C11" s="30"/>
      <c r="D11" s="31"/>
      <c r="E11" s="31"/>
      <c r="F11" s="31"/>
      <c r="G11" s="31"/>
      <c r="H11" s="31"/>
    </row>
    <row r="12" spans="1:14" x14ac:dyDescent="0.2">
      <c r="D12" s="7"/>
      <c r="F12" s="30" t="s">
        <v>5</v>
      </c>
      <c r="G12" s="30"/>
      <c r="H12" s="30"/>
    </row>
    <row r="13" spans="1:14" x14ac:dyDescent="0.2">
      <c r="C13" s="7"/>
      <c r="D13" s="29"/>
      <c r="E13" s="27"/>
      <c r="F13" s="28" t="s">
        <v>1</v>
      </c>
      <c r="H13" s="7" t="s">
        <v>0</v>
      </c>
    </row>
    <row r="14" spans="1:14" x14ac:dyDescent="0.2">
      <c r="B14" s="7">
        <v>1980</v>
      </c>
      <c r="D14" s="3">
        <v>9623</v>
      </c>
      <c r="E14" s="27"/>
      <c r="F14" s="3">
        <f>D14-8650</f>
        <v>973</v>
      </c>
      <c r="H14" s="2">
        <f>(D14/8650)-1</f>
        <v>0.11248554913294795</v>
      </c>
      <c r="J14" s="25"/>
      <c r="K14" s="25"/>
      <c r="M14" s="205"/>
      <c r="N14" s="203"/>
    </row>
    <row r="15" spans="1:14" x14ac:dyDescent="0.2">
      <c r="B15" s="7">
        <v>1981</v>
      </c>
      <c r="D15" s="3">
        <v>9738</v>
      </c>
      <c r="E15" s="27"/>
      <c r="F15" s="3">
        <f t="shared" ref="F15:F48" si="0">+D15-D14</f>
        <v>115</v>
      </c>
      <c r="H15" s="2">
        <f t="shared" ref="H15:H48" si="1">(D15/D14)-1</f>
        <v>1.195053517614042E-2</v>
      </c>
      <c r="J15" s="25"/>
      <c r="K15" s="25"/>
      <c r="M15" s="205"/>
      <c r="N15" s="203"/>
    </row>
    <row r="16" spans="1:14" x14ac:dyDescent="0.2">
      <c r="B16" s="7">
        <v>1982</v>
      </c>
      <c r="D16" s="3">
        <v>9862</v>
      </c>
      <c r="E16" s="27"/>
      <c r="F16" s="3">
        <f t="shared" si="0"/>
        <v>124</v>
      </c>
      <c r="H16" s="2">
        <f t="shared" si="1"/>
        <v>1.2733620866707707E-2</v>
      </c>
      <c r="J16" s="25"/>
      <c r="K16" s="25"/>
      <c r="M16" s="205"/>
      <c r="N16" s="203"/>
    </row>
    <row r="17" spans="2:14" x14ac:dyDescent="0.2">
      <c r="B17" s="7">
        <v>1983</v>
      </c>
      <c r="D17" s="3">
        <v>10676</v>
      </c>
      <c r="E17" s="27"/>
      <c r="F17" s="3">
        <f t="shared" si="0"/>
        <v>814</v>
      </c>
      <c r="H17" s="2">
        <f t="shared" si="1"/>
        <v>8.2539038734536607E-2</v>
      </c>
      <c r="J17" s="25"/>
      <c r="K17" s="25"/>
      <c r="M17" s="205"/>
      <c r="N17" s="203"/>
    </row>
    <row r="18" spans="2:14" x14ac:dyDescent="0.2">
      <c r="B18" s="7">
        <v>1984</v>
      </c>
      <c r="D18" s="3">
        <v>10270</v>
      </c>
      <c r="E18" s="27"/>
      <c r="F18" s="3">
        <f t="shared" si="0"/>
        <v>-406</v>
      </c>
      <c r="H18" s="2">
        <f t="shared" si="1"/>
        <v>-3.8029224428624997E-2</v>
      </c>
      <c r="J18" s="25"/>
      <c r="K18" s="25"/>
      <c r="M18" s="205"/>
      <c r="N18" s="203"/>
    </row>
    <row r="19" spans="2:14" x14ac:dyDescent="0.2">
      <c r="B19" s="7">
        <v>1985</v>
      </c>
      <c r="D19" s="3">
        <v>10654</v>
      </c>
      <c r="E19" s="27"/>
      <c r="F19" s="3">
        <f t="shared" si="0"/>
        <v>384</v>
      </c>
      <c r="H19" s="2">
        <f t="shared" si="1"/>
        <v>3.7390457643622144E-2</v>
      </c>
      <c r="J19" s="25"/>
      <c r="K19" s="25"/>
      <c r="M19" s="205"/>
      <c r="N19" s="203"/>
    </row>
    <row r="20" spans="2:14" x14ac:dyDescent="0.2">
      <c r="B20" s="7">
        <v>1986</v>
      </c>
      <c r="D20" s="3">
        <v>11022</v>
      </c>
      <c r="E20" s="27"/>
      <c r="F20" s="3">
        <f t="shared" si="0"/>
        <v>368</v>
      </c>
      <c r="H20" s="2">
        <f t="shared" si="1"/>
        <v>3.4541017458231682E-2</v>
      </c>
      <c r="J20" s="25"/>
      <c r="K20" s="25"/>
      <c r="M20" s="205"/>
      <c r="N20" s="203"/>
    </row>
    <row r="21" spans="2:14" x14ac:dyDescent="0.2">
      <c r="B21" s="7">
        <v>1987</v>
      </c>
      <c r="D21" s="3">
        <v>12394</v>
      </c>
      <c r="E21" s="27"/>
      <c r="F21" s="3">
        <f t="shared" si="0"/>
        <v>1372</v>
      </c>
      <c r="H21" s="2">
        <f t="shared" si="1"/>
        <v>0.12447831609508264</v>
      </c>
      <c r="J21" s="25"/>
      <c r="K21" s="25"/>
      <c r="M21" s="205"/>
      <c r="N21" s="203"/>
    </row>
    <row r="22" spans="2:14" x14ac:dyDescent="0.2">
      <c r="B22" s="7">
        <v>1988</v>
      </c>
      <c r="D22" s="3">
        <v>12382</v>
      </c>
      <c r="E22" s="27"/>
      <c r="F22" s="3">
        <f t="shared" si="0"/>
        <v>-12</v>
      </c>
      <c r="H22" s="2">
        <f t="shared" si="1"/>
        <v>-9.6821042439887428E-4</v>
      </c>
      <c r="J22" s="25"/>
      <c r="K22" s="25"/>
      <c r="M22" s="205"/>
      <c r="N22" s="203"/>
    </row>
    <row r="23" spans="2:14" x14ac:dyDescent="0.2">
      <c r="B23" s="7">
        <v>1989</v>
      </c>
      <c r="D23" s="3">
        <v>13425</v>
      </c>
      <c r="F23" s="3">
        <f t="shared" si="0"/>
        <v>1043</v>
      </c>
      <c r="H23" s="2">
        <f t="shared" si="1"/>
        <v>8.4235180100145302E-2</v>
      </c>
      <c r="J23" s="25"/>
      <c r="K23" s="25"/>
      <c r="M23" s="205"/>
      <c r="N23" s="203"/>
    </row>
    <row r="24" spans="2:14" x14ac:dyDescent="0.2">
      <c r="B24" s="7">
        <v>1990</v>
      </c>
      <c r="D24" s="3">
        <v>13754</v>
      </c>
      <c r="F24" s="3">
        <f t="shared" si="0"/>
        <v>329</v>
      </c>
      <c r="H24" s="2">
        <f t="shared" si="1"/>
        <v>2.4506517690875196E-2</v>
      </c>
      <c r="J24" s="25"/>
      <c r="K24" s="25"/>
      <c r="L24" s="25">
        <v>13754</v>
      </c>
      <c r="M24" s="201"/>
      <c r="N24" s="203"/>
    </row>
    <row r="25" spans="2:14" x14ac:dyDescent="0.2">
      <c r="B25" s="7">
        <v>1991</v>
      </c>
      <c r="D25" s="3">
        <v>14123</v>
      </c>
      <c r="F25" s="3">
        <f t="shared" si="0"/>
        <v>369</v>
      </c>
      <c r="H25" s="2">
        <f t="shared" si="1"/>
        <v>2.682855896466485E-2</v>
      </c>
      <c r="J25" s="25"/>
      <c r="K25" s="25"/>
      <c r="L25" s="25">
        <v>14123</v>
      </c>
      <c r="M25" s="201"/>
      <c r="N25" s="203"/>
    </row>
    <row r="26" spans="2:14" x14ac:dyDescent="0.2">
      <c r="B26" s="7">
        <v>1992</v>
      </c>
      <c r="D26" s="3">
        <v>14661</v>
      </c>
      <c r="F26" s="3">
        <f t="shared" si="0"/>
        <v>538</v>
      </c>
      <c r="H26" s="2">
        <f t="shared" si="1"/>
        <v>3.8093889400269143E-2</v>
      </c>
      <c r="J26" s="25"/>
      <c r="K26" s="25"/>
      <c r="L26" s="25">
        <v>14661</v>
      </c>
      <c r="M26" s="201"/>
      <c r="N26" s="203"/>
    </row>
    <row r="27" spans="2:14" x14ac:dyDescent="0.2">
      <c r="B27" s="7">
        <v>1993</v>
      </c>
      <c r="D27" s="3">
        <v>15266</v>
      </c>
      <c r="F27" s="3">
        <f t="shared" si="0"/>
        <v>605</v>
      </c>
      <c r="H27" s="2">
        <f t="shared" si="1"/>
        <v>4.126594366005043E-2</v>
      </c>
      <c r="J27" s="25"/>
      <c r="K27" s="25"/>
      <c r="L27" s="25">
        <v>15266</v>
      </c>
      <c r="M27" s="201"/>
      <c r="N27" s="203"/>
    </row>
    <row r="28" spans="2:14" x14ac:dyDescent="0.2">
      <c r="B28" s="7">
        <v>1994</v>
      </c>
      <c r="D28" s="3">
        <v>15179</v>
      </c>
      <c r="F28" s="3">
        <f t="shared" si="0"/>
        <v>-87</v>
      </c>
      <c r="H28" s="2">
        <f t="shared" si="1"/>
        <v>-5.6989388182889789E-3</v>
      </c>
      <c r="I28" s="204"/>
      <c r="J28" s="25"/>
      <c r="K28" s="25"/>
      <c r="L28" s="25">
        <v>15179</v>
      </c>
      <c r="M28" s="201"/>
      <c r="N28" s="203"/>
    </row>
    <row r="29" spans="2:14" x14ac:dyDescent="0.2">
      <c r="B29" s="7">
        <v>1995</v>
      </c>
      <c r="D29" s="3">
        <v>15813</v>
      </c>
      <c r="F29" s="3">
        <f t="shared" si="0"/>
        <v>634</v>
      </c>
      <c r="H29" s="2">
        <f t="shared" si="1"/>
        <v>4.1768232426378615E-2</v>
      </c>
      <c r="J29" s="25"/>
      <c r="K29" s="25"/>
      <c r="L29" s="25">
        <v>15813</v>
      </c>
      <c r="M29" s="201"/>
      <c r="N29" s="203"/>
    </row>
    <row r="30" spans="2:14" x14ac:dyDescent="0.2">
      <c r="B30" s="7">
        <v>1996</v>
      </c>
      <c r="D30" s="3">
        <v>16064</v>
      </c>
      <c r="F30" s="3">
        <f t="shared" si="0"/>
        <v>251</v>
      </c>
      <c r="H30" s="2">
        <f t="shared" si="1"/>
        <v>1.5873015873015817E-2</v>
      </c>
      <c r="J30" s="25"/>
      <c r="K30" s="25"/>
      <c r="L30" s="25">
        <v>16064</v>
      </c>
      <c r="M30" s="201"/>
      <c r="N30" s="203"/>
    </row>
    <row r="31" spans="2:14" x14ac:dyDescent="0.2">
      <c r="B31" s="7">
        <v>1997</v>
      </c>
      <c r="D31" s="3">
        <v>16612.986456389575</v>
      </c>
      <c r="F31" s="3">
        <f t="shared" si="0"/>
        <v>548.98645638957532</v>
      </c>
      <c r="H31" s="2">
        <f t="shared" si="1"/>
        <v>3.4174953709510403E-2</v>
      </c>
      <c r="J31" s="25"/>
      <c r="K31" s="25"/>
      <c r="L31" s="25">
        <v>16612.986456389575</v>
      </c>
      <c r="M31" s="201"/>
      <c r="N31" s="203"/>
    </row>
    <row r="32" spans="2:14" x14ac:dyDescent="0.2">
      <c r="B32" s="7">
        <v>1998</v>
      </c>
      <c r="D32" s="3">
        <v>17897</v>
      </c>
      <c r="F32" s="3">
        <f t="shared" si="0"/>
        <v>1284.0135436104247</v>
      </c>
      <c r="H32" s="2">
        <f t="shared" si="1"/>
        <v>7.7289748413451376E-2</v>
      </c>
      <c r="J32" s="25"/>
      <c r="K32" s="25"/>
      <c r="L32" s="25">
        <v>17897</v>
      </c>
      <c r="M32" s="201"/>
      <c r="N32" s="203"/>
    </row>
    <row r="33" spans="2:14" x14ac:dyDescent="0.2">
      <c r="B33" s="7">
        <v>1999</v>
      </c>
      <c r="D33" s="3">
        <v>17615</v>
      </c>
      <c r="F33" s="3">
        <f t="shared" si="0"/>
        <v>-282</v>
      </c>
      <c r="H33" s="2">
        <f t="shared" si="1"/>
        <v>-1.5756830753757667E-2</v>
      </c>
      <c r="J33" s="25"/>
      <c r="K33" s="25"/>
      <c r="L33" s="25">
        <v>17615</v>
      </c>
      <c r="M33" s="201"/>
      <c r="N33" s="203"/>
    </row>
    <row r="34" spans="2:14" x14ac:dyDescent="0.2">
      <c r="B34" s="7">
        <v>2000</v>
      </c>
      <c r="D34" s="3">
        <v>17808</v>
      </c>
      <c r="F34" s="3">
        <f t="shared" si="0"/>
        <v>193</v>
      </c>
      <c r="H34" s="2">
        <f t="shared" si="1"/>
        <v>1.0956571104172586E-2</v>
      </c>
      <c r="J34" s="25"/>
      <c r="K34" s="25"/>
      <c r="L34" s="25">
        <v>17808</v>
      </c>
      <c r="M34" s="201"/>
      <c r="N34" s="203"/>
    </row>
    <row r="35" spans="2:14" x14ac:dyDescent="0.2">
      <c r="B35" s="7">
        <v>2001</v>
      </c>
      <c r="D35" s="3">
        <v>18754</v>
      </c>
      <c r="F35" s="3">
        <f t="shared" si="0"/>
        <v>946</v>
      </c>
      <c r="H35" s="2">
        <f t="shared" si="1"/>
        <v>5.3122192273135749E-2</v>
      </c>
      <c r="J35" s="25"/>
      <c r="K35" s="25"/>
      <c r="L35" s="25">
        <v>18754</v>
      </c>
      <c r="M35" s="201"/>
      <c r="N35" s="203"/>
    </row>
    <row r="36" spans="2:14" x14ac:dyDescent="0.2">
      <c r="B36" s="7">
        <v>2002</v>
      </c>
      <c r="D36" s="3">
        <v>19219</v>
      </c>
      <c r="F36" s="3">
        <f t="shared" si="0"/>
        <v>465</v>
      </c>
      <c r="H36" s="2">
        <f t="shared" si="1"/>
        <v>2.4794710461768066E-2</v>
      </c>
      <c r="J36" s="25"/>
      <c r="K36" s="25"/>
      <c r="L36" s="25">
        <v>19219</v>
      </c>
      <c r="M36" s="201"/>
      <c r="N36" s="203"/>
    </row>
    <row r="37" spans="2:14" x14ac:dyDescent="0.2">
      <c r="B37" s="7">
        <v>2003</v>
      </c>
      <c r="D37" s="3">
        <v>19668</v>
      </c>
      <c r="F37" s="3">
        <f t="shared" si="0"/>
        <v>449</v>
      </c>
      <c r="H37" s="2">
        <f t="shared" si="1"/>
        <v>2.3362297726208459E-2</v>
      </c>
      <c r="J37" s="25"/>
      <c r="K37" s="25"/>
      <c r="L37" s="25">
        <v>19668</v>
      </c>
      <c r="M37" s="201"/>
      <c r="N37" s="203"/>
    </row>
    <row r="38" spans="2:14" x14ac:dyDescent="0.2">
      <c r="B38" s="7">
        <v>2004</v>
      </c>
      <c r="D38" s="3">
        <v>20545</v>
      </c>
      <c r="F38" s="3">
        <f t="shared" si="0"/>
        <v>877</v>
      </c>
      <c r="H38" s="2">
        <f t="shared" si="1"/>
        <v>4.4590197274761101E-2</v>
      </c>
      <c r="I38" s="25"/>
      <c r="J38" s="25"/>
      <c r="K38" s="25"/>
      <c r="L38" s="25">
        <v>20545</v>
      </c>
      <c r="M38" s="201"/>
      <c r="N38" s="203"/>
    </row>
    <row r="39" spans="2:14" x14ac:dyDescent="0.2">
      <c r="B39" s="7">
        <v>2005</v>
      </c>
      <c r="D39" s="3">
        <v>22361</v>
      </c>
      <c r="E39" s="25"/>
      <c r="F39" s="3">
        <f t="shared" si="0"/>
        <v>1816</v>
      </c>
      <c r="H39" s="2">
        <f t="shared" si="1"/>
        <v>8.8391336091506512E-2</v>
      </c>
      <c r="I39" s="25"/>
      <c r="J39" s="25"/>
      <c r="K39" s="25"/>
      <c r="L39" s="25">
        <v>22361</v>
      </c>
      <c r="M39" s="201"/>
      <c r="N39" s="203"/>
    </row>
    <row r="40" spans="2:14" x14ac:dyDescent="0.2">
      <c r="B40" s="7">
        <v>2006</v>
      </c>
      <c r="D40" s="3">
        <v>21819</v>
      </c>
      <c r="E40" s="25"/>
      <c r="F40" s="3">
        <f t="shared" si="0"/>
        <v>-542</v>
      </c>
      <c r="H40" s="2">
        <f t="shared" si="1"/>
        <v>-2.4238629757166508E-2</v>
      </c>
      <c r="I40" s="25"/>
      <c r="J40" s="25"/>
      <c r="K40" s="25"/>
      <c r="L40" s="25">
        <v>21819</v>
      </c>
      <c r="M40" s="201"/>
      <c r="N40" s="203"/>
    </row>
    <row r="41" spans="2:14" x14ac:dyDescent="0.2">
      <c r="B41" s="7">
        <v>2007</v>
      </c>
      <c r="D41" s="3">
        <v>21962</v>
      </c>
      <c r="F41" s="3">
        <f t="shared" si="0"/>
        <v>143</v>
      </c>
      <c r="H41" s="2">
        <f t="shared" si="1"/>
        <v>6.5539208946330252E-3</v>
      </c>
      <c r="I41" s="25"/>
      <c r="J41" s="25"/>
      <c r="K41" s="25"/>
      <c r="L41" s="25">
        <v>21962</v>
      </c>
      <c r="M41" s="201"/>
      <c r="N41" s="203"/>
    </row>
    <row r="42" spans="2:14" x14ac:dyDescent="0.2">
      <c r="B42" s="7">
        <v>2008</v>
      </c>
      <c r="D42" s="3">
        <v>21060</v>
      </c>
      <c r="F42" s="3">
        <f t="shared" si="0"/>
        <v>-902</v>
      </c>
      <c r="H42" s="2">
        <f t="shared" si="1"/>
        <v>-4.1070940715781767E-2</v>
      </c>
      <c r="I42" s="25"/>
      <c r="J42" s="25"/>
      <c r="K42" s="25"/>
      <c r="L42" s="25">
        <v>21060</v>
      </c>
      <c r="M42" s="201"/>
      <c r="N42" s="203"/>
    </row>
    <row r="43" spans="2:14" x14ac:dyDescent="0.2">
      <c r="B43" s="7">
        <v>2009</v>
      </c>
      <c r="D43" s="3">
        <v>22351</v>
      </c>
      <c r="F43" s="3">
        <f t="shared" si="0"/>
        <v>1291</v>
      </c>
      <c r="H43" s="2">
        <f t="shared" si="1"/>
        <v>6.1301044634378021E-2</v>
      </c>
      <c r="I43" s="25"/>
      <c r="J43" s="25"/>
      <c r="K43" s="25"/>
      <c r="L43" s="25">
        <v>22351</v>
      </c>
      <c r="M43" s="201"/>
      <c r="N43" s="203"/>
    </row>
    <row r="44" spans="2:14" x14ac:dyDescent="0.2">
      <c r="B44" s="7">
        <v>2010</v>
      </c>
      <c r="D44" s="3">
        <v>22256</v>
      </c>
      <c r="F44" s="3">
        <f t="shared" si="0"/>
        <v>-95</v>
      </c>
      <c r="H44" s="2">
        <f t="shared" si="1"/>
        <v>-4.2503691110017394E-3</v>
      </c>
      <c r="I44" s="25"/>
      <c r="K44" s="25"/>
      <c r="L44" s="25">
        <v>22256</v>
      </c>
      <c r="M44" s="201"/>
      <c r="N44" s="203"/>
    </row>
    <row r="45" spans="2:14" x14ac:dyDescent="0.2">
      <c r="B45" s="7">
        <v>2011</v>
      </c>
      <c r="D45" s="3">
        <v>21619</v>
      </c>
      <c r="F45" s="3">
        <f t="shared" si="0"/>
        <v>-637</v>
      </c>
      <c r="H45" s="2">
        <f t="shared" si="1"/>
        <v>-2.8621495327102786E-2</v>
      </c>
      <c r="I45" s="25"/>
      <c r="K45" s="25"/>
      <c r="L45" s="25">
        <v>21619</v>
      </c>
      <c r="M45" s="201"/>
      <c r="N45" s="203"/>
    </row>
    <row r="46" spans="2:14" x14ac:dyDescent="0.2">
      <c r="B46" s="7">
        <v>2012</v>
      </c>
      <c r="D46" s="3">
        <v>21440</v>
      </c>
      <c r="F46" s="3">
        <f t="shared" si="0"/>
        <v>-179</v>
      </c>
      <c r="H46" s="2">
        <f t="shared" si="1"/>
        <v>-8.2797539201627801E-3</v>
      </c>
      <c r="I46" s="25"/>
      <c r="K46" s="25"/>
      <c r="L46" s="25">
        <v>21440</v>
      </c>
      <c r="M46" s="201"/>
      <c r="N46" s="203"/>
    </row>
    <row r="47" spans="2:14" x14ac:dyDescent="0.2">
      <c r="B47" s="7">
        <v>2013</v>
      </c>
      <c r="D47" s="3">
        <v>21576</v>
      </c>
      <c r="F47" s="3">
        <f t="shared" si="0"/>
        <v>136</v>
      </c>
      <c r="H47" s="2">
        <f t="shared" si="1"/>
        <v>6.3432835820895761E-3</v>
      </c>
      <c r="I47" s="25"/>
      <c r="K47" s="25"/>
      <c r="L47" s="25">
        <v>21561.479100984536</v>
      </c>
      <c r="M47" s="201"/>
      <c r="N47" s="203"/>
    </row>
    <row r="48" spans="2:14" x14ac:dyDescent="0.2">
      <c r="B48" s="7">
        <v>2014</v>
      </c>
      <c r="D48" s="3">
        <v>22935</v>
      </c>
      <c r="F48" s="3">
        <f t="shared" si="0"/>
        <v>1359</v>
      </c>
      <c r="H48" s="2">
        <f t="shared" si="1"/>
        <v>6.2986651835372554E-2</v>
      </c>
      <c r="I48" s="25"/>
      <c r="K48" s="25"/>
      <c r="L48" s="62"/>
      <c r="M48" s="201"/>
      <c r="N48" s="203"/>
    </row>
    <row r="49" spans="1:20" x14ac:dyDescent="0.2">
      <c r="B49" s="7"/>
      <c r="D49" s="3"/>
      <c r="F49" s="23"/>
      <c r="H49" s="2"/>
      <c r="M49" s="25"/>
      <c r="N49" s="25"/>
    </row>
    <row r="50" spans="1:20" x14ac:dyDescent="0.2">
      <c r="A50" s="688" t="s">
        <v>8</v>
      </c>
      <c r="B50" s="688"/>
      <c r="C50" s="688"/>
      <c r="D50" s="688"/>
      <c r="E50" s="688"/>
      <c r="F50" s="688"/>
      <c r="G50" s="688"/>
      <c r="H50" s="688"/>
      <c r="I50" s="688"/>
      <c r="M50" s="25"/>
      <c r="N50" s="25"/>
    </row>
    <row r="51" spans="1:20" x14ac:dyDescent="0.2">
      <c r="B51" s="21" t="s">
        <v>7</v>
      </c>
      <c r="M51" s="25"/>
      <c r="N51" s="25"/>
    </row>
    <row r="52" spans="1:20" x14ac:dyDescent="0.2">
      <c r="B52" s="21"/>
      <c r="C52" s="684" t="s">
        <v>5</v>
      </c>
      <c r="D52" s="684"/>
      <c r="E52" s="20"/>
      <c r="F52" s="684" t="s">
        <v>5</v>
      </c>
      <c r="G52" s="684"/>
      <c r="H52" s="684" t="s">
        <v>4</v>
      </c>
      <c r="I52" s="684"/>
      <c r="K52" s="41"/>
      <c r="L52" s="41"/>
      <c r="M52" s="25"/>
      <c r="N52" s="25"/>
    </row>
    <row r="53" spans="1:20" x14ac:dyDescent="0.2">
      <c r="B53" s="14" t="s">
        <v>2</v>
      </c>
      <c r="C53" s="13" t="s">
        <v>1</v>
      </c>
      <c r="D53" s="12" t="s">
        <v>0</v>
      </c>
      <c r="E53" s="14" t="s">
        <v>2</v>
      </c>
      <c r="F53" s="13" t="s">
        <v>1</v>
      </c>
      <c r="G53" s="12" t="s">
        <v>0</v>
      </c>
      <c r="H53" s="13" t="s">
        <v>1</v>
      </c>
      <c r="I53" s="12" t="s">
        <v>0</v>
      </c>
      <c r="M53" s="25"/>
      <c r="N53" s="25"/>
    </row>
    <row r="54" spans="1:20" x14ac:dyDescent="0.2">
      <c r="A54" s="7">
        <v>2015</v>
      </c>
      <c r="B54" s="22">
        <v>23199.255141110636</v>
      </c>
      <c r="C54" s="3">
        <f>+B54-D48</f>
        <v>264.25514111063603</v>
      </c>
      <c r="D54" s="2">
        <f>(B54/D48)-1</f>
        <v>1.152191589756435E-2</v>
      </c>
      <c r="E54" s="22">
        <v>23285.725948461994</v>
      </c>
      <c r="F54" s="3">
        <f>+E54-D48</f>
        <v>350.72594846199354</v>
      </c>
      <c r="G54" s="2">
        <f>(E54/D48)-1</f>
        <v>1.5292171286766632E-2</v>
      </c>
      <c r="H54" s="3">
        <f t="shared" ref="H54:H85" si="2">E54-B54</f>
        <v>86.470807351357507</v>
      </c>
      <c r="I54" s="2">
        <f t="shared" ref="I54:I85" si="3">(E54/B54)-1</f>
        <v>3.7273096409946582E-3</v>
      </c>
      <c r="J54" s="25"/>
      <c r="K54" s="201"/>
      <c r="L54" s="200"/>
      <c r="M54" s="25"/>
      <c r="N54" s="25"/>
      <c r="P54" s="25"/>
      <c r="R54" s="25"/>
      <c r="S54" s="25"/>
    </row>
    <row r="55" spans="1:20" x14ac:dyDescent="0.2">
      <c r="A55" s="7">
        <v>2016</v>
      </c>
      <c r="B55" s="22">
        <v>23777.707570060389</v>
      </c>
      <c r="C55" s="3">
        <f t="shared" ref="C55:C102" si="4">+B55-B54</f>
        <v>578.45242894975308</v>
      </c>
      <c r="D55" s="2">
        <f t="shared" ref="D55:D102" si="5">(B55/B54)-1</f>
        <v>2.4934094884998981E-2</v>
      </c>
      <c r="E55" s="22">
        <v>23778.410962330341</v>
      </c>
      <c r="F55" s="3">
        <f t="shared" ref="F55:F102" si="6">+E55-E54</f>
        <v>492.6850138683476</v>
      </c>
      <c r="G55" s="2">
        <f t="shared" ref="G55:G102" si="7">(E55/E54)-1</f>
        <v>2.1158241532121425E-2</v>
      </c>
      <c r="H55" s="3">
        <f t="shared" si="2"/>
        <v>0.70339226995201898</v>
      </c>
      <c r="I55" s="2">
        <f t="shared" si="3"/>
        <v>2.958200524072474E-5</v>
      </c>
      <c r="J55" s="25"/>
      <c r="K55" s="201"/>
      <c r="L55" s="200"/>
      <c r="M55" s="25"/>
      <c r="N55" s="25"/>
      <c r="P55" s="25"/>
      <c r="R55" s="25"/>
      <c r="S55" s="25"/>
    </row>
    <row r="56" spans="1:20" x14ac:dyDescent="0.2">
      <c r="A56" s="7">
        <v>2017</v>
      </c>
      <c r="B56" s="22">
        <v>24190.125392005328</v>
      </c>
      <c r="C56" s="3">
        <f t="shared" si="4"/>
        <v>412.41782194493862</v>
      </c>
      <c r="D56" s="2">
        <f t="shared" si="5"/>
        <v>1.7344725967789909E-2</v>
      </c>
      <c r="E56" s="22">
        <v>24252.250202527594</v>
      </c>
      <c r="F56" s="3">
        <f t="shared" si="6"/>
        <v>473.83924019725237</v>
      </c>
      <c r="G56" s="2">
        <f t="shared" si="7"/>
        <v>1.9927287864101029E-2</v>
      </c>
      <c r="H56" s="3">
        <f t="shared" si="2"/>
        <v>62.124810522265761</v>
      </c>
      <c r="I56" s="2">
        <f t="shared" si="3"/>
        <v>2.5681888586983614E-3</v>
      </c>
      <c r="J56" s="25"/>
      <c r="K56" s="201"/>
      <c r="L56" s="200"/>
      <c r="M56" s="25"/>
      <c r="N56" s="25"/>
      <c r="P56" s="25"/>
      <c r="R56" s="25"/>
      <c r="S56" s="25"/>
    </row>
    <row r="57" spans="1:20" x14ac:dyDescent="0.2">
      <c r="A57" s="7">
        <v>2018</v>
      </c>
      <c r="B57" s="22">
        <v>24543.758765932154</v>
      </c>
      <c r="C57" s="3">
        <f t="shared" si="4"/>
        <v>353.63337392682661</v>
      </c>
      <c r="D57" s="2">
        <f t="shared" si="5"/>
        <v>1.4618914461836496E-2</v>
      </c>
      <c r="E57" s="22">
        <v>24647.547835404202</v>
      </c>
      <c r="F57" s="3">
        <f t="shared" si="6"/>
        <v>395.29763287660899</v>
      </c>
      <c r="G57" s="2">
        <f t="shared" si="7"/>
        <v>1.6299420860972802E-2</v>
      </c>
      <c r="H57" s="3">
        <f t="shared" si="2"/>
        <v>103.78906947204814</v>
      </c>
      <c r="I57" s="2">
        <f t="shared" si="3"/>
        <v>4.2287357230756939E-3</v>
      </c>
      <c r="J57" s="25"/>
      <c r="K57" s="201"/>
      <c r="L57" s="200"/>
      <c r="M57" s="25"/>
      <c r="N57" s="25"/>
      <c r="P57" s="25"/>
      <c r="R57" s="25"/>
      <c r="S57" s="25"/>
      <c r="T57" s="25"/>
    </row>
    <row r="58" spans="1:20" x14ac:dyDescent="0.2">
      <c r="A58" s="7">
        <v>2019</v>
      </c>
      <c r="B58" s="22">
        <v>24895.568883787924</v>
      </c>
      <c r="C58" s="3">
        <f t="shared" si="4"/>
        <v>351.81011785576993</v>
      </c>
      <c r="D58" s="2">
        <f t="shared" si="5"/>
        <v>1.4333995098749774E-2</v>
      </c>
      <c r="E58" s="22">
        <v>25044.769638685575</v>
      </c>
      <c r="F58" s="3">
        <f t="shared" si="6"/>
        <v>397.22180328137256</v>
      </c>
      <c r="G58" s="2">
        <f t="shared" si="7"/>
        <v>1.611607799420911E-2</v>
      </c>
      <c r="H58" s="3">
        <f t="shared" si="2"/>
        <v>149.20075489765077</v>
      </c>
      <c r="I58" s="2">
        <f t="shared" si="3"/>
        <v>5.9930646933241682E-3</v>
      </c>
      <c r="J58" s="25"/>
      <c r="K58" s="201"/>
      <c r="L58" s="200"/>
      <c r="M58" s="25"/>
      <c r="N58" s="25"/>
      <c r="P58" s="25"/>
      <c r="R58" s="25"/>
      <c r="S58" s="25"/>
    </row>
    <row r="59" spans="1:20" x14ac:dyDescent="0.2">
      <c r="A59" s="7">
        <v>2020</v>
      </c>
      <c r="B59" s="22">
        <v>25239.305275672279</v>
      </c>
      <c r="C59" s="3">
        <f t="shared" si="4"/>
        <v>343.73639188435482</v>
      </c>
      <c r="D59" s="2">
        <f t="shared" si="5"/>
        <v>1.3807131441298193E-2</v>
      </c>
      <c r="E59" s="22">
        <v>25369.173738661135</v>
      </c>
      <c r="F59" s="3">
        <f t="shared" si="6"/>
        <v>324.4040999755598</v>
      </c>
      <c r="G59" s="2">
        <f t="shared" si="7"/>
        <v>1.2952968011111787E-2</v>
      </c>
      <c r="H59" s="3">
        <f t="shared" si="2"/>
        <v>129.86846298885575</v>
      </c>
      <c r="I59" s="2">
        <f t="shared" si="3"/>
        <v>5.1454848527083819E-3</v>
      </c>
      <c r="J59" s="25"/>
      <c r="K59" s="201"/>
      <c r="L59" s="201"/>
      <c r="M59" s="25"/>
      <c r="N59" s="25"/>
      <c r="P59" s="25"/>
      <c r="Q59" s="202"/>
      <c r="R59" s="25"/>
      <c r="S59" s="25"/>
    </row>
    <row r="60" spans="1:20" x14ac:dyDescent="0.2">
      <c r="A60" s="7">
        <v>2021</v>
      </c>
      <c r="B60" s="22">
        <v>25438.845179000928</v>
      </c>
      <c r="C60" s="3">
        <f t="shared" si="4"/>
        <v>199.53990332864851</v>
      </c>
      <c r="D60" s="2">
        <f t="shared" si="5"/>
        <v>7.905919008039497E-3</v>
      </c>
      <c r="E60" s="22">
        <v>25497.062644139285</v>
      </c>
      <c r="F60" s="3">
        <f t="shared" si="6"/>
        <v>127.88890547815026</v>
      </c>
      <c r="G60" s="2">
        <f t="shared" si="7"/>
        <v>5.0411143380384438E-3</v>
      </c>
      <c r="H60" s="3">
        <f t="shared" si="2"/>
        <v>58.217465138357511</v>
      </c>
      <c r="I60" s="2">
        <f t="shared" si="3"/>
        <v>2.2885262569392051E-3</v>
      </c>
      <c r="J60" s="25"/>
      <c r="K60" s="201"/>
      <c r="L60" s="201"/>
      <c r="M60" s="25"/>
      <c r="N60" s="25"/>
      <c r="P60" s="25"/>
      <c r="R60" s="25"/>
      <c r="S60" s="25"/>
    </row>
    <row r="61" spans="1:20" x14ac:dyDescent="0.2">
      <c r="A61" s="7">
        <v>2022</v>
      </c>
      <c r="B61" s="22">
        <v>25907.641103579903</v>
      </c>
      <c r="C61" s="3">
        <f t="shared" si="4"/>
        <v>468.79592457897525</v>
      </c>
      <c r="D61" s="2">
        <f t="shared" si="5"/>
        <v>1.8428349293385216E-2</v>
      </c>
      <c r="E61" s="22">
        <v>25832.737450250799</v>
      </c>
      <c r="F61" s="3">
        <f t="shared" si="6"/>
        <v>335.67480611151404</v>
      </c>
      <c r="G61" s="2">
        <f t="shared" si="7"/>
        <v>1.3165234395683401E-2</v>
      </c>
      <c r="H61" s="3">
        <f t="shared" si="2"/>
        <v>-74.90365332910369</v>
      </c>
      <c r="I61" s="2">
        <f t="shared" si="3"/>
        <v>-2.8911799815982686E-3</v>
      </c>
      <c r="J61" s="25"/>
      <c r="K61" s="201"/>
      <c r="L61" s="201"/>
      <c r="M61" s="25"/>
      <c r="N61" s="25"/>
      <c r="P61" s="25"/>
      <c r="R61" s="25"/>
      <c r="S61" s="25"/>
    </row>
    <row r="62" spans="1:20" x14ac:dyDescent="0.2">
      <c r="A62" s="7">
        <v>2023</v>
      </c>
      <c r="B62" s="22">
        <v>26528.294238133854</v>
      </c>
      <c r="C62" s="3">
        <f t="shared" si="4"/>
        <v>620.65313455395153</v>
      </c>
      <c r="D62" s="2">
        <f t="shared" si="5"/>
        <v>2.3956373800013475E-2</v>
      </c>
      <c r="E62" s="22">
        <v>26285.955441951894</v>
      </c>
      <c r="F62" s="3">
        <f t="shared" si="6"/>
        <v>453.21799170109443</v>
      </c>
      <c r="G62" s="2">
        <f t="shared" si="7"/>
        <v>1.7544326944595401E-2</v>
      </c>
      <c r="H62" s="3">
        <f t="shared" si="2"/>
        <v>-242.33879618196079</v>
      </c>
      <c r="I62" s="2">
        <f t="shared" si="3"/>
        <v>-9.1351066150948679E-3</v>
      </c>
      <c r="J62" s="25"/>
      <c r="K62" s="201"/>
      <c r="L62" s="201"/>
      <c r="M62" s="25"/>
      <c r="N62" s="25"/>
      <c r="P62" s="25"/>
      <c r="R62" s="25"/>
      <c r="S62" s="25"/>
    </row>
    <row r="63" spans="1:20" x14ac:dyDescent="0.2">
      <c r="A63" s="7">
        <v>2024</v>
      </c>
      <c r="B63" s="22">
        <v>27214.248577830389</v>
      </c>
      <c r="C63" s="3">
        <f t="shared" si="4"/>
        <v>685.95433969653459</v>
      </c>
      <c r="D63" s="2">
        <f t="shared" si="5"/>
        <v>2.5857461227585921E-2</v>
      </c>
      <c r="E63" s="22">
        <v>26770.512718381797</v>
      </c>
      <c r="F63" s="3">
        <f t="shared" si="6"/>
        <v>484.55727642990314</v>
      </c>
      <c r="G63" s="2">
        <f t="shared" si="7"/>
        <v>1.8434075090021595E-2</v>
      </c>
      <c r="H63" s="3">
        <f t="shared" si="2"/>
        <v>-443.73585944859224</v>
      </c>
      <c r="I63" s="2">
        <f t="shared" si="3"/>
        <v>-1.6305276927986667E-2</v>
      </c>
      <c r="J63" s="25"/>
      <c r="K63" s="201"/>
      <c r="L63" s="201"/>
      <c r="M63" s="25"/>
      <c r="N63" s="25"/>
      <c r="P63" s="25"/>
      <c r="R63" s="25"/>
      <c r="S63" s="25"/>
    </row>
    <row r="64" spans="1:20" x14ac:dyDescent="0.2">
      <c r="A64" s="7">
        <v>2025</v>
      </c>
      <c r="B64" s="22">
        <v>27877.12388975354</v>
      </c>
      <c r="C64" s="3">
        <f t="shared" si="4"/>
        <v>662.87531192315146</v>
      </c>
      <c r="D64" s="2">
        <f t="shared" si="5"/>
        <v>2.4357656248614967E-2</v>
      </c>
      <c r="E64" s="22">
        <v>27271.738595698793</v>
      </c>
      <c r="F64" s="3">
        <f t="shared" si="6"/>
        <v>501.22587731699605</v>
      </c>
      <c r="G64" s="2">
        <f t="shared" si="7"/>
        <v>1.8723058560355277E-2</v>
      </c>
      <c r="H64" s="3">
        <f t="shared" si="2"/>
        <v>-605.38529405474765</v>
      </c>
      <c r="I64" s="2">
        <f t="shared" si="3"/>
        <v>-2.1716203452295968E-2</v>
      </c>
      <c r="J64" s="25"/>
      <c r="K64" s="201"/>
      <c r="L64" s="201"/>
      <c r="M64" s="25"/>
      <c r="N64" s="25"/>
      <c r="P64" s="25"/>
      <c r="R64" s="25"/>
      <c r="S64" s="25"/>
    </row>
    <row r="65" spans="1:19" x14ac:dyDescent="0.2">
      <c r="A65" s="7">
        <v>2026</v>
      </c>
      <c r="B65" s="22">
        <v>28504.645964406987</v>
      </c>
      <c r="C65" s="3">
        <f t="shared" si="4"/>
        <v>627.52207465344691</v>
      </c>
      <c r="D65" s="2">
        <f t="shared" si="5"/>
        <v>2.2510287543834329E-2</v>
      </c>
      <c r="E65" s="22">
        <v>27824.830247437731</v>
      </c>
      <c r="F65" s="3">
        <f t="shared" si="6"/>
        <v>553.0916517389378</v>
      </c>
      <c r="G65" s="2">
        <f t="shared" si="7"/>
        <v>2.0280762438305677E-2</v>
      </c>
      <c r="H65" s="3">
        <f t="shared" si="2"/>
        <v>-679.81571696925675</v>
      </c>
      <c r="I65" s="2">
        <f t="shared" si="3"/>
        <v>-2.3849295227806877E-2</v>
      </c>
      <c r="J65" s="25"/>
      <c r="K65" s="201"/>
      <c r="L65" s="201"/>
      <c r="M65" s="25"/>
      <c r="N65" s="25"/>
      <c r="P65" s="25"/>
      <c r="R65" s="25"/>
      <c r="S65" s="25"/>
    </row>
    <row r="66" spans="1:19" x14ac:dyDescent="0.2">
      <c r="A66" s="7">
        <v>2027</v>
      </c>
      <c r="B66" s="22">
        <v>29134.631419900947</v>
      </c>
      <c r="C66" s="3">
        <f t="shared" si="4"/>
        <v>629.98545549395931</v>
      </c>
      <c r="D66" s="2">
        <f t="shared" si="5"/>
        <v>2.2101149976765377E-2</v>
      </c>
      <c r="E66" s="22">
        <v>28451.441300023344</v>
      </c>
      <c r="F66" s="3">
        <f t="shared" si="6"/>
        <v>626.61105258561292</v>
      </c>
      <c r="G66" s="2">
        <f t="shared" si="7"/>
        <v>2.2519851765971266E-2</v>
      </c>
      <c r="H66" s="3">
        <f t="shared" si="2"/>
        <v>-683.19011987760314</v>
      </c>
      <c r="I66" s="2">
        <f t="shared" si="3"/>
        <v>-2.3449416950953372E-2</v>
      </c>
      <c r="J66" s="25"/>
      <c r="K66" s="201"/>
      <c r="L66" s="201"/>
      <c r="M66" s="25"/>
      <c r="N66" s="25"/>
      <c r="P66" s="25"/>
      <c r="R66" s="25"/>
      <c r="S66" s="25"/>
    </row>
    <row r="67" spans="1:19" x14ac:dyDescent="0.2">
      <c r="A67" s="7">
        <v>2028</v>
      </c>
      <c r="B67" s="22">
        <v>29731.13293393598</v>
      </c>
      <c r="C67" s="3">
        <f t="shared" si="4"/>
        <v>596.50151403503332</v>
      </c>
      <c r="D67" s="2">
        <f t="shared" si="5"/>
        <v>2.0473968091032191E-2</v>
      </c>
      <c r="E67" s="22">
        <v>29070.106160392967</v>
      </c>
      <c r="F67" s="3">
        <f t="shared" si="6"/>
        <v>618.66486036962306</v>
      </c>
      <c r="G67" s="2">
        <f t="shared" si="7"/>
        <v>2.1744587694020101E-2</v>
      </c>
      <c r="H67" s="3">
        <f t="shared" si="2"/>
        <v>-661.02677354301341</v>
      </c>
      <c r="I67" s="2">
        <f t="shared" si="3"/>
        <v>-2.2233487536847174E-2</v>
      </c>
      <c r="J67" s="25"/>
      <c r="K67" s="201"/>
      <c r="L67" s="201"/>
      <c r="M67" s="25"/>
      <c r="N67" s="25"/>
      <c r="P67" s="25"/>
      <c r="R67" s="25"/>
      <c r="S67" s="25"/>
    </row>
    <row r="68" spans="1:19" x14ac:dyDescent="0.2">
      <c r="A68" s="7">
        <v>2029</v>
      </c>
      <c r="B68" s="22">
        <v>30260.698074547465</v>
      </c>
      <c r="C68" s="3">
        <f t="shared" si="4"/>
        <v>529.56514061148482</v>
      </c>
      <c r="D68" s="2">
        <f t="shared" si="5"/>
        <v>1.7811804944944498E-2</v>
      </c>
      <c r="E68" s="22">
        <v>29695.23965162081</v>
      </c>
      <c r="F68" s="3">
        <f t="shared" si="6"/>
        <v>625.13349122784348</v>
      </c>
      <c r="G68" s="2">
        <f t="shared" si="7"/>
        <v>2.1504341531423998E-2</v>
      </c>
      <c r="H68" s="3">
        <f t="shared" si="2"/>
        <v>-565.45842292665475</v>
      </c>
      <c r="I68" s="2">
        <f t="shared" si="3"/>
        <v>-1.8686231941300369E-2</v>
      </c>
      <c r="J68" s="25"/>
      <c r="K68" s="201"/>
      <c r="L68" s="201"/>
      <c r="M68" s="25"/>
      <c r="N68" s="25"/>
      <c r="P68" s="25"/>
      <c r="R68" s="25"/>
      <c r="S68" s="25"/>
    </row>
    <row r="69" spans="1:19" x14ac:dyDescent="0.2">
      <c r="A69" s="7">
        <v>2030</v>
      </c>
      <c r="B69" s="22">
        <v>30785.509997101777</v>
      </c>
      <c r="C69" s="3">
        <f t="shared" si="4"/>
        <v>524.81192255431233</v>
      </c>
      <c r="D69" s="2">
        <f t="shared" si="5"/>
        <v>1.7343021012318882E-2</v>
      </c>
      <c r="E69" s="22">
        <v>30326.603664917086</v>
      </c>
      <c r="F69" s="3">
        <f t="shared" si="6"/>
        <v>631.36401329627552</v>
      </c>
      <c r="G69" s="2">
        <f t="shared" si="7"/>
        <v>2.1261455394983253E-2</v>
      </c>
      <c r="H69" s="3">
        <f t="shared" si="2"/>
        <v>-458.90633218469156</v>
      </c>
      <c r="I69" s="2">
        <f t="shared" si="3"/>
        <v>-1.4906569104357725E-2</v>
      </c>
      <c r="J69" s="25"/>
      <c r="K69" s="201"/>
      <c r="L69" s="201"/>
      <c r="M69" s="25"/>
      <c r="N69" s="25"/>
      <c r="P69" s="25"/>
      <c r="R69" s="25"/>
      <c r="S69" s="25"/>
    </row>
    <row r="70" spans="1:19" x14ac:dyDescent="0.2">
      <c r="A70" s="7">
        <v>2031</v>
      </c>
      <c r="B70" s="22">
        <v>31332.208022387924</v>
      </c>
      <c r="C70" s="3">
        <f t="shared" si="4"/>
        <v>546.69802528614673</v>
      </c>
      <c r="D70" s="2">
        <f t="shared" si="5"/>
        <v>1.7758290356002293E-2</v>
      </c>
      <c r="E70" s="22">
        <v>30886.79991031278</v>
      </c>
      <c r="F70" s="3">
        <f t="shared" si="6"/>
        <v>560.19624539569486</v>
      </c>
      <c r="G70" s="2">
        <f t="shared" si="7"/>
        <v>1.847210625975082E-2</v>
      </c>
      <c r="H70" s="3">
        <f t="shared" si="2"/>
        <v>-445.40811207514344</v>
      </c>
      <c r="I70" s="2">
        <f t="shared" si="3"/>
        <v>-1.4215663056905692E-2</v>
      </c>
      <c r="J70" s="25"/>
      <c r="K70" s="201"/>
      <c r="L70" s="201"/>
      <c r="M70" s="25"/>
      <c r="N70" s="25"/>
      <c r="P70" s="25"/>
      <c r="R70" s="25"/>
      <c r="S70" s="25"/>
    </row>
    <row r="71" spans="1:19" x14ac:dyDescent="0.2">
      <c r="A71" s="7">
        <v>2032</v>
      </c>
      <c r="B71" s="22">
        <v>31881.457248733896</v>
      </c>
      <c r="C71" s="3">
        <f t="shared" si="4"/>
        <v>549.24922634597169</v>
      </c>
      <c r="D71" s="2">
        <f t="shared" si="5"/>
        <v>1.752986019860181E-2</v>
      </c>
      <c r="E71" s="22">
        <v>31477.82309065805</v>
      </c>
      <c r="F71" s="3">
        <f t="shared" si="6"/>
        <v>591.02318034526979</v>
      </c>
      <c r="G71" s="2">
        <f t="shared" si="7"/>
        <v>1.9135138054490852E-2</v>
      </c>
      <c r="H71" s="3">
        <f t="shared" si="2"/>
        <v>-403.63415807584533</v>
      </c>
      <c r="I71" s="2">
        <f t="shared" si="3"/>
        <v>-1.2660467648224372E-2</v>
      </c>
      <c r="J71" s="25"/>
      <c r="K71" s="201"/>
      <c r="L71" s="201"/>
      <c r="M71" s="25"/>
      <c r="N71" s="25"/>
      <c r="P71" s="25"/>
      <c r="R71" s="25"/>
      <c r="S71" s="25"/>
    </row>
    <row r="72" spans="1:19" x14ac:dyDescent="0.2">
      <c r="A72" s="7">
        <v>2033</v>
      </c>
      <c r="B72" s="22">
        <v>32402.857776127101</v>
      </c>
      <c r="C72" s="3">
        <f t="shared" si="4"/>
        <v>521.40052739320527</v>
      </c>
      <c r="D72" s="2">
        <f t="shared" si="5"/>
        <v>1.6354350534397488E-2</v>
      </c>
      <c r="E72" s="22">
        <v>32023.740001262726</v>
      </c>
      <c r="F72" s="3">
        <f t="shared" si="6"/>
        <v>545.91691060467565</v>
      </c>
      <c r="G72" s="2">
        <f t="shared" si="7"/>
        <v>1.7342905480865145E-2</v>
      </c>
      <c r="H72" s="3">
        <f t="shared" si="2"/>
        <v>-379.11777486437495</v>
      </c>
      <c r="I72" s="2">
        <f t="shared" si="3"/>
        <v>-1.1700133904352428E-2</v>
      </c>
      <c r="J72" s="25"/>
      <c r="K72" s="201"/>
      <c r="L72" s="201"/>
      <c r="M72" s="25"/>
      <c r="N72" s="25"/>
      <c r="P72" s="25"/>
      <c r="R72" s="25"/>
      <c r="S72" s="25"/>
    </row>
    <row r="73" spans="1:19" x14ac:dyDescent="0.2">
      <c r="A73" s="7">
        <v>2034</v>
      </c>
      <c r="B73" s="22">
        <v>32928.332484202845</v>
      </c>
      <c r="C73" s="3">
        <f t="shared" si="4"/>
        <v>525.47470807574427</v>
      </c>
      <c r="D73" s="2">
        <f t="shared" si="5"/>
        <v>1.6216924806641275E-2</v>
      </c>
      <c r="E73" s="22">
        <v>32537.928741410531</v>
      </c>
      <c r="F73" s="3">
        <f t="shared" si="6"/>
        <v>514.18874014780522</v>
      </c>
      <c r="G73" s="2">
        <f t="shared" si="7"/>
        <v>1.6056486223268385E-2</v>
      </c>
      <c r="H73" s="3">
        <f t="shared" si="2"/>
        <v>-390.40374279231401</v>
      </c>
      <c r="I73" s="2">
        <f t="shared" si="3"/>
        <v>-1.1856164990426077E-2</v>
      </c>
      <c r="J73" s="25"/>
      <c r="K73" s="201"/>
      <c r="L73" s="201"/>
      <c r="M73" s="25"/>
      <c r="N73" s="25"/>
      <c r="P73" s="25"/>
      <c r="R73" s="25"/>
      <c r="S73" s="25"/>
    </row>
    <row r="74" spans="1:19" x14ac:dyDescent="0.2">
      <c r="A74" s="7">
        <v>2035</v>
      </c>
      <c r="B74" s="22">
        <v>33444.12327720366</v>
      </c>
      <c r="C74" s="3">
        <f t="shared" si="4"/>
        <v>515.79079300081503</v>
      </c>
      <c r="D74" s="2">
        <f t="shared" si="5"/>
        <v>1.5664042303030756E-2</v>
      </c>
      <c r="E74" s="22">
        <v>33040.735185080208</v>
      </c>
      <c r="F74" s="3">
        <f t="shared" si="6"/>
        <v>502.80644366967681</v>
      </c>
      <c r="G74" s="2">
        <f t="shared" si="7"/>
        <v>1.5452933334068053E-2</v>
      </c>
      <c r="H74" s="3">
        <f t="shared" si="2"/>
        <v>-403.38809212345222</v>
      </c>
      <c r="I74" s="2">
        <f t="shared" si="3"/>
        <v>-1.206155379765661E-2</v>
      </c>
      <c r="J74" s="25"/>
      <c r="K74" s="201"/>
      <c r="L74" s="201"/>
      <c r="M74" s="25"/>
      <c r="N74" s="25"/>
      <c r="P74" s="25"/>
      <c r="R74" s="25"/>
      <c r="S74" s="25"/>
    </row>
    <row r="75" spans="1:19" x14ac:dyDescent="0.2">
      <c r="A75" s="7">
        <v>2036</v>
      </c>
      <c r="B75" s="22">
        <v>33942.443279345367</v>
      </c>
      <c r="C75" s="3">
        <f t="shared" si="4"/>
        <v>498.32000214170694</v>
      </c>
      <c r="D75" s="2">
        <f t="shared" si="5"/>
        <v>1.4900076704398968E-2</v>
      </c>
      <c r="E75" s="22">
        <v>33557.788564816328</v>
      </c>
      <c r="F75" s="3">
        <f t="shared" si="6"/>
        <v>517.05337973612041</v>
      </c>
      <c r="G75" s="2">
        <f t="shared" si="7"/>
        <v>1.5648967156445037E-2</v>
      </c>
      <c r="H75" s="3">
        <f t="shared" si="2"/>
        <v>-384.65471452903876</v>
      </c>
      <c r="I75" s="2">
        <f t="shared" si="3"/>
        <v>-1.1332558218138278E-2</v>
      </c>
      <c r="J75" s="25"/>
      <c r="K75" s="201"/>
      <c r="L75" s="201"/>
      <c r="M75" s="25"/>
      <c r="N75" s="25"/>
      <c r="P75" s="25"/>
      <c r="R75" s="25"/>
      <c r="S75" s="25"/>
    </row>
    <row r="76" spans="1:19" x14ac:dyDescent="0.2">
      <c r="A76" s="7">
        <v>2037</v>
      </c>
      <c r="B76" s="22">
        <v>34413.47450213808</v>
      </c>
      <c r="C76" s="3">
        <f t="shared" si="4"/>
        <v>471.03122279271338</v>
      </c>
      <c r="D76" s="2">
        <f t="shared" si="5"/>
        <v>1.3877351695519957E-2</v>
      </c>
      <c r="E76" s="22">
        <v>34062.025072171746</v>
      </c>
      <c r="F76" s="3">
        <f t="shared" si="6"/>
        <v>504.23650735541742</v>
      </c>
      <c r="G76" s="2">
        <f t="shared" si="7"/>
        <v>1.5025915857997951E-2</v>
      </c>
      <c r="H76" s="3">
        <f t="shared" si="2"/>
        <v>-351.44942996633472</v>
      </c>
      <c r="I76" s="2">
        <f t="shared" si="3"/>
        <v>-1.0212552933139607E-2</v>
      </c>
      <c r="J76" s="25"/>
      <c r="K76" s="201"/>
      <c r="L76" s="201"/>
      <c r="M76" s="25"/>
      <c r="N76" s="25"/>
      <c r="P76" s="25"/>
      <c r="R76" s="25"/>
      <c r="S76" s="25"/>
    </row>
    <row r="77" spans="1:19" x14ac:dyDescent="0.2">
      <c r="A77" s="7">
        <v>2038</v>
      </c>
      <c r="B77" s="22">
        <v>34927.623909594346</v>
      </c>
      <c r="C77" s="3">
        <f t="shared" si="4"/>
        <v>514.14940745626518</v>
      </c>
      <c r="D77" s="2">
        <f t="shared" si="5"/>
        <v>1.4940351559803222E-2</v>
      </c>
      <c r="E77" s="22">
        <v>34592.862252771025</v>
      </c>
      <c r="F77" s="3">
        <f t="shared" si="6"/>
        <v>530.83718059927924</v>
      </c>
      <c r="G77" s="2">
        <f t="shared" si="7"/>
        <v>1.5584428097698888E-2</v>
      </c>
      <c r="H77" s="3">
        <f t="shared" si="2"/>
        <v>-334.76165682332066</v>
      </c>
      <c r="I77" s="2">
        <f t="shared" si="3"/>
        <v>-9.5844383142067446E-3</v>
      </c>
      <c r="J77" s="25"/>
      <c r="K77" s="201"/>
      <c r="L77" s="200"/>
      <c r="M77" s="25"/>
      <c r="N77" s="25"/>
      <c r="P77" s="25"/>
      <c r="R77" s="25"/>
      <c r="S77" s="25"/>
    </row>
    <row r="78" spans="1:19" x14ac:dyDescent="0.2">
      <c r="A78" s="7">
        <f t="shared" ref="A78:A102" si="8">A77+1</f>
        <v>2039</v>
      </c>
      <c r="B78" s="22">
        <v>35445.386829255505</v>
      </c>
      <c r="C78" s="3">
        <f t="shared" si="4"/>
        <v>517.76291966115969</v>
      </c>
      <c r="D78" s="2">
        <f t="shared" si="5"/>
        <v>1.4823880404843059E-2</v>
      </c>
      <c r="E78" s="22">
        <v>35115.876658225483</v>
      </c>
      <c r="F78" s="3">
        <f t="shared" si="6"/>
        <v>523.01440545445803</v>
      </c>
      <c r="G78" s="2">
        <f t="shared" si="7"/>
        <v>1.5119142256364348E-2</v>
      </c>
      <c r="H78" s="3">
        <f t="shared" si="2"/>
        <v>-329.51017103002232</v>
      </c>
      <c r="I78" s="2">
        <f t="shared" si="3"/>
        <v>-9.2962780352012775E-3</v>
      </c>
      <c r="J78" s="25"/>
      <c r="K78" s="201"/>
      <c r="L78" s="200"/>
      <c r="M78" s="25"/>
      <c r="N78" s="25"/>
      <c r="P78" s="25"/>
      <c r="R78" s="25"/>
      <c r="S78" s="25"/>
    </row>
    <row r="79" spans="1:19" x14ac:dyDescent="0.2">
      <c r="A79" s="7">
        <f t="shared" si="8"/>
        <v>2040</v>
      </c>
      <c r="B79" s="22">
        <v>35956.647859038108</v>
      </c>
      <c r="C79" s="3">
        <f t="shared" si="4"/>
        <v>511.26102978260315</v>
      </c>
      <c r="D79" s="2">
        <f t="shared" si="5"/>
        <v>1.4423908878337333E-2</v>
      </c>
      <c r="E79" s="22">
        <v>35645.725383946294</v>
      </c>
      <c r="F79" s="3">
        <f t="shared" si="6"/>
        <v>529.84872572081076</v>
      </c>
      <c r="G79" s="2">
        <f t="shared" si="7"/>
        <v>1.5088580327289103E-2</v>
      </c>
      <c r="H79" s="3">
        <f t="shared" si="2"/>
        <v>-310.9224750918147</v>
      </c>
      <c r="I79" s="2">
        <f t="shared" si="3"/>
        <v>-8.6471485415084981E-3</v>
      </c>
      <c r="K79" s="201"/>
      <c r="L79" s="200"/>
      <c r="M79" s="25"/>
      <c r="N79" s="25"/>
      <c r="S79" s="25"/>
    </row>
    <row r="80" spans="1:19" x14ac:dyDescent="0.2">
      <c r="A80" s="7">
        <f t="shared" si="8"/>
        <v>2041</v>
      </c>
      <c r="B80" s="22">
        <v>36301.701065171575</v>
      </c>
      <c r="C80" s="3">
        <f t="shared" si="4"/>
        <v>345.05320613346703</v>
      </c>
      <c r="D80" s="2">
        <f t="shared" si="5"/>
        <v>9.5963674780303876E-3</v>
      </c>
      <c r="E80" s="22">
        <v>36015.422407264763</v>
      </c>
      <c r="F80" s="3">
        <f t="shared" si="6"/>
        <v>369.69702331846929</v>
      </c>
      <c r="G80" s="2">
        <f t="shared" si="7"/>
        <v>1.0371426569003583E-2</v>
      </c>
      <c r="H80" s="3">
        <f t="shared" si="2"/>
        <v>-286.27865790681244</v>
      </c>
      <c r="I80" s="2">
        <f t="shared" si="3"/>
        <v>-7.8860948524935859E-3</v>
      </c>
      <c r="K80" s="201"/>
      <c r="L80" s="200"/>
      <c r="M80" s="25"/>
      <c r="N80" s="25"/>
      <c r="S80" s="25"/>
    </row>
    <row r="81" spans="1:14" x14ac:dyDescent="0.2">
      <c r="A81" s="7">
        <f t="shared" si="8"/>
        <v>2042</v>
      </c>
      <c r="B81" s="22">
        <v>36650.090268913773</v>
      </c>
      <c r="C81" s="3">
        <f t="shared" si="4"/>
        <v>348.38920374219742</v>
      </c>
      <c r="D81" s="2">
        <f t="shared" si="5"/>
        <v>9.5970489954930738E-3</v>
      </c>
      <c r="E81" s="22">
        <v>36388.986333923574</v>
      </c>
      <c r="F81" s="3">
        <f t="shared" si="6"/>
        <v>373.5639266588114</v>
      </c>
      <c r="G81" s="2">
        <f t="shared" si="7"/>
        <v>1.0372332231301629E-2</v>
      </c>
      <c r="H81" s="3">
        <f t="shared" si="2"/>
        <v>-261.10393499019847</v>
      </c>
      <c r="I81" s="2">
        <f t="shared" si="3"/>
        <v>-7.1242371594283371E-3</v>
      </c>
      <c r="M81" s="25"/>
      <c r="N81" s="25"/>
    </row>
    <row r="82" spans="1:14" x14ac:dyDescent="0.2">
      <c r="A82" s="7">
        <f t="shared" si="8"/>
        <v>2043</v>
      </c>
      <c r="B82" s="22">
        <v>37001.853738338374</v>
      </c>
      <c r="C82" s="3">
        <f t="shared" si="4"/>
        <v>351.76346942460077</v>
      </c>
      <c r="D82" s="2">
        <f t="shared" si="5"/>
        <v>9.5978882137424115E-3</v>
      </c>
      <c r="E82" s="22">
        <v>36766.419973758617</v>
      </c>
      <c r="F82" s="3">
        <f t="shared" si="6"/>
        <v>377.43363983504241</v>
      </c>
      <c r="G82" s="2">
        <f t="shared" si="7"/>
        <v>1.0372194387926026E-2</v>
      </c>
      <c r="H82" s="3">
        <f t="shared" si="2"/>
        <v>-235.43376457975683</v>
      </c>
      <c r="I82" s="2">
        <f t="shared" si="3"/>
        <v>-6.3627559377064102E-3</v>
      </c>
      <c r="M82" s="25"/>
      <c r="N82" s="25"/>
    </row>
    <row r="83" spans="1:14" x14ac:dyDescent="0.2">
      <c r="A83" s="7">
        <f t="shared" si="8"/>
        <v>2044</v>
      </c>
      <c r="B83" s="22">
        <v>37357.024503961693</v>
      </c>
      <c r="C83" s="3">
        <f t="shared" si="4"/>
        <v>355.17076562331931</v>
      </c>
      <c r="D83" s="2">
        <f t="shared" si="5"/>
        <v>9.5987289754437821E-3</v>
      </c>
      <c r="E83" s="22">
        <v>37147.764137112368</v>
      </c>
      <c r="F83" s="3">
        <f t="shared" si="6"/>
        <v>381.34416335375136</v>
      </c>
      <c r="G83" s="2">
        <f t="shared" si="7"/>
        <v>1.03720776628764E-2</v>
      </c>
      <c r="H83" s="3">
        <f t="shared" si="2"/>
        <v>-209.26036684932478</v>
      </c>
      <c r="I83" s="2">
        <f t="shared" si="3"/>
        <v>-5.601633685443308E-3</v>
      </c>
      <c r="M83" s="25"/>
      <c r="N83" s="25"/>
    </row>
    <row r="84" spans="1:14" x14ac:dyDescent="0.2">
      <c r="A84" s="7">
        <f t="shared" si="8"/>
        <v>2045</v>
      </c>
      <c r="B84" s="22">
        <v>37715.63585769535</v>
      </c>
      <c r="C84" s="3">
        <f t="shared" si="4"/>
        <v>358.61135373365687</v>
      </c>
      <c r="D84" s="2">
        <f t="shared" si="5"/>
        <v>9.5995695185955299E-3</v>
      </c>
      <c r="E84" s="22">
        <v>37533.060065183752</v>
      </c>
      <c r="F84" s="3">
        <f t="shared" si="6"/>
        <v>385.29592807138397</v>
      </c>
      <c r="G84" s="2">
        <f t="shared" si="7"/>
        <v>1.0371981652765427E-2</v>
      </c>
      <c r="H84" s="3">
        <f t="shared" si="2"/>
        <v>-182.57579251159768</v>
      </c>
      <c r="I84" s="2">
        <f t="shared" si="3"/>
        <v>-4.8408515025565313E-3</v>
      </c>
      <c r="M84" s="25"/>
      <c r="N84" s="25"/>
    </row>
    <row r="85" spans="1:14" x14ac:dyDescent="0.2">
      <c r="A85" s="7">
        <f t="shared" si="8"/>
        <v>2046</v>
      </c>
      <c r="B85" s="22">
        <v>38077.721392954023</v>
      </c>
      <c r="C85" s="3">
        <f t="shared" si="4"/>
        <v>362.08553525867319</v>
      </c>
      <c r="D85" s="2">
        <f t="shared" si="5"/>
        <v>9.6004091413135484E-3</v>
      </c>
      <c r="E85" s="22">
        <v>37922.349434579635</v>
      </c>
      <c r="F85" s="3">
        <f t="shared" si="6"/>
        <v>389.28936939588311</v>
      </c>
      <c r="G85" s="2">
        <f t="shared" si="7"/>
        <v>1.0371905960233629E-2</v>
      </c>
      <c r="H85" s="3">
        <f t="shared" si="2"/>
        <v>-155.37195837438776</v>
      </c>
      <c r="I85" s="2">
        <f t="shared" si="3"/>
        <v>-4.0803901255273001E-3</v>
      </c>
      <c r="M85" s="25"/>
      <c r="N85" s="25"/>
    </row>
    <row r="86" spans="1:14" x14ac:dyDescent="0.2">
      <c r="A86" s="7">
        <f t="shared" si="8"/>
        <v>2047</v>
      </c>
      <c r="B86" s="22">
        <v>38443.315015255263</v>
      </c>
      <c r="C86" s="3">
        <f t="shared" si="4"/>
        <v>365.59362230123952</v>
      </c>
      <c r="D86" s="2">
        <f t="shared" si="5"/>
        <v>9.6012473679396582E-3</v>
      </c>
      <c r="E86" s="22">
        <v>38315.674361914578</v>
      </c>
      <c r="F86" s="3">
        <f t="shared" si="6"/>
        <v>393.32492733494291</v>
      </c>
      <c r="G86" s="2">
        <f t="shared" si="7"/>
        <v>1.0371850193867216E-2</v>
      </c>
      <c r="H86" s="3">
        <f t="shared" ref="H86:H102" si="9">E86-B86</f>
        <v>-127.64065334068437</v>
      </c>
      <c r="I86" s="2">
        <f t="shared" ref="I86:I102" si="10">(E86/B86)-1</f>
        <v>-3.3202301437852411E-3</v>
      </c>
      <c r="M86" s="25"/>
      <c r="N86" s="25"/>
    </row>
    <row r="87" spans="1:14" x14ac:dyDescent="0.2">
      <c r="A87" s="7">
        <f t="shared" si="8"/>
        <v>2048</v>
      </c>
      <c r="B87" s="22">
        <v>38812.450950401661</v>
      </c>
      <c r="C87" s="3">
        <f t="shared" si="4"/>
        <v>369.13593514639797</v>
      </c>
      <c r="D87" s="2">
        <f t="shared" si="5"/>
        <v>9.602083873357925E-3</v>
      </c>
      <c r="E87" s="22">
        <v>38713.07740845895</v>
      </c>
      <c r="F87" s="3">
        <f t="shared" si="6"/>
        <v>397.40304654437205</v>
      </c>
      <c r="G87" s="2">
        <f t="shared" si="7"/>
        <v>1.0371813968107713E-2</v>
      </c>
      <c r="H87" s="3">
        <f t="shared" si="9"/>
        <v>-99.37354194271029</v>
      </c>
      <c r="I87" s="2">
        <f t="shared" si="10"/>
        <v>-2.5603521424013564E-3</v>
      </c>
      <c r="M87" s="25"/>
      <c r="N87" s="25"/>
    </row>
    <row r="88" spans="1:14" x14ac:dyDescent="0.2">
      <c r="A88" s="7">
        <f t="shared" si="8"/>
        <v>2049</v>
      </c>
      <c r="B88" s="22">
        <v>39185.163751109591</v>
      </c>
      <c r="C88" s="3">
        <f t="shared" si="4"/>
        <v>372.71280070793</v>
      </c>
      <c r="D88" s="2">
        <f t="shared" si="5"/>
        <v>9.6029184341956952E-3</v>
      </c>
      <c r="E88" s="22">
        <v>39114.60158483647</v>
      </c>
      <c r="F88" s="3">
        <f t="shared" si="6"/>
        <v>401.52417637751932</v>
      </c>
      <c r="G88" s="2">
        <f t="shared" si="7"/>
        <v>1.0371796903177355E-2</v>
      </c>
      <c r="H88" s="3">
        <f t="shared" si="9"/>
        <v>-70.562166273120965</v>
      </c>
      <c r="I88" s="2">
        <f t="shared" si="10"/>
        <v>-1.8007367972558974E-3</v>
      </c>
      <c r="M88" s="25"/>
      <c r="N88" s="25"/>
    </row>
    <row r="89" spans="1:14" x14ac:dyDescent="0.2">
      <c r="A89" s="7">
        <f t="shared" si="8"/>
        <v>2050</v>
      </c>
      <c r="B89" s="22">
        <v>39561.48830259018</v>
      </c>
      <c r="C89" s="3">
        <f t="shared" si="4"/>
        <v>376.32455148058943</v>
      </c>
      <c r="D89" s="2">
        <f t="shared" si="5"/>
        <v>9.6037508958970452E-3</v>
      </c>
      <c r="E89" s="22">
        <v>39520.290355771111</v>
      </c>
      <c r="F89" s="3">
        <f t="shared" si="6"/>
        <v>405.68877093464107</v>
      </c>
      <c r="G89" s="2">
        <f t="shared" si="7"/>
        <v>1.0371798624990047E-2</v>
      </c>
      <c r="H89" s="3">
        <f t="shared" si="9"/>
        <v>-41.19794681906933</v>
      </c>
      <c r="I89" s="2">
        <f t="shared" si="10"/>
        <v>-1.0413649381428858E-3</v>
      </c>
      <c r="M89" s="25"/>
      <c r="N89" s="25"/>
    </row>
    <row r="90" spans="1:14" x14ac:dyDescent="0.2">
      <c r="A90" s="7">
        <f t="shared" si="8"/>
        <v>2051</v>
      </c>
      <c r="B90" s="22">
        <v>39941.459827426414</v>
      </c>
      <c r="C90" s="3">
        <f t="shared" si="4"/>
        <v>379.97152483623358</v>
      </c>
      <c r="D90" s="2">
        <f t="shared" si="5"/>
        <v>9.6045811504861245E-3</v>
      </c>
      <c r="E90" s="22">
        <v>39930.18764488439</v>
      </c>
      <c r="F90" s="3">
        <f t="shared" si="6"/>
        <v>409.89728911327984</v>
      </c>
      <c r="G90" s="2">
        <f t="shared" si="7"/>
        <v>1.0371818765076979E-2</v>
      </c>
      <c r="H90" s="3">
        <f t="shared" si="9"/>
        <v>-11.272182542023074</v>
      </c>
      <c r="I90" s="2">
        <f t="shared" si="10"/>
        <v>-2.822175902114088E-4</v>
      </c>
      <c r="M90" s="25"/>
      <c r="N90" s="25"/>
    </row>
    <row r="91" spans="1:14" x14ac:dyDescent="0.2">
      <c r="A91" s="7">
        <f t="shared" si="8"/>
        <v>2052</v>
      </c>
      <c r="B91" s="22">
        <v>40325.113889980872</v>
      </c>
      <c r="C91" s="3">
        <f t="shared" si="4"/>
        <v>383.65406255445851</v>
      </c>
      <c r="D91" s="2">
        <f t="shared" si="5"/>
        <v>9.6054091215518334E-3</v>
      </c>
      <c r="E91" s="22">
        <v>40344.337839543216</v>
      </c>
      <c r="F91" s="3">
        <f t="shared" si="6"/>
        <v>414.15019465882506</v>
      </c>
      <c r="G91" s="2">
        <f t="shared" si="7"/>
        <v>1.0371856960504022E-2</v>
      </c>
      <c r="H91" s="3">
        <f t="shared" si="9"/>
        <v>19.223949562343478</v>
      </c>
      <c r="I91" s="2">
        <f t="shared" si="10"/>
        <v>4.7672399921272479E-4</v>
      </c>
      <c r="M91" s="25"/>
      <c r="N91" s="25"/>
    </row>
    <row r="92" spans="1:14" x14ac:dyDescent="0.2">
      <c r="A92" s="7">
        <f t="shared" si="8"/>
        <v>2053</v>
      </c>
      <c r="B92" s="22">
        <v>40704.543916871538</v>
      </c>
      <c r="C92" s="3">
        <f t="shared" si="4"/>
        <v>379.43002689066634</v>
      </c>
      <c r="D92" s="2">
        <f t="shared" si="5"/>
        <v>9.4092735342512501E-3</v>
      </c>
      <c r="E92" s="22">
        <v>40754.104055661053</v>
      </c>
      <c r="F92" s="3">
        <f t="shared" si="6"/>
        <v>409.76621611783776</v>
      </c>
      <c r="G92" s="2">
        <f t="shared" si="7"/>
        <v>1.0156721811807934E-2</v>
      </c>
      <c r="H92" s="3">
        <f t="shared" si="9"/>
        <v>49.560138789514895</v>
      </c>
      <c r="I92" s="2">
        <f t="shared" si="10"/>
        <v>1.2175578945370358E-3</v>
      </c>
      <c r="M92" s="25"/>
      <c r="N92" s="25"/>
    </row>
    <row r="93" spans="1:14" x14ac:dyDescent="0.2">
      <c r="A93" s="7">
        <f t="shared" si="8"/>
        <v>2054</v>
      </c>
      <c r="B93" s="22">
        <v>41087.669083112531</v>
      </c>
      <c r="C93" s="3">
        <f t="shared" si="4"/>
        <v>383.12516624099226</v>
      </c>
      <c r="D93" s="2">
        <f t="shared" si="5"/>
        <v>9.4123439148077193E-3</v>
      </c>
      <c r="E93" s="22">
        <v>41168.140383696933</v>
      </c>
      <c r="F93" s="3">
        <f t="shared" si="6"/>
        <v>414.03632803587971</v>
      </c>
      <c r="G93" s="2">
        <f t="shared" si="7"/>
        <v>1.0159377506383072E-2</v>
      </c>
      <c r="H93" s="3">
        <f t="shared" si="9"/>
        <v>80.471300584402343</v>
      </c>
      <c r="I93" s="2">
        <f t="shared" si="10"/>
        <v>1.9585267886972346E-3</v>
      </c>
      <c r="M93" s="25"/>
      <c r="N93" s="25"/>
    </row>
    <row r="94" spans="1:14" x14ac:dyDescent="0.2">
      <c r="A94" s="7">
        <f t="shared" si="8"/>
        <v>2055</v>
      </c>
      <c r="B94" s="22">
        <v>41474.525555507775</v>
      </c>
      <c r="C94" s="3">
        <f t="shared" si="4"/>
        <v>386.85647239524405</v>
      </c>
      <c r="D94" s="2">
        <f t="shared" si="5"/>
        <v>9.4153910656920026E-3</v>
      </c>
      <c r="E94" s="22">
        <v>41586.492018388402</v>
      </c>
      <c r="F94" s="3">
        <f t="shared" si="6"/>
        <v>418.35163469146937</v>
      </c>
      <c r="G94" s="2">
        <f t="shared" si="7"/>
        <v>1.0162024099032108E-2</v>
      </c>
      <c r="H94" s="3">
        <f t="shared" si="9"/>
        <v>111.96646288062766</v>
      </c>
      <c r="I94" s="2">
        <f t="shared" si="10"/>
        <v>2.6996442124642694E-3</v>
      </c>
      <c r="M94" s="25"/>
      <c r="N94" s="25"/>
    </row>
    <row r="95" spans="1:14" x14ac:dyDescent="0.2">
      <c r="A95" s="7">
        <f t="shared" si="8"/>
        <v>2056</v>
      </c>
      <c r="B95" s="22">
        <v>41865.149854759569</v>
      </c>
      <c r="C95" s="3">
        <f t="shared" si="4"/>
        <v>390.62429925179458</v>
      </c>
      <c r="D95" s="2">
        <f t="shared" si="5"/>
        <v>9.4184151360332535E-3</v>
      </c>
      <c r="E95" s="22">
        <v>42009.20463297089</v>
      </c>
      <c r="F95" s="3">
        <f t="shared" si="6"/>
        <v>422.71261458248773</v>
      </c>
      <c r="G95" s="2">
        <f t="shared" si="7"/>
        <v>1.0164661505846162E-2</v>
      </c>
      <c r="H95" s="3">
        <f t="shared" si="9"/>
        <v>144.05477821132081</v>
      </c>
      <c r="I95" s="2">
        <f t="shared" si="10"/>
        <v>3.4409235058534549E-3</v>
      </c>
      <c r="M95" s="25"/>
      <c r="N95" s="25"/>
    </row>
    <row r="96" spans="1:14" x14ac:dyDescent="0.2">
      <c r="A96" s="7">
        <f t="shared" si="8"/>
        <v>2057</v>
      </c>
      <c r="B96" s="22">
        <v>42259.578859102323</v>
      </c>
      <c r="C96" s="3">
        <f t="shared" si="4"/>
        <v>394.42900434275361</v>
      </c>
      <c r="D96" s="2">
        <f t="shared" si="5"/>
        <v>9.4214162784826971E-3</v>
      </c>
      <c r="E96" s="22">
        <v>42436.324384244072</v>
      </c>
      <c r="F96" s="3">
        <f t="shared" si="6"/>
        <v>427.11975127318146</v>
      </c>
      <c r="G96" s="2">
        <f t="shared" si="7"/>
        <v>1.0167289645325983E-2</v>
      </c>
      <c r="H96" s="3">
        <f t="shared" si="9"/>
        <v>176.74552514174866</v>
      </c>
      <c r="I96" s="2">
        <f t="shared" si="10"/>
        <v>4.1823778161877989E-3</v>
      </c>
      <c r="M96" s="25"/>
      <c r="N96" s="25"/>
    </row>
    <row r="97" spans="1:14" x14ac:dyDescent="0.2">
      <c r="A97" s="7">
        <f t="shared" si="8"/>
        <v>2058</v>
      </c>
      <c r="B97" s="22">
        <v>42657.849807920167</v>
      </c>
      <c r="C97" s="3">
        <f t="shared" si="4"/>
        <v>398.27094881784433</v>
      </c>
      <c r="D97" s="2">
        <f t="shared" si="5"/>
        <v>9.4243946477960971E-3</v>
      </c>
      <c r="E97" s="22">
        <v>42867.897917691545</v>
      </c>
      <c r="F97" s="3">
        <f t="shared" si="6"/>
        <v>431.57353344747389</v>
      </c>
      <c r="G97" s="2">
        <f t="shared" si="7"/>
        <v>1.0169908438340425E-2</v>
      </c>
      <c r="H97" s="3">
        <f t="shared" si="9"/>
        <v>210.04810977137822</v>
      </c>
      <c r="I97" s="2">
        <f t="shared" si="10"/>
        <v>4.9240200975244619E-3</v>
      </c>
      <c r="M97" s="25"/>
      <c r="N97" s="25"/>
    </row>
    <row r="98" spans="1:14" x14ac:dyDescent="0.2">
      <c r="A98" s="7">
        <f t="shared" si="8"/>
        <v>2059</v>
      </c>
      <c r="B98" s="22">
        <v>43060.000305364745</v>
      </c>
      <c r="C98" s="3">
        <f t="shared" si="4"/>
        <v>402.15049744457792</v>
      </c>
      <c r="D98" s="2">
        <f t="shared" si="5"/>
        <v>9.4273503998767438E-3</v>
      </c>
      <c r="E98" s="22">
        <v>43303.972372654993</v>
      </c>
      <c r="F98" s="3">
        <f t="shared" si="6"/>
        <v>436.07445496344735</v>
      </c>
      <c r="G98" s="2">
        <f t="shared" si="7"/>
        <v>1.0172517808098025E-2</v>
      </c>
      <c r="H98" s="3">
        <f t="shared" si="9"/>
        <v>243.97206729024765</v>
      </c>
      <c r="I98" s="2">
        <f t="shared" si="10"/>
        <v>5.6658631110100277E-3</v>
      </c>
      <c r="M98" s="25"/>
    </row>
    <row r="99" spans="1:14" x14ac:dyDescent="0.2">
      <c r="A99" s="7">
        <f t="shared" si="8"/>
        <v>2060</v>
      </c>
      <c r="B99" s="22">
        <v>43466.068323984335</v>
      </c>
      <c r="C99" s="3">
        <f t="shared" si="4"/>
        <v>406.06801861958957</v>
      </c>
      <c r="D99" s="2">
        <f t="shared" si="5"/>
        <v>9.4302836911266397E-3</v>
      </c>
      <c r="E99" s="22">
        <v>43744.59538756292</v>
      </c>
      <c r="F99" s="3">
        <f t="shared" si="6"/>
        <v>440.62301490792743</v>
      </c>
      <c r="G99" s="2">
        <f t="shared" si="7"/>
        <v>1.017511768010837E-2</v>
      </c>
      <c r="H99" s="3">
        <f t="shared" si="9"/>
        <v>278.52706357858551</v>
      </c>
      <c r="I99" s="2">
        <f t="shared" si="10"/>
        <v>6.4079194258501726E-3</v>
      </c>
      <c r="M99" s="25"/>
    </row>
    <row r="100" spans="1:14" x14ac:dyDescent="0.2">
      <c r="A100" s="7">
        <f t="shared" si="8"/>
        <v>2061</v>
      </c>
      <c r="B100" s="22">
        <v>43876.092208372378</v>
      </c>
      <c r="C100" s="3">
        <f t="shared" si="4"/>
        <v>410.02388438804337</v>
      </c>
      <c r="D100" s="2">
        <f t="shared" si="5"/>
        <v>9.4331946780148446E-3</v>
      </c>
      <c r="E100" s="22">
        <v>44189.815105214933</v>
      </c>
      <c r="F100" s="3">
        <f t="shared" si="6"/>
        <v>445.21971765201306</v>
      </c>
      <c r="G100" s="2">
        <f t="shared" si="7"/>
        <v>1.0177707982152118E-2</v>
      </c>
      <c r="H100" s="3">
        <f t="shared" si="9"/>
        <v>313.7228968425552</v>
      </c>
      <c r="I100" s="2">
        <f t="shared" si="10"/>
        <v>7.1502014206883402E-3</v>
      </c>
      <c r="M100" s="25"/>
    </row>
    <row r="101" spans="1:14" x14ac:dyDescent="0.2">
      <c r="A101" s="7">
        <f t="shared" si="8"/>
        <v>2062</v>
      </c>
      <c r="B101" s="22">
        <v>44290.110678840472</v>
      </c>
      <c r="C101" s="3">
        <f t="shared" si="4"/>
        <v>414.01847046809416</v>
      </c>
      <c r="D101" s="2">
        <f t="shared" si="5"/>
        <v>9.436083516778826E-3</v>
      </c>
      <c r="E101" s="22">
        <v>44639.680178121773</v>
      </c>
      <c r="F101" s="3">
        <f t="shared" si="6"/>
        <v>449.86507290683949</v>
      </c>
      <c r="G101" s="2">
        <f t="shared" si="7"/>
        <v>1.0180288644243474E-2</v>
      </c>
      <c r="H101" s="3">
        <f t="shared" si="9"/>
        <v>349.56949928130052</v>
      </c>
      <c r="I101" s="2">
        <f t="shared" si="10"/>
        <v>7.8927212852575312E-3</v>
      </c>
      <c r="M101" s="25"/>
    </row>
    <row r="102" spans="1:14" x14ac:dyDescent="0.2">
      <c r="A102" s="7">
        <f t="shared" si="8"/>
        <v>2063</v>
      </c>
      <c r="B102" s="22">
        <v>44708.16283511978</v>
      </c>
      <c r="C102" s="3">
        <f t="shared" si="4"/>
        <v>418.05215627930738</v>
      </c>
      <c r="D102" s="2">
        <f t="shared" si="5"/>
        <v>9.4389503632248406E-3</v>
      </c>
      <c r="E102" s="22">
        <v>45094.239773902067</v>
      </c>
      <c r="F102" s="3">
        <f t="shared" si="6"/>
        <v>454.55959578029433</v>
      </c>
      <c r="G102" s="2">
        <f t="shared" si="7"/>
        <v>1.0182859598601546E-2</v>
      </c>
      <c r="H102" s="3">
        <f t="shared" si="9"/>
        <v>386.07693878228747</v>
      </c>
      <c r="I102" s="2">
        <f t="shared" si="10"/>
        <v>8.6354910222123937E-3</v>
      </c>
    </row>
    <row r="103" spans="1:14" x14ac:dyDescent="0.2">
      <c r="A103" s="7"/>
      <c r="B103" s="22"/>
      <c r="C103" s="3"/>
      <c r="D103" s="2"/>
      <c r="E103" s="4"/>
      <c r="F103" s="3"/>
      <c r="G103" s="2"/>
      <c r="H103" s="3"/>
      <c r="I103" s="2"/>
    </row>
    <row r="104" spans="1:14" x14ac:dyDescent="0.2">
      <c r="A104" s="7"/>
    </row>
  </sheetData>
  <mergeCells count="7">
    <mergeCell ref="C52:D52"/>
    <mergeCell ref="F52:G52"/>
    <mergeCell ref="H52:I52"/>
    <mergeCell ref="A1:I1"/>
    <mergeCell ref="B3:H3"/>
    <mergeCell ref="B10:H10"/>
    <mergeCell ref="A50:I50"/>
  </mergeCells>
  <pageMargins left="0.34" right="0.33" top="0.3" bottom="0.18" header="0.5" footer="0.5"/>
  <pageSetup scale="72" orientation="portrait" r:id="rId1"/>
  <headerFooter alignWithMargins="0"/>
  <picture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pageSetUpPr fitToPage="1"/>
  </sheetPr>
  <dimension ref="A1:R60"/>
  <sheetViews>
    <sheetView zoomScale="90" zoomScaleNormal="90" workbookViewId="0">
      <pane ySplit="1" topLeftCell="A2" activePane="bottomLeft" state="frozen"/>
      <selection activeCell="H1" sqref="H1:AO1"/>
      <selection pane="bottomLeft" activeCell="H1" sqref="H1:AO1"/>
    </sheetView>
  </sheetViews>
  <sheetFormatPr defaultRowHeight="12.75" x14ac:dyDescent="0.2"/>
  <cols>
    <col min="1" max="1" width="25.28515625" bestFit="1" customWidth="1"/>
    <col min="2" max="2" width="39.5703125" bestFit="1" customWidth="1"/>
    <col min="3" max="3" width="5.140625" customWidth="1"/>
    <col min="4" max="4" width="5" customWidth="1"/>
    <col min="5" max="5" width="3.5703125" customWidth="1"/>
    <col min="6" max="6" width="9.140625" style="207"/>
    <col min="7" max="17" width="11.7109375" customWidth="1"/>
  </cols>
  <sheetData>
    <row r="1" spans="1:18" ht="25.5" x14ac:dyDescent="0.2">
      <c r="A1" s="54" t="s">
        <v>164</v>
      </c>
      <c r="B1" s="56" t="s">
        <v>163</v>
      </c>
      <c r="C1" s="703" t="s">
        <v>162</v>
      </c>
      <c r="D1" s="703"/>
      <c r="E1" s="703"/>
      <c r="F1" s="54" t="s">
        <v>161</v>
      </c>
      <c r="L1" s="35" t="s">
        <v>160</v>
      </c>
    </row>
    <row r="2" spans="1:18" ht="12.75" customHeight="1" x14ac:dyDescent="0.2">
      <c r="A2" s="219" t="s">
        <v>93</v>
      </c>
      <c r="B2" s="223" t="s">
        <v>159</v>
      </c>
      <c r="C2" s="222"/>
      <c r="D2" s="221"/>
      <c r="E2" s="220"/>
      <c r="F2" s="102" t="s">
        <v>90</v>
      </c>
      <c r="N2" s="116"/>
      <c r="O2" s="116"/>
      <c r="P2" s="116"/>
      <c r="Q2" s="116"/>
      <c r="R2" t="b">
        <v>1</v>
      </c>
    </row>
    <row r="3" spans="1:18" x14ac:dyDescent="0.2">
      <c r="A3" s="219"/>
      <c r="B3" s="53" t="s">
        <v>158</v>
      </c>
      <c r="C3" s="216"/>
      <c r="D3" s="208"/>
      <c r="E3" s="208"/>
      <c r="F3" s="102" t="s">
        <v>103</v>
      </c>
      <c r="N3" s="214"/>
      <c r="O3" s="214"/>
      <c r="P3" s="214"/>
      <c r="Q3" s="214"/>
      <c r="R3" t="b">
        <v>1</v>
      </c>
    </row>
    <row r="4" spans="1:18" x14ac:dyDescent="0.2">
      <c r="A4" s="219"/>
      <c r="B4" s="19" t="s">
        <v>157</v>
      </c>
      <c r="C4" s="216"/>
      <c r="D4" s="208"/>
      <c r="E4" s="208"/>
      <c r="F4" s="207" t="s">
        <v>103</v>
      </c>
      <c r="N4" s="213"/>
      <c r="O4" s="213"/>
      <c r="P4" s="213"/>
      <c r="Q4" s="213"/>
      <c r="R4" t="b">
        <v>1</v>
      </c>
    </row>
    <row r="5" spans="1:18" x14ac:dyDescent="0.2">
      <c r="A5" s="219"/>
      <c r="B5" s="19" t="s">
        <v>156</v>
      </c>
      <c r="C5" s="216"/>
      <c r="D5" s="208"/>
      <c r="E5" s="208"/>
      <c r="F5" s="207" t="s">
        <v>103</v>
      </c>
      <c r="R5" t="b">
        <v>1</v>
      </c>
    </row>
    <row r="6" spans="1:18" x14ac:dyDescent="0.2">
      <c r="A6" s="219"/>
      <c r="B6" s="19" t="s">
        <v>155</v>
      </c>
      <c r="C6" s="216"/>
      <c r="D6" s="208"/>
      <c r="E6" s="208"/>
      <c r="F6" s="207" t="s">
        <v>103</v>
      </c>
      <c r="R6" t="b">
        <v>1</v>
      </c>
    </row>
    <row r="7" spans="1:18" x14ac:dyDescent="0.2">
      <c r="A7" s="219"/>
      <c r="B7" s="19" t="s">
        <v>154</v>
      </c>
      <c r="C7" s="216"/>
      <c r="D7" s="208"/>
      <c r="E7" s="208"/>
      <c r="F7" s="207" t="s">
        <v>103</v>
      </c>
      <c r="R7" t="b">
        <v>1</v>
      </c>
    </row>
    <row r="8" spans="1:18" x14ac:dyDescent="0.2">
      <c r="A8" s="219"/>
      <c r="B8" s="19" t="s">
        <v>153</v>
      </c>
      <c r="C8" s="216"/>
      <c r="D8" s="208"/>
      <c r="E8" s="208"/>
      <c r="F8" s="102" t="s">
        <v>103</v>
      </c>
      <c r="R8" t="b">
        <v>1</v>
      </c>
    </row>
    <row r="9" spans="1:18" x14ac:dyDescent="0.2">
      <c r="A9" s="219" t="s">
        <v>94</v>
      </c>
      <c r="B9" s="19" t="s">
        <v>152</v>
      </c>
      <c r="C9" s="216"/>
      <c r="D9" s="208"/>
      <c r="E9" s="208"/>
      <c r="F9" s="102" t="s">
        <v>90</v>
      </c>
      <c r="R9" t="b">
        <v>1</v>
      </c>
    </row>
    <row r="10" spans="1:18" x14ac:dyDescent="0.2">
      <c r="A10" s="217"/>
      <c r="B10" s="19" t="s">
        <v>151</v>
      </c>
      <c r="C10" s="216"/>
      <c r="D10" s="208"/>
      <c r="E10" s="208"/>
      <c r="F10" s="102" t="s">
        <v>90</v>
      </c>
      <c r="R10" t="b">
        <v>1</v>
      </c>
    </row>
    <row r="11" spans="1:18" x14ac:dyDescent="0.2">
      <c r="A11" s="217"/>
      <c r="B11" s="19" t="s">
        <v>150</v>
      </c>
      <c r="C11" s="216"/>
      <c r="D11" s="208"/>
      <c r="E11" s="208"/>
      <c r="F11" s="207" t="s">
        <v>103</v>
      </c>
      <c r="R11" t="b">
        <v>1</v>
      </c>
    </row>
    <row r="12" spans="1:18" x14ac:dyDescent="0.2">
      <c r="B12" s="19" t="s">
        <v>149</v>
      </c>
      <c r="C12" s="216"/>
      <c r="D12" s="208"/>
      <c r="E12" s="208"/>
      <c r="F12" s="207" t="s">
        <v>103</v>
      </c>
      <c r="R12" t="b">
        <v>1</v>
      </c>
    </row>
    <row r="13" spans="1:18" x14ac:dyDescent="0.2">
      <c r="A13" s="219" t="s">
        <v>148</v>
      </c>
      <c r="B13" s="19" t="s">
        <v>147</v>
      </c>
      <c r="C13" s="216"/>
      <c r="D13" s="208"/>
      <c r="E13" s="208"/>
      <c r="F13" s="207" t="s">
        <v>103</v>
      </c>
      <c r="R13" t="b">
        <v>1</v>
      </c>
    </row>
    <row r="14" spans="1:18" x14ac:dyDescent="0.2">
      <c r="A14" s="217"/>
      <c r="B14" s="19" t="s">
        <v>146</v>
      </c>
      <c r="C14" s="218"/>
      <c r="D14" s="208"/>
      <c r="E14" s="208"/>
      <c r="F14" s="207" t="s">
        <v>103</v>
      </c>
      <c r="R14" t="b">
        <v>1</v>
      </c>
    </row>
    <row r="15" spans="1:18" x14ac:dyDescent="0.2">
      <c r="A15" s="217"/>
      <c r="B15" s="19" t="s">
        <v>145</v>
      </c>
      <c r="C15" s="216"/>
      <c r="D15" s="208"/>
      <c r="E15" s="208"/>
      <c r="F15" s="207" t="s">
        <v>103</v>
      </c>
      <c r="R15" t="b">
        <v>1</v>
      </c>
    </row>
    <row r="16" spans="1:18" x14ac:dyDescent="0.2">
      <c r="A16" s="53" t="s">
        <v>99</v>
      </c>
      <c r="B16" s="19" t="s">
        <v>144</v>
      </c>
      <c r="C16" s="216"/>
      <c r="D16" s="208"/>
      <c r="E16" s="208"/>
      <c r="F16" s="207" t="s">
        <v>90</v>
      </c>
      <c r="R16" t="b">
        <v>1</v>
      </c>
    </row>
    <row r="17" spans="1:18" x14ac:dyDescent="0.2">
      <c r="A17" s="217"/>
      <c r="B17" s="19" t="s">
        <v>143</v>
      </c>
      <c r="C17" s="216"/>
      <c r="D17" s="208"/>
      <c r="E17" s="208"/>
      <c r="F17" s="210" t="s">
        <v>142</v>
      </c>
      <c r="R17" t="b">
        <v>1</v>
      </c>
    </row>
    <row r="18" spans="1:18" x14ac:dyDescent="0.2">
      <c r="B18" s="19" t="s">
        <v>141</v>
      </c>
      <c r="C18" s="216"/>
      <c r="D18" s="208"/>
      <c r="E18" s="208"/>
      <c r="F18" s="207" t="s">
        <v>103</v>
      </c>
      <c r="R18" t="b">
        <v>1</v>
      </c>
    </row>
    <row r="19" spans="1:18" x14ac:dyDescent="0.2">
      <c r="B19" s="19" t="s">
        <v>140</v>
      </c>
      <c r="C19" s="216"/>
      <c r="D19" s="208"/>
      <c r="E19" s="208"/>
      <c r="F19" s="207" t="s">
        <v>90</v>
      </c>
      <c r="G19" s="19" t="s">
        <v>139</v>
      </c>
      <c r="R19" t="b">
        <v>1</v>
      </c>
    </row>
    <row r="20" spans="1:18" x14ac:dyDescent="0.2">
      <c r="A20" s="19" t="s">
        <v>138</v>
      </c>
      <c r="B20" s="53" t="s">
        <v>137</v>
      </c>
      <c r="C20" s="216"/>
      <c r="D20" s="208"/>
      <c r="E20" s="208"/>
      <c r="F20" s="207" t="s">
        <v>90</v>
      </c>
      <c r="R20" t="b">
        <v>1</v>
      </c>
    </row>
    <row r="21" spans="1:18" x14ac:dyDescent="0.2">
      <c r="B21" s="53" t="s">
        <v>136</v>
      </c>
      <c r="C21" s="216"/>
      <c r="D21" s="208"/>
      <c r="E21" s="208"/>
      <c r="F21" s="102" t="s">
        <v>90</v>
      </c>
      <c r="R21" t="b">
        <v>1</v>
      </c>
    </row>
    <row r="22" spans="1:18" x14ac:dyDescent="0.2">
      <c r="B22" s="53" t="s">
        <v>135</v>
      </c>
      <c r="C22" s="208"/>
      <c r="D22" s="208"/>
      <c r="E22" s="208"/>
      <c r="F22" s="207" t="s">
        <v>90</v>
      </c>
      <c r="G22" s="704" t="s">
        <v>134</v>
      </c>
      <c r="H22" s="704"/>
      <c r="I22" s="704"/>
      <c r="J22" s="213"/>
      <c r="K22" s="213"/>
      <c r="R22" t="b">
        <v>1</v>
      </c>
    </row>
    <row r="23" spans="1:18" x14ac:dyDescent="0.2">
      <c r="B23" s="53" t="s">
        <v>133</v>
      </c>
      <c r="C23" s="208"/>
      <c r="D23" s="208"/>
      <c r="E23" s="208"/>
      <c r="F23" s="207" t="s">
        <v>90</v>
      </c>
      <c r="G23" s="211"/>
      <c r="H23" s="215">
        <f>COUNTIF(R:R,"false")</f>
        <v>0</v>
      </c>
      <c r="I23" s="211"/>
      <c r="J23" s="116"/>
      <c r="K23" s="116"/>
      <c r="R23" t="b">
        <v>1</v>
      </c>
    </row>
    <row r="24" spans="1:18" x14ac:dyDescent="0.2">
      <c r="A24" s="19" t="s">
        <v>132</v>
      </c>
      <c r="B24" s="19" t="s">
        <v>131</v>
      </c>
      <c r="C24" s="208"/>
      <c r="D24" s="208"/>
      <c r="E24" s="208"/>
      <c r="F24" s="102" t="s">
        <v>103</v>
      </c>
      <c r="J24" s="214"/>
      <c r="K24" s="214"/>
      <c r="R24" t="b">
        <v>1</v>
      </c>
    </row>
    <row r="25" spans="1:18" x14ac:dyDescent="0.2">
      <c r="B25" s="19" t="s">
        <v>120</v>
      </c>
      <c r="C25" s="208"/>
      <c r="D25" s="208"/>
      <c r="E25" s="208"/>
      <c r="F25" s="102" t="s">
        <v>103</v>
      </c>
      <c r="G25" s="704" t="s">
        <v>130</v>
      </c>
      <c r="H25" s="704"/>
      <c r="I25" s="704"/>
      <c r="J25" s="213"/>
      <c r="K25" s="213"/>
      <c r="R25" t="b">
        <v>1</v>
      </c>
    </row>
    <row r="26" spans="1:18" x14ac:dyDescent="0.2">
      <c r="B26" s="19" t="s">
        <v>129</v>
      </c>
      <c r="C26" s="208"/>
      <c r="D26" s="208"/>
      <c r="E26" s="208"/>
      <c r="F26" s="102" t="s">
        <v>103</v>
      </c>
      <c r="G26" s="211"/>
      <c r="H26" s="215">
        <f>COUNTA(R:R)</f>
        <v>58</v>
      </c>
      <c r="I26" s="211"/>
      <c r="J26" s="116"/>
      <c r="K26" s="116"/>
      <c r="R26" t="b">
        <v>1</v>
      </c>
    </row>
    <row r="27" spans="1:18" x14ac:dyDescent="0.2">
      <c r="A27" s="19" t="s">
        <v>128</v>
      </c>
      <c r="B27" s="19" t="s">
        <v>127</v>
      </c>
      <c r="C27" s="208"/>
      <c r="D27" s="208"/>
      <c r="E27" s="208"/>
      <c r="F27" s="102" t="s">
        <v>90</v>
      </c>
      <c r="J27" s="214"/>
      <c r="K27" s="214"/>
      <c r="L27" s="214"/>
      <c r="M27" s="214"/>
      <c r="R27" t="b">
        <v>1</v>
      </c>
    </row>
    <row r="28" spans="1:18" x14ac:dyDescent="0.2">
      <c r="B28" s="19" t="s">
        <v>99</v>
      </c>
      <c r="C28" s="208"/>
      <c r="D28" s="208"/>
      <c r="E28" s="208"/>
      <c r="F28" s="207" t="s">
        <v>90</v>
      </c>
      <c r="G28" s="704" t="s">
        <v>126</v>
      </c>
      <c r="H28" s="704"/>
      <c r="I28" s="704"/>
      <c r="J28" s="213"/>
      <c r="K28" s="213"/>
      <c r="L28" s="213"/>
      <c r="M28" s="213"/>
      <c r="R28" t="b">
        <v>1</v>
      </c>
    </row>
    <row r="29" spans="1:18" x14ac:dyDescent="0.2">
      <c r="B29" s="19" t="s">
        <v>125</v>
      </c>
      <c r="C29" s="208"/>
      <c r="D29" s="208"/>
      <c r="E29" s="208"/>
      <c r="F29" s="207" t="s">
        <v>90</v>
      </c>
      <c r="G29" s="211"/>
      <c r="H29" s="212">
        <f>(H26-H23)/H26</f>
        <v>1</v>
      </c>
      <c r="I29" s="211"/>
      <c r="J29" s="116"/>
      <c r="K29" s="116"/>
      <c r="L29" s="116"/>
      <c r="M29" s="116"/>
      <c r="R29" t="b">
        <v>1</v>
      </c>
    </row>
    <row r="30" spans="1:18" x14ac:dyDescent="0.2">
      <c r="B30" s="19" t="s">
        <v>98</v>
      </c>
      <c r="C30" s="208"/>
      <c r="D30" s="208"/>
      <c r="E30" s="208"/>
      <c r="F30" s="207" t="s">
        <v>90</v>
      </c>
      <c r="G30" s="19" t="s">
        <v>124</v>
      </c>
      <c r="R30" t="b">
        <v>1</v>
      </c>
    </row>
    <row r="31" spans="1:18" x14ac:dyDescent="0.2">
      <c r="B31" s="19" t="s">
        <v>97</v>
      </c>
      <c r="C31" s="208"/>
      <c r="D31" s="208"/>
      <c r="E31" s="208"/>
      <c r="F31" s="207" t="s">
        <v>90</v>
      </c>
      <c r="G31" s="19" t="s">
        <v>124</v>
      </c>
      <c r="R31" t="b">
        <v>1</v>
      </c>
    </row>
    <row r="32" spans="1:18" x14ac:dyDescent="0.2">
      <c r="B32" s="53" t="s">
        <v>123</v>
      </c>
      <c r="C32" s="208"/>
      <c r="D32" s="208"/>
      <c r="E32" s="208"/>
      <c r="F32" s="102" t="s">
        <v>90</v>
      </c>
      <c r="R32" t="b">
        <v>1</v>
      </c>
    </row>
    <row r="33" spans="1:18" x14ac:dyDescent="0.2">
      <c r="B33" s="19" t="s">
        <v>122</v>
      </c>
      <c r="C33" s="208"/>
      <c r="D33" s="208"/>
      <c r="E33" s="208"/>
      <c r="F33" s="102" t="s">
        <v>90</v>
      </c>
      <c r="R33" t="b">
        <v>1</v>
      </c>
    </row>
    <row r="34" spans="1:18" x14ac:dyDescent="0.2">
      <c r="B34" s="19" t="s">
        <v>121</v>
      </c>
      <c r="C34" s="208"/>
      <c r="D34" s="208"/>
      <c r="E34" s="208"/>
      <c r="F34" s="102" t="s">
        <v>90</v>
      </c>
      <c r="R34" t="b">
        <v>1</v>
      </c>
    </row>
    <row r="35" spans="1:18" x14ac:dyDescent="0.2">
      <c r="B35" s="19" t="s">
        <v>120</v>
      </c>
      <c r="C35" s="208"/>
      <c r="D35" s="208"/>
      <c r="E35" s="208"/>
      <c r="F35" s="102" t="s">
        <v>90</v>
      </c>
      <c r="G35" s="53" t="s">
        <v>118</v>
      </c>
      <c r="R35" t="b">
        <v>1</v>
      </c>
    </row>
    <row r="36" spans="1:18" x14ac:dyDescent="0.2">
      <c r="B36" s="19" t="s">
        <v>119</v>
      </c>
      <c r="C36" s="208"/>
      <c r="D36" s="208"/>
      <c r="E36" s="208"/>
      <c r="F36" s="102" t="s">
        <v>90</v>
      </c>
      <c r="G36" s="53" t="s">
        <v>118</v>
      </c>
      <c r="R36" t="b">
        <v>1</v>
      </c>
    </row>
    <row r="37" spans="1:18" x14ac:dyDescent="0.2">
      <c r="B37" s="19" t="s">
        <v>117</v>
      </c>
      <c r="C37" s="208"/>
      <c r="D37" s="208"/>
      <c r="E37" s="208"/>
      <c r="F37" s="207" t="s">
        <v>90</v>
      </c>
      <c r="R37" t="b">
        <v>1</v>
      </c>
    </row>
    <row r="38" spans="1:18" x14ac:dyDescent="0.2">
      <c r="B38" s="19" t="s">
        <v>116</v>
      </c>
      <c r="C38" s="208"/>
      <c r="D38" s="208"/>
      <c r="E38" s="208"/>
      <c r="F38" s="102" t="s">
        <v>90</v>
      </c>
      <c r="R38" t="b">
        <v>1</v>
      </c>
    </row>
    <row r="39" spans="1:18" x14ac:dyDescent="0.2">
      <c r="A39" s="19" t="s">
        <v>115</v>
      </c>
      <c r="B39" s="53" t="s">
        <v>114</v>
      </c>
      <c r="C39" s="208"/>
      <c r="D39" s="208"/>
      <c r="E39" s="208"/>
      <c r="F39" s="102" t="s">
        <v>90</v>
      </c>
      <c r="G39" s="53"/>
      <c r="R39" t="b">
        <v>1</v>
      </c>
    </row>
    <row r="40" spans="1:18" x14ac:dyDescent="0.2">
      <c r="B40" s="19" t="s">
        <v>113</v>
      </c>
      <c r="C40" s="208"/>
      <c r="D40" s="208"/>
      <c r="E40" s="208"/>
      <c r="F40" s="102" t="s">
        <v>90</v>
      </c>
      <c r="R40" t="b">
        <v>1</v>
      </c>
    </row>
    <row r="41" spans="1:18" x14ac:dyDescent="0.2">
      <c r="B41" s="19" t="s">
        <v>112</v>
      </c>
      <c r="C41" s="208"/>
      <c r="D41" s="208"/>
      <c r="E41" s="208"/>
      <c r="F41" s="207" t="s">
        <v>90</v>
      </c>
      <c r="R41" t="b">
        <v>1</v>
      </c>
    </row>
    <row r="42" spans="1:18" x14ac:dyDescent="0.2">
      <c r="B42" s="53" t="s">
        <v>111</v>
      </c>
      <c r="C42" s="208"/>
      <c r="D42" s="208"/>
      <c r="E42" s="208"/>
      <c r="F42" s="207" t="s">
        <v>90</v>
      </c>
      <c r="R42" t="b">
        <v>1</v>
      </c>
    </row>
    <row r="43" spans="1:18" x14ac:dyDescent="0.2">
      <c r="B43" s="19" t="s">
        <v>110</v>
      </c>
      <c r="C43" s="208"/>
      <c r="D43" s="208"/>
      <c r="E43" s="208"/>
      <c r="F43" s="102" t="s">
        <v>90</v>
      </c>
      <c r="R43" t="b">
        <v>1</v>
      </c>
    </row>
    <row r="44" spans="1:18" x14ac:dyDescent="0.2">
      <c r="B44" s="19" t="s">
        <v>109</v>
      </c>
      <c r="C44" s="208"/>
      <c r="D44" s="208"/>
      <c r="E44" s="208"/>
      <c r="F44" s="102" t="s">
        <v>90</v>
      </c>
      <c r="R44" t="b">
        <v>1</v>
      </c>
    </row>
    <row r="45" spans="1:18" x14ac:dyDescent="0.2">
      <c r="A45" s="53" t="s">
        <v>108</v>
      </c>
      <c r="B45" s="53" t="s">
        <v>107</v>
      </c>
      <c r="C45" s="208"/>
      <c r="D45" s="208"/>
      <c r="E45" s="208"/>
      <c r="F45" s="210" t="s">
        <v>103</v>
      </c>
      <c r="R45" t="b">
        <v>1</v>
      </c>
    </row>
    <row r="46" spans="1:18" x14ac:dyDescent="0.2">
      <c r="B46" s="53" t="s">
        <v>106</v>
      </c>
      <c r="C46" s="208"/>
      <c r="D46" s="208"/>
      <c r="E46" s="208"/>
      <c r="F46" s="210" t="s">
        <v>103</v>
      </c>
      <c r="R46" t="b">
        <v>1</v>
      </c>
    </row>
    <row r="47" spans="1:18" x14ac:dyDescent="0.2">
      <c r="B47" s="209" t="s">
        <v>105</v>
      </c>
      <c r="C47" s="208"/>
      <c r="D47" s="208"/>
      <c r="E47" s="208"/>
      <c r="F47" s="210" t="s">
        <v>103</v>
      </c>
      <c r="R47" t="b">
        <v>1</v>
      </c>
    </row>
    <row r="48" spans="1:18" x14ac:dyDescent="0.2">
      <c r="B48" s="53" t="s">
        <v>104</v>
      </c>
      <c r="C48" s="208"/>
      <c r="D48" s="208"/>
      <c r="E48" s="208"/>
      <c r="F48" s="210" t="s">
        <v>103</v>
      </c>
      <c r="R48" t="b">
        <v>1</v>
      </c>
    </row>
    <row r="49" spans="1:18" x14ac:dyDescent="0.2">
      <c r="B49" s="19" t="s">
        <v>99</v>
      </c>
      <c r="C49" s="208"/>
      <c r="D49" s="208"/>
      <c r="E49" s="208"/>
      <c r="F49" s="210" t="s">
        <v>103</v>
      </c>
      <c r="R49" t="b">
        <v>1</v>
      </c>
    </row>
    <row r="50" spans="1:18" x14ac:dyDescent="0.2">
      <c r="A50" s="19" t="s">
        <v>102</v>
      </c>
      <c r="B50" s="53" t="s">
        <v>101</v>
      </c>
      <c r="C50" s="208"/>
      <c r="D50" s="208"/>
      <c r="E50" s="208"/>
      <c r="F50" s="102" t="s">
        <v>90</v>
      </c>
      <c r="R50" t="b">
        <v>1</v>
      </c>
    </row>
    <row r="51" spans="1:18" x14ac:dyDescent="0.2">
      <c r="B51" s="209" t="s">
        <v>100</v>
      </c>
      <c r="C51" s="208"/>
      <c r="D51" s="208"/>
      <c r="E51" s="208"/>
      <c r="F51" s="102" t="s">
        <v>90</v>
      </c>
      <c r="R51" t="b">
        <v>1</v>
      </c>
    </row>
    <row r="52" spans="1:18" x14ac:dyDescent="0.2">
      <c r="B52" s="19" t="s">
        <v>99</v>
      </c>
      <c r="C52" s="208"/>
      <c r="D52" s="208"/>
      <c r="E52" s="208"/>
      <c r="F52" s="102" t="s">
        <v>90</v>
      </c>
      <c r="R52" t="b">
        <v>1</v>
      </c>
    </row>
    <row r="53" spans="1:18" x14ac:dyDescent="0.2">
      <c r="B53" s="19" t="s">
        <v>98</v>
      </c>
      <c r="C53" s="208"/>
      <c r="D53" s="208"/>
      <c r="E53" s="208"/>
      <c r="F53" s="102" t="s">
        <v>90</v>
      </c>
      <c r="R53" t="b">
        <v>1</v>
      </c>
    </row>
    <row r="54" spans="1:18" x14ac:dyDescent="0.2">
      <c r="B54" s="19" t="s">
        <v>97</v>
      </c>
      <c r="C54" s="208"/>
      <c r="D54" s="208"/>
      <c r="E54" s="208"/>
      <c r="F54" s="102" t="s">
        <v>90</v>
      </c>
      <c r="R54" t="b">
        <v>1</v>
      </c>
    </row>
    <row r="55" spans="1:18" x14ac:dyDescent="0.2">
      <c r="B55" s="53" t="s">
        <v>96</v>
      </c>
      <c r="C55" s="208"/>
      <c r="D55" s="208"/>
      <c r="E55" s="208"/>
      <c r="F55" s="102" t="s">
        <v>90</v>
      </c>
      <c r="R55" t="b">
        <v>1</v>
      </c>
    </row>
    <row r="56" spans="1:18" x14ac:dyDescent="0.2">
      <c r="B56" s="19" t="s">
        <v>95</v>
      </c>
      <c r="C56" s="208"/>
      <c r="D56" s="208"/>
      <c r="E56" s="208"/>
      <c r="F56" s="102" t="s">
        <v>90</v>
      </c>
      <c r="R56" t="b">
        <v>1</v>
      </c>
    </row>
    <row r="57" spans="1:18" x14ac:dyDescent="0.2">
      <c r="B57" s="53" t="s">
        <v>94</v>
      </c>
      <c r="C57" s="208"/>
      <c r="D57" s="208"/>
      <c r="E57" s="208"/>
      <c r="F57" s="102" t="s">
        <v>90</v>
      </c>
      <c r="R57" t="b">
        <v>1</v>
      </c>
    </row>
    <row r="58" spans="1:18" x14ac:dyDescent="0.2">
      <c r="B58" s="19" t="s">
        <v>93</v>
      </c>
      <c r="C58" s="208"/>
      <c r="D58" s="208"/>
      <c r="E58" s="208"/>
      <c r="F58" s="102" t="s">
        <v>90</v>
      </c>
      <c r="R58" t="b">
        <v>1</v>
      </c>
    </row>
    <row r="59" spans="1:18" x14ac:dyDescent="0.2">
      <c r="A59" t="s">
        <v>92</v>
      </c>
      <c r="B59" s="19" t="s">
        <v>91</v>
      </c>
      <c r="C59" s="208"/>
      <c r="D59" s="208"/>
      <c r="E59" s="208"/>
      <c r="F59" s="102" t="s">
        <v>90</v>
      </c>
      <c r="R59" t="b">
        <v>1</v>
      </c>
    </row>
    <row r="60" spans="1:18" x14ac:dyDescent="0.2">
      <c r="F60" s="102"/>
    </row>
  </sheetData>
  <mergeCells count="4">
    <mergeCell ref="C1:E1"/>
    <mergeCell ref="G22:I22"/>
    <mergeCell ref="G25:I25"/>
    <mergeCell ref="G28:I28"/>
  </mergeCells>
  <conditionalFormatting sqref="F1">
    <cfRule type="containsText" dxfId="57" priority="1" operator="containsText" text="JS">
      <formula>NOT(ISERROR(SEARCH("JS",F1)))</formula>
    </cfRule>
  </conditionalFormatting>
  <pageMargins left="0.45" right="0.45" top="0.5" bottom="0.5" header="0.3" footer="0.3"/>
  <pageSetup scale="88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Check Box 1">
              <controlPr defaultSize="0" autoFill="0" autoLine="0" autoPict="0" altText="">
                <anchor moveWithCells="1">
                  <from>
                    <xdr:col>3</xdr:col>
                    <xdr:colOff>0</xdr:colOff>
                    <xdr:row>0</xdr:row>
                    <xdr:rowOff>76200</xdr:rowOff>
                  </from>
                  <to>
                    <xdr:col>5</xdr:col>
                    <xdr:colOff>409575</xdr:colOff>
                    <xdr:row>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Check Box 2">
              <controlPr defaultSize="0" autoFill="0" autoLine="0" autoPict="0">
                <anchor moveWithCells="1">
                  <from>
                    <xdr:col>3</xdr:col>
                    <xdr:colOff>0</xdr:colOff>
                    <xdr:row>2</xdr:row>
                    <xdr:rowOff>142875</xdr:rowOff>
                  </from>
                  <to>
                    <xdr:col>5</xdr:col>
                    <xdr:colOff>209550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Check Box 3">
              <controlPr defaultSize="0" autoFill="0" autoLine="0" autoPict="0">
                <anchor moveWithCells="1">
                  <from>
                    <xdr:col>3</xdr:col>
                    <xdr:colOff>0</xdr:colOff>
                    <xdr:row>3</xdr:row>
                    <xdr:rowOff>133350</xdr:rowOff>
                  </from>
                  <to>
                    <xdr:col>5</xdr:col>
                    <xdr:colOff>209550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8" name="Check Box 4">
              <controlPr defaultSize="0" autoFill="0" autoLine="0" autoPict="0">
                <anchor moveWithCells="1">
                  <from>
                    <xdr:col>3</xdr:col>
                    <xdr:colOff>0</xdr:colOff>
                    <xdr:row>4</xdr:row>
                    <xdr:rowOff>133350</xdr:rowOff>
                  </from>
                  <to>
                    <xdr:col>5</xdr:col>
                    <xdr:colOff>123825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9" name="Check Box 5">
              <controlPr defaultSize="0" autoFill="0" autoLine="0" autoPict="0">
                <anchor moveWithCells="1">
                  <from>
                    <xdr:col>3</xdr:col>
                    <xdr:colOff>0</xdr:colOff>
                    <xdr:row>1</xdr:row>
                    <xdr:rowOff>123825</xdr:rowOff>
                  </from>
                  <to>
                    <xdr:col>3</xdr:col>
                    <xdr:colOff>304800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10" name="Check Box 6">
              <controlPr defaultSize="0" autoFill="0" autoLine="0" autoPict="0">
                <anchor moveWithCells="1">
                  <from>
                    <xdr:col>3</xdr:col>
                    <xdr:colOff>0</xdr:colOff>
                    <xdr:row>5</xdr:row>
                    <xdr:rowOff>133350</xdr:rowOff>
                  </from>
                  <to>
                    <xdr:col>5</xdr:col>
                    <xdr:colOff>266700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1" name="Check Box 7">
              <controlPr defaultSize="0" autoFill="0" autoLine="0" autoPict="0">
                <anchor moveWithCells="1">
                  <from>
                    <xdr:col>3</xdr:col>
                    <xdr:colOff>0</xdr:colOff>
                    <xdr:row>6</xdr:row>
                    <xdr:rowOff>142875</xdr:rowOff>
                  </from>
                  <to>
                    <xdr:col>5</xdr:col>
                    <xdr:colOff>266700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2" name="Check Box 8">
              <controlPr defaultSize="0" autoFill="0" autoLine="0" autoPict="0">
                <anchor moveWithCells="1">
                  <from>
                    <xdr:col>3</xdr:col>
                    <xdr:colOff>0</xdr:colOff>
                    <xdr:row>7</xdr:row>
                    <xdr:rowOff>142875</xdr:rowOff>
                  </from>
                  <to>
                    <xdr:col>5</xdr:col>
                    <xdr:colOff>266700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3" name="Check Box 9">
              <controlPr defaultSize="0" autoFill="0" autoLine="0" autoPict="0">
                <anchor moveWithCells="1">
                  <from>
                    <xdr:col>3</xdr:col>
                    <xdr:colOff>0</xdr:colOff>
                    <xdr:row>8</xdr:row>
                    <xdr:rowOff>133350</xdr:rowOff>
                  </from>
                  <to>
                    <xdr:col>5</xdr:col>
                    <xdr:colOff>266700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4" name="Check Box 10">
              <controlPr defaultSize="0" autoFill="0" autoLine="0" autoPict="0">
                <anchor moveWithCells="1">
                  <from>
                    <xdr:col>3</xdr:col>
                    <xdr:colOff>0</xdr:colOff>
                    <xdr:row>13</xdr:row>
                    <xdr:rowOff>142875</xdr:rowOff>
                  </from>
                  <to>
                    <xdr:col>5</xdr:col>
                    <xdr:colOff>209550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5" name="Check Box 11">
              <controlPr defaultSize="0" autoFill="0" autoLine="0" autoPict="0">
                <anchor moveWithCells="1">
                  <from>
                    <xdr:col>3</xdr:col>
                    <xdr:colOff>0</xdr:colOff>
                    <xdr:row>14</xdr:row>
                    <xdr:rowOff>133350</xdr:rowOff>
                  </from>
                  <to>
                    <xdr:col>5</xdr:col>
                    <xdr:colOff>209550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6" name="Check Box 12">
              <controlPr defaultSize="0" autoFill="0" autoLine="0" autoPict="0">
                <anchor moveWithCells="1">
                  <from>
                    <xdr:col>3</xdr:col>
                    <xdr:colOff>0</xdr:colOff>
                    <xdr:row>9</xdr:row>
                    <xdr:rowOff>123825</xdr:rowOff>
                  </from>
                  <to>
                    <xdr:col>3</xdr:col>
                    <xdr:colOff>304800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7" name="Check Box 13">
              <controlPr defaultSize="0" autoFill="0" autoLine="0" autoPict="0">
                <anchor moveWithCells="1">
                  <from>
                    <xdr:col>3</xdr:col>
                    <xdr:colOff>0</xdr:colOff>
                    <xdr:row>15</xdr:row>
                    <xdr:rowOff>133350</xdr:rowOff>
                  </from>
                  <to>
                    <xdr:col>5</xdr:col>
                    <xdr:colOff>266700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8" name="Check Box 14">
              <controlPr defaultSize="0" autoFill="0" autoLine="0" autoPict="0">
                <anchor moveWithCells="1">
                  <from>
                    <xdr:col>3</xdr:col>
                    <xdr:colOff>0</xdr:colOff>
                    <xdr:row>16</xdr:row>
                    <xdr:rowOff>142875</xdr:rowOff>
                  </from>
                  <to>
                    <xdr:col>5</xdr:col>
                    <xdr:colOff>266700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9" name="Check Box 15">
              <controlPr defaultSize="0" autoFill="0" autoLine="0" autoPict="0">
                <anchor moveWithCells="1">
                  <from>
                    <xdr:col>3</xdr:col>
                    <xdr:colOff>0</xdr:colOff>
                    <xdr:row>17</xdr:row>
                    <xdr:rowOff>142875</xdr:rowOff>
                  </from>
                  <to>
                    <xdr:col>5</xdr:col>
                    <xdr:colOff>266700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20" name="Check Box 16">
              <controlPr defaultSize="0" autoFill="0" autoLine="0" autoPict="0">
                <anchor moveWithCells="1">
                  <from>
                    <xdr:col>3</xdr:col>
                    <xdr:colOff>0</xdr:colOff>
                    <xdr:row>18</xdr:row>
                    <xdr:rowOff>133350</xdr:rowOff>
                  </from>
                  <to>
                    <xdr:col>5</xdr:col>
                    <xdr:colOff>266700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21" name="Check Box 17">
              <controlPr defaultSize="0" autoFill="0" autoLine="0" autoPict="0">
                <anchor moveWithCells="1">
                  <from>
                    <xdr:col>3</xdr:col>
                    <xdr:colOff>0</xdr:colOff>
                    <xdr:row>10</xdr:row>
                    <xdr:rowOff>142875</xdr:rowOff>
                  </from>
                  <to>
                    <xdr:col>5</xdr:col>
                    <xdr:colOff>266700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2" name="Check Box 18">
              <controlPr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142875</xdr:rowOff>
                  </from>
                  <to>
                    <xdr:col>5</xdr:col>
                    <xdr:colOff>266700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3" name="Check Box 19">
              <controlPr defaultSize="0" autoFill="0" autoLine="0" autoPict="0">
                <anchor moveWithCells="1">
                  <from>
                    <xdr:col>3</xdr:col>
                    <xdr:colOff>0</xdr:colOff>
                    <xdr:row>12</xdr:row>
                    <xdr:rowOff>142875</xdr:rowOff>
                  </from>
                  <to>
                    <xdr:col>5</xdr:col>
                    <xdr:colOff>266700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4" name="Check Box 20">
              <controlPr defaultSize="0" autoFill="0" autoLine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5</xdr:col>
                    <xdr:colOff>209550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5" name="Check Box 21">
              <controlPr defaultSize="0" autoFill="0" autoLine="0" autoPict="0">
                <anchor moveWithCells="1">
                  <from>
                    <xdr:col>3</xdr:col>
                    <xdr:colOff>0</xdr:colOff>
                    <xdr:row>21</xdr:row>
                    <xdr:rowOff>133350</xdr:rowOff>
                  </from>
                  <to>
                    <xdr:col>5</xdr:col>
                    <xdr:colOff>123825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6" name="Check Box 22">
              <controlPr defaultSize="0" autoFill="0" autoLine="0" autoPict="0">
                <anchor moveWithCells="1">
                  <from>
                    <xdr:col>3</xdr:col>
                    <xdr:colOff>0</xdr:colOff>
                    <xdr:row>19</xdr:row>
                    <xdr:rowOff>133350</xdr:rowOff>
                  </from>
                  <to>
                    <xdr:col>3</xdr:col>
                    <xdr:colOff>304800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7" name="Check Box 23">
              <controlPr defaultSize="0" autoFill="0" autoLine="0" autoPict="0">
                <anchor moveWithCells="1">
                  <from>
                    <xdr:col>3</xdr:col>
                    <xdr:colOff>0</xdr:colOff>
                    <xdr:row>22</xdr:row>
                    <xdr:rowOff>133350</xdr:rowOff>
                  </from>
                  <to>
                    <xdr:col>5</xdr:col>
                    <xdr:colOff>266700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8" name="Check Box 24">
              <controlPr defaultSize="0" autoFill="0" autoLine="0" autoPict="0">
                <anchor moveWithCells="1">
                  <from>
                    <xdr:col>3</xdr:col>
                    <xdr:colOff>0</xdr:colOff>
                    <xdr:row>23</xdr:row>
                    <xdr:rowOff>142875</xdr:rowOff>
                  </from>
                  <to>
                    <xdr:col>5</xdr:col>
                    <xdr:colOff>266700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9" name="Check Box 25">
              <controlPr defaultSize="0" autoFill="0" autoLine="0" autoPict="0">
                <anchor moveWithCells="1">
                  <from>
                    <xdr:col>3</xdr:col>
                    <xdr:colOff>0</xdr:colOff>
                    <xdr:row>24</xdr:row>
                    <xdr:rowOff>142875</xdr:rowOff>
                  </from>
                  <to>
                    <xdr:col>5</xdr:col>
                    <xdr:colOff>266700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30" name="Check Box 26">
              <controlPr defaultSize="0" autoFill="0" autoLine="0" autoPict="0">
                <anchor moveWithCells="1">
                  <from>
                    <xdr:col>3</xdr:col>
                    <xdr:colOff>0</xdr:colOff>
                    <xdr:row>25</xdr:row>
                    <xdr:rowOff>133350</xdr:rowOff>
                  </from>
                  <to>
                    <xdr:col>5</xdr:col>
                    <xdr:colOff>266700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31" name="Check Box 27">
              <controlPr defaultSize="0" autoFill="0" autoLine="0" autoPict="0">
                <anchor moveWithCells="1">
                  <from>
                    <xdr:col>3</xdr:col>
                    <xdr:colOff>0</xdr:colOff>
                    <xdr:row>30</xdr:row>
                    <xdr:rowOff>142875</xdr:rowOff>
                  </from>
                  <to>
                    <xdr:col>5</xdr:col>
                    <xdr:colOff>209550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2" name="Check Box 28">
              <controlPr defaultSize="0" autoFill="0" autoLine="0" autoPict="0">
                <anchor moveWithCells="1">
                  <from>
                    <xdr:col>3</xdr:col>
                    <xdr:colOff>0</xdr:colOff>
                    <xdr:row>31</xdr:row>
                    <xdr:rowOff>133350</xdr:rowOff>
                  </from>
                  <to>
                    <xdr:col>5</xdr:col>
                    <xdr:colOff>209550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3" name="Check Box 29">
              <controlPr defaultSize="0" autoFill="0" autoLine="0" autoPict="0">
                <anchor moveWithCells="1">
                  <from>
                    <xdr:col>3</xdr:col>
                    <xdr:colOff>0</xdr:colOff>
                    <xdr:row>32</xdr:row>
                    <xdr:rowOff>133350</xdr:rowOff>
                  </from>
                  <to>
                    <xdr:col>5</xdr:col>
                    <xdr:colOff>123825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4" name="Check Box 30">
              <controlPr defaultSize="0" autoFill="0" autoLine="0" autoPict="0">
                <anchor moveWithCells="1">
                  <from>
                    <xdr:col>3</xdr:col>
                    <xdr:colOff>0</xdr:colOff>
                    <xdr:row>26</xdr:row>
                    <xdr:rowOff>123825</xdr:rowOff>
                  </from>
                  <to>
                    <xdr:col>3</xdr:col>
                    <xdr:colOff>304800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5" name="Check Box 31">
              <controlPr defaultSize="0" autoFill="0" autoLine="0" autoPict="0">
                <anchor moveWithCells="1">
                  <from>
                    <xdr:col>3</xdr:col>
                    <xdr:colOff>0</xdr:colOff>
                    <xdr:row>33</xdr:row>
                    <xdr:rowOff>133350</xdr:rowOff>
                  </from>
                  <to>
                    <xdr:col>5</xdr:col>
                    <xdr:colOff>266700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6" name="Check Box 32">
              <controlPr defaultSize="0" autoFill="0" autoLine="0" autoPict="0">
                <anchor moveWithCells="1">
                  <from>
                    <xdr:col>3</xdr:col>
                    <xdr:colOff>0</xdr:colOff>
                    <xdr:row>34</xdr:row>
                    <xdr:rowOff>142875</xdr:rowOff>
                  </from>
                  <to>
                    <xdr:col>5</xdr:col>
                    <xdr:colOff>266700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7" name="Check Box 33">
              <controlPr defaultSize="0" autoFill="0" autoLine="0" autoPict="0">
                <anchor moveWithCells="1">
                  <from>
                    <xdr:col>3</xdr:col>
                    <xdr:colOff>0</xdr:colOff>
                    <xdr:row>35</xdr:row>
                    <xdr:rowOff>142875</xdr:rowOff>
                  </from>
                  <to>
                    <xdr:col>5</xdr:col>
                    <xdr:colOff>266700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8" name="Check Box 34">
              <controlPr defaultSize="0" autoFill="0" autoLine="0" autoPict="0">
                <anchor moveWithCells="1">
                  <from>
                    <xdr:col>3</xdr:col>
                    <xdr:colOff>0</xdr:colOff>
                    <xdr:row>36</xdr:row>
                    <xdr:rowOff>133350</xdr:rowOff>
                  </from>
                  <to>
                    <xdr:col>5</xdr:col>
                    <xdr:colOff>266700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9" name="Check Box 35">
              <controlPr defaultSize="0" autoFill="0" autoLine="0" autoPict="0">
                <anchor moveWithCells="1">
                  <from>
                    <xdr:col>3</xdr:col>
                    <xdr:colOff>0</xdr:colOff>
                    <xdr:row>27</xdr:row>
                    <xdr:rowOff>142875</xdr:rowOff>
                  </from>
                  <to>
                    <xdr:col>5</xdr:col>
                    <xdr:colOff>266700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40" name="Check Box 36">
              <controlPr defaultSize="0" autoFill="0" autoLine="0" autoPict="0">
                <anchor moveWithCells="1">
                  <from>
                    <xdr:col>3</xdr:col>
                    <xdr:colOff>0</xdr:colOff>
                    <xdr:row>28</xdr:row>
                    <xdr:rowOff>142875</xdr:rowOff>
                  </from>
                  <to>
                    <xdr:col>5</xdr:col>
                    <xdr:colOff>266700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41" name="Check Box 37">
              <controlPr defaultSize="0" autoFill="0" autoLine="0" autoPict="0">
                <anchor moveWithCells="1">
                  <from>
                    <xdr:col>3</xdr:col>
                    <xdr:colOff>0</xdr:colOff>
                    <xdr:row>29</xdr:row>
                    <xdr:rowOff>142875</xdr:rowOff>
                  </from>
                  <to>
                    <xdr:col>5</xdr:col>
                    <xdr:colOff>266700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2" name="Check Box 38">
              <controlPr defaultSize="0" autoFill="0" autoLine="0" autoPict="0">
                <anchor moveWithCells="1">
                  <from>
                    <xdr:col>3</xdr:col>
                    <xdr:colOff>0</xdr:colOff>
                    <xdr:row>37</xdr:row>
                    <xdr:rowOff>123825</xdr:rowOff>
                  </from>
                  <to>
                    <xdr:col>5</xdr:col>
                    <xdr:colOff>333375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3" name="Check Box 39">
              <controlPr defaultSize="0" autoFill="0" autoLine="0" autoPict="0">
                <anchor moveWithCells="1">
                  <from>
                    <xdr:col>3</xdr:col>
                    <xdr:colOff>0</xdr:colOff>
                    <xdr:row>38</xdr:row>
                    <xdr:rowOff>123825</xdr:rowOff>
                  </from>
                  <to>
                    <xdr:col>5</xdr:col>
                    <xdr:colOff>342900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4" name="Check Box 40">
              <controlPr defaultSize="0" autoFill="0" autoLine="0" autoPict="0">
                <anchor moveWithCells="1">
                  <from>
                    <xdr:col>3</xdr:col>
                    <xdr:colOff>0</xdr:colOff>
                    <xdr:row>39</xdr:row>
                    <xdr:rowOff>123825</xdr:rowOff>
                  </from>
                  <to>
                    <xdr:col>5</xdr:col>
                    <xdr:colOff>323850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5" name="Check Box 41">
              <controlPr defaultSize="0" autoFill="0" autoLine="0" autoPict="0">
                <anchor moveWithCells="1">
                  <from>
                    <xdr:col>3</xdr:col>
                    <xdr:colOff>0</xdr:colOff>
                    <xdr:row>40</xdr:row>
                    <xdr:rowOff>142875</xdr:rowOff>
                  </from>
                  <to>
                    <xdr:col>5</xdr:col>
                    <xdr:colOff>276225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6" name="Check Box 42">
              <controlPr defaultSize="0" autoFill="0" autoLine="0" autoPict="0">
                <anchor moveWithCells="1">
                  <from>
                    <xdr:col>3</xdr:col>
                    <xdr:colOff>0</xdr:colOff>
                    <xdr:row>41</xdr:row>
                    <xdr:rowOff>133350</xdr:rowOff>
                  </from>
                  <to>
                    <xdr:col>5</xdr:col>
                    <xdr:colOff>276225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7" name="Check Box 43">
              <controlPr defaultSize="0" autoFill="0" autoLine="0" autoPict="0">
                <anchor moveWithCells="1">
                  <from>
                    <xdr:col>3</xdr:col>
                    <xdr:colOff>0</xdr:colOff>
                    <xdr:row>42</xdr:row>
                    <xdr:rowOff>142875</xdr:rowOff>
                  </from>
                  <to>
                    <xdr:col>5</xdr:col>
                    <xdr:colOff>276225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8" name="Check Box 44">
              <controlPr defaultSize="0" autoFill="0" autoLine="0" autoPict="0">
                <anchor moveWithCells="1">
                  <from>
                    <xdr:col>3</xdr:col>
                    <xdr:colOff>0</xdr:colOff>
                    <xdr:row>43</xdr:row>
                    <xdr:rowOff>142875</xdr:rowOff>
                  </from>
                  <to>
                    <xdr:col>5</xdr:col>
                    <xdr:colOff>276225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9" name="Check Box 45">
              <controlPr defaultSize="0" autoFill="0" autoLine="0" autoPict="0">
                <anchor moveWithCells="1">
                  <from>
                    <xdr:col>3</xdr:col>
                    <xdr:colOff>0</xdr:colOff>
                    <xdr:row>47</xdr:row>
                    <xdr:rowOff>142875</xdr:rowOff>
                  </from>
                  <to>
                    <xdr:col>5</xdr:col>
                    <xdr:colOff>276225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50" name="Check Box 46">
              <controlPr defaultSize="0" autoFill="0" autoLine="0" autoPict="0">
                <anchor moveWithCells="1">
                  <from>
                    <xdr:col>3</xdr:col>
                    <xdr:colOff>0</xdr:colOff>
                    <xdr:row>46</xdr:row>
                    <xdr:rowOff>142875</xdr:rowOff>
                  </from>
                  <to>
                    <xdr:col>5</xdr:col>
                    <xdr:colOff>276225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51" name="Check Box 47">
              <controlPr defaultSize="0" autoFill="0" autoLine="0" autoPict="0">
                <anchor moveWithCells="1">
                  <from>
                    <xdr:col>3</xdr:col>
                    <xdr:colOff>0</xdr:colOff>
                    <xdr:row>44</xdr:row>
                    <xdr:rowOff>142875</xdr:rowOff>
                  </from>
                  <to>
                    <xdr:col>5</xdr:col>
                    <xdr:colOff>276225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2" name="Check Box 48">
              <controlPr defaultSize="0" autoFill="0" autoLine="0" autoPict="0">
                <anchor moveWithCells="1">
                  <from>
                    <xdr:col>3</xdr:col>
                    <xdr:colOff>0</xdr:colOff>
                    <xdr:row>45</xdr:row>
                    <xdr:rowOff>142875</xdr:rowOff>
                  </from>
                  <to>
                    <xdr:col>5</xdr:col>
                    <xdr:colOff>276225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3" name="Check Box 49">
              <controlPr defaultSize="0" autoFill="0" autoLine="0" autoPict="0">
                <anchor moveWithCells="1">
                  <from>
                    <xdr:col>3</xdr:col>
                    <xdr:colOff>0</xdr:colOff>
                    <xdr:row>49</xdr:row>
                    <xdr:rowOff>142875</xdr:rowOff>
                  </from>
                  <to>
                    <xdr:col>5</xdr:col>
                    <xdr:colOff>276225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4" name="Check Box 50">
              <controlPr defaultSize="0" autoFill="0" autoLine="0" autoPict="0">
                <anchor moveWithCells="1">
                  <from>
                    <xdr:col>3</xdr:col>
                    <xdr:colOff>0</xdr:colOff>
                    <xdr:row>48</xdr:row>
                    <xdr:rowOff>142875</xdr:rowOff>
                  </from>
                  <to>
                    <xdr:col>5</xdr:col>
                    <xdr:colOff>276225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5" name="Check Box 51">
              <controlPr defaultSize="0" autoFill="0" autoLine="0" autoPict="0">
                <anchor moveWithCells="1">
                  <from>
                    <xdr:col>3</xdr:col>
                    <xdr:colOff>0</xdr:colOff>
                    <xdr:row>51</xdr:row>
                    <xdr:rowOff>123825</xdr:rowOff>
                  </from>
                  <to>
                    <xdr:col>5</xdr:col>
                    <xdr:colOff>276225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6" name="Check Box 52">
              <controlPr defaultSize="0" autoFill="0" autoLine="0" autoPict="0">
                <anchor moveWithCells="1">
                  <from>
                    <xdr:col>3</xdr:col>
                    <xdr:colOff>0</xdr:colOff>
                    <xdr:row>53</xdr:row>
                    <xdr:rowOff>123825</xdr:rowOff>
                  </from>
                  <to>
                    <xdr:col>5</xdr:col>
                    <xdr:colOff>276225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7" name="Check Box 53">
              <controlPr defaultSize="0" autoFill="0" autoLine="0" autoPict="0">
                <anchor moveWithCells="1">
                  <from>
                    <xdr:col>3</xdr:col>
                    <xdr:colOff>0</xdr:colOff>
                    <xdr:row>52</xdr:row>
                    <xdr:rowOff>123825</xdr:rowOff>
                  </from>
                  <to>
                    <xdr:col>5</xdr:col>
                    <xdr:colOff>276225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8" name="Check Box 54">
              <controlPr defaultSize="0" autoFill="0" autoLine="0" autoPict="0">
                <anchor moveWithCells="1">
                  <from>
                    <xdr:col>3</xdr:col>
                    <xdr:colOff>0</xdr:colOff>
                    <xdr:row>50</xdr:row>
                    <xdr:rowOff>133350</xdr:rowOff>
                  </from>
                  <to>
                    <xdr:col>5</xdr:col>
                    <xdr:colOff>276225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9" name="Check Box 55">
              <controlPr defaultSize="0" autoFill="0" autoLine="0" autoPict="0">
                <anchor moveWithCells="1">
                  <from>
                    <xdr:col>3</xdr:col>
                    <xdr:colOff>0</xdr:colOff>
                    <xdr:row>54</xdr:row>
                    <xdr:rowOff>123825</xdr:rowOff>
                  </from>
                  <to>
                    <xdr:col>5</xdr:col>
                    <xdr:colOff>276225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60" name="Check Box 56">
              <controlPr defaultSize="0" autoFill="0" autoLine="0" autoPict="0">
                <anchor moveWithCells="1">
                  <from>
                    <xdr:col>3</xdr:col>
                    <xdr:colOff>0</xdr:colOff>
                    <xdr:row>55</xdr:row>
                    <xdr:rowOff>123825</xdr:rowOff>
                  </from>
                  <to>
                    <xdr:col>5</xdr:col>
                    <xdr:colOff>276225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61" name="Check Box 57">
              <controlPr defaultSize="0" autoFill="0" autoLine="0" autoPict="0">
                <anchor moveWithCells="1">
                  <from>
                    <xdr:col>3</xdr:col>
                    <xdr:colOff>0</xdr:colOff>
                    <xdr:row>56</xdr:row>
                    <xdr:rowOff>133350</xdr:rowOff>
                  </from>
                  <to>
                    <xdr:col>5</xdr:col>
                    <xdr:colOff>276225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2" name="Check Box 58">
              <controlPr defaultSize="0" autoFill="0" autoLine="0" autoPict="0">
                <anchor moveWithCells="1">
                  <from>
                    <xdr:col>3</xdr:col>
                    <xdr:colOff>0</xdr:colOff>
                    <xdr:row>57</xdr:row>
                    <xdr:rowOff>133350</xdr:rowOff>
                  </from>
                  <to>
                    <xdr:col>5</xdr:col>
                    <xdr:colOff>276225</xdr:colOff>
                    <xdr:row>59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X64"/>
  <sheetViews>
    <sheetView zoomScale="85" zoomScaleNormal="85" workbookViewId="0">
      <pane xSplit="2" ySplit="2" topLeftCell="C3" activePane="bottomRight" state="frozen"/>
      <selection activeCell="H1" sqref="H1:AO1"/>
      <selection pane="topRight" activeCell="H1" sqref="H1:AO1"/>
      <selection pane="bottomLeft" activeCell="H1" sqref="H1:AO1"/>
      <selection pane="bottomRight" activeCell="B1" sqref="B1"/>
    </sheetView>
  </sheetViews>
  <sheetFormatPr defaultRowHeight="12.75" x14ac:dyDescent="0.2"/>
  <cols>
    <col min="1" max="1" width="6.42578125" customWidth="1"/>
    <col min="2" max="2" width="42.28515625" bestFit="1" customWidth="1"/>
    <col min="3" max="4" width="6.42578125" customWidth="1"/>
    <col min="5" max="6" width="8" customWidth="1"/>
    <col min="7" max="7" width="8.85546875" customWidth="1"/>
    <col min="8" max="8" width="4.5703125" customWidth="1"/>
    <col min="9" max="9" width="6.5703125" customWidth="1"/>
    <col min="10" max="11" width="11.140625" customWidth="1"/>
    <col min="12" max="12" width="11" customWidth="1"/>
    <col min="13" max="13" width="11.140625" customWidth="1"/>
    <col min="14" max="15" width="9.140625" customWidth="1"/>
    <col min="16" max="16" width="9.140625" bestFit="1" customWidth="1"/>
    <col min="17" max="17" width="10.42578125" customWidth="1"/>
    <col min="18" max="18" width="11.140625" bestFit="1" customWidth="1"/>
    <col min="19" max="19" width="11.85546875" bestFit="1" customWidth="1"/>
    <col min="20" max="20" width="13.85546875" bestFit="1" customWidth="1"/>
    <col min="21" max="21" width="15.7109375" customWidth="1"/>
  </cols>
  <sheetData>
    <row r="1" spans="1:24" ht="25.5" x14ac:dyDescent="0.2">
      <c r="B1" s="35" t="s">
        <v>249</v>
      </c>
      <c r="C1" s="706" t="s">
        <v>248</v>
      </c>
      <c r="D1" s="707"/>
      <c r="E1" s="707"/>
      <c r="F1" s="708"/>
      <c r="G1" s="705" t="s">
        <v>247</v>
      </c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</row>
    <row r="2" spans="1:24" s="116" customFormat="1" ht="39" thickBot="1" x14ac:dyDescent="0.25">
      <c r="A2" s="252"/>
      <c r="B2" s="251" t="s">
        <v>246</v>
      </c>
      <c r="C2" s="250" t="s">
        <v>97</v>
      </c>
      <c r="D2" s="247" t="s">
        <v>245</v>
      </c>
      <c r="E2" s="245" t="s">
        <v>98</v>
      </c>
      <c r="F2" s="249" t="s">
        <v>244</v>
      </c>
      <c r="G2" s="247" t="s">
        <v>243</v>
      </c>
      <c r="H2" s="245" t="s">
        <v>99</v>
      </c>
      <c r="I2" s="245" t="s">
        <v>242</v>
      </c>
      <c r="J2" s="245" t="s">
        <v>241</v>
      </c>
      <c r="K2" s="248" t="s">
        <v>240</v>
      </c>
      <c r="L2" s="248" t="s">
        <v>239</v>
      </c>
      <c r="M2" s="248" t="s">
        <v>238</v>
      </c>
      <c r="N2" s="245" t="s">
        <v>237</v>
      </c>
      <c r="O2" s="247" t="s">
        <v>236</v>
      </c>
      <c r="P2" s="245" t="s">
        <v>235</v>
      </c>
      <c r="Q2" s="245" t="s">
        <v>127</v>
      </c>
      <c r="R2" s="245" t="s">
        <v>234</v>
      </c>
      <c r="S2" s="245" t="s">
        <v>233</v>
      </c>
      <c r="T2" s="246" t="s">
        <v>232</v>
      </c>
      <c r="U2" s="245" t="s">
        <v>231</v>
      </c>
      <c r="V2" s="244" t="s">
        <v>230</v>
      </c>
    </row>
    <row r="3" spans="1:24" ht="12.75" customHeight="1" x14ac:dyDescent="0.2">
      <c r="A3" s="714" t="s">
        <v>229</v>
      </c>
      <c r="B3" s="53" t="s">
        <v>228</v>
      </c>
      <c r="C3" s="233"/>
      <c r="D3" s="227"/>
      <c r="E3" s="163"/>
      <c r="F3" s="236"/>
      <c r="G3" s="102"/>
      <c r="H3" s="207" t="s">
        <v>168</v>
      </c>
      <c r="I3" s="207" t="s">
        <v>168</v>
      </c>
      <c r="J3" s="102"/>
      <c r="K3" s="207"/>
      <c r="L3" s="207"/>
      <c r="M3" s="207"/>
      <c r="N3" s="207"/>
      <c r="O3" s="207"/>
      <c r="P3" s="207"/>
      <c r="Q3" s="207"/>
      <c r="R3" s="207"/>
      <c r="S3" s="207"/>
      <c r="T3" s="207"/>
      <c r="V3" s="207">
        <f t="shared" ref="V3:V34" si="0">COUNTIF(C3:U3,"x")</f>
        <v>2</v>
      </c>
      <c r="W3" s="207"/>
      <c r="X3" s="207"/>
    </row>
    <row r="4" spans="1:24" s="65" customFormat="1" ht="12.75" customHeight="1" x14ac:dyDescent="0.2">
      <c r="A4" s="715"/>
      <c r="B4" s="235" t="s">
        <v>227</v>
      </c>
      <c r="C4" s="233"/>
      <c r="D4" s="227"/>
      <c r="E4" s="227"/>
      <c r="F4" s="232"/>
      <c r="G4" s="163" t="s">
        <v>168</v>
      </c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V4" s="227">
        <f t="shared" si="0"/>
        <v>1</v>
      </c>
      <c r="W4" s="227"/>
      <c r="X4" s="227"/>
    </row>
    <row r="5" spans="1:24" s="65" customFormat="1" ht="12.75" customHeight="1" x14ac:dyDescent="0.2">
      <c r="A5" s="715"/>
      <c r="B5" s="235" t="s">
        <v>226</v>
      </c>
      <c r="C5" s="233"/>
      <c r="D5" s="227"/>
      <c r="E5" s="227"/>
      <c r="F5" s="232"/>
      <c r="G5" s="163"/>
      <c r="H5" s="227"/>
      <c r="I5" s="227"/>
      <c r="J5" s="163" t="s">
        <v>168</v>
      </c>
      <c r="K5" s="227"/>
      <c r="L5" s="227"/>
      <c r="M5" s="227"/>
      <c r="N5" s="227"/>
      <c r="O5" s="227"/>
      <c r="P5" s="227"/>
      <c r="Q5" s="227"/>
      <c r="R5" s="227"/>
      <c r="S5" s="227"/>
      <c r="T5" s="227"/>
      <c r="V5" s="227">
        <f t="shared" si="0"/>
        <v>1</v>
      </c>
      <c r="W5" s="227"/>
      <c r="X5" s="227"/>
    </row>
    <row r="6" spans="1:24" s="65" customFormat="1" ht="12.75" customHeight="1" thickBot="1" x14ac:dyDescent="0.25">
      <c r="A6" s="716"/>
      <c r="B6" s="243" t="s">
        <v>225</v>
      </c>
      <c r="C6" s="231"/>
      <c r="D6" s="228"/>
      <c r="E6" s="228" t="s">
        <v>168</v>
      </c>
      <c r="F6" s="230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5"/>
      <c r="V6" s="227">
        <f t="shared" si="0"/>
        <v>1</v>
      </c>
      <c r="W6" s="227"/>
      <c r="X6" s="227"/>
    </row>
    <row r="7" spans="1:24" s="65" customFormat="1" x14ac:dyDescent="0.2">
      <c r="A7" s="711" t="s">
        <v>224</v>
      </c>
      <c r="B7" s="235" t="s">
        <v>223</v>
      </c>
      <c r="C7" s="233"/>
      <c r="D7" s="227"/>
      <c r="E7" s="227" t="s">
        <v>168</v>
      </c>
      <c r="F7" s="232"/>
      <c r="G7" s="227"/>
      <c r="H7" s="227"/>
      <c r="I7" s="227"/>
      <c r="J7" s="227"/>
      <c r="K7" s="227"/>
      <c r="L7" s="227"/>
      <c r="M7" s="227"/>
      <c r="N7" s="227" t="s">
        <v>168</v>
      </c>
      <c r="O7" s="227"/>
      <c r="P7" s="227"/>
      <c r="Q7" s="227"/>
      <c r="R7" s="227"/>
      <c r="S7" s="227"/>
      <c r="T7" s="227"/>
      <c r="V7" s="227">
        <f t="shared" si="0"/>
        <v>2</v>
      </c>
      <c r="W7" s="227"/>
      <c r="X7" s="227"/>
    </row>
    <row r="8" spans="1:24" s="65" customFormat="1" x14ac:dyDescent="0.2">
      <c r="A8" s="712"/>
      <c r="B8" s="235" t="s">
        <v>222</v>
      </c>
      <c r="C8" s="233"/>
      <c r="D8" s="227"/>
      <c r="E8" s="227"/>
      <c r="F8" s="232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V8" s="227">
        <f t="shared" si="0"/>
        <v>0</v>
      </c>
      <c r="W8" s="227"/>
      <c r="X8" s="227"/>
    </row>
    <row r="9" spans="1:24" s="65" customFormat="1" x14ac:dyDescent="0.2">
      <c r="A9" s="712"/>
      <c r="B9" s="235" t="s">
        <v>221</v>
      </c>
      <c r="C9" s="233"/>
      <c r="D9" s="227"/>
      <c r="E9" s="227"/>
      <c r="F9" s="232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163"/>
      <c r="T9" s="227"/>
      <c r="V9" s="227">
        <f t="shared" si="0"/>
        <v>0</v>
      </c>
      <c r="W9" s="227"/>
      <c r="X9" s="227"/>
    </row>
    <row r="10" spans="1:24" x14ac:dyDescent="0.2">
      <c r="A10" s="712"/>
      <c r="B10" s="242" t="s">
        <v>220</v>
      </c>
      <c r="C10" s="233"/>
      <c r="D10" s="227"/>
      <c r="E10" s="227"/>
      <c r="F10" s="232"/>
      <c r="G10" s="207"/>
      <c r="H10" s="207" t="s">
        <v>168</v>
      </c>
      <c r="I10" s="207" t="s">
        <v>168</v>
      </c>
      <c r="J10" s="102" t="s">
        <v>168</v>
      </c>
      <c r="K10" s="102" t="s">
        <v>168</v>
      </c>
      <c r="L10" s="102" t="s">
        <v>168</v>
      </c>
      <c r="M10" s="102"/>
      <c r="N10" s="207"/>
      <c r="O10" s="207"/>
      <c r="P10" s="207"/>
      <c r="Q10" s="207"/>
      <c r="R10" s="207"/>
      <c r="S10" s="207"/>
      <c r="T10" s="207"/>
      <c r="V10" s="227">
        <f t="shared" si="0"/>
        <v>5</v>
      </c>
      <c r="W10" s="207"/>
      <c r="X10" s="207"/>
    </row>
    <row r="11" spans="1:24" x14ac:dyDescent="0.2">
      <c r="A11" s="712"/>
      <c r="B11" s="241" t="s">
        <v>219</v>
      </c>
      <c r="C11" s="233"/>
      <c r="D11" s="227"/>
      <c r="E11" s="227"/>
      <c r="F11" s="232"/>
      <c r="G11" s="207"/>
      <c r="H11" s="207"/>
      <c r="I11" s="207"/>
      <c r="J11" s="102"/>
      <c r="K11" s="102"/>
      <c r="L11" s="102"/>
      <c r="M11" s="102"/>
      <c r="N11" s="207"/>
      <c r="O11" s="207"/>
      <c r="P11" s="102" t="s">
        <v>168</v>
      </c>
      <c r="Q11" s="207"/>
      <c r="R11" s="207"/>
      <c r="S11" s="207"/>
      <c r="T11" s="207"/>
      <c r="V11" s="227">
        <f t="shared" si="0"/>
        <v>1</v>
      </c>
      <c r="W11" s="207"/>
      <c r="X11" s="207"/>
    </row>
    <row r="12" spans="1:24" x14ac:dyDescent="0.2">
      <c r="A12" s="712"/>
      <c r="B12" s="241" t="s">
        <v>218</v>
      </c>
      <c r="C12" s="233"/>
      <c r="D12" s="227"/>
      <c r="E12" s="227"/>
      <c r="F12" s="232"/>
      <c r="G12" s="207"/>
      <c r="H12" s="207"/>
      <c r="I12" s="207"/>
      <c r="J12" s="102"/>
      <c r="K12" s="102"/>
      <c r="L12" s="102"/>
      <c r="M12" s="102"/>
      <c r="N12" s="207"/>
      <c r="O12" s="102" t="s">
        <v>168</v>
      </c>
      <c r="P12" s="207"/>
      <c r="Q12" s="207"/>
      <c r="R12" s="207"/>
      <c r="S12" s="207"/>
      <c r="T12" s="207"/>
      <c r="V12" s="227">
        <f t="shared" si="0"/>
        <v>1</v>
      </c>
      <c r="W12" s="207"/>
      <c r="X12" s="207"/>
    </row>
    <row r="13" spans="1:24" x14ac:dyDescent="0.2">
      <c r="A13" s="712"/>
      <c r="B13" s="241" t="s">
        <v>119</v>
      </c>
      <c r="C13" s="233"/>
      <c r="D13" s="163" t="s">
        <v>168</v>
      </c>
      <c r="E13" s="227"/>
      <c r="F13" s="232"/>
      <c r="G13" s="207"/>
      <c r="H13" s="207"/>
      <c r="I13" s="207"/>
      <c r="J13" s="102"/>
      <c r="K13" s="102"/>
      <c r="L13" s="102"/>
      <c r="M13" s="102" t="s">
        <v>168</v>
      </c>
      <c r="N13" s="207"/>
      <c r="O13" s="207"/>
      <c r="P13" s="207"/>
      <c r="Q13" s="207"/>
      <c r="R13" s="207"/>
      <c r="S13" s="207"/>
      <c r="T13" s="207"/>
      <c r="V13" s="227">
        <f t="shared" si="0"/>
        <v>2</v>
      </c>
      <c r="W13" s="207"/>
      <c r="X13" s="207"/>
    </row>
    <row r="14" spans="1:24" x14ac:dyDescent="0.2">
      <c r="A14" s="712"/>
      <c r="B14" s="241" t="s">
        <v>217</v>
      </c>
      <c r="C14" s="233"/>
      <c r="D14" s="227"/>
      <c r="E14" s="227"/>
      <c r="F14" s="232" t="s">
        <v>168</v>
      </c>
      <c r="G14" s="207" t="s">
        <v>168</v>
      </c>
      <c r="H14" s="207"/>
      <c r="I14" s="207"/>
      <c r="J14" s="207"/>
      <c r="K14" s="207"/>
      <c r="L14" s="207"/>
      <c r="M14" s="207"/>
      <c r="N14" s="207"/>
      <c r="O14" s="102"/>
      <c r="P14" s="102"/>
      <c r="Q14" s="207"/>
      <c r="R14" s="207"/>
      <c r="S14" s="102" t="s">
        <v>168</v>
      </c>
      <c r="T14" s="207"/>
      <c r="V14" s="227">
        <f t="shared" si="0"/>
        <v>3</v>
      </c>
      <c r="W14" s="207"/>
      <c r="X14" s="207"/>
    </row>
    <row r="15" spans="1:24" x14ac:dyDescent="0.2">
      <c r="A15" s="713"/>
      <c r="B15" s="240" t="s">
        <v>216</v>
      </c>
      <c r="C15" s="233"/>
      <c r="D15" s="227"/>
      <c r="E15" s="227"/>
      <c r="F15" s="232"/>
      <c r="G15" s="207"/>
      <c r="H15" s="207"/>
      <c r="I15" s="207"/>
      <c r="J15" s="207"/>
      <c r="K15" s="207"/>
      <c r="L15" s="207"/>
      <c r="M15" s="207"/>
      <c r="N15" s="207"/>
      <c r="O15" s="207"/>
      <c r="P15" s="102" t="s">
        <v>168</v>
      </c>
      <c r="Q15" s="207"/>
      <c r="R15" s="207"/>
      <c r="S15" s="102"/>
      <c r="T15" s="102" t="s">
        <v>168</v>
      </c>
      <c r="U15" s="207"/>
      <c r="V15" s="227">
        <f t="shared" si="0"/>
        <v>2</v>
      </c>
      <c r="W15" s="207"/>
      <c r="X15" s="207"/>
    </row>
    <row r="16" spans="1:24" x14ac:dyDescent="0.2">
      <c r="A16" s="713"/>
      <c r="B16" s="239" t="s">
        <v>215</v>
      </c>
      <c r="C16" s="233"/>
      <c r="D16" s="227"/>
      <c r="E16" s="227"/>
      <c r="F16" s="232"/>
      <c r="G16" s="207"/>
      <c r="H16" s="207"/>
      <c r="I16" s="207"/>
      <c r="J16" s="207"/>
      <c r="K16" s="102" t="s">
        <v>168</v>
      </c>
      <c r="L16" s="102" t="s">
        <v>168</v>
      </c>
      <c r="M16" s="207"/>
      <c r="N16" s="207"/>
      <c r="O16" s="102" t="s">
        <v>168</v>
      </c>
      <c r="P16" s="102" t="s">
        <v>168</v>
      </c>
      <c r="Q16" s="207"/>
      <c r="R16" s="207"/>
      <c r="S16" s="207"/>
      <c r="T16" s="207"/>
      <c r="U16" s="207"/>
      <c r="V16" s="227">
        <f t="shared" si="0"/>
        <v>4</v>
      </c>
      <c r="W16" s="207"/>
      <c r="X16" s="207"/>
    </row>
    <row r="17" spans="1:24" x14ac:dyDescent="0.2">
      <c r="A17" s="713"/>
      <c r="B17" s="53" t="s">
        <v>214</v>
      </c>
      <c r="C17" s="233"/>
      <c r="D17" s="227"/>
      <c r="E17" s="227"/>
      <c r="F17" s="232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 t="s">
        <v>168</v>
      </c>
      <c r="U17" s="207"/>
      <c r="V17" s="227">
        <f t="shared" si="0"/>
        <v>1</v>
      </c>
      <c r="W17" s="207"/>
      <c r="X17" s="207"/>
    </row>
    <row r="18" spans="1:24" x14ac:dyDescent="0.2">
      <c r="A18" s="713"/>
      <c r="B18" s="53" t="s">
        <v>213</v>
      </c>
      <c r="C18" s="233" t="s">
        <v>168</v>
      </c>
      <c r="D18" s="227"/>
      <c r="E18" s="227"/>
      <c r="F18" s="232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27">
        <f t="shared" si="0"/>
        <v>1</v>
      </c>
      <c r="W18" s="207"/>
      <c r="X18" s="207"/>
    </row>
    <row r="19" spans="1:24" x14ac:dyDescent="0.2">
      <c r="A19" s="713"/>
      <c r="B19" s="53" t="s">
        <v>212</v>
      </c>
      <c r="C19" s="233"/>
      <c r="D19" s="227"/>
      <c r="E19" s="227"/>
      <c r="F19" s="232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102"/>
      <c r="T19" s="207"/>
      <c r="U19" s="207"/>
      <c r="V19" s="227">
        <f t="shared" si="0"/>
        <v>0</v>
      </c>
      <c r="W19" s="207"/>
      <c r="X19" s="207"/>
    </row>
    <row r="20" spans="1:24" ht="13.5" thickBot="1" x14ac:dyDescent="0.25">
      <c r="A20" s="713"/>
      <c r="B20" s="225" t="s">
        <v>211</v>
      </c>
      <c r="C20" s="231"/>
      <c r="D20" s="228"/>
      <c r="E20" s="228"/>
      <c r="F20" s="230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 t="s">
        <v>168</v>
      </c>
      <c r="R20" s="228" t="s">
        <v>168</v>
      </c>
      <c r="S20" s="228"/>
      <c r="T20" s="228"/>
      <c r="U20" s="228"/>
      <c r="V20" s="227">
        <f t="shared" si="0"/>
        <v>2</v>
      </c>
      <c r="W20" s="207"/>
      <c r="X20" s="207"/>
    </row>
    <row r="21" spans="1:24" x14ac:dyDescent="0.2">
      <c r="A21" s="717" t="s">
        <v>210</v>
      </c>
      <c r="B21" s="53" t="s">
        <v>209</v>
      </c>
      <c r="C21" s="233"/>
      <c r="D21" s="227"/>
      <c r="E21" s="227"/>
      <c r="F21" s="232"/>
      <c r="G21" s="207"/>
      <c r="H21" s="207" t="s">
        <v>168</v>
      </c>
      <c r="I21" s="207" t="s">
        <v>168</v>
      </c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V21" s="227">
        <f t="shared" si="0"/>
        <v>2</v>
      </c>
      <c r="W21" s="207"/>
      <c r="X21" s="207"/>
    </row>
    <row r="22" spans="1:24" x14ac:dyDescent="0.2">
      <c r="A22" s="718"/>
      <c r="B22" s="209" t="s">
        <v>208</v>
      </c>
      <c r="C22" s="233"/>
      <c r="D22" s="227"/>
      <c r="E22" s="163" t="s">
        <v>168</v>
      </c>
      <c r="F22" s="236"/>
      <c r="G22" s="102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V22" s="227">
        <f t="shared" si="0"/>
        <v>1</v>
      </c>
      <c r="W22" s="207"/>
      <c r="X22" s="207"/>
    </row>
    <row r="23" spans="1:24" x14ac:dyDescent="0.2">
      <c r="A23" s="718"/>
      <c r="B23" s="209" t="s">
        <v>207</v>
      </c>
      <c r="C23" s="233"/>
      <c r="D23" s="227"/>
      <c r="E23" s="227"/>
      <c r="F23" s="232"/>
      <c r="G23" s="207"/>
      <c r="H23" s="102" t="s">
        <v>168</v>
      </c>
      <c r="I23" s="102" t="s">
        <v>168</v>
      </c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V23" s="227">
        <f t="shared" si="0"/>
        <v>2</v>
      </c>
      <c r="W23" s="207"/>
      <c r="X23" s="207"/>
    </row>
    <row r="24" spans="1:24" x14ac:dyDescent="0.2">
      <c r="A24" s="718"/>
      <c r="B24" s="209" t="s">
        <v>206</v>
      </c>
      <c r="C24" s="233" t="s">
        <v>168</v>
      </c>
      <c r="D24" s="227"/>
      <c r="E24" s="227"/>
      <c r="F24" s="232"/>
      <c r="G24" s="207"/>
      <c r="H24" s="102"/>
      <c r="I24" s="102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V24" s="227">
        <f t="shared" si="0"/>
        <v>1</v>
      </c>
      <c r="W24" s="207"/>
      <c r="X24" s="207"/>
    </row>
    <row r="25" spans="1:24" ht="13.5" thickBot="1" x14ac:dyDescent="0.25">
      <c r="A25" s="719"/>
      <c r="B25" s="238" t="s">
        <v>205</v>
      </c>
      <c r="C25" s="231"/>
      <c r="D25" s="228"/>
      <c r="E25" s="228"/>
      <c r="F25" s="230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9" t="s">
        <v>168</v>
      </c>
      <c r="V25" s="227">
        <f t="shared" si="0"/>
        <v>1</v>
      </c>
      <c r="W25" s="207"/>
      <c r="X25" s="207"/>
    </row>
    <row r="26" spans="1:24" x14ac:dyDescent="0.2">
      <c r="A26" s="709" t="s">
        <v>204</v>
      </c>
      <c r="B26" s="65" t="s">
        <v>203</v>
      </c>
      <c r="C26" s="237" t="s">
        <v>168</v>
      </c>
      <c r="D26" s="227"/>
      <c r="E26" s="227"/>
      <c r="F26" s="232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27">
        <f t="shared" si="0"/>
        <v>1</v>
      </c>
      <c r="W26" s="207"/>
      <c r="X26" s="207"/>
    </row>
    <row r="27" spans="1:24" x14ac:dyDescent="0.2">
      <c r="A27" s="709"/>
      <c r="B27" s="65" t="s">
        <v>202</v>
      </c>
      <c r="C27" s="237"/>
      <c r="D27" s="227"/>
      <c r="E27" s="227"/>
      <c r="F27" s="232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27">
        <f t="shared" si="0"/>
        <v>0</v>
      </c>
      <c r="W27" s="207"/>
      <c r="X27" s="207"/>
    </row>
    <row r="28" spans="1:24" x14ac:dyDescent="0.2">
      <c r="A28" s="709"/>
      <c r="B28" s="65" t="s">
        <v>201</v>
      </c>
      <c r="C28" s="237"/>
      <c r="D28" s="227"/>
      <c r="E28" s="227"/>
      <c r="F28" s="232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27">
        <f t="shared" si="0"/>
        <v>0</v>
      </c>
      <c r="W28" s="207"/>
      <c r="X28" s="207"/>
    </row>
    <row r="29" spans="1:24" x14ac:dyDescent="0.2">
      <c r="A29" s="709"/>
      <c r="B29" s="65" t="s">
        <v>200</v>
      </c>
      <c r="C29" s="233"/>
      <c r="D29" s="163" t="s">
        <v>168</v>
      </c>
      <c r="E29" s="227"/>
      <c r="F29" s="232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27">
        <f t="shared" si="0"/>
        <v>1</v>
      </c>
      <c r="W29" s="207"/>
      <c r="X29" s="207"/>
    </row>
    <row r="30" spans="1:24" x14ac:dyDescent="0.2">
      <c r="A30" s="709"/>
      <c r="B30" s="65" t="s">
        <v>199</v>
      </c>
      <c r="C30" s="237" t="s">
        <v>168</v>
      </c>
      <c r="D30" s="163"/>
      <c r="E30" s="227"/>
      <c r="F30" s="232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27">
        <f t="shared" si="0"/>
        <v>1</v>
      </c>
      <c r="W30" s="207"/>
      <c r="X30" s="207"/>
    </row>
    <row r="31" spans="1:24" x14ac:dyDescent="0.2">
      <c r="A31" s="709"/>
      <c r="B31" s="65" t="s">
        <v>198</v>
      </c>
      <c r="C31" s="233"/>
      <c r="D31" s="227"/>
      <c r="E31" s="163" t="s">
        <v>168</v>
      </c>
      <c r="F31" s="232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27">
        <f t="shared" si="0"/>
        <v>1</v>
      </c>
      <c r="W31" s="207"/>
      <c r="X31" s="207"/>
    </row>
    <row r="32" spans="1:24" x14ac:dyDescent="0.2">
      <c r="A32" s="709"/>
      <c r="B32" s="65" t="s">
        <v>197</v>
      </c>
      <c r="C32" s="233"/>
      <c r="D32" s="227"/>
      <c r="E32" s="163" t="s">
        <v>168</v>
      </c>
      <c r="F32" s="232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27">
        <f t="shared" si="0"/>
        <v>1</v>
      </c>
      <c r="W32" s="207"/>
      <c r="X32" s="207"/>
    </row>
    <row r="33" spans="1:24" x14ac:dyDescent="0.2">
      <c r="A33" s="709"/>
      <c r="B33" s="65" t="s">
        <v>196</v>
      </c>
      <c r="C33" s="233"/>
      <c r="D33" s="227"/>
      <c r="E33" s="227"/>
      <c r="F33" s="236" t="s">
        <v>168</v>
      </c>
      <c r="G33" s="102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27">
        <f t="shared" si="0"/>
        <v>1</v>
      </c>
      <c r="W33" s="207"/>
      <c r="X33" s="207"/>
    </row>
    <row r="34" spans="1:24" x14ac:dyDescent="0.2">
      <c r="A34" s="709"/>
      <c r="B34" s="235" t="s">
        <v>195</v>
      </c>
      <c r="C34" s="233"/>
      <c r="D34" s="227"/>
      <c r="E34" s="227"/>
      <c r="F34" s="236"/>
      <c r="G34" s="102" t="s">
        <v>168</v>
      </c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27">
        <f t="shared" si="0"/>
        <v>1</v>
      </c>
      <c r="W34" s="207"/>
      <c r="X34" s="207"/>
    </row>
    <row r="35" spans="1:24" x14ac:dyDescent="0.2">
      <c r="A35" s="709"/>
      <c r="B35" s="235" t="s">
        <v>194</v>
      </c>
      <c r="C35" s="233"/>
      <c r="D35" s="163" t="s">
        <v>168</v>
      </c>
      <c r="E35" s="227"/>
      <c r="F35" s="236"/>
      <c r="G35" s="102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27">
        <f t="shared" ref="V35:V63" si="1">COUNTIF(C35:U35,"x")</f>
        <v>1</v>
      </c>
      <c r="W35" s="207"/>
      <c r="X35" s="207"/>
    </row>
    <row r="36" spans="1:24" x14ac:dyDescent="0.2">
      <c r="A36" s="709"/>
      <c r="B36" s="65" t="s">
        <v>193</v>
      </c>
      <c r="C36" s="233"/>
      <c r="D36" s="227"/>
      <c r="E36" s="227"/>
      <c r="F36" s="232"/>
      <c r="G36" s="102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27">
        <f t="shared" si="1"/>
        <v>0</v>
      </c>
      <c r="W36" s="207"/>
      <c r="X36" s="207"/>
    </row>
    <row r="37" spans="1:24" x14ac:dyDescent="0.2">
      <c r="A37" s="709"/>
      <c r="B37" s="235" t="s">
        <v>192</v>
      </c>
      <c r="C37" s="233"/>
      <c r="D37" s="227"/>
      <c r="E37" s="227"/>
      <c r="F37" s="232"/>
      <c r="G37" s="102" t="s">
        <v>168</v>
      </c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27">
        <f t="shared" si="1"/>
        <v>1</v>
      </c>
      <c r="W37" s="207"/>
      <c r="X37" s="207"/>
    </row>
    <row r="38" spans="1:24" x14ac:dyDescent="0.2">
      <c r="A38" s="709"/>
      <c r="B38" s="65" t="s">
        <v>191</v>
      </c>
      <c r="C38" s="233"/>
      <c r="D38" s="227"/>
      <c r="E38" s="227"/>
      <c r="F38" s="232"/>
      <c r="G38" s="207"/>
      <c r="H38" s="102" t="s">
        <v>168</v>
      </c>
      <c r="I38" s="102" t="s">
        <v>168</v>
      </c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27">
        <f t="shared" si="1"/>
        <v>2</v>
      </c>
      <c r="W38" s="207"/>
      <c r="X38" s="207"/>
    </row>
    <row r="39" spans="1:24" x14ac:dyDescent="0.2">
      <c r="A39" s="709"/>
      <c r="B39" s="65" t="s">
        <v>190</v>
      </c>
      <c r="C39" s="233"/>
      <c r="D39" s="227"/>
      <c r="E39" s="227"/>
      <c r="F39" s="232"/>
      <c r="G39" s="207"/>
      <c r="H39" s="102" t="s">
        <v>168</v>
      </c>
      <c r="I39" s="102" t="s">
        <v>168</v>
      </c>
      <c r="J39" s="207"/>
      <c r="K39" s="207"/>
      <c r="L39" s="102" t="s">
        <v>168</v>
      </c>
      <c r="M39" s="207"/>
      <c r="N39" s="207"/>
      <c r="O39" s="102" t="s">
        <v>168</v>
      </c>
      <c r="P39" s="207"/>
      <c r="Q39" s="207"/>
      <c r="R39" s="207"/>
      <c r="S39" s="207"/>
      <c r="T39" s="207"/>
      <c r="U39" s="207"/>
      <c r="V39" s="227">
        <f t="shared" si="1"/>
        <v>4</v>
      </c>
      <c r="W39" s="207"/>
      <c r="X39" s="207"/>
    </row>
    <row r="40" spans="1:24" x14ac:dyDescent="0.2">
      <c r="A40" s="709"/>
      <c r="B40" s="65" t="s">
        <v>189</v>
      </c>
      <c r="C40" s="233"/>
      <c r="D40" s="227"/>
      <c r="E40" s="227"/>
      <c r="F40" s="232"/>
      <c r="G40" s="207"/>
      <c r="H40" s="102" t="s">
        <v>168</v>
      </c>
      <c r="I40" s="102" t="s">
        <v>168</v>
      </c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27">
        <f t="shared" si="1"/>
        <v>2</v>
      </c>
      <c r="W40" s="207"/>
      <c r="X40" s="207"/>
    </row>
    <row r="41" spans="1:24" x14ac:dyDescent="0.2">
      <c r="A41" s="709"/>
      <c r="B41" s="65" t="s">
        <v>188</v>
      </c>
      <c r="C41" s="233"/>
      <c r="D41" s="227"/>
      <c r="E41" s="227"/>
      <c r="F41" s="232"/>
      <c r="G41" s="207"/>
      <c r="H41" s="102" t="s">
        <v>168</v>
      </c>
      <c r="I41" s="102" t="s">
        <v>168</v>
      </c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27">
        <f t="shared" si="1"/>
        <v>2</v>
      </c>
      <c r="W41" s="207"/>
      <c r="X41" s="207"/>
    </row>
    <row r="42" spans="1:24" x14ac:dyDescent="0.2">
      <c r="A42" s="709"/>
      <c r="B42" s="65" t="s">
        <v>187</v>
      </c>
      <c r="C42" s="233"/>
      <c r="D42" s="227"/>
      <c r="E42" s="227"/>
      <c r="F42" s="232"/>
      <c r="G42" s="207"/>
      <c r="H42" s="102" t="s">
        <v>168</v>
      </c>
      <c r="I42" s="102" t="s">
        <v>168</v>
      </c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27">
        <f t="shared" si="1"/>
        <v>2</v>
      </c>
      <c r="W42" s="207"/>
      <c r="X42" s="207"/>
    </row>
    <row r="43" spans="1:24" x14ac:dyDescent="0.2">
      <c r="A43" s="709"/>
      <c r="B43" s="65" t="s">
        <v>186</v>
      </c>
      <c r="C43" s="233"/>
      <c r="D43" s="227"/>
      <c r="E43" s="227"/>
      <c r="F43" s="232"/>
      <c r="G43" s="207"/>
      <c r="H43" s="102" t="s">
        <v>168</v>
      </c>
      <c r="I43" s="102" t="s">
        <v>168</v>
      </c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27">
        <f t="shared" si="1"/>
        <v>2</v>
      </c>
      <c r="W43" s="207"/>
      <c r="X43" s="207"/>
    </row>
    <row r="44" spans="1:24" x14ac:dyDescent="0.2">
      <c r="A44" s="709"/>
      <c r="B44" s="65" t="s">
        <v>185</v>
      </c>
      <c r="C44" s="233"/>
      <c r="D44" s="227"/>
      <c r="E44" s="227"/>
      <c r="F44" s="232"/>
      <c r="G44" s="207"/>
      <c r="H44" s="102" t="s">
        <v>168</v>
      </c>
      <c r="I44" s="102" t="s">
        <v>168</v>
      </c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27">
        <f t="shared" si="1"/>
        <v>2</v>
      </c>
      <c r="W44" s="207"/>
      <c r="X44" s="207"/>
    </row>
    <row r="45" spans="1:24" x14ac:dyDescent="0.2">
      <c r="A45" s="709"/>
      <c r="B45" s="65" t="s">
        <v>184</v>
      </c>
      <c r="C45" s="233"/>
      <c r="D45" s="227"/>
      <c r="E45" s="227"/>
      <c r="F45" s="232"/>
      <c r="G45" s="207"/>
      <c r="H45" s="102" t="s">
        <v>168</v>
      </c>
      <c r="I45" s="102" t="s">
        <v>168</v>
      </c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27">
        <f t="shared" si="1"/>
        <v>2</v>
      </c>
      <c r="W45" s="207"/>
      <c r="X45" s="207"/>
    </row>
    <row r="46" spans="1:24" x14ac:dyDescent="0.2">
      <c r="A46" s="709"/>
      <c r="B46" s="65" t="s">
        <v>183</v>
      </c>
      <c r="C46" s="233"/>
      <c r="D46" s="227"/>
      <c r="E46" s="227"/>
      <c r="F46" s="232"/>
      <c r="G46" s="207"/>
      <c r="H46" s="102" t="s">
        <v>168</v>
      </c>
      <c r="I46" s="102" t="s">
        <v>168</v>
      </c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27">
        <f t="shared" si="1"/>
        <v>2</v>
      </c>
      <c r="W46" s="207"/>
      <c r="X46" s="207"/>
    </row>
    <row r="47" spans="1:24" x14ac:dyDescent="0.2">
      <c r="A47" s="709"/>
      <c r="B47" s="65" t="s">
        <v>182</v>
      </c>
      <c r="C47" s="233"/>
      <c r="D47" s="227"/>
      <c r="E47" s="227"/>
      <c r="F47" s="232"/>
      <c r="G47" s="207"/>
      <c r="H47" s="102" t="s">
        <v>168</v>
      </c>
      <c r="I47" s="102" t="s">
        <v>168</v>
      </c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27">
        <f t="shared" si="1"/>
        <v>2</v>
      </c>
      <c r="W47" s="207"/>
      <c r="X47" s="207"/>
    </row>
    <row r="48" spans="1:24" x14ac:dyDescent="0.2">
      <c r="A48" s="709"/>
      <c r="B48" s="65" t="s">
        <v>181</v>
      </c>
      <c r="C48" s="233"/>
      <c r="D48" s="227"/>
      <c r="E48" s="227"/>
      <c r="F48" s="232"/>
      <c r="G48" s="207"/>
      <c r="H48" s="102" t="s">
        <v>168</v>
      </c>
      <c r="I48" s="102" t="s">
        <v>168</v>
      </c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27">
        <f t="shared" si="1"/>
        <v>2</v>
      </c>
      <c r="W48" s="207"/>
      <c r="X48" s="207"/>
    </row>
    <row r="49" spans="1:24" x14ac:dyDescent="0.2">
      <c r="A49" s="709"/>
      <c r="B49" s="65" t="s">
        <v>180</v>
      </c>
      <c r="C49" s="233"/>
      <c r="D49" s="227"/>
      <c r="E49" s="227"/>
      <c r="F49" s="232"/>
      <c r="G49" s="207"/>
      <c r="H49" s="102" t="s">
        <v>168</v>
      </c>
      <c r="I49" s="102" t="s">
        <v>168</v>
      </c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27">
        <f t="shared" si="1"/>
        <v>2</v>
      </c>
      <c r="W49" s="207"/>
      <c r="X49" s="207"/>
    </row>
    <row r="50" spans="1:24" x14ac:dyDescent="0.2">
      <c r="A50" s="709"/>
      <c r="B50" s="65" t="s">
        <v>179</v>
      </c>
      <c r="C50" s="233"/>
      <c r="D50" s="227"/>
      <c r="E50" s="227"/>
      <c r="F50" s="232"/>
      <c r="G50" s="207"/>
      <c r="H50" s="102" t="s">
        <v>168</v>
      </c>
      <c r="I50" s="102" t="s">
        <v>168</v>
      </c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27">
        <f t="shared" si="1"/>
        <v>2</v>
      </c>
      <c r="W50" s="207"/>
      <c r="X50" s="207"/>
    </row>
    <row r="51" spans="1:24" x14ac:dyDescent="0.2">
      <c r="A51" s="709"/>
      <c r="B51" s="65" t="s">
        <v>178</v>
      </c>
      <c r="C51" s="233"/>
      <c r="D51" s="227"/>
      <c r="E51" s="227"/>
      <c r="F51" s="232"/>
      <c r="G51" s="207"/>
      <c r="H51" s="102" t="s">
        <v>168</v>
      </c>
      <c r="I51" s="102" t="s">
        <v>168</v>
      </c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27">
        <f t="shared" si="1"/>
        <v>2</v>
      </c>
      <c r="W51" s="207"/>
      <c r="X51" s="207"/>
    </row>
    <row r="52" spans="1:24" x14ac:dyDescent="0.2">
      <c r="A52" s="709"/>
      <c r="B52" s="65" t="s">
        <v>177</v>
      </c>
      <c r="C52" s="233"/>
      <c r="D52" s="227"/>
      <c r="E52" s="227"/>
      <c r="F52" s="232"/>
      <c r="G52" s="207"/>
      <c r="H52" s="102" t="s">
        <v>168</v>
      </c>
      <c r="I52" s="102" t="s">
        <v>168</v>
      </c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27">
        <f t="shared" si="1"/>
        <v>2</v>
      </c>
      <c r="W52" s="207"/>
      <c r="X52" s="207"/>
    </row>
    <row r="53" spans="1:24" x14ac:dyDescent="0.2">
      <c r="A53" s="709"/>
      <c r="B53" s="65" t="s">
        <v>176</v>
      </c>
      <c r="C53" s="233"/>
      <c r="D53" s="227"/>
      <c r="E53" s="227"/>
      <c r="F53" s="232"/>
      <c r="G53" s="207"/>
      <c r="H53" s="102" t="s">
        <v>168</v>
      </c>
      <c r="I53" s="102" t="s">
        <v>168</v>
      </c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27">
        <f t="shared" si="1"/>
        <v>2</v>
      </c>
      <c r="W53" s="207"/>
      <c r="X53" s="207"/>
    </row>
    <row r="54" spans="1:24" x14ac:dyDescent="0.2">
      <c r="A54" s="709"/>
      <c r="B54" s="65" t="s">
        <v>175</v>
      </c>
      <c r="C54" s="233"/>
      <c r="D54" s="227"/>
      <c r="E54" s="227"/>
      <c r="F54" s="232"/>
      <c r="G54" s="207"/>
      <c r="H54" s="102" t="s">
        <v>168</v>
      </c>
      <c r="I54" s="102" t="s">
        <v>168</v>
      </c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27">
        <f t="shared" si="1"/>
        <v>2</v>
      </c>
      <c r="W54" s="207"/>
      <c r="X54" s="207"/>
    </row>
    <row r="55" spans="1:24" x14ac:dyDescent="0.2">
      <c r="A55" s="709"/>
      <c r="B55" s="234" t="s">
        <v>174</v>
      </c>
      <c r="C55" s="233"/>
      <c r="D55" s="227"/>
      <c r="E55" s="227"/>
      <c r="F55" s="232"/>
      <c r="G55" s="207"/>
      <c r="H55" s="102"/>
      <c r="I55" s="102"/>
      <c r="J55" s="102" t="s">
        <v>168</v>
      </c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27">
        <f t="shared" si="1"/>
        <v>1</v>
      </c>
      <c r="W55" s="207"/>
      <c r="X55" s="207"/>
    </row>
    <row r="56" spans="1:24" x14ac:dyDescent="0.2">
      <c r="A56" s="709"/>
      <c r="B56" s="65" t="s">
        <v>173</v>
      </c>
      <c r="C56" s="233"/>
      <c r="D56" s="227"/>
      <c r="E56" s="227"/>
      <c r="F56" s="232"/>
      <c r="G56" s="207"/>
      <c r="H56" s="207"/>
      <c r="I56" s="207"/>
      <c r="J56" s="102"/>
      <c r="K56" s="102" t="s">
        <v>168</v>
      </c>
      <c r="L56" s="102" t="s">
        <v>168</v>
      </c>
      <c r="M56" s="102" t="s">
        <v>168</v>
      </c>
      <c r="N56" s="102" t="s">
        <v>168</v>
      </c>
      <c r="O56" s="102" t="s">
        <v>168</v>
      </c>
      <c r="P56" s="102" t="s">
        <v>168</v>
      </c>
      <c r="Q56" s="207"/>
      <c r="R56" s="207"/>
      <c r="S56" s="207"/>
      <c r="T56" s="207"/>
      <c r="U56" s="207"/>
      <c r="V56" s="227">
        <f t="shared" si="1"/>
        <v>6</v>
      </c>
      <c r="W56" s="207"/>
      <c r="X56" s="207"/>
    </row>
    <row r="57" spans="1:24" x14ac:dyDescent="0.2">
      <c r="A57" s="709"/>
      <c r="B57" s="235" t="s">
        <v>172</v>
      </c>
      <c r="C57" s="233"/>
      <c r="D57" s="227"/>
      <c r="E57" s="227"/>
      <c r="F57" s="232"/>
      <c r="G57" s="207"/>
      <c r="H57" s="207"/>
      <c r="I57" s="207"/>
      <c r="J57" s="102"/>
      <c r="K57" s="102" t="s">
        <v>168</v>
      </c>
      <c r="L57" s="102"/>
      <c r="M57" s="102" t="s">
        <v>168</v>
      </c>
      <c r="N57" s="102" t="s">
        <v>168</v>
      </c>
      <c r="O57" s="102"/>
      <c r="P57" s="102"/>
      <c r="Q57" s="207"/>
      <c r="R57" s="207"/>
      <c r="S57" s="207"/>
      <c r="T57" s="207"/>
      <c r="U57" s="207"/>
      <c r="V57" s="227">
        <f t="shared" si="1"/>
        <v>3</v>
      </c>
      <c r="W57" s="207"/>
      <c r="X57" s="207"/>
    </row>
    <row r="58" spans="1:24" x14ac:dyDescent="0.2">
      <c r="A58" s="709"/>
      <c r="B58" s="235" t="s">
        <v>171</v>
      </c>
      <c r="C58" s="233"/>
      <c r="D58" s="227"/>
      <c r="E58" s="227"/>
      <c r="F58" s="232"/>
      <c r="G58" s="207"/>
      <c r="H58" s="207"/>
      <c r="I58" s="207"/>
      <c r="J58" s="102" t="s">
        <v>168</v>
      </c>
      <c r="K58" s="102"/>
      <c r="L58" s="102"/>
      <c r="M58" s="102"/>
      <c r="N58" s="102"/>
      <c r="O58" s="102"/>
      <c r="P58" s="102"/>
      <c r="Q58" s="207"/>
      <c r="R58" s="207"/>
      <c r="S58" s="207"/>
      <c r="T58" s="207"/>
      <c r="U58" s="207"/>
      <c r="V58" s="227">
        <f t="shared" si="1"/>
        <v>1</v>
      </c>
      <c r="W58" s="207"/>
      <c r="X58" s="207"/>
    </row>
    <row r="59" spans="1:24" x14ac:dyDescent="0.2">
      <c r="A59" s="709"/>
      <c r="B59" s="65" t="s">
        <v>170</v>
      </c>
      <c r="C59" s="233"/>
      <c r="D59" s="227"/>
      <c r="E59" s="227"/>
      <c r="F59" s="232"/>
      <c r="G59" s="207"/>
      <c r="H59" s="207"/>
      <c r="I59" s="207"/>
      <c r="J59" s="102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27">
        <f t="shared" si="1"/>
        <v>0</v>
      </c>
      <c r="W59" s="207"/>
      <c r="X59" s="207"/>
    </row>
    <row r="60" spans="1:24" x14ac:dyDescent="0.2">
      <c r="A60" s="709"/>
      <c r="B60" s="65" t="s">
        <v>169</v>
      </c>
      <c r="C60" s="233"/>
      <c r="D60" s="227"/>
      <c r="E60" s="227"/>
      <c r="F60" s="232"/>
      <c r="G60" s="207"/>
      <c r="H60" s="207"/>
      <c r="I60" s="207"/>
      <c r="J60" s="102"/>
      <c r="K60" s="102" t="s">
        <v>168</v>
      </c>
      <c r="L60" s="102" t="s">
        <v>168</v>
      </c>
      <c r="M60" s="102" t="s">
        <v>168</v>
      </c>
      <c r="N60" s="207"/>
      <c r="O60" s="207"/>
      <c r="P60" s="207"/>
      <c r="Q60" s="207"/>
      <c r="R60" s="207"/>
      <c r="S60" s="207"/>
      <c r="T60" s="207"/>
      <c r="U60" s="207"/>
      <c r="V60" s="227">
        <f t="shared" si="1"/>
        <v>3</v>
      </c>
      <c r="W60" s="207"/>
      <c r="X60" s="207"/>
    </row>
    <row r="61" spans="1:24" x14ac:dyDescent="0.2">
      <c r="A61" s="709"/>
      <c r="B61" s="234" t="s">
        <v>167</v>
      </c>
      <c r="C61" s="233"/>
      <c r="D61" s="227"/>
      <c r="E61" s="227"/>
      <c r="F61" s="232"/>
      <c r="G61" s="207"/>
      <c r="H61" s="207"/>
      <c r="I61" s="207"/>
      <c r="J61" s="102"/>
      <c r="K61" s="102"/>
      <c r="L61" s="102"/>
      <c r="M61" s="102"/>
      <c r="N61" s="207"/>
      <c r="O61" s="207"/>
      <c r="P61" s="207"/>
      <c r="Q61" s="207"/>
      <c r="R61" s="207"/>
      <c r="S61" s="207"/>
      <c r="T61" s="207"/>
      <c r="U61" s="207"/>
      <c r="V61" s="227">
        <f t="shared" si="1"/>
        <v>0</v>
      </c>
      <c r="W61" s="207"/>
      <c r="X61" s="207"/>
    </row>
    <row r="62" spans="1:24" x14ac:dyDescent="0.2">
      <c r="A62" s="709"/>
      <c r="B62" s="65" t="s">
        <v>166</v>
      </c>
      <c r="C62" s="233"/>
      <c r="D62" s="227"/>
      <c r="E62" s="227"/>
      <c r="F62" s="232"/>
      <c r="G62" s="207"/>
      <c r="H62" s="207"/>
      <c r="I62" s="207"/>
      <c r="J62" s="102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27">
        <f t="shared" si="1"/>
        <v>0</v>
      </c>
      <c r="W62" s="207"/>
      <c r="X62" s="207"/>
    </row>
    <row r="63" spans="1:24" s="65" customFormat="1" ht="13.5" thickBot="1" x14ac:dyDescent="0.25">
      <c r="A63" s="710"/>
      <c r="B63" s="225" t="s">
        <v>165</v>
      </c>
      <c r="C63" s="231"/>
      <c r="D63" s="228"/>
      <c r="E63" s="228"/>
      <c r="F63" s="230"/>
      <c r="G63" s="228"/>
      <c r="H63" s="228"/>
      <c r="I63" s="228"/>
      <c r="J63" s="228"/>
      <c r="K63" s="229"/>
      <c r="L63" s="229"/>
      <c r="M63" s="229"/>
      <c r="N63" s="229"/>
      <c r="O63" s="228"/>
      <c r="P63" s="228"/>
      <c r="Q63" s="228"/>
      <c r="R63" s="228"/>
      <c r="S63" s="228"/>
      <c r="T63" s="228"/>
      <c r="U63" s="228"/>
      <c r="V63" s="227">
        <f t="shared" si="1"/>
        <v>0</v>
      </c>
      <c r="W63" s="227"/>
      <c r="X63" s="227"/>
    </row>
    <row r="64" spans="1:24" ht="13.5" thickBot="1" x14ac:dyDescent="0.25">
      <c r="C64" s="226">
        <f t="shared" ref="C64:U64" si="2">COUNTIF(C3:C63,"X")</f>
        <v>4</v>
      </c>
      <c r="D64" s="225">
        <f t="shared" si="2"/>
        <v>3</v>
      </c>
      <c r="E64" s="225">
        <f t="shared" si="2"/>
        <v>5</v>
      </c>
      <c r="F64" s="224">
        <f t="shared" si="2"/>
        <v>2</v>
      </c>
      <c r="G64">
        <f t="shared" si="2"/>
        <v>4</v>
      </c>
      <c r="H64">
        <f t="shared" si="2"/>
        <v>21</v>
      </c>
      <c r="I64">
        <f t="shared" si="2"/>
        <v>21</v>
      </c>
      <c r="J64">
        <f t="shared" si="2"/>
        <v>4</v>
      </c>
      <c r="K64">
        <f t="shared" si="2"/>
        <v>5</v>
      </c>
      <c r="L64">
        <f t="shared" si="2"/>
        <v>5</v>
      </c>
      <c r="M64">
        <f t="shared" si="2"/>
        <v>4</v>
      </c>
      <c r="N64">
        <f t="shared" si="2"/>
        <v>3</v>
      </c>
      <c r="O64">
        <f t="shared" si="2"/>
        <v>4</v>
      </c>
      <c r="P64">
        <f t="shared" si="2"/>
        <v>4</v>
      </c>
      <c r="Q64">
        <f t="shared" si="2"/>
        <v>1</v>
      </c>
      <c r="R64">
        <f t="shared" si="2"/>
        <v>1</v>
      </c>
      <c r="S64">
        <f t="shared" si="2"/>
        <v>1</v>
      </c>
      <c r="T64">
        <f t="shared" si="2"/>
        <v>2</v>
      </c>
      <c r="U64">
        <f t="shared" si="2"/>
        <v>1</v>
      </c>
    </row>
  </sheetData>
  <mergeCells count="6">
    <mergeCell ref="G1:U1"/>
    <mergeCell ref="C1:F1"/>
    <mergeCell ref="A26:A63"/>
    <mergeCell ref="A7:A20"/>
    <mergeCell ref="A3:A6"/>
    <mergeCell ref="A21:A25"/>
  </mergeCells>
  <conditionalFormatting sqref="V3:V4 V6:V63">
    <cfRule type="cellIs" dxfId="56" priority="2" operator="equal">
      <formula>0</formula>
    </cfRule>
  </conditionalFormatting>
  <conditionalFormatting sqref="V5">
    <cfRule type="cellIs" dxfId="55" priority="1" operator="equal">
      <formula>0</formula>
    </cfRule>
  </conditionalFormatting>
  <printOptions gridLines="1"/>
  <pageMargins left="0.25" right="0.25" top="1" bottom="1" header="0.5" footer="0.5"/>
  <pageSetup scale="56" orientation="landscape" r:id="rId1"/>
  <headerFooter alignWithMargins="0">
    <oddHeader>&amp;A</oddHeader>
    <oddFooter>&amp;F</oddFooter>
  </headerFooter>
  <picture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V65525"/>
  <sheetViews>
    <sheetView zoomScale="75" workbookViewId="0">
      <pane ySplit="1" topLeftCell="A2" activePane="bottomLeft" state="frozen"/>
      <selection activeCell="H1" sqref="H1:AO1"/>
      <selection pane="bottomLeft" activeCell="H1" sqref="H1:AO1"/>
    </sheetView>
  </sheetViews>
  <sheetFormatPr defaultColWidth="9.140625" defaultRowHeight="12.75" x14ac:dyDescent="0.2"/>
  <cols>
    <col min="1" max="1" width="12.85546875" style="19" bestFit="1" customWidth="1"/>
    <col min="2" max="2" width="10.140625" style="19" customWidth="1"/>
    <col min="3" max="3" width="13.7109375" style="19" customWidth="1"/>
    <col min="4" max="4" width="7.140625" style="19" customWidth="1"/>
    <col min="5" max="5" width="11.5703125" style="19" customWidth="1"/>
    <col min="6" max="6" width="13.140625" style="19" bestFit="1" customWidth="1"/>
    <col min="7" max="7" width="11.42578125" style="19" bestFit="1" customWidth="1"/>
    <col min="8" max="8" width="7" style="19" bestFit="1" customWidth="1"/>
    <col min="9" max="9" width="9.42578125" style="19" customWidth="1"/>
    <col min="10" max="10" width="10.42578125" style="19" customWidth="1"/>
    <col min="11" max="11" width="7.42578125" style="19" bestFit="1" customWidth="1"/>
    <col min="12" max="12" width="13.42578125" style="19" bestFit="1" customWidth="1"/>
    <col min="13" max="13" width="15.7109375" style="102" customWidth="1"/>
    <col min="14" max="14" width="14.85546875" style="102" customWidth="1"/>
    <col min="15" max="15" width="9.28515625" style="102" customWidth="1"/>
    <col min="16" max="16" width="19.5703125" style="102" bestFit="1" customWidth="1"/>
    <col min="17" max="17" width="12.85546875" style="102" customWidth="1"/>
    <col min="18" max="18" width="7.140625" style="19" customWidth="1"/>
    <col min="19" max="19" width="6.28515625" style="19" customWidth="1"/>
    <col min="20" max="22" width="9.140625" style="19"/>
    <col min="23" max="23" width="2.85546875" style="19" customWidth="1"/>
    <col min="24" max="16384" width="9.140625" style="19"/>
  </cols>
  <sheetData>
    <row r="1" spans="1:22" ht="25.5" x14ac:dyDescent="0.2">
      <c r="A1" s="35" t="s">
        <v>277</v>
      </c>
      <c r="B1" s="722" t="s">
        <v>217</v>
      </c>
      <c r="C1" s="723"/>
      <c r="D1" s="274">
        <f>COUNTIF(D3:D31,"false")</f>
        <v>0</v>
      </c>
      <c r="E1" s="724" t="s">
        <v>276</v>
      </c>
      <c r="F1" s="725"/>
      <c r="G1" s="725"/>
      <c r="H1" s="274">
        <f>COUNTIF(H3:H31,"false")</f>
        <v>1</v>
      </c>
      <c r="I1" s="726" t="s">
        <v>275</v>
      </c>
      <c r="J1" s="727"/>
      <c r="K1" s="274">
        <f>COUNTIF(K3:K31,"false")</f>
        <v>0</v>
      </c>
      <c r="L1" s="276" t="s">
        <v>274</v>
      </c>
      <c r="M1" s="275" t="s">
        <v>273</v>
      </c>
      <c r="N1" s="275" t="s">
        <v>272</v>
      </c>
      <c r="O1" s="274">
        <f>COUNTIF(O3:O53,"Bad")</f>
        <v>0</v>
      </c>
      <c r="P1" s="272" t="s">
        <v>271</v>
      </c>
      <c r="Q1" s="272" t="s">
        <v>270</v>
      </c>
      <c r="R1" s="274">
        <f>COUNTIF(R3:R13,"false")+COUNTIF(Q16:Q27,"false")</f>
        <v>0</v>
      </c>
      <c r="S1" s="728" t="s">
        <v>91</v>
      </c>
      <c r="T1" s="728"/>
      <c r="U1" s="728"/>
      <c r="V1" s="274">
        <f>COUNTIF(T3:V30,"false")</f>
        <v>0</v>
      </c>
    </row>
    <row r="2" spans="1:22" ht="26.25" x14ac:dyDescent="0.25">
      <c r="B2" s="268" t="s">
        <v>269</v>
      </c>
      <c r="C2" s="163" t="s">
        <v>268</v>
      </c>
      <c r="D2" s="273"/>
      <c r="E2" s="268" t="s">
        <v>99</v>
      </c>
      <c r="F2" s="163" t="s">
        <v>98</v>
      </c>
      <c r="G2" s="163" t="s">
        <v>97</v>
      </c>
      <c r="H2" s="255"/>
      <c r="I2" s="272" t="s">
        <v>98</v>
      </c>
      <c r="J2" s="271" t="s">
        <v>267</v>
      </c>
      <c r="K2" s="255"/>
      <c r="M2" s="720" t="s">
        <v>266</v>
      </c>
      <c r="N2" s="720"/>
      <c r="O2" s="720"/>
      <c r="P2" s="720"/>
      <c r="Q2" s="720"/>
      <c r="R2" s="721"/>
      <c r="T2" s="54" t="s">
        <v>99</v>
      </c>
      <c r="U2" s="54" t="s">
        <v>265</v>
      </c>
      <c r="V2" s="270" t="s">
        <v>264</v>
      </c>
    </row>
    <row r="3" spans="1:22" x14ac:dyDescent="0.2">
      <c r="A3" s="19">
        <v>2012</v>
      </c>
      <c r="B3" s="265">
        <v>7410.8912026761236</v>
      </c>
      <c r="C3" s="264">
        <v>7410.8912026761236</v>
      </c>
      <c r="D3" s="260" t="str">
        <f>IF(B3=C3,"GOOD")</f>
        <v>GOOD</v>
      </c>
      <c r="E3" s="263">
        <v>4576449</v>
      </c>
      <c r="F3" s="262">
        <v>4576449</v>
      </c>
      <c r="G3" s="262">
        <v>4576449</v>
      </c>
      <c r="H3" s="255" t="str">
        <f t="shared" ref="H3:H31" si="0">IF(E3=F3,IF(F3=G3,"GOOD"))</f>
        <v>GOOD</v>
      </c>
      <c r="I3" s="261">
        <v>89.444587774537112</v>
      </c>
      <c r="J3" s="261">
        <f>+'Small IND Sales Mod'!C430</f>
        <v>89.444587774537112</v>
      </c>
      <c r="K3" s="260" t="str">
        <f t="shared" ref="K3:K31" si="1">IF(I3=J3,"GOOD")</f>
        <v>GOOD</v>
      </c>
      <c r="L3" s="19">
        <v>2009</v>
      </c>
      <c r="M3" s="256">
        <v>103909489.52399999</v>
      </c>
      <c r="N3" s="256">
        <v>103909489.52399999</v>
      </c>
      <c r="O3" s="223" t="str">
        <f t="shared" ref="O3:O14" si="2">IF(M3=N3,"GOOD")</f>
        <v>GOOD</v>
      </c>
      <c r="P3" s="269">
        <v>103909489.52399997</v>
      </c>
      <c r="Q3" s="256">
        <v>103909489.52399999</v>
      </c>
      <c r="R3" s="255" t="str">
        <f t="shared" ref="R3:R13" si="3">IF(P3=Q3,"GOOD")</f>
        <v>GOOD</v>
      </c>
      <c r="S3" s="19">
        <v>2005</v>
      </c>
      <c r="V3" s="255"/>
    </row>
    <row r="4" spans="1:22" x14ac:dyDescent="0.2">
      <c r="A4" s="19">
        <f t="shared" ref="A4:A31" si="4">A3+1</f>
        <v>2013</v>
      </c>
      <c r="B4" s="265">
        <v>7597.6576623231113</v>
      </c>
      <c r="C4" s="264">
        <v>7597.6576623231113</v>
      </c>
      <c r="D4" s="260" t="str">
        <f t="shared" ref="D4:D31" si="5">IF(B4-C4&lt;0.01,"GOOD")</f>
        <v>GOOD</v>
      </c>
      <c r="E4" s="263">
        <v>4626934</v>
      </c>
      <c r="F4" s="262">
        <v>4626934</v>
      </c>
      <c r="G4" s="262">
        <v>4626934</v>
      </c>
      <c r="H4" s="255" t="str">
        <f t="shared" si="0"/>
        <v>GOOD</v>
      </c>
      <c r="I4" s="261">
        <v>89.098798634660582</v>
      </c>
      <c r="J4" s="261">
        <f>+'Small IND Sales Mod'!C431</f>
        <v>89.098798634660582</v>
      </c>
      <c r="K4" s="260" t="str">
        <f t="shared" si="1"/>
        <v>GOOD</v>
      </c>
      <c r="L4" s="19">
        <v>2010</v>
      </c>
      <c r="M4" s="256">
        <v>106605116.877</v>
      </c>
      <c r="N4" s="256">
        <v>106605116.877</v>
      </c>
      <c r="O4" s="223" t="str">
        <f t="shared" si="2"/>
        <v>GOOD</v>
      </c>
      <c r="P4" s="269">
        <v>106605116.87699999</v>
      </c>
      <c r="Q4" s="256">
        <v>106605116.877</v>
      </c>
      <c r="R4" s="255" t="str">
        <f t="shared" si="3"/>
        <v>GOOD</v>
      </c>
      <c r="S4" s="19">
        <v>2006</v>
      </c>
      <c r="U4" s="19" t="s">
        <v>299</v>
      </c>
      <c r="V4" s="255" t="s">
        <v>299</v>
      </c>
    </row>
    <row r="5" spans="1:22" x14ac:dyDescent="0.2">
      <c r="A5" s="19">
        <f t="shared" si="4"/>
        <v>2014</v>
      </c>
      <c r="B5" s="265">
        <v>7811.573701815465</v>
      </c>
      <c r="C5" s="264">
        <v>7811.573701815465</v>
      </c>
      <c r="D5" s="260" t="str">
        <f t="shared" si="5"/>
        <v>GOOD</v>
      </c>
      <c r="E5" s="263">
        <v>4708641</v>
      </c>
      <c r="F5" s="262">
        <v>4708814</v>
      </c>
      <c r="G5" s="262">
        <v>4698893</v>
      </c>
      <c r="H5" s="255" t="b">
        <f t="shared" si="0"/>
        <v>0</v>
      </c>
      <c r="I5" s="261">
        <v>89.745982087124972</v>
      </c>
      <c r="J5" s="261">
        <f>+'Small IND Sales Mod'!C432</f>
        <v>89.745982087124972</v>
      </c>
      <c r="K5" s="260" t="str">
        <f t="shared" si="1"/>
        <v>GOOD</v>
      </c>
      <c r="L5" s="19">
        <v>2011</v>
      </c>
      <c r="M5" s="256">
        <v>105503201.81200001</v>
      </c>
      <c r="N5" s="256">
        <v>105503201.81200001</v>
      </c>
      <c r="O5" s="223" t="str">
        <f t="shared" si="2"/>
        <v>GOOD</v>
      </c>
      <c r="P5" s="269">
        <v>105503201.81199999</v>
      </c>
      <c r="Q5" s="256">
        <v>105503201.81200001</v>
      </c>
      <c r="R5" s="255" t="str">
        <f t="shared" si="3"/>
        <v>GOOD</v>
      </c>
      <c r="S5" s="19">
        <v>2007</v>
      </c>
      <c r="T5" s="19" t="s">
        <v>299</v>
      </c>
      <c r="U5" s="19" t="s">
        <v>299</v>
      </c>
      <c r="V5" s="255" t="s">
        <v>299</v>
      </c>
    </row>
    <row r="6" spans="1:22" x14ac:dyDescent="0.2">
      <c r="A6" s="19">
        <f t="shared" si="4"/>
        <v>2015</v>
      </c>
      <c r="B6" s="265">
        <v>8008.3159761684001</v>
      </c>
      <c r="C6" s="264">
        <v>8008.3159761684001</v>
      </c>
      <c r="D6" s="260" t="str">
        <f t="shared" si="5"/>
        <v>GOOD</v>
      </c>
      <c r="E6" s="263">
        <v>4777210</v>
      </c>
      <c r="F6" s="262">
        <v>4777210</v>
      </c>
      <c r="G6" s="262">
        <v>4777210</v>
      </c>
      <c r="H6" s="255" t="str">
        <f t="shared" si="0"/>
        <v>GOOD</v>
      </c>
      <c r="I6" s="261">
        <v>91.506613699702825</v>
      </c>
      <c r="J6" s="261">
        <f>+'Small IND Sales Mod'!C433</f>
        <v>91.506613699702825</v>
      </c>
      <c r="K6" s="260" t="str">
        <f t="shared" si="1"/>
        <v>GOOD</v>
      </c>
      <c r="L6" s="19">
        <v>2012</v>
      </c>
      <c r="M6" s="256">
        <v>104462720.98599999</v>
      </c>
      <c r="N6" s="256">
        <v>104462720.98599999</v>
      </c>
      <c r="O6" s="223" t="str">
        <f t="shared" si="2"/>
        <v>GOOD</v>
      </c>
      <c r="P6" s="269">
        <v>104462720.98599996</v>
      </c>
      <c r="Q6" s="256">
        <v>104462720.98599999</v>
      </c>
      <c r="R6" s="255" t="str">
        <f t="shared" si="3"/>
        <v>GOOD</v>
      </c>
      <c r="S6" s="19">
        <v>2008</v>
      </c>
      <c r="T6" s="19" t="s">
        <v>299</v>
      </c>
      <c r="U6" s="19" t="s">
        <v>299</v>
      </c>
      <c r="V6" s="255" t="s">
        <v>299</v>
      </c>
    </row>
    <row r="7" spans="1:22" x14ac:dyDescent="0.2">
      <c r="A7" s="19">
        <f t="shared" si="4"/>
        <v>2016</v>
      </c>
      <c r="B7" s="265">
        <v>8203.78145335115</v>
      </c>
      <c r="C7" s="264">
        <v>8203.78145335115</v>
      </c>
      <c r="D7" s="260" t="str">
        <f t="shared" si="5"/>
        <v>GOOD</v>
      </c>
      <c r="E7" s="263">
        <v>4848294</v>
      </c>
      <c r="F7" s="262">
        <v>4848294</v>
      </c>
      <c r="G7" s="262">
        <v>4848294</v>
      </c>
      <c r="H7" s="255" t="str">
        <f t="shared" si="0"/>
        <v>GOOD</v>
      </c>
      <c r="I7" s="261">
        <v>94.232100985842592</v>
      </c>
      <c r="J7" s="261">
        <f>+'Small IND Sales Mod'!C434</f>
        <v>94.232100985842592</v>
      </c>
      <c r="K7" s="260" t="str">
        <f t="shared" si="1"/>
        <v>GOOD</v>
      </c>
      <c r="L7" s="19">
        <v>2013</v>
      </c>
      <c r="M7" s="256">
        <v>104942046.34</v>
      </c>
      <c r="N7" s="256">
        <v>104942046.34</v>
      </c>
      <c r="O7" s="223" t="str">
        <f t="shared" si="2"/>
        <v>GOOD</v>
      </c>
      <c r="P7" s="269">
        <v>104942046.34000003</v>
      </c>
      <c r="Q7" s="256">
        <v>104942046.34</v>
      </c>
      <c r="R7" s="255" t="str">
        <f t="shared" si="3"/>
        <v>GOOD</v>
      </c>
      <c r="S7" s="19">
        <v>2009</v>
      </c>
      <c r="T7" s="19" t="s">
        <v>299</v>
      </c>
      <c r="U7" s="19" t="s">
        <v>299</v>
      </c>
      <c r="V7" s="255" t="s">
        <v>299</v>
      </c>
    </row>
    <row r="8" spans="1:22" x14ac:dyDescent="0.2">
      <c r="A8" s="19">
        <f t="shared" si="4"/>
        <v>2017</v>
      </c>
      <c r="B8" s="265">
        <v>8373.7346302995338</v>
      </c>
      <c r="C8" s="264">
        <v>8373.7346302995338</v>
      </c>
      <c r="D8" s="260" t="str">
        <f t="shared" si="5"/>
        <v>GOOD</v>
      </c>
      <c r="E8" s="263">
        <v>4919162</v>
      </c>
      <c r="F8" s="262">
        <v>4919162</v>
      </c>
      <c r="G8" s="262">
        <v>4919162</v>
      </c>
      <c r="H8" s="255" t="str">
        <f t="shared" si="0"/>
        <v>GOOD</v>
      </c>
      <c r="I8" s="261">
        <v>97.260350196473624</v>
      </c>
      <c r="J8" s="261">
        <f>+'Small IND Sales Mod'!C435</f>
        <v>97.260350196473624</v>
      </c>
      <c r="K8" s="260" t="str">
        <f t="shared" si="1"/>
        <v>GOOD</v>
      </c>
      <c r="L8" s="19">
        <v>2014</v>
      </c>
      <c r="M8" s="256">
        <v>110766644.04802847</v>
      </c>
      <c r="N8" s="256">
        <v>110766644.04802847</v>
      </c>
      <c r="O8" s="223" t="str">
        <f t="shared" si="2"/>
        <v>GOOD</v>
      </c>
      <c r="P8" s="269">
        <v>110766644.04802844</v>
      </c>
      <c r="Q8" s="256">
        <v>110766644.04802845</v>
      </c>
      <c r="R8" s="255" t="str">
        <f t="shared" si="3"/>
        <v>GOOD</v>
      </c>
      <c r="S8" s="19">
        <v>2010</v>
      </c>
      <c r="T8" s="19" t="s">
        <v>299</v>
      </c>
      <c r="U8" s="19" t="s">
        <v>299</v>
      </c>
      <c r="V8" s="255" t="s">
        <v>299</v>
      </c>
    </row>
    <row r="9" spans="1:22" x14ac:dyDescent="0.2">
      <c r="A9" s="19">
        <f t="shared" si="4"/>
        <v>2018</v>
      </c>
      <c r="B9" s="265">
        <v>8499.3414967295921</v>
      </c>
      <c r="C9" s="264">
        <v>8499.3414967295921</v>
      </c>
      <c r="D9" s="260" t="str">
        <f t="shared" si="5"/>
        <v>GOOD</v>
      </c>
      <c r="E9" s="263">
        <v>4988771</v>
      </c>
      <c r="F9" s="262">
        <v>4988771</v>
      </c>
      <c r="G9" s="262">
        <v>4988771</v>
      </c>
      <c r="H9" s="255" t="str">
        <f t="shared" si="0"/>
        <v>GOOD</v>
      </c>
      <c r="I9" s="261">
        <v>99.630159477235694</v>
      </c>
      <c r="J9" s="261">
        <f>+'Small IND Sales Mod'!C436</f>
        <v>99.630159477235694</v>
      </c>
      <c r="K9" s="260" t="str">
        <f t="shared" si="1"/>
        <v>GOOD</v>
      </c>
      <c r="L9" s="19">
        <v>2015</v>
      </c>
      <c r="M9" s="256">
        <v>113117490.31818943</v>
      </c>
      <c r="N9" s="256">
        <v>113117490.31818943</v>
      </c>
      <c r="O9" s="223" t="str">
        <f t="shared" si="2"/>
        <v>GOOD</v>
      </c>
      <c r="P9" s="269">
        <v>113117490.31818943</v>
      </c>
      <c r="Q9" s="256">
        <v>113117490.31818943</v>
      </c>
      <c r="R9" s="255" t="str">
        <f t="shared" si="3"/>
        <v>GOOD</v>
      </c>
      <c r="S9" s="19">
        <v>2011</v>
      </c>
      <c r="T9" s="19" t="s">
        <v>299</v>
      </c>
      <c r="U9" s="19" t="s">
        <v>299</v>
      </c>
      <c r="V9" s="255" t="s">
        <v>299</v>
      </c>
    </row>
    <row r="10" spans="1:22" x14ac:dyDescent="0.2">
      <c r="A10" s="19">
        <f t="shared" si="4"/>
        <v>2019</v>
      </c>
      <c r="B10" s="265">
        <v>8600.022452882562</v>
      </c>
      <c r="C10" s="264">
        <v>8600.022452882562</v>
      </c>
      <c r="D10" s="260" t="str">
        <f t="shared" si="5"/>
        <v>GOOD</v>
      </c>
      <c r="E10" s="263">
        <v>5057400</v>
      </c>
      <c r="F10" s="262">
        <v>5057400</v>
      </c>
      <c r="G10" s="262">
        <v>5057400</v>
      </c>
      <c r="H10" s="255" t="str">
        <f t="shared" si="0"/>
        <v>GOOD</v>
      </c>
      <c r="I10" s="261">
        <v>101.76177138371258</v>
      </c>
      <c r="J10" s="261">
        <f>+'Small IND Sales Mod'!C437</f>
        <v>101.76177138371258</v>
      </c>
      <c r="K10" s="260" t="str">
        <f t="shared" si="1"/>
        <v>GOOD</v>
      </c>
      <c r="L10" s="19">
        <v>2016</v>
      </c>
      <c r="M10" s="256">
        <v>115679613.49239354</v>
      </c>
      <c r="N10" s="256">
        <v>115679613.49239354</v>
      </c>
      <c r="O10" s="223" t="str">
        <f t="shared" si="2"/>
        <v>GOOD</v>
      </c>
      <c r="P10" s="269">
        <v>115679613.49239355</v>
      </c>
      <c r="Q10" s="256">
        <v>115679613.49239355</v>
      </c>
      <c r="R10" s="255" t="str">
        <f t="shared" si="3"/>
        <v>GOOD</v>
      </c>
      <c r="S10" s="19">
        <v>2012</v>
      </c>
      <c r="T10" s="19" t="s">
        <v>299</v>
      </c>
      <c r="U10" s="19" t="s">
        <v>299</v>
      </c>
      <c r="V10" s="255" t="s">
        <v>299</v>
      </c>
    </row>
    <row r="11" spans="1:22" x14ac:dyDescent="0.2">
      <c r="A11" s="19">
        <f t="shared" si="4"/>
        <v>2020</v>
      </c>
      <c r="B11" s="265">
        <v>8685.6133645952686</v>
      </c>
      <c r="C11" s="264">
        <v>8685.6133645952686</v>
      </c>
      <c r="D11" s="260" t="str">
        <f t="shared" si="5"/>
        <v>GOOD</v>
      </c>
      <c r="E11" s="263">
        <v>5124436</v>
      </c>
      <c r="F11" s="262">
        <v>5124436</v>
      </c>
      <c r="G11" s="262">
        <v>5124436</v>
      </c>
      <c r="H11" s="255" t="str">
        <f t="shared" si="0"/>
        <v>GOOD</v>
      </c>
      <c r="I11" s="261">
        <v>103.32870727481226</v>
      </c>
      <c r="J11" s="261">
        <f>+'Small IND Sales Mod'!C438</f>
        <v>103.32870727481226</v>
      </c>
      <c r="K11" s="260" t="str">
        <f t="shared" si="1"/>
        <v>GOOD</v>
      </c>
      <c r="L11" s="19">
        <v>2017</v>
      </c>
      <c r="M11" s="256">
        <v>117157295.54635032</v>
      </c>
      <c r="N11" s="256">
        <v>117157295.54635032</v>
      </c>
      <c r="O11" s="223" t="str">
        <f t="shared" si="2"/>
        <v>GOOD</v>
      </c>
      <c r="P11" s="269">
        <v>117157295.54635032</v>
      </c>
      <c r="Q11" s="256">
        <v>117157295.54635032</v>
      </c>
      <c r="R11" s="255" t="str">
        <f t="shared" si="3"/>
        <v>GOOD</v>
      </c>
      <c r="S11" s="19">
        <v>2013</v>
      </c>
      <c r="T11" s="19" t="s">
        <v>299</v>
      </c>
      <c r="U11" s="19" t="s">
        <v>299</v>
      </c>
      <c r="V11" s="255" t="s">
        <v>299</v>
      </c>
    </row>
    <row r="12" spans="1:22" x14ac:dyDescent="0.2">
      <c r="A12" s="19">
        <f t="shared" si="4"/>
        <v>2021</v>
      </c>
      <c r="B12" s="265">
        <v>8762.2227528215735</v>
      </c>
      <c r="C12" s="264">
        <v>8762.2227528215735</v>
      </c>
      <c r="D12" s="260" t="str">
        <f t="shared" si="5"/>
        <v>GOOD</v>
      </c>
      <c r="E12" s="263">
        <v>5190185</v>
      </c>
      <c r="F12" s="262">
        <v>5190185</v>
      </c>
      <c r="G12" s="262">
        <v>5190185</v>
      </c>
      <c r="H12" s="255" t="str">
        <f t="shared" si="0"/>
        <v>GOOD</v>
      </c>
      <c r="I12" s="261">
        <v>104.80499237735047</v>
      </c>
      <c r="J12" s="261">
        <f>+'Small IND Sales Mod'!C439</f>
        <v>104.80499237735047</v>
      </c>
      <c r="K12" s="260" t="str">
        <f t="shared" si="1"/>
        <v>GOOD</v>
      </c>
      <c r="L12" s="19">
        <v>2018</v>
      </c>
      <c r="M12" s="256">
        <v>118580271.28261201</v>
      </c>
      <c r="N12" s="256">
        <v>118580271.28261201</v>
      </c>
      <c r="O12" s="223" t="str">
        <f t="shared" si="2"/>
        <v>GOOD</v>
      </c>
      <c r="P12" s="269">
        <v>118580271.28261198</v>
      </c>
      <c r="Q12" s="256">
        <v>118580271.28261201</v>
      </c>
      <c r="R12" s="255" t="str">
        <f t="shared" si="3"/>
        <v>GOOD</v>
      </c>
      <c r="S12" s="19">
        <v>2014</v>
      </c>
      <c r="T12" s="19" t="s">
        <v>299</v>
      </c>
      <c r="U12" s="19" t="s">
        <v>299</v>
      </c>
      <c r="V12" s="255" t="s">
        <v>299</v>
      </c>
    </row>
    <row r="13" spans="1:22" x14ac:dyDescent="0.2">
      <c r="A13" s="19">
        <f t="shared" si="4"/>
        <v>2022</v>
      </c>
      <c r="B13" s="265">
        <v>8852.9337876526097</v>
      </c>
      <c r="C13" s="264">
        <v>8852.9337876526097</v>
      </c>
      <c r="D13" s="260" t="str">
        <f t="shared" si="5"/>
        <v>GOOD</v>
      </c>
      <c r="E13" s="263">
        <v>5254820</v>
      </c>
      <c r="F13" s="262">
        <v>5254820</v>
      </c>
      <c r="G13" s="262">
        <v>5254820</v>
      </c>
      <c r="H13" s="255" t="str">
        <f t="shared" si="0"/>
        <v>GOOD</v>
      </c>
      <c r="I13" s="261">
        <v>106.37011399172349</v>
      </c>
      <c r="J13" s="261">
        <f>+'Small IND Sales Mod'!C440</f>
        <v>106.37011399172349</v>
      </c>
      <c r="K13" s="260" t="str">
        <f t="shared" si="1"/>
        <v>GOOD</v>
      </c>
      <c r="L13" s="19">
        <v>2019</v>
      </c>
      <c r="M13" s="256">
        <v>120119802.53914717</v>
      </c>
      <c r="N13" s="256">
        <v>120119802.53914717</v>
      </c>
      <c r="O13" s="223" t="str">
        <f t="shared" si="2"/>
        <v>GOOD</v>
      </c>
      <c r="P13" s="269">
        <v>120119802.53914714</v>
      </c>
      <c r="Q13" s="256">
        <v>120119802.53914717</v>
      </c>
      <c r="R13" s="255" t="str">
        <f t="shared" si="3"/>
        <v>GOOD</v>
      </c>
      <c r="S13" s="19">
        <v>2015</v>
      </c>
      <c r="T13" s="19" t="s">
        <v>299</v>
      </c>
      <c r="U13" s="19" t="s">
        <v>299</v>
      </c>
      <c r="V13" s="255" t="s">
        <v>299</v>
      </c>
    </row>
    <row r="14" spans="1:22" x14ac:dyDescent="0.2">
      <c r="A14" s="19">
        <f t="shared" si="4"/>
        <v>2023</v>
      </c>
      <c r="B14" s="265">
        <v>8933.7262416557442</v>
      </c>
      <c r="C14" s="264">
        <v>8933.7262416557442</v>
      </c>
      <c r="D14" s="260" t="str">
        <f t="shared" si="5"/>
        <v>GOOD</v>
      </c>
      <c r="E14" s="263">
        <v>5318608</v>
      </c>
      <c r="F14" s="262">
        <v>5318608</v>
      </c>
      <c r="G14" s="262">
        <v>5318608</v>
      </c>
      <c r="H14" s="255" t="str">
        <f t="shared" si="0"/>
        <v>GOOD</v>
      </c>
      <c r="I14" s="261">
        <v>108.02726451707305</v>
      </c>
      <c r="J14" s="261">
        <f>+'Small IND Sales Mod'!C441</f>
        <v>108.02726451707305</v>
      </c>
      <c r="K14" s="260" t="str">
        <f t="shared" si="1"/>
        <v>GOOD</v>
      </c>
      <c r="L14" s="19">
        <v>2020</v>
      </c>
      <c r="M14" s="256">
        <v>121815566.3569458</v>
      </c>
      <c r="N14" s="256">
        <v>121815566.3569458</v>
      </c>
      <c r="O14" s="223" t="str">
        <f t="shared" si="2"/>
        <v>GOOD</v>
      </c>
      <c r="P14" s="268"/>
      <c r="Q14" s="256"/>
      <c r="R14" s="255"/>
      <c r="S14" s="19">
        <v>2016</v>
      </c>
      <c r="T14" s="19" t="s">
        <v>299</v>
      </c>
      <c r="U14" s="19" t="s">
        <v>299</v>
      </c>
      <c r="V14" s="255" t="s">
        <v>299</v>
      </c>
    </row>
    <row r="15" spans="1:22" ht="15.75" x14ac:dyDescent="0.25">
      <c r="A15" s="19">
        <f t="shared" si="4"/>
        <v>2024</v>
      </c>
      <c r="B15" s="265">
        <v>8987.7252850012192</v>
      </c>
      <c r="C15" s="264">
        <v>8987.7252850012192</v>
      </c>
      <c r="D15" s="260" t="str">
        <f t="shared" si="5"/>
        <v>GOOD</v>
      </c>
      <c r="E15" s="263">
        <v>5381815</v>
      </c>
      <c r="F15" s="262">
        <v>5381815</v>
      </c>
      <c r="G15" s="262">
        <v>5381815</v>
      </c>
      <c r="H15" s="255" t="str">
        <f t="shared" si="0"/>
        <v>GOOD</v>
      </c>
      <c r="I15" s="261">
        <v>109.53857949504415</v>
      </c>
      <c r="J15" s="261">
        <f>+'Small IND Sales Mod'!C442</f>
        <v>109.53857949504415</v>
      </c>
      <c r="K15" s="260" t="str">
        <f t="shared" si="1"/>
        <v>GOOD</v>
      </c>
      <c r="M15" s="720" t="s">
        <v>263</v>
      </c>
      <c r="N15" s="720"/>
      <c r="O15" s="720"/>
      <c r="P15" s="268" t="s">
        <v>262</v>
      </c>
      <c r="Q15" s="163"/>
      <c r="R15" s="255"/>
      <c r="S15" s="19">
        <v>2017</v>
      </c>
      <c r="T15" s="19" t="s">
        <v>299</v>
      </c>
      <c r="U15" s="19" t="s">
        <v>299</v>
      </c>
      <c r="V15" s="255" t="s">
        <v>299</v>
      </c>
    </row>
    <row r="16" spans="1:22" x14ac:dyDescent="0.2">
      <c r="A16" s="19">
        <f t="shared" si="4"/>
        <v>2025</v>
      </c>
      <c r="B16" s="265">
        <v>9052.6678091450558</v>
      </c>
      <c r="C16" s="264">
        <v>9052.6678091450558</v>
      </c>
      <c r="D16" s="260" t="str">
        <f t="shared" si="5"/>
        <v>GOOD</v>
      </c>
      <c r="E16" s="263">
        <v>5444429</v>
      </c>
      <c r="F16" s="262">
        <v>5444429</v>
      </c>
      <c r="G16" s="262">
        <v>5444429</v>
      </c>
      <c r="H16" s="255" t="str">
        <f t="shared" si="0"/>
        <v>GOOD</v>
      </c>
      <c r="I16" s="261">
        <v>111.09422447819385</v>
      </c>
      <c r="J16" s="261">
        <f>+'Small IND Sales Mod'!C443</f>
        <v>111.09422447819385</v>
      </c>
      <c r="K16" s="260" t="str">
        <f t="shared" si="1"/>
        <v>GOOD</v>
      </c>
      <c r="L16" s="19">
        <v>2009</v>
      </c>
      <c r="M16" s="256">
        <v>111237416</v>
      </c>
      <c r="N16" s="256">
        <v>111237416</v>
      </c>
      <c r="O16" s="223" t="str">
        <f t="shared" ref="O16:O27" si="6">IF(M16=N16,"GOOD")</f>
        <v>GOOD</v>
      </c>
      <c r="P16" s="263">
        <v>111237416</v>
      </c>
      <c r="Q16" s="223" t="str">
        <f t="shared" ref="Q16:Q27" si="7">IF(M16=N16,IF(N16=P16,"GOOD"))</f>
        <v>GOOD</v>
      </c>
      <c r="R16" s="255"/>
      <c r="S16" s="19">
        <v>2018</v>
      </c>
      <c r="T16" s="19" t="s">
        <v>299</v>
      </c>
      <c r="U16" s="19" t="s">
        <v>299</v>
      </c>
      <c r="V16" s="255" t="s">
        <v>299</v>
      </c>
    </row>
    <row r="17" spans="1:22" x14ac:dyDescent="0.2">
      <c r="A17" s="19">
        <f t="shared" si="4"/>
        <v>2026</v>
      </c>
      <c r="B17" s="265">
        <v>9139.225296432016</v>
      </c>
      <c r="C17" s="264">
        <v>9139.225296432016</v>
      </c>
      <c r="D17" s="260" t="str">
        <f t="shared" si="5"/>
        <v>GOOD</v>
      </c>
      <c r="E17" s="263">
        <v>5505859</v>
      </c>
      <c r="F17" s="262">
        <v>5505859</v>
      </c>
      <c r="G17" s="262">
        <v>5505859</v>
      </c>
      <c r="H17" s="255" t="str">
        <f t="shared" si="0"/>
        <v>GOOD</v>
      </c>
      <c r="I17" s="261">
        <v>112.72349999207626</v>
      </c>
      <c r="J17" s="261">
        <f>+'Small IND Sales Mod'!C444</f>
        <v>112.72349999207626</v>
      </c>
      <c r="K17" s="260" t="str">
        <f t="shared" si="1"/>
        <v>GOOD</v>
      </c>
      <c r="L17" s="19">
        <v>2010</v>
      </c>
      <c r="M17" s="256">
        <v>114603532.5</v>
      </c>
      <c r="N17" s="256">
        <v>114603532.5</v>
      </c>
      <c r="O17" s="223" t="str">
        <f t="shared" si="6"/>
        <v>GOOD</v>
      </c>
      <c r="P17" s="263">
        <v>114603532.5</v>
      </c>
      <c r="Q17" s="223" t="str">
        <f t="shared" si="7"/>
        <v>GOOD</v>
      </c>
      <c r="R17" s="255"/>
      <c r="S17" s="19">
        <v>2019</v>
      </c>
      <c r="T17" s="19" t="s">
        <v>299</v>
      </c>
      <c r="U17" s="19" t="s">
        <v>299</v>
      </c>
      <c r="V17" s="255" t="s">
        <v>299</v>
      </c>
    </row>
    <row r="18" spans="1:22" x14ac:dyDescent="0.2">
      <c r="A18" s="19">
        <f t="shared" si="4"/>
        <v>2027</v>
      </c>
      <c r="B18" s="265">
        <v>9234.6265405406775</v>
      </c>
      <c r="C18" s="264">
        <v>9234.6265405406775</v>
      </c>
      <c r="D18" s="260" t="str">
        <f t="shared" si="5"/>
        <v>GOOD</v>
      </c>
      <c r="E18" s="263">
        <v>5566126</v>
      </c>
      <c r="F18" s="262">
        <v>5566126</v>
      </c>
      <c r="G18" s="262">
        <v>5566126</v>
      </c>
      <c r="H18" s="255" t="str">
        <f t="shared" si="0"/>
        <v>GOOD</v>
      </c>
      <c r="I18" s="261">
        <v>114.47499664494831</v>
      </c>
      <c r="J18" s="261">
        <f>+'Small IND Sales Mod'!C445</f>
        <v>114.47499664494831</v>
      </c>
      <c r="K18" s="260" t="str">
        <f t="shared" si="1"/>
        <v>GOOD</v>
      </c>
      <c r="L18" s="19">
        <v>2011</v>
      </c>
      <c r="M18" s="256">
        <v>111542271.5</v>
      </c>
      <c r="N18" s="256">
        <v>111542271.5</v>
      </c>
      <c r="O18" s="223" t="str">
        <f t="shared" si="6"/>
        <v>GOOD</v>
      </c>
      <c r="P18" s="263">
        <v>111542271.5</v>
      </c>
      <c r="Q18" s="223" t="str">
        <f t="shared" si="7"/>
        <v>GOOD</v>
      </c>
      <c r="R18" s="255"/>
      <c r="S18" s="19">
        <v>2020</v>
      </c>
      <c r="T18" s="19" t="s">
        <v>299</v>
      </c>
      <c r="U18" s="19" t="s">
        <v>299</v>
      </c>
      <c r="V18" s="255" t="s">
        <v>299</v>
      </c>
    </row>
    <row r="19" spans="1:22" x14ac:dyDescent="0.2">
      <c r="A19" s="19">
        <f t="shared" si="4"/>
        <v>2028</v>
      </c>
      <c r="B19" s="265">
        <v>9343.0462864643014</v>
      </c>
      <c r="C19" s="264">
        <v>9343.0462864643014</v>
      </c>
      <c r="D19" s="260" t="str">
        <f t="shared" si="5"/>
        <v>GOOD</v>
      </c>
      <c r="E19" s="263">
        <v>5625452</v>
      </c>
      <c r="F19" s="262">
        <v>5625452</v>
      </c>
      <c r="G19" s="262">
        <v>5625452</v>
      </c>
      <c r="H19" s="255" t="str">
        <f t="shared" si="0"/>
        <v>GOOD</v>
      </c>
      <c r="I19" s="261">
        <v>115.99846898054786</v>
      </c>
      <c r="J19" s="261">
        <f>+'Small IND Sales Mod'!C446</f>
        <v>115.99846898054786</v>
      </c>
      <c r="K19" s="260" t="str">
        <f t="shared" si="1"/>
        <v>GOOD</v>
      </c>
      <c r="L19" s="19">
        <v>2012</v>
      </c>
      <c r="M19" s="256">
        <v>110865505</v>
      </c>
      <c r="N19" s="256">
        <v>110865505</v>
      </c>
      <c r="O19" s="223" t="str">
        <f t="shared" si="6"/>
        <v>GOOD</v>
      </c>
      <c r="P19" s="263">
        <v>110865505</v>
      </c>
      <c r="Q19" s="223" t="str">
        <f t="shared" si="7"/>
        <v>GOOD</v>
      </c>
      <c r="R19" s="255"/>
      <c r="S19" s="19">
        <v>2021</v>
      </c>
      <c r="T19" s="19" t="s">
        <v>299</v>
      </c>
      <c r="U19" s="19" t="s">
        <v>299</v>
      </c>
      <c r="V19" s="255" t="s">
        <v>299</v>
      </c>
    </row>
    <row r="20" spans="1:22" x14ac:dyDescent="0.2">
      <c r="A20" s="19">
        <f t="shared" si="4"/>
        <v>2029</v>
      </c>
      <c r="B20" s="265">
        <v>9455.5855238038021</v>
      </c>
      <c r="C20" s="264">
        <v>9455.5855238038021</v>
      </c>
      <c r="D20" s="260" t="str">
        <f t="shared" si="5"/>
        <v>GOOD</v>
      </c>
      <c r="E20" s="263">
        <v>5684077</v>
      </c>
      <c r="F20" s="262">
        <v>5684077</v>
      </c>
      <c r="G20" s="262">
        <v>5684077</v>
      </c>
      <c r="H20" s="255" t="str">
        <f t="shared" si="0"/>
        <v>GOOD</v>
      </c>
      <c r="I20" s="261">
        <v>117.40740452161329</v>
      </c>
      <c r="J20" s="261">
        <f>+'Small IND Sales Mod'!C447</f>
        <v>117.40740452161329</v>
      </c>
      <c r="K20" s="260" t="str">
        <f t="shared" si="1"/>
        <v>GOOD</v>
      </c>
      <c r="L20" s="19">
        <v>2013</v>
      </c>
      <c r="M20" s="256">
        <v>111655211</v>
      </c>
      <c r="N20" s="256">
        <v>111655211</v>
      </c>
      <c r="O20" s="223" t="str">
        <f t="shared" si="6"/>
        <v>GOOD</v>
      </c>
      <c r="P20" s="263">
        <v>111655211</v>
      </c>
      <c r="Q20" s="223" t="str">
        <f t="shared" si="7"/>
        <v>GOOD</v>
      </c>
      <c r="R20" s="255"/>
      <c r="S20" s="19">
        <v>2022</v>
      </c>
      <c r="T20" s="19" t="s">
        <v>299</v>
      </c>
      <c r="U20" s="19" t="s">
        <v>299</v>
      </c>
      <c r="V20" s="255" t="s">
        <v>299</v>
      </c>
    </row>
    <row r="21" spans="1:22" x14ac:dyDescent="0.2">
      <c r="A21" s="19">
        <f t="shared" si="4"/>
        <v>2030</v>
      </c>
      <c r="B21" s="265">
        <v>9574.2779622981598</v>
      </c>
      <c r="C21" s="264">
        <v>9574.2779622981598</v>
      </c>
      <c r="D21" s="260" t="str">
        <f t="shared" si="5"/>
        <v>GOOD</v>
      </c>
      <c r="E21" s="263">
        <v>5741848</v>
      </c>
      <c r="F21" s="262">
        <v>5741848</v>
      </c>
      <c r="G21" s="262">
        <v>5741848</v>
      </c>
      <c r="H21" s="255" t="str">
        <f t="shared" si="0"/>
        <v>GOOD</v>
      </c>
      <c r="I21" s="261">
        <v>118.81897909207332</v>
      </c>
      <c r="J21" s="261">
        <f>+'Small IND Sales Mod'!C448</f>
        <v>118.81897909207332</v>
      </c>
      <c r="K21" s="260" t="str">
        <f t="shared" si="1"/>
        <v>GOOD</v>
      </c>
      <c r="L21" s="19">
        <v>2014</v>
      </c>
      <c r="M21" s="256">
        <v>117149448.05205721</v>
      </c>
      <c r="N21" s="256">
        <v>117149448.05205721</v>
      </c>
      <c r="O21" s="223" t="str">
        <f t="shared" si="6"/>
        <v>GOOD</v>
      </c>
      <c r="P21" s="263">
        <v>117149448.05205721</v>
      </c>
      <c r="Q21" s="223" t="str">
        <f t="shared" si="7"/>
        <v>GOOD</v>
      </c>
      <c r="R21" s="255"/>
      <c r="S21" s="19">
        <v>2023</v>
      </c>
      <c r="T21" s="19" t="s">
        <v>299</v>
      </c>
      <c r="U21" s="19" t="s">
        <v>299</v>
      </c>
      <c r="V21" s="255" t="s">
        <v>299</v>
      </c>
    </row>
    <row r="22" spans="1:22" x14ac:dyDescent="0.2">
      <c r="A22" s="19">
        <f t="shared" si="4"/>
        <v>2031</v>
      </c>
      <c r="B22" s="265">
        <v>9704.8168019887289</v>
      </c>
      <c r="C22" s="264">
        <v>9704.8168019887289</v>
      </c>
      <c r="D22" s="260" t="str">
        <f t="shared" si="5"/>
        <v>GOOD</v>
      </c>
      <c r="E22" s="263">
        <v>5797921</v>
      </c>
      <c r="F22" s="262">
        <v>5797921</v>
      </c>
      <c r="G22" s="262">
        <v>5797921</v>
      </c>
      <c r="H22" s="255" t="str">
        <f t="shared" si="0"/>
        <v>GOOD</v>
      </c>
      <c r="I22" s="261">
        <v>120.40592860598144</v>
      </c>
      <c r="J22" s="261">
        <f>+'Small IND Sales Mod'!C449</f>
        <v>120.40592860598144</v>
      </c>
      <c r="K22" s="260" t="str">
        <f t="shared" si="1"/>
        <v>GOOD</v>
      </c>
      <c r="L22" s="19">
        <v>2015</v>
      </c>
      <c r="M22" s="256">
        <v>119712544.39275959</v>
      </c>
      <c r="N22" s="256">
        <v>119712544.39275959</v>
      </c>
      <c r="O22" s="223" t="str">
        <f t="shared" si="6"/>
        <v>GOOD</v>
      </c>
      <c r="P22" s="263">
        <v>119712544.39275959</v>
      </c>
      <c r="Q22" s="223" t="str">
        <f t="shared" si="7"/>
        <v>GOOD</v>
      </c>
      <c r="R22" s="255"/>
      <c r="S22" s="19">
        <v>2024</v>
      </c>
      <c r="T22" s="19" t="s">
        <v>299</v>
      </c>
      <c r="U22" s="19" t="s">
        <v>299</v>
      </c>
      <c r="V22" s="255" t="s">
        <v>299</v>
      </c>
    </row>
    <row r="23" spans="1:22" x14ac:dyDescent="0.2">
      <c r="A23" s="19">
        <f t="shared" si="4"/>
        <v>2032</v>
      </c>
      <c r="B23" s="265">
        <v>9856.7416470776352</v>
      </c>
      <c r="C23" s="264">
        <v>9856.7416470776352</v>
      </c>
      <c r="D23" s="260" t="str">
        <f t="shared" si="5"/>
        <v>GOOD</v>
      </c>
      <c r="E23" s="263">
        <v>5852597</v>
      </c>
      <c r="F23" s="262">
        <v>5852597</v>
      </c>
      <c r="G23" s="262">
        <v>5852597</v>
      </c>
      <c r="H23" s="255" t="str">
        <f t="shared" si="0"/>
        <v>GOOD</v>
      </c>
      <c r="I23" s="261">
        <v>122.20126781786735</v>
      </c>
      <c r="J23" s="261">
        <f>+'Small IND Sales Mod'!C450</f>
        <v>122.20126781786735</v>
      </c>
      <c r="K23" s="260" t="str">
        <f t="shared" si="1"/>
        <v>GOOD</v>
      </c>
      <c r="L23" s="19">
        <v>2016</v>
      </c>
      <c r="M23" s="256">
        <v>122406843.28096713</v>
      </c>
      <c r="N23" s="256">
        <v>122406843.28096713</v>
      </c>
      <c r="O23" s="223" t="str">
        <f t="shared" si="6"/>
        <v>GOOD</v>
      </c>
      <c r="P23" s="263">
        <v>122406843.28096713</v>
      </c>
      <c r="Q23" s="223" t="str">
        <f t="shared" si="7"/>
        <v>GOOD</v>
      </c>
      <c r="R23" s="255"/>
      <c r="S23" s="19">
        <v>2025</v>
      </c>
      <c r="T23" s="19" t="s">
        <v>299</v>
      </c>
      <c r="U23" s="19" t="s">
        <v>299</v>
      </c>
      <c r="V23" s="255" t="s">
        <v>299</v>
      </c>
    </row>
    <row r="24" spans="1:22" x14ac:dyDescent="0.2">
      <c r="A24" s="19">
        <f t="shared" si="4"/>
        <v>2033</v>
      </c>
      <c r="B24" s="265">
        <v>9971.260634567303</v>
      </c>
      <c r="C24" s="264">
        <v>9971.260634567303</v>
      </c>
      <c r="D24" s="260" t="str">
        <f t="shared" si="5"/>
        <v>GOOD</v>
      </c>
      <c r="E24" s="263">
        <v>5906123</v>
      </c>
      <c r="F24" s="262">
        <v>5906123</v>
      </c>
      <c r="G24" s="262">
        <v>5906123</v>
      </c>
      <c r="H24" s="255" t="str">
        <f t="shared" si="0"/>
        <v>GOOD</v>
      </c>
      <c r="I24" s="261">
        <v>123.82295486905576</v>
      </c>
      <c r="J24" s="261">
        <f>+'Small IND Sales Mod'!C451</f>
        <v>123.82295486905576</v>
      </c>
      <c r="K24" s="260" t="str">
        <f t="shared" si="1"/>
        <v>GOOD</v>
      </c>
      <c r="L24" s="19">
        <v>2017</v>
      </c>
      <c r="M24" s="256">
        <v>123945598.4856123</v>
      </c>
      <c r="N24" s="256">
        <v>123945598.4856123</v>
      </c>
      <c r="O24" s="223" t="str">
        <f t="shared" si="6"/>
        <v>GOOD</v>
      </c>
      <c r="P24" s="263">
        <v>123945598.4856123</v>
      </c>
      <c r="Q24" s="223" t="str">
        <f t="shared" si="7"/>
        <v>GOOD</v>
      </c>
      <c r="R24" s="255"/>
      <c r="S24" s="19">
        <v>2026</v>
      </c>
      <c r="T24" s="19" t="s">
        <v>299</v>
      </c>
      <c r="U24" s="19" t="s">
        <v>299</v>
      </c>
      <c r="V24" s="255" t="s">
        <v>299</v>
      </c>
    </row>
    <row r="25" spans="1:22" x14ac:dyDescent="0.2">
      <c r="A25" s="19">
        <f t="shared" si="4"/>
        <v>2034</v>
      </c>
      <c r="B25" s="265">
        <v>10061.971432107417</v>
      </c>
      <c r="C25" s="264">
        <v>10061.971432107417</v>
      </c>
      <c r="D25" s="260" t="str">
        <f t="shared" si="5"/>
        <v>GOOD</v>
      </c>
      <c r="E25" s="263">
        <v>5958749</v>
      </c>
      <c r="F25" s="262">
        <v>5958749</v>
      </c>
      <c r="G25" s="262">
        <v>5958749</v>
      </c>
      <c r="H25" s="255" t="str">
        <f t="shared" si="0"/>
        <v>GOOD</v>
      </c>
      <c r="I25" s="261">
        <v>125.24110373827847</v>
      </c>
      <c r="J25" s="261">
        <f>+'Small IND Sales Mod'!C452</f>
        <v>125.24110373827847</v>
      </c>
      <c r="K25" s="260" t="str">
        <f t="shared" si="1"/>
        <v>GOOD</v>
      </c>
      <c r="L25" s="19">
        <v>2018</v>
      </c>
      <c r="M25" s="256">
        <v>125432505.36455944</v>
      </c>
      <c r="N25" s="256">
        <v>125432505.36455944</v>
      </c>
      <c r="O25" s="223" t="str">
        <f t="shared" si="6"/>
        <v>GOOD</v>
      </c>
      <c r="P25" s="263">
        <v>125432505.36455944</v>
      </c>
      <c r="Q25" s="223" t="str">
        <f t="shared" si="7"/>
        <v>GOOD</v>
      </c>
      <c r="R25" s="255"/>
      <c r="S25" s="19">
        <v>2027</v>
      </c>
      <c r="T25" s="19" t="s">
        <v>299</v>
      </c>
      <c r="U25" s="19" t="s">
        <v>299</v>
      </c>
      <c r="V25" s="255" t="s">
        <v>261</v>
      </c>
    </row>
    <row r="26" spans="1:22" x14ac:dyDescent="0.2">
      <c r="A26" s="19">
        <f t="shared" si="4"/>
        <v>2035</v>
      </c>
      <c r="B26" s="265">
        <v>10152.899895066466</v>
      </c>
      <c r="C26" s="264">
        <v>10152.899895066466</v>
      </c>
      <c r="D26" s="260" t="str">
        <f t="shared" si="5"/>
        <v>GOOD</v>
      </c>
      <c r="E26" s="263">
        <v>6010663</v>
      </c>
      <c r="F26" s="262">
        <v>6010663</v>
      </c>
      <c r="G26" s="262">
        <v>6010663</v>
      </c>
      <c r="H26" s="255" t="str">
        <f t="shared" si="0"/>
        <v>GOOD</v>
      </c>
      <c r="I26" s="261">
        <v>126.63894749928501</v>
      </c>
      <c r="J26" s="261">
        <f>+'Small IND Sales Mod'!C453</f>
        <v>126.63894749928501</v>
      </c>
      <c r="K26" s="260" t="str">
        <f t="shared" si="1"/>
        <v>GOOD</v>
      </c>
      <c r="L26" s="19">
        <v>2019</v>
      </c>
      <c r="M26" s="256">
        <v>127069635.10924894</v>
      </c>
      <c r="N26" s="256">
        <v>127069635.10924894</v>
      </c>
      <c r="O26" s="223" t="str">
        <f t="shared" si="6"/>
        <v>GOOD</v>
      </c>
      <c r="P26" s="263">
        <v>127069635.10924894</v>
      </c>
      <c r="Q26" s="223" t="str">
        <f t="shared" si="7"/>
        <v>GOOD</v>
      </c>
      <c r="R26" s="255"/>
      <c r="S26" s="19">
        <v>2028</v>
      </c>
      <c r="T26" s="19" t="s">
        <v>299</v>
      </c>
      <c r="U26" s="19" t="s">
        <v>299</v>
      </c>
      <c r="V26" s="255"/>
    </row>
    <row r="27" spans="1:22" x14ac:dyDescent="0.2">
      <c r="A27" s="19">
        <f t="shared" si="4"/>
        <v>2036</v>
      </c>
      <c r="B27" s="265">
        <v>10256.862756989967</v>
      </c>
      <c r="C27" s="264">
        <v>10256.862756989967</v>
      </c>
      <c r="D27" s="260" t="str">
        <f t="shared" si="5"/>
        <v>GOOD</v>
      </c>
      <c r="E27" s="263">
        <v>6061919</v>
      </c>
      <c r="F27" s="262">
        <v>6061919</v>
      </c>
      <c r="G27" s="262">
        <v>6061919</v>
      </c>
      <c r="H27" s="255" t="str">
        <f t="shared" si="0"/>
        <v>GOOD</v>
      </c>
      <c r="I27" s="261">
        <v>128.0764049139874</v>
      </c>
      <c r="J27" s="261">
        <f>+'Small IND Sales Mod'!C454</f>
        <v>128.0764049139874</v>
      </c>
      <c r="K27" s="260" t="str">
        <f t="shared" si="1"/>
        <v>GOOD</v>
      </c>
      <c r="L27" s="19">
        <v>2020</v>
      </c>
      <c r="M27" s="256">
        <v>128851359.60534689</v>
      </c>
      <c r="N27" s="256">
        <v>128851359.60534689</v>
      </c>
      <c r="O27" s="223" t="str">
        <f t="shared" si="6"/>
        <v>GOOD</v>
      </c>
      <c r="P27" s="263">
        <v>128851359.60534689</v>
      </c>
      <c r="Q27" s="223" t="str">
        <f t="shared" si="7"/>
        <v>GOOD</v>
      </c>
      <c r="R27" s="255"/>
      <c r="S27" s="19">
        <v>2029</v>
      </c>
      <c r="T27" s="19" t="s">
        <v>299</v>
      </c>
      <c r="U27" s="19" t="s">
        <v>299</v>
      </c>
      <c r="V27" s="255"/>
    </row>
    <row r="28" spans="1:22" ht="15.75" x14ac:dyDescent="0.25">
      <c r="A28" s="19">
        <f t="shared" si="4"/>
        <v>2037</v>
      </c>
      <c r="B28" s="265">
        <v>10355.510604869707</v>
      </c>
      <c r="C28" s="264">
        <v>10355.510604869707</v>
      </c>
      <c r="D28" s="260" t="str">
        <f t="shared" si="5"/>
        <v>GOOD</v>
      </c>
      <c r="E28" s="263">
        <v>6112615</v>
      </c>
      <c r="F28" s="262">
        <v>6112615</v>
      </c>
      <c r="G28" s="262">
        <v>6112615</v>
      </c>
      <c r="H28" s="255" t="str">
        <f t="shared" si="0"/>
        <v>GOOD</v>
      </c>
      <c r="I28" s="261">
        <v>129.40367231002676</v>
      </c>
      <c r="J28" s="261">
        <f>+'Small IND Sales Mod'!C455</f>
        <v>129.40367231002676</v>
      </c>
      <c r="K28" s="260" t="str">
        <f t="shared" si="1"/>
        <v>GOOD</v>
      </c>
      <c r="M28" s="720" t="s">
        <v>260</v>
      </c>
      <c r="N28" s="720"/>
      <c r="O28" s="721"/>
      <c r="P28" s="267"/>
      <c r="Q28" s="267"/>
      <c r="R28" s="266"/>
      <c r="S28" s="19">
        <v>2030</v>
      </c>
      <c r="T28" s="19" t="s">
        <v>299</v>
      </c>
      <c r="U28" s="19" t="s">
        <v>299</v>
      </c>
      <c r="V28" s="255"/>
    </row>
    <row r="29" spans="1:22" x14ac:dyDescent="0.2">
      <c r="A29" s="19">
        <f t="shared" si="4"/>
        <v>2038</v>
      </c>
      <c r="B29" s="265">
        <v>10453.860366304592</v>
      </c>
      <c r="C29" s="264">
        <v>10453.860366304592</v>
      </c>
      <c r="D29" s="260" t="str">
        <f t="shared" si="5"/>
        <v>GOOD</v>
      </c>
      <c r="E29" s="263">
        <v>6162500</v>
      </c>
      <c r="F29" s="262">
        <v>6162500</v>
      </c>
      <c r="G29" s="262">
        <v>6162500</v>
      </c>
      <c r="H29" s="255" t="str">
        <f t="shared" si="0"/>
        <v>GOOD</v>
      </c>
      <c r="I29" s="261">
        <v>130.8917240446315</v>
      </c>
      <c r="J29" s="261">
        <f>+'Small IND Sales Mod'!C456</f>
        <v>130.8917240446315</v>
      </c>
      <c r="K29" s="260" t="str">
        <f t="shared" si="1"/>
        <v>GOOD</v>
      </c>
      <c r="L29" s="19">
        <v>2009</v>
      </c>
      <c r="M29" s="256">
        <v>103923413.52399999</v>
      </c>
      <c r="N29" s="256">
        <v>103923413.52399999</v>
      </c>
      <c r="O29" s="255" t="str">
        <f t="shared" ref="O29:O40" si="8">IF(M29=N29,"GOOD")</f>
        <v>GOOD</v>
      </c>
      <c r="P29" s="256"/>
      <c r="Q29" s="256"/>
      <c r="R29" s="255"/>
      <c r="S29" s="19">
        <v>2031</v>
      </c>
      <c r="T29" s="19" t="s">
        <v>299</v>
      </c>
      <c r="U29" s="19" t="s">
        <v>299</v>
      </c>
      <c r="V29" s="255"/>
    </row>
    <row r="30" spans="1:22" x14ac:dyDescent="0.2">
      <c r="A30" s="19">
        <f t="shared" si="4"/>
        <v>2039</v>
      </c>
      <c r="B30" s="265">
        <v>10554.296185353258</v>
      </c>
      <c r="C30" s="264">
        <v>10554.296185353258</v>
      </c>
      <c r="D30" s="260" t="str">
        <f t="shared" si="5"/>
        <v>GOOD</v>
      </c>
      <c r="E30" s="263">
        <v>6211185</v>
      </c>
      <c r="F30" s="262">
        <v>6211185</v>
      </c>
      <c r="G30" s="262">
        <v>6211185</v>
      </c>
      <c r="H30" s="255" t="str">
        <f t="shared" si="0"/>
        <v>GOOD</v>
      </c>
      <c r="I30" s="261">
        <v>132.34795003325192</v>
      </c>
      <c r="J30" s="261">
        <f>+'Small IND Sales Mod'!C457</f>
        <v>132.34795003325192</v>
      </c>
      <c r="K30" s="260" t="str">
        <f t="shared" si="1"/>
        <v>GOOD</v>
      </c>
      <c r="L30" s="19">
        <v>2010</v>
      </c>
      <c r="M30" s="256">
        <v>107148747.877</v>
      </c>
      <c r="N30" s="256">
        <v>107148747.877</v>
      </c>
      <c r="O30" s="255" t="str">
        <f t="shared" si="8"/>
        <v>GOOD</v>
      </c>
      <c r="P30" s="256"/>
      <c r="Q30" s="256"/>
      <c r="R30" s="255"/>
      <c r="S30" s="19">
        <v>2032</v>
      </c>
      <c r="T30" s="19" t="s">
        <v>299</v>
      </c>
      <c r="U30" s="19" t="s">
        <v>299</v>
      </c>
      <c r="V30" s="255"/>
    </row>
    <row r="31" spans="1:22" x14ac:dyDescent="0.2">
      <c r="A31" s="19">
        <f t="shared" si="4"/>
        <v>2040</v>
      </c>
      <c r="B31" s="265">
        <v>10665.636276468877</v>
      </c>
      <c r="C31" s="264">
        <v>10665.636276468877</v>
      </c>
      <c r="D31" s="260" t="str">
        <f t="shared" si="5"/>
        <v>GOOD</v>
      </c>
      <c r="E31" s="263">
        <v>6258874</v>
      </c>
      <c r="F31" s="262">
        <v>6258874</v>
      </c>
      <c r="G31" s="262">
        <v>6258874</v>
      </c>
      <c r="H31" s="255" t="str">
        <f t="shared" si="0"/>
        <v>GOOD</v>
      </c>
      <c r="I31" s="261">
        <v>133.85381381389578</v>
      </c>
      <c r="J31" s="261">
        <f>+'Small IND Sales Mod'!C458</f>
        <v>133.85381381389578</v>
      </c>
      <c r="K31" s="260" t="str">
        <f t="shared" si="1"/>
        <v>GOOD</v>
      </c>
      <c r="L31" s="19">
        <v>2011</v>
      </c>
      <c r="M31" s="256">
        <v>105721576.06200001</v>
      </c>
      <c r="N31" s="256">
        <v>105721576.06200001</v>
      </c>
      <c r="O31" s="255" t="str">
        <f t="shared" si="8"/>
        <v>GOOD</v>
      </c>
      <c r="P31" s="256"/>
      <c r="Q31" s="256"/>
      <c r="R31" s="223"/>
    </row>
    <row r="32" spans="1:22" x14ac:dyDescent="0.2">
      <c r="H32" s="223"/>
      <c r="I32" s="259" t="s">
        <v>259</v>
      </c>
      <c r="J32" s="223"/>
      <c r="K32" s="223"/>
      <c r="L32" s="257">
        <v>2012</v>
      </c>
      <c r="M32" s="256">
        <v>104370119.41267258</v>
      </c>
      <c r="N32" s="256">
        <v>104370119.41267258</v>
      </c>
      <c r="O32" s="255" t="str">
        <f t="shared" si="8"/>
        <v>GOOD</v>
      </c>
      <c r="P32" s="256"/>
      <c r="Q32" s="256"/>
      <c r="R32" s="223"/>
    </row>
    <row r="33" spans="1:18" x14ac:dyDescent="0.2">
      <c r="F33" s="258"/>
      <c r="I33" s="52" t="s">
        <v>258</v>
      </c>
      <c r="L33" s="257">
        <v>2013</v>
      </c>
      <c r="M33" s="256">
        <v>105211467.66136545</v>
      </c>
      <c r="N33" s="256">
        <v>105211467.66136545</v>
      </c>
      <c r="O33" s="255" t="str">
        <f t="shared" si="8"/>
        <v>GOOD</v>
      </c>
      <c r="P33" s="256"/>
      <c r="Q33" s="256"/>
      <c r="R33" s="223"/>
    </row>
    <row r="34" spans="1:18" x14ac:dyDescent="0.2">
      <c r="C34" s="19" t="s">
        <v>257</v>
      </c>
      <c r="E34" s="102" t="s">
        <v>256</v>
      </c>
      <c r="I34" s="52" t="s">
        <v>255</v>
      </c>
      <c r="L34" s="257">
        <v>2014</v>
      </c>
      <c r="M34" s="256">
        <v>110891430.84757389</v>
      </c>
      <c r="N34" s="256">
        <v>110891430.84757389</v>
      </c>
      <c r="O34" s="255" t="str">
        <f t="shared" si="8"/>
        <v>GOOD</v>
      </c>
      <c r="P34" s="256"/>
      <c r="Q34" s="256"/>
      <c r="R34" s="223"/>
    </row>
    <row r="35" spans="1:18" x14ac:dyDescent="0.2">
      <c r="C35" s="19" t="s">
        <v>254</v>
      </c>
      <c r="E35" s="102" t="s">
        <v>253</v>
      </c>
      <c r="L35" s="257">
        <v>2015</v>
      </c>
      <c r="M35" s="256">
        <v>113236806.01119401</v>
      </c>
      <c r="N35" s="256">
        <v>113236806.01119401</v>
      </c>
      <c r="O35" s="255" t="str">
        <f t="shared" si="8"/>
        <v>GOOD</v>
      </c>
      <c r="P35" s="256"/>
      <c r="Q35" s="256"/>
      <c r="R35" s="223"/>
    </row>
    <row r="36" spans="1:18" x14ac:dyDescent="0.2">
      <c r="A36" s="19">
        <v>2009</v>
      </c>
      <c r="C36" s="254">
        <f>'Table NEL'!D43*1000/8760/'Table Summer Peak'!D43</f>
        <v>0.56813275288879028</v>
      </c>
      <c r="E36" s="254">
        <f>+'Table Summer Peak'!D43/'Table Winter Peak'!D43</f>
        <v>1.1130421791743439</v>
      </c>
      <c r="F36" s="19" t="s">
        <v>252</v>
      </c>
      <c r="L36" s="257">
        <v>2016</v>
      </c>
      <c r="M36" s="256">
        <v>115786588.87641123</v>
      </c>
      <c r="N36" s="256">
        <v>115786588.87641123</v>
      </c>
      <c r="O36" s="255" t="str">
        <f t="shared" si="8"/>
        <v>GOOD</v>
      </c>
      <c r="P36" s="256"/>
      <c r="Q36" s="256"/>
      <c r="R36" s="223"/>
    </row>
    <row r="37" spans="1:18" x14ac:dyDescent="0.2">
      <c r="A37" s="19">
        <v>2010</v>
      </c>
      <c r="C37" s="254">
        <f>'Table NEL'!D44*1000/8760/'Table Summer Peak'!D44</f>
        <v>0.58782328514767146</v>
      </c>
      <c r="E37" s="254">
        <f>+'Table Summer Peak'!D44/'Table Winter Peak'!D44</f>
        <v>0.91415427585640352</v>
      </c>
      <c r="F37" s="19" t="s">
        <v>252</v>
      </c>
      <c r="L37" s="257">
        <v>2017</v>
      </c>
      <c r="M37" s="256">
        <v>117241767.3030812</v>
      </c>
      <c r="N37" s="256">
        <v>117241767.3030812</v>
      </c>
      <c r="O37" s="255" t="str">
        <f t="shared" si="8"/>
        <v>GOOD</v>
      </c>
      <c r="P37" s="256"/>
      <c r="Q37" s="256"/>
      <c r="R37" s="223"/>
    </row>
    <row r="38" spans="1:18" x14ac:dyDescent="0.2">
      <c r="A38" s="19">
        <v>2011</v>
      </c>
      <c r="C38" s="254">
        <f>'Table NEL'!D45*1000/8760/'Table Summer Peak'!D45</f>
        <v>0.5889789544373808</v>
      </c>
      <c r="E38" s="254">
        <f>+'Table Summer Peak'!D45/'Table Winter Peak'!D45</f>
        <v>1.023336173435577</v>
      </c>
      <c r="F38" s="19" t="s">
        <v>252</v>
      </c>
      <c r="L38" s="257">
        <v>2018</v>
      </c>
      <c r="M38" s="256">
        <v>118648621.74473459</v>
      </c>
      <c r="N38" s="256">
        <v>118648621.74473459</v>
      </c>
      <c r="O38" s="255" t="str">
        <f t="shared" si="8"/>
        <v>GOOD</v>
      </c>
      <c r="P38" s="256"/>
      <c r="Q38" s="256"/>
      <c r="R38" s="223"/>
    </row>
    <row r="39" spans="1:18" x14ac:dyDescent="0.2">
      <c r="A39" s="19">
        <v>2012</v>
      </c>
      <c r="C39" s="254">
        <f>'Table NEL'!D46*1000/8784/'Table Summer Peak'!D46</f>
        <v>0.58868006811060813</v>
      </c>
      <c r="E39" s="254">
        <f>+'Table Summer Peak'!D46/'Table Winter Peak'!D46</f>
        <v>1.1954945912791346</v>
      </c>
      <c r="F39" s="19" t="s">
        <v>252</v>
      </c>
      <c r="L39" s="257">
        <v>2019</v>
      </c>
      <c r="M39" s="256">
        <v>120197451.43971318</v>
      </c>
      <c r="N39" s="256">
        <v>120197451.43971318</v>
      </c>
      <c r="O39" s="255" t="str">
        <f t="shared" si="8"/>
        <v>GOOD</v>
      </c>
      <c r="P39" s="256"/>
      <c r="Q39" s="256"/>
      <c r="R39" s="223"/>
    </row>
    <row r="40" spans="1:18" x14ac:dyDescent="0.2">
      <c r="A40" s="19">
        <v>2013</v>
      </c>
      <c r="C40" s="254">
        <f>'Table NEL'!D47*1000/8760/'Table Summer Peak'!D47</f>
        <v>0.590750308350391</v>
      </c>
      <c r="E40" s="254">
        <f>+'Table Summer Peak'!D47/'Table Winter Peak'!D47</f>
        <v>1.3543405938108091</v>
      </c>
      <c r="F40" s="19" t="s">
        <v>252</v>
      </c>
      <c r="L40" s="257">
        <v>2020</v>
      </c>
      <c r="M40" s="256">
        <v>121884019.59318128</v>
      </c>
      <c r="N40" s="256">
        <v>121884019.59318128</v>
      </c>
      <c r="O40" s="255" t="str">
        <f t="shared" si="8"/>
        <v>GOOD</v>
      </c>
      <c r="P40" s="163"/>
      <c r="Q40" s="256"/>
      <c r="R40" s="223"/>
    </row>
    <row r="41" spans="1:18" ht="15.75" x14ac:dyDescent="0.25">
      <c r="A41" s="19">
        <v>2014</v>
      </c>
      <c r="C41" s="254">
        <f>'Table NEL'!D48*1000/8760/'Table Summer Peak'!D48</f>
        <v>0.58309242046988663</v>
      </c>
      <c r="E41" s="254">
        <f>+'Table Summer Peak'!D48/'Table Winter Peak'!D48</f>
        <v>1.3105714285714285</v>
      </c>
      <c r="F41" s="19" t="s">
        <v>252</v>
      </c>
      <c r="L41" s="257"/>
      <c r="M41" s="720" t="s">
        <v>251</v>
      </c>
      <c r="N41" s="720"/>
      <c r="O41" s="721"/>
    </row>
    <row r="42" spans="1:18" x14ac:dyDescent="0.2">
      <c r="A42" s="19">
        <v>2015</v>
      </c>
      <c r="C42" s="254">
        <f>'Table NEL_no_inc_DSM'!E54*1000/8760/'Table Summer Peak'!E54</f>
        <v>0.58687522133499748</v>
      </c>
      <c r="E42" s="254">
        <f>+'Table Summer Peak'!E54/'Table Winter Peak'!E54</f>
        <v>1.1017063331489472</v>
      </c>
      <c r="F42" s="19" t="s">
        <v>250</v>
      </c>
      <c r="L42" s="257">
        <v>2009</v>
      </c>
      <c r="M42" s="256">
        <v>43849551.655821621</v>
      </c>
      <c r="N42" s="256">
        <v>43849551.655821621</v>
      </c>
      <c r="O42" s="255" t="str">
        <f t="shared" ref="O42:O53" si="9">IF(M42=N42,"GOOD")</f>
        <v>GOOD</v>
      </c>
    </row>
    <row r="43" spans="1:18" x14ac:dyDescent="0.2">
      <c r="A43" s="19">
        <v>2016</v>
      </c>
      <c r="C43" s="254">
        <f>'Table NEL_no_inc_DSM'!E55*1000/8784/'Table Summer Peak'!E55</f>
        <v>0.58604442969823245</v>
      </c>
      <c r="E43" s="254">
        <f>+'Table Summer Peak'!E55/'Table Winter Peak'!E55</f>
        <v>1.1127624706953665</v>
      </c>
      <c r="F43" s="19" t="s">
        <v>250</v>
      </c>
      <c r="L43" s="257">
        <v>2010</v>
      </c>
      <c r="M43" s="256">
        <v>44614441.838988662</v>
      </c>
      <c r="N43" s="256">
        <v>44614441.838988662</v>
      </c>
      <c r="O43" s="255" t="str">
        <f t="shared" si="9"/>
        <v>GOOD</v>
      </c>
    </row>
    <row r="44" spans="1:18" x14ac:dyDescent="0.2">
      <c r="A44" s="19">
        <v>2017</v>
      </c>
      <c r="C44" s="254">
        <f>'Table NEL_no_inc_DSM'!E56*1000/8760/'Table Summer Peak'!E56</f>
        <v>0.58341146923927401</v>
      </c>
      <c r="E44" s="254">
        <f>+'Table Summer Peak'!E56/'Table Winter Peak'!E56</f>
        <v>1.1287895927945479</v>
      </c>
      <c r="F44" s="19" t="s">
        <v>250</v>
      </c>
      <c r="L44" s="257">
        <v>2011</v>
      </c>
      <c r="M44" s="256">
        <v>48740060.680964708</v>
      </c>
      <c r="N44" s="256">
        <v>48740060.680964708</v>
      </c>
      <c r="O44" s="255" t="str">
        <f t="shared" si="9"/>
        <v>GOOD</v>
      </c>
    </row>
    <row r="45" spans="1:18" x14ac:dyDescent="0.2">
      <c r="A45" s="19">
        <v>2018</v>
      </c>
      <c r="C45" s="254">
        <f>'Table NEL_no_inc_DSM'!E57*1000/8760/'Table Summer Peak'!E57</f>
        <v>0.58094132717891112</v>
      </c>
      <c r="E45" s="254">
        <f>+'Table Summer Peak'!E57/'Table Winter Peak'!E57</f>
        <v>1.1411836501469588</v>
      </c>
      <c r="F45" s="19" t="s">
        <v>250</v>
      </c>
      <c r="L45" s="257">
        <v>2012</v>
      </c>
      <c r="M45" s="256">
        <v>51917921.557079695</v>
      </c>
      <c r="N45" s="256">
        <v>51917921.557079695</v>
      </c>
      <c r="O45" s="255" t="str">
        <f t="shared" si="9"/>
        <v>GOOD</v>
      </c>
    </row>
    <row r="46" spans="1:18" x14ac:dyDescent="0.2">
      <c r="A46" s="19">
        <v>2019</v>
      </c>
      <c r="C46" s="254">
        <f>'Table NEL_no_inc_DSM'!E58*1000/8760/'Table Summer Peak'!E58</f>
        <v>0.57918944025564023</v>
      </c>
      <c r="E46" s="254">
        <f>+'Table Summer Peak'!E58/'Table Winter Peak'!E58</f>
        <v>1.149270264622049</v>
      </c>
      <c r="F46" s="19" t="s">
        <v>250</v>
      </c>
      <c r="L46" s="257">
        <v>2013</v>
      </c>
      <c r="M46" s="256">
        <v>53001004.941695847</v>
      </c>
      <c r="N46" s="256">
        <v>53001004.941695847</v>
      </c>
      <c r="O46" s="255" t="str">
        <f t="shared" si="9"/>
        <v>GOOD</v>
      </c>
    </row>
    <row r="47" spans="1:18" x14ac:dyDescent="0.2">
      <c r="A47" s="19">
        <v>2020</v>
      </c>
      <c r="C47" s="254">
        <f>'Table NEL_no_inc_DSM'!E59*1000/8784/'Table Summer Peak'!E59</f>
        <v>0.57821633373378289</v>
      </c>
      <c r="E47" s="254">
        <f>+'Table Summer Peak'!E59/'Table Winter Peak'!E59</f>
        <v>1.1549624250004698</v>
      </c>
      <c r="F47" s="19" t="s">
        <v>250</v>
      </c>
      <c r="L47" s="257">
        <v>2014</v>
      </c>
      <c r="M47" s="256">
        <v>56289697.803074092</v>
      </c>
      <c r="N47" s="256">
        <v>56289697.803074092</v>
      </c>
      <c r="O47" s="255" t="str">
        <f t="shared" si="9"/>
        <v>GOOD</v>
      </c>
    </row>
    <row r="48" spans="1:18" x14ac:dyDescent="0.2">
      <c r="A48" s="19">
        <v>2021</v>
      </c>
      <c r="C48" s="254">
        <f>'Table NEL_no_inc_DSM'!E60*1000/8760/'Table Summer Peak'!E60</f>
        <v>0.57862080113348346</v>
      </c>
      <c r="E48" s="254">
        <f>+'Table Summer Peak'!E60/'Table Winter Peak'!E60</f>
        <v>1.1539002451191118</v>
      </c>
      <c r="F48" s="19" t="s">
        <v>250</v>
      </c>
      <c r="L48" s="257">
        <v>2015</v>
      </c>
      <c r="M48" s="256">
        <v>57436987.252776861</v>
      </c>
      <c r="N48" s="256">
        <v>57436987.252776861</v>
      </c>
      <c r="O48" s="255" t="str">
        <f t="shared" si="9"/>
        <v>GOOD</v>
      </c>
    </row>
    <row r="49" spans="1:15" x14ac:dyDescent="0.2">
      <c r="A49" s="19">
        <v>2022</v>
      </c>
      <c r="C49" s="254">
        <f>'Table NEL_no_inc_DSM'!E61*1000/8760/'Table Summer Peak'!E61</f>
        <v>0.5748108352473128</v>
      </c>
      <c r="E49" s="254">
        <f>+'Table Summer Peak'!E61/'Table Winter Peak'!E61</f>
        <v>1.172838455121789</v>
      </c>
      <c r="F49" s="19" t="s">
        <v>250</v>
      </c>
      <c r="L49" s="257">
        <v>2016</v>
      </c>
      <c r="M49" s="256">
        <v>58719820.309902616</v>
      </c>
      <c r="N49" s="256">
        <v>58719820.309902616</v>
      </c>
      <c r="O49" s="255" t="str">
        <f t="shared" si="9"/>
        <v>GOOD</v>
      </c>
    </row>
    <row r="50" spans="1:15" x14ac:dyDescent="0.2">
      <c r="A50" s="19">
        <v>2023</v>
      </c>
      <c r="C50" s="254">
        <f>'Table NEL_no_inc_DSM'!E62*1000/8760/'Table Summer Peak'!E62</f>
        <v>0.57106093444104589</v>
      </c>
      <c r="E50" s="254">
        <f>+'Table Summer Peak'!E62/'Table Winter Peak'!E62</f>
        <v>1.1839433587249153</v>
      </c>
      <c r="F50" s="19" t="s">
        <v>250</v>
      </c>
      <c r="L50" s="257">
        <v>2017</v>
      </c>
      <c r="M50" s="256">
        <v>59462872.686252266</v>
      </c>
      <c r="N50" s="256">
        <v>59462872.686252266</v>
      </c>
      <c r="O50" s="255" t="str">
        <f t="shared" si="9"/>
        <v>GOOD</v>
      </c>
    </row>
    <row r="51" spans="1:15" x14ac:dyDescent="0.2">
      <c r="A51" s="19">
        <v>2024</v>
      </c>
      <c r="C51" s="254">
        <f>'Table NEL_no_inc_DSM'!E63*1000/8784/'Table Summer Peak'!E63</f>
        <v>0.56676403432572875</v>
      </c>
      <c r="E51" s="254">
        <f>+'Table Summer Peak'!E63/'Table Winter Peak'!E63</f>
        <v>1.1946826588490616</v>
      </c>
      <c r="F51" s="19" t="s">
        <v>250</v>
      </c>
      <c r="L51" s="257">
        <v>2018</v>
      </c>
      <c r="M51" s="256">
        <v>60175109.100525238</v>
      </c>
      <c r="N51" s="256">
        <v>60175109.100525238</v>
      </c>
      <c r="O51" s="255" t="str">
        <f t="shared" si="9"/>
        <v>GOOD</v>
      </c>
    </row>
    <row r="52" spans="1:15" x14ac:dyDescent="0.2">
      <c r="A52" s="19">
        <v>2025</v>
      </c>
      <c r="C52" s="254">
        <f>'Table NEL_no_inc_DSM'!E64*1000/8760/'Table Summer Peak'!E64</f>
        <v>0.56296960287425324</v>
      </c>
      <c r="E52" s="254">
        <f>+'Table Summer Peak'!E64/'Table Winter Peak'!E64</f>
        <v>1.2058737066099783</v>
      </c>
      <c r="F52" s="19" t="s">
        <v>250</v>
      </c>
      <c r="L52" s="257">
        <v>2019</v>
      </c>
      <c r="M52" s="256">
        <v>60958840.711852819</v>
      </c>
      <c r="N52" s="256">
        <v>60958840.711852819</v>
      </c>
      <c r="O52" s="255" t="str">
        <f t="shared" si="9"/>
        <v>GOOD</v>
      </c>
    </row>
    <row r="53" spans="1:15" x14ac:dyDescent="0.2">
      <c r="A53" s="19">
        <v>2026</v>
      </c>
      <c r="C53" s="254">
        <f>'Table NEL_no_inc_DSM'!E65*1000/8760/'Table Summer Peak'!E65</f>
        <v>0.55904743605882523</v>
      </c>
      <c r="E53" s="254">
        <f>+'Table Summer Peak'!E65/'Table Winter Peak'!E65</f>
        <v>1.2195764787952028</v>
      </c>
      <c r="F53" s="19" t="s">
        <v>250</v>
      </c>
      <c r="L53" s="257">
        <v>2020</v>
      </c>
      <c r="M53" s="256">
        <v>61805371.523432702</v>
      </c>
      <c r="N53" s="256">
        <v>61805371.523432702</v>
      </c>
      <c r="O53" s="255" t="str">
        <f t="shared" si="9"/>
        <v>GOOD</v>
      </c>
    </row>
    <row r="54" spans="1:15" x14ac:dyDescent="0.2">
      <c r="A54" s="19">
        <v>2027</v>
      </c>
      <c r="C54" s="254">
        <f>'Table NEL_no_inc_DSM'!E66*1000/8760/'Table Summer Peak'!E66</f>
        <v>0.55528536852020693</v>
      </c>
      <c r="E54" s="254">
        <f>+'Table Summer Peak'!E66/'Table Winter Peak'!E66</f>
        <v>1.2336270504021789</v>
      </c>
      <c r="F54" s="19" t="s">
        <v>250</v>
      </c>
      <c r="O54" s="223"/>
    </row>
    <row r="55" spans="1:15" x14ac:dyDescent="0.2">
      <c r="A55" s="19">
        <v>2028</v>
      </c>
      <c r="C55" s="254">
        <f>'Table NEL_no_inc_DSM'!E67*1000/8784/'Table Summer Peak'!E67</f>
        <v>0.55203016128838278</v>
      </c>
      <c r="E55" s="254">
        <f>+'Table Summer Peak'!E67/'Table Winter Peak'!E67</f>
        <v>1.2481147233450207</v>
      </c>
      <c r="F55" s="19" t="s">
        <v>250</v>
      </c>
      <c r="M55" s="19"/>
      <c r="N55" s="19"/>
      <c r="O55" s="19"/>
    </row>
    <row r="56" spans="1:15" x14ac:dyDescent="0.2">
      <c r="A56" s="19">
        <v>2029</v>
      </c>
      <c r="C56" s="254">
        <f>'Table NEL_no_inc_DSM'!E68*1000/8760/'Table Summer Peak'!E68</f>
        <v>0.54944068688078329</v>
      </c>
      <c r="E56" s="254">
        <f>+'Table Summer Peak'!E68/'Table Winter Peak'!E68</f>
        <v>1.2594849503761381</v>
      </c>
      <c r="F56" s="19" t="s">
        <v>250</v>
      </c>
      <c r="M56" s="19"/>
      <c r="N56" s="19"/>
      <c r="O56" s="19"/>
    </row>
    <row r="57" spans="1:15" x14ac:dyDescent="0.2">
      <c r="A57" s="19">
        <v>2030</v>
      </c>
      <c r="C57" s="254">
        <f>'Table NEL_no_inc_DSM'!E69*1000/8760/'Table Summer Peak'!E69</f>
        <v>0.54725215728219412</v>
      </c>
      <c r="E57" s="254">
        <f>+'Table Summer Peak'!E69/'Table Winter Peak'!E69</f>
        <v>1.2695998123401973</v>
      </c>
      <c r="F57" s="19" t="s">
        <v>250</v>
      </c>
      <c r="M57" s="19"/>
      <c r="N57" s="19"/>
      <c r="O57" s="19"/>
    </row>
    <row r="58" spans="1:15" x14ac:dyDescent="0.2">
      <c r="A58" s="19">
        <v>2031</v>
      </c>
      <c r="C58" s="254">
        <f>'Table NEL_no_inc_DSM'!E70*1000/8760/'Table Summer Peak'!E70</f>
        <v>0.54523042832745816</v>
      </c>
      <c r="E58" s="254">
        <f>+'Table Summer Peak'!E70/'Table Winter Peak'!E70</f>
        <v>1.2822831118787108</v>
      </c>
      <c r="F58" s="19" t="s">
        <v>250</v>
      </c>
      <c r="M58" s="19"/>
      <c r="N58" s="19"/>
      <c r="O58" s="19"/>
    </row>
    <row r="59" spans="1:15" x14ac:dyDescent="0.2">
      <c r="A59" s="19">
        <v>2032</v>
      </c>
      <c r="C59" s="254">
        <f>'Table NEL_no_inc_DSM'!E71*1000/8784/'Table Summer Peak'!E71</f>
        <v>0.54294232406325849</v>
      </c>
      <c r="E59" s="254">
        <f>+'Table Summer Peak'!E71/'Table Winter Peak'!E71</f>
        <v>1.298150419408024</v>
      </c>
      <c r="F59" s="19" t="s">
        <v>250</v>
      </c>
      <c r="M59" s="19"/>
      <c r="N59" s="19"/>
      <c r="O59" s="19"/>
    </row>
    <row r="60" spans="1:15" x14ac:dyDescent="0.2">
      <c r="A60" s="19">
        <v>2033</v>
      </c>
      <c r="C60" s="254">
        <f>'Table NEL_no_inc_DSM'!E72*1000/8760/'Table Summer Peak'!E72</f>
        <v>0.54070203917445225</v>
      </c>
      <c r="E60" s="254">
        <f>+'Table Summer Peak'!E72/'Table Winter Peak'!E72</f>
        <v>1.3098686535377666</v>
      </c>
      <c r="F60" s="19" t="s">
        <v>250</v>
      </c>
      <c r="M60" s="19"/>
      <c r="N60" s="19"/>
      <c r="O60" s="19"/>
    </row>
    <row r="61" spans="1:15" x14ac:dyDescent="0.2">
      <c r="A61" s="19">
        <v>2034</v>
      </c>
      <c r="C61" s="254">
        <f>'Table NEL_no_inc_DSM'!E73*1000/8760/'Table Summer Peak'!E73</f>
        <v>0.53848809656413477</v>
      </c>
      <c r="E61" s="254">
        <f>+'Table Summer Peak'!E73/'Table Winter Peak'!E73</f>
        <v>1.3197131025542355</v>
      </c>
      <c r="F61" s="19" t="s">
        <v>250</v>
      </c>
      <c r="M61" s="19"/>
      <c r="N61" s="19"/>
      <c r="O61" s="19"/>
    </row>
    <row r="62" spans="1:15" x14ac:dyDescent="0.2">
      <c r="A62" s="19">
        <v>2035</v>
      </c>
      <c r="C62" s="254">
        <f>'Table NEL_no_inc_DSM'!E74*1000/8760/'Table Summer Peak'!E74</f>
        <v>0.53658250734551227</v>
      </c>
      <c r="E62" s="254">
        <f>+'Table Summer Peak'!E74/'Table Winter Peak'!E74</f>
        <v>1.328992649662629</v>
      </c>
      <c r="F62" s="19" t="s">
        <v>250</v>
      </c>
      <c r="M62" s="19"/>
      <c r="N62" s="19"/>
      <c r="O62" s="19"/>
    </row>
    <row r="63" spans="1:15" x14ac:dyDescent="0.2">
      <c r="A63" s="19">
        <v>2036</v>
      </c>
      <c r="C63" s="254">
        <f>'Table NEL_no_inc_DSM'!E75*1000/8784/'Table Summer Peak'!E75</f>
        <v>0.53463556948337321</v>
      </c>
      <c r="E63" s="254">
        <f>+'Table Summer Peak'!E75/'Table Winter Peak'!E75</f>
        <v>1.3398885275508967</v>
      </c>
      <c r="F63" s="19" t="s">
        <v>250</v>
      </c>
      <c r="M63" s="19"/>
      <c r="N63" s="19"/>
      <c r="O63" s="19"/>
    </row>
    <row r="64" spans="1:15" x14ac:dyDescent="0.2">
      <c r="A64" s="19">
        <v>2037</v>
      </c>
      <c r="C64" s="254">
        <f>'Table NEL_no_inc_DSM'!E76*1000/8760/'Table Summer Peak'!E76</f>
        <v>0.53308889596675157</v>
      </c>
      <c r="E64" s="254">
        <f>+'Table Summer Peak'!E76/'Table Winter Peak'!E76</f>
        <v>1.3504288927590493</v>
      </c>
      <c r="F64" s="19" t="s">
        <v>250</v>
      </c>
      <c r="M64" s="19"/>
      <c r="N64" s="19"/>
      <c r="O64" s="19"/>
    </row>
    <row r="65" spans="1:15" x14ac:dyDescent="0.2">
      <c r="A65" s="19">
        <v>2038</v>
      </c>
      <c r="C65" s="254">
        <f>'Table NEL_no_inc_DSM'!E77*1000/8760/'Table Summer Peak'!E77</f>
        <v>0.53118320426624321</v>
      </c>
      <c r="E65" s="254">
        <f>+'Table Summer Peak'!E77/'Table Winter Peak'!E77</f>
        <v>1.3615883816549252</v>
      </c>
      <c r="F65" s="19" t="s">
        <v>250</v>
      </c>
      <c r="M65" s="19"/>
      <c r="N65" s="19"/>
      <c r="O65" s="19"/>
    </row>
    <row r="66" spans="1:15" x14ac:dyDescent="0.2">
      <c r="A66" s="19">
        <v>2039</v>
      </c>
      <c r="C66" s="254">
        <f>'Table NEL_no_inc_DSM'!E78*1000/8760/'Table Summer Peak'!E78</f>
        <v>0.52943735428046979</v>
      </c>
      <c r="E66" s="254">
        <f>+'Table Summer Peak'!E78/'Table Winter Peak'!E78</f>
        <v>1.3727802953929633</v>
      </c>
      <c r="F66" s="19" t="s">
        <v>250</v>
      </c>
      <c r="M66" s="19"/>
      <c r="N66" s="19"/>
      <c r="O66" s="19"/>
    </row>
    <row r="67" spans="1:15" x14ac:dyDescent="0.2">
      <c r="A67" s="19">
        <v>2040</v>
      </c>
      <c r="C67" s="254">
        <f>'Table NEL_no_inc_DSM'!E79*1000/8784/'Table Summer Peak'!E79</f>
        <v>0.52764962058504972</v>
      </c>
      <c r="E67" s="254">
        <f>+'Table Summer Peak'!E79/'Table Winter Peak'!E79</f>
        <v>1.38319715574531</v>
      </c>
      <c r="F67" s="19" t="s">
        <v>250</v>
      </c>
      <c r="M67" s="19"/>
      <c r="N67" s="19"/>
      <c r="O67" s="19"/>
    </row>
    <row r="68" spans="1:15" x14ac:dyDescent="0.2">
      <c r="A68" s="19">
        <v>2041</v>
      </c>
      <c r="C68" s="254">
        <f>'Table NEL_no_inc_DSM'!E80*1000/8784/'Table Summer Peak'!E80</f>
        <v>0.52735173079481912</v>
      </c>
      <c r="E68" s="254">
        <f>+'Table Summer Peak'!E80/'Table Winter Peak'!E80</f>
        <v>1.3869206681796282</v>
      </c>
      <c r="F68" s="19" t="s">
        <v>250</v>
      </c>
      <c r="O68" s="223"/>
    </row>
    <row r="69" spans="1:15" x14ac:dyDescent="0.2">
      <c r="A69" s="19">
        <v>2042</v>
      </c>
      <c r="C69" s="254">
        <f>'Table NEL_no_inc_DSM'!E81*1000/8784/'Table Summer Peak'!E81</f>
        <v>0.5270539988959192</v>
      </c>
      <c r="E69" s="254">
        <f>+'Table Summer Peak'!E81/'Table Winter Peak'!E81</f>
        <v>1.3906545911147608</v>
      </c>
      <c r="F69" s="19" t="s">
        <v>250</v>
      </c>
      <c r="O69" s="223"/>
    </row>
    <row r="70" spans="1:15" x14ac:dyDescent="0.2">
      <c r="A70" s="19">
        <v>2043</v>
      </c>
      <c r="C70" s="254">
        <f>'Table NEL_no_inc_DSM'!E82*1000/8784/'Table Summer Peak'!E82</f>
        <v>0.52675705644586224</v>
      </c>
      <c r="E70" s="254">
        <f>+'Table Summer Peak'!E82/'Table Winter Peak'!E82</f>
        <v>1.3945484540497963</v>
      </c>
      <c r="F70" s="19" t="s">
        <v>250</v>
      </c>
      <c r="O70" s="223"/>
    </row>
    <row r="71" spans="1:15" x14ac:dyDescent="0.2">
      <c r="A71" s="19">
        <v>2044</v>
      </c>
      <c r="C71" s="254">
        <f>'Table NEL_no_inc_DSM'!E83*1000/8784/'Table Summer Peak'!E83</f>
        <v>0.52646088721510675</v>
      </c>
      <c r="E71" s="254">
        <f>+'Table Summer Peak'!E83/'Table Winter Peak'!E83</f>
        <v>1.3984508505691027</v>
      </c>
      <c r="F71" s="19" t="s">
        <v>250</v>
      </c>
      <c r="O71" s="223"/>
    </row>
    <row r="72" spans="1:15" x14ac:dyDescent="0.2">
      <c r="A72" s="19">
        <v>2045</v>
      </c>
      <c r="C72" s="254">
        <f>'Table NEL_no_inc_DSM'!E84*1000/8784/'Table Summer Peak'!E84</f>
        <v>0.5261654752527799</v>
      </c>
      <c r="E72" s="254">
        <f>+'Table Summer Peak'!E84/'Table Winter Peak'!E84</f>
        <v>1.402361836073251</v>
      </c>
      <c r="F72" s="19" t="s">
        <v>250</v>
      </c>
      <c r="O72" s="223"/>
    </row>
    <row r="73" spans="1:15" x14ac:dyDescent="0.2">
      <c r="A73" s="19">
        <v>2046</v>
      </c>
      <c r="C73" s="254">
        <f>'Table NEL_no_inc_DSM'!E85*1000/8784/'Table Summer Peak'!E85</f>
        <v>0.52587080488241</v>
      </c>
      <c r="E73" s="254">
        <f>+'Table Summer Peak'!E85/'Table Winter Peak'!E85</f>
        <v>1.4062814657863156</v>
      </c>
      <c r="F73" s="19" t="s">
        <v>250</v>
      </c>
      <c r="O73" s="223"/>
    </row>
    <row r="74" spans="1:15" x14ac:dyDescent="0.2">
      <c r="A74" s="19">
        <v>2047</v>
      </c>
      <c r="C74" s="254">
        <f>'Table NEL_no_inc_DSM'!E86*1000/8784/'Table Summer Peak'!E86</f>
        <v>0.52557686069772203</v>
      </c>
      <c r="E74" s="254">
        <f>+'Table Summer Peak'!E86/'Table Winter Peak'!E86</f>
        <v>1.4102097947582062</v>
      </c>
      <c r="F74" s="19" t="s">
        <v>250</v>
      </c>
      <c r="O74" s="223"/>
    </row>
    <row r="75" spans="1:15" x14ac:dyDescent="0.2">
      <c r="A75" s="19">
        <v>2048</v>
      </c>
      <c r="C75" s="254">
        <f>'Table NEL_no_inc_DSM'!E87*1000/8784/'Table Summer Peak'!E87</f>
        <v>0.52528362755850377</v>
      </c>
      <c r="E75" s="254">
        <f>+'Table Summer Peak'!E87/'Table Winter Peak'!E87</f>
        <v>1.4141468778669901</v>
      </c>
      <c r="F75" s="19" t="s">
        <v>250</v>
      </c>
      <c r="O75" s="223"/>
    </row>
    <row r="76" spans="1:15" x14ac:dyDescent="0.2">
      <c r="A76" s="19">
        <v>2049</v>
      </c>
      <c r="C76" s="254">
        <f>'Table NEL_no_inc_DSM'!E88*1000/8784/'Table Summer Peak'!E88</f>
        <v>0.52499109058653148</v>
      </c>
      <c r="E76" s="254">
        <f>+'Table Summer Peak'!E88/'Table Winter Peak'!E88</f>
        <v>1.4180927698212042</v>
      </c>
      <c r="F76" s="19" t="s">
        <v>250</v>
      </c>
      <c r="O76" s="223"/>
    </row>
    <row r="77" spans="1:15" x14ac:dyDescent="0.2">
      <c r="A77" s="19">
        <v>2050</v>
      </c>
      <c r="C77" s="254">
        <f>'Table NEL_no_inc_DSM'!E89*1000/8784/'Table Summer Peak'!E89</f>
        <v>0.52469923516156414</v>
      </c>
      <c r="E77" s="254">
        <f>+'Table Summer Peak'!E89/'Table Winter Peak'!E89</f>
        <v>1.4220475251621518</v>
      </c>
      <c r="F77" s="19" t="s">
        <v>250</v>
      </c>
      <c r="O77" s="223"/>
    </row>
    <row r="78" spans="1:15" x14ac:dyDescent="0.2">
      <c r="A78" s="19">
        <v>2051</v>
      </c>
      <c r="C78" s="254">
        <f>'Table NEL_no_inc_DSM'!E90*1000/8784/'Table Summer Peak'!E90</f>
        <v>0.5244080469173954</v>
      </c>
      <c r="E78" s="254">
        <f>+'Table Summer Peak'!E90/'Table Winter Peak'!E90</f>
        <v>1.4260111982661978</v>
      </c>
      <c r="F78" s="19" t="s">
        <v>250</v>
      </c>
      <c r="O78" s="223"/>
    </row>
    <row r="79" spans="1:15" x14ac:dyDescent="0.2">
      <c r="A79" s="19">
        <v>2052</v>
      </c>
      <c r="C79" s="254">
        <f>'Table NEL_no_inc_DSM'!E91*1000/8784/'Table Summer Peak'!E91</f>
        <v>0.52411751173796994</v>
      </c>
      <c r="E79" s="254">
        <f>+'Table Summer Peak'!E91/'Table Winter Peak'!E91</f>
        <v>1.4299838433470444</v>
      </c>
      <c r="F79" s="19" t="s">
        <v>250</v>
      </c>
      <c r="O79" s="223"/>
    </row>
    <row r="80" spans="1:15" x14ac:dyDescent="0.2">
      <c r="A80" s="19">
        <v>2053</v>
      </c>
      <c r="C80" s="254">
        <f>'Table NEL_no_inc_DSM'!E92*1000/8784/'Table Summer Peak'!E92</f>
        <v>0.52362173055717931</v>
      </c>
      <c r="E80" s="254">
        <f>+'Table Summer Peak'!E92/'Table Winter Peak'!E92</f>
        <v>1.4340443569100221</v>
      </c>
      <c r="F80" s="19" t="s">
        <v>250</v>
      </c>
      <c r="O80" s="223"/>
    </row>
    <row r="81" spans="1:15" x14ac:dyDescent="0.2">
      <c r="A81" s="19">
        <v>2054</v>
      </c>
      <c r="C81" s="254">
        <f>'Table NEL_no_inc_DSM'!E93*1000/8784/'Table Summer Peak'!E93</f>
        <v>0.52344580419297371</v>
      </c>
      <c r="E81" s="254">
        <f>+'Table Summer Peak'!E93/'Table Winter Peak'!E93</f>
        <v>1.4381151414047584</v>
      </c>
      <c r="F81" s="19" t="s">
        <v>250</v>
      </c>
      <c r="O81" s="223"/>
    </row>
    <row r="82" spans="1:15" x14ac:dyDescent="0.2">
      <c r="A82" s="19">
        <v>2055</v>
      </c>
      <c r="C82" s="254">
        <f>'Table NEL_no_inc_DSM'!E94*1000/8784/'Table Summer Peak'!E94</f>
        <v>0.52326903548681791</v>
      </c>
      <c r="E82" s="254">
        <f>+'Table Summer Peak'!E94/'Table Winter Peak'!E94</f>
        <v>1.4421962400537858</v>
      </c>
      <c r="F82" s="19" t="s">
        <v>250</v>
      </c>
      <c r="O82" s="223"/>
    </row>
    <row r="83" spans="1:15" x14ac:dyDescent="0.2">
      <c r="A83" s="19">
        <v>2056</v>
      </c>
      <c r="C83" s="254">
        <f>'Table NEL_no_inc_DSM'!E95*1000/8784/'Table Summer Peak'!E95</f>
        <v>0.52309142667752018</v>
      </c>
      <c r="E83" s="254">
        <f>+'Table Summer Peak'!E95/'Table Winter Peak'!E95</f>
        <v>1.4462876960381863</v>
      </c>
      <c r="F83" s="19" t="s">
        <v>250</v>
      </c>
      <c r="O83" s="223"/>
    </row>
    <row r="84" spans="1:15" x14ac:dyDescent="0.2">
      <c r="A84" s="19">
        <v>2057</v>
      </c>
      <c r="C84" s="254">
        <f>'Table NEL_no_inc_DSM'!E96*1000/8784/'Table Summer Peak'!E96</f>
        <v>0.52291298007414622</v>
      </c>
      <c r="E84" s="254">
        <f>+'Table Summer Peak'!E96/'Table Winter Peak'!E96</f>
        <v>1.4503895524987309</v>
      </c>
      <c r="F84" s="19" t="s">
        <v>250</v>
      </c>
      <c r="O84" s="223"/>
    </row>
    <row r="85" spans="1:15" x14ac:dyDescent="0.2">
      <c r="A85" s="19">
        <v>2058</v>
      </c>
      <c r="C85" s="254">
        <f>'Table NEL_no_inc_DSM'!E97*1000/8784/'Table Summer Peak'!E97</f>
        <v>0.52273369805445935</v>
      </c>
      <c r="E85" s="254">
        <f>+'Table Summer Peak'!E97/'Table Winter Peak'!E97</f>
        <v>1.4545018525370097</v>
      </c>
      <c r="F85" s="19" t="s">
        <v>250</v>
      </c>
      <c r="O85" s="223"/>
    </row>
    <row r="86" spans="1:15" x14ac:dyDescent="0.2">
      <c r="A86" s="19">
        <v>2059</v>
      </c>
      <c r="C86" s="254">
        <f>'Table NEL_no_inc_DSM'!E98*1000/8784/'Table Summer Peak'!E98</f>
        <v>0.52255358306337674</v>
      </c>
      <c r="E86" s="254">
        <f>+'Table Summer Peak'!E98/'Table Winter Peak'!E98</f>
        <v>1.4586246392165676</v>
      </c>
      <c r="F86" s="19" t="s">
        <v>250</v>
      </c>
      <c r="O86" s="223"/>
    </row>
    <row r="87" spans="1:15" x14ac:dyDescent="0.2">
      <c r="A87" s="19">
        <v>2060</v>
      </c>
      <c r="C87" s="254">
        <f>'Table NEL_no_inc_DSM'!E99*1000/8784/'Table Summer Peak'!E99</f>
        <v>0.52237263761144703</v>
      </c>
      <c r="E87" s="254">
        <f>+'Table Summer Peak'!E99/'Table Winter Peak'!E99</f>
        <v>1.4627579555640404</v>
      </c>
      <c r="F87" s="19" t="s">
        <v>250</v>
      </c>
      <c r="O87" s="223"/>
    </row>
    <row r="88" spans="1:15" x14ac:dyDescent="0.2">
      <c r="A88" s="19">
        <v>2061</v>
      </c>
      <c r="C88" s="254">
        <f>'Table NEL_no_inc_DSM'!E100*1000/8784/'Table Summer Peak'!E100</f>
        <v>0.5221908642733496</v>
      </c>
      <c r="E88" s="254">
        <f>+'Table Summer Peak'!E100/'Table Winter Peak'!E100</f>
        <v>1.4669018445702908</v>
      </c>
      <c r="F88" s="19" t="s">
        <v>250</v>
      </c>
      <c r="O88" s="223"/>
    </row>
    <row r="89" spans="1:15" x14ac:dyDescent="0.2">
      <c r="A89" s="19">
        <v>2062</v>
      </c>
      <c r="C89" s="254">
        <f>'Table NEL_no_inc_DSM'!E101*1000/8784/'Table Summer Peak'!E101</f>
        <v>0.52200826568641001</v>
      </c>
      <c r="E89" s="254">
        <f>+'Table Summer Peak'!E101/'Table Winter Peak'!E101</f>
        <v>1.4710563491915405</v>
      </c>
      <c r="F89" s="19" t="s">
        <v>250</v>
      </c>
      <c r="O89" s="223"/>
    </row>
    <row r="90" spans="1:15" x14ac:dyDescent="0.2">
      <c r="A90" s="19">
        <v>2063</v>
      </c>
      <c r="C90" s="254">
        <f>'Table NEL_no_inc_DSM'!E102*1000/8784/'Table Summer Peak'!E102</f>
        <v>0.52182484454914035</v>
      </c>
      <c r="E90" s="254">
        <f>+'Table Summer Peak'!E102/'Table Winter Peak'!E102</f>
        <v>1.4752215123505099</v>
      </c>
      <c r="F90" s="19" t="s">
        <v>250</v>
      </c>
      <c r="O90" s="223"/>
    </row>
    <row r="91" spans="1:15" x14ac:dyDescent="0.2">
      <c r="O91" s="223"/>
    </row>
    <row r="92" spans="1:15" x14ac:dyDescent="0.2">
      <c r="O92" s="223"/>
    </row>
    <row r="93" spans="1:15" x14ac:dyDescent="0.2">
      <c r="O93" s="223"/>
    </row>
    <row r="94" spans="1:15" x14ac:dyDescent="0.2">
      <c r="O94" s="223"/>
    </row>
    <row r="95" spans="1:15" x14ac:dyDescent="0.2">
      <c r="O95" s="223"/>
    </row>
    <row r="96" spans="1:15" x14ac:dyDescent="0.2">
      <c r="O96" s="223"/>
    </row>
    <row r="97" spans="15:15" x14ac:dyDescent="0.2">
      <c r="O97" s="223"/>
    </row>
    <row r="98" spans="15:15" x14ac:dyDescent="0.2">
      <c r="O98" s="223"/>
    </row>
    <row r="99" spans="15:15" x14ac:dyDescent="0.2">
      <c r="O99" s="223"/>
    </row>
    <row r="100" spans="15:15" x14ac:dyDescent="0.2">
      <c r="O100" s="223"/>
    </row>
    <row r="101" spans="15:15" x14ac:dyDescent="0.2">
      <c r="O101" s="223"/>
    </row>
    <row r="102" spans="15:15" x14ac:dyDescent="0.2">
      <c r="O102" s="223"/>
    </row>
    <row r="103" spans="15:15" x14ac:dyDescent="0.2">
      <c r="O103" s="223"/>
    </row>
    <row r="104" spans="15:15" x14ac:dyDescent="0.2">
      <c r="O104" s="223"/>
    </row>
    <row r="105" spans="15:15" x14ac:dyDescent="0.2">
      <c r="O105" s="223"/>
    </row>
    <row r="106" spans="15:15" x14ac:dyDescent="0.2">
      <c r="O106" s="223"/>
    </row>
    <row r="107" spans="15:15" x14ac:dyDescent="0.2">
      <c r="O107" s="223"/>
    </row>
    <row r="108" spans="15:15" x14ac:dyDescent="0.2">
      <c r="O108" s="223"/>
    </row>
    <row r="109" spans="15:15" x14ac:dyDescent="0.2">
      <c r="O109" s="223"/>
    </row>
    <row r="110" spans="15:15" x14ac:dyDescent="0.2">
      <c r="O110" s="223"/>
    </row>
    <row r="111" spans="15:15" x14ac:dyDescent="0.2">
      <c r="O111" s="223"/>
    </row>
    <row r="112" spans="15:15" x14ac:dyDescent="0.2">
      <c r="O112" s="223"/>
    </row>
    <row r="113" spans="15:15" x14ac:dyDescent="0.2">
      <c r="O113" s="223"/>
    </row>
    <row r="114" spans="15:15" x14ac:dyDescent="0.2">
      <c r="O114" s="223"/>
    </row>
    <row r="115" spans="15:15" x14ac:dyDescent="0.2">
      <c r="O115" s="223"/>
    </row>
    <row r="116" spans="15:15" x14ac:dyDescent="0.2">
      <c r="O116" s="223"/>
    </row>
    <row r="117" spans="15:15" x14ac:dyDescent="0.2">
      <c r="O117" s="223"/>
    </row>
    <row r="118" spans="15:15" x14ac:dyDescent="0.2">
      <c r="O118" s="223"/>
    </row>
    <row r="119" spans="15:15" x14ac:dyDescent="0.2">
      <c r="O119" s="223"/>
    </row>
    <row r="120" spans="15:15" x14ac:dyDescent="0.2">
      <c r="O120" s="223"/>
    </row>
    <row r="121" spans="15:15" x14ac:dyDescent="0.2">
      <c r="O121" s="223"/>
    </row>
    <row r="122" spans="15:15" x14ac:dyDescent="0.2">
      <c r="O122" s="223"/>
    </row>
    <row r="123" spans="15:15" x14ac:dyDescent="0.2">
      <c r="O123" s="223"/>
    </row>
    <row r="124" spans="15:15" x14ac:dyDescent="0.2">
      <c r="O124" s="223"/>
    </row>
    <row r="125" spans="15:15" x14ac:dyDescent="0.2">
      <c r="O125" s="223"/>
    </row>
    <row r="126" spans="15:15" x14ac:dyDescent="0.2">
      <c r="O126" s="223"/>
    </row>
    <row r="127" spans="15:15" x14ac:dyDescent="0.2">
      <c r="O127" s="223"/>
    </row>
    <row r="128" spans="15:15" x14ac:dyDescent="0.2">
      <c r="O128" s="223"/>
    </row>
    <row r="129" spans="15:15" x14ac:dyDescent="0.2">
      <c r="O129" s="223"/>
    </row>
    <row r="130" spans="15:15" x14ac:dyDescent="0.2">
      <c r="O130" s="223"/>
    </row>
    <row r="131" spans="15:15" x14ac:dyDescent="0.2">
      <c r="O131" s="223"/>
    </row>
    <row r="132" spans="15:15" x14ac:dyDescent="0.2">
      <c r="O132" s="223"/>
    </row>
    <row r="133" spans="15:15" x14ac:dyDescent="0.2">
      <c r="O133" s="223"/>
    </row>
    <row r="134" spans="15:15" x14ac:dyDescent="0.2">
      <c r="O134" s="223"/>
    </row>
    <row r="135" spans="15:15" x14ac:dyDescent="0.2">
      <c r="O135" s="223"/>
    </row>
    <row r="136" spans="15:15" x14ac:dyDescent="0.2">
      <c r="O136" s="223"/>
    </row>
    <row r="137" spans="15:15" x14ac:dyDescent="0.2">
      <c r="O137" s="223"/>
    </row>
    <row r="138" spans="15:15" x14ac:dyDescent="0.2">
      <c r="O138" s="223"/>
    </row>
    <row r="139" spans="15:15" x14ac:dyDescent="0.2">
      <c r="O139" s="223"/>
    </row>
    <row r="140" spans="15:15" x14ac:dyDescent="0.2">
      <c r="O140" s="223"/>
    </row>
    <row r="141" spans="15:15" x14ac:dyDescent="0.2">
      <c r="O141" s="223"/>
    </row>
    <row r="142" spans="15:15" x14ac:dyDescent="0.2">
      <c r="O142" s="223"/>
    </row>
    <row r="143" spans="15:15" x14ac:dyDescent="0.2">
      <c r="O143" s="223"/>
    </row>
    <row r="144" spans="15:15" x14ac:dyDescent="0.2">
      <c r="O144" s="223"/>
    </row>
    <row r="145" spans="13:15" x14ac:dyDescent="0.2">
      <c r="O145" s="223"/>
    </row>
    <row r="146" spans="13:15" x14ac:dyDescent="0.2">
      <c r="O146" s="223"/>
    </row>
    <row r="147" spans="13:15" x14ac:dyDescent="0.2">
      <c r="O147" s="223"/>
    </row>
    <row r="148" spans="13:15" x14ac:dyDescent="0.2">
      <c r="M148" s="253"/>
      <c r="O148" s="223"/>
    </row>
    <row r="149" spans="13:15" x14ac:dyDescent="0.2">
      <c r="O149" s="223"/>
    </row>
    <row r="150" spans="13:15" x14ac:dyDescent="0.2">
      <c r="O150" s="223"/>
    </row>
    <row r="151" spans="13:15" x14ac:dyDescent="0.2">
      <c r="O151" s="223"/>
    </row>
    <row r="152" spans="13:15" x14ac:dyDescent="0.2">
      <c r="O152" s="223"/>
    </row>
    <row r="153" spans="13:15" x14ac:dyDescent="0.2">
      <c r="O153" s="223"/>
    </row>
    <row r="154" spans="13:15" x14ac:dyDescent="0.2">
      <c r="O154" s="223"/>
    </row>
    <row r="155" spans="13:15" x14ac:dyDescent="0.2">
      <c r="O155" s="223"/>
    </row>
    <row r="156" spans="13:15" x14ac:dyDescent="0.2">
      <c r="O156" s="223"/>
    </row>
    <row r="157" spans="13:15" x14ac:dyDescent="0.2">
      <c r="O157" s="223"/>
    </row>
    <row r="158" spans="13:15" x14ac:dyDescent="0.2">
      <c r="O158" s="223"/>
    </row>
    <row r="159" spans="13:15" x14ac:dyDescent="0.2">
      <c r="O159" s="223"/>
    </row>
    <row r="160" spans="13:15" x14ac:dyDescent="0.2">
      <c r="O160" s="223"/>
    </row>
    <row r="161" spans="15:15" x14ac:dyDescent="0.2">
      <c r="O161" s="223"/>
    </row>
    <row r="162" spans="15:15" x14ac:dyDescent="0.2">
      <c r="O162" s="223"/>
    </row>
    <row r="163" spans="15:15" x14ac:dyDescent="0.2">
      <c r="O163" s="223"/>
    </row>
    <row r="164" spans="15:15" x14ac:dyDescent="0.2">
      <c r="O164" s="223"/>
    </row>
    <row r="165" spans="15:15" x14ac:dyDescent="0.2">
      <c r="O165" s="223"/>
    </row>
    <row r="166" spans="15:15" x14ac:dyDescent="0.2">
      <c r="O166" s="223"/>
    </row>
    <row r="167" spans="15:15" x14ac:dyDescent="0.2">
      <c r="O167" s="223"/>
    </row>
    <row r="168" spans="15:15" x14ac:dyDescent="0.2">
      <c r="O168" s="223"/>
    </row>
    <row r="169" spans="15:15" x14ac:dyDescent="0.2">
      <c r="O169" s="223"/>
    </row>
    <row r="170" spans="15:15" x14ac:dyDescent="0.2">
      <c r="O170" s="223"/>
    </row>
    <row r="171" spans="15:15" x14ac:dyDescent="0.2">
      <c r="O171" s="223"/>
    </row>
    <row r="172" spans="15:15" x14ac:dyDescent="0.2">
      <c r="O172" s="223"/>
    </row>
    <row r="173" spans="15:15" x14ac:dyDescent="0.2">
      <c r="O173" s="223"/>
    </row>
    <row r="174" spans="15:15" x14ac:dyDescent="0.2">
      <c r="O174" s="223"/>
    </row>
    <row r="175" spans="15:15" x14ac:dyDescent="0.2">
      <c r="O175" s="223"/>
    </row>
    <row r="176" spans="15:15" x14ac:dyDescent="0.2">
      <c r="O176" s="223"/>
    </row>
    <row r="177" spans="15:15" x14ac:dyDescent="0.2">
      <c r="O177" s="223"/>
    </row>
    <row r="178" spans="15:15" x14ac:dyDescent="0.2">
      <c r="O178" s="223"/>
    </row>
    <row r="179" spans="15:15" x14ac:dyDescent="0.2">
      <c r="O179" s="223"/>
    </row>
    <row r="180" spans="15:15" x14ac:dyDescent="0.2">
      <c r="O180" s="223"/>
    </row>
    <row r="181" spans="15:15" x14ac:dyDescent="0.2">
      <c r="O181" s="223"/>
    </row>
    <row r="182" spans="15:15" x14ac:dyDescent="0.2">
      <c r="O182" s="223"/>
    </row>
    <row r="183" spans="15:15" x14ac:dyDescent="0.2">
      <c r="O183" s="223"/>
    </row>
    <row r="184" spans="15:15" x14ac:dyDescent="0.2">
      <c r="O184" s="223"/>
    </row>
    <row r="185" spans="15:15" x14ac:dyDescent="0.2">
      <c r="O185" s="223"/>
    </row>
    <row r="186" spans="15:15" x14ac:dyDescent="0.2">
      <c r="O186" s="223"/>
    </row>
    <row r="187" spans="15:15" x14ac:dyDescent="0.2">
      <c r="O187" s="223"/>
    </row>
    <row r="188" spans="15:15" x14ac:dyDescent="0.2">
      <c r="O188" s="223"/>
    </row>
    <row r="189" spans="15:15" x14ac:dyDescent="0.2">
      <c r="O189" s="223"/>
    </row>
    <row r="190" spans="15:15" x14ac:dyDescent="0.2">
      <c r="O190" s="223"/>
    </row>
    <row r="191" spans="15:15" x14ac:dyDescent="0.2">
      <c r="O191" s="223"/>
    </row>
    <row r="192" spans="15:15" x14ac:dyDescent="0.2">
      <c r="O192" s="223"/>
    </row>
    <row r="193" spans="15:15" x14ac:dyDescent="0.2">
      <c r="O193" s="223"/>
    </row>
    <row r="194" spans="15:15" x14ac:dyDescent="0.2">
      <c r="O194" s="223"/>
    </row>
    <row r="195" spans="15:15" x14ac:dyDescent="0.2">
      <c r="O195" s="223"/>
    </row>
    <row r="196" spans="15:15" x14ac:dyDescent="0.2">
      <c r="O196" s="223"/>
    </row>
    <row r="197" spans="15:15" x14ac:dyDescent="0.2">
      <c r="O197" s="223"/>
    </row>
    <row r="198" spans="15:15" x14ac:dyDescent="0.2">
      <c r="O198" s="223"/>
    </row>
    <row r="199" spans="15:15" x14ac:dyDescent="0.2">
      <c r="O199" s="223"/>
    </row>
    <row r="200" spans="15:15" x14ac:dyDescent="0.2">
      <c r="O200" s="223"/>
    </row>
    <row r="201" spans="15:15" x14ac:dyDescent="0.2">
      <c r="O201" s="223"/>
    </row>
    <row r="202" spans="15:15" x14ac:dyDescent="0.2">
      <c r="O202" s="223"/>
    </row>
    <row r="203" spans="15:15" x14ac:dyDescent="0.2">
      <c r="O203" s="223"/>
    </row>
    <row r="204" spans="15:15" x14ac:dyDescent="0.2">
      <c r="O204" s="223"/>
    </row>
    <row r="205" spans="15:15" x14ac:dyDescent="0.2">
      <c r="O205" s="223"/>
    </row>
    <row r="206" spans="15:15" x14ac:dyDescent="0.2">
      <c r="O206" s="223"/>
    </row>
    <row r="207" spans="15:15" x14ac:dyDescent="0.2">
      <c r="O207" s="223"/>
    </row>
    <row r="208" spans="15:15" x14ac:dyDescent="0.2">
      <c r="O208" s="223"/>
    </row>
    <row r="209" spans="15:15" x14ac:dyDescent="0.2">
      <c r="O209" s="223"/>
    </row>
    <row r="210" spans="15:15" x14ac:dyDescent="0.2">
      <c r="O210" s="223"/>
    </row>
    <row r="211" spans="15:15" x14ac:dyDescent="0.2">
      <c r="O211" s="223"/>
    </row>
    <row r="212" spans="15:15" x14ac:dyDescent="0.2">
      <c r="O212" s="223"/>
    </row>
    <row r="213" spans="15:15" x14ac:dyDescent="0.2">
      <c r="O213" s="223"/>
    </row>
    <row r="214" spans="15:15" x14ac:dyDescent="0.2">
      <c r="O214" s="223"/>
    </row>
    <row r="215" spans="15:15" x14ac:dyDescent="0.2">
      <c r="O215" s="223"/>
    </row>
    <row r="216" spans="15:15" x14ac:dyDescent="0.2">
      <c r="O216" s="223"/>
    </row>
    <row r="217" spans="15:15" x14ac:dyDescent="0.2">
      <c r="O217" s="223"/>
    </row>
    <row r="218" spans="15:15" x14ac:dyDescent="0.2">
      <c r="O218" s="223"/>
    </row>
    <row r="219" spans="15:15" x14ac:dyDescent="0.2">
      <c r="O219" s="223"/>
    </row>
    <row r="220" spans="15:15" x14ac:dyDescent="0.2">
      <c r="O220" s="223"/>
    </row>
    <row r="221" spans="15:15" x14ac:dyDescent="0.2">
      <c r="O221" s="223"/>
    </row>
    <row r="222" spans="15:15" x14ac:dyDescent="0.2">
      <c r="O222" s="223"/>
    </row>
    <row r="223" spans="15:15" x14ac:dyDescent="0.2">
      <c r="O223" s="223"/>
    </row>
    <row r="224" spans="15:15" x14ac:dyDescent="0.2">
      <c r="O224" s="223"/>
    </row>
    <row r="225" spans="15:15" x14ac:dyDescent="0.2">
      <c r="O225" s="223"/>
    </row>
    <row r="226" spans="15:15" x14ac:dyDescent="0.2">
      <c r="O226" s="223"/>
    </row>
    <row r="227" spans="15:15" x14ac:dyDescent="0.2">
      <c r="O227" s="223"/>
    </row>
    <row r="228" spans="15:15" x14ac:dyDescent="0.2">
      <c r="O228" s="223"/>
    </row>
    <row r="229" spans="15:15" x14ac:dyDescent="0.2">
      <c r="O229" s="223"/>
    </row>
    <row r="230" spans="15:15" x14ac:dyDescent="0.2">
      <c r="O230" s="223"/>
    </row>
    <row r="231" spans="15:15" x14ac:dyDescent="0.2">
      <c r="O231" s="223"/>
    </row>
    <row r="232" spans="15:15" x14ac:dyDescent="0.2">
      <c r="O232" s="223"/>
    </row>
    <row r="233" spans="15:15" x14ac:dyDescent="0.2">
      <c r="O233" s="223"/>
    </row>
    <row r="234" spans="15:15" x14ac:dyDescent="0.2">
      <c r="O234" s="223"/>
    </row>
    <row r="235" spans="15:15" x14ac:dyDescent="0.2">
      <c r="O235" s="223"/>
    </row>
    <row r="236" spans="15:15" x14ac:dyDescent="0.2">
      <c r="O236" s="223"/>
    </row>
    <row r="237" spans="15:15" x14ac:dyDescent="0.2">
      <c r="O237" s="223"/>
    </row>
    <row r="238" spans="15:15" x14ac:dyDescent="0.2">
      <c r="O238" s="223"/>
    </row>
    <row r="239" spans="15:15" x14ac:dyDescent="0.2">
      <c r="O239" s="223"/>
    </row>
    <row r="240" spans="15:15" x14ac:dyDescent="0.2">
      <c r="O240" s="223"/>
    </row>
    <row r="241" spans="15:15" x14ac:dyDescent="0.2">
      <c r="O241" s="223"/>
    </row>
    <row r="242" spans="15:15" x14ac:dyDescent="0.2">
      <c r="O242" s="223"/>
    </row>
    <row r="243" spans="15:15" x14ac:dyDescent="0.2">
      <c r="O243" s="223"/>
    </row>
    <row r="244" spans="15:15" x14ac:dyDescent="0.2">
      <c r="O244" s="223"/>
    </row>
    <row r="245" spans="15:15" x14ac:dyDescent="0.2">
      <c r="O245" s="223"/>
    </row>
    <row r="246" spans="15:15" x14ac:dyDescent="0.2">
      <c r="O246" s="223"/>
    </row>
    <row r="247" spans="15:15" x14ac:dyDescent="0.2">
      <c r="O247" s="223"/>
    </row>
    <row r="248" spans="15:15" x14ac:dyDescent="0.2">
      <c r="O248" s="223"/>
    </row>
    <row r="249" spans="15:15" x14ac:dyDescent="0.2">
      <c r="O249" s="223"/>
    </row>
    <row r="250" spans="15:15" x14ac:dyDescent="0.2">
      <c r="O250" s="223"/>
    </row>
    <row r="251" spans="15:15" x14ac:dyDescent="0.2">
      <c r="O251" s="223"/>
    </row>
    <row r="252" spans="15:15" x14ac:dyDescent="0.2">
      <c r="O252" s="223"/>
    </row>
    <row r="253" spans="15:15" x14ac:dyDescent="0.2">
      <c r="O253" s="223"/>
    </row>
    <row r="254" spans="15:15" x14ac:dyDescent="0.2">
      <c r="O254" s="223"/>
    </row>
    <row r="255" spans="15:15" x14ac:dyDescent="0.2">
      <c r="O255" s="223"/>
    </row>
    <row r="256" spans="15:15" x14ac:dyDescent="0.2">
      <c r="O256" s="223"/>
    </row>
    <row r="257" spans="15:15" x14ac:dyDescent="0.2">
      <c r="O257" s="223"/>
    </row>
    <row r="258" spans="15:15" x14ac:dyDescent="0.2">
      <c r="O258" s="223"/>
    </row>
    <row r="259" spans="15:15" x14ac:dyDescent="0.2">
      <c r="O259" s="223"/>
    </row>
    <row r="260" spans="15:15" x14ac:dyDescent="0.2">
      <c r="O260" s="223"/>
    </row>
    <row r="261" spans="15:15" x14ac:dyDescent="0.2">
      <c r="O261" s="223"/>
    </row>
    <row r="262" spans="15:15" x14ac:dyDescent="0.2">
      <c r="O262" s="223"/>
    </row>
    <row r="263" spans="15:15" x14ac:dyDescent="0.2">
      <c r="O263" s="223"/>
    </row>
    <row r="264" spans="15:15" x14ac:dyDescent="0.2">
      <c r="O264" s="223"/>
    </row>
    <row r="265" spans="15:15" x14ac:dyDescent="0.2">
      <c r="O265" s="223"/>
    </row>
    <row r="266" spans="15:15" x14ac:dyDescent="0.2">
      <c r="O266" s="223"/>
    </row>
    <row r="267" spans="15:15" x14ac:dyDescent="0.2">
      <c r="O267" s="223"/>
    </row>
    <row r="268" spans="15:15" x14ac:dyDescent="0.2">
      <c r="O268" s="223"/>
    </row>
    <row r="269" spans="15:15" x14ac:dyDescent="0.2">
      <c r="O269" s="223"/>
    </row>
    <row r="270" spans="15:15" x14ac:dyDescent="0.2">
      <c r="O270" s="223"/>
    </row>
    <row r="271" spans="15:15" x14ac:dyDescent="0.2">
      <c r="O271" s="223"/>
    </row>
    <row r="272" spans="15:15" x14ac:dyDescent="0.2">
      <c r="O272" s="223"/>
    </row>
    <row r="273" spans="15:15" x14ac:dyDescent="0.2">
      <c r="O273" s="223"/>
    </row>
    <row r="274" spans="15:15" x14ac:dyDescent="0.2">
      <c r="O274" s="223"/>
    </row>
    <row r="275" spans="15:15" x14ac:dyDescent="0.2">
      <c r="O275" s="223"/>
    </row>
    <row r="276" spans="15:15" x14ac:dyDescent="0.2">
      <c r="O276" s="223"/>
    </row>
    <row r="277" spans="15:15" x14ac:dyDescent="0.2">
      <c r="O277" s="223"/>
    </row>
    <row r="278" spans="15:15" x14ac:dyDescent="0.2">
      <c r="O278" s="223"/>
    </row>
    <row r="279" spans="15:15" x14ac:dyDescent="0.2">
      <c r="O279" s="223"/>
    </row>
    <row r="280" spans="15:15" x14ac:dyDescent="0.2">
      <c r="O280" s="223"/>
    </row>
    <row r="281" spans="15:15" x14ac:dyDescent="0.2">
      <c r="O281" s="223"/>
    </row>
    <row r="282" spans="15:15" x14ac:dyDescent="0.2">
      <c r="O282" s="223"/>
    </row>
    <row r="283" spans="15:15" x14ac:dyDescent="0.2">
      <c r="O283" s="223"/>
    </row>
    <row r="284" spans="15:15" x14ac:dyDescent="0.2">
      <c r="O284" s="223"/>
    </row>
    <row r="285" spans="15:15" x14ac:dyDescent="0.2">
      <c r="O285" s="223"/>
    </row>
    <row r="286" spans="15:15" x14ac:dyDescent="0.2">
      <c r="O286" s="223"/>
    </row>
    <row r="287" spans="15:15" x14ac:dyDescent="0.2">
      <c r="O287" s="223"/>
    </row>
    <row r="288" spans="15:15" x14ac:dyDescent="0.2">
      <c r="O288" s="223"/>
    </row>
    <row r="289" spans="15:15" x14ac:dyDescent="0.2">
      <c r="O289" s="223"/>
    </row>
    <row r="290" spans="15:15" x14ac:dyDescent="0.2">
      <c r="O290" s="223"/>
    </row>
    <row r="291" spans="15:15" x14ac:dyDescent="0.2">
      <c r="O291" s="223"/>
    </row>
    <row r="292" spans="15:15" x14ac:dyDescent="0.2">
      <c r="O292" s="223"/>
    </row>
    <row r="293" spans="15:15" x14ac:dyDescent="0.2">
      <c r="O293" s="223"/>
    </row>
    <row r="294" spans="15:15" x14ac:dyDescent="0.2">
      <c r="O294" s="223"/>
    </row>
    <row r="295" spans="15:15" x14ac:dyDescent="0.2">
      <c r="O295" s="223"/>
    </row>
    <row r="296" spans="15:15" x14ac:dyDescent="0.2">
      <c r="O296" s="223"/>
    </row>
    <row r="297" spans="15:15" x14ac:dyDescent="0.2">
      <c r="O297" s="223"/>
    </row>
    <row r="298" spans="15:15" x14ac:dyDescent="0.2">
      <c r="O298" s="223"/>
    </row>
    <row r="299" spans="15:15" x14ac:dyDescent="0.2">
      <c r="O299" s="223"/>
    </row>
    <row r="300" spans="15:15" x14ac:dyDescent="0.2">
      <c r="O300" s="223"/>
    </row>
    <row r="301" spans="15:15" x14ac:dyDescent="0.2">
      <c r="O301" s="223"/>
    </row>
    <row r="302" spans="15:15" x14ac:dyDescent="0.2">
      <c r="O302" s="223"/>
    </row>
    <row r="303" spans="15:15" x14ac:dyDescent="0.2">
      <c r="O303" s="223"/>
    </row>
    <row r="304" spans="15:15" x14ac:dyDescent="0.2">
      <c r="O304" s="223"/>
    </row>
    <row r="305" spans="15:15" x14ac:dyDescent="0.2">
      <c r="O305" s="223"/>
    </row>
    <row r="306" spans="15:15" x14ac:dyDescent="0.2">
      <c r="O306" s="223"/>
    </row>
    <row r="307" spans="15:15" x14ac:dyDescent="0.2">
      <c r="O307" s="223"/>
    </row>
    <row r="308" spans="15:15" x14ac:dyDescent="0.2">
      <c r="O308" s="223"/>
    </row>
    <row r="309" spans="15:15" x14ac:dyDescent="0.2">
      <c r="O309" s="223"/>
    </row>
    <row r="310" spans="15:15" x14ac:dyDescent="0.2">
      <c r="O310" s="223"/>
    </row>
    <row r="311" spans="15:15" x14ac:dyDescent="0.2">
      <c r="O311" s="223"/>
    </row>
    <row r="312" spans="15:15" x14ac:dyDescent="0.2">
      <c r="O312" s="223"/>
    </row>
    <row r="313" spans="15:15" x14ac:dyDescent="0.2">
      <c r="O313" s="223"/>
    </row>
    <row r="314" spans="15:15" x14ac:dyDescent="0.2">
      <c r="O314" s="223"/>
    </row>
    <row r="315" spans="15:15" x14ac:dyDescent="0.2">
      <c r="O315" s="223"/>
    </row>
    <row r="316" spans="15:15" x14ac:dyDescent="0.2">
      <c r="O316" s="223"/>
    </row>
    <row r="317" spans="15:15" x14ac:dyDescent="0.2">
      <c r="O317" s="223"/>
    </row>
    <row r="318" spans="15:15" x14ac:dyDescent="0.2">
      <c r="O318" s="223"/>
    </row>
    <row r="319" spans="15:15" x14ac:dyDescent="0.2">
      <c r="O319" s="223"/>
    </row>
    <row r="320" spans="15:15" x14ac:dyDescent="0.2">
      <c r="O320" s="223"/>
    </row>
    <row r="321" spans="15:15" x14ac:dyDescent="0.2">
      <c r="O321" s="223"/>
    </row>
    <row r="322" spans="15:15" x14ac:dyDescent="0.2">
      <c r="O322" s="223"/>
    </row>
    <row r="323" spans="15:15" x14ac:dyDescent="0.2">
      <c r="O323" s="223"/>
    </row>
    <row r="324" spans="15:15" x14ac:dyDescent="0.2">
      <c r="O324" s="223"/>
    </row>
    <row r="325" spans="15:15" x14ac:dyDescent="0.2">
      <c r="O325" s="223"/>
    </row>
    <row r="326" spans="15:15" x14ac:dyDescent="0.2">
      <c r="O326" s="223"/>
    </row>
    <row r="327" spans="15:15" x14ac:dyDescent="0.2">
      <c r="O327" s="223"/>
    </row>
    <row r="328" spans="15:15" x14ac:dyDescent="0.2">
      <c r="O328" s="223"/>
    </row>
    <row r="329" spans="15:15" x14ac:dyDescent="0.2">
      <c r="O329" s="223"/>
    </row>
    <row r="330" spans="15:15" x14ac:dyDescent="0.2">
      <c r="O330" s="223"/>
    </row>
    <row r="331" spans="15:15" x14ac:dyDescent="0.2">
      <c r="O331" s="223"/>
    </row>
    <row r="332" spans="15:15" x14ac:dyDescent="0.2">
      <c r="O332" s="223"/>
    </row>
    <row r="333" spans="15:15" x14ac:dyDescent="0.2">
      <c r="O333" s="223"/>
    </row>
    <row r="334" spans="15:15" x14ac:dyDescent="0.2">
      <c r="O334" s="223"/>
    </row>
    <row r="335" spans="15:15" x14ac:dyDescent="0.2">
      <c r="O335" s="223"/>
    </row>
    <row r="336" spans="15:15" x14ac:dyDescent="0.2">
      <c r="O336" s="223"/>
    </row>
    <row r="337" spans="15:15" x14ac:dyDescent="0.2">
      <c r="O337" s="223"/>
    </row>
    <row r="338" spans="15:15" x14ac:dyDescent="0.2">
      <c r="O338" s="223"/>
    </row>
    <row r="339" spans="15:15" x14ac:dyDescent="0.2">
      <c r="O339" s="223"/>
    </row>
    <row r="340" spans="15:15" x14ac:dyDescent="0.2">
      <c r="O340" s="223"/>
    </row>
    <row r="341" spans="15:15" x14ac:dyDescent="0.2">
      <c r="O341" s="223"/>
    </row>
    <row r="342" spans="15:15" x14ac:dyDescent="0.2">
      <c r="O342" s="223"/>
    </row>
    <row r="343" spans="15:15" x14ac:dyDescent="0.2">
      <c r="O343" s="223"/>
    </row>
    <row r="344" spans="15:15" x14ac:dyDescent="0.2">
      <c r="O344" s="223"/>
    </row>
    <row r="345" spans="15:15" x14ac:dyDescent="0.2">
      <c r="O345" s="223"/>
    </row>
    <row r="346" spans="15:15" x14ac:dyDescent="0.2">
      <c r="O346" s="223"/>
    </row>
    <row r="347" spans="15:15" x14ac:dyDescent="0.2">
      <c r="O347" s="223"/>
    </row>
    <row r="348" spans="15:15" x14ac:dyDescent="0.2">
      <c r="O348" s="223"/>
    </row>
    <row r="349" spans="15:15" x14ac:dyDescent="0.2">
      <c r="O349" s="223"/>
    </row>
    <row r="350" spans="15:15" x14ac:dyDescent="0.2">
      <c r="O350" s="223"/>
    </row>
    <row r="351" spans="15:15" x14ac:dyDescent="0.2">
      <c r="O351" s="223"/>
    </row>
    <row r="352" spans="15:15" x14ac:dyDescent="0.2">
      <c r="O352" s="223"/>
    </row>
    <row r="353" spans="15:15" x14ac:dyDescent="0.2">
      <c r="O353" s="223"/>
    </row>
    <row r="354" spans="15:15" x14ac:dyDescent="0.2">
      <c r="O354" s="223"/>
    </row>
    <row r="355" spans="15:15" x14ac:dyDescent="0.2">
      <c r="O355" s="223"/>
    </row>
    <row r="356" spans="15:15" x14ac:dyDescent="0.2">
      <c r="O356" s="223"/>
    </row>
    <row r="357" spans="15:15" x14ac:dyDescent="0.2">
      <c r="O357" s="223"/>
    </row>
    <row r="358" spans="15:15" x14ac:dyDescent="0.2">
      <c r="O358" s="223"/>
    </row>
    <row r="359" spans="15:15" x14ac:dyDescent="0.2">
      <c r="O359" s="223"/>
    </row>
    <row r="360" spans="15:15" x14ac:dyDescent="0.2">
      <c r="O360" s="223"/>
    </row>
    <row r="361" spans="15:15" x14ac:dyDescent="0.2">
      <c r="O361" s="223"/>
    </row>
    <row r="362" spans="15:15" x14ac:dyDescent="0.2">
      <c r="O362" s="223"/>
    </row>
    <row r="363" spans="15:15" x14ac:dyDescent="0.2">
      <c r="O363" s="223"/>
    </row>
    <row r="364" spans="15:15" x14ac:dyDescent="0.2">
      <c r="O364" s="223"/>
    </row>
    <row r="365" spans="15:15" x14ac:dyDescent="0.2">
      <c r="O365" s="223"/>
    </row>
    <row r="366" spans="15:15" x14ac:dyDescent="0.2">
      <c r="O366" s="223"/>
    </row>
    <row r="367" spans="15:15" x14ac:dyDescent="0.2">
      <c r="O367" s="223"/>
    </row>
    <row r="368" spans="15:15" x14ac:dyDescent="0.2">
      <c r="O368" s="223"/>
    </row>
    <row r="369" spans="15:15" x14ac:dyDescent="0.2">
      <c r="O369" s="223"/>
    </row>
    <row r="370" spans="15:15" x14ac:dyDescent="0.2">
      <c r="O370" s="223"/>
    </row>
    <row r="371" spans="15:15" x14ac:dyDescent="0.2">
      <c r="O371" s="223"/>
    </row>
    <row r="372" spans="15:15" x14ac:dyDescent="0.2">
      <c r="O372" s="223"/>
    </row>
    <row r="373" spans="15:15" x14ac:dyDescent="0.2">
      <c r="O373" s="223"/>
    </row>
    <row r="374" spans="15:15" x14ac:dyDescent="0.2">
      <c r="O374" s="223"/>
    </row>
    <row r="375" spans="15:15" x14ac:dyDescent="0.2">
      <c r="O375" s="223"/>
    </row>
    <row r="376" spans="15:15" x14ac:dyDescent="0.2">
      <c r="O376" s="223"/>
    </row>
    <row r="377" spans="15:15" x14ac:dyDescent="0.2">
      <c r="O377" s="223"/>
    </row>
    <row r="378" spans="15:15" x14ac:dyDescent="0.2">
      <c r="O378" s="223"/>
    </row>
    <row r="379" spans="15:15" x14ac:dyDescent="0.2">
      <c r="O379" s="223"/>
    </row>
    <row r="380" spans="15:15" x14ac:dyDescent="0.2">
      <c r="O380" s="223"/>
    </row>
    <row r="381" spans="15:15" x14ac:dyDescent="0.2">
      <c r="O381" s="223"/>
    </row>
    <row r="382" spans="15:15" x14ac:dyDescent="0.2">
      <c r="O382" s="223"/>
    </row>
    <row r="383" spans="15:15" x14ac:dyDescent="0.2">
      <c r="O383" s="223"/>
    </row>
    <row r="384" spans="15:15" x14ac:dyDescent="0.2">
      <c r="O384" s="223"/>
    </row>
    <row r="385" spans="15:15" x14ac:dyDescent="0.2">
      <c r="O385" s="223"/>
    </row>
    <row r="386" spans="15:15" x14ac:dyDescent="0.2">
      <c r="O386" s="223"/>
    </row>
    <row r="387" spans="15:15" x14ac:dyDescent="0.2">
      <c r="O387" s="223"/>
    </row>
    <row r="388" spans="15:15" x14ac:dyDescent="0.2">
      <c r="O388" s="223"/>
    </row>
    <row r="389" spans="15:15" x14ac:dyDescent="0.2">
      <c r="O389" s="223"/>
    </row>
    <row r="390" spans="15:15" x14ac:dyDescent="0.2">
      <c r="O390" s="223"/>
    </row>
    <row r="391" spans="15:15" x14ac:dyDescent="0.2">
      <c r="O391" s="223"/>
    </row>
    <row r="392" spans="15:15" x14ac:dyDescent="0.2">
      <c r="O392" s="223"/>
    </row>
    <row r="393" spans="15:15" x14ac:dyDescent="0.2">
      <c r="O393" s="223"/>
    </row>
    <row r="394" spans="15:15" x14ac:dyDescent="0.2">
      <c r="O394" s="223"/>
    </row>
    <row r="395" spans="15:15" x14ac:dyDescent="0.2">
      <c r="O395" s="223"/>
    </row>
    <row r="396" spans="15:15" x14ac:dyDescent="0.2">
      <c r="O396" s="223"/>
    </row>
    <row r="397" spans="15:15" x14ac:dyDescent="0.2">
      <c r="O397" s="223"/>
    </row>
    <row r="398" spans="15:15" x14ac:dyDescent="0.2">
      <c r="O398" s="223"/>
    </row>
    <row r="399" spans="15:15" x14ac:dyDescent="0.2">
      <c r="O399" s="223"/>
    </row>
    <row r="400" spans="15:15" x14ac:dyDescent="0.2">
      <c r="O400" s="223"/>
    </row>
    <row r="401" spans="15:15" x14ac:dyDescent="0.2">
      <c r="O401" s="223"/>
    </row>
    <row r="402" spans="15:15" x14ac:dyDescent="0.2">
      <c r="O402" s="223"/>
    </row>
    <row r="403" spans="15:15" x14ac:dyDescent="0.2">
      <c r="O403" s="223"/>
    </row>
    <row r="404" spans="15:15" x14ac:dyDescent="0.2">
      <c r="O404" s="223"/>
    </row>
    <row r="405" spans="15:15" x14ac:dyDescent="0.2">
      <c r="O405" s="223"/>
    </row>
    <row r="406" spans="15:15" x14ac:dyDescent="0.2">
      <c r="O406" s="223"/>
    </row>
    <row r="407" spans="15:15" x14ac:dyDescent="0.2">
      <c r="O407" s="223"/>
    </row>
    <row r="408" spans="15:15" x14ac:dyDescent="0.2">
      <c r="O408" s="223"/>
    </row>
    <row r="409" spans="15:15" x14ac:dyDescent="0.2">
      <c r="O409" s="223"/>
    </row>
    <row r="410" spans="15:15" x14ac:dyDescent="0.2">
      <c r="O410" s="223"/>
    </row>
    <row r="411" spans="15:15" x14ac:dyDescent="0.2">
      <c r="O411" s="223"/>
    </row>
    <row r="412" spans="15:15" x14ac:dyDescent="0.2">
      <c r="O412" s="223"/>
    </row>
    <row r="413" spans="15:15" x14ac:dyDescent="0.2">
      <c r="O413" s="223"/>
    </row>
    <row r="414" spans="15:15" x14ac:dyDescent="0.2">
      <c r="O414" s="223"/>
    </row>
    <row r="415" spans="15:15" x14ac:dyDescent="0.2">
      <c r="O415" s="223"/>
    </row>
    <row r="416" spans="15:15" x14ac:dyDescent="0.2">
      <c r="O416" s="223"/>
    </row>
    <row r="417" spans="15:15" x14ac:dyDescent="0.2">
      <c r="O417" s="223"/>
    </row>
    <row r="418" spans="15:15" x14ac:dyDescent="0.2">
      <c r="O418" s="223"/>
    </row>
    <row r="419" spans="15:15" x14ac:dyDescent="0.2">
      <c r="O419" s="223"/>
    </row>
    <row r="420" spans="15:15" x14ac:dyDescent="0.2">
      <c r="O420" s="223"/>
    </row>
    <row r="421" spans="15:15" x14ac:dyDescent="0.2">
      <c r="O421" s="223"/>
    </row>
    <row r="422" spans="15:15" x14ac:dyDescent="0.2">
      <c r="O422" s="223"/>
    </row>
    <row r="423" spans="15:15" x14ac:dyDescent="0.2">
      <c r="O423" s="223"/>
    </row>
    <row r="424" spans="15:15" x14ac:dyDescent="0.2">
      <c r="O424" s="223"/>
    </row>
    <row r="425" spans="15:15" x14ac:dyDescent="0.2">
      <c r="O425" s="223"/>
    </row>
    <row r="426" spans="15:15" x14ac:dyDescent="0.2">
      <c r="O426" s="223"/>
    </row>
    <row r="427" spans="15:15" x14ac:dyDescent="0.2">
      <c r="O427" s="223"/>
    </row>
    <row r="428" spans="15:15" x14ac:dyDescent="0.2">
      <c r="O428" s="223"/>
    </row>
    <row r="429" spans="15:15" x14ac:dyDescent="0.2">
      <c r="O429" s="223"/>
    </row>
    <row r="430" spans="15:15" x14ac:dyDescent="0.2">
      <c r="O430" s="223"/>
    </row>
    <row r="431" spans="15:15" x14ac:dyDescent="0.2">
      <c r="O431" s="223"/>
    </row>
    <row r="432" spans="15:15" x14ac:dyDescent="0.2">
      <c r="O432" s="223"/>
    </row>
    <row r="433" spans="15:15" x14ac:dyDescent="0.2">
      <c r="O433" s="223"/>
    </row>
    <row r="434" spans="15:15" x14ac:dyDescent="0.2">
      <c r="O434" s="223"/>
    </row>
    <row r="435" spans="15:15" x14ac:dyDescent="0.2">
      <c r="O435" s="223"/>
    </row>
    <row r="436" spans="15:15" x14ac:dyDescent="0.2">
      <c r="O436" s="223"/>
    </row>
    <row r="437" spans="15:15" x14ac:dyDescent="0.2">
      <c r="O437" s="223"/>
    </row>
    <row r="438" spans="15:15" x14ac:dyDescent="0.2">
      <c r="O438" s="223"/>
    </row>
    <row r="439" spans="15:15" x14ac:dyDescent="0.2">
      <c r="O439" s="223"/>
    </row>
    <row r="440" spans="15:15" x14ac:dyDescent="0.2">
      <c r="O440" s="223"/>
    </row>
    <row r="441" spans="15:15" x14ac:dyDescent="0.2">
      <c r="O441" s="223"/>
    </row>
    <row r="442" spans="15:15" x14ac:dyDescent="0.2">
      <c r="O442" s="223"/>
    </row>
    <row r="443" spans="15:15" x14ac:dyDescent="0.2">
      <c r="O443" s="223"/>
    </row>
    <row r="444" spans="15:15" x14ac:dyDescent="0.2">
      <c r="O444" s="223"/>
    </row>
    <row r="445" spans="15:15" x14ac:dyDescent="0.2">
      <c r="O445" s="223"/>
    </row>
    <row r="446" spans="15:15" x14ac:dyDescent="0.2">
      <c r="O446" s="223"/>
    </row>
    <row r="447" spans="15:15" x14ac:dyDescent="0.2">
      <c r="O447" s="223"/>
    </row>
    <row r="448" spans="15:15" x14ac:dyDescent="0.2">
      <c r="O448" s="223"/>
    </row>
    <row r="449" spans="15:15" x14ac:dyDescent="0.2">
      <c r="O449" s="223"/>
    </row>
    <row r="450" spans="15:15" x14ac:dyDescent="0.2">
      <c r="O450" s="223"/>
    </row>
    <row r="451" spans="15:15" x14ac:dyDescent="0.2">
      <c r="O451" s="223"/>
    </row>
    <row r="452" spans="15:15" x14ac:dyDescent="0.2">
      <c r="O452" s="223"/>
    </row>
    <row r="453" spans="15:15" x14ac:dyDescent="0.2">
      <c r="O453" s="223"/>
    </row>
    <row r="454" spans="15:15" x14ac:dyDescent="0.2">
      <c r="O454" s="223"/>
    </row>
    <row r="455" spans="15:15" x14ac:dyDescent="0.2">
      <c r="O455" s="223"/>
    </row>
    <row r="456" spans="15:15" x14ac:dyDescent="0.2">
      <c r="O456" s="223"/>
    </row>
    <row r="457" spans="15:15" x14ac:dyDescent="0.2">
      <c r="O457" s="223"/>
    </row>
    <row r="458" spans="15:15" x14ac:dyDescent="0.2">
      <c r="O458" s="223"/>
    </row>
    <row r="459" spans="15:15" x14ac:dyDescent="0.2">
      <c r="O459" s="223"/>
    </row>
    <row r="460" spans="15:15" x14ac:dyDescent="0.2">
      <c r="O460" s="223"/>
    </row>
    <row r="461" spans="15:15" x14ac:dyDescent="0.2">
      <c r="O461" s="223"/>
    </row>
    <row r="462" spans="15:15" x14ac:dyDescent="0.2">
      <c r="O462" s="223"/>
    </row>
    <row r="463" spans="15:15" x14ac:dyDescent="0.2">
      <c r="O463" s="223"/>
    </row>
    <row r="464" spans="15:15" x14ac:dyDescent="0.2">
      <c r="O464" s="223"/>
    </row>
    <row r="465" spans="15:15" x14ac:dyDescent="0.2">
      <c r="O465" s="223"/>
    </row>
    <row r="466" spans="15:15" x14ac:dyDescent="0.2">
      <c r="O466" s="223"/>
    </row>
    <row r="467" spans="15:15" x14ac:dyDescent="0.2">
      <c r="O467" s="223"/>
    </row>
    <row r="468" spans="15:15" x14ac:dyDescent="0.2">
      <c r="O468" s="223"/>
    </row>
    <row r="469" spans="15:15" x14ac:dyDescent="0.2">
      <c r="O469" s="223"/>
    </row>
    <row r="470" spans="15:15" x14ac:dyDescent="0.2">
      <c r="O470" s="223"/>
    </row>
    <row r="471" spans="15:15" x14ac:dyDescent="0.2">
      <c r="O471" s="223"/>
    </row>
    <row r="472" spans="15:15" x14ac:dyDescent="0.2">
      <c r="O472" s="223"/>
    </row>
    <row r="473" spans="15:15" x14ac:dyDescent="0.2">
      <c r="O473" s="223"/>
    </row>
    <row r="474" spans="15:15" x14ac:dyDescent="0.2">
      <c r="O474" s="223"/>
    </row>
    <row r="475" spans="15:15" x14ac:dyDescent="0.2">
      <c r="O475" s="223"/>
    </row>
    <row r="476" spans="15:15" x14ac:dyDescent="0.2">
      <c r="O476" s="223"/>
    </row>
    <row r="477" spans="15:15" x14ac:dyDescent="0.2">
      <c r="O477" s="223"/>
    </row>
    <row r="478" spans="15:15" x14ac:dyDescent="0.2">
      <c r="O478" s="223"/>
    </row>
    <row r="479" spans="15:15" x14ac:dyDescent="0.2">
      <c r="O479" s="223"/>
    </row>
    <row r="480" spans="15:15" x14ac:dyDescent="0.2">
      <c r="O480" s="223"/>
    </row>
    <row r="481" spans="15:15" x14ac:dyDescent="0.2">
      <c r="O481" s="223"/>
    </row>
    <row r="482" spans="15:15" x14ac:dyDescent="0.2">
      <c r="O482" s="223"/>
    </row>
    <row r="483" spans="15:15" x14ac:dyDescent="0.2">
      <c r="O483" s="223"/>
    </row>
    <row r="484" spans="15:15" x14ac:dyDescent="0.2">
      <c r="O484" s="223"/>
    </row>
    <row r="485" spans="15:15" x14ac:dyDescent="0.2">
      <c r="O485" s="223"/>
    </row>
    <row r="486" spans="15:15" x14ac:dyDescent="0.2">
      <c r="O486" s="223"/>
    </row>
    <row r="487" spans="15:15" x14ac:dyDescent="0.2">
      <c r="O487" s="223"/>
    </row>
    <row r="488" spans="15:15" x14ac:dyDescent="0.2">
      <c r="O488" s="223"/>
    </row>
    <row r="489" spans="15:15" x14ac:dyDescent="0.2">
      <c r="O489" s="223"/>
    </row>
    <row r="490" spans="15:15" x14ac:dyDescent="0.2">
      <c r="O490" s="223"/>
    </row>
    <row r="491" spans="15:15" x14ac:dyDescent="0.2">
      <c r="O491" s="223"/>
    </row>
    <row r="492" spans="15:15" x14ac:dyDescent="0.2">
      <c r="O492" s="223"/>
    </row>
    <row r="493" spans="15:15" x14ac:dyDescent="0.2">
      <c r="O493" s="223"/>
    </row>
    <row r="494" spans="15:15" x14ac:dyDescent="0.2">
      <c r="O494" s="223"/>
    </row>
    <row r="495" spans="15:15" x14ac:dyDescent="0.2">
      <c r="O495" s="223"/>
    </row>
    <row r="496" spans="15:15" x14ac:dyDescent="0.2">
      <c r="O496" s="223"/>
    </row>
    <row r="497" spans="15:15" x14ac:dyDescent="0.2">
      <c r="O497" s="223"/>
    </row>
    <row r="498" spans="15:15" x14ac:dyDescent="0.2">
      <c r="O498" s="223"/>
    </row>
    <row r="499" spans="15:15" x14ac:dyDescent="0.2">
      <c r="O499" s="223"/>
    </row>
    <row r="500" spans="15:15" x14ac:dyDescent="0.2">
      <c r="O500" s="223"/>
    </row>
    <row r="501" spans="15:15" x14ac:dyDescent="0.2">
      <c r="O501" s="223"/>
    </row>
    <row r="502" spans="15:15" x14ac:dyDescent="0.2">
      <c r="O502" s="223"/>
    </row>
    <row r="503" spans="15:15" x14ac:dyDescent="0.2">
      <c r="O503" s="223"/>
    </row>
    <row r="504" spans="15:15" x14ac:dyDescent="0.2">
      <c r="O504" s="223"/>
    </row>
    <row r="505" spans="15:15" x14ac:dyDescent="0.2">
      <c r="O505" s="223"/>
    </row>
    <row r="506" spans="15:15" x14ac:dyDescent="0.2">
      <c r="O506" s="223"/>
    </row>
    <row r="507" spans="15:15" x14ac:dyDescent="0.2">
      <c r="O507" s="223"/>
    </row>
    <row r="508" spans="15:15" x14ac:dyDescent="0.2">
      <c r="O508" s="223"/>
    </row>
    <row r="509" spans="15:15" x14ac:dyDescent="0.2">
      <c r="O509" s="223"/>
    </row>
    <row r="510" spans="15:15" x14ac:dyDescent="0.2">
      <c r="O510" s="223"/>
    </row>
    <row r="511" spans="15:15" x14ac:dyDescent="0.2">
      <c r="O511" s="223"/>
    </row>
    <row r="512" spans="15:15" x14ac:dyDescent="0.2">
      <c r="O512" s="223"/>
    </row>
    <row r="513" spans="15:15" x14ac:dyDescent="0.2">
      <c r="O513" s="223"/>
    </row>
    <row r="514" spans="15:15" x14ac:dyDescent="0.2">
      <c r="O514" s="223"/>
    </row>
    <row r="515" spans="15:15" x14ac:dyDescent="0.2">
      <c r="O515" s="223"/>
    </row>
    <row r="516" spans="15:15" x14ac:dyDescent="0.2">
      <c r="O516" s="223"/>
    </row>
    <row r="517" spans="15:15" x14ac:dyDescent="0.2">
      <c r="O517" s="223"/>
    </row>
    <row r="518" spans="15:15" x14ac:dyDescent="0.2">
      <c r="O518" s="223"/>
    </row>
    <row r="519" spans="15:15" x14ac:dyDescent="0.2">
      <c r="O519" s="223"/>
    </row>
    <row r="520" spans="15:15" x14ac:dyDescent="0.2">
      <c r="O520" s="223"/>
    </row>
    <row r="521" spans="15:15" x14ac:dyDescent="0.2">
      <c r="O521" s="223"/>
    </row>
    <row r="522" spans="15:15" x14ac:dyDescent="0.2">
      <c r="O522" s="223"/>
    </row>
    <row r="523" spans="15:15" x14ac:dyDescent="0.2">
      <c r="O523" s="223"/>
    </row>
    <row r="524" spans="15:15" x14ac:dyDescent="0.2">
      <c r="O524" s="223"/>
    </row>
    <row r="525" spans="15:15" x14ac:dyDescent="0.2">
      <c r="O525" s="223"/>
    </row>
    <row r="526" spans="15:15" x14ac:dyDescent="0.2">
      <c r="O526" s="223"/>
    </row>
    <row r="527" spans="15:15" x14ac:dyDescent="0.2">
      <c r="O527" s="223"/>
    </row>
    <row r="528" spans="15:15" x14ac:dyDescent="0.2">
      <c r="O528" s="223"/>
    </row>
    <row r="529" spans="15:15" x14ac:dyDescent="0.2">
      <c r="O529" s="223"/>
    </row>
    <row r="530" spans="15:15" x14ac:dyDescent="0.2">
      <c r="O530" s="223"/>
    </row>
    <row r="531" spans="15:15" x14ac:dyDescent="0.2">
      <c r="O531" s="223"/>
    </row>
    <row r="532" spans="15:15" x14ac:dyDescent="0.2">
      <c r="O532" s="223"/>
    </row>
    <row r="533" spans="15:15" x14ac:dyDescent="0.2">
      <c r="O533" s="223"/>
    </row>
    <row r="534" spans="15:15" x14ac:dyDescent="0.2">
      <c r="O534" s="223"/>
    </row>
    <row r="535" spans="15:15" x14ac:dyDescent="0.2">
      <c r="O535" s="223"/>
    </row>
    <row r="536" spans="15:15" x14ac:dyDescent="0.2">
      <c r="O536" s="223"/>
    </row>
    <row r="537" spans="15:15" x14ac:dyDescent="0.2">
      <c r="O537" s="223"/>
    </row>
    <row r="538" spans="15:15" x14ac:dyDescent="0.2">
      <c r="O538" s="223"/>
    </row>
    <row r="539" spans="15:15" x14ac:dyDescent="0.2">
      <c r="O539" s="223"/>
    </row>
    <row r="540" spans="15:15" x14ac:dyDescent="0.2">
      <c r="O540" s="223"/>
    </row>
    <row r="541" spans="15:15" x14ac:dyDescent="0.2">
      <c r="O541" s="223"/>
    </row>
    <row r="542" spans="15:15" x14ac:dyDescent="0.2">
      <c r="O542" s="223"/>
    </row>
    <row r="543" spans="15:15" x14ac:dyDescent="0.2">
      <c r="O543" s="223"/>
    </row>
    <row r="544" spans="15:15" x14ac:dyDescent="0.2">
      <c r="O544" s="223"/>
    </row>
    <row r="545" spans="15:15" x14ac:dyDescent="0.2">
      <c r="O545" s="223"/>
    </row>
    <row r="546" spans="15:15" x14ac:dyDescent="0.2">
      <c r="O546" s="223"/>
    </row>
    <row r="547" spans="15:15" x14ac:dyDescent="0.2">
      <c r="O547" s="223"/>
    </row>
    <row r="548" spans="15:15" x14ac:dyDescent="0.2">
      <c r="O548" s="223"/>
    </row>
    <row r="549" spans="15:15" x14ac:dyDescent="0.2">
      <c r="O549" s="223"/>
    </row>
    <row r="550" spans="15:15" x14ac:dyDescent="0.2">
      <c r="O550" s="223"/>
    </row>
    <row r="551" spans="15:15" x14ac:dyDescent="0.2">
      <c r="O551" s="223"/>
    </row>
    <row r="552" spans="15:15" x14ac:dyDescent="0.2">
      <c r="O552" s="223"/>
    </row>
    <row r="553" spans="15:15" x14ac:dyDescent="0.2">
      <c r="O553" s="223"/>
    </row>
    <row r="554" spans="15:15" x14ac:dyDescent="0.2">
      <c r="O554" s="223"/>
    </row>
    <row r="555" spans="15:15" x14ac:dyDescent="0.2">
      <c r="O555" s="223"/>
    </row>
    <row r="556" spans="15:15" x14ac:dyDescent="0.2">
      <c r="O556" s="223"/>
    </row>
    <row r="557" spans="15:15" x14ac:dyDescent="0.2">
      <c r="O557" s="223"/>
    </row>
    <row r="558" spans="15:15" x14ac:dyDescent="0.2">
      <c r="O558" s="223"/>
    </row>
    <row r="559" spans="15:15" x14ac:dyDescent="0.2">
      <c r="O559" s="223"/>
    </row>
    <row r="560" spans="15:15" x14ac:dyDescent="0.2">
      <c r="O560" s="223"/>
    </row>
    <row r="561" spans="15:15" x14ac:dyDescent="0.2">
      <c r="O561" s="223"/>
    </row>
    <row r="562" spans="15:15" x14ac:dyDescent="0.2">
      <c r="O562" s="223"/>
    </row>
    <row r="563" spans="15:15" x14ac:dyDescent="0.2">
      <c r="O563" s="223"/>
    </row>
    <row r="564" spans="15:15" x14ac:dyDescent="0.2">
      <c r="O564" s="223"/>
    </row>
    <row r="565" spans="15:15" x14ac:dyDescent="0.2">
      <c r="O565" s="223"/>
    </row>
    <row r="566" spans="15:15" x14ac:dyDescent="0.2">
      <c r="O566" s="223"/>
    </row>
    <row r="567" spans="15:15" x14ac:dyDescent="0.2">
      <c r="O567" s="223"/>
    </row>
    <row r="568" spans="15:15" x14ac:dyDescent="0.2">
      <c r="O568" s="223"/>
    </row>
    <row r="569" spans="15:15" x14ac:dyDescent="0.2">
      <c r="O569" s="223"/>
    </row>
    <row r="570" spans="15:15" x14ac:dyDescent="0.2">
      <c r="O570" s="223"/>
    </row>
    <row r="571" spans="15:15" x14ac:dyDescent="0.2">
      <c r="O571" s="223"/>
    </row>
    <row r="572" spans="15:15" x14ac:dyDescent="0.2">
      <c r="O572" s="223"/>
    </row>
    <row r="573" spans="15:15" x14ac:dyDescent="0.2">
      <c r="O573" s="223"/>
    </row>
    <row r="574" spans="15:15" x14ac:dyDescent="0.2">
      <c r="O574" s="223"/>
    </row>
    <row r="575" spans="15:15" x14ac:dyDescent="0.2">
      <c r="O575" s="223"/>
    </row>
    <row r="576" spans="15:15" x14ac:dyDescent="0.2">
      <c r="O576" s="223"/>
    </row>
    <row r="577" spans="15:15" x14ac:dyDescent="0.2">
      <c r="O577" s="223"/>
    </row>
    <row r="578" spans="15:15" x14ac:dyDescent="0.2">
      <c r="O578" s="223"/>
    </row>
    <row r="579" spans="15:15" x14ac:dyDescent="0.2">
      <c r="O579" s="223"/>
    </row>
    <row r="580" spans="15:15" x14ac:dyDescent="0.2">
      <c r="O580" s="223"/>
    </row>
    <row r="581" spans="15:15" x14ac:dyDescent="0.2">
      <c r="O581" s="223"/>
    </row>
    <row r="582" spans="15:15" x14ac:dyDescent="0.2">
      <c r="O582" s="223"/>
    </row>
    <row r="583" spans="15:15" x14ac:dyDescent="0.2">
      <c r="O583" s="223"/>
    </row>
    <row r="584" spans="15:15" x14ac:dyDescent="0.2">
      <c r="O584" s="223"/>
    </row>
    <row r="585" spans="15:15" x14ac:dyDescent="0.2">
      <c r="O585" s="223"/>
    </row>
    <row r="586" spans="15:15" x14ac:dyDescent="0.2">
      <c r="O586" s="223"/>
    </row>
    <row r="587" spans="15:15" x14ac:dyDescent="0.2">
      <c r="O587" s="223"/>
    </row>
    <row r="588" spans="15:15" x14ac:dyDescent="0.2">
      <c r="O588" s="223"/>
    </row>
    <row r="589" spans="15:15" x14ac:dyDescent="0.2">
      <c r="O589" s="223"/>
    </row>
    <row r="590" spans="15:15" x14ac:dyDescent="0.2">
      <c r="O590" s="223"/>
    </row>
    <row r="591" spans="15:15" x14ac:dyDescent="0.2">
      <c r="O591" s="223"/>
    </row>
    <row r="592" spans="15:15" x14ac:dyDescent="0.2">
      <c r="O592" s="223"/>
    </row>
    <row r="593" spans="15:15" x14ac:dyDescent="0.2">
      <c r="O593" s="223"/>
    </row>
    <row r="594" spans="15:15" x14ac:dyDescent="0.2">
      <c r="O594" s="223"/>
    </row>
    <row r="595" spans="15:15" x14ac:dyDescent="0.2">
      <c r="O595" s="223"/>
    </row>
    <row r="596" spans="15:15" x14ac:dyDescent="0.2">
      <c r="O596" s="223"/>
    </row>
    <row r="597" spans="15:15" x14ac:dyDescent="0.2">
      <c r="O597" s="223"/>
    </row>
    <row r="598" spans="15:15" x14ac:dyDescent="0.2">
      <c r="O598" s="223"/>
    </row>
    <row r="599" spans="15:15" x14ac:dyDescent="0.2">
      <c r="O599" s="223"/>
    </row>
    <row r="600" spans="15:15" x14ac:dyDescent="0.2">
      <c r="O600" s="223"/>
    </row>
    <row r="601" spans="15:15" x14ac:dyDescent="0.2">
      <c r="O601" s="223"/>
    </row>
    <row r="602" spans="15:15" x14ac:dyDescent="0.2">
      <c r="O602" s="223"/>
    </row>
    <row r="603" spans="15:15" x14ac:dyDescent="0.2">
      <c r="O603" s="223"/>
    </row>
    <row r="604" spans="15:15" x14ac:dyDescent="0.2">
      <c r="O604" s="223"/>
    </row>
    <row r="605" spans="15:15" x14ac:dyDescent="0.2">
      <c r="O605" s="223"/>
    </row>
    <row r="606" spans="15:15" x14ac:dyDescent="0.2">
      <c r="O606" s="223"/>
    </row>
    <row r="607" spans="15:15" x14ac:dyDescent="0.2">
      <c r="O607" s="223"/>
    </row>
    <row r="608" spans="15:15" x14ac:dyDescent="0.2">
      <c r="O608" s="223"/>
    </row>
    <row r="609" spans="15:15" x14ac:dyDescent="0.2">
      <c r="O609" s="223"/>
    </row>
    <row r="610" spans="15:15" x14ac:dyDescent="0.2">
      <c r="O610" s="223"/>
    </row>
    <row r="611" spans="15:15" x14ac:dyDescent="0.2">
      <c r="O611" s="223"/>
    </row>
    <row r="612" spans="15:15" x14ac:dyDescent="0.2">
      <c r="O612" s="223"/>
    </row>
    <row r="613" spans="15:15" x14ac:dyDescent="0.2">
      <c r="O613" s="223"/>
    </row>
    <row r="614" spans="15:15" x14ac:dyDescent="0.2">
      <c r="O614" s="223"/>
    </row>
    <row r="615" spans="15:15" x14ac:dyDescent="0.2">
      <c r="O615" s="223"/>
    </row>
    <row r="616" spans="15:15" x14ac:dyDescent="0.2">
      <c r="O616" s="223"/>
    </row>
    <row r="617" spans="15:15" x14ac:dyDescent="0.2">
      <c r="O617" s="223"/>
    </row>
    <row r="618" spans="15:15" x14ac:dyDescent="0.2">
      <c r="O618" s="223"/>
    </row>
    <row r="619" spans="15:15" x14ac:dyDescent="0.2">
      <c r="O619" s="223"/>
    </row>
    <row r="620" spans="15:15" x14ac:dyDescent="0.2">
      <c r="O620" s="223"/>
    </row>
    <row r="621" spans="15:15" x14ac:dyDescent="0.2">
      <c r="O621" s="223"/>
    </row>
    <row r="622" spans="15:15" x14ac:dyDescent="0.2">
      <c r="O622" s="223"/>
    </row>
    <row r="623" spans="15:15" x14ac:dyDescent="0.2">
      <c r="O623" s="223"/>
    </row>
    <row r="624" spans="15:15" x14ac:dyDescent="0.2">
      <c r="O624" s="223"/>
    </row>
    <row r="625" spans="15:15" x14ac:dyDescent="0.2">
      <c r="O625" s="223"/>
    </row>
    <row r="626" spans="15:15" x14ac:dyDescent="0.2">
      <c r="O626" s="223"/>
    </row>
    <row r="627" spans="15:15" x14ac:dyDescent="0.2">
      <c r="O627" s="223"/>
    </row>
    <row r="628" spans="15:15" x14ac:dyDescent="0.2">
      <c r="O628" s="223"/>
    </row>
    <row r="629" spans="15:15" x14ac:dyDescent="0.2">
      <c r="O629" s="223"/>
    </row>
    <row r="630" spans="15:15" x14ac:dyDescent="0.2">
      <c r="O630" s="223"/>
    </row>
    <row r="631" spans="15:15" x14ac:dyDescent="0.2">
      <c r="O631" s="223"/>
    </row>
    <row r="632" spans="15:15" x14ac:dyDescent="0.2">
      <c r="O632" s="223"/>
    </row>
    <row r="633" spans="15:15" x14ac:dyDescent="0.2">
      <c r="O633" s="223"/>
    </row>
    <row r="634" spans="15:15" x14ac:dyDescent="0.2">
      <c r="O634" s="223"/>
    </row>
    <row r="635" spans="15:15" x14ac:dyDescent="0.2">
      <c r="O635" s="223"/>
    </row>
    <row r="636" spans="15:15" x14ac:dyDescent="0.2">
      <c r="O636" s="223"/>
    </row>
    <row r="637" spans="15:15" x14ac:dyDescent="0.2">
      <c r="O637" s="223"/>
    </row>
    <row r="638" spans="15:15" x14ac:dyDescent="0.2">
      <c r="O638" s="223"/>
    </row>
    <row r="639" spans="15:15" x14ac:dyDescent="0.2">
      <c r="O639" s="223"/>
    </row>
    <row r="640" spans="15:15" x14ac:dyDescent="0.2">
      <c r="O640" s="223"/>
    </row>
    <row r="641" spans="15:15" x14ac:dyDescent="0.2">
      <c r="O641" s="223"/>
    </row>
    <row r="642" spans="15:15" x14ac:dyDescent="0.2">
      <c r="O642" s="223"/>
    </row>
    <row r="643" spans="15:15" x14ac:dyDescent="0.2">
      <c r="O643" s="223"/>
    </row>
    <row r="644" spans="15:15" x14ac:dyDescent="0.2">
      <c r="O644" s="223"/>
    </row>
    <row r="645" spans="15:15" x14ac:dyDescent="0.2">
      <c r="O645" s="223"/>
    </row>
    <row r="646" spans="15:15" x14ac:dyDescent="0.2">
      <c r="O646" s="223"/>
    </row>
    <row r="647" spans="15:15" x14ac:dyDescent="0.2">
      <c r="O647" s="223"/>
    </row>
    <row r="648" spans="15:15" x14ac:dyDescent="0.2">
      <c r="O648" s="223"/>
    </row>
    <row r="649" spans="15:15" x14ac:dyDescent="0.2">
      <c r="O649" s="223"/>
    </row>
    <row r="650" spans="15:15" x14ac:dyDescent="0.2">
      <c r="O650" s="223"/>
    </row>
    <row r="651" spans="15:15" x14ac:dyDescent="0.2">
      <c r="O651" s="223"/>
    </row>
    <row r="652" spans="15:15" x14ac:dyDescent="0.2">
      <c r="O652" s="223"/>
    </row>
    <row r="653" spans="15:15" x14ac:dyDescent="0.2">
      <c r="O653" s="223"/>
    </row>
    <row r="654" spans="15:15" x14ac:dyDescent="0.2">
      <c r="O654" s="223"/>
    </row>
    <row r="655" spans="15:15" x14ac:dyDescent="0.2">
      <c r="O655" s="223"/>
    </row>
    <row r="656" spans="15:15" x14ac:dyDescent="0.2">
      <c r="O656" s="223"/>
    </row>
    <row r="657" spans="15:15" x14ac:dyDescent="0.2">
      <c r="O657" s="223"/>
    </row>
    <row r="658" spans="15:15" x14ac:dyDescent="0.2">
      <c r="O658" s="223"/>
    </row>
    <row r="659" spans="15:15" x14ac:dyDescent="0.2">
      <c r="O659" s="223"/>
    </row>
    <row r="660" spans="15:15" x14ac:dyDescent="0.2">
      <c r="O660" s="223"/>
    </row>
    <row r="661" spans="15:15" x14ac:dyDescent="0.2">
      <c r="O661" s="223"/>
    </row>
    <row r="662" spans="15:15" x14ac:dyDescent="0.2">
      <c r="O662" s="223"/>
    </row>
    <row r="663" spans="15:15" x14ac:dyDescent="0.2">
      <c r="O663" s="223"/>
    </row>
    <row r="664" spans="15:15" x14ac:dyDescent="0.2">
      <c r="O664" s="223"/>
    </row>
    <row r="665" spans="15:15" x14ac:dyDescent="0.2">
      <c r="O665" s="223"/>
    </row>
    <row r="666" spans="15:15" x14ac:dyDescent="0.2">
      <c r="O666" s="223"/>
    </row>
    <row r="667" spans="15:15" x14ac:dyDescent="0.2">
      <c r="O667" s="223"/>
    </row>
    <row r="668" spans="15:15" x14ac:dyDescent="0.2">
      <c r="O668" s="223"/>
    </row>
    <row r="669" spans="15:15" x14ac:dyDescent="0.2">
      <c r="O669" s="223"/>
    </row>
    <row r="670" spans="15:15" x14ac:dyDescent="0.2">
      <c r="O670" s="223"/>
    </row>
    <row r="671" spans="15:15" x14ac:dyDescent="0.2">
      <c r="O671" s="223"/>
    </row>
    <row r="672" spans="15:15" x14ac:dyDescent="0.2">
      <c r="O672" s="223"/>
    </row>
    <row r="673" spans="15:15" x14ac:dyDescent="0.2">
      <c r="O673" s="223"/>
    </row>
    <row r="674" spans="15:15" x14ac:dyDescent="0.2">
      <c r="O674" s="223"/>
    </row>
    <row r="675" spans="15:15" x14ac:dyDescent="0.2">
      <c r="O675" s="223"/>
    </row>
    <row r="676" spans="15:15" x14ac:dyDescent="0.2">
      <c r="O676" s="223"/>
    </row>
    <row r="677" spans="15:15" x14ac:dyDescent="0.2">
      <c r="O677" s="223"/>
    </row>
    <row r="678" spans="15:15" x14ac:dyDescent="0.2">
      <c r="O678" s="223"/>
    </row>
    <row r="679" spans="15:15" x14ac:dyDescent="0.2">
      <c r="O679" s="223"/>
    </row>
    <row r="680" spans="15:15" x14ac:dyDescent="0.2">
      <c r="O680" s="223"/>
    </row>
    <row r="681" spans="15:15" x14ac:dyDescent="0.2">
      <c r="O681" s="223"/>
    </row>
    <row r="682" spans="15:15" x14ac:dyDescent="0.2">
      <c r="O682" s="223"/>
    </row>
    <row r="683" spans="15:15" x14ac:dyDescent="0.2">
      <c r="O683" s="223"/>
    </row>
    <row r="684" spans="15:15" x14ac:dyDescent="0.2">
      <c r="O684" s="223"/>
    </row>
    <row r="685" spans="15:15" x14ac:dyDescent="0.2">
      <c r="O685" s="223"/>
    </row>
    <row r="686" spans="15:15" x14ac:dyDescent="0.2">
      <c r="O686" s="223"/>
    </row>
    <row r="687" spans="15:15" x14ac:dyDescent="0.2">
      <c r="O687" s="223"/>
    </row>
    <row r="688" spans="15:15" x14ac:dyDescent="0.2">
      <c r="O688" s="223"/>
    </row>
    <row r="689" spans="15:15" x14ac:dyDescent="0.2">
      <c r="O689" s="223"/>
    </row>
    <row r="690" spans="15:15" x14ac:dyDescent="0.2">
      <c r="O690" s="223"/>
    </row>
    <row r="691" spans="15:15" x14ac:dyDescent="0.2">
      <c r="O691" s="223"/>
    </row>
    <row r="692" spans="15:15" x14ac:dyDescent="0.2">
      <c r="O692" s="223"/>
    </row>
    <row r="693" spans="15:15" x14ac:dyDescent="0.2">
      <c r="O693" s="223"/>
    </row>
    <row r="694" spans="15:15" x14ac:dyDescent="0.2">
      <c r="O694" s="223"/>
    </row>
    <row r="695" spans="15:15" x14ac:dyDescent="0.2">
      <c r="O695" s="223"/>
    </row>
    <row r="696" spans="15:15" x14ac:dyDescent="0.2">
      <c r="O696" s="223"/>
    </row>
    <row r="697" spans="15:15" x14ac:dyDescent="0.2">
      <c r="O697" s="223"/>
    </row>
    <row r="698" spans="15:15" x14ac:dyDescent="0.2">
      <c r="O698" s="223"/>
    </row>
    <row r="699" spans="15:15" x14ac:dyDescent="0.2">
      <c r="O699" s="223"/>
    </row>
    <row r="700" spans="15:15" x14ac:dyDescent="0.2">
      <c r="O700" s="223"/>
    </row>
    <row r="701" spans="15:15" x14ac:dyDescent="0.2">
      <c r="O701" s="223"/>
    </row>
    <row r="702" spans="15:15" x14ac:dyDescent="0.2">
      <c r="O702" s="223"/>
    </row>
    <row r="703" spans="15:15" x14ac:dyDescent="0.2">
      <c r="O703" s="223"/>
    </row>
    <row r="704" spans="15:15" x14ac:dyDescent="0.2">
      <c r="O704" s="223"/>
    </row>
    <row r="705" spans="15:15" x14ac:dyDescent="0.2">
      <c r="O705" s="223"/>
    </row>
    <row r="706" spans="15:15" x14ac:dyDescent="0.2">
      <c r="O706" s="223"/>
    </row>
    <row r="707" spans="15:15" x14ac:dyDescent="0.2">
      <c r="O707" s="223"/>
    </row>
    <row r="708" spans="15:15" x14ac:dyDescent="0.2">
      <c r="O708" s="223"/>
    </row>
    <row r="709" spans="15:15" x14ac:dyDescent="0.2">
      <c r="O709" s="223"/>
    </row>
    <row r="710" spans="15:15" x14ac:dyDescent="0.2">
      <c r="O710" s="223"/>
    </row>
    <row r="711" spans="15:15" x14ac:dyDescent="0.2">
      <c r="O711" s="223"/>
    </row>
    <row r="712" spans="15:15" x14ac:dyDescent="0.2">
      <c r="O712" s="223"/>
    </row>
    <row r="713" spans="15:15" x14ac:dyDescent="0.2">
      <c r="O713" s="223"/>
    </row>
    <row r="714" spans="15:15" x14ac:dyDescent="0.2">
      <c r="O714" s="223"/>
    </row>
    <row r="715" spans="15:15" x14ac:dyDescent="0.2">
      <c r="O715" s="223"/>
    </row>
    <row r="716" spans="15:15" x14ac:dyDescent="0.2">
      <c r="O716" s="223"/>
    </row>
    <row r="717" spans="15:15" x14ac:dyDescent="0.2">
      <c r="O717" s="223"/>
    </row>
    <row r="718" spans="15:15" x14ac:dyDescent="0.2">
      <c r="O718" s="223"/>
    </row>
    <row r="719" spans="15:15" x14ac:dyDescent="0.2">
      <c r="O719" s="223"/>
    </row>
    <row r="720" spans="15:15" x14ac:dyDescent="0.2">
      <c r="O720" s="223"/>
    </row>
    <row r="721" spans="15:15" x14ac:dyDescent="0.2">
      <c r="O721" s="223"/>
    </row>
    <row r="722" spans="15:15" x14ac:dyDescent="0.2">
      <c r="O722" s="223"/>
    </row>
    <row r="723" spans="15:15" x14ac:dyDescent="0.2">
      <c r="O723" s="223"/>
    </row>
    <row r="724" spans="15:15" x14ac:dyDescent="0.2">
      <c r="O724" s="223"/>
    </row>
    <row r="725" spans="15:15" x14ac:dyDescent="0.2">
      <c r="O725" s="223"/>
    </row>
    <row r="726" spans="15:15" x14ac:dyDescent="0.2">
      <c r="O726" s="223"/>
    </row>
    <row r="727" spans="15:15" x14ac:dyDescent="0.2">
      <c r="O727" s="223"/>
    </row>
    <row r="728" spans="15:15" x14ac:dyDescent="0.2">
      <c r="O728" s="223"/>
    </row>
    <row r="729" spans="15:15" x14ac:dyDescent="0.2">
      <c r="O729" s="223"/>
    </row>
    <row r="730" spans="15:15" x14ac:dyDescent="0.2">
      <c r="O730" s="223"/>
    </row>
    <row r="731" spans="15:15" x14ac:dyDescent="0.2">
      <c r="O731" s="223"/>
    </row>
    <row r="732" spans="15:15" x14ac:dyDescent="0.2">
      <c r="O732" s="223"/>
    </row>
    <row r="733" spans="15:15" x14ac:dyDescent="0.2">
      <c r="O733" s="223"/>
    </row>
    <row r="734" spans="15:15" x14ac:dyDescent="0.2">
      <c r="O734" s="223"/>
    </row>
    <row r="735" spans="15:15" x14ac:dyDescent="0.2">
      <c r="O735" s="223"/>
    </row>
    <row r="736" spans="15:15" x14ac:dyDescent="0.2">
      <c r="O736" s="223"/>
    </row>
    <row r="737" spans="15:15" x14ac:dyDescent="0.2">
      <c r="O737" s="223"/>
    </row>
    <row r="738" spans="15:15" x14ac:dyDescent="0.2">
      <c r="O738" s="223"/>
    </row>
    <row r="739" spans="15:15" x14ac:dyDescent="0.2">
      <c r="O739" s="223"/>
    </row>
    <row r="740" spans="15:15" x14ac:dyDescent="0.2">
      <c r="O740" s="223"/>
    </row>
    <row r="741" spans="15:15" x14ac:dyDescent="0.2">
      <c r="O741" s="223"/>
    </row>
    <row r="742" spans="15:15" x14ac:dyDescent="0.2">
      <c r="O742" s="223"/>
    </row>
    <row r="743" spans="15:15" x14ac:dyDescent="0.2">
      <c r="O743" s="223"/>
    </row>
    <row r="744" spans="15:15" x14ac:dyDescent="0.2">
      <c r="O744" s="223"/>
    </row>
    <row r="745" spans="15:15" x14ac:dyDescent="0.2">
      <c r="O745" s="223"/>
    </row>
    <row r="746" spans="15:15" x14ac:dyDescent="0.2">
      <c r="O746" s="223"/>
    </row>
    <row r="747" spans="15:15" x14ac:dyDescent="0.2">
      <c r="O747" s="223"/>
    </row>
    <row r="748" spans="15:15" x14ac:dyDescent="0.2">
      <c r="O748" s="223"/>
    </row>
    <row r="749" spans="15:15" x14ac:dyDescent="0.2">
      <c r="O749" s="223"/>
    </row>
    <row r="750" spans="15:15" x14ac:dyDescent="0.2">
      <c r="O750" s="223"/>
    </row>
    <row r="751" spans="15:15" x14ac:dyDescent="0.2">
      <c r="O751" s="223"/>
    </row>
    <row r="752" spans="15:15" x14ac:dyDescent="0.2">
      <c r="O752" s="223"/>
    </row>
    <row r="753" spans="15:15" x14ac:dyDescent="0.2">
      <c r="O753" s="223"/>
    </row>
    <row r="754" spans="15:15" x14ac:dyDescent="0.2">
      <c r="O754" s="223"/>
    </row>
    <row r="755" spans="15:15" x14ac:dyDescent="0.2">
      <c r="O755" s="223"/>
    </row>
    <row r="756" spans="15:15" x14ac:dyDescent="0.2">
      <c r="O756" s="223"/>
    </row>
    <row r="757" spans="15:15" x14ac:dyDescent="0.2">
      <c r="O757" s="223"/>
    </row>
    <row r="758" spans="15:15" x14ac:dyDescent="0.2">
      <c r="O758" s="223"/>
    </row>
    <row r="759" spans="15:15" x14ac:dyDescent="0.2">
      <c r="O759" s="223"/>
    </row>
    <row r="760" spans="15:15" x14ac:dyDescent="0.2">
      <c r="O760" s="223"/>
    </row>
    <row r="761" spans="15:15" x14ac:dyDescent="0.2">
      <c r="O761" s="223"/>
    </row>
    <row r="762" spans="15:15" x14ac:dyDescent="0.2">
      <c r="O762" s="223"/>
    </row>
    <row r="763" spans="15:15" x14ac:dyDescent="0.2">
      <c r="O763" s="223"/>
    </row>
    <row r="764" spans="15:15" x14ac:dyDescent="0.2">
      <c r="O764" s="223"/>
    </row>
    <row r="765" spans="15:15" x14ac:dyDescent="0.2">
      <c r="O765" s="223"/>
    </row>
    <row r="766" spans="15:15" x14ac:dyDescent="0.2">
      <c r="O766" s="223"/>
    </row>
    <row r="767" spans="15:15" x14ac:dyDescent="0.2">
      <c r="O767" s="223"/>
    </row>
    <row r="768" spans="15:15" x14ac:dyDescent="0.2">
      <c r="O768" s="223"/>
    </row>
    <row r="769" spans="15:15" x14ac:dyDescent="0.2">
      <c r="O769" s="223"/>
    </row>
    <row r="770" spans="15:15" x14ac:dyDescent="0.2">
      <c r="O770" s="223"/>
    </row>
    <row r="771" spans="15:15" x14ac:dyDescent="0.2">
      <c r="O771" s="223"/>
    </row>
    <row r="772" spans="15:15" x14ac:dyDescent="0.2">
      <c r="O772" s="223"/>
    </row>
    <row r="773" spans="15:15" x14ac:dyDescent="0.2">
      <c r="O773" s="223"/>
    </row>
    <row r="774" spans="15:15" x14ac:dyDescent="0.2">
      <c r="O774" s="223"/>
    </row>
    <row r="775" spans="15:15" x14ac:dyDescent="0.2">
      <c r="O775" s="223"/>
    </row>
    <row r="776" spans="15:15" x14ac:dyDescent="0.2">
      <c r="O776" s="223"/>
    </row>
    <row r="777" spans="15:15" x14ac:dyDescent="0.2">
      <c r="O777" s="223"/>
    </row>
    <row r="778" spans="15:15" x14ac:dyDescent="0.2">
      <c r="O778" s="223"/>
    </row>
    <row r="779" spans="15:15" x14ac:dyDescent="0.2">
      <c r="O779" s="223"/>
    </row>
    <row r="780" spans="15:15" x14ac:dyDescent="0.2">
      <c r="O780" s="223"/>
    </row>
    <row r="781" spans="15:15" x14ac:dyDescent="0.2">
      <c r="O781" s="223"/>
    </row>
    <row r="782" spans="15:15" x14ac:dyDescent="0.2">
      <c r="O782" s="223"/>
    </row>
    <row r="783" spans="15:15" x14ac:dyDescent="0.2">
      <c r="O783" s="223"/>
    </row>
    <row r="784" spans="15:15" x14ac:dyDescent="0.2">
      <c r="O784" s="223"/>
    </row>
    <row r="785" spans="15:15" x14ac:dyDescent="0.2">
      <c r="O785" s="223"/>
    </row>
    <row r="786" spans="15:15" x14ac:dyDescent="0.2">
      <c r="O786" s="223"/>
    </row>
    <row r="787" spans="15:15" x14ac:dyDescent="0.2">
      <c r="O787" s="223"/>
    </row>
    <row r="788" spans="15:15" x14ac:dyDescent="0.2">
      <c r="O788" s="223"/>
    </row>
    <row r="789" spans="15:15" x14ac:dyDescent="0.2">
      <c r="O789" s="223"/>
    </row>
    <row r="790" spans="15:15" x14ac:dyDescent="0.2">
      <c r="O790" s="223"/>
    </row>
    <row r="791" spans="15:15" x14ac:dyDescent="0.2">
      <c r="O791" s="223"/>
    </row>
    <row r="792" spans="15:15" x14ac:dyDescent="0.2">
      <c r="O792" s="223"/>
    </row>
    <row r="793" spans="15:15" x14ac:dyDescent="0.2">
      <c r="O793" s="223"/>
    </row>
    <row r="794" spans="15:15" x14ac:dyDescent="0.2">
      <c r="O794" s="223"/>
    </row>
    <row r="795" spans="15:15" x14ac:dyDescent="0.2">
      <c r="O795" s="223"/>
    </row>
    <row r="796" spans="15:15" x14ac:dyDescent="0.2">
      <c r="O796" s="223"/>
    </row>
    <row r="797" spans="15:15" x14ac:dyDescent="0.2">
      <c r="O797" s="223"/>
    </row>
    <row r="798" spans="15:15" x14ac:dyDescent="0.2">
      <c r="O798" s="223"/>
    </row>
    <row r="799" spans="15:15" x14ac:dyDescent="0.2">
      <c r="O799" s="223"/>
    </row>
    <row r="800" spans="15:15" x14ac:dyDescent="0.2">
      <c r="O800" s="223"/>
    </row>
    <row r="801" spans="15:15" x14ac:dyDescent="0.2">
      <c r="O801" s="223"/>
    </row>
    <row r="802" spans="15:15" x14ac:dyDescent="0.2">
      <c r="O802" s="223"/>
    </row>
    <row r="803" spans="15:15" x14ac:dyDescent="0.2">
      <c r="O803" s="223"/>
    </row>
    <row r="804" spans="15:15" x14ac:dyDescent="0.2">
      <c r="O804" s="223"/>
    </row>
    <row r="805" spans="15:15" x14ac:dyDescent="0.2">
      <c r="O805" s="223"/>
    </row>
    <row r="806" spans="15:15" x14ac:dyDescent="0.2">
      <c r="O806" s="223"/>
    </row>
    <row r="807" spans="15:15" x14ac:dyDescent="0.2">
      <c r="O807" s="223"/>
    </row>
    <row r="808" spans="15:15" x14ac:dyDescent="0.2">
      <c r="O808" s="223"/>
    </row>
    <row r="809" spans="15:15" x14ac:dyDescent="0.2">
      <c r="O809" s="223"/>
    </row>
    <row r="810" spans="15:15" x14ac:dyDescent="0.2">
      <c r="O810" s="223"/>
    </row>
    <row r="811" spans="15:15" x14ac:dyDescent="0.2">
      <c r="O811" s="223"/>
    </row>
    <row r="812" spans="15:15" x14ac:dyDescent="0.2">
      <c r="O812" s="223"/>
    </row>
    <row r="813" spans="15:15" x14ac:dyDescent="0.2">
      <c r="O813" s="223"/>
    </row>
    <row r="814" spans="15:15" x14ac:dyDescent="0.2">
      <c r="O814" s="223"/>
    </row>
    <row r="815" spans="15:15" x14ac:dyDescent="0.2">
      <c r="O815" s="223"/>
    </row>
    <row r="816" spans="15:15" x14ac:dyDescent="0.2">
      <c r="O816" s="223"/>
    </row>
    <row r="817" spans="15:15" x14ac:dyDescent="0.2">
      <c r="O817" s="223"/>
    </row>
    <row r="818" spans="15:15" x14ac:dyDescent="0.2">
      <c r="O818" s="223"/>
    </row>
    <row r="819" spans="15:15" x14ac:dyDescent="0.2">
      <c r="O819" s="223"/>
    </row>
    <row r="820" spans="15:15" x14ac:dyDescent="0.2">
      <c r="O820" s="223"/>
    </row>
    <row r="821" spans="15:15" x14ac:dyDescent="0.2">
      <c r="O821" s="223"/>
    </row>
    <row r="822" spans="15:15" x14ac:dyDescent="0.2">
      <c r="O822" s="223"/>
    </row>
    <row r="823" spans="15:15" x14ac:dyDescent="0.2">
      <c r="O823" s="223"/>
    </row>
    <row r="824" spans="15:15" x14ac:dyDescent="0.2">
      <c r="O824" s="223"/>
    </row>
    <row r="825" spans="15:15" x14ac:dyDescent="0.2">
      <c r="O825" s="223"/>
    </row>
    <row r="826" spans="15:15" x14ac:dyDescent="0.2">
      <c r="O826" s="223"/>
    </row>
    <row r="827" spans="15:15" x14ac:dyDescent="0.2">
      <c r="O827" s="223"/>
    </row>
    <row r="828" spans="15:15" x14ac:dyDescent="0.2">
      <c r="O828" s="223"/>
    </row>
    <row r="829" spans="15:15" x14ac:dyDescent="0.2">
      <c r="O829" s="223"/>
    </row>
    <row r="830" spans="15:15" x14ac:dyDescent="0.2">
      <c r="O830" s="223"/>
    </row>
    <row r="831" spans="15:15" x14ac:dyDescent="0.2">
      <c r="O831" s="223"/>
    </row>
    <row r="832" spans="15:15" x14ac:dyDescent="0.2">
      <c r="O832" s="223"/>
    </row>
    <row r="833" spans="15:15" x14ac:dyDescent="0.2">
      <c r="O833" s="223"/>
    </row>
    <row r="834" spans="15:15" x14ac:dyDescent="0.2">
      <c r="O834" s="223"/>
    </row>
    <row r="835" spans="15:15" x14ac:dyDescent="0.2">
      <c r="O835" s="223"/>
    </row>
    <row r="836" spans="15:15" x14ac:dyDescent="0.2">
      <c r="O836" s="223"/>
    </row>
    <row r="837" spans="15:15" x14ac:dyDescent="0.2">
      <c r="O837" s="223"/>
    </row>
    <row r="838" spans="15:15" x14ac:dyDescent="0.2">
      <c r="O838" s="223"/>
    </row>
    <row r="839" spans="15:15" x14ac:dyDescent="0.2">
      <c r="O839" s="223"/>
    </row>
    <row r="840" spans="15:15" x14ac:dyDescent="0.2">
      <c r="O840" s="223"/>
    </row>
    <row r="841" spans="15:15" x14ac:dyDescent="0.2">
      <c r="O841" s="223"/>
    </row>
    <row r="842" spans="15:15" x14ac:dyDescent="0.2">
      <c r="O842" s="223"/>
    </row>
    <row r="843" spans="15:15" x14ac:dyDescent="0.2">
      <c r="O843" s="223"/>
    </row>
    <row r="844" spans="15:15" x14ac:dyDescent="0.2">
      <c r="O844" s="223"/>
    </row>
    <row r="845" spans="15:15" x14ac:dyDescent="0.2">
      <c r="O845" s="223"/>
    </row>
    <row r="846" spans="15:15" x14ac:dyDescent="0.2">
      <c r="O846" s="223"/>
    </row>
    <row r="847" spans="15:15" x14ac:dyDescent="0.2">
      <c r="O847" s="223"/>
    </row>
    <row r="848" spans="15:15" x14ac:dyDescent="0.2">
      <c r="O848" s="223"/>
    </row>
    <row r="849" spans="15:15" x14ac:dyDescent="0.2">
      <c r="O849" s="223"/>
    </row>
    <row r="850" spans="15:15" x14ac:dyDescent="0.2">
      <c r="O850" s="223"/>
    </row>
    <row r="851" spans="15:15" x14ac:dyDescent="0.2">
      <c r="O851" s="223"/>
    </row>
    <row r="852" spans="15:15" x14ac:dyDescent="0.2">
      <c r="O852" s="223"/>
    </row>
    <row r="853" spans="15:15" x14ac:dyDescent="0.2">
      <c r="O853" s="223"/>
    </row>
    <row r="854" spans="15:15" x14ac:dyDescent="0.2">
      <c r="O854" s="223"/>
    </row>
    <row r="855" spans="15:15" x14ac:dyDescent="0.2">
      <c r="O855" s="223"/>
    </row>
    <row r="856" spans="15:15" x14ac:dyDescent="0.2">
      <c r="O856" s="223"/>
    </row>
    <row r="857" spans="15:15" x14ac:dyDescent="0.2">
      <c r="O857" s="223"/>
    </row>
    <row r="858" spans="15:15" x14ac:dyDescent="0.2">
      <c r="O858" s="223"/>
    </row>
    <row r="859" spans="15:15" x14ac:dyDescent="0.2">
      <c r="O859" s="223"/>
    </row>
    <row r="860" spans="15:15" x14ac:dyDescent="0.2">
      <c r="O860" s="223"/>
    </row>
    <row r="861" spans="15:15" x14ac:dyDescent="0.2">
      <c r="O861" s="223"/>
    </row>
    <row r="862" spans="15:15" x14ac:dyDescent="0.2">
      <c r="O862" s="223"/>
    </row>
    <row r="863" spans="15:15" x14ac:dyDescent="0.2">
      <c r="O863" s="223"/>
    </row>
    <row r="864" spans="15:15" x14ac:dyDescent="0.2">
      <c r="O864" s="223"/>
    </row>
    <row r="865" spans="15:15" x14ac:dyDescent="0.2">
      <c r="O865" s="223"/>
    </row>
    <row r="866" spans="15:15" x14ac:dyDescent="0.2">
      <c r="O866" s="223"/>
    </row>
    <row r="867" spans="15:15" x14ac:dyDescent="0.2">
      <c r="O867" s="223"/>
    </row>
    <row r="868" spans="15:15" x14ac:dyDescent="0.2">
      <c r="O868" s="223"/>
    </row>
    <row r="869" spans="15:15" x14ac:dyDescent="0.2">
      <c r="O869" s="223"/>
    </row>
    <row r="870" spans="15:15" x14ac:dyDescent="0.2">
      <c r="O870" s="223"/>
    </row>
    <row r="871" spans="15:15" x14ac:dyDescent="0.2">
      <c r="O871" s="223"/>
    </row>
    <row r="872" spans="15:15" x14ac:dyDescent="0.2">
      <c r="O872" s="223"/>
    </row>
    <row r="873" spans="15:15" x14ac:dyDescent="0.2">
      <c r="O873" s="223"/>
    </row>
    <row r="874" spans="15:15" x14ac:dyDescent="0.2">
      <c r="O874" s="223"/>
    </row>
    <row r="875" spans="15:15" x14ac:dyDescent="0.2">
      <c r="O875" s="223"/>
    </row>
    <row r="876" spans="15:15" x14ac:dyDescent="0.2">
      <c r="O876" s="223"/>
    </row>
    <row r="877" spans="15:15" x14ac:dyDescent="0.2">
      <c r="O877" s="223"/>
    </row>
    <row r="878" spans="15:15" x14ac:dyDescent="0.2">
      <c r="O878" s="223"/>
    </row>
    <row r="879" spans="15:15" x14ac:dyDescent="0.2">
      <c r="O879" s="223"/>
    </row>
    <row r="880" spans="15:15" x14ac:dyDescent="0.2">
      <c r="O880" s="223"/>
    </row>
    <row r="881" spans="15:15" x14ac:dyDescent="0.2">
      <c r="O881" s="223"/>
    </row>
    <row r="882" spans="15:15" x14ac:dyDescent="0.2">
      <c r="O882" s="223"/>
    </row>
    <row r="883" spans="15:15" x14ac:dyDescent="0.2">
      <c r="O883" s="223"/>
    </row>
    <row r="884" spans="15:15" x14ac:dyDescent="0.2">
      <c r="O884" s="223"/>
    </row>
    <row r="885" spans="15:15" x14ac:dyDescent="0.2">
      <c r="O885" s="223"/>
    </row>
    <row r="886" spans="15:15" x14ac:dyDescent="0.2">
      <c r="O886" s="223"/>
    </row>
    <row r="887" spans="15:15" x14ac:dyDescent="0.2">
      <c r="O887" s="223"/>
    </row>
    <row r="888" spans="15:15" x14ac:dyDescent="0.2">
      <c r="O888" s="223"/>
    </row>
    <row r="889" spans="15:15" x14ac:dyDescent="0.2">
      <c r="O889" s="223"/>
    </row>
    <row r="890" spans="15:15" x14ac:dyDescent="0.2">
      <c r="O890" s="223"/>
    </row>
    <row r="891" spans="15:15" x14ac:dyDescent="0.2">
      <c r="O891" s="223"/>
    </row>
    <row r="892" spans="15:15" x14ac:dyDescent="0.2">
      <c r="O892" s="223"/>
    </row>
    <row r="893" spans="15:15" x14ac:dyDescent="0.2">
      <c r="O893" s="223"/>
    </row>
    <row r="894" spans="15:15" x14ac:dyDescent="0.2">
      <c r="O894" s="223"/>
    </row>
    <row r="895" spans="15:15" x14ac:dyDescent="0.2">
      <c r="O895" s="223"/>
    </row>
    <row r="896" spans="15:15" x14ac:dyDescent="0.2">
      <c r="O896" s="223"/>
    </row>
    <row r="897" spans="15:15" x14ac:dyDescent="0.2">
      <c r="O897" s="223"/>
    </row>
    <row r="898" spans="15:15" x14ac:dyDescent="0.2">
      <c r="O898" s="223"/>
    </row>
    <row r="899" spans="15:15" x14ac:dyDescent="0.2">
      <c r="O899" s="223"/>
    </row>
    <row r="900" spans="15:15" x14ac:dyDescent="0.2">
      <c r="O900" s="223"/>
    </row>
    <row r="901" spans="15:15" x14ac:dyDescent="0.2">
      <c r="O901" s="223"/>
    </row>
    <row r="902" spans="15:15" x14ac:dyDescent="0.2">
      <c r="O902" s="223"/>
    </row>
    <row r="903" spans="15:15" x14ac:dyDescent="0.2">
      <c r="O903" s="223"/>
    </row>
    <row r="904" spans="15:15" x14ac:dyDescent="0.2">
      <c r="O904" s="223"/>
    </row>
    <row r="905" spans="15:15" x14ac:dyDescent="0.2">
      <c r="O905" s="223"/>
    </row>
    <row r="906" spans="15:15" x14ac:dyDescent="0.2">
      <c r="O906" s="223"/>
    </row>
    <row r="907" spans="15:15" x14ac:dyDescent="0.2">
      <c r="O907" s="223"/>
    </row>
    <row r="908" spans="15:15" x14ac:dyDescent="0.2">
      <c r="O908" s="223"/>
    </row>
    <row r="909" spans="15:15" x14ac:dyDescent="0.2">
      <c r="O909" s="223"/>
    </row>
    <row r="910" spans="15:15" x14ac:dyDescent="0.2">
      <c r="O910" s="223"/>
    </row>
    <row r="911" spans="15:15" x14ac:dyDescent="0.2">
      <c r="O911" s="223"/>
    </row>
    <row r="912" spans="15:15" x14ac:dyDescent="0.2">
      <c r="O912" s="223"/>
    </row>
    <row r="913" spans="15:15" x14ac:dyDescent="0.2">
      <c r="O913" s="223"/>
    </row>
    <row r="914" spans="15:15" x14ac:dyDescent="0.2">
      <c r="O914" s="223"/>
    </row>
    <row r="915" spans="15:15" x14ac:dyDescent="0.2">
      <c r="O915" s="223"/>
    </row>
    <row r="916" spans="15:15" x14ac:dyDescent="0.2">
      <c r="O916" s="223"/>
    </row>
    <row r="917" spans="15:15" x14ac:dyDescent="0.2">
      <c r="O917" s="223"/>
    </row>
    <row r="918" spans="15:15" x14ac:dyDescent="0.2">
      <c r="O918" s="223"/>
    </row>
    <row r="919" spans="15:15" x14ac:dyDescent="0.2">
      <c r="O919" s="223"/>
    </row>
    <row r="920" spans="15:15" x14ac:dyDescent="0.2">
      <c r="O920" s="223"/>
    </row>
    <row r="921" spans="15:15" x14ac:dyDescent="0.2">
      <c r="O921" s="223"/>
    </row>
    <row r="922" spans="15:15" x14ac:dyDescent="0.2">
      <c r="O922" s="223"/>
    </row>
    <row r="923" spans="15:15" x14ac:dyDescent="0.2">
      <c r="O923" s="223"/>
    </row>
    <row r="924" spans="15:15" x14ac:dyDescent="0.2">
      <c r="O924" s="223"/>
    </row>
    <row r="925" spans="15:15" x14ac:dyDescent="0.2">
      <c r="O925" s="223"/>
    </row>
    <row r="926" spans="15:15" x14ac:dyDescent="0.2">
      <c r="O926" s="223"/>
    </row>
    <row r="927" spans="15:15" x14ac:dyDescent="0.2">
      <c r="O927" s="223"/>
    </row>
    <row r="928" spans="15:15" x14ac:dyDescent="0.2">
      <c r="O928" s="223"/>
    </row>
    <row r="929" spans="15:15" x14ac:dyDescent="0.2">
      <c r="O929" s="223"/>
    </row>
    <row r="930" spans="15:15" x14ac:dyDescent="0.2">
      <c r="O930" s="223"/>
    </row>
    <row r="931" spans="15:15" x14ac:dyDescent="0.2">
      <c r="O931" s="223"/>
    </row>
    <row r="932" spans="15:15" x14ac:dyDescent="0.2">
      <c r="O932" s="223"/>
    </row>
    <row r="933" spans="15:15" x14ac:dyDescent="0.2">
      <c r="O933" s="223"/>
    </row>
    <row r="934" spans="15:15" x14ac:dyDescent="0.2">
      <c r="O934" s="223"/>
    </row>
    <row r="935" spans="15:15" x14ac:dyDescent="0.2">
      <c r="O935" s="223"/>
    </row>
    <row r="936" spans="15:15" x14ac:dyDescent="0.2">
      <c r="O936" s="223"/>
    </row>
    <row r="937" spans="15:15" x14ac:dyDescent="0.2">
      <c r="O937" s="223"/>
    </row>
    <row r="938" spans="15:15" x14ac:dyDescent="0.2">
      <c r="O938" s="223"/>
    </row>
    <row r="939" spans="15:15" x14ac:dyDescent="0.2">
      <c r="O939" s="223"/>
    </row>
    <row r="940" spans="15:15" x14ac:dyDescent="0.2">
      <c r="O940" s="223"/>
    </row>
    <row r="941" spans="15:15" x14ac:dyDescent="0.2">
      <c r="O941" s="223"/>
    </row>
    <row r="942" spans="15:15" x14ac:dyDescent="0.2">
      <c r="O942" s="223"/>
    </row>
    <row r="943" spans="15:15" x14ac:dyDescent="0.2">
      <c r="O943" s="223"/>
    </row>
    <row r="944" spans="15:15" x14ac:dyDescent="0.2">
      <c r="O944" s="223"/>
    </row>
    <row r="945" spans="15:15" x14ac:dyDescent="0.2">
      <c r="O945" s="223"/>
    </row>
    <row r="946" spans="15:15" x14ac:dyDescent="0.2">
      <c r="O946" s="223"/>
    </row>
    <row r="947" spans="15:15" x14ac:dyDescent="0.2">
      <c r="O947" s="223"/>
    </row>
    <row r="948" spans="15:15" x14ac:dyDescent="0.2">
      <c r="O948" s="223"/>
    </row>
    <row r="949" spans="15:15" x14ac:dyDescent="0.2">
      <c r="O949" s="223"/>
    </row>
    <row r="950" spans="15:15" x14ac:dyDescent="0.2">
      <c r="O950" s="223"/>
    </row>
    <row r="951" spans="15:15" x14ac:dyDescent="0.2">
      <c r="O951" s="223"/>
    </row>
    <row r="952" spans="15:15" x14ac:dyDescent="0.2">
      <c r="O952" s="223"/>
    </row>
    <row r="953" spans="15:15" x14ac:dyDescent="0.2">
      <c r="O953" s="223"/>
    </row>
    <row r="954" spans="15:15" x14ac:dyDescent="0.2">
      <c r="O954" s="223"/>
    </row>
    <row r="955" spans="15:15" x14ac:dyDescent="0.2">
      <c r="O955" s="223"/>
    </row>
    <row r="956" spans="15:15" x14ac:dyDescent="0.2">
      <c r="O956" s="223"/>
    </row>
    <row r="957" spans="15:15" x14ac:dyDescent="0.2">
      <c r="O957" s="223"/>
    </row>
    <row r="958" spans="15:15" x14ac:dyDescent="0.2">
      <c r="O958" s="223"/>
    </row>
    <row r="959" spans="15:15" x14ac:dyDescent="0.2">
      <c r="O959" s="223"/>
    </row>
    <row r="960" spans="15:15" x14ac:dyDescent="0.2">
      <c r="O960" s="223"/>
    </row>
    <row r="961" spans="15:15" x14ac:dyDescent="0.2">
      <c r="O961" s="223"/>
    </row>
    <row r="962" spans="15:15" x14ac:dyDescent="0.2">
      <c r="O962" s="223"/>
    </row>
    <row r="963" spans="15:15" x14ac:dyDescent="0.2">
      <c r="O963" s="223"/>
    </row>
    <row r="964" spans="15:15" x14ac:dyDescent="0.2">
      <c r="O964" s="223"/>
    </row>
    <row r="965" spans="15:15" x14ac:dyDescent="0.2">
      <c r="O965" s="223"/>
    </row>
    <row r="966" spans="15:15" x14ac:dyDescent="0.2">
      <c r="O966" s="223"/>
    </row>
    <row r="967" spans="15:15" x14ac:dyDescent="0.2">
      <c r="O967" s="223"/>
    </row>
    <row r="968" spans="15:15" x14ac:dyDescent="0.2">
      <c r="O968" s="223"/>
    </row>
    <row r="969" spans="15:15" x14ac:dyDescent="0.2">
      <c r="O969" s="223"/>
    </row>
    <row r="970" spans="15:15" x14ac:dyDescent="0.2">
      <c r="O970" s="223"/>
    </row>
    <row r="971" spans="15:15" x14ac:dyDescent="0.2">
      <c r="O971" s="223"/>
    </row>
    <row r="972" spans="15:15" x14ac:dyDescent="0.2">
      <c r="O972" s="223"/>
    </row>
    <row r="973" spans="15:15" x14ac:dyDescent="0.2">
      <c r="O973" s="223"/>
    </row>
    <row r="974" spans="15:15" x14ac:dyDescent="0.2">
      <c r="O974" s="223"/>
    </row>
    <row r="975" spans="15:15" x14ac:dyDescent="0.2">
      <c r="O975" s="223"/>
    </row>
    <row r="976" spans="15:15" x14ac:dyDescent="0.2">
      <c r="O976" s="223"/>
    </row>
    <row r="977" spans="15:15" x14ac:dyDescent="0.2">
      <c r="O977" s="223"/>
    </row>
    <row r="978" spans="15:15" x14ac:dyDescent="0.2">
      <c r="O978" s="223"/>
    </row>
    <row r="979" spans="15:15" x14ac:dyDescent="0.2">
      <c r="O979" s="223"/>
    </row>
    <row r="980" spans="15:15" x14ac:dyDescent="0.2">
      <c r="O980" s="223"/>
    </row>
    <row r="981" spans="15:15" x14ac:dyDescent="0.2">
      <c r="O981" s="223"/>
    </row>
    <row r="982" spans="15:15" x14ac:dyDescent="0.2">
      <c r="O982" s="223"/>
    </row>
    <row r="983" spans="15:15" x14ac:dyDescent="0.2">
      <c r="O983" s="223"/>
    </row>
    <row r="984" spans="15:15" x14ac:dyDescent="0.2">
      <c r="O984" s="223"/>
    </row>
    <row r="985" spans="15:15" x14ac:dyDescent="0.2">
      <c r="O985" s="223"/>
    </row>
    <row r="986" spans="15:15" x14ac:dyDescent="0.2">
      <c r="O986" s="223"/>
    </row>
    <row r="987" spans="15:15" x14ac:dyDescent="0.2">
      <c r="O987" s="223"/>
    </row>
    <row r="988" spans="15:15" x14ac:dyDescent="0.2">
      <c r="O988" s="223"/>
    </row>
    <row r="989" spans="15:15" x14ac:dyDescent="0.2">
      <c r="O989" s="223"/>
    </row>
    <row r="990" spans="15:15" x14ac:dyDescent="0.2">
      <c r="O990" s="223"/>
    </row>
    <row r="991" spans="15:15" x14ac:dyDescent="0.2">
      <c r="O991" s="223"/>
    </row>
    <row r="992" spans="15:15" x14ac:dyDescent="0.2">
      <c r="O992" s="223"/>
    </row>
    <row r="993" spans="15:15" x14ac:dyDescent="0.2">
      <c r="O993" s="223"/>
    </row>
    <row r="994" spans="15:15" x14ac:dyDescent="0.2">
      <c r="O994" s="223"/>
    </row>
    <row r="995" spans="15:15" x14ac:dyDescent="0.2">
      <c r="O995" s="223"/>
    </row>
    <row r="996" spans="15:15" x14ac:dyDescent="0.2">
      <c r="O996" s="223"/>
    </row>
    <row r="997" spans="15:15" x14ac:dyDescent="0.2">
      <c r="O997" s="223"/>
    </row>
    <row r="998" spans="15:15" x14ac:dyDescent="0.2">
      <c r="O998" s="223"/>
    </row>
    <row r="999" spans="15:15" x14ac:dyDescent="0.2">
      <c r="O999" s="223"/>
    </row>
    <row r="1000" spans="15:15" x14ac:dyDescent="0.2">
      <c r="O1000" s="223"/>
    </row>
    <row r="1001" spans="15:15" x14ac:dyDescent="0.2">
      <c r="O1001" s="223"/>
    </row>
    <row r="1002" spans="15:15" x14ac:dyDescent="0.2">
      <c r="O1002" s="223"/>
    </row>
    <row r="1003" spans="15:15" x14ac:dyDescent="0.2">
      <c r="O1003" s="223"/>
    </row>
    <row r="1004" spans="15:15" x14ac:dyDescent="0.2">
      <c r="O1004" s="223"/>
    </row>
    <row r="1005" spans="15:15" x14ac:dyDescent="0.2">
      <c r="O1005" s="223"/>
    </row>
    <row r="1006" spans="15:15" x14ac:dyDescent="0.2">
      <c r="O1006" s="223"/>
    </row>
    <row r="1007" spans="15:15" x14ac:dyDescent="0.2">
      <c r="O1007" s="223"/>
    </row>
    <row r="1008" spans="15:15" x14ac:dyDescent="0.2">
      <c r="O1008" s="223"/>
    </row>
    <row r="1009" spans="15:15" x14ac:dyDescent="0.2">
      <c r="O1009" s="223"/>
    </row>
    <row r="1010" spans="15:15" x14ac:dyDescent="0.2">
      <c r="O1010" s="223"/>
    </row>
    <row r="1011" spans="15:15" x14ac:dyDescent="0.2">
      <c r="O1011" s="223"/>
    </row>
    <row r="1012" spans="15:15" x14ac:dyDescent="0.2">
      <c r="O1012" s="223"/>
    </row>
    <row r="1013" spans="15:15" x14ac:dyDescent="0.2">
      <c r="O1013" s="223"/>
    </row>
    <row r="1014" spans="15:15" x14ac:dyDescent="0.2">
      <c r="O1014" s="223"/>
    </row>
    <row r="1015" spans="15:15" x14ac:dyDescent="0.2">
      <c r="O1015" s="223"/>
    </row>
    <row r="1016" spans="15:15" x14ac:dyDescent="0.2">
      <c r="O1016" s="223"/>
    </row>
    <row r="1017" spans="15:15" x14ac:dyDescent="0.2">
      <c r="O1017" s="223"/>
    </row>
    <row r="1018" spans="15:15" x14ac:dyDescent="0.2">
      <c r="O1018" s="223"/>
    </row>
    <row r="1019" spans="15:15" x14ac:dyDescent="0.2">
      <c r="O1019" s="223"/>
    </row>
    <row r="1020" spans="15:15" x14ac:dyDescent="0.2">
      <c r="O1020" s="223"/>
    </row>
    <row r="1021" spans="15:15" x14ac:dyDescent="0.2">
      <c r="O1021" s="223"/>
    </row>
    <row r="1022" spans="15:15" x14ac:dyDescent="0.2">
      <c r="O1022" s="223"/>
    </row>
    <row r="1023" spans="15:15" x14ac:dyDescent="0.2">
      <c r="O1023" s="223"/>
    </row>
    <row r="1024" spans="15:15" x14ac:dyDescent="0.2">
      <c r="O1024" s="223"/>
    </row>
    <row r="1025" spans="15:15" x14ac:dyDescent="0.2">
      <c r="O1025" s="223"/>
    </row>
    <row r="1026" spans="15:15" x14ac:dyDescent="0.2">
      <c r="O1026" s="223"/>
    </row>
    <row r="1027" spans="15:15" x14ac:dyDescent="0.2">
      <c r="O1027" s="223"/>
    </row>
    <row r="1028" spans="15:15" x14ac:dyDescent="0.2">
      <c r="O1028" s="223"/>
    </row>
    <row r="1029" spans="15:15" x14ac:dyDescent="0.2">
      <c r="O1029" s="223"/>
    </row>
    <row r="1030" spans="15:15" x14ac:dyDescent="0.2">
      <c r="O1030" s="223"/>
    </row>
    <row r="1031" spans="15:15" x14ac:dyDescent="0.2">
      <c r="O1031" s="223"/>
    </row>
    <row r="1032" spans="15:15" x14ac:dyDescent="0.2">
      <c r="O1032" s="223"/>
    </row>
    <row r="1033" spans="15:15" x14ac:dyDescent="0.2">
      <c r="O1033" s="223"/>
    </row>
    <row r="1034" spans="15:15" x14ac:dyDescent="0.2">
      <c r="O1034" s="223"/>
    </row>
    <row r="1035" spans="15:15" x14ac:dyDescent="0.2">
      <c r="O1035" s="223"/>
    </row>
    <row r="1036" spans="15:15" x14ac:dyDescent="0.2">
      <c r="O1036" s="223"/>
    </row>
    <row r="1037" spans="15:15" x14ac:dyDescent="0.2">
      <c r="O1037" s="223"/>
    </row>
    <row r="1038" spans="15:15" x14ac:dyDescent="0.2">
      <c r="O1038" s="223"/>
    </row>
    <row r="1039" spans="15:15" x14ac:dyDescent="0.2">
      <c r="O1039" s="223"/>
    </row>
    <row r="1040" spans="15:15" x14ac:dyDescent="0.2">
      <c r="O1040" s="223"/>
    </row>
    <row r="1041" spans="15:15" x14ac:dyDescent="0.2">
      <c r="O1041" s="223"/>
    </row>
    <row r="1042" spans="15:15" x14ac:dyDescent="0.2">
      <c r="O1042" s="223"/>
    </row>
    <row r="1043" spans="15:15" x14ac:dyDescent="0.2">
      <c r="O1043" s="223"/>
    </row>
    <row r="1044" spans="15:15" x14ac:dyDescent="0.2">
      <c r="O1044" s="223"/>
    </row>
    <row r="1045" spans="15:15" x14ac:dyDescent="0.2">
      <c r="O1045" s="223"/>
    </row>
    <row r="1046" spans="15:15" x14ac:dyDescent="0.2">
      <c r="O1046" s="223"/>
    </row>
    <row r="1047" spans="15:15" x14ac:dyDescent="0.2">
      <c r="O1047" s="223"/>
    </row>
    <row r="1048" spans="15:15" x14ac:dyDescent="0.2">
      <c r="O1048" s="223"/>
    </row>
    <row r="1049" spans="15:15" x14ac:dyDescent="0.2">
      <c r="O1049" s="223"/>
    </row>
    <row r="1050" spans="15:15" x14ac:dyDescent="0.2">
      <c r="O1050" s="223"/>
    </row>
    <row r="1051" spans="15:15" x14ac:dyDescent="0.2">
      <c r="O1051" s="223"/>
    </row>
    <row r="1052" spans="15:15" x14ac:dyDescent="0.2">
      <c r="O1052" s="223"/>
    </row>
    <row r="1053" spans="15:15" x14ac:dyDescent="0.2">
      <c r="O1053" s="223"/>
    </row>
    <row r="1054" spans="15:15" x14ac:dyDescent="0.2">
      <c r="O1054" s="223"/>
    </row>
    <row r="1055" spans="15:15" x14ac:dyDescent="0.2">
      <c r="O1055" s="223"/>
    </row>
    <row r="1056" spans="15:15" x14ac:dyDescent="0.2">
      <c r="O1056" s="223"/>
    </row>
    <row r="1057" spans="15:15" x14ac:dyDescent="0.2">
      <c r="O1057" s="223"/>
    </row>
    <row r="1058" spans="15:15" x14ac:dyDescent="0.2">
      <c r="O1058" s="223"/>
    </row>
    <row r="1059" spans="15:15" x14ac:dyDescent="0.2">
      <c r="O1059" s="223"/>
    </row>
    <row r="1060" spans="15:15" x14ac:dyDescent="0.2">
      <c r="O1060" s="223"/>
    </row>
    <row r="1061" spans="15:15" x14ac:dyDescent="0.2">
      <c r="O1061" s="223"/>
    </row>
    <row r="1062" spans="15:15" x14ac:dyDescent="0.2">
      <c r="O1062" s="223"/>
    </row>
    <row r="1063" spans="15:15" x14ac:dyDescent="0.2">
      <c r="O1063" s="223"/>
    </row>
    <row r="1064" spans="15:15" x14ac:dyDescent="0.2">
      <c r="O1064" s="223"/>
    </row>
    <row r="1065" spans="15:15" x14ac:dyDescent="0.2">
      <c r="O1065" s="223"/>
    </row>
    <row r="1066" spans="15:15" x14ac:dyDescent="0.2">
      <c r="O1066" s="223"/>
    </row>
    <row r="1067" spans="15:15" x14ac:dyDescent="0.2">
      <c r="O1067" s="223"/>
    </row>
    <row r="1068" spans="15:15" x14ac:dyDescent="0.2">
      <c r="O1068" s="223"/>
    </row>
    <row r="1069" spans="15:15" x14ac:dyDescent="0.2">
      <c r="O1069" s="223"/>
    </row>
    <row r="1070" spans="15:15" x14ac:dyDescent="0.2">
      <c r="O1070" s="223"/>
    </row>
    <row r="1071" spans="15:15" x14ac:dyDescent="0.2">
      <c r="O1071" s="223"/>
    </row>
    <row r="1072" spans="15:15" x14ac:dyDescent="0.2">
      <c r="O1072" s="223"/>
    </row>
    <row r="1073" spans="15:15" x14ac:dyDescent="0.2">
      <c r="O1073" s="223"/>
    </row>
    <row r="1074" spans="15:15" x14ac:dyDescent="0.2">
      <c r="O1074" s="223"/>
    </row>
    <row r="1075" spans="15:15" x14ac:dyDescent="0.2">
      <c r="O1075" s="223"/>
    </row>
    <row r="1076" spans="15:15" x14ac:dyDescent="0.2">
      <c r="O1076" s="223"/>
    </row>
    <row r="1077" spans="15:15" x14ac:dyDescent="0.2">
      <c r="O1077" s="223"/>
    </row>
    <row r="1078" spans="15:15" x14ac:dyDescent="0.2">
      <c r="O1078" s="223"/>
    </row>
    <row r="1079" spans="15:15" x14ac:dyDescent="0.2">
      <c r="O1079" s="223"/>
    </row>
    <row r="1080" spans="15:15" x14ac:dyDescent="0.2">
      <c r="O1080" s="223"/>
    </row>
    <row r="1081" spans="15:15" x14ac:dyDescent="0.2">
      <c r="O1081" s="223"/>
    </row>
    <row r="1082" spans="15:15" x14ac:dyDescent="0.2">
      <c r="O1082" s="223"/>
    </row>
    <row r="1083" spans="15:15" x14ac:dyDescent="0.2">
      <c r="O1083" s="223"/>
    </row>
    <row r="1084" spans="15:15" x14ac:dyDescent="0.2">
      <c r="O1084" s="223"/>
    </row>
    <row r="1085" spans="15:15" x14ac:dyDescent="0.2">
      <c r="O1085" s="223"/>
    </row>
    <row r="1086" spans="15:15" x14ac:dyDescent="0.2">
      <c r="O1086" s="223"/>
    </row>
    <row r="1087" spans="15:15" x14ac:dyDescent="0.2">
      <c r="O1087" s="223"/>
    </row>
    <row r="1088" spans="15:15" x14ac:dyDescent="0.2">
      <c r="O1088" s="223"/>
    </row>
    <row r="1089" spans="15:15" x14ac:dyDescent="0.2">
      <c r="O1089" s="223"/>
    </row>
    <row r="1090" spans="15:15" x14ac:dyDescent="0.2">
      <c r="O1090" s="223"/>
    </row>
    <row r="1091" spans="15:15" x14ac:dyDescent="0.2">
      <c r="O1091" s="223"/>
    </row>
    <row r="1092" spans="15:15" x14ac:dyDescent="0.2">
      <c r="O1092" s="223"/>
    </row>
    <row r="1093" spans="15:15" x14ac:dyDescent="0.2">
      <c r="O1093" s="223"/>
    </row>
    <row r="1094" spans="15:15" x14ac:dyDescent="0.2">
      <c r="O1094" s="223"/>
    </row>
    <row r="1095" spans="15:15" x14ac:dyDescent="0.2">
      <c r="O1095" s="223"/>
    </row>
    <row r="1096" spans="15:15" x14ac:dyDescent="0.2">
      <c r="O1096" s="223"/>
    </row>
    <row r="1097" spans="15:15" x14ac:dyDescent="0.2">
      <c r="O1097" s="223"/>
    </row>
    <row r="1098" spans="15:15" x14ac:dyDescent="0.2">
      <c r="O1098" s="223"/>
    </row>
    <row r="1099" spans="15:15" x14ac:dyDescent="0.2">
      <c r="O1099" s="223"/>
    </row>
    <row r="1100" spans="15:15" x14ac:dyDescent="0.2">
      <c r="O1100" s="223"/>
    </row>
    <row r="1101" spans="15:15" x14ac:dyDescent="0.2">
      <c r="O1101" s="223"/>
    </row>
    <row r="1102" spans="15:15" x14ac:dyDescent="0.2">
      <c r="O1102" s="223"/>
    </row>
    <row r="1103" spans="15:15" x14ac:dyDescent="0.2">
      <c r="O1103" s="223"/>
    </row>
    <row r="1104" spans="15:15" x14ac:dyDescent="0.2">
      <c r="O1104" s="223"/>
    </row>
    <row r="1105" spans="15:15" x14ac:dyDescent="0.2">
      <c r="O1105" s="223"/>
    </row>
    <row r="1106" spans="15:15" x14ac:dyDescent="0.2">
      <c r="O1106" s="223"/>
    </row>
    <row r="1107" spans="15:15" x14ac:dyDescent="0.2">
      <c r="O1107" s="223"/>
    </row>
    <row r="1108" spans="15:15" x14ac:dyDescent="0.2">
      <c r="O1108" s="223"/>
    </row>
    <row r="1109" spans="15:15" x14ac:dyDescent="0.2">
      <c r="O1109" s="223"/>
    </row>
    <row r="1110" spans="15:15" x14ac:dyDescent="0.2">
      <c r="O1110" s="223"/>
    </row>
    <row r="1111" spans="15:15" x14ac:dyDescent="0.2">
      <c r="O1111" s="223"/>
    </row>
    <row r="1112" spans="15:15" x14ac:dyDescent="0.2">
      <c r="O1112" s="223"/>
    </row>
    <row r="1113" spans="15:15" x14ac:dyDescent="0.2">
      <c r="O1113" s="223"/>
    </row>
    <row r="1114" spans="15:15" x14ac:dyDescent="0.2">
      <c r="O1114" s="223"/>
    </row>
    <row r="1115" spans="15:15" x14ac:dyDescent="0.2">
      <c r="O1115" s="223"/>
    </row>
    <row r="1116" spans="15:15" x14ac:dyDescent="0.2">
      <c r="O1116" s="223"/>
    </row>
    <row r="1117" spans="15:15" x14ac:dyDescent="0.2">
      <c r="O1117" s="223"/>
    </row>
    <row r="1118" spans="15:15" x14ac:dyDescent="0.2">
      <c r="O1118" s="223"/>
    </row>
    <row r="1119" spans="15:15" x14ac:dyDescent="0.2">
      <c r="O1119" s="223"/>
    </row>
    <row r="1120" spans="15:15" x14ac:dyDescent="0.2">
      <c r="O1120" s="223"/>
    </row>
    <row r="1121" spans="15:15" x14ac:dyDescent="0.2">
      <c r="O1121" s="223"/>
    </row>
    <row r="1122" spans="15:15" x14ac:dyDescent="0.2">
      <c r="O1122" s="223"/>
    </row>
    <row r="1123" spans="15:15" x14ac:dyDescent="0.2">
      <c r="O1123" s="223"/>
    </row>
    <row r="1124" spans="15:15" x14ac:dyDescent="0.2">
      <c r="O1124" s="223"/>
    </row>
    <row r="1125" spans="15:15" x14ac:dyDescent="0.2">
      <c r="O1125" s="223"/>
    </row>
    <row r="1126" spans="15:15" x14ac:dyDescent="0.2">
      <c r="O1126" s="223"/>
    </row>
    <row r="1127" spans="15:15" x14ac:dyDescent="0.2">
      <c r="O1127" s="223"/>
    </row>
    <row r="1128" spans="15:15" x14ac:dyDescent="0.2">
      <c r="O1128" s="223"/>
    </row>
    <row r="1129" spans="15:15" x14ac:dyDescent="0.2">
      <c r="O1129" s="223"/>
    </row>
    <row r="1130" spans="15:15" x14ac:dyDescent="0.2">
      <c r="O1130" s="223"/>
    </row>
    <row r="1131" spans="15:15" x14ac:dyDescent="0.2">
      <c r="O1131" s="223"/>
    </row>
    <row r="1132" spans="15:15" x14ac:dyDescent="0.2">
      <c r="O1132" s="223"/>
    </row>
    <row r="1133" spans="15:15" x14ac:dyDescent="0.2">
      <c r="O1133" s="223"/>
    </row>
    <row r="1134" spans="15:15" x14ac:dyDescent="0.2">
      <c r="O1134" s="223"/>
    </row>
    <row r="1135" spans="15:15" x14ac:dyDescent="0.2">
      <c r="O1135" s="223"/>
    </row>
    <row r="1136" spans="15:15" x14ac:dyDescent="0.2">
      <c r="O1136" s="223"/>
    </row>
    <row r="1137" spans="15:15" x14ac:dyDescent="0.2">
      <c r="O1137" s="223"/>
    </row>
    <row r="1138" spans="15:15" x14ac:dyDescent="0.2">
      <c r="O1138" s="223"/>
    </row>
    <row r="1139" spans="15:15" x14ac:dyDescent="0.2">
      <c r="O1139" s="223"/>
    </row>
    <row r="1140" spans="15:15" x14ac:dyDescent="0.2">
      <c r="O1140" s="223"/>
    </row>
    <row r="1141" spans="15:15" x14ac:dyDescent="0.2">
      <c r="O1141" s="223"/>
    </row>
    <row r="1142" spans="15:15" x14ac:dyDescent="0.2">
      <c r="O1142" s="223"/>
    </row>
    <row r="1143" spans="15:15" x14ac:dyDescent="0.2">
      <c r="O1143" s="223"/>
    </row>
    <row r="1144" spans="15:15" x14ac:dyDescent="0.2">
      <c r="O1144" s="223"/>
    </row>
    <row r="1145" spans="15:15" x14ac:dyDescent="0.2">
      <c r="O1145" s="223"/>
    </row>
    <row r="1146" spans="15:15" x14ac:dyDescent="0.2">
      <c r="O1146" s="223"/>
    </row>
    <row r="1147" spans="15:15" x14ac:dyDescent="0.2">
      <c r="O1147" s="223"/>
    </row>
    <row r="1148" spans="15:15" x14ac:dyDescent="0.2">
      <c r="O1148" s="223"/>
    </row>
    <row r="1149" spans="15:15" x14ac:dyDescent="0.2">
      <c r="O1149" s="223"/>
    </row>
    <row r="1150" spans="15:15" x14ac:dyDescent="0.2">
      <c r="O1150" s="223"/>
    </row>
    <row r="1151" spans="15:15" x14ac:dyDescent="0.2">
      <c r="O1151" s="223"/>
    </row>
    <row r="1152" spans="15:15" x14ac:dyDescent="0.2">
      <c r="O1152" s="223"/>
    </row>
    <row r="1153" spans="15:15" x14ac:dyDescent="0.2">
      <c r="O1153" s="223"/>
    </row>
    <row r="1154" spans="15:15" x14ac:dyDescent="0.2">
      <c r="O1154" s="223"/>
    </row>
    <row r="1155" spans="15:15" x14ac:dyDescent="0.2">
      <c r="O1155" s="223"/>
    </row>
    <row r="1156" spans="15:15" x14ac:dyDescent="0.2">
      <c r="O1156" s="223"/>
    </row>
    <row r="1157" spans="15:15" x14ac:dyDescent="0.2">
      <c r="O1157" s="223"/>
    </row>
    <row r="1158" spans="15:15" x14ac:dyDescent="0.2">
      <c r="O1158" s="223"/>
    </row>
    <row r="1159" spans="15:15" x14ac:dyDescent="0.2">
      <c r="O1159" s="223"/>
    </row>
    <row r="1160" spans="15:15" x14ac:dyDescent="0.2">
      <c r="O1160" s="223"/>
    </row>
    <row r="1161" spans="15:15" x14ac:dyDescent="0.2">
      <c r="O1161" s="223"/>
    </row>
    <row r="1162" spans="15:15" x14ac:dyDescent="0.2">
      <c r="O1162" s="223"/>
    </row>
    <row r="1163" spans="15:15" x14ac:dyDescent="0.2">
      <c r="O1163" s="223"/>
    </row>
    <row r="1164" spans="15:15" x14ac:dyDescent="0.2">
      <c r="O1164" s="223"/>
    </row>
    <row r="1165" spans="15:15" x14ac:dyDescent="0.2">
      <c r="O1165" s="223"/>
    </row>
    <row r="1166" spans="15:15" x14ac:dyDescent="0.2">
      <c r="O1166" s="223"/>
    </row>
    <row r="1167" spans="15:15" x14ac:dyDescent="0.2">
      <c r="O1167" s="223"/>
    </row>
    <row r="1168" spans="15:15" x14ac:dyDescent="0.2">
      <c r="O1168" s="223"/>
    </row>
    <row r="1169" spans="15:15" x14ac:dyDescent="0.2">
      <c r="O1169" s="223"/>
    </row>
    <row r="1170" spans="15:15" x14ac:dyDescent="0.2">
      <c r="O1170" s="223"/>
    </row>
    <row r="1171" spans="15:15" x14ac:dyDescent="0.2">
      <c r="O1171" s="223"/>
    </row>
    <row r="1172" spans="15:15" x14ac:dyDescent="0.2">
      <c r="O1172" s="223"/>
    </row>
    <row r="1173" spans="15:15" x14ac:dyDescent="0.2">
      <c r="O1173" s="223"/>
    </row>
    <row r="1174" spans="15:15" x14ac:dyDescent="0.2">
      <c r="O1174" s="223"/>
    </row>
    <row r="1175" spans="15:15" x14ac:dyDescent="0.2">
      <c r="O1175" s="223"/>
    </row>
    <row r="1176" spans="15:15" x14ac:dyDescent="0.2">
      <c r="O1176" s="223"/>
    </row>
    <row r="1177" spans="15:15" x14ac:dyDescent="0.2">
      <c r="O1177" s="223"/>
    </row>
    <row r="1178" spans="15:15" x14ac:dyDescent="0.2">
      <c r="O1178" s="223"/>
    </row>
    <row r="1179" spans="15:15" x14ac:dyDescent="0.2">
      <c r="O1179" s="223"/>
    </row>
    <row r="1180" spans="15:15" x14ac:dyDescent="0.2">
      <c r="O1180" s="223"/>
    </row>
    <row r="1181" spans="15:15" x14ac:dyDescent="0.2">
      <c r="O1181" s="223"/>
    </row>
    <row r="1182" spans="15:15" x14ac:dyDescent="0.2">
      <c r="O1182" s="223"/>
    </row>
    <row r="1183" spans="15:15" x14ac:dyDescent="0.2">
      <c r="O1183" s="223"/>
    </row>
    <row r="1184" spans="15:15" x14ac:dyDescent="0.2">
      <c r="O1184" s="223"/>
    </row>
    <row r="1185" spans="15:15" x14ac:dyDescent="0.2">
      <c r="O1185" s="223"/>
    </row>
    <row r="1186" spans="15:15" x14ac:dyDescent="0.2">
      <c r="O1186" s="223"/>
    </row>
    <row r="1187" spans="15:15" x14ac:dyDescent="0.2">
      <c r="O1187" s="223"/>
    </row>
    <row r="1188" spans="15:15" x14ac:dyDescent="0.2">
      <c r="O1188" s="223"/>
    </row>
    <row r="1189" spans="15:15" x14ac:dyDescent="0.2">
      <c r="O1189" s="223"/>
    </row>
    <row r="1190" spans="15:15" x14ac:dyDescent="0.2">
      <c r="O1190" s="223"/>
    </row>
    <row r="1191" spans="15:15" x14ac:dyDescent="0.2">
      <c r="O1191" s="223"/>
    </row>
    <row r="1192" spans="15:15" x14ac:dyDescent="0.2">
      <c r="O1192" s="223"/>
    </row>
    <row r="1193" spans="15:15" x14ac:dyDescent="0.2">
      <c r="O1193" s="223"/>
    </row>
    <row r="1194" spans="15:15" x14ac:dyDescent="0.2">
      <c r="O1194" s="223"/>
    </row>
    <row r="1195" spans="15:15" x14ac:dyDescent="0.2">
      <c r="O1195" s="223"/>
    </row>
    <row r="1196" spans="15:15" x14ac:dyDescent="0.2">
      <c r="O1196" s="223"/>
    </row>
    <row r="1197" spans="15:15" x14ac:dyDescent="0.2">
      <c r="O1197" s="223"/>
    </row>
    <row r="1198" spans="15:15" x14ac:dyDescent="0.2">
      <c r="O1198" s="223"/>
    </row>
    <row r="1199" spans="15:15" x14ac:dyDescent="0.2">
      <c r="O1199" s="223"/>
    </row>
    <row r="1200" spans="15:15" x14ac:dyDescent="0.2">
      <c r="O1200" s="223"/>
    </row>
    <row r="1201" spans="15:15" x14ac:dyDescent="0.2">
      <c r="O1201" s="223"/>
    </row>
    <row r="1202" spans="15:15" x14ac:dyDescent="0.2">
      <c r="O1202" s="223"/>
    </row>
    <row r="1203" spans="15:15" x14ac:dyDescent="0.2">
      <c r="O1203" s="223"/>
    </row>
    <row r="1204" spans="15:15" x14ac:dyDescent="0.2">
      <c r="O1204" s="223"/>
    </row>
    <row r="1205" spans="15:15" x14ac:dyDescent="0.2">
      <c r="O1205" s="223"/>
    </row>
    <row r="1206" spans="15:15" x14ac:dyDescent="0.2">
      <c r="O1206" s="223"/>
    </row>
    <row r="1207" spans="15:15" x14ac:dyDescent="0.2">
      <c r="O1207" s="223"/>
    </row>
    <row r="1208" spans="15:15" x14ac:dyDescent="0.2">
      <c r="O1208" s="223"/>
    </row>
    <row r="1209" spans="15:15" x14ac:dyDescent="0.2">
      <c r="O1209" s="223"/>
    </row>
    <row r="1210" spans="15:15" x14ac:dyDescent="0.2">
      <c r="O1210" s="223"/>
    </row>
    <row r="1211" spans="15:15" x14ac:dyDescent="0.2">
      <c r="O1211" s="223"/>
    </row>
    <row r="1212" spans="15:15" x14ac:dyDescent="0.2">
      <c r="O1212" s="223"/>
    </row>
    <row r="1213" spans="15:15" x14ac:dyDescent="0.2">
      <c r="O1213" s="223"/>
    </row>
    <row r="1214" spans="15:15" x14ac:dyDescent="0.2">
      <c r="O1214" s="223"/>
    </row>
    <row r="1215" spans="15:15" x14ac:dyDescent="0.2">
      <c r="O1215" s="223"/>
    </row>
    <row r="1216" spans="15:15" x14ac:dyDescent="0.2">
      <c r="O1216" s="223"/>
    </row>
    <row r="1217" spans="15:15" x14ac:dyDescent="0.2">
      <c r="O1217" s="223"/>
    </row>
    <row r="1218" spans="15:15" x14ac:dyDescent="0.2">
      <c r="O1218" s="223"/>
    </row>
    <row r="1219" spans="15:15" x14ac:dyDescent="0.2">
      <c r="O1219" s="223"/>
    </row>
    <row r="1220" spans="15:15" x14ac:dyDescent="0.2">
      <c r="O1220" s="223"/>
    </row>
    <row r="1221" spans="15:15" x14ac:dyDescent="0.2">
      <c r="O1221" s="223"/>
    </row>
    <row r="1222" spans="15:15" x14ac:dyDescent="0.2">
      <c r="O1222" s="223"/>
    </row>
    <row r="1223" spans="15:15" x14ac:dyDescent="0.2">
      <c r="O1223" s="223"/>
    </row>
    <row r="1224" spans="15:15" x14ac:dyDescent="0.2">
      <c r="O1224" s="223"/>
    </row>
    <row r="1225" spans="15:15" x14ac:dyDescent="0.2">
      <c r="O1225" s="223"/>
    </row>
    <row r="1226" spans="15:15" x14ac:dyDescent="0.2">
      <c r="O1226" s="223"/>
    </row>
    <row r="1227" spans="15:15" x14ac:dyDescent="0.2">
      <c r="O1227" s="223"/>
    </row>
    <row r="1228" spans="15:15" x14ac:dyDescent="0.2">
      <c r="O1228" s="223"/>
    </row>
    <row r="1229" spans="15:15" x14ac:dyDescent="0.2">
      <c r="O1229" s="223"/>
    </row>
    <row r="1230" spans="15:15" x14ac:dyDescent="0.2">
      <c r="O1230" s="223"/>
    </row>
    <row r="1231" spans="15:15" x14ac:dyDescent="0.2">
      <c r="O1231" s="223"/>
    </row>
    <row r="1232" spans="15:15" x14ac:dyDescent="0.2">
      <c r="O1232" s="223"/>
    </row>
    <row r="1233" spans="15:15" x14ac:dyDescent="0.2">
      <c r="O1233" s="223"/>
    </row>
    <row r="1234" spans="15:15" x14ac:dyDescent="0.2">
      <c r="O1234" s="223"/>
    </row>
    <row r="1235" spans="15:15" x14ac:dyDescent="0.2">
      <c r="O1235" s="223"/>
    </row>
    <row r="1236" spans="15:15" x14ac:dyDescent="0.2">
      <c r="O1236" s="223"/>
    </row>
    <row r="1237" spans="15:15" x14ac:dyDescent="0.2">
      <c r="O1237" s="223"/>
    </row>
    <row r="1238" spans="15:15" x14ac:dyDescent="0.2">
      <c r="O1238" s="223"/>
    </row>
    <row r="1239" spans="15:15" x14ac:dyDescent="0.2">
      <c r="O1239" s="223"/>
    </row>
    <row r="1240" spans="15:15" x14ac:dyDescent="0.2">
      <c r="O1240" s="223"/>
    </row>
    <row r="1241" spans="15:15" x14ac:dyDescent="0.2">
      <c r="O1241" s="223"/>
    </row>
    <row r="1242" spans="15:15" x14ac:dyDescent="0.2">
      <c r="O1242" s="223"/>
    </row>
    <row r="1243" spans="15:15" x14ac:dyDescent="0.2">
      <c r="O1243" s="223"/>
    </row>
    <row r="1244" spans="15:15" x14ac:dyDescent="0.2">
      <c r="O1244" s="223"/>
    </row>
    <row r="1245" spans="15:15" x14ac:dyDescent="0.2">
      <c r="O1245" s="223"/>
    </row>
    <row r="1246" spans="15:15" x14ac:dyDescent="0.2">
      <c r="O1246" s="223"/>
    </row>
    <row r="1247" spans="15:15" x14ac:dyDescent="0.2">
      <c r="O1247" s="223"/>
    </row>
    <row r="1248" spans="15:15" x14ac:dyDescent="0.2">
      <c r="O1248" s="223"/>
    </row>
    <row r="1249" spans="15:15" x14ac:dyDescent="0.2">
      <c r="O1249" s="223"/>
    </row>
    <row r="1250" spans="15:15" x14ac:dyDescent="0.2">
      <c r="O1250" s="223"/>
    </row>
    <row r="1251" spans="15:15" x14ac:dyDescent="0.2">
      <c r="O1251" s="223"/>
    </row>
    <row r="1252" spans="15:15" x14ac:dyDescent="0.2">
      <c r="O1252" s="223"/>
    </row>
    <row r="1253" spans="15:15" x14ac:dyDescent="0.2">
      <c r="O1253" s="223"/>
    </row>
    <row r="1254" spans="15:15" x14ac:dyDescent="0.2">
      <c r="O1254" s="223"/>
    </row>
    <row r="1255" spans="15:15" x14ac:dyDescent="0.2">
      <c r="O1255" s="223"/>
    </row>
    <row r="1256" spans="15:15" x14ac:dyDescent="0.2">
      <c r="O1256" s="223"/>
    </row>
    <row r="1257" spans="15:15" x14ac:dyDescent="0.2">
      <c r="O1257" s="223"/>
    </row>
    <row r="1258" spans="15:15" x14ac:dyDescent="0.2">
      <c r="O1258" s="223"/>
    </row>
    <row r="1259" spans="15:15" x14ac:dyDescent="0.2">
      <c r="O1259" s="223"/>
    </row>
    <row r="1260" spans="15:15" x14ac:dyDescent="0.2">
      <c r="O1260" s="223"/>
    </row>
    <row r="1261" spans="15:15" x14ac:dyDescent="0.2">
      <c r="O1261" s="223"/>
    </row>
    <row r="1262" spans="15:15" x14ac:dyDescent="0.2">
      <c r="O1262" s="223"/>
    </row>
    <row r="1263" spans="15:15" x14ac:dyDescent="0.2">
      <c r="O1263" s="223"/>
    </row>
    <row r="1264" spans="15:15" x14ac:dyDescent="0.2">
      <c r="O1264" s="223"/>
    </row>
    <row r="1265" spans="15:15" x14ac:dyDescent="0.2">
      <c r="O1265" s="223"/>
    </row>
    <row r="1266" spans="15:15" x14ac:dyDescent="0.2">
      <c r="O1266" s="223"/>
    </row>
    <row r="1267" spans="15:15" x14ac:dyDescent="0.2">
      <c r="O1267" s="223"/>
    </row>
    <row r="1268" spans="15:15" x14ac:dyDescent="0.2">
      <c r="O1268" s="223"/>
    </row>
    <row r="1269" spans="15:15" x14ac:dyDescent="0.2">
      <c r="O1269" s="223"/>
    </row>
    <row r="1270" spans="15:15" x14ac:dyDescent="0.2">
      <c r="O1270" s="223"/>
    </row>
    <row r="1271" spans="15:15" x14ac:dyDescent="0.2">
      <c r="O1271" s="223"/>
    </row>
    <row r="1272" spans="15:15" x14ac:dyDescent="0.2">
      <c r="O1272" s="223"/>
    </row>
    <row r="1273" spans="15:15" x14ac:dyDescent="0.2">
      <c r="O1273" s="223"/>
    </row>
    <row r="1274" spans="15:15" x14ac:dyDescent="0.2">
      <c r="O1274" s="223"/>
    </row>
    <row r="1275" spans="15:15" x14ac:dyDescent="0.2">
      <c r="O1275" s="223"/>
    </row>
    <row r="1276" spans="15:15" x14ac:dyDescent="0.2">
      <c r="O1276" s="223"/>
    </row>
    <row r="1277" spans="15:15" x14ac:dyDescent="0.2">
      <c r="O1277" s="223"/>
    </row>
    <row r="1278" spans="15:15" x14ac:dyDescent="0.2">
      <c r="O1278" s="223"/>
    </row>
    <row r="1279" spans="15:15" x14ac:dyDescent="0.2">
      <c r="O1279" s="223"/>
    </row>
    <row r="1280" spans="15:15" x14ac:dyDescent="0.2">
      <c r="O1280" s="223"/>
    </row>
    <row r="1281" spans="15:15" x14ac:dyDescent="0.2">
      <c r="O1281" s="223"/>
    </row>
    <row r="1282" spans="15:15" x14ac:dyDescent="0.2">
      <c r="O1282" s="223"/>
    </row>
    <row r="1283" spans="15:15" x14ac:dyDescent="0.2">
      <c r="O1283" s="223"/>
    </row>
    <row r="1284" spans="15:15" x14ac:dyDescent="0.2">
      <c r="O1284" s="223"/>
    </row>
    <row r="1285" spans="15:15" x14ac:dyDescent="0.2">
      <c r="O1285" s="223"/>
    </row>
    <row r="1286" spans="15:15" x14ac:dyDescent="0.2">
      <c r="O1286" s="223"/>
    </row>
    <row r="1287" spans="15:15" x14ac:dyDescent="0.2">
      <c r="O1287" s="223"/>
    </row>
    <row r="1288" spans="15:15" x14ac:dyDescent="0.2">
      <c r="O1288" s="223"/>
    </row>
    <row r="1289" spans="15:15" x14ac:dyDescent="0.2">
      <c r="O1289" s="223"/>
    </row>
    <row r="1290" spans="15:15" x14ac:dyDescent="0.2">
      <c r="O1290" s="223"/>
    </row>
    <row r="1291" spans="15:15" x14ac:dyDescent="0.2">
      <c r="O1291" s="223"/>
    </row>
    <row r="1292" spans="15:15" x14ac:dyDescent="0.2">
      <c r="O1292" s="223"/>
    </row>
    <row r="1293" spans="15:15" x14ac:dyDescent="0.2">
      <c r="O1293" s="223"/>
    </row>
    <row r="1294" spans="15:15" x14ac:dyDescent="0.2">
      <c r="O1294" s="223"/>
    </row>
    <row r="1295" spans="15:15" x14ac:dyDescent="0.2">
      <c r="O1295" s="223"/>
    </row>
    <row r="1296" spans="15:15" x14ac:dyDescent="0.2">
      <c r="O1296" s="223"/>
    </row>
    <row r="1297" spans="15:15" x14ac:dyDescent="0.2">
      <c r="O1297" s="223"/>
    </row>
    <row r="1298" spans="15:15" x14ac:dyDescent="0.2">
      <c r="O1298" s="223"/>
    </row>
    <row r="1299" spans="15:15" x14ac:dyDescent="0.2">
      <c r="O1299" s="223"/>
    </row>
    <row r="1300" spans="15:15" x14ac:dyDescent="0.2">
      <c r="O1300" s="223"/>
    </row>
    <row r="1301" spans="15:15" x14ac:dyDescent="0.2">
      <c r="O1301" s="223"/>
    </row>
    <row r="1302" spans="15:15" x14ac:dyDescent="0.2">
      <c r="O1302" s="223"/>
    </row>
    <row r="1303" spans="15:15" x14ac:dyDescent="0.2">
      <c r="O1303" s="223"/>
    </row>
    <row r="1304" spans="15:15" x14ac:dyDescent="0.2">
      <c r="O1304" s="223"/>
    </row>
    <row r="1305" spans="15:15" x14ac:dyDescent="0.2">
      <c r="O1305" s="223"/>
    </row>
    <row r="1306" spans="15:15" x14ac:dyDescent="0.2">
      <c r="O1306" s="223"/>
    </row>
    <row r="1307" spans="15:15" x14ac:dyDescent="0.2">
      <c r="O1307" s="223"/>
    </row>
    <row r="1308" spans="15:15" x14ac:dyDescent="0.2">
      <c r="O1308" s="223"/>
    </row>
    <row r="1309" spans="15:15" x14ac:dyDescent="0.2">
      <c r="O1309" s="223"/>
    </row>
    <row r="1310" spans="15:15" x14ac:dyDescent="0.2">
      <c r="O1310" s="223"/>
    </row>
    <row r="1311" spans="15:15" x14ac:dyDescent="0.2">
      <c r="O1311" s="223"/>
    </row>
    <row r="1312" spans="15:15" x14ac:dyDescent="0.2">
      <c r="O1312" s="223"/>
    </row>
    <row r="1313" spans="15:15" x14ac:dyDescent="0.2">
      <c r="O1313" s="223"/>
    </row>
    <row r="1314" spans="15:15" x14ac:dyDescent="0.2">
      <c r="O1314" s="223"/>
    </row>
    <row r="1315" spans="15:15" x14ac:dyDescent="0.2">
      <c r="O1315" s="223"/>
    </row>
    <row r="1316" spans="15:15" x14ac:dyDescent="0.2">
      <c r="O1316" s="223"/>
    </row>
    <row r="1317" spans="15:15" x14ac:dyDescent="0.2">
      <c r="O1317" s="223"/>
    </row>
    <row r="1318" spans="15:15" x14ac:dyDescent="0.2">
      <c r="O1318" s="223"/>
    </row>
    <row r="1319" spans="15:15" x14ac:dyDescent="0.2">
      <c r="O1319" s="223"/>
    </row>
    <row r="1320" spans="15:15" x14ac:dyDescent="0.2">
      <c r="O1320" s="223"/>
    </row>
    <row r="1321" spans="15:15" x14ac:dyDescent="0.2">
      <c r="O1321" s="223"/>
    </row>
    <row r="1322" spans="15:15" x14ac:dyDescent="0.2">
      <c r="O1322" s="223"/>
    </row>
    <row r="1323" spans="15:15" x14ac:dyDescent="0.2">
      <c r="O1323" s="223"/>
    </row>
    <row r="1324" spans="15:15" x14ac:dyDescent="0.2">
      <c r="O1324" s="223"/>
    </row>
    <row r="1325" spans="15:15" x14ac:dyDescent="0.2">
      <c r="O1325" s="223"/>
    </row>
    <row r="1326" spans="15:15" x14ac:dyDescent="0.2">
      <c r="O1326" s="223"/>
    </row>
    <row r="1327" spans="15:15" x14ac:dyDescent="0.2">
      <c r="O1327" s="223"/>
    </row>
    <row r="1328" spans="15:15" x14ac:dyDescent="0.2">
      <c r="O1328" s="223"/>
    </row>
    <row r="1329" spans="15:15" x14ac:dyDescent="0.2">
      <c r="O1329" s="223"/>
    </row>
    <row r="1330" spans="15:15" x14ac:dyDescent="0.2">
      <c r="O1330" s="223"/>
    </row>
    <row r="1331" spans="15:15" x14ac:dyDescent="0.2">
      <c r="O1331" s="223"/>
    </row>
    <row r="1332" spans="15:15" x14ac:dyDescent="0.2">
      <c r="O1332" s="223"/>
    </row>
    <row r="1333" spans="15:15" x14ac:dyDescent="0.2">
      <c r="O1333" s="223"/>
    </row>
    <row r="1334" spans="15:15" x14ac:dyDescent="0.2">
      <c r="O1334" s="223"/>
    </row>
    <row r="1335" spans="15:15" x14ac:dyDescent="0.2">
      <c r="O1335" s="223"/>
    </row>
    <row r="1336" spans="15:15" x14ac:dyDescent="0.2">
      <c r="O1336" s="223"/>
    </row>
    <row r="1337" spans="15:15" x14ac:dyDescent="0.2">
      <c r="O1337" s="223"/>
    </row>
    <row r="1338" spans="15:15" x14ac:dyDescent="0.2">
      <c r="O1338" s="223"/>
    </row>
    <row r="1339" spans="15:15" x14ac:dyDescent="0.2">
      <c r="O1339" s="223"/>
    </row>
    <row r="1340" spans="15:15" x14ac:dyDescent="0.2">
      <c r="O1340" s="223"/>
    </row>
    <row r="1341" spans="15:15" x14ac:dyDescent="0.2">
      <c r="O1341" s="223"/>
    </row>
    <row r="1342" spans="15:15" x14ac:dyDescent="0.2">
      <c r="O1342" s="223"/>
    </row>
    <row r="1343" spans="15:15" x14ac:dyDescent="0.2">
      <c r="O1343" s="223"/>
    </row>
    <row r="1344" spans="15:15" x14ac:dyDescent="0.2">
      <c r="O1344" s="223"/>
    </row>
    <row r="1345" spans="15:15" x14ac:dyDescent="0.2">
      <c r="O1345" s="223"/>
    </row>
    <row r="1346" spans="15:15" x14ac:dyDescent="0.2">
      <c r="O1346" s="223"/>
    </row>
    <row r="1347" spans="15:15" x14ac:dyDescent="0.2">
      <c r="O1347" s="223"/>
    </row>
    <row r="1348" spans="15:15" x14ac:dyDescent="0.2">
      <c r="O1348" s="223"/>
    </row>
    <row r="1349" spans="15:15" x14ac:dyDescent="0.2">
      <c r="O1349" s="223"/>
    </row>
    <row r="1350" spans="15:15" x14ac:dyDescent="0.2">
      <c r="O1350" s="223"/>
    </row>
    <row r="1351" spans="15:15" x14ac:dyDescent="0.2">
      <c r="O1351" s="223"/>
    </row>
    <row r="1352" spans="15:15" x14ac:dyDescent="0.2">
      <c r="O1352" s="223"/>
    </row>
    <row r="1353" spans="15:15" x14ac:dyDescent="0.2">
      <c r="O1353" s="223"/>
    </row>
    <row r="1354" spans="15:15" x14ac:dyDescent="0.2">
      <c r="O1354" s="223"/>
    </row>
    <row r="1355" spans="15:15" x14ac:dyDescent="0.2">
      <c r="O1355" s="223"/>
    </row>
    <row r="1356" spans="15:15" x14ac:dyDescent="0.2">
      <c r="O1356" s="223"/>
    </row>
    <row r="1357" spans="15:15" x14ac:dyDescent="0.2">
      <c r="O1357" s="223"/>
    </row>
    <row r="1358" spans="15:15" x14ac:dyDescent="0.2">
      <c r="O1358" s="223"/>
    </row>
    <row r="1359" spans="15:15" x14ac:dyDescent="0.2">
      <c r="O1359" s="223"/>
    </row>
    <row r="1360" spans="15:15" x14ac:dyDescent="0.2">
      <c r="O1360" s="223"/>
    </row>
    <row r="1361" spans="15:15" x14ac:dyDescent="0.2">
      <c r="O1361" s="223"/>
    </row>
    <row r="1362" spans="15:15" x14ac:dyDescent="0.2">
      <c r="O1362" s="223"/>
    </row>
    <row r="1363" spans="15:15" x14ac:dyDescent="0.2">
      <c r="O1363" s="223"/>
    </row>
    <row r="1364" spans="15:15" x14ac:dyDescent="0.2">
      <c r="O1364" s="223"/>
    </row>
    <row r="1365" spans="15:15" x14ac:dyDescent="0.2">
      <c r="O1365" s="223"/>
    </row>
    <row r="1366" spans="15:15" x14ac:dyDescent="0.2">
      <c r="O1366" s="223"/>
    </row>
    <row r="1367" spans="15:15" x14ac:dyDescent="0.2">
      <c r="O1367" s="223"/>
    </row>
    <row r="1368" spans="15:15" x14ac:dyDescent="0.2">
      <c r="O1368" s="223"/>
    </row>
    <row r="1369" spans="15:15" x14ac:dyDescent="0.2">
      <c r="O1369" s="223"/>
    </row>
    <row r="1370" spans="15:15" x14ac:dyDescent="0.2">
      <c r="O1370" s="223"/>
    </row>
    <row r="1371" spans="15:15" x14ac:dyDescent="0.2">
      <c r="O1371" s="223"/>
    </row>
    <row r="1372" spans="15:15" x14ac:dyDescent="0.2">
      <c r="O1372" s="223"/>
    </row>
    <row r="1373" spans="15:15" x14ac:dyDescent="0.2">
      <c r="O1373" s="223"/>
    </row>
    <row r="1374" spans="15:15" x14ac:dyDescent="0.2">
      <c r="O1374" s="223"/>
    </row>
    <row r="1375" spans="15:15" x14ac:dyDescent="0.2">
      <c r="O1375" s="223"/>
    </row>
    <row r="1376" spans="15:15" x14ac:dyDescent="0.2">
      <c r="O1376" s="223"/>
    </row>
    <row r="1377" spans="15:15" x14ac:dyDescent="0.2">
      <c r="O1377" s="223"/>
    </row>
    <row r="1378" spans="15:15" x14ac:dyDescent="0.2">
      <c r="O1378" s="223"/>
    </row>
    <row r="1379" spans="15:15" x14ac:dyDescent="0.2">
      <c r="O1379" s="223"/>
    </row>
    <row r="1380" spans="15:15" x14ac:dyDescent="0.2">
      <c r="O1380" s="223"/>
    </row>
    <row r="1381" spans="15:15" x14ac:dyDescent="0.2">
      <c r="O1381" s="223"/>
    </row>
    <row r="1382" spans="15:15" x14ac:dyDescent="0.2">
      <c r="O1382" s="223"/>
    </row>
    <row r="1383" spans="15:15" x14ac:dyDescent="0.2">
      <c r="O1383" s="223"/>
    </row>
    <row r="1384" spans="15:15" x14ac:dyDescent="0.2">
      <c r="O1384" s="223"/>
    </row>
    <row r="1385" spans="15:15" x14ac:dyDescent="0.2">
      <c r="O1385" s="223"/>
    </row>
    <row r="1386" spans="15:15" x14ac:dyDescent="0.2">
      <c r="O1386" s="223"/>
    </row>
    <row r="1387" spans="15:15" x14ac:dyDescent="0.2">
      <c r="O1387" s="223"/>
    </row>
    <row r="1388" spans="15:15" x14ac:dyDescent="0.2">
      <c r="O1388" s="223"/>
    </row>
    <row r="1389" spans="15:15" x14ac:dyDescent="0.2">
      <c r="O1389" s="223"/>
    </row>
    <row r="1390" spans="15:15" x14ac:dyDescent="0.2">
      <c r="O1390" s="223"/>
    </row>
    <row r="1391" spans="15:15" x14ac:dyDescent="0.2">
      <c r="O1391" s="223"/>
    </row>
    <row r="1392" spans="15:15" x14ac:dyDescent="0.2">
      <c r="O1392" s="223"/>
    </row>
    <row r="1393" spans="15:15" x14ac:dyDescent="0.2">
      <c r="O1393" s="223"/>
    </row>
    <row r="1394" spans="15:15" x14ac:dyDescent="0.2">
      <c r="O1394" s="223"/>
    </row>
    <row r="1395" spans="15:15" x14ac:dyDescent="0.2">
      <c r="O1395" s="223"/>
    </row>
    <row r="1396" spans="15:15" x14ac:dyDescent="0.2">
      <c r="O1396" s="223"/>
    </row>
    <row r="1397" spans="15:15" x14ac:dyDescent="0.2">
      <c r="O1397" s="223"/>
    </row>
    <row r="1398" spans="15:15" x14ac:dyDescent="0.2">
      <c r="O1398" s="223"/>
    </row>
    <row r="1399" spans="15:15" x14ac:dyDescent="0.2">
      <c r="O1399" s="223"/>
    </row>
    <row r="1400" spans="15:15" x14ac:dyDescent="0.2">
      <c r="O1400" s="223"/>
    </row>
    <row r="1401" spans="15:15" x14ac:dyDescent="0.2">
      <c r="O1401" s="223"/>
    </row>
    <row r="1402" spans="15:15" x14ac:dyDescent="0.2">
      <c r="O1402" s="223"/>
    </row>
    <row r="1403" spans="15:15" x14ac:dyDescent="0.2">
      <c r="O1403" s="223"/>
    </row>
    <row r="1404" spans="15:15" x14ac:dyDescent="0.2">
      <c r="O1404" s="223"/>
    </row>
    <row r="1405" spans="15:15" x14ac:dyDescent="0.2">
      <c r="O1405" s="223"/>
    </row>
    <row r="1406" spans="15:15" x14ac:dyDescent="0.2">
      <c r="O1406" s="223"/>
    </row>
    <row r="1407" spans="15:15" x14ac:dyDescent="0.2">
      <c r="O1407" s="223"/>
    </row>
    <row r="1408" spans="15:15" x14ac:dyDescent="0.2">
      <c r="O1408" s="223"/>
    </row>
    <row r="1409" spans="15:15" x14ac:dyDescent="0.2">
      <c r="O1409" s="223"/>
    </row>
    <row r="1410" spans="15:15" x14ac:dyDescent="0.2">
      <c r="O1410" s="223"/>
    </row>
    <row r="1411" spans="15:15" x14ac:dyDescent="0.2">
      <c r="O1411" s="223"/>
    </row>
    <row r="1412" spans="15:15" x14ac:dyDescent="0.2">
      <c r="O1412" s="223"/>
    </row>
    <row r="1413" spans="15:15" x14ac:dyDescent="0.2">
      <c r="O1413" s="223"/>
    </row>
    <row r="1414" spans="15:15" x14ac:dyDescent="0.2">
      <c r="O1414" s="223"/>
    </row>
    <row r="1415" spans="15:15" x14ac:dyDescent="0.2">
      <c r="O1415" s="223"/>
    </row>
    <row r="1416" spans="15:15" x14ac:dyDescent="0.2">
      <c r="O1416" s="223"/>
    </row>
    <row r="1417" spans="15:15" x14ac:dyDescent="0.2">
      <c r="O1417" s="223"/>
    </row>
    <row r="1418" spans="15:15" x14ac:dyDescent="0.2">
      <c r="O1418" s="223"/>
    </row>
    <row r="1419" spans="15:15" x14ac:dyDescent="0.2">
      <c r="O1419" s="223"/>
    </row>
    <row r="1420" spans="15:15" x14ac:dyDescent="0.2">
      <c r="O1420" s="223"/>
    </row>
    <row r="1421" spans="15:15" x14ac:dyDescent="0.2">
      <c r="O1421" s="223"/>
    </row>
    <row r="1422" spans="15:15" x14ac:dyDescent="0.2">
      <c r="O1422" s="223"/>
    </row>
    <row r="1423" spans="15:15" x14ac:dyDescent="0.2">
      <c r="O1423" s="223"/>
    </row>
    <row r="1424" spans="15:15" x14ac:dyDescent="0.2">
      <c r="O1424" s="223"/>
    </row>
    <row r="1425" spans="15:15" x14ac:dyDescent="0.2">
      <c r="O1425" s="223"/>
    </row>
    <row r="1426" spans="15:15" x14ac:dyDescent="0.2">
      <c r="O1426" s="223"/>
    </row>
    <row r="1427" spans="15:15" x14ac:dyDescent="0.2">
      <c r="O1427" s="223"/>
    </row>
    <row r="1428" spans="15:15" x14ac:dyDescent="0.2">
      <c r="O1428" s="223"/>
    </row>
    <row r="1429" spans="15:15" x14ac:dyDescent="0.2">
      <c r="O1429" s="223"/>
    </row>
    <row r="1430" spans="15:15" x14ac:dyDescent="0.2">
      <c r="O1430" s="223"/>
    </row>
    <row r="1431" spans="15:15" x14ac:dyDescent="0.2">
      <c r="O1431" s="223"/>
    </row>
    <row r="1432" spans="15:15" x14ac:dyDescent="0.2">
      <c r="O1432" s="223"/>
    </row>
    <row r="1433" spans="15:15" x14ac:dyDescent="0.2">
      <c r="O1433" s="223"/>
    </row>
    <row r="1434" spans="15:15" x14ac:dyDescent="0.2">
      <c r="O1434" s="223"/>
    </row>
    <row r="1435" spans="15:15" x14ac:dyDescent="0.2">
      <c r="O1435" s="223"/>
    </row>
    <row r="1436" spans="15:15" x14ac:dyDescent="0.2">
      <c r="O1436" s="223"/>
    </row>
    <row r="1437" spans="15:15" x14ac:dyDescent="0.2">
      <c r="O1437" s="223"/>
    </row>
    <row r="1438" spans="15:15" x14ac:dyDescent="0.2">
      <c r="O1438" s="223"/>
    </row>
    <row r="1439" spans="15:15" x14ac:dyDescent="0.2">
      <c r="O1439" s="223"/>
    </row>
    <row r="1440" spans="15:15" x14ac:dyDescent="0.2">
      <c r="O1440" s="223"/>
    </row>
    <row r="1441" spans="15:15" x14ac:dyDescent="0.2">
      <c r="O1441" s="223"/>
    </row>
    <row r="1442" spans="15:15" x14ac:dyDescent="0.2">
      <c r="O1442" s="223"/>
    </row>
    <row r="1443" spans="15:15" x14ac:dyDescent="0.2">
      <c r="O1443" s="223"/>
    </row>
    <row r="1444" spans="15:15" x14ac:dyDescent="0.2">
      <c r="O1444" s="223"/>
    </row>
    <row r="1445" spans="15:15" x14ac:dyDescent="0.2">
      <c r="O1445" s="223"/>
    </row>
    <row r="1446" spans="15:15" x14ac:dyDescent="0.2">
      <c r="O1446" s="223"/>
    </row>
    <row r="1447" spans="15:15" x14ac:dyDescent="0.2">
      <c r="O1447" s="223"/>
    </row>
    <row r="1448" spans="15:15" x14ac:dyDescent="0.2">
      <c r="O1448" s="223"/>
    </row>
    <row r="1449" spans="15:15" x14ac:dyDescent="0.2">
      <c r="O1449" s="223"/>
    </row>
    <row r="1450" spans="15:15" x14ac:dyDescent="0.2">
      <c r="O1450" s="223"/>
    </row>
    <row r="1451" spans="15:15" x14ac:dyDescent="0.2">
      <c r="O1451" s="223"/>
    </row>
    <row r="1452" spans="15:15" x14ac:dyDescent="0.2">
      <c r="O1452" s="223"/>
    </row>
    <row r="1453" spans="15:15" x14ac:dyDescent="0.2">
      <c r="O1453" s="223"/>
    </row>
    <row r="1454" spans="15:15" x14ac:dyDescent="0.2">
      <c r="O1454" s="223"/>
    </row>
    <row r="1455" spans="15:15" x14ac:dyDescent="0.2">
      <c r="O1455" s="223"/>
    </row>
    <row r="1456" spans="15:15" x14ac:dyDescent="0.2">
      <c r="O1456" s="223"/>
    </row>
    <row r="1457" spans="15:15" x14ac:dyDescent="0.2">
      <c r="O1457" s="223"/>
    </row>
    <row r="1458" spans="15:15" x14ac:dyDescent="0.2">
      <c r="O1458" s="223"/>
    </row>
    <row r="1459" spans="15:15" x14ac:dyDescent="0.2">
      <c r="O1459" s="223"/>
    </row>
    <row r="1460" spans="15:15" x14ac:dyDescent="0.2">
      <c r="O1460" s="223"/>
    </row>
    <row r="1461" spans="15:15" x14ac:dyDescent="0.2">
      <c r="O1461" s="223"/>
    </row>
    <row r="1462" spans="15:15" x14ac:dyDescent="0.2">
      <c r="O1462" s="223"/>
    </row>
    <row r="1463" spans="15:15" x14ac:dyDescent="0.2">
      <c r="O1463" s="223"/>
    </row>
    <row r="1464" spans="15:15" x14ac:dyDescent="0.2">
      <c r="O1464" s="223"/>
    </row>
    <row r="1465" spans="15:15" x14ac:dyDescent="0.2">
      <c r="O1465" s="223"/>
    </row>
    <row r="1466" spans="15:15" x14ac:dyDescent="0.2">
      <c r="O1466" s="223"/>
    </row>
    <row r="1467" spans="15:15" x14ac:dyDescent="0.2">
      <c r="O1467" s="223"/>
    </row>
    <row r="1468" spans="15:15" x14ac:dyDescent="0.2">
      <c r="O1468" s="223"/>
    </row>
    <row r="1469" spans="15:15" x14ac:dyDescent="0.2">
      <c r="O1469" s="223"/>
    </row>
    <row r="1470" spans="15:15" x14ac:dyDescent="0.2">
      <c r="O1470" s="223"/>
    </row>
    <row r="1471" spans="15:15" x14ac:dyDescent="0.2">
      <c r="O1471" s="223"/>
    </row>
    <row r="1472" spans="15:15" x14ac:dyDescent="0.2">
      <c r="O1472" s="223"/>
    </row>
    <row r="1473" spans="15:15" x14ac:dyDescent="0.2">
      <c r="O1473" s="223"/>
    </row>
    <row r="1474" spans="15:15" x14ac:dyDescent="0.2">
      <c r="O1474" s="223"/>
    </row>
    <row r="1475" spans="15:15" x14ac:dyDescent="0.2">
      <c r="O1475" s="223"/>
    </row>
    <row r="1476" spans="15:15" x14ac:dyDescent="0.2">
      <c r="O1476" s="223"/>
    </row>
    <row r="1477" spans="15:15" x14ac:dyDescent="0.2">
      <c r="O1477" s="223"/>
    </row>
    <row r="1478" spans="15:15" x14ac:dyDescent="0.2">
      <c r="O1478" s="223"/>
    </row>
    <row r="1479" spans="15:15" x14ac:dyDescent="0.2">
      <c r="O1479" s="223"/>
    </row>
    <row r="1480" spans="15:15" x14ac:dyDescent="0.2">
      <c r="O1480" s="223"/>
    </row>
    <row r="1481" spans="15:15" x14ac:dyDescent="0.2">
      <c r="O1481" s="223"/>
    </row>
    <row r="1482" spans="15:15" x14ac:dyDescent="0.2">
      <c r="O1482" s="223"/>
    </row>
    <row r="1483" spans="15:15" x14ac:dyDescent="0.2">
      <c r="O1483" s="223"/>
    </row>
    <row r="1484" spans="15:15" x14ac:dyDescent="0.2">
      <c r="O1484" s="223"/>
    </row>
    <row r="1485" spans="15:15" x14ac:dyDescent="0.2">
      <c r="O1485" s="223"/>
    </row>
    <row r="1486" spans="15:15" x14ac:dyDescent="0.2">
      <c r="O1486" s="223"/>
    </row>
    <row r="1487" spans="15:15" x14ac:dyDescent="0.2">
      <c r="O1487" s="223"/>
    </row>
    <row r="1488" spans="15:15" x14ac:dyDescent="0.2">
      <c r="O1488" s="223"/>
    </row>
    <row r="1489" spans="15:15" x14ac:dyDescent="0.2">
      <c r="O1489" s="223"/>
    </row>
    <row r="1490" spans="15:15" x14ac:dyDescent="0.2">
      <c r="O1490" s="223"/>
    </row>
    <row r="1491" spans="15:15" x14ac:dyDescent="0.2">
      <c r="O1491" s="223"/>
    </row>
    <row r="1492" spans="15:15" x14ac:dyDescent="0.2">
      <c r="O1492" s="223"/>
    </row>
    <row r="1493" spans="15:15" x14ac:dyDescent="0.2">
      <c r="O1493" s="223"/>
    </row>
    <row r="1494" spans="15:15" x14ac:dyDescent="0.2">
      <c r="O1494" s="223"/>
    </row>
    <row r="1495" spans="15:15" x14ac:dyDescent="0.2">
      <c r="O1495" s="223"/>
    </row>
    <row r="1496" spans="15:15" x14ac:dyDescent="0.2">
      <c r="O1496" s="223"/>
    </row>
    <row r="1497" spans="15:15" x14ac:dyDescent="0.2">
      <c r="O1497" s="223"/>
    </row>
    <row r="1498" spans="15:15" x14ac:dyDescent="0.2">
      <c r="O1498" s="223"/>
    </row>
    <row r="1499" spans="15:15" x14ac:dyDescent="0.2">
      <c r="O1499" s="223"/>
    </row>
    <row r="1500" spans="15:15" x14ac:dyDescent="0.2">
      <c r="O1500" s="223"/>
    </row>
    <row r="1501" spans="15:15" x14ac:dyDescent="0.2">
      <c r="O1501" s="223"/>
    </row>
    <row r="1502" spans="15:15" x14ac:dyDescent="0.2">
      <c r="O1502" s="223"/>
    </row>
    <row r="1503" spans="15:15" x14ac:dyDescent="0.2">
      <c r="O1503" s="223"/>
    </row>
    <row r="1504" spans="15:15" x14ac:dyDescent="0.2">
      <c r="O1504" s="223"/>
    </row>
    <row r="1505" spans="15:15" x14ac:dyDescent="0.2">
      <c r="O1505" s="223"/>
    </row>
    <row r="1506" spans="15:15" x14ac:dyDescent="0.2">
      <c r="O1506" s="223"/>
    </row>
    <row r="1507" spans="15:15" x14ac:dyDescent="0.2">
      <c r="O1507" s="223"/>
    </row>
    <row r="1508" spans="15:15" x14ac:dyDescent="0.2">
      <c r="O1508" s="223"/>
    </row>
    <row r="1509" spans="15:15" x14ac:dyDescent="0.2">
      <c r="O1509" s="223"/>
    </row>
    <row r="1510" spans="15:15" x14ac:dyDescent="0.2">
      <c r="O1510" s="223"/>
    </row>
    <row r="1511" spans="15:15" x14ac:dyDescent="0.2">
      <c r="O1511" s="223"/>
    </row>
    <row r="1512" spans="15:15" x14ac:dyDescent="0.2">
      <c r="O1512" s="223"/>
    </row>
    <row r="1513" spans="15:15" x14ac:dyDescent="0.2">
      <c r="O1513" s="223"/>
    </row>
    <row r="1514" spans="15:15" x14ac:dyDescent="0.2">
      <c r="O1514" s="223"/>
    </row>
    <row r="1515" spans="15:15" x14ac:dyDescent="0.2">
      <c r="O1515" s="223"/>
    </row>
    <row r="1516" spans="15:15" x14ac:dyDescent="0.2">
      <c r="O1516" s="223"/>
    </row>
    <row r="1517" spans="15:15" x14ac:dyDescent="0.2">
      <c r="O1517" s="223"/>
    </row>
    <row r="1518" spans="15:15" x14ac:dyDescent="0.2">
      <c r="O1518" s="223"/>
    </row>
    <row r="1519" spans="15:15" x14ac:dyDescent="0.2">
      <c r="O1519" s="223"/>
    </row>
    <row r="1520" spans="15:15" x14ac:dyDescent="0.2">
      <c r="O1520" s="223"/>
    </row>
    <row r="1521" spans="15:15" x14ac:dyDescent="0.2">
      <c r="O1521" s="223"/>
    </row>
    <row r="1522" spans="15:15" x14ac:dyDescent="0.2">
      <c r="O1522" s="223"/>
    </row>
    <row r="1523" spans="15:15" x14ac:dyDescent="0.2">
      <c r="O1523" s="223"/>
    </row>
    <row r="1524" spans="15:15" x14ac:dyDescent="0.2">
      <c r="O1524" s="223"/>
    </row>
    <row r="1525" spans="15:15" x14ac:dyDescent="0.2">
      <c r="O1525" s="223"/>
    </row>
    <row r="1526" spans="15:15" x14ac:dyDescent="0.2">
      <c r="O1526" s="223"/>
    </row>
    <row r="1527" spans="15:15" x14ac:dyDescent="0.2">
      <c r="O1527" s="223"/>
    </row>
    <row r="1528" spans="15:15" x14ac:dyDescent="0.2">
      <c r="O1528" s="223"/>
    </row>
    <row r="1529" spans="15:15" x14ac:dyDescent="0.2">
      <c r="O1529" s="223"/>
    </row>
    <row r="1530" spans="15:15" x14ac:dyDescent="0.2">
      <c r="O1530" s="223"/>
    </row>
    <row r="1531" spans="15:15" x14ac:dyDescent="0.2">
      <c r="O1531" s="223"/>
    </row>
    <row r="1532" spans="15:15" x14ac:dyDescent="0.2">
      <c r="O1532" s="223"/>
    </row>
    <row r="1533" spans="15:15" x14ac:dyDescent="0.2">
      <c r="O1533" s="223"/>
    </row>
    <row r="1534" spans="15:15" x14ac:dyDescent="0.2">
      <c r="O1534" s="223"/>
    </row>
    <row r="1535" spans="15:15" x14ac:dyDescent="0.2">
      <c r="O1535" s="223"/>
    </row>
    <row r="1536" spans="15:15" x14ac:dyDescent="0.2">
      <c r="O1536" s="223"/>
    </row>
    <row r="1537" spans="15:15" x14ac:dyDescent="0.2">
      <c r="O1537" s="223"/>
    </row>
    <row r="1538" spans="15:15" x14ac:dyDescent="0.2">
      <c r="O1538" s="223"/>
    </row>
    <row r="1539" spans="15:15" x14ac:dyDescent="0.2">
      <c r="O1539" s="223"/>
    </row>
    <row r="1540" spans="15:15" x14ac:dyDescent="0.2">
      <c r="O1540" s="223"/>
    </row>
    <row r="1541" spans="15:15" x14ac:dyDescent="0.2">
      <c r="O1541" s="223"/>
    </row>
    <row r="1542" spans="15:15" x14ac:dyDescent="0.2">
      <c r="O1542" s="223"/>
    </row>
    <row r="1543" spans="15:15" x14ac:dyDescent="0.2">
      <c r="O1543" s="223"/>
    </row>
    <row r="1544" spans="15:15" x14ac:dyDescent="0.2">
      <c r="O1544" s="223"/>
    </row>
    <row r="1545" spans="15:15" x14ac:dyDescent="0.2">
      <c r="O1545" s="223"/>
    </row>
    <row r="1546" spans="15:15" x14ac:dyDescent="0.2">
      <c r="O1546" s="223"/>
    </row>
    <row r="1547" spans="15:15" x14ac:dyDescent="0.2">
      <c r="O1547" s="223"/>
    </row>
    <row r="1548" spans="15:15" x14ac:dyDescent="0.2">
      <c r="O1548" s="223"/>
    </row>
    <row r="1549" spans="15:15" x14ac:dyDescent="0.2">
      <c r="O1549" s="223"/>
    </row>
    <row r="1550" spans="15:15" x14ac:dyDescent="0.2">
      <c r="O1550" s="223"/>
    </row>
    <row r="1551" spans="15:15" x14ac:dyDescent="0.2">
      <c r="O1551" s="223"/>
    </row>
    <row r="1552" spans="15:15" x14ac:dyDescent="0.2">
      <c r="O1552" s="223"/>
    </row>
    <row r="1553" spans="15:15" x14ac:dyDescent="0.2">
      <c r="O1553" s="223"/>
    </row>
    <row r="1554" spans="15:15" x14ac:dyDescent="0.2">
      <c r="O1554" s="223"/>
    </row>
    <row r="1555" spans="15:15" x14ac:dyDescent="0.2">
      <c r="O1555" s="223"/>
    </row>
    <row r="1556" spans="15:15" x14ac:dyDescent="0.2">
      <c r="O1556" s="223"/>
    </row>
    <row r="1557" spans="15:15" x14ac:dyDescent="0.2">
      <c r="O1557" s="223"/>
    </row>
    <row r="1558" spans="15:15" x14ac:dyDescent="0.2">
      <c r="O1558" s="223"/>
    </row>
    <row r="1559" spans="15:15" x14ac:dyDescent="0.2">
      <c r="O1559" s="223"/>
    </row>
    <row r="1560" spans="15:15" x14ac:dyDescent="0.2">
      <c r="O1560" s="223"/>
    </row>
    <row r="1561" spans="15:15" x14ac:dyDescent="0.2">
      <c r="O1561" s="223"/>
    </row>
    <row r="1562" spans="15:15" x14ac:dyDescent="0.2">
      <c r="O1562" s="223"/>
    </row>
    <row r="1563" spans="15:15" x14ac:dyDescent="0.2">
      <c r="O1563" s="223"/>
    </row>
    <row r="1564" spans="15:15" x14ac:dyDescent="0.2">
      <c r="O1564" s="223"/>
    </row>
    <row r="1565" spans="15:15" x14ac:dyDescent="0.2">
      <c r="O1565" s="223"/>
    </row>
    <row r="1566" spans="15:15" x14ac:dyDescent="0.2">
      <c r="O1566" s="223"/>
    </row>
    <row r="1567" spans="15:15" x14ac:dyDescent="0.2">
      <c r="O1567" s="223"/>
    </row>
    <row r="1568" spans="15:15" x14ac:dyDescent="0.2">
      <c r="O1568" s="223"/>
    </row>
    <row r="1569" spans="15:15" x14ac:dyDescent="0.2">
      <c r="O1569" s="223"/>
    </row>
    <row r="1570" spans="15:15" x14ac:dyDescent="0.2">
      <c r="O1570" s="223"/>
    </row>
    <row r="1571" spans="15:15" x14ac:dyDescent="0.2">
      <c r="O1571" s="223"/>
    </row>
    <row r="1572" spans="15:15" x14ac:dyDescent="0.2">
      <c r="O1572" s="223"/>
    </row>
    <row r="1573" spans="15:15" x14ac:dyDescent="0.2">
      <c r="O1573" s="223"/>
    </row>
    <row r="1574" spans="15:15" x14ac:dyDescent="0.2">
      <c r="O1574" s="223"/>
    </row>
    <row r="1575" spans="15:15" x14ac:dyDescent="0.2">
      <c r="O1575" s="223"/>
    </row>
    <row r="1576" spans="15:15" x14ac:dyDescent="0.2">
      <c r="O1576" s="223"/>
    </row>
    <row r="1577" spans="15:15" x14ac:dyDescent="0.2">
      <c r="O1577" s="223"/>
    </row>
    <row r="1578" spans="15:15" x14ac:dyDescent="0.2">
      <c r="O1578" s="223"/>
    </row>
    <row r="1579" spans="15:15" x14ac:dyDescent="0.2">
      <c r="O1579" s="223"/>
    </row>
    <row r="1580" spans="15:15" x14ac:dyDescent="0.2">
      <c r="O1580" s="223"/>
    </row>
    <row r="1581" spans="15:15" x14ac:dyDescent="0.2">
      <c r="O1581" s="223"/>
    </row>
    <row r="1582" spans="15:15" x14ac:dyDescent="0.2">
      <c r="O1582" s="223"/>
    </row>
    <row r="1583" spans="15:15" x14ac:dyDescent="0.2">
      <c r="O1583" s="223"/>
    </row>
    <row r="1584" spans="15:15" x14ac:dyDescent="0.2">
      <c r="O1584" s="223"/>
    </row>
    <row r="1585" spans="15:15" x14ac:dyDescent="0.2">
      <c r="O1585" s="223"/>
    </row>
    <row r="1586" spans="15:15" x14ac:dyDescent="0.2">
      <c r="O1586" s="223"/>
    </row>
    <row r="1587" spans="15:15" x14ac:dyDescent="0.2">
      <c r="O1587" s="223"/>
    </row>
    <row r="1588" spans="15:15" x14ac:dyDescent="0.2">
      <c r="O1588" s="223"/>
    </row>
    <row r="1589" spans="15:15" x14ac:dyDescent="0.2">
      <c r="O1589" s="223"/>
    </row>
    <row r="1590" spans="15:15" x14ac:dyDescent="0.2">
      <c r="O1590" s="223"/>
    </row>
    <row r="1591" spans="15:15" x14ac:dyDescent="0.2">
      <c r="O1591" s="223"/>
    </row>
    <row r="1592" spans="15:15" x14ac:dyDescent="0.2">
      <c r="O1592" s="223"/>
    </row>
    <row r="1593" spans="15:15" x14ac:dyDescent="0.2">
      <c r="O1593" s="223"/>
    </row>
    <row r="1594" spans="15:15" x14ac:dyDescent="0.2">
      <c r="O1594" s="223"/>
    </row>
    <row r="1595" spans="15:15" x14ac:dyDescent="0.2">
      <c r="O1595" s="223"/>
    </row>
    <row r="1596" spans="15:15" x14ac:dyDescent="0.2">
      <c r="O1596" s="223"/>
    </row>
    <row r="1597" spans="15:15" x14ac:dyDescent="0.2">
      <c r="O1597" s="223"/>
    </row>
    <row r="1598" spans="15:15" x14ac:dyDescent="0.2">
      <c r="O1598" s="223"/>
    </row>
    <row r="1599" spans="15:15" x14ac:dyDescent="0.2">
      <c r="O1599" s="223"/>
    </row>
    <row r="1600" spans="15:15" x14ac:dyDescent="0.2">
      <c r="O1600" s="223"/>
    </row>
    <row r="1601" spans="15:15" x14ac:dyDescent="0.2">
      <c r="O1601" s="223"/>
    </row>
    <row r="1602" spans="15:15" x14ac:dyDescent="0.2">
      <c r="O1602" s="223"/>
    </row>
    <row r="1603" spans="15:15" x14ac:dyDescent="0.2">
      <c r="O1603" s="223"/>
    </row>
    <row r="1604" spans="15:15" x14ac:dyDescent="0.2">
      <c r="O1604" s="223"/>
    </row>
    <row r="1605" spans="15:15" x14ac:dyDescent="0.2">
      <c r="O1605" s="223"/>
    </row>
    <row r="1606" spans="15:15" x14ac:dyDescent="0.2">
      <c r="O1606" s="223"/>
    </row>
    <row r="1607" spans="15:15" x14ac:dyDescent="0.2">
      <c r="O1607" s="223"/>
    </row>
    <row r="1608" spans="15:15" x14ac:dyDescent="0.2">
      <c r="O1608" s="223"/>
    </row>
    <row r="1609" spans="15:15" x14ac:dyDescent="0.2">
      <c r="O1609" s="223"/>
    </row>
    <row r="1610" spans="15:15" x14ac:dyDescent="0.2">
      <c r="O1610" s="223"/>
    </row>
    <row r="1611" spans="15:15" x14ac:dyDescent="0.2">
      <c r="O1611" s="223"/>
    </row>
    <row r="1612" spans="15:15" x14ac:dyDescent="0.2">
      <c r="O1612" s="223"/>
    </row>
    <row r="1613" spans="15:15" x14ac:dyDescent="0.2">
      <c r="O1613" s="223"/>
    </row>
    <row r="1614" spans="15:15" x14ac:dyDescent="0.2">
      <c r="O1614" s="223"/>
    </row>
    <row r="1615" spans="15:15" x14ac:dyDescent="0.2">
      <c r="O1615" s="223"/>
    </row>
    <row r="1616" spans="15:15" x14ac:dyDescent="0.2">
      <c r="O1616" s="223"/>
    </row>
    <row r="1617" spans="15:15" x14ac:dyDescent="0.2">
      <c r="O1617" s="223"/>
    </row>
    <row r="1618" spans="15:15" x14ac:dyDescent="0.2">
      <c r="O1618" s="223"/>
    </row>
    <row r="1619" spans="15:15" x14ac:dyDescent="0.2">
      <c r="O1619" s="223"/>
    </row>
    <row r="1620" spans="15:15" x14ac:dyDescent="0.2">
      <c r="O1620" s="223"/>
    </row>
    <row r="1621" spans="15:15" x14ac:dyDescent="0.2">
      <c r="O1621" s="223"/>
    </row>
    <row r="1622" spans="15:15" x14ac:dyDescent="0.2">
      <c r="O1622" s="223"/>
    </row>
    <row r="1623" spans="15:15" x14ac:dyDescent="0.2">
      <c r="O1623" s="223"/>
    </row>
    <row r="1624" spans="15:15" x14ac:dyDescent="0.2">
      <c r="O1624" s="223"/>
    </row>
    <row r="1625" spans="15:15" x14ac:dyDescent="0.2">
      <c r="O1625" s="223"/>
    </row>
    <row r="1626" spans="15:15" x14ac:dyDescent="0.2">
      <c r="O1626" s="223"/>
    </row>
    <row r="1627" spans="15:15" x14ac:dyDescent="0.2">
      <c r="O1627" s="223"/>
    </row>
    <row r="1628" spans="15:15" x14ac:dyDescent="0.2">
      <c r="O1628" s="223"/>
    </row>
    <row r="1629" spans="15:15" x14ac:dyDescent="0.2">
      <c r="O1629" s="223"/>
    </row>
    <row r="1630" spans="15:15" x14ac:dyDescent="0.2">
      <c r="O1630" s="223"/>
    </row>
    <row r="1631" spans="15:15" x14ac:dyDescent="0.2">
      <c r="O1631" s="223"/>
    </row>
    <row r="1632" spans="15:15" x14ac:dyDescent="0.2">
      <c r="O1632" s="223"/>
    </row>
    <row r="1633" spans="15:15" x14ac:dyDescent="0.2">
      <c r="O1633" s="223"/>
    </row>
    <row r="1634" spans="15:15" x14ac:dyDescent="0.2">
      <c r="O1634" s="223"/>
    </row>
    <row r="1635" spans="15:15" x14ac:dyDescent="0.2">
      <c r="O1635" s="223"/>
    </row>
    <row r="1636" spans="15:15" x14ac:dyDescent="0.2">
      <c r="O1636" s="223"/>
    </row>
    <row r="1637" spans="15:15" x14ac:dyDescent="0.2">
      <c r="O1637" s="223"/>
    </row>
    <row r="1638" spans="15:15" x14ac:dyDescent="0.2">
      <c r="O1638" s="223"/>
    </row>
    <row r="1639" spans="15:15" x14ac:dyDescent="0.2">
      <c r="O1639" s="223"/>
    </row>
    <row r="1640" spans="15:15" x14ac:dyDescent="0.2">
      <c r="O1640" s="223"/>
    </row>
    <row r="1641" spans="15:15" x14ac:dyDescent="0.2">
      <c r="O1641" s="223"/>
    </row>
    <row r="1642" spans="15:15" x14ac:dyDescent="0.2">
      <c r="O1642" s="223"/>
    </row>
    <row r="1643" spans="15:15" x14ac:dyDescent="0.2">
      <c r="O1643" s="223"/>
    </row>
    <row r="1644" spans="15:15" x14ac:dyDescent="0.2">
      <c r="O1644" s="223"/>
    </row>
    <row r="1645" spans="15:15" x14ac:dyDescent="0.2">
      <c r="O1645" s="223"/>
    </row>
    <row r="1646" spans="15:15" x14ac:dyDescent="0.2">
      <c r="O1646" s="223"/>
    </row>
    <row r="1647" spans="15:15" x14ac:dyDescent="0.2">
      <c r="O1647" s="223"/>
    </row>
    <row r="1648" spans="15:15" x14ac:dyDescent="0.2">
      <c r="O1648" s="223"/>
    </row>
    <row r="1649" spans="15:15" x14ac:dyDescent="0.2">
      <c r="O1649" s="223"/>
    </row>
    <row r="1650" spans="15:15" x14ac:dyDescent="0.2">
      <c r="O1650" s="223"/>
    </row>
    <row r="1651" spans="15:15" x14ac:dyDescent="0.2">
      <c r="O1651" s="223"/>
    </row>
    <row r="1652" spans="15:15" x14ac:dyDescent="0.2">
      <c r="O1652" s="223"/>
    </row>
    <row r="1653" spans="15:15" x14ac:dyDescent="0.2">
      <c r="O1653" s="223"/>
    </row>
    <row r="1654" spans="15:15" x14ac:dyDescent="0.2">
      <c r="O1654" s="223"/>
    </row>
    <row r="1655" spans="15:15" x14ac:dyDescent="0.2">
      <c r="O1655" s="223"/>
    </row>
    <row r="1656" spans="15:15" x14ac:dyDescent="0.2">
      <c r="O1656" s="223"/>
    </row>
    <row r="1657" spans="15:15" x14ac:dyDescent="0.2">
      <c r="O1657" s="223"/>
    </row>
    <row r="1658" spans="15:15" x14ac:dyDescent="0.2">
      <c r="O1658" s="223"/>
    </row>
    <row r="1659" spans="15:15" x14ac:dyDescent="0.2">
      <c r="O1659" s="223"/>
    </row>
    <row r="1660" spans="15:15" x14ac:dyDescent="0.2">
      <c r="O1660" s="223"/>
    </row>
    <row r="1661" spans="15:15" x14ac:dyDescent="0.2">
      <c r="O1661" s="223"/>
    </row>
    <row r="1662" spans="15:15" x14ac:dyDescent="0.2">
      <c r="O1662" s="223"/>
    </row>
    <row r="1663" spans="15:15" x14ac:dyDescent="0.2">
      <c r="O1663" s="223"/>
    </row>
    <row r="1664" spans="15:15" x14ac:dyDescent="0.2">
      <c r="O1664" s="223"/>
    </row>
    <row r="1665" spans="15:15" x14ac:dyDescent="0.2">
      <c r="O1665" s="223"/>
    </row>
    <row r="1666" spans="15:15" x14ac:dyDescent="0.2">
      <c r="O1666" s="223"/>
    </row>
    <row r="1667" spans="15:15" x14ac:dyDescent="0.2">
      <c r="O1667" s="223"/>
    </row>
    <row r="1668" spans="15:15" x14ac:dyDescent="0.2">
      <c r="O1668" s="223"/>
    </row>
    <row r="1669" spans="15:15" x14ac:dyDescent="0.2">
      <c r="O1669" s="223"/>
    </row>
    <row r="1670" spans="15:15" x14ac:dyDescent="0.2">
      <c r="O1670" s="223"/>
    </row>
    <row r="1671" spans="15:15" x14ac:dyDescent="0.2">
      <c r="O1671" s="223"/>
    </row>
    <row r="1672" spans="15:15" x14ac:dyDescent="0.2">
      <c r="O1672" s="223"/>
    </row>
    <row r="1673" spans="15:15" x14ac:dyDescent="0.2">
      <c r="O1673" s="223"/>
    </row>
    <row r="1674" spans="15:15" x14ac:dyDescent="0.2">
      <c r="O1674" s="223"/>
    </row>
    <row r="1675" spans="15:15" x14ac:dyDescent="0.2">
      <c r="O1675" s="223"/>
    </row>
    <row r="1676" spans="15:15" x14ac:dyDescent="0.2">
      <c r="O1676" s="223"/>
    </row>
    <row r="1677" spans="15:15" x14ac:dyDescent="0.2">
      <c r="O1677" s="223"/>
    </row>
    <row r="1678" spans="15:15" x14ac:dyDescent="0.2">
      <c r="O1678" s="223"/>
    </row>
    <row r="1679" spans="15:15" x14ac:dyDescent="0.2">
      <c r="O1679" s="223"/>
    </row>
    <row r="1680" spans="15:15" x14ac:dyDescent="0.2">
      <c r="O1680" s="223"/>
    </row>
    <row r="1681" spans="15:15" x14ac:dyDescent="0.2">
      <c r="O1681" s="223"/>
    </row>
    <row r="1682" spans="15:15" x14ac:dyDescent="0.2">
      <c r="O1682" s="223"/>
    </row>
    <row r="1683" spans="15:15" x14ac:dyDescent="0.2">
      <c r="O1683" s="223"/>
    </row>
    <row r="1684" spans="15:15" x14ac:dyDescent="0.2">
      <c r="O1684" s="223"/>
    </row>
    <row r="1685" spans="15:15" x14ac:dyDescent="0.2">
      <c r="O1685" s="223"/>
    </row>
    <row r="1686" spans="15:15" x14ac:dyDescent="0.2">
      <c r="O1686" s="223"/>
    </row>
    <row r="1687" spans="15:15" x14ac:dyDescent="0.2">
      <c r="O1687" s="223"/>
    </row>
    <row r="1688" spans="15:15" x14ac:dyDescent="0.2">
      <c r="O1688" s="223"/>
    </row>
    <row r="1689" spans="15:15" x14ac:dyDescent="0.2">
      <c r="O1689" s="223"/>
    </row>
    <row r="1690" spans="15:15" x14ac:dyDescent="0.2">
      <c r="O1690" s="223"/>
    </row>
    <row r="1691" spans="15:15" x14ac:dyDescent="0.2">
      <c r="O1691" s="223"/>
    </row>
    <row r="1692" spans="15:15" x14ac:dyDescent="0.2">
      <c r="O1692" s="223"/>
    </row>
    <row r="1693" spans="15:15" x14ac:dyDescent="0.2">
      <c r="O1693" s="223"/>
    </row>
    <row r="1694" spans="15:15" x14ac:dyDescent="0.2">
      <c r="O1694" s="223"/>
    </row>
    <row r="1695" spans="15:15" x14ac:dyDescent="0.2">
      <c r="O1695" s="223"/>
    </row>
    <row r="1696" spans="15:15" x14ac:dyDescent="0.2">
      <c r="O1696" s="223"/>
    </row>
    <row r="1697" spans="15:15" x14ac:dyDescent="0.2">
      <c r="O1697" s="223"/>
    </row>
    <row r="1698" spans="15:15" x14ac:dyDescent="0.2">
      <c r="O1698" s="223"/>
    </row>
    <row r="1699" spans="15:15" x14ac:dyDescent="0.2">
      <c r="O1699" s="223"/>
    </row>
    <row r="1700" spans="15:15" x14ac:dyDescent="0.2">
      <c r="O1700" s="223"/>
    </row>
    <row r="1701" spans="15:15" x14ac:dyDescent="0.2">
      <c r="O1701" s="223"/>
    </row>
    <row r="1702" spans="15:15" x14ac:dyDescent="0.2">
      <c r="O1702" s="223"/>
    </row>
    <row r="1703" spans="15:15" x14ac:dyDescent="0.2">
      <c r="O1703" s="223"/>
    </row>
    <row r="1704" spans="15:15" x14ac:dyDescent="0.2">
      <c r="O1704" s="223"/>
    </row>
    <row r="1705" spans="15:15" x14ac:dyDescent="0.2">
      <c r="O1705" s="223"/>
    </row>
    <row r="1706" spans="15:15" x14ac:dyDescent="0.2">
      <c r="O1706" s="223"/>
    </row>
    <row r="1707" spans="15:15" x14ac:dyDescent="0.2">
      <c r="O1707" s="223"/>
    </row>
    <row r="1708" spans="15:15" x14ac:dyDescent="0.2">
      <c r="O1708" s="223"/>
    </row>
    <row r="1709" spans="15:15" x14ac:dyDescent="0.2">
      <c r="O1709" s="223"/>
    </row>
    <row r="1710" spans="15:15" x14ac:dyDescent="0.2">
      <c r="O1710" s="223"/>
    </row>
    <row r="1711" spans="15:15" x14ac:dyDescent="0.2">
      <c r="O1711" s="223"/>
    </row>
    <row r="1712" spans="15:15" x14ac:dyDescent="0.2">
      <c r="O1712" s="223"/>
    </row>
    <row r="1713" spans="15:15" x14ac:dyDescent="0.2">
      <c r="O1713" s="223"/>
    </row>
    <row r="1714" spans="15:15" x14ac:dyDescent="0.2">
      <c r="O1714" s="223"/>
    </row>
    <row r="1715" spans="15:15" x14ac:dyDescent="0.2">
      <c r="O1715" s="223"/>
    </row>
    <row r="1716" spans="15:15" x14ac:dyDescent="0.2">
      <c r="O1716" s="223"/>
    </row>
    <row r="1717" spans="15:15" x14ac:dyDescent="0.2">
      <c r="O1717" s="223"/>
    </row>
    <row r="1718" spans="15:15" x14ac:dyDescent="0.2">
      <c r="O1718" s="223"/>
    </row>
    <row r="1719" spans="15:15" x14ac:dyDescent="0.2">
      <c r="O1719" s="223"/>
    </row>
    <row r="1720" spans="15:15" x14ac:dyDescent="0.2">
      <c r="O1720" s="223"/>
    </row>
    <row r="1721" spans="15:15" x14ac:dyDescent="0.2">
      <c r="O1721" s="223"/>
    </row>
    <row r="1722" spans="15:15" x14ac:dyDescent="0.2">
      <c r="O1722" s="223"/>
    </row>
    <row r="1723" spans="15:15" x14ac:dyDescent="0.2">
      <c r="O1723" s="223"/>
    </row>
    <row r="1724" spans="15:15" x14ac:dyDescent="0.2">
      <c r="O1724" s="223"/>
    </row>
    <row r="1725" spans="15:15" x14ac:dyDescent="0.2">
      <c r="O1725" s="223"/>
    </row>
    <row r="1726" spans="15:15" x14ac:dyDescent="0.2">
      <c r="O1726" s="223"/>
    </row>
    <row r="1727" spans="15:15" x14ac:dyDescent="0.2">
      <c r="O1727" s="223"/>
    </row>
    <row r="1728" spans="15:15" x14ac:dyDescent="0.2">
      <c r="O1728" s="223"/>
    </row>
    <row r="1729" spans="15:15" x14ac:dyDescent="0.2">
      <c r="O1729" s="223"/>
    </row>
    <row r="1730" spans="15:15" x14ac:dyDescent="0.2">
      <c r="O1730" s="223"/>
    </row>
    <row r="1731" spans="15:15" x14ac:dyDescent="0.2">
      <c r="O1731" s="223"/>
    </row>
    <row r="1732" spans="15:15" x14ac:dyDescent="0.2">
      <c r="O1732" s="223"/>
    </row>
    <row r="1733" spans="15:15" x14ac:dyDescent="0.2">
      <c r="O1733" s="223"/>
    </row>
    <row r="1734" spans="15:15" x14ac:dyDescent="0.2">
      <c r="O1734" s="223"/>
    </row>
    <row r="1735" spans="15:15" x14ac:dyDescent="0.2">
      <c r="O1735" s="223"/>
    </row>
    <row r="1736" spans="15:15" x14ac:dyDescent="0.2">
      <c r="O1736" s="223"/>
    </row>
    <row r="1737" spans="15:15" x14ac:dyDescent="0.2">
      <c r="O1737" s="223"/>
    </row>
    <row r="1738" spans="15:15" x14ac:dyDescent="0.2">
      <c r="O1738" s="223"/>
    </row>
    <row r="1739" spans="15:15" x14ac:dyDescent="0.2">
      <c r="O1739" s="223"/>
    </row>
    <row r="1740" spans="15:15" x14ac:dyDescent="0.2">
      <c r="O1740" s="223"/>
    </row>
    <row r="1741" spans="15:15" x14ac:dyDescent="0.2">
      <c r="O1741" s="223"/>
    </row>
    <row r="1742" spans="15:15" x14ac:dyDescent="0.2">
      <c r="O1742" s="223"/>
    </row>
    <row r="1743" spans="15:15" x14ac:dyDescent="0.2">
      <c r="O1743" s="223"/>
    </row>
    <row r="1744" spans="15:15" x14ac:dyDescent="0.2">
      <c r="O1744" s="223"/>
    </row>
    <row r="1745" spans="15:15" x14ac:dyDescent="0.2">
      <c r="O1745" s="223"/>
    </row>
    <row r="1746" spans="15:15" x14ac:dyDescent="0.2">
      <c r="O1746" s="223"/>
    </row>
    <row r="1747" spans="15:15" x14ac:dyDescent="0.2">
      <c r="O1747" s="223"/>
    </row>
    <row r="1748" spans="15:15" x14ac:dyDescent="0.2">
      <c r="O1748" s="223"/>
    </row>
    <row r="1749" spans="15:15" x14ac:dyDescent="0.2">
      <c r="O1749" s="223"/>
    </row>
    <row r="1750" spans="15:15" x14ac:dyDescent="0.2">
      <c r="O1750" s="223"/>
    </row>
    <row r="1751" spans="15:15" x14ac:dyDescent="0.2">
      <c r="O1751" s="223"/>
    </row>
    <row r="1752" spans="15:15" x14ac:dyDescent="0.2">
      <c r="O1752" s="223"/>
    </row>
    <row r="1753" spans="15:15" x14ac:dyDescent="0.2">
      <c r="O1753" s="223"/>
    </row>
    <row r="1754" spans="15:15" x14ac:dyDescent="0.2">
      <c r="O1754" s="223"/>
    </row>
    <row r="1755" spans="15:15" x14ac:dyDescent="0.2">
      <c r="O1755" s="223"/>
    </row>
    <row r="1756" spans="15:15" x14ac:dyDescent="0.2">
      <c r="O1756" s="223"/>
    </row>
    <row r="1757" spans="15:15" x14ac:dyDescent="0.2">
      <c r="O1757" s="223"/>
    </row>
    <row r="1758" spans="15:15" x14ac:dyDescent="0.2">
      <c r="O1758" s="223"/>
    </row>
    <row r="1759" spans="15:15" x14ac:dyDescent="0.2">
      <c r="O1759" s="223"/>
    </row>
    <row r="1760" spans="15:15" x14ac:dyDescent="0.2">
      <c r="O1760" s="223"/>
    </row>
    <row r="1761" spans="15:15" x14ac:dyDescent="0.2">
      <c r="O1761" s="223"/>
    </row>
    <row r="1762" spans="15:15" x14ac:dyDescent="0.2">
      <c r="O1762" s="223"/>
    </row>
    <row r="1763" spans="15:15" x14ac:dyDescent="0.2">
      <c r="O1763" s="223"/>
    </row>
    <row r="1764" spans="15:15" x14ac:dyDescent="0.2">
      <c r="O1764" s="223"/>
    </row>
    <row r="1765" spans="15:15" x14ac:dyDescent="0.2">
      <c r="O1765" s="223"/>
    </row>
    <row r="1766" spans="15:15" x14ac:dyDescent="0.2">
      <c r="O1766" s="223"/>
    </row>
    <row r="1767" spans="15:15" x14ac:dyDescent="0.2">
      <c r="O1767" s="223"/>
    </row>
    <row r="1768" spans="15:15" x14ac:dyDescent="0.2">
      <c r="O1768" s="223"/>
    </row>
    <row r="1769" spans="15:15" x14ac:dyDescent="0.2">
      <c r="O1769" s="223"/>
    </row>
    <row r="1770" spans="15:15" x14ac:dyDescent="0.2">
      <c r="O1770" s="223"/>
    </row>
    <row r="1771" spans="15:15" x14ac:dyDescent="0.2">
      <c r="O1771" s="223"/>
    </row>
    <row r="1772" spans="15:15" x14ac:dyDescent="0.2">
      <c r="O1772" s="223"/>
    </row>
    <row r="1773" spans="15:15" x14ac:dyDescent="0.2">
      <c r="O1773" s="223"/>
    </row>
    <row r="1774" spans="15:15" x14ac:dyDescent="0.2">
      <c r="O1774" s="223"/>
    </row>
    <row r="1775" spans="15:15" x14ac:dyDescent="0.2">
      <c r="O1775" s="223"/>
    </row>
    <row r="1776" spans="15:15" x14ac:dyDescent="0.2">
      <c r="O1776" s="223"/>
    </row>
    <row r="1777" spans="15:15" x14ac:dyDescent="0.2">
      <c r="O1777" s="223"/>
    </row>
    <row r="1778" spans="15:15" x14ac:dyDescent="0.2">
      <c r="O1778" s="223"/>
    </row>
    <row r="1779" spans="15:15" x14ac:dyDescent="0.2">
      <c r="O1779" s="223"/>
    </row>
    <row r="1780" spans="15:15" x14ac:dyDescent="0.2">
      <c r="O1780" s="223"/>
    </row>
    <row r="1781" spans="15:15" x14ac:dyDescent="0.2">
      <c r="O1781" s="223"/>
    </row>
    <row r="1782" spans="15:15" x14ac:dyDescent="0.2">
      <c r="O1782" s="223"/>
    </row>
    <row r="1783" spans="15:15" x14ac:dyDescent="0.2">
      <c r="O1783" s="223"/>
    </row>
    <row r="1784" spans="15:15" x14ac:dyDescent="0.2">
      <c r="O1784" s="223"/>
    </row>
    <row r="1785" spans="15:15" x14ac:dyDescent="0.2">
      <c r="O1785" s="223"/>
    </row>
    <row r="1786" spans="15:15" x14ac:dyDescent="0.2">
      <c r="O1786" s="223"/>
    </row>
    <row r="1787" spans="15:15" x14ac:dyDescent="0.2">
      <c r="O1787" s="223"/>
    </row>
    <row r="1788" spans="15:15" x14ac:dyDescent="0.2">
      <c r="O1788" s="223"/>
    </row>
    <row r="1789" spans="15:15" x14ac:dyDescent="0.2">
      <c r="O1789" s="223"/>
    </row>
    <row r="1790" spans="15:15" x14ac:dyDescent="0.2">
      <c r="O1790" s="223"/>
    </row>
    <row r="1791" spans="15:15" x14ac:dyDescent="0.2">
      <c r="O1791" s="223"/>
    </row>
    <row r="1792" spans="15:15" x14ac:dyDescent="0.2">
      <c r="O1792" s="223"/>
    </row>
    <row r="1793" spans="15:15" x14ac:dyDescent="0.2">
      <c r="O1793" s="223"/>
    </row>
    <row r="1794" spans="15:15" x14ac:dyDescent="0.2">
      <c r="O1794" s="223"/>
    </row>
    <row r="1795" spans="15:15" x14ac:dyDescent="0.2">
      <c r="O1795" s="223"/>
    </row>
    <row r="1796" spans="15:15" x14ac:dyDescent="0.2">
      <c r="O1796" s="223"/>
    </row>
    <row r="1797" spans="15:15" x14ac:dyDescent="0.2">
      <c r="O1797" s="223"/>
    </row>
    <row r="1798" spans="15:15" x14ac:dyDescent="0.2">
      <c r="O1798" s="223"/>
    </row>
    <row r="1799" spans="15:15" x14ac:dyDescent="0.2">
      <c r="O1799" s="223"/>
    </row>
    <row r="1800" spans="15:15" x14ac:dyDescent="0.2">
      <c r="O1800" s="223"/>
    </row>
    <row r="1801" spans="15:15" x14ac:dyDescent="0.2">
      <c r="O1801" s="223"/>
    </row>
    <row r="1802" spans="15:15" x14ac:dyDescent="0.2">
      <c r="O1802" s="223"/>
    </row>
    <row r="1803" spans="15:15" x14ac:dyDescent="0.2">
      <c r="O1803" s="223"/>
    </row>
    <row r="1804" spans="15:15" x14ac:dyDescent="0.2">
      <c r="O1804" s="223"/>
    </row>
    <row r="1805" spans="15:15" x14ac:dyDescent="0.2">
      <c r="O1805" s="223"/>
    </row>
    <row r="1806" spans="15:15" x14ac:dyDescent="0.2">
      <c r="O1806" s="223"/>
    </row>
    <row r="1807" spans="15:15" x14ac:dyDescent="0.2">
      <c r="O1807" s="223"/>
    </row>
    <row r="1808" spans="15:15" x14ac:dyDescent="0.2">
      <c r="O1808" s="223"/>
    </row>
    <row r="1809" spans="15:15" x14ac:dyDescent="0.2">
      <c r="O1809" s="223"/>
    </row>
    <row r="1810" spans="15:15" x14ac:dyDescent="0.2">
      <c r="O1810" s="223"/>
    </row>
    <row r="1811" spans="15:15" x14ac:dyDescent="0.2">
      <c r="O1811" s="223"/>
    </row>
    <row r="1812" spans="15:15" x14ac:dyDescent="0.2">
      <c r="O1812" s="223"/>
    </row>
    <row r="1813" spans="15:15" x14ac:dyDescent="0.2">
      <c r="O1813" s="223"/>
    </row>
    <row r="1814" spans="15:15" x14ac:dyDescent="0.2">
      <c r="O1814" s="223"/>
    </row>
    <row r="1815" spans="15:15" x14ac:dyDescent="0.2">
      <c r="O1815" s="223"/>
    </row>
    <row r="1816" spans="15:15" x14ac:dyDescent="0.2">
      <c r="O1816" s="223"/>
    </row>
    <row r="1817" spans="15:15" x14ac:dyDescent="0.2">
      <c r="O1817" s="223"/>
    </row>
    <row r="1818" spans="15:15" x14ac:dyDescent="0.2">
      <c r="O1818" s="223"/>
    </row>
    <row r="1819" spans="15:15" x14ac:dyDescent="0.2">
      <c r="O1819" s="223"/>
    </row>
    <row r="1820" spans="15:15" x14ac:dyDescent="0.2">
      <c r="O1820" s="223"/>
    </row>
    <row r="1821" spans="15:15" x14ac:dyDescent="0.2">
      <c r="O1821" s="223"/>
    </row>
    <row r="1822" spans="15:15" x14ac:dyDescent="0.2">
      <c r="O1822" s="223"/>
    </row>
    <row r="1823" spans="15:15" x14ac:dyDescent="0.2">
      <c r="O1823" s="223"/>
    </row>
    <row r="1824" spans="15:15" x14ac:dyDescent="0.2">
      <c r="O1824" s="223"/>
    </row>
    <row r="1825" spans="15:15" x14ac:dyDescent="0.2">
      <c r="O1825" s="223"/>
    </row>
    <row r="1826" spans="15:15" x14ac:dyDescent="0.2">
      <c r="O1826" s="223"/>
    </row>
    <row r="1827" spans="15:15" x14ac:dyDescent="0.2">
      <c r="O1827" s="223"/>
    </row>
    <row r="1828" spans="15:15" x14ac:dyDescent="0.2">
      <c r="O1828" s="223"/>
    </row>
    <row r="1829" spans="15:15" x14ac:dyDescent="0.2">
      <c r="O1829" s="223"/>
    </row>
    <row r="1830" spans="15:15" x14ac:dyDescent="0.2">
      <c r="O1830" s="223"/>
    </row>
    <row r="1831" spans="15:15" x14ac:dyDescent="0.2">
      <c r="O1831" s="223"/>
    </row>
    <row r="1832" spans="15:15" x14ac:dyDescent="0.2">
      <c r="O1832" s="223"/>
    </row>
    <row r="1833" spans="15:15" x14ac:dyDescent="0.2">
      <c r="O1833" s="223"/>
    </row>
    <row r="1834" spans="15:15" x14ac:dyDescent="0.2">
      <c r="O1834" s="223"/>
    </row>
    <row r="1835" spans="15:15" x14ac:dyDescent="0.2">
      <c r="O1835" s="223"/>
    </row>
    <row r="1836" spans="15:15" x14ac:dyDescent="0.2">
      <c r="O1836" s="223"/>
    </row>
    <row r="1837" spans="15:15" x14ac:dyDescent="0.2">
      <c r="O1837" s="223"/>
    </row>
    <row r="1838" spans="15:15" x14ac:dyDescent="0.2">
      <c r="O1838" s="223"/>
    </row>
    <row r="1839" spans="15:15" x14ac:dyDescent="0.2">
      <c r="O1839" s="223"/>
    </row>
    <row r="1840" spans="15:15" x14ac:dyDescent="0.2">
      <c r="O1840" s="223"/>
    </row>
    <row r="1841" spans="15:15" x14ac:dyDescent="0.2">
      <c r="O1841" s="223"/>
    </row>
    <row r="1842" spans="15:15" x14ac:dyDescent="0.2">
      <c r="O1842" s="223"/>
    </row>
    <row r="1843" spans="15:15" x14ac:dyDescent="0.2">
      <c r="O1843" s="223"/>
    </row>
    <row r="1844" spans="15:15" x14ac:dyDescent="0.2">
      <c r="O1844" s="223"/>
    </row>
    <row r="1845" spans="15:15" x14ac:dyDescent="0.2">
      <c r="O1845" s="223"/>
    </row>
    <row r="1846" spans="15:15" x14ac:dyDescent="0.2">
      <c r="O1846" s="223"/>
    </row>
    <row r="1847" spans="15:15" x14ac:dyDescent="0.2">
      <c r="O1847" s="223"/>
    </row>
    <row r="1848" spans="15:15" x14ac:dyDescent="0.2">
      <c r="O1848" s="223"/>
    </row>
    <row r="1849" spans="15:15" x14ac:dyDescent="0.2">
      <c r="O1849" s="223"/>
    </row>
    <row r="1850" spans="15:15" x14ac:dyDescent="0.2">
      <c r="O1850" s="223"/>
    </row>
    <row r="1851" spans="15:15" x14ac:dyDescent="0.2">
      <c r="O1851" s="223"/>
    </row>
    <row r="1852" spans="15:15" x14ac:dyDescent="0.2">
      <c r="O1852" s="223"/>
    </row>
    <row r="1853" spans="15:15" x14ac:dyDescent="0.2">
      <c r="O1853" s="223"/>
    </row>
    <row r="1854" spans="15:15" x14ac:dyDescent="0.2">
      <c r="O1854" s="223"/>
    </row>
    <row r="1855" spans="15:15" x14ac:dyDescent="0.2">
      <c r="O1855" s="223"/>
    </row>
    <row r="1856" spans="15:15" x14ac:dyDescent="0.2">
      <c r="O1856" s="223"/>
    </row>
    <row r="1857" spans="15:15" x14ac:dyDescent="0.2">
      <c r="O1857" s="223"/>
    </row>
    <row r="1858" spans="15:15" x14ac:dyDescent="0.2">
      <c r="O1858" s="223"/>
    </row>
    <row r="1859" spans="15:15" x14ac:dyDescent="0.2">
      <c r="O1859" s="223"/>
    </row>
    <row r="1860" spans="15:15" x14ac:dyDescent="0.2">
      <c r="O1860" s="223"/>
    </row>
    <row r="1861" spans="15:15" x14ac:dyDescent="0.2">
      <c r="O1861" s="223"/>
    </row>
    <row r="1862" spans="15:15" x14ac:dyDescent="0.2">
      <c r="O1862" s="223"/>
    </row>
    <row r="1863" spans="15:15" x14ac:dyDescent="0.2">
      <c r="O1863" s="223"/>
    </row>
    <row r="1864" spans="15:15" x14ac:dyDescent="0.2">
      <c r="O1864" s="223"/>
    </row>
    <row r="1865" spans="15:15" x14ac:dyDescent="0.2">
      <c r="O1865" s="223"/>
    </row>
    <row r="1866" spans="15:15" x14ac:dyDescent="0.2">
      <c r="O1866" s="223"/>
    </row>
    <row r="1867" spans="15:15" x14ac:dyDescent="0.2">
      <c r="O1867" s="223"/>
    </row>
    <row r="1868" spans="15:15" x14ac:dyDescent="0.2">
      <c r="O1868" s="223"/>
    </row>
    <row r="1869" spans="15:15" x14ac:dyDescent="0.2">
      <c r="O1869" s="223"/>
    </row>
    <row r="1870" spans="15:15" x14ac:dyDescent="0.2">
      <c r="O1870" s="223"/>
    </row>
    <row r="1871" spans="15:15" x14ac:dyDescent="0.2">
      <c r="O1871" s="223"/>
    </row>
    <row r="1872" spans="15:15" x14ac:dyDescent="0.2">
      <c r="O1872" s="223"/>
    </row>
    <row r="1873" spans="15:15" x14ac:dyDescent="0.2">
      <c r="O1873" s="223"/>
    </row>
    <row r="1874" spans="15:15" x14ac:dyDescent="0.2">
      <c r="O1874" s="223"/>
    </row>
    <row r="1875" spans="15:15" x14ac:dyDescent="0.2">
      <c r="O1875" s="223"/>
    </row>
    <row r="1876" spans="15:15" x14ac:dyDescent="0.2">
      <c r="O1876" s="223"/>
    </row>
    <row r="1877" spans="15:15" x14ac:dyDescent="0.2">
      <c r="O1877" s="223"/>
    </row>
    <row r="1878" spans="15:15" x14ac:dyDescent="0.2">
      <c r="O1878" s="223"/>
    </row>
    <row r="1879" spans="15:15" x14ac:dyDescent="0.2">
      <c r="O1879" s="223"/>
    </row>
    <row r="1880" spans="15:15" x14ac:dyDescent="0.2">
      <c r="O1880" s="223"/>
    </row>
    <row r="1881" spans="15:15" x14ac:dyDescent="0.2">
      <c r="O1881" s="223"/>
    </row>
    <row r="1882" spans="15:15" x14ac:dyDescent="0.2">
      <c r="O1882" s="223"/>
    </row>
    <row r="1883" spans="15:15" x14ac:dyDescent="0.2">
      <c r="O1883" s="223"/>
    </row>
    <row r="1884" spans="15:15" x14ac:dyDescent="0.2">
      <c r="O1884" s="223"/>
    </row>
    <row r="1885" spans="15:15" x14ac:dyDescent="0.2">
      <c r="O1885" s="223"/>
    </row>
    <row r="1886" spans="15:15" x14ac:dyDescent="0.2">
      <c r="O1886" s="223"/>
    </row>
    <row r="1887" spans="15:15" x14ac:dyDescent="0.2">
      <c r="O1887" s="223"/>
    </row>
    <row r="1888" spans="15:15" x14ac:dyDescent="0.2">
      <c r="O1888" s="223"/>
    </row>
    <row r="1889" spans="15:15" x14ac:dyDescent="0.2">
      <c r="O1889" s="223"/>
    </row>
    <row r="1890" spans="15:15" x14ac:dyDescent="0.2">
      <c r="O1890" s="223"/>
    </row>
    <row r="1891" spans="15:15" x14ac:dyDescent="0.2">
      <c r="O1891" s="223"/>
    </row>
    <row r="1892" spans="15:15" x14ac:dyDescent="0.2">
      <c r="O1892" s="223"/>
    </row>
    <row r="1893" spans="15:15" x14ac:dyDescent="0.2">
      <c r="O1893" s="223"/>
    </row>
    <row r="1894" spans="15:15" x14ac:dyDescent="0.2">
      <c r="O1894" s="223"/>
    </row>
    <row r="1895" spans="15:15" x14ac:dyDescent="0.2">
      <c r="O1895" s="223"/>
    </row>
    <row r="1896" spans="15:15" x14ac:dyDescent="0.2">
      <c r="O1896" s="223"/>
    </row>
    <row r="1897" spans="15:15" x14ac:dyDescent="0.2">
      <c r="O1897" s="223"/>
    </row>
    <row r="1898" spans="15:15" x14ac:dyDescent="0.2">
      <c r="O1898" s="223"/>
    </row>
    <row r="1899" spans="15:15" x14ac:dyDescent="0.2">
      <c r="O1899" s="223"/>
    </row>
    <row r="1900" spans="15:15" x14ac:dyDescent="0.2">
      <c r="O1900" s="223"/>
    </row>
    <row r="1901" spans="15:15" x14ac:dyDescent="0.2">
      <c r="O1901" s="223"/>
    </row>
    <row r="1902" spans="15:15" x14ac:dyDescent="0.2">
      <c r="O1902" s="223"/>
    </row>
    <row r="1903" spans="15:15" x14ac:dyDescent="0.2">
      <c r="O1903" s="223"/>
    </row>
    <row r="1904" spans="15:15" x14ac:dyDescent="0.2">
      <c r="O1904" s="223"/>
    </row>
    <row r="1905" spans="15:15" x14ac:dyDescent="0.2">
      <c r="O1905" s="223"/>
    </row>
    <row r="1906" spans="15:15" x14ac:dyDescent="0.2">
      <c r="O1906" s="223"/>
    </row>
    <row r="1907" spans="15:15" x14ac:dyDescent="0.2">
      <c r="O1907" s="223"/>
    </row>
    <row r="1908" spans="15:15" x14ac:dyDescent="0.2">
      <c r="O1908" s="223"/>
    </row>
    <row r="1909" spans="15:15" x14ac:dyDescent="0.2">
      <c r="O1909" s="223"/>
    </row>
    <row r="1910" spans="15:15" x14ac:dyDescent="0.2">
      <c r="O1910" s="223"/>
    </row>
    <row r="1911" spans="15:15" x14ac:dyDescent="0.2">
      <c r="O1911" s="223"/>
    </row>
    <row r="1912" spans="15:15" x14ac:dyDescent="0.2">
      <c r="O1912" s="223"/>
    </row>
    <row r="1913" spans="15:15" x14ac:dyDescent="0.2">
      <c r="O1913" s="223"/>
    </row>
    <row r="1914" spans="15:15" x14ac:dyDescent="0.2">
      <c r="O1914" s="223"/>
    </row>
    <row r="1915" spans="15:15" x14ac:dyDescent="0.2">
      <c r="O1915" s="223"/>
    </row>
    <row r="1916" spans="15:15" x14ac:dyDescent="0.2">
      <c r="O1916" s="223"/>
    </row>
    <row r="1917" spans="15:15" x14ac:dyDescent="0.2">
      <c r="O1917" s="223"/>
    </row>
    <row r="1918" spans="15:15" x14ac:dyDescent="0.2">
      <c r="O1918" s="223"/>
    </row>
    <row r="1919" spans="15:15" x14ac:dyDescent="0.2">
      <c r="O1919" s="223"/>
    </row>
    <row r="1920" spans="15:15" x14ac:dyDescent="0.2">
      <c r="O1920" s="223"/>
    </row>
    <row r="1921" spans="15:15" x14ac:dyDescent="0.2">
      <c r="O1921" s="223"/>
    </row>
    <row r="1922" spans="15:15" x14ac:dyDescent="0.2">
      <c r="O1922" s="223"/>
    </row>
    <row r="1923" spans="15:15" x14ac:dyDescent="0.2">
      <c r="O1923" s="223"/>
    </row>
    <row r="1924" spans="15:15" x14ac:dyDescent="0.2">
      <c r="O1924" s="223"/>
    </row>
    <row r="1925" spans="15:15" x14ac:dyDescent="0.2">
      <c r="O1925" s="223"/>
    </row>
    <row r="1926" spans="15:15" x14ac:dyDescent="0.2">
      <c r="O1926" s="223"/>
    </row>
    <row r="1927" spans="15:15" x14ac:dyDescent="0.2">
      <c r="O1927" s="223"/>
    </row>
    <row r="1928" spans="15:15" x14ac:dyDescent="0.2">
      <c r="O1928" s="223"/>
    </row>
    <row r="1929" spans="15:15" x14ac:dyDescent="0.2">
      <c r="O1929" s="223"/>
    </row>
    <row r="1930" spans="15:15" x14ac:dyDescent="0.2">
      <c r="O1930" s="223"/>
    </row>
    <row r="1931" spans="15:15" x14ac:dyDescent="0.2">
      <c r="O1931" s="223"/>
    </row>
    <row r="1932" spans="15:15" x14ac:dyDescent="0.2">
      <c r="O1932" s="223"/>
    </row>
    <row r="1933" spans="15:15" x14ac:dyDescent="0.2">
      <c r="O1933" s="223"/>
    </row>
    <row r="1934" spans="15:15" x14ac:dyDescent="0.2">
      <c r="O1934" s="223"/>
    </row>
    <row r="1935" spans="15:15" x14ac:dyDescent="0.2">
      <c r="O1935" s="223"/>
    </row>
    <row r="1936" spans="15:15" x14ac:dyDescent="0.2">
      <c r="O1936" s="223"/>
    </row>
    <row r="1937" spans="15:15" x14ac:dyDescent="0.2">
      <c r="O1937" s="223"/>
    </row>
    <row r="1938" spans="15:15" x14ac:dyDescent="0.2">
      <c r="O1938" s="223"/>
    </row>
    <row r="1939" spans="15:15" x14ac:dyDescent="0.2">
      <c r="O1939" s="223"/>
    </row>
    <row r="1940" spans="15:15" x14ac:dyDescent="0.2">
      <c r="O1940" s="223"/>
    </row>
    <row r="1941" spans="15:15" x14ac:dyDescent="0.2">
      <c r="O1941" s="223"/>
    </row>
    <row r="1942" spans="15:15" x14ac:dyDescent="0.2">
      <c r="O1942" s="223"/>
    </row>
    <row r="1943" spans="15:15" x14ac:dyDescent="0.2">
      <c r="O1943" s="223"/>
    </row>
    <row r="1944" spans="15:15" x14ac:dyDescent="0.2">
      <c r="O1944" s="223"/>
    </row>
    <row r="1945" spans="15:15" x14ac:dyDescent="0.2">
      <c r="O1945" s="223"/>
    </row>
    <row r="1946" spans="15:15" x14ac:dyDescent="0.2">
      <c r="O1946" s="223"/>
    </row>
    <row r="1947" spans="15:15" x14ac:dyDescent="0.2">
      <c r="O1947" s="223"/>
    </row>
    <row r="1948" spans="15:15" x14ac:dyDescent="0.2">
      <c r="O1948" s="223"/>
    </row>
    <row r="1949" spans="15:15" x14ac:dyDescent="0.2">
      <c r="O1949" s="223"/>
    </row>
    <row r="1950" spans="15:15" x14ac:dyDescent="0.2">
      <c r="O1950" s="223"/>
    </row>
    <row r="1951" spans="15:15" x14ac:dyDescent="0.2">
      <c r="O1951" s="223"/>
    </row>
    <row r="1952" spans="15:15" x14ac:dyDescent="0.2">
      <c r="O1952" s="223"/>
    </row>
    <row r="1953" spans="15:15" x14ac:dyDescent="0.2">
      <c r="O1953" s="223"/>
    </row>
    <row r="1954" spans="15:15" x14ac:dyDescent="0.2">
      <c r="O1954" s="223"/>
    </row>
    <row r="1955" spans="15:15" x14ac:dyDescent="0.2">
      <c r="O1955" s="223"/>
    </row>
    <row r="1956" spans="15:15" x14ac:dyDescent="0.2">
      <c r="O1956" s="223"/>
    </row>
    <row r="1957" spans="15:15" x14ac:dyDescent="0.2">
      <c r="O1957" s="223"/>
    </row>
    <row r="1958" spans="15:15" x14ac:dyDescent="0.2">
      <c r="O1958" s="223"/>
    </row>
    <row r="1959" spans="15:15" x14ac:dyDescent="0.2">
      <c r="O1959" s="223"/>
    </row>
    <row r="1960" spans="15:15" x14ac:dyDescent="0.2">
      <c r="O1960" s="223"/>
    </row>
    <row r="1961" spans="15:15" x14ac:dyDescent="0.2">
      <c r="O1961" s="223"/>
    </row>
    <row r="1962" spans="15:15" x14ac:dyDescent="0.2">
      <c r="O1962" s="223"/>
    </row>
    <row r="1963" spans="15:15" x14ac:dyDescent="0.2">
      <c r="O1963" s="223"/>
    </row>
    <row r="1964" spans="15:15" x14ac:dyDescent="0.2">
      <c r="O1964" s="223"/>
    </row>
    <row r="1965" spans="15:15" x14ac:dyDescent="0.2">
      <c r="O1965" s="223"/>
    </row>
    <row r="1966" spans="15:15" x14ac:dyDescent="0.2">
      <c r="O1966" s="223"/>
    </row>
    <row r="1967" spans="15:15" x14ac:dyDescent="0.2">
      <c r="O1967" s="223"/>
    </row>
    <row r="1968" spans="15:15" x14ac:dyDescent="0.2">
      <c r="O1968" s="223"/>
    </row>
    <row r="1969" spans="15:15" x14ac:dyDescent="0.2">
      <c r="O1969" s="223"/>
    </row>
    <row r="1970" spans="15:15" x14ac:dyDescent="0.2">
      <c r="O1970" s="223"/>
    </row>
    <row r="1971" spans="15:15" x14ac:dyDescent="0.2">
      <c r="O1971" s="223"/>
    </row>
    <row r="1972" spans="15:15" x14ac:dyDescent="0.2">
      <c r="O1972" s="223"/>
    </row>
    <row r="1973" spans="15:15" x14ac:dyDescent="0.2">
      <c r="O1973" s="223"/>
    </row>
    <row r="1974" spans="15:15" x14ac:dyDescent="0.2">
      <c r="O1974" s="223"/>
    </row>
    <row r="1975" spans="15:15" x14ac:dyDescent="0.2">
      <c r="O1975" s="223"/>
    </row>
    <row r="1976" spans="15:15" x14ac:dyDescent="0.2">
      <c r="O1976" s="223"/>
    </row>
    <row r="1977" spans="15:15" x14ac:dyDescent="0.2">
      <c r="O1977" s="223"/>
    </row>
    <row r="1978" spans="15:15" x14ac:dyDescent="0.2">
      <c r="O1978" s="223"/>
    </row>
    <row r="1979" spans="15:15" x14ac:dyDescent="0.2">
      <c r="O1979" s="223"/>
    </row>
    <row r="1980" spans="15:15" x14ac:dyDescent="0.2">
      <c r="O1980" s="223"/>
    </row>
    <row r="1981" spans="15:15" x14ac:dyDescent="0.2">
      <c r="O1981" s="223"/>
    </row>
    <row r="1982" spans="15:15" x14ac:dyDescent="0.2">
      <c r="O1982" s="223"/>
    </row>
    <row r="1983" spans="15:15" x14ac:dyDescent="0.2">
      <c r="O1983" s="223"/>
    </row>
    <row r="1984" spans="15:15" x14ac:dyDescent="0.2">
      <c r="O1984" s="223"/>
    </row>
    <row r="1985" spans="15:15" x14ac:dyDescent="0.2">
      <c r="O1985" s="223"/>
    </row>
    <row r="1986" spans="15:15" x14ac:dyDescent="0.2">
      <c r="O1986" s="223"/>
    </row>
    <row r="1987" spans="15:15" x14ac:dyDescent="0.2">
      <c r="O1987" s="223"/>
    </row>
    <row r="1988" spans="15:15" x14ac:dyDescent="0.2">
      <c r="O1988" s="223"/>
    </row>
    <row r="1989" spans="15:15" x14ac:dyDescent="0.2">
      <c r="O1989" s="223"/>
    </row>
    <row r="1990" spans="15:15" x14ac:dyDescent="0.2">
      <c r="O1990" s="223"/>
    </row>
    <row r="1991" spans="15:15" x14ac:dyDescent="0.2">
      <c r="O1991" s="223"/>
    </row>
    <row r="1992" spans="15:15" x14ac:dyDescent="0.2">
      <c r="O1992" s="223"/>
    </row>
    <row r="1993" spans="15:15" x14ac:dyDescent="0.2">
      <c r="O1993" s="223"/>
    </row>
    <row r="1994" spans="15:15" x14ac:dyDescent="0.2">
      <c r="O1994" s="223"/>
    </row>
    <row r="1995" spans="15:15" x14ac:dyDescent="0.2">
      <c r="O1995" s="223"/>
    </row>
    <row r="1996" spans="15:15" x14ac:dyDescent="0.2">
      <c r="O1996" s="223"/>
    </row>
    <row r="1997" spans="15:15" x14ac:dyDescent="0.2">
      <c r="O1997" s="223"/>
    </row>
    <row r="1998" spans="15:15" x14ac:dyDescent="0.2">
      <c r="O1998" s="223"/>
    </row>
    <row r="1999" spans="15:15" x14ac:dyDescent="0.2">
      <c r="O1999" s="223"/>
    </row>
    <row r="2000" spans="15:15" x14ac:dyDescent="0.2">
      <c r="O2000" s="223"/>
    </row>
    <row r="2001" spans="15:15" x14ac:dyDescent="0.2">
      <c r="O2001" s="223"/>
    </row>
    <row r="2002" spans="15:15" x14ac:dyDescent="0.2">
      <c r="O2002" s="223"/>
    </row>
    <row r="2003" spans="15:15" x14ac:dyDescent="0.2">
      <c r="O2003" s="223"/>
    </row>
    <row r="2004" spans="15:15" x14ac:dyDescent="0.2">
      <c r="O2004" s="223"/>
    </row>
    <row r="2005" spans="15:15" x14ac:dyDescent="0.2">
      <c r="O2005" s="223"/>
    </row>
    <row r="2006" spans="15:15" x14ac:dyDescent="0.2">
      <c r="O2006" s="223"/>
    </row>
    <row r="2007" spans="15:15" x14ac:dyDescent="0.2">
      <c r="O2007" s="223"/>
    </row>
    <row r="2008" spans="15:15" x14ac:dyDescent="0.2">
      <c r="O2008" s="223"/>
    </row>
    <row r="2009" spans="15:15" x14ac:dyDescent="0.2">
      <c r="O2009" s="223"/>
    </row>
    <row r="2010" spans="15:15" x14ac:dyDescent="0.2">
      <c r="O2010" s="223"/>
    </row>
    <row r="2011" spans="15:15" x14ac:dyDescent="0.2">
      <c r="O2011" s="223"/>
    </row>
    <row r="2012" spans="15:15" x14ac:dyDescent="0.2">
      <c r="O2012" s="223"/>
    </row>
    <row r="2013" spans="15:15" x14ac:dyDescent="0.2">
      <c r="O2013" s="223"/>
    </row>
    <row r="2014" spans="15:15" x14ac:dyDescent="0.2">
      <c r="O2014" s="223"/>
    </row>
    <row r="2015" spans="15:15" x14ac:dyDescent="0.2">
      <c r="O2015" s="223"/>
    </row>
    <row r="2016" spans="15:15" x14ac:dyDescent="0.2">
      <c r="O2016" s="223"/>
    </row>
    <row r="2017" spans="15:15" x14ac:dyDescent="0.2">
      <c r="O2017" s="223"/>
    </row>
    <row r="2018" spans="15:15" x14ac:dyDescent="0.2">
      <c r="O2018" s="223"/>
    </row>
    <row r="2019" spans="15:15" x14ac:dyDescent="0.2">
      <c r="O2019" s="223"/>
    </row>
    <row r="2020" spans="15:15" x14ac:dyDescent="0.2">
      <c r="O2020" s="223"/>
    </row>
    <row r="2021" spans="15:15" x14ac:dyDescent="0.2">
      <c r="O2021" s="223"/>
    </row>
    <row r="2022" spans="15:15" x14ac:dyDescent="0.2">
      <c r="O2022" s="223"/>
    </row>
    <row r="2023" spans="15:15" x14ac:dyDescent="0.2">
      <c r="O2023" s="223"/>
    </row>
    <row r="2024" spans="15:15" x14ac:dyDescent="0.2">
      <c r="O2024" s="223"/>
    </row>
    <row r="2025" spans="15:15" x14ac:dyDescent="0.2">
      <c r="O2025" s="223"/>
    </row>
    <row r="2026" spans="15:15" x14ac:dyDescent="0.2">
      <c r="O2026" s="223"/>
    </row>
    <row r="2027" spans="15:15" x14ac:dyDescent="0.2">
      <c r="O2027" s="223"/>
    </row>
    <row r="2028" spans="15:15" x14ac:dyDescent="0.2">
      <c r="O2028" s="223"/>
    </row>
    <row r="2029" spans="15:15" x14ac:dyDescent="0.2">
      <c r="O2029" s="223"/>
    </row>
    <row r="2030" spans="15:15" x14ac:dyDescent="0.2">
      <c r="O2030" s="223"/>
    </row>
    <row r="2031" spans="15:15" x14ac:dyDescent="0.2">
      <c r="O2031" s="223"/>
    </row>
    <row r="2032" spans="15:15" x14ac:dyDescent="0.2">
      <c r="O2032" s="223"/>
    </row>
    <row r="2033" spans="15:15" x14ac:dyDescent="0.2">
      <c r="O2033" s="223"/>
    </row>
    <row r="2034" spans="15:15" x14ac:dyDescent="0.2">
      <c r="O2034" s="223"/>
    </row>
    <row r="2035" spans="15:15" x14ac:dyDescent="0.2">
      <c r="O2035" s="223"/>
    </row>
    <row r="2036" spans="15:15" x14ac:dyDescent="0.2">
      <c r="O2036" s="223"/>
    </row>
    <row r="2037" spans="15:15" x14ac:dyDescent="0.2">
      <c r="O2037" s="223"/>
    </row>
    <row r="2038" spans="15:15" x14ac:dyDescent="0.2">
      <c r="O2038" s="223"/>
    </row>
    <row r="2039" spans="15:15" x14ac:dyDescent="0.2">
      <c r="O2039" s="223"/>
    </row>
    <row r="2040" spans="15:15" x14ac:dyDescent="0.2">
      <c r="O2040" s="223"/>
    </row>
    <row r="2041" spans="15:15" x14ac:dyDescent="0.2">
      <c r="O2041" s="223"/>
    </row>
    <row r="2042" spans="15:15" x14ac:dyDescent="0.2">
      <c r="O2042" s="223"/>
    </row>
    <row r="2043" spans="15:15" x14ac:dyDescent="0.2">
      <c r="O2043" s="223"/>
    </row>
    <row r="2044" spans="15:15" x14ac:dyDescent="0.2">
      <c r="O2044" s="223"/>
    </row>
    <row r="2045" spans="15:15" x14ac:dyDescent="0.2">
      <c r="O2045" s="223"/>
    </row>
    <row r="2046" spans="15:15" x14ac:dyDescent="0.2">
      <c r="O2046" s="223"/>
    </row>
    <row r="2047" spans="15:15" x14ac:dyDescent="0.2">
      <c r="O2047" s="223"/>
    </row>
    <row r="2048" spans="15:15" x14ac:dyDescent="0.2">
      <c r="O2048" s="223"/>
    </row>
    <row r="2049" spans="15:15" x14ac:dyDescent="0.2">
      <c r="O2049" s="223"/>
    </row>
    <row r="2050" spans="15:15" x14ac:dyDescent="0.2">
      <c r="O2050" s="223"/>
    </row>
    <row r="2051" spans="15:15" x14ac:dyDescent="0.2">
      <c r="O2051" s="223"/>
    </row>
    <row r="2052" spans="15:15" x14ac:dyDescent="0.2">
      <c r="O2052" s="223"/>
    </row>
    <row r="2053" spans="15:15" x14ac:dyDescent="0.2">
      <c r="O2053" s="223"/>
    </row>
    <row r="2054" spans="15:15" x14ac:dyDescent="0.2">
      <c r="O2054" s="223"/>
    </row>
    <row r="2055" spans="15:15" x14ac:dyDescent="0.2">
      <c r="O2055" s="223"/>
    </row>
    <row r="2056" spans="15:15" x14ac:dyDescent="0.2">
      <c r="O2056" s="223"/>
    </row>
    <row r="2057" spans="15:15" x14ac:dyDescent="0.2">
      <c r="O2057" s="223"/>
    </row>
    <row r="2058" spans="15:15" x14ac:dyDescent="0.2">
      <c r="O2058" s="223"/>
    </row>
    <row r="2059" spans="15:15" x14ac:dyDescent="0.2">
      <c r="O2059" s="223"/>
    </row>
    <row r="2060" spans="15:15" x14ac:dyDescent="0.2">
      <c r="O2060" s="223"/>
    </row>
    <row r="2061" spans="15:15" x14ac:dyDescent="0.2">
      <c r="O2061" s="223"/>
    </row>
    <row r="2062" spans="15:15" x14ac:dyDescent="0.2">
      <c r="O2062" s="223"/>
    </row>
    <row r="2063" spans="15:15" x14ac:dyDescent="0.2">
      <c r="O2063" s="223"/>
    </row>
    <row r="2064" spans="15:15" x14ac:dyDescent="0.2">
      <c r="O2064" s="223"/>
    </row>
    <row r="2065" spans="15:15" x14ac:dyDescent="0.2">
      <c r="O2065" s="223"/>
    </row>
    <row r="2066" spans="15:15" x14ac:dyDescent="0.2">
      <c r="O2066" s="223"/>
    </row>
    <row r="2067" spans="15:15" x14ac:dyDescent="0.2">
      <c r="O2067" s="223"/>
    </row>
    <row r="2068" spans="15:15" x14ac:dyDescent="0.2">
      <c r="O2068" s="223"/>
    </row>
    <row r="2069" spans="15:15" x14ac:dyDescent="0.2">
      <c r="O2069" s="223"/>
    </row>
    <row r="2070" spans="15:15" x14ac:dyDescent="0.2">
      <c r="O2070" s="223"/>
    </row>
    <row r="2071" spans="15:15" x14ac:dyDescent="0.2">
      <c r="O2071" s="223"/>
    </row>
    <row r="2072" spans="15:15" x14ac:dyDescent="0.2">
      <c r="O2072" s="223"/>
    </row>
    <row r="2073" spans="15:15" x14ac:dyDescent="0.2">
      <c r="O2073" s="223"/>
    </row>
    <row r="2074" spans="15:15" x14ac:dyDescent="0.2">
      <c r="O2074" s="223"/>
    </row>
    <row r="2075" spans="15:15" x14ac:dyDescent="0.2">
      <c r="O2075" s="223"/>
    </row>
    <row r="2076" spans="15:15" x14ac:dyDescent="0.2">
      <c r="O2076" s="223"/>
    </row>
    <row r="2077" spans="15:15" x14ac:dyDescent="0.2">
      <c r="O2077" s="223"/>
    </row>
    <row r="2078" spans="15:15" x14ac:dyDescent="0.2">
      <c r="O2078" s="223"/>
    </row>
    <row r="2079" spans="15:15" x14ac:dyDescent="0.2">
      <c r="O2079" s="223"/>
    </row>
    <row r="2080" spans="15:15" x14ac:dyDescent="0.2">
      <c r="O2080" s="223"/>
    </row>
    <row r="2081" spans="15:15" x14ac:dyDescent="0.2">
      <c r="O2081" s="223"/>
    </row>
    <row r="2082" spans="15:15" x14ac:dyDescent="0.2">
      <c r="O2082" s="223"/>
    </row>
    <row r="2083" spans="15:15" x14ac:dyDescent="0.2">
      <c r="O2083" s="223"/>
    </row>
    <row r="2084" spans="15:15" x14ac:dyDescent="0.2">
      <c r="O2084" s="223"/>
    </row>
    <row r="2085" spans="15:15" x14ac:dyDescent="0.2">
      <c r="O2085" s="223"/>
    </row>
    <row r="2086" spans="15:15" x14ac:dyDescent="0.2">
      <c r="O2086" s="223"/>
    </row>
    <row r="2087" spans="15:15" x14ac:dyDescent="0.2">
      <c r="O2087" s="223"/>
    </row>
    <row r="2088" spans="15:15" x14ac:dyDescent="0.2">
      <c r="O2088" s="223"/>
    </row>
    <row r="2089" spans="15:15" x14ac:dyDescent="0.2">
      <c r="O2089" s="223"/>
    </row>
    <row r="2090" spans="15:15" x14ac:dyDescent="0.2">
      <c r="O2090" s="223"/>
    </row>
    <row r="2091" spans="15:15" x14ac:dyDescent="0.2">
      <c r="O2091" s="223"/>
    </row>
    <row r="2092" spans="15:15" x14ac:dyDescent="0.2">
      <c r="O2092" s="223"/>
    </row>
    <row r="2093" spans="15:15" x14ac:dyDescent="0.2">
      <c r="O2093" s="223"/>
    </row>
    <row r="2094" spans="15:15" x14ac:dyDescent="0.2">
      <c r="O2094" s="223"/>
    </row>
    <row r="2095" spans="15:15" x14ac:dyDescent="0.2">
      <c r="O2095" s="223"/>
    </row>
    <row r="2096" spans="15:15" x14ac:dyDescent="0.2">
      <c r="O2096" s="223"/>
    </row>
    <row r="2097" spans="15:15" x14ac:dyDescent="0.2">
      <c r="O2097" s="223"/>
    </row>
    <row r="2098" spans="15:15" x14ac:dyDescent="0.2">
      <c r="O2098" s="223"/>
    </row>
    <row r="2099" spans="15:15" x14ac:dyDescent="0.2">
      <c r="O2099" s="223"/>
    </row>
    <row r="2100" spans="15:15" x14ac:dyDescent="0.2">
      <c r="O2100" s="223"/>
    </row>
    <row r="2101" spans="15:15" x14ac:dyDescent="0.2">
      <c r="O2101" s="223"/>
    </row>
    <row r="2102" spans="15:15" x14ac:dyDescent="0.2">
      <c r="O2102" s="223"/>
    </row>
    <row r="2103" spans="15:15" x14ac:dyDescent="0.2">
      <c r="O2103" s="223"/>
    </row>
    <row r="2104" spans="15:15" x14ac:dyDescent="0.2">
      <c r="O2104" s="223"/>
    </row>
    <row r="2105" spans="15:15" x14ac:dyDescent="0.2">
      <c r="O2105" s="223"/>
    </row>
    <row r="2106" spans="15:15" x14ac:dyDescent="0.2">
      <c r="O2106" s="223"/>
    </row>
    <row r="2107" spans="15:15" x14ac:dyDescent="0.2">
      <c r="O2107" s="223"/>
    </row>
    <row r="2108" spans="15:15" x14ac:dyDescent="0.2">
      <c r="O2108" s="223"/>
    </row>
    <row r="2109" spans="15:15" x14ac:dyDescent="0.2">
      <c r="O2109" s="223"/>
    </row>
    <row r="2110" spans="15:15" x14ac:dyDescent="0.2">
      <c r="O2110" s="223"/>
    </row>
    <row r="2111" spans="15:15" x14ac:dyDescent="0.2">
      <c r="O2111" s="223"/>
    </row>
    <row r="2112" spans="15:15" x14ac:dyDescent="0.2">
      <c r="O2112" s="223"/>
    </row>
    <row r="2113" spans="15:15" x14ac:dyDescent="0.2">
      <c r="O2113" s="223"/>
    </row>
    <row r="2114" spans="15:15" x14ac:dyDescent="0.2">
      <c r="O2114" s="223"/>
    </row>
    <row r="2115" spans="15:15" x14ac:dyDescent="0.2">
      <c r="O2115" s="223"/>
    </row>
    <row r="2116" spans="15:15" x14ac:dyDescent="0.2">
      <c r="O2116" s="223"/>
    </row>
    <row r="2117" spans="15:15" x14ac:dyDescent="0.2">
      <c r="O2117" s="223"/>
    </row>
    <row r="2118" spans="15:15" x14ac:dyDescent="0.2">
      <c r="O2118" s="223"/>
    </row>
    <row r="2119" spans="15:15" x14ac:dyDescent="0.2">
      <c r="O2119" s="223"/>
    </row>
    <row r="2120" spans="15:15" x14ac:dyDescent="0.2">
      <c r="O2120" s="223"/>
    </row>
    <row r="2121" spans="15:15" x14ac:dyDescent="0.2">
      <c r="O2121" s="223"/>
    </row>
    <row r="2122" spans="15:15" x14ac:dyDescent="0.2">
      <c r="O2122" s="223"/>
    </row>
    <row r="2123" spans="15:15" x14ac:dyDescent="0.2">
      <c r="O2123" s="223"/>
    </row>
    <row r="2124" spans="15:15" x14ac:dyDescent="0.2">
      <c r="O2124" s="223"/>
    </row>
    <row r="2125" spans="15:15" x14ac:dyDescent="0.2">
      <c r="O2125" s="223"/>
    </row>
    <row r="2126" spans="15:15" x14ac:dyDescent="0.2">
      <c r="O2126" s="223"/>
    </row>
    <row r="2127" spans="15:15" x14ac:dyDescent="0.2">
      <c r="O2127" s="223"/>
    </row>
    <row r="2128" spans="15:15" x14ac:dyDescent="0.2">
      <c r="O2128" s="223"/>
    </row>
    <row r="2129" spans="15:15" x14ac:dyDescent="0.2">
      <c r="O2129" s="223"/>
    </row>
    <row r="2130" spans="15:15" x14ac:dyDescent="0.2">
      <c r="O2130" s="223"/>
    </row>
    <row r="2131" spans="15:15" x14ac:dyDescent="0.2">
      <c r="O2131" s="223"/>
    </row>
    <row r="2132" spans="15:15" x14ac:dyDescent="0.2">
      <c r="O2132" s="223"/>
    </row>
    <row r="2133" spans="15:15" x14ac:dyDescent="0.2">
      <c r="O2133" s="223"/>
    </row>
    <row r="2134" spans="15:15" x14ac:dyDescent="0.2">
      <c r="O2134" s="223"/>
    </row>
    <row r="2135" spans="15:15" x14ac:dyDescent="0.2">
      <c r="O2135" s="223"/>
    </row>
    <row r="2136" spans="15:15" x14ac:dyDescent="0.2">
      <c r="O2136" s="223"/>
    </row>
    <row r="2137" spans="15:15" x14ac:dyDescent="0.2">
      <c r="O2137" s="223"/>
    </row>
    <row r="2138" spans="15:15" x14ac:dyDescent="0.2">
      <c r="O2138" s="223"/>
    </row>
    <row r="2139" spans="15:15" x14ac:dyDescent="0.2">
      <c r="O2139" s="223"/>
    </row>
    <row r="2140" spans="15:15" x14ac:dyDescent="0.2">
      <c r="O2140" s="223"/>
    </row>
    <row r="2141" spans="15:15" x14ac:dyDescent="0.2">
      <c r="O2141" s="223"/>
    </row>
    <row r="2142" spans="15:15" x14ac:dyDescent="0.2">
      <c r="O2142" s="223"/>
    </row>
    <row r="2143" spans="15:15" x14ac:dyDescent="0.2">
      <c r="O2143" s="223"/>
    </row>
    <row r="2144" spans="15:15" x14ac:dyDescent="0.2">
      <c r="O2144" s="223"/>
    </row>
    <row r="2145" spans="15:15" x14ac:dyDescent="0.2">
      <c r="O2145" s="223"/>
    </row>
    <row r="2146" spans="15:15" x14ac:dyDescent="0.2">
      <c r="O2146" s="223"/>
    </row>
    <row r="2147" spans="15:15" x14ac:dyDescent="0.2">
      <c r="O2147" s="223"/>
    </row>
    <row r="2148" spans="15:15" x14ac:dyDescent="0.2">
      <c r="O2148" s="223"/>
    </row>
    <row r="2149" spans="15:15" x14ac:dyDescent="0.2">
      <c r="O2149" s="223"/>
    </row>
    <row r="2150" spans="15:15" x14ac:dyDescent="0.2">
      <c r="O2150" s="223"/>
    </row>
    <row r="2151" spans="15:15" x14ac:dyDescent="0.2">
      <c r="O2151" s="223"/>
    </row>
    <row r="2152" spans="15:15" x14ac:dyDescent="0.2">
      <c r="O2152" s="223"/>
    </row>
    <row r="2153" spans="15:15" x14ac:dyDescent="0.2">
      <c r="O2153" s="223"/>
    </row>
    <row r="2154" spans="15:15" x14ac:dyDescent="0.2">
      <c r="O2154" s="223"/>
    </row>
    <row r="2155" spans="15:15" x14ac:dyDescent="0.2">
      <c r="O2155" s="223"/>
    </row>
    <row r="2156" spans="15:15" x14ac:dyDescent="0.2">
      <c r="O2156" s="223"/>
    </row>
    <row r="2157" spans="15:15" x14ac:dyDescent="0.2">
      <c r="O2157" s="223"/>
    </row>
    <row r="2158" spans="15:15" x14ac:dyDescent="0.2">
      <c r="O2158" s="223"/>
    </row>
    <row r="2159" spans="15:15" x14ac:dyDescent="0.2">
      <c r="O2159" s="223"/>
    </row>
    <row r="2160" spans="15:15" x14ac:dyDescent="0.2">
      <c r="O2160" s="223"/>
    </row>
    <row r="2161" spans="15:15" x14ac:dyDescent="0.2">
      <c r="O2161" s="223"/>
    </row>
    <row r="2162" spans="15:15" x14ac:dyDescent="0.2">
      <c r="O2162" s="223"/>
    </row>
    <row r="2163" spans="15:15" x14ac:dyDescent="0.2">
      <c r="O2163" s="223"/>
    </row>
    <row r="2164" spans="15:15" x14ac:dyDescent="0.2">
      <c r="O2164" s="223"/>
    </row>
    <row r="2165" spans="15:15" x14ac:dyDescent="0.2">
      <c r="O2165" s="223"/>
    </row>
    <row r="2166" spans="15:15" x14ac:dyDescent="0.2">
      <c r="O2166" s="223"/>
    </row>
    <row r="2167" spans="15:15" x14ac:dyDescent="0.2">
      <c r="O2167" s="223"/>
    </row>
    <row r="2168" spans="15:15" x14ac:dyDescent="0.2">
      <c r="O2168" s="223"/>
    </row>
    <row r="2169" spans="15:15" x14ac:dyDescent="0.2">
      <c r="O2169" s="223"/>
    </row>
    <row r="2170" spans="15:15" x14ac:dyDescent="0.2">
      <c r="O2170" s="223"/>
    </row>
    <row r="2171" spans="15:15" x14ac:dyDescent="0.2">
      <c r="O2171" s="223"/>
    </row>
    <row r="2172" spans="15:15" x14ac:dyDescent="0.2">
      <c r="O2172" s="223"/>
    </row>
    <row r="2173" spans="15:15" x14ac:dyDescent="0.2">
      <c r="O2173" s="223"/>
    </row>
    <row r="2174" spans="15:15" x14ac:dyDescent="0.2">
      <c r="O2174" s="223"/>
    </row>
    <row r="2175" spans="15:15" x14ac:dyDescent="0.2">
      <c r="O2175" s="223"/>
    </row>
    <row r="2176" spans="15:15" x14ac:dyDescent="0.2">
      <c r="O2176" s="223"/>
    </row>
    <row r="2177" spans="15:15" x14ac:dyDescent="0.2">
      <c r="O2177" s="223"/>
    </row>
    <row r="2178" spans="15:15" x14ac:dyDescent="0.2">
      <c r="O2178" s="223"/>
    </row>
    <row r="2179" spans="15:15" x14ac:dyDescent="0.2">
      <c r="O2179" s="223"/>
    </row>
    <row r="2180" spans="15:15" x14ac:dyDescent="0.2">
      <c r="O2180" s="223"/>
    </row>
    <row r="2181" spans="15:15" x14ac:dyDescent="0.2">
      <c r="O2181" s="223"/>
    </row>
    <row r="2182" spans="15:15" x14ac:dyDescent="0.2">
      <c r="O2182" s="223"/>
    </row>
    <row r="2183" spans="15:15" x14ac:dyDescent="0.2">
      <c r="O2183" s="223"/>
    </row>
    <row r="2184" spans="15:15" x14ac:dyDescent="0.2">
      <c r="O2184" s="223"/>
    </row>
    <row r="2185" spans="15:15" x14ac:dyDescent="0.2">
      <c r="O2185" s="223"/>
    </row>
    <row r="2186" spans="15:15" x14ac:dyDescent="0.2">
      <c r="O2186" s="223"/>
    </row>
    <row r="2187" spans="15:15" x14ac:dyDescent="0.2">
      <c r="O2187" s="223"/>
    </row>
    <row r="2188" spans="15:15" x14ac:dyDescent="0.2">
      <c r="O2188" s="223"/>
    </row>
    <row r="2189" spans="15:15" x14ac:dyDescent="0.2">
      <c r="O2189" s="223"/>
    </row>
    <row r="2190" spans="15:15" x14ac:dyDescent="0.2">
      <c r="O2190" s="223"/>
    </row>
    <row r="2191" spans="15:15" x14ac:dyDescent="0.2">
      <c r="O2191" s="223"/>
    </row>
    <row r="2192" spans="15:15" x14ac:dyDescent="0.2">
      <c r="O2192" s="223"/>
    </row>
    <row r="2193" spans="15:15" x14ac:dyDescent="0.2">
      <c r="O2193" s="223"/>
    </row>
    <row r="2194" spans="15:15" x14ac:dyDescent="0.2">
      <c r="O2194" s="223"/>
    </row>
    <row r="2195" spans="15:15" x14ac:dyDescent="0.2">
      <c r="O2195" s="223"/>
    </row>
    <row r="2196" spans="15:15" x14ac:dyDescent="0.2">
      <c r="O2196" s="223"/>
    </row>
    <row r="2197" spans="15:15" x14ac:dyDescent="0.2">
      <c r="O2197" s="223"/>
    </row>
    <row r="2198" spans="15:15" x14ac:dyDescent="0.2">
      <c r="O2198" s="223"/>
    </row>
    <row r="2199" spans="15:15" x14ac:dyDescent="0.2">
      <c r="O2199" s="223"/>
    </row>
    <row r="2200" spans="15:15" x14ac:dyDescent="0.2">
      <c r="O2200" s="223"/>
    </row>
    <row r="2201" spans="15:15" x14ac:dyDescent="0.2">
      <c r="O2201" s="223"/>
    </row>
    <row r="2202" spans="15:15" x14ac:dyDescent="0.2">
      <c r="O2202" s="223"/>
    </row>
    <row r="2203" spans="15:15" x14ac:dyDescent="0.2">
      <c r="O2203" s="223"/>
    </row>
    <row r="2204" spans="15:15" x14ac:dyDescent="0.2">
      <c r="O2204" s="223"/>
    </row>
    <row r="2205" spans="15:15" x14ac:dyDescent="0.2">
      <c r="O2205" s="223"/>
    </row>
    <row r="2206" spans="15:15" x14ac:dyDescent="0.2">
      <c r="O2206" s="223"/>
    </row>
    <row r="2207" spans="15:15" x14ac:dyDescent="0.2">
      <c r="O2207" s="223"/>
    </row>
    <row r="2208" spans="15:15" x14ac:dyDescent="0.2">
      <c r="O2208" s="223"/>
    </row>
    <row r="2209" spans="15:15" x14ac:dyDescent="0.2">
      <c r="O2209" s="223"/>
    </row>
    <row r="2210" spans="15:15" x14ac:dyDescent="0.2">
      <c r="O2210" s="223"/>
    </row>
    <row r="2211" spans="15:15" x14ac:dyDescent="0.2">
      <c r="O2211" s="223"/>
    </row>
    <row r="2212" spans="15:15" x14ac:dyDescent="0.2">
      <c r="O2212" s="223"/>
    </row>
    <row r="2213" spans="15:15" x14ac:dyDescent="0.2">
      <c r="O2213" s="223"/>
    </row>
    <row r="2214" spans="15:15" x14ac:dyDescent="0.2">
      <c r="O2214" s="223"/>
    </row>
    <row r="2215" spans="15:15" x14ac:dyDescent="0.2">
      <c r="O2215" s="223"/>
    </row>
    <row r="2216" spans="15:15" x14ac:dyDescent="0.2">
      <c r="O2216" s="223"/>
    </row>
    <row r="2217" spans="15:15" x14ac:dyDescent="0.2">
      <c r="O2217" s="223"/>
    </row>
    <row r="2218" spans="15:15" x14ac:dyDescent="0.2">
      <c r="O2218" s="223"/>
    </row>
    <row r="2219" spans="15:15" x14ac:dyDescent="0.2">
      <c r="O2219" s="223"/>
    </row>
    <row r="2220" spans="15:15" x14ac:dyDescent="0.2">
      <c r="O2220" s="223"/>
    </row>
    <row r="2221" spans="15:15" x14ac:dyDescent="0.2">
      <c r="O2221" s="223"/>
    </row>
    <row r="2222" spans="15:15" x14ac:dyDescent="0.2">
      <c r="O2222" s="223"/>
    </row>
    <row r="2223" spans="15:15" x14ac:dyDescent="0.2">
      <c r="O2223" s="223"/>
    </row>
    <row r="2224" spans="15:15" x14ac:dyDescent="0.2">
      <c r="O2224" s="223"/>
    </row>
    <row r="2225" spans="15:15" x14ac:dyDescent="0.2">
      <c r="O2225" s="223"/>
    </row>
    <row r="2226" spans="15:15" x14ac:dyDescent="0.2">
      <c r="O2226" s="223"/>
    </row>
    <row r="2227" spans="15:15" x14ac:dyDescent="0.2">
      <c r="O2227" s="223"/>
    </row>
    <row r="2228" spans="15:15" x14ac:dyDescent="0.2">
      <c r="O2228" s="223"/>
    </row>
    <row r="2229" spans="15:15" x14ac:dyDescent="0.2">
      <c r="O2229" s="223"/>
    </row>
    <row r="2230" spans="15:15" x14ac:dyDescent="0.2">
      <c r="O2230" s="223"/>
    </row>
    <row r="2231" spans="15:15" x14ac:dyDescent="0.2">
      <c r="O2231" s="223"/>
    </row>
    <row r="2232" spans="15:15" x14ac:dyDescent="0.2">
      <c r="O2232" s="223"/>
    </row>
    <row r="2233" spans="15:15" x14ac:dyDescent="0.2">
      <c r="O2233" s="223"/>
    </row>
    <row r="2234" spans="15:15" x14ac:dyDescent="0.2">
      <c r="O2234" s="223"/>
    </row>
    <row r="2235" spans="15:15" x14ac:dyDescent="0.2">
      <c r="O2235" s="223"/>
    </row>
    <row r="2236" spans="15:15" x14ac:dyDescent="0.2">
      <c r="O2236" s="223"/>
    </row>
    <row r="2237" spans="15:15" x14ac:dyDescent="0.2">
      <c r="O2237" s="223"/>
    </row>
    <row r="2238" spans="15:15" x14ac:dyDescent="0.2">
      <c r="O2238" s="223"/>
    </row>
    <row r="2239" spans="15:15" x14ac:dyDescent="0.2">
      <c r="O2239" s="223"/>
    </row>
    <row r="2240" spans="15:15" x14ac:dyDescent="0.2">
      <c r="O2240" s="223"/>
    </row>
    <row r="2241" spans="15:15" x14ac:dyDescent="0.2">
      <c r="O2241" s="223"/>
    </row>
    <row r="2242" spans="15:15" x14ac:dyDescent="0.2">
      <c r="O2242" s="223"/>
    </row>
    <row r="2243" spans="15:15" x14ac:dyDescent="0.2">
      <c r="O2243" s="223"/>
    </row>
    <row r="2244" spans="15:15" x14ac:dyDescent="0.2">
      <c r="O2244" s="223"/>
    </row>
    <row r="2245" spans="15:15" x14ac:dyDescent="0.2">
      <c r="O2245" s="223"/>
    </row>
    <row r="2246" spans="15:15" x14ac:dyDescent="0.2">
      <c r="O2246" s="223"/>
    </row>
    <row r="2247" spans="15:15" x14ac:dyDescent="0.2">
      <c r="O2247" s="223"/>
    </row>
    <row r="2248" spans="15:15" x14ac:dyDescent="0.2">
      <c r="O2248" s="223"/>
    </row>
    <row r="2249" spans="15:15" x14ac:dyDescent="0.2">
      <c r="O2249" s="223"/>
    </row>
    <row r="2250" spans="15:15" x14ac:dyDescent="0.2">
      <c r="O2250" s="223"/>
    </row>
    <row r="2251" spans="15:15" x14ac:dyDescent="0.2">
      <c r="O2251" s="223"/>
    </row>
    <row r="2252" spans="15:15" x14ac:dyDescent="0.2">
      <c r="O2252" s="223"/>
    </row>
    <row r="2253" spans="15:15" x14ac:dyDescent="0.2">
      <c r="O2253" s="223"/>
    </row>
    <row r="2254" spans="15:15" x14ac:dyDescent="0.2">
      <c r="O2254" s="223"/>
    </row>
    <row r="2255" spans="15:15" x14ac:dyDescent="0.2">
      <c r="O2255" s="223"/>
    </row>
    <row r="2256" spans="15:15" x14ac:dyDescent="0.2">
      <c r="O2256" s="223"/>
    </row>
    <row r="2257" spans="15:15" x14ac:dyDescent="0.2">
      <c r="O2257" s="223"/>
    </row>
    <row r="2258" spans="15:15" x14ac:dyDescent="0.2">
      <c r="O2258" s="223"/>
    </row>
    <row r="2259" spans="15:15" x14ac:dyDescent="0.2">
      <c r="O2259" s="223"/>
    </row>
    <row r="2260" spans="15:15" x14ac:dyDescent="0.2">
      <c r="O2260" s="223"/>
    </row>
    <row r="2261" spans="15:15" x14ac:dyDescent="0.2">
      <c r="O2261" s="223"/>
    </row>
    <row r="2262" spans="15:15" x14ac:dyDescent="0.2">
      <c r="O2262" s="223"/>
    </row>
    <row r="2263" spans="15:15" x14ac:dyDescent="0.2">
      <c r="O2263" s="223"/>
    </row>
    <row r="2264" spans="15:15" x14ac:dyDescent="0.2">
      <c r="O2264" s="223"/>
    </row>
    <row r="2265" spans="15:15" x14ac:dyDescent="0.2">
      <c r="O2265" s="223"/>
    </row>
    <row r="2266" spans="15:15" x14ac:dyDescent="0.2">
      <c r="O2266" s="223"/>
    </row>
    <row r="2267" spans="15:15" x14ac:dyDescent="0.2">
      <c r="O2267" s="223"/>
    </row>
    <row r="2268" spans="15:15" x14ac:dyDescent="0.2">
      <c r="O2268" s="223"/>
    </row>
    <row r="2269" spans="15:15" x14ac:dyDescent="0.2">
      <c r="O2269" s="223"/>
    </row>
    <row r="2270" spans="15:15" x14ac:dyDescent="0.2">
      <c r="O2270" s="223"/>
    </row>
    <row r="2271" spans="15:15" x14ac:dyDescent="0.2">
      <c r="O2271" s="223"/>
    </row>
    <row r="2272" spans="15:15" x14ac:dyDescent="0.2">
      <c r="O2272" s="223"/>
    </row>
    <row r="2273" spans="15:15" x14ac:dyDescent="0.2">
      <c r="O2273" s="223"/>
    </row>
    <row r="2274" spans="15:15" x14ac:dyDescent="0.2">
      <c r="O2274" s="223"/>
    </row>
    <row r="2275" spans="15:15" x14ac:dyDescent="0.2">
      <c r="O2275" s="223"/>
    </row>
    <row r="2276" spans="15:15" x14ac:dyDescent="0.2">
      <c r="O2276" s="223"/>
    </row>
    <row r="2277" spans="15:15" x14ac:dyDescent="0.2">
      <c r="O2277" s="223"/>
    </row>
    <row r="2278" spans="15:15" x14ac:dyDescent="0.2">
      <c r="O2278" s="223"/>
    </row>
    <row r="2279" spans="15:15" x14ac:dyDescent="0.2">
      <c r="O2279" s="223"/>
    </row>
    <row r="2280" spans="15:15" x14ac:dyDescent="0.2">
      <c r="O2280" s="223"/>
    </row>
    <row r="2281" spans="15:15" x14ac:dyDescent="0.2">
      <c r="O2281" s="223"/>
    </row>
    <row r="2282" spans="15:15" x14ac:dyDescent="0.2">
      <c r="O2282" s="223"/>
    </row>
    <row r="2283" spans="15:15" x14ac:dyDescent="0.2">
      <c r="O2283" s="223"/>
    </row>
    <row r="2284" spans="15:15" x14ac:dyDescent="0.2">
      <c r="O2284" s="223"/>
    </row>
    <row r="2285" spans="15:15" x14ac:dyDescent="0.2">
      <c r="O2285" s="223"/>
    </row>
    <row r="2286" spans="15:15" x14ac:dyDescent="0.2">
      <c r="O2286" s="223"/>
    </row>
    <row r="2287" spans="15:15" x14ac:dyDescent="0.2">
      <c r="O2287" s="223"/>
    </row>
    <row r="2288" spans="15:15" x14ac:dyDescent="0.2">
      <c r="O2288" s="223"/>
    </row>
    <row r="2289" spans="15:15" x14ac:dyDescent="0.2">
      <c r="O2289" s="223"/>
    </row>
    <row r="2290" spans="15:15" x14ac:dyDescent="0.2">
      <c r="O2290" s="223"/>
    </row>
    <row r="2291" spans="15:15" x14ac:dyDescent="0.2">
      <c r="O2291" s="223"/>
    </row>
    <row r="2292" spans="15:15" x14ac:dyDescent="0.2">
      <c r="O2292" s="223"/>
    </row>
    <row r="2293" spans="15:15" x14ac:dyDescent="0.2">
      <c r="O2293" s="223"/>
    </row>
    <row r="2294" spans="15:15" x14ac:dyDescent="0.2">
      <c r="O2294" s="223"/>
    </row>
    <row r="2295" spans="15:15" x14ac:dyDescent="0.2">
      <c r="O2295" s="223"/>
    </row>
    <row r="2296" spans="15:15" x14ac:dyDescent="0.2">
      <c r="O2296" s="223"/>
    </row>
    <row r="2297" spans="15:15" x14ac:dyDescent="0.2">
      <c r="O2297" s="223"/>
    </row>
    <row r="2298" spans="15:15" x14ac:dyDescent="0.2">
      <c r="O2298" s="223"/>
    </row>
    <row r="2299" spans="15:15" x14ac:dyDescent="0.2">
      <c r="O2299" s="223"/>
    </row>
    <row r="2300" spans="15:15" x14ac:dyDescent="0.2">
      <c r="O2300" s="223"/>
    </row>
    <row r="2301" spans="15:15" x14ac:dyDescent="0.2">
      <c r="O2301" s="223"/>
    </row>
    <row r="2302" spans="15:15" x14ac:dyDescent="0.2">
      <c r="O2302" s="223"/>
    </row>
    <row r="2303" spans="15:15" x14ac:dyDescent="0.2">
      <c r="O2303" s="223"/>
    </row>
    <row r="2304" spans="15:15" x14ac:dyDescent="0.2">
      <c r="O2304" s="223"/>
    </row>
    <row r="2305" spans="15:15" x14ac:dyDescent="0.2">
      <c r="O2305" s="223"/>
    </row>
    <row r="2306" spans="15:15" x14ac:dyDescent="0.2">
      <c r="O2306" s="223"/>
    </row>
    <row r="2307" spans="15:15" x14ac:dyDescent="0.2">
      <c r="O2307" s="223"/>
    </row>
    <row r="2308" spans="15:15" x14ac:dyDescent="0.2">
      <c r="O2308" s="223"/>
    </row>
    <row r="2309" spans="15:15" x14ac:dyDescent="0.2">
      <c r="O2309" s="223"/>
    </row>
    <row r="2310" spans="15:15" x14ac:dyDescent="0.2">
      <c r="O2310" s="223"/>
    </row>
    <row r="2311" spans="15:15" x14ac:dyDescent="0.2">
      <c r="O2311" s="223"/>
    </row>
    <row r="2312" spans="15:15" x14ac:dyDescent="0.2">
      <c r="O2312" s="223"/>
    </row>
    <row r="2313" spans="15:15" x14ac:dyDescent="0.2">
      <c r="O2313" s="223"/>
    </row>
    <row r="2314" spans="15:15" x14ac:dyDescent="0.2">
      <c r="O2314" s="223"/>
    </row>
    <row r="2315" spans="15:15" x14ac:dyDescent="0.2">
      <c r="O2315" s="223"/>
    </row>
    <row r="2316" spans="15:15" x14ac:dyDescent="0.2">
      <c r="O2316" s="223"/>
    </row>
    <row r="2317" spans="15:15" x14ac:dyDescent="0.2">
      <c r="O2317" s="223"/>
    </row>
    <row r="2318" spans="15:15" x14ac:dyDescent="0.2">
      <c r="O2318" s="223"/>
    </row>
    <row r="2319" spans="15:15" x14ac:dyDescent="0.2">
      <c r="O2319" s="223"/>
    </row>
    <row r="2320" spans="15:15" x14ac:dyDescent="0.2">
      <c r="O2320" s="223"/>
    </row>
    <row r="2321" spans="15:15" x14ac:dyDescent="0.2">
      <c r="O2321" s="223"/>
    </row>
    <row r="2322" spans="15:15" x14ac:dyDescent="0.2">
      <c r="O2322" s="223"/>
    </row>
    <row r="2323" spans="15:15" x14ac:dyDescent="0.2">
      <c r="O2323" s="223"/>
    </row>
    <row r="2324" spans="15:15" x14ac:dyDescent="0.2">
      <c r="O2324" s="223"/>
    </row>
    <row r="2325" spans="15:15" x14ac:dyDescent="0.2">
      <c r="O2325" s="223"/>
    </row>
    <row r="2326" spans="15:15" x14ac:dyDescent="0.2">
      <c r="O2326" s="223"/>
    </row>
    <row r="2327" spans="15:15" x14ac:dyDescent="0.2">
      <c r="O2327" s="223"/>
    </row>
    <row r="2328" spans="15:15" x14ac:dyDescent="0.2">
      <c r="O2328" s="223"/>
    </row>
    <row r="2329" spans="15:15" x14ac:dyDescent="0.2">
      <c r="O2329" s="223"/>
    </row>
    <row r="2330" spans="15:15" x14ac:dyDescent="0.2">
      <c r="O2330" s="223"/>
    </row>
    <row r="2331" spans="15:15" x14ac:dyDescent="0.2">
      <c r="O2331" s="223"/>
    </row>
    <row r="2332" spans="15:15" x14ac:dyDescent="0.2">
      <c r="O2332" s="223"/>
    </row>
    <row r="2333" spans="15:15" x14ac:dyDescent="0.2">
      <c r="O2333" s="223"/>
    </row>
    <row r="2334" spans="15:15" x14ac:dyDescent="0.2">
      <c r="O2334" s="223"/>
    </row>
    <row r="2335" spans="15:15" x14ac:dyDescent="0.2">
      <c r="O2335" s="223"/>
    </row>
    <row r="2336" spans="15:15" x14ac:dyDescent="0.2">
      <c r="O2336" s="223"/>
    </row>
    <row r="2337" spans="15:15" x14ac:dyDescent="0.2">
      <c r="O2337" s="223"/>
    </row>
    <row r="2338" spans="15:15" x14ac:dyDescent="0.2">
      <c r="O2338" s="223"/>
    </row>
    <row r="2339" spans="15:15" x14ac:dyDescent="0.2">
      <c r="O2339" s="223"/>
    </row>
    <row r="2340" spans="15:15" x14ac:dyDescent="0.2">
      <c r="O2340" s="223"/>
    </row>
    <row r="2341" spans="15:15" x14ac:dyDescent="0.2">
      <c r="O2341" s="223"/>
    </row>
    <row r="2342" spans="15:15" x14ac:dyDescent="0.2">
      <c r="O2342" s="223"/>
    </row>
    <row r="2343" spans="15:15" x14ac:dyDescent="0.2">
      <c r="O2343" s="223"/>
    </row>
    <row r="2344" spans="15:15" x14ac:dyDescent="0.2">
      <c r="O2344" s="223"/>
    </row>
    <row r="2345" spans="15:15" x14ac:dyDescent="0.2">
      <c r="O2345" s="223"/>
    </row>
    <row r="2346" spans="15:15" x14ac:dyDescent="0.2">
      <c r="O2346" s="223"/>
    </row>
    <row r="2347" spans="15:15" x14ac:dyDescent="0.2">
      <c r="O2347" s="223"/>
    </row>
    <row r="2348" spans="15:15" x14ac:dyDescent="0.2">
      <c r="O2348" s="223"/>
    </row>
    <row r="2349" spans="15:15" x14ac:dyDescent="0.2">
      <c r="O2349" s="223"/>
    </row>
    <row r="2350" spans="15:15" x14ac:dyDescent="0.2">
      <c r="O2350" s="223"/>
    </row>
    <row r="2351" spans="15:15" x14ac:dyDescent="0.2">
      <c r="O2351" s="223"/>
    </row>
    <row r="2352" spans="15:15" x14ac:dyDescent="0.2">
      <c r="O2352" s="223"/>
    </row>
    <row r="2353" spans="15:15" x14ac:dyDescent="0.2">
      <c r="O2353" s="223"/>
    </row>
    <row r="2354" spans="15:15" x14ac:dyDescent="0.2">
      <c r="O2354" s="223"/>
    </row>
    <row r="2355" spans="15:15" x14ac:dyDescent="0.2">
      <c r="O2355" s="223"/>
    </row>
    <row r="2356" spans="15:15" x14ac:dyDescent="0.2">
      <c r="O2356" s="223"/>
    </row>
    <row r="2357" spans="15:15" x14ac:dyDescent="0.2">
      <c r="O2357" s="223"/>
    </row>
    <row r="2358" spans="15:15" x14ac:dyDescent="0.2">
      <c r="O2358" s="223"/>
    </row>
    <row r="2359" spans="15:15" x14ac:dyDescent="0.2">
      <c r="O2359" s="223"/>
    </row>
    <row r="2360" spans="15:15" x14ac:dyDescent="0.2">
      <c r="O2360" s="223"/>
    </row>
    <row r="2361" spans="15:15" x14ac:dyDescent="0.2">
      <c r="O2361" s="223"/>
    </row>
    <row r="2362" spans="15:15" x14ac:dyDescent="0.2">
      <c r="O2362" s="223"/>
    </row>
    <row r="2363" spans="15:15" x14ac:dyDescent="0.2">
      <c r="O2363" s="223"/>
    </row>
    <row r="2364" spans="15:15" x14ac:dyDescent="0.2">
      <c r="O2364" s="223"/>
    </row>
    <row r="2365" spans="15:15" x14ac:dyDescent="0.2">
      <c r="O2365" s="223"/>
    </row>
    <row r="2366" spans="15:15" x14ac:dyDescent="0.2">
      <c r="O2366" s="223"/>
    </row>
    <row r="2367" spans="15:15" x14ac:dyDescent="0.2">
      <c r="O2367" s="223"/>
    </row>
    <row r="2368" spans="15:15" x14ac:dyDescent="0.2">
      <c r="O2368" s="223"/>
    </row>
    <row r="2369" spans="15:15" x14ac:dyDescent="0.2">
      <c r="O2369" s="223"/>
    </row>
    <row r="2370" spans="15:15" x14ac:dyDescent="0.2">
      <c r="O2370" s="223"/>
    </row>
    <row r="2371" spans="15:15" x14ac:dyDescent="0.2">
      <c r="O2371" s="223"/>
    </row>
    <row r="2372" spans="15:15" x14ac:dyDescent="0.2">
      <c r="O2372" s="223"/>
    </row>
    <row r="2373" spans="15:15" x14ac:dyDescent="0.2">
      <c r="O2373" s="223"/>
    </row>
    <row r="2374" spans="15:15" x14ac:dyDescent="0.2">
      <c r="O2374" s="223"/>
    </row>
    <row r="2375" spans="15:15" x14ac:dyDescent="0.2">
      <c r="O2375" s="223"/>
    </row>
    <row r="2376" spans="15:15" x14ac:dyDescent="0.2">
      <c r="O2376" s="223"/>
    </row>
    <row r="2377" spans="15:15" x14ac:dyDescent="0.2">
      <c r="O2377" s="223"/>
    </row>
    <row r="2378" spans="15:15" x14ac:dyDescent="0.2">
      <c r="O2378" s="223"/>
    </row>
    <row r="2379" spans="15:15" x14ac:dyDescent="0.2">
      <c r="O2379" s="223"/>
    </row>
    <row r="2380" spans="15:15" x14ac:dyDescent="0.2">
      <c r="O2380" s="223"/>
    </row>
    <row r="2381" spans="15:15" x14ac:dyDescent="0.2">
      <c r="O2381" s="223"/>
    </row>
    <row r="2382" spans="15:15" x14ac:dyDescent="0.2">
      <c r="O2382" s="223"/>
    </row>
    <row r="2383" spans="15:15" x14ac:dyDescent="0.2">
      <c r="O2383" s="223"/>
    </row>
    <row r="2384" spans="15:15" x14ac:dyDescent="0.2">
      <c r="O2384" s="223"/>
    </row>
    <row r="2385" spans="15:15" x14ac:dyDescent="0.2">
      <c r="O2385" s="223"/>
    </row>
    <row r="2386" spans="15:15" x14ac:dyDescent="0.2">
      <c r="O2386" s="223"/>
    </row>
    <row r="2387" spans="15:15" x14ac:dyDescent="0.2">
      <c r="O2387" s="223"/>
    </row>
    <row r="2388" spans="15:15" x14ac:dyDescent="0.2">
      <c r="O2388" s="223"/>
    </row>
    <row r="2389" spans="15:15" x14ac:dyDescent="0.2">
      <c r="O2389" s="223"/>
    </row>
    <row r="2390" spans="15:15" x14ac:dyDescent="0.2">
      <c r="O2390" s="223"/>
    </row>
    <row r="2391" spans="15:15" x14ac:dyDescent="0.2">
      <c r="O2391" s="223"/>
    </row>
    <row r="2392" spans="15:15" x14ac:dyDescent="0.2">
      <c r="O2392" s="223"/>
    </row>
    <row r="2393" spans="15:15" x14ac:dyDescent="0.2">
      <c r="O2393" s="223"/>
    </row>
    <row r="2394" spans="15:15" x14ac:dyDescent="0.2">
      <c r="O2394" s="223"/>
    </row>
    <row r="2395" spans="15:15" x14ac:dyDescent="0.2">
      <c r="O2395" s="223"/>
    </row>
    <row r="2396" spans="15:15" x14ac:dyDescent="0.2">
      <c r="O2396" s="223"/>
    </row>
    <row r="2397" spans="15:15" x14ac:dyDescent="0.2">
      <c r="O2397" s="223"/>
    </row>
    <row r="2398" spans="15:15" x14ac:dyDescent="0.2">
      <c r="O2398" s="223"/>
    </row>
    <row r="2399" spans="15:15" x14ac:dyDescent="0.2">
      <c r="O2399" s="223"/>
    </row>
    <row r="2400" spans="15:15" x14ac:dyDescent="0.2">
      <c r="O2400" s="223"/>
    </row>
    <row r="2401" spans="15:15" x14ac:dyDescent="0.2">
      <c r="O2401" s="223"/>
    </row>
    <row r="2402" spans="15:15" x14ac:dyDescent="0.2">
      <c r="O2402" s="223"/>
    </row>
    <row r="2403" spans="15:15" x14ac:dyDescent="0.2">
      <c r="O2403" s="223"/>
    </row>
    <row r="2404" spans="15:15" x14ac:dyDescent="0.2">
      <c r="O2404" s="223"/>
    </row>
    <row r="2405" spans="15:15" x14ac:dyDescent="0.2">
      <c r="O2405" s="223"/>
    </row>
    <row r="2406" spans="15:15" x14ac:dyDescent="0.2">
      <c r="O2406" s="223"/>
    </row>
    <row r="2407" spans="15:15" x14ac:dyDescent="0.2">
      <c r="O2407" s="223"/>
    </row>
    <row r="2408" spans="15:15" x14ac:dyDescent="0.2">
      <c r="O2408" s="223"/>
    </row>
    <row r="2409" spans="15:15" x14ac:dyDescent="0.2">
      <c r="O2409" s="223"/>
    </row>
    <row r="2410" spans="15:15" x14ac:dyDescent="0.2">
      <c r="O2410" s="223"/>
    </row>
    <row r="2411" spans="15:15" x14ac:dyDescent="0.2">
      <c r="O2411" s="223"/>
    </row>
    <row r="2412" spans="15:15" x14ac:dyDescent="0.2">
      <c r="O2412" s="223"/>
    </row>
    <row r="2413" spans="15:15" x14ac:dyDescent="0.2">
      <c r="O2413" s="223"/>
    </row>
    <row r="2414" spans="15:15" x14ac:dyDescent="0.2">
      <c r="O2414" s="223"/>
    </row>
    <row r="2415" spans="15:15" x14ac:dyDescent="0.2">
      <c r="O2415" s="223"/>
    </row>
    <row r="2416" spans="15:15" x14ac:dyDescent="0.2">
      <c r="O2416" s="223"/>
    </row>
    <row r="2417" spans="15:15" x14ac:dyDescent="0.2">
      <c r="O2417" s="223"/>
    </row>
    <row r="2418" spans="15:15" x14ac:dyDescent="0.2">
      <c r="O2418" s="223"/>
    </row>
    <row r="2419" spans="15:15" x14ac:dyDescent="0.2">
      <c r="O2419" s="223"/>
    </row>
    <row r="2420" spans="15:15" x14ac:dyDescent="0.2">
      <c r="O2420" s="223"/>
    </row>
    <row r="2421" spans="15:15" x14ac:dyDescent="0.2">
      <c r="O2421" s="223"/>
    </row>
    <row r="2422" spans="15:15" x14ac:dyDescent="0.2">
      <c r="O2422" s="223"/>
    </row>
    <row r="2423" spans="15:15" x14ac:dyDescent="0.2">
      <c r="O2423" s="223"/>
    </row>
    <row r="2424" spans="15:15" x14ac:dyDescent="0.2">
      <c r="O2424" s="223"/>
    </row>
    <row r="2425" spans="15:15" x14ac:dyDescent="0.2">
      <c r="O2425" s="223"/>
    </row>
    <row r="2426" spans="15:15" x14ac:dyDescent="0.2">
      <c r="O2426" s="223"/>
    </row>
    <row r="2427" spans="15:15" x14ac:dyDescent="0.2">
      <c r="O2427" s="223"/>
    </row>
    <row r="2428" spans="15:15" x14ac:dyDescent="0.2">
      <c r="O2428" s="223"/>
    </row>
    <row r="2429" spans="15:15" x14ac:dyDescent="0.2">
      <c r="O2429" s="223"/>
    </row>
    <row r="2430" spans="15:15" x14ac:dyDescent="0.2">
      <c r="O2430" s="223"/>
    </row>
    <row r="2431" spans="15:15" x14ac:dyDescent="0.2">
      <c r="O2431" s="223"/>
    </row>
    <row r="2432" spans="15:15" x14ac:dyDescent="0.2">
      <c r="O2432" s="223"/>
    </row>
    <row r="2433" spans="15:15" x14ac:dyDescent="0.2">
      <c r="O2433" s="223"/>
    </row>
    <row r="2434" spans="15:15" x14ac:dyDescent="0.2">
      <c r="O2434" s="223"/>
    </row>
    <row r="2435" spans="15:15" x14ac:dyDescent="0.2">
      <c r="O2435" s="223"/>
    </row>
    <row r="2436" spans="15:15" x14ac:dyDescent="0.2">
      <c r="O2436" s="223"/>
    </row>
    <row r="2437" spans="15:15" x14ac:dyDescent="0.2">
      <c r="O2437" s="223"/>
    </row>
    <row r="2438" spans="15:15" x14ac:dyDescent="0.2">
      <c r="O2438" s="223"/>
    </row>
    <row r="2439" spans="15:15" x14ac:dyDescent="0.2">
      <c r="O2439" s="223"/>
    </row>
    <row r="2440" spans="15:15" x14ac:dyDescent="0.2">
      <c r="O2440" s="223"/>
    </row>
    <row r="2441" spans="15:15" x14ac:dyDescent="0.2">
      <c r="O2441" s="223"/>
    </row>
    <row r="2442" spans="15:15" x14ac:dyDescent="0.2">
      <c r="O2442" s="223"/>
    </row>
    <row r="2443" spans="15:15" x14ac:dyDescent="0.2">
      <c r="O2443" s="223"/>
    </row>
    <row r="2444" spans="15:15" x14ac:dyDescent="0.2">
      <c r="O2444" s="223"/>
    </row>
    <row r="2445" spans="15:15" x14ac:dyDescent="0.2">
      <c r="O2445" s="223"/>
    </row>
    <row r="2446" spans="15:15" x14ac:dyDescent="0.2">
      <c r="O2446" s="223"/>
    </row>
    <row r="2447" spans="15:15" x14ac:dyDescent="0.2">
      <c r="O2447" s="223"/>
    </row>
    <row r="2448" spans="15:15" x14ac:dyDescent="0.2">
      <c r="O2448" s="223"/>
    </row>
    <row r="2449" spans="15:15" x14ac:dyDescent="0.2">
      <c r="O2449" s="223"/>
    </row>
    <row r="2450" spans="15:15" x14ac:dyDescent="0.2">
      <c r="O2450" s="223"/>
    </row>
    <row r="2451" spans="15:15" x14ac:dyDescent="0.2">
      <c r="O2451" s="223"/>
    </row>
    <row r="2452" spans="15:15" x14ac:dyDescent="0.2">
      <c r="O2452" s="223"/>
    </row>
    <row r="2453" spans="15:15" x14ac:dyDescent="0.2">
      <c r="O2453" s="223"/>
    </row>
    <row r="2454" spans="15:15" x14ac:dyDescent="0.2">
      <c r="O2454" s="223"/>
    </row>
    <row r="2455" spans="15:15" x14ac:dyDescent="0.2">
      <c r="O2455" s="223"/>
    </row>
    <row r="2456" spans="15:15" x14ac:dyDescent="0.2">
      <c r="O2456" s="223"/>
    </row>
    <row r="2457" spans="15:15" x14ac:dyDescent="0.2">
      <c r="O2457" s="223"/>
    </row>
    <row r="2458" spans="15:15" x14ac:dyDescent="0.2">
      <c r="O2458" s="223"/>
    </row>
    <row r="2459" spans="15:15" x14ac:dyDescent="0.2">
      <c r="O2459" s="223"/>
    </row>
    <row r="2460" spans="15:15" x14ac:dyDescent="0.2">
      <c r="O2460" s="223"/>
    </row>
    <row r="2461" spans="15:15" x14ac:dyDescent="0.2">
      <c r="O2461" s="223"/>
    </row>
    <row r="2462" spans="15:15" x14ac:dyDescent="0.2">
      <c r="O2462" s="223"/>
    </row>
    <row r="2463" spans="15:15" x14ac:dyDescent="0.2">
      <c r="O2463" s="223"/>
    </row>
    <row r="2464" spans="15:15" x14ac:dyDescent="0.2">
      <c r="O2464" s="223"/>
    </row>
    <row r="2465" spans="15:15" x14ac:dyDescent="0.2">
      <c r="O2465" s="223"/>
    </row>
    <row r="2466" spans="15:15" x14ac:dyDescent="0.2">
      <c r="O2466" s="223"/>
    </row>
    <row r="2467" spans="15:15" x14ac:dyDescent="0.2">
      <c r="O2467" s="223"/>
    </row>
    <row r="2468" spans="15:15" x14ac:dyDescent="0.2">
      <c r="O2468" s="223"/>
    </row>
    <row r="2469" spans="15:15" x14ac:dyDescent="0.2">
      <c r="O2469" s="223"/>
    </row>
    <row r="2470" spans="15:15" x14ac:dyDescent="0.2">
      <c r="O2470" s="223"/>
    </row>
    <row r="2471" spans="15:15" x14ac:dyDescent="0.2">
      <c r="O2471" s="223"/>
    </row>
    <row r="2472" spans="15:15" x14ac:dyDescent="0.2">
      <c r="O2472" s="223"/>
    </row>
    <row r="2473" spans="15:15" x14ac:dyDescent="0.2">
      <c r="O2473" s="223"/>
    </row>
    <row r="2474" spans="15:15" x14ac:dyDescent="0.2">
      <c r="O2474" s="223"/>
    </row>
    <row r="2475" spans="15:15" x14ac:dyDescent="0.2">
      <c r="O2475" s="223"/>
    </row>
    <row r="2476" spans="15:15" x14ac:dyDescent="0.2">
      <c r="O2476" s="223"/>
    </row>
    <row r="2477" spans="15:15" x14ac:dyDescent="0.2">
      <c r="O2477" s="223"/>
    </row>
    <row r="2478" spans="15:15" x14ac:dyDescent="0.2">
      <c r="O2478" s="223"/>
    </row>
    <row r="2479" spans="15:15" x14ac:dyDescent="0.2">
      <c r="O2479" s="223"/>
    </row>
    <row r="2480" spans="15:15" x14ac:dyDescent="0.2">
      <c r="O2480" s="223"/>
    </row>
    <row r="2481" spans="15:15" x14ac:dyDescent="0.2">
      <c r="O2481" s="223"/>
    </row>
    <row r="2482" spans="15:15" x14ac:dyDescent="0.2">
      <c r="O2482" s="223"/>
    </row>
    <row r="2483" spans="15:15" x14ac:dyDescent="0.2">
      <c r="O2483" s="223"/>
    </row>
    <row r="2484" spans="15:15" x14ac:dyDescent="0.2">
      <c r="O2484" s="223"/>
    </row>
    <row r="2485" spans="15:15" x14ac:dyDescent="0.2">
      <c r="O2485" s="223"/>
    </row>
    <row r="2486" spans="15:15" x14ac:dyDescent="0.2">
      <c r="O2486" s="223"/>
    </row>
    <row r="2487" spans="15:15" x14ac:dyDescent="0.2">
      <c r="O2487" s="223"/>
    </row>
    <row r="2488" spans="15:15" x14ac:dyDescent="0.2">
      <c r="O2488" s="223"/>
    </row>
    <row r="2489" spans="15:15" x14ac:dyDescent="0.2">
      <c r="O2489" s="223"/>
    </row>
    <row r="2490" spans="15:15" x14ac:dyDescent="0.2">
      <c r="O2490" s="223"/>
    </row>
    <row r="2491" spans="15:15" x14ac:dyDescent="0.2">
      <c r="O2491" s="223"/>
    </row>
    <row r="2492" spans="15:15" x14ac:dyDescent="0.2">
      <c r="O2492" s="223"/>
    </row>
    <row r="2493" spans="15:15" x14ac:dyDescent="0.2">
      <c r="O2493" s="223"/>
    </row>
    <row r="2494" spans="15:15" x14ac:dyDescent="0.2">
      <c r="O2494" s="223"/>
    </row>
    <row r="2495" spans="15:15" x14ac:dyDescent="0.2">
      <c r="O2495" s="223"/>
    </row>
    <row r="2496" spans="15:15" x14ac:dyDescent="0.2">
      <c r="O2496" s="223"/>
    </row>
    <row r="2497" spans="15:15" x14ac:dyDescent="0.2">
      <c r="O2497" s="223"/>
    </row>
    <row r="2498" spans="15:15" x14ac:dyDescent="0.2">
      <c r="O2498" s="223"/>
    </row>
    <row r="2499" spans="15:15" x14ac:dyDescent="0.2">
      <c r="O2499" s="223"/>
    </row>
    <row r="2500" spans="15:15" x14ac:dyDescent="0.2">
      <c r="O2500" s="223"/>
    </row>
    <row r="2501" spans="15:15" x14ac:dyDescent="0.2">
      <c r="O2501" s="223"/>
    </row>
    <row r="2502" spans="15:15" x14ac:dyDescent="0.2">
      <c r="O2502" s="223"/>
    </row>
    <row r="2503" spans="15:15" x14ac:dyDescent="0.2">
      <c r="O2503" s="223"/>
    </row>
    <row r="2504" spans="15:15" x14ac:dyDescent="0.2">
      <c r="O2504" s="223"/>
    </row>
    <row r="2505" spans="15:15" x14ac:dyDescent="0.2">
      <c r="O2505" s="223"/>
    </row>
    <row r="2506" spans="15:15" x14ac:dyDescent="0.2">
      <c r="O2506" s="223"/>
    </row>
    <row r="2507" spans="15:15" x14ac:dyDescent="0.2">
      <c r="O2507" s="223"/>
    </row>
    <row r="2508" spans="15:15" x14ac:dyDescent="0.2">
      <c r="O2508" s="223"/>
    </row>
    <row r="2509" spans="15:15" x14ac:dyDescent="0.2">
      <c r="O2509" s="223"/>
    </row>
    <row r="2510" spans="15:15" x14ac:dyDescent="0.2">
      <c r="O2510" s="223"/>
    </row>
    <row r="2511" spans="15:15" x14ac:dyDescent="0.2">
      <c r="O2511" s="223"/>
    </row>
    <row r="2512" spans="15:15" x14ac:dyDescent="0.2">
      <c r="O2512" s="223"/>
    </row>
    <row r="2513" spans="15:15" x14ac:dyDescent="0.2">
      <c r="O2513" s="223"/>
    </row>
    <row r="2514" spans="15:15" x14ac:dyDescent="0.2">
      <c r="O2514" s="223"/>
    </row>
    <row r="2515" spans="15:15" x14ac:dyDescent="0.2">
      <c r="O2515" s="223"/>
    </row>
    <row r="2516" spans="15:15" x14ac:dyDescent="0.2">
      <c r="O2516" s="223"/>
    </row>
    <row r="2517" spans="15:15" x14ac:dyDescent="0.2">
      <c r="O2517" s="223"/>
    </row>
    <row r="2518" spans="15:15" x14ac:dyDescent="0.2">
      <c r="O2518" s="223"/>
    </row>
    <row r="2519" spans="15:15" x14ac:dyDescent="0.2">
      <c r="O2519" s="223"/>
    </row>
    <row r="2520" spans="15:15" x14ac:dyDescent="0.2">
      <c r="O2520" s="223"/>
    </row>
    <row r="2521" spans="15:15" x14ac:dyDescent="0.2">
      <c r="O2521" s="223"/>
    </row>
    <row r="2522" spans="15:15" x14ac:dyDescent="0.2">
      <c r="O2522" s="223"/>
    </row>
    <row r="2523" spans="15:15" x14ac:dyDescent="0.2">
      <c r="O2523" s="223"/>
    </row>
    <row r="2524" spans="15:15" x14ac:dyDescent="0.2">
      <c r="O2524" s="223"/>
    </row>
    <row r="2525" spans="15:15" x14ac:dyDescent="0.2">
      <c r="O2525" s="223"/>
    </row>
    <row r="2526" spans="15:15" x14ac:dyDescent="0.2">
      <c r="O2526" s="223"/>
    </row>
    <row r="2527" spans="15:15" x14ac:dyDescent="0.2">
      <c r="O2527" s="223"/>
    </row>
    <row r="2528" spans="15:15" x14ac:dyDescent="0.2">
      <c r="O2528" s="223"/>
    </row>
    <row r="2529" spans="15:15" x14ac:dyDescent="0.2">
      <c r="O2529" s="223"/>
    </row>
    <row r="2530" spans="15:15" x14ac:dyDescent="0.2">
      <c r="O2530" s="223"/>
    </row>
    <row r="2531" spans="15:15" x14ac:dyDescent="0.2">
      <c r="O2531" s="223"/>
    </row>
    <row r="2532" spans="15:15" x14ac:dyDescent="0.2">
      <c r="O2532" s="223"/>
    </row>
    <row r="2533" spans="15:15" x14ac:dyDescent="0.2">
      <c r="O2533" s="223"/>
    </row>
    <row r="2534" spans="15:15" x14ac:dyDescent="0.2">
      <c r="O2534" s="223"/>
    </row>
    <row r="2535" spans="15:15" x14ac:dyDescent="0.2">
      <c r="O2535" s="223"/>
    </row>
    <row r="2536" spans="15:15" x14ac:dyDescent="0.2">
      <c r="O2536" s="223"/>
    </row>
    <row r="2537" spans="15:15" x14ac:dyDescent="0.2">
      <c r="O2537" s="223"/>
    </row>
    <row r="2538" spans="15:15" x14ac:dyDescent="0.2">
      <c r="O2538" s="223"/>
    </row>
    <row r="2539" spans="15:15" x14ac:dyDescent="0.2">
      <c r="O2539" s="223"/>
    </row>
    <row r="2540" spans="15:15" x14ac:dyDescent="0.2">
      <c r="O2540" s="223"/>
    </row>
    <row r="2541" spans="15:15" x14ac:dyDescent="0.2">
      <c r="O2541" s="223"/>
    </row>
    <row r="2542" spans="15:15" x14ac:dyDescent="0.2">
      <c r="O2542" s="223"/>
    </row>
    <row r="2543" spans="15:15" x14ac:dyDescent="0.2">
      <c r="O2543" s="223"/>
    </row>
    <row r="2544" spans="15:15" x14ac:dyDescent="0.2">
      <c r="O2544" s="223"/>
    </row>
    <row r="2545" spans="15:15" x14ac:dyDescent="0.2">
      <c r="O2545" s="223"/>
    </row>
    <row r="2546" spans="15:15" x14ac:dyDescent="0.2">
      <c r="O2546" s="223"/>
    </row>
    <row r="2547" spans="15:15" x14ac:dyDescent="0.2">
      <c r="O2547" s="223"/>
    </row>
    <row r="2548" spans="15:15" x14ac:dyDescent="0.2">
      <c r="O2548" s="223"/>
    </row>
    <row r="2549" spans="15:15" x14ac:dyDescent="0.2">
      <c r="O2549" s="223"/>
    </row>
    <row r="2550" spans="15:15" x14ac:dyDescent="0.2">
      <c r="O2550" s="223"/>
    </row>
    <row r="2551" spans="15:15" x14ac:dyDescent="0.2">
      <c r="O2551" s="223"/>
    </row>
    <row r="2552" spans="15:15" x14ac:dyDescent="0.2">
      <c r="O2552" s="223"/>
    </row>
    <row r="2553" spans="15:15" x14ac:dyDescent="0.2">
      <c r="O2553" s="223"/>
    </row>
    <row r="2554" spans="15:15" x14ac:dyDescent="0.2">
      <c r="O2554" s="223"/>
    </row>
    <row r="2555" spans="15:15" x14ac:dyDescent="0.2">
      <c r="O2555" s="223"/>
    </row>
    <row r="2556" spans="15:15" x14ac:dyDescent="0.2">
      <c r="O2556" s="223"/>
    </row>
    <row r="2557" spans="15:15" x14ac:dyDescent="0.2">
      <c r="O2557" s="223"/>
    </row>
    <row r="2558" spans="15:15" x14ac:dyDescent="0.2">
      <c r="O2558" s="223"/>
    </row>
    <row r="2559" spans="15:15" x14ac:dyDescent="0.2">
      <c r="O2559" s="223"/>
    </row>
    <row r="2560" spans="15:15" x14ac:dyDescent="0.2">
      <c r="O2560" s="223"/>
    </row>
    <row r="2561" spans="15:15" x14ac:dyDescent="0.2">
      <c r="O2561" s="223"/>
    </row>
    <row r="2562" spans="15:15" x14ac:dyDescent="0.2">
      <c r="O2562" s="223"/>
    </row>
    <row r="2563" spans="15:15" x14ac:dyDescent="0.2">
      <c r="O2563" s="223"/>
    </row>
    <row r="2564" spans="15:15" x14ac:dyDescent="0.2">
      <c r="O2564" s="223"/>
    </row>
    <row r="2565" spans="15:15" x14ac:dyDescent="0.2">
      <c r="O2565" s="223"/>
    </row>
    <row r="2566" spans="15:15" x14ac:dyDescent="0.2">
      <c r="O2566" s="223"/>
    </row>
    <row r="2567" spans="15:15" x14ac:dyDescent="0.2">
      <c r="O2567" s="223"/>
    </row>
    <row r="2568" spans="15:15" x14ac:dyDescent="0.2">
      <c r="O2568" s="223"/>
    </row>
    <row r="2569" spans="15:15" x14ac:dyDescent="0.2">
      <c r="O2569" s="223"/>
    </row>
    <row r="2570" spans="15:15" x14ac:dyDescent="0.2">
      <c r="O2570" s="223"/>
    </row>
    <row r="2571" spans="15:15" x14ac:dyDescent="0.2">
      <c r="O2571" s="223"/>
    </row>
    <row r="2572" spans="15:15" x14ac:dyDescent="0.2">
      <c r="O2572" s="223"/>
    </row>
    <row r="2573" spans="15:15" x14ac:dyDescent="0.2">
      <c r="O2573" s="223"/>
    </row>
    <row r="2574" spans="15:15" x14ac:dyDescent="0.2">
      <c r="O2574" s="223"/>
    </row>
    <row r="2575" spans="15:15" x14ac:dyDescent="0.2">
      <c r="O2575" s="223"/>
    </row>
    <row r="2576" spans="15:15" x14ac:dyDescent="0.2">
      <c r="O2576" s="223"/>
    </row>
    <row r="2577" spans="15:15" x14ac:dyDescent="0.2">
      <c r="O2577" s="223"/>
    </row>
    <row r="2578" spans="15:15" x14ac:dyDescent="0.2">
      <c r="O2578" s="223"/>
    </row>
    <row r="2579" spans="15:15" x14ac:dyDescent="0.2">
      <c r="O2579" s="223"/>
    </row>
    <row r="2580" spans="15:15" x14ac:dyDescent="0.2">
      <c r="O2580" s="223"/>
    </row>
    <row r="2581" spans="15:15" x14ac:dyDescent="0.2">
      <c r="O2581" s="223"/>
    </row>
    <row r="2582" spans="15:15" x14ac:dyDescent="0.2">
      <c r="O2582" s="223"/>
    </row>
    <row r="2583" spans="15:15" x14ac:dyDescent="0.2">
      <c r="O2583" s="223"/>
    </row>
    <row r="2584" spans="15:15" x14ac:dyDescent="0.2">
      <c r="O2584" s="223"/>
    </row>
    <row r="2585" spans="15:15" x14ac:dyDescent="0.2">
      <c r="O2585" s="223"/>
    </row>
    <row r="2586" spans="15:15" x14ac:dyDescent="0.2">
      <c r="O2586" s="223"/>
    </row>
    <row r="2587" spans="15:15" x14ac:dyDescent="0.2">
      <c r="O2587" s="223"/>
    </row>
    <row r="2588" spans="15:15" x14ac:dyDescent="0.2">
      <c r="O2588" s="223"/>
    </row>
    <row r="2589" spans="15:15" x14ac:dyDescent="0.2">
      <c r="O2589" s="223"/>
    </row>
    <row r="2590" spans="15:15" x14ac:dyDescent="0.2">
      <c r="O2590" s="223"/>
    </row>
    <row r="2591" spans="15:15" x14ac:dyDescent="0.2">
      <c r="O2591" s="223"/>
    </row>
    <row r="2592" spans="15:15" x14ac:dyDescent="0.2">
      <c r="O2592" s="223"/>
    </row>
    <row r="2593" spans="15:15" x14ac:dyDescent="0.2">
      <c r="O2593" s="223"/>
    </row>
    <row r="2594" spans="15:15" x14ac:dyDescent="0.2">
      <c r="O2594" s="223"/>
    </row>
    <row r="2595" spans="15:15" x14ac:dyDescent="0.2">
      <c r="O2595" s="223"/>
    </row>
    <row r="2596" spans="15:15" x14ac:dyDescent="0.2">
      <c r="O2596" s="223"/>
    </row>
    <row r="2597" spans="15:15" x14ac:dyDescent="0.2">
      <c r="O2597" s="223"/>
    </row>
    <row r="2598" spans="15:15" x14ac:dyDescent="0.2">
      <c r="O2598" s="223"/>
    </row>
    <row r="2599" spans="15:15" x14ac:dyDescent="0.2">
      <c r="O2599" s="223"/>
    </row>
    <row r="2600" spans="15:15" x14ac:dyDescent="0.2">
      <c r="O2600" s="223"/>
    </row>
    <row r="2601" spans="15:15" x14ac:dyDescent="0.2">
      <c r="O2601" s="223"/>
    </row>
    <row r="2602" spans="15:15" x14ac:dyDescent="0.2">
      <c r="O2602" s="223"/>
    </row>
    <row r="2603" spans="15:15" x14ac:dyDescent="0.2">
      <c r="O2603" s="223"/>
    </row>
    <row r="2604" spans="15:15" x14ac:dyDescent="0.2">
      <c r="O2604" s="223"/>
    </row>
    <row r="2605" spans="15:15" x14ac:dyDescent="0.2">
      <c r="O2605" s="223"/>
    </row>
    <row r="2606" spans="15:15" x14ac:dyDescent="0.2">
      <c r="O2606" s="223"/>
    </row>
    <row r="2607" spans="15:15" x14ac:dyDescent="0.2">
      <c r="O2607" s="223"/>
    </row>
    <row r="2608" spans="15:15" x14ac:dyDescent="0.2">
      <c r="O2608" s="223"/>
    </row>
    <row r="2609" spans="15:15" x14ac:dyDescent="0.2">
      <c r="O2609" s="223"/>
    </row>
    <row r="2610" spans="15:15" x14ac:dyDescent="0.2">
      <c r="O2610" s="223"/>
    </row>
    <row r="2611" spans="15:15" x14ac:dyDescent="0.2">
      <c r="O2611" s="223"/>
    </row>
    <row r="2612" spans="15:15" x14ac:dyDescent="0.2">
      <c r="O2612" s="223"/>
    </row>
    <row r="2613" spans="15:15" x14ac:dyDescent="0.2">
      <c r="O2613" s="223"/>
    </row>
    <row r="2614" spans="15:15" x14ac:dyDescent="0.2">
      <c r="O2614" s="223"/>
    </row>
    <row r="2615" spans="15:15" x14ac:dyDescent="0.2">
      <c r="O2615" s="223"/>
    </row>
    <row r="2616" spans="15:15" x14ac:dyDescent="0.2">
      <c r="O2616" s="223"/>
    </row>
    <row r="2617" spans="15:15" x14ac:dyDescent="0.2">
      <c r="O2617" s="223"/>
    </row>
    <row r="2618" spans="15:15" x14ac:dyDescent="0.2">
      <c r="O2618" s="223"/>
    </row>
    <row r="2619" spans="15:15" x14ac:dyDescent="0.2">
      <c r="O2619" s="223"/>
    </row>
    <row r="2620" spans="15:15" x14ac:dyDescent="0.2">
      <c r="O2620" s="223"/>
    </row>
    <row r="2621" spans="15:15" x14ac:dyDescent="0.2">
      <c r="O2621" s="223"/>
    </row>
    <row r="2622" spans="15:15" x14ac:dyDescent="0.2">
      <c r="O2622" s="223"/>
    </row>
    <row r="2623" spans="15:15" x14ac:dyDescent="0.2">
      <c r="O2623" s="223"/>
    </row>
    <row r="2624" spans="15:15" x14ac:dyDescent="0.2">
      <c r="O2624" s="223"/>
    </row>
    <row r="2625" spans="15:15" x14ac:dyDescent="0.2">
      <c r="O2625" s="223"/>
    </row>
    <row r="2626" spans="15:15" x14ac:dyDescent="0.2">
      <c r="O2626" s="223"/>
    </row>
    <row r="2627" spans="15:15" x14ac:dyDescent="0.2">
      <c r="O2627" s="223"/>
    </row>
    <row r="2628" spans="15:15" x14ac:dyDescent="0.2">
      <c r="O2628" s="223"/>
    </row>
    <row r="2629" spans="15:15" x14ac:dyDescent="0.2">
      <c r="O2629" s="223"/>
    </row>
    <row r="2630" spans="15:15" x14ac:dyDescent="0.2">
      <c r="O2630" s="223"/>
    </row>
    <row r="2631" spans="15:15" x14ac:dyDescent="0.2">
      <c r="O2631" s="223"/>
    </row>
    <row r="2632" spans="15:15" x14ac:dyDescent="0.2">
      <c r="O2632" s="223"/>
    </row>
    <row r="2633" spans="15:15" x14ac:dyDescent="0.2">
      <c r="O2633" s="223"/>
    </row>
    <row r="2634" spans="15:15" x14ac:dyDescent="0.2">
      <c r="O2634" s="223"/>
    </row>
    <row r="2635" spans="15:15" x14ac:dyDescent="0.2">
      <c r="O2635" s="223"/>
    </row>
    <row r="2636" spans="15:15" x14ac:dyDescent="0.2">
      <c r="O2636" s="223"/>
    </row>
    <row r="2637" spans="15:15" x14ac:dyDescent="0.2">
      <c r="O2637" s="223"/>
    </row>
    <row r="2638" spans="15:15" x14ac:dyDescent="0.2">
      <c r="O2638" s="223"/>
    </row>
    <row r="2639" spans="15:15" x14ac:dyDescent="0.2">
      <c r="O2639" s="223"/>
    </row>
    <row r="2640" spans="15:15" x14ac:dyDescent="0.2">
      <c r="O2640" s="223"/>
    </row>
    <row r="2641" spans="15:15" x14ac:dyDescent="0.2">
      <c r="O2641" s="223"/>
    </row>
    <row r="2642" spans="15:15" x14ac:dyDescent="0.2">
      <c r="O2642" s="223"/>
    </row>
    <row r="2643" spans="15:15" x14ac:dyDescent="0.2">
      <c r="O2643" s="223"/>
    </row>
    <row r="2644" spans="15:15" x14ac:dyDescent="0.2">
      <c r="O2644" s="223"/>
    </row>
    <row r="2645" spans="15:15" x14ac:dyDescent="0.2">
      <c r="O2645" s="223"/>
    </row>
    <row r="2646" spans="15:15" x14ac:dyDescent="0.2">
      <c r="O2646" s="223"/>
    </row>
    <row r="2647" spans="15:15" x14ac:dyDescent="0.2">
      <c r="O2647" s="223"/>
    </row>
    <row r="2648" spans="15:15" x14ac:dyDescent="0.2">
      <c r="O2648" s="223"/>
    </row>
    <row r="2649" spans="15:15" x14ac:dyDescent="0.2">
      <c r="O2649" s="223"/>
    </row>
    <row r="2650" spans="15:15" x14ac:dyDescent="0.2">
      <c r="O2650" s="223"/>
    </row>
    <row r="2651" spans="15:15" x14ac:dyDescent="0.2">
      <c r="O2651" s="223"/>
    </row>
    <row r="2652" spans="15:15" x14ac:dyDescent="0.2">
      <c r="O2652" s="223"/>
    </row>
    <row r="2653" spans="15:15" x14ac:dyDescent="0.2">
      <c r="O2653" s="223"/>
    </row>
    <row r="2654" spans="15:15" x14ac:dyDescent="0.2">
      <c r="O2654" s="223"/>
    </row>
    <row r="2655" spans="15:15" x14ac:dyDescent="0.2">
      <c r="O2655" s="223"/>
    </row>
    <row r="2656" spans="15:15" x14ac:dyDescent="0.2">
      <c r="O2656" s="223"/>
    </row>
    <row r="2657" spans="15:15" x14ac:dyDescent="0.2">
      <c r="O2657" s="223"/>
    </row>
    <row r="2658" spans="15:15" x14ac:dyDescent="0.2">
      <c r="O2658" s="223"/>
    </row>
    <row r="2659" spans="15:15" x14ac:dyDescent="0.2">
      <c r="O2659" s="223"/>
    </row>
    <row r="2660" spans="15:15" x14ac:dyDescent="0.2">
      <c r="O2660" s="223"/>
    </row>
    <row r="2661" spans="15:15" x14ac:dyDescent="0.2">
      <c r="O2661" s="223"/>
    </row>
    <row r="2662" spans="15:15" x14ac:dyDescent="0.2">
      <c r="O2662" s="223"/>
    </row>
    <row r="2663" spans="15:15" x14ac:dyDescent="0.2">
      <c r="O2663" s="223"/>
    </row>
    <row r="2664" spans="15:15" x14ac:dyDescent="0.2">
      <c r="O2664" s="223"/>
    </row>
    <row r="2665" spans="15:15" x14ac:dyDescent="0.2">
      <c r="O2665" s="223"/>
    </row>
    <row r="2666" spans="15:15" x14ac:dyDescent="0.2">
      <c r="O2666" s="223"/>
    </row>
    <row r="2667" spans="15:15" x14ac:dyDescent="0.2">
      <c r="O2667" s="223"/>
    </row>
    <row r="2668" spans="15:15" x14ac:dyDescent="0.2">
      <c r="O2668" s="223"/>
    </row>
    <row r="2669" spans="15:15" x14ac:dyDescent="0.2">
      <c r="O2669" s="223"/>
    </row>
    <row r="2670" spans="15:15" x14ac:dyDescent="0.2">
      <c r="O2670" s="223"/>
    </row>
    <row r="2671" spans="15:15" x14ac:dyDescent="0.2">
      <c r="O2671" s="223"/>
    </row>
    <row r="2672" spans="15:15" x14ac:dyDescent="0.2">
      <c r="O2672" s="223"/>
    </row>
    <row r="2673" spans="15:15" x14ac:dyDescent="0.2">
      <c r="O2673" s="223"/>
    </row>
    <row r="2674" spans="15:15" x14ac:dyDescent="0.2">
      <c r="O2674" s="223"/>
    </row>
    <row r="2675" spans="15:15" x14ac:dyDescent="0.2">
      <c r="O2675" s="223"/>
    </row>
    <row r="2676" spans="15:15" x14ac:dyDescent="0.2">
      <c r="O2676" s="223"/>
    </row>
    <row r="2677" spans="15:15" x14ac:dyDescent="0.2">
      <c r="O2677" s="223"/>
    </row>
    <row r="2678" spans="15:15" x14ac:dyDescent="0.2">
      <c r="O2678" s="223"/>
    </row>
    <row r="2679" spans="15:15" x14ac:dyDescent="0.2">
      <c r="O2679" s="223"/>
    </row>
    <row r="2680" spans="15:15" x14ac:dyDescent="0.2">
      <c r="O2680" s="223"/>
    </row>
    <row r="2681" spans="15:15" x14ac:dyDescent="0.2">
      <c r="O2681" s="223"/>
    </row>
    <row r="2682" spans="15:15" x14ac:dyDescent="0.2">
      <c r="O2682" s="223"/>
    </row>
    <row r="2683" spans="15:15" x14ac:dyDescent="0.2">
      <c r="O2683" s="223"/>
    </row>
    <row r="2684" spans="15:15" x14ac:dyDescent="0.2">
      <c r="O2684" s="223"/>
    </row>
    <row r="2685" spans="15:15" x14ac:dyDescent="0.2">
      <c r="O2685" s="223"/>
    </row>
    <row r="2686" spans="15:15" x14ac:dyDescent="0.2">
      <c r="O2686" s="223"/>
    </row>
    <row r="2687" spans="15:15" x14ac:dyDescent="0.2">
      <c r="O2687" s="223"/>
    </row>
    <row r="2688" spans="15:15" x14ac:dyDescent="0.2">
      <c r="O2688" s="223"/>
    </row>
    <row r="2689" spans="15:15" x14ac:dyDescent="0.2">
      <c r="O2689" s="223"/>
    </row>
    <row r="2690" spans="15:15" x14ac:dyDescent="0.2">
      <c r="O2690" s="223"/>
    </row>
    <row r="2691" spans="15:15" x14ac:dyDescent="0.2">
      <c r="O2691" s="223"/>
    </row>
    <row r="2692" spans="15:15" x14ac:dyDescent="0.2">
      <c r="O2692" s="223"/>
    </row>
    <row r="2693" spans="15:15" x14ac:dyDescent="0.2">
      <c r="O2693" s="223"/>
    </row>
    <row r="2694" spans="15:15" x14ac:dyDescent="0.2">
      <c r="O2694" s="223"/>
    </row>
    <row r="2695" spans="15:15" x14ac:dyDescent="0.2">
      <c r="O2695" s="223"/>
    </row>
    <row r="2696" spans="15:15" x14ac:dyDescent="0.2">
      <c r="O2696" s="223"/>
    </row>
    <row r="2697" spans="15:15" x14ac:dyDescent="0.2">
      <c r="O2697" s="223"/>
    </row>
    <row r="2698" spans="15:15" x14ac:dyDescent="0.2">
      <c r="O2698" s="223"/>
    </row>
    <row r="2699" spans="15:15" x14ac:dyDescent="0.2">
      <c r="O2699" s="223"/>
    </row>
    <row r="2700" spans="15:15" x14ac:dyDescent="0.2">
      <c r="O2700" s="223"/>
    </row>
    <row r="2701" spans="15:15" x14ac:dyDescent="0.2">
      <c r="O2701" s="223"/>
    </row>
    <row r="2702" spans="15:15" x14ac:dyDescent="0.2">
      <c r="O2702" s="223"/>
    </row>
    <row r="2703" spans="15:15" x14ac:dyDescent="0.2">
      <c r="O2703" s="223"/>
    </row>
    <row r="2704" spans="15:15" x14ac:dyDescent="0.2">
      <c r="O2704" s="223"/>
    </row>
    <row r="2705" spans="15:15" x14ac:dyDescent="0.2">
      <c r="O2705" s="223"/>
    </row>
    <row r="2706" spans="15:15" x14ac:dyDescent="0.2">
      <c r="O2706" s="223"/>
    </row>
    <row r="2707" spans="15:15" x14ac:dyDescent="0.2">
      <c r="O2707" s="223"/>
    </row>
    <row r="2708" spans="15:15" x14ac:dyDescent="0.2">
      <c r="O2708" s="223"/>
    </row>
    <row r="2709" spans="15:15" x14ac:dyDescent="0.2">
      <c r="O2709" s="223"/>
    </row>
    <row r="2710" spans="15:15" x14ac:dyDescent="0.2">
      <c r="O2710" s="223"/>
    </row>
    <row r="2711" spans="15:15" x14ac:dyDescent="0.2">
      <c r="O2711" s="223"/>
    </row>
    <row r="2712" spans="15:15" x14ac:dyDescent="0.2">
      <c r="O2712" s="223"/>
    </row>
    <row r="2713" spans="15:15" x14ac:dyDescent="0.2">
      <c r="O2713" s="223"/>
    </row>
    <row r="2714" spans="15:15" x14ac:dyDescent="0.2">
      <c r="O2714" s="223"/>
    </row>
    <row r="2715" spans="15:15" x14ac:dyDescent="0.2">
      <c r="O2715" s="223"/>
    </row>
    <row r="2716" spans="15:15" x14ac:dyDescent="0.2">
      <c r="O2716" s="223"/>
    </row>
    <row r="2717" spans="15:15" x14ac:dyDescent="0.2">
      <c r="O2717" s="223"/>
    </row>
    <row r="2718" spans="15:15" x14ac:dyDescent="0.2">
      <c r="O2718" s="223"/>
    </row>
    <row r="2719" spans="15:15" x14ac:dyDescent="0.2">
      <c r="O2719" s="223"/>
    </row>
    <row r="2720" spans="15:15" x14ac:dyDescent="0.2">
      <c r="O2720" s="223"/>
    </row>
    <row r="2721" spans="15:15" x14ac:dyDescent="0.2">
      <c r="O2721" s="223"/>
    </row>
    <row r="2722" spans="15:15" x14ac:dyDescent="0.2">
      <c r="O2722" s="223"/>
    </row>
    <row r="2723" spans="15:15" x14ac:dyDescent="0.2">
      <c r="O2723" s="223"/>
    </row>
    <row r="2724" spans="15:15" x14ac:dyDescent="0.2">
      <c r="O2724" s="223"/>
    </row>
    <row r="2725" spans="15:15" x14ac:dyDescent="0.2">
      <c r="O2725" s="223"/>
    </row>
    <row r="2726" spans="15:15" x14ac:dyDescent="0.2">
      <c r="O2726" s="223"/>
    </row>
    <row r="2727" spans="15:15" x14ac:dyDescent="0.2">
      <c r="O2727" s="223"/>
    </row>
    <row r="2728" spans="15:15" x14ac:dyDescent="0.2">
      <c r="O2728" s="223"/>
    </row>
    <row r="2729" spans="15:15" x14ac:dyDescent="0.2">
      <c r="O2729" s="223"/>
    </row>
    <row r="2730" spans="15:15" x14ac:dyDescent="0.2">
      <c r="O2730" s="223"/>
    </row>
    <row r="2731" spans="15:15" x14ac:dyDescent="0.2">
      <c r="O2731" s="223"/>
    </row>
    <row r="2732" spans="15:15" x14ac:dyDescent="0.2">
      <c r="O2732" s="223"/>
    </row>
    <row r="2733" spans="15:15" x14ac:dyDescent="0.2">
      <c r="O2733" s="223"/>
    </row>
    <row r="2734" spans="15:15" x14ac:dyDescent="0.2">
      <c r="O2734" s="223"/>
    </row>
    <row r="2735" spans="15:15" x14ac:dyDescent="0.2">
      <c r="O2735" s="223"/>
    </row>
    <row r="2736" spans="15:15" x14ac:dyDescent="0.2">
      <c r="O2736" s="223"/>
    </row>
    <row r="2737" spans="15:15" x14ac:dyDescent="0.2">
      <c r="O2737" s="223"/>
    </row>
    <row r="2738" spans="15:15" x14ac:dyDescent="0.2">
      <c r="O2738" s="223"/>
    </row>
    <row r="2739" spans="15:15" x14ac:dyDescent="0.2">
      <c r="O2739" s="223"/>
    </row>
    <row r="2740" spans="15:15" x14ac:dyDescent="0.2">
      <c r="O2740" s="223"/>
    </row>
    <row r="2741" spans="15:15" x14ac:dyDescent="0.2">
      <c r="O2741" s="223"/>
    </row>
    <row r="2742" spans="15:15" x14ac:dyDescent="0.2">
      <c r="O2742" s="223"/>
    </row>
    <row r="2743" spans="15:15" x14ac:dyDescent="0.2">
      <c r="O2743" s="223"/>
    </row>
    <row r="2744" spans="15:15" x14ac:dyDescent="0.2">
      <c r="O2744" s="223"/>
    </row>
    <row r="2745" spans="15:15" x14ac:dyDescent="0.2">
      <c r="O2745" s="223"/>
    </row>
    <row r="2746" spans="15:15" x14ac:dyDescent="0.2">
      <c r="O2746" s="223"/>
    </row>
    <row r="2747" spans="15:15" x14ac:dyDescent="0.2">
      <c r="O2747" s="223"/>
    </row>
    <row r="2748" spans="15:15" x14ac:dyDescent="0.2">
      <c r="O2748" s="223"/>
    </row>
    <row r="2749" spans="15:15" x14ac:dyDescent="0.2">
      <c r="O2749" s="223"/>
    </row>
    <row r="2750" spans="15:15" x14ac:dyDescent="0.2">
      <c r="O2750" s="223"/>
    </row>
    <row r="2751" spans="15:15" x14ac:dyDescent="0.2">
      <c r="O2751" s="223"/>
    </row>
    <row r="2752" spans="15:15" x14ac:dyDescent="0.2">
      <c r="O2752" s="223"/>
    </row>
    <row r="2753" spans="15:15" x14ac:dyDescent="0.2">
      <c r="O2753" s="223"/>
    </row>
    <row r="2754" spans="15:15" x14ac:dyDescent="0.2">
      <c r="O2754" s="223"/>
    </row>
    <row r="2755" spans="15:15" x14ac:dyDescent="0.2">
      <c r="O2755" s="223"/>
    </row>
    <row r="2756" spans="15:15" x14ac:dyDescent="0.2">
      <c r="O2756" s="223"/>
    </row>
    <row r="2757" spans="15:15" x14ac:dyDescent="0.2">
      <c r="O2757" s="223"/>
    </row>
    <row r="2758" spans="15:15" x14ac:dyDescent="0.2">
      <c r="O2758" s="223"/>
    </row>
    <row r="2759" spans="15:15" x14ac:dyDescent="0.2">
      <c r="O2759" s="223"/>
    </row>
    <row r="2760" spans="15:15" x14ac:dyDescent="0.2">
      <c r="O2760" s="223"/>
    </row>
    <row r="2761" spans="15:15" x14ac:dyDescent="0.2">
      <c r="O2761" s="223"/>
    </row>
    <row r="2762" spans="15:15" x14ac:dyDescent="0.2">
      <c r="O2762" s="223"/>
    </row>
    <row r="2763" spans="15:15" x14ac:dyDescent="0.2">
      <c r="O2763" s="223"/>
    </row>
    <row r="2764" spans="15:15" x14ac:dyDescent="0.2">
      <c r="O2764" s="223"/>
    </row>
    <row r="2765" spans="15:15" x14ac:dyDescent="0.2">
      <c r="O2765" s="223"/>
    </row>
    <row r="2766" spans="15:15" x14ac:dyDescent="0.2">
      <c r="O2766" s="223"/>
    </row>
    <row r="2767" spans="15:15" x14ac:dyDescent="0.2">
      <c r="O2767" s="223"/>
    </row>
    <row r="2768" spans="15:15" x14ac:dyDescent="0.2">
      <c r="O2768" s="223"/>
    </row>
    <row r="2769" spans="15:15" x14ac:dyDescent="0.2">
      <c r="O2769" s="223"/>
    </row>
    <row r="2770" spans="15:15" x14ac:dyDescent="0.2">
      <c r="O2770" s="223"/>
    </row>
    <row r="2771" spans="15:15" x14ac:dyDescent="0.2">
      <c r="O2771" s="223"/>
    </row>
    <row r="2772" spans="15:15" x14ac:dyDescent="0.2">
      <c r="O2772" s="223"/>
    </row>
    <row r="2773" spans="15:15" x14ac:dyDescent="0.2">
      <c r="O2773" s="223"/>
    </row>
    <row r="2774" spans="15:15" x14ac:dyDescent="0.2">
      <c r="O2774" s="223"/>
    </row>
    <row r="2775" spans="15:15" x14ac:dyDescent="0.2">
      <c r="O2775" s="223"/>
    </row>
    <row r="2776" spans="15:15" x14ac:dyDescent="0.2">
      <c r="O2776" s="223"/>
    </row>
    <row r="2777" spans="15:15" x14ac:dyDescent="0.2">
      <c r="O2777" s="223"/>
    </row>
    <row r="2778" spans="15:15" x14ac:dyDescent="0.2">
      <c r="O2778" s="223"/>
    </row>
    <row r="2779" spans="15:15" x14ac:dyDescent="0.2">
      <c r="O2779" s="223"/>
    </row>
    <row r="2780" spans="15:15" x14ac:dyDescent="0.2">
      <c r="O2780" s="223"/>
    </row>
    <row r="2781" spans="15:15" x14ac:dyDescent="0.2">
      <c r="O2781" s="223"/>
    </row>
    <row r="2782" spans="15:15" x14ac:dyDescent="0.2">
      <c r="O2782" s="223"/>
    </row>
    <row r="2783" spans="15:15" x14ac:dyDescent="0.2">
      <c r="O2783" s="223"/>
    </row>
    <row r="2784" spans="15:15" x14ac:dyDescent="0.2">
      <c r="O2784" s="223"/>
    </row>
    <row r="2785" spans="15:15" x14ac:dyDescent="0.2">
      <c r="O2785" s="223"/>
    </row>
    <row r="2786" spans="15:15" x14ac:dyDescent="0.2">
      <c r="O2786" s="223"/>
    </row>
    <row r="2787" spans="15:15" x14ac:dyDescent="0.2">
      <c r="O2787" s="223"/>
    </row>
    <row r="2788" spans="15:15" x14ac:dyDescent="0.2">
      <c r="O2788" s="223"/>
    </row>
    <row r="2789" spans="15:15" x14ac:dyDescent="0.2">
      <c r="O2789" s="223"/>
    </row>
    <row r="2790" spans="15:15" x14ac:dyDescent="0.2">
      <c r="O2790" s="223"/>
    </row>
    <row r="2791" spans="15:15" x14ac:dyDescent="0.2">
      <c r="O2791" s="223"/>
    </row>
    <row r="2792" spans="15:15" x14ac:dyDescent="0.2">
      <c r="O2792" s="223"/>
    </row>
    <row r="2793" spans="15:15" x14ac:dyDescent="0.2">
      <c r="O2793" s="223"/>
    </row>
    <row r="2794" spans="15:15" x14ac:dyDescent="0.2">
      <c r="O2794" s="223"/>
    </row>
    <row r="2795" spans="15:15" x14ac:dyDescent="0.2">
      <c r="O2795" s="223"/>
    </row>
    <row r="2796" spans="15:15" x14ac:dyDescent="0.2">
      <c r="O2796" s="223"/>
    </row>
    <row r="2797" spans="15:15" x14ac:dyDescent="0.2">
      <c r="O2797" s="223"/>
    </row>
    <row r="2798" spans="15:15" x14ac:dyDescent="0.2">
      <c r="O2798" s="223"/>
    </row>
    <row r="2799" spans="15:15" x14ac:dyDescent="0.2">
      <c r="O2799" s="223"/>
    </row>
    <row r="2800" spans="15:15" x14ac:dyDescent="0.2">
      <c r="O2800" s="223"/>
    </row>
    <row r="2801" spans="15:15" x14ac:dyDescent="0.2">
      <c r="O2801" s="223"/>
    </row>
    <row r="2802" spans="15:15" x14ac:dyDescent="0.2">
      <c r="O2802" s="223"/>
    </row>
    <row r="2803" spans="15:15" x14ac:dyDescent="0.2">
      <c r="O2803" s="223"/>
    </row>
    <row r="2804" spans="15:15" x14ac:dyDescent="0.2">
      <c r="O2804" s="223"/>
    </row>
    <row r="2805" spans="15:15" x14ac:dyDescent="0.2">
      <c r="O2805" s="223"/>
    </row>
    <row r="2806" spans="15:15" x14ac:dyDescent="0.2">
      <c r="O2806" s="223"/>
    </row>
    <row r="2807" spans="15:15" x14ac:dyDescent="0.2">
      <c r="O2807" s="223"/>
    </row>
    <row r="2808" spans="15:15" x14ac:dyDescent="0.2">
      <c r="O2808" s="223"/>
    </row>
    <row r="2809" spans="15:15" x14ac:dyDescent="0.2">
      <c r="O2809" s="223"/>
    </row>
    <row r="2810" spans="15:15" x14ac:dyDescent="0.2">
      <c r="O2810" s="223"/>
    </row>
    <row r="2811" spans="15:15" x14ac:dyDescent="0.2">
      <c r="O2811" s="223"/>
    </row>
    <row r="2812" spans="15:15" x14ac:dyDescent="0.2">
      <c r="O2812" s="223"/>
    </row>
    <row r="2813" spans="15:15" x14ac:dyDescent="0.2">
      <c r="O2813" s="223"/>
    </row>
    <row r="2814" spans="15:15" x14ac:dyDescent="0.2">
      <c r="O2814" s="223"/>
    </row>
    <row r="2815" spans="15:15" x14ac:dyDescent="0.2">
      <c r="O2815" s="223"/>
    </row>
    <row r="2816" spans="15:15" x14ac:dyDescent="0.2">
      <c r="O2816" s="223"/>
    </row>
    <row r="2817" spans="15:15" x14ac:dyDescent="0.2">
      <c r="O2817" s="223"/>
    </row>
    <row r="2818" spans="15:15" x14ac:dyDescent="0.2">
      <c r="O2818" s="223"/>
    </row>
    <row r="2819" spans="15:15" x14ac:dyDescent="0.2">
      <c r="O2819" s="223"/>
    </row>
    <row r="2820" spans="15:15" x14ac:dyDescent="0.2">
      <c r="O2820" s="223"/>
    </row>
    <row r="2821" spans="15:15" x14ac:dyDescent="0.2">
      <c r="O2821" s="223"/>
    </row>
    <row r="2822" spans="15:15" x14ac:dyDescent="0.2">
      <c r="O2822" s="223"/>
    </row>
    <row r="2823" spans="15:15" x14ac:dyDescent="0.2">
      <c r="O2823" s="223"/>
    </row>
    <row r="2824" spans="15:15" x14ac:dyDescent="0.2">
      <c r="O2824" s="223"/>
    </row>
    <row r="2825" spans="15:15" x14ac:dyDescent="0.2">
      <c r="O2825" s="223"/>
    </row>
    <row r="2826" spans="15:15" x14ac:dyDescent="0.2">
      <c r="O2826" s="223"/>
    </row>
    <row r="2827" spans="15:15" x14ac:dyDescent="0.2">
      <c r="O2827" s="223"/>
    </row>
    <row r="2828" spans="15:15" x14ac:dyDescent="0.2">
      <c r="O2828" s="223"/>
    </row>
    <row r="2829" spans="15:15" x14ac:dyDescent="0.2">
      <c r="O2829" s="223"/>
    </row>
    <row r="2830" spans="15:15" x14ac:dyDescent="0.2">
      <c r="O2830" s="223"/>
    </row>
    <row r="2831" spans="15:15" x14ac:dyDescent="0.2">
      <c r="O2831" s="223"/>
    </row>
    <row r="2832" spans="15:15" x14ac:dyDescent="0.2">
      <c r="O2832" s="223"/>
    </row>
    <row r="2833" spans="15:15" x14ac:dyDescent="0.2">
      <c r="O2833" s="223"/>
    </row>
    <row r="2834" spans="15:15" x14ac:dyDescent="0.2">
      <c r="O2834" s="223"/>
    </row>
    <row r="2835" spans="15:15" x14ac:dyDescent="0.2">
      <c r="O2835" s="223"/>
    </row>
    <row r="2836" spans="15:15" x14ac:dyDescent="0.2">
      <c r="O2836" s="223"/>
    </row>
    <row r="2837" spans="15:15" x14ac:dyDescent="0.2">
      <c r="O2837" s="223"/>
    </row>
    <row r="2838" spans="15:15" x14ac:dyDescent="0.2">
      <c r="O2838" s="223"/>
    </row>
    <row r="2839" spans="15:15" x14ac:dyDescent="0.2">
      <c r="O2839" s="223"/>
    </row>
    <row r="2840" spans="15:15" x14ac:dyDescent="0.2">
      <c r="O2840" s="223"/>
    </row>
    <row r="2841" spans="15:15" x14ac:dyDescent="0.2">
      <c r="O2841" s="223"/>
    </row>
    <row r="2842" spans="15:15" x14ac:dyDescent="0.2">
      <c r="O2842" s="223"/>
    </row>
    <row r="2843" spans="15:15" x14ac:dyDescent="0.2">
      <c r="O2843" s="223"/>
    </row>
    <row r="2844" spans="15:15" x14ac:dyDescent="0.2">
      <c r="O2844" s="223"/>
    </row>
    <row r="2845" spans="15:15" x14ac:dyDescent="0.2">
      <c r="O2845" s="223"/>
    </row>
    <row r="2846" spans="15:15" x14ac:dyDescent="0.2">
      <c r="O2846" s="223"/>
    </row>
    <row r="2847" spans="15:15" x14ac:dyDescent="0.2">
      <c r="O2847" s="223"/>
    </row>
    <row r="2848" spans="15:15" x14ac:dyDescent="0.2">
      <c r="O2848" s="223"/>
    </row>
    <row r="2849" spans="15:15" x14ac:dyDescent="0.2">
      <c r="O2849" s="223"/>
    </row>
    <row r="2850" spans="15:15" x14ac:dyDescent="0.2">
      <c r="O2850" s="223"/>
    </row>
    <row r="2851" spans="15:15" x14ac:dyDescent="0.2">
      <c r="O2851" s="223"/>
    </row>
    <row r="2852" spans="15:15" x14ac:dyDescent="0.2">
      <c r="O2852" s="223"/>
    </row>
    <row r="2853" spans="15:15" x14ac:dyDescent="0.2">
      <c r="O2853" s="223"/>
    </row>
    <row r="2854" spans="15:15" x14ac:dyDescent="0.2">
      <c r="O2854" s="223"/>
    </row>
    <row r="2855" spans="15:15" x14ac:dyDescent="0.2">
      <c r="O2855" s="223"/>
    </row>
    <row r="2856" spans="15:15" x14ac:dyDescent="0.2">
      <c r="O2856" s="223"/>
    </row>
    <row r="2857" spans="15:15" x14ac:dyDescent="0.2">
      <c r="O2857" s="223"/>
    </row>
    <row r="2858" spans="15:15" x14ac:dyDescent="0.2">
      <c r="O2858" s="223"/>
    </row>
    <row r="2859" spans="15:15" x14ac:dyDescent="0.2">
      <c r="O2859" s="223"/>
    </row>
    <row r="2860" spans="15:15" x14ac:dyDescent="0.2">
      <c r="O2860" s="223"/>
    </row>
    <row r="2861" spans="15:15" x14ac:dyDescent="0.2">
      <c r="O2861" s="223"/>
    </row>
    <row r="2862" spans="15:15" x14ac:dyDescent="0.2">
      <c r="O2862" s="223"/>
    </row>
    <row r="2863" spans="15:15" x14ac:dyDescent="0.2">
      <c r="O2863" s="223"/>
    </row>
    <row r="2864" spans="15:15" x14ac:dyDescent="0.2">
      <c r="O2864" s="223"/>
    </row>
    <row r="2865" spans="15:15" x14ac:dyDescent="0.2">
      <c r="O2865" s="223"/>
    </row>
    <row r="2866" spans="15:15" x14ac:dyDescent="0.2">
      <c r="O2866" s="223"/>
    </row>
    <row r="2867" spans="15:15" x14ac:dyDescent="0.2">
      <c r="O2867" s="223"/>
    </row>
    <row r="2868" spans="15:15" x14ac:dyDescent="0.2">
      <c r="O2868" s="223"/>
    </row>
    <row r="2869" spans="15:15" x14ac:dyDescent="0.2">
      <c r="O2869" s="223"/>
    </row>
    <row r="2870" spans="15:15" x14ac:dyDescent="0.2">
      <c r="O2870" s="223"/>
    </row>
    <row r="2871" spans="15:15" x14ac:dyDescent="0.2">
      <c r="O2871" s="223"/>
    </row>
    <row r="2872" spans="15:15" x14ac:dyDescent="0.2">
      <c r="O2872" s="223"/>
    </row>
    <row r="2873" spans="15:15" x14ac:dyDescent="0.2">
      <c r="O2873" s="223"/>
    </row>
    <row r="2874" spans="15:15" x14ac:dyDescent="0.2">
      <c r="O2874" s="223"/>
    </row>
    <row r="2875" spans="15:15" x14ac:dyDescent="0.2">
      <c r="O2875" s="223"/>
    </row>
    <row r="2876" spans="15:15" x14ac:dyDescent="0.2">
      <c r="O2876" s="223"/>
    </row>
    <row r="2877" spans="15:15" x14ac:dyDescent="0.2">
      <c r="O2877" s="223"/>
    </row>
    <row r="2878" spans="15:15" x14ac:dyDescent="0.2">
      <c r="O2878" s="223"/>
    </row>
    <row r="2879" spans="15:15" x14ac:dyDescent="0.2">
      <c r="O2879" s="223"/>
    </row>
    <row r="2880" spans="15:15" x14ac:dyDescent="0.2">
      <c r="O2880" s="223"/>
    </row>
    <row r="2881" spans="15:15" x14ac:dyDescent="0.2">
      <c r="O2881" s="223"/>
    </row>
    <row r="2882" spans="15:15" x14ac:dyDescent="0.2">
      <c r="O2882" s="223"/>
    </row>
    <row r="2883" spans="15:15" x14ac:dyDescent="0.2">
      <c r="O2883" s="223"/>
    </row>
    <row r="2884" spans="15:15" x14ac:dyDescent="0.2">
      <c r="O2884" s="223"/>
    </row>
    <row r="2885" spans="15:15" x14ac:dyDescent="0.2">
      <c r="O2885" s="223"/>
    </row>
    <row r="2886" spans="15:15" x14ac:dyDescent="0.2">
      <c r="O2886" s="223"/>
    </row>
    <row r="2887" spans="15:15" x14ac:dyDescent="0.2">
      <c r="O2887" s="223"/>
    </row>
    <row r="2888" spans="15:15" x14ac:dyDescent="0.2">
      <c r="O2888" s="223"/>
    </row>
    <row r="2889" spans="15:15" x14ac:dyDescent="0.2">
      <c r="O2889" s="223"/>
    </row>
    <row r="2890" spans="15:15" x14ac:dyDescent="0.2">
      <c r="O2890" s="223"/>
    </row>
    <row r="2891" spans="15:15" x14ac:dyDescent="0.2">
      <c r="O2891" s="223"/>
    </row>
    <row r="2892" spans="15:15" x14ac:dyDescent="0.2">
      <c r="O2892" s="223"/>
    </row>
    <row r="2893" spans="15:15" x14ac:dyDescent="0.2">
      <c r="O2893" s="223"/>
    </row>
    <row r="2894" spans="15:15" x14ac:dyDescent="0.2">
      <c r="O2894" s="223"/>
    </row>
    <row r="2895" spans="15:15" x14ac:dyDescent="0.2">
      <c r="O2895" s="223"/>
    </row>
    <row r="2896" spans="15:15" x14ac:dyDescent="0.2">
      <c r="O2896" s="223"/>
    </row>
    <row r="2897" spans="15:15" x14ac:dyDescent="0.2">
      <c r="O2897" s="223"/>
    </row>
    <row r="2898" spans="15:15" x14ac:dyDescent="0.2">
      <c r="O2898" s="223"/>
    </row>
    <row r="2899" spans="15:15" x14ac:dyDescent="0.2">
      <c r="O2899" s="223"/>
    </row>
    <row r="2900" spans="15:15" x14ac:dyDescent="0.2">
      <c r="O2900" s="223"/>
    </row>
    <row r="2901" spans="15:15" x14ac:dyDescent="0.2">
      <c r="O2901" s="223"/>
    </row>
    <row r="2902" spans="15:15" x14ac:dyDescent="0.2">
      <c r="O2902" s="223"/>
    </row>
    <row r="2903" spans="15:15" x14ac:dyDescent="0.2">
      <c r="O2903" s="223"/>
    </row>
    <row r="2904" spans="15:15" x14ac:dyDescent="0.2">
      <c r="O2904" s="223"/>
    </row>
    <row r="2905" spans="15:15" x14ac:dyDescent="0.2">
      <c r="O2905" s="223"/>
    </row>
    <row r="2906" spans="15:15" x14ac:dyDescent="0.2">
      <c r="O2906" s="223"/>
    </row>
    <row r="2907" spans="15:15" x14ac:dyDescent="0.2">
      <c r="O2907" s="223"/>
    </row>
    <row r="2908" spans="15:15" x14ac:dyDescent="0.2">
      <c r="O2908" s="223"/>
    </row>
    <row r="2909" spans="15:15" x14ac:dyDescent="0.2">
      <c r="O2909" s="223"/>
    </row>
    <row r="2910" spans="15:15" x14ac:dyDescent="0.2">
      <c r="O2910" s="223"/>
    </row>
    <row r="2911" spans="15:15" x14ac:dyDescent="0.2">
      <c r="O2911" s="223"/>
    </row>
    <row r="2912" spans="15:15" x14ac:dyDescent="0.2">
      <c r="O2912" s="223"/>
    </row>
    <row r="2913" spans="15:15" x14ac:dyDescent="0.2">
      <c r="O2913" s="223"/>
    </row>
    <row r="2914" spans="15:15" x14ac:dyDescent="0.2">
      <c r="O2914" s="223"/>
    </row>
    <row r="2915" spans="15:15" x14ac:dyDescent="0.2">
      <c r="O2915" s="223"/>
    </row>
    <row r="2916" spans="15:15" x14ac:dyDescent="0.2">
      <c r="O2916" s="223"/>
    </row>
    <row r="2917" spans="15:15" x14ac:dyDescent="0.2">
      <c r="O2917" s="223"/>
    </row>
    <row r="2918" spans="15:15" x14ac:dyDescent="0.2">
      <c r="O2918" s="223"/>
    </row>
    <row r="2919" spans="15:15" x14ac:dyDescent="0.2">
      <c r="O2919" s="223"/>
    </row>
    <row r="2920" spans="15:15" x14ac:dyDescent="0.2">
      <c r="O2920" s="223"/>
    </row>
    <row r="2921" spans="15:15" x14ac:dyDescent="0.2">
      <c r="O2921" s="223"/>
    </row>
    <row r="2922" spans="15:15" x14ac:dyDescent="0.2">
      <c r="O2922" s="223"/>
    </row>
    <row r="2923" spans="15:15" x14ac:dyDescent="0.2">
      <c r="O2923" s="223"/>
    </row>
    <row r="2924" spans="15:15" x14ac:dyDescent="0.2">
      <c r="O2924" s="223"/>
    </row>
    <row r="2925" spans="15:15" x14ac:dyDescent="0.2">
      <c r="O2925" s="223"/>
    </row>
    <row r="2926" spans="15:15" x14ac:dyDescent="0.2">
      <c r="O2926" s="223"/>
    </row>
    <row r="2927" spans="15:15" x14ac:dyDescent="0.2">
      <c r="O2927" s="223"/>
    </row>
    <row r="2928" spans="15:15" x14ac:dyDescent="0.2">
      <c r="O2928" s="223"/>
    </row>
    <row r="2929" spans="15:15" x14ac:dyDescent="0.2">
      <c r="O2929" s="223"/>
    </row>
    <row r="2930" spans="15:15" x14ac:dyDescent="0.2">
      <c r="O2930" s="223"/>
    </row>
    <row r="2931" spans="15:15" x14ac:dyDescent="0.2">
      <c r="O2931" s="223"/>
    </row>
    <row r="2932" spans="15:15" x14ac:dyDescent="0.2">
      <c r="O2932" s="223"/>
    </row>
    <row r="2933" spans="15:15" x14ac:dyDescent="0.2">
      <c r="O2933" s="223"/>
    </row>
    <row r="2934" spans="15:15" x14ac:dyDescent="0.2">
      <c r="O2934" s="223"/>
    </row>
    <row r="2935" spans="15:15" x14ac:dyDescent="0.2">
      <c r="O2935" s="223"/>
    </row>
    <row r="2936" spans="15:15" x14ac:dyDescent="0.2">
      <c r="O2936" s="223"/>
    </row>
    <row r="2937" spans="15:15" x14ac:dyDescent="0.2">
      <c r="O2937" s="223"/>
    </row>
    <row r="2938" spans="15:15" x14ac:dyDescent="0.2">
      <c r="O2938" s="223"/>
    </row>
    <row r="2939" spans="15:15" x14ac:dyDescent="0.2">
      <c r="O2939" s="223"/>
    </row>
    <row r="2940" spans="15:15" x14ac:dyDescent="0.2">
      <c r="O2940" s="223"/>
    </row>
    <row r="2941" spans="15:15" x14ac:dyDescent="0.2">
      <c r="O2941" s="223"/>
    </row>
    <row r="2942" spans="15:15" x14ac:dyDescent="0.2">
      <c r="O2942" s="223"/>
    </row>
    <row r="2943" spans="15:15" x14ac:dyDescent="0.2">
      <c r="O2943" s="223"/>
    </row>
    <row r="2944" spans="15:15" x14ac:dyDescent="0.2">
      <c r="O2944" s="223"/>
    </row>
    <row r="2945" spans="15:15" x14ac:dyDescent="0.2">
      <c r="O2945" s="223"/>
    </row>
    <row r="2946" spans="15:15" x14ac:dyDescent="0.2">
      <c r="O2946" s="223"/>
    </row>
    <row r="2947" spans="15:15" x14ac:dyDescent="0.2">
      <c r="O2947" s="223"/>
    </row>
    <row r="2948" spans="15:15" x14ac:dyDescent="0.2">
      <c r="O2948" s="223"/>
    </row>
    <row r="2949" spans="15:15" x14ac:dyDescent="0.2">
      <c r="O2949" s="223"/>
    </row>
    <row r="2950" spans="15:15" x14ac:dyDescent="0.2">
      <c r="O2950" s="223"/>
    </row>
    <row r="2951" spans="15:15" x14ac:dyDescent="0.2">
      <c r="O2951" s="223"/>
    </row>
    <row r="2952" spans="15:15" x14ac:dyDescent="0.2">
      <c r="O2952" s="223"/>
    </row>
    <row r="2953" spans="15:15" x14ac:dyDescent="0.2">
      <c r="O2953" s="223"/>
    </row>
    <row r="2954" spans="15:15" x14ac:dyDescent="0.2">
      <c r="O2954" s="223"/>
    </row>
    <row r="2955" spans="15:15" x14ac:dyDescent="0.2">
      <c r="O2955" s="223"/>
    </row>
    <row r="2956" spans="15:15" x14ac:dyDescent="0.2">
      <c r="O2956" s="223"/>
    </row>
    <row r="2957" spans="15:15" x14ac:dyDescent="0.2">
      <c r="O2957" s="223"/>
    </row>
    <row r="2958" spans="15:15" x14ac:dyDescent="0.2">
      <c r="O2958" s="223"/>
    </row>
    <row r="2959" spans="15:15" x14ac:dyDescent="0.2">
      <c r="O2959" s="223"/>
    </row>
    <row r="2960" spans="15:15" x14ac:dyDescent="0.2">
      <c r="O2960" s="223"/>
    </row>
    <row r="2961" spans="15:15" x14ac:dyDescent="0.2">
      <c r="O2961" s="223"/>
    </row>
    <row r="2962" spans="15:15" x14ac:dyDescent="0.2">
      <c r="O2962" s="223"/>
    </row>
    <row r="2963" spans="15:15" x14ac:dyDescent="0.2">
      <c r="O2963" s="223"/>
    </row>
    <row r="2964" spans="15:15" x14ac:dyDescent="0.2">
      <c r="O2964" s="223"/>
    </row>
    <row r="2965" spans="15:15" x14ac:dyDescent="0.2">
      <c r="O2965" s="223"/>
    </row>
    <row r="2966" spans="15:15" x14ac:dyDescent="0.2">
      <c r="O2966" s="223"/>
    </row>
    <row r="2967" spans="15:15" x14ac:dyDescent="0.2">
      <c r="O2967" s="223"/>
    </row>
    <row r="2968" spans="15:15" x14ac:dyDescent="0.2">
      <c r="O2968" s="223"/>
    </row>
    <row r="2969" spans="15:15" x14ac:dyDescent="0.2">
      <c r="O2969" s="223"/>
    </row>
    <row r="2970" spans="15:15" x14ac:dyDescent="0.2">
      <c r="O2970" s="223"/>
    </row>
    <row r="2971" spans="15:15" x14ac:dyDescent="0.2">
      <c r="O2971" s="223"/>
    </row>
    <row r="2972" spans="15:15" x14ac:dyDescent="0.2">
      <c r="O2972" s="223"/>
    </row>
    <row r="2973" spans="15:15" x14ac:dyDescent="0.2">
      <c r="O2973" s="223"/>
    </row>
    <row r="2974" spans="15:15" x14ac:dyDescent="0.2">
      <c r="O2974" s="223"/>
    </row>
    <row r="2975" spans="15:15" x14ac:dyDescent="0.2">
      <c r="O2975" s="223"/>
    </row>
    <row r="2976" spans="15:15" x14ac:dyDescent="0.2">
      <c r="O2976" s="223"/>
    </row>
    <row r="2977" spans="15:15" x14ac:dyDescent="0.2">
      <c r="O2977" s="223"/>
    </row>
    <row r="2978" spans="15:15" x14ac:dyDescent="0.2">
      <c r="O2978" s="223"/>
    </row>
    <row r="2979" spans="15:15" x14ac:dyDescent="0.2">
      <c r="O2979" s="223"/>
    </row>
    <row r="2980" spans="15:15" x14ac:dyDescent="0.2">
      <c r="O2980" s="223"/>
    </row>
    <row r="2981" spans="15:15" x14ac:dyDescent="0.2">
      <c r="O2981" s="223"/>
    </row>
    <row r="2982" spans="15:15" x14ac:dyDescent="0.2">
      <c r="O2982" s="223"/>
    </row>
    <row r="2983" spans="15:15" x14ac:dyDescent="0.2">
      <c r="O2983" s="223"/>
    </row>
    <row r="2984" spans="15:15" x14ac:dyDescent="0.2">
      <c r="O2984" s="223"/>
    </row>
    <row r="2985" spans="15:15" x14ac:dyDescent="0.2">
      <c r="O2985" s="223"/>
    </row>
    <row r="2986" spans="15:15" x14ac:dyDescent="0.2">
      <c r="O2986" s="223"/>
    </row>
    <row r="2987" spans="15:15" x14ac:dyDescent="0.2">
      <c r="O2987" s="223"/>
    </row>
    <row r="2988" spans="15:15" x14ac:dyDescent="0.2">
      <c r="O2988" s="223"/>
    </row>
    <row r="2989" spans="15:15" x14ac:dyDescent="0.2">
      <c r="O2989" s="223"/>
    </row>
    <row r="2990" spans="15:15" x14ac:dyDescent="0.2">
      <c r="O2990" s="223"/>
    </row>
    <row r="2991" spans="15:15" x14ac:dyDescent="0.2">
      <c r="O2991" s="223"/>
    </row>
    <row r="2992" spans="15:15" x14ac:dyDescent="0.2">
      <c r="O2992" s="223"/>
    </row>
    <row r="2993" spans="15:15" x14ac:dyDescent="0.2">
      <c r="O2993" s="223"/>
    </row>
    <row r="2994" spans="15:15" x14ac:dyDescent="0.2">
      <c r="O2994" s="223"/>
    </row>
    <row r="2995" spans="15:15" x14ac:dyDescent="0.2">
      <c r="O2995" s="223"/>
    </row>
    <row r="2996" spans="15:15" x14ac:dyDescent="0.2">
      <c r="O2996" s="223"/>
    </row>
    <row r="2997" spans="15:15" x14ac:dyDescent="0.2">
      <c r="O2997" s="223"/>
    </row>
    <row r="2998" spans="15:15" x14ac:dyDescent="0.2">
      <c r="O2998" s="223"/>
    </row>
    <row r="2999" spans="15:15" x14ac:dyDescent="0.2">
      <c r="O2999" s="223"/>
    </row>
    <row r="3000" spans="15:15" x14ac:dyDescent="0.2">
      <c r="O3000" s="223"/>
    </row>
    <row r="3001" spans="15:15" x14ac:dyDescent="0.2">
      <c r="O3001" s="223"/>
    </row>
    <row r="3002" spans="15:15" x14ac:dyDescent="0.2">
      <c r="O3002" s="223"/>
    </row>
    <row r="3003" spans="15:15" x14ac:dyDescent="0.2">
      <c r="O3003" s="223"/>
    </row>
    <row r="3004" spans="15:15" x14ac:dyDescent="0.2">
      <c r="O3004" s="223"/>
    </row>
    <row r="3005" spans="15:15" x14ac:dyDescent="0.2">
      <c r="O3005" s="223"/>
    </row>
    <row r="3006" spans="15:15" x14ac:dyDescent="0.2">
      <c r="O3006" s="223"/>
    </row>
    <row r="3007" spans="15:15" x14ac:dyDescent="0.2">
      <c r="O3007" s="223"/>
    </row>
    <row r="3008" spans="15:15" x14ac:dyDescent="0.2">
      <c r="O3008" s="223"/>
    </row>
    <row r="3009" spans="15:15" x14ac:dyDescent="0.2">
      <c r="O3009" s="223"/>
    </row>
    <row r="3010" spans="15:15" x14ac:dyDescent="0.2">
      <c r="O3010" s="223"/>
    </row>
    <row r="3011" spans="15:15" x14ac:dyDescent="0.2">
      <c r="O3011" s="223"/>
    </row>
    <row r="3012" spans="15:15" x14ac:dyDescent="0.2">
      <c r="O3012" s="223"/>
    </row>
    <row r="3013" spans="15:15" x14ac:dyDescent="0.2">
      <c r="O3013" s="223"/>
    </row>
    <row r="3014" spans="15:15" x14ac:dyDescent="0.2">
      <c r="O3014" s="223"/>
    </row>
    <row r="3015" spans="15:15" x14ac:dyDescent="0.2">
      <c r="O3015" s="223"/>
    </row>
    <row r="3016" spans="15:15" x14ac:dyDescent="0.2">
      <c r="O3016" s="223"/>
    </row>
    <row r="3017" spans="15:15" x14ac:dyDescent="0.2">
      <c r="O3017" s="223"/>
    </row>
    <row r="3018" spans="15:15" x14ac:dyDescent="0.2">
      <c r="O3018" s="223"/>
    </row>
    <row r="3019" spans="15:15" x14ac:dyDescent="0.2">
      <c r="O3019" s="223"/>
    </row>
    <row r="3020" spans="15:15" x14ac:dyDescent="0.2">
      <c r="O3020" s="223"/>
    </row>
    <row r="3021" spans="15:15" x14ac:dyDescent="0.2">
      <c r="O3021" s="223"/>
    </row>
    <row r="3022" spans="15:15" x14ac:dyDescent="0.2">
      <c r="O3022" s="223"/>
    </row>
    <row r="3023" spans="15:15" x14ac:dyDescent="0.2">
      <c r="O3023" s="223"/>
    </row>
    <row r="3024" spans="15:15" x14ac:dyDescent="0.2">
      <c r="O3024" s="223"/>
    </row>
    <row r="3025" spans="15:15" x14ac:dyDescent="0.2">
      <c r="O3025" s="223"/>
    </row>
    <row r="3026" spans="15:15" x14ac:dyDescent="0.2">
      <c r="O3026" s="223"/>
    </row>
    <row r="3027" spans="15:15" x14ac:dyDescent="0.2">
      <c r="O3027" s="223"/>
    </row>
    <row r="3028" spans="15:15" x14ac:dyDescent="0.2">
      <c r="O3028" s="223"/>
    </row>
    <row r="3029" spans="15:15" x14ac:dyDescent="0.2">
      <c r="O3029" s="223"/>
    </row>
    <row r="3030" spans="15:15" x14ac:dyDescent="0.2">
      <c r="O3030" s="223"/>
    </row>
    <row r="3031" spans="15:15" x14ac:dyDescent="0.2">
      <c r="O3031" s="223"/>
    </row>
    <row r="3032" spans="15:15" x14ac:dyDescent="0.2">
      <c r="O3032" s="223"/>
    </row>
    <row r="3033" spans="15:15" x14ac:dyDescent="0.2">
      <c r="O3033" s="223"/>
    </row>
    <row r="3034" spans="15:15" x14ac:dyDescent="0.2">
      <c r="O3034" s="223"/>
    </row>
    <row r="3035" spans="15:15" x14ac:dyDescent="0.2">
      <c r="O3035" s="223"/>
    </row>
    <row r="3036" spans="15:15" x14ac:dyDescent="0.2">
      <c r="O3036" s="223"/>
    </row>
    <row r="3037" spans="15:15" x14ac:dyDescent="0.2">
      <c r="O3037" s="223"/>
    </row>
    <row r="3038" spans="15:15" x14ac:dyDescent="0.2">
      <c r="O3038" s="223"/>
    </row>
    <row r="3039" spans="15:15" x14ac:dyDescent="0.2">
      <c r="O3039" s="223"/>
    </row>
    <row r="3040" spans="15:15" x14ac:dyDescent="0.2">
      <c r="O3040" s="223"/>
    </row>
    <row r="3041" spans="15:15" x14ac:dyDescent="0.2">
      <c r="O3041" s="223"/>
    </row>
    <row r="3042" spans="15:15" x14ac:dyDescent="0.2">
      <c r="O3042" s="223"/>
    </row>
    <row r="3043" spans="15:15" x14ac:dyDescent="0.2">
      <c r="O3043" s="223"/>
    </row>
    <row r="3044" spans="15:15" x14ac:dyDescent="0.2">
      <c r="O3044" s="223"/>
    </row>
    <row r="3045" spans="15:15" x14ac:dyDescent="0.2">
      <c r="O3045" s="223"/>
    </row>
    <row r="3046" spans="15:15" x14ac:dyDescent="0.2">
      <c r="O3046" s="223"/>
    </row>
    <row r="3047" spans="15:15" x14ac:dyDescent="0.2">
      <c r="O3047" s="223"/>
    </row>
    <row r="3048" spans="15:15" x14ac:dyDescent="0.2">
      <c r="O3048" s="223"/>
    </row>
    <row r="3049" spans="15:15" x14ac:dyDescent="0.2">
      <c r="O3049" s="223"/>
    </row>
    <row r="3050" spans="15:15" x14ac:dyDescent="0.2">
      <c r="O3050" s="223"/>
    </row>
    <row r="3051" spans="15:15" x14ac:dyDescent="0.2">
      <c r="O3051" s="223"/>
    </row>
    <row r="3052" spans="15:15" x14ac:dyDescent="0.2">
      <c r="O3052" s="223"/>
    </row>
    <row r="3053" spans="15:15" x14ac:dyDescent="0.2">
      <c r="O3053" s="223"/>
    </row>
    <row r="3054" spans="15:15" x14ac:dyDescent="0.2">
      <c r="O3054" s="223"/>
    </row>
    <row r="3055" spans="15:15" x14ac:dyDescent="0.2">
      <c r="O3055" s="223"/>
    </row>
    <row r="3056" spans="15:15" x14ac:dyDescent="0.2">
      <c r="O3056" s="223"/>
    </row>
    <row r="3057" spans="15:15" x14ac:dyDescent="0.2">
      <c r="O3057" s="223"/>
    </row>
    <row r="3058" spans="15:15" x14ac:dyDescent="0.2">
      <c r="O3058" s="223"/>
    </row>
    <row r="3059" spans="15:15" x14ac:dyDescent="0.2">
      <c r="O3059" s="223"/>
    </row>
    <row r="3060" spans="15:15" x14ac:dyDescent="0.2">
      <c r="O3060" s="223"/>
    </row>
    <row r="3061" spans="15:15" x14ac:dyDescent="0.2">
      <c r="O3061" s="223"/>
    </row>
    <row r="3062" spans="15:15" x14ac:dyDescent="0.2">
      <c r="O3062" s="223"/>
    </row>
    <row r="3063" spans="15:15" x14ac:dyDescent="0.2">
      <c r="O3063" s="223"/>
    </row>
    <row r="3064" spans="15:15" x14ac:dyDescent="0.2">
      <c r="O3064" s="223"/>
    </row>
    <row r="3065" spans="15:15" x14ac:dyDescent="0.2">
      <c r="O3065" s="223"/>
    </row>
    <row r="3066" spans="15:15" x14ac:dyDescent="0.2">
      <c r="O3066" s="223"/>
    </row>
    <row r="3067" spans="15:15" x14ac:dyDescent="0.2">
      <c r="O3067" s="223"/>
    </row>
    <row r="3068" spans="15:15" x14ac:dyDescent="0.2">
      <c r="O3068" s="223"/>
    </row>
    <row r="3069" spans="15:15" x14ac:dyDescent="0.2">
      <c r="O3069" s="223"/>
    </row>
    <row r="3070" spans="15:15" x14ac:dyDescent="0.2">
      <c r="O3070" s="223"/>
    </row>
    <row r="3071" spans="15:15" x14ac:dyDescent="0.2">
      <c r="O3071" s="223"/>
    </row>
    <row r="3072" spans="15:15" x14ac:dyDescent="0.2">
      <c r="O3072" s="223"/>
    </row>
    <row r="3073" spans="15:15" x14ac:dyDescent="0.2">
      <c r="O3073" s="223"/>
    </row>
    <row r="3074" spans="15:15" x14ac:dyDescent="0.2">
      <c r="O3074" s="223"/>
    </row>
    <row r="3075" spans="15:15" x14ac:dyDescent="0.2">
      <c r="O3075" s="223"/>
    </row>
    <row r="3076" spans="15:15" x14ac:dyDescent="0.2">
      <c r="O3076" s="223"/>
    </row>
    <row r="3077" spans="15:15" x14ac:dyDescent="0.2">
      <c r="O3077" s="223"/>
    </row>
    <row r="3078" spans="15:15" x14ac:dyDescent="0.2">
      <c r="O3078" s="223"/>
    </row>
    <row r="3079" spans="15:15" x14ac:dyDescent="0.2">
      <c r="O3079" s="223"/>
    </row>
    <row r="3080" spans="15:15" x14ac:dyDescent="0.2">
      <c r="O3080" s="223"/>
    </row>
    <row r="3081" spans="15:15" x14ac:dyDescent="0.2">
      <c r="O3081" s="223"/>
    </row>
    <row r="3082" spans="15:15" x14ac:dyDescent="0.2">
      <c r="O3082" s="223"/>
    </row>
    <row r="3083" spans="15:15" x14ac:dyDescent="0.2">
      <c r="O3083" s="223"/>
    </row>
    <row r="3084" spans="15:15" x14ac:dyDescent="0.2">
      <c r="O3084" s="223"/>
    </row>
    <row r="3085" spans="15:15" x14ac:dyDescent="0.2">
      <c r="O3085" s="223"/>
    </row>
    <row r="3086" spans="15:15" x14ac:dyDescent="0.2">
      <c r="O3086" s="223"/>
    </row>
    <row r="3087" spans="15:15" x14ac:dyDescent="0.2">
      <c r="O3087" s="223"/>
    </row>
    <row r="3088" spans="15:15" x14ac:dyDescent="0.2">
      <c r="O3088" s="223"/>
    </row>
    <row r="3089" spans="15:15" x14ac:dyDescent="0.2">
      <c r="O3089" s="223"/>
    </row>
    <row r="3090" spans="15:15" x14ac:dyDescent="0.2">
      <c r="O3090" s="223"/>
    </row>
    <row r="3091" spans="15:15" x14ac:dyDescent="0.2">
      <c r="O3091" s="223"/>
    </row>
    <row r="3092" spans="15:15" x14ac:dyDescent="0.2">
      <c r="O3092" s="223"/>
    </row>
    <row r="3093" spans="15:15" x14ac:dyDescent="0.2">
      <c r="O3093" s="223"/>
    </row>
    <row r="3094" spans="15:15" x14ac:dyDescent="0.2">
      <c r="O3094" s="223"/>
    </row>
    <row r="3095" spans="15:15" x14ac:dyDescent="0.2">
      <c r="O3095" s="223"/>
    </row>
    <row r="3096" spans="15:15" x14ac:dyDescent="0.2">
      <c r="O3096" s="223"/>
    </row>
    <row r="3097" spans="15:15" x14ac:dyDescent="0.2">
      <c r="O3097" s="223"/>
    </row>
    <row r="3098" spans="15:15" x14ac:dyDescent="0.2">
      <c r="O3098" s="223"/>
    </row>
    <row r="3099" spans="15:15" x14ac:dyDescent="0.2">
      <c r="O3099" s="223"/>
    </row>
    <row r="3100" spans="15:15" x14ac:dyDescent="0.2">
      <c r="O3100" s="223"/>
    </row>
    <row r="3101" spans="15:15" x14ac:dyDescent="0.2">
      <c r="O3101" s="223"/>
    </row>
    <row r="3102" spans="15:15" x14ac:dyDescent="0.2">
      <c r="O3102" s="223"/>
    </row>
    <row r="3103" spans="15:15" x14ac:dyDescent="0.2">
      <c r="O3103" s="223"/>
    </row>
    <row r="3104" spans="15:15" x14ac:dyDescent="0.2">
      <c r="O3104" s="223"/>
    </row>
    <row r="3105" spans="15:15" x14ac:dyDescent="0.2">
      <c r="O3105" s="223"/>
    </row>
    <row r="3106" spans="15:15" x14ac:dyDescent="0.2">
      <c r="O3106" s="223"/>
    </row>
    <row r="3107" spans="15:15" x14ac:dyDescent="0.2">
      <c r="O3107" s="223"/>
    </row>
    <row r="3108" spans="15:15" x14ac:dyDescent="0.2">
      <c r="O3108" s="223"/>
    </row>
    <row r="3109" spans="15:15" x14ac:dyDescent="0.2">
      <c r="O3109" s="223"/>
    </row>
    <row r="3110" spans="15:15" x14ac:dyDescent="0.2">
      <c r="O3110" s="223"/>
    </row>
    <row r="3111" spans="15:15" x14ac:dyDescent="0.2">
      <c r="O3111" s="223"/>
    </row>
    <row r="3112" spans="15:15" x14ac:dyDescent="0.2">
      <c r="O3112" s="223"/>
    </row>
    <row r="3113" spans="15:15" x14ac:dyDescent="0.2">
      <c r="O3113" s="223"/>
    </row>
    <row r="3114" spans="15:15" x14ac:dyDescent="0.2">
      <c r="O3114" s="223"/>
    </row>
    <row r="3115" spans="15:15" x14ac:dyDescent="0.2">
      <c r="O3115" s="223"/>
    </row>
    <row r="3116" spans="15:15" x14ac:dyDescent="0.2">
      <c r="O3116" s="223"/>
    </row>
    <row r="3117" spans="15:15" x14ac:dyDescent="0.2">
      <c r="O3117" s="223"/>
    </row>
    <row r="3118" spans="15:15" x14ac:dyDescent="0.2">
      <c r="O3118" s="223"/>
    </row>
    <row r="3119" spans="15:15" x14ac:dyDescent="0.2">
      <c r="O3119" s="223"/>
    </row>
    <row r="3120" spans="15:15" x14ac:dyDescent="0.2">
      <c r="O3120" s="223"/>
    </row>
    <row r="3121" spans="15:15" x14ac:dyDescent="0.2">
      <c r="O3121" s="223"/>
    </row>
    <row r="3122" spans="15:15" x14ac:dyDescent="0.2">
      <c r="O3122" s="223"/>
    </row>
    <row r="3123" spans="15:15" x14ac:dyDescent="0.2">
      <c r="O3123" s="223"/>
    </row>
    <row r="3124" spans="15:15" x14ac:dyDescent="0.2">
      <c r="O3124" s="223"/>
    </row>
    <row r="3125" spans="15:15" x14ac:dyDescent="0.2">
      <c r="O3125" s="223"/>
    </row>
    <row r="3126" spans="15:15" x14ac:dyDescent="0.2">
      <c r="O3126" s="223"/>
    </row>
    <row r="3127" spans="15:15" x14ac:dyDescent="0.2">
      <c r="O3127" s="223"/>
    </row>
    <row r="3128" spans="15:15" x14ac:dyDescent="0.2">
      <c r="O3128" s="223"/>
    </row>
    <row r="3129" spans="15:15" x14ac:dyDescent="0.2">
      <c r="O3129" s="223"/>
    </row>
    <row r="3130" spans="15:15" x14ac:dyDescent="0.2">
      <c r="O3130" s="223"/>
    </row>
    <row r="3131" spans="15:15" x14ac:dyDescent="0.2">
      <c r="O3131" s="223"/>
    </row>
    <row r="3132" spans="15:15" x14ac:dyDescent="0.2">
      <c r="O3132" s="223"/>
    </row>
    <row r="3133" spans="15:15" x14ac:dyDescent="0.2">
      <c r="O3133" s="223"/>
    </row>
    <row r="3134" spans="15:15" x14ac:dyDescent="0.2">
      <c r="O3134" s="223"/>
    </row>
    <row r="3135" spans="15:15" x14ac:dyDescent="0.2">
      <c r="O3135" s="223"/>
    </row>
    <row r="3136" spans="15:15" x14ac:dyDescent="0.2">
      <c r="O3136" s="223"/>
    </row>
    <row r="3137" spans="15:15" x14ac:dyDescent="0.2">
      <c r="O3137" s="223"/>
    </row>
    <row r="3138" spans="15:15" x14ac:dyDescent="0.2">
      <c r="O3138" s="223"/>
    </row>
    <row r="3139" spans="15:15" x14ac:dyDescent="0.2">
      <c r="O3139" s="223"/>
    </row>
    <row r="3140" spans="15:15" x14ac:dyDescent="0.2">
      <c r="O3140" s="223"/>
    </row>
    <row r="3141" spans="15:15" x14ac:dyDescent="0.2">
      <c r="O3141" s="223"/>
    </row>
    <row r="3142" spans="15:15" x14ac:dyDescent="0.2">
      <c r="O3142" s="223"/>
    </row>
    <row r="3143" spans="15:15" x14ac:dyDescent="0.2">
      <c r="O3143" s="223"/>
    </row>
    <row r="3144" spans="15:15" x14ac:dyDescent="0.2">
      <c r="O3144" s="223"/>
    </row>
    <row r="3145" spans="15:15" x14ac:dyDescent="0.2">
      <c r="O3145" s="223"/>
    </row>
    <row r="3146" spans="15:15" x14ac:dyDescent="0.2">
      <c r="O3146" s="223"/>
    </row>
    <row r="3147" spans="15:15" x14ac:dyDescent="0.2">
      <c r="O3147" s="223"/>
    </row>
    <row r="3148" spans="15:15" x14ac:dyDescent="0.2">
      <c r="O3148" s="223"/>
    </row>
    <row r="3149" spans="15:15" x14ac:dyDescent="0.2">
      <c r="O3149" s="223"/>
    </row>
    <row r="3150" spans="15:15" x14ac:dyDescent="0.2">
      <c r="O3150" s="223"/>
    </row>
    <row r="3151" spans="15:15" x14ac:dyDescent="0.2">
      <c r="O3151" s="223"/>
    </row>
    <row r="3152" spans="15:15" x14ac:dyDescent="0.2">
      <c r="O3152" s="223"/>
    </row>
    <row r="3153" spans="15:15" x14ac:dyDescent="0.2">
      <c r="O3153" s="223"/>
    </row>
    <row r="3154" spans="15:15" x14ac:dyDescent="0.2">
      <c r="O3154" s="223"/>
    </row>
    <row r="3155" spans="15:15" x14ac:dyDescent="0.2">
      <c r="O3155" s="223"/>
    </row>
    <row r="3156" spans="15:15" x14ac:dyDescent="0.2">
      <c r="O3156" s="223"/>
    </row>
    <row r="3157" spans="15:15" x14ac:dyDescent="0.2">
      <c r="O3157" s="223"/>
    </row>
    <row r="3158" spans="15:15" x14ac:dyDescent="0.2">
      <c r="O3158" s="223"/>
    </row>
    <row r="3159" spans="15:15" x14ac:dyDescent="0.2">
      <c r="O3159" s="223"/>
    </row>
    <row r="3160" spans="15:15" x14ac:dyDescent="0.2">
      <c r="O3160" s="223"/>
    </row>
    <row r="3161" spans="15:15" x14ac:dyDescent="0.2">
      <c r="O3161" s="223"/>
    </row>
    <row r="3162" spans="15:15" x14ac:dyDescent="0.2">
      <c r="O3162" s="223"/>
    </row>
    <row r="3163" spans="15:15" x14ac:dyDescent="0.2">
      <c r="O3163" s="223"/>
    </row>
    <row r="3164" spans="15:15" x14ac:dyDescent="0.2">
      <c r="O3164" s="223"/>
    </row>
    <row r="3165" spans="15:15" x14ac:dyDescent="0.2">
      <c r="O3165" s="223"/>
    </row>
    <row r="3166" spans="15:15" x14ac:dyDescent="0.2">
      <c r="O3166" s="223"/>
    </row>
    <row r="3167" spans="15:15" x14ac:dyDescent="0.2">
      <c r="O3167" s="223"/>
    </row>
    <row r="3168" spans="15:15" x14ac:dyDescent="0.2">
      <c r="O3168" s="223"/>
    </row>
    <row r="3169" spans="15:15" x14ac:dyDescent="0.2">
      <c r="O3169" s="223"/>
    </row>
    <row r="3170" spans="15:15" x14ac:dyDescent="0.2">
      <c r="O3170" s="223"/>
    </row>
    <row r="3171" spans="15:15" x14ac:dyDescent="0.2">
      <c r="O3171" s="223"/>
    </row>
    <row r="3172" spans="15:15" x14ac:dyDescent="0.2">
      <c r="O3172" s="223"/>
    </row>
    <row r="3173" spans="15:15" x14ac:dyDescent="0.2">
      <c r="O3173" s="223"/>
    </row>
    <row r="3174" spans="15:15" x14ac:dyDescent="0.2">
      <c r="O3174" s="223"/>
    </row>
    <row r="3175" spans="15:15" x14ac:dyDescent="0.2">
      <c r="O3175" s="223"/>
    </row>
    <row r="3176" spans="15:15" x14ac:dyDescent="0.2">
      <c r="O3176" s="223"/>
    </row>
    <row r="3177" spans="15:15" x14ac:dyDescent="0.2">
      <c r="O3177" s="223"/>
    </row>
    <row r="3178" spans="15:15" x14ac:dyDescent="0.2">
      <c r="O3178" s="223"/>
    </row>
    <row r="3179" spans="15:15" x14ac:dyDescent="0.2">
      <c r="O3179" s="223"/>
    </row>
    <row r="3180" spans="15:15" x14ac:dyDescent="0.2">
      <c r="O3180" s="223"/>
    </row>
    <row r="3181" spans="15:15" x14ac:dyDescent="0.2">
      <c r="O3181" s="223"/>
    </row>
    <row r="3182" spans="15:15" x14ac:dyDescent="0.2">
      <c r="O3182" s="223"/>
    </row>
    <row r="3183" spans="15:15" x14ac:dyDescent="0.2">
      <c r="O3183" s="223"/>
    </row>
    <row r="3184" spans="15:15" x14ac:dyDescent="0.2">
      <c r="O3184" s="223"/>
    </row>
    <row r="3185" spans="15:15" x14ac:dyDescent="0.2">
      <c r="O3185" s="223"/>
    </row>
    <row r="3186" spans="15:15" x14ac:dyDescent="0.2">
      <c r="O3186" s="223"/>
    </row>
    <row r="3187" spans="15:15" x14ac:dyDescent="0.2">
      <c r="O3187" s="223"/>
    </row>
    <row r="3188" spans="15:15" x14ac:dyDescent="0.2">
      <c r="O3188" s="223"/>
    </row>
    <row r="3189" spans="15:15" x14ac:dyDescent="0.2">
      <c r="O3189" s="223"/>
    </row>
    <row r="3190" spans="15:15" x14ac:dyDescent="0.2">
      <c r="O3190" s="223"/>
    </row>
    <row r="3191" spans="15:15" x14ac:dyDescent="0.2">
      <c r="O3191" s="223"/>
    </row>
    <row r="3192" spans="15:15" x14ac:dyDescent="0.2">
      <c r="O3192" s="223"/>
    </row>
    <row r="3193" spans="15:15" x14ac:dyDescent="0.2">
      <c r="O3193" s="223"/>
    </row>
    <row r="3194" spans="15:15" x14ac:dyDescent="0.2">
      <c r="O3194" s="223"/>
    </row>
    <row r="3195" spans="15:15" x14ac:dyDescent="0.2">
      <c r="O3195" s="223"/>
    </row>
    <row r="3196" spans="15:15" x14ac:dyDescent="0.2">
      <c r="O3196" s="223"/>
    </row>
    <row r="3197" spans="15:15" x14ac:dyDescent="0.2">
      <c r="O3197" s="223"/>
    </row>
    <row r="3198" spans="15:15" x14ac:dyDescent="0.2">
      <c r="O3198" s="223"/>
    </row>
    <row r="3199" spans="15:15" x14ac:dyDescent="0.2">
      <c r="O3199" s="223"/>
    </row>
    <row r="3200" spans="15:15" x14ac:dyDescent="0.2">
      <c r="O3200" s="223"/>
    </row>
    <row r="3201" spans="15:15" x14ac:dyDescent="0.2">
      <c r="O3201" s="223"/>
    </row>
    <row r="3202" spans="15:15" x14ac:dyDescent="0.2">
      <c r="O3202" s="223"/>
    </row>
    <row r="3203" spans="15:15" x14ac:dyDescent="0.2">
      <c r="O3203" s="223"/>
    </row>
    <row r="3204" spans="15:15" x14ac:dyDescent="0.2">
      <c r="O3204" s="223"/>
    </row>
    <row r="3205" spans="15:15" x14ac:dyDescent="0.2">
      <c r="O3205" s="223"/>
    </row>
    <row r="3206" spans="15:15" x14ac:dyDescent="0.2">
      <c r="O3206" s="223"/>
    </row>
    <row r="3207" spans="15:15" x14ac:dyDescent="0.2">
      <c r="O3207" s="223"/>
    </row>
    <row r="3208" spans="15:15" x14ac:dyDescent="0.2">
      <c r="O3208" s="223"/>
    </row>
    <row r="3209" spans="15:15" x14ac:dyDescent="0.2">
      <c r="O3209" s="223"/>
    </row>
    <row r="3210" spans="15:15" x14ac:dyDescent="0.2">
      <c r="O3210" s="223"/>
    </row>
    <row r="3211" spans="15:15" x14ac:dyDescent="0.2">
      <c r="O3211" s="223"/>
    </row>
    <row r="3212" spans="15:15" x14ac:dyDescent="0.2">
      <c r="O3212" s="223"/>
    </row>
    <row r="3213" spans="15:15" x14ac:dyDescent="0.2">
      <c r="O3213" s="223"/>
    </row>
    <row r="3214" spans="15:15" x14ac:dyDescent="0.2">
      <c r="O3214" s="223"/>
    </row>
    <row r="3215" spans="15:15" x14ac:dyDescent="0.2">
      <c r="O3215" s="223"/>
    </row>
    <row r="3216" spans="15:15" x14ac:dyDescent="0.2">
      <c r="O3216" s="223"/>
    </row>
    <row r="3217" spans="15:15" x14ac:dyDescent="0.2">
      <c r="O3217" s="223"/>
    </row>
    <row r="3218" spans="15:15" x14ac:dyDescent="0.2">
      <c r="O3218" s="223"/>
    </row>
    <row r="3219" spans="15:15" x14ac:dyDescent="0.2">
      <c r="O3219" s="223"/>
    </row>
    <row r="3220" spans="15:15" x14ac:dyDescent="0.2">
      <c r="O3220" s="223"/>
    </row>
    <row r="3221" spans="15:15" x14ac:dyDescent="0.2">
      <c r="O3221" s="223"/>
    </row>
    <row r="3222" spans="15:15" x14ac:dyDescent="0.2">
      <c r="O3222" s="223"/>
    </row>
    <row r="3223" spans="15:15" x14ac:dyDescent="0.2">
      <c r="O3223" s="223"/>
    </row>
    <row r="3224" spans="15:15" x14ac:dyDescent="0.2">
      <c r="O3224" s="223"/>
    </row>
    <row r="3225" spans="15:15" x14ac:dyDescent="0.2">
      <c r="O3225" s="223"/>
    </row>
    <row r="3226" spans="15:15" x14ac:dyDescent="0.2">
      <c r="O3226" s="223"/>
    </row>
    <row r="3227" spans="15:15" x14ac:dyDescent="0.2">
      <c r="O3227" s="223"/>
    </row>
    <row r="3228" spans="15:15" x14ac:dyDescent="0.2">
      <c r="O3228" s="223"/>
    </row>
    <row r="3229" spans="15:15" x14ac:dyDescent="0.2">
      <c r="O3229" s="223"/>
    </row>
    <row r="3230" spans="15:15" x14ac:dyDescent="0.2">
      <c r="O3230" s="223"/>
    </row>
    <row r="3231" spans="15:15" x14ac:dyDescent="0.2">
      <c r="O3231" s="223"/>
    </row>
    <row r="3232" spans="15:15" x14ac:dyDescent="0.2">
      <c r="O3232" s="223"/>
    </row>
    <row r="3233" spans="15:15" x14ac:dyDescent="0.2">
      <c r="O3233" s="223"/>
    </row>
    <row r="3234" spans="15:15" x14ac:dyDescent="0.2">
      <c r="O3234" s="223"/>
    </row>
    <row r="3235" spans="15:15" x14ac:dyDescent="0.2">
      <c r="O3235" s="223"/>
    </row>
    <row r="3236" spans="15:15" x14ac:dyDescent="0.2">
      <c r="O3236" s="223"/>
    </row>
    <row r="3237" spans="15:15" x14ac:dyDescent="0.2">
      <c r="O3237" s="223"/>
    </row>
    <row r="3238" spans="15:15" x14ac:dyDescent="0.2">
      <c r="O3238" s="223"/>
    </row>
    <row r="3239" spans="15:15" x14ac:dyDescent="0.2">
      <c r="O3239" s="223"/>
    </row>
    <row r="3240" spans="15:15" x14ac:dyDescent="0.2">
      <c r="O3240" s="223"/>
    </row>
    <row r="3241" spans="15:15" x14ac:dyDescent="0.2">
      <c r="O3241" s="223"/>
    </row>
    <row r="3242" spans="15:15" x14ac:dyDescent="0.2">
      <c r="O3242" s="223"/>
    </row>
    <row r="3243" spans="15:15" x14ac:dyDescent="0.2">
      <c r="O3243" s="223"/>
    </row>
    <row r="3244" spans="15:15" x14ac:dyDescent="0.2">
      <c r="O3244" s="223"/>
    </row>
    <row r="3245" spans="15:15" x14ac:dyDescent="0.2">
      <c r="O3245" s="223"/>
    </row>
    <row r="3246" spans="15:15" x14ac:dyDescent="0.2">
      <c r="O3246" s="223"/>
    </row>
    <row r="3247" spans="15:15" x14ac:dyDescent="0.2">
      <c r="O3247" s="223"/>
    </row>
    <row r="3248" spans="15:15" x14ac:dyDescent="0.2">
      <c r="O3248" s="223"/>
    </row>
    <row r="3249" spans="15:15" x14ac:dyDescent="0.2">
      <c r="O3249" s="223"/>
    </row>
    <row r="3250" spans="15:15" x14ac:dyDescent="0.2">
      <c r="O3250" s="223"/>
    </row>
    <row r="3251" spans="15:15" x14ac:dyDescent="0.2">
      <c r="O3251" s="223"/>
    </row>
    <row r="3252" spans="15:15" x14ac:dyDescent="0.2">
      <c r="O3252" s="223"/>
    </row>
    <row r="3253" spans="15:15" x14ac:dyDescent="0.2">
      <c r="O3253" s="223"/>
    </row>
    <row r="3254" spans="15:15" x14ac:dyDescent="0.2">
      <c r="O3254" s="223"/>
    </row>
    <row r="3255" spans="15:15" x14ac:dyDescent="0.2">
      <c r="O3255" s="223"/>
    </row>
    <row r="3256" spans="15:15" x14ac:dyDescent="0.2">
      <c r="O3256" s="223"/>
    </row>
    <row r="3257" spans="15:15" x14ac:dyDescent="0.2">
      <c r="O3257" s="223"/>
    </row>
    <row r="3258" spans="15:15" x14ac:dyDescent="0.2">
      <c r="O3258" s="223"/>
    </row>
    <row r="3259" spans="15:15" x14ac:dyDescent="0.2">
      <c r="O3259" s="223"/>
    </row>
    <row r="3260" spans="15:15" x14ac:dyDescent="0.2">
      <c r="O3260" s="223"/>
    </row>
    <row r="3261" spans="15:15" x14ac:dyDescent="0.2">
      <c r="O3261" s="223"/>
    </row>
    <row r="3262" spans="15:15" x14ac:dyDescent="0.2">
      <c r="O3262" s="223"/>
    </row>
    <row r="3263" spans="15:15" x14ac:dyDescent="0.2">
      <c r="O3263" s="223"/>
    </row>
    <row r="3264" spans="15:15" x14ac:dyDescent="0.2">
      <c r="O3264" s="223"/>
    </row>
    <row r="3265" spans="15:15" x14ac:dyDescent="0.2">
      <c r="O3265" s="223"/>
    </row>
    <row r="3266" spans="15:15" x14ac:dyDescent="0.2">
      <c r="O3266" s="223"/>
    </row>
    <row r="3267" spans="15:15" x14ac:dyDescent="0.2">
      <c r="O3267" s="223"/>
    </row>
    <row r="3268" spans="15:15" x14ac:dyDescent="0.2">
      <c r="O3268" s="223"/>
    </row>
    <row r="3269" spans="15:15" x14ac:dyDescent="0.2">
      <c r="O3269" s="223"/>
    </row>
    <row r="3270" spans="15:15" x14ac:dyDescent="0.2">
      <c r="O3270" s="223"/>
    </row>
    <row r="3271" spans="15:15" x14ac:dyDescent="0.2">
      <c r="O3271" s="223"/>
    </row>
    <row r="3272" spans="15:15" x14ac:dyDescent="0.2">
      <c r="O3272" s="223"/>
    </row>
    <row r="3273" spans="15:15" x14ac:dyDescent="0.2">
      <c r="O3273" s="223"/>
    </row>
    <row r="3274" spans="15:15" x14ac:dyDescent="0.2">
      <c r="O3274" s="223"/>
    </row>
    <row r="3275" spans="15:15" x14ac:dyDescent="0.2">
      <c r="O3275" s="223"/>
    </row>
    <row r="3276" spans="15:15" x14ac:dyDescent="0.2">
      <c r="O3276" s="223"/>
    </row>
    <row r="3277" spans="15:15" x14ac:dyDescent="0.2">
      <c r="O3277" s="223"/>
    </row>
    <row r="3278" spans="15:15" x14ac:dyDescent="0.2">
      <c r="O3278" s="223"/>
    </row>
    <row r="3279" spans="15:15" x14ac:dyDescent="0.2">
      <c r="O3279" s="223"/>
    </row>
    <row r="3280" spans="15:15" x14ac:dyDescent="0.2">
      <c r="O3280" s="223"/>
    </row>
    <row r="3281" spans="15:15" x14ac:dyDescent="0.2">
      <c r="O3281" s="223"/>
    </row>
    <row r="3282" spans="15:15" x14ac:dyDescent="0.2">
      <c r="O3282" s="223"/>
    </row>
    <row r="3283" spans="15:15" x14ac:dyDescent="0.2">
      <c r="O3283" s="223"/>
    </row>
    <row r="3284" spans="15:15" x14ac:dyDescent="0.2">
      <c r="O3284" s="223"/>
    </row>
    <row r="3285" spans="15:15" x14ac:dyDescent="0.2">
      <c r="O3285" s="223"/>
    </row>
    <row r="3286" spans="15:15" x14ac:dyDescent="0.2">
      <c r="O3286" s="223"/>
    </row>
    <row r="3287" spans="15:15" x14ac:dyDescent="0.2">
      <c r="O3287" s="223"/>
    </row>
    <row r="3288" spans="15:15" x14ac:dyDescent="0.2">
      <c r="O3288" s="223"/>
    </row>
    <row r="3289" spans="15:15" x14ac:dyDescent="0.2">
      <c r="O3289" s="223"/>
    </row>
    <row r="3290" spans="15:15" x14ac:dyDescent="0.2">
      <c r="O3290" s="223"/>
    </row>
    <row r="3291" spans="15:15" x14ac:dyDescent="0.2">
      <c r="O3291" s="223"/>
    </row>
    <row r="3292" spans="15:15" x14ac:dyDescent="0.2">
      <c r="O3292" s="223"/>
    </row>
    <row r="3293" spans="15:15" x14ac:dyDescent="0.2">
      <c r="O3293" s="223"/>
    </row>
    <row r="3294" spans="15:15" x14ac:dyDescent="0.2">
      <c r="O3294" s="223"/>
    </row>
    <row r="3295" spans="15:15" x14ac:dyDescent="0.2">
      <c r="O3295" s="223"/>
    </row>
    <row r="3296" spans="15:15" x14ac:dyDescent="0.2">
      <c r="O3296" s="223"/>
    </row>
    <row r="3297" spans="15:15" x14ac:dyDescent="0.2">
      <c r="O3297" s="223"/>
    </row>
    <row r="3298" spans="15:15" x14ac:dyDescent="0.2">
      <c r="O3298" s="223"/>
    </row>
    <row r="3299" spans="15:15" x14ac:dyDescent="0.2">
      <c r="O3299" s="223"/>
    </row>
    <row r="3300" spans="15:15" x14ac:dyDescent="0.2">
      <c r="O3300" s="223"/>
    </row>
    <row r="3301" spans="15:15" x14ac:dyDescent="0.2">
      <c r="O3301" s="223"/>
    </row>
    <row r="3302" spans="15:15" x14ac:dyDescent="0.2">
      <c r="O3302" s="223"/>
    </row>
    <row r="3303" spans="15:15" x14ac:dyDescent="0.2">
      <c r="O3303" s="223"/>
    </row>
    <row r="3304" spans="15:15" x14ac:dyDescent="0.2">
      <c r="O3304" s="223"/>
    </row>
    <row r="3305" spans="15:15" x14ac:dyDescent="0.2">
      <c r="O3305" s="223"/>
    </row>
    <row r="3306" spans="15:15" x14ac:dyDescent="0.2">
      <c r="O3306" s="223"/>
    </row>
    <row r="3307" spans="15:15" x14ac:dyDescent="0.2">
      <c r="O3307" s="223"/>
    </row>
    <row r="3308" spans="15:15" x14ac:dyDescent="0.2">
      <c r="O3308" s="223"/>
    </row>
    <row r="3309" spans="15:15" x14ac:dyDescent="0.2">
      <c r="O3309" s="223"/>
    </row>
    <row r="3310" spans="15:15" x14ac:dyDescent="0.2">
      <c r="O3310" s="223"/>
    </row>
    <row r="3311" spans="15:15" x14ac:dyDescent="0.2">
      <c r="O3311" s="223"/>
    </row>
    <row r="3312" spans="15:15" x14ac:dyDescent="0.2">
      <c r="O3312" s="223"/>
    </row>
    <row r="3313" spans="15:15" x14ac:dyDescent="0.2">
      <c r="O3313" s="223"/>
    </row>
    <row r="3314" spans="15:15" x14ac:dyDescent="0.2">
      <c r="O3314" s="223"/>
    </row>
    <row r="3315" spans="15:15" x14ac:dyDescent="0.2">
      <c r="O3315" s="223"/>
    </row>
    <row r="3316" spans="15:15" x14ac:dyDescent="0.2">
      <c r="O3316" s="223"/>
    </row>
    <row r="3317" spans="15:15" x14ac:dyDescent="0.2">
      <c r="O3317" s="223"/>
    </row>
    <row r="3318" spans="15:15" x14ac:dyDescent="0.2">
      <c r="O3318" s="223"/>
    </row>
    <row r="3319" spans="15:15" x14ac:dyDescent="0.2">
      <c r="O3319" s="223"/>
    </row>
    <row r="3320" spans="15:15" x14ac:dyDescent="0.2">
      <c r="O3320" s="223"/>
    </row>
    <row r="3321" spans="15:15" x14ac:dyDescent="0.2">
      <c r="O3321" s="223"/>
    </row>
    <row r="3322" spans="15:15" x14ac:dyDescent="0.2">
      <c r="O3322" s="223"/>
    </row>
    <row r="3323" spans="15:15" x14ac:dyDescent="0.2">
      <c r="O3323" s="223"/>
    </row>
    <row r="3324" spans="15:15" x14ac:dyDescent="0.2">
      <c r="O3324" s="223"/>
    </row>
    <row r="3325" spans="15:15" x14ac:dyDescent="0.2">
      <c r="O3325" s="223"/>
    </row>
    <row r="3326" spans="15:15" x14ac:dyDescent="0.2">
      <c r="O3326" s="223"/>
    </row>
    <row r="3327" spans="15:15" x14ac:dyDescent="0.2">
      <c r="O3327" s="223"/>
    </row>
    <row r="3328" spans="15:15" x14ac:dyDescent="0.2">
      <c r="O3328" s="223"/>
    </row>
    <row r="3329" spans="15:15" x14ac:dyDescent="0.2">
      <c r="O3329" s="223"/>
    </row>
    <row r="3330" spans="15:15" x14ac:dyDescent="0.2">
      <c r="O3330" s="223"/>
    </row>
    <row r="3331" spans="15:15" x14ac:dyDescent="0.2">
      <c r="O3331" s="223"/>
    </row>
    <row r="3332" spans="15:15" x14ac:dyDescent="0.2">
      <c r="O3332" s="223"/>
    </row>
    <row r="3333" spans="15:15" x14ac:dyDescent="0.2">
      <c r="O3333" s="223"/>
    </row>
    <row r="3334" spans="15:15" x14ac:dyDescent="0.2">
      <c r="O3334" s="223"/>
    </row>
    <row r="3335" spans="15:15" x14ac:dyDescent="0.2">
      <c r="O3335" s="223"/>
    </row>
    <row r="3336" spans="15:15" x14ac:dyDescent="0.2">
      <c r="O3336" s="223"/>
    </row>
    <row r="3337" spans="15:15" x14ac:dyDescent="0.2">
      <c r="O3337" s="223"/>
    </row>
    <row r="3338" spans="15:15" x14ac:dyDescent="0.2">
      <c r="O3338" s="223"/>
    </row>
    <row r="3339" spans="15:15" x14ac:dyDescent="0.2">
      <c r="O3339" s="223"/>
    </row>
    <row r="3340" spans="15:15" x14ac:dyDescent="0.2">
      <c r="O3340" s="223"/>
    </row>
    <row r="3341" spans="15:15" x14ac:dyDescent="0.2">
      <c r="O3341" s="223"/>
    </row>
    <row r="3342" spans="15:15" x14ac:dyDescent="0.2">
      <c r="O3342" s="223"/>
    </row>
    <row r="3343" spans="15:15" x14ac:dyDescent="0.2">
      <c r="O3343" s="223"/>
    </row>
    <row r="3344" spans="15:15" x14ac:dyDescent="0.2">
      <c r="O3344" s="223"/>
    </row>
    <row r="3345" spans="15:15" x14ac:dyDescent="0.2">
      <c r="O3345" s="223"/>
    </row>
    <row r="3346" spans="15:15" x14ac:dyDescent="0.2">
      <c r="O3346" s="223"/>
    </row>
    <row r="3347" spans="15:15" x14ac:dyDescent="0.2">
      <c r="O3347" s="223"/>
    </row>
    <row r="3348" spans="15:15" x14ac:dyDescent="0.2">
      <c r="O3348" s="223"/>
    </row>
    <row r="3349" spans="15:15" x14ac:dyDescent="0.2">
      <c r="O3349" s="223"/>
    </row>
    <row r="3350" spans="15:15" x14ac:dyDescent="0.2">
      <c r="O3350" s="223"/>
    </row>
    <row r="3351" spans="15:15" x14ac:dyDescent="0.2">
      <c r="O3351" s="223"/>
    </row>
    <row r="3352" spans="15:15" x14ac:dyDescent="0.2">
      <c r="O3352" s="223"/>
    </row>
    <row r="3353" spans="15:15" x14ac:dyDescent="0.2">
      <c r="O3353" s="223"/>
    </row>
    <row r="3354" spans="15:15" x14ac:dyDescent="0.2">
      <c r="O3354" s="223"/>
    </row>
    <row r="3355" spans="15:15" x14ac:dyDescent="0.2">
      <c r="O3355" s="223"/>
    </row>
    <row r="3356" spans="15:15" x14ac:dyDescent="0.2">
      <c r="O3356" s="223"/>
    </row>
    <row r="3357" spans="15:15" x14ac:dyDescent="0.2">
      <c r="O3357" s="223"/>
    </row>
    <row r="3358" spans="15:15" x14ac:dyDescent="0.2">
      <c r="O3358" s="223"/>
    </row>
    <row r="3359" spans="15:15" x14ac:dyDescent="0.2">
      <c r="O3359" s="223"/>
    </row>
    <row r="3360" spans="15:15" x14ac:dyDescent="0.2">
      <c r="O3360" s="223"/>
    </row>
    <row r="3361" spans="15:15" x14ac:dyDescent="0.2">
      <c r="O3361" s="223"/>
    </row>
    <row r="3362" spans="15:15" x14ac:dyDescent="0.2">
      <c r="O3362" s="223"/>
    </row>
    <row r="3363" spans="15:15" x14ac:dyDescent="0.2">
      <c r="O3363" s="223"/>
    </row>
    <row r="3364" spans="15:15" x14ac:dyDescent="0.2">
      <c r="O3364" s="223"/>
    </row>
    <row r="3365" spans="15:15" x14ac:dyDescent="0.2">
      <c r="O3365" s="223"/>
    </row>
    <row r="3366" spans="15:15" x14ac:dyDescent="0.2">
      <c r="O3366" s="223"/>
    </row>
    <row r="3367" spans="15:15" x14ac:dyDescent="0.2">
      <c r="O3367" s="223"/>
    </row>
    <row r="3368" spans="15:15" x14ac:dyDescent="0.2">
      <c r="O3368" s="223"/>
    </row>
    <row r="3369" spans="15:15" x14ac:dyDescent="0.2">
      <c r="O3369" s="223"/>
    </row>
    <row r="3370" spans="15:15" x14ac:dyDescent="0.2">
      <c r="O3370" s="223"/>
    </row>
    <row r="3371" spans="15:15" x14ac:dyDescent="0.2">
      <c r="O3371" s="223"/>
    </row>
    <row r="3372" spans="15:15" x14ac:dyDescent="0.2">
      <c r="O3372" s="223"/>
    </row>
    <row r="3373" spans="15:15" x14ac:dyDescent="0.2">
      <c r="O3373" s="223"/>
    </row>
    <row r="3374" spans="15:15" x14ac:dyDescent="0.2">
      <c r="O3374" s="223"/>
    </row>
    <row r="3375" spans="15:15" x14ac:dyDescent="0.2">
      <c r="O3375" s="223"/>
    </row>
    <row r="3376" spans="15:15" x14ac:dyDescent="0.2">
      <c r="O3376" s="223"/>
    </row>
    <row r="3377" spans="15:15" x14ac:dyDescent="0.2">
      <c r="O3377" s="223"/>
    </row>
    <row r="3378" spans="15:15" x14ac:dyDescent="0.2">
      <c r="O3378" s="223"/>
    </row>
    <row r="3379" spans="15:15" x14ac:dyDescent="0.2">
      <c r="O3379" s="223"/>
    </row>
    <row r="3380" spans="15:15" x14ac:dyDescent="0.2">
      <c r="O3380" s="223"/>
    </row>
    <row r="3381" spans="15:15" x14ac:dyDescent="0.2">
      <c r="O3381" s="223"/>
    </row>
    <row r="3382" spans="15:15" x14ac:dyDescent="0.2">
      <c r="O3382" s="223"/>
    </row>
    <row r="3383" spans="15:15" x14ac:dyDescent="0.2">
      <c r="O3383" s="223"/>
    </row>
    <row r="3384" spans="15:15" x14ac:dyDescent="0.2">
      <c r="O3384" s="223"/>
    </row>
    <row r="3385" spans="15:15" x14ac:dyDescent="0.2">
      <c r="O3385" s="223"/>
    </row>
    <row r="3386" spans="15:15" x14ac:dyDescent="0.2">
      <c r="O3386" s="223"/>
    </row>
    <row r="3387" spans="15:15" x14ac:dyDescent="0.2">
      <c r="O3387" s="223"/>
    </row>
    <row r="3388" spans="15:15" x14ac:dyDescent="0.2">
      <c r="O3388" s="223"/>
    </row>
    <row r="3389" spans="15:15" x14ac:dyDescent="0.2">
      <c r="O3389" s="223"/>
    </row>
    <row r="3390" spans="15:15" x14ac:dyDescent="0.2">
      <c r="O3390" s="223"/>
    </row>
    <row r="3391" spans="15:15" x14ac:dyDescent="0.2">
      <c r="O3391" s="223"/>
    </row>
    <row r="3392" spans="15:15" x14ac:dyDescent="0.2">
      <c r="O3392" s="223"/>
    </row>
    <row r="3393" spans="15:15" x14ac:dyDescent="0.2">
      <c r="O3393" s="223"/>
    </row>
    <row r="3394" spans="15:15" x14ac:dyDescent="0.2">
      <c r="O3394" s="223"/>
    </row>
    <row r="3395" spans="15:15" x14ac:dyDescent="0.2">
      <c r="O3395" s="223"/>
    </row>
    <row r="3396" spans="15:15" x14ac:dyDescent="0.2">
      <c r="O3396" s="223"/>
    </row>
    <row r="3397" spans="15:15" x14ac:dyDescent="0.2">
      <c r="O3397" s="223"/>
    </row>
    <row r="3398" spans="15:15" x14ac:dyDescent="0.2">
      <c r="O3398" s="223"/>
    </row>
    <row r="3399" spans="15:15" x14ac:dyDescent="0.2">
      <c r="O3399" s="223"/>
    </row>
    <row r="3400" spans="15:15" x14ac:dyDescent="0.2">
      <c r="O3400" s="223"/>
    </row>
    <row r="3401" spans="15:15" x14ac:dyDescent="0.2">
      <c r="O3401" s="223"/>
    </row>
    <row r="3402" spans="15:15" x14ac:dyDescent="0.2">
      <c r="O3402" s="223"/>
    </row>
    <row r="3403" spans="15:15" x14ac:dyDescent="0.2">
      <c r="O3403" s="223"/>
    </row>
    <row r="3404" spans="15:15" x14ac:dyDescent="0.2">
      <c r="O3404" s="223"/>
    </row>
    <row r="3405" spans="15:15" x14ac:dyDescent="0.2">
      <c r="O3405" s="223"/>
    </row>
    <row r="3406" spans="15:15" x14ac:dyDescent="0.2">
      <c r="O3406" s="223"/>
    </row>
    <row r="3407" spans="15:15" x14ac:dyDescent="0.2">
      <c r="O3407" s="223"/>
    </row>
    <row r="3408" spans="15:15" x14ac:dyDescent="0.2">
      <c r="O3408" s="223"/>
    </row>
    <row r="3409" spans="15:15" x14ac:dyDescent="0.2">
      <c r="O3409" s="223"/>
    </row>
    <row r="3410" spans="15:15" x14ac:dyDescent="0.2">
      <c r="O3410" s="223"/>
    </row>
    <row r="3411" spans="15:15" x14ac:dyDescent="0.2">
      <c r="O3411" s="223"/>
    </row>
    <row r="3412" spans="15:15" x14ac:dyDescent="0.2">
      <c r="O3412" s="223"/>
    </row>
    <row r="3413" spans="15:15" x14ac:dyDescent="0.2">
      <c r="O3413" s="223"/>
    </row>
    <row r="3414" spans="15:15" x14ac:dyDescent="0.2">
      <c r="O3414" s="223"/>
    </row>
    <row r="3415" spans="15:15" x14ac:dyDescent="0.2">
      <c r="O3415" s="223"/>
    </row>
    <row r="3416" spans="15:15" x14ac:dyDescent="0.2">
      <c r="O3416" s="223"/>
    </row>
    <row r="3417" spans="15:15" x14ac:dyDescent="0.2">
      <c r="O3417" s="223"/>
    </row>
    <row r="3418" spans="15:15" x14ac:dyDescent="0.2">
      <c r="O3418" s="223"/>
    </row>
    <row r="3419" spans="15:15" x14ac:dyDescent="0.2">
      <c r="O3419" s="223"/>
    </row>
    <row r="3420" spans="15:15" x14ac:dyDescent="0.2">
      <c r="O3420" s="223"/>
    </row>
    <row r="3421" spans="15:15" x14ac:dyDescent="0.2">
      <c r="O3421" s="223"/>
    </row>
    <row r="3422" spans="15:15" x14ac:dyDescent="0.2">
      <c r="O3422" s="223"/>
    </row>
    <row r="3423" spans="15:15" x14ac:dyDescent="0.2">
      <c r="O3423" s="223"/>
    </row>
    <row r="3424" spans="15:15" x14ac:dyDescent="0.2">
      <c r="O3424" s="223"/>
    </row>
    <row r="3425" spans="15:15" x14ac:dyDescent="0.2">
      <c r="O3425" s="223"/>
    </row>
    <row r="3426" spans="15:15" x14ac:dyDescent="0.2">
      <c r="O3426" s="223"/>
    </row>
    <row r="3427" spans="15:15" x14ac:dyDescent="0.2">
      <c r="O3427" s="223"/>
    </row>
    <row r="3428" spans="15:15" x14ac:dyDescent="0.2">
      <c r="O3428" s="223"/>
    </row>
    <row r="3429" spans="15:15" x14ac:dyDescent="0.2">
      <c r="O3429" s="223"/>
    </row>
    <row r="3430" spans="15:15" x14ac:dyDescent="0.2">
      <c r="O3430" s="223"/>
    </row>
    <row r="3431" spans="15:15" x14ac:dyDescent="0.2">
      <c r="O3431" s="223"/>
    </row>
    <row r="3432" spans="15:15" x14ac:dyDescent="0.2">
      <c r="O3432" s="223"/>
    </row>
    <row r="3433" spans="15:15" x14ac:dyDescent="0.2">
      <c r="O3433" s="223"/>
    </row>
    <row r="3434" spans="15:15" x14ac:dyDescent="0.2">
      <c r="O3434" s="223"/>
    </row>
    <row r="3435" spans="15:15" x14ac:dyDescent="0.2">
      <c r="O3435" s="223"/>
    </row>
    <row r="3436" spans="15:15" x14ac:dyDescent="0.2">
      <c r="O3436" s="223"/>
    </row>
    <row r="3437" spans="15:15" x14ac:dyDescent="0.2">
      <c r="O3437" s="223"/>
    </row>
    <row r="3438" spans="15:15" x14ac:dyDescent="0.2">
      <c r="O3438" s="223"/>
    </row>
    <row r="3439" spans="15:15" x14ac:dyDescent="0.2">
      <c r="O3439" s="223"/>
    </row>
    <row r="3440" spans="15:15" x14ac:dyDescent="0.2">
      <c r="O3440" s="223"/>
    </row>
    <row r="3441" spans="15:15" x14ac:dyDescent="0.2">
      <c r="O3441" s="223"/>
    </row>
    <row r="3442" spans="15:15" x14ac:dyDescent="0.2">
      <c r="O3442" s="223"/>
    </row>
    <row r="3443" spans="15:15" x14ac:dyDescent="0.2">
      <c r="O3443" s="223"/>
    </row>
    <row r="3444" spans="15:15" x14ac:dyDescent="0.2">
      <c r="O3444" s="223"/>
    </row>
    <row r="3445" spans="15:15" x14ac:dyDescent="0.2">
      <c r="O3445" s="223"/>
    </row>
    <row r="3446" spans="15:15" x14ac:dyDescent="0.2">
      <c r="O3446" s="223"/>
    </row>
    <row r="3447" spans="15:15" x14ac:dyDescent="0.2">
      <c r="O3447" s="223"/>
    </row>
    <row r="3448" spans="15:15" x14ac:dyDescent="0.2">
      <c r="O3448" s="223"/>
    </row>
    <row r="3449" spans="15:15" x14ac:dyDescent="0.2">
      <c r="O3449" s="223"/>
    </row>
    <row r="3450" spans="15:15" x14ac:dyDescent="0.2">
      <c r="O3450" s="223"/>
    </row>
    <row r="3451" spans="15:15" x14ac:dyDescent="0.2">
      <c r="O3451" s="223"/>
    </row>
    <row r="3452" spans="15:15" x14ac:dyDescent="0.2">
      <c r="O3452" s="223"/>
    </row>
    <row r="3453" spans="15:15" x14ac:dyDescent="0.2">
      <c r="O3453" s="223"/>
    </row>
    <row r="3454" spans="15:15" x14ac:dyDescent="0.2">
      <c r="O3454" s="223"/>
    </row>
    <row r="3455" spans="15:15" x14ac:dyDescent="0.2">
      <c r="O3455" s="223"/>
    </row>
    <row r="3456" spans="15:15" x14ac:dyDescent="0.2">
      <c r="O3456" s="223"/>
    </row>
    <row r="3457" spans="15:15" x14ac:dyDescent="0.2">
      <c r="O3457" s="223"/>
    </row>
    <row r="3458" spans="15:15" x14ac:dyDescent="0.2">
      <c r="O3458" s="223"/>
    </row>
    <row r="3459" spans="15:15" x14ac:dyDescent="0.2">
      <c r="O3459" s="223"/>
    </row>
    <row r="3460" spans="15:15" x14ac:dyDescent="0.2">
      <c r="O3460" s="223"/>
    </row>
    <row r="3461" spans="15:15" x14ac:dyDescent="0.2">
      <c r="O3461" s="223"/>
    </row>
    <row r="3462" spans="15:15" x14ac:dyDescent="0.2">
      <c r="O3462" s="223"/>
    </row>
    <row r="3463" spans="15:15" x14ac:dyDescent="0.2">
      <c r="O3463" s="223"/>
    </row>
    <row r="3464" spans="15:15" x14ac:dyDescent="0.2">
      <c r="O3464" s="223"/>
    </row>
    <row r="3465" spans="15:15" x14ac:dyDescent="0.2">
      <c r="O3465" s="223"/>
    </row>
    <row r="3466" spans="15:15" x14ac:dyDescent="0.2">
      <c r="O3466" s="223"/>
    </row>
    <row r="3467" spans="15:15" x14ac:dyDescent="0.2">
      <c r="O3467" s="223"/>
    </row>
    <row r="3468" spans="15:15" x14ac:dyDescent="0.2">
      <c r="O3468" s="223"/>
    </row>
    <row r="3469" spans="15:15" x14ac:dyDescent="0.2">
      <c r="O3469" s="223"/>
    </row>
    <row r="3470" spans="15:15" x14ac:dyDescent="0.2">
      <c r="O3470" s="223"/>
    </row>
    <row r="3471" spans="15:15" x14ac:dyDescent="0.2">
      <c r="O3471" s="223"/>
    </row>
    <row r="3472" spans="15:15" x14ac:dyDescent="0.2">
      <c r="O3472" s="223"/>
    </row>
    <row r="3473" spans="15:15" x14ac:dyDescent="0.2">
      <c r="O3473" s="223"/>
    </row>
    <row r="3474" spans="15:15" x14ac:dyDescent="0.2">
      <c r="O3474" s="223"/>
    </row>
    <row r="3475" spans="15:15" x14ac:dyDescent="0.2">
      <c r="O3475" s="223"/>
    </row>
    <row r="3476" spans="15:15" x14ac:dyDescent="0.2">
      <c r="O3476" s="223"/>
    </row>
    <row r="3477" spans="15:15" x14ac:dyDescent="0.2">
      <c r="O3477" s="223"/>
    </row>
    <row r="3478" spans="15:15" x14ac:dyDescent="0.2">
      <c r="O3478" s="223"/>
    </row>
    <row r="3479" spans="15:15" x14ac:dyDescent="0.2">
      <c r="O3479" s="223"/>
    </row>
    <row r="3480" spans="15:15" x14ac:dyDescent="0.2">
      <c r="O3480" s="223"/>
    </row>
    <row r="3481" spans="15:15" x14ac:dyDescent="0.2">
      <c r="O3481" s="223"/>
    </row>
    <row r="3482" spans="15:15" x14ac:dyDescent="0.2">
      <c r="O3482" s="223"/>
    </row>
    <row r="3483" spans="15:15" x14ac:dyDescent="0.2">
      <c r="O3483" s="223"/>
    </row>
    <row r="3484" spans="15:15" x14ac:dyDescent="0.2">
      <c r="O3484" s="223"/>
    </row>
    <row r="3485" spans="15:15" x14ac:dyDescent="0.2">
      <c r="O3485" s="223"/>
    </row>
    <row r="3486" spans="15:15" x14ac:dyDescent="0.2">
      <c r="O3486" s="223"/>
    </row>
    <row r="3487" spans="15:15" x14ac:dyDescent="0.2">
      <c r="O3487" s="223"/>
    </row>
    <row r="3488" spans="15:15" x14ac:dyDescent="0.2">
      <c r="O3488" s="223"/>
    </row>
    <row r="3489" spans="15:15" x14ac:dyDescent="0.2">
      <c r="O3489" s="223"/>
    </row>
    <row r="3490" spans="15:15" x14ac:dyDescent="0.2">
      <c r="O3490" s="223"/>
    </row>
    <row r="3491" spans="15:15" x14ac:dyDescent="0.2">
      <c r="O3491" s="223"/>
    </row>
    <row r="3492" spans="15:15" x14ac:dyDescent="0.2">
      <c r="O3492" s="223"/>
    </row>
    <row r="3493" spans="15:15" x14ac:dyDescent="0.2">
      <c r="O3493" s="223"/>
    </row>
    <row r="3494" spans="15:15" x14ac:dyDescent="0.2">
      <c r="O3494" s="223"/>
    </row>
    <row r="3495" spans="15:15" x14ac:dyDescent="0.2">
      <c r="O3495" s="223"/>
    </row>
    <row r="3496" spans="15:15" x14ac:dyDescent="0.2">
      <c r="O3496" s="223"/>
    </row>
    <row r="3497" spans="15:15" x14ac:dyDescent="0.2">
      <c r="O3497" s="223"/>
    </row>
    <row r="3498" spans="15:15" x14ac:dyDescent="0.2">
      <c r="O3498" s="223"/>
    </row>
    <row r="3499" spans="15:15" x14ac:dyDescent="0.2">
      <c r="O3499" s="223"/>
    </row>
    <row r="3500" spans="15:15" x14ac:dyDescent="0.2">
      <c r="O3500" s="223"/>
    </row>
    <row r="3501" spans="15:15" x14ac:dyDescent="0.2">
      <c r="O3501" s="223"/>
    </row>
    <row r="3502" spans="15:15" x14ac:dyDescent="0.2">
      <c r="O3502" s="223"/>
    </row>
    <row r="3503" spans="15:15" x14ac:dyDescent="0.2">
      <c r="O3503" s="223"/>
    </row>
    <row r="3504" spans="15:15" x14ac:dyDescent="0.2">
      <c r="O3504" s="223"/>
    </row>
    <row r="3505" spans="15:15" x14ac:dyDescent="0.2">
      <c r="O3505" s="223"/>
    </row>
    <row r="3506" spans="15:15" x14ac:dyDescent="0.2">
      <c r="O3506" s="223"/>
    </row>
    <row r="3507" spans="15:15" x14ac:dyDescent="0.2">
      <c r="O3507" s="223"/>
    </row>
    <row r="3508" spans="15:15" x14ac:dyDescent="0.2">
      <c r="O3508" s="223"/>
    </row>
    <row r="3509" spans="15:15" x14ac:dyDescent="0.2">
      <c r="O3509" s="223"/>
    </row>
    <row r="3510" spans="15:15" x14ac:dyDescent="0.2">
      <c r="O3510" s="223"/>
    </row>
    <row r="3511" spans="15:15" x14ac:dyDescent="0.2">
      <c r="O3511" s="223"/>
    </row>
    <row r="3512" spans="15:15" x14ac:dyDescent="0.2">
      <c r="O3512" s="223"/>
    </row>
    <row r="3513" spans="15:15" x14ac:dyDescent="0.2">
      <c r="O3513" s="223"/>
    </row>
    <row r="3514" spans="15:15" x14ac:dyDescent="0.2">
      <c r="O3514" s="223"/>
    </row>
    <row r="3515" spans="15:15" x14ac:dyDescent="0.2">
      <c r="O3515" s="223"/>
    </row>
    <row r="3516" spans="15:15" x14ac:dyDescent="0.2">
      <c r="O3516" s="223"/>
    </row>
    <row r="3517" spans="15:15" x14ac:dyDescent="0.2">
      <c r="O3517" s="223"/>
    </row>
    <row r="3518" spans="15:15" x14ac:dyDescent="0.2">
      <c r="O3518" s="223"/>
    </row>
    <row r="3519" spans="15:15" x14ac:dyDescent="0.2">
      <c r="O3519" s="223"/>
    </row>
    <row r="3520" spans="15:15" x14ac:dyDescent="0.2">
      <c r="O3520" s="223"/>
    </row>
    <row r="3521" spans="15:15" x14ac:dyDescent="0.2">
      <c r="O3521" s="223"/>
    </row>
    <row r="3522" spans="15:15" x14ac:dyDescent="0.2">
      <c r="O3522" s="223"/>
    </row>
    <row r="3523" spans="15:15" x14ac:dyDescent="0.2">
      <c r="O3523" s="223"/>
    </row>
    <row r="3524" spans="15:15" x14ac:dyDescent="0.2">
      <c r="O3524" s="223"/>
    </row>
    <row r="3525" spans="15:15" x14ac:dyDescent="0.2">
      <c r="O3525" s="223"/>
    </row>
    <row r="3526" spans="15:15" x14ac:dyDescent="0.2">
      <c r="O3526" s="223"/>
    </row>
    <row r="3527" spans="15:15" x14ac:dyDescent="0.2">
      <c r="O3527" s="223"/>
    </row>
    <row r="3528" spans="15:15" x14ac:dyDescent="0.2">
      <c r="O3528" s="223"/>
    </row>
    <row r="3529" spans="15:15" x14ac:dyDescent="0.2">
      <c r="O3529" s="223"/>
    </row>
    <row r="3530" spans="15:15" x14ac:dyDescent="0.2">
      <c r="O3530" s="223"/>
    </row>
    <row r="3531" spans="15:15" x14ac:dyDescent="0.2">
      <c r="O3531" s="223"/>
    </row>
    <row r="3532" spans="15:15" x14ac:dyDescent="0.2">
      <c r="O3532" s="223"/>
    </row>
    <row r="3533" spans="15:15" x14ac:dyDescent="0.2">
      <c r="O3533" s="223"/>
    </row>
    <row r="3534" spans="15:15" x14ac:dyDescent="0.2">
      <c r="O3534" s="223"/>
    </row>
    <row r="3535" spans="15:15" x14ac:dyDescent="0.2">
      <c r="O3535" s="223"/>
    </row>
    <row r="3536" spans="15:15" x14ac:dyDescent="0.2">
      <c r="O3536" s="223"/>
    </row>
    <row r="3537" spans="15:15" x14ac:dyDescent="0.2">
      <c r="O3537" s="223"/>
    </row>
    <row r="3538" spans="15:15" x14ac:dyDescent="0.2">
      <c r="O3538" s="223"/>
    </row>
    <row r="3539" spans="15:15" x14ac:dyDescent="0.2">
      <c r="O3539" s="223"/>
    </row>
    <row r="3540" spans="15:15" x14ac:dyDescent="0.2">
      <c r="O3540" s="223"/>
    </row>
    <row r="3541" spans="15:15" x14ac:dyDescent="0.2">
      <c r="O3541" s="223"/>
    </row>
    <row r="3542" spans="15:15" x14ac:dyDescent="0.2">
      <c r="O3542" s="223"/>
    </row>
    <row r="3543" spans="15:15" x14ac:dyDescent="0.2">
      <c r="O3543" s="223"/>
    </row>
    <row r="3544" spans="15:15" x14ac:dyDescent="0.2">
      <c r="O3544" s="223"/>
    </row>
    <row r="3545" spans="15:15" x14ac:dyDescent="0.2">
      <c r="O3545" s="223"/>
    </row>
    <row r="3546" spans="15:15" x14ac:dyDescent="0.2">
      <c r="O3546" s="223"/>
    </row>
    <row r="3547" spans="15:15" x14ac:dyDescent="0.2">
      <c r="O3547" s="223"/>
    </row>
    <row r="3548" spans="15:15" x14ac:dyDescent="0.2">
      <c r="O3548" s="223"/>
    </row>
    <row r="3549" spans="15:15" x14ac:dyDescent="0.2">
      <c r="O3549" s="223"/>
    </row>
    <row r="3550" spans="15:15" x14ac:dyDescent="0.2">
      <c r="O3550" s="223"/>
    </row>
    <row r="3551" spans="15:15" x14ac:dyDescent="0.2">
      <c r="O3551" s="223"/>
    </row>
    <row r="3552" spans="15:15" x14ac:dyDescent="0.2">
      <c r="O3552" s="223"/>
    </row>
    <row r="3553" spans="15:15" x14ac:dyDescent="0.2">
      <c r="O3553" s="223"/>
    </row>
    <row r="3554" spans="15:15" x14ac:dyDescent="0.2">
      <c r="O3554" s="223"/>
    </row>
    <row r="3555" spans="15:15" x14ac:dyDescent="0.2">
      <c r="O3555" s="223"/>
    </row>
    <row r="3556" spans="15:15" x14ac:dyDescent="0.2">
      <c r="O3556" s="223"/>
    </row>
    <row r="3557" spans="15:15" x14ac:dyDescent="0.2">
      <c r="O3557" s="223"/>
    </row>
    <row r="3558" spans="15:15" x14ac:dyDescent="0.2">
      <c r="O3558" s="223"/>
    </row>
    <row r="3559" spans="15:15" x14ac:dyDescent="0.2">
      <c r="O3559" s="223"/>
    </row>
    <row r="3560" spans="15:15" x14ac:dyDescent="0.2">
      <c r="O3560" s="223"/>
    </row>
    <row r="3561" spans="15:15" x14ac:dyDescent="0.2">
      <c r="O3561" s="223"/>
    </row>
    <row r="3562" spans="15:15" x14ac:dyDescent="0.2">
      <c r="O3562" s="223"/>
    </row>
    <row r="3563" spans="15:15" x14ac:dyDescent="0.2">
      <c r="O3563" s="223"/>
    </row>
    <row r="3564" spans="15:15" x14ac:dyDescent="0.2">
      <c r="O3564" s="223"/>
    </row>
    <row r="3565" spans="15:15" x14ac:dyDescent="0.2">
      <c r="O3565" s="223"/>
    </row>
    <row r="3566" spans="15:15" x14ac:dyDescent="0.2">
      <c r="O3566" s="223"/>
    </row>
    <row r="3567" spans="15:15" x14ac:dyDescent="0.2">
      <c r="O3567" s="223"/>
    </row>
    <row r="3568" spans="15:15" x14ac:dyDescent="0.2">
      <c r="O3568" s="223"/>
    </row>
    <row r="3569" spans="15:15" x14ac:dyDescent="0.2">
      <c r="O3569" s="223"/>
    </row>
    <row r="3570" spans="15:15" x14ac:dyDescent="0.2">
      <c r="O3570" s="223"/>
    </row>
    <row r="3571" spans="15:15" x14ac:dyDescent="0.2">
      <c r="O3571" s="223"/>
    </row>
    <row r="3572" spans="15:15" x14ac:dyDescent="0.2">
      <c r="O3572" s="223"/>
    </row>
    <row r="3573" spans="15:15" x14ac:dyDescent="0.2">
      <c r="O3573" s="223"/>
    </row>
    <row r="3574" spans="15:15" x14ac:dyDescent="0.2">
      <c r="O3574" s="223"/>
    </row>
    <row r="3575" spans="15:15" x14ac:dyDescent="0.2">
      <c r="O3575" s="223"/>
    </row>
    <row r="3576" spans="15:15" x14ac:dyDescent="0.2">
      <c r="O3576" s="223"/>
    </row>
    <row r="3577" spans="15:15" x14ac:dyDescent="0.2">
      <c r="O3577" s="223"/>
    </row>
    <row r="3578" spans="15:15" x14ac:dyDescent="0.2">
      <c r="O3578" s="223"/>
    </row>
    <row r="3579" spans="15:15" x14ac:dyDescent="0.2">
      <c r="O3579" s="223"/>
    </row>
    <row r="3580" spans="15:15" x14ac:dyDescent="0.2">
      <c r="O3580" s="223"/>
    </row>
    <row r="3581" spans="15:15" x14ac:dyDescent="0.2">
      <c r="O3581" s="223"/>
    </row>
    <row r="3582" spans="15:15" x14ac:dyDescent="0.2">
      <c r="O3582" s="223"/>
    </row>
    <row r="3583" spans="15:15" x14ac:dyDescent="0.2">
      <c r="O3583" s="223"/>
    </row>
    <row r="3584" spans="15:15" x14ac:dyDescent="0.2">
      <c r="O3584" s="223"/>
    </row>
    <row r="3585" spans="15:15" x14ac:dyDescent="0.2">
      <c r="O3585" s="223"/>
    </row>
    <row r="3586" spans="15:15" x14ac:dyDescent="0.2">
      <c r="O3586" s="223"/>
    </row>
    <row r="3587" spans="15:15" x14ac:dyDescent="0.2">
      <c r="O3587" s="223"/>
    </row>
    <row r="3588" spans="15:15" x14ac:dyDescent="0.2">
      <c r="O3588" s="223"/>
    </row>
    <row r="3589" spans="15:15" x14ac:dyDescent="0.2">
      <c r="O3589" s="223"/>
    </row>
    <row r="3590" spans="15:15" x14ac:dyDescent="0.2">
      <c r="O3590" s="223"/>
    </row>
    <row r="3591" spans="15:15" x14ac:dyDescent="0.2">
      <c r="O3591" s="223"/>
    </row>
    <row r="3592" spans="15:15" x14ac:dyDescent="0.2">
      <c r="O3592" s="223"/>
    </row>
    <row r="3593" spans="15:15" x14ac:dyDescent="0.2">
      <c r="O3593" s="223"/>
    </row>
    <row r="3594" spans="15:15" x14ac:dyDescent="0.2">
      <c r="O3594" s="223"/>
    </row>
    <row r="3595" spans="15:15" x14ac:dyDescent="0.2">
      <c r="O3595" s="223"/>
    </row>
    <row r="3596" spans="15:15" x14ac:dyDescent="0.2">
      <c r="O3596" s="223"/>
    </row>
    <row r="3597" spans="15:15" x14ac:dyDescent="0.2">
      <c r="O3597" s="223"/>
    </row>
    <row r="3598" spans="15:15" x14ac:dyDescent="0.2">
      <c r="O3598" s="223"/>
    </row>
    <row r="3599" spans="15:15" x14ac:dyDescent="0.2">
      <c r="O3599" s="223"/>
    </row>
    <row r="3600" spans="15:15" x14ac:dyDescent="0.2">
      <c r="O3600" s="223"/>
    </row>
    <row r="3601" spans="15:15" x14ac:dyDescent="0.2">
      <c r="O3601" s="223"/>
    </row>
    <row r="3602" spans="15:15" x14ac:dyDescent="0.2">
      <c r="O3602" s="223"/>
    </row>
    <row r="3603" spans="15:15" x14ac:dyDescent="0.2">
      <c r="O3603" s="223"/>
    </row>
    <row r="3604" spans="15:15" x14ac:dyDescent="0.2">
      <c r="O3604" s="223"/>
    </row>
    <row r="3605" spans="15:15" x14ac:dyDescent="0.2">
      <c r="O3605" s="223"/>
    </row>
    <row r="3606" spans="15:15" x14ac:dyDescent="0.2">
      <c r="O3606" s="223"/>
    </row>
    <row r="3607" spans="15:15" x14ac:dyDescent="0.2">
      <c r="O3607" s="223"/>
    </row>
    <row r="3608" spans="15:15" x14ac:dyDescent="0.2">
      <c r="O3608" s="223"/>
    </row>
    <row r="3609" spans="15:15" x14ac:dyDescent="0.2">
      <c r="O3609" s="223"/>
    </row>
    <row r="3610" spans="15:15" x14ac:dyDescent="0.2">
      <c r="O3610" s="223"/>
    </row>
    <row r="3611" spans="15:15" x14ac:dyDescent="0.2">
      <c r="O3611" s="223"/>
    </row>
    <row r="3612" spans="15:15" x14ac:dyDescent="0.2">
      <c r="O3612" s="223"/>
    </row>
    <row r="3613" spans="15:15" x14ac:dyDescent="0.2">
      <c r="O3613" s="223"/>
    </row>
    <row r="3614" spans="15:15" x14ac:dyDescent="0.2">
      <c r="O3614" s="223"/>
    </row>
    <row r="3615" spans="15:15" x14ac:dyDescent="0.2">
      <c r="O3615" s="223"/>
    </row>
    <row r="3616" spans="15:15" x14ac:dyDescent="0.2">
      <c r="O3616" s="223"/>
    </row>
    <row r="3617" spans="15:15" x14ac:dyDescent="0.2">
      <c r="O3617" s="223"/>
    </row>
    <row r="3618" spans="15:15" x14ac:dyDescent="0.2">
      <c r="O3618" s="223"/>
    </row>
    <row r="3619" spans="15:15" x14ac:dyDescent="0.2">
      <c r="O3619" s="223"/>
    </row>
    <row r="3620" spans="15:15" x14ac:dyDescent="0.2">
      <c r="O3620" s="223"/>
    </row>
    <row r="3621" spans="15:15" x14ac:dyDescent="0.2">
      <c r="O3621" s="223"/>
    </row>
    <row r="3622" spans="15:15" x14ac:dyDescent="0.2">
      <c r="O3622" s="223"/>
    </row>
    <row r="3623" spans="15:15" x14ac:dyDescent="0.2">
      <c r="O3623" s="223"/>
    </row>
    <row r="3624" spans="15:15" x14ac:dyDescent="0.2">
      <c r="O3624" s="223"/>
    </row>
    <row r="3625" spans="15:15" x14ac:dyDescent="0.2">
      <c r="O3625" s="223"/>
    </row>
    <row r="3626" spans="15:15" x14ac:dyDescent="0.2">
      <c r="O3626" s="223"/>
    </row>
    <row r="3627" spans="15:15" x14ac:dyDescent="0.2">
      <c r="O3627" s="223"/>
    </row>
    <row r="3628" spans="15:15" x14ac:dyDescent="0.2">
      <c r="O3628" s="223"/>
    </row>
    <row r="3629" spans="15:15" x14ac:dyDescent="0.2">
      <c r="O3629" s="223"/>
    </row>
    <row r="3630" spans="15:15" x14ac:dyDescent="0.2">
      <c r="O3630" s="223"/>
    </row>
    <row r="3631" spans="15:15" x14ac:dyDescent="0.2">
      <c r="O3631" s="223"/>
    </row>
    <row r="3632" spans="15:15" x14ac:dyDescent="0.2">
      <c r="O3632" s="223"/>
    </row>
    <row r="3633" spans="15:15" x14ac:dyDescent="0.2">
      <c r="O3633" s="223"/>
    </row>
    <row r="3634" spans="15:15" x14ac:dyDescent="0.2">
      <c r="O3634" s="223"/>
    </row>
    <row r="3635" spans="15:15" x14ac:dyDescent="0.2">
      <c r="O3635" s="223"/>
    </row>
    <row r="3636" spans="15:15" x14ac:dyDescent="0.2">
      <c r="O3636" s="223"/>
    </row>
    <row r="3637" spans="15:15" x14ac:dyDescent="0.2">
      <c r="O3637" s="223"/>
    </row>
    <row r="3638" spans="15:15" x14ac:dyDescent="0.2">
      <c r="O3638" s="223"/>
    </row>
    <row r="3639" spans="15:15" x14ac:dyDescent="0.2">
      <c r="O3639" s="223"/>
    </row>
    <row r="3640" spans="15:15" x14ac:dyDescent="0.2">
      <c r="O3640" s="223"/>
    </row>
    <row r="3641" spans="15:15" x14ac:dyDescent="0.2">
      <c r="O3641" s="223"/>
    </row>
    <row r="3642" spans="15:15" x14ac:dyDescent="0.2">
      <c r="O3642" s="223"/>
    </row>
    <row r="3643" spans="15:15" x14ac:dyDescent="0.2">
      <c r="O3643" s="223"/>
    </row>
    <row r="3644" spans="15:15" x14ac:dyDescent="0.2">
      <c r="O3644" s="223"/>
    </row>
    <row r="3645" spans="15:15" x14ac:dyDescent="0.2">
      <c r="O3645" s="223"/>
    </row>
    <row r="3646" spans="15:15" x14ac:dyDescent="0.2">
      <c r="O3646" s="223"/>
    </row>
    <row r="3647" spans="15:15" x14ac:dyDescent="0.2">
      <c r="O3647" s="223"/>
    </row>
    <row r="3648" spans="15:15" x14ac:dyDescent="0.2">
      <c r="O3648" s="223"/>
    </row>
    <row r="3649" spans="15:15" x14ac:dyDescent="0.2">
      <c r="O3649" s="223"/>
    </row>
    <row r="3650" spans="15:15" x14ac:dyDescent="0.2">
      <c r="O3650" s="223"/>
    </row>
    <row r="3651" spans="15:15" x14ac:dyDescent="0.2">
      <c r="O3651" s="223"/>
    </row>
    <row r="3652" spans="15:15" x14ac:dyDescent="0.2">
      <c r="O3652" s="223"/>
    </row>
    <row r="3653" spans="15:15" x14ac:dyDescent="0.2">
      <c r="O3653" s="223"/>
    </row>
    <row r="3654" spans="15:15" x14ac:dyDescent="0.2">
      <c r="O3654" s="223"/>
    </row>
    <row r="3655" spans="15:15" x14ac:dyDescent="0.2">
      <c r="O3655" s="223"/>
    </row>
    <row r="3656" spans="15:15" x14ac:dyDescent="0.2">
      <c r="O3656" s="223"/>
    </row>
    <row r="3657" spans="15:15" x14ac:dyDescent="0.2">
      <c r="O3657" s="223"/>
    </row>
    <row r="3658" spans="15:15" x14ac:dyDescent="0.2">
      <c r="O3658" s="223"/>
    </row>
    <row r="3659" spans="15:15" x14ac:dyDescent="0.2">
      <c r="O3659" s="223"/>
    </row>
    <row r="3660" spans="15:15" x14ac:dyDescent="0.2">
      <c r="O3660" s="223"/>
    </row>
    <row r="3661" spans="15:15" x14ac:dyDescent="0.2">
      <c r="O3661" s="223"/>
    </row>
    <row r="3662" spans="15:15" x14ac:dyDescent="0.2">
      <c r="O3662" s="223"/>
    </row>
    <row r="3663" spans="15:15" x14ac:dyDescent="0.2">
      <c r="O3663" s="223"/>
    </row>
    <row r="3664" spans="15:15" x14ac:dyDescent="0.2">
      <c r="O3664" s="223"/>
    </row>
    <row r="3665" spans="15:15" x14ac:dyDescent="0.2">
      <c r="O3665" s="223"/>
    </row>
    <row r="3666" spans="15:15" x14ac:dyDescent="0.2">
      <c r="O3666" s="223"/>
    </row>
    <row r="3667" spans="15:15" x14ac:dyDescent="0.2">
      <c r="O3667" s="223"/>
    </row>
    <row r="3668" spans="15:15" x14ac:dyDescent="0.2">
      <c r="O3668" s="223"/>
    </row>
    <row r="3669" spans="15:15" x14ac:dyDescent="0.2">
      <c r="O3669" s="223"/>
    </row>
    <row r="3670" spans="15:15" x14ac:dyDescent="0.2">
      <c r="O3670" s="223"/>
    </row>
    <row r="3671" spans="15:15" x14ac:dyDescent="0.2">
      <c r="O3671" s="223"/>
    </row>
    <row r="3672" spans="15:15" x14ac:dyDescent="0.2">
      <c r="O3672" s="223"/>
    </row>
    <row r="3673" spans="15:15" x14ac:dyDescent="0.2">
      <c r="O3673" s="223"/>
    </row>
    <row r="3674" spans="15:15" x14ac:dyDescent="0.2">
      <c r="O3674" s="223"/>
    </row>
    <row r="3675" spans="15:15" x14ac:dyDescent="0.2">
      <c r="O3675" s="223"/>
    </row>
    <row r="3676" spans="15:15" x14ac:dyDescent="0.2">
      <c r="O3676" s="223"/>
    </row>
    <row r="3677" spans="15:15" x14ac:dyDescent="0.2">
      <c r="O3677" s="223"/>
    </row>
    <row r="3678" spans="15:15" x14ac:dyDescent="0.2">
      <c r="O3678" s="223"/>
    </row>
    <row r="3679" spans="15:15" x14ac:dyDescent="0.2">
      <c r="O3679" s="223"/>
    </row>
    <row r="3680" spans="15:15" x14ac:dyDescent="0.2">
      <c r="O3680" s="223"/>
    </row>
    <row r="3681" spans="15:15" x14ac:dyDescent="0.2">
      <c r="O3681" s="223"/>
    </row>
    <row r="3682" spans="15:15" x14ac:dyDescent="0.2">
      <c r="O3682" s="223"/>
    </row>
    <row r="3683" spans="15:15" x14ac:dyDescent="0.2">
      <c r="O3683" s="223"/>
    </row>
    <row r="3684" spans="15:15" x14ac:dyDescent="0.2">
      <c r="O3684" s="223"/>
    </row>
    <row r="3685" spans="15:15" x14ac:dyDescent="0.2">
      <c r="O3685" s="223"/>
    </row>
    <row r="3686" spans="15:15" x14ac:dyDescent="0.2">
      <c r="O3686" s="223"/>
    </row>
    <row r="3687" spans="15:15" x14ac:dyDescent="0.2">
      <c r="O3687" s="223"/>
    </row>
    <row r="3688" spans="15:15" x14ac:dyDescent="0.2">
      <c r="O3688" s="223"/>
    </row>
    <row r="3689" spans="15:15" x14ac:dyDescent="0.2">
      <c r="O3689" s="223"/>
    </row>
    <row r="3690" spans="15:15" x14ac:dyDescent="0.2">
      <c r="O3690" s="223"/>
    </row>
    <row r="3691" spans="15:15" x14ac:dyDescent="0.2">
      <c r="O3691" s="223"/>
    </row>
    <row r="3692" spans="15:15" x14ac:dyDescent="0.2">
      <c r="O3692" s="223"/>
    </row>
    <row r="3693" spans="15:15" x14ac:dyDescent="0.2">
      <c r="O3693" s="223"/>
    </row>
    <row r="3694" spans="15:15" x14ac:dyDescent="0.2">
      <c r="O3694" s="223"/>
    </row>
    <row r="3695" spans="15:15" x14ac:dyDescent="0.2">
      <c r="O3695" s="223"/>
    </row>
    <row r="3696" spans="15:15" x14ac:dyDescent="0.2">
      <c r="O3696" s="223"/>
    </row>
    <row r="3697" spans="15:15" x14ac:dyDescent="0.2">
      <c r="O3697" s="223"/>
    </row>
    <row r="3698" spans="15:15" x14ac:dyDescent="0.2">
      <c r="O3698" s="223"/>
    </row>
    <row r="3699" spans="15:15" x14ac:dyDescent="0.2">
      <c r="O3699" s="223"/>
    </row>
    <row r="3700" spans="15:15" x14ac:dyDescent="0.2">
      <c r="O3700" s="223"/>
    </row>
    <row r="3701" spans="15:15" x14ac:dyDescent="0.2">
      <c r="O3701" s="223"/>
    </row>
    <row r="3702" spans="15:15" x14ac:dyDescent="0.2">
      <c r="O3702" s="223"/>
    </row>
    <row r="3703" spans="15:15" x14ac:dyDescent="0.2">
      <c r="O3703" s="223"/>
    </row>
    <row r="3704" spans="15:15" x14ac:dyDescent="0.2">
      <c r="O3704" s="223"/>
    </row>
    <row r="3705" spans="15:15" x14ac:dyDescent="0.2">
      <c r="O3705" s="223"/>
    </row>
    <row r="3706" spans="15:15" x14ac:dyDescent="0.2">
      <c r="O3706" s="223"/>
    </row>
    <row r="3707" spans="15:15" x14ac:dyDescent="0.2">
      <c r="O3707" s="223"/>
    </row>
    <row r="3708" spans="15:15" x14ac:dyDescent="0.2">
      <c r="O3708" s="223"/>
    </row>
    <row r="3709" spans="15:15" x14ac:dyDescent="0.2">
      <c r="O3709" s="223"/>
    </row>
    <row r="3710" spans="15:15" x14ac:dyDescent="0.2">
      <c r="O3710" s="223"/>
    </row>
    <row r="3711" spans="15:15" x14ac:dyDescent="0.2">
      <c r="O3711" s="223"/>
    </row>
    <row r="3712" spans="15:15" x14ac:dyDescent="0.2">
      <c r="O3712" s="223"/>
    </row>
    <row r="3713" spans="15:15" x14ac:dyDescent="0.2">
      <c r="O3713" s="223"/>
    </row>
    <row r="3714" spans="15:15" x14ac:dyDescent="0.2">
      <c r="O3714" s="223"/>
    </row>
    <row r="3715" spans="15:15" x14ac:dyDescent="0.2">
      <c r="O3715" s="223"/>
    </row>
    <row r="3716" spans="15:15" x14ac:dyDescent="0.2">
      <c r="O3716" s="223"/>
    </row>
    <row r="3717" spans="15:15" x14ac:dyDescent="0.2">
      <c r="O3717" s="223"/>
    </row>
    <row r="3718" spans="15:15" x14ac:dyDescent="0.2">
      <c r="O3718" s="223"/>
    </row>
    <row r="3719" spans="15:15" x14ac:dyDescent="0.2">
      <c r="O3719" s="223"/>
    </row>
    <row r="3720" spans="15:15" x14ac:dyDescent="0.2">
      <c r="O3720" s="223"/>
    </row>
    <row r="3721" spans="15:15" x14ac:dyDescent="0.2">
      <c r="O3721" s="223"/>
    </row>
    <row r="3722" spans="15:15" x14ac:dyDescent="0.2">
      <c r="O3722" s="223"/>
    </row>
    <row r="3723" spans="15:15" x14ac:dyDescent="0.2">
      <c r="O3723" s="223"/>
    </row>
    <row r="3724" spans="15:15" x14ac:dyDescent="0.2">
      <c r="O3724" s="223"/>
    </row>
    <row r="3725" spans="15:15" x14ac:dyDescent="0.2">
      <c r="O3725" s="223"/>
    </row>
    <row r="3726" spans="15:15" x14ac:dyDescent="0.2">
      <c r="O3726" s="223"/>
    </row>
    <row r="3727" spans="15:15" x14ac:dyDescent="0.2">
      <c r="O3727" s="223"/>
    </row>
    <row r="3728" spans="15:15" x14ac:dyDescent="0.2">
      <c r="O3728" s="223"/>
    </row>
    <row r="3729" spans="15:15" x14ac:dyDescent="0.2">
      <c r="O3729" s="223"/>
    </row>
    <row r="3730" spans="15:15" x14ac:dyDescent="0.2">
      <c r="O3730" s="223"/>
    </row>
    <row r="3731" spans="15:15" x14ac:dyDescent="0.2">
      <c r="O3731" s="223"/>
    </row>
    <row r="3732" spans="15:15" x14ac:dyDescent="0.2">
      <c r="O3732" s="223"/>
    </row>
    <row r="3733" spans="15:15" x14ac:dyDescent="0.2">
      <c r="O3733" s="223"/>
    </row>
    <row r="3734" spans="15:15" x14ac:dyDescent="0.2">
      <c r="O3734" s="223"/>
    </row>
    <row r="3735" spans="15:15" x14ac:dyDescent="0.2">
      <c r="O3735" s="223"/>
    </row>
    <row r="3736" spans="15:15" x14ac:dyDescent="0.2">
      <c r="O3736" s="223"/>
    </row>
    <row r="3737" spans="15:15" x14ac:dyDescent="0.2">
      <c r="O3737" s="223"/>
    </row>
    <row r="3738" spans="15:15" x14ac:dyDescent="0.2">
      <c r="O3738" s="223"/>
    </row>
    <row r="3739" spans="15:15" x14ac:dyDescent="0.2">
      <c r="O3739" s="223"/>
    </row>
    <row r="3740" spans="15:15" x14ac:dyDescent="0.2">
      <c r="O3740" s="223"/>
    </row>
    <row r="3741" spans="15:15" x14ac:dyDescent="0.2">
      <c r="O3741" s="223"/>
    </row>
    <row r="3742" spans="15:15" x14ac:dyDescent="0.2">
      <c r="O3742" s="223"/>
    </row>
    <row r="3743" spans="15:15" x14ac:dyDescent="0.2">
      <c r="O3743" s="223"/>
    </row>
    <row r="3744" spans="15:15" x14ac:dyDescent="0.2">
      <c r="O3744" s="223"/>
    </row>
    <row r="3745" spans="15:15" x14ac:dyDescent="0.2">
      <c r="O3745" s="223"/>
    </row>
    <row r="3746" spans="15:15" x14ac:dyDescent="0.2">
      <c r="O3746" s="223"/>
    </row>
    <row r="3747" spans="15:15" x14ac:dyDescent="0.2">
      <c r="O3747" s="223"/>
    </row>
    <row r="3748" spans="15:15" x14ac:dyDescent="0.2">
      <c r="O3748" s="223"/>
    </row>
    <row r="3749" spans="15:15" x14ac:dyDescent="0.2">
      <c r="O3749" s="223"/>
    </row>
    <row r="3750" spans="15:15" x14ac:dyDescent="0.2">
      <c r="O3750" s="223"/>
    </row>
    <row r="3751" spans="15:15" x14ac:dyDescent="0.2">
      <c r="O3751" s="223"/>
    </row>
    <row r="3752" spans="15:15" x14ac:dyDescent="0.2">
      <c r="O3752" s="223"/>
    </row>
    <row r="3753" spans="15:15" x14ac:dyDescent="0.2">
      <c r="O3753" s="223"/>
    </row>
    <row r="3754" spans="15:15" x14ac:dyDescent="0.2">
      <c r="O3754" s="223"/>
    </row>
    <row r="3755" spans="15:15" x14ac:dyDescent="0.2">
      <c r="O3755" s="223"/>
    </row>
    <row r="3756" spans="15:15" x14ac:dyDescent="0.2">
      <c r="O3756" s="223"/>
    </row>
    <row r="3757" spans="15:15" x14ac:dyDescent="0.2">
      <c r="O3757" s="223"/>
    </row>
    <row r="3758" spans="15:15" x14ac:dyDescent="0.2">
      <c r="O3758" s="223"/>
    </row>
    <row r="3759" spans="15:15" x14ac:dyDescent="0.2">
      <c r="O3759" s="223"/>
    </row>
    <row r="3760" spans="15:15" x14ac:dyDescent="0.2">
      <c r="O3760" s="223"/>
    </row>
    <row r="3761" spans="15:15" x14ac:dyDescent="0.2">
      <c r="O3761" s="223"/>
    </row>
    <row r="3762" spans="15:15" x14ac:dyDescent="0.2">
      <c r="O3762" s="223"/>
    </row>
    <row r="3763" spans="15:15" x14ac:dyDescent="0.2">
      <c r="O3763" s="223"/>
    </row>
    <row r="3764" spans="15:15" x14ac:dyDescent="0.2">
      <c r="O3764" s="223"/>
    </row>
    <row r="3765" spans="15:15" x14ac:dyDescent="0.2">
      <c r="O3765" s="223"/>
    </row>
    <row r="3766" spans="15:15" x14ac:dyDescent="0.2">
      <c r="O3766" s="223"/>
    </row>
    <row r="3767" spans="15:15" x14ac:dyDescent="0.2">
      <c r="O3767" s="223"/>
    </row>
    <row r="3768" spans="15:15" x14ac:dyDescent="0.2">
      <c r="O3768" s="223"/>
    </row>
    <row r="3769" spans="15:15" x14ac:dyDescent="0.2">
      <c r="O3769" s="223"/>
    </row>
    <row r="3770" spans="15:15" x14ac:dyDescent="0.2">
      <c r="O3770" s="223"/>
    </row>
    <row r="3771" spans="15:15" x14ac:dyDescent="0.2">
      <c r="O3771" s="223"/>
    </row>
    <row r="3772" spans="15:15" x14ac:dyDescent="0.2">
      <c r="O3772" s="223"/>
    </row>
    <row r="3773" spans="15:15" x14ac:dyDescent="0.2">
      <c r="O3773" s="223"/>
    </row>
    <row r="3774" spans="15:15" x14ac:dyDescent="0.2">
      <c r="O3774" s="223"/>
    </row>
    <row r="3775" spans="15:15" x14ac:dyDescent="0.2">
      <c r="O3775" s="223"/>
    </row>
    <row r="3776" spans="15:15" x14ac:dyDescent="0.2">
      <c r="O3776" s="223"/>
    </row>
    <row r="3777" spans="15:15" x14ac:dyDescent="0.2">
      <c r="O3777" s="223"/>
    </row>
    <row r="3778" spans="15:15" x14ac:dyDescent="0.2">
      <c r="O3778" s="223"/>
    </row>
    <row r="3779" spans="15:15" x14ac:dyDescent="0.2">
      <c r="O3779" s="223"/>
    </row>
    <row r="3780" spans="15:15" x14ac:dyDescent="0.2">
      <c r="O3780" s="223"/>
    </row>
    <row r="3781" spans="15:15" x14ac:dyDescent="0.2">
      <c r="O3781" s="223"/>
    </row>
    <row r="3782" spans="15:15" x14ac:dyDescent="0.2">
      <c r="O3782" s="223"/>
    </row>
    <row r="3783" spans="15:15" x14ac:dyDescent="0.2">
      <c r="O3783" s="223"/>
    </row>
    <row r="3784" spans="15:15" x14ac:dyDescent="0.2">
      <c r="O3784" s="223"/>
    </row>
    <row r="3785" spans="15:15" x14ac:dyDescent="0.2">
      <c r="O3785" s="223"/>
    </row>
    <row r="3786" spans="15:15" x14ac:dyDescent="0.2">
      <c r="O3786" s="223"/>
    </row>
    <row r="3787" spans="15:15" x14ac:dyDescent="0.2">
      <c r="O3787" s="223"/>
    </row>
    <row r="3788" spans="15:15" x14ac:dyDescent="0.2">
      <c r="O3788" s="223"/>
    </row>
    <row r="3789" spans="15:15" x14ac:dyDescent="0.2">
      <c r="O3789" s="223"/>
    </row>
    <row r="3790" spans="15:15" x14ac:dyDescent="0.2">
      <c r="O3790" s="223"/>
    </row>
    <row r="3791" spans="15:15" x14ac:dyDescent="0.2">
      <c r="O3791" s="223"/>
    </row>
    <row r="3792" spans="15:15" x14ac:dyDescent="0.2">
      <c r="O3792" s="223"/>
    </row>
    <row r="3793" spans="15:15" x14ac:dyDescent="0.2">
      <c r="O3793" s="223"/>
    </row>
    <row r="3794" spans="15:15" x14ac:dyDescent="0.2">
      <c r="O3794" s="223"/>
    </row>
    <row r="3795" spans="15:15" x14ac:dyDescent="0.2">
      <c r="O3795" s="223"/>
    </row>
    <row r="3796" spans="15:15" x14ac:dyDescent="0.2">
      <c r="O3796" s="223"/>
    </row>
    <row r="3797" spans="15:15" x14ac:dyDescent="0.2">
      <c r="O3797" s="223"/>
    </row>
    <row r="3798" spans="15:15" x14ac:dyDescent="0.2">
      <c r="O3798" s="223"/>
    </row>
    <row r="3799" spans="15:15" x14ac:dyDescent="0.2">
      <c r="O3799" s="223"/>
    </row>
    <row r="3800" spans="15:15" x14ac:dyDescent="0.2">
      <c r="O3800" s="223"/>
    </row>
    <row r="3801" spans="15:15" x14ac:dyDescent="0.2">
      <c r="O3801" s="223"/>
    </row>
    <row r="3802" spans="15:15" x14ac:dyDescent="0.2">
      <c r="O3802" s="223"/>
    </row>
    <row r="3803" spans="15:15" x14ac:dyDescent="0.2">
      <c r="O3803" s="223"/>
    </row>
    <row r="3804" spans="15:15" x14ac:dyDescent="0.2">
      <c r="O3804" s="223"/>
    </row>
    <row r="3805" spans="15:15" x14ac:dyDescent="0.2">
      <c r="O3805" s="223"/>
    </row>
    <row r="3806" spans="15:15" x14ac:dyDescent="0.2">
      <c r="O3806" s="223"/>
    </row>
    <row r="3807" spans="15:15" x14ac:dyDescent="0.2">
      <c r="O3807" s="223"/>
    </row>
    <row r="3808" spans="15:15" x14ac:dyDescent="0.2">
      <c r="O3808" s="223"/>
    </row>
    <row r="3809" spans="15:15" x14ac:dyDescent="0.2">
      <c r="O3809" s="223"/>
    </row>
    <row r="3810" spans="15:15" x14ac:dyDescent="0.2">
      <c r="O3810" s="223"/>
    </row>
    <row r="3811" spans="15:15" x14ac:dyDescent="0.2">
      <c r="O3811" s="223"/>
    </row>
    <row r="3812" spans="15:15" x14ac:dyDescent="0.2">
      <c r="O3812" s="223"/>
    </row>
    <row r="3813" spans="15:15" x14ac:dyDescent="0.2">
      <c r="O3813" s="223"/>
    </row>
    <row r="3814" spans="15:15" x14ac:dyDescent="0.2">
      <c r="O3814" s="223"/>
    </row>
    <row r="3815" spans="15:15" x14ac:dyDescent="0.2">
      <c r="O3815" s="223"/>
    </row>
    <row r="3816" spans="15:15" x14ac:dyDescent="0.2">
      <c r="O3816" s="223"/>
    </row>
    <row r="3817" spans="15:15" x14ac:dyDescent="0.2">
      <c r="O3817" s="223"/>
    </row>
    <row r="3818" spans="15:15" x14ac:dyDescent="0.2">
      <c r="O3818" s="223"/>
    </row>
    <row r="3819" spans="15:15" x14ac:dyDescent="0.2">
      <c r="O3819" s="223"/>
    </row>
    <row r="3820" spans="15:15" x14ac:dyDescent="0.2">
      <c r="O3820" s="223"/>
    </row>
    <row r="3821" spans="15:15" x14ac:dyDescent="0.2">
      <c r="O3821" s="223"/>
    </row>
    <row r="3822" spans="15:15" x14ac:dyDescent="0.2">
      <c r="O3822" s="223"/>
    </row>
    <row r="3823" spans="15:15" x14ac:dyDescent="0.2">
      <c r="O3823" s="223"/>
    </row>
    <row r="3824" spans="15:15" x14ac:dyDescent="0.2">
      <c r="O3824" s="223"/>
    </row>
    <row r="3825" spans="15:15" x14ac:dyDescent="0.2">
      <c r="O3825" s="223"/>
    </row>
    <row r="3826" spans="15:15" x14ac:dyDescent="0.2">
      <c r="O3826" s="223"/>
    </row>
    <row r="3827" spans="15:15" x14ac:dyDescent="0.2">
      <c r="O3827" s="223"/>
    </row>
    <row r="3828" spans="15:15" x14ac:dyDescent="0.2">
      <c r="O3828" s="223"/>
    </row>
    <row r="3829" spans="15:15" x14ac:dyDescent="0.2">
      <c r="O3829" s="223"/>
    </row>
    <row r="3830" spans="15:15" x14ac:dyDescent="0.2">
      <c r="O3830" s="223"/>
    </row>
    <row r="3831" spans="15:15" x14ac:dyDescent="0.2">
      <c r="O3831" s="223"/>
    </row>
    <row r="3832" spans="15:15" x14ac:dyDescent="0.2">
      <c r="O3832" s="223"/>
    </row>
    <row r="3833" spans="15:15" x14ac:dyDescent="0.2">
      <c r="O3833" s="223"/>
    </row>
    <row r="3834" spans="15:15" x14ac:dyDescent="0.2">
      <c r="O3834" s="223"/>
    </row>
    <row r="3835" spans="15:15" x14ac:dyDescent="0.2">
      <c r="O3835" s="223"/>
    </row>
    <row r="3836" spans="15:15" x14ac:dyDescent="0.2">
      <c r="O3836" s="223"/>
    </row>
    <row r="3837" spans="15:15" x14ac:dyDescent="0.2">
      <c r="O3837" s="223"/>
    </row>
    <row r="3838" spans="15:15" x14ac:dyDescent="0.2">
      <c r="O3838" s="223"/>
    </row>
    <row r="3839" spans="15:15" x14ac:dyDescent="0.2">
      <c r="O3839" s="223"/>
    </row>
    <row r="3840" spans="15:15" x14ac:dyDescent="0.2">
      <c r="O3840" s="223"/>
    </row>
    <row r="3841" spans="15:15" x14ac:dyDescent="0.2">
      <c r="O3841" s="223"/>
    </row>
    <row r="3842" spans="15:15" x14ac:dyDescent="0.2">
      <c r="O3842" s="223"/>
    </row>
    <row r="3843" spans="15:15" x14ac:dyDescent="0.2">
      <c r="O3843" s="223"/>
    </row>
    <row r="3844" spans="15:15" x14ac:dyDescent="0.2">
      <c r="O3844" s="223"/>
    </row>
    <row r="3845" spans="15:15" x14ac:dyDescent="0.2">
      <c r="O3845" s="223"/>
    </row>
    <row r="3846" spans="15:15" x14ac:dyDescent="0.2">
      <c r="O3846" s="223"/>
    </row>
    <row r="3847" spans="15:15" x14ac:dyDescent="0.2">
      <c r="O3847" s="223"/>
    </row>
    <row r="3848" spans="15:15" x14ac:dyDescent="0.2">
      <c r="O3848" s="223"/>
    </row>
    <row r="3849" spans="15:15" x14ac:dyDescent="0.2">
      <c r="O3849" s="223"/>
    </row>
    <row r="3850" spans="15:15" x14ac:dyDescent="0.2">
      <c r="O3850" s="223"/>
    </row>
    <row r="3851" spans="15:15" x14ac:dyDescent="0.2">
      <c r="O3851" s="223"/>
    </row>
    <row r="3852" spans="15:15" x14ac:dyDescent="0.2">
      <c r="O3852" s="223"/>
    </row>
    <row r="3853" spans="15:15" x14ac:dyDescent="0.2">
      <c r="O3853" s="223"/>
    </row>
    <row r="3854" spans="15:15" x14ac:dyDescent="0.2">
      <c r="O3854" s="223"/>
    </row>
    <row r="3855" spans="15:15" x14ac:dyDescent="0.2">
      <c r="O3855" s="223"/>
    </row>
    <row r="3856" spans="15:15" x14ac:dyDescent="0.2">
      <c r="O3856" s="223"/>
    </row>
    <row r="3857" spans="15:15" x14ac:dyDescent="0.2">
      <c r="O3857" s="223"/>
    </row>
    <row r="3858" spans="15:15" x14ac:dyDescent="0.2">
      <c r="O3858" s="223"/>
    </row>
    <row r="3859" spans="15:15" x14ac:dyDescent="0.2">
      <c r="O3859" s="223"/>
    </row>
    <row r="3860" spans="15:15" x14ac:dyDescent="0.2">
      <c r="O3860" s="223"/>
    </row>
    <row r="3861" spans="15:15" x14ac:dyDescent="0.2">
      <c r="O3861" s="223"/>
    </row>
    <row r="3862" spans="15:15" x14ac:dyDescent="0.2">
      <c r="O3862" s="223"/>
    </row>
    <row r="3863" spans="15:15" x14ac:dyDescent="0.2">
      <c r="O3863" s="223"/>
    </row>
    <row r="3864" spans="15:15" x14ac:dyDescent="0.2">
      <c r="O3864" s="223"/>
    </row>
    <row r="3865" spans="15:15" x14ac:dyDescent="0.2">
      <c r="O3865" s="223"/>
    </row>
    <row r="3866" spans="15:15" x14ac:dyDescent="0.2">
      <c r="O3866" s="223"/>
    </row>
    <row r="3867" spans="15:15" x14ac:dyDescent="0.2">
      <c r="O3867" s="223"/>
    </row>
    <row r="3868" spans="15:15" x14ac:dyDescent="0.2">
      <c r="O3868" s="223"/>
    </row>
    <row r="3869" spans="15:15" x14ac:dyDescent="0.2">
      <c r="O3869" s="223"/>
    </row>
    <row r="3870" spans="15:15" x14ac:dyDescent="0.2">
      <c r="O3870" s="223"/>
    </row>
    <row r="3871" spans="15:15" x14ac:dyDescent="0.2">
      <c r="O3871" s="223"/>
    </row>
    <row r="3872" spans="15:15" x14ac:dyDescent="0.2">
      <c r="O3872" s="223"/>
    </row>
    <row r="3873" spans="15:15" x14ac:dyDescent="0.2">
      <c r="O3873" s="223"/>
    </row>
    <row r="3874" spans="15:15" x14ac:dyDescent="0.2">
      <c r="O3874" s="223"/>
    </row>
    <row r="3875" spans="15:15" x14ac:dyDescent="0.2">
      <c r="O3875" s="223"/>
    </row>
    <row r="3876" spans="15:15" x14ac:dyDescent="0.2">
      <c r="O3876" s="223"/>
    </row>
    <row r="3877" spans="15:15" x14ac:dyDescent="0.2">
      <c r="O3877" s="223"/>
    </row>
    <row r="3878" spans="15:15" x14ac:dyDescent="0.2">
      <c r="O3878" s="223"/>
    </row>
    <row r="3879" spans="15:15" x14ac:dyDescent="0.2">
      <c r="O3879" s="223"/>
    </row>
    <row r="3880" spans="15:15" x14ac:dyDescent="0.2">
      <c r="O3880" s="223"/>
    </row>
    <row r="3881" spans="15:15" x14ac:dyDescent="0.2">
      <c r="O3881" s="223"/>
    </row>
    <row r="3882" spans="15:15" x14ac:dyDescent="0.2">
      <c r="O3882" s="223"/>
    </row>
    <row r="3883" spans="15:15" x14ac:dyDescent="0.2">
      <c r="O3883" s="223"/>
    </row>
    <row r="3884" spans="15:15" x14ac:dyDescent="0.2">
      <c r="O3884" s="223"/>
    </row>
    <row r="3885" spans="15:15" x14ac:dyDescent="0.2">
      <c r="O3885" s="223"/>
    </row>
    <row r="3886" spans="15:15" x14ac:dyDescent="0.2">
      <c r="O3886" s="223"/>
    </row>
    <row r="3887" spans="15:15" x14ac:dyDescent="0.2">
      <c r="O3887" s="223"/>
    </row>
    <row r="3888" spans="15:15" x14ac:dyDescent="0.2">
      <c r="O3888" s="223"/>
    </row>
    <row r="3889" spans="15:15" x14ac:dyDescent="0.2">
      <c r="O3889" s="223"/>
    </row>
    <row r="3890" spans="15:15" x14ac:dyDescent="0.2">
      <c r="O3890" s="223"/>
    </row>
    <row r="3891" spans="15:15" x14ac:dyDescent="0.2">
      <c r="O3891" s="223"/>
    </row>
    <row r="3892" spans="15:15" x14ac:dyDescent="0.2">
      <c r="O3892" s="223"/>
    </row>
    <row r="3893" spans="15:15" x14ac:dyDescent="0.2">
      <c r="O3893" s="223"/>
    </row>
    <row r="3894" spans="15:15" x14ac:dyDescent="0.2">
      <c r="O3894" s="223"/>
    </row>
    <row r="3895" spans="15:15" x14ac:dyDescent="0.2">
      <c r="O3895" s="223"/>
    </row>
    <row r="3896" spans="15:15" x14ac:dyDescent="0.2">
      <c r="O3896" s="223"/>
    </row>
    <row r="3897" spans="15:15" x14ac:dyDescent="0.2">
      <c r="O3897" s="223"/>
    </row>
    <row r="3898" spans="15:15" x14ac:dyDescent="0.2">
      <c r="O3898" s="223"/>
    </row>
    <row r="3899" spans="15:15" x14ac:dyDescent="0.2">
      <c r="O3899" s="223"/>
    </row>
    <row r="3900" spans="15:15" x14ac:dyDescent="0.2">
      <c r="O3900" s="223"/>
    </row>
    <row r="3901" spans="15:15" x14ac:dyDescent="0.2">
      <c r="O3901" s="223"/>
    </row>
    <row r="3902" spans="15:15" x14ac:dyDescent="0.2">
      <c r="O3902" s="223"/>
    </row>
    <row r="3903" spans="15:15" x14ac:dyDescent="0.2">
      <c r="O3903" s="223"/>
    </row>
    <row r="3904" spans="15:15" x14ac:dyDescent="0.2">
      <c r="O3904" s="223"/>
    </row>
    <row r="3905" spans="15:15" x14ac:dyDescent="0.2">
      <c r="O3905" s="223"/>
    </row>
    <row r="3906" spans="15:15" x14ac:dyDescent="0.2">
      <c r="O3906" s="223"/>
    </row>
    <row r="3907" spans="15:15" x14ac:dyDescent="0.2">
      <c r="O3907" s="223"/>
    </row>
    <row r="3908" spans="15:15" x14ac:dyDescent="0.2">
      <c r="O3908" s="223"/>
    </row>
    <row r="3909" spans="15:15" x14ac:dyDescent="0.2">
      <c r="O3909" s="223"/>
    </row>
    <row r="3910" spans="15:15" x14ac:dyDescent="0.2">
      <c r="O3910" s="223"/>
    </row>
    <row r="3911" spans="15:15" x14ac:dyDescent="0.2">
      <c r="O3911" s="223"/>
    </row>
    <row r="3912" spans="15:15" x14ac:dyDescent="0.2">
      <c r="O3912" s="223"/>
    </row>
    <row r="3913" spans="15:15" x14ac:dyDescent="0.2">
      <c r="O3913" s="223"/>
    </row>
    <row r="3914" spans="15:15" x14ac:dyDescent="0.2">
      <c r="O3914" s="223"/>
    </row>
    <row r="3915" spans="15:15" x14ac:dyDescent="0.2">
      <c r="O3915" s="223"/>
    </row>
    <row r="3916" spans="15:15" x14ac:dyDescent="0.2">
      <c r="O3916" s="223"/>
    </row>
    <row r="3917" spans="15:15" x14ac:dyDescent="0.2">
      <c r="O3917" s="223"/>
    </row>
    <row r="3918" spans="15:15" x14ac:dyDescent="0.2">
      <c r="O3918" s="223"/>
    </row>
    <row r="3919" spans="15:15" x14ac:dyDescent="0.2">
      <c r="O3919" s="223"/>
    </row>
    <row r="3920" spans="15:15" x14ac:dyDescent="0.2">
      <c r="O3920" s="223"/>
    </row>
    <row r="3921" spans="15:15" x14ac:dyDescent="0.2">
      <c r="O3921" s="223"/>
    </row>
    <row r="3922" spans="15:15" x14ac:dyDescent="0.2">
      <c r="O3922" s="223"/>
    </row>
    <row r="3923" spans="15:15" x14ac:dyDescent="0.2">
      <c r="O3923" s="223"/>
    </row>
    <row r="3924" spans="15:15" x14ac:dyDescent="0.2">
      <c r="O3924" s="223"/>
    </row>
    <row r="3925" spans="15:15" x14ac:dyDescent="0.2">
      <c r="O3925" s="223"/>
    </row>
    <row r="3926" spans="15:15" x14ac:dyDescent="0.2">
      <c r="O3926" s="223"/>
    </row>
    <row r="3927" spans="15:15" x14ac:dyDescent="0.2">
      <c r="O3927" s="223"/>
    </row>
    <row r="3928" spans="15:15" x14ac:dyDescent="0.2">
      <c r="O3928" s="223"/>
    </row>
    <row r="3929" spans="15:15" x14ac:dyDescent="0.2">
      <c r="O3929" s="223"/>
    </row>
    <row r="3930" spans="15:15" x14ac:dyDescent="0.2">
      <c r="O3930" s="223"/>
    </row>
    <row r="3931" spans="15:15" x14ac:dyDescent="0.2">
      <c r="O3931" s="223"/>
    </row>
    <row r="3932" spans="15:15" x14ac:dyDescent="0.2">
      <c r="O3932" s="223"/>
    </row>
    <row r="3933" spans="15:15" x14ac:dyDescent="0.2">
      <c r="O3933" s="223"/>
    </row>
    <row r="3934" spans="15:15" x14ac:dyDescent="0.2">
      <c r="O3934" s="223"/>
    </row>
    <row r="3935" spans="15:15" x14ac:dyDescent="0.2">
      <c r="O3935" s="223"/>
    </row>
    <row r="3936" spans="15:15" x14ac:dyDescent="0.2">
      <c r="O3936" s="223"/>
    </row>
    <row r="3937" spans="15:15" x14ac:dyDescent="0.2">
      <c r="O3937" s="223"/>
    </row>
    <row r="3938" spans="15:15" x14ac:dyDescent="0.2">
      <c r="O3938" s="223"/>
    </row>
    <row r="3939" spans="15:15" x14ac:dyDescent="0.2">
      <c r="O3939" s="223"/>
    </row>
    <row r="3940" spans="15:15" x14ac:dyDescent="0.2">
      <c r="O3940" s="223"/>
    </row>
    <row r="3941" spans="15:15" x14ac:dyDescent="0.2">
      <c r="O3941" s="223"/>
    </row>
    <row r="3942" spans="15:15" x14ac:dyDescent="0.2">
      <c r="O3942" s="223"/>
    </row>
    <row r="3943" spans="15:15" x14ac:dyDescent="0.2">
      <c r="O3943" s="223"/>
    </row>
    <row r="3944" spans="15:15" x14ac:dyDescent="0.2">
      <c r="O3944" s="223"/>
    </row>
    <row r="3945" spans="15:15" x14ac:dyDescent="0.2">
      <c r="O3945" s="223"/>
    </row>
    <row r="3946" spans="15:15" x14ac:dyDescent="0.2">
      <c r="O3946" s="223"/>
    </row>
    <row r="3947" spans="15:15" x14ac:dyDescent="0.2">
      <c r="O3947" s="223"/>
    </row>
    <row r="3948" spans="15:15" x14ac:dyDescent="0.2">
      <c r="O3948" s="223"/>
    </row>
    <row r="3949" spans="15:15" x14ac:dyDescent="0.2">
      <c r="O3949" s="223"/>
    </row>
    <row r="3950" spans="15:15" x14ac:dyDescent="0.2">
      <c r="O3950" s="223"/>
    </row>
    <row r="3951" spans="15:15" x14ac:dyDescent="0.2">
      <c r="O3951" s="223"/>
    </row>
    <row r="3952" spans="15:15" x14ac:dyDescent="0.2">
      <c r="O3952" s="223"/>
    </row>
    <row r="3953" spans="15:15" x14ac:dyDescent="0.2">
      <c r="O3953" s="223"/>
    </row>
    <row r="3954" spans="15:15" x14ac:dyDescent="0.2">
      <c r="O3954" s="223"/>
    </row>
    <row r="3955" spans="15:15" x14ac:dyDescent="0.2">
      <c r="O3955" s="223"/>
    </row>
    <row r="3956" spans="15:15" x14ac:dyDescent="0.2">
      <c r="O3956" s="223"/>
    </row>
    <row r="3957" spans="15:15" x14ac:dyDescent="0.2">
      <c r="O3957" s="223"/>
    </row>
    <row r="3958" spans="15:15" x14ac:dyDescent="0.2">
      <c r="O3958" s="223"/>
    </row>
    <row r="3959" spans="15:15" x14ac:dyDescent="0.2">
      <c r="O3959" s="223"/>
    </row>
    <row r="3960" spans="15:15" x14ac:dyDescent="0.2">
      <c r="O3960" s="223"/>
    </row>
    <row r="3961" spans="15:15" x14ac:dyDescent="0.2">
      <c r="O3961" s="223"/>
    </row>
    <row r="3962" spans="15:15" x14ac:dyDescent="0.2">
      <c r="O3962" s="223"/>
    </row>
    <row r="3963" spans="15:15" x14ac:dyDescent="0.2">
      <c r="O3963" s="223"/>
    </row>
    <row r="3964" spans="15:15" x14ac:dyDescent="0.2">
      <c r="O3964" s="223"/>
    </row>
    <row r="3965" spans="15:15" x14ac:dyDescent="0.2">
      <c r="O3965" s="223"/>
    </row>
    <row r="3966" spans="15:15" x14ac:dyDescent="0.2">
      <c r="O3966" s="223"/>
    </row>
    <row r="3967" spans="15:15" x14ac:dyDescent="0.2">
      <c r="O3967" s="223"/>
    </row>
    <row r="3968" spans="15:15" x14ac:dyDescent="0.2">
      <c r="O3968" s="223"/>
    </row>
    <row r="3969" spans="15:15" x14ac:dyDescent="0.2">
      <c r="O3969" s="223"/>
    </row>
    <row r="3970" spans="15:15" x14ac:dyDescent="0.2">
      <c r="O3970" s="223"/>
    </row>
    <row r="3971" spans="15:15" x14ac:dyDescent="0.2">
      <c r="O3971" s="223"/>
    </row>
    <row r="3972" spans="15:15" x14ac:dyDescent="0.2">
      <c r="O3972" s="223"/>
    </row>
    <row r="3973" spans="15:15" x14ac:dyDescent="0.2">
      <c r="O3973" s="223"/>
    </row>
    <row r="3974" spans="15:15" x14ac:dyDescent="0.2">
      <c r="O3974" s="223"/>
    </row>
    <row r="3975" spans="15:15" x14ac:dyDescent="0.2">
      <c r="O3975" s="223"/>
    </row>
    <row r="3976" spans="15:15" x14ac:dyDescent="0.2">
      <c r="O3976" s="223"/>
    </row>
    <row r="3977" spans="15:15" x14ac:dyDescent="0.2">
      <c r="O3977" s="223"/>
    </row>
    <row r="3978" spans="15:15" x14ac:dyDescent="0.2">
      <c r="O3978" s="223"/>
    </row>
    <row r="3979" spans="15:15" x14ac:dyDescent="0.2">
      <c r="O3979" s="223"/>
    </row>
    <row r="3980" spans="15:15" x14ac:dyDescent="0.2">
      <c r="O3980" s="223"/>
    </row>
    <row r="3981" spans="15:15" x14ac:dyDescent="0.2">
      <c r="O3981" s="223"/>
    </row>
    <row r="3982" spans="15:15" x14ac:dyDescent="0.2">
      <c r="O3982" s="223"/>
    </row>
    <row r="3983" spans="15:15" x14ac:dyDescent="0.2">
      <c r="O3983" s="223"/>
    </row>
    <row r="3984" spans="15:15" x14ac:dyDescent="0.2">
      <c r="O3984" s="223"/>
    </row>
    <row r="3985" spans="15:15" x14ac:dyDescent="0.2">
      <c r="O3985" s="223"/>
    </row>
    <row r="3986" spans="15:15" x14ac:dyDescent="0.2">
      <c r="O3986" s="223"/>
    </row>
    <row r="3987" spans="15:15" x14ac:dyDescent="0.2">
      <c r="O3987" s="223"/>
    </row>
    <row r="3988" spans="15:15" x14ac:dyDescent="0.2">
      <c r="O3988" s="223"/>
    </row>
    <row r="3989" spans="15:15" x14ac:dyDescent="0.2">
      <c r="O3989" s="223"/>
    </row>
    <row r="3990" spans="15:15" x14ac:dyDescent="0.2">
      <c r="O3990" s="223"/>
    </row>
    <row r="3991" spans="15:15" x14ac:dyDescent="0.2">
      <c r="O3991" s="223"/>
    </row>
    <row r="3992" spans="15:15" x14ac:dyDescent="0.2">
      <c r="O3992" s="223"/>
    </row>
    <row r="3993" spans="15:15" x14ac:dyDescent="0.2">
      <c r="O3993" s="223"/>
    </row>
    <row r="3994" spans="15:15" x14ac:dyDescent="0.2">
      <c r="O3994" s="223"/>
    </row>
    <row r="3995" spans="15:15" x14ac:dyDescent="0.2">
      <c r="O3995" s="223"/>
    </row>
    <row r="3996" spans="15:15" x14ac:dyDescent="0.2">
      <c r="O3996" s="223"/>
    </row>
    <row r="3997" spans="15:15" x14ac:dyDescent="0.2">
      <c r="O3997" s="223"/>
    </row>
    <row r="3998" spans="15:15" x14ac:dyDescent="0.2">
      <c r="O3998" s="223"/>
    </row>
    <row r="3999" spans="15:15" x14ac:dyDescent="0.2">
      <c r="O3999" s="223"/>
    </row>
    <row r="4000" spans="15:15" x14ac:dyDescent="0.2">
      <c r="O4000" s="223"/>
    </row>
    <row r="4001" spans="15:15" x14ac:dyDescent="0.2">
      <c r="O4001" s="223"/>
    </row>
    <row r="4002" spans="15:15" x14ac:dyDescent="0.2">
      <c r="O4002" s="223"/>
    </row>
    <row r="4003" spans="15:15" x14ac:dyDescent="0.2">
      <c r="O4003" s="223"/>
    </row>
    <row r="4004" spans="15:15" x14ac:dyDescent="0.2">
      <c r="O4004" s="223"/>
    </row>
    <row r="4005" spans="15:15" x14ac:dyDescent="0.2">
      <c r="O4005" s="223"/>
    </row>
    <row r="4006" spans="15:15" x14ac:dyDescent="0.2">
      <c r="O4006" s="223"/>
    </row>
    <row r="4007" spans="15:15" x14ac:dyDescent="0.2">
      <c r="O4007" s="223"/>
    </row>
    <row r="4008" spans="15:15" x14ac:dyDescent="0.2">
      <c r="O4008" s="223"/>
    </row>
    <row r="4009" spans="15:15" x14ac:dyDescent="0.2">
      <c r="O4009" s="223"/>
    </row>
    <row r="4010" spans="15:15" x14ac:dyDescent="0.2">
      <c r="O4010" s="223"/>
    </row>
    <row r="4011" spans="15:15" x14ac:dyDescent="0.2">
      <c r="O4011" s="223"/>
    </row>
    <row r="4012" spans="15:15" x14ac:dyDescent="0.2">
      <c r="O4012" s="223"/>
    </row>
    <row r="4013" spans="15:15" x14ac:dyDescent="0.2">
      <c r="O4013" s="223"/>
    </row>
    <row r="4014" spans="15:15" x14ac:dyDescent="0.2">
      <c r="O4014" s="223"/>
    </row>
    <row r="4015" spans="15:15" x14ac:dyDescent="0.2">
      <c r="O4015" s="223"/>
    </row>
    <row r="4016" spans="15:15" x14ac:dyDescent="0.2">
      <c r="O4016" s="223"/>
    </row>
    <row r="4017" spans="15:15" x14ac:dyDescent="0.2">
      <c r="O4017" s="223"/>
    </row>
    <row r="4018" spans="15:15" x14ac:dyDescent="0.2">
      <c r="O4018" s="223"/>
    </row>
    <row r="4019" spans="15:15" x14ac:dyDescent="0.2">
      <c r="O4019" s="223"/>
    </row>
    <row r="4020" spans="15:15" x14ac:dyDescent="0.2">
      <c r="O4020" s="223"/>
    </row>
    <row r="4021" spans="15:15" x14ac:dyDescent="0.2">
      <c r="O4021" s="223"/>
    </row>
    <row r="4022" spans="15:15" x14ac:dyDescent="0.2">
      <c r="O4022" s="223"/>
    </row>
    <row r="4023" spans="15:15" x14ac:dyDescent="0.2">
      <c r="O4023" s="223"/>
    </row>
    <row r="4024" spans="15:15" x14ac:dyDescent="0.2">
      <c r="O4024" s="223"/>
    </row>
    <row r="4025" spans="15:15" x14ac:dyDescent="0.2">
      <c r="O4025" s="223"/>
    </row>
    <row r="4026" spans="15:15" x14ac:dyDescent="0.2">
      <c r="O4026" s="223"/>
    </row>
    <row r="4027" spans="15:15" x14ac:dyDescent="0.2">
      <c r="O4027" s="223"/>
    </row>
    <row r="4028" spans="15:15" x14ac:dyDescent="0.2">
      <c r="O4028" s="223"/>
    </row>
    <row r="4029" spans="15:15" x14ac:dyDescent="0.2">
      <c r="O4029" s="223"/>
    </row>
    <row r="4030" spans="15:15" x14ac:dyDescent="0.2">
      <c r="O4030" s="223"/>
    </row>
    <row r="4031" spans="15:15" x14ac:dyDescent="0.2">
      <c r="O4031" s="223"/>
    </row>
    <row r="4032" spans="15:15" x14ac:dyDescent="0.2">
      <c r="O4032" s="223"/>
    </row>
    <row r="4033" spans="15:15" x14ac:dyDescent="0.2">
      <c r="O4033" s="223"/>
    </row>
    <row r="4034" spans="15:15" x14ac:dyDescent="0.2">
      <c r="O4034" s="223"/>
    </row>
    <row r="4035" spans="15:15" x14ac:dyDescent="0.2">
      <c r="O4035" s="223"/>
    </row>
    <row r="4036" spans="15:15" x14ac:dyDescent="0.2">
      <c r="O4036" s="223"/>
    </row>
    <row r="4037" spans="15:15" x14ac:dyDescent="0.2">
      <c r="O4037" s="223"/>
    </row>
    <row r="4038" spans="15:15" x14ac:dyDescent="0.2">
      <c r="O4038" s="223"/>
    </row>
    <row r="4039" spans="15:15" x14ac:dyDescent="0.2">
      <c r="O4039" s="223"/>
    </row>
    <row r="4040" spans="15:15" x14ac:dyDescent="0.2">
      <c r="O4040" s="223"/>
    </row>
    <row r="4041" spans="15:15" x14ac:dyDescent="0.2">
      <c r="O4041" s="223"/>
    </row>
    <row r="4042" spans="15:15" x14ac:dyDescent="0.2">
      <c r="O4042" s="223"/>
    </row>
    <row r="4043" spans="15:15" x14ac:dyDescent="0.2">
      <c r="O4043" s="223"/>
    </row>
    <row r="4044" spans="15:15" x14ac:dyDescent="0.2">
      <c r="O4044" s="223"/>
    </row>
    <row r="4045" spans="15:15" x14ac:dyDescent="0.2">
      <c r="O4045" s="223"/>
    </row>
    <row r="4046" spans="15:15" x14ac:dyDescent="0.2">
      <c r="O4046" s="223"/>
    </row>
    <row r="4047" spans="15:15" x14ac:dyDescent="0.2">
      <c r="O4047" s="223"/>
    </row>
    <row r="4048" spans="15:15" x14ac:dyDescent="0.2">
      <c r="O4048" s="223"/>
    </row>
    <row r="4049" spans="15:15" x14ac:dyDescent="0.2">
      <c r="O4049" s="223"/>
    </row>
    <row r="4050" spans="15:15" x14ac:dyDescent="0.2">
      <c r="O4050" s="223"/>
    </row>
    <row r="4051" spans="15:15" x14ac:dyDescent="0.2">
      <c r="O4051" s="223"/>
    </row>
    <row r="4052" spans="15:15" x14ac:dyDescent="0.2">
      <c r="O4052" s="223"/>
    </row>
    <row r="4053" spans="15:15" x14ac:dyDescent="0.2">
      <c r="O4053" s="223"/>
    </row>
    <row r="4054" spans="15:15" x14ac:dyDescent="0.2">
      <c r="O4054" s="223"/>
    </row>
    <row r="4055" spans="15:15" x14ac:dyDescent="0.2">
      <c r="O4055" s="223"/>
    </row>
    <row r="4056" spans="15:15" x14ac:dyDescent="0.2">
      <c r="O4056" s="223"/>
    </row>
    <row r="4057" spans="15:15" x14ac:dyDescent="0.2">
      <c r="O4057" s="223"/>
    </row>
    <row r="4058" spans="15:15" x14ac:dyDescent="0.2">
      <c r="O4058" s="223"/>
    </row>
    <row r="4059" spans="15:15" x14ac:dyDescent="0.2">
      <c r="O4059" s="223"/>
    </row>
    <row r="4060" spans="15:15" x14ac:dyDescent="0.2">
      <c r="O4060" s="223"/>
    </row>
    <row r="4061" spans="15:15" x14ac:dyDescent="0.2">
      <c r="O4061" s="223"/>
    </row>
    <row r="4062" spans="15:15" x14ac:dyDescent="0.2">
      <c r="O4062" s="223"/>
    </row>
    <row r="4063" spans="15:15" x14ac:dyDescent="0.2">
      <c r="O4063" s="223"/>
    </row>
    <row r="4064" spans="15:15" x14ac:dyDescent="0.2">
      <c r="O4064" s="223"/>
    </row>
    <row r="4065" spans="15:15" x14ac:dyDescent="0.2">
      <c r="O4065" s="223"/>
    </row>
    <row r="4066" spans="15:15" x14ac:dyDescent="0.2">
      <c r="O4066" s="223"/>
    </row>
    <row r="4067" spans="15:15" x14ac:dyDescent="0.2">
      <c r="O4067" s="223"/>
    </row>
    <row r="4068" spans="15:15" x14ac:dyDescent="0.2">
      <c r="O4068" s="223"/>
    </row>
    <row r="4069" spans="15:15" x14ac:dyDescent="0.2">
      <c r="O4069" s="223"/>
    </row>
    <row r="4070" spans="15:15" x14ac:dyDescent="0.2">
      <c r="O4070" s="223"/>
    </row>
    <row r="4071" spans="15:15" x14ac:dyDescent="0.2">
      <c r="O4071" s="223"/>
    </row>
    <row r="4072" spans="15:15" x14ac:dyDescent="0.2">
      <c r="O4072" s="223"/>
    </row>
    <row r="4073" spans="15:15" x14ac:dyDescent="0.2">
      <c r="O4073" s="223"/>
    </row>
    <row r="4074" spans="15:15" x14ac:dyDescent="0.2">
      <c r="O4074" s="223"/>
    </row>
    <row r="4075" spans="15:15" x14ac:dyDescent="0.2">
      <c r="O4075" s="223"/>
    </row>
    <row r="4076" spans="15:15" x14ac:dyDescent="0.2">
      <c r="O4076" s="223"/>
    </row>
    <row r="4077" spans="15:15" x14ac:dyDescent="0.2">
      <c r="O4077" s="223"/>
    </row>
    <row r="4078" spans="15:15" x14ac:dyDescent="0.2">
      <c r="O4078" s="223"/>
    </row>
    <row r="4079" spans="15:15" x14ac:dyDescent="0.2">
      <c r="O4079" s="223"/>
    </row>
    <row r="4080" spans="15:15" x14ac:dyDescent="0.2">
      <c r="O4080" s="223"/>
    </row>
    <row r="4081" spans="15:15" x14ac:dyDescent="0.2">
      <c r="O4081" s="223"/>
    </row>
    <row r="4082" spans="15:15" x14ac:dyDescent="0.2">
      <c r="O4082" s="223"/>
    </row>
    <row r="4083" spans="15:15" x14ac:dyDescent="0.2">
      <c r="O4083" s="223"/>
    </row>
    <row r="4084" spans="15:15" x14ac:dyDescent="0.2">
      <c r="O4084" s="223"/>
    </row>
    <row r="4085" spans="15:15" x14ac:dyDescent="0.2">
      <c r="O4085" s="223"/>
    </row>
    <row r="4086" spans="15:15" x14ac:dyDescent="0.2">
      <c r="O4086" s="223"/>
    </row>
    <row r="4087" spans="15:15" x14ac:dyDescent="0.2">
      <c r="O4087" s="223"/>
    </row>
    <row r="4088" spans="15:15" x14ac:dyDescent="0.2">
      <c r="O4088" s="223"/>
    </row>
    <row r="4089" spans="15:15" x14ac:dyDescent="0.2">
      <c r="O4089" s="223"/>
    </row>
    <row r="4090" spans="15:15" x14ac:dyDescent="0.2">
      <c r="O4090" s="223"/>
    </row>
    <row r="4091" spans="15:15" x14ac:dyDescent="0.2">
      <c r="O4091" s="223"/>
    </row>
    <row r="4092" spans="15:15" x14ac:dyDescent="0.2">
      <c r="O4092" s="223"/>
    </row>
    <row r="4093" spans="15:15" x14ac:dyDescent="0.2">
      <c r="O4093" s="223"/>
    </row>
    <row r="4094" spans="15:15" x14ac:dyDescent="0.2">
      <c r="O4094" s="223"/>
    </row>
    <row r="4095" spans="15:15" x14ac:dyDescent="0.2">
      <c r="O4095" s="223"/>
    </row>
    <row r="4096" spans="15:15" x14ac:dyDescent="0.2">
      <c r="O4096" s="223"/>
    </row>
    <row r="4097" spans="15:15" x14ac:dyDescent="0.2">
      <c r="O4097" s="223"/>
    </row>
    <row r="4098" spans="15:15" x14ac:dyDescent="0.2">
      <c r="O4098" s="223"/>
    </row>
    <row r="4099" spans="15:15" x14ac:dyDescent="0.2">
      <c r="O4099" s="223"/>
    </row>
    <row r="4100" spans="15:15" x14ac:dyDescent="0.2">
      <c r="O4100" s="223"/>
    </row>
    <row r="4101" spans="15:15" x14ac:dyDescent="0.2">
      <c r="O4101" s="223"/>
    </row>
    <row r="4102" spans="15:15" x14ac:dyDescent="0.2">
      <c r="O4102" s="223"/>
    </row>
    <row r="4103" spans="15:15" x14ac:dyDescent="0.2">
      <c r="O4103" s="223"/>
    </row>
    <row r="4104" spans="15:15" x14ac:dyDescent="0.2">
      <c r="O4104" s="223"/>
    </row>
    <row r="4105" spans="15:15" x14ac:dyDescent="0.2">
      <c r="O4105" s="223"/>
    </row>
    <row r="4106" spans="15:15" x14ac:dyDescent="0.2">
      <c r="O4106" s="223"/>
    </row>
    <row r="4107" spans="15:15" x14ac:dyDescent="0.2">
      <c r="O4107" s="223"/>
    </row>
    <row r="4108" spans="15:15" x14ac:dyDescent="0.2">
      <c r="O4108" s="223"/>
    </row>
    <row r="4109" spans="15:15" x14ac:dyDescent="0.2">
      <c r="O4109" s="223"/>
    </row>
    <row r="4110" spans="15:15" x14ac:dyDescent="0.2">
      <c r="O4110" s="223"/>
    </row>
    <row r="4111" spans="15:15" x14ac:dyDescent="0.2">
      <c r="O4111" s="223"/>
    </row>
    <row r="4112" spans="15:15" x14ac:dyDescent="0.2">
      <c r="O4112" s="223"/>
    </row>
    <row r="4113" spans="15:15" x14ac:dyDescent="0.2">
      <c r="O4113" s="223"/>
    </row>
    <row r="4114" spans="15:15" x14ac:dyDescent="0.2">
      <c r="O4114" s="223"/>
    </row>
    <row r="4115" spans="15:15" x14ac:dyDescent="0.2">
      <c r="O4115" s="223"/>
    </row>
    <row r="4116" spans="15:15" x14ac:dyDescent="0.2">
      <c r="O4116" s="223"/>
    </row>
    <row r="4117" spans="15:15" x14ac:dyDescent="0.2">
      <c r="O4117" s="223"/>
    </row>
    <row r="4118" spans="15:15" x14ac:dyDescent="0.2">
      <c r="O4118" s="223"/>
    </row>
    <row r="4119" spans="15:15" x14ac:dyDescent="0.2">
      <c r="O4119" s="223"/>
    </row>
    <row r="4120" spans="15:15" x14ac:dyDescent="0.2">
      <c r="O4120" s="223"/>
    </row>
    <row r="4121" spans="15:15" x14ac:dyDescent="0.2">
      <c r="O4121" s="223"/>
    </row>
    <row r="4122" spans="15:15" x14ac:dyDescent="0.2">
      <c r="O4122" s="223"/>
    </row>
    <row r="4123" spans="15:15" x14ac:dyDescent="0.2">
      <c r="O4123" s="223"/>
    </row>
    <row r="4124" spans="15:15" x14ac:dyDescent="0.2">
      <c r="O4124" s="223"/>
    </row>
    <row r="4125" spans="15:15" x14ac:dyDescent="0.2">
      <c r="O4125" s="223"/>
    </row>
    <row r="4126" spans="15:15" x14ac:dyDescent="0.2">
      <c r="O4126" s="223"/>
    </row>
    <row r="4127" spans="15:15" x14ac:dyDescent="0.2">
      <c r="O4127" s="223"/>
    </row>
    <row r="4128" spans="15:15" x14ac:dyDescent="0.2">
      <c r="O4128" s="223"/>
    </row>
    <row r="4129" spans="15:15" x14ac:dyDescent="0.2">
      <c r="O4129" s="223"/>
    </row>
    <row r="4130" spans="15:15" x14ac:dyDescent="0.2">
      <c r="O4130" s="223"/>
    </row>
    <row r="4131" spans="15:15" x14ac:dyDescent="0.2">
      <c r="O4131" s="223"/>
    </row>
    <row r="4132" spans="15:15" x14ac:dyDescent="0.2">
      <c r="O4132" s="223"/>
    </row>
    <row r="4133" spans="15:15" x14ac:dyDescent="0.2">
      <c r="O4133" s="223"/>
    </row>
    <row r="4134" spans="15:15" x14ac:dyDescent="0.2">
      <c r="O4134" s="223"/>
    </row>
    <row r="4135" spans="15:15" x14ac:dyDescent="0.2">
      <c r="O4135" s="223"/>
    </row>
    <row r="4136" spans="15:15" x14ac:dyDescent="0.2">
      <c r="O4136" s="223"/>
    </row>
    <row r="4137" spans="15:15" x14ac:dyDescent="0.2">
      <c r="O4137" s="223"/>
    </row>
    <row r="4138" spans="15:15" x14ac:dyDescent="0.2">
      <c r="O4138" s="223"/>
    </row>
    <row r="4139" spans="15:15" x14ac:dyDescent="0.2">
      <c r="O4139" s="223"/>
    </row>
    <row r="4140" spans="15:15" x14ac:dyDescent="0.2">
      <c r="O4140" s="223"/>
    </row>
    <row r="4141" spans="15:15" x14ac:dyDescent="0.2">
      <c r="O4141" s="223"/>
    </row>
    <row r="4142" spans="15:15" x14ac:dyDescent="0.2">
      <c r="O4142" s="223"/>
    </row>
    <row r="4143" spans="15:15" x14ac:dyDescent="0.2">
      <c r="O4143" s="223"/>
    </row>
    <row r="4144" spans="15:15" x14ac:dyDescent="0.2">
      <c r="O4144" s="223"/>
    </row>
    <row r="4145" spans="15:15" x14ac:dyDescent="0.2">
      <c r="O4145" s="223"/>
    </row>
    <row r="4146" spans="15:15" x14ac:dyDescent="0.2">
      <c r="O4146" s="223"/>
    </row>
    <row r="4147" spans="15:15" x14ac:dyDescent="0.2">
      <c r="O4147" s="223"/>
    </row>
    <row r="4148" spans="15:15" x14ac:dyDescent="0.2">
      <c r="O4148" s="223"/>
    </row>
    <row r="4149" spans="15:15" x14ac:dyDescent="0.2">
      <c r="O4149" s="223"/>
    </row>
    <row r="4150" spans="15:15" x14ac:dyDescent="0.2">
      <c r="O4150" s="223"/>
    </row>
    <row r="4151" spans="15:15" x14ac:dyDescent="0.2">
      <c r="O4151" s="223"/>
    </row>
    <row r="4152" spans="15:15" x14ac:dyDescent="0.2">
      <c r="O4152" s="223"/>
    </row>
    <row r="4153" spans="15:15" x14ac:dyDescent="0.2">
      <c r="O4153" s="223"/>
    </row>
    <row r="4154" spans="15:15" x14ac:dyDescent="0.2">
      <c r="O4154" s="223"/>
    </row>
    <row r="4155" spans="15:15" x14ac:dyDescent="0.2">
      <c r="O4155" s="223"/>
    </row>
    <row r="4156" spans="15:15" x14ac:dyDescent="0.2">
      <c r="O4156" s="223"/>
    </row>
    <row r="4157" spans="15:15" x14ac:dyDescent="0.2">
      <c r="O4157" s="223"/>
    </row>
    <row r="4158" spans="15:15" x14ac:dyDescent="0.2">
      <c r="O4158" s="223"/>
    </row>
    <row r="4159" spans="15:15" x14ac:dyDescent="0.2">
      <c r="O4159" s="223"/>
    </row>
    <row r="4160" spans="15:15" x14ac:dyDescent="0.2">
      <c r="O4160" s="223"/>
    </row>
    <row r="4161" spans="15:15" x14ac:dyDescent="0.2">
      <c r="O4161" s="223"/>
    </row>
    <row r="4162" spans="15:15" x14ac:dyDescent="0.2">
      <c r="O4162" s="223"/>
    </row>
    <row r="4163" spans="15:15" x14ac:dyDescent="0.2">
      <c r="O4163" s="223"/>
    </row>
    <row r="4164" spans="15:15" x14ac:dyDescent="0.2">
      <c r="O4164" s="223"/>
    </row>
    <row r="4165" spans="15:15" x14ac:dyDescent="0.2">
      <c r="O4165" s="223"/>
    </row>
    <row r="4166" spans="15:15" x14ac:dyDescent="0.2">
      <c r="O4166" s="223"/>
    </row>
    <row r="4167" spans="15:15" x14ac:dyDescent="0.2">
      <c r="O4167" s="223"/>
    </row>
    <row r="4168" spans="15:15" x14ac:dyDescent="0.2">
      <c r="O4168" s="223"/>
    </row>
    <row r="4169" spans="15:15" x14ac:dyDescent="0.2">
      <c r="O4169" s="223"/>
    </row>
    <row r="4170" spans="15:15" x14ac:dyDescent="0.2">
      <c r="O4170" s="223"/>
    </row>
    <row r="4171" spans="15:15" x14ac:dyDescent="0.2">
      <c r="O4171" s="223"/>
    </row>
    <row r="4172" spans="15:15" x14ac:dyDescent="0.2">
      <c r="O4172" s="223"/>
    </row>
    <row r="4173" spans="15:15" x14ac:dyDescent="0.2">
      <c r="O4173" s="223"/>
    </row>
    <row r="4174" spans="15:15" x14ac:dyDescent="0.2">
      <c r="O4174" s="223"/>
    </row>
    <row r="4175" spans="15:15" x14ac:dyDescent="0.2">
      <c r="O4175" s="223"/>
    </row>
    <row r="4176" spans="15:15" x14ac:dyDescent="0.2">
      <c r="O4176" s="223"/>
    </row>
    <row r="4177" spans="15:15" x14ac:dyDescent="0.2">
      <c r="O4177" s="223"/>
    </row>
    <row r="4178" spans="15:15" x14ac:dyDescent="0.2">
      <c r="O4178" s="223"/>
    </row>
    <row r="4179" spans="15:15" x14ac:dyDescent="0.2">
      <c r="O4179" s="223"/>
    </row>
    <row r="4180" spans="15:15" x14ac:dyDescent="0.2">
      <c r="O4180" s="223"/>
    </row>
    <row r="4181" spans="15:15" x14ac:dyDescent="0.2">
      <c r="O4181" s="223"/>
    </row>
    <row r="4182" spans="15:15" x14ac:dyDescent="0.2">
      <c r="O4182" s="223"/>
    </row>
    <row r="4183" spans="15:15" x14ac:dyDescent="0.2">
      <c r="O4183" s="223"/>
    </row>
    <row r="4184" spans="15:15" x14ac:dyDescent="0.2">
      <c r="O4184" s="223"/>
    </row>
    <row r="4185" spans="15:15" x14ac:dyDescent="0.2">
      <c r="O4185" s="223"/>
    </row>
    <row r="4186" spans="15:15" x14ac:dyDescent="0.2">
      <c r="O4186" s="223"/>
    </row>
    <row r="4187" spans="15:15" x14ac:dyDescent="0.2">
      <c r="O4187" s="223"/>
    </row>
    <row r="4188" spans="15:15" x14ac:dyDescent="0.2">
      <c r="O4188" s="223"/>
    </row>
    <row r="4189" spans="15:15" x14ac:dyDescent="0.2">
      <c r="O4189" s="223"/>
    </row>
    <row r="4190" spans="15:15" x14ac:dyDescent="0.2">
      <c r="O4190" s="223"/>
    </row>
    <row r="4191" spans="15:15" x14ac:dyDescent="0.2">
      <c r="O4191" s="223"/>
    </row>
    <row r="4192" spans="15:15" x14ac:dyDescent="0.2">
      <c r="O4192" s="223"/>
    </row>
    <row r="4193" spans="15:15" x14ac:dyDescent="0.2">
      <c r="O4193" s="223"/>
    </row>
    <row r="4194" spans="15:15" x14ac:dyDescent="0.2">
      <c r="O4194" s="223"/>
    </row>
    <row r="4195" spans="15:15" x14ac:dyDescent="0.2">
      <c r="O4195" s="223"/>
    </row>
    <row r="4196" spans="15:15" x14ac:dyDescent="0.2">
      <c r="O4196" s="223"/>
    </row>
    <row r="4197" spans="15:15" x14ac:dyDescent="0.2">
      <c r="O4197" s="223"/>
    </row>
    <row r="4198" spans="15:15" x14ac:dyDescent="0.2">
      <c r="O4198" s="223"/>
    </row>
    <row r="4199" spans="15:15" x14ac:dyDescent="0.2">
      <c r="O4199" s="223"/>
    </row>
    <row r="4200" spans="15:15" x14ac:dyDescent="0.2">
      <c r="O4200" s="223"/>
    </row>
    <row r="4201" spans="15:15" x14ac:dyDescent="0.2">
      <c r="O4201" s="223"/>
    </row>
    <row r="4202" spans="15:15" x14ac:dyDescent="0.2">
      <c r="O4202" s="223"/>
    </row>
    <row r="4203" spans="15:15" x14ac:dyDescent="0.2">
      <c r="O4203" s="223"/>
    </row>
    <row r="4204" spans="15:15" x14ac:dyDescent="0.2">
      <c r="O4204" s="223"/>
    </row>
    <row r="4205" spans="15:15" x14ac:dyDescent="0.2">
      <c r="O4205" s="223"/>
    </row>
    <row r="4206" spans="15:15" x14ac:dyDescent="0.2">
      <c r="O4206" s="223"/>
    </row>
    <row r="4207" spans="15:15" x14ac:dyDescent="0.2">
      <c r="O4207" s="223"/>
    </row>
    <row r="4208" spans="15:15" x14ac:dyDescent="0.2">
      <c r="O4208" s="223"/>
    </row>
    <row r="4209" spans="15:15" x14ac:dyDescent="0.2">
      <c r="O4209" s="223"/>
    </row>
    <row r="4210" spans="15:15" x14ac:dyDescent="0.2">
      <c r="O4210" s="223"/>
    </row>
    <row r="4211" spans="15:15" x14ac:dyDescent="0.2">
      <c r="O4211" s="223"/>
    </row>
    <row r="4212" spans="15:15" x14ac:dyDescent="0.2">
      <c r="O4212" s="223"/>
    </row>
    <row r="4213" spans="15:15" x14ac:dyDescent="0.2">
      <c r="O4213" s="223"/>
    </row>
    <row r="4214" spans="15:15" x14ac:dyDescent="0.2">
      <c r="O4214" s="223"/>
    </row>
    <row r="4215" spans="15:15" x14ac:dyDescent="0.2">
      <c r="O4215" s="223"/>
    </row>
    <row r="4216" spans="15:15" x14ac:dyDescent="0.2">
      <c r="O4216" s="223"/>
    </row>
    <row r="4217" spans="15:15" x14ac:dyDescent="0.2">
      <c r="O4217" s="223"/>
    </row>
    <row r="4218" spans="15:15" x14ac:dyDescent="0.2">
      <c r="O4218" s="223"/>
    </row>
    <row r="4219" spans="15:15" x14ac:dyDescent="0.2">
      <c r="O4219" s="223"/>
    </row>
    <row r="4220" spans="15:15" x14ac:dyDescent="0.2">
      <c r="O4220" s="223"/>
    </row>
    <row r="4221" spans="15:15" x14ac:dyDescent="0.2">
      <c r="O4221" s="223"/>
    </row>
    <row r="4222" spans="15:15" x14ac:dyDescent="0.2">
      <c r="O4222" s="223"/>
    </row>
    <row r="4223" spans="15:15" x14ac:dyDescent="0.2">
      <c r="O4223" s="223"/>
    </row>
    <row r="4224" spans="15:15" x14ac:dyDescent="0.2">
      <c r="O4224" s="223"/>
    </row>
    <row r="4225" spans="15:15" x14ac:dyDescent="0.2">
      <c r="O4225" s="223"/>
    </row>
    <row r="4226" spans="15:15" x14ac:dyDescent="0.2">
      <c r="O4226" s="223"/>
    </row>
    <row r="4227" spans="15:15" x14ac:dyDescent="0.2">
      <c r="O4227" s="223"/>
    </row>
    <row r="4228" spans="15:15" x14ac:dyDescent="0.2">
      <c r="O4228" s="223"/>
    </row>
    <row r="4229" spans="15:15" x14ac:dyDescent="0.2">
      <c r="O4229" s="223"/>
    </row>
    <row r="4230" spans="15:15" x14ac:dyDescent="0.2">
      <c r="O4230" s="223"/>
    </row>
    <row r="4231" spans="15:15" x14ac:dyDescent="0.2">
      <c r="O4231" s="223"/>
    </row>
    <row r="4232" spans="15:15" x14ac:dyDescent="0.2">
      <c r="O4232" s="223"/>
    </row>
    <row r="4233" spans="15:15" x14ac:dyDescent="0.2">
      <c r="O4233" s="223"/>
    </row>
    <row r="4234" spans="15:15" x14ac:dyDescent="0.2">
      <c r="O4234" s="223"/>
    </row>
    <row r="4235" spans="15:15" x14ac:dyDescent="0.2">
      <c r="O4235" s="223"/>
    </row>
    <row r="4236" spans="15:15" x14ac:dyDescent="0.2">
      <c r="O4236" s="223"/>
    </row>
    <row r="4237" spans="15:15" x14ac:dyDescent="0.2">
      <c r="O4237" s="223"/>
    </row>
    <row r="4238" spans="15:15" x14ac:dyDescent="0.2">
      <c r="O4238" s="223"/>
    </row>
    <row r="4239" spans="15:15" x14ac:dyDescent="0.2">
      <c r="O4239" s="223"/>
    </row>
    <row r="4240" spans="15:15" x14ac:dyDescent="0.2">
      <c r="O4240" s="223"/>
    </row>
    <row r="4241" spans="15:15" x14ac:dyDescent="0.2">
      <c r="O4241" s="223"/>
    </row>
    <row r="4242" spans="15:15" x14ac:dyDescent="0.2">
      <c r="O4242" s="223"/>
    </row>
    <row r="4243" spans="15:15" x14ac:dyDescent="0.2">
      <c r="O4243" s="223"/>
    </row>
    <row r="4244" spans="15:15" x14ac:dyDescent="0.2">
      <c r="O4244" s="223"/>
    </row>
    <row r="4245" spans="15:15" x14ac:dyDescent="0.2">
      <c r="O4245" s="223"/>
    </row>
    <row r="4246" spans="15:15" x14ac:dyDescent="0.2">
      <c r="O4246" s="223"/>
    </row>
    <row r="4247" spans="15:15" x14ac:dyDescent="0.2">
      <c r="O4247" s="223"/>
    </row>
    <row r="4248" spans="15:15" x14ac:dyDescent="0.2">
      <c r="O4248" s="223"/>
    </row>
    <row r="4249" spans="15:15" x14ac:dyDescent="0.2">
      <c r="O4249" s="223"/>
    </row>
    <row r="4250" spans="15:15" x14ac:dyDescent="0.2">
      <c r="O4250" s="223"/>
    </row>
    <row r="4251" spans="15:15" x14ac:dyDescent="0.2">
      <c r="O4251" s="223"/>
    </row>
    <row r="4252" spans="15:15" x14ac:dyDescent="0.2">
      <c r="O4252" s="223"/>
    </row>
    <row r="4253" spans="15:15" x14ac:dyDescent="0.2">
      <c r="O4253" s="223"/>
    </row>
    <row r="4254" spans="15:15" x14ac:dyDescent="0.2">
      <c r="O4254" s="223"/>
    </row>
    <row r="4255" spans="15:15" x14ac:dyDescent="0.2">
      <c r="O4255" s="223"/>
    </row>
    <row r="4256" spans="15:15" x14ac:dyDescent="0.2">
      <c r="O4256" s="223"/>
    </row>
    <row r="4257" spans="15:15" x14ac:dyDescent="0.2">
      <c r="O4257" s="223"/>
    </row>
    <row r="4258" spans="15:15" x14ac:dyDescent="0.2">
      <c r="O4258" s="223"/>
    </row>
    <row r="4259" spans="15:15" x14ac:dyDescent="0.2">
      <c r="O4259" s="223"/>
    </row>
    <row r="4260" spans="15:15" x14ac:dyDescent="0.2">
      <c r="O4260" s="223"/>
    </row>
    <row r="4261" spans="15:15" x14ac:dyDescent="0.2">
      <c r="O4261" s="223"/>
    </row>
    <row r="4262" spans="15:15" x14ac:dyDescent="0.2">
      <c r="O4262" s="223"/>
    </row>
    <row r="4263" spans="15:15" x14ac:dyDescent="0.2">
      <c r="O4263" s="223"/>
    </row>
    <row r="4264" spans="15:15" x14ac:dyDescent="0.2">
      <c r="O4264" s="223"/>
    </row>
    <row r="4265" spans="15:15" x14ac:dyDescent="0.2">
      <c r="O4265" s="223"/>
    </row>
    <row r="4266" spans="15:15" x14ac:dyDescent="0.2">
      <c r="O4266" s="223"/>
    </row>
    <row r="4267" spans="15:15" x14ac:dyDescent="0.2">
      <c r="O4267" s="223"/>
    </row>
    <row r="4268" spans="15:15" x14ac:dyDescent="0.2">
      <c r="O4268" s="223"/>
    </row>
    <row r="4269" spans="15:15" x14ac:dyDescent="0.2">
      <c r="O4269" s="223"/>
    </row>
    <row r="4270" spans="15:15" x14ac:dyDescent="0.2">
      <c r="O4270" s="223"/>
    </row>
    <row r="4271" spans="15:15" x14ac:dyDescent="0.2">
      <c r="O4271" s="223"/>
    </row>
    <row r="4272" spans="15:15" x14ac:dyDescent="0.2">
      <c r="O4272" s="223"/>
    </row>
    <row r="4273" spans="15:15" x14ac:dyDescent="0.2">
      <c r="O4273" s="223"/>
    </row>
    <row r="4274" spans="15:15" x14ac:dyDescent="0.2">
      <c r="O4274" s="223"/>
    </row>
    <row r="4275" spans="15:15" x14ac:dyDescent="0.2">
      <c r="O4275" s="223"/>
    </row>
    <row r="4276" spans="15:15" x14ac:dyDescent="0.2">
      <c r="O4276" s="223"/>
    </row>
    <row r="4277" spans="15:15" x14ac:dyDescent="0.2">
      <c r="O4277" s="223"/>
    </row>
    <row r="4278" spans="15:15" x14ac:dyDescent="0.2">
      <c r="O4278" s="223"/>
    </row>
    <row r="4279" spans="15:15" x14ac:dyDescent="0.2">
      <c r="O4279" s="223"/>
    </row>
    <row r="4280" spans="15:15" x14ac:dyDescent="0.2">
      <c r="O4280" s="223"/>
    </row>
    <row r="4281" spans="15:15" x14ac:dyDescent="0.2">
      <c r="O4281" s="223"/>
    </row>
    <row r="4282" spans="15:15" x14ac:dyDescent="0.2">
      <c r="O4282" s="223"/>
    </row>
    <row r="4283" spans="15:15" x14ac:dyDescent="0.2">
      <c r="O4283" s="223"/>
    </row>
    <row r="4284" spans="15:15" x14ac:dyDescent="0.2">
      <c r="O4284" s="223"/>
    </row>
    <row r="4285" spans="15:15" x14ac:dyDescent="0.2">
      <c r="O4285" s="223"/>
    </row>
    <row r="4286" spans="15:15" x14ac:dyDescent="0.2">
      <c r="O4286" s="223"/>
    </row>
    <row r="4287" spans="15:15" x14ac:dyDescent="0.2">
      <c r="O4287" s="223"/>
    </row>
    <row r="4288" spans="15:15" x14ac:dyDescent="0.2">
      <c r="O4288" s="223"/>
    </row>
    <row r="4289" spans="15:15" x14ac:dyDescent="0.2">
      <c r="O4289" s="223"/>
    </row>
    <row r="4290" spans="15:15" x14ac:dyDescent="0.2">
      <c r="O4290" s="223"/>
    </row>
    <row r="4291" spans="15:15" x14ac:dyDescent="0.2">
      <c r="O4291" s="223"/>
    </row>
    <row r="4292" spans="15:15" x14ac:dyDescent="0.2">
      <c r="O4292" s="223"/>
    </row>
    <row r="4293" spans="15:15" x14ac:dyDescent="0.2">
      <c r="O4293" s="223"/>
    </row>
    <row r="4294" spans="15:15" x14ac:dyDescent="0.2">
      <c r="O4294" s="223"/>
    </row>
    <row r="4295" spans="15:15" x14ac:dyDescent="0.2">
      <c r="O4295" s="223"/>
    </row>
    <row r="4296" spans="15:15" x14ac:dyDescent="0.2">
      <c r="O4296" s="223"/>
    </row>
    <row r="4297" spans="15:15" x14ac:dyDescent="0.2">
      <c r="O4297" s="223"/>
    </row>
    <row r="4298" spans="15:15" x14ac:dyDescent="0.2">
      <c r="O4298" s="223"/>
    </row>
    <row r="4299" spans="15:15" x14ac:dyDescent="0.2">
      <c r="O4299" s="223"/>
    </row>
    <row r="4300" spans="15:15" x14ac:dyDescent="0.2">
      <c r="O4300" s="223"/>
    </row>
    <row r="4301" spans="15:15" x14ac:dyDescent="0.2">
      <c r="O4301" s="223"/>
    </row>
    <row r="4302" spans="15:15" x14ac:dyDescent="0.2">
      <c r="O4302" s="223"/>
    </row>
    <row r="4303" spans="15:15" x14ac:dyDescent="0.2">
      <c r="O4303" s="223"/>
    </row>
    <row r="4304" spans="15:15" x14ac:dyDescent="0.2">
      <c r="O4304" s="223"/>
    </row>
    <row r="4305" spans="15:15" x14ac:dyDescent="0.2">
      <c r="O4305" s="223"/>
    </row>
    <row r="4306" spans="15:15" x14ac:dyDescent="0.2">
      <c r="O4306" s="223"/>
    </row>
    <row r="4307" spans="15:15" x14ac:dyDescent="0.2">
      <c r="O4307" s="223"/>
    </row>
    <row r="4308" spans="15:15" x14ac:dyDescent="0.2">
      <c r="O4308" s="223"/>
    </row>
    <row r="4309" spans="15:15" x14ac:dyDescent="0.2">
      <c r="O4309" s="223"/>
    </row>
    <row r="4310" spans="15:15" x14ac:dyDescent="0.2">
      <c r="O4310" s="223"/>
    </row>
    <row r="4311" spans="15:15" x14ac:dyDescent="0.2">
      <c r="O4311" s="223"/>
    </row>
    <row r="4312" spans="15:15" x14ac:dyDescent="0.2">
      <c r="O4312" s="223"/>
    </row>
    <row r="4313" spans="15:15" x14ac:dyDescent="0.2">
      <c r="O4313" s="223"/>
    </row>
    <row r="4314" spans="15:15" x14ac:dyDescent="0.2">
      <c r="O4314" s="223"/>
    </row>
    <row r="4315" spans="15:15" x14ac:dyDescent="0.2">
      <c r="O4315" s="223"/>
    </row>
    <row r="4316" spans="15:15" x14ac:dyDescent="0.2">
      <c r="O4316" s="223"/>
    </row>
    <row r="4317" spans="15:15" x14ac:dyDescent="0.2">
      <c r="O4317" s="223"/>
    </row>
    <row r="4318" spans="15:15" x14ac:dyDescent="0.2">
      <c r="O4318" s="223"/>
    </row>
    <row r="4319" spans="15:15" x14ac:dyDescent="0.2">
      <c r="O4319" s="223"/>
    </row>
    <row r="4320" spans="15:15" x14ac:dyDescent="0.2">
      <c r="O4320" s="223"/>
    </row>
    <row r="4321" spans="15:15" x14ac:dyDescent="0.2">
      <c r="O4321" s="223"/>
    </row>
    <row r="4322" spans="15:15" x14ac:dyDescent="0.2">
      <c r="O4322" s="223"/>
    </row>
    <row r="4323" spans="15:15" x14ac:dyDescent="0.2">
      <c r="O4323" s="223"/>
    </row>
    <row r="4324" spans="15:15" x14ac:dyDescent="0.2">
      <c r="O4324" s="223"/>
    </row>
    <row r="4325" spans="15:15" x14ac:dyDescent="0.2">
      <c r="O4325" s="223"/>
    </row>
    <row r="4326" spans="15:15" x14ac:dyDescent="0.2">
      <c r="O4326" s="223"/>
    </row>
    <row r="4327" spans="15:15" x14ac:dyDescent="0.2">
      <c r="O4327" s="223"/>
    </row>
    <row r="4328" spans="15:15" x14ac:dyDescent="0.2">
      <c r="O4328" s="223"/>
    </row>
    <row r="4329" spans="15:15" x14ac:dyDescent="0.2">
      <c r="O4329" s="223"/>
    </row>
    <row r="4330" spans="15:15" x14ac:dyDescent="0.2">
      <c r="O4330" s="223"/>
    </row>
    <row r="4331" spans="15:15" x14ac:dyDescent="0.2">
      <c r="O4331" s="223"/>
    </row>
    <row r="4332" spans="15:15" x14ac:dyDescent="0.2">
      <c r="O4332" s="223"/>
    </row>
    <row r="4333" spans="15:15" x14ac:dyDescent="0.2">
      <c r="O4333" s="223"/>
    </row>
    <row r="4334" spans="15:15" x14ac:dyDescent="0.2">
      <c r="O4334" s="223"/>
    </row>
    <row r="4335" spans="15:15" x14ac:dyDescent="0.2">
      <c r="O4335" s="223"/>
    </row>
    <row r="4336" spans="15:15" x14ac:dyDescent="0.2">
      <c r="O4336" s="223"/>
    </row>
    <row r="4337" spans="15:15" x14ac:dyDescent="0.2">
      <c r="O4337" s="223"/>
    </row>
    <row r="4338" spans="15:15" x14ac:dyDescent="0.2">
      <c r="O4338" s="223"/>
    </row>
    <row r="4339" spans="15:15" x14ac:dyDescent="0.2">
      <c r="O4339" s="223"/>
    </row>
    <row r="4340" spans="15:15" x14ac:dyDescent="0.2">
      <c r="O4340" s="223"/>
    </row>
    <row r="4341" spans="15:15" x14ac:dyDescent="0.2">
      <c r="O4341" s="223"/>
    </row>
    <row r="4342" spans="15:15" x14ac:dyDescent="0.2">
      <c r="O4342" s="223"/>
    </row>
    <row r="4343" spans="15:15" x14ac:dyDescent="0.2">
      <c r="O4343" s="223"/>
    </row>
    <row r="4344" spans="15:15" x14ac:dyDescent="0.2">
      <c r="O4344" s="223"/>
    </row>
    <row r="4345" spans="15:15" x14ac:dyDescent="0.2">
      <c r="O4345" s="223"/>
    </row>
    <row r="4346" spans="15:15" x14ac:dyDescent="0.2">
      <c r="O4346" s="223"/>
    </row>
    <row r="4347" spans="15:15" x14ac:dyDescent="0.2">
      <c r="O4347" s="223"/>
    </row>
    <row r="4348" spans="15:15" x14ac:dyDescent="0.2">
      <c r="O4348" s="223"/>
    </row>
    <row r="4349" spans="15:15" x14ac:dyDescent="0.2">
      <c r="O4349" s="223"/>
    </row>
    <row r="4350" spans="15:15" x14ac:dyDescent="0.2">
      <c r="O4350" s="223"/>
    </row>
    <row r="4351" spans="15:15" x14ac:dyDescent="0.2">
      <c r="O4351" s="223"/>
    </row>
    <row r="4352" spans="15:15" x14ac:dyDescent="0.2">
      <c r="O4352" s="223"/>
    </row>
    <row r="4353" spans="15:15" x14ac:dyDescent="0.2">
      <c r="O4353" s="223"/>
    </row>
    <row r="4354" spans="15:15" x14ac:dyDescent="0.2">
      <c r="O4354" s="223"/>
    </row>
    <row r="4355" spans="15:15" x14ac:dyDescent="0.2">
      <c r="O4355" s="223"/>
    </row>
    <row r="4356" spans="15:15" x14ac:dyDescent="0.2">
      <c r="O4356" s="223"/>
    </row>
    <row r="4357" spans="15:15" x14ac:dyDescent="0.2">
      <c r="O4357" s="223"/>
    </row>
    <row r="4358" spans="15:15" x14ac:dyDescent="0.2">
      <c r="O4358" s="223"/>
    </row>
    <row r="4359" spans="15:15" x14ac:dyDescent="0.2">
      <c r="O4359" s="223"/>
    </row>
    <row r="4360" spans="15:15" x14ac:dyDescent="0.2">
      <c r="O4360" s="223"/>
    </row>
    <row r="4361" spans="15:15" x14ac:dyDescent="0.2">
      <c r="O4361" s="223"/>
    </row>
    <row r="4362" spans="15:15" x14ac:dyDescent="0.2">
      <c r="O4362" s="223"/>
    </row>
    <row r="4363" spans="15:15" x14ac:dyDescent="0.2">
      <c r="O4363" s="223"/>
    </row>
    <row r="4364" spans="15:15" x14ac:dyDescent="0.2">
      <c r="O4364" s="223"/>
    </row>
    <row r="4365" spans="15:15" x14ac:dyDescent="0.2">
      <c r="O4365" s="223"/>
    </row>
    <row r="4366" spans="15:15" x14ac:dyDescent="0.2">
      <c r="O4366" s="223"/>
    </row>
    <row r="4367" spans="15:15" x14ac:dyDescent="0.2">
      <c r="O4367" s="223"/>
    </row>
    <row r="4368" spans="15:15" x14ac:dyDescent="0.2">
      <c r="O4368" s="223"/>
    </row>
    <row r="4369" spans="15:15" x14ac:dyDescent="0.2">
      <c r="O4369" s="223"/>
    </row>
    <row r="4370" spans="15:15" x14ac:dyDescent="0.2">
      <c r="O4370" s="223"/>
    </row>
    <row r="4371" spans="15:15" x14ac:dyDescent="0.2">
      <c r="O4371" s="223"/>
    </row>
    <row r="4372" spans="15:15" x14ac:dyDescent="0.2">
      <c r="O4372" s="223"/>
    </row>
    <row r="4373" spans="15:15" x14ac:dyDescent="0.2">
      <c r="O4373" s="223"/>
    </row>
    <row r="4374" spans="15:15" x14ac:dyDescent="0.2">
      <c r="O4374" s="223"/>
    </row>
    <row r="4375" spans="15:15" x14ac:dyDescent="0.2">
      <c r="O4375" s="223"/>
    </row>
    <row r="4376" spans="15:15" x14ac:dyDescent="0.2">
      <c r="O4376" s="223"/>
    </row>
    <row r="4377" spans="15:15" x14ac:dyDescent="0.2">
      <c r="O4377" s="223"/>
    </row>
    <row r="4378" spans="15:15" x14ac:dyDescent="0.2">
      <c r="O4378" s="223"/>
    </row>
    <row r="4379" spans="15:15" x14ac:dyDescent="0.2">
      <c r="O4379" s="223"/>
    </row>
    <row r="4380" spans="15:15" x14ac:dyDescent="0.2">
      <c r="O4380" s="223"/>
    </row>
    <row r="4381" spans="15:15" x14ac:dyDescent="0.2">
      <c r="O4381" s="223"/>
    </row>
    <row r="4382" spans="15:15" x14ac:dyDescent="0.2">
      <c r="O4382" s="223"/>
    </row>
    <row r="4383" spans="15:15" x14ac:dyDescent="0.2">
      <c r="O4383" s="223"/>
    </row>
    <row r="4384" spans="15:15" x14ac:dyDescent="0.2">
      <c r="O4384" s="223"/>
    </row>
    <row r="4385" spans="15:15" x14ac:dyDescent="0.2">
      <c r="O4385" s="223"/>
    </row>
    <row r="4386" spans="15:15" x14ac:dyDescent="0.2">
      <c r="O4386" s="223"/>
    </row>
    <row r="4387" spans="15:15" x14ac:dyDescent="0.2">
      <c r="O4387" s="223"/>
    </row>
    <row r="4388" spans="15:15" x14ac:dyDescent="0.2">
      <c r="O4388" s="223"/>
    </row>
    <row r="4389" spans="15:15" x14ac:dyDescent="0.2">
      <c r="O4389" s="223"/>
    </row>
    <row r="4390" spans="15:15" x14ac:dyDescent="0.2">
      <c r="O4390" s="223"/>
    </row>
    <row r="4391" spans="15:15" x14ac:dyDescent="0.2">
      <c r="O4391" s="223"/>
    </row>
    <row r="4392" spans="15:15" x14ac:dyDescent="0.2">
      <c r="O4392" s="223"/>
    </row>
    <row r="4393" spans="15:15" x14ac:dyDescent="0.2">
      <c r="O4393" s="223"/>
    </row>
    <row r="4394" spans="15:15" x14ac:dyDescent="0.2">
      <c r="O4394" s="223"/>
    </row>
    <row r="4395" spans="15:15" x14ac:dyDescent="0.2">
      <c r="O4395" s="223"/>
    </row>
    <row r="4396" spans="15:15" x14ac:dyDescent="0.2">
      <c r="O4396" s="223"/>
    </row>
    <row r="4397" spans="15:15" x14ac:dyDescent="0.2">
      <c r="O4397" s="223"/>
    </row>
    <row r="4398" spans="15:15" x14ac:dyDescent="0.2">
      <c r="O4398" s="223"/>
    </row>
    <row r="4399" spans="15:15" x14ac:dyDescent="0.2">
      <c r="O4399" s="223"/>
    </row>
    <row r="4400" spans="15:15" x14ac:dyDescent="0.2">
      <c r="O4400" s="223"/>
    </row>
    <row r="4401" spans="15:15" x14ac:dyDescent="0.2">
      <c r="O4401" s="223"/>
    </row>
    <row r="4402" spans="15:15" x14ac:dyDescent="0.2">
      <c r="O4402" s="223"/>
    </row>
    <row r="4403" spans="15:15" x14ac:dyDescent="0.2">
      <c r="O4403" s="223"/>
    </row>
    <row r="4404" spans="15:15" x14ac:dyDescent="0.2">
      <c r="O4404" s="223"/>
    </row>
    <row r="4405" spans="15:15" x14ac:dyDescent="0.2">
      <c r="O4405" s="223"/>
    </row>
    <row r="4406" spans="15:15" x14ac:dyDescent="0.2">
      <c r="O4406" s="223"/>
    </row>
    <row r="4407" spans="15:15" x14ac:dyDescent="0.2">
      <c r="O4407" s="223"/>
    </row>
    <row r="4408" spans="15:15" x14ac:dyDescent="0.2">
      <c r="O4408" s="223"/>
    </row>
    <row r="4409" spans="15:15" x14ac:dyDescent="0.2">
      <c r="O4409" s="223"/>
    </row>
    <row r="4410" spans="15:15" x14ac:dyDescent="0.2">
      <c r="O4410" s="223"/>
    </row>
    <row r="4411" spans="15:15" x14ac:dyDescent="0.2">
      <c r="O4411" s="223"/>
    </row>
    <row r="4412" spans="15:15" x14ac:dyDescent="0.2">
      <c r="O4412" s="223"/>
    </row>
    <row r="4413" spans="15:15" x14ac:dyDescent="0.2">
      <c r="O4413" s="223"/>
    </row>
    <row r="4414" spans="15:15" x14ac:dyDescent="0.2">
      <c r="O4414" s="223"/>
    </row>
    <row r="4415" spans="15:15" x14ac:dyDescent="0.2">
      <c r="O4415" s="223"/>
    </row>
    <row r="4416" spans="15:15" x14ac:dyDescent="0.2">
      <c r="O4416" s="223"/>
    </row>
    <row r="4417" spans="15:15" x14ac:dyDescent="0.2">
      <c r="O4417" s="223"/>
    </row>
    <row r="4418" spans="15:15" x14ac:dyDescent="0.2">
      <c r="O4418" s="223"/>
    </row>
    <row r="4419" spans="15:15" x14ac:dyDescent="0.2">
      <c r="O4419" s="223"/>
    </row>
    <row r="4420" spans="15:15" x14ac:dyDescent="0.2">
      <c r="O4420" s="223"/>
    </row>
    <row r="4421" spans="15:15" x14ac:dyDescent="0.2">
      <c r="O4421" s="223"/>
    </row>
    <row r="4422" spans="15:15" x14ac:dyDescent="0.2">
      <c r="O4422" s="223"/>
    </row>
    <row r="4423" spans="15:15" x14ac:dyDescent="0.2">
      <c r="O4423" s="223"/>
    </row>
    <row r="4424" spans="15:15" x14ac:dyDescent="0.2">
      <c r="O4424" s="223"/>
    </row>
    <row r="4425" spans="15:15" x14ac:dyDescent="0.2">
      <c r="O4425" s="223"/>
    </row>
    <row r="4426" spans="15:15" x14ac:dyDescent="0.2">
      <c r="O4426" s="223"/>
    </row>
    <row r="4427" spans="15:15" x14ac:dyDescent="0.2">
      <c r="O4427" s="223"/>
    </row>
    <row r="4428" spans="15:15" x14ac:dyDescent="0.2">
      <c r="O4428" s="223"/>
    </row>
    <row r="4429" spans="15:15" x14ac:dyDescent="0.2">
      <c r="O4429" s="223"/>
    </row>
    <row r="4430" spans="15:15" x14ac:dyDescent="0.2">
      <c r="O4430" s="223"/>
    </row>
    <row r="4431" spans="15:15" x14ac:dyDescent="0.2">
      <c r="O4431" s="223"/>
    </row>
    <row r="4432" spans="15:15" x14ac:dyDescent="0.2">
      <c r="O4432" s="223"/>
    </row>
    <row r="4433" spans="15:15" x14ac:dyDescent="0.2">
      <c r="O4433" s="223"/>
    </row>
    <row r="4434" spans="15:15" x14ac:dyDescent="0.2">
      <c r="O4434" s="223"/>
    </row>
    <row r="4435" spans="15:15" x14ac:dyDescent="0.2">
      <c r="O4435" s="223"/>
    </row>
    <row r="4436" spans="15:15" x14ac:dyDescent="0.2">
      <c r="O4436" s="223"/>
    </row>
    <row r="4437" spans="15:15" x14ac:dyDescent="0.2">
      <c r="O4437" s="223"/>
    </row>
    <row r="4438" spans="15:15" x14ac:dyDescent="0.2">
      <c r="O4438" s="223"/>
    </row>
    <row r="4439" spans="15:15" x14ac:dyDescent="0.2">
      <c r="O4439" s="223"/>
    </row>
    <row r="4440" spans="15:15" x14ac:dyDescent="0.2">
      <c r="O4440" s="223"/>
    </row>
    <row r="4441" spans="15:15" x14ac:dyDescent="0.2">
      <c r="O4441" s="223"/>
    </row>
    <row r="4442" spans="15:15" x14ac:dyDescent="0.2">
      <c r="O4442" s="223"/>
    </row>
    <row r="4443" spans="15:15" x14ac:dyDescent="0.2">
      <c r="O4443" s="223"/>
    </row>
    <row r="4444" spans="15:15" x14ac:dyDescent="0.2">
      <c r="O4444" s="223"/>
    </row>
    <row r="4445" spans="15:15" x14ac:dyDescent="0.2">
      <c r="O4445" s="223"/>
    </row>
    <row r="4446" spans="15:15" x14ac:dyDescent="0.2">
      <c r="O4446" s="223"/>
    </row>
    <row r="4447" spans="15:15" x14ac:dyDescent="0.2">
      <c r="O4447" s="223"/>
    </row>
    <row r="4448" spans="15:15" x14ac:dyDescent="0.2">
      <c r="O4448" s="223"/>
    </row>
    <row r="4449" spans="15:15" x14ac:dyDescent="0.2">
      <c r="O4449" s="223"/>
    </row>
    <row r="4450" spans="15:15" x14ac:dyDescent="0.2">
      <c r="O4450" s="223"/>
    </row>
    <row r="4451" spans="15:15" x14ac:dyDescent="0.2">
      <c r="O4451" s="223"/>
    </row>
    <row r="4452" spans="15:15" x14ac:dyDescent="0.2">
      <c r="O4452" s="223"/>
    </row>
    <row r="4453" spans="15:15" x14ac:dyDescent="0.2">
      <c r="O4453" s="223"/>
    </row>
    <row r="4454" spans="15:15" x14ac:dyDescent="0.2">
      <c r="O4454" s="223"/>
    </row>
    <row r="4455" spans="15:15" x14ac:dyDescent="0.2">
      <c r="O4455" s="223"/>
    </row>
    <row r="4456" spans="15:15" x14ac:dyDescent="0.2">
      <c r="O4456" s="223"/>
    </row>
    <row r="4457" spans="15:15" x14ac:dyDescent="0.2">
      <c r="O4457" s="223"/>
    </row>
    <row r="4458" spans="15:15" x14ac:dyDescent="0.2">
      <c r="O4458" s="223"/>
    </row>
    <row r="4459" spans="15:15" x14ac:dyDescent="0.2">
      <c r="O4459" s="223"/>
    </row>
    <row r="4460" spans="15:15" x14ac:dyDescent="0.2">
      <c r="O4460" s="223"/>
    </row>
    <row r="4461" spans="15:15" x14ac:dyDescent="0.2">
      <c r="O4461" s="223"/>
    </row>
    <row r="4462" spans="15:15" x14ac:dyDescent="0.2">
      <c r="O4462" s="223"/>
    </row>
    <row r="4463" spans="15:15" x14ac:dyDescent="0.2">
      <c r="O4463" s="223"/>
    </row>
    <row r="4464" spans="15:15" x14ac:dyDescent="0.2">
      <c r="O4464" s="223"/>
    </row>
    <row r="4465" spans="15:15" x14ac:dyDescent="0.2">
      <c r="O4465" s="223"/>
    </row>
    <row r="4466" spans="15:15" x14ac:dyDescent="0.2">
      <c r="O4466" s="223"/>
    </row>
    <row r="4467" spans="15:15" x14ac:dyDescent="0.2">
      <c r="O4467" s="223"/>
    </row>
    <row r="4468" spans="15:15" x14ac:dyDescent="0.2">
      <c r="O4468" s="223"/>
    </row>
    <row r="4469" spans="15:15" x14ac:dyDescent="0.2">
      <c r="O4469" s="223"/>
    </row>
    <row r="4470" spans="15:15" x14ac:dyDescent="0.2">
      <c r="O4470" s="223"/>
    </row>
    <row r="4471" spans="15:15" x14ac:dyDescent="0.2">
      <c r="O4471" s="223"/>
    </row>
    <row r="4472" spans="15:15" x14ac:dyDescent="0.2">
      <c r="O4472" s="223"/>
    </row>
    <row r="4473" spans="15:15" x14ac:dyDescent="0.2">
      <c r="O4473" s="223"/>
    </row>
    <row r="4474" spans="15:15" x14ac:dyDescent="0.2">
      <c r="O4474" s="223"/>
    </row>
    <row r="4475" spans="15:15" x14ac:dyDescent="0.2">
      <c r="O4475" s="223"/>
    </row>
    <row r="4476" spans="15:15" x14ac:dyDescent="0.2">
      <c r="O4476" s="223"/>
    </row>
    <row r="4477" spans="15:15" x14ac:dyDescent="0.2">
      <c r="O4477" s="223"/>
    </row>
    <row r="4478" spans="15:15" x14ac:dyDescent="0.2">
      <c r="O4478" s="223"/>
    </row>
    <row r="4479" spans="15:15" x14ac:dyDescent="0.2">
      <c r="O4479" s="223"/>
    </row>
    <row r="4480" spans="15:15" x14ac:dyDescent="0.2">
      <c r="O4480" s="223"/>
    </row>
    <row r="4481" spans="15:15" x14ac:dyDescent="0.2">
      <c r="O4481" s="223"/>
    </row>
    <row r="4482" spans="15:15" x14ac:dyDescent="0.2">
      <c r="O4482" s="223"/>
    </row>
    <row r="4483" spans="15:15" x14ac:dyDescent="0.2">
      <c r="O4483" s="223"/>
    </row>
    <row r="4484" spans="15:15" x14ac:dyDescent="0.2">
      <c r="O4484" s="223"/>
    </row>
    <row r="4485" spans="15:15" x14ac:dyDescent="0.2">
      <c r="O4485" s="223"/>
    </row>
    <row r="4486" spans="15:15" x14ac:dyDescent="0.2">
      <c r="O4486" s="223"/>
    </row>
    <row r="4487" spans="15:15" x14ac:dyDescent="0.2">
      <c r="O4487" s="223"/>
    </row>
    <row r="4488" spans="15:15" x14ac:dyDescent="0.2">
      <c r="O4488" s="223"/>
    </row>
    <row r="4489" spans="15:15" x14ac:dyDescent="0.2">
      <c r="O4489" s="223"/>
    </row>
    <row r="4490" spans="15:15" x14ac:dyDescent="0.2">
      <c r="O4490" s="223"/>
    </row>
    <row r="4491" spans="15:15" x14ac:dyDescent="0.2">
      <c r="O4491" s="223"/>
    </row>
    <row r="4492" spans="15:15" x14ac:dyDescent="0.2">
      <c r="O4492" s="223"/>
    </row>
    <row r="4493" spans="15:15" x14ac:dyDescent="0.2">
      <c r="O4493" s="223"/>
    </row>
    <row r="4494" spans="15:15" x14ac:dyDescent="0.2">
      <c r="O4494" s="223"/>
    </row>
    <row r="4495" spans="15:15" x14ac:dyDescent="0.2">
      <c r="O4495" s="223"/>
    </row>
    <row r="4496" spans="15:15" x14ac:dyDescent="0.2">
      <c r="O4496" s="223"/>
    </row>
    <row r="4497" spans="15:15" x14ac:dyDescent="0.2">
      <c r="O4497" s="223"/>
    </row>
    <row r="4498" spans="15:15" x14ac:dyDescent="0.2">
      <c r="O4498" s="223"/>
    </row>
    <row r="4499" spans="15:15" x14ac:dyDescent="0.2">
      <c r="O4499" s="223"/>
    </row>
    <row r="4500" spans="15:15" x14ac:dyDescent="0.2">
      <c r="O4500" s="223"/>
    </row>
    <row r="4501" spans="15:15" x14ac:dyDescent="0.2">
      <c r="O4501" s="223"/>
    </row>
    <row r="4502" spans="15:15" x14ac:dyDescent="0.2">
      <c r="O4502" s="223"/>
    </row>
    <row r="4503" spans="15:15" x14ac:dyDescent="0.2">
      <c r="O4503" s="223"/>
    </row>
    <row r="4504" spans="15:15" x14ac:dyDescent="0.2">
      <c r="O4504" s="223"/>
    </row>
    <row r="4505" spans="15:15" x14ac:dyDescent="0.2">
      <c r="O4505" s="223"/>
    </row>
    <row r="4506" spans="15:15" x14ac:dyDescent="0.2">
      <c r="O4506" s="223"/>
    </row>
    <row r="4507" spans="15:15" x14ac:dyDescent="0.2">
      <c r="O4507" s="223"/>
    </row>
    <row r="4508" spans="15:15" x14ac:dyDescent="0.2">
      <c r="O4508" s="223"/>
    </row>
    <row r="4509" spans="15:15" x14ac:dyDescent="0.2">
      <c r="O4509" s="223"/>
    </row>
    <row r="4510" spans="15:15" x14ac:dyDescent="0.2">
      <c r="O4510" s="223"/>
    </row>
    <row r="4511" spans="15:15" x14ac:dyDescent="0.2">
      <c r="O4511" s="223"/>
    </row>
    <row r="4512" spans="15:15" x14ac:dyDescent="0.2">
      <c r="O4512" s="223"/>
    </row>
    <row r="4513" spans="15:15" x14ac:dyDescent="0.2">
      <c r="O4513" s="223"/>
    </row>
    <row r="4514" spans="15:15" x14ac:dyDescent="0.2">
      <c r="O4514" s="223"/>
    </row>
    <row r="4515" spans="15:15" x14ac:dyDescent="0.2">
      <c r="O4515" s="223"/>
    </row>
    <row r="4516" spans="15:15" x14ac:dyDescent="0.2">
      <c r="O4516" s="223"/>
    </row>
    <row r="4517" spans="15:15" x14ac:dyDescent="0.2">
      <c r="O4517" s="223"/>
    </row>
    <row r="4518" spans="15:15" x14ac:dyDescent="0.2">
      <c r="O4518" s="223"/>
    </row>
    <row r="4519" spans="15:15" x14ac:dyDescent="0.2">
      <c r="O4519" s="223"/>
    </row>
    <row r="4520" spans="15:15" x14ac:dyDescent="0.2">
      <c r="O4520" s="223"/>
    </row>
    <row r="4521" spans="15:15" x14ac:dyDescent="0.2">
      <c r="O4521" s="223"/>
    </row>
    <row r="4522" spans="15:15" x14ac:dyDescent="0.2">
      <c r="O4522" s="223"/>
    </row>
    <row r="4523" spans="15:15" x14ac:dyDescent="0.2">
      <c r="O4523" s="223"/>
    </row>
    <row r="4524" spans="15:15" x14ac:dyDescent="0.2">
      <c r="O4524" s="223"/>
    </row>
    <row r="4525" spans="15:15" x14ac:dyDescent="0.2">
      <c r="O4525" s="223"/>
    </row>
    <row r="4526" spans="15:15" x14ac:dyDescent="0.2">
      <c r="O4526" s="223"/>
    </row>
    <row r="4527" spans="15:15" x14ac:dyDescent="0.2">
      <c r="O4527" s="223"/>
    </row>
    <row r="4528" spans="15:15" x14ac:dyDescent="0.2">
      <c r="O4528" s="223"/>
    </row>
    <row r="4529" spans="15:15" x14ac:dyDescent="0.2">
      <c r="O4529" s="223"/>
    </row>
    <row r="4530" spans="15:15" x14ac:dyDescent="0.2">
      <c r="O4530" s="223"/>
    </row>
    <row r="4531" spans="15:15" x14ac:dyDescent="0.2">
      <c r="O4531" s="223"/>
    </row>
    <row r="4532" spans="15:15" x14ac:dyDescent="0.2">
      <c r="O4532" s="223"/>
    </row>
    <row r="4533" spans="15:15" x14ac:dyDescent="0.2">
      <c r="O4533" s="223"/>
    </row>
    <row r="4534" spans="15:15" x14ac:dyDescent="0.2">
      <c r="O4534" s="223"/>
    </row>
    <row r="4535" spans="15:15" x14ac:dyDescent="0.2">
      <c r="O4535" s="223"/>
    </row>
    <row r="4536" spans="15:15" x14ac:dyDescent="0.2">
      <c r="O4536" s="223"/>
    </row>
    <row r="4537" spans="15:15" x14ac:dyDescent="0.2">
      <c r="O4537" s="223"/>
    </row>
    <row r="4538" spans="15:15" x14ac:dyDescent="0.2">
      <c r="O4538" s="223"/>
    </row>
    <row r="4539" spans="15:15" x14ac:dyDescent="0.2">
      <c r="O4539" s="223"/>
    </row>
    <row r="4540" spans="15:15" x14ac:dyDescent="0.2">
      <c r="O4540" s="223"/>
    </row>
    <row r="4541" spans="15:15" x14ac:dyDescent="0.2">
      <c r="O4541" s="223"/>
    </row>
    <row r="4542" spans="15:15" x14ac:dyDescent="0.2">
      <c r="O4542" s="223"/>
    </row>
    <row r="4543" spans="15:15" x14ac:dyDescent="0.2">
      <c r="O4543" s="223"/>
    </row>
    <row r="4544" spans="15:15" x14ac:dyDescent="0.2">
      <c r="O4544" s="223"/>
    </row>
    <row r="4545" spans="15:15" x14ac:dyDescent="0.2">
      <c r="O4545" s="223"/>
    </row>
    <row r="4546" spans="15:15" x14ac:dyDescent="0.2">
      <c r="O4546" s="223"/>
    </row>
    <row r="4547" spans="15:15" x14ac:dyDescent="0.2">
      <c r="O4547" s="223"/>
    </row>
    <row r="4548" spans="15:15" x14ac:dyDescent="0.2">
      <c r="O4548" s="223"/>
    </row>
    <row r="4549" spans="15:15" x14ac:dyDescent="0.2">
      <c r="O4549" s="223"/>
    </row>
    <row r="4550" spans="15:15" x14ac:dyDescent="0.2">
      <c r="O4550" s="223"/>
    </row>
    <row r="4551" spans="15:15" x14ac:dyDescent="0.2">
      <c r="O4551" s="223"/>
    </row>
    <row r="4552" spans="15:15" x14ac:dyDescent="0.2">
      <c r="O4552" s="223"/>
    </row>
    <row r="4553" spans="15:15" x14ac:dyDescent="0.2">
      <c r="O4553" s="223"/>
    </row>
    <row r="4554" spans="15:15" x14ac:dyDescent="0.2">
      <c r="O4554" s="223"/>
    </row>
    <row r="4555" spans="15:15" x14ac:dyDescent="0.2">
      <c r="O4555" s="223"/>
    </row>
    <row r="4556" spans="15:15" x14ac:dyDescent="0.2">
      <c r="O4556" s="223"/>
    </row>
    <row r="4557" spans="15:15" x14ac:dyDescent="0.2">
      <c r="O4557" s="223"/>
    </row>
    <row r="4558" spans="15:15" x14ac:dyDescent="0.2">
      <c r="O4558" s="223"/>
    </row>
    <row r="4559" spans="15:15" x14ac:dyDescent="0.2">
      <c r="O4559" s="223"/>
    </row>
    <row r="4560" spans="15:15" x14ac:dyDescent="0.2">
      <c r="O4560" s="223"/>
    </row>
    <row r="4561" spans="15:15" x14ac:dyDescent="0.2">
      <c r="O4561" s="223"/>
    </row>
    <row r="4562" spans="15:15" x14ac:dyDescent="0.2">
      <c r="O4562" s="223"/>
    </row>
    <row r="4563" spans="15:15" x14ac:dyDescent="0.2">
      <c r="O4563" s="223"/>
    </row>
    <row r="4564" spans="15:15" x14ac:dyDescent="0.2">
      <c r="O4564" s="223"/>
    </row>
    <row r="4565" spans="15:15" x14ac:dyDescent="0.2">
      <c r="O4565" s="223"/>
    </row>
    <row r="4566" spans="15:15" x14ac:dyDescent="0.2">
      <c r="O4566" s="223"/>
    </row>
    <row r="4567" spans="15:15" x14ac:dyDescent="0.2">
      <c r="O4567" s="223"/>
    </row>
    <row r="4568" spans="15:15" x14ac:dyDescent="0.2">
      <c r="O4568" s="223"/>
    </row>
    <row r="4569" spans="15:15" x14ac:dyDescent="0.2">
      <c r="O4569" s="223"/>
    </row>
    <row r="4570" spans="15:15" x14ac:dyDescent="0.2">
      <c r="O4570" s="223"/>
    </row>
    <row r="4571" spans="15:15" x14ac:dyDescent="0.2">
      <c r="O4571" s="223"/>
    </row>
    <row r="4572" spans="15:15" x14ac:dyDescent="0.2">
      <c r="O4572" s="223"/>
    </row>
    <row r="4573" spans="15:15" x14ac:dyDescent="0.2">
      <c r="O4573" s="223"/>
    </row>
    <row r="4574" spans="15:15" x14ac:dyDescent="0.2">
      <c r="O4574" s="223"/>
    </row>
    <row r="4575" spans="15:15" x14ac:dyDescent="0.2">
      <c r="O4575" s="223"/>
    </row>
    <row r="4576" spans="15:15" x14ac:dyDescent="0.2">
      <c r="O4576" s="223"/>
    </row>
    <row r="4577" spans="15:15" x14ac:dyDescent="0.2">
      <c r="O4577" s="223"/>
    </row>
    <row r="4578" spans="15:15" x14ac:dyDescent="0.2">
      <c r="O4578" s="223"/>
    </row>
    <row r="4579" spans="15:15" x14ac:dyDescent="0.2">
      <c r="O4579" s="223"/>
    </row>
    <row r="4580" spans="15:15" x14ac:dyDescent="0.2">
      <c r="O4580" s="223"/>
    </row>
    <row r="4581" spans="15:15" x14ac:dyDescent="0.2">
      <c r="O4581" s="223"/>
    </row>
    <row r="4582" spans="15:15" x14ac:dyDescent="0.2">
      <c r="O4582" s="223"/>
    </row>
    <row r="4583" spans="15:15" x14ac:dyDescent="0.2">
      <c r="O4583" s="223"/>
    </row>
    <row r="4584" spans="15:15" x14ac:dyDescent="0.2">
      <c r="O4584" s="223"/>
    </row>
    <row r="4585" spans="15:15" x14ac:dyDescent="0.2">
      <c r="O4585" s="223"/>
    </row>
    <row r="4586" spans="15:15" x14ac:dyDescent="0.2">
      <c r="O4586" s="223"/>
    </row>
    <row r="4587" spans="15:15" x14ac:dyDescent="0.2">
      <c r="O4587" s="223"/>
    </row>
    <row r="4588" spans="15:15" x14ac:dyDescent="0.2">
      <c r="O4588" s="223"/>
    </row>
    <row r="4589" spans="15:15" x14ac:dyDescent="0.2">
      <c r="O4589" s="223"/>
    </row>
    <row r="4590" spans="15:15" x14ac:dyDescent="0.2">
      <c r="O4590" s="223"/>
    </row>
    <row r="4591" spans="15:15" x14ac:dyDescent="0.2">
      <c r="O4591" s="223"/>
    </row>
    <row r="4592" spans="15:15" x14ac:dyDescent="0.2">
      <c r="O4592" s="223"/>
    </row>
    <row r="4593" spans="15:15" x14ac:dyDescent="0.2">
      <c r="O4593" s="223"/>
    </row>
    <row r="4594" spans="15:15" x14ac:dyDescent="0.2">
      <c r="O4594" s="223"/>
    </row>
    <row r="4595" spans="15:15" x14ac:dyDescent="0.2">
      <c r="O4595" s="223"/>
    </row>
    <row r="4596" spans="15:15" x14ac:dyDescent="0.2">
      <c r="O4596" s="223"/>
    </row>
    <row r="4597" spans="15:15" x14ac:dyDescent="0.2">
      <c r="O4597" s="223"/>
    </row>
    <row r="4598" spans="15:15" x14ac:dyDescent="0.2">
      <c r="O4598" s="223"/>
    </row>
    <row r="4599" spans="15:15" x14ac:dyDescent="0.2">
      <c r="O4599" s="223"/>
    </row>
    <row r="4600" spans="15:15" x14ac:dyDescent="0.2">
      <c r="O4600" s="223"/>
    </row>
    <row r="4601" spans="15:15" x14ac:dyDescent="0.2">
      <c r="O4601" s="223"/>
    </row>
    <row r="4602" spans="15:15" x14ac:dyDescent="0.2">
      <c r="O4602" s="223"/>
    </row>
    <row r="4603" spans="15:15" x14ac:dyDescent="0.2">
      <c r="O4603" s="223"/>
    </row>
    <row r="4604" spans="15:15" x14ac:dyDescent="0.2">
      <c r="O4604" s="223"/>
    </row>
    <row r="4605" spans="15:15" x14ac:dyDescent="0.2">
      <c r="O4605" s="223"/>
    </row>
    <row r="4606" spans="15:15" x14ac:dyDescent="0.2">
      <c r="O4606" s="223"/>
    </row>
    <row r="4607" spans="15:15" x14ac:dyDescent="0.2">
      <c r="O4607" s="223"/>
    </row>
    <row r="4608" spans="15:15" x14ac:dyDescent="0.2">
      <c r="O4608" s="223"/>
    </row>
    <row r="4609" spans="15:15" x14ac:dyDescent="0.2">
      <c r="O4609" s="223"/>
    </row>
    <row r="4610" spans="15:15" x14ac:dyDescent="0.2">
      <c r="O4610" s="223"/>
    </row>
    <row r="4611" spans="15:15" x14ac:dyDescent="0.2">
      <c r="O4611" s="223"/>
    </row>
    <row r="4612" spans="15:15" x14ac:dyDescent="0.2">
      <c r="O4612" s="223"/>
    </row>
    <row r="4613" spans="15:15" x14ac:dyDescent="0.2">
      <c r="O4613" s="223"/>
    </row>
    <row r="4614" spans="15:15" x14ac:dyDescent="0.2">
      <c r="O4614" s="223"/>
    </row>
    <row r="4615" spans="15:15" x14ac:dyDescent="0.2">
      <c r="O4615" s="223"/>
    </row>
    <row r="4616" spans="15:15" x14ac:dyDescent="0.2">
      <c r="O4616" s="223"/>
    </row>
    <row r="4617" spans="15:15" x14ac:dyDescent="0.2">
      <c r="O4617" s="223"/>
    </row>
    <row r="4618" spans="15:15" x14ac:dyDescent="0.2">
      <c r="O4618" s="223"/>
    </row>
    <row r="4619" spans="15:15" x14ac:dyDescent="0.2">
      <c r="O4619" s="223"/>
    </row>
    <row r="4620" spans="15:15" x14ac:dyDescent="0.2">
      <c r="O4620" s="223"/>
    </row>
    <row r="4621" spans="15:15" x14ac:dyDescent="0.2">
      <c r="O4621" s="223"/>
    </row>
    <row r="4622" spans="15:15" x14ac:dyDescent="0.2">
      <c r="O4622" s="223"/>
    </row>
    <row r="4623" spans="15:15" x14ac:dyDescent="0.2">
      <c r="O4623" s="223"/>
    </row>
    <row r="4624" spans="15:15" x14ac:dyDescent="0.2">
      <c r="O4624" s="223"/>
    </row>
    <row r="4625" spans="15:15" x14ac:dyDescent="0.2">
      <c r="O4625" s="223"/>
    </row>
    <row r="4626" spans="15:15" x14ac:dyDescent="0.2">
      <c r="O4626" s="223"/>
    </row>
    <row r="4627" spans="15:15" x14ac:dyDescent="0.2">
      <c r="O4627" s="223"/>
    </row>
    <row r="4628" spans="15:15" x14ac:dyDescent="0.2">
      <c r="O4628" s="223"/>
    </row>
    <row r="4629" spans="15:15" x14ac:dyDescent="0.2">
      <c r="O4629" s="223"/>
    </row>
    <row r="4630" spans="15:15" x14ac:dyDescent="0.2">
      <c r="O4630" s="223"/>
    </row>
    <row r="4631" spans="15:15" x14ac:dyDescent="0.2">
      <c r="O4631" s="223"/>
    </row>
    <row r="4632" spans="15:15" x14ac:dyDescent="0.2">
      <c r="O4632" s="223"/>
    </row>
    <row r="4633" spans="15:15" x14ac:dyDescent="0.2">
      <c r="O4633" s="223"/>
    </row>
    <row r="4634" spans="15:15" x14ac:dyDescent="0.2">
      <c r="O4634" s="223"/>
    </row>
    <row r="4635" spans="15:15" x14ac:dyDescent="0.2">
      <c r="O4635" s="223"/>
    </row>
    <row r="4636" spans="15:15" x14ac:dyDescent="0.2">
      <c r="O4636" s="223"/>
    </row>
    <row r="4637" spans="15:15" x14ac:dyDescent="0.2">
      <c r="O4637" s="223"/>
    </row>
    <row r="4638" spans="15:15" x14ac:dyDescent="0.2">
      <c r="O4638" s="223"/>
    </row>
    <row r="4639" spans="15:15" x14ac:dyDescent="0.2">
      <c r="O4639" s="223"/>
    </row>
    <row r="4640" spans="15:15" x14ac:dyDescent="0.2">
      <c r="O4640" s="223"/>
    </row>
    <row r="4641" spans="15:15" x14ac:dyDescent="0.2">
      <c r="O4641" s="223"/>
    </row>
    <row r="4642" spans="15:15" x14ac:dyDescent="0.2">
      <c r="O4642" s="223"/>
    </row>
    <row r="4643" spans="15:15" x14ac:dyDescent="0.2">
      <c r="O4643" s="223"/>
    </row>
    <row r="4644" spans="15:15" x14ac:dyDescent="0.2">
      <c r="O4644" s="223"/>
    </row>
    <row r="4645" spans="15:15" x14ac:dyDescent="0.2">
      <c r="O4645" s="223"/>
    </row>
    <row r="4646" spans="15:15" x14ac:dyDescent="0.2">
      <c r="O4646" s="223"/>
    </row>
    <row r="4647" spans="15:15" x14ac:dyDescent="0.2">
      <c r="O4647" s="223"/>
    </row>
    <row r="4648" spans="15:15" x14ac:dyDescent="0.2">
      <c r="O4648" s="223"/>
    </row>
    <row r="4649" spans="15:15" x14ac:dyDescent="0.2">
      <c r="O4649" s="223"/>
    </row>
    <row r="4650" spans="15:15" x14ac:dyDescent="0.2">
      <c r="O4650" s="223"/>
    </row>
    <row r="4651" spans="15:15" x14ac:dyDescent="0.2">
      <c r="O4651" s="223"/>
    </row>
    <row r="4652" spans="15:15" x14ac:dyDescent="0.2">
      <c r="O4652" s="223"/>
    </row>
    <row r="4653" spans="15:15" x14ac:dyDescent="0.2">
      <c r="O4653" s="223"/>
    </row>
    <row r="4654" spans="15:15" x14ac:dyDescent="0.2">
      <c r="O4654" s="223"/>
    </row>
    <row r="4655" spans="15:15" x14ac:dyDescent="0.2">
      <c r="O4655" s="223"/>
    </row>
    <row r="4656" spans="15:15" x14ac:dyDescent="0.2">
      <c r="O4656" s="223"/>
    </row>
    <row r="4657" spans="15:15" x14ac:dyDescent="0.2">
      <c r="O4657" s="223"/>
    </row>
    <row r="4658" spans="15:15" x14ac:dyDescent="0.2">
      <c r="O4658" s="223"/>
    </row>
    <row r="4659" spans="15:15" x14ac:dyDescent="0.2">
      <c r="O4659" s="223"/>
    </row>
    <row r="4660" spans="15:15" x14ac:dyDescent="0.2">
      <c r="O4660" s="223"/>
    </row>
    <row r="4661" spans="15:15" x14ac:dyDescent="0.2">
      <c r="O4661" s="223"/>
    </row>
    <row r="4662" spans="15:15" x14ac:dyDescent="0.2">
      <c r="O4662" s="223"/>
    </row>
    <row r="4663" spans="15:15" x14ac:dyDescent="0.2">
      <c r="O4663" s="223"/>
    </row>
    <row r="4664" spans="15:15" x14ac:dyDescent="0.2">
      <c r="O4664" s="223"/>
    </row>
    <row r="4665" spans="15:15" x14ac:dyDescent="0.2">
      <c r="O4665" s="223"/>
    </row>
    <row r="4666" spans="15:15" x14ac:dyDescent="0.2">
      <c r="O4666" s="223"/>
    </row>
    <row r="4667" spans="15:15" x14ac:dyDescent="0.2">
      <c r="O4667" s="223"/>
    </row>
    <row r="4668" spans="15:15" x14ac:dyDescent="0.2">
      <c r="O4668" s="223"/>
    </row>
    <row r="4669" spans="15:15" x14ac:dyDescent="0.2">
      <c r="O4669" s="223"/>
    </row>
    <row r="4670" spans="15:15" x14ac:dyDescent="0.2">
      <c r="O4670" s="223"/>
    </row>
    <row r="4671" spans="15:15" x14ac:dyDescent="0.2">
      <c r="O4671" s="223"/>
    </row>
    <row r="4672" spans="15:15" x14ac:dyDescent="0.2">
      <c r="O4672" s="223"/>
    </row>
    <row r="4673" spans="15:15" x14ac:dyDescent="0.2">
      <c r="O4673" s="223"/>
    </row>
    <row r="4674" spans="15:15" x14ac:dyDescent="0.2">
      <c r="O4674" s="223"/>
    </row>
    <row r="4675" spans="15:15" x14ac:dyDescent="0.2">
      <c r="O4675" s="223"/>
    </row>
    <row r="4676" spans="15:15" x14ac:dyDescent="0.2">
      <c r="O4676" s="223"/>
    </row>
    <row r="4677" spans="15:15" x14ac:dyDescent="0.2">
      <c r="O4677" s="223"/>
    </row>
    <row r="4678" spans="15:15" x14ac:dyDescent="0.2">
      <c r="O4678" s="223"/>
    </row>
    <row r="4679" spans="15:15" x14ac:dyDescent="0.2">
      <c r="O4679" s="223"/>
    </row>
    <row r="4680" spans="15:15" x14ac:dyDescent="0.2">
      <c r="O4680" s="223"/>
    </row>
    <row r="4681" spans="15:15" x14ac:dyDescent="0.2">
      <c r="O4681" s="223"/>
    </row>
    <row r="4682" spans="15:15" x14ac:dyDescent="0.2">
      <c r="O4682" s="223"/>
    </row>
    <row r="4683" spans="15:15" x14ac:dyDescent="0.2">
      <c r="O4683" s="223"/>
    </row>
    <row r="4684" spans="15:15" x14ac:dyDescent="0.2">
      <c r="O4684" s="223"/>
    </row>
    <row r="4685" spans="15:15" x14ac:dyDescent="0.2">
      <c r="O4685" s="223"/>
    </row>
    <row r="4686" spans="15:15" x14ac:dyDescent="0.2">
      <c r="O4686" s="223"/>
    </row>
    <row r="4687" spans="15:15" x14ac:dyDescent="0.2">
      <c r="O4687" s="223"/>
    </row>
    <row r="4688" spans="15:15" x14ac:dyDescent="0.2">
      <c r="O4688" s="223"/>
    </row>
    <row r="4689" spans="15:15" x14ac:dyDescent="0.2">
      <c r="O4689" s="223"/>
    </row>
    <row r="4690" spans="15:15" x14ac:dyDescent="0.2">
      <c r="O4690" s="223"/>
    </row>
    <row r="4691" spans="15:15" x14ac:dyDescent="0.2">
      <c r="O4691" s="223"/>
    </row>
    <row r="4692" spans="15:15" x14ac:dyDescent="0.2">
      <c r="O4692" s="223"/>
    </row>
    <row r="4693" spans="15:15" x14ac:dyDescent="0.2">
      <c r="O4693" s="223"/>
    </row>
    <row r="4694" spans="15:15" x14ac:dyDescent="0.2">
      <c r="O4694" s="223"/>
    </row>
    <row r="4695" spans="15:15" x14ac:dyDescent="0.2">
      <c r="O4695" s="223"/>
    </row>
    <row r="4696" spans="15:15" x14ac:dyDescent="0.2">
      <c r="O4696" s="223"/>
    </row>
    <row r="4697" spans="15:15" x14ac:dyDescent="0.2">
      <c r="O4697" s="223"/>
    </row>
    <row r="4698" spans="15:15" x14ac:dyDescent="0.2">
      <c r="O4698" s="223"/>
    </row>
    <row r="4699" spans="15:15" x14ac:dyDescent="0.2">
      <c r="O4699" s="223"/>
    </row>
    <row r="4700" spans="15:15" x14ac:dyDescent="0.2">
      <c r="O4700" s="223"/>
    </row>
    <row r="4701" spans="15:15" x14ac:dyDescent="0.2">
      <c r="O4701" s="223"/>
    </row>
    <row r="4702" spans="15:15" x14ac:dyDescent="0.2">
      <c r="O4702" s="223"/>
    </row>
    <row r="4703" spans="15:15" x14ac:dyDescent="0.2">
      <c r="O4703" s="223"/>
    </row>
    <row r="4704" spans="15:15" x14ac:dyDescent="0.2">
      <c r="O4704" s="223"/>
    </row>
    <row r="4705" spans="15:15" x14ac:dyDescent="0.2">
      <c r="O4705" s="223"/>
    </row>
    <row r="4706" spans="15:15" x14ac:dyDescent="0.2">
      <c r="O4706" s="223"/>
    </row>
    <row r="4707" spans="15:15" x14ac:dyDescent="0.2">
      <c r="O4707" s="223"/>
    </row>
    <row r="4708" spans="15:15" x14ac:dyDescent="0.2">
      <c r="O4708" s="223"/>
    </row>
    <row r="4709" spans="15:15" x14ac:dyDescent="0.2">
      <c r="O4709" s="223"/>
    </row>
    <row r="4710" spans="15:15" x14ac:dyDescent="0.2">
      <c r="O4710" s="223"/>
    </row>
    <row r="4711" spans="15:15" x14ac:dyDescent="0.2">
      <c r="O4711" s="223"/>
    </row>
    <row r="4712" spans="15:15" x14ac:dyDescent="0.2">
      <c r="O4712" s="223"/>
    </row>
    <row r="4713" spans="15:15" x14ac:dyDescent="0.2">
      <c r="O4713" s="223"/>
    </row>
    <row r="4714" spans="15:15" x14ac:dyDescent="0.2">
      <c r="O4714" s="223"/>
    </row>
    <row r="4715" spans="15:15" x14ac:dyDescent="0.2">
      <c r="O4715" s="223"/>
    </row>
    <row r="4716" spans="15:15" x14ac:dyDescent="0.2">
      <c r="O4716" s="223"/>
    </row>
    <row r="4717" spans="15:15" x14ac:dyDescent="0.2">
      <c r="O4717" s="223"/>
    </row>
    <row r="4718" spans="15:15" x14ac:dyDescent="0.2">
      <c r="O4718" s="223"/>
    </row>
    <row r="4719" spans="15:15" x14ac:dyDescent="0.2">
      <c r="O4719" s="223"/>
    </row>
    <row r="4720" spans="15:15" x14ac:dyDescent="0.2">
      <c r="O4720" s="223"/>
    </row>
    <row r="4721" spans="15:15" x14ac:dyDescent="0.2">
      <c r="O4721" s="223"/>
    </row>
    <row r="4722" spans="15:15" x14ac:dyDescent="0.2">
      <c r="O4722" s="223"/>
    </row>
    <row r="4723" spans="15:15" x14ac:dyDescent="0.2">
      <c r="O4723" s="223"/>
    </row>
    <row r="4724" spans="15:15" x14ac:dyDescent="0.2">
      <c r="O4724" s="223"/>
    </row>
    <row r="4725" spans="15:15" x14ac:dyDescent="0.2">
      <c r="O4725" s="223"/>
    </row>
    <row r="4726" spans="15:15" x14ac:dyDescent="0.2">
      <c r="O4726" s="223"/>
    </row>
    <row r="4727" spans="15:15" x14ac:dyDescent="0.2">
      <c r="O4727" s="223"/>
    </row>
    <row r="4728" spans="15:15" x14ac:dyDescent="0.2">
      <c r="O4728" s="223"/>
    </row>
    <row r="4729" spans="15:15" x14ac:dyDescent="0.2">
      <c r="O4729" s="223"/>
    </row>
    <row r="4730" spans="15:15" x14ac:dyDescent="0.2">
      <c r="O4730" s="223"/>
    </row>
    <row r="4731" spans="15:15" x14ac:dyDescent="0.2">
      <c r="O4731" s="223"/>
    </row>
    <row r="4732" spans="15:15" x14ac:dyDescent="0.2">
      <c r="O4732" s="223"/>
    </row>
    <row r="4733" spans="15:15" x14ac:dyDescent="0.2">
      <c r="O4733" s="223"/>
    </row>
    <row r="4734" spans="15:15" x14ac:dyDescent="0.2">
      <c r="O4734" s="223"/>
    </row>
    <row r="4735" spans="15:15" x14ac:dyDescent="0.2">
      <c r="O4735" s="223"/>
    </row>
    <row r="4736" spans="15:15" x14ac:dyDescent="0.2">
      <c r="O4736" s="223"/>
    </row>
    <row r="4737" spans="15:15" x14ac:dyDescent="0.2">
      <c r="O4737" s="223"/>
    </row>
    <row r="4738" spans="15:15" x14ac:dyDescent="0.2">
      <c r="O4738" s="223"/>
    </row>
    <row r="4739" spans="15:15" x14ac:dyDescent="0.2">
      <c r="O4739" s="223"/>
    </row>
    <row r="4740" spans="15:15" x14ac:dyDescent="0.2">
      <c r="O4740" s="223"/>
    </row>
    <row r="4741" spans="15:15" x14ac:dyDescent="0.2">
      <c r="O4741" s="223"/>
    </row>
    <row r="4742" spans="15:15" x14ac:dyDescent="0.2">
      <c r="O4742" s="223"/>
    </row>
    <row r="4743" spans="15:15" x14ac:dyDescent="0.2">
      <c r="O4743" s="223"/>
    </row>
    <row r="4744" spans="15:15" x14ac:dyDescent="0.2">
      <c r="O4744" s="223"/>
    </row>
    <row r="4745" spans="15:15" x14ac:dyDescent="0.2">
      <c r="O4745" s="223"/>
    </row>
    <row r="4746" spans="15:15" x14ac:dyDescent="0.2">
      <c r="O4746" s="223"/>
    </row>
    <row r="4747" spans="15:15" x14ac:dyDescent="0.2">
      <c r="O4747" s="223"/>
    </row>
    <row r="4748" spans="15:15" x14ac:dyDescent="0.2">
      <c r="O4748" s="223"/>
    </row>
    <row r="4749" spans="15:15" x14ac:dyDescent="0.2">
      <c r="O4749" s="223"/>
    </row>
    <row r="4750" spans="15:15" x14ac:dyDescent="0.2">
      <c r="O4750" s="223"/>
    </row>
    <row r="4751" spans="15:15" x14ac:dyDescent="0.2">
      <c r="O4751" s="223"/>
    </row>
    <row r="4752" spans="15:15" x14ac:dyDescent="0.2">
      <c r="O4752" s="223"/>
    </row>
    <row r="4753" spans="15:15" x14ac:dyDescent="0.2">
      <c r="O4753" s="223"/>
    </row>
    <row r="4754" spans="15:15" x14ac:dyDescent="0.2">
      <c r="O4754" s="223"/>
    </row>
    <row r="4755" spans="15:15" x14ac:dyDescent="0.2">
      <c r="O4755" s="223"/>
    </row>
    <row r="4756" spans="15:15" x14ac:dyDescent="0.2">
      <c r="O4756" s="223"/>
    </row>
    <row r="4757" spans="15:15" x14ac:dyDescent="0.2">
      <c r="O4757" s="223"/>
    </row>
    <row r="4758" spans="15:15" x14ac:dyDescent="0.2">
      <c r="O4758" s="223"/>
    </row>
    <row r="4759" spans="15:15" x14ac:dyDescent="0.2">
      <c r="O4759" s="223"/>
    </row>
    <row r="4760" spans="15:15" x14ac:dyDescent="0.2">
      <c r="O4760" s="223"/>
    </row>
    <row r="4761" spans="15:15" x14ac:dyDescent="0.2">
      <c r="O4761" s="223"/>
    </row>
    <row r="4762" spans="15:15" x14ac:dyDescent="0.2">
      <c r="O4762" s="223"/>
    </row>
    <row r="4763" spans="15:15" x14ac:dyDescent="0.2">
      <c r="O4763" s="223"/>
    </row>
    <row r="4764" spans="15:15" x14ac:dyDescent="0.2">
      <c r="O4764" s="223"/>
    </row>
    <row r="4765" spans="15:15" x14ac:dyDescent="0.2">
      <c r="O4765" s="223"/>
    </row>
    <row r="4766" spans="15:15" x14ac:dyDescent="0.2">
      <c r="O4766" s="223"/>
    </row>
    <row r="4767" spans="15:15" x14ac:dyDescent="0.2">
      <c r="O4767" s="223"/>
    </row>
    <row r="4768" spans="15:15" x14ac:dyDescent="0.2">
      <c r="O4768" s="223"/>
    </row>
    <row r="4769" spans="15:15" x14ac:dyDescent="0.2">
      <c r="O4769" s="223"/>
    </row>
    <row r="4770" spans="15:15" x14ac:dyDescent="0.2">
      <c r="O4770" s="223"/>
    </row>
    <row r="4771" spans="15:15" x14ac:dyDescent="0.2">
      <c r="O4771" s="223"/>
    </row>
    <row r="4772" spans="15:15" x14ac:dyDescent="0.2">
      <c r="O4772" s="223"/>
    </row>
    <row r="4773" spans="15:15" x14ac:dyDescent="0.2">
      <c r="O4773" s="223"/>
    </row>
    <row r="4774" spans="15:15" x14ac:dyDescent="0.2">
      <c r="O4774" s="223"/>
    </row>
    <row r="4775" spans="15:15" x14ac:dyDescent="0.2">
      <c r="O4775" s="223"/>
    </row>
    <row r="4776" spans="15:15" x14ac:dyDescent="0.2">
      <c r="O4776" s="223"/>
    </row>
    <row r="4777" spans="15:15" x14ac:dyDescent="0.2">
      <c r="O4777" s="223"/>
    </row>
    <row r="4778" spans="15:15" x14ac:dyDescent="0.2">
      <c r="O4778" s="223"/>
    </row>
    <row r="4779" spans="15:15" x14ac:dyDescent="0.2">
      <c r="O4779" s="223"/>
    </row>
    <row r="4780" spans="15:15" x14ac:dyDescent="0.2">
      <c r="O4780" s="223"/>
    </row>
    <row r="4781" spans="15:15" x14ac:dyDescent="0.2">
      <c r="O4781" s="223"/>
    </row>
    <row r="4782" spans="15:15" x14ac:dyDescent="0.2">
      <c r="O4782" s="223"/>
    </row>
    <row r="4783" spans="15:15" x14ac:dyDescent="0.2">
      <c r="O4783" s="223"/>
    </row>
    <row r="4784" spans="15:15" x14ac:dyDescent="0.2">
      <c r="O4784" s="223"/>
    </row>
    <row r="4785" spans="15:15" x14ac:dyDescent="0.2">
      <c r="O4785" s="223"/>
    </row>
    <row r="4786" spans="15:15" x14ac:dyDescent="0.2">
      <c r="O4786" s="223"/>
    </row>
    <row r="4787" spans="15:15" x14ac:dyDescent="0.2">
      <c r="O4787" s="223"/>
    </row>
    <row r="4788" spans="15:15" x14ac:dyDescent="0.2">
      <c r="O4788" s="223"/>
    </row>
    <row r="4789" spans="15:15" x14ac:dyDescent="0.2">
      <c r="O4789" s="223"/>
    </row>
    <row r="4790" spans="15:15" x14ac:dyDescent="0.2">
      <c r="O4790" s="223"/>
    </row>
    <row r="4791" spans="15:15" x14ac:dyDescent="0.2">
      <c r="O4791" s="223"/>
    </row>
    <row r="4792" spans="15:15" x14ac:dyDescent="0.2">
      <c r="O4792" s="223"/>
    </row>
    <row r="4793" spans="15:15" x14ac:dyDescent="0.2">
      <c r="O4793" s="223"/>
    </row>
    <row r="4794" spans="15:15" x14ac:dyDescent="0.2">
      <c r="O4794" s="223"/>
    </row>
    <row r="4795" spans="15:15" x14ac:dyDescent="0.2">
      <c r="O4795" s="223"/>
    </row>
    <row r="4796" spans="15:15" x14ac:dyDescent="0.2">
      <c r="O4796" s="223"/>
    </row>
    <row r="4797" spans="15:15" x14ac:dyDescent="0.2">
      <c r="O4797" s="223"/>
    </row>
    <row r="4798" spans="15:15" x14ac:dyDescent="0.2">
      <c r="O4798" s="223"/>
    </row>
    <row r="4799" spans="15:15" x14ac:dyDescent="0.2">
      <c r="O4799" s="223"/>
    </row>
    <row r="4800" spans="15:15" x14ac:dyDescent="0.2">
      <c r="O4800" s="223"/>
    </row>
    <row r="4801" spans="15:15" x14ac:dyDescent="0.2">
      <c r="O4801" s="223"/>
    </row>
    <row r="4802" spans="15:15" x14ac:dyDescent="0.2">
      <c r="O4802" s="223"/>
    </row>
    <row r="4803" spans="15:15" x14ac:dyDescent="0.2">
      <c r="O4803" s="223"/>
    </row>
    <row r="4804" spans="15:15" x14ac:dyDescent="0.2">
      <c r="O4804" s="223"/>
    </row>
    <row r="4805" spans="15:15" x14ac:dyDescent="0.2">
      <c r="O4805" s="223"/>
    </row>
    <row r="4806" spans="15:15" x14ac:dyDescent="0.2">
      <c r="O4806" s="223"/>
    </row>
    <row r="4807" spans="15:15" x14ac:dyDescent="0.2">
      <c r="O4807" s="223"/>
    </row>
    <row r="4808" spans="15:15" x14ac:dyDescent="0.2">
      <c r="O4808" s="223"/>
    </row>
    <row r="4809" spans="15:15" x14ac:dyDescent="0.2">
      <c r="O4809" s="223"/>
    </row>
    <row r="4810" spans="15:15" x14ac:dyDescent="0.2">
      <c r="O4810" s="223"/>
    </row>
    <row r="4811" spans="15:15" x14ac:dyDescent="0.2">
      <c r="O4811" s="223"/>
    </row>
    <row r="4812" spans="15:15" x14ac:dyDescent="0.2">
      <c r="O4812" s="223"/>
    </row>
    <row r="4813" spans="15:15" x14ac:dyDescent="0.2">
      <c r="O4813" s="223"/>
    </row>
    <row r="4814" spans="15:15" x14ac:dyDescent="0.2">
      <c r="O4814" s="223"/>
    </row>
    <row r="4815" spans="15:15" x14ac:dyDescent="0.2">
      <c r="O4815" s="223"/>
    </row>
    <row r="4816" spans="15:15" x14ac:dyDescent="0.2">
      <c r="O4816" s="223"/>
    </row>
    <row r="4817" spans="15:15" x14ac:dyDescent="0.2">
      <c r="O4817" s="223"/>
    </row>
    <row r="4818" spans="15:15" x14ac:dyDescent="0.2">
      <c r="O4818" s="223"/>
    </row>
    <row r="4819" spans="15:15" x14ac:dyDescent="0.2">
      <c r="O4819" s="223"/>
    </row>
    <row r="4820" spans="15:15" x14ac:dyDescent="0.2">
      <c r="O4820" s="223"/>
    </row>
    <row r="4821" spans="15:15" x14ac:dyDescent="0.2">
      <c r="O4821" s="223"/>
    </row>
    <row r="4822" spans="15:15" x14ac:dyDescent="0.2">
      <c r="O4822" s="223"/>
    </row>
    <row r="4823" spans="15:15" x14ac:dyDescent="0.2">
      <c r="O4823" s="223"/>
    </row>
    <row r="4824" spans="15:15" x14ac:dyDescent="0.2">
      <c r="O4824" s="223"/>
    </row>
    <row r="4825" spans="15:15" x14ac:dyDescent="0.2">
      <c r="O4825" s="223"/>
    </row>
    <row r="4826" spans="15:15" x14ac:dyDescent="0.2">
      <c r="O4826" s="223"/>
    </row>
    <row r="4827" spans="15:15" x14ac:dyDescent="0.2">
      <c r="O4827" s="223"/>
    </row>
    <row r="4828" spans="15:15" x14ac:dyDescent="0.2">
      <c r="O4828" s="223"/>
    </row>
    <row r="4829" spans="15:15" x14ac:dyDescent="0.2">
      <c r="O4829" s="223"/>
    </row>
    <row r="4830" spans="15:15" x14ac:dyDescent="0.2">
      <c r="O4830" s="223"/>
    </row>
    <row r="4831" spans="15:15" x14ac:dyDescent="0.2">
      <c r="O4831" s="223"/>
    </row>
    <row r="4832" spans="15:15" x14ac:dyDescent="0.2">
      <c r="O4832" s="223"/>
    </row>
    <row r="4833" spans="15:15" x14ac:dyDescent="0.2">
      <c r="O4833" s="223"/>
    </row>
    <row r="4834" spans="15:15" x14ac:dyDescent="0.2">
      <c r="O4834" s="223"/>
    </row>
    <row r="4835" spans="15:15" x14ac:dyDescent="0.2">
      <c r="O4835" s="223"/>
    </row>
    <row r="4836" spans="15:15" x14ac:dyDescent="0.2">
      <c r="O4836" s="223"/>
    </row>
    <row r="4837" spans="15:15" x14ac:dyDescent="0.2">
      <c r="O4837" s="223"/>
    </row>
    <row r="4838" spans="15:15" x14ac:dyDescent="0.2">
      <c r="O4838" s="223"/>
    </row>
    <row r="4839" spans="15:15" x14ac:dyDescent="0.2">
      <c r="O4839" s="223"/>
    </row>
    <row r="4840" spans="15:15" x14ac:dyDescent="0.2">
      <c r="O4840" s="223"/>
    </row>
    <row r="4841" spans="15:15" x14ac:dyDescent="0.2">
      <c r="O4841" s="223"/>
    </row>
    <row r="4842" spans="15:15" x14ac:dyDescent="0.2">
      <c r="O4842" s="223"/>
    </row>
    <row r="4843" spans="15:15" x14ac:dyDescent="0.2">
      <c r="O4843" s="223"/>
    </row>
    <row r="4844" spans="15:15" x14ac:dyDescent="0.2">
      <c r="O4844" s="223"/>
    </row>
    <row r="4845" spans="15:15" x14ac:dyDescent="0.2">
      <c r="O4845" s="223"/>
    </row>
    <row r="4846" spans="15:15" x14ac:dyDescent="0.2">
      <c r="O4846" s="223"/>
    </row>
    <row r="4847" spans="15:15" x14ac:dyDescent="0.2">
      <c r="O4847" s="223"/>
    </row>
    <row r="4848" spans="15:15" x14ac:dyDescent="0.2">
      <c r="O4848" s="223"/>
    </row>
    <row r="4849" spans="15:15" x14ac:dyDescent="0.2">
      <c r="O4849" s="223"/>
    </row>
    <row r="4850" spans="15:15" x14ac:dyDescent="0.2">
      <c r="O4850" s="223"/>
    </row>
    <row r="4851" spans="15:15" x14ac:dyDescent="0.2">
      <c r="O4851" s="223"/>
    </row>
    <row r="4852" spans="15:15" x14ac:dyDescent="0.2">
      <c r="O4852" s="223"/>
    </row>
    <row r="4853" spans="15:15" x14ac:dyDescent="0.2">
      <c r="O4853" s="223"/>
    </row>
    <row r="4854" spans="15:15" x14ac:dyDescent="0.2">
      <c r="O4854" s="223"/>
    </row>
    <row r="4855" spans="15:15" x14ac:dyDescent="0.2">
      <c r="O4855" s="223"/>
    </row>
    <row r="4856" spans="15:15" x14ac:dyDescent="0.2">
      <c r="O4856" s="223"/>
    </row>
    <row r="4857" spans="15:15" x14ac:dyDescent="0.2">
      <c r="O4857" s="223"/>
    </row>
    <row r="4858" spans="15:15" x14ac:dyDescent="0.2">
      <c r="O4858" s="223"/>
    </row>
    <row r="4859" spans="15:15" x14ac:dyDescent="0.2">
      <c r="O4859" s="223"/>
    </row>
    <row r="4860" spans="15:15" x14ac:dyDescent="0.2">
      <c r="O4860" s="223"/>
    </row>
    <row r="4861" spans="15:15" x14ac:dyDescent="0.2">
      <c r="O4861" s="223"/>
    </row>
    <row r="4862" spans="15:15" x14ac:dyDescent="0.2">
      <c r="O4862" s="223"/>
    </row>
    <row r="4863" spans="15:15" x14ac:dyDescent="0.2">
      <c r="O4863" s="223"/>
    </row>
    <row r="4864" spans="15:15" x14ac:dyDescent="0.2">
      <c r="O4864" s="223"/>
    </row>
    <row r="4865" spans="15:15" x14ac:dyDescent="0.2">
      <c r="O4865" s="223"/>
    </row>
    <row r="4866" spans="15:15" x14ac:dyDescent="0.2">
      <c r="O4866" s="223"/>
    </row>
    <row r="4867" spans="15:15" x14ac:dyDescent="0.2">
      <c r="O4867" s="223"/>
    </row>
    <row r="4868" spans="15:15" x14ac:dyDescent="0.2">
      <c r="O4868" s="223"/>
    </row>
    <row r="4869" spans="15:15" x14ac:dyDescent="0.2">
      <c r="O4869" s="223"/>
    </row>
    <row r="4870" spans="15:15" x14ac:dyDescent="0.2">
      <c r="O4870" s="223"/>
    </row>
    <row r="4871" spans="15:15" x14ac:dyDescent="0.2">
      <c r="O4871" s="223"/>
    </row>
    <row r="4872" spans="15:15" x14ac:dyDescent="0.2">
      <c r="O4872" s="223"/>
    </row>
    <row r="4873" spans="15:15" x14ac:dyDescent="0.2">
      <c r="O4873" s="223"/>
    </row>
    <row r="4874" spans="15:15" x14ac:dyDescent="0.2">
      <c r="O4874" s="223"/>
    </row>
    <row r="4875" spans="15:15" x14ac:dyDescent="0.2">
      <c r="O4875" s="223"/>
    </row>
    <row r="4876" spans="15:15" x14ac:dyDescent="0.2">
      <c r="O4876" s="223"/>
    </row>
    <row r="4877" spans="15:15" x14ac:dyDescent="0.2">
      <c r="O4877" s="223"/>
    </row>
    <row r="4878" spans="15:15" x14ac:dyDescent="0.2">
      <c r="O4878" s="223"/>
    </row>
    <row r="4879" spans="15:15" x14ac:dyDescent="0.2">
      <c r="O4879" s="223"/>
    </row>
    <row r="4880" spans="15:15" x14ac:dyDescent="0.2">
      <c r="O4880" s="223"/>
    </row>
    <row r="4881" spans="15:15" x14ac:dyDescent="0.2">
      <c r="O4881" s="223"/>
    </row>
    <row r="4882" spans="15:15" x14ac:dyDescent="0.2">
      <c r="O4882" s="223"/>
    </row>
    <row r="4883" spans="15:15" x14ac:dyDescent="0.2">
      <c r="O4883" s="223"/>
    </row>
    <row r="4884" spans="15:15" x14ac:dyDescent="0.2">
      <c r="O4884" s="223"/>
    </row>
    <row r="4885" spans="15:15" x14ac:dyDescent="0.2">
      <c r="O4885" s="223"/>
    </row>
    <row r="4886" spans="15:15" x14ac:dyDescent="0.2">
      <c r="O4886" s="223"/>
    </row>
    <row r="4887" spans="15:15" x14ac:dyDescent="0.2">
      <c r="O4887" s="223"/>
    </row>
    <row r="4888" spans="15:15" x14ac:dyDescent="0.2">
      <c r="O4888" s="223"/>
    </row>
    <row r="4889" spans="15:15" x14ac:dyDescent="0.2">
      <c r="O4889" s="223"/>
    </row>
    <row r="4890" spans="15:15" x14ac:dyDescent="0.2">
      <c r="O4890" s="223"/>
    </row>
    <row r="4891" spans="15:15" x14ac:dyDescent="0.2">
      <c r="O4891" s="223"/>
    </row>
    <row r="4892" spans="15:15" x14ac:dyDescent="0.2">
      <c r="O4892" s="223"/>
    </row>
    <row r="4893" spans="15:15" x14ac:dyDescent="0.2">
      <c r="O4893" s="223"/>
    </row>
    <row r="4894" spans="15:15" x14ac:dyDescent="0.2">
      <c r="O4894" s="223"/>
    </row>
    <row r="4895" spans="15:15" x14ac:dyDescent="0.2">
      <c r="O4895" s="223"/>
    </row>
    <row r="4896" spans="15:15" x14ac:dyDescent="0.2">
      <c r="O4896" s="223"/>
    </row>
    <row r="4897" spans="15:15" x14ac:dyDescent="0.2">
      <c r="O4897" s="223"/>
    </row>
    <row r="4898" spans="15:15" x14ac:dyDescent="0.2">
      <c r="O4898" s="223"/>
    </row>
    <row r="4899" spans="15:15" x14ac:dyDescent="0.2">
      <c r="O4899" s="223"/>
    </row>
    <row r="4900" spans="15:15" x14ac:dyDescent="0.2">
      <c r="O4900" s="223"/>
    </row>
    <row r="4901" spans="15:15" x14ac:dyDescent="0.2">
      <c r="O4901" s="223"/>
    </row>
    <row r="4902" spans="15:15" x14ac:dyDescent="0.2">
      <c r="O4902" s="223"/>
    </row>
    <row r="4903" spans="15:15" x14ac:dyDescent="0.2">
      <c r="O4903" s="223"/>
    </row>
    <row r="4904" spans="15:15" x14ac:dyDescent="0.2">
      <c r="O4904" s="223"/>
    </row>
    <row r="4905" spans="15:15" x14ac:dyDescent="0.2">
      <c r="O4905" s="223"/>
    </row>
    <row r="4906" spans="15:15" x14ac:dyDescent="0.2">
      <c r="O4906" s="223"/>
    </row>
    <row r="4907" spans="15:15" x14ac:dyDescent="0.2">
      <c r="O4907" s="223"/>
    </row>
    <row r="4908" spans="15:15" x14ac:dyDescent="0.2">
      <c r="O4908" s="223"/>
    </row>
    <row r="4909" spans="15:15" x14ac:dyDescent="0.2">
      <c r="O4909" s="223"/>
    </row>
    <row r="4910" spans="15:15" x14ac:dyDescent="0.2">
      <c r="O4910" s="223"/>
    </row>
    <row r="4911" spans="15:15" x14ac:dyDescent="0.2">
      <c r="O4911" s="223"/>
    </row>
    <row r="4912" spans="15:15" x14ac:dyDescent="0.2">
      <c r="O4912" s="223"/>
    </row>
    <row r="4913" spans="15:15" x14ac:dyDescent="0.2">
      <c r="O4913" s="223"/>
    </row>
    <row r="4914" spans="15:15" x14ac:dyDescent="0.2">
      <c r="O4914" s="223"/>
    </row>
    <row r="4915" spans="15:15" x14ac:dyDescent="0.2">
      <c r="O4915" s="223"/>
    </row>
    <row r="4916" spans="15:15" x14ac:dyDescent="0.2">
      <c r="O4916" s="223"/>
    </row>
    <row r="4917" spans="15:15" x14ac:dyDescent="0.2">
      <c r="O4917" s="223"/>
    </row>
    <row r="4918" spans="15:15" x14ac:dyDescent="0.2">
      <c r="O4918" s="223"/>
    </row>
    <row r="4919" spans="15:15" x14ac:dyDescent="0.2">
      <c r="O4919" s="223"/>
    </row>
    <row r="4920" spans="15:15" x14ac:dyDescent="0.2">
      <c r="O4920" s="223"/>
    </row>
    <row r="4921" spans="15:15" x14ac:dyDescent="0.2">
      <c r="O4921" s="223"/>
    </row>
    <row r="4922" spans="15:15" x14ac:dyDescent="0.2">
      <c r="O4922" s="223"/>
    </row>
    <row r="4923" spans="15:15" x14ac:dyDescent="0.2">
      <c r="O4923" s="223"/>
    </row>
    <row r="4924" spans="15:15" x14ac:dyDescent="0.2">
      <c r="O4924" s="223"/>
    </row>
    <row r="4925" spans="15:15" x14ac:dyDescent="0.2">
      <c r="O4925" s="223"/>
    </row>
    <row r="4926" spans="15:15" x14ac:dyDescent="0.2">
      <c r="O4926" s="223"/>
    </row>
    <row r="4927" spans="15:15" x14ac:dyDescent="0.2">
      <c r="O4927" s="223"/>
    </row>
    <row r="4928" spans="15:15" x14ac:dyDescent="0.2">
      <c r="O4928" s="223"/>
    </row>
    <row r="4929" spans="15:15" x14ac:dyDescent="0.2">
      <c r="O4929" s="223"/>
    </row>
    <row r="4930" spans="15:15" x14ac:dyDescent="0.2">
      <c r="O4930" s="223"/>
    </row>
    <row r="4931" spans="15:15" x14ac:dyDescent="0.2">
      <c r="O4931" s="223"/>
    </row>
    <row r="4932" spans="15:15" x14ac:dyDescent="0.2">
      <c r="O4932" s="223"/>
    </row>
    <row r="4933" spans="15:15" x14ac:dyDescent="0.2">
      <c r="O4933" s="223"/>
    </row>
    <row r="4934" spans="15:15" x14ac:dyDescent="0.2">
      <c r="O4934" s="223"/>
    </row>
    <row r="4935" spans="15:15" x14ac:dyDescent="0.2">
      <c r="O4935" s="223"/>
    </row>
    <row r="4936" spans="15:15" x14ac:dyDescent="0.2">
      <c r="O4936" s="223"/>
    </row>
    <row r="4937" spans="15:15" x14ac:dyDescent="0.2">
      <c r="O4937" s="223"/>
    </row>
    <row r="4938" spans="15:15" x14ac:dyDescent="0.2">
      <c r="O4938" s="223"/>
    </row>
    <row r="4939" spans="15:15" x14ac:dyDescent="0.2">
      <c r="O4939" s="223"/>
    </row>
    <row r="4940" spans="15:15" x14ac:dyDescent="0.2">
      <c r="O4940" s="223"/>
    </row>
    <row r="4941" spans="15:15" x14ac:dyDescent="0.2">
      <c r="O4941" s="223"/>
    </row>
    <row r="4942" spans="15:15" x14ac:dyDescent="0.2">
      <c r="O4942" s="223"/>
    </row>
    <row r="4943" spans="15:15" x14ac:dyDescent="0.2">
      <c r="O4943" s="223"/>
    </row>
    <row r="4944" spans="15:15" x14ac:dyDescent="0.2">
      <c r="O4944" s="223"/>
    </row>
    <row r="4945" spans="15:15" x14ac:dyDescent="0.2">
      <c r="O4945" s="223"/>
    </row>
    <row r="4946" spans="15:15" x14ac:dyDescent="0.2">
      <c r="O4946" s="223"/>
    </row>
    <row r="4947" spans="15:15" x14ac:dyDescent="0.2">
      <c r="O4947" s="223"/>
    </row>
    <row r="4948" spans="15:15" x14ac:dyDescent="0.2">
      <c r="O4948" s="223"/>
    </row>
    <row r="4949" spans="15:15" x14ac:dyDescent="0.2">
      <c r="O4949" s="223"/>
    </row>
    <row r="4950" spans="15:15" x14ac:dyDescent="0.2">
      <c r="O4950" s="223"/>
    </row>
    <row r="4951" spans="15:15" x14ac:dyDescent="0.2">
      <c r="O4951" s="223"/>
    </row>
    <row r="4952" spans="15:15" x14ac:dyDescent="0.2">
      <c r="O4952" s="223"/>
    </row>
    <row r="4953" spans="15:15" x14ac:dyDescent="0.2">
      <c r="O4953" s="223"/>
    </row>
    <row r="4954" spans="15:15" x14ac:dyDescent="0.2">
      <c r="O4954" s="223"/>
    </row>
    <row r="4955" spans="15:15" x14ac:dyDescent="0.2">
      <c r="O4955" s="223"/>
    </row>
    <row r="4956" spans="15:15" x14ac:dyDescent="0.2">
      <c r="O4956" s="223"/>
    </row>
    <row r="4957" spans="15:15" x14ac:dyDescent="0.2">
      <c r="O4957" s="223"/>
    </row>
    <row r="4958" spans="15:15" x14ac:dyDescent="0.2">
      <c r="O4958" s="223"/>
    </row>
    <row r="4959" spans="15:15" x14ac:dyDescent="0.2">
      <c r="O4959" s="223"/>
    </row>
    <row r="4960" spans="15:15" x14ac:dyDescent="0.2">
      <c r="O4960" s="223"/>
    </row>
    <row r="4961" spans="15:15" x14ac:dyDescent="0.2">
      <c r="O4961" s="223"/>
    </row>
    <row r="4962" spans="15:15" x14ac:dyDescent="0.2">
      <c r="O4962" s="223"/>
    </row>
    <row r="4963" spans="15:15" x14ac:dyDescent="0.2">
      <c r="O4963" s="223"/>
    </row>
    <row r="4964" spans="15:15" x14ac:dyDescent="0.2">
      <c r="O4964" s="223"/>
    </row>
    <row r="4965" spans="15:15" x14ac:dyDescent="0.2">
      <c r="O4965" s="223"/>
    </row>
    <row r="4966" spans="15:15" x14ac:dyDescent="0.2">
      <c r="O4966" s="223"/>
    </row>
    <row r="4967" spans="15:15" x14ac:dyDescent="0.2">
      <c r="O4967" s="223"/>
    </row>
    <row r="4968" spans="15:15" x14ac:dyDescent="0.2">
      <c r="O4968" s="223"/>
    </row>
    <row r="4969" spans="15:15" x14ac:dyDescent="0.2">
      <c r="O4969" s="223"/>
    </row>
    <row r="4970" spans="15:15" x14ac:dyDescent="0.2">
      <c r="O4970" s="223"/>
    </row>
    <row r="4971" spans="15:15" x14ac:dyDescent="0.2">
      <c r="O4971" s="223"/>
    </row>
    <row r="4972" spans="15:15" x14ac:dyDescent="0.2">
      <c r="O4972" s="223"/>
    </row>
    <row r="4973" spans="15:15" x14ac:dyDescent="0.2">
      <c r="O4973" s="223"/>
    </row>
    <row r="4974" spans="15:15" x14ac:dyDescent="0.2">
      <c r="O4974" s="223"/>
    </row>
    <row r="4975" spans="15:15" x14ac:dyDescent="0.2">
      <c r="O4975" s="223"/>
    </row>
    <row r="4976" spans="15:15" x14ac:dyDescent="0.2">
      <c r="O4976" s="223"/>
    </row>
    <row r="4977" spans="15:15" x14ac:dyDescent="0.2">
      <c r="O4977" s="223"/>
    </row>
    <row r="4978" spans="15:15" x14ac:dyDescent="0.2">
      <c r="O4978" s="223"/>
    </row>
    <row r="4979" spans="15:15" x14ac:dyDescent="0.2">
      <c r="O4979" s="223"/>
    </row>
    <row r="4980" spans="15:15" x14ac:dyDescent="0.2">
      <c r="O4980" s="223"/>
    </row>
    <row r="4981" spans="15:15" x14ac:dyDescent="0.2">
      <c r="O4981" s="223"/>
    </row>
    <row r="4982" spans="15:15" x14ac:dyDescent="0.2">
      <c r="O4982" s="223"/>
    </row>
    <row r="4983" spans="15:15" x14ac:dyDescent="0.2">
      <c r="O4983" s="223"/>
    </row>
    <row r="4984" spans="15:15" x14ac:dyDescent="0.2">
      <c r="O4984" s="223"/>
    </row>
    <row r="4985" spans="15:15" x14ac:dyDescent="0.2">
      <c r="O4985" s="223"/>
    </row>
    <row r="4986" spans="15:15" x14ac:dyDescent="0.2">
      <c r="O4986" s="223"/>
    </row>
    <row r="4987" spans="15:15" x14ac:dyDescent="0.2">
      <c r="O4987" s="223"/>
    </row>
    <row r="4988" spans="15:15" x14ac:dyDescent="0.2">
      <c r="O4988" s="223"/>
    </row>
    <row r="4989" spans="15:15" x14ac:dyDescent="0.2">
      <c r="O4989" s="223"/>
    </row>
    <row r="4990" spans="15:15" x14ac:dyDescent="0.2">
      <c r="O4990" s="223"/>
    </row>
    <row r="4991" spans="15:15" x14ac:dyDescent="0.2">
      <c r="O4991" s="223"/>
    </row>
    <row r="4992" spans="15:15" x14ac:dyDescent="0.2">
      <c r="O4992" s="223"/>
    </row>
    <row r="4993" spans="15:15" x14ac:dyDescent="0.2">
      <c r="O4993" s="223"/>
    </row>
    <row r="4994" spans="15:15" x14ac:dyDescent="0.2">
      <c r="O4994" s="223"/>
    </row>
    <row r="4995" spans="15:15" x14ac:dyDescent="0.2">
      <c r="O4995" s="223"/>
    </row>
    <row r="4996" spans="15:15" x14ac:dyDescent="0.2">
      <c r="O4996" s="223"/>
    </row>
    <row r="4997" spans="15:15" x14ac:dyDescent="0.2">
      <c r="O4997" s="223"/>
    </row>
    <row r="4998" spans="15:15" x14ac:dyDescent="0.2">
      <c r="O4998" s="223"/>
    </row>
    <row r="4999" spans="15:15" x14ac:dyDescent="0.2">
      <c r="O4999" s="223"/>
    </row>
    <row r="5000" spans="15:15" x14ac:dyDescent="0.2">
      <c r="O5000" s="223"/>
    </row>
    <row r="5001" spans="15:15" x14ac:dyDescent="0.2">
      <c r="O5001" s="223"/>
    </row>
    <row r="5002" spans="15:15" x14ac:dyDescent="0.2">
      <c r="O5002" s="223"/>
    </row>
    <row r="5003" spans="15:15" x14ac:dyDescent="0.2">
      <c r="O5003" s="223"/>
    </row>
    <row r="5004" spans="15:15" x14ac:dyDescent="0.2">
      <c r="O5004" s="223"/>
    </row>
    <row r="5005" spans="15:15" x14ac:dyDescent="0.2">
      <c r="O5005" s="223"/>
    </row>
    <row r="5006" spans="15:15" x14ac:dyDescent="0.2">
      <c r="O5006" s="223"/>
    </row>
    <row r="5007" spans="15:15" x14ac:dyDescent="0.2">
      <c r="O5007" s="223"/>
    </row>
    <row r="5008" spans="15:15" x14ac:dyDescent="0.2">
      <c r="O5008" s="223"/>
    </row>
    <row r="5009" spans="15:15" x14ac:dyDescent="0.2">
      <c r="O5009" s="223"/>
    </row>
    <row r="5010" spans="15:15" x14ac:dyDescent="0.2">
      <c r="O5010" s="223"/>
    </row>
    <row r="5011" spans="15:15" x14ac:dyDescent="0.2">
      <c r="O5011" s="223"/>
    </row>
    <row r="5012" spans="15:15" x14ac:dyDescent="0.2">
      <c r="O5012" s="223"/>
    </row>
    <row r="5013" spans="15:15" x14ac:dyDescent="0.2">
      <c r="O5013" s="223"/>
    </row>
    <row r="5014" spans="15:15" x14ac:dyDescent="0.2">
      <c r="O5014" s="223"/>
    </row>
    <row r="5015" spans="15:15" x14ac:dyDescent="0.2">
      <c r="O5015" s="223"/>
    </row>
    <row r="5016" spans="15:15" x14ac:dyDescent="0.2">
      <c r="O5016" s="223"/>
    </row>
    <row r="5017" spans="15:15" x14ac:dyDescent="0.2">
      <c r="O5017" s="223"/>
    </row>
    <row r="5018" spans="15:15" x14ac:dyDescent="0.2">
      <c r="O5018" s="223"/>
    </row>
    <row r="5019" spans="15:15" x14ac:dyDescent="0.2">
      <c r="O5019" s="223"/>
    </row>
    <row r="5020" spans="15:15" x14ac:dyDescent="0.2">
      <c r="O5020" s="223"/>
    </row>
    <row r="5021" spans="15:15" x14ac:dyDescent="0.2">
      <c r="O5021" s="223"/>
    </row>
    <row r="5022" spans="15:15" x14ac:dyDescent="0.2">
      <c r="O5022" s="223"/>
    </row>
    <row r="5023" spans="15:15" x14ac:dyDescent="0.2">
      <c r="O5023" s="223"/>
    </row>
    <row r="5024" spans="15:15" x14ac:dyDescent="0.2">
      <c r="O5024" s="223"/>
    </row>
    <row r="5025" spans="15:15" x14ac:dyDescent="0.2">
      <c r="O5025" s="223"/>
    </row>
    <row r="5026" spans="15:15" x14ac:dyDescent="0.2">
      <c r="O5026" s="223"/>
    </row>
    <row r="5027" spans="15:15" x14ac:dyDescent="0.2">
      <c r="O5027" s="223"/>
    </row>
    <row r="5028" spans="15:15" x14ac:dyDescent="0.2">
      <c r="O5028" s="223"/>
    </row>
    <row r="5029" spans="15:15" x14ac:dyDescent="0.2">
      <c r="O5029" s="223"/>
    </row>
    <row r="5030" spans="15:15" x14ac:dyDescent="0.2">
      <c r="O5030" s="223"/>
    </row>
    <row r="5031" spans="15:15" x14ac:dyDescent="0.2">
      <c r="O5031" s="223"/>
    </row>
    <row r="5032" spans="15:15" x14ac:dyDescent="0.2">
      <c r="O5032" s="223"/>
    </row>
    <row r="5033" spans="15:15" x14ac:dyDescent="0.2">
      <c r="O5033" s="223"/>
    </row>
    <row r="5034" spans="15:15" x14ac:dyDescent="0.2">
      <c r="O5034" s="223"/>
    </row>
    <row r="5035" spans="15:15" x14ac:dyDescent="0.2">
      <c r="O5035" s="223"/>
    </row>
    <row r="5036" spans="15:15" x14ac:dyDescent="0.2">
      <c r="O5036" s="223"/>
    </row>
    <row r="5037" spans="15:15" x14ac:dyDescent="0.2">
      <c r="O5037" s="223"/>
    </row>
    <row r="5038" spans="15:15" x14ac:dyDescent="0.2">
      <c r="O5038" s="223"/>
    </row>
    <row r="5039" spans="15:15" x14ac:dyDescent="0.2">
      <c r="O5039" s="223"/>
    </row>
    <row r="5040" spans="15:15" x14ac:dyDescent="0.2">
      <c r="O5040" s="223"/>
    </row>
    <row r="5041" spans="15:15" x14ac:dyDescent="0.2">
      <c r="O5041" s="223"/>
    </row>
    <row r="5042" spans="15:15" x14ac:dyDescent="0.2">
      <c r="O5042" s="223"/>
    </row>
    <row r="5043" spans="15:15" x14ac:dyDescent="0.2">
      <c r="O5043" s="223"/>
    </row>
    <row r="5044" spans="15:15" x14ac:dyDescent="0.2">
      <c r="O5044" s="223"/>
    </row>
    <row r="5045" spans="15:15" x14ac:dyDescent="0.2">
      <c r="O5045" s="223"/>
    </row>
    <row r="5046" spans="15:15" x14ac:dyDescent="0.2">
      <c r="O5046" s="223"/>
    </row>
    <row r="5047" spans="15:15" x14ac:dyDescent="0.2">
      <c r="O5047" s="223"/>
    </row>
    <row r="5048" spans="15:15" x14ac:dyDescent="0.2">
      <c r="O5048" s="223"/>
    </row>
    <row r="5049" spans="15:15" x14ac:dyDescent="0.2">
      <c r="O5049" s="223"/>
    </row>
    <row r="5050" spans="15:15" x14ac:dyDescent="0.2">
      <c r="O5050" s="223"/>
    </row>
    <row r="5051" spans="15:15" x14ac:dyDescent="0.2">
      <c r="O5051" s="223"/>
    </row>
    <row r="5052" spans="15:15" x14ac:dyDescent="0.2">
      <c r="O5052" s="223"/>
    </row>
    <row r="5053" spans="15:15" x14ac:dyDescent="0.2">
      <c r="O5053" s="223"/>
    </row>
    <row r="5054" spans="15:15" x14ac:dyDescent="0.2">
      <c r="O5054" s="223"/>
    </row>
    <row r="5055" spans="15:15" x14ac:dyDescent="0.2">
      <c r="O5055" s="223"/>
    </row>
    <row r="5056" spans="15:15" x14ac:dyDescent="0.2">
      <c r="O5056" s="223"/>
    </row>
    <row r="5057" spans="15:15" x14ac:dyDescent="0.2">
      <c r="O5057" s="223"/>
    </row>
    <row r="5058" spans="15:15" x14ac:dyDescent="0.2">
      <c r="O5058" s="223"/>
    </row>
    <row r="5059" spans="15:15" x14ac:dyDescent="0.2">
      <c r="O5059" s="223"/>
    </row>
    <row r="5060" spans="15:15" x14ac:dyDescent="0.2">
      <c r="O5060" s="223"/>
    </row>
    <row r="5061" spans="15:15" x14ac:dyDescent="0.2">
      <c r="O5061" s="223"/>
    </row>
    <row r="5062" spans="15:15" x14ac:dyDescent="0.2">
      <c r="O5062" s="223"/>
    </row>
    <row r="5063" spans="15:15" x14ac:dyDescent="0.2">
      <c r="O5063" s="223"/>
    </row>
    <row r="5064" spans="15:15" x14ac:dyDescent="0.2">
      <c r="O5064" s="223"/>
    </row>
    <row r="5065" spans="15:15" x14ac:dyDescent="0.2">
      <c r="O5065" s="223"/>
    </row>
    <row r="5066" spans="15:15" x14ac:dyDescent="0.2">
      <c r="O5066" s="223"/>
    </row>
    <row r="5067" spans="15:15" x14ac:dyDescent="0.2">
      <c r="O5067" s="223"/>
    </row>
    <row r="5068" spans="15:15" x14ac:dyDescent="0.2">
      <c r="O5068" s="223"/>
    </row>
    <row r="5069" spans="15:15" x14ac:dyDescent="0.2">
      <c r="O5069" s="223"/>
    </row>
    <row r="5070" spans="15:15" x14ac:dyDescent="0.2">
      <c r="O5070" s="223"/>
    </row>
    <row r="5071" spans="15:15" x14ac:dyDescent="0.2">
      <c r="O5071" s="223"/>
    </row>
    <row r="5072" spans="15:15" x14ac:dyDescent="0.2">
      <c r="O5072" s="223"/>
    </row>
    <row r="5073" spans="15:15" x14ac:dyDescent="0.2">
      <c r="O5073" s="223"/>
    </row>
    <row r="5074" spans="15:15" x14ac:dyDescent="0.2">
      <c r="O5074" s="223"/>
    </row>
    <row r="5075" spans="15:15" x14ac:dyDescent="0.2">
      <c r="O5075" s="223"/>
    </row>
    <row r="5076" spans="15:15" x14ac:dyDescent="0.2">
      <c r="O5076" s="223"/>
    </row>
    <row r="5077" spans="15:15" x14ac:dyDescent="0.2">
      <c r="O5077" s="223"/>
    </row>
    <row r="5078" spans="15:15" x14ac:dyDescent="0.2">
      <c r="O5078" s="223"/>
    </row>
    <row r="5079" spans="15:15" x14ac:dyDescent="0.2">
      <c r="O5079" s="223"/>
    </row>
    <row r="5080" spans="15:15" x14ac:dyDescent="0.2">
      <c r="O5080" s="223"/>
    </row>
    <row r="5081" spans="15:15" x14ac:dyDescent="0.2">
      <c r="O5081" s="223"/>
    </row>
    <row r="5082" spans="15:15" x14ac:dyDescent="0.2">
      <c r="O5082" s="223"/>
    </row>
    <row r="5083" spans="15:15" x14ac:dyDescent="0.2">
      <c r="O5083" s="223"/>
    </row>
    <row r="5084" spans="15:15" x14ac:dyDescent="0.2">
      <c r="O5084" s="223"/>
    </row>
    <row r="5085" spans="15:15" x14ac:dyDescent="0.2">
      <c r="O5085" s="223"/>
    </row>
    <row r="5086" spans="15:15" x14ac:dyDescent="0.2">
      <c r="O5086" s="223"/>
    </row>
    <row r="5087" spans="15:15" x14ac:dyDescent="0.2">
      <c r="O5087" s="223"/>
    </row>
    <row r="5088" spans="15:15" x14ac:dyDescent="0.2">
      <c r="O5088" s="223"/>
    </row>
    <row r="5089" spans="15:15" x14ac:dyDescent="0.2">
      <c r="O5089" s="223"/>
    </row>
    <row r="5090" spans="15:15" x14ac:dyDescent="0.2">
      <c r="O5090" s="223"/>
    </row>
    <row r="5091" spans="15:15" x14ac:dyDescent="0.2">
      <c r="O5091" s="223"/>
    </row>
    <row r="5092" spans="15:15" x14ac:dyDescent="0.2">
      <c r="O5092" s="223"/>
    </row>
    <row r="5093" spans="15:15" x14ac:dyDescent="0.2">
      <c r="O5093" s="223"/>
    </row>
    <row r="5094" spans="15:15" x14ac:dyDescent="0.2">
      <c r="O5094" s="223"/>
    </row>
    <row r="5095" spans="15:15" x14ac:dyDescent="0.2">
      <c r="O5095" s="223"/>
    </row>
    <row r="5096" spans="15:15" x14ac:dyDescent="0.2">
      <c r="O5096" s="223"/>
    </row>
    <row r="5097" spans="15:15" x14ac:dyDescent="0.2">
      <c r="O5097" s="223"/>
    </row>
    <row r="5098" spans="15:15" x14ac:dyDescent="0.2">
      <c r="O5098" s="223"/>
    </row>
    <row r="5099" spans="15:15" x14ac:dyDescent="0.2">
      <c r="O5099" s="223"/>
    </row>
    <row r="5100" spans="15:15" x14ac:dyDescent="0.2">
      <c r="O5100" s="223"/>
    </row>
    <row r="5101" spans="15:15" x14ac:dyDescent="0.2">
      <c r="O5101" s="223"/>
    </row>
    <row r="5102" spans="15:15" x14ac:dyDescent="0.2">
      <c r="O5102" s="223"/>
    </row>
    <row r="5103" spans="15:15" x14ac:dyDescent="0.2">
      <c r="O5103" s="223"/>
    </row>
    <row r="5104" spans="15:15" x14ac:dyDescent="0.2">
      <c r="O5104" s="223"/>
    </row>
    <row r="5105" spans="15:15" x14ac:dyDescent="0.2">
      <c r="O5105" s="223"/>
    </row>
    <row r="5106" spans="15:15" x14ac:dyDescent="0.2">
      <c r="O5106" s="223"/>
    </row>
    <row r="5107" spans="15:15" x14ac:dyDescent="0.2">
      <c r="O5107" s="223"/>
    </row>
    <row r="5108" spans="15:15" x14ac:dyDescent="0.2">
      <c r="O5108" s="223"/>
    </row>
    <row r="5109" spans="15:15" x14ac:dyDescent="0.2">
      <c r="O5109" s="223"/>
    </row>
    <row r="5110" spans="15:15" x14ac:dyDescent="0.2">
      <c r="O5110" s="223"/>
    </row>
    <row r="5111" spans="15:15" x14ac:dyDescent="0.2">
      <c r="O5111" s="223"/>
    </row>
    <row r="5112" spans="15:15" x14ac:dyDescent="0.2">
      <c r="O5112" s="223"/>
    </row>
    <row r="5113" spans="15:15" x14ac:dyDescent="0.2">
      <c r="O5113" s="223"/>
    </row>
    <row r="5114" spans="15:15" x14ac:dyDescent="0.2">
      <c r="O5114" s="223"/>
    </row>
    <row r="5115" spans="15:15" x14ac:dyDescent="0.2">
      <c r="O5115" s="223"/>
    </row>
    <row r="5116" spans="15:15" x14ac:dyDescent="0.2">
      <c r="O5116" s="223"/>
    </row>
    <row r="5117" spans="15:15" x14ac:dyDescent="0.2">
      <c r="O5117" s="223"/>
    </row>
    <row r="5118" spans="15:15" x14ac:dyDescent="0.2">
      <c r="O5118" s="223"/>
    </row>
    <row r="5119" spans="15:15" x14ac:dyDescent="0.2">
      <c r="O5119" s="223"/>
    </row>
    <row r="5120" spans="15:15" x14ac:dyDescent="0.2">
      <c r="O5120" s="223"/>
    </row>
    <row r="5121" spans="15:15" x14ac:dyDescent="0.2">
      <c r="O5121" s="223"/>
    </row>
    <row r="5122" spans="15:15" x14ac:dyDescent="0.2">
      <c r="O5122" s="223"/>
    </row>
    <row r="5123" spans="15:15" x14ac:dyDescent="0.2">
      <c r="O5123" s="223"/>
    </row>
    <row r="5124" spans="15:15" x14ac:dyDescent="0.2">
      <c r="O5124" s="223"/>
    </row>
    <row r="5125" spans="15:15" x14ac:dyDescent="0.2">
      <c r="O5125" s="223"/>
    </row>
    <row r="5126" spans="15:15" x14ac:dyDescent="0.2">
      <c r="O5126" s="223"/>
    </row>
    <row r="5127" spans="15:15" x14ac:dyDescent="0.2">
      <c r="O5127" s="223"/>
    </row>
    <row r="5128" spans="15:15" x14ac:dyDescent="0.2">
      <c r="O5128" s="223"/>
    </row>
    <row r="5129" spans="15:15" x14ac:dyDescent="0.2">
      <c r="O5129" s="223"/>
    </row>
    <row r="5130" spans="15:15" x14ac:dyDescent="0.2">
      <c r="O5130" s="223"/>
    </row>
    <row r="5131" spans="15:15" x14ac:dyDescent="0.2">
      <c r="O5131" s="223"/>
    </row>
    <row r="5132" spans="15:15" x14ac:dyDescent="0.2">
      <c r="O5132" s="223"/>
    </row>
    <row r="5133" spans="15:15" x14ac:dyDescent="0.2">
      <c r="O5133" s="223"/>
    </row>
    <row r="5134" spans="15:15" x14ac:dyDescent="0.2">
      <c r="O5134" s="223"/>
    </row>
    <row r="5135" spans="15:15" x14ac:dyDescent="0.2">
      <c r="O5135" s="223"/>
    </row>
    <row r="5136" spans="15:15" x14ac:dyDescent="0.2">
      <c r="O5136" s="223"/>
    </row>
    <row r="5137" spans="15:15" x14ac:dyDescent="0.2">
      <c r="O5137" s="223"/>
    </row>
    <row r="5138" spans="15:15" x14ac:dyDescent="0.2">
      <c r="O5138" s="223"/>
    </row>
    <row r="5139" spans="15:15" x14ac:dyDescent="0.2">
      <c r="O5139" s="223"/>
    </row>
    <row r="5140" spans="15:15" x14ac:dyDescent="0.2">
      <c r="O5140" s="223"/>
    </row>
    <row r="5141" spans="15:15" x14ac:dyDescent="0.2">
      <c r="O5141" s="223"/>
    </row>
    <row r="5142" spans="15:15" x14ac:dyDescent="0.2">
      <c r="O5142" s="223"/>
    </row>
    <row r="5143" spans="15:15" x14ac:dyDescent="0.2">
      <c r="O5143" s="223"/>
    </row>
    <row r="5144" spans="15:15" x14ac:dyDescent="0.2">
      <c r="O5144" s="223"/>
    </row>
    <row r="5145" spans="15:15" x14ac:dyDescent="0.2">
      <c r="O5145" s="223"/>
    </row>
    <row r="5146" spans="15:15" x14ac:dyDescent="0.2">
      <c r="O5146" s="223"/>
    </row>
    <row r="5147" spans="15:15" x14ac:dyDescent="0.2">
      <c r="O5147" s="223"/>
    </row>
    <row r="5148" spans="15:15" x14ac:dyDescent="0.2">
      <c r="O5148" s="223"/>
    </row>
    <row r="5149" spans="15:15" x14ac:dyDescent="0.2">
      <c r="O5149" s="223"/>
    </row>
    <row r="5150" spans="15:15" x14ac:dyDescent="0.2">
      <c r="O5150" s="223"/>
    </row>
    <row r="5151" spans="15:15" x14ac:dyDescent="0.2">
      <c r="O5151" s="223"/>
    </row>
    <row r="5152" spans="15:15" x14ac:dyDescent="0.2">
      <c r="O5152" s="223"/>
    </row>
    <row r="5153" spans="15:15" x14ac:dyDescent="0.2">
      <c r="O5153" s="223"/>
    </row>
    <row r="5154" spans="15:15" x14ac:dyDescent="0.2">
      <c r="O5154" s="223"/>
    </row>
    <row r="5155" spans="15:15" x14ac:dyDescent="0.2">
      <c r="O5155" s="223"/>
    </row>
    <row r="5156" spans="15:15" x14ac:dyDescent="0.2">
      <c r="O5156" s="223"/>
    </row>
    <row r="5157" spans="15:15" x14ac:dyDescent="0.2">
      <c r="O5157" s="223"/>
    </row>
    <row r="5158" spans="15:15" x14ac:dyDescent="0.2">
      <c r="O5158" s="223"/>
    </row>
    <row r="5159" spans="15:15" x14ac:dyDescent="0.2">
      <c r="O5159" s="223"/>
    </row>
    <row r="5160" spans="15:15" x14ac:dyDescent="0.2">
      <c r="O5160" s="223"/>
    </row>
    <row r="5161" spans="15:15" x14ac:dyDescent="0.2">
      <c r="O5161" s="223"/>
    </row>
    <row r="5162" spans="15:15" x14ac:dyDescent="0.2">
      <c r="O5162" s="223"/>
    </row>
    <row r="5163" spans="15:15" x14ac:dyDescent="0.2">
      <c r="O5163" s="223"/>
    </row>
    <row r="5164" spans="15:15" x14ac:dyDescent="0.2">
      <c r="O5164" s="223"/>
    </row>
    <row r="5165" spans="15:15" x14ac:dyDescent="0.2">
      <c r="O5165" s="223"/>
    </row>
    <row r="5166" spans="15:15" x14ac:dyDescent="0.2">
      <c r="O5166" s="223"/>
    </row>
    <row r="5167" spans="15:15" x14ac:dyDescent="0.2">
      <c r="O5167" s="223"/>
    </row>
    <row r="5168" spans="15:15" x14ac:dyDescent="0.2">
      <c r="O5168" s="223"/>
    </row>
    <row r="5169" spans="15:15" x14ac:dyDescent="0.2">
      <c r="O5169" s="223"/>
    </row>
    <row r="5170" spans="15:15" x14ac:dyDescent="0.2">
      <c r="O5170" s="223"/>
    </row>
    <row r="5171" spans="15:15" x14ac:dyDescent="0.2">
      <c r="O5171" s="223"/>
    </row>
    <row r="5172" spans="15:15" x14ac:dyDescent="0.2">
      <c r="O5172" s="223"/>
    </row>
    <row r="5173" spans="15:15" x14ac:dyDescent="0.2">
      <c r="O5173" s="223"/>
    </row>
    <row r="5174" spans="15:15" x14ac:dyDescent="0.2">
      <c r="O5174" s="223"/>
    </row>
    <row r="5175" spans="15:15" x14ac:dyDescent="0.2">
      <c r="O5175" s="223"/>
    </row>
    <row r="5176" spans="15:15" x14ac:dyDescent="0.2">
      <c r="O5176" s="223"/>
    </row>
    <row r="5177" spans="15:15" x14ac:dyDescent="0.2">
      <c r="O5177" s="223"/>
    </row>
    <row r="5178" spans="15:15" x14ac:dyDescent="0.2">
      <c r="O5178" s="223"/>
    </row>
    <row r="5179" spans="15:15" x14ac:dyDescent="0.2">
      <c r="O5179" s="223"/>
    </row>
    <row r="5180" spans="15:15" x14ac:dyDescent="0.2">
      <c r="O5180" s="223"/>
    </row>
    <row r="5181" spans="15:15" x14ac:dyDescent="0.2">
      <c r="O5181" s="223"/>
    </row>
    <row r="5182" spans="15:15" x14ac:dyDescent="0.2">
      <c r="O5182" s="223"/>
    </row>
    <row r="5183" spans="15:15" x14ac:dyDescent="0.2">
      <c r="O5183" s="223"/>
    </row>
    <row r="5184" spans="15:15" x14ac:dyDescent="0.2">
      <c r="O5184" s="223"/>
    </row>
    <row r="5185" spans="15:15" x14ac:dyDescent="0.2">
      <c r="O5185" s="223"/>
    </row>
    <row r="5186" spans="15:15" x14ac:dyDescent="0.2">
      <c r="O5186" s="223"/>
    </row>
    <row r="5187" spans="15:15" x14ac:dyDescent="0.2">
      <c r="O5187" s="223"/>
    </row>
    <row r="5188" spans="15:15" x14ac:dyDescent="0.2">
      <c r="O5188" s="223"/>
    </row>
    <row r="5189" spans="15:15" x14ac:dyDescent="0.2">
      <c r="O5189" s="223"/>
    </row>
    <row r="5190" spans="15:15" x14ac:dyDescent="0.2">
      <c r="O5190" s="223"/>
    </row>
    <row r="5191" spans="15:15" x14ac:dyDescent="0.2">
      <c r="O5191" s="223"/>
    </row>
    <row r="5192" spans="15:15" x14ac:dyDescent="0.2">
      <c r="O5192" s="223"/>
    </row>
    <row r="5193" spans="15:15" x14ac:dyDescent="0.2">
      <c r="O5193" s="223"/>
    </row>
    <row r="5194" spans="15:15" x14ac:dyDescent="0.2">
      <c r="O5194" s="223"/>
    </row>
    <row r="5195" spans="15:15" x14ac:dyDescent="0.2">
      <c r="O5195" s="223"/>
    </row>
    <row r="5196" spans="15:15" x14ac:dyDescent="0.2">
      <c r="O5196" s="223"/>
    </row>
    <row r="5197" spans="15:15" x14ac:dyDescent="0.2">
      <c r="O5197" s="223"/>
    </row>
    <row r="5198" spans="15:15" x14ac:dyDescent="0.2">
      <c r="O5198" s="223"/>
    </row>
    <row r="5199" spans="15:15" x14ac:dyDescent="0.2">
      <c r="O5199" s="223"/>
    </row>
    <row r="5200" spans="15:15" x14ac:dyDescent="0.2">
      <c r="O5200" s="223"/>
    </row>
    <row r="5201" spans="15:15" x14ac:dyDescent="0.2">
      <c r="O5201" s="223"/>
    </row>
    <row r="5202" spans="15:15" x14ac:dyDescent="0.2">
      <c r="O5202" s="223"/>
    </row>
    <row r="5203" spans="15:15" x14ac:dyDescent="0.2">
      <c r="O5203" s="223"/>
    </row>
    <row r="5204" spans="15:15" x14ac:dyDescent="0.2">
      <c r="O5204" s="223"/>
    </row>
    <row r="5205" spans="15:15" x14ac:dyDescent="0.2">
      <c r="O5205" s="223"/>
    </row>
    <row r="5206" spans="15:15" x14ac:dyDescent="0.2">
      <c r="O5206" s="223"/>
    </row>
    <row r="5207" spans="15:15" x14ac:dyDescent="0.2">
      <c r="O5207" s="223"/>
    </row>
    <row r="5208" spans="15:15" x14ac:dyDescent="0.2">
      <c r="O5208" s="223"/>
    </row>
    <row r="5209" spans="15:15" x14ac:dyDescent="0.2">
      <c r="O5209" s="223"/>
    </row>
    <row r="5210" spans="15:15" x14ac:dyDescent="0.2">
      <c r="O5210" s="223"/>
    </row>
    <row r="5211" spans="15:15" x14ac:dyDescent="0.2">
      <c r="O5211" s="223"/>
    </row>
    <row r="5212" spans="15:15" x14ac:dyDescent="0.2">
      <c r="O5212" s="223"/>
    </row>
    <row r="5213" spans="15:15" x14ac:dyDescent="0.2">
      <c r="O5213" s="223"/>
    </row>
    <row r="5214" spans="15:15" x14ac:dyDescent="0.2">
      <c r="O5214" s="223"/>
    </row>
    <row r="5215" spans="15:15" x14ac:dyDescent="0.2">
      <c r="O5215" s="223"/>
    </row>
    <row r="5216" spans="15:15" x14ac:dyDescent="0.2">
      <c r="O5216" s="223"/>
    </row>
    <row r="5217" spans="15:15" x14ac:dyDescent="0.2">
      <c r="O5217" s="223"/>
    </row>
    <row r="5218" spans="15:15" x14ac:dyDescent="0.2">
      <c r="O5218" s="223"/>
    </row>
    <row r="5219" spans="15:15" x14ac:dyDescent="0.2">
      <c r="O5219" s="223"/>
    </row>
    <row r="5220" spans="15:15" x14ac:dyDescent="0.2">
      <c r="O5220" s="223"/>
    </row>
    <row r="5221" spans="15:15" x14ac:dyDescent="0.2">
      <c r="O5221" s="223"/>
    </row>
    <row r="5222" spans="15:15" x14ac:dyDescent="0.2">
      <c r="O5222" s="223"/>
    </row>
    <row r="5223" spans="15:15" x14ac:dyDescent="0.2">
      <c r="O5223" s="223"/>
    </row>
    <row r="5224" spans="15:15" x14ac:dyDescent="0.2">
      <c r="O5224" s="223"/>
    </row>
    <row r="5225" spans="15:15" x14ac:dyDescent="0.2">
      <c r="O5225" s="223"/>
    </row>
    <row r="5226" spans="15:15" x14ac:dyDescent="0.2">
      <c r="O5226" s="223"/>
    </row>
    <row r="5227" spans="15:15" x14ac:dyDescent="0.2">
      <c r="O5227" s="223"/>
    </row>
    <row r="5228" spans="15:15" x14ac:dyDescent="0.2">
      <c r="O5228" s="223"/>
    </row>
    <row r="5229" spans="15:15" x14ac:dyDescent="0.2">
      <c r="O5229" s="223"/>
    </row>
    <row r="5230" spans="15:15" x14ac:dyDescent="0.2">
      <c r="O5230" s="223"/>
    </row>
    <row r="5231" spans="15:15" x14ac:dyDescent="0.2">
      <c r="O5231" s="223"/>
    </row>
    <row r="5232" spans="15:15" x14ac:dyDescent="0.2">
      <c r="O5232" s="223"/>
    </row>
    <row r="5233" spans="15:15" x14ac:dyDescent="0.2">
      <c r="O5233" s="223"/>
    </row>
    <row r="5234" spans="15:15" x14ac:dyDescent="0.2">
      <c r="O5234" s="223"/>
    </row>
    <row r="5235" spans="15:15" x14ac:dyDescent="0.2">
      <c r="O5235" s="223"/>
    </row>
    <row r="5236" spans="15:15" x14ac:dyDescent="0.2">
      <c r="O5236" s="223"/>
    </row>
    <row r="5237" spans="15:15" x14ac:dyDescent="0.2">
      <c r="O5237" s="223"/>
    </row>
    <row r="5238" spans="15:15" x14ac:dyDescent="0.2">
      <c r="O5238" s="223"/>
    </row>
    <row r="5239" spans="15:15" x14ac:dyDescent="0.2">
      <c r="O5239" s="223"/>
    </row>
    <row r="5240" spans="15:15" x14ac:dyDescent="0.2">
      <c r="O5240" s="223"/>
    </row>
    <row r="5241" spans="15:15" x14ac:dyDescent="0.2">
      <c r="O5241" s="223"/>
    </row>
    <row r="5242" spans="15:15" x14ac:dyDescent="0.2">
      <c r="O5242" s="223"/>
    </row>
    <row r="5243" spans="15:15" x14ac:dyDescent="0.2">
      <c r="O5243" s="223"/>
    </row>
    <row r="5244" spans="15:15" x14ac:dyDescent="0.2">
      <c r="O5244" s="223"/>
    </row>
    <row r="5245" spans="15:15" x14ac:dyDescent="0.2">
      <c r="O5245" s="223"/>
    </row>
    <row r="5246" spans="15:15" x14ac:dyDescent="0.2">
      <c r="O5246" s="223"/>
    </row>
    <row r="5247" spans="15:15" x14ac:dyDescent="0.2">
      <c r="O5247" s="223"/>
    </row>
    <row r="5248" spans="15:15" x14ac:dyDescent="0.2">
      <c r="O5248" s="223"/>
    </row>
    <row r="5249" spans="15:15" x14ac:dyDescent="0.2">
      <c r="O5249" s="223"/>
    </row>
    <row r="5250" spans="15:15" x14ac:dyDescent="0.2">
      <c r="O5250" s="223"/>
    </row>
    <row r="5251" spans="15:15" x14ac:dyDescent="0.2">
      <c r="O5251" s="223"/>
    </row>
    <row r="5252" spans="15:15" x14ac:dyDescent="0.2">
      <c r="O5252" s="223"/>
    </row>
    <row r="5253" spans="15:15" x14ac:dyDescent="0.2">
      <c r="O5253" s="223"/>
    </row>
    <row r="5254" spans="15:15" x14ac:dyDescent="0.2">
      <c r="O5254" s="223"/>
    </row>
    <row r="5255" spans="15:15" x14ac:dyDescent="0.2">
      <c r="O5255" s="223"/>
    </row>
    <row r="5256" spans="15:15" x14ac:dyDescent="0.2">
      <c r="O5256" s="223"/>
    </row>
    <row r="5257" spans="15:15" x14ac:dyDescent="0.2">
      <c r="O5257" s="223"/>
    </row>
    <row r="5258" spans="15:15" x14ac:dyDescent="0.2">
      <c r="O5258" s="223"/>
    </row>
    <row r="5259" spans="15:15" x14ac:dyDescent="0.2">
      <c r="O5259" s="223"/>
    </row>
    <row r="5260" spans="15:15" x14ac:dyDescent="0.2">
      <c r="O5260" s="223"/>
    </row>
    <row r="5261" spans="15:15" x14ac:dyDescent="0.2">
      <c r="O5261" s="223"/>
    </row>
    <row r="5262" spans="15:15" x14ac:dyDescent="0.2">
      <c r="O5262" s="223"/>
    </row>
    <row r="5263" spans="15:15" x14ac:dyDescent="0.2">
      <c r="O5263" s="223"/>
    </row>
    <row r="5264" spans="15:15" x14ac:dyDescent="0.2">
      <c r="O5264" s="223"/>
    </row>
    <row r="5265" spans="15:15" x14ac:dyDescent="0.2">
      <c r="O5265" s="223"/>
    </row>
    <row r="5266" spans="15:15" x14ac:dyDescent="0.2">
      <c r="O5266" s="223"/>
    </row>
    <row r="5267" spans="15:15" x14ac:dyDescent="0.2">
      <c r="O5267" s="223"/>
    </row>
    <row r="5268" spans="15:15" x14ac:dyDescent="0.2">
      <c r="O5268" s="223"/>
    </row>
    <row r="5269" spans="15:15" x14ac:dyDescent="0.2">
      <c r="O5269" s="223"/>
    </row>
    <row r="5270" spans="15:15" x14ac:dyDescent="0.2">
      <c r="O5270" s="223"/>
    </row>
    <row r="5271" spans="15:15" x14ac:dyDescent="0.2">
      <c r="O5271" s="223"/>
    </row>
    <row r="5272" spans="15:15" x14ac:dyDescent="0.2">
      <c r="O5272" s="223"/>
    </row>
    <row r="5273" spans="15:15" x14ac:dyDescent="0.2">
      <c r="O5273" s="223"/>
    </row>
    <row r="5274" spans="15:15" x14ac:dyDescent="0.2">
      <c r="O5274" s="223"/>
    </row>
    <row r="5275" spans="15:15" x14ac:dyDescent="0.2">
      <c r="O5275" s="223"/>
    </row>
    <row r="5276" spans="15:15" x14ac:dyDescent="0.2">
      <c r="O5276" s="223"/>
    </row>
    <row r="5277" spans="15:15" x14ac:dyDescent="0.2">
      <c r="O5277" s="223"/>
    </row>
    <row r="5278" spans="15:15" x14ac:dyDescent="0.2">
      <c r="O5278" s="223"/>
    </row>
    <row r="5279" spans="15:15" x14ac:dyDescent="0.2">
      <c r="O5279" s="223"/>
    </row>
    <row r="5280" spans="15:15" x14ac:dyDescent="0.2">
      <c r="O5280" s="223"/>
    </row>
    <row r="5281" spans="15:15" x14ac:dyDescent="0.2">
      <c r="O5281" s="223"/>
    </row>
    <row r="5282" spans="15:15" x14ac:dyDescent="0.2">
      <c r="O5282" s="223"/>
    </row>
    <row r="5283" spans="15:15" x14ac:dyDescent="0.2">
      <c r="O5283" s="223"/>
    </row>
    <row r="5284" spans="15:15" x14ac:dyDescent="0.2">
      <c r="O5284" s="223"/>
    </row>
    <row r="5285" spans="15:15" x14ac:dyDescent="0.2">
      <c r="O5285" s="223"/>
    </row>
    <row r="5286" spans="15:15" x14ac:dyDescent="0.2">
      <c r="O5286" s="223"/>
    </row>
    <row r="5287" spans="15:15" x14ac:dyDescent="0.2">
      <c r="O5287" s="223"/>
    </row>
    <row r="5288" spans="15:15" x14ac:dyDescent="0.2">
      <c r="O5288" s="223"/>
    </row>
    <row r="5289" spans="15:15" x14ac:dyDescent="0.2">
      <c r="O5289" s="223"/>
    </row>
    <row r="5290" spans="15:15" x14ac:dyDescent="0.2">
      <c r="O5290" s="223"/>
    </row>
    <row r="5291" spans="15:15" x14ac:dyDescent="0.2">
      <c r="O5291" s="223"/>
    </row>
    <row r="5292" spans="15:15" x14ac:dyDescent="0.2">
      <c r="O5292" s="223"/>
    </row>
    <row r="5293" spans="15:15" x14ac:dyDescent="0.2">
      <c r="O5293" s="223"/>
    </row>
    <row r="5294" spans="15:15" x14ac:dyDescent="0.2">
      <c r="O5294" s="223"/>
    </row>
    <row r="5295" spans="15:15" x14ac:dyDescent="0.2">
      <c r="O5295" s="223"/>
    </row>
    <row r="5296" spans="15:15" x14ac:dyDescent="0.2">
      <c r="O5296" s="223"/>
    </row>
    <row r="5297" spans="15:15" x14ac:dyDescent="0.2">
      <c r="O5297" s="223"/>
    </row>
    <row r="5298" spans="15:15" x14ac:dyDescent="0.2">
      <c r="O5298" s="223"/>
    </row>
    <row r="5299" spans="15:15" x14ac:dyDescent="0.2">
      <c r="O5299" s="223"/>
    </row>
    <row r="5300" spans="15:15" x14ac:dyDescent="0.2">
      <c r="O5300" s="223"/>
    </row>
    <row r="5301" spans="15:15" x14ac:dyDescent="0.2">
      <c r="O5301" s="223"/>
    </row>
    <row r="5302" spans="15:15" x14ac:dyDescent="0.2">
      <c r="O5302" s="223"/>
    </row>
    <row r="5303" spans="15:15" x14ac:dyDescent="0.2">
      <c r="O5303" s="223"/>
    </row>
    <row r="5304" spans="15:15" x14ac:dyDescent="0.2">
      <c r="O5304" s="223"/>
    </row>
    <row r="5305" spans="15:15" x14ac:dyDescent="0.2">
      <c r="O5305" s="223"/>
    </row>
    <row r="5306" spans="15:15" x14ac:dyDescent="0.2">
      <c r="O5306" s="223"/>
    </row>
    <row r="5307" spans="15:15" x14ac:dyDescent="0.2">
      <c r="O5307" s="223"/>
    </row>
    <row r="5308" spans="15:15" x14ac:dyDescent="0.2">
      <c r="O5308" s="223"/>
    </row>
    <row r="5309" spans="15:15" x14ac:dyDescent="0.2">
      <c r="O5309" s="223"/>
    </row>
    <row r="5310" spans="15:15" x14ac:dyDescent="0.2">
      <c r="O5310" s="223"/>
    </row>
    <row r="5311" spans="15:15" x14ac:dyDescent="0.2">
      <c r="O5311" s="223"/>
    </row>
    <row r="5312" spans="15:15" x14ac:dyDescent="0.2">
      <c r="O5312" s="223"/>
    </row>
    <row r="5313" spans="15:15" x14ac:dyDescent="0.2">
      <c r="O5313" s="223"/>
    </row>
    <row r="5314" spans="15:15" x14ac:dyDescent="0.2">
      <c r="O5314" s="223"/>
    </row>
    <row r="5315" spans="15:15" x14ac:dyDescent="0.2">
      <c r="O5315" s="223"/>
    </row>
    <row r="5316" spans="15:15" x14ac:dyDescent="0.2">
      <c r="O5316" s="223"/>
    </row>
    <row r="5317" spans="15:15" x14ac:dyDescent="0.2">
      <c r="O5317" s="223"/>
    </row>
    <row r="5318" spans="15:15" x14ac:dyDescent="0.2">
      <c r="O5318" s="223"/>
    </row>
    <row r="5319" spans="15:15" x14ac:dyDescent="0.2">
      <c r="O5319" s="223"/>
    </row>
    <row r="5320" spans="15:15" x14ac:dyDescent="0.2">
      <c r="O5320" s="223"/>
    </row>
    <row r="5321" spans="15:15" x14ac:dyDescent="0.2">
      <c r="O5321" s="223"/>
    </row>
    <row r="5322" spans="15:15" x14ac:dyDescent="0.2">
      <c r="O5322" s="223"/>
    </row>
    <row r="5323" spans="15:15" x14ac:dyDescent="0.2">
      <c r="O5323" s="223"/>
    </row>
    <row r="5324" spans="15:15" x14ac:dyDescent="0.2">
      <c r="O5324" s="223"/>
    </row>
    <row r="5325" spans="15:15" x14ac:dyDescent="0.2">
      <c r="O5325" s="223"/>
    </row>
    <row r="5326" spans="15:15" x14ac:dyDescent="0.2">
      <c r="O5326" s="223"/>
    </row>
    <row r="5327" spans="15:15" x14ac:dyDescent="0.2">
      <c r="O5327" s="223"/>
    </row>
    <row r="5328" spans="15:15" x14ac:dyDescent="0.2">
      <c r="O5328" s="223"/>
    </row>
    <row r="5329" spans="15:15" x14ac:dyDescent="0.2">
      <c r="O5329" s="223"/>
    </row>
    <row r="5330" spans="15:15" x14ac:dyDescent="0.2">
      <c r="O5330" s="223"/>
    </row>
    <row r="5331" spans="15:15" x14ac:dyDescent="0.2">
      <c r="O5331" s="223"/>
    </row>
    <row r="5332" spans="15:15" x14ac:dyDescent="0.2">
      <c r="O5332" s="223"/>
    </row>
    <row r="5333" spans="15:15" x14ac:dyDescent="0.2">
      <c r="O5333" s="223"/>
    </row>
    <row r="5334" spans="15:15" x14ac:dyDescent="0.2">
      <c r="O5334" s="223"/>
    </row>
    <row r="5335" spans="15:15" x14ac:dyDescent="0.2">
      <c r="O5335" s="223"/>
    </row>
    <row r="5336" spans="15:15" x14ac:dyDescent="0.2">
      <c r="O5336" s="223"/>
    </row>
    <row r="5337" spans="15:15" x14ac:dyDescent="0.2">
      <c r="O5337" s="223"/>
    </row>
    <row r="5338" spans="15:15" x14ac:dyDescent="0.2">
      <c r="O5338" s="223"/>
    </row>
    <row r="5339" spans="15:15" x14ac:dyDescent="0.2">
      <c r="O5339" s="223"/>
    </row>
    <row r="5340" spans="15:15" x14ac:dyDescent="0.2">
      <c r="O5340" s="223"/>
    </row>
    <row r="5341" spans="15:15" x14ac:dyDescent="0.2">
      <c r="O5341" s="223"/>
    </row>
    <row r="5342" spans="15:15" x14ac:dyDescent="0.2">
      <c r="O5342" s="223"/>
    </row>
    <row r="5343" spans="15:15" x14ac:dyDescent="0.2">
      <c r="O5343" s="223"/>
    </row>
    <row r="5344" spans="15:15" x14ac:dyDescent="0.2">
      <c r="O5344" s="223"/>
    </row>
    <row r="5345" spans="15:15" x14ac:dyDescent="0.2">
      <c r="O5345" s="223"/>
    </row>
    <row r="5346" spans="15:15" x14ac:dyDescent="0.2">
      <c r="O5346" s="223"/>
    </row>
    <row r="5347" spans="15:15" x14ac:dyDescent="0.2">
      <c r="O5347" s="223"/>
    </row>
    <row r="5348" spans="15:15" x14ac:dyDescent="0.2">
      <c r="O5348" s="223"/>
    </row>
    <row r="5349" spans="15:15" x14ac:dyDescent="0.2">
      <c r="O5349" s="223"/>
    </row>
    <row r="5350" spans="15:15" x14ac:dyDescent="0.2">
      <c r="O5350" s="223"/>
    </row>
    <row r="5351" spans="15:15" x14ac:dyDescent="0.2">
      <c r="O5351" s="223"/>
    </row>
    <row r="5352" spans="15:15" x14ac:dyDescent="0.2">
      <c r="O5352" s="223"/>
    </row>
    <row r="5353" spans="15:15" x14ac:dyDescent="0.2">
      <c r="O5353" s="223"/>
    </row>
    <row r="5354" spans="15:15" x14ac:dyDescent="0.2">
      <c r="O5354" s="223"/>
    </row>
    <row r="5355" spans="15:15" x14ac:dyDescent="0.2">
      <c r="O5355" s="223"/>
    </row>
    <row r="5356" spans="15:15" x14ac:dyDescent="0.2">
      <c r="O5356" s="223"/>
    </row>
    <row r="5357" spans="15:15" x14ac:dyDescent="0.2">
      <c r="O5357" s="223"/>
    </row>
    <row r="5358" spans="15:15" x14ac:dyDescent="0.2">
      <c r="O5358" s="223"/>
    </row>
    <row r="5359" spans="15:15" x14ac:dyDescent="0.2">
      <c r="O5359" s="223"/>
    </row>
    <row r="5360" spans="15:15" x14ac:dyDescent="0.2">
      <c r="O5360" s="223"/>
    </row>
    <row r="5361" spans="15:15" x14ac:dyDescent="0.2">
      <c r="O5361" s="223"/>
    </row>
    <row r="5362" spans="15:15" x14ac:dyDescent="0.2">
      <c r="O5362" s="223"/>
    </row>
    <row r="5363" spans="15:15" x14ac:dyDescent="0.2">
      <c r="O5363" s="223"/>
    </row>
    <row r="5364" spans="15:15" x14ac:dyDescent="0.2">
      <c r="O5364" s="223"/>
    </row>
    <row r="5365" spans="15:15" x14ac:dyDescent="0.2">
      <c r="O5365" s="223"/>
    </row>
    <row r="5366" spans="15:15" x14ac:dyDescent="0.2">
      <c r="O5366" s="223"/>
    </row>
    <row r="5367" spans="15:15" x14ac:dyDescent="0.2">
      <c r="O5367" s="223"/>
    </row>
    <row r="5368" spans="15:15" x14ac:dyDescent="0.2">
      <c r="O5368" s="223"/>
    </row>
    <row r="5369" spans="15:15" x14ac:dyDescent="0.2">
      <c r="O5369" s="223"/>
    </row>
    <row r="5370" spans="15:15" x14ac:dyDescent="0.2">
      <c r="O5370" s="223"/>
    </row>
    <row r="5371" spans="15:15" x14ac:dyDescent="0.2">
      <c r="O5371" s="223"/>
    </row>
    <row r="5372" spans="15:15" x14ac:dyDescent="0.2">
      <c r="O5372" s="223"/>
    </row>
    <row r="5373" spans="15:15" x14ac:dyDescent="0.2">
      <c r="O5373" s="223"/>
    </row>
    <row r="5374" spans="15:15" x14ac:dyDescent="0.2">
      <c r="O5374" s="223"/>
    </row>
    <row r="5375" spans="15:15" x14ac:dyDescent="0.2">
      <c r="O5375" s="223"/>
    </row>
    <row r="5376" spans="15:15" x14ac:dyDescent="0.2">
      <c r="O5376" s="223"/>
    </row>
    <row r="5377" spans="15:15" x14ac:dyDescent="0.2">
      <c r="O5377" s="223"/>
    </row>
    <row r="5378" spans="15:15" x14ac:dyDescent="0.2">
      <c r="O5378" s="223"/>
    </row>
    <row r="5379" spans="15:15" x14ac:dyDescent="0.2">
      <c r="O5379" s="223"/>
    </row>
    <row r="5380" spans="15:15" x14ac:dyDescent="0.2">
      <c r="O5380" s="223"/>
    </row>
    <row r="5381" spans="15:15" x14ac:dyDescent="0.2">
      <c r="O5381" s="223"/>
    </row>
    <row r="5382" spans="15:15" x14ac:dyDescent="0.2">
      <c r="O5382" s="223"/>
    </row>
    <row r="5383" spans="15:15" x14ac:dyDescent="0.2">
      <c r="O5383" s="223"/>
    </row>
    <row r="5384" spans="15:15" x14ac:dyDescent="0.2">
      <c r="O5384" s="223"/>
    </row>
    <row r="5385" spans="15:15" x14ac:dyDescent="0.2">
      <c r="O5385" s="223"/>
    </row>
    <row r="5386" spans="15:15" x14ac:dyDescent="0.2">
      <c r="O5386" s="223"/>
    </row>
    <row r="5387" spans="15:15" x14ac:dyDescent="0.2">
      <c r="O5387" s="223"/>
    </row>
    <row r="5388" spans="15:15" x14ac:dyDescent="0.2">
      <c r="O5388" s="223"/>
    </row>
    <row r="5389" spans="15:15" x14ac:dyDescent="0.2">
      <c r="O5389" s="223"/>
    </row>
    <row r="5390" spans="15:15" x14ac:dyDescent="0.2">
      <c r="O5390" s="223"/>
    </row>
    <row r="5391" spans="15:15" x14ac:dyDescent="0.2">
      <c r="O5391" s="223"/>
    </row>
    <row r="5392" spans="15:15" x14ac:dyDescent="0.2">
      <c r="O5392" s="223"/>
    </row>
    <row r="5393" spans="15:15" x14ac:dyDescent="0.2">
      <c r="O5393" s="223"/>
    </row>
    <row r="5394" spans="15:15" x14ac:dyDescent="0.2">
      <c r="O5394" s="223"/>
    </row>
    <row r="5395" spans="15:15" x14ac:dyDescent="0.2">
      <c r="O5395" s="223"/>
    </row>
    <row r="5396" spans="15:15" x14ac:dyDescent="0.2">
      <c r="O5396" s="223"/>
    </row>
    <row r="5397" spans="15:15" x14ac:dyDescent="0.2">
      <c r="O5397" s="223"/>
    </row>
    <row r="5398" spans="15:15" x14ac:dyDescent="0.2">
      <c r="O5398" s="223"/>
    </row>
    <row r="5399" spans="15:15" x14ac:dyDescent="0.2">
      <c r="O5399" s="223"/>
    </row>
    <row r="5400" spans="15:15" x14ac:dyDescent="0.2">
      <c r="O5400" s="223"/>
    </row>
    <row r="5401" spans="15:15" x14ac:dyDescent="0.2">
      <c r="O5401" s="223"/>
    </row>
    <row r="5402" spans="15:15" x14ac:dyDescent="0.2">
      <c r="O5402" s="223"/>
    </row>
    <row r="5403" spans="15:15" x14ac:dyDescent="0.2">
      <c r="O5403" s="223"/>
    </row>
    <row r="5404" spans="15:15" x14ac:dyDescent="0.2">
      <c r="O5404" s="223"/>
    </row>
    <row r="5405" spans="15:15" x14ac:dyDescent="0.2">
      <c r="O5405" s="223"/>
    </row>
    <row r="5406" spans="15:15" x14ac:dyDescent="0.2">
      <c r="O5406" s="223"/>
    </row>
    <row r="5407" spans="15:15" x14ac:dyDescent="0.2">
      <c r="O5407" s="223"/>
    </row>
    <row r="5408" spans="15:15" x14ac:dyDescent="0.2">
      <c r="O5408" s="223"/>
    </row>
    <row r="5409" spans="15:15" x14ac:dyDescent="0.2">
      <c r="O5409" s="223"/>
    </row>
    <row r="5410" spans="15:15" x14ac:dyDescent="0.2">
      <c r="O5410" s="223"/>
    </row>
    <row r="5411" spans="15:15" x14ac:dyDescent="0.2">
      <c r="O5411" s="223"/>
    </row>
    <row r="5412" spans="15:15" x14ac:dyDescent="0.2">
      <c r="O5412" s="223"/>
    </row>
    <row r="5413" spans="15:15" x14ac:dyDescent="0.2">
      <c r="O5413" s="223"/>
    </row>
    <row r="5414" spans="15:15" x14ac:dyDescent="0.2">
      <c r="O5414" s="223"/>
    </row>
    <row r="5415" spans="15:15" x14ac:dyDescent="0.2">
      <c r="O5415" s="223"/>
    </row>
    <row r="5416" spans="15:15" x14ac:dyDescent="0.2">
      <c r="O5416" s="223"/>
    </row>
    <row r="5417" spans="15:15" x14ac:dyDescent="0.2">
      <c r="O5417" s="223"/>
    </row>
    <row r="5418" spans="15:15" x14ac:dyDescent="0.2">
      <c r="O5418" s="223"/>
    </row>
    <row r="5419" spans="15:15" x14ac:dyDescent="0.2">
      <c r="O5419" s="223"/>
    </row>
    <row r="5420" spans="15:15" x14ac:dyDescent="0.2">
      <c r="O5420" s="223"/>
    </row>
    <row r="5421" spans="15:15" x14ac:dyDescent="0.2">
      <c r="O5421" s="223"/>
    </row>
    <row r="5422" spans="15:15" x14ac:dyDescent="0.2">
      <c r="O5422" s="223"/>
    </row>
    <row r="5423" spans="15:15" x14ac:dyDescent="0.2">
      <c r="O5423" s="223"/>
    </row>
    <row r="5424" spans="15:15" x14ac:dyDescent="0.2">
      <c r="O5424" s="223"/>
    </row>
    <row r="5425" spans="15:15" x14ac:dyDescent="0.2">
      <c r="O5425" s="223"/>
    </row>
    <row r="5426" spans="15:15" x14ac:dyDescent="0.2">
      <c r="O5426" s="223"/>
    </row>
    <row r="5427" spans="15:15" x14ac:dyDescent="0.2">
      <c r="O5427" s="223"/>
    </row>
    <row r="5428" spans="15:15" x14ac:dyDescent="0.2">
      <c r="O5428" s="223"/>
    </row>
    <row r="5429" spans="15:15" x14ac:dyDescent="0.2">
      <c r="O5429" s="223"/>
    </row>
    <row r="5430" spans="15:15" x14ac:dyDescent="0.2">
      <c r="O5430" s="223"/>
    </row>
    <row r="5431" spans="15:15" x14ac:dyDescent="0.2">
      <c r="O5431" s="223"/>
    </row>
    <row r="5432" spans="15:15" x14ac:dyDescent="0.2">
      <c r="O5432" s="223"/>
    </row>
    <row r="5433" spans="15:15" x14ac:dyDescent="0.2">
      <c r="O5433" s="223"/>
    </row>
    <row r="5434" spans="15:15" x14ac:dyDescent="0.2">
      <c r="O5434" s="223"/>
    </row>
    <row r="5435" spans="15:15" x14ac:dyDescent="0.2">
      <c r="O5435" s="223"/>
    </row>
    <row r="5436" spans="15:15" x14ac:dyDescent="0.2">
      <c r="O5436" s="223"/>
    </row>
    <row r="5437" spans="15:15" x14ac:dyDescent="0.2">
      <c r="O5437" s="223"/>
    </row>
    <row r="5438" spans="15:15" x14ac:dyDescent="0.2">
      <c r="O5438" s="223"/>
    </row>
    <row r="5439" spans="15:15" x14ac:dyDescent="0.2">
      <c r="O5439" s="223"/>
    </row>
    <row r="5440" spans="15:15" x14ac:dyDescent="0.2">
      <c r="O5440" s="223"/>
    </row>
    <row r="5441" spans="15:15" x14ac:dyDescent="0.2">
      <c r="O5441" s="223"/>
    </row>
    <row r="5442" spans="15:15" x14ac:dyDescent="0.2">
      <c r="O5442" s="223"/>
    </row>
    <row r="5443" spans="15:15" x14ac:dyDescent="0.2">
      <c r="O5443" s="223"/>
    </row>
    <row r="5444" spans="15:15" x14ac:dyDescent="0.2">
      <c r="O5444" s="223"/>
    </row>
    <row r="5445" spans="15:15" x14ac:dyDescent="0.2">
      <c r="O5445" s="223"/>
    </row>
    <row r="5446" spans="15:15" x14ac:dyDescent="0.2">
      <c r="O5446" s="223"/>
    </row>
    <row r="5447" spans="15:15" x14ac:dyDescent="0.2">
      <c r="O5447" s="223"/>
    </row>
    <row r="5448" spans="15:15" x14ac:dyDescent="0.2">
      <c r="O5448" s="223"/>
    </row>
    <row r="5449" spans="15:15" x14ac:dyDescent="0.2">
      <c r="O5449" s="223"/>
    </row>
    <row r="5450" spans="15:15" x14ac:dyDescent="0.2">
      <c r="O5450" s="223"/>
    </row>
    <row r="5451" spans="15:15" x14ac:dyDescent="0.2">
      <c r="O5451" s="223"/>
    </row>
    <row r="5452" spans="15:15" x14ac:dyDescent="0.2">
      <c r="O5452" s="223"/>
    </row>
    <row r="5453" spans="15:15" x14ac:dyDescent="0.2">
      <c r="O5453" s="223"/>
    </row>
    <row r="5454" spans="15:15" x14ac:dyDescent="0.2">
      <c r="O5454" s="223"/>
    </row>
    <row r="5455" spans="15:15" x14ac:dyDescent="0.2">
      <c r="O5455" s="223"/>
    </row>
    <row r="5456" spans="15:15" x14ac:dyDescent="0.2">
      <c r="O5456" s="223"/>
    </row>
    <row r="5457" spans="15:15" x14ac:dyDescent="0.2">
      <c r="O5457" s="223"/>
    </row>
    <row r="5458" spans="15:15" x14ac:dyDescent="0.2">
      <c r="O5458" s="223"/>
    </row>
    <row r="5459" spans="15:15" x14ac:dyDescent="0.2">
      <c r="O5459" s="223"/>
    </row>
    <row r="5460" spans="15:15" x14ac:dyDescent="0.2">
      <c r="O5460" s="223"/>
    </row>
    <row r="5461" spans="15:15" x14ac:dyDescent="0.2">
      <c r="O5461" s="223"/>
    </row>
    <row r="5462" spans="15:15" x14ac:dyDescent="0.2">
      <c r="O5462" s="223"/>
    </row>
    <row r="5463" spans="15:15" x14ac:dyDescent="0.2">
      <c r="O5463" s="223"/>
    </row>
    <row r="5464" spans="15:15" x14ac:dyDescent="0.2">
      <c r="O5464" s="223"/>
    </row>
    <row r="5465" spans="15:15" x14ac:dyDescent="0.2">
      <c r="O5465" s="223"/>
    </row>
    <row r="5466" spans="15:15" x14ac:dyDescent="0.2">
      <c r="O5466" s="223"/>
    </row>
    <row r="5467" spans="15:15" x14ac:dyDescent="0.2">
      <c r="O5467" s="223"/>
    </row>
    <row r="5468" spans="15:15" x14ac:dyDescent="0.2">
      <c r="O5468" s="223"/>
    </row>
    <row r="5469" spans="15:15" x14ac:dyDescent="0.2">
      <c r="O5469" s="223"/>
    </row>
    <row r="5470" spans="15:15" x14ac:dyDescent="0.2">
      <c r="O5470" s="223"/>
    </row>
    <row r="5471" spans="15:15" x14ac:dyDescent="0.2">
      <c r="O5471" s="223"/>
    </row>
    <row r="5472" spans="15:15" x14ac:dyDescent="0.2">
      <c r="O5472" s="223"/>
    </row>
    <row r="5473" spans="15:15" x14ac:dyDescent="0.2">
      <c r="O5473" s="223"/>
    </row>
    <row r="5474" spans="15:15" x14ac:dyDescent="0.2">
      <c r="O5474" s="223"/>
    </row>
    <row r="5475" spans="15:15" x14ac:dyDescent="0.2">
      <c r="O5475" s="223"/>
    </row>
    <row r="5476" spans="15:15" x14ac:dyDescent="0.2">
      <c r="O5476" s="223"/>
    </row>
    <row r="5477" spans="15:15" x14ac:dyDescent="0.2">
      <c r="O5477" s="223"/>
    </row>
    <row r="5478" spans="15:15" x14ac:dyDescent="0.2">
      <c r="O5478" s="223"/>
    </row>
    <row r="5479" spans="15:15" x14ac:dyDescent="0.2">
      <c r="O5479" s="223"/>
    </row>
    <row r="5480" spans="15:15" x14ac:dyDescent="0.2">
      <c r="O5480" s="223"/>
    </row>
    <row r="5481" spans="15:15" x14ac:dyDescent="0.2">
      <c r="O5481" s="223"/>
    </row>
    <row r="5482" spans="15:15" x14ac:dyDescent="0.2">
      <c r="O5482" s="223"/>
    </row>
    <row r="5483" spans="15:15" x14ac:dyDescent="0.2">
      <c r="O5483" s="223"/>
    </row>
    <row r="5484" spans="15:15" x14ac:dyDescent="0.2">
      <c r="O5484" s="223"/>
    </row>
    <row r="5485" spans="15:15" x14ac:dyDescent="0.2">
      <c r="O5485" s="223"/>
    </row>
    <row r="5486" spans="15:15" x14ac:dyDescent="0.2">
      <c r="O5486" s="223"/>
    </row>
    <row r="5487" spans="15:15" x14ac:dyDescent="0.2">
      <c r="O5487" s="223"/>
    </row>
    <row r="5488" spans="15:15" x14ac:dyDescent="0.2">
      <c r="O5488" s="223"/>
    </row>
    <row r="5489" spans="15:15" x14ac:dyDescent="0.2">
      <c r="O5489" s="223"/>
    </row>
    <row r="5490" spans="15:15" x14ac:dyDescent="0.2">
      <c r="O5490" s="223"/>
    </row>
    <row r="5491" spans="15:15" x14ac:dyDescent="0.2">
      <c r="O5491" s="223"/>
    </row>
    <row r="5492" spans="15:15" x14ac:dyDescent="0.2">
      <c r="O5492" s="223"/>
    </row>
    <row r="5493" spans="15:15" x14ac:dyDescent="0.2">
      <c r="O5493" s="223"/>
    </row>
    <row r="5494" spans="15:15" x14ac:dyDescent="0.2">
      <c r="O5494" s="223"/>
    </row>
    <row r="5495" spans="15:15" x14ac:dyDescent="0.2">
      <c r="O5495" s="223"/>
    </row>
    <row r="5496" spans="15:15" x14ac:dyDescent="0.2">
      <c r="O5496" s="223"/>
    </row>
    <row r="5497" spans="15:15" x14ac:dyDescent="0.2">
      <c r="O5497" s="223"/>
    </row>
    <row r="5498" spans="15:15" x14ac:dyDescent="0.2">
      <c r="O5498" s="223"/>
    </row>
    <row r="5499" spans="15:15" x14ac:dyDescent="0.2">
      <c r="O5499" s="223"/>
    </row>
    <row r="5500" spans="15:15" x14ac:dyDescent="0.2">
      <c r="O5500" s="223"/>
    </row>
    <row r="5501" spans="15:15" x14ac:dyDescent="0.2">
      <c r="O5501" s="223"/>
    </row>
    <row r="5502" spans="15:15" x14ac:dyDescent="0.2">
      <c r="O5502" s="223"/>
    </row>
    <row r="5503" spans="15:15" x14ac:dyDescent="0.2">
      <c r="O5503" s="223"/>
    </row>
    <row r="5504" spans="15:15" x14ac:dyDescent="0.2">
      <c r="O5504" s="223"/>
    </row>
    <row r="5505" spans="15:15" x14ac:dyDescent="0.2">
      <c r="O5505" s="223"/>
    </row>
    <row r="5506" spans="15:15" x14ac:dyDescent="0.2">
      <c r="O5506" s="223"/>
    </row>
    <row r="5507" spans="15:15" x14ac:dyDescent="0.2">
      <c r="O5507" s="223"/>
    </row>
    <row r="5508" spans="15:15" x14ac:dyDescent="0.2">
      <c r="O5508" s="223"/>
    </row>
    <row r="5509" spans="15:15" x14ac:dyDescent="0.2">
      <c r="O5509" s="223"/>
    </row>
    <row r="5510" spans="15:15" x14ac:dyDescent="0.2">
      <c r="O5510" s="223"/>
    </row>
    <row r="5511" spans="15:15" x14ac:dyDescent="0.2">
      <c r="O5511" s="223"/>
    </row>
    <row r="5512" spans="15:15" x14ac:dyDescent="0.2">
      <c r="O5512" s="223"/>
    </row>
    <row r="5513" spans="15:15" x14ac:dyDescent="0.2">
      <c r="O5513" s="223"/>
    </row>
    <row r="5514" spans="15:15" x14ac:dyDescent="0.2">
      <c r="O5514" s="223"/>
    </row>
    <row r="5515" spans="15:15" x14ac:dyDescent="0.2">
      <c r="O5515" s="223"/>
    </row>
    <row r="5516" spans="15:15" x14ac:dyDescent="0.2">
      <c r="O5516" s="223"/>
    </row>
    <row r="5517" spans="15:15" x14ac:dyDescent="0.2">
      <c r="O5517" s="223"/>
    </row>
    <row r="5518" spans="15:15" x14ac:dyDescent="0.2">
      <c r="O5518" s="223"/>
    </row>
    <row r="5519" spans="15:15" x14ac:dyDescent="0.2">
      <c r="O5519" s="223"/>
    </row>
    <row r="5520" spans="15:15" x14ac:dyDescent="0.2">
      <c r="O5520" s="223"/>
    </row>
    <row r="5521" spans="15:15" x14ac:dyDescent="0.2">
      <c r="O5521" s="223"/>
    </row>
    <row r="5522" spans="15:15" x14ac:dyDescent="0.2">
      <c r="O5522" s="223"/>
    </row>
    <row r="5523" spans="15:15" x14ac:dyDescent="0.2">
      <c r="O5523" s="223"/>
    </row>
    <row r="5524" spans="15:15" x14ac:dyDescent="0.2">
      <c r="O5524" s="223"/>
    </row>
    <row r="5525" spans="15:15" x14ac:dyDescent="0.2">
      <c r="O5525" s="223"/>
    </row>
    <row r="5526" spans="15:15" x14ac:dyDescent="0.2">
      <c r="O5526" s="223"/>
    </row>
    <row r="5527" spans="15:15" x14ac:dyDescent="0.2">
      <c r="O5527" s="223"/>
    </row>
    <row r="5528" spans="15:15" x14ac:dyDescent="0.2">
      <c r="O5528" s="223"/>
    </row>
    <row r="5529" spans="15:15" x14ac:dyDescent="0.2">
      <c r="O5529" s="223"/>
    </row>
    <row r="5530" spans="15:15" x14ac:dyDescent="0.2">
      <c r="O5530" s="223"/>
    </row>
    <row r="5531" spans="15:15" x14ac:dyDescent="0.2">
      <c r="O5531" s="223"/>
    </row>
    <row r="5532" spans="15:15" x14ac:dyDescent="0.2">
      <c r="O5532" s="223"/>
    </row>
    <row r="5533" spans="15:15" x14ac:dyDescent="0.2">
      <c r="O5533" s="223"/>
    </row>
    <row r="5534" spans="15:15" x14ac:dyDescent="0.2">
      <c r="O5534" s="223"/>
    </row>
    <row r="5535" spans="15:15" x14ac:dyDescent="0.2">
      <c r="O5535" s="223"/>
    </row>
    <row r="5536" spans="15:15" x14ac:dyDescent="0.2">
      <c r="O5536" s="223"/>
    </row>
    <row r="5537" spans="15:15" x14ac:dyDescent="0.2">
      <c r="O5537" s="223"/>
    </row>
    <row r="5538" spans="15:15" x14ac:dyDescent="0.2">
      <c r="O5538" s="223"/>
    </row>
    <row r="5539" spans="15:15" x14ac:dyDescent="0.2">
      <c r="O5539" s="223"/>
    </row>
    <row r="5540" spans="15:15" x14ac:dyDescent="0.2">
      <c r="O5540" s="223"/>
    </row>
    <row r="5541" spans="15:15" x14ac:dyDescent="0.2">
      <c r="O5541" s="223"/>
    </row>
    <row r="5542" spans="15:15" x14ac:dyDescent="0.2">
      <c r="O5542" s="223"/>
    </row>
    <row r="5543" spans="15:15" x14ac:dyDescent="0.2">
      <c r="O5543" s="223"/>
    </row>
    <row r="5544" spans="15:15" x14ac:dyDescent="0.2">
      <c r="O5544" s="223"/>
    </row>
    <row r="5545" spans="15:15" x14ac:dyDescent="0.2">
      <c r="O5545" s="223"/>
    </row>
    <row r="5546" spans="15:15" x14ac:dyDescent="0.2">
      <c r="O5546" s="223"/>
    </row>
    <row r="5547" spans="15:15" x14ac:dyDescent="0.2">
      <c r="O5547" s="223"/>
    </row>
    <row r="5548" spans="15:15" x14ac:dyDescent="0.2">
      <c r="O5548" s="223"/>
    </row>
    <row r="5549" spans="15:15" x14ac:dyDescent="0.2">
      <c r="O5549" s="223"/>
    </row>
    <row r="5550" spans="15:15" x14ac:dyDescent="0.2">
      <c r="O5550" s="223"/>
    </row>
    <row r="5551" spans="15:15" x14ac:dyDescent="0.2">
      <c r="O5551" s="223"/>
    </row>
    <row r="5552" spans="15:15" x14ac:dyDescent="0.2">
      <c r="O5552" s="223"/>
    </row>
    <row r="5553" spans="15:15" x14ac:dyDescent="0.2">
      <c r="O5553" s="223"/>
    </row>
    <row r="5554" spans="15:15" x14ac:dyDescent="0.2">
      <c r="O5554" s="223"/>
    </row>
    <row r="5555" spans="15:15" x14ac:dyDescent="0.2">
      <c r="O5555" s="223"/>
    </row>
    <row r="5556" spans="15:15" x14ac:dyDescent="0.2">
      <c r="O5556" s="223"/>
    </row>
    <row r="5557" spans="15:15" x14ac:dyDescent="0.2">
      <c r="O5557" s="223"/>
    </row>
    <row r="5558" spans="15:15" x14ac:dyDescent="0.2">
      <c r="O5558" s="223"/>
    </row>
    <row r="5559" spans="15:15" x14ac:dyDescent="0.2">
      <c r="O5559" s="223"/>
    </row>
    <row r="5560" spans="15:15" x14ac:dyDescent="0.2">
      <c r="O5560" s="223"/>
    </row>
    <row r="5561" spans="15:15" x14ac:dyDescent="0.2">
      <c r="O5561" s="223"/>
    </row>
    <row r="5562" spans="15:15" x14ac:dyDescent="0.2">
      <c r="O5562" s="223"/>
    </row>
    <row r="5563" spans="15:15" x14ac:dyDescent="0.2">
      <c r="O5563" s="223"/>
    </row>
    <row r="5564" spans="15:15" x14ac:dyDescent="0.2">
      <c r="O5564" s="223"/>
    </row>
    <row r="5565" spans="15:15" x14ac:dyDescent="0.2">
      <c r="O5565" s="223"/>
    </row>
    <row r="5566" spans="15:15" x14ac:dyDescent="0.2">
      <c r="O5566" s="223"/>
    </row>
    <row r="5567" spans="15:15" x14ac:dyDescent="0.2">
      <c r="O5567" s="223"/>
    </row>
    <row r="5568" spans="15:15" x14ac:dyDescent="0.2">
      <c r="O5568" s="223"/>
    </row>
    <row r="5569" spans="15:15" x14ac:dyDescent="0.2">
      <c r="O5569" s="223"/>
    </row>
    <row r="5570" spans="15:15" x14ac:dyDescent="0.2">
      <c r="O5570" s="223"/>
    </row>
    <row r="5571" spans="15:15" x14ac:dyDescent="0.2">
      <c r="O5571" s="223"/>
    </row>
    <row r="5572" spans="15:15" x14ac:dyDescent="0.2">
      <c r="O5572" s="223"/>
    </row>
    <row r="5573" spans="15:15" x14ac:dyDescent="0.2">
      <c r="O5573" s="223"/>
    </row>
    <row r="5574" spans="15:15" x14ac:dyDescent="0.2">
      <c r="O5574" s="223"/>
    </row>
    <row r="5575" spans="15:15" x14ac:dyDescent="0.2">
      <c r="O5575" s="223"/>
    </row>
    <row r="5576" spans="15:15" x14ac:dyDescent="0.2">
      <c r="O5576" s="223"/>
    </row>
    <row r="5577" spans="15:15" x14ac:dyDescent="0.2">
      <c r="O5577" s="223"/>
    </row>
    <row r="5578" spans="15:15" x14ac:dyDescent="0.2">
      <c r="O5578" s="223"/>
    </row>
    <row r="5579" spans="15:15" x14ac:dyDescent="0.2">
      <c r="O5579" s="223"/>
    </row>
    <row r="5580" spans="15:15" x14ac:dyDescent="0.2">
      <c r="O5580" s="223"/>
    </row>
    <row r="5581" spans="15:15" x14ac:dyDescent="0.2">
      <c r="O5581" s="223"/>
    </row>
    <row r="5582" spans="15:15" x14ac:dyDescent="0.2">
      <c r="O5582" s="223"/>
    </row>
    <row r="5583" spans="15:15" x14ac:dyDescent="0.2">
      <c r="O5583" s="223"/>
    </row>
    <row r="5584" spans="15:15" x14ac:dyDescent="0.2">
      <c r="O5584" s="223"/>
    </row>
    <row r="5585" spans="15:15" x14ac:dyDescent="0.2">
      <c r="O5585" s="223"/>
    </row>
    <row r="5586" spans="15:15" x14ac:dyDescent="0.2">
      <c r="O5586" s="223"/>
    </row>
    <row r="5587" spans="15:15" x14ac:dyDescent="0.2">
      <c r="O5587" s="223"/>
    </row>
    <row r="5588" spans="15:15" x14ac:dyDescent="0.2">
      <c r="O5588" s="223"/>
    </row>
    <row r="5589" spans="15:15" x14ac:dyDescent="0.2">
      <c r="O5589" s="223"/>
    </row>
    <row r="5590" spans="15:15" x14ac:dyDescent="0.2">
      <c r="O5590" s="223"/>
    </row>
    <row r="5591" spans="15:15" x14ac:dyDescent="0.2">
      <c r="O5591" s="223"/>
    </row>
    <row r="5592" spans="15:15" x14ac:dyDescent="0.2">
      <c r="O5592" s="223"/>
    </row>
    <row r="5593" spans="15:15" x14ac:dyDescent="0.2">
      <c r="O5593" s="223"/>
    </row>
    <row r="5594" spans="15:15" x14ac:dyDescent="0.2">
      <c r="O5594" s="223"/>
    </row>
    <row r="5595" spans="15:15" x14ac:dyDescent="0.2">
      <c r="O5595" s="223"/>
    </row>
    <row r="5596" spans="15:15" x14ac:dyDescent="0.2">
      <c r="O5596" s="223"/>
    </row>
    <row r="5597" spans="15:15" x14ac:dyDescent="0.2">
      <c r="O5597" s="223"/>
    </row>
    <row r="5598" spans="15:15" x14ac:dyDescent="0.2">
      <c r="O5598" s="223"/>
    </row>
    <row r="5599" spans="15:15" x14ac:dyDescent="0.2">
      <c r="O5599" s="223"/>
    </row>
    <row r="5600" spans="15:15" x14ac:dyDescent="0.2">
      <c r="O5600" s="223"/>
    </row>
    <row r="5601" spans="15:15" x14ac:dyDescent="0.2">
      <c r="O5601" s="223"/>
    </row>
    <row r="5602" spans="15:15" x14ac:dyDescent="0.2">
      <c r="O5602" s="223"/>
    </row>
    <row r="5603" spans="15:15" x14ac:dyDescent="0.2">
      <c r="O5603" s="223"/>
    </row>
    <row r="5604" spans="15:15" x14ac:dyDescent="0.2">
      <c r="O5604" s="223"/>
    </row>
    <row r="5605" spans="15:15" x14ac:dyDescent="0.2">
      <c r="O5605" s="223"/>
    </row>
    <row r="5606" spans="15:15" x14ac:dyDescent="0.2">
      <c r="O5606" s="223"/>
    </row>
    <row r="5607" spans="15:15" x14ac:dyDescent="0.2">
      <c r="O5607" s="223"/>
    </row>
    <row r="5608" spans="15:15" x14ac:dyDescent="0.2">
      <c r="O5608" s="223"/>
    </row>
    <row r="5609" spans="15:15" x14ac:dyDescent="0.2">
      <c r="O5609" s="223"/>
    </row>
    <row r="5610" spans="15:15" x14ac:dyDescent="0.2">
      <c r="O5610" s="223"/>
    </row>
    <row r="5611" spans="15:15" x14ac:dyDescent="0.2">
      <c r="O5611" s="223"/>
    </row>
    <row r="5612" spans="15:15" x14ac:dyDescent="0.2">
      <c r="O5612" s="223"/>
    </row>
    <row r="5613" spans="15:15" x14ac:dyDescent="0.2">
      <c r="O5613" s="223"/>
    </row>
    <row r="5614" spans="15:15" x14ac:dyDescent="0.2">
      <c r="O5614" s="223"/>
    </row>
    <row r="5615" spans="15:15" x14ac:dyDescent="0.2">
      <c r="O5615" s="223"/>
    </row>
    <row r="5616" spans="15:15" x14ac:dyDescent="0.2">
      <c r="O5616" s="223"/>
    </row>
    <row r="5617" spans="15:15" x14ac:dyDescent="0.2">
      <c r="O5617" s="223"/>
    </row>
    <row r="5618" spans="15:15" x14ac:dyDescent="0.2">
      <c r="O5618" s="223"/>
    </row>
    <row r="5619" spans="15:15" x14ac:dyDescent="0.2">
      <c r="O5619" s="223"/>
    </row>
    <row r="5620" spans="15:15" x14ac:dyDescent="0.2">
      <c r="O5620" s="223"/>
    </row>
    <row r="5621" spans="15:15" x14ac:dyDescent="0.2">
      <c r="O5621" s="223"/>
    </row>
    <row r="5622" spans="15:15" x14ac:dyDescent="0.2">
      <c r="O5622" s="223"/>
    </row>
    <row r="5623" spans="15:15" x14ac:dyDescent="0.2">
      <c r="O5623" s="223"/>
    </row>
    <row r="5624" spans="15:15" x14ac:dyDescent="0.2">
      <c r="O5624" s="223"/>
    </row>
    <row r="5625" spans="15:15" x14ac:dyDescent="0.2">
      <c r="O5625" s="223"/>
    </row>
    <row r="5626" spans="15:15" x14ac:dyDescent="0.2">
      <c r="O5626" s="223"/>
    </row>
    <row r="5627" spans="15:15" x14ac:dyDescent="0.2">
      <c r="O5627" s="223"/>
    </row>
    <row r="5628" spans="15:15" x14ac:dyDescent="0.2">
      <c r="O5628" s="223"/>
    </row>
    <row r="5629" spans="15:15" x14ac:dyDescent="0.2">
      <c r="O5629" s="223"/>
    </row>
    <row r="5630" spans="15:15" x14ac:dyDescent="0.2">
      <c r="O5630" s="223"/>
    </row>
    <row r="5631" spans="15:15" x14ac:dyDescent="0.2">
      <c r="O5631" s="223"/>
    </row>
    <row r="5632" spans="15:15" x14ac:dyDescent="0.2">
      <c r="O5632" s="223"/>
    </row>
    <row r="5633" spans="15:15" x14ac:dyDescent="0.2">
      <c r="O5633" s="223"/>
    </row>
    <row r="5634" spans="15:15" x14ac:dyDescent="0.2">
      <c r="O5634" s="223"/>
    </row>
    <row r="5635" spans="15:15" x14ac:dyDescent="0.2">
      <c r="O5635" s="223"/>
    </row>
    <row r="5636" spans="15:15" x14ac:dyDescent="0.2">
      <c r="O5636" s="223"/>
    </row>
    <row r="5637" spans="15:15" x14ac:dyDescent="0.2">
      <c r="O5637" s="223"/>
    </row>
    <row r="5638" spans="15:15" x14ac:dyDescent="0.2">
      <c r="O5638" s="223"/>
    </row>
    <row r="5639" spans="15:15" x14ac:dyDescent="0.2">
      <c r="O5639" s="223"/>
    </row>
    <row r="5640" spans="15:15" x14ac:dyDescent="0.2">
      <c r="O5640" s="223"/>
    </row>
    <row r="5641" spans="15:15" x14ac:dyDescent="0.2">
      <c r="O5641" s="223"/>
    </row>
    <row r="5642" spans="15:15" x14ac:dyDescent="0.2">
      <c r="O5642" s="223"/>
    </row>
    <row r="5643" spans="15:15" x14ac:dyDescent="0.2">
      <c r="O5643" s="223"/>
    </row>
    <row r="5644" spans="15:15" x14ac:dyDescent="0.2">
      <c r="O5644" s="223"/>
    </row>
    <row r="5645" spans="15:15" x14ac:dyDescent="0.2">
      <c r="O5645" s="223"/>
    </row>
    <row r="5646" spans="15:15" x14ac:dyDescent="0.2">
      <c r="O5646" s="223"/>
    </row>
    <row r="5647" spans="15:15" x14ac:dyDescent="0.2">
      <c r="O5647" s="223"/>
    </row>
    <row r="5648" spans="15:15" x14ac:dyDescent="0.2">
      <c r="O5648" s="223"/>
    </row>
    <row r="5649" spans="15:15" x14ac:dyDescent="0.2">
      <c r="O5649" s="223"/>
    </row>
    <row r="5650" spans="15:15" x14ac:dyDescent="0.2">
      <c r="O5650" s="223"/>
    </row>
    <row r="5651" spans="15:15" x14ac:dyDescent="0.2">
      <c r="O5651" s="223"/>
    </row>
    <row r="5652" spans="15:15" x14ac:dyDescent="0.2">
      <c r="O5652" s="223"/>
    </row>
    <row r="5653" spans="15:15" x14ac:dyDescent="0.2">
      <c r="O5653" s="223"/>
    </row>
    <row r="5654" spans="15:15" x14ac:dyDescent="0.2">
      <c r="O5654" s="223"/>
    </row>
    <row r="5655" spans="15:15" x14ac:dyDescent="0.2">
      <c r="O5655" s="223"/>
    </row>
    <row r="5656" spans="15:15" x14ac:dyDescent="0.2">
      <c r="O5656" s="223"/>
    </row>
    <row r="5657" spans="15:15" x14ac:dyDescent="0.2">
      <c r="O5657" s="223"/>
    </row>
    <row r="5658" spans="15:15" x14ac:dyDescent="0.2">
      <c r="O5658" s="223"/>
    </row>
    <row r="5659" spans="15:15" x14ac:dyDescent="0.2">
      <c r="O5659" s="223"/>
    </row>
    <row r="5660" spans="15:15" x14ac:dyDescent="0.2">
      <c r="O5660" s="223"/>
    </row>
    <row r="5661" spans="15:15" x14ac:dyDescent="0.2">
      <c r="O5661" s="223"/>
    </row>
    <row r="5662" spans="15:15" x14ac:dyDescent="0.2">
      <c r="O5662" s="223"/>
    </row>
    <row r="5663" spans="15:15" x14ac:dyDescent="0.2">
      <c r="O5663" s="223"/>
    </row>
    <row r="5664" spans="15:15" x14ac:dyDescent="0.2">
      <c r="O5664" s="223"/>
    </row>
    <row r="5665" spans="15:15" x14ac:dyDescent="0.2">
      <c r="O5665" s="223"/>
    </row>
    <row r="5666" spans="15:15" x14ac:dyDescent="0.2">
      <c r="O5666" s="223"/>
    </row>
    <row r="5667" spans="15:15" x14ac:dyDescent="0.2">
      <c r="O5667" s="223"/>
    </row>
    <row r="5668" spans="15:15" x14ac:dyDescent="0.2">
      <c r="O5668" s="223"/>
    </row>
    <row r="5669" spans="15:15" x14ac:dyDescent="0.2">
      <c r="O5669" s="223"/>
    </row>
    <row r="5670" spans="15:15" x14ac:dyDescent="0.2">
      <c r="O5670" s="223"/>
    </row>
    <row r="5671" spans="15:15" x14ac:dyDescent="0.2">
      <c r="O5671" s="223"/>
    </row>
    <row r="5672" spans="15:15" x14ac:dyDescent="0.2">
      <c r="O5672" s="223"/>
    </row>
    <row r="5673" spans="15:15" x14ac:dyDescent="0.2">
      <c r="O5673" s="223"/>
    </row>
    <row r="5674" spans="15:15" x14ac:dyDescent="0.2">
      <c r="O5674" s="223"/>
    </row>
    <row r="5675" spans="15:15" x14ac:dyDescent="0.2">
      <c r="O5675" s="223"/>
    </row>
    <row r="5676" spans="15:15" x14ac:dyDescent="0.2">
      <c r="O5676" s="223"/>
    </row>
    <row r="5677" spans="15:15" x14ac:dyDescent="0.2">
      <c r="O5677" s="223"/>
    </row>
    <row r="5678" spans="15:15" x14ac:dyDescent="0.2">
      <c r="O5678" s="223"/>
    </row>
    <row r="5679" spans="15:15" x14ac:dyDescent="0.2">
      <c r="O5679" s="223"/>
    </row>
    <row r="5680" spans="15:15" x14ac:dyDescent="0.2">
      <c r="O5680" s="223"/>
    </row>
    <row r="5681" spans="15:15" x14ac:dyDescent="0.2">
      <c r="O5681" s="223"/>
    </row>
    <row r="5682" spans="15:15" x14ac:dyDescent="0.2">
      <c r="O5682" s="223"/>
    </row>
    <row r="5683" spans="15:15" x14ac:dyDescent="0.2">
      <c r="O5683" s="223"/>
    </row>
    <row r="5684" spans="15:15" x14ac:dyDescent="0.2">
      <c r="O5684" s="223"/>
    </row>
    <row r="5685" spans="15:15" x14ac:dyDescent="0.2">
      <c r="O5685" s="223"/>
    </row>
    <row r="5686" spans="15:15" x14ac:dyDescent="0.2">
      <c r="O5686" s="223"/>
    </row>
    <row r="5687" spans="15:15" x14ac:dyDescent="0.2">
      <c r="O5687" s="223"/>
    </row>
    <row r="5688" spans="15:15" x14ac:dyDescent="0.2">
      <c r="O5688" s="223"/>
    </row>
    <row r="5689" spans="15:15" x14ac:dyDescent="0.2">
      <c r="O5689" s="223"/>
    </row>
    <row r="5690" spans="15:15" x14ac:dyDescent="0.2">
      <c r="O5690" s="223"/>
    </row>
    <row r="5691" spans="15:15" x14ac:dyDescent="0.2">
      <c r="O5691" s="223"/>
    </row>
    <row r="5692" spans="15:15" x14ac:dyDescent="0.2">
      <c r="O5692" s="223"/>
    </row>
    <row r="5693" spans="15:15" x14ac:dyDescent="0.2">
      <c r="O5693" s="223"/>
    </row>
    <row r="5694" spans="15:15" x14ac:dyDescent="0.2">
      <c r="O5694" s="223"/>
    </row>
    <row r="5695" spans="15:15" x14ac:dyDescent="0.2">
      <c r="O5695" s="223"/>
    </row>
    <row r="5696" spans="15:15" x14ac:dyDescent="0.2">
      <c r="O5696" s="223"/>
    </row>
    <row r="5697" spans="15:15" x14ac:dyDescent="0.2">
      <c r="O5697" s="223"/>
    </row>
    <row r="5698" spans="15:15" x14ac:dyDescent="0.2">
      <c r="O5698" s="223"/>
    </row>
    <row r="5699" spans="15:15" x14ac:dyDescent="0.2">
      <c r="O5699" s="223"/>
    </row>
    <row r="5700" spans="15:15" x14ac:dyDescent="0.2">
      <c r="O5700" s="223"/>
    </row>
    <row r="5701" spans="15:15" x14ac:dyDescent="0.2">
      <c r="O5701" s="223"/>
    </row>
    <row r="5702" spans="15:15" x14ac:dyDescent="0.2">
      <c r="O5702" s="223"/>
    </row>
    <row r="5703" spans="15:15" x14ac:dyDescent="0.2">
      <c r="O5703" s="223"/>
    </row>
    <row r="5704" spans="15:15" x14ac:dyDescent="0.2">
      <c r="O5704" s="223"/>
    </row>
    <row r="5705" spans="15:15" x14ac:dyDescent="0.2">
      <c r="O5705" s="223"/>
    </row>
    <row r="5706" spans="15:15" x14ac:dyDescent="0.2">
      <c r="O5706" s="223"/>
    </row>
    <row r="5707" spans="15:15" x14ac:dyDescent="0.2">
      <c r="O5707" s="223"/>
    </row>
    <row r="5708" spans="15:15" x14ac:dyDescent="0.2">
      <c r="O5708" s="223"/>
    </row>
    <row r="5709" spans="15:15" x14ac:dyDescent="0.2">
      <c r="O5709" s="223"/>
    </row>
    <row r="5710" spans="15:15" x14ac:dyDescent="0.2">
      <c r="O5710" s="223"/>
    </row>
    <row r="5711" spans="15:15" x14ac:dyDescent="0.2">
      <c r="O5711" s="223"/>
    </row>
    <row r="5712" spans="15:15" x14ac:dyDescent="0.2">
      <c r="O5712" s="223"/>
    </row>
    <row r="5713" spans="15:15" x14ac:dyDescent="0.2">
      <c r="O5713" s="223"/>
    </row>
    <row r="5714" spans="15:15" x14ac:dyDescent="0.2">
      <c r="O5714" s="223"/>
    </row>
    <row r="5715" spans="15:15" x14ac:dyDescent="0.2">
      <c r="O5715" s="223"/>
    </row>
    <row r="5716" spans="15:15" x14ac:dyDescent="0.2">
      <c r="O5716" s="223"/>
    </row>
    <row r="5717" spans="15:15" x14ac:dyDescent="0.2">
      <c r="O5717" s="223"/>
    </row>
    <row r="5718" spans="15:15" x14ac:dyDescent="0.2">
      <c r="O5718" s="223"/>
    </row>
    <row r="5719" spans="15:15" x14ac:dyDescent="0.2">
      <c r="O5719" s="223"/>
    </row>
    <row r="5720" spans="15:15" x14ac:dyDescent="0.2">
      <c r="O5720" s="223"/>
    </row>
    <row r="5721" spans="15:15" x14ac:dyDescent="0.2">
      <c r="O5721" s="223"/>
    </row>
    <row r="5722" spans="15:15" x14ac:dyDescent="0.2">
      <c r="O5722" s="223"/>
    </row>
    <row r="5723" spans="15:15" x14ac:dyDescent="0.2">
      <c r="O5723" s="223"/>
    </row>
    <row r="5724" spans="15:15" x14ac:dyDescent="0.2">
      <c r="O5724" s="223"/>
    </row>
    <row r="5725" spans="15:15" x14ac:dyDescent="0.2">
      <c r="O5725" s="223"/>
    </row>
    <row r="5726" spans="15:15" x14ac:dyDescent="0.2">
      <c r="O5726" s="223"/>
    </row>
    <row r="5727" spans="15:15" x14ac:dyDescent="0.2">
      <c r="O5727" s="223"/>
    </row>
    <row r="5728" spans="15:15" x14ac:dyDescent="0.2">
      <c r="O5728" s="223"/>
    </row>
    <row r="5729" spans="15:15" x14ac:dyDescent="0.2">
      <c r="O5729" s="223"/>
    </row>
    <row r="5730" spans="15:15" x14ac:dyDescent="0.2">
      <c r="O5730" s="223"/>
    </row>
    <row r="5731" spans="15:15" x14ac:dyDescent="0.2">
      <c r="O5731" s="223"/>
    </row>
    <row r="5732" spans="15:15" x14ac:dyDescent="0.2">
      <c r="O5732" s="223"/>
    </row>
    <row r="5733" spans="15:15" x14ac:dyDescent="0.2">
      <c r="O5733" s="223"/>
    </row>
    <row r="5734" spans="15:15" x14ac:dyDescent="0.2">
      <c r="O5734" s="223"/>
    </row>
    <row r="5735" spans="15:15" x14ac:dyDescent="0.2">
      <c r="O5735" s="223"/>
    </row>
    <row r="5736" spans="15:15" x14ac:dyDescent="0.2">
      <c r="O5736" s="223"/>
    </row>
    <row r="5737" spans="15:15" x14ac:dyDescent="0.2">
      <c r="O5737" s="223"/>
    </row>
    <row r="5738" spans="15:15" x14ac:dyDescent="0.2">
      <c r="O5738" s="223"/>
    </row>
    <row r="5739" spans="15:15" x14ac:dyDescent="0.2">
      <c r="O5739" s="223"/>
    </row>
    <row r="5740" spans="15:15" x14ac:dyDescent="0.2">
      <c r="O5740" s="223"/>
    </row>
    <row r="5741" spans="15:15" x14ac:dyDescent="0.2">
      <c r="O5741" s="223"/>
    </row>
    <row r="5742" spans="15:15" x14ac:dyDescent="0.2">
      <c r="O5742" s="223"/>
    </row>
    <row r="5743" spans="15:15" x14ac:dyDescent="0.2">
      <c r="O5743" s="223"/>
    </row>
    <row r="5744" spans="15:15" x14ac:dyDescent="0.2">
      <c r="O5744" s="223"/>
    </row>
    <row r="5745" spans="15:15" x14ac:dyDescent="0.2">
      <c r="O5745" s="223"/>
    </row>
    <row r="5746" spans="15:15" x14ac:dyDescent="0.2">
      <c r="O5746" s="223"/>
    </row>
    <row r="5747" spans="15:15" x14ac:dyDescent="0.2">
      <c r="O5747" s="223"/>
    </row>
    <row r="5748" spans="15:15" x14ac:dyDescent="0.2">
      <c r="O5748" s="223"/>
    </row>
    <row r="5749" spans="15:15" x14ac:dyDescent="0.2">
      <c r="O5749" s="223"/>
    </row>
    <row r="5750" spans="15:15" x14ac:dyDescent="0.2">
      <c r="O5750" s="223"/>
    </row>
    <row r="5751" spans="15:15" x14ac:dyDescent="0.2">
      <c r="O5751" s="223"/>
    </row>
    <row r="5752" spans="15:15" x14ac:dyDescent="0.2">
      <c r="O5752" s="223"/>
    </row>
    <row r="5753" spans="15:15" x14ac:dyDescent="0.2">
      <c r="O5753" s="223"/>
    </row>
    <row r="5754" spans="15:15" x14ac:dyDescent="0.2">
      <c r="O5754" s="223"/>
    </row>
    <row r="5755" spans="15:15" x14ac:dyDescent="0.2">
      <c r="O5755" s="223"/>
    </row>
    <row r="5756" spans="15:15" x14ac:dyDescent="0.2">
      <c r="O5756" s="223"/>
    </row>
    <row r="5757" spans="15:15" x14ac:dyDescent="0.2">
      <c r="O5757" s="223"/>
    </row>
    <row r="5758" spans="15:15" x14ac:dyDescent="0.2">
      <c r="O5758" s="223"/>
    </row>
    <row r="5759" spans="15:15" x14ac:dyDescent="0.2">
      <c r="O5759" s="223"/>
    </row>
    <row r="5760" spans="15:15" x14ac:dyDescent="0.2">
      <c r="O5760" s="223"/>
    </row>
    <row r="5761" spans="15:15" x14ac:dyDescent="0.2">
      <c r="O5761" s="223"/>
    </row>
    <row r="5762" spans="15:15" x14ac:dyDescent="0.2">
      <c r="O5762" s="223"/>
    </row>
    <row r="5763" spans="15:15" x14ac:dyDescent="0.2">
      <c r="O5763" s="223"/>
    </row>
    <row r="5764" spans="15:15" x14ac:dyDescent="0.2">
      <c r="O5764" s="223"/>
    </row>
    <row r="5765" spans="15:15" x14ac:dyDescent="0.2">
      <c r="O5765" s="223"/>
    </row>
    <row r="5766" spans="15:15" x14ac:dyDescent="0.2">
      <c r="O5766" s="223"/>
    </row>
    <row r="5767" spans="15:15" x14ac:dyDescent="0.2">
      <c r="O5767" s="223"/>
    </row>
    <row r="5768" spans="15:15" x14ac:dyDescent="0.2">
      <c r="O5768" s="223"/>
    </row>
    <row r="5769" spans="15:15" x14ac:dyDescent="0.2">
      <c r="O5769" s="223"/>
    </row>
    <row r="5770" spans="15:15" x14ac:dyDescent="0.2">
      <c r="O5770" s="223"/>
    </row>
    <row r="5771" spans="15:15" x14ac:dyDescent="0.2">
      <c r="O5771" s="223"/>
    </row>
    <row r="5772" spans="15:15" x14ac:dyDescent="0.2">
      <c r="O5772" s="223"/>
    </row>
    <row r="5773" spans="15:15" x14ac:dyDescent="0.2">
      <c r="O5773" s="223"/>
    </row>
    <row r="5774" spans="15:15" x14ac:dyDescent="0.2">
      <c r="O5774" s="223"/>
    </row>
    <row r="5775" spans="15:15" x14ac:dyDescent="0.2">
      <c r="O5775" s="223"/>
    </row>
    <row r="5776" spans="15:15" x14ac:dyDescent="0.2">
      <c r="O5776" s="223"/>
    </row>
    <row r="5777" spans="15:15" x14ac:dyDescent="0.2">
      <c r="O5777" s="223"/>
    </row>
    <row r="5778" spans="15:15" x14ac:dyDescent="0.2">
      <c r="O5778" s="223"/>
    </row>
    <row r="5779" spans="15:15" x14ac:dyDescent="0.2">
      <c r="O5779" s="223"/>
    </row>
    <row r="5780" spans="15:15" x14ac:dyDescent="0.2">
      <c r="O5780" s="223"/>
    </row>
    <row r="5781" spans="15:15" x14ac:dyDescent="0.2">
      <c r="O5781" s="223"/>
    </row>
    <row r="5782" spans="15:15" x14ac:dyDescent="0.2">
      <c r="O5782" s="223"/>
    </row>
    <row r="5783" spans="15:15" x14ac:dyDescent="0.2">
      <c r="O5783" s="223"/>
    </row>
    <row r="5784" spans="15:15" x14ac:dyDescent="0.2">
      <c r="O5784" s="223"/>
    </row>
    <row r="5785" spans="15:15" x14ac:dyDescent="0.2">
      <c r="O5785" s="223"/>
    </row>
    <row r="5786" spans="15:15" x14ac:dyDescent="0.2">
      <c r="O5786" s="223"/>
    </row>
    <row r="5787" spans="15:15" x14ac:dyDescent="0.2">
      <c r="O5787" s="223"/>
    </row>
    <row r="5788" spans="15:15" x14ac:dyDescent="0.2">
      <c r="O5788" s="223"/>
    </row>
    <row r="5789" spans="15:15" x14ac:dyDescent="0.2">
      <c r="O5789" s="223"/>
    </row>
    <row r="5790" spans="15:15" x14ac:dyDescent="0.2">
      <c r="O5790" s="223"/>
    </row>
    <row r="5791" spans="15:15" x14ac:dyDescent="0.2">
      <c r="O5791" s="223"/>
    </row>
    <row r="5792" spans="15:15" x14ac:dyDescent="0.2">
      <c r="O5792" s="223"/>
    </row>
    <row r="5793" spans="15:15" x14ac:dyDescent="0.2">
      <c r="O5793" s="223"/>
    </row>
    <row r="5794" spans="15:15" x14ac:dyDescent="0.2">
      <c r="O5794" s="223"/>
    </row>
    <row r="5795" spans="15:15" x14ac:dyDescent="0.2">
      <c r="O5795" s="223"/>
    </row>
    <row r="5796" spans="15:15" x14ac:dyDescent="0.2">
      <c r="O5796" s="223"/>
    </row>
    <row r="5797" spans="15:15" x14ac:dyDescent="0.2">
      <c r="O5797" s="223"/>
    </row>
    <row r="5798" spans="15:15" x14ac:dyDescent="0.2">
      <c r="O5798" s="223"/>
    </row>
    <row r="5799" spans="15:15" x14ac:dyDescent="0.2">
      <c r="O5799" s="223"/>
    </row>
    <row r="5800" spans="15:15" x14ac:dyDescent="0.2">
      <c r="O5800" s="223"/>
    </row>
    <row r="5801" spans="15:15" x14ac:dyDescent="0.2">
      <c r="O5801" s="223"/>
    </row>
    <row r="5802" spans="15:15" x14ac:dyDescent="0.2">
      <c r="O5802" s="223"/>
    </row>
    <row r="5803" spans="15:15" x14ac:dyDescent="0.2">
      <c r="O5803" s="223"/>
    </row>
    <row r="5804" spans="15:15" x14ac:dyDescent="0.2">
      <c r="O5804" s="223"/>
    </row>
    <row r="5805" spans="15:15" x14ac:dyDescent="0.2">
      <c r="O5805" s="223"/>
    </row>
    <row r="5806" spans="15:15" x14ac:dyDescent="0.2">
      <c r="O5806" s="223"/>
    </row>
    <row r="5807" spans="15:15" x14ac:dyDescent="0.2">
      <c r="O5807" s="223"/>
    </row>
    <row r="5808" spans="15:15" x14ac:dyDescent="0.2">
      <c r="O5808" s="223"/>
    </row>
    <row r="5809" spans="15:15" x14ac:dyDescent="0.2">
      <c r="O5809" s="223"/>
    </row>
    <row r="5810" spans="15:15" x14ac:dyDescent="0.2">
      <c r="O5810" s="223"/>
    </row>
    <row r="5811" spans="15:15" x14ac:dyDescent="0.2">
      <c r="O5811" s="223"/>
    </row>
    <row r="5812" spans="15:15" x14ac:dyDescent="0.2">
      <c r="O5812" s="223"/>
    </row>
    <row r="5813" spans="15:15" x14ac:dyDescent="0.2">
      <c r="O5813" s="223"/>
    </row>
    <row r="5814" spans="15:15" x14ac:dyDescent="0.2">
      <c r="O5814" s="223"/>
    </row>
    <row r="5815" spans="15:15" x14ac:dyDescent="0.2">
      <c r="O5815" s="223"/>
    </row>
    <row r="5816" spans="15:15" x14ac:dyDescent="0.2">
      <c r="O5816" s="223"/>
    </row>
    <row r="5817" spans="15:15" x14ac:dyDescent="0.2">
      <c r="O5817" s="223"/>
    </row>
    <row r="5818" spans="15:15" x14ac:dyDescent="0.2">
      <c r="O5818" s="223"/>
    </row>
    <row r="5819" spans="15:15" x14ac:dyDescent="0.2">
      <c r="O5819" s="223"/>
    </row>
    <row r="5820" spans="15:15" x14ac:dyDescent="0.2">
      <c r="O5820" s="223"/>
    </row>
    <row r="5821" spans="15:15" x14ac:dyDescent="0.2">
      <c r="O5821" s="223"/>
    </row>
    <row r="5822" spans="15:15" x14ac:dyDescent="0.2">
      <c r="O5822" s="223"/>
    </row>
    <row r="5823" spans="15:15" x14ac:dyDescent="0.2">
      <c r="O5823" s="223"/>
    </row>
    <row r="5824" spans="15:15" x14ac:dyDescent="0.2">
      <c r="O5824" s="223"/>
    </row>
    <row r="5825" spans="15:15" x14ac:dyDescent="0.2">
      <c r="O5825" s="223"/>
    </row>
    <row r="5826" spans="15:15" x14ac:dyDescent="0.2">
      <c r="O5826" s="223"/>
    </row>
    <row r="5827" spans="15:15" x14ac:dyDescent="0.2">
      <c r="O5827" s="223"/>
    </row>
    <row r="5828" spans="15:15" x14ac:dyDescent="0.2">
      <c r="O5828" s="223"/>
    </row>
    <row r="5829" spans="15:15" x14ac:dyDescent="0.2">
      <c r="O5829" s="223"/>
    </row>
    <row r="5830" spans="15:15" x14ac:dyDescent="0.2">
      <c r="O5830" s="223"/>
    </row>
    <row r="5831" spans="15:15" x14ac:dyDescent="0.2">
      <c r="O5831" s="223"/>
    </row>
    <row r="5832" spans="15:15" x14ac:dyDescent="0.2">
      <c r="O5832" s="223"/>
    </row>
    <row r="5833" spans="15:15" x14ac:dyDescent="0.2">
      <c r="O5833" s="223"/>
    </row>
    <row r="5834" spans="15:15" x14ac:dyDescent="0.2">
      <c r="O5834" s="223"/>
    </row>
    <row r="5835" spans="15:15" x14ac:dyDescent="0.2">
      <c r="O5835" s="223"/>
    </row>
    <row r="5836" spans="15:15" x14ac:dyDescent="0.2">
      <c r="O5836" s="223"/>
    </row>
    <row r="5837" spans="15:15" x14ac:dyDescent="0.2">
      <c r="O5837" s="223"/>
    </row>
    <row r="5838" spans="15:15" x14ac:dyDescent="0.2">
      <c r="O5838" s="223"/>
    </row>
    <row r="5839" spans="15:15" x14ac:dyDescent="0.2">
      <c r="O5839" s="223"/>
    </row>
    <row r="5840" spans="15:15" x14ac:dyDescent="0.2">
      <c r="O5840" s="223"/>
    </row>
    <row r="5841" spans="15:15" x14ac:dyDescent="0.2">
      <c r="O5841" s="223"/>
    </row>
    <row r="5842" spans="15:15" x14ac:dyDescent="0.2">
      <c r="O5842" s="223"/>
    </row>
    <row r="5843" spans="15:15" x14ac:dyDescent="0.2">
      <c r="O5843" s="223"/>
    </row>
    <row r="5844" spans="15:15" x14ac:dyDescent="0.2">
      <c r="O5844" s="223"/>
    </row>
    <row r="5845" spans="15:15" x14ac:dyDescent="0.2">
      <c r="O5845" s="223"/>
    </row>
    <row r="5846" spans="15:15" x14ac:dyDescent="0.2">
      <c r="O5846" s="223"/>
    </row>
    <row r="5847" spans="15:15" x14ac:dyDescent="0.2">
      <c r="O5847" s="223"/>
    </row>
    <row r="5848" spans="15:15" x14ac:dyDescent="0.2">
      <c r="O5848" s="223"/>
    </row>
    <row r="5849" spans="15:15" x14ac:dyDescent="0.2">
      <c r="O5849" s="223"/>
    </row>
    <row r="5850" spans="15:15" x14ac:dyDescent="0.2">
      <c r="O5850" s="223"/>
    </row>
    <row r="5851" spans="15:15" x14ac:dyDescent="0.2">
      <c r="O5851" s="223"/>
    </row>
    <row r="5852" spans="15:15" x14ac:dyDescent="0.2">
      <c r="O5852" s="223"/>
    </row>
    <row r="5853" spans="15:15" x14ac:dyDescent="0.2">
      <c r="O5853" s="223"/>
    </row>
    <row r="5854" spans="15:15" x14ac:dyDescent="0.2">
      <c r="O5854" s="223"/>
    </row>
    <row r="5855" spans="15:15" x14ac:dyDescent="0.2">
      <c r="O5855" s="223"/>
    </row>
    <row r="5856" spans="15:15" x14ac:dyDescent="0.2">
      <c r="O5856" s="223"/>
    </row>
    <row r="5857" spans="15:15" x14ac:dyDescent="0.2">
      <c r="O5857" s="223"/>
    </row>
    <row r="5858" spans="15:15" x14ac:dyDescent="0.2">
      <c r="O5858" s="223"/>
    </row>
    <row r="5859" spans="15:15" x14ac:dyDescent="0.2">
      <c r="O5859" s="223"/>
    </row>
    <row r="5860" spans="15:15" x14ac:dyDescent="0.2">
      <c r="O5860" s="223"/>
    </row>
    <row r="5861" spans="15:15" x14ac:dyDescent="0.2">
      <c r="O5861" s="223"/>
    </row>
    <row r="5862" spans="15:15" x14ac:dyDescent="0.2">
      <c r="O5862" s="223"/>
    </row>
    <row r="5863" spans="15:15" x14ac:dyDescent="0.2">
      <c r="O5863" s="223"/>
    </row>
    <row r="5864" spans="15:15" x14ac:dyDescent="0.2">
      <c r="O5864" s="223"/>
    </row>
    <row r="5865" spans="15:15" x14ac:dyDescent="0.2">
      <c r="O5865" s="223"/>
    </row>
    <row r="5866" spans="15:15" x14ac:dyDescent="0.2">
      <c r="O5866" s="223"/>
    </row>
    <row r="5867" spans="15:15" x14ac:dyDescent="0.2">
      <c r="O5867" s="223"/>
    </row>
    <row r="5868" spans="15:15" x14ac:dyDescent="0.2">
      <c r="O5868" s="223"/>
    </row>
    <row r="5869" spans="15:15" x14ac:dyDescent="0.2">
      <c r="O5869" s="223"/>
    </row>
    <row r="5870" spans="15:15" x14ac:dyDescent="0.2">
      <c r="O5870" s="223"/>
    </row>
    <row r="5871" spans="15:15" x14ac:dyDescent="0.2">
      <c r="O5871" s="223"/>
    </row>
    <row r="5872" spans="15:15" x14ac:dyDescent="0.2">
      <c r="O5872" s="223"/>
    </row>
    <row r="5873" spans="15:15" x14ac:dyDescent="0.2">
      <c r="O5873" s="223"/>
    </row>
    <row r="5874" spans="15:15" x14ac:dyDescent="0.2">
      <c r="O5874" s="223"/>
    </row>
    <row r="5875" spans="15:15" x14ac:dyDescent="0.2">
      <c r="O5875" s="223"/>
    </row>
    <row r="5876" spans="15:15" x14ac:dyDescent="0.2">
      <c r="O5876" s="223"/>
    </row>
    <row r="5877" spans="15:15" x14ac:dyDescent="0.2">
      <c r="O5877" s="223"/>
    </row>
    <row r="5878" spans="15:15" x14ac:dyDescent="0.2">
      <c r="O5878" s="223"/>
    </row>
    <row r="5879" spans="15:15" x14ac:dyDescent="0.2">
      <c r="O5879" s="223"/>
    </row>
    <row r="5880" spans="15:15" x14ac:dyDescent="0.2">
      <c r="O5880" s="223"/>
    </row>
    <row r="5881" spans="15:15" x14ac:dyDescent="0.2">
      <c r="O5881" s="223"/>
    </row>
    <row r="5882" spans="15:15" x14ac:dyDescent="0.2">
      <c r="O5882" s="223"/>
    </row>
    <row r="5883" spans="15:15" x14ac:dyDescent="0.2">
      <c r="O5883" s="223"/>
    </row>
    <row r="5884" spans="15:15" x14ac:dyDescent="0.2">
      <c r="O5884" s="223"/>
    </row>
    <row r="5885" spans="15:15" x14ac:dyDescent="0.2">
      <c r="O5885" s="223"/>
    </row>
    <row r="5886" spans="15:15" x14ac:dyDescent="0.2">
      <c r="O5886" s="223"/>
    </row>
    <row r="5887" spans="15:15" x14ac:dyDescent="0.2">
      <c r="O5887" s="223"/>
    </row>
    <row r="5888" spans="15:15" x14ac:dyDescent="0.2">
      <c r="O5888" s="223"/>
    </row>
    <row r="5889" spans="15:15" x14ac:dyDescent="0.2">
      <c r="O5889" s="223"/>
    </row>
    <row r="5890" spans="15:15" x14ac:dyDescent="0.2">
      <c r="O5890" s="223"/>
    </row>
    <row r="5891" spans="15:15" x14ac:dyDescent="0.2">
      <c r="O5891" s="223"/>
    </row>
    <row r="5892" spans="15:15" x14ac:dyDescent="0.2">
      <c r="O5892" s="223"/>
    </row>
    <row r="5893" spans="15:15" x14ac:dyDescent="0.2">
      <c r="O5893" s="223"/>
    </row>
    <row r="5894" spans="15:15" x14ac:dyDescent="0.2">
      <c r="O5894" s="223"/>
    </row>
    <row r="5895" spans="15:15" x14ac:dyDescent="0.2">
      <c r="O5895" s="223"/>
    </row>
    <row r="5896" spans="15:15" x14ac:dyDescent="0.2">
      <c r="O5896" s="223"/>
    </row>
    <row r="5897" spans="15:15" x14ac:dyDescent="0.2">
      <c r="O5897" s="223"/>
    </row>
    <row r="5898" spans="15:15" x14ac:dyDescent="0.2">
      <c r="O5898" s="223"/>
    </row>
    <row r="5899" spans="15:15" x14ac:dyDescent="0.2">
      <c r="O5899" s="223"/>
    </row>
    <row r="5900" spans="15:15" x14ac:dyDescent="0.2">
      <c r="O5900" s="223"/>
    </row>
    <row r="5901" spans="15:15" x14ac:dyDescent="0.2">
      <c r="O5901" s="223"/>
    </row>
    <row r="5902" spans="15:15" x14ac:dyDescent="0.2">
      <c r="O5902" s="223"/>
    </row>
    <row r="5903" spans="15:15" x14ac:dyDescent="0.2">
      <c r="O5903" s="223"/>
    </row>
    <row r="5904" spans="15:15" x14ac:dyDescent="0.2">
      <c r="O5904" s="223"/>
    </row>
    <row r="5905" spans="15:15" x14ac:dyDescent="0.2">
      <c r="O5905" s="223"/>
    </row>
    <row r="5906" spans="15:15" x14ac:dyDescent="0.2">
      <c r="O5906" s="223"/>
    </row>
    <row r="5907" spans="15:15" x14ac:dyDescent="0.2">
      <c r="O5907" s="223"/>
    </row>
    <row r="5908" spans="15:15" x14ac:dyDescent="0.2">
      <c r="O5908" s="223"/>
    </row>
    <row r="5909" spans="15:15" x14ac:dyDescent="0.2">
      <c r="O5909" s="223"/>
    </row>
    <row r="5910" spans="15:15" x14ac:dyDescent="0.2">
      <c r="O5910" s="223"/>
    </row>
    <row r="5911" spans="15:15" x14ac:dyDescent="0.2">
      <c r="O5911" s="223"/>
    </row>
    <row r="5912" spans="15:15" x14ac:dyDescent="0.2">
      <c r="O5912" s="223"/>
    </row>
    <row r="5913" spans="15:15" x14ac:dyDescent="0.2">
      <c r="O5913" s="223"/>
    </row>
    <row r="5914" spans="15:15" x14ac:dyDescent="0.2">
      <c r="O5914" s="223"/>
    </row>
    <row r="5915" spans="15:15" x14ac:dyDescent="0.2">
      <c r="O5915" s="223"/>
    </row>
    <row r="5916" spans="15:15" x14ac:dyDescent="0.2">
      <c r="O5916" s="223"/>
    </row>
    <row r="5917" spans="15:15" x14ac:dyDescent="0.2">
      <c r="O5917" s="223"/>
    </row>
    <row r="5918" spans="15:15" x14ac:dyDescent="0.2">
      <c r="O5918" s="223"/>
    </row>
    <row r="5919" spans="15:15" x14ac:dyDescent="0.2">
      <c r="O5919" s="223"/>
    </row>
    <row r="5920" spans="15:15" x14ac:dyDescent="0.2">
      <c r="O5920" s="223"/>
    </row>
    <row r="5921" spans="15:15" x14ac:dyDescent="0.2">
      <c r="O5921" s="223"/>
    </row>
    <row r="5922" spans="15:15" x14ac:dyDescent="0.2">
      <c r="O5922" s="223"/>
    </row>
    <row r="5923" spans="15:15" x14ac:dyDescent="0.2">
      <c r="O5923" s="223"/>
    </row>
    <row r="5924" spans="15:15" x14ac:dyDescent="0.2">
      <c r="O5924" s="223"/>
    </row>
    <row r="5925" spans="15:15" x14ac:dyDescent="0.2">
      <c r="O5925" s="223"/>
    </row>
    <row r="5926" spans="15:15" x14ac:dyDescent="0.2">
      <c r="O5926" s="223"/>
    </row>
    <row r="5927" spans="15:15" x14ac:dyDescent="0.2">
      <c r="O5927" s="223"/>
    </row>
    <row r="5928" spans="15:15" x14ac:dyDescent="0.2">
      <c r="O5928" s="223"/>
    </row>
    <row r="5929" spans="15:15" x14ac:dyDescent="0.2">
      <c r="O5929" s="223"/>
    </row>
    <row r="5930" spans="15:15" x14ac:dyDescent="0.2">
      <c r="O5930" s="223"/>
    </row>
    <row r="5931" spans="15:15" x14ac:dyDescent="0.2">
      <c r="O5931" s="223"/>
    </row>
    <row r="5932" spans="15:15" x14ac:dyDescent="0.2">
      <c r="O5932" s="223"/>
    </row>
    <row r="5933" spans="15:15" x14ac:dyDescent="0.2">
      <c r="O5933" s="223"/>
    </row>
    <row r="5934" spans="15:15" x14ac:dyDescent="0.2">
      <c r="O5934" s="223"/>
    </row>
    <row r="5935" spans="15:15" x14ac:dyDescent="0.2">
      <c r="O5935" s="223"/>
    </row>
    <row r="5936" spans="15:15" x14ac:dyDescent="0.2">
      <c r="O5936" s="223"/>
    </row>
    <row r="5937" spans="15:15" x14ac:dyDescent="0.2">
      <c r="O5937" s="223"/>
    </row>
    <row r="5938" spans="15:15" x14ac:dyDescent="0.2">
      <c r="O5938" s="223"/>
    </row>
    <row r="5939" spans="15:15" x14ac:dyDescent="0.2">
      <c r="O5939" s="223"/>
    </row>
    <row r="5940" spans="15:15" x14ac:dyDescent="0.2">
      <c r="O5940" s="223"/>
    </row>
    <row r="5941" spans="15:15" x14ac:dyDescent="0.2">
      <c r="O5941" s="223"/>
    </row>
    <row r="5942" spans="15:15" x14ac:dyDescent="0.2">
      <c r="O5942" s="223"/>
    </row>
    <row r="5943" spans="15:15" x14ac:dyDescent="0.2">
      <c r="O5943" s="223"/>
    </row>
    <row r="5944" spans="15:15" x14ac:dyDescent="0.2">
      <c r="O5944" s="223"/>
    </row>
    <row r="5945" spans="15:15" x14ac:dyDescent="0.2">
      <c r="O5945" s="223"/>
    </row>
    <row r="5946" spans="15:15" x14ac:dyDescent="0.2">
      <c r="O5946" s="223"/>
    </row>
    <row r="5947" spans="15:15" x14ac:dyDescent="0.2">
      <c r="O5947" s="223"/>
    </row>
    <row r="5948" spans="15:15" x14ac:dyDescent="0.2">
      <c r="O5948" s="223"/>
    </row>
    <row r="5949" spans="15:15" x14ac:dyDescent="0.2">
      <c r="O5949" s="223"/>
    </row>
    <row r="5950" spans="15:15" x14ac:dyDescent="0.2">
      <c r="O5950" s="223"/>
    </row>
    <row r="5951" spans="15:15" x14ac:dyDescent="0.2">
      <c r="O5951" s="223"/>
    </row>
    <row r="5952" spans="15:15" x14ac:dyDescent="0.2">
      <c r="O5952" s="223"/>
    </row>
    <row r="5953" spans="15:15" x14ac:dyDescent="0.2">
      <c r="O5953" s="223"/>
    </row>
    <row r="5954" spans="15:15" x14ac:dyDescent="0.2">
      <c r="O5954" s="223"/>
    </row>
    <row r="5955" spans="15:15" x14ac:dyDescent="0.2">
      <c r="O5955" s="223"/>
    </row>
    <row r="5956" spans="15:15" x14ac:dyDescent="0.2">
      <c r="O5956" s="223"/>
    </row>
    <row r="5957" spans="15:15" x14ac:dyDescent="0.2">
      <c r="O5957" s="223"/>
    </row>
    <row r="5958" spans="15:15" x14ac:dyDescent="0.2">
      <c r="O5958" s="223"/>
    </row>
    <row r="5959" spans="15:15" x14ac:dyDescent="0.2">
      <c r="O5959" s="223"/>
    </row>
    <row r="5960" spans="15:15" x14ac:dyDescent="0.2">
      <c r="O5960" s="223"/>
    </row>
    <row r="5961" spans="15:15" x14ac:dyDescent="0.2">
      <c r="O5961" s="223"/>
    </row>
    <row r="5962" spans="15:15" x14ac:dyDescent="0.2">
      <c r="O5962" s="223"/>
    </row>
    <row r="5963" spans="15:15" x14ac:dyDescent="0.2">
      <c r="O5963" s="223"/>
    </row>
    <row r="5964" spans="15:15" x14ac:dyDescent="0.2">
      <c r="O5964" s="223"/>
    </row>
    <row r="5965" spans="15:15" x14ac:dyDescent="0.2">
      <c r="O5965" s="223"/>
    </row>
    <row r="5966" spans="15:15" x14ac:dyDescent="0.2">
      <c r="O5966" s="223"/>
    </row>
    <row r="5967" spans="15:15" x14ac:dyDescent="0.2">
      <c r="O5967" s="223"/>
    </row>
    <row r="5968" spans="15:15" x14ac:dyDescent="0.2">
      <c r="O5968" s="223"/>
    </row>
    <row r="5969" spans="15:15" x14ac:dyDescent="0.2">
      <c r="O5969" s="223"/>
    </row>
    <row r="5970" spans="15:15" x14ac:dyDescent="0.2">
      <c r="O5970" s="223"/>
    </row>
    <row r="5971" spans="15:15" x14ac:dyDescent="0.2">
      <c r="O5971" s="223"/>
    </row>
    <row r="5972" spans="15:15" x14ac:dyDescent="0.2">
      <c r="O5972" s="223"/>
    </row>
    <row r="5973" spans="15:15" x14ac:dyDescent="0.2">
      <c r="O5973" s="223"/>
    </row>
    <row r="5974" spans="15:15" x14ac:dyDescent="0.2">
      <c r="O5974" s="223"/>
    </row>
    <row r="5975" spans="15:15" x14ac:dyDescent="0.2">
      <c r="O5975" s="223"/>
    </row>
    <row r="5976" spans="15:15" x14ac:dyDescent="0.2">
      <c r="O5976" s="223"/>
    </row>
    <row r="5977" spans="15:15" x14ac:dyDescent="0.2">
      <c r="O5977" s="223"/>
    </row>
    <row r="5978" spans="15:15" x14ac:dyDescent="0.2">
      <c r="O5978" s="223"/>
    </row>
    <row r="5979" spans="15:15" x14ac:dyDescent="0.2">
      <c r="O5979" s="223"/>
    </row>
    <row r="5980" spans="15:15" x14ac:dyDescent="0.2">
      <c r="O5980" s="223"/>
    </row>
    <row r="5981" spans="15:15" x14ac:dyDescent="0.2">
      <c r="O5981" s="223"/>
    </row>
    <row r="5982" spans="15:15" x14ac:dyDescent="0.2">
      <c r="O5982" s="223"/>
    </row>
    <row r="5983" spans="15:15" x14ac:dyDescent="0.2">
      <c r="O5983" s="223"/>
    </row>
    <row r="5984" spans="15:15" x14ac:dyDescent="0.2">
      <c r="O5984" s="223"/>
    </row>
    <row r="5985" spans="15:15" x14ac:dyDescent="0.2">
      <c r="O5985" s="223"/>
    </row>
    <row r="5986" spans="15:15" x14ac:dyDescent="0.2">
      <c r="O5986" s="223"/>
    </row>
    <row r="5987" spans="15:15" x14ac:dyDescent="0.2">
      <c r="O5987" s="223"/>
    </row>
    <row r="5988" spans="15:15" x14ac:dyDescent="0.2">
      <c r="O5988" s="223"/>
    </row>
    <row r="5989" spans="15:15" x14ac:dyDescent="0.2">
      <c r="O5989" s="223"/>
    </row>
    <row r="5990" spans="15:15" x14ac:dyDescent="0.2">
      <c r="O5990" s="223"/>
    </row>
    <row r="5991" spans="15:15" x14ac:dyDescent="0.2">
      <c r="O5991" s="223"/>
    </row>
    <row r="5992" spans="15:15" x14ac:dyDescent="0.2">
      <c r="O5992" s="223"/>
    </row>
    <row r="5993" spans="15:15" x14ac:dyDescent="0.2">
      <c r="O5993" s="223"/>
    </row>
    <row r="5994" spans="15:15" x14ac:dyDescent="0.2">
      <c r="O5994" s="223"/>
    </row>
    <row r="5995" spans="15:15" x14ac:dyDescent="0.2">
      <c r="O5995" s="223"/>
    </row>
    <row r="5996" spans="15:15" x14ac:dyDescent="0.2">
      <c r="O5996" s="223"/>
    </row>
    <row r="5997" spans="15:15" x14ac:dyDescent="0.2">
      <c r="O5997" s="223"/>
    </row>
    <row r="5998" spans="15:15" x14ac:dyDescent="0.2">
      <c r="O5998" s="223"/>
    </row>
    <row r="5999" spans="15:15" x14ac:dyDescent="0.2">
      <c r="O5999" s="223"/>
    </row>
    <row r="6000" spans="15:15" x14ac:dyDescent="0.2">
      <c r="O6000" s="223"/>
    </row>
    <row r="6001" spans="15:15" x14ac:dyDescent="0.2">
      <c r="O6001" s="223"/>
    </row>
    <row r="6002" spans="15:15" x14ac:dyDescent="0.2">
      <c r="O6002" s="223"/>
    </row>
    <row r="6003" spans="15:15" x14ac:dyDescent="0.2">
      <c r="O6003" s="223"/>
    </row>
    <row r="6004" spans="15:15" x14ac:dyDescent="0.2">
      <c r="O6004" s="223"/>
    </row>
    <row r="6005" spans="15:15" x14ac:dyDescent="0.2">
      <c r="O6005" s="223"/>
    </row>
    <row r="6006" spans="15:15" x14ac:dyDescent="0.2">
      <c r="O6006" s="223"/>
    </row>
    <row r="6007" spans="15:15" x14ac:dyDescent="0.2">
      <c r="O6007" s="223"/>
    </row>
    <row r="6008" spans="15:15" x14ac:dyDescent="0.2">
      <c r="O6008" s="223"/>
    </row>
    <row r="6009" spans="15:15" x14ac:dyDescent="0.2">
      <c r="O6009" s="223"/>
    </row>
    <row r="6010" spans="15:15" x14ac:dyDescent="0.2">
      <c r="O6010" s="223"/>
    </row>
    <row r="6011" spans="15:15" x14ac:dyDescent="0.2">
      <c r="O6011" s="223"/>
    </row>
    <row r="6012" spans="15:15" x14ac:dyDescent="0.2">
      <c r="O6012" s="223"/>
    </row>
    <row r="6013" spans="15:15" x14ac:dyDescent="0.2">
      <c r="O6013" s="223"/>
    </row>
    <row r="6014" spans="15:15" x14ac:dyDescent="0.2">
      <c r="O6014" s="223"/>
    </row>
    <row r="6015" spans="15:15" x14ac:dyDescent="0.2">
      <c r="O6015" s="223"/>
    </row>
    <row r="6016" spans="15:15" x14ac:dyDescent="0.2">
      <c r="O6016" s="223"/>
    </row>
    <row r="6017" spans="15:15" x14ac:dyDescent="0.2">
      <c r="O6017" s="223"/>
    </row>
    <row r="6018" spans="15:15" x14ac:dyDescent="0.2">
      <c r="O6018" s="223"/>
    </row>
    <row r="6019" spans="15:15" x14ac:dyDescent="0.2">
      <c r="O6019" s="223"/>
    </row>
    <row r="6020" spans="15:15" x14ac:dyDescent="0.2">
      <c r="O6020" s="223"/>
    </row>
    <row r="6021" spans="15:15" x14ac:dyDescent="0.2">
      <c r="O6021" s="223"/>
    </row>
    <row r="6022" spans="15:15" x14ac:dyDescent="0.2">
      <c r="O6022" s="223"/>
    </row>
    <row r="6023" spans="15:15" x14ac:dyDescent="0.2">
      <c r="O6023" s="223"/>
    </row>
    <row r="6024" spans="15:15" x14ac:dyDescent="0.2">
      <c r="O6024" s="223"/>
    </row>
    <row r="6025" spans="15:15" x14ac:dyDescent="0.2">
      <c r="O6025" s="223"/>
    </row>
    <row r="6026" spans="15:15" x14ac:dyDescent="0.2">
      <c r="O6026" s="223"/>
    </row>
    <row r="6027" spans="15:15" x14ac:dyDescent="0.2">
      <c r="O6027" s="223"/>
    </row>
    <row r="6028" spans="15:15" x14ac:dyDescent="0.2">
      <c r="O6028" s="223"/>
    </row>
    <row r="6029" spans="15:15" x14ac:dyDescent="0.2">
      <c r="O6029" s="223"/>
    </row>
    <row r="6030" spans="15:15" x14ac:dyDescent="0.2">
      <c r="O6030" s="223"/>
    </row>
    <row r="6031" spans="15:15" x14ac:dyDescent="0.2">
      <c r="O6031" s="223"/>
    </row>
    <row r="6032" spans="15:15" x14ac:dyDescent="0.2">
      <c r="O6032" s="223"/>
    </row>
    <row r="6033" spans="15:15" x14ac:dyDescent="0.2">
      <c r="O6033" s="223"/>
    </row>
    <row r="6034" spans="15:15" x14ac:dyDescent="0.2">
      <c r="O6034" s="223"/>
    </row>
    <row r="6035" spans="15:15" x14ac:dyDescent="0.2">
      <c r="O6035" s="223"/>
    </row>
    <row r="6036" spans="15:15" x14ac:dyDescent="0.2">
      <c r="O6036" s="223"/>
    </row>
    <row r="6037" spans="15:15" x14ac:dyDescent="0.2">
      <c r="O6037" s="223"/>
    </row>
    <row r="6038" spans="15:15" x14ac:dyDescent="0.2">
      <c r="O6038" s="223"/>
    </row>
    <row r="6039" spans="15:15" x14ac:dyDescent="0.2">
      <c r="O6039" s="223"/>
    </row>
    <row r="6040" spans="15:15" x14ac:dyDescent="0.2">
      <c r="O6040" s="223"/>
    </row>
    <row r="6041" spans="15:15" x14ac:dyDescent="0.2">
      <c r="O6041" s="223"/>
    </row>
    <row r="6042" spans="15:15" x14ac:dyDescent="0.2">
      <c r="O6042" s="223"/>
    </row>
    <row r="6043" spans="15:15" x14ac:dyDescent="0.2">
      <c r="O6043" s="223"/>
    </row>
    <row r="6044" spans="15:15" x14ac:dyDescent="0.2">
      <c r="O6044" s="223"/>
    </row>
    <row r="6045" spans="15:15" x14ac:dyDescent="0.2">
      <c r="O6045" s="223"/>
    </row>
    <row r="6046" spans="15:15" x14ac:dyDescent="0.2">
      <c r="O6046" s="223"/>
    </row>
    <row r="6047" spans="15:15" x14ac:dyDescent="0.2">
      <c r="O6047" s="223"/>
    </row>
    <row r="6048" spans="15:15" x14ac:dyDescent="0.2">
      <c r="O6048" s="223"/>
    </row>
    <row r="6049" spans="15:15" x14ac:dyDescent="0.2">
      <c r="O6049" s="223"/>
    </row>
    <row r="6050" spans="15:15" x14ac:dyDescent="0.2">
      <c r="O6050" s="223"/>
    </row>
    <row r="6051" spans="15:15" x14ac:dyDescent="0.2">
      <c r="O6051" s="223"/>
    </row>
    <row r="6052" spans="15:15" x14ac:dyDescent="0.2">
      <c r="O6052" s="223"/>
    </row>
    <row r="6053" spans="15:15" x14ac:dyDescent="0.2">
      <c r="O6053" s="223"/>
    </row>
    <row r="6054" spans="15:15" x14ac:dyDescent="0.2">
      <c r="O6054" s="223"/>
    </row>
    <row r="6055" spans="15:15" x14ac:dyDescent="0.2">
      <c r="O6055" s="223"/>
    </row>
    <row r="6056" spans="15:15" x14ac:dyDescent="0.2">
      <c r="O6056" s="223"/>
    </row>
    <row r="6057" spans="15:15" x14ac:dyDescent="0.2">
      <c r="O6057" s="223"/>
    </row>
    <row r="6058" spans="15:15" x14ac:dyDescent="0.2">
      <c r="O6058" s="223"/>
    </row>
    <row r="6059" spans="15:15" x14ac:dyDescent="0.2">
      <c r="O6059" s="223"/>
    </row>
    <row r="6060" spans="15:15" x14ac:dyDescent="0.2">
      <c r="O6060" s="223"/>
    </row>
    <row r="6061" spans="15:15" x14ac:dyDescent="0.2">
      <c r="O6061" s="223"/>
    </row>
    <row r="6062" spans="15:15" x14ac:dyDescent="0.2">
      <c r="O6062" s="223"/>
    </row>
    <row r="6063" spans="15:15" x14ac:dyDescent="0.2">
      <c r="O6063" s="223"/>
    </row>
    <row r="6064" spans="15:15" x14ac:dyDescent="0.2">
      <c r="O6064" s="223"/>
    </row>
    <row r="6065" spans="15:15" x14ac:dyDescent="0.2">
      <c r="O6065" s="223"/>
    </row>
    <row r="6066" spans="15:15" x14ac:dyDescent="0.2">
      <c r="O6066" s="223"/>
    </row>
    <row r="6067" spans="15:15" x14ac:dyDescent="0.2">
      <c r="O6067" s="223"/>
    </row>
    <row r="6068" spans="15:15" x14ac:dyDescent="0.2">
      <c r="O6068" s="223"/>
    </row>
    <row r="6069" spans="15:15" x14ac:dyDescent="0.2">
      <c r="O6069" s="223"/>
    </row>
    <row r="6070" spans="15:15" x14ac:dyDescent="0.2">
      <c r="O6070" s="223"/>
    </row>
    <row r="6071" spans="15:15" x14ac:dyDescent="0.2">
      <c r="O6071" s="223"/>
    </row>
    <row r="6072" spans="15:15" x14ac:dyDescent="0.2">
      <c r="O6072" s="223"/>
    </row>
    <row r="6073" spans="15:15" x14ac:dyDescent="0.2">
      <c r="O6073" s="223"/>
    </row>
    <row r="6074" spans="15:15" x14ac:dyDescent="0.2">
      <c r="O6074" s="223"/>
    </row>
    <row r="6075" spans="15:15" x14ac:dyDescent="0.2">
      <c r="O6075" s="223"/>
    </row>
    <row r="6076" spans="15:15" x14ac:dyDescent="0.2">
      <c r="O6076" s="223"/>
    </row>
    <row r="6077" spans="15:15" x14ac:dyDescent="0.2">
      <c r="O6077" s="223"/>
    </row>
    <row r="6078" spans="15:15" x14ac:dyDescent="0.2">
      <c r="O6078" s="223"/>
    </row>
    <row r="6079" spans="15:15" x14ac:dyDescent="0.2">
      <c r="O6079" s="223"/>
    </row>
    <row r="6080" spans="15:15" x14ac:dyDescent="0.2">
      <c r="O6080" s="223"/>
    </row>
    <row r="6081" spans="15:15" x14ac:dyDescent="0.2">
      <c r="O6081" s="223"/>
    </row>
    <row r="6082" spans="15:15" x14ac:dyDescent="0.2">
      <c r="O6082" s="223"/>
    </row>
    <row r="6083" spans="15:15" x14ac:dyDescent="0.2">
      <c r="O6083" s="223"/>
    </row>
    <row r="6084" spans="15:15" x14ac:dyDescent="0.2">
      <c r="O6084" s="223"/>
    </row>
    <row r="6085" spans="15:15" x14ac:dyDescent="0.2">
      <c r="O6085" s="223"/>
    </row>
    <row r="6086" spans="15:15" x14ac:dyDescent="0.2">
      <c r="O6086" s="223"/>
    </row>
    <row r="6087" spans="15:15" x14ac:dyDescent="0.2">
      <c r="O6087" s="223"/>
    </row>
    <row r="6088" spans="15:15" x14ac:dyDescent="0.2">
      <c r="O6088" s="223"/>
    </row>
    <row r="6089" spans="15:15" x14ac:dyDescent="0.2">
      <c r="O6089" s="223"/>
    </row>
    <row r="6090" spans="15:15" x14ac:dyDescent="0.2">
      <c r="O6090" s="223"/>
    </row>
    <row r="6091" spans="15:15" x14ac:dyDescent="0.2">
      <c r="O6091" s="223"/>
    </row>
    <row r="6092" spans="15:15" x14ac:dyDescent="0.2">
      <c r="O6092" s="223"/>
    </row>
    <row r="6093" spans="15:15" x14ac:dyDescent="0.2">
      <c r="O6093" s="223"/>
    </row>
    <row r="6094" spans="15:15" x14ac:dyDescent="0.2">
      <c r="O6094" s="223"/>
    </row>
    <row r="6095" spans="15:15" x14ac:dyDescent="0.2">
      <c r="O6095" s="223"/>
    </row>
    <row r="6096" spans="15:15" x14ac:dyDescent="0.2">
      <c r="O6096" s="223"/>
    </row>
    <row r="6097" spans="15:15" x14ac:dyDescent="0.2">
      <c r="O6097" s="223"/>
    </row>
    <row r="6098" spans="15:15" x14ac:dyDescent="0.2">
      <c r="O6098" s="223"/>
    </row>
    <row r="6099" spans="15:15" x14ac:dyDescent="0.2">
      <c r="O6099" s="223"/>
    </row>
    <row r="6100" spans="15:15" x14ac:dyDescent="0.2">
      <c r="O6100" s="223"/>
    </row>
    <row r="6101" spans="15:15" x14ac:dyDescent="0.2">
      <c r="O6101" s="223"/>
    </row>
    <row r="6102" spans="15:15" x14ac:dyDescent="0.2">
      <c r="O6102" s="223"/>
    </row>
    <row r="6103" spans="15:15" x14ac:dyDescent="0.2">
      <c r="O6103" s="223"/>
    </row>
    <row r="6104" spans="15:15" x14ac:dyDescent="0.2">
      <c r="O6104" s="223"/>
    </row>
    <row r="6105" spans="15:15" x14ac:dyDescent="0.2">
      <c r="O6105" s="223"/>
    </row>
    <row r="6106" spans="15:15" x14ac:dyDescent="0.2">
      <c r="O6106" s="223"/>
    </row>
    <row r="6107" spans="15:15" x14ac:dyDescent="0.2">
      <c r="O6107" s="223"/>
    </row>
    <row r="6108" spans="15:15" x14ac:dyDescent="0.2">
      <c r="O6108" s="223"/>
    </row>
    <row r="6109" spans="15:15" x14ac:dyDescent="0.2">
      <c r="O6109" s="223"/>
    </row>
    <row r="6110" spans="15:15" x14ac:dyDescent="0.2">
      <c r="O6110" s="223"/>
    </row>
    <row r="6111" spans="15:15" x14ac:dyDescent="0.2">
      <c r="O6111" s="223"/>
    </row>
    <row r="6112" spans="15:15" x14ac:dyDescent="0.2">
      <c r="O6112" s="223"/>
    </row>
    <row r="6113" spans="15:15" x14ac:dyDescent="0.2">
      <c r="O6113" s="223"/>
    </row>
    <row r="6114" spans="15:15" x14ac:dyDescent="0.2">
      <c r="O6114" s="223"/>
    </row>
    <row r="6115" spans="15:15" x14ac:dyDescent="0.2">
      <c r="O6115" s="223"/>
    </row>
    <row r="6116" spans="15:15" x14ac:dyDescent="0.2">
      <c r="O6116" s="223"/>
    </row>
    <row r="6117" spans="15:15" x14ac:dyDescent="0.2">
      <c r="O6117" s="223"/>
    </row>
    <row r="6118" spans="15:15" x14ac:dyDescent="0.2">
      <c r="O6118" s="223"/>
    </row>
    <row r="6119" spans="15:15" x14ac:dyDescent="0.2">
      <c r="O6119" s="223"/>
    </row>
    <row r="6120" spans="15:15" x14ac:dyDescent="0.2">
      <c r="O6120" s="223"/>
    </row>
    <row r="6121" spans="15:15" x14ac:dyDescent="0.2">
      <c r="O6121" s="223"/>
    </row>
    <row r="6122" spans="15:15" x14ac:dyDescent="0.2">
      <c r="O6122" s="223"/>
    </row>
    <row r="6123" spans="15:15" x14ac:dyDescent="0.2">
      <c r="O6123" s="223"/>
    </row>
    <row r="6124" spans="15:15" x14ac:dyDescent="0.2">
      <c r="O6124" s="223"/>
    </row>
    <row r="6125" spans="15:15" x14ac:dyDescent="0.2">
      <c r="O6125" s="223"/>
    </row>
    <row r="6126" spans="15:15" x14ac:dyDescent="0.2">
      <c r="O6126" s="223"/>
    </row>
    <row r="6127" spans="15:15" x14ac:dyDescent="0.2">
      <c r="O6127" s="223"/>
    </row>
    <row r="6128" spans="15:15" x14ac:dyDescent="0.2">
      <c r="O6128" s="223"/>
    </row>
    <row r="6129" spans="15:15" x14ac:dyDescent="0.2">
      <c r="O6129" s="223"/>
    </row>
    <row r="6130" spans="15:15" x14ac:dyDescent="0.2">
      <c r="O6130" s="223"/>
    </row>
    <row r="6131" spans="15:15" x14ac:dyDescent="0.2">
      <c r="O6131" s="223"/>
    </row>
    <row r="6132" spans="15:15" x14ac:dyDescent="0.2">
      <c r="O6132" s="223"/>
    </row>
    <row r="6133" spans="15:15" x14ac:dyDescent="0.2">
      <c r="O6133" s="223"/>
    </row>
    <row r="6134" spans="15:15" x14ac:dyDescent="0.2">
      <c r="O6134" s="223"/>
    </row>
    <row r="6135" spans="15:15" x14ac:dyDescent="0.2">
      <c r="O6135" s="223"/>
    </row>
    <row r="6136" spans="15:15" x14ac:dyDescent="0.2">
      <c r="O6136" s="223"/>
    </row>
    <row r="6137" spans="15:15" x14ac:dyDescent="0.2">
      <c r="O6137" s="223"/>
    </row>
    <row r="6138" spans="15:15" x14ac:dyDescent="0.2">
      <c r="O6138" s="223"/>
    </row>
    <row r="6139" spans="15:15" x14ac:dyDescent="0.2">
      <c r="O6139" s="223"/>
    </row>
    <row r="6140" spans="15:15" x14ac:dyDescent="0.2">
      <c r="O6140" s="223"/>
    </row>
    <row r="6141" spans="15:15" x14ac:dyDescent="0.2">
      <c r="O6141" s="223"/>
    </row>
    <row r="6142" spans="15:15" x14ac:dyDescent="0.2">
      <c r="O6142" s="223"/>
    </row>
    <row r="6143" spans="15:15" x14ac:dyDescent="0.2">
      <c r="O6143" s="223"/>
    </row>
    <row r="6144" spans="15:15" x14ac:dyDescent="0.2">
      <c r="O6144" s="223"/>
    </row>
    <row r="6145" spans="15:15" x14ac:dyDescent="0.2">
      <c r="O6145" s="223"/>
    </row>
    <row r="6146" spans="15:15" x14ac:dyDescent="0.2">
      <c r="O6146" s="223"/>
    </row>
    <row r="6147" spans="15:15" x14ac:dyDescent="0.2">
      <c r="O6147" s="223"/>
    </row>
    <row r="6148" spans="15:15" x14ac:dyDescent="0.2">
      <c r="O6148" s="223"/>
    </row>
    <row r="6149" spans="15:15" x14ac:dyDescent="0.2">
      <c r="O6149" s="223"/>
    </row>
    <row r="6150" spans="15:15" x14ac:dyDescent="0.2">
      <c r="O6150" s="223"/>
    </row>
    <row r="6151" spans="15:15" x14ac:dyDescent="0.2">
      <c r="O6151" s="223"/>
    </row>
    <row r="6152" spans="15:15" x14ac:dyDescent="0.2">
      <c r="O6152" s="223"/>
    </row>
    <row r="6153" spans="15:15" x14ac:dyDescent="0.2">
      <c r="O6153" s="223"/>
    </row>
    <row r="6154" spans="15:15" x14ac:dyDescent="0.2">
      <c r="O6154" s="223"/>
    </row>
    <row r="6155" spans="15:15" x14ac:dyDescent="0.2">
      <c r="O6155" s="223"/>
    </row>
    <row r="6156" spans="15:15" x14ac:dyDescent="0.2">
      <c r="O6156" s="223"/>
    </row>
    <row r="6157" spans="15:15" x14ac:dyDescent="0.2">
      <c r="O6157" s="223"/>
    </row>
    <row r="6158" spans="15:15" x14ac:dyDescent="0.2">
      <c r="O6158" s="223"/>
    </row>
    <row r="6159" spans="15:15" x14ac:dyDescent="0.2">
      <c r="O6159" s="223"/>
    </row>
    <row r="6160" spans="15:15" x14ac:dyDescent="0.2">
      <c r="O6160" s="223"/>
    </row>
    <row r="6161" spans="15:15" x14ac:dyDescent="0.2">
      <c r="O6161" s="223"/>
    </row>
    <row r="6162" spans="15:15" x14ac:dyDescent="0.2">
      <c r="O6162" s="223"/>
    </row>
    <row r="6163" spans="15:15" x14ac:dyDescent="0.2">
      <c r="O6163" s="223"/>
    </row>
    <row r="6164" spans="15:15" x14ac:dyDescent="0.2">
      <c r="O6164" s="223"/>
    </row>
    <row r="6165" spans="15:15" x14ac:dyDescent="0.2">
      <c r="O6165" s="223"/>
    </row>
    <row r="6166" spans="15:15" x14ac:dyDescent="0.2">
      <c r="O6166" s="223"/>
    </row>
    <row r="6167" spans="15:15" x14ac:dyDescent="0.2">
      <c r="O6167" s="223"/>
    </row>
    <row r="6168" spans="15:15" x14ac:dyDescent="0.2">
      <c r="O6168" s="223"/>
    </row>
    <row r="6169" spans="15:15" x14ac:dyDescent="0.2">
      <c r="O6169" s="223"/>
    </row>
    <row r="6170" spans="15:15" x14ac:dyDescent="0.2">
      <c r="O6170" s="223"/>
    </row>
    <row r="6171" spans="15:15" x14ac:dyDescent="0.2">
      <c r="O6171" s="223"/>
    </row>
    <row r="6172" spans="15:15" x14ac:dyDescent="0.2">
      <c r="O6172" s="223"/>
    </row>
    <row r="6173" spans="15:15" x14ac:dyDescent="0.2">
      <c r="O6173" s="223"/>
    </row>
    <row r="6174" spans="15:15" x14ac:dyDescent="0.2">
      <c r="O6174" s="223"/>
    </row>
    <row r="6175" spans="15:15" x14ac:dyDescent="0.2">
      <c r="O6175" s="223"/>
    </row>
    <row r="6176" spans="15:15" x14ac:dyDescent="0.2">
      <c r="O6176" s="223"/>
    </row>
    <row r="6177" spans="15:15" x14ac:dyDescent="0.2">
      <c r="O6177" s="223"/>
    </row>
    <row r="6178" spans="15:15" x14ac:dyDescent="0.2">
      <c r="O6178" s="223"/>
    </row>
    <row r="6179" spans="15:15" x14ac:dyDescent="0.2">
      <c r="O6179" s="223"/>
    </row>
    <row r="6180" spans="15:15" x14ac:dyDescent="0.2">
      <c r="O6180" s="223"/>
    </row>
    <row r="6181" spans="15:15" x14ac:dyDescent="0.2">
      <c r="O6181" s="223"/>
    </row>
    <row r="6182" spans="15:15" x14ac:dyDescent="0.2">
      <c r="O6182" s="223"/>
    </row>
    <row r="6183" spans="15:15" x14ac:dyDescent="0.2">
      <c r="O6183" s="223"/>
    </row>
    <row r="6184" spans="15:15" x14ac:dyDescent="0.2">
      <c r="O6184" s="223"/>
    </row>
    <row r="6185" spans="15:15" x14ac:dyDescent="0.2">
      <c r="O6185" s="223"/>
    </row>
    <row r="6186" spans="15:15" x14ac:dyDescent="0.2">
      <c r="O6186" s="223"/>
    </row>
    <row r="6187" spans="15:15" x14ac:dyDescent="0.2">
      <c r="O6187" s="223"/>
    </row>
    <row r="6188" spans="15:15" x14ac:dyDescent="0.2">
      <c r="O6188" s="223"/>
    </row>
    <row r="6189" spans="15:15" x14ac:dyDescent="0.2">
      <c r="O6189" s="223"/>
    </row>
    <row r="6190" spans="15:15" x14ac:dyDescent="0.2">
      <c r="O6190" s="223"/>
    </row>
    <row r="6191" spans="15:15" x14ac:dyDescent="0.2">
      <c r="O6191" s="223"/>
    </row>
    <row r="6192" spans="15:15" x14ac:dyDescent="0.2">
      <c r="O6192" s="223"/>
    </row>
    <row r="6193" spans="15:15" x14ac:dyDescent="0.2">
      <c r="O6193" s="223"/>
    </row>
    <row r="6194" spans="15:15" x14ac:dyDescent="0.2">
      <c r="O6194" s="223"/>
    </row>
    <row r="6195" spans="15:15" x14ac:dyDescent="0.2">
      <c r="O6195" s="223"/>
    </row>
    <row r="6196" spans="15:15" x14ac:dyDescent="0.2">
      <c r="O6196" s="223"/>
    </row>
    <row r="6197" spans="15:15" x14ac:dyDescent="0.2">
      <c r="O6197" s="223"/>
    </row>
    <row r="6198" spans="15:15" x14ac:dyDescent="0.2">
      <c r="O6198" s="223"/>
    </row>
    <row r="6199" spans="15:15" x14ac:dyDescent="0.2">
      <c r="O6199" s="223"/>
    </row>
    <row r="6200" spans="15:15" x14ac:dyDescent="0.2">
      <c r="O6200" s="223"/>
    </row>
    <row r="6201" spans="15:15" x14ac:dyDescent="0.2">
      <c r="O6201" s="223"/>
    </row>
    <row r="6202" spans="15:15" x14ac:dyDescent="0.2">
      <c r="O6202" s="223"/>
    </row>
    <row r="6203" spans="15:15" x14ac:dyDescent="0.2">
      <c r="O6203" s="223"/>
    </row>
    <row r="6204" spans="15:15" x14ac:dyDescent="0.2">
      <c r="O6204" s="223"/>
    </row>
    <row r="6205" spans="15:15" x14ac:dyDescent="0.2">
      <c r="O6205" s="223"/>
    </row>
    <row r="6206" spans="15:15" x14ac:dyDescent="0.2">
      <c r="O6206" s="223"/>
    </row>
    <row r="6207" spans="15:15" x14ac:dyDescent="0.2">
      <c r="O6207" s="223"/>
    </row>
    <row r="6208" spans="15:15" x14ac:dyDescent="0.2">
      <c r="O6208" s="223"/>
    </row>
    <row r="6209" spans="15:15" x14ac:dyDescent="0.2">
      <c r="O6209" s="223"/>
    </row>
    <row r="6210" spans="15:15" x14ac:dyDescent="0.2">
      <c r="O6210" s="223"/>
    </row>
    <row r="6211" spans="15:15" x14ac:dyDescent="0.2">
      <c r="O6211" s="223"/>
    </row>
    <row r="6212" spans="15:15" x14ac:dyDescent="0.2">
      <c r="O6212" s="223"/>
    </row>
    <row r="6213" spans="15:15" x14ac:dyDescent="0.2">
      <c r="O6213" s="223"/>
    </row>
    <row r="6214" spans="15:15" x14ac:dyDescent="0.2">
      <c r="O6214" s="223"/>
    </row>
    <row r="6215" spans="15:15" x14ac:dyDescent="0.2">
      <c r="O6215" s="223"/>
    </row>
    <row r="6216" spans="15:15" x14ac:dyDescent="0.2">
      <c r="O6216" s="223"/>
    </row>
    <row r="6217" spans="15:15" x14ac:dyDescent="0.2">
      <c r="O6217" s="223"/>
    </row>
    <row r="6218" spans="15:15" x14ac:dyDescent="0.2">
      <c r="O6218" s="223"/>
    </row>
    <row r="6219" spans="15:15" x14ac:dyDescent="0.2">
      <c r="O6219" s="223"/>
    </row>
    <row r="6220" spans="15:15" x14ac:dyDescent="0.2">
      <c r="O6220" s="223"/>
    </row>
    <row r="6221" spans="15:15" x14ac:dyDescent="0.2">
      <c r="O6221" s="223"/>
    </row>
    <row r="6222" spans="15:15" x14ac:dyDescent="0.2">
      <c r="O6222" s="223"/>
    </row>
    <row r="6223" spans="15:15" x14ac:dyDescent="0.2">
      <c r="O6223" s="223"/>
    </row>
    <row r="6224" spans="15:15" x14ac:dyDescent="0.2">
      <c r="O6224" s="223"/>
    </row>
    <row r="6225" spans="15:15" x14ac:dyDescent="0.2">
      <c r="O6225" s="223"/>
    </row>
    <row r="6226" spans="15:15" x14ac:dyDescent="0.2">
      <c r="O6226" s="223"/>
    </row>
    <row r="6227" spans="15:15" x14ac:dyDescent="0.2">
      <c r="O6227" s="223"/>
    </row>
    <row r="6228" spans="15:15" x14ac:dyDescent="0.2">
      <c r="O6228" s="223"/>
    </row>
    <row r="6229" spans="15:15" x14ac:dyDescent="0.2">
      <c r="O6229" s="223"/>
    </row>
    <row r="6230" spans="15:15" x14ac:dyDescent="0.2">
      <c r="O6230" s="223"/>
    </row>
    <row r="6231" spans="15:15" x14ac:dyDescent="0.2">
      <c r="O6231" s="223"/>
    </row>
    <row r="6232" spans="15:15" x14ac:dyDescent="0.2">
      <c r="O6232" s="223"/>
    </row>
    <row r="6233" spans="15:15" x14ac:dyDescent="0.2">
      <c r="O6233" s="223"/>
    </row>
    <row r="6234" spans="15:15" x14ac:dyDescent="0.2">
      <c r="O6234" s="223"/>
    </row>
    <row r="6235" spans="15:15" x14ac:dyDescent="0.2">
      <c r="O6235" s="223"/>
    </row>
    <row r="6236" spans="15:15" x14ac:dyDescent="0.2">
      <c r="O6236" s="223"/>
    </row>
    <row r="6237" spans="15:15" x14ac:dyDescent="0.2">
      <c r="O6237" s="223"/>
    </row>
    <row r="6238" spans="15:15" x14ac:dyDescent="0.2">
      <c r="O6238" s="223"/>
    </row>
    <row r="6239" spans="15:15" x14ac:dyDescent="0.2">
      <c r="O6239" s="223"/>
    </row>
    <row r="6240" spans="15:15" x14ac:dyDescent="0.2">
      <c r="O6240" s="223"/>
    </row>
    <row r="6241" spans="15:15" x14ac:dyDescent="0.2">
      <c r="O6241" s="223"/>
    </row>
    <row r="6242" spans="15:15" x14ac:dyDescent="0.2">
      <c r="O6242" s="223"/>
    </row>
    <row r="6243" spans="15:15" x14ac:dyDescent="0.2">
      <c r="O6243" s="223"/>
    </row>
    <row r="6244" spans="15:15" x14ac:dyDescent="0.2">
      <c r="O6244" s="223"/>
    </row>
    <row r="6245" spans="15:15" x14ac:dyDescent="0.2">
      <c r="O6245" s="223"/>
    </row>
    <row r="6246" spans="15:15" x14ac:dyDescent="0.2">
      <c r="O6246" s="223"/>
    </row>
    <row r="6247" spans="15:15" x14ac:dyDescent="0.2">
      <c r="O6247" s="223"/>
    </row>
    <row r="6248" spans="15:15" x14ac:dyDescent="0.2">
      <c r="O6248" s="223"/>
    </row>
    <row r="6249" spans="15:15" x14ac:dyDescent="0.2">
      <c r="O6249" s="223"/>
    </row>
    <row r="6250" spans="15:15" x14ac:dyDescent="0.2">
      <c r="O6250" s="223"/>
    </row>
    <row r="6251" spans="15:15" x14ac:dyDescent="0.2">
      <c r="O6251" s="223"/>
    </row>
    <row r="6252" spans="15:15" x14ac:dyDescent="0.2">
      <c r="O6252" s="223"/>
    </row>
    <row r="6253" spans="15:15" x14ac:dyDescent="0.2">
      <c r="O6253" s="223"/>
    </row>
    <row r="6254" spans="15:15" x14ac:dyDescent="0.2">
      <c r="O6254" s="223"/>
    </row>
    <row r="6255" spans="15:15" x14ac:dyDescent="0.2">
      <c r="O6255" s="223"/>
    </row>
    <row r="6256" spans="15:15" x14ac:dyDescent="0.2">
      <c r="O6256" s="223"/>
    </row>
    <row r="6257" spans="15:15" x14ac:dyDescent="0.2">
      <c r="O6257" s="223"/>
    </row>
    <row r="6258" spans="15:15" x14ac:dyDescent="0.2">
      <c r="O6258" s="223"/>
    </row>
    <row r="6259" spans="15:15" x14ac:dyDescent="0.2">
      <c r="O6259" s="223"/>
    </row>
    <row r="6260" spans="15:15" x14ac:dyDescent="0.2">
      <c r="O6260" s="223"/>
    </row>
    <row r="6261" spans="15:15" x14ac:dyDescent="0.2">
      <c r="O6261" s="223"/>
    </row>
    <row r="6262" spans="15:15" x14ac:dyDescent="0.2">
      <c r="O6262" s="223"/>
    </row>
    <row r="6263" spans="15:15" x14ac:dyDescent="0.2">
      <c r="O6263" s="223"/>
    </row>
    <row r="6264" spans="15:15" x14ac:dyDescent="0.2">
      <c r="O6264" s="223"/>
    </row>
    <row r="6265" spans="15:15" x14ac:dyDescent="0.2">
      <c r="O6265" s="223"/>
    </row>
    <row r="6266" spans="15:15" x14ac:dyDescent="0.2">
      <c r="O6266" s="223"/>
    </row>
    <row r="6267" spans="15:15" x14ac:dyDescent="0.2">
      <c r="O6267" s="223"/>
    </row>
    <row r="6268" spans="15:15" x14ac:dyDescent="0.2">
      <c r="O6268" s="223"/>
    </row>
    <row r="6269" spans="15:15" x14ac:dyDescent="0.2">
      <c r="O6269" s="223"/>
    </row>
    <row r="6270" spans="15:15" x14ac:dyDescent="0.2">
      <c r="O6270" s="223"/>
    </row>
    <row r="6271" spans="15:15" x14ac:dyDescent="0.2">
      <c r="O6271" s="223"/>
    </row>
    <row r="6272" spans="15:15" x14ac:dyDescent="0.2">
      <c r="O6272" s="223"/>
    </row>
    <row r="6273" spans="15:15" x14ac:dyDescent="0.2">
      <c r="O6273" s="223"/>
    </row>
    <row r="6274" spans="15:15" x14ac:dyDescent="0.2">
      <c r="O6274" s="223"/>
    </row>
    <row r="6275" spans="15:15" x14ac:dyDescent="0.2">
      <c r="O6275" s="223"/>
    </row>
    <row r="6276" spans="15:15" x14ac:dyDescent="0.2">
      <c r="O6276" s="223"/>
    </row>
    <row r="6277" spans="15:15" x14ac:dyDescent="0.2">
      <c r="O6277" s="223"/>
    </row>
    <row r="6278" spans="15:15" x14ac:dyDescent="0.2">
      <c r="O6278" s="223"/>
    </row>
    <row r="6279" spans="15:15" x14ac:dyDescent="0.2">
      <c r="O6279" s="223"/>
    </row>
    <row r="6280" spans="15:15" x14ac:dyDescent="0.2">
      <c r="O6280" s="223"/>
    </row>
    <row r="6281" spans="15:15" x14ac:dyDescent="0.2">
      <c r="O6281" s="223"/>
    </row>
    <row r="6282" spans="15:15" x14ac:dyDescent="0.2">
      <c r="O6282" s="223"/>
    </row>
    <row r="6283" spans="15:15" x14ac:dyDescent="0.2">
      <c r="O6283" s="223"/>
    </row>
    <row r="6284" spans="15:15" x14ac:dyDescent="0.2">
      <c r="O6284" s="223"/>
    </row>
    <row r="6285" spans="15:15" x14ac:dyDescent="0.2">
      <c r="O6285" s="223"/>
    </row>
    <row r="6286" spans="15:15" x14ac:dyDescent="0.2">
      <c r="O6286" s="223"/>
    </row>
    <row r="6287" spans="15:15" x14ac:dyDescent="0.2">
      <c r="O6287" s="223"/>
    </row>
    <row r="6288" spans="15:15" x14ac:dyDescent="0.2">
      <c r="O6288" s="223"/>
    </row>
    <row r="6289" spans="15:15" x14ac:dyDescent="0.2">
      <c r="O6289" s="223"/>
    </row>
    <row r="6290" spans="15:15" x14ac:dyDescent="0.2">
      <c r="O6290" s="223"/>
    </row>
    <row r="6291" spans="15:15" x14ac:dyDescent="0.2">
      <c r="O6291" s="223"/>
    </row>
    <row r="6292" spans="15:15" x14ac:dyDescent="0.2">
      <c r="O6292" s="223"/>
    </row>
    <row r="6293" spans="15:15" x14ac:dyDescent="0.2">
      <c r="O6293" s="223"/>
    </row>
    <row r="6294" spans="15:15" x14ac:dyDescent="0.2">
      <c r="O6294" s="223"/>
    </row>
    <row r="6295" spans="15:15" x14ac:dyDescent="0.2">
      <c r="O6295" s="223"/>
    </row>
    <row r="6296" spans="15:15" x14ac:dyDescent="0.2">
      <c r="O6296" s="223"/>
    </row>
    <row r="6297" spans="15:15" x14ac:dyDescent="0.2">
      <c r="O6297" s="223"/>
    </row>
    <row r="6298" spans="15:15" x14ac:dyDescent="0.2">
      <c r="O6298" s="223"/>
    </row>
    <row r="6299" spans="15:15" x14ac:dyDescent="0.2">
      <c r="O6299" s="223"/>
    </row>
    <row r="6300" spans="15:15" x14ac:dyDescent="0.2">
      <c r="O6300" s="223"/>
    </row>
    <row r="6301" spans="15:15" x14ac:dyDescent="0.2">
      <c r="O6301" s="223"/>
    </row>
    <row r="6302" spans="15:15" x14ac:dyDescent="0.2">
      <c r="O6302" s="223"/>
    </row>
    <row r="6303" spans="15:15" x14ac:dyDescent="0.2">
      <c r="O6303" s="223"/>
    </row>
    <row r="6304" spans="15:15" x14ac:dyDescent="0.2">
      <c r="O6304" s="223"/>
    </row>
    <row r="6305" spans="15:15" x14ac:dyDescent="0.2">
      <c r="O6305" s="223"/>
    </row>
    <row r="6306" spans="15:15" x14ac:dyDescent="0.2">
      <c r="O6306" s="223"/>
    </row>
    <row r="6307" spans="15:15" x14ac:dyDescent="0.2">
      <c r="O6307" s="223"/>
    </row>
    <row r="6308" spans="15:15" x14ac:dyDescent="0.2">
      <c r="O6308" s="223"/>
    </row>
    <row r="6309" spans="15:15" x14ac:dyDescent="0.2">
      <c r="O6309" s="223"/>
    </row>
    <row r="6310" spans="15:15" x14ac:dyDescent="0.2">
      <c r="O6310" s="223"/>
    </row>
    <row r="6311" spans="15:15" x14ac:dyDescent="0.2">
      <c r="O6311" s="223"/>
    </row>
    <row r="6312" spans="15:15" x14ac:dyDescent="0.2">
      <c r="O6312" s="223"/>
    </row>
    <row r="6313" spans="15:15" x14ac:dyDescent="0.2">
      <c r="O6313" s="223"/>
    </row>
    <row r="6314" spans="15:15" x14ac:dyDescent="0.2">
      <c r="O6314" s="223"/>
    </row>
    <row r="6315" spans="15:15" x14ac:dyDescent="0.2">
      <c r="O6315" s="223"/>
    </row>
    <row r="6316" spans="15:15" x14ac:dyDescent="0.2">
      <c r="O6316" s="223"/>
    </row>
    <row r="6317" spans="15:15" x14ac:dyDescent="0.2">
      <c r="O6317" s="223"/>
    </row>
    <row r="6318" spans="15:15" x14ac:dyDescent="0.2">
      <c r="O6318" s="223"/>
    </row>
    <row r="6319" spans="15:15" x14ac:dyDescent="0.2">
      <c r="O6319" s="223"/>
    </row>
    <row r="6320" spans="15:15" x14ac:dyDescent="0.2">
      <c r="O6320" s="223"/>
    </row>
    <row r="6321" spans="15:15" x14ac:dyDescent="0.2">
      <c r="O6321" s="223"/>
    </row>
    <row r="6322" spans="15:15" x14ac:dyDescent="0.2">
      <c r="O6322" s="223"/>
    </row>
    <row r="6323" spans="15:15" x14ac:dyDescent="0.2">
      <c r="O6323" s="223"/>
    </row>
    <row r="6324" spans="15:15" x14ac:dyDescent="0.2">
      <c r="O6324" s="223"/>
    </row>
    <row r="6325" spans="15:15" x14ac:dyDescent="0.2">
      <c r="O6325" s="223"/>
    </row>
    <row r="6326" spans="15:15" x14ac:dyDescent="0.2">
      <c r="O6326" s="223"/>
    </row>
    <row r="6327" spans="15:15" x14ac:dyDescent="0.2">
      <c r="O6327" s="223"/>
    </row>
    <row r="6328" spans="15:15" x14ac:dyDescent="0.2">
      <c r="O6328" s="223"/>
    </row>
    <row r="6329" spans="15:15" x14ac:dyDescent="0.2">
      <c r="O6329" s="223"/>
    </row>
    <row r="6330" spans="15:15" x14ac:dyDescent="0.2">
      <c r="O6330" s="223"/>
    </row>
    <row r="6331" spans="15:15" x14ac:dyDescent="0.2">
      <c r="O6331" s="223"/>
    </row>
    <row r="6332" spans="15:15" x14ac:dyDescent="0.2">
      <c r="O6332" s="223"/>
    </row>
    <row r="6333" spans="15:15" x14ac:dyDescent="0.2">
      <c r="O6333" s="223"/>
    </row>
    <row r="6334" spans="15:15" x14ac:dyDescent="0.2">
      <c r="O6334" s="223"/>
    </row>
    <row r="6335" spans="15:15" x14ac:dyDescent="0.2">
      <c r="O6335" s="223"/>
    </row>
    <row r="6336" spans="15:15" x14ac:dyDescent="0.2">
      <c r="O6336" s="223"/>
    </row>
    <row r="6337" spans="15:15" x14ac:dyDescent="0.2">
      <c r="O6337" s="223"/>
    </row>
    <row r="6338" spans="15:15" x14ac:dyDescent="0.2">
      <c r="O6338" s="223"/>
    </row>
    <row r="6339" spans="15:15" x14ac:dyDescent="0.2">
      <c r="O6339" s="223"/>
    </row>
    <row r="6340" spans="15:15" x14ac:dyDescent="0.2">
      <c r="O6340" s="223"/>
    </row>
    <row r="6341" spans="15:15" x14ac:dyDescent="0.2">
      <c r="O6341" s="223"/>
    </row>
    <row r="6342" spans="15:15" x14ac:dyDescent="0.2">
      <c r="O6342" s="223"/>
    </row>
    <row r="6343" spans="15:15" x14ac:dyDescent="0.2">
      <c r="O6343" s="223"/>
    </row>
    <row r="6344" spans="15:15" x14ac:dyDescent="0.2">
      <c r="O6344" s="223"/>
    </row>
    <row r="6345" spans="15:15" x14ac:dyDescent="0.2">
      <c r="O6345" s="223"/>
    </row>
    <row r="6346" spans="15:15" x14ac:dyDescent="0.2">
      <c r="O6346" s="223"/>
    </row>
    <row r="6347" spans="15:15" x14ac:dyDescent="0.2">
      <c r="O6347" s="223"/>
    </row>
    <row r="6348" spans="15:15" x14ac:dyDescent="0.2">
      <c r="O6348" s="223"/>
    </row>
    <row r="6349" spans="15:15" x14ac:dyDescent="0.2">
      <c r="O6349" s="223"/>
    </row>
    <row r="6350" spans="15:15" x14ac:dyDescent="0.2">
      <c r="O6350" s="223"/>
    </row>
    <row r="6351" spans="15:15" x14ac:dyDescent="0.2">
      <c r="O6351" s="223"/>
    </row>
    <row r="6352" spans="15:15" x14ac:dyDescent="0.2">
      <c r="O6352" s="223"/>
    </row>
    <row r="6353" spans="15:15" x14ac:dyDescent="0.2">
      <c r="O6353" s="223"/>
    </row>
    <row r="6354" spans="15:15" x14ac:dyDescent="0.2">
      <c r="O6354" s="223"/>
    </row>
    <row r="6355" spans="15:15" x14ac:dyDescent="0.2">
      <c r="O6355" s="223"/>
    </row>
    <row r="6356" spans="15:15" x14ac:dyDescent="0.2">
      <c r="O6356" s="223"/>
    </row>
    <row r="6357" spans="15:15" x14ac:dyDescent="0.2">
      <c r="O6357" s="223"/>
    </row>
    <row r="6358" spans="15:15" x14ac:dyDescent="0.2">
      <c r="O6358" s="223"/>
    </row>
    <row r="6359" spans="15:15" x14ac:dyDescent="0.2">
      <c r="O6359" s="223"/>
    </row>
    <row r="6360" spans="15:15" x14ac:dyDescent="0.2">
      <c r="O6360" s="223"/>
    </row>
    <row r="6361" spans="15:15" x14ac:dyDescent="0.2">
      <c r="O6361" s="223"/>
    </row>
    <row r="6362" spans="15:15" x14ac:dyDescent="0.2">
      <c r="O6362" s="223"/>
    </row>
    <row r="6363" spans="15:15" x14ac:dyDescent="0.2">
      <c r="O6363" s="223"/>
    </row>
    <row r="6364" spans="15:15" x14ac:dyDescent="0.2">
      <c r="O6364" s="223"/>
    </row>
    <row r="6365" spans="15:15" x14ac:dyDescent="0.2">
      <c r="O6365" s="223"/>
    </row>
    <row r="6366" spans="15:15" x14ac:dyDescent="0.2">
      <c r="O6366" s="223"/>
    </row>
    <row r="6367" spans="15:15" x14ac:dyDescent="0.2">
      <c r="O6367" s="223"/>
    </row>
    <row r="6368" spans="15:15" x14ac:dyDescent="0.2">
      <c r="O6368" s="223"/>
    </row>
    <row r="6369" spans="15:15" x14ac:dyDescent="0.2">
      <c r="O6369" s="223"/>
    </row>
    <row r="6370" spans="15:15" x14ac:dyDescent="0.2">
      <c r="O6370" s="223"/>
    </row>
    <row r="6371" spans="15:15" x14ac:dyDescent="0.2">
      <c r="O6371" s="223"/>
    </row>
    <row r="6372" spans="15:15" x14ac:dyDescent="0.2">
      <c r="O6372" s="223"/>
    </row>
    <row r="6373" spans="15:15" x14ac:dyDescent="0.2">
      <c r="O6373" s="223"/>
    </row>
    <row r="6374" spans="15:15" x14ac:dyDescent="0.2">
      <c r="O6374" s="223"/>
    </row>
    <row r="6375" spans="15:15" x14ac:dyDescent="0.2">
      <c r="O6375" s="223"/>
    </row>
    <row r="6376" spans="15:15" x14ac:dyDescent="0.2">
      <c r="O6376" s="223"/>
    </row>
    <row r="6377" spans="15:15" x14ac:dyDescent="0.2">
      <c r="O6377" s="223"/>
    </row>
    <row r="6378" spans="15:15" x14ac:dyDescent="0.2">
      <c r="O6378" s="223"/>
    </row>
    <row r="6379" spans="15:15" x14ac:dyDescent="0.2">
      <c r="O6379" s="223"/>
    </row>
    <row r="6380" spans="15:15" x14ac:dyDescent="0.2">
      <c r="O6380" s="223"/>
    </row>
    <row r="6381" spans="15:15" x14ac:dyDescent="0.2">
      <c r="O6381" s="223"/>
    </row>
    <row r="6382" spans="15:15" x14ac:dyDescent="0.2">
      <c r="O6382" s="223"/>
    </row>
    <row r="6383" spans="15:15" x14ac:dyDescent="0.2">
      <c r="O6383" s="223"/>
    </row>
    <row r="6384" spans="15:15" x14ac:dyDescent="0.2">
      <c r="O6384" s="223"/>
    </row>
    <row r="6385" spans="15:15" x14ac:dyDescent="0.2">
      <c r="O6385" s="223"/>
    </row>
    <row r="6386" spans="15:15" x14ac:dyDescent="0.2">
      <c r="O6386" s="223"/>
    </row>
    <row r="6387" spans="15:15" x14ac:dyDescent="0.2">
      <c r="O6387" s="223"/>
    </row>
    <row r="6388" spans="15:15" x14ac:dyDescent="0.2">
      <c r="O6388" s="223"/>
    </row>
    <row r="6389" spans="15:15" x14ac:dyDescent="0.2">
      <c r="O6389" s="223"/>
    </row>
    <row r="6390" spans="15:15" x14ac:dyDescent="0.2">
      <c r="O6390" s="223"/>
    </row>
    <row r="6391" spans="15:15" x14ac:dyDescent="0.2">
      <c r="O6391" s="223"/>
    </row>
    <row r="6392" spans="15:15" x14ac:dyDescent="0.2">
      <c r="O6392" s="223"/>
    </row>
    <row r="6393" spans="15:15" x14ac:dyDescent="0.2">
      <c r="O6393" s="223"/>
    </row>
    <row r="6394" spans="15:15" x14ac:dyDescent="0.2">
      <c r="O6394" s="223"/>
    </row>
    <row r="6395" spans="15:15" x14ac:dyDescent="0.2">
      <c r="O6395" s="223"/>
    </row>
    <row r="6396" spans="15:15" x14ac:dyDescent="0.2">
      <c r="O6396" s="223"/>
    </row>
    <row r="6397" spans="15:15" x14ac:dyDescent="0.2">
      <c r="O6397" s="223"/>
    </row>
    <row r="6398" spans="15:15" x14ac:dyDescent="0.2">
      <c r="O6398" s="223"/>
    </row>
    <row r="6399" spans="15:15" x14ac:dyDescent="0.2">
      <c r="O6399" s="223"/>
    </row>
    <row r="6400" spans="15:15" x14ac:dyDescent="0.2">
      <c r="O6400" s="223"/>
    </row>
    <row r="6401" spans="15:15" x14ac:dyDescent="0.2">
      <c r="O6401" s="223"/>
    </row>
    <row r="6402" spans="15:15" x14ac:dyDescent="0.2">
      <c r="O6402" s="223"/>
    </row>
    <row r="6403" spans="15:15" x14ac:dyDescent="0.2">
      <c r="O6403" s="223"/>
    </row>
    <row r="6404" spans="15:15" x14ac:dyDescent="0.2">
      <c r="O6404" s="223"/>
    </row>
    <row r="6405" spans="15:15" x14ac:dyDescent="0.2">
      <c r="O6405" s="223"/>
    </row>
    <row r="6406" spans="15:15" x14ac:dyDescent="0.2">
      <c r="O6406" s="223"/>
    </row>
    <row r="6407" spans="15:15" x14ac:dyDescent="0.2">
      <c r="O6407" s="223"/>
    </row>
    <row r="6408" spans="15:15" x14ac:dyDescent="0.2">
      <c r="O6408" s="223"/>
    </row>
    <row r="6409" spans="15:15" x14ac:dyDescent="0.2">
      <c r="O6409" s="223"/>
    </row>
    <row r="6410" spans="15:15" x14ac:dyDescent="0.2">
      <c r="O6410" s="223"/>
    </row>
    <row r="6411" spans="15:15" x14ac:dyDescent="0.2">
      <c r="O6411" s="223"/>
    </row>
    <row r="6412" spans="15:15" x14ac:dyDescent="0.2">
      <c r="O6412" s="223"/>
    </row>
    <row r="6413" spans="15:15" x14ac:dyDescent="0.2">
      <c r="O6413" s="223"/>
    </row>
    <row r="6414" spans="15:15" x14ac:dyDescent="0.2">
      <c r="O6414" s="223"/>
    </row>
    <row r="6415" spans="15:15" x14ac:dyDescent="0.2">
      <c r="O6415" s="223"/>
    </row>
    <row r="6416" spans="15:15" x14ac:dyDescent="0.2">
      <c r="O6416" s="223"/>
    </row>
    <row r="6417" spans="15:15" x14ac:dyDescent="0.2">
      <c r="O6417" s="223"/>
    </row>
    <row r="6418" spans="15:15" x14ac:dyDescent="0.2">
      <c r="O6418" s="223"/>
    </row>
    <row r="6419" spans="15:15" x14ac:dyDescent="0.2">
      <c r="O6419" s="223"/>
    </row>
    <row r="6420" spans="15:15" x14ac:dyDescent="0.2">
      <c r="O6420" s="223"/>
    </row>
    <row r="6421" spans="15:15" x14ac:dyDescent="0.2">
      <c r="O6421" s="223"/>
    </row>
    <row r="6422" spans="15:15" x14ac:dyDescent="0.2">
      <c r="O6422" s="223"/>
    </row>
    <row r="6423" spans="15:15" x14ac:dyDescent="0.2">
      <c r="O6423" s="223"/>
    </row>
    <row r="6424" spans="15:15" x14ac:dyDescent="0.2">
      <c r="O6424" s="223"/>
    </row>
    <row r="6425" spans="15:15" x14ac:dyDescent="0.2">
      <c r="O6425" s="223"/>
    </row>
    <row r="6426" spans="15:15" x14ac:dyDescent="0.2">
      <c r="O6426" s="223"/>
    </row>
    <row r="6427" spans="15:15" x14ac:dyDescent="0.2">
      <c r="O6427" s="223"/>
    </row>
    <row r="6428" spans="15:15" x14ac:dyDescent="0.2">
      <c r="O6428" s="223"/>
    </row>
    <row r="6429" spans="15:15" x14ac:dyDescent="0.2">
      <c r="O6429" s="223"/>
    </row>
    <row r="6430" spans="15:15" x14ac:dyDescent="0.2">
      <c r="O6430" s="223"/>
    </row>
    <row r="6431" spans="15:15" x14ac:dyDescent="0.2">
      <c r="O6431" s="223"/>
    </row>
    <row r="6432" spans="15:15" x14ac:dyDescent="0.2">
      <c r="O6432" s="223"/>
    </row>
    <row r="6433" spans="15:15" x14ac:dyDescent="0.2">
      <c r="O6433" s="223"/>
    </row>
    <row r="6434" spans="15:15" x14ac:dyDescent="0.2">
      <c r="O6434" s="223"/>
    </row>
    <row r="6435" spans="15:15" x14ac:dyDescent="0.2">
      <c r="O6435" s="223"/>
    </row>
    <row r="6436" spans="15:15" x14ac:dyDescent="0.2">
      <c r="O6436" s="223"/>
    </row>
    <row r="6437" spans="15:15" x14ac:dyDescent="0.2">
      <c r="O6437" s="223"/>
    </row>
    <row r="6438" spans="15:15" x14ac:dyDescent="0.2">
      <c r="O6438" s="223"/>
    </row>
    <row r="6439" spans="15:15" x14ac:dyDescent="0.2">
      <c r="O6439" s="223"/>
    </row>
    <row r="6440" spans="15:15" x14ac:dyDescent="0.2">
      <c r="O6440" s="223"/>
    </row>
    <row r="6441" spans="15:15" x14ac:dyDescent="0.2">
      <c r="O6441" s="223"/>
    </row>
    <row r="6442" spans="15:15" x14ac:dyDescent="0.2">
      <c r="O6442" s="223"/>
    </row>
    <row r="6443" spans="15:15" x14ac:dyDescent="0.2">
      <c r="O6443" s="223"/>
    </row>
    <row r="6444" spans="15:15" x14ac:dyDescent="0.2">
      <c r="O6444" s="223"/>
    </row>
    <row r="6445" spans="15:15" x14ac:dyDescent="0.2">
      <c r="O6445" s="223"/>
    </row>
    <row r="6446" spans="15:15" x14ac:dyDescent="0.2">
      <c r="O6446" s="223"/>
    </row>
    <row r="6447" spans="15:15" x14ac:dyDescent="0.2">
      <c r="O6447" s="223"/>
    </row>
    <row r="6448" spans="15:15" x14ac:dyDescent="0.2">
      <c r="O6448" s="223"/>
    </row>
    <row r="6449" spans="15:15" x14ac:dyDescent="0.2">
      <c r="O6449" s="223"/>
    </row>
    <row r="6450" spans="15:15" x14ac:dyDescent="0.2">
      <c r="O6450" s="223"/>
    </row>
    <row r="6451" spans="15:15" x14ac:dyDescent="0.2">
      <c r="O6451" s="223"/>
    </row>
    <row r="6452" spans="15:15" x14ac:dyDescent="0.2">
      <c r="O6452" s="223"/>
    </row>
    <row r="6453" spans="15:15" x14ac:dyDescent="0.2">
      <c r="O6453" s="223"/>
    </row>
    <row r="6454" spans="15:15" x14ac:dyDescent="0.2">
      <c r="O6454" s="223"/>
    </row>
    <row r="6455" spans="15:15" x14ac:dyDescent="0.2">
      <c r="O6455" s="223"/>
    </row>
    <row r="6456" spans="15:15" x14ac:dyDescent="0.2">
      <c r="O6456" s="223"/>
    </row>
    <row r="6457" spans="15:15" x14ac:dyDescent="0.2">
      <c r="O6457" s="223"/>
    </row>
    <row r="6458" spans="15:15" x14ac:dyDescent="0.2">
      <c r="O6458" s="223"/>
    </row>
    <row r="6459" spans="15:15" x14ac:dyDescent="0.2">
      <c r="O6459" s="223"/>
    </row>
    <row r="6460" spans="15:15" x14ac:dyDescent="0.2">
      <c r="O6460" s="223"/>
    </row>
    <row r="6461" spans="15:15" x14ac:dyDescent="0.2">
      <c r="O6461" s="223"/>
    </row>
    <row r="6462" spans="15:15" x14ac:dyDescent="0.2">
      <c r="O6462" s="223"/>
    </row>
    <row r="6463" spans="15:15" x14ac:dyDescent="0.2">
      <c r="O6463" s="223"/>
    </row>
    <row r="6464" spans="15:15" x14ac:dyDescent="0.2">
      <c r="O6464" s="223"/>
    </row>
    <row r="6465" spans="15:15" x14ac:dyDescent="0.2">
      <c r="O6465" s="223"/>
    </row>
    <row r="6466" spans="15:15" x14ac:dyDescent="0.2">
      <c r="O6466" s="223"/>
    </row>
    <row r="6467" spans="15:15" x14ac:dyDescent="0.2">
      <c r="O6467" s="223"/>
    </row>
    <row r="6468" spans="15:15" x14ac:dyDescent="0.2">
      <c r="O6468" s="223"/>
    </row>
    <row r="6469" spans="15:15" x14ac:dyDescent="0.2">
      <c r="O6469" s="223"/>
    </row>
    <row r="6470" spans="15:15" x14ac:dyDescent="0.2">
      <c r="O6470" s="223"/>
    </row>
    <row r="6471" spans="15:15" x14ac:dyDescent="0.2">
      <c r="O6471" s="223"/>
    </row>
    <row r="6472" spans="15:15" x14ac:dyDescent="0.2">
      <c r="O6472" s="223"/>
    </row>
    <row r="6473" spans="15:15" x14ac:dyDescent="0.2">
      <c r="O6473" s="223"/>
    </row>
    <row r="6474" spans="15:15" x14ac:dyDescent="0.2">
      <c r="O6474" s="223"/>
    </row>
    <row r="6475" spans="15:15" x14ac:dyDescent="0.2">
      <c r="O6475" s="223"/>
    </row>
    <row r="6476" spans="15:15" x14ac:dyDescent="0.2">
      <c r="O6476" s="223"/>
    </row>
    <row r="6477" spans="15:15" x14ac:dyDescent="0.2">
      <c r="O6477" s="223"/>
    </row>
    <row r="6478" spans="15:15" x14ac:dyDescent="0.2">
      <c r="O6478" s="223"/>
    </row>
    <row r="6479" spans="15:15" x14ac:dyDescent="0.2">
      <c r="O6479" s="223"/>
    </row>
    <row r="6480" spans="15:15" x14ac:dyDescent="0.2">
      <c r="O6480" s="223"/>
    </row>
    <row r="6481" spans="15:15" x14ac:dyDescent="0.2">
      <c r="O6481" s="223"/>
    </row>
    <row r="6482" spans="15:15" x14ac:dyDescent="0.2">
      <c r="O6482" s="223"/>
    </row>
    <row r="6483" spans="15:15" x14ac:dyDescent="0.2">
      <c r="O6483" s="223"/>
    </row>
    <row r="6484" spans="15:15" x14ac:dyDescent="0.2">
      <c r="O6484" s="223"/>
    </row>
    <row r="6485" spans="15:15" x14ac:dyDescent="0.2">
      <c r="O6485" s="223"/>
    </row>
    <row r="6486" spans="15:15" x14ac:dyDescent="0.2">
      <c r="O6486" s="223"/>
    </row>
    <row r="6487" spans="15:15" x14ac:dyDescent="0.2">
      <c r="O6487" s="223"/>
    </row>
    <row r="6488" spans="15:15" x14ac:dyDescent="0.2">
      <c r="O6488" s="223"/>
    </row>
    <row r="6489" spans="15:15" x14ac:dyDescent="0.2">
      <c r="O6489" s="223"/>
    </row>
    <row r="6490" spans="15:15" x14ac:dyDescent="0.2">
      <c r="O6490" s="223"/>
    </row>
    <row r="6491" spans="15:15" x14ac:dyDescent="0.2">
      <c r="O6491" s="223"/>
    </row>
    <row r="6492" spans="15:15" x14ac:dyDescent="0.2">
      <c r="O6492" s="223"/>
    </row>
    <row r="6493" spans="15:15" x14ac:dyDescent="0.2">
      <c r="O6493" s="223"/>
    </row>
    <row r="6494" spans="15:15" x14ac:dyDescent="0.2">
      <c r="O6494" s="223"/>
    </row>
    <row r="6495" spans="15:15" x14ac:dyDescent="0.2">
      <c r="O6495" s="223"/>
    </row>
    <row r="6496" spans="15:15" x14ac:dyDescent="0.2">
      <c r="O6496" s="223"/>
    </row>
    <row r="6497" spans="15:15" x14ac:dyDescent="0.2">
      <c r="O6497" s="223"/>
    </row>
    <row r="6498" spans="15:15" x14ac:dyDescent="0.2">
      <c r="O6498" s="223"/>
    </row>
    <row r="6499" spans="15:15" x14ac:dyDescent="0.2">
      <c r="O6499" s="223"/>
    </row>
    <row r="6500" spans="15:15" x14ac:dyDescent="0.2">
      <c r="O6500" s="223"/>
    </row>
    <row r="6501" spans="15:15" x14ac:dyDescent="0.2">
      <c r="O6501" s="223"/>
    </row>
    <row r="6502" spans="15:15" x14ac:dyDescent="0.2">
      <c r="O6502" s="223"/>
    </row>
    <row r="6503" spans="15:15" x14ac:dyDescent="0.2">
      <c r="O6503" s="223"/>
    </row>
    <row r="6504" spans="15:15" x14ac:dyDescent="0.2">
      <c r="O6504" s="223"/>
    </row>
    <row r="6505" spans="15:15" x14ac:dyDescent="0.2">
      <c r="O6505" s="223"/>
    </row>
    <row r="6506" spans="15:15" x14ac:dyDescent="0.2">
      <c r="O6506" s="223"/>
    </row>
    <row r="6507" spans="15:15" x14ac:dyDescent="0.2">
      <c r="O6507" s="223"/>
    </row>
    <row r="6508" spans="15:15" x14ac:dyDescent="0.2">
      <c r="O6508" s="223"/>
    </row>
    <row r="6509" spans="15:15" x14ac:dyDescent="0.2">
      <c r="O6509" s="223"/>
    </row>
    <row r="6510" spans="15:15" x14ac:dyDescent="0.2">
      <c r="O6510" s="223"/>
    </row>
    <row r="6511" spans="15:15" x14ac:dyDescent="0.2">
      <c r="O6511" s="223"/>
    </row>
    <row r="6512" spans="15:15" x14ac:dyDescent="0.2">
      <c r="O6512" s="223"/>
    </row>
    <row r="6513" spans="15:15" x14ac:dyDescent="0.2">
      <c r="O6513" s="223"/>
    </row>
    <row r="6514" spans="15:15" x14ac:dyDescent="0.2">
      <c r="O6514" s="223"/>
    </row>
    <row r="6515" spans="15:15" x14ac:dyDescent="0.2">
      <c r="O6515" s="223"/>
    </row>
    <row r="6516" spans="15:15" x14ac:dyDescent="0.2">
      <c r="O6516" s="223"/>
    </row>
    <row r="6517" spans="15:15" x14ac:dyDescent="0.2">
      <c r="O6517" s="223"/>
    </row>
    <row r="6518" spans="15:15" x14ac:dyDescent="0.2">
      <c r="O6518" s="223"/>
    </row>
    <row r="6519" spans="15:15" x14ac:dyDescent="0.2">
      <c r="O6519" s="223"/>
    </row>
    <row r="6520" spans="15:15" x14ac:dyDescent="0.2">
      <c r="O6520" s="223"/>
    </row>
    <row r="6521" spans="15:15" x14ac:dyDescent="0.2">
      <c r="O6521" s="223"/>
    </row>
    <row r="6522" spans="15:15" x14ac:dyDescent="0.2">
      <c r="O6522" s="223"/>
    </row>
    <row r="6523" spans="15:15" x14ac:dyDescent="0.2">
      <c r="O6523" s="223"/>
    </row>
    <row r="6524" spans="15:15" x14ac:dyDescent="0.2">
      <c r="O6524" s="223"/>
    </row>
    <row r="6525" spans="15:15" x14ac:dyDescent="0.2">
      <c r="O6525" s="223"/>
    </row>
    <row r="6526" spans="15:15" x14ac:dyDescent="0.2">
      <c r="O6526" s="223"/>
    </row>
    <row r="6527" spans="15:15" x14ac:dyDescent="0.2">
      <c r="O6527" s="223"/>
    </row>
    <row r="6528" spans="15:15" x14ac:dyDescent="0.2">
      <c r="O6528" s="223"/>
    </row>
    <row r="6529" spans="15:15" x14ac:dyDescent="0.2">
      <c r="O6529" s="223"/>
    </row>
    <row r="6530" spans="15:15" x14ac:dyDescent="0.2">
      <c r="O6530" s="223"/>
    </row>
    <row r="6531" spans="15:15" x14ac:dyDescent="0.2">
      <c r="O6531" s="223"/>
    </row>
    <row r="6532" spans="15:15" x14ac:dyDescent="0.2">
      <c r="O6532" s="223"/>
    </row>
    <row r="6533" spans="15:15" x14ac:dyDescent="0.2">
      <c r="O6533" s="223"/>
    </row>
    <row r="6534" spans="15:15" x14ac:dyDescent="0.2">
      <c r="O6534" s="223"/>
    </row>
    <row r="6535" spans="15:15" x14ac:dyDescent="0.2">
      <c r="O6535" s="223"/>
    </row>
    <row r="6536" spans="15:15" x14ac:dyDescent="0.2">
      <c r="O6536" s="223"/>
    </row>
    <row r="6537" spans="15:15" x14ac:dyDescent="0.2">
      <c r="O6537" s="223"/>
    </row>
    <row r="6538" spans="15:15" x14ac:dyDescent="0.2">
      <c r="O6538" s="223"/>
    </row>
    <row r="6539" spans="15:15" x14ac:dyDescent="0.2">
      <c r="O6539" s="223"/>
    </row>
    <row r="6540" spans="15:15" x14ac:dyDescent="0.2">
      <c r="O6540" s="223"/>
    </row>
    <row r="6541" spans="15:15" x14ac:dyDescent="0.2">
      <c r="O6541" s="223"/>
    </row>
    <row r="6542" spans="15:15" x14ac:dyDescent="0.2">
      <c r="O6542" s="223"/>
    </row>
    <row r="6543" spans="15:15" x14ac:dyDescent="0.2">
      <c r="O6543" s="223"/>
    </row>
    <row r="6544" spans="15:15" x14ac:dyDescent="0.2">
      <c r="O6544" s="223"/>
    </row>
    <row r="6545" spans="15:15" x14ac:dyDescent="0.2">
      <c r="O6545" s="223"/>
    </row>
    <row r="6546" spans="15:15" x14ac:dyDescent="0.2">
      <c r="O6546" s="223"/>
    </row>
    <row r="6547" spans="15:15" x14ac:dyDescent="0.2">
      <c r="O6547" s="223"/>
    </row>
    <row r="6548" spans="15:15" x14ac:dyDescent="0.2">
      <c r="O6548" s="223"/>
    </row>
    <row r="6549" spans="15:15" x14ac:dyDescent="0.2">
      <c r="O6549" s="223"/>
    </row>
    <row r="6550" spans="15:15" x14ac:dyDescent="0.2">
      <c r="O6550" s="223"/>
    </row>
    <row r="6551" spans="15:15" x14ac:dyDescent="0.2">
      <c r="O6551" s="223"/>
    </row>
    <row r="6552" spans="15:15" x14ac:dyDescent="0.2">
      <c r="O6552" s="223"/>
    </row>
    <row r="6553" spans="15:15" x14ac:dyDescent="0.2">
      <c r="O6553" s="223"/>
    </row>
    <row r="6554" spans="15:15" x14ac:dyDescent="0.2">
      <c r="O6554" s="223"/>
    </row>
    <row r="6555" spans="15:15" x14ac:dyDescent="0.2">
      <c r="O6555" s="223"/>
    </row>
    <row r="6556" spans="15:15" x14ac:dyDescent="0.2">
      <c r="O6556" s="223"/>
    </row>
    <row r="6557" spans="15:15" x14ac:dyDescent="0.2">
      <c r="O6557" s="223"/>
    </row>
    <row r="6558" spans="15:15" x14ac:dyDescent="0.2">
      <c r="O6558" s="223"/>
    </row>
    <row r="6559" spans="15:15" x14ac:dyDescent="0.2">
      <c r="O6559" s="223"/>
    </row>
    <row r="6560" spans="15:15" x14ac:dyDescent="0.2">
      <c r="O6560" s="223"/>
    </row>
    <row r="6561" spans="15:15" x14ac:dyDescent="0.2">
      <c r="O6561" s="223"/>
    </row>
    <row r="6562" spans="15:15" x14ac:dyDescent="0.2">
      <c r="O6562" s="223"/>
    </row>
    <row r="6563" spans="15:15" x14ac:dyDescent="0.2">
      <c r="O6563" s="223"/>
    </row>
    <row r="6564" spans="15:15" x14ac:dyDescent="0.2">
      <c r="O6564" s="223"/>
    </row>
    <row r="6565" spans="15:15" x14ac:dyDescent="0.2">
      <c r="O6565" s="223"/>
    </row>
    <row r="6566" spans="15:15" x14ac:dyDescent="0.2">
      <c r="O6566" s="223"/>
    </row>
    <row r="6567" spans="15:15" x14ac:dyDescent="0.2">
      <c r="O6567" s="223"/>
    </row>
    <row r="6568" spans="15:15" x14ac:dyDescent="0.2">
      <c r="O6568" s="223"/>
    </row>
    <row r="6569" spans="15:15" x14ac:dyDescent="0.2">
      <c r="O6569" s="223"/>
    </row>
    <row r="6570" spans="15:15" x14ac:dyDescent="0.2">
      <c r="O6570" s="223"/>
    </row>
    <row r="6571" spans="15:15" x14ac:dyDescent="0.2">
      <c r="O6571" s="223"/>
    </row>
    <row r="6572" spans="15:15" x14ac:dyDescent="0.2">
      <c r="O6572" s="223"/>
    </row>
    <row r="6573" spans="15:15" x14ac:dyDescent="0.2">
      <c r="O6573" s="223"/>
    </row>
    <row r="6574" spans="15:15" x14ac:dyDescent="0.2">
      <c r="O6574" s="223"/>
    </row>
    <row r="6575" spans="15:15" x14ac:dyDescent="0.2">
      <c r="O6575" s="223"/>
    </row>
    <row r="6576" spans="15:15" x14ac:dyDescent="0.2">
      <c r="O6576" s="223"/>
    </row>
    <row r="6577" spans="15:15" x14ac:dyDescent="0.2">
      <c r="O6577" s="223"/>
    </row>
    <row r="6578" spans="15:15" x14ac:dyDescent="0.2">
      <c r="O6578" s="223"/>
    </row>
    <row r="6579" spans="15:15" x14ac:dyDescent="0.2">
      <c r="O6579" s="223"/>
    </row>
    <row r="6580" spans="15:15" x14ac:dyDescent="0.2">
      <c r="O6580" s="223"/>
    </row>
    <row r="6581" spans="15:15" x14ac:dyDescent="0.2">
      <c r="O6581" s="223"/>
    </row>
    <row r="6582" spans="15:15" x14ac:dyDescent="0.2">
      <c r="O6582" s="223"/>
    </row>
    <row r="6583" spans="15:15" x14ac:dyDescent="0.2">
      <c r="O6583" s="223"/>
    </row>
    <row r="6584" spans="15:15" x14ac:dyDescent="0.2">
      <c r="O6584" s="223"/>
    </row>
    <row r="6585" spans="15:15" x14ac:dyDescent="0.2">
      <c r="O6585" s="223"/>
    </row>
    <row r="6586" spans="15:15" x14ac:dyDescent="0.2">
      <c r="O6586" s="223"/>
    </row>
    <row r="6587" spans="15:15" x14ac:dyDescent="0.2">
      <c r="O6587" s="223"/>
    </row>
    <row r="6588" spans="15:15" x14ac:dyDescent="0.2">
      <c r="O6588" s="223"/>
    </row>
    <row r="6589" spans="15:15" x14ac:dyDescent="0.2">
      <c r="O6589" s="223"/>
    </row>
    <row r="6590" spans="15:15" x14ac:dyDescent="0.2">
      <c r="O6590" s="223"/>
    </row>
    <row r="6591" spans="15:15" x14ac:dyDescent="0.2">
      <c r="O6591" s="223"/>
    </row>
    <row r="6592" spans="15:15" x14ac:dyDescent="0.2">
      <c r="O6592" s="223"/>
    </row>
    <row r="6593" spans="15:15" x14ac:dyDescent="0.2">
      <c r="O6593" s="223"/>
    </row>
    <row r="6594" spans="15:15" x14ac:dyDescent="0.2">
      <c r="O6594" s="223"/>
    </row>
    <row r="6595" spans="15:15" x14ac:dyDescent="0.2">
      <c r="O6595" s="223"/>
    </row>
    <row r="6596" spans="15:15" x14ac:dyDescent="0.2">
      <c r="O6596" s="223"/>
    </row>
    <row r="6597" spans="15:15" x14ac:dyDescent="0.2">
      <c r="O6597" s="223"/>
    </row>
    <row r="6598" spans="15:15" x14ac:dyDescent="0.2">
      <c r="O6598" s="223"/>
    </row>
    <row r="6599" spans="15:15" x14ac:dyDescent="0.2">
      <c r="O6599" s="223"/>
    </row>
    <row r="6600" spans="15:15" x14ac:dyDescent="0.2">
      <c r="O6600" s="223"/>
    </row>
    <row r="6601" spans="15:15" x14ac:dyDescent="0.2">
      <c r="O6601" s="223"/>
    </row>
    <row r="6602" spans="15:15" x14ac:dyDescent="0.2">
      <c r="O6602" s="223"/>
    </row>
    <row r="6603" spans="15:15" x14ac:dyDescent="0.2">
      <c r="O6603" s="223"/>
    </row>
    <row r="6604" spans="15:15" x14ac:dyDescent="0.2">
      <c r="O6604" s="223"/>
    </row>
    <row r="6605" spans="15:15" x14ac:dyDescent="0.2">
      <c r="O6605" s="223"/>
    </row>
    <row r="6606" spans="15:15" x14ac:dyDescent="0.2">
      <c r="O6606" s="223"/>
    </row>
    <row r="6607" spans="15:15" x14ac:dyDescent="0.2">
      <c r="O6607" s="223"/>
    </row>
    <row r="6608" spans="15:15" x14ac:dyDescent="0.2">
      <c r="O6608" s="223"/>
    </row>
    <row r="6609" spans="15:15" x14ac:dyDescent="0.2">
      <c r="O6609" s="223"/>
    </row>
    <row r="6610" spans="15:15" x14ac:dyDescent="0.2">
      <c r="O6610" s="223"/>
    </row>
    <row r="6611" spans="15:15" x14ac:dyDescent="0.2">
      <c r="O6611" s="223"/>
    </row>
    <row r="6612" spans="15:15" x14ac:dyDescent="0.2">
      <c r="O6612" s="223"/>
    </row>
    <row r="6613" spans="15:15" x14ac:dyDescent="0.2">
      <c r="O6613" s="223"/>
    </row>
    <row r="6614" spans="15:15" x14ac:dyDescent="0.2">
      <c r="O6614" s="223"/>
    </row>
    <row r="6615" spans="15:15" x14ac:dyDescent="0.2">
      <c r="O6615" s="223"/>
    </row>
    <row r="6616" spans="15:15" x14ac:dyDescent="0.2">
      <c r="O6616" s="223"/>
    </row>
    <row r="6617" spans="15:15" x14ac:dyDescent="0.2">
      <c r="O6617" s="223"/>
    </row>
    <row r="6618" spans="15:15" x14ac:dyDescent="0.2">
      <c r="O6618" s="223"/>
    </row>
    <row r="6619" spans="15:15" x14ac:dyDescent="0.2">
      <c r="O6619" s="223"/>
    </row>
    <row r="6620" spans="15:15" x14ac:dyDescent="0.2">
      <c r="O6620" s="223"/>
    </row>
    <row r="6621" spans="15:15" x14ac:dyDescent="0.2">
      <c r="O6621" s="223"/>
    </row>
    <row r="6622" spans="15:15" x14ac:dyDescent="0.2">
      <c r="O6622" s="223"/>
    </row>
    <row r="6623" spans="15:15" x14ac:dyDescent="0.2">
      <c r="O6623" s="223"/>
    </row>
    <row r="6624" spans="15:15" x14ac:dyDescent="0.2">
      <c r="O6624" s="223"/>
    </row>
    <row r="6625" spans="15:15" x14ac:dyDescent="0.2">
      <c r="O6625" s="223"/>
    </row>
    <row r="6626" spans="15:15" x14ac:dyDescent="0.2">
      <c r="O6626" s="223"/>
    </row>
    <row r="6627" spans="15:15" x14ac:dyDescent="0.2">
      <c r="O6627" s="223"/>
    </row>
    <row r="6628" spans="15:15" x14ac:dyDescent="0.2">
      <c r="O6628" s="223"/>
    </row>
    <row r="6629" spans="15:15" x14ac:dyDescent="0.2">
      <c r="O6629" s="223"/>
    </row>
    <row r="6630" spans="15:15" x14ac:dyDescent="0.2">
      <c r="O6630" s="223"/>
    </row>
    <row r="6631" spans="15:15" x14ac:dyDescent="0.2">
      <c r="O6631" s="223"/>
    </row>
    <row r="6632" spans="15:15" x14ac:dyDescent="0.2">
      <c r="O6632" s="223"/>
    </row>
    <row r="6633" spans="15:15" x14ac:dyDescent="0.2">
      <c r="O6633" s="223"/>
    </row>
    <row r="6634" spans="15:15" x14ac:dyDescent="0.2">
      <c r="O6634" s="223"/>
    </row>
    <row r="6635" spans="15:15" x14ac:dyDescent="0.2">
      <c r="O6635" s="223"/>
    </row>
    <row r="6636" spans="15:15" x14ac:dyDescent="0.2">
      <c r="O6636" s="223"/>
    </row>
    <row r="6637" spans="15:15" x14ac:dyDescent="0.2">
      <c r="O6637" s="223"/>
    </row>
    <row r="6638" spans="15:15" x14ac:dyDescent="0.2">
      <c r="O6638" s="223"/>
    </row>
    <row r="6639" spans="15:15" x14ac:dyDescent="0.2">
      <c r="O6639" s="223"/>
    </row>
    <row r="6640" spans="15:15" x14ac:dyDescent="0.2">
      <c r="O6640" s="223"/>
    </row>
    <row r="6641" spans="15:15" x14ac:dyDescent="0.2">
      <c r="O6641" s="223"/>
    </row>
    <row r="6642" spans="15:15" x14ac:dyDescent="0.2">
      <c r="O6642" s="223"/>
    </row>
    <row r="6643" spans="15:15" x14ac:dyDescent="0.2">
      <c r="O6643" s="223"/>
    </row>
    <row r="6644" spans="15:15" x14ac:dyDescent="0.2">
      <c r="O6644" s="223"/>
    </row>
    <row r="6645" spans="15:15" x14ac:dyDescent="0.2">
      <c r="O6645" s="223"/>
    </row>
    <row r="6646" spans="15:15" x14ac:dyDescent="0.2">
      <c r="O6646" s="223"/>
    </row>
    <row r="6647" spans="15:15" x14ac:dyDescent="0.2">
      <c r="O6647" s="223"/>
    </row>
    <row r="6648" spans="15:15" x14ac:dyDescent="0.2">
      <c r="O6648" s="223"/>
    </row>
    <row r="6649" spans="15:15" x14ac:dyDescent="0.2">
      <c r="O6649" s="223"/>
    </row>
    <row r="6650" spans="15:15" x14ac:dyDescent="0.2">
      <c r="O6650" s="223"/>
    </row>
    <row r="6651" spans="15:15" x14ac:dyDescent="0.2">
      <c r="O6651" s="223"/>
    </row>
    <row r="6652" spans="15:15" x14ac:dyDescent="0.2">
      <c r="O6652" s="223"/>
    </row>
    <row r="6653" spans="15:15" x14ac:dyDescent="0.2">
      <c r="O6653" s="223"/>
    </row>
    <row r="6654" spans="15:15" x14ac:dyDescent="0.2">
      <c r="O6654" s="223"/>
    </row>
    <row r="6655" spans="15:15" x14ac:dyDescent="0.2">
      <c r="O6655" s="223"/>
    </row>
    <row r="6656" spans="15:15" x14ac:dyDescent="0.2">
      <c r="O6656" s="223"/>
    </row>
    <row r="6657" spans="15:15" x14ac:dyDescent="0.2">
      <c r="O6657" s="223"/>
    </row>
    <row r="6658" spans="15:15" x14ac:dyDescent="0.2">
      <c r="O6658" s="223"/>
    </row>
    <row r="6659" spans="15:15" x14ac:dyDescent="0.2">
      <c r="O6659" s="223"/>
    </row>
    <row r="6660" spans="15:15" x14ac:dyDescent="0.2">
      <c r="O6660" s="223"/>
    </row>
    <row r="6661" spans="15:15" x14ac:dyDescent="0.2">
      <c r="O6661" s="223"/>
    </row>
    <row r="6662" spans="15:15" x14ac:dyDescent="0.2">
      <c r="O6662" s="223"/>
    </row>
    <row r="6663" spans="15:15" x14ac:dyDescent="0.2">
      <c r="O6663" s="223"/>
    </row>
    <row r="6664" spans="15:15" x14ac:dyDescent="0.2">
      <c r="O6664" s="223"/>
    </row>
    <row r="6665" spans="15:15" x14ac:dyDescent="0.2">
      <c r="O6665" s="223"/>
    </row>
    <row r="6666" spans="15:15" x14ac:dyDescent="0.2">
      <c r="O6666" s="223"/>
    </row>
    <row r="6667" spans="15:15" x14ac:dyDescent="0.2">
      <c r="O6667" s="223"/>
    </row>
    <row r="6668" spans="15:15" x14ac:dyDescent="0.2">
      <c r="O6668" s="223"/>
    </row>
    <row r="6669" spans="15:15" x14ac:dyDescent="0.2">
      <c r="O6669" s="223"/>
    </row>
    <row r="6670" spans="15:15" x14ac:dyDescent="0.2">
      <c r="O6670" s="223"/>
    </row>
    <row r="6671" spans="15:15" x14ac:dyDescent="0.2">
      <c r="O6671" s="223"/>
    </row>
    <row r="6672" spans="15:15" x14ac:dyDescent="0.2">
      <c r="O6672" s="223"/>
    </row>
    <row r="6673" spans="15:15" x14ac:dyDescent="0.2">
      <c r="O6673" s="223"/>
    </row>
    <row r="6674" spans="15:15" x14ac:dyDescent="0.2">
      <c r="O6674" s="223"/>
    </row>
    <row r="6675" spans="15:15" x14ac:dyDescent="0.2">
      <c r="O6675" s="223"/>
    </row>
    <row r="6676" spans="15:15" x14ac:dyDescent="0.2">
      <c r="O6676" s="223"/>
    </row>
    <row r="6677" spans="15:15" x14ac:dyDescent="0.2">
      <c r="O6677" s="223"/>
    </row>
    <row r="6678" spans="15:15" x14ac:dyDescent="0.2">
      <c r="O6678" s="223"/>
    </row>
    <row r="6679" spans="15:15" x14ac:dyDescent="0.2">
      <c r="O6679" s="223"/>
    </row>
    <row r="6680" spans="15:15" x14ac:dyDescent="0.2">
      <c r="O6680" s="223"/>
    </row>
    <row r="6681" spans="15:15" x14ac:dyDescent="0.2">
      <c r="O6681" s="223"/>
    </row>
    <row r="6682" spans="15:15" x14ac:dyDescent="0.2">
      <c r="O6682" s="223"/>
    </row>
    <row r="6683" spans="15:15" x14ac:dyDescent="0.2">
      <c r="O6683" s="223"/>
    </row>
    <row r="6684" spans="15:15" x14ac:dyDescent="0.2">
      <c r="O6684" s="223"/>
    </row>
    <row r="6685" spans="15:15" x14ac:dyDescent="0.2">
      <c r="O6685" s="223"/>
    </row>
    <row r="6686" spans="15:15" x14ac:dyDescent="0.2">
      <c r="O6686" s="223"/>
    </row>
    <row r="6687" spans="15:15" x14ac:dyDescent="0.2">
      <c r="O6687" s="223"/>
    </row>
    <row r="6688" spans="15:15" x14ac:dyDescent="0.2">
      <c r="O6688" s="223"/>
    </row>
    <row r="6689" spans="15:15" x14ac:dyDescent="0.2">
      <c r="O6689" s="223"/>
    </row>
    <row r="6690" spans="15:15" x14ac:dyDescent="0.2">
      <c r="O6690" s="223"/>
    </row>
    <row r="6691" spans="15:15" x14ac:dyDescent="0.2">
      <c r="O6691" s="223"/>
    </row>
    <row r="6692" spans="15:15" x14ac:dyDescent="0.2">
      <c r="O6692" s="223"/>
    </row>
    <row r="6693" spans="15:15" x14ac:dyDescent="0.2">
      <c r="O6693" s="223"/>
    </row>
    <row r="6694" spans="15:15" x14ac:dyDescent="0.2">
      <c r="O6694" s="223"/>
    </row>
    <row r="6695" spans="15:15" x14ac:dyDescent="0.2">
      <c r="O6695" s="223"/>
    </row>
    <row r="6696" spans="15:15" x14ac:dyDescent="0.2">
      <c r="O6696" s="223"/>
    </row>
    <row r="6697" spans="15:15" x14ac:dyDescent="0.2">
      <c r="O6697" s="223"/>
    </row>
    <row r="6698" spans="15:15" x14ac:dyDescent="0.2">
      <c r="O6698" s="223"/>
    </row>
    <row r="6699" spans="15:15" x14ac:dyDescent="0.2">
      <c r="O6699" s="223"/>
    </row>
    <row r="6700" spans="15:15" x14ac:dyDescent="0.2">
      <c r="O6700" s="223"/>
    </row>
    <row r="6701" spans="15:15" x14ac:dyDescent="0.2">
      <c r="O6701" s="223"/>
    </row>
    <row r="6702" spans="15:15" x14ac:dyDescent="0.2">
      <c r="O6702" s="223"/>
    </row>
    <row r="6703" spans="15:15" x14ac:dyDescent="0.2">
      <c r="O6703" s="223"/>
    </row>
    <row r="6704" spans="15:15" x14ac:dyDescent="0.2">
      <c r="O6704" s="223"/>
    </row>
    <row r="6705" spans="15:15" x14ac:dyDescent="0.2">
      <c r="O6705" s="223"/>
    </row>
    <row r="6706" spans="15:15" x14ac:dyDescent="0.2">
      <c r="O6706" s="223"/>
    </row>
    <row r="6707" spans="15:15" x14ac:dyDescent="0.2">
      <c r="O6707" s="223"/>
    </row>
    <row r="6708" spans="15:15" x14ac:dyDescent="0.2">
      <c r="O6708" s="223"/>
    </row>
    <row r="6709" spans="15:15" x14ac:dyDescent="0.2">
      <c r="O6709" s="223"/>
    </row>
    <row r="6710" spans="15:15" x14ac:dyDescent="0.2">
      <c r="O6710" s="223"/>
    </row>
    <row r="6711" spans="15:15" x14ac:dyDescent="0.2">
      <c r="O6711" s="223"/>
    </row>
    <row r="6712" spans="15:15" x14ac:dyDescent="0.2">
      <c r="O6712" s="223"/>
    </row>
    <row r="6713" spans="15:15" x14ac:dyDescent="0.2">
      <c r="O6713" s="223"/>
    </row>
    <row r="6714" spans="15:15" x14ac:dyDescent="0.2">
      <c r="O6714" s="223"/>
    </row>
    <row r="6715" spans="15:15" x14ac:dyDescent="0.2">
      <c r="O6715" s="223"/>
    </row>
    <row r="6716" spans="15:15" x14ac:dyDescent="0.2">
      <c r="O6716" s="223"/>
    </row>
    <row r="6717" spans="15:15" x14ac:dyDescent="0.2">
      <c r="O6717" s="223"/>
    </row>
    <row r="6718" spans="15:15" x14ac:dyDescent="0.2">
      <c r="O6718" s="223"/>
    </row>
    <row r="6719" spans="15:15" x14ac:dyDescent="0.2">
      <c r="O6719" s="223"/>
    </row>
    <row r="6720" spans="15:15" x14ac:dyDescent="0.2">
      <c r="O6720" s="223"/>
    </row>
    <row r="6721" spans="15:15" x14ac:dyDescent="0.2">
      <c r="O6721" s="223"/>
    </row>
    <row r="6722" spans="15:15" x14ac:dyDescent="0.2">
      <c r="O6722" s="223"/>
    </row>
    <row r="6723" spans="15:15" x14ac:dyDescent="0.2">
      <c r="O6723" s="223"/>
    </row>
    <row r="6724" spans="15:15" x14ac:dyDescent="0.2">
      <c r="O6724" s="223"/>
    </row>
    <row r="6725" spans="15:15" x14ac:dyDescent="0.2">
      <c r="O6725" s="223"/>
    </row>
    <row r="6726" spans="15:15" x14ac:dyDescent="0.2">
      <c r="O6726" s="223"/>
    </row>
    <row r="6727" spans="15:15" x14ac:dyDescent="0.2">
      <c r="O6727" s="223"/>
    </row>
    <row r="6728" spans="15:15" x14ac:dyDescent="0.2">
      <c r="O6728" s="223"/>
    </row>
    <row r="6729" spans="15:15" x14ac:dyDescent="0.2">
      <c r="O6729" s="223"/>
    </row>
    <row r="6730" spans="15:15" x14ac:dyDescent="0.2">
      <c r="O6730" s="223"/>
    </row>
    <row r="6731" spans="15:15" x14ac:dyDescent="0.2">
      <c r="O6731" s="223"/>
    </row>
    <row r="6732" spans="15:15" x14ac:dyDescent="0.2">
      <c r="O6732" s="223"/>
    </row>
    <row r="6733" spans="15:15" x14ac:dyDescent="0.2">
      <c r="O6733" s="223"/>
    </row>
    <row r="6734" spans="15:15" x14ac:dyDescent="0.2">
      <c r="O6734" s="223"/>
    </row>
    <row r="6735" spans="15:15" x14ac:dyDescent="0.2">
      <c r="O6735" s="223"/>
    </row>
    <row r="6736" spans="15:15" x14ac:dyDescent="0.2">
      <c r="O6736" s="223"/>
    </row>
    <row r="6737" spans="15:15" x14ac:dyDescent="0.2">
      <c r="O6737" s="223"/>
    </row>
    <row r="6738" spans="15:15" x14ac:dyDescent="0.2">
      <c r="O6738" s="223"/>
    </row>
    <row r="6739" spans="15:15" x14ac:dyDescent="0.2">
      <c r="O6739" s="223"/>
    </row>
    <row r="6740" spans="15:15" x14ac:dyDescent="0.2">
      <c r="O6740" s="223"/>
    </row>
    <row r="6741" spans="15:15" x14ac:dyDescent="0.2">
      <c r="O6741" s="223"/>
    </row>
    <row r="6742" spans="15:15" x14ac:dyDescent="0.2">
      <c r="O6742" s="223"/>
    </row>
    <row r="6743" spans="15:15" x14ac:dyDescent="0.2">
      <c r="O6743" s="223"/>
    </row>
    <row r="6744" spans="15:15" x14ac:dyDescent="0.2">
      <c r="O6744" s="223"/>
    </row>
    <row r="6745" spans="15:15" x14ac:dyDescent="0.2">
      <c r="O6745" s="223"/>
    </row>
    <row r="6746" spans="15:15" x14ac:dyDescent="0.2">
      <c r="O6746" s="223"/>
    </row>
    <row r="6747" spans="15:15" x14ac:dyDescent="0.2">
      <c r="O6747" s="223"/>
    </row>
    <row r="6748" spans="15:15" x14ac:dyDescent="0.2">
      <c r="O6748" s="223"/>
    </row>
    <row r="6749" spans="15:15" x14ac:dyDescent="0.2">
      <c r="O6749" s="223"/>
    </row>
    <row r="6750" spans="15:15" x14ac:dyDescent="0.2">
      <c r="O6750" s="223"/>
    </row>
    <row r="6751" spans="15:15" x14ac:dyDescent="0.2">
      <c r="O6751" s="223"/>
    </row>
    <row r="6752" spans="15:15" x14ac:dyDescent="0.2">
      <c r="O6752" s="223"/>
    </row>
    <row r="6753" spans="15:15" x14ac:dyDescent="0.2">
      <c r="O6753" s="223"/>
    </row>
    <row r="6754" spans="15:15" x14ac:dyDescent="0.2">
      <c r="O6754" s="223"/>
    </row>
    <row r="6755" spans="15:15" x14ac:dyDescent="0.2">
      <c r="O6755" s="223"/>
    </row>
    <row r="6756" spans="15:15" x14ac:dyDescent="0.2">
      <c r="O6756" s="223"/>
    </row>
    <row r="6757" spans="15:15" x14ac:dyDescent="0.2">
      <c r="O6757" s="223"/>
    </row>
    <row r="6758" spans="15:15" x14ac:dyDescent="0.2">
      <c r="O6758" s="223"/>
    </row>
    <row r="6759" spans="15:15" x14ac:dyDescent="0.2">
      <c r="O6759" s="223"/>
    </row>
    <row r="6760" spans="15:15" x14ac:dyDescent="0.2">
      <c r="O6760" s="223"/>
    </row>
    <row r="6761" spans="15:15" x14ac:dyDescent="0.2">
      <c r="O6761" s="223"/>
    </row>
    <row r="6762" spans="15:15" x14ac:dyDescent="0.2">
      <c r="O6762" s="223"/>
    </row>
    <row r="6763" spans="15:15" x14ac:dyDescent="0.2">
      <c r="O6763" s="223"/>
    </row>
    <row r="6764" spans="15:15" x14ac:dyDescent="0.2">
      <c r="O6764" s="223"/>
    </row>
    <row r="6765" spans="15:15" x14ac:dyDescent="0.2">
      <c r="O6765" s="223"/>
    </row>
    <row r="6766" spans="15:15" x14ac:dyDescent="0.2">
      <c r="O6766" s="223"/>
    </row>
    <row r="6767" spans="15:15" x14ac:dyDescent="0.2">
      <c r="O6767" s="223"/>
    </row>
    <row r="6768" spans="15:15" x14ac:dyDescent="0.2">
      <c r="O6768" s="223"/>
    </row>
    <row r="6769" spans="15:15" x14ac:dyDescent="0.2">
      <c r="O6769" s="223"/>
    </row>
    <row r="6770" spans="15:15" x14ac:dyDescent="0.2">
      <c r="O6770" s="223"/>
    </row>
    <row r="6771" spans="15:15" x14ac:dyDescent="0.2">
      <c r="O6771" s="223"/>
    </row>
    <row r="6772" spans="15:15" x14ac:dyDescent="0.2">
      <c r="O6772" s="223"/>
    </row>
    <row r="6773" spans="15:15" x14ac:dyDescent="0.2">
      <c r="O6773" s="223"/>
    </row>
    <row r="6774" spans="15:15" x14ac:dyDescent="0.2">
      <c r="O6774" s="223"/>
    </row>
    <row r="6775" spans="15:15" x14ac:dyDescent="0.2">
      <c r="O6775" s="223"/>
    </row>
    <row r="6776" spans="15:15" x14ac:dyDescent="0.2">
      <c r="O6776" s="223"/>
    </row>
    <row r="6777" spans="15:15" x14ac:dyDescent="0.2">
      <c r="O6777" s="223"/>
    </row>
    <row r="6778" spans="15:15" x14ac:dyDescent="0.2">
      <c r="O6778" s="223"/>
    </row>
    <row r="6779" spans="15:15" x14ac:dyDescent="0.2">
      <c r="O6779" s="223"/>
    </row>
    <row r="6780" spans="15:15" x14ac:dyDescent="0.2">
      <c r="O6780" s="223"/>
    </row>
    <row r="6781" spans="15:15" x14ac:dyDescent="0.2">
      <c r="O6781" s="223"/>
    </row>
    <row r="6782" spans="15:15" x14ac:dyDescent="0.2">
      <c r="O6782" s="223"/>
    </row>
    <row r="6783" spans="15:15" x14ac:dyDescent="0.2">
      <c r="O6783" s="223"/>
    </row>
    <row r="6784" spans="15:15" x14ac:dyDescent="0.2">
      <c r="O6784" s="223"/>
    </row>
    <row r="6785" spans="15:15" x14ac:dyDescent="0.2">
      <c r="O6785" s="223"/>
    </row>
    <row r="6786" spans="15:15" x14ac:dyDescent="0.2">
      <c r="O6786" s="223"/>
    </row>
    <row r="6787" spans="15:15" x14ac:dyDescent="0.2">
      <c r="O6787" s="223"/>
    </row>
    <row r="6788" spans="15:15" x14ac:dyDescent="0.2">
      <c r="O6788" s="223"/>
    </row>
    <row r="6789" spans="15:15" x14ac:dyDescent="0.2">
      <c r="O6789" s="223"/>
    </row>
    <row r="6790" spans="15:15" x14ac:dyDescent="0.2">
      <c r="O6790" s="223"/>
    </row>
    <row r="6791" spans="15:15" x14ac:dyDescent="0.2">
      <c r="O6791" s="223"/>
    </row>
    <row r="6792" spans="15:15" x14ac:dyDescent="0.2">
      <c r="O6792" s="223"/>
    </row>
    <row r="6793" spans="15:15" x14ac:dyDescent="0.2">
      <c r="O6793" s="223"/>
    </row>
    <row r="6794" spans="15:15" x14ac:dyDescent="0.2">
      <c r="O6794" s="223"/>
    </row>
    <row r="6795" spans="15:15" x14ac:dyDescent="0.2">
      <c r="O6795" s="223"/>
    </row>
    <row r="6796" spans="15:15" x14ac:dyDescent="0.2">
      <c r="O6796" s="223"/>
    </row>
    <row r="6797" spans="15:15" x14ac:dyDescent="0.2">
      <c r="O6797" s="223"/>
    </row>
    <row r="6798" spans="15:15" x14ac:dyDescent="0.2">
      <c r="O6798" s="223"/>
    </row>
    <row r="6799" spans="15:15" x14ac:dyDescent="0.2">
      <c r="O6799" s="223"/>
    </row>
    <row r="6800" spans="15:15" x14ac:dyDescent="0.2">
      <c r="O6800" s="223"/>
    </row>
    <row r="6801" spans="15:15" x14ac:dyDescent="0.2">
      <c r="O6801" s="223"/>
    </row>
    <row r="6802" spans="15:15" x14ac:dyDescent="0.2">
      <c r="O6802" s="223"/>
    </row>
    <row r="6803" spans="15:15" x14ac:dyDescent="0.2">
      <c r="O6803" s="223"/>
    </row>
    <row r="6804" spans="15:15" x14ac:dyDescent="0.2">
      <c r="O6804" s="223"/>
    </row>
    <row r="6805" spans="15:15" x14ac:dyDescent="0.2">
      <c r="O6805" s="223"/>
    </row>
    <row r="6806" spans="15:15" x14ac:dyDescent="0.2">
      <c r="O6806" s="223"/>
    </row>
    <row r="6807" spans="15:15" x14ac:dyDescent="0.2">
      <c r="O6807" s="223"/>
    </row>
    <row r="6808" spans="15:15" x14ac:dyDescent="0.2">
      <c r="O6808" s="223"/>
    </row>
    <row r="6809" spans="15:15" x14ac:dyDescent="0.2">
      <c r="O6809" s="223"/>
    </row>
    <row r="6810" spans="15:15" x14ac:dyDescent="0.2">
      <c r="O6810" s="223"/>
    </row>
    <row r="6811" spans="15:15" x14ac:dyDescent="0.2">
      <c r="O6811" s="223"/>
    </row>
    <row r="6812" spans="15:15" x14ac:dyDescent="0.2">
      <c r="O6812" s="223"/>
    </row>
    <row r="6813" spans="15:15" x14ac:dyDescent="0.2">
      <c r="O6813" s="223"/>
    </row>
    <row r="6814" spans="15:15" x14ac:dyDescent="0.2">
      <c r="O6814" s="223"/>
    </row>
    <row r="6815" spans="15:15" x14ac:dyDescent="0.2">
      <c r="O6815" s="223"/>
    </row>
    <row r="6816" spans="15:15" x14ac:dyDescent="0.2">
      <c r="O6816" s="223"/>
    </row>
    <row r="6817" spans="15:15" x14ac:dyDescent="0.2">
      <c r="O6817" s="223"/>
    </row>
    <row r="6818" spans="15:15" x14ac:dyDescent="0.2">
      <c r="O6818" s="223"/>
    </row>
    <row r="6819" spans="15:15" x14ac:dyDescent="0.2">
      <c r="O6819" s="223"/>
    </row>
    <row r="6820" spans="15:15" x14ac:dyDescent="0.2">
      <c r="O6820" s="223"/>
    </row>
    <row r="6821" spans="15:15" x14ac:dyDescent="0.2">
      <c r="O6821" s="223"/>
    </row>
    <row r="6822" spans="15:15" x14ac:dyDescent="0.2">
      <c r="O6822" s="223"/>
    </row>
    <row r="6823" spans="15:15" x14ac:dyDescent="0.2">
      <c r="O6823" s="223"/>
    </row>
    <row r="6824" spans="15:15" x14ac:dyDescent="0.2">
      <c r="O6824" s="223"/>
    </row>
    <row r="6825" spans="15:15" x14ac:dyDescent="0.2">
      <c r="O6825" s="223"/>
    </row>
    <row r="6826" spans="15:15" x14ac:dyDescent="0.2">
      <c r="O6826" s="223"/>
    </row>
    <row r="6827" spans="15:15" x14ac:dyDescent="0.2">
      <c r="O6827" s="223"/>
    </row>
    <row r="6828" spans="15:15" x14ac:dyDescent="0.2">
      <c r="O6828" s="223"/>
    </row>
    <row r="6829" spans="15:15" x14ac:dyDescent="0.2">
      <c r="O6829" s="223"/>
    </row>
    <row r="6830" spans="15:15" x14ac:dyDescent="0.2">
      <c r="O6830" s="223"/>
    </row>
    <row r="6831" spans="15:15" x14ac:dyDescent="0.2">
      <c r="O6831" s="223"/>
    </row>
    <row r="6832" spans="15:15" x14ac:dyDescent="0.2">
      <c r="O6832" s="223"/>
    </row>
    <row r="6833" spans="15:15" x14ac:dyDescent="0.2">
      <c r="O6833" s="223"/>
    </row>
    <row r="6834" spans="15:15" x14ac:dyDescent="0.2">
      <c r="O6834" s="223"/>
    </row>
    <row r="6835" spans="15:15" x14ac:dyDescent="0.2">
      <c r="O6835" s="223"/>
    </row>
    <row r="6836" spans="15:15" x14ac:dyDescent="0.2">
      <c r="O6836" s="223"/>
    </row>
    <row r="6837" spans="15:15" x14ac:dyDescent="0.2">
      <c r="O6837" s="223"/>
    </row>
    <row r="6838" spans="15:15" x14ac:dyDescent="0.2">
      <c r="O6838" s="223"/>
    </row>
    <row r="6839" spans="15:15" x14ac:dyDescent="0.2">
      <c r="O6839" s="223"/>
    </row>
    <row r="6840" spans="15:15" x14ac:dyDescent="0.2">
      <c r="O6840" s="223"/>
    </row>
    <row r="6841" spans="15:15" x14ac:dyDescent="0.2">
      <c r="O6841" s="223"/>
    </row>
    <row r="6842" spans="15:15" x14ac:dyDescent="0.2">
      <c r="O6842" s="223"/>
    </row>
    <row r="6843" spans="15:15" x14ac:dyDescent="0.2">
      <c r="O6843" s="223"/>
    </row>
    <row r="6844" spans="15:15" x14ac:dyDescent="0.2">
      <c r="O6844" s="223"/>
    </row>
    <row r="6845" spans="15:15" x14ac:dyDescent="0.2">
      <c r="O6845" s="223"/>
    </row>
    <row r="6846" spans="15:15" x14ac:dyDescent="0.2">
      <c r="O6846" s="223"/>
    </row>
    <row r="6847" spans="15:15" x14ac:dyDescent="0.2">
      <c r="O6847" s="223"/>
    </row>
    <row r="6848" spans="15:15" x14ac:dyDescent="0.2">
      <c r="O6848" s="223"/>
    </row>
    <row r="6849" spans="15:15" x14ac:dyDescent="0.2">
      <c r="O6849" s="223"/>
    </row>
    <row r="6850" spans="15:15" x14ac:dyDescent="0.2">
      <c r="O6850" s="223"/>
    </row>
    <row r="6851" spans="15:15" x14ac:dyDescent="0.2">
      <c r="O6851" s="223"/>
    </row>
    <row r="6852" spans="15:15" x14ac:dyDescent="0.2">
      <c r="O6852" s="223"/>
    </row>
    <row r="6853" spans="15:15" x14ac:dyDescent="0.2">
      <c r="O6853" s="223"/>
    </row>
    <row r="6854" spans="15:15" x14ac:dyDescent="0.2">
      <c r="O6854" s="223"/>
    </row>
    <row r="6855" spans="15:15" x14ac:dyDescent="0.2">
      <c r="O6855" s="223"/>
    </row>
    <row r="6856" spans="15:15" x14ac:dyDescent="0.2">
      <c r="O6856" s="223"/>
    </row>
    <row r="6857" spans="15:15" x14ac:dyDescent="0.2">
      <c r="O6857" s="223"/>
    </row>
    <row r="6858" spans="15:15" x14ac:dyDescent="0.2">
      <c r="O6858" s="223"/>
    </row>
    <row r="6859" spans="15:15" x14ac:dyDescent="0.2">
      <c r="O6859" s="223"/>
    </row>
    <row r="6860" spans="15:15" x14ac:dyDescent="0.2">
      <c r="O6860" s="223"/>
    </row>
    <row r="6861" spans="15:15" x14ac:dyDescent="0.2">
      <c r="O6861" s="223"/>
    </row>
    <row r="6862" spans="15:15" x14ac:dyDescent="0.2">
      <c r="O6862" s="223"/>
    </row>
    <row r="6863" spans="15:15" x14ac:dyDescent="0.2">
      <c r="O6863" s="223"/>
    </row>
    <row r="6864" spans="15:15" x14ac:dyDescent="0.2">
      <c r="O6864" s="223"/>
    </row>
    <row r="6865" spans="15:15" x14ac:dyDescent="0.2">
      <c r="O6865" s="223"/>
    </row>
    <row r="6866" spans="15:15" x14ac:dyDescent="0.2">
      <c r="O6866" s="223"/>
    </row>
    <row r="6867" spans="15:15" x14ac:dyDescent="0.2">
      <c r="O6867" s="223"/>
    </row>
    <row r="6868" spans="15:15" x14ac:dyDescent="0.2">
      <c r="O6868" s="223"/>
    </row>
    <row r="6869" spans="15:15" x14ac:dyDescent="0.2">
      <c r="O6869" s="223"/>
    </row>
    <row r="6870" spans="15:15" x14ac:dyDescent="0.2">
      <c r="O6870" s="223"/>
    </row>
    <row r="6871" spans="15:15" x14ac:dyDescent="0.2">
      <c r="O6871" s="223"/>
    </row>
    <row r="6872" spans="15:15" x14ac:dyDescent="0.2">
      <c r="O6872" s="223"/>
    </row>
    <row r="6873" spans="15:15" x14ac:dyDescent="0.2">
      <c r="O6873" s="223"/>
    </row>
    <row r="6874" spans="15:15" x14ac:dyDescent="0.2">
      <c r="O6874" s="223"/>
    </row>
    <row r="6875" spans="15:15" x14ac:dyDescent="0.2">
      <c r="O6875" s="223"/>
    </row>
    <row r="6876" spans="15:15" x14ac:dyDescent="0.2">
      <c r="O6876" s="223"/>
    </row>
    <row r="6877" spans="15:15" x14ac:dyDescent="0.2">
      <c r="O6877" s="223"/>
    </row>
    <row r="6878" spans="15:15" x14ac:dyDescent="0.2">
      <c r="O6878" s="223"/>
    </row>
    <row r="6879" spans="15:15" x14ac:dyDescent="0.2">
      <c r="O6879" s="223"/>
    </row>
    <row r="6880" spans="15:15" x14ac:dyDescent="0.2">
      <c r="O6880" s="223"/>
    </row>
    <row r="6881" spans="15:15" x14ac:dyDescent="0.2">
      <c r="O6881" s="223"/>
    </row>
    <row r="6882" spans="15:15" x14ac:dyDescent="0.2">
      <c r="O6882" s="223"/>
    </row>
    <row r="6883" spans="15:15" x14ac:dyDescent="0.2">
      <c r="O6883" s="223"/>
    </row>
    <row r="6884" spans="15:15" x14ac:dyDescent="0.2">
      <c r="O6884" s="223"/>
    </row>
    <row r="6885" spans="15:15" x14ac:dyDescent="0.2">
      <c r="O6885" s="223"/>
    </row>
    <row r="6886" spans="15:15" x14ac:dyDescent="0.2">
      <c r="O6886" s="223"/>
    </row>
    <row r="6887" spans="15:15" x14ac:dyDescent="0.2">
      <c r="O6887" s="223"/>
    </row>
    <row r="6888" spans="15:15" x14ac:dyDescent="0.2">
      <c r="O6888" s="223"/>
    </row>
    <row r="6889" spans="15:15" x14ac:dyDescent="0.2">
      <c r="O6889" s="223"/>
    </row>
    <row r="6890" spans="15:15" x14ac:dyDescent="0.2">
      <c r="O6890" s="223"/>
    </row>
    <row r="6891" spans="15:15" x14ac:dyDescent="0.2">
      <c r="O6891" s="223"/>
    </row>
    <row r="6892" spans="15:15" x14ac:dyDescent="0.2">
      <c r="O6892" s="223"/>
    </row>
    <row r="6893" spans="15:15" x14ac:dyDescent="0.2">
      <c r="O6893" s="223"/>
    </row>
    <row r="6894" spans="15:15" x14ac:dyDescent="0.2">
      <c r="O6894" s="223"/>
    </row>
    <row r="6895" spans="15:15" x14ac:dyDescent="0.2">
      <c r="O6895" s="223"/>
    </row>
    <row r="6896" spans="15:15" x14ac:dyDescent="0.2">
      <c r="O6896" s="223"/>
    </row>
    <row r="6897" spans="15:15" x14ac:dyDescent="0.2">
      <c r="O6897" s="223"/>
    </row>
    <row r="6898" spans="15:15" x14ac:dyDescent="0.2">
      <c r="O6898" s="223"/>
    </row>
    <row r="6899" spans="15:15" x14ac:dyDescent="0.2">
      <c r="O6899" s="223"/>
    </row>
    <row r="6900" spans="15:15" x14ac:dyDescent="0.2">
      <c r="O6900" s="223"/>
    </row>
    <row r="6901" spans="15:15" x14ac:dyDescent="0.2">
      <c r="O6901" s="223"/>
    </row>
    <row r="6902" spans="15:15" x14ac:dyDescent="0.2">
      <c r="O6902" s="223"/>
    </row>
    <row r="6903" spans="15:15" x14ac:dyDescent="0.2">
      <c r="O6903" s="223"/>
    </row>
    <row r="6904" spans="15:15" x14ac:dyDescent="0.2">
      <c r="O6904" s="223"/>
    </row>
    <row r="6905" spans="15:15" x14ac:dyDescent="0.2">
      <c r="O6905" s="223"/>
    </row>
    <row r="6906" spans="15:15" x14ac:dyDescent="0.2">
      <c r="O6906" s="223"/>
    </row>
    <row r="6907" spans="15:15" x14ac:dyDescent="0.2">
      <c r="O6907" s="223"/>
    </row>
    <row r="6908" spans="15:15" x14ac:dyDescent="0.2">
      <c r="O6908" s="223"/>
    </row>
    <row r="6909" spans="15:15" x14ac:dyDescent="0.2">
      <c r="O6909" s="223"/>
    </row>
    <row r="6910" spans="15:15" x14ac:dyDescent="0.2">
      <c r="O6910" s="223"/>
    </row>
    <row r="6911" spans="15:15" x14ac:dyDescent="0.2">
      <c r="O6911" s="223"/>
    </row>
    <row r="6912" spans="15:15" x14ac:dyDescent="0.2">
      <c r="O6912" s="223"/>
    </row>
    <row r="6913" spans="15:15" x14ac:dyDescent="0.2">
      <c r="O6913" s="223"/>
    </row>
    <row r="6914" spans="15:15" x14ac:dyDescent="0.2">
      <c r="O6914" s="223"/>
    </row>
    <row r="6915" spans="15:15" x14ac:dyDescent="0.2">
      <c r="O6915" s="223"/>
    </row>
    <row r="6916" spans="15:15" x14ac:dyDescent="0.2">
      <c r="O6916" s="223"/>
    </row>
    <row r="6917" spans="15:15" x14ac:dyDescent="0.2">
      <c r="O6917" s="223"/>
    </row>
    <row r="6918" spans="15:15" x14ac:dyDescent="0.2">
      <c r="O6918" s="223"/>
    </row>
    <row r="6919" spans="15:15" x14ac:dyDescent="0.2">
      <c r="O6919" s="223"/>
    </row>
    <row r="6920" spans="15:15" x14ac:dyDescent="0.2">
      <c r="O6920" s="223"/>
    </row>
    <row r="6921" spans="15:15" x14ac:dyDescent="0.2">
      <c r="O6921" s="223"/>
    </row>
    <row r="6922" spans="15:15" x14ac:dyDescent="0.2">
      <c r="O6922" s="223"/>
    </row>
    <row r="6923" spans="15:15" x14ac:dyDescent="0.2">
      <c r="O6923" s="223"/>
    </row>
    <row r="6924" spans="15:15" x14ac:dyDescent="0.2">
      <c r="O6924" s="223"/>
    </row>
    <row r="6925" spans="15:15" x14ac:dyDescent="0.2">
      <c r="O6925" s="223"/>
    </row>
    <row r="6926" spans="15:15" x14ac:dyDescent="0.2">
      <c r="O6926" s="223"/>
    </row>
    <row r="6927" spans="15:15" x14ac:dyDescent="0.2">
      <c r="O6927" s="223"/>
    </row>
    <row r="6928" spans="15:15" x14ac:dyDescent="0.2">
      <c r="O6928" s="223"/>
    </row>
    <row r="6929" spans="15:15" x14ac:dyDescent="0.2">
      <c r="O6929" s="223"/>
    </row>
    <row r="6930" spans="15:15" x14ac:dyDescent="0.2">
      <c r="O6930" s="223"/>
    </row>
    <row r="6931" spans="15:15" x14ac:dyDescent="0.2">
      <c r="O6931" s="223"/>
    </row>
    <row r="6932" spans="15:15" x14ac:dyDescent="0.2">
      <c r="O6932" s="223"/>
    </row>
    <row r="6933" spans="15:15" x14ac:dyDescent="0.2">
      <c r="O6933" s="223"/>
    </row>
    <row r="6934" spans="15:15" x14ac:dyDescent="0.2">
      <c r="O6934" s="223"/>
    </row>
    <row r="6935" spans="15:15" x14ac:dyDescent="0.2">
      <c r="O6935" s="223"/>
    </row>
    <row r="6936" spans="15:15" x14ac:dyDescent="0.2">
      <c r="O6936" s="223"/>
    </row>
    <row r="6937" spans="15:15" x14ac:dyDescent="0.2">
      <c r="O6937" s="223"/>
    </row>
    <row r="6938" spans="15:15" x14ac:dyDescent="0.2">
      <c r="O6938" s="223"/>
    </row>
    <row r="6939" spans="15:15" x14ac:dyDescent="0.2">
      <c r="O6939" s="223"/>
    </row>
    <row r="6940" spans="15:15" x14ac:dyDescent="0.2">
      <c r="O6940" s="223"/>
    </row>
    <row r="6941" spans="15:15" x14ac:dyDescent="0.2">
      <c r="O6941" s="223"/>
    </row>
    <row r="6942" spans="15:15" x14ac:dyDescent="0.2">
      <c r="O6942" s="223"/>
    </row>
    <row r="6943" spans="15:15" x14ac:dyDescent="0.2">
      <c r="O6943" s="223"/>
    </row>
    <row r="6944" spans="15:15" x14ac:dyDescent="0.2">
      <c r="O6944" s="223"/>
    </row>
    <row r="6945" spans="15:15" x14ac:dyDescent="0.2">
      <c r="O6945" s="223"/>
    </row>
    <row r="6946" spans="15:15" x14ac:dyDescent="0.2">
      <c r="O6946" s="223"/>
    </row>
    <row r="6947" spans="15:15" x14ac:dyDescent="0.2">
      <c r="O6947" s="223"/>
    </row>
    <row r="6948" spans="15:15" x14ac:dyDescent="0.2">
      <c r="O6948" s="223"/>
    </row>
    <row r="6949" spans="15:15" x14ac:dyDescent="0.2">
      <c r="O6949" s="223"/>
    </row>
    <row r="6950" spans="15:15" x14ac:dyDescent="0.2">
      <c r="O6950" s="223"/>
    </row>
    <row r="6951" spans="15:15" x14ac:dyDescent="0.2">
      <c r="O6951" s="223"/>
    </row>
    <row r="6952" spans="15:15" x14ac:dyDescent="0.2">
      <c r="O6952" s="223"/>
    </row>
    <row r="6953" spans="15:15" x14ac:dyDescent="0.2">
      <c r="O6953" s="223"/>
    </row>
    <row r="6954" spans="15:15" x14ac:dyDescent="0.2">
      <c r="O6954" s="223"/>
    </row>
    <row r="6955" spans="15:15" x14ac:dyDescent="0.2">
      <c r="O6955" s="223"/>
    </row>
    <row r="6956" spans="15:15" x14ac:dyDescent="0.2">
      <c r="O6956" s="223"/>
    </row>
    <row r="6957" spans="15:15" x14ac:dyDescent="0.2">
      <c r="O6957" s="223"/>
    </row>
    <row r="6958" spans="15:15" x14ac:dyDescent="0.2">
      <c r="O6958" s="223"/>
    </row>
    <row r="6959" spans="15:15" x14ac:dyDescent="0.2">
      <c r="O6959" s="223"/>
    </row>
    <row r="6960" spans="15:15" x14ac:dyDescent="0.2">
      <c r="O6960" s="223"/>
    </row>
    <row r="6961" spans="15:15" x14ac:dyDescent="0.2">
      <c r="O6961" s="223"/>
    </row>
    <row r="6962" spans="15:15" x14ac:dyDescent="0.2">
      <c r="O6962" s="223"/>
    </row>
    <row r="6963" spans="15:15" x14ac:dyDescent="0.2">
      <c r="O6963" s="223"/>
    </row>
    <row r="6964" spans="15:15" x14ac:dyDescent="0.2">
      <c r="O6964" s="223"/>
    </row>
    <row r="6965" spans="15:15" x14ac:dyDescent="0.2">
      <c r="O6965" s="223"/>
    </row>
    <row r="6966" spans="15:15" x14ac:dyDescent="0.2">
      <c r="O6966" s="223"/>
    </row>
    <row r="6967" spans="15:15" x14ac:dyDescent="0.2">
      <c r="O6967" s="223"/>
    </row>
    <row r="6968" spans="15:15" x14ac:dyDescent="0.2">
      <c r="O6968" s="223"/>
    </row>
    <row r="6969" spans="15:15" x14ac:dyDescent="0.2">
      <c r="O6969" s="223"/>
    </row>
    <row r="6970" spans="15:15" x14ac:dyDescent="0.2">
      <c r="O6970" s="223"/>
    </row>
    <row r="6971" spans="15:15" x14ac:dyDescent="0.2">
      <c r="O6971" s="223"/>
    </row>
    <row r="6972" spans="15:15" x14ac:dyDescent="0.2">
      <c r="O6972" s="223"/>
    </row>
    <row r="6973" spans="15:15" x14ac:dyDescent="0.2">
      <c r="O6973" s="223"/>
    </row>
    <row r="6974" spans="15:15" x14ac:dyDescent="0.2">
      <c r="O6974" s="223"/>
    </row>
    <row r="6975" spans="15:15" x14ac:dyDescent="0.2">
      <c r="O6975" s="223"/>
    </row>
    <row r="6976" spans="15:15" x14ac:dyDescent="0.2">
      <c r="O6976" s="223"/>
    </row>
    <row r="6977" spans="15:15" x14ac:dyDescent="0.2">
      <c r="O6977" s="223"/>
    </row>
    <row r="6978" spans="15:15" x14ac:dyDescent="0.2">
      <c r="O6978" s="223"/>
    </row>
    <row r="6979" spans="15:15" x14ac:dyDescent="0.2">
      <c r="O6979" s="223"/>
    </row>
    <row r="6980" spans="15:15" x14ac:dyDescent="0.2">
      <c r="O6980" s="223"/>
    </row>
    <row r="6981" spans="15:15" x14ac:dyDescent="0.2">
      <c r="O6981" s="223"/>
    </row>
    <row r="6982" spans="15:15" x14ac:dyDescent="0.2">
      <c r="O6982" s="223"/>
    </row>
    <row r="6983" spans="15:15" x14ac:dyDescent="0.2">
      <c r="O6983" s="223"/>
    </row>
    <row r="6984" spans="15:15" x14ac:dyDescent="0.2">
      <c r="O6984" s="223"/>
    </row>
    <row r="6985" spans="15:15" x14ac:dyDescent="0.2">
      <c r="O6985" s="223"/>
    </row>
    <row r="6986" spans="15:15" x14ac:dyDescent="0.2">
      <c r="O6986" s="223"/>
    </row>
    <row r="6987" spans="15:15" x14ac:dyDescent="0.2">
      <c r="O6987" s="223"/>
    </row>
    <row r="6988" spans="15:15" x14ac:dyDescent="0.2">
      <c r="O6988" s="223"/>
    </row>
    <row r="6989" spans="15:15" x14ac:dyDescent="0.2">
      <c r="O6989" s="223"/>
    </row>
    <row r="6990" spans="15:15" x14ac:dyDescent="0.2">
      <c r="O6990" s="223"/>
    </row>
    <row r="6991" spans="15:15" x14ac:dyDescent="0.2">
      <c r="O6991" s="223"/>
    </row>
    <row r="6992" spans="15:15" x14ac:dyDescent="0.2">
      <c r="O6992" s="223"/>
    </row>
    <row r="6993" spans="15:15" x14ac:dyDescent="0.2">
      <c r="O6993" s="223"/>
    </row>
    <row r="6994" spans="15:15" x14ac:dyDescent="0.2">
      <c r="O6994" s="223"/>
    </row>
    <row r="6995" spans="15:15" x14ac:dyDescent="0.2">
      <c r="O6995" s="223"/>
    </row>
    <row r="6996" spans="15:15" x14ac:dyDescent="0.2">
      <c r="O6996" s="223"/>
    </row>
    <row r="6997" spans="15:15" x14ac:dyDescent="0.2">
      <c r="O6997" s="223"/>
    </row>
    <row r="6998" spans="15:15" x14ac:dyDescent="0.2">
      <c r="O6998" s="223"/>
    </row>
    <row r="6999" spans="15:15" x14ac:dyDescent="0.2">
      <c r="O6999" s="223"/>
    </row>
    <row r="7000" spans="15:15" x14ac:dyDescent="0.2">
      <c r="O7000" s="223"/>
    </row>
    <row r="7001" spans="15:15" x14ac:dyDescent="0.2">
      <c r="O7001" s="223"/>
    </row>
    <row r="7002" spans="15:15" x14ac:dyDescent="0.2">
      <c r="O7002" s="223"/>
    </row>
    <row r="7003" spans="15:15" x14ac:dyDescent="0.2">
      <c r="O7003" s="223"/>
    </row>
    <row r="7004" spans="15:15" x14ac:dyDescent="0.2">
      <c r="O7004" s="223"/>
    </row>
    <row r="7005" spans="15:15" x14ac:dyDescent="0.2">
      <c r="O7005" s="223"/>
    </row>
    <row r="7006" spans="15:15" x14ac:dyDescent="0.2">
      <c r="O7006" s="223"/>
    </row>
    <row r="7007" spans="15:15" x14ac:dyDescent="0.2">
      <c r="O7007" s="223"/>
    </row>
    <row r="7008" spans="15:15" x14ac:dyDescent="0.2">
      <c r="O7008" s="223"/>
    </row>
    <row r="7009" spans="15:15" x14ac:dyDescent="0.2">
      <c r="O7009" s="223"/>
    </row>
    <row r="7010" spans="15:15" x14ac:dyDescent="0.2">
      <c r="O7010" s="223"/>
    </row>
    <row r="7011" spans="15:15" x14ac:dyDescent="0.2">
      <c r="O7011" s="223"/>
    </row>
    <row r="7012" spans="15:15" x14ac:dyDescent="0.2">
      <c r="O7012" s="223"/>
    </row>
    <row r="7013" spans="15:15" x14ac:dyDescent="0.2">
      <c r="O7013" s="223"/>
    </row>
    <row r="7014" spans="15:15" x14ac:dyDescent="0.2">
      <c r="O7014" s="223"/>
    </row>
    <row r="7015" spans="15:15" x14ac:dyDescent="0.2">
      <c r="O7015" s="223"/>
    </row>
    <row r="7016" spans="15:15" x14ac:dyDescent="0.2">
      <c r="O7016" s="223"/>
    </row>
    <row r="7017" spans="15:15" x14ac:dyDescent="0.2">
      <c r="O7017" s="223"/>
    </row>
    <row r="7018" spans="15:15" x14ac:dyDescent="0.2">
      <c r="O7018" s="223"/>
    </row>
    <row r="7019" spans="15:15" x14ac:dyDescent="0.2">
      <c r="O7019" s="223"/>
    </row>
    <row r="7020" spans="15:15" x14ac:dyDescent="0.2">
      <c r="O7020" s="223"/>
    </row>
    <row r="7021" spans="15:15" x14ac:dyDescent="0.2">
      <c r="O7021" s="223"/>
    </row>
    <row r="7022" spans="15:15" x14ac:dyDescent="0.2">
      <c r="O7022" s="223"/>
    </row>
    <row r="7023" spans="15:15" x14ac:dyDescent="0.2">
      <c r="O7023" s="223"/>
    </row>
    <row r="7024" spans="15:15" x14ac:dyDescent="0.2">
      <c r="O7024" s="223"/>
    </row>
    <row r="7025" spans="15:15" x14ac:dyDescent="0.2">
      <c r="O7025" s="223"/>
    </row>
    <row r="7026" spans="15:15" x14ac:dyDescent="0.2">
      <c r="O7026" s="223"/>
    </row>
    <row r="7027" spans="15:15" x14ac:dyDescent="0.2">
      <c r="O7027" s="223"/>
    </row>
    <row r="7028" spans="15:15" x14ac:dyDescent="0.2">
      <c r="O7028" s="223"/>
    </row>
    <row r="7029" spans="15:15" x14ac:dyDescent="0.2">
      <c r="O7029" s="223"/>
    </row>
    <row r="7030" spans="15:15" x14ac:dyDescent="0.2">
      <c r="O7030" s="223"/>
    </row>
    <row r="7031" spans="15:15" x14ac:dyDescent="0.2">
      <c r="O7031" s="223"/>
    </row>
    <row r="7032" spans="15:15" x14ac:dyDescent="0.2">
      <c r="O7032" s="223"/>
    </row>
    <row r="7033" spans="15:15" x14ac:dyDescent="0.2">
      <c r="O7033" s="223"/>
    </row>
    <row r="7034" spans="15:15" x14ac:dyDescent="0.2">
      <c r="O7034" s="223"/>
    </row>
    <row r="7035" spans="15:15" x14ac:dyDescent="0.2">
      <c r="O7035" s="223"/>
    </row>
    <row r="7036" spans="15:15" x14ac:dyDescent="0.2">
      <c r="O7036" s="223"/>
    </row>
    <row r="7037" spans="15:15" x14ac:dyDescent="0.2">
      <c r="O7037" s="223"/>
    </row>
    <row r="7038" spans="15:15" x14ac:dyDescent="0.2">
      <c r="O7038" s="223"/>
    </row>
    <row r="7039" spans="15:15" x14ac:dyDescent="0.2">
      <c r="O7039" s="223"/>
    </row>
    <row r="7040" spans="15:15" x14ac:dyDescent="0.2">
      <c r="O7040" s="223"/>
    </row>
    <row r="7041" spans="15:15" x14ac:dyDescent="0.2">
      <c r="O7041" s="223"/>
    </row>
    <row r="7042" spans="15:15" x14ac:dyDescent="0.2">
      <c r="O7042" s="223"/>
    </row>
    <row r="7043" spans="15:15" x14ac:dyDescent="0.2">
      <c r="O7043" s="223"/>
    </row>
    <row r="7044" spans="15:15" x14ac:dyDescent="0.2">
      <c r="O7044" s="223"/>
    </row>
    <row r="7045" spans="15:15" x14ac:dyDescent="0.2">
      <c r="O7045" s="223"/>
    </row>
    <row r="7046" spans="15:15" x14ac:dyDescent="0.2">
      <c r="O7046" s="223"/>
    </row>
    <row r="7047" spans="15:15" x14ac:dyDescent="0.2">
      <c r="O7047" s="223"/>
    </row>
    <row r="7048" spans="15:15" x14ac:dyDescent="0.2">
      <c r="O7048" s="223"/>
    </row>
    <row r="7049" spans="15:15" x14ac:dyDescent="0.2">
      <c r="O7049" s="223"/>
    </row>
    <row r="7050" spans="15:15" x14ac:dyDescent="0.2">
      <c r="O7050" s="223"/>
    </row>
    <row r="7051" spans="15:15" x14ac:dyDescent="0.2">
      <c r="O7051" s="223"/>
    </row>
    <row r="7052" spans="15:15" x14ac:dyDescent="0.2">
      <c r="O7052" s="223"/>
    </row>
    <row r="7053" spans="15:15" x14ac:dyDescent="0.2">
      <c r="O7053" s="223"/>
    </row>
    <row r="7054" spans="15:15" x14ac:dyDescent="0.2">
      <c r="O7054" s="223"/>
    </row>
    <row r="7055" spans="15:15" x14ac:dyDescent="0.2">
      <c r="O7055" s="223"/>
    </row>
    <row r="7056" spans="15:15" x14ac:dyDescent="0.2">
      <c r="O7056" s="223"/>
    </row>
    <row r="7057" spans="15:15" x14ac:dyDescent="0.2">
      <c r="O7057" s="223"/>
    </row>
    <row r="7058" spans="15:15" x14ac:dyDescent="0.2">
      <c r="O7058" s="223"/>
    </row>
    <row r="7059" spans="15:15" x14ac:dyDescent="0.2">
      <c r="O7059" s="223"/>
    </row>
    <row r="7060" spans="15:15" x14ac:dyDescent="0.2">
      <c r="O7060" s="223"/>
    </row>
    <row r="7061" spans="15:15" x14ac:dyDescent="0.2">
      <c r="O7061" s="223"/>
    </row>
    <row r="7062" spans="15:15" x14ac:dyDescent="0.2">
      <c r="O7062" s="223"/>
    </row>
    <row r="7063" spans="15:15" x14ac:dyDescent="0.2">
      <c r="O7063" s="223"/>
    </row>
    <row r="7064" spans="15:15" x14ac:dyDescent="0.2">
      <c r="O7064" s="223"/>
    </row>
    <row r="7065" spans="15:15" x14ac:dyDescent="0.2">
      <c r="O7065" s="223"/>
    </row>
    <row r="7066" spans="15:15" x14ac:dyDescent="0.2">
      <c r="O7066" s="223"/>
    </row>
    <row r="7067" spans="15:15" x14ac:dyDescent="0.2">
      <c r="O7067" s="223"/>
    </row>
    <row r="7068" spans="15:15" x14ac:dyDescent="0.2">
      <c r="O7068" s="223"/>
    </row>
    <row r="7069" spans="15:15" x14ac:dyDescent="0.2">
      <c r="O7069" s="223"/>
    </row>
    <row r="7070" spans="15:15" x14ac:dyDescent="0.2">
      <c r="O7070" s="223"/>
    </row>
    <row r="7071" spans="15:15" x14ac:dyDescent="0.2">
      <c r="O7071" s="223"/>
    </row>
    <row r="7072" spans="15:15" x14ac:dyDescent="0.2">
      <c r="O7072" s="223"/>
    </row>
    <row r="7073" spans="15:15" x14ac:dyDescent="0.2">
      <c r="O7073" s="223"/>
    </row>
    <row r="7074" spans="15:15" x14ac:dyDescent="0.2">
      <c r="O7074" s="223"/>
    </row>
    <row r="7075" spans="15:15" x14ac:dyDescent="0.2">
      <c r="O7075" s="223"/>
    </row>
    <row r="7076" spans="15:15" x14ac:dyDescent="0.2">
      <c r="O7076" s="223"/>
    </row>
    <row r="7077" spans="15:15" x14ac:dyDescent="0.2">
      <c r="O7077" s="223"/>
    </row>
    <row r="7078" spans="15:15" x14ac:dyDescent="0.2">
      <c r="O7078" s="223"/>
    </row>
    <row r="7079" spans="15:15" x14ac:dyDescent="0.2">
      <c r="O7079" s="223"/>
    </row>
    <row r="7080" spans="15:15" x14ac:dyDescent="0.2">
      <c r="O7080" s="223"/>
    </row>
    <row r="7081" spans="15:15" x14ac:dyDescent="0.2">
      <c r="O7081" s="223"/>
    </row>
    <row r="7082" spans="15:15" x14ac:dyDescent="0.2">
      <c r="O7082" s="223"/>
    </row>
    <row r="7083" spans="15:15" x14ac:dyDescent="0.2">
      <c r="O7083" s="223"/>
    </row>
    <row r="7084" spans="15:15" x14ac:dyDescent="0.2">
      <c r="O7084" s="223"/>
    </row>
    <row r="7085" spans="15:15" x14ac:dyDescent="0.2">
      <c r="O7085" s="223"/>
    </row>
    <row r="7086" spans="15:15" x14ac:dyDescent="0.2">
      <c r="O7086" s="223"/>
    </row>
    <row r="7087" spans="15:15" x14ac:dyDescent="0.2">
      <c r="O7087" s="223"/>
    </row>
    <row r="7088" spans="15:15" x14ac:dyDescent="0.2">
      <c r="O7088" s="223"/>
    </row>
    <row r="7089" spans="15:15" x14ac:dyDescent="0.2">
      <c r="O7089" s="223"/>
    </row>
    <row r="7090" spans="15:15" x14ac:dyDescent="0.2">
      <c r="O7090" s="223"/>
    </row>
    <row r="7091" spans="15:15" x14ac:dyDescent="0.2">
      <c r="O7091" s="223"/>
    </row>
    <row r="7092" spans="15:15" x14ac:dyDescent="0.2">
      <c r="O7092" s="223"/>
    </row>
    <row r="7093" spans="15:15" x14ac:dyDescent="0.2">
      <c r="O7093" s="223"/>
    </row>
    <row r="7094" spans="15:15" x14ac:dyDescent="0.2">
      <c r="O7094" s="223"/>
    </row>
    <row r="7095" spans="15:15" x14ac:dyDescent="0.2">
      <c r="O7095" s="223"/>
    </row>
    <row r="7096" spans="15:15" x14ac:dyDescent="0.2">
      <c r="O7096" s="223"/>
    </row>
    <row r="7097" spans="15:15" x14ac:dyDescent="0.2">
      <c r="O7097" s="223"/>
    </row>
    <row r="7098" spans="15:15" x14ac:dyDescent="0.2">
      <c r="O7098" s="223"/>
    </row>
    <row r="7099" spans="15:15" x14ac:dyDescent="0.2">
      <c r="O7099" s="223"/>
    </row>
    <row r="7100" spans="15:15" x14ac:dyDescent="0.2">
      <c r="O7100" s="223"/>
    </row>
    <row r="7101" spans="15:15" x14ac:dyDescent="0.2">
      <c r="O7101" s="223"/>
    </row>
    <row r="7102" spans="15:15" x14ac:dyDescent="0.2">
      <c r="O7102" s="223"/>
    </row>
    <row r="7103" spans="15:15" x14ac:dyDescent="0.2">
      <c r="O7103" s="223"/>
    </row>
    <row r="7104" spans="15:15" x14ac:dyDescent="0.2">
      <c r="O7104" s="223"/>
    </row>
    <row r="7105" spans="15:15" x14ac:dyDescent="0.2">
      <c r="O7105" s="223"/>
    </row>
    <row r="7106" spans="15:15" x14ac:dyDescent="0.2">
      <c r="O7106" s="223"/>
    </row>
    <row r="7107" spans="15:15" x14ac:dyDescent="0.2">
      <c r="O7107" s="223"/>
    </row>
    <row r="7108" spans="15:15" x14ac:dyDescent="0.2">
      <c r="O7108" s="223"/>
    </row>
    <row r="7109" spans="15:15" x14ac:dyDescent="0.2">
      <c r="O7109" s="223"/>
    </row>
    <row r="7110" spans="15:15" x14ac:dyDescent="0.2">
      <c r="O7110" s="223"/>
    </row>
    <row r="7111" spans="15:15" x14ac:dyDescent="0.2">
      <c r="O7111" s="223"/>
    </row>
    <row r="7112" spans="15:15" x14ac:dyDescent="0.2">
      <c r="O7112" s="223"/>
    </row>
    <row r="7113" spans="15:15" x14ac:dyDescent="0.2">
      <c r="O7113" s="223"/>
    </row>
    <row r="7114" spans="15:15" x14ac:dyDescent="0.2">
      <c r="O7114" s="223"/>
    </row>
    <row r="7115" spans="15:15" x14ac:dyDescent="0.2">
      <c r="O7115" s="223"/>
    </row>
    <row r="7116" spans="15:15" x14ac:dyDescent="0.2">
      <c r="O7116" s="223"/>
    </row>
    <row r="7117" spans="15:15" x14ac:dyDescent="0.2">
      <c r="O7117" s="223"/>
    </row>
    <row r="7118" spans="15:15" x14ac:dyDescent="0.2">
      <c r="O7118" s="223"/>
    </row>
    <row r="7119" spans="15:15" x14ac:dyDescent="0.2">
      <c r="O7119" s="223"/>
    </row>
    <row r="7120" spans="15:15" x14ac:dyDescent="0.2">
      <c r="O7120" s="223"/>
    </row>
    <row r="7121" spans="15:15" x14ac:dyDescent="0.2">
      <c r="O7121" s="223"/>
    </row>
    <row r="7122" spans="15:15" x14ac:dyDescent="0.2">
      <c r="O7122" s="223"/>
    </row>
    <row r="7123" spans="15:15" x14ac:dyDescent="0.2">
      <c r="O7123" s="223"/>
    </row>
    <row r="7124" spans="15:15" x14ac:dyDescent="0.2">
      <c r="O7124" s="223"/>
    </row>
    <row r="7125" spans="15:15" x14ac:dyDescent="0.2">
      <c r="O7125" s="223"/>
    </row>
    <row r="7126" spans="15:15" x14ac:dyDescent="0.2">
      <c r="O7126" s="223"/>
    </row>
    <row r="7127" spans="15:15" x14ac:dyDescent="0.2">
      <c r="O7127" s="223"/>
    </row>
    <row r="7128" spans="15:15" x14ac:dyDescent="0.2">
      <c r="O7128" s="223"/>
    </row>
    <row r="7129" spans="15:15" x14ac:dyDescent="0.2">
      <c r="O7129" s="223"/>
    </row>
    <row r="7130" spans="15:15" x14ac:dyDescent="0.2">
      <c r="O7130" s="223"/>
    </row>
    <row r="7131" spans="15:15" x14ac:dyDescent="0.2">
      <c r="O7131" s="223"/>
    </row>
    <row r="7132" spans="15:15" x14ac:dyDescent="0.2">
      <c r="O7132" s="223"/>
    </row>
    <row r="7133" spans="15:15" x14ac:dyDescent="0.2">
      <c r="O7133" s="223"/>
    </row>
    <row r="7134" spans="15:15" x14ac:dyDescent="0.2">
      <c r="O7134" s="223"/>
    </row>
    <row r="7135" spans="15:15" x14ac:dyDescent="0.2">
      <c r="O7135" s="223"/>
    </row>
    <row r="7136" spans="15:15" x14ac:dyDescent="0.2">
      <c r="O7136" s="223"/>
    </row>
    <row r="7137" spans="15:15" x14ac:dyDescent="0.2">
      <c r="O7137" s="223"/>
    </row>
    <row r="7138" spans="15:15" x14ac:dyDescent="0.2">
      <c r="O7138" s="223"/>
    </row>
    <row r="7139" spans="15:15" x14ac:dyDescent="0.2">
      <c r="O7139" s="223"/>
    </row>
    <row r="7140" spans="15:15" x14ac:dyDescent="0.2">
      <c r="O7140" s="223"/>
    </row>
    <row r="7141" spans="15:15" x14ac:dyDescent="0.2">
      <c r="O7141" s="223"/>
    </row>
    <row r="7142" spans="15:15" x14ac:dyDescent="0.2">
      <c r="O7142" s="223"/>
    </row>
    <row r="7143" spans="15:15" x14ac:dyDescent="0.2">
      <c r="O7143" s="223"/>
    </row>
    <row r="7144" spans="15:15" x14ac:dyDescent="0.2">
      <c r="O7144" s="223"/>
    </row>
    <row r="7145" spans="15:15" x14ac:dyDescent="0.2">
      <c r="O7145" s="223"/>
    </row>
    <row r="7146" spans="15:15" x14ac:dyDescent="0.2">
      <c r="O7146" s="223"/>
    </row>
    <row r="7147" spans="15:15" x14ac:dyDescent="0.2">
      <c r="O7147" s="223"/>
    </row>
    <row r="7148" spans="15:15" x14ac:dyDescent="0.2">
      <c r="O7148" s="223"/>
    </row>
    <row r="7149" spans="15:15" x14ac:dyDescent="0.2">
      <c r="O7149" s="223"/>
    </row>
    <row r="7150" spans="15:15" x14ac:dyDescent="0.2">
      <c r="O7150" s="223"/>
    </row>
    <row r="7151" spans="15:15" x14ac:dyDescent="0.2">
      <c r="O7151" s="223"/>
    </row>
    <row r="7152" spans="15:15" x14ac:dyDescent="0.2">
      <c r="O7152" s="223"/>
    </row>
    <row r="7153" spans="15:15" x14ac:dyDescent="0.2">
      <c r="O7153" s="223"/>
    </row>
    <row r="7154" spans="15:15" x14ac:dyDescent="0.2">
      <c r="O7154" s="223"/>
    </row>
    <row r="7155" spans="15:15" x14ac:dyDescent="0.2">
      <c r="O7155" s="223"/>
    </row>
    <row r="7156" spans="15:15" x14ac:dyDescent="0.2">
      <c r="O7156" s="223"/>
    </row>
    <row r="7157" spans="15:15" x14ac:dyDescent="0.2">
      <c r="O7157" s="223"/>
    </row>
    <row r="7158" spans="15:15" x14ac:dyDescent="0.2">
      <c r="O7158" s="223"/>
    </row>
    <row r="7159" spans="15:15" x14ac:dyDescent="0.2">
      <c r="O7159" s="223"/>
    </row>
    <row r="7160" spans="15:15" x14ac:dyDescent="0.2">
      <c r="O7160" s="223"/>
    </row>
    <row r="7161" spans="15:15" x14ac:dyDescent="0.2">
      <c r="O7161" s="223"/>
    </row>
    <row r="7162" spans="15:15" x14ac:dyDescent="0.2">
      <c r="O7162" s="223"/>
    </row>
    <row r="7163" spans="15:15" x14ac:dyDescent="0.2">
      <c r="O7163" s="223"/>
    </row>
    <row r="7164" spans="15:15" x14ac:dyDescent="0.2">
      <c r="O7164" s="223"/>
    </row>
    <row r="7165" spans="15:15" x14ac:dyDescent="0.2">
      <c r="O7165" s="223"/>
    </row>
    <row r="7166" spans="15:15" x14ac:dyDescent="0.2">
      <c r="O7166" s="223"/>
    </row>
    <row r="7167" spans="15:15" x14ac:dyDescent="0.2">
      <c r="O7167" s="223"/>
    </row>
    <row r="7168" spans="15:15" x14ac:dyDescent="0.2">
      <c r="O7168" s="223"/>
    </row>
    <row r="7169" spans="15:15" x14ac:dyDescent="0.2">
      <c r="O7169" s="223"/>
    </row>
    <row r="7170" spans="15:15" x14ac:dyDescent="0.2">
      <c r="O7170" s="223"/>
    </row>
    <row r="7171" spans="15:15" x14ac:dyDescent="0.2">
      <c r="O7171" s="223"/>
    </row>
    <row r="7172" spans="15:15" x14ac:dyDescent="0.2">
      <c r="O7172" s="223"/>
    </row>
    <row r="7173" spans="15:15" x14ac:dyDescent="0.2">
      <c r="O7173" s="223"/>
    </row>
    <row r="7174" spans="15:15" x14ac:dyDescent="0.2">
      <c r="O7174" s="223"/>
    </row>
    <row r="7175" spans="15:15" x14ac:dyDescent="0.2">
      <c r="O7175" s="223"/>
    </row>
    <row r="7176" spans="15:15" x14ac:dyDescent="0.2">
      <c r="O7176" s="223"/>
    </row>
    <row r="7177" spans="15:15" x14ac:dyDescent="0.2">
      <c r="O7177" s="223"/>
    </row>
    <row r="7178" spans="15:15" x14ac:dyDescent="0.2">
      <c r="O7178" s="223"/>
    </row>
    <row r="7179" spans="15:15" x14ac:dyDescent="0.2">
      <c r="O7179" s="223"/>
    </row>
    <row r="7180" spans="15:15" x14ac:dyDescent="0.2">
      <c r="O7180" s="223"/>
    </row>
    <row r="7181" spans="15:15" x14ac:dyDescent="0.2">
      <c r="O7181" s="223"/>
    </row>
    <row r="7182" spans="15:15" x14ac:dyDescent="0.2">
      <c r="O7182" s="223"/>
    </row>
    <row r="7183" spans="15:15" x14ac:dyDescent="0.2">
      <c r="O7183" s="223"/>
    </row>
    <row r="7184" spans="15:15" x14ac:dyDescent="0.2">
      <c r="O7184" s="223"/>
    </row>
    <row r="7185" spans="15:15" x14ac:dyDescent="0.2">
      <c r="O7185" s="223"/>
    </row>
    <row r="7186" spans="15:15" x14ac:dyDescent="0.2">
      <c r="O7186" s="223"/>
    </row>
    <row r="7187" spans="15:15" x14ac:dyDescent="0.2">
      <c r="O7187" s="223"/>
    </row>
    <row r="7188" spans="15:15" x14ac:dyDescent="0.2">
      <c r="O7188" s="223"/>
    </row>
    <row r="7189" spans="15:15" x14ac:dyDescent="0.2">
      <c r="O7189" s="223"/>
    </row>
    <row r="7190" spans="15:15" x14ac:dyDescent="0.2">
      <c r="O7190" s="223"/>
    </row>
    <row r="7191" spans="15:15" x14ac:dyDescent="0.2">
      <c r="O7191" s="223"/>
    </row>
    <row r="7192" spans="15:15" x14ac:dyDescent="0.2">
      <c r="O7192" s="223"/>
    </row>
    <row r="7193" spans="15:15" x14ac:dyDescent="0.2">
      <c r="O7193" s="223"/>
    </row>
    <row r="7194" spans="15:15" x14ac:dyDescent="0.2">
      <c r="O7194" s="223"/>
    </row>
    <row r="7195" spans="15:15" x14ac:dyDescent="0.2">
      <c r="O7195" s="223"/>
    </row>
    <row r="7196" spans="15:15" x14ac:dyDescent="0.2">
      <c r="O7196" s="223"/>
    </row>
    <row r="7197" spans="15:15" x14ac:dyDescent="0.2">
      <c r="O7197" s="223"/>
    </row>
    <row r="7198" spans="15:15" x14ac:dyDescent="0.2">
      <c r="O7198" s="223"/>
    </row>
    <row r="7199" spans="15:15" x14ac:dyDescent="0.2">
      <c r="O7199" s="223"/>
    </row>
    <row r="7200" spans="15:15" x14ac:dyDescent="0.2">
      <c r="O7200" s="223"/>
    </row>
    <row r="7201" spans="15:15" x14ac:dyDescent="0.2">
      <c r="O7201" s="223"/>
    </row>
    <row r="7202" spans="15:15" x14ac:dyDescent="0.2">
      <c r="O7202" s="223"/>
    </row>
    <row r="7203" spans="15:15" x14ac:dyDescent="0.2">
      <c r="O7203" s="223"/>
    </row>
    <row r="7204" spans="15:15" x14ac:dyDescent="0.2">
      <c r="O7204" s="223"/>
    </row>
    <row r="7205" spans="15:15" x14ac:dyDescent="0.2">
      <c r="O7205" s="223"/>
    </row>
    <row r="7206" spans="15:15" x14ac:dyDescent="0.2">
      <c r="O7206" s="223"/>
    </row>
    <row r="7207" spans="15:15" x14ac:dyDescent="0.2">
      <c r="O7207" s="223"/>
    </row>
    <row r="7208" spans="15:15" x14ac:dyDescent="0.2">
      <c r="O7208" s="223"/>
    </row>
    <row r="7209" spans="15:15" x14ac:dyDescent="0.2">
      <c r="O7209" s="223"/>
    </row>
    <row r="7210" spans="15:15" x14ac:dyDescent="0.2">
      <c r="O7210" s="223"/>
    </row>
    <row r="7211" spans="15:15" x14ac:dyDescent="0.2">
      <c r="O7211" s="223"/>
    </row>
    <row r="7212" spans="15:15" x14ac:dyDescent="0.2">
      <c r="O7212" s="223"/>
    </row>
    <row r="7213" spans="15:15" x14ac:dyDescent="0.2">
      <c r="O7213" s="223"/>
    </row>
    <row r="7214" spans="15:15" x14ac:dyDescent="0.2">
      <c r="O7214" s="223"/>
    </row>
    <row r="7215" spans="15:15" x14ac:dyDescent="0.2">
      <c r="O7215" s="223"/>
    </row>
    <row r="7216" spans="15:15" x14ac:dyDescent="0.2">
      <c r="O7216" s="223"/>
    </row>
    <row r="7217" spans="15:15" x14ac:dyDescent="0.2">
      <c r="O7217" s="223"/>
    </row>
    <row r="7218" spans="15:15" x14ac:dyDescent="0.2">
      <c r="O7218" s="223"/>
    </row>
    <row r="7219" spans="15:15" x14ac:dyDescent="0.2">
      <c r="O7219" s="223"/>
    </row>
    <row r="7220" spans="15:15" x14ac:dyDescent="0.2">
      <c r="O7220" s="223"/>
    </row>
    <row r="7221" spans="15:15" x14ac:dyDescent="0.2">
      <c r="O7221" s="223"/>
    </row>
    <row r="7222" spans="15:15" x14ac:dyDescent="0.2">
      <c r="O7222" s="223"/>
    </row>
    <row r="7223" spans="15:15" x14ac:dyDescent="0.2">
      <c r="O7223" s="223"/>
    </row>
    <row r="7224" spans="15:15" x14ac:dyDescent="0.2">
      <c r="O7224" s="223"/>
    </row>
    <row r="7225" spans="15:15" x14ac:dyDescent="0.2">
      <c r="O7225" s="223"/>
    </row>
    <row r="7226" spans="15:15" x14ac:dyDescent="0.2">
      <c r="O7226" s="223"/>
    </row>
    <row r="7227" spans="15:15" x14ac:dyDescent="0.2">
      <c r="O7227" s="223"/>
    </row>
    <row r="7228" spans="15:15" x14ac:dyDescent="0.2">
      <c r="O7228" s="223"/>
    </row>
    <row r="7229" spans="15:15" x14ac:dyDescent="0.2">
      <c r="O7229" s="223"/>
    </row>
    <row r="7230" spans="15:15" x14ac:dyDescent="0.2">
      <c r="O7230" s="223"/>
    </row>
    <row r="7231" spans="15:15" x14ac:dyDescent="0.2">
      <c r="O7231" s="223"/>
    </row>
    <row r="7232" spans="15:15" x14ac:dyDescent="0.2">
      <c r="O7232" s="223"/>
    </row>
    <row r="7233" spans="15:15" x14ac:dyDescent="0.2">
      <c r="O7233" s="223"/>
    </row>
    <row r="7234" spans="15:15" x14ac:dyDescent="0.2">
      <c r="O7234" s="223"/>
    </row>
    <row r="7235" spans="15:15" x14ac:dyDescent="0.2">
      <c r="O7235" s="223"/>
    </row>
    <row r="7236" spans="15:15" x14ac:dyDescent="0.2">
      <c r="O7236" s="223"/>
    </row>
    <row r="7237" spans="15:15" x14ac:dyDescent="0.2">
      <c r="O7237" s="223"/>
    </row>
    <row r="7238" spans="15:15" x14ac:dyDescent="0.2">
      <c r="O7238" s="223"/>
    </row>
    <row r="7239" spans="15:15" x14ac:dyDescent="0.2">
      <c r="O7239" s="223"/>
    </row>
    <row r="7240" spans="15:15" x14ac:dyDescent="0.2">
      <c r="O7240" s="223"/>
    </row>
    <row r="7241" spans="15:15" x14ac:dyDescent="0.2">
      <c r="O7241" s="223"/>
    </row>
    <row r="7242" spans="15:15" x14ac:dyDescent="0.2">
      <c r="O7242" s="223"/>
    </row>
    <row r="7243" spans="15:15" x14ac:dyDescent="0.2">
      <c r="O7243" s="223"/>
    </row>
    <row r="7244" spans="15:15" x14ac:dyDescent="0.2">
      <c r="O7244" s="223"/>
    </row>
    <row r="7245" spans="15:15" x14ac:dyDescent="0.2">
      <c r="O7245" s="223"/>
    </row>
    <row r="7246" spans="15:15" x14ac:dyDescent="0.2">
      <c r="O7246" s="223"/>
    </row>
    <row r="7247" spans="15:15" x14ac:dyDescent="0.2">
      <c r="O7247" s="223"/>
    </row>
    <row r="7248" spans="15:15" x14ac:dyDescent="0.2">
      <c r="O7248" s="223"/>
    </row>
    <row r="7249" spans="15:15" x14ac:dyDescent="0.2">
      <c r="O7249" s="223"/>
    </row>
    <row r="7250" spans="15:15" x14ac:dyDescent="0.2">
      <c r="O7250" s="223"/>
    </row>
    <row r="7251" spans="15:15" x14ac:dyDescent="0.2">
      <c r="O7251" s="223"/>
    </row>
    <row r="7252" spans="15:15" x14ac:dyDescent="0.2">
      <c r="O7252" s="223"/>
    </row>
    <row r="7253" spans="15:15" x14ac:dyDescent="0.2">
      <c r="O7253" s="223"/>
    </row>
    <row r="7254" spans="15:15" x14ac:dyDescent="0.2">
      <c r="O7254" s="223"/>
    </row>
    <row r="7255" spans="15:15" x14ac:dyDescent="0.2">
      <c r="O7255" s="223"/>
    </row>
    <row r="7256" spans="15:15" x14ac:dyDescent="0.2">
      <c r="O7256" s="223"/>
    </row>
    <row r="7257" spans="15:15" x14ac:dyDescent="0.2">
      <c r="O7257" s="223"/>
    </row>
    <row r="7258" spans="15:15" x14ac:dyDescent="0.2">
      <c r="O7258" s="223"/>
    </row>
    <row r="7259" spans="15:15" x14ac:dyDescent="0.2">
      <c r="O7259" s="223"/>
    </row>
    <row r="7260" spans="15:15" x14ac:dyDescent="0.2">
      <c r="O7260" s="223"/>
    </row>
    <row r="7261" spans="15:15" x14ac:dyDescent="0.2">
      <c r="O7261" s="223"/>
    </row>
    <row r="7262" spans="15:15" x14ac:dyDescent="0.2">
      <c r="O7262" s="223"/>
    </row>
    <row r="7263" spans="15:15" x14ac:dyDescent="0.2">
      <c r="O7263" s="223"/>
    </row>
    <row r="7264" spans="15:15" x14ac:dyDescent="0.2">
      <c r="O7264" s="223"/>
    </row>
    <row r="7265" spans="15:15" x14ac:dyDescent="0.2">
      <c r="O7265" s="223"/>
    </row>
    <row r="7266" spans="15:15" x14ac:dyDescent="0.2">
      <c r="O7266" s="223"/>
    </row>
    <row r="7267" spans="15:15" x14ac:dyDescent="0.2">
      <c r="O7267" s="223"/>
    </row>
    <row r="7268" spans="15:15" x14ac:dyDescent="0.2">
      <c r="O7268" s="223"/>
    </row>
    <row r="7269" spans="15:15" x14ac:dyDescent="0.2">
      <c r="O7269" s="223"/>
    </row>
    <row r="7270" spans="15:15" x14ac:dyDescent="0.2">
      <c r="O7270" s="223"/>
    </row>
    <row r="7271" spans="15:15" x14ac:dyDescent="0.2">
      <c r="O7271" s="223"/>
    </row>
    <row r="7272" spans="15:15" x14ac:dyDescent="0.2">
      <c r="O7272" s="223"/>
    </row>
    <row r="7273" spans="15:15" x14ac:dyDescent="0.2">
      <c r="O7273" s="223"/>
    </row>
    <row r="7274" spans="15:15" x14ac:dyDescent="0.2">
      <c r="O7274" s="223"/>
    </row>
    <row r="7275" spans="15:15" x14ac:dyDescent="0.2">
      <c r="O7275" s="223"/>
    </row>
    <row r="7276" spans="15:15" x14ac:dyDescent="0.2">
      <c r="O7276" s="223"/>
    </row>
    <row r="7277" spans="15:15" x14ac:dyDescent="0.2">
      <c r="O7277" s="223"/>
    </row>
    <row r="7278" spans="15:15" x14ac:dyDescent="0.2">
      <c r="O7278" s="223"/>
    </row>
    <row r="7279" spans="15:15" x14ac:dyDescent="0.2">
      <c r="O7279" s="223"/>
    </row>
    <row r="7280" spans="15:15" x14ac:dyDescent="0.2">
      <c r="O7280" s="223"/>
    </row>
    <row r="7281" spans="15:15" x14ac:dyDescent="0.2">
      <c r="O7281" s="223"/>
    </row>
    <row r="7282" spans="15:15" x14ac:dyDescent="0.2">
      <c r="O7282" s="223"/>
    </row>
    <row r="7283" spans="15:15" x14ac:dyDescent="0.2">
      <c r="O7283" s="223"/>
    </row>
    <row r="7284" spans="15:15" x14ac:dyDescent="0.2">
      <c r="O7284" s="223"/>
    </row>
    <row r="7285" spans="15:15" x14ac:dyDescent="0.2">
      <c r="O7285" s="223"/>
    </row>
    <row r="7286" spans="15:15" x14ac:dyDescent="0.2">
      <c r="O7286" s="223"/>
    </row>
    <row r="7287" spans="15:15" x14ac:dyDescent="0.2">
      <c r="O7287" s="223"/>
    </row>
    <row r="7288" spans="15:15" x14ac:dyDescent="0.2">
      <c r="O7288" s="223"/>
    </row>
    <row r="7289" spans="15:15" x14ac:dyDescent="0.2">
      <c r="O7289" s="223"/>
    </row>
    <row r="7290" spans="15:15" x14ac:dyDescent="0.2">
      <c r="O7290" s="223"/>
    </row>
    <row r="7291" spans="15:15" x14ac:dyDescent="0.2">
      <c r="O7291" s="223"/>
    </row>
    <row r="7292" spans="15:15" x14ac:dyDescent="0.2">
      <c r="O7292" s="223"/>
    </row>
    <row r="7293" spans="15:15" x14ac:dyDescent="0.2">
      <c r="O7293" s="223"/>
    </row>
    <row r="7294" spans="15:15" x14ac:dyDescent="0.2">
      <c r="O7294" s="223"/>
    </row>
    <row r="7295" spans="15:15" x14ac:dyDescent="0.2">
      <c r="O7295" s="223"/>
    </row>
    <row r="7296" spans="15:15" x14ac:dyDescent="0.2">
      <c r="O7296" s="223"/>
    </row>
    <row r="7297" spans="15:15" x14ac:dyDescent="0.2">
      <c r="O7297" s="223"/>
    </row>
    <row r="7298" spans="15:15" x14ac:dyDescent="0.2">
      <c r="O7298" s="223"/>
    </row>
    <row r="7299" spans="15:15" x14ac:dyDescent="0.2">
      <c r="O7299" s="223"/>
    </row>
    <row r="7300" spans="15:15" x14ac:dyDescent="0.2">
      <c r="O7300" s="223"/>
    </row>
    <row r="7301" spans="15:15" x14ac:dyDescent="0.2">
      <c r="O7301" s="223"/>
    </row>
    <row r="7302" spans="15:15" x14ac:dyDescent="0.2">
      <c r="O7302" s="223"/>
    </row>
    <row r="7303" spans="15:15" x14ac:dyDescent="0.2">
      <c r="O7303" s="223"/>
    </row>
    <row r="7304" spans="15:15" x14ac:dyDescent="0.2">
      <c r="O7304" s="223"/>
    </row>
    <row r="7305" spans="15:15" x14ac:dyDescent="0.2">
      <c r="O7305" s="223"/>
    </row>
    <row r="7306" spans="15:15" x14ac:dyDescent="0.2">
      <c r="O7306" s="223"/>
    </row>
    <row r="7307" spans="15:15" x14ac:dyDescent="0.2">
      <c r="O7307" s="223"/>
    </row>
    <row r="7308" spans="15:15" x14ac:dyDescent="0.2">
      <c r="O7308" s="223"/>
    </row>
    <row r="7309" spans="15:15" x14ac:dyDescent="0.2">
      <c r="O7309" s="223"/>
    </row>
    <row r="7310" spans="15:15" x14ac:dyDescent="0.2">
      <c r="O7310" s="223"/>
    </row>
    <row r="7311" spans="15:15" x14ac:dyDescent="0.2">
      <c r="O7311" s="223"/>
    </row>
    <row r="7312" spans="15:15" x14ac:dyDescent="0.2">
      <c r="O7312" s="223"/>
    </row>
    <row r="7313" spans="15:15" x14ac:dyDescent="0.2">
      <c r="O7313" s="223"/>
    </row>
    <row r="7314" spans="15:15" x14ac:dyDescent="0.2">
      <c r="O7314" s="223"/>
    </row>
    <row r="7315" spans="15:15" x14ac:dyDescent="0.2">
      <c r="O7315" s="223"/>
    </row>
    <row r="7316" spans="15:15" x14ac:dyDescent="0.2">
      <c r="O7316" s="223"/>
    </row>
    <row r="7317" spans="15:15" x14ac:dyDescent="0.2">
      <c r="O7317" s="223"/>
    </row>
    <row r="7318" spans="15:15" x14ac:dyDescent="0.2">
      <c r="O7318" s="223"/>
    </row>
    <row r="7319" spans="15:15" x14ac:dyDescent="0.2">
      <c r="O7319" s="223"/>
    </row>
    <row r="7320" spans="15:15" x14ac:dyDescent="0.2">
      <c r="O7320" s="223"/>
    </row>
    <row r="7321" spans="15:15" x14ac:dyDescent="0.2">
      <c r="O7321" s="223"/>
    </row>
    <row r="7322" spans="15:15" x14ac:dyDescent="0.2">
      <c r="O7322" s="223"/>
    </row>
    <row r="7323" spans="15:15" x14ac:dyDescent="0.2">
      <c r="O7323" s="223"/>
    </row>
    <row r="7324" spans="15:15" x14ac:dyDescent="0.2">
      <c r="O7324" s="223"/>
    </row>
    <row r="7325" spans="15:15" x14ac:dyDescent="0.2">
      <c r="O7325" s="223"/>
    </row>
    <row r="7326" spans="15:15" x14ac:dyDescent="0.2">
      <c r="O7326" s="223"/>
    </row>
    <row r="7327" spans="15:15" x14ac:dyDescent="0.2">
      <c r="O7327" s="223"/>
    </row>
    <row r="7328" spans="15:15" x14ac:dyDescent="0.2">
      <c r="O7328" s="223"/>
    </row>
    <row r="7329" spans="15:15" x14ac:dyDescent="0.2">
      <c r="O7329" s="223"/>
    </row>
    <row r="7330" spans="15:15" x14ac:dyDescent="0.2">
      <c r="O7330" s="223"/>
    </row>
    <row r="7331" spans="15:15" x14ac:dyDescent="0.2">
      <c r="O7331" s="223"/>
    </row>
    <row r="7332" spans="15:15" x14ac:dyDescent="0.2">
      <c r="O7332" s="223"/>
    </row>
    <row r="7333" spans="15:15" x14ac:dyDescent="0.2">
      <c r="O7333" s="223"/>
    </row>
    <row r="7334" spans="15:15" x14ac:dyDescent="0.2">
      <c r="O7334" s="223"/>
    </row>
    <row r="7335" spans="15:15" x14ac:dyDescent="0.2">
      <c r="O7335" s="223"/>
    </row>
    <row r="7336" spans="15:15" x14ac:dyDescent="0.2">
      <c r="O7336" s="223"/>
    </row>
    <row r="7337" spans="15:15" x14ac:dyDescent="0.2">
      <c r="O7337" s="223"/>
    </row>
    <row r="7338" spans="15:15" x14ac:dyDescent="0.2">
      <c r="O7338" s="223"/>
    </row>
    <row r="7339" spans="15:15" x14ac:dyDescent="0.2">
      <c r="O7339" s="223"/>
    </row>
    <row r="7340" spans="15:15" x14ac:dyDescent="0.2">
      <c r="O7340" s="223"/>
    </row>
    <row r="7341" spans="15:15" x14ac:dyDescent="0.2">
      <c r="O7341" s="223"/>
    </row>
    <row r="7342" spans="15:15" x14ac:dyDescent="0.2">
      <c r="O7342" s="223"/>
    </row>
    <row r="7343" spans="15:15" x14ac:dyDescent="0.2">
      <c r="O7343" s="223"/>
    </row>
    <row r="7344" spans="15:15" x14ac:dyDescent="0.2">
      <c r="O7344" s="223"/>
    </row>
    <row r="7345" spans="15:15" x14ac:dyDescent="0.2">
      <c r="O7345" s="223"/>
    </row>
    <row r="7346" spans="15:15" x14ac:dyDescent="0.2">
      <c r="O7346" s="223"/>
    </row>
    <row r="7347" spans="15:15" x14ac:dyDescent="0.2">
      <c r="O7347" s="223"/>
    </row>
    <row r="7348" spans="15:15" x14ac:dyDescent="0.2">
      <c r="O7348" s="223"/>
    </row>
    <row r="7349" spans="15:15" x14ac:dyDescent="0.2">
      <c r="O7349" s="223"/>
    </row>
    <row r="7350" spans="15:15" x14ac:dyDescent="0.2">
      <c r="O7350" s="223"/>
    </row>
    <row r="7351" spans="15:15" x14ac:dyDescent="0.2">
      <c r="O7351" s="223"/>
    </row>
    <row r="7352" spans="15:15" x14ac:dyDescent="0.2">
      <c r="O7352" s="223"/>
    </row>
    <row r="7353" spans="15:15" x14ac:dyDescent="0.2">
      <c r="O7353" s="223"/>
    </row>
    <row r="7354" spans="15:15" x14ac:dyDescent="0.2">
      <c r="O7354" s="223"/>
    </row>
    <row r="7355" spans="15:15" x14ac:dyDescent="0.2">
      <c r="O7355" s="223"/>
    </row>
    <row r="7356" spans="15:15" x14ac:dyDescent="0.2">
      <c r="O7356" s="223"/>
    </row>
    <row r="7357" spans="15:15" x14ac:dyDescent="0.2">
      <c r="O7357" s="223"/>
    </row>
    <row r="7358" spans="15:15" x14ac:dyDescent="0.2">
      <c r="O7358" s="223"/>
    </row>
    <row r="7359" spans="15:15" x14ac:dyDescent="0.2">
      <c r="O7359" s="223"/>
    </row>
    <row r="7360" spans="15:15" x14ac:dyDescent="0.2">
      <c r="O7360" s="223"/>
    </row>
    <row r="7361" spans="15:15" x14ac:dyDescent="0.2">
      <c r="O7361" s="223"/>
    </row>
    <row r="7362" spans="15:15" x14ac:dyDescent="0.2">
      <c r="O7362" s="223"/>
    </row>
    <row r="7363" spans="15:15" x14ac:dyDescent="0.2">
      <c r="O7363" s="223"/>
    </row>
    <row r="7364" spans="15:15" x14ac:dyDescent="0.2">
      <c r="O7364" s="223"/>
    </row>
    <row r="7365" spans="15:15" x14ac:dyDescent="0.2">
      <c r="O7365" s="223"/>
    </row>
    <row r="7366" spans="15:15" x14ac:dyDescent="0.2">
      <c r="O7366" s="223"/>
    </row>
    <row r="7367" spans="15:15" x14ac:dyDescent="0.2">
      <c r="O7367" s="223"/>
    </row>
    <row r="7368" spans="15:15" x14ac:dyDescent="0.2">
      <c r="O7368" s="223"/>
    </row>
    <row r="7369" spans="15:15" x14ac:dyDescent="0.2">
      <c r="O7369" s="223"/>
    </row>
    <row r="7370" spans="15:15" x14ac:dyDescent="0.2">
      <c r="O7370" s="223"/>
    </row>
    <row r="7371" spans="15:15" x14ac:dyDescent="0.2">
      <c r="O7371" s="223"/>
    </row>
    <row r="7372" spans="15:15" x14ac:dyDescent="0.2">
      <c r="O7372" s="223"/>
    </row>
    <row r="7373" spans="15:15" x14ac:dyDescent="0.2">
      <c r="O7373" s="223"/>
    </row>
    <row r="7374" spans="15:15" x14ac:dyDescent="0.2">
      <c r="O7374" s="223"/>
    </row>
    <row r="7375" spans="15:15" x14ac:dyDescent="0.2">
      <c r="O7375" s="223"/>
    </row>
    <row r="7376" spans="15:15" x14ac:dyDescent="0.2">
      <c r="O7376" s="223"/>
    </row>
    <row r="7377" spans="15:15" x14ac:dyDescent="0.2">
      <c r="O7377" s="223"/>
    </row>
    <row r="7378" spans="15:15" x14ac:dyDescent="0.2">
      <c r="O7378" s="223"/>
    </row>
    <row r="7379" spans="15:15" x14ac:dyDescent="0.2">
      <c r="O7379" s="223"/>
    </row>
    <row r="7380" spans="15:15" x14ac:dyDescent="0.2">
      <c r="O7380" s="223"/>
    </row>
    <row r="7381" spans="15:15" x14ac:dyDescent="0.2">
      <c r="O7381" s="223"/>
    </row>
    <row r="7382" spans="15:15" x14ac:dyDescent="0.2">
      <c r="O7382" s="223"/>
    </row>
    <row r="7383" spans="15:15" x14ac:dyDescent="0.2">
      <c r="O7383" s="223"/>
    </row>
    <row r="7384" spans="15:15" x14ac:dyDescent="0.2">
      <c r="O7384" s="223"/>
    </row>
    <row r="7385" spans="15:15" x14ac:dyDescent="0.2">
      <c r="O7385" s="223"/>
    </row>
    <row r="7386" spans="15:15" x14ac:dyDescent="0.2">
      <c r="O7386" s="223"/>
    </row>
    <row r="7387" spans="15:15" x14ac:dyDescent="0.2">
      <c r="O7387" s="223"/>
    </row>
    <row r="7388" spans="15:15" x14ac:dyDescent="0.2">
      <c r="O7388" s="223"/>
    </row>
    <row r="7389" spans="15:15" x14ac:dyDescent="0.2">
      <c r="O7389" s="223"/>
    </row>
    <row r="7390" spans="15:15" x14ac:dyDescent="0.2">
      <c r="O7390" s="223"/>
    </row>
    <row r="7391" spans="15:15" x14ac:dyDescent="0.2">
      <c r="O7391" s="223"/>
    </row>
    <row r="7392" spans="15:15" x14ac:dyDescent="0.2">
      <c r="O7392" s="223"/>
    </row>
    <row r="7393" spans="15:15" x14ac:dyDescent="0.2">
      <c r="O7393" s="223"/>
    </row>
    <row r="7394" spans="15:15" x14ac:dyDescent="0.2">
      <c r="O7394" s="223"/>
    </row>
    <row r="7395" spans="15:15" x14ac:dyDescent="0.2">
      <c r="O7395" s="223"/>
    </row>
    <row r="7396" spans="15:15" x14ac:dyDescent="0.2">
      <c r="O7396" s="223"/>
    </row>
    <row r="7397" spans="15:15" x14ac:dyDescent="0.2">
      <c r="O7397" s="223"/>
    </row>
    <row r="7398" spans="15:15" x14ac:dyDescent="0.2">
      <c r="O7398" s="223"/>
    </row>
    <row r="7399" spans="15:15" x14ac:dyDescent="0.2">
      <c r="O7399" s="223"/>
    </row>
    <row r="7400" spans="15:15" x14ac:dyDescent="0.2">
      <c r="O7400" s="223"/>
    </row>
    <row r="7401" spans="15:15" x14ac:dyDescent="0.2">
      <c r="O7401" s="223"/>
    </row>
    <row r="7402" spans="15:15" x14ac:dyDescent="0.2">
      <c r="O7402" s="223"/>
    </row>
    <row r="7403" spans="15:15" x14ac:dyDescent="0.2">
      <c r="O7403" s="223"/>
    </row>
    <row r="7404" spans="15:15" x14ac:dyDescent="0.2">
      <c r="O7404" s="223"/>
    </row>
    <row r="7405" spans="15:15" x14ac:dyDescent="0.2">
      <c r="O7405" s="223"/>
    </row>
    <row r="7406" spans="15:15" x14ac:dyDescent="0.2">
      <c r="O7406" s="223"/>
    </row>
    <row r="7407" spans="15:15" x14ac:dyDescent="0.2">
      <c r="O7407" s="223"/>
    </row>
    <row r="7408" spans="15:15" x14ac:dyDescent="0.2">
      <c r="O7408" s="223"/>
    </row>
    <row r="7409" spans="15:15" x14ac:dyDescent="0.2">
      <c r="O7409" s="223"/>
    </row>
    <row r="7410" spans="15:15" x14ac:dyDescent="0.2">
      <c r="O7410" s="223"/>
    </row>
    <row r="7411" spans="15:15" x14ac:dyDescent="0.2">
      <c r="O7411" s="223"/>
    </row>
    <row r="7412" spans="15:15" x14ac:dyDescent="0.2">
      <c r="O7412" s="223"/>
    </row>
    <row r="7413" spans="15:15" x14ac:dyDescent="0.2">
      <c r="O7413" s="223"/>
    </row>
    <row r="7414" spans="15:15" x14ac:dyDescent="0.2">
      <c r="O7414" s="223"/>
    </row>
    <row r="7415" spans="15:15" x14ac:dyDescent="0.2">
      <c r="O7415" s="223"/>
    </row>
    <row r="7416" spans="15:15" x14ac:dyDescent="0.2">
      <c r="O7416" s="223"/>
    </row>
    <row r="7417" spans="15:15" x14ac:dyDescent="0.2">
      <c r="O7417" s="223"/>
    </row>
    <row r="7418" spans="15:15" x14ac:dyDescent="0.2">
      <c r="O7418" s="223"/>
    </row>
    <row r="7419" spans="15:15" x14ac:dyDescent="0.2">
      <c r="O7419" s="223"/>
    </row>
    <row r="7420" spans="15:15" x14ac:dyDescent="0.2">
      <c r="O7420" s="223"/>
    </row>
    <row r="7421" spans="15:15" x14ac:dyDescent="0.2">
      <c r="O7421" s="223"/>
    </row>
    <row r="7422" spans="15:15" x14ac:dyDescent="0.2">
      <c r="O7422" s="223"/>
    </row>
    <row r="7423" spans="15:15" x14ac:dyDescent="0.2">
      <c r="O7423" s="223"/>
    </row>
    <row r="7424" spans="15:15" x14ac:dyDescent="0.2">
      <c r="O7424" s="223"/>
    </row>
    <row r="7425" spans="15:15" x14ac:dyDescent="0.2">
      <c r="O7425" s="223"/>
    </row>
    <row r="7426" spans="15:15" x14ac:dyDescent="0.2">
      <c r="O7426" s="223"/>
    </row>
    <row r="7427" spans="15:15" x14ac:dyDescent="0.2">
      <c r="O7427" s="223"/>
    </row>
    <row r="7428" spans="15:15" x14ac:dyDescent="0.2">
      <c r="O7428" s="223"/>
    </row>
    <row r="7429" spans="15:15" x14ac:dyDescent="0.2">
      <c r="O7429" s="223"/>
    </row>
    <row r="7430" spans="15:15" x14ac:dyDescent="0.2">
      <c r="O7430" s="223"/>
    </row>
    <row r="7431" spans="15:15" x14ac:dyDescent="0.2">
      <c r="O7431" s="223"/>
    </row>
    <row r="7432" spans="15:15" x14ac:dyDescent="0.2">
      <c r="O7432" s="223"/>
    </row>
    <row r="7433" spans="15:15" x14ac:dyDescent="0.2">
      <c r="O7433" s="223"/>
    </row>
    <row r="7434" spans="15:15" x14ac:dyDescent="0.2">
      <c r="O7434" s="223"/>
    </row>
    <row r="7435" spans="15:15" x14ac:dyDescent="0.2">
      <c r="O7435" s="223"/>
    </row>
    <row r="7436" spans="15:15" x14ac:dyDescent="0.2">
      <c r="O7436" s="223"/>
    </row>
    <row r="7437" spans="15:15" x14ac:dyDescent="0.2">
      <c r="O7437" s="223"/>
    </row>
    <row r="7438" spans="15:15" x14ac:dyDescent="0.2">
      <c r="O7438" s="223"/>
    </row>
    <row r="7439" spans="15:15" x14ac:dyDescent="0.2">
      <c r="O7439" s="223"/>
    </row>
    <row r="7440" spans="15:15" x14ac:dyDescent="0.2">
      <c r="O7440" s="223"/>
    </row>
    <row r="7441" spans="15:15" x14ac:dyDescent="0.2">
      <c r="O7441" s="223"/>
    </row>
    <row r="7442" spans="15:15" x14ac:dyDescent="0.2">
      <c r="O7442" s="223"/>
    </row>
    <row r="7443" spans="15:15" x14ac:dyDescent="0.2">
      <c r="O7443" s="223"/>
    </row>
    <row r="7444" spans="15:15" x14ac:dyDescent="0.2">
      <c r="O7444" s="223"/>
    </row>
    <row r="7445" spans="15:15" x14ac:dyDescent="0.2">
      <c r="O7445" s="223"/>
    </row>
    <row r="7446" spans="15:15" x14ac:dyDescent="0.2">
      <c r="O7446" s="223"/>
    </row>
    <row r="7447" spans="15:15" x14ac:dyDescent="0.2">
      <c r="O7447" s="223"/>
    </row>
    <row r="7448" spans="15:15" x14ac:dyDescent="0.2">
      <c r="O7448" s="223"/>
    </row>
    <row r="7449" spans="15:15" x14ac:dyDescent="0.2">
      <c r="O7449" s="223"/>
    </row>
    <row r="7450" spans="15:15" x14ac:dyDescent="0.2">
      <c r="O7450" s="223"/>
    </row>
    <row r="7451" spans="15:15" x14ac:dyDescent="0.2">
      <c r="O7451" s="223"/>
    </row>
    <row r="7452" spans="15:15" x14ac:dyDescent="0.2">
      <c r="O7452" s="223"/>
    </row>
    <row r="7453" spans="15:15" x14ac:dyDescent="0.2">
      <c r="O7453" s="223"/>
    </row>
    <row r="7454" spans="15:15" x14ac:dyDescent="0.2">
      <c r="O7454" s="223"/>
    </row>
    <row r="7455" spans="15:15" x14ac:dyDescent="0.2">
      <c r="O7455" s="223"/>
    </row>
    <row r="7456" spans="15:15" x14ac:dyDescent="0.2">
      <c r="O7456" s="223"/>
    </row>
    <row r="7457" spans="15:15" x14ac:dyDescent="0.2">
      <c r="O7457" s="223"/>
    </row>
    <row r="7458" spans="15:15" x14ac:dyDescent="0.2">
      <c r="O7458" s="223"/>
    </row>
    <row r="7459" spans="15:15" x14ac:dyDescent="0.2">
      <c r="O7459" s="223"/>
    </row>
    <row r="7460" spans="15:15" x14ac:dyDescent="0.2">
      <c r="O7460" s="223"/>
    </row>
    <row r="7461" spans="15:15" x14ac:dyDescent="0.2">
      <c r="O7461" s="223"/>
    </row>
    <row r="7462" spans="15:15" x14ac:dyDescent="0.2">
      <c r="O7462" s="223"/>
    </row>
    <row r="7463" spans="15:15" x14ac:dyDescent="0.2">
      <c r="O7463" s="223"/>
    </row>
    <row r="7464" spans="15:15" x14ac:dyDescent="0.2">
      <c r="O7464" s="223"/>
    </row>
    <row r="7465" spans="15:15" x14ac:dyDescent="0.2">
      <c r="O7465" s="223"/>
    </row>
    <row r="7466" spans="15:15" x14ac:dyDescent="0.2">
      <c r="O7466" s="223"/>
    </row>
    <row r="7467" spans="15:15" x14ac:dyDescent="0.2">
      <c r="O7467" s="223"/>
    </row>
    <row r="7468" spans="15:15" x14ac:dyDescent="0.2">
      <c r="O7468" s="223"/>
    </row>
    <row r="7469" spans="15:15" x14ac:dyDescent="0.2">
      <c r="O7469" s="223"/>
    </row>
    <row r="7470" spans="15:15" x14ac:dyDescent="0.2">
      <c r="O7470" s="223"/>
    </row>
    <row r="7471" spans="15:15" x14ac:dyDescent="0.2">
      <c r="O7471" s="223"/>
    </row>
    <row r="7472" spans="15:15" x14ac:dyDescent="0.2">
      <c r="O7472" s="223"/>
    </row>
    <row r="7473" spans="15:15" x14ac:dyDescent="0.2">
      <c r="O7473" s="223"/>
    </row>
    <row r="7474" spans="15:15" x14ac:dyDescent="0.2">
      <c r="O7474" s="223"/>
    </row>
    <row r="7475" spans="15:15" x14ac:dyDescent="0.2">
      <c r="O7475" s="223"/>
    </row>
    <row r="7476" spans="15:15" x14ac:dyDescent="0.2">
      <c r="O7476" s="223"/>
    </row>
    <row r="7477" spans="15:15" x14ac:dyDescent="0.2">
      <c r="O7477" s="223"/>
    </row>
    <row r="7478" spans="15:15" x14ac:dyDescent="0.2">
      <c r="O7478" s="223"/>
    </row>
    <row r="7479" spans="15:15" x14ac:dyDescent="0.2">
      <c r="O7479" s="223"/>
    </row>
    <row r="7480" spans="15:15" x14ac:dyDescent="0.2">
      <c r="O7480" s="223"/>
    </row>
    <row r="7481" spans="15:15" x14ac:dyDescent="0.2">
      <c r="O7481" s="223"/>
    </row>
    <row r="7482" spans="15:15" x14ac:dyDescent="0.2">
      <c r="O7482" s="223"/>
    </row>
    <row r="7483" spans="15:15" x14ac:dyDescent="0.2">
      <c r="O7483" s="223"/>
    </row>
    <row r="7484" spans="15:15" x14ac:dyDescent="0.2">
      <c r="O7484" s="223"/>
    </row>
    <row r="7485" spans="15:15" x14ac:dyDescent="0.2">
      <c r="O7485" s="223"/>
    </row>
    <row r="7486" spans="15:15" x14ac:dyDescent="0.2">
      <c r="O7486" s="223"/>
    </row>
    <row r="7487" spans="15:15" x14ac:dyDescent="0.2">
      <c r="O7487" s="223"/>
    </row>
    <row r="7488" spans="15:15" x14ac:dyDescent="0.2">
      <c r="O7488" s="223"/>
    </row>
    <row r="7489" spans="15:15" x14ac:dyDescent="0.2">
      <c r="O7489" s="223"/>
    </row>
    <row r="7490" spans="15:15" x14ac:dyDescent="0.2">
      <c r="O7490" s="223"/>
    </row>
    <row r="7491" spans="15:15" x14ac:dyDescent="0.2">
      <c r="O7491" s="223"/>
    </row>
    <row r="7492" spans="15:15" x14ac:dyDescent="0.2">
      <c r="O7492" s="223"/>
    </row>
    <row r="7493" spans="15:15" x14ac:dyDescent="0.2">
      <c r="O7493" s="223"/>
    </row>
    <row r="7494" spans="15:15" x14ac:dyDescent="0.2">
      <c r="O7494" s="223"/>
    </row>
    <row r="7495" spans="15:15" x14ac:dyDescent="0.2">
      <c r="O7495" s="223"/>
    </row>
    <row r="7496" spans="15:15" x14ac:dyDescent="0.2">
      <c r="O7496" s="223"/>
    </row>
    <row r="7497" spans="15:15" x14ac:dyDescent="0.2">
      <c r="O7497" s="223"/>
    </row>
    <row r="7498" spans="15:15" x14ac:dyDescent="0.2">
      <c r="O7498" s="223"/>
    </row>
    <row r="7499" spans="15:15" x14ac:dyDescent="0.2">
      <c r="O7499" s="223"/>
    </row>
    <row r="7500" spans="15:15" x14ac:dyDescent="0.2">
      <c r="O7500" s="223"/>
    </row>
    <row r="7501" spans="15:15" x14ac:dyDescent="0.2">
      <c r="O7501" s="223"/>
    </row>
    <row r="7502" spans="15:15" x14ac:dyDescent="0.2">
      <c r="O7502" s="223"/>
    </row>
    <row r="7503" spans="15:15" x14ac:dyDescent="0.2">
      <c r="O7503" s="223"/>
    </row>
    <row r="7504" spans="15:15" x14ac:dyDescent="0.2">
      <c r="O7504" s="223"/>
    </row>
    <row r="7505" spans="15:15" x14ac:dyDescent="0.2">
      <c r="O7505" s="223"/>
    </row>
    <row r="7506" spans="15:15" x14ac:dyDescent="0.2">
      <c r="O7506" s="223"/>
    </row>
    <row r="7507" spans="15:15" x14ac:dyDescent="0.2">
      <c r="O7507" s="223"/>
    </row>
    <row r="7508" spans="15:15" x14ac:dyDescent="0.2">
      <c r="O7508" s="223"/>
    </row>
    <row r="7509" spans="15:15" x14ac:dyDescent="0.2">
      <c r="O7509" s="223"/>
    </row>
    <row r="7510" spans="15:15" x14ac:dyDescent="0.2">
      <c r="O7510" s="223"/>
    </row>
    <row r="7511" spans="15:15" x14ac:dyDescent="0.2">
      <c r="O7511" s="223"/>
    </row>
    <row r="7512" spans="15:15" x14ac:dyDescent="0.2">
      <c r="O7512" s="223"/>
    </row>
    <row r="7513" spans="15:15" x14ac:dyDescent="0.2">
      <c r="O7513" s="223"/>
    </row>
    <row r="7514" spans="15:15" x14ac:dyDescent="0.2">
      <c r="O7514" s="223"/>
    </row>
    <row r="7515" spans="15:15" x14ac:dyDescent="0.2">
      <c r="O7515" s="223"/>
    </row>
    <row r="7516" spans="15:15" x14ac:dyDescent="0.2">
      <c r="O7516" s="223"/>
    </row>
    <row r="7517" spans="15:15" x14ac:dyDescent="0.2">
      <c r="O7517" s="223"/>
    </row>
    <row r="7518" spans="15:15" x14ac:dyDescent="0.2">
      <c r="O7518" s="223"/>
    </row>
    <row r="7519" spans="15:15" x14ac:dyDescent="0.2">
      <c r="O7519" s="223"/>
    </row>
    <row r="7520" spans="15:15" x14ac:dyDescent="0.2">
      <c r="O7520" s="223"/>
    </row>
    <row r="7521" spans="15:15" x14ac:dyDescent="0.2">
      <c r="O7521" s="223"/>
    </row>
    <row r="7522" spans="15:15" x14ac:dyDescent="0.2">
      <c r="O7522" s="223"/>
    </row>
    <row r="7523" spans="15:15" x14ac:dyDescent="0.2">
      <c r="O7523" s="223"/>
    </row>
    <row r="7524" spans="15:15" x14ac:dyDescent="0.2">
      <c r="O7524" s="223"/>
    </row>
    <row r="7525" spans="15:15" x14ac:dyDescent="0.2">
      <c r="O7525" s="223"/>
    </row>
    <row r="7526" spans="15:15" x14ac:dyDescent="0.2">
      <c r="O7526" s="223"/>
    </row>
    <row r="7527" spans="15:15" x14ac:dyDescent="0.2">
      <c r="O7527" s="223"/>
    </row>
    <row r="7528" spans="15:15" x14ac:dyDescent="0.2">
      <c r="O7528" s="223"/>
    </row>
    <row r="7529" spans="15:15" x14ac:dyDescent="0.2">
      <c r="O7529" s="223"/>
    </row>
    <row r="7530" spans="15:15" x14ac:dyDescent="0.2">
      <c r="O7530" s="223"/>
    </row>
    <row r="7531" spans="15:15" x14ac:dyDescent="0.2">
      <c r="O7531" s="223"/>
    </row>
    <row r="7532" spans="15:15" x14ac:dyDescent="0.2">
      <c r="O7532" s="223"/>
    </row>
    <row r="7533" spans="15:15" x14ac:dyDescent="0.2">
      <c r="O7533" s="223"/>
    </row>
    <row r="7534" spans="15:15" x14ac:dyDescent="0.2">
      <c r="O7534" s="223"/>
    </row>
    <row r="7535" spans="15:15" x14ac:dyDescent="0.2">
      <c r="O7535" s="223"/>
    </row>
    <row r="7536" spans="15:15" x14ac:dyDescent="0.2">
      <c r="O7536" s="223"/>
    </row>
    <row r="7537" spans="15:15" x14ac:dyDescent="0.2">
      <c r="O7537" s="223"/>
    </row>
    <row r="7538" spans="15:15" x14ac:dyDescent="0.2">
      <c r="O7538" s="223"/>
    </row>
    <row r="7539" spans="15:15" x14ac:dyDescent="0.2">
      <c r="O7539" s="223"/>
    </row>
    <row r="7540" spans="15:15" x14ac:dyDescent="0.2">
      <c r="O7540" s="223"/>
    </row>
    <row r="7541" spans="15:15" x14ac:dyDescent="0.2">
      <c r="O7541" s="223"/>
    </row>
    <row r="7542" spans="15:15" x14ac:dyDescent="0.2">
      <c r="O7542" s="223"/>
    </row>
    <row r="7543" spans="15:15" x14ac:dyDescent="0.2">
      <c r="O7543" s="223"/>
    </row>
    <row r="7544" spans="15:15" x14ac:dyDescent="0.2">
      <c r="O7544" s="223"/>
    </row>
    <row r="7545" spans="15:15" x14ac:dyDescent="0.2">
      <c r="O7545" s="223"/>
    </row>
    <row r="7546" spans="15:15" x14ac:dyDescent="0.2">
      <c r="O7546" s="223"/>
    </row>
    <row r="7547" spans="15:15" x14ac:dyDescent="0.2">
      <c r="O7547" s="223"/>
    </row>
    <row r="7548" spans="15:15" x14ac:dyDescent="0.2">
      <c r="O7548" s="223"/>
    </row>
    <row r="7549" spans="15:15" x14ac:dyDescent="0.2">
      <c r="O7549" s="223"/>
    </row>
    <row r="7550" spans="15:15" x14ac:dyDescent="0.2">
      <c r="O7550" s="223"/>
    </row>
    <row r="7551" spans="15:15" x14ac:dyDescent="0.2">
      <c r="O7551" s="223"/>
    </row>
    <row r="7552" spans="15:15" x14ac:dyDescent="0.2">
      <c r="O7552" s="223"/>
    </row>
    <row r="7553" spans="15:15" x14ac:dyDescent="0.2">
      <c r="O7553" s="223"/>
    </row>
    <row r="7554" spans="15:15" x14ac:dyDescent="0.2">
      <c r="O7554" s="223"/>
    </row>
    <row r="7555" spans="15:15" x14ac:dyDescent="0.2">
      <c r="O7555" s="223"/>
    </row>
    <row r="7556" spans="15:15" x14ac:dyDescent="0.2">
      <c r="O7556" s="223"/>
    </row>
    <row r="7557" spans="15:15" x14ac:dyDescent="0.2">
      <c r="O7557" s="223"/>
    </row>
    <row r="7558" spans="15:15" x14ac:dyDescent="0.2">
      <c r="O7558" s="223"/>
    </row>
    <row r="7559" spans="15:15" x14ac:dyDescent="0.2">
      <c r="O7559" s="223"/>
    </row>
    <row r="7560" spans="15:15" x14ac:dyDescent="0.2">
      <c r="O7560" s="223"/>
    </row>
    <row r="7561" spans="15:15" x14ac:dyDescent="0.2">
      <c r="O7561" s="223"/>
    </row>
    <row r="7562" spans="15:15" x14ac:dyDescent="0.2">
      <c r="O7562" s="223"/>
    </row>
    <row r="7563" spans="15:15" x14ac:dyDescent="0.2">
      <c r="O7563" s="223"/>
    </row>
    <row r="7564" spans="15:15" x14ac:dyDescent="0.2">
      <c r="O7564" s="223"/>
    </row>
    <row r="7565" spans="15:15" x14ac:dyDescent="0.2">
      <c r="O7565" s="223"/>
    </row>
    <row r="7566" spans="15:15" x14ac:dyDescent="0.2">
      <c r="O7566" s="223"/>
    </row>
    <row r="7567" spans="15:15" x14ac:dyDescent="0.2">
      <c r="O7567" s="223"/>
    </row>
    <row r="7568" spans="15:15" x14ac:dyDescent="0.2">
      <c r="O7568" s="223"/>
    </row>
    <row r="7569" spans="15:15" x14ac:dyDescent="0.2">
      <c r="O7569" s="223"/>
    </row>
    <row r="7570" spans="15:15" x14ac:dyDescent="0.2">
      <c r="O7570" s="223"/>
    </row>
    <row r="7571" spans="15:15" x14ac:dyDescent="0.2">
      <c r="O7571" s="223"/>
    </row>
    <row r="7572" spans="15:15" x14ac:dyDescent="0.2">
      <c r="O7572" s="223"/>
    </row>
    <row r="7573" spans="15:15" x14ac:dyDescent="0.2">
      <c r="O7573" s="223"/>
    </row>
    <row r="7574" spans="15:15" x14ac:dyDescent="0.2">
      <c r="O7574" s="223"/>
    </row>
    <row r="7575" spans="15:15" x14ac:dyDescent="0.2">
      <c r="O7575" s="223"/>
    </row>
    <row r="7576" spans="15:15" x14ac:dyDescent="0.2">
      <c r="O7576" s="223"/>
    </row>
    <row r="7577" spans="15:15" x14ac:dyDescent="0.2">
      <c r="O7577" s="223"/>
    </row>
    <row r="7578" spans="15:15" x14ac:dyDescent="0.2">
      <c r="O7578" s="223"/>
    </row>
    <row r="7579" spans="15:15" x14ac:dyDescent="0.2">
      <c r="O7579" s="223"/>
    </row>
    <row r="7580" spans="15:15" x14ac:dyDescent="0.2">
      <c r="O7580" s="223"/>
    </row>
    <row r="7581" spans="15:15" x14ac:dyDescent="0.2">
      <c r="O7581" s="223"/>
    </row>
    <row r="7582" spans="15:15" x14ac:dyDescent="0.2">
      <c r="O7582" s="223"/>
    </row>
    <row r="7583" spans="15:15" x14ac:dyDescent="0.2">
      <c r="O7583" s="223"/>
    </row>
    <row r="7584" spans="15:15" x14ac:dyDescent="0.2">
      <c r="O7584" s="223"/>
    </row>
    <row r="7585" spans="15:15" x14ac:dyDescent="0.2">
      <c r="O7585" s="223"/>
    </row>
    <row r="7586" spans="15:15" x14ac:dyDescent="0.2">
      <c r="O7586" s="223"/>
    </row>
    <row r="7587" spans="15:15" x14ac:dyDescent="0.2">
      <c r="O7587" s="223"/>
    </row>
    <row r="7588" spans="15:15" x14ac:dyDescent="0.2">
      <c r="O7588" s="223"/>
    </row>
    <row r="7589" spans="15:15" x14ac:dyDescent="0.2">
      <c r="O7589" s="223"/>
    </row>
    <row r="7590" spans="15:15" x14ac:dyDescent="0.2">
      <c r="O7590" s="223"/>
    </row>
    <row r="7591" spans="15:15" x14ac:dyDescent="0.2">
      <c r="O7591" s="223"/>
    </row>
    <row r="7592" spans="15:15" x14ac:dyDescent="0.2">
      <c r="O7592" s="223"/>
    </row>
    <row r="7593" spans="15:15" x14ac:dyDescent="0.2">
      <c r="O7593" s="223"/>
    </row>
    <row r="7594" spans="15:15" x14ac:dyDescent="0.2">
      <c r="O7594" s="223"/>
    </row>
    <row r="7595" spans="15:15" x14ac:dyDescent="0.2">
      <c r="O7595" s="223"/>
    </row>
    <row r="7596" spans="15:15" x14ac:dyDescent="0.2">
      <c r="O7596" s="223"/>
    </row>
    <row r="7597" spans="15:15" x14ac:dyDescent="0.2">
      <c r="O7597" s="223"/>
    </row>
    <row r="7598" spans="15:15" x14ac:dyDescent="0.2">
      <c r="O7598" s="223"/>
    </row>
    <row r="7599" spans="15:15" x14ac:dyDescent="0.2">
      <c r="O7599" s="223"/>
    </row>
    <row r="7600" spans="15:15" x14ac:dyDescent="0.2">
      <c r="O7600" s="223"/>
    </row>
    <row r="7601" spans="15:15" x14ac:dyDescent="0.2">
      <c r="O7601" s="223"/>
    </row>
    <row r="7602" spans="15:15" x14ac:dyDescent="0.2">
      <c r="O7602" s="223"/>
    </row>
    <row r="7603" spans="15:15" x14ac:dyDescent="0.2">
      <c r="O7603" s="223"/>
    </row>
    <row r="7604" spans="15:15" x14ac:dyDescent="0.2">
      <c r="O7604" s="223"/>
    </row>
    <row r="7605" spans="15:15" x14ac:dyDescent="0.2">
      <c r="O7605" s="223"/>
    </row>
    <row r="7606" spans="15:15" x14ac:dyDescent="0.2">
      <c r="O7606" s="223"/>
    </row>
    <row r="7607" spans="15:15" x14ac:dyDescent="0.2">
      <c r="O7607" s="223"/>
    </row>
    <row r="7608" spans="15:15" x14ac:dyDescent="0.2">
      <c r="O7608" s="223"/>
    </row>
    <row r="7609" spans="15:15" x14ac:dyDescent="0.2">
      <c r="O7609" s="223"/>
    </row>
    <row r="7610" spans="15:15" x14ac:dyDescent="0.2">
      <c r="O7610" s="223"/>
    </row>
    <row r="7611" spans="15:15" x14ac:dyDescent="0.2">
      <c r="O7611" s="223"/>
    </row>
    <row r="7612" spans="15:15" x14ac:dyDescent="0.2">
      <c r="O7612" s="223"/>
    </row>
    <row r="7613" spans="15:15" x14ac:dyDescent="0.2">
      <c r="O7613" s="223"/>
    </row>
    <row r="7614" spans="15:15" x14ac:dyDescent="0.2">
      <c r="O7614" s="223"/>
    </row>
    <row r="7615" spans="15:15" x14ac:dyDescent="0.2">
      <c r="O7615" s="223"/>
    </row>
    <row r="7616" spans="15:15" x14ac:dyDescent="0.2">
      <c r="O7616" s="223"/>
    </row>
    <row r="7617" spans="15:15" x14ac:dyDescent="0.2">
      <c r="O7617" s="223"/>
    </row>
    <row r="7618" spans="15:15" x14ac:dyDescent="0.2">
      <c r="O7618" s="223"/>
    </row>
    <row r="7619" spans="15:15" x14ac:dyDescent="0.2">
      <c r="O7619" s="223"/>
    </row>
    <row r="7620" spans="15:15" x14ac:dyDescent="0.2">
      <c r="O7620" s="223"/>
    </row>
    <row r="7621" spans="15:15" x14ac:dyDescent="0.2">
      <c r="O7621" s="223"/>
    </row>
    <row r="7622" spans="15:15" x14ac:dyDescent="0.2">
      <c r="O7622" s="223"/>
    </row>
    <row r="7623" spans="15:15" x14ac:dyDescent="0.2">
      <c r="O7623" s="223"/>
    </row>
    <row r="7624" spans="15:15" x14ac:dyDescent="0.2">
      <c r="O7624" s="223"/>
    </row>
    <row r="7625" spans="15:15" x14ac:dyDescent="0.2">
      <c r="O7625" s="223"/>
    </row>
    <row r="7626" spans="15:15" x14ac:dyDescent="0.2">
      <c r="O7626" s="223"/>
    </row>
    <row r="7627" spans="15:15" x14ac:dyDescent="0.2">
      <c r="O7627" s="223"/>
    </row>
    <row r="7628" spans="15:15" x14ac:dyDescent="0.2">
      <c r="O7628" s="223"/>
    </row>
    <row r="7629" spans="15:15" x14ac:dyDescent="0.2">
      <c r="O7629" s="223"/>
    </row>
    <row r="7630" spans="15:15" x14ac:dyDescent="0.2">
      <c r="O7630" s="223"/>
    </row>
    <row r="7631" spans="15:15" x14ac:dyDescent="0.2">
      <c r="O7631" s="223"/>
    </row>
    <row r="7632" spans="15:15" x14ac:dyDescent="0.2">
      <c r="O7632" s="223"/>
    </row>
    <row r="7633" spans="15:15" x14ac:dyDescent="0.2">
      <c r="O7633" s="223"/>
    </row>
    <row r="7634" spans="15:15" x14ac:dyDescent="0.2">
      <c r="O7634" s="223"/>
    </row>
    <row r="7635" spans="15:15" x14ac:dyDescent="0.2">
      <c r="O7635" s="223"/>
    </row>
    <row r="7636" spans="15:15" x14ac:dyDescent="0.2">
      <c r="O7636" s="223"/>
    </row>
    <row r="7637" spans="15:15" x14ac:dyDescent="0.2">
      <c r="O7637" s="223"/>
    </row>
    <row r="7638" spans="15:15" x14ac:dyDescent="0.2">
      <c r="O7638" s="223"/>
    </row>
    <row r="7639" spans="15:15" x14ac:dyDescent="0.2">
      <c r="O7639" s="223"/>
    </row>
    <row r="7640" spans="15:15" x14ac:dyDescent="0.2">
      <c r="O7640" s="223"/>
    </row>
    <row r="7641" spans="15:15" x14ac:dyDescent="0.2">
      <c r="O7641" s="223"/>
    </row>
    <row r="7642" spans="15:15" x14ac:dyDescent="0.2">
      <c r="O7642" s="223"/>
    </row>
    <row r="7643" spans="15:15" x14ac:dyDescent="0.2">
      <c r="O7643" s="223"/>
    </row>
    <row r="7644" spans="15:15" x14ac:dyDescent="0.2">
      <c r="O7644" s="223"/>
    </row>
    <row r="7645" spans="15:15" x14ac:dyDescent="0.2">
      <c r="O7645" s="223"/>
    </row>
    <row r="7646" spans="15:15" x14ac:dyDescent="0.2">
      <c r="O7646" s="223"/>
    </row>
    <row r="7647" spans="15:15" x14ac:dyDescent="0.2">
      <c r="O7647" s="223"/>
    </row>
    <row r="7648" spans="15:15" x14ac:dyDescent="0.2">
      <c r="O7648" s="223"/>
    </row>
    <row r="7649" spans="15:15" x14ac:dyDescent="0.2">
      <c r="O7649" s="223"/>
    </row>
    <row r="7650" spans="15:15" x14ac:dyDescent="0.2">
      <c r="O7650" s="223"/>
    </row>
    <row r="7651" spans="15:15" x14ac:dyDescent="0.2">
      <c r="O7651" s="223"/>
    </row>
    <row r="7652" spans="15:15" x14ac:dyDescent="0.2">
      <c r="O7652" s="223"/>
    </row>
    <row r="7653" spans="15:15" x14ac:dyDescent="0.2">
      <c r="O7653" s="223"/>
    </row>
    <row r="7654" spans="15:15" x14ac:dyDescent="0.2">
      <c r="O7654" s="223"/>
    </row>
    <row r="7655" spans="15:15" x14ac:dyDescent="0.2">
      <c r="O7655" s="223"/>
    </row>
    <row r="7656" spans="15:15" x14ac:dyDescent="0.2">
      <c r="O7656" s="223"/>
    </row>
    <row r="7657" spans="15:15" x14ac:dyDescent="0.2">
      <c r="O7657" s="223"/>
    </row>
    <row r="7658" spans="15:15" x14ac:dyDescent="0.2">
      <c r="O7658" s="223"/>
    </row>
    <row r="7659" spans="15:15" x14ac:dyDescent="0.2">
      <c r="O7659" s="223"/>
    </row>
    <row r="7660" spans="15:15" x14ac:dyDescent="0.2">
      <c r="O7660" s="223"/>
    </row>
    <row r="7661" spans="15:15" x14ac:dyDescent="0.2">
      <c r="O7661" s="223"/>
    </row>
    <row r="7662" spans="15:15" x14ac:dyDescent="0.2">
      <c r="O7662" s="223"/>
    </row>
    <row r="7663" spans="15:15" x14ac:dyDescent="0.2">
      <c r="O7663" s="223"/>
    </row>
    <row r="7664" spans="15:15" x14ac:dyDescent="0.2">
      <c r="O7664" s="223"/>
    </row>
    <row r="7665" spans="15:15" x14ac:dyDescent="0.2">
      <c r="O7665" s="223"/>
    </row>
    <row r="7666" spans="15:15" x14ac:dyDescent="0.2">
      <c r="O7666" s="223"/>
    </row>
    <row r="7667" spans="15:15" x14ac:dyDescent="0.2">
      <c r="O7667" s="223"/>
    </row>
    <row r="7668" spans="15:15" x14ac:dyDescent="0.2">
      <c r="O7668" s="223"/>
    </row>
    <row r="7669" spans="15:15" x14ac:dyDescent="0.2">
      <c r="O7669" s="223"/>
    </row>
    <row r="7670" spans="15:15" x14ac:dyDescent="0.2">
      <c r="O7670" s="223"/>
    </row>
    <row r="7671" spans="15:15" x14ac:dyDescent="0.2">
      <c r="O7671" s="223"/>
    </row>
    <row r="7672" spans="15:15" x14ac:dyDescent="0.2">
      <c r="O7672" s="223"/>
    </row>
    <row r="7673" spans="15:15" x14ac:dyDescent="0.2">
      <c r="O7673" s="223"/>
    </row>
    <row r="7674" spans="15:15" x14ac:dyDescent="0.2">
      <c r="O7674" s="223"/>
    </row>
    <row r="7675" spans="15:15" x14ac:dyDescent="0.2">
      <c r="O7675" s="223"/>
    </row>
    <row r="7676" spans="15:15" x14ac:dyDescent="0.2">
      <c r="O7676" s="223"/>
    </row>
    <row r="7677" spans="15:15" x14ac:dyDescent="0.2">
      <c r="O7677" s="223"/>
    </row>
    <row r="7678" spans="15:15" x14ac:dyDescent="0.2">
      <c r="O7678" s="223"/>
    </row>
    <row r="7679" spans="15:15" x14ac:dyDescent="0.2">
      <c r="O7679" s="223"/>
    </row>
    <row r="7680" spans="15:15" x14ac:dyDescent="0.2">
      <c r="O7680" s="223"/>
    </row>
    <row r="7681" spans="15:15" x14ac:dyDescent="0.2">
      <c r="O7681" s="223"/>
    </row>
    <row r="7682" spans="15:15" x14ac:dyDescent="0.2">
      <c r="O7682" s="223"/>
    </row>
    <row r="7683" spans="15:15" x14ac:dyDescent="0.2">
      <c r="O7683" s="223"/>
    </row>
    <row r="7684" spans="15:15" x14ac:dyDescent="0.2">
      <c r="O7684" s="223"/>
    </row>
    <row r="7685" spans="15:15" x14ac:dyDescent="0.2">
      <c r="O7685" s="223"/>
    </row>
    <row r="7686" spans="15:15" x14ac:dyDescent="0.2">
      <c r="O7686" s="223"/>
    </row>
    <row r="7687" spans="15:15" x14ac:dyDescent="0.2">
      <c r="O7687" s="223"/>
    </row>
    <row r="7688" spans="15:15" x14ac:dyDescent="0.2">
      <c r="O7688" s="223"/>
    </row>
    <row r="7689" spans="15:15" x14ac:dyDescent="0.2">
      <c r="O7689" s="223"/>
    </row>
    <row r="7690" spans="15:15" x14ac:dyDescent="0.2">
      <c r="O7690" s="223"/>
    </row>
    <row r="7691" spans="15:15" x14ac:dyDescent="0.2">
      <c r="O7691" s="223"/>
    </row>
    <row r="7692" spans="15:15" x14ac:dyDescent="0.2">
      <c r="O7692" s="223"/>
    </row>
    <row r="7693" spans="15:15" x14ac:dyDescent="0.2">
      <c r="O7693" s="223"/>
    </row>
    <row r="7694" spans="15:15" x14ac:dyDescent="0.2">
      <c r="O7694" s="223"/>
    </row>
    <row r="7695" spans="15:15" x14ac:dyDescent="0.2">
      <c r="O7695" s="223"/>
    </row>
    <row r="7696" spans="15:15" x14ac:dyDescent="0.2">
      <c r="O7696" s="223"/>
    </row>
    <row r="7697" spans="15:15" x14ac:dyDescent="0.2">
      <c r="O7697" s="223"/>
    </row>
    <row r="7698" spans="15:15" x14ac:dyDescent="0.2">
      <c r="O7698" s="223"/>
    </row>
    <row r="7699" spans="15:15" x14ac:dyDescent="0.2">
      <c r="O7699" s="223"/>
    </row>
    <row r="7700" spans="15:15" x14ac:dyDescent="0.2">
      <c r="O7700" s="223"/>
    </row>
    <row r="7701" spans="15:15" x14ac:dyDescent="0.2">
      <c r="O7701" s="223"/>
    </row>
    <row r="7702" spans="15:15" x14ac:dyDescent="0.2">
      <c r="O7702" s="223"/>
    </row>
    <row r="7703" spans="15:15" x14ac:dyDescent="0.2">
      <c r="O7703" s="223"/>
    </row>
    <row r="7704" spans="15:15" x14ac:dyDescent="0.2">
      <c r="O7704" s="223"/>
    </row>
    <row r="7705" spans="15:15" x14ac:dyDescent="0.2">
      <c r="O7705" s="223"/>
    </row>
    <row r="7706" spans="15:15" x14ac:dyDescent="0.2">
      <c r="O7706" s="223"/>
    </row>
    <row r="7707" spans="15:15" x14ac:dyDescent="0.2">
      <c r="O7707" s="223"/>
    </row>
    <row r="7708" spans="15:15" x14ac:dyDescent="0.2">
      <c r="O7708" s="223"/>
    </row>
    <row r="7709" spans="15:15" x14ac:dyDescent="0.2">
      <c r="O7709" s="223"/>
    </row>
    <row r="7710" spans="15:15" x14ac:dyDescent="0.2">
      <c r="O7710" s="223"/>
    </row>
    <row r="7711" spans="15:15" x14ac:dyDescent="0.2">
      <c r="O7711" s="223"/>
    </row>
    <row r="7712" spans="15:15" x14ac:dyDescent="0.2">
      <c r="O7712" s="223"/>
    </row>
    <row r="7713" spans="15:15" x14ac:dyDescent="0.2">
      <c r="O7713" s="223"/>
    </row>
    <row r="7714" spans="15:15" x14ac:dyDescent="0.2">
      <c r="O7714" s="223"/>
    </row>
    <row r="7715" spans="15:15" x14ac:dyDescent="0.2">
      <c r="O7715" s="223"/>
    </row>
    <row r="7716" spans="15:15" x14ac:dyDescent="0.2">
      <c r="O7716" s="223"/>
    </row>
    <row r="7717" spans="15:15" x14ac:dyDescent="0.2">
      <c r="O7717" s="223"/>
    </row>
    <row r="7718" spans="15:15" x14ac:dyDescent="0.2">
      <c r="O7718" s="223"/>
    </row>
    <row r="7719" spans="15:15" x14ac:dyDescent="0.2">
      <c r="O7719" s="223"/>
    </row>
    <row r="7720" spans="15:15" x14ac:dyDescent="0.2">
      <c r="O7720" s="223"/>
    </row>
    <row r="7721" spans="15:15" x14ac:dyDescent="0.2">
      <c r="O7721" s="223"/>
    </row>
    <row r="7722" spans="15:15" x14ac:dyDescent="0.2">
      <c r="O7722" s="223"/>
    </row>
    <row r="7723" spans="15:15" x14ac:dyDescent="0.2">
      <c r="O7723" s="223"/>
    </row>
    <row r="7724" spans="15:15" x14ac:dyDescent="0.2">
      <c r="O7724" s="223"/>
    </row>
    <row r="7725" spans="15:15" x14ac:dyDescent="0.2">
      <c r="O7725" s="223"/>
    </row>
    <row r="7726" spans="15:15" x14ac:dyDescent="0.2">
      <c r="O7726" s="223"/>
    </row>
    <row r="7727" spans="15:15" x14ac:dyDescent="0.2">
      <c r="O7727" s="223"/>
    </row>
    <row r="7728" spans="15:15" x14ac:dyDescent="0.2">
      <c r="O7728" s="223"/>
    </row>
    <row r="7729" spans="15:15" x14ac:dyDescent="0.2">
      <c r="O7729" s="223"/>
    </row>
    <row r="7730" spans="15:15" x14ac:dyDescent="0.2">
      <c r="O7730" s="223"/>
    </row>
    <row r="7731" spans="15:15" x14ac:dyDescent="0.2">
      <c r="O7731" s="223"/>
    </row>
    <row r="7732" spans="15:15" x14ac:dyDescent="0.2">
      <c r="O7732" s="223"/>
    </row>
    <row r="7733" spans="15:15" x14ac:dyDescent="0.2">
      <c r="O7733" s="223"/>
    </row>
    <row r="7734" spans="15:15" x14ac:dyDescent="0.2">
      <c r="O7734" s="223"/>
    </row>
    <row r="7735" spans="15:15" x14ac:dyDescent="0.2">
      <c r="O7735" s="223"/>
    </row>
    <row r="7736" spans="15:15" x14ac:dyDescent="0.2">
      <c r="O7736" s="223"/>
    </row>
    <row r="7737" spans="15:15" x14ac:dyDescent="0.2">
      <c r="O7737" s="223"/>
    </row>
    <row r="7738" spans="15:15" x14ac:dyDescent="0.2">
      <c r="O7738" s="223"/>
    </row>
    <row r="7739" spans="15:15" x14ac:dyDescent="0.2">
      <c r="O7739" s="223"/>
    </row>
    <row r="7740" spans="15:15" x14ac:dyDescent="0.2">
      <c r="O7740" s="223"/>
    </row>
    <row r="7741" spans="15:15" x14ac:dyDescent="0.2">
      <c r="O7741" s="223"/>
    </row>
    <row r="7742" spans="15:15" x14ac:dyDescent="0.2">
      <c r="O7742" s="223"/>
    </row>
    <row r="7743" spans="15:15" x14ac:dyDescent="0.2">
      <c r="O7743" s="223"/>
    </row>
    <row r="7744" spans="15:15" x14ac:dyDescent="0.2">
      <c r="O7744" s="223"/>
    </row>
    <row r="7745" spans="15:15" x14ac:dyDescent="0.2">
      <c r="O7745" s="223"/>
    </row>
    <row r="7746" spans="15:15" x14ac:dyDescent="0.2">
      <c r="O7746" s="223"/>
    </row>
    <row r="7747" spans="15:15" x14ac:dyDescent="0.2">
      <c r="O7747" s="223"/>
    </row>
    <row r="7748" spans="15:15" x14ac:dyDescent="0.2">
      <c r="O7748" s="223"/>
    </row>
    <row r="7749" spans="15:15" x14ac:dyDescent="0.2">
      <c r="O7749" s="223"/>
    </row>
    <row r="7750" spans="15:15" x14ac:dyDescent="0.2">
      <c r="O7750" s="223"/>
    </row>
    <row r="7751" spans="15:15" x14ac:dyDescent="0.2">
      <c r="O7751" s="223"/>
    </row>
    <row r="7752" spans="15:15" x14ac:dyDescent="0.2">
      <c r="O7752" s="223"/>
    </row>
    <row r="7753" spans="15:15" x14ac:dyDescent="0.2">
      <c r="O7753" s="223"/>
    </row>
    <row r="7754" spans="15:15" x14ac:dyDescent="0.2">
      <c r="O7754" s="223"/>
    </row>
    <row r="7755" spans="15:15" x14ac:dyDescent="0.2">
      <c r="O7755" s="223"/>
    </row>
    <row r="7756" spans="15:15" x14ac:dyDescent="0.2">
      <c r="O7756" s="223"/>
    </row>
    <row r="7757" spans="15:15" x14ac:dyDescent="0.2">
      <c r="O7757" s="223"/>
    </row>
    <row r="7758" spans="15:15" x14ac:dyDescent="0.2">
      <c r="O7758" s="223"/>
    </row>
    <row r="7759" spans="15:15" x14ac:dyDescent="0.2">
      <c r="O7759" s="223"/>
    </row>
    <row r="7760" spans="15:15" x14ac:dyDescent="0.2">
      <c r="O7760" s="223"/>
    </row>
    <row r="7761" spans="15:15" x14ac:dyDescent="0.2">
      <c r="O7761" s="223"/>
    </row>
    <row r="7762" spans="15:15" x14ac:dyDescent="0.2">
      <c r="O7762" s="223"/>
    </row>
    <row r="7763" spans="15:15" x14ac:dyDescent="0.2">
      <c r="O7763" s="223"/>
    </row>
    <row r="7764" spans="15:15" x14ac:dyDescent="0.2">
      <c r="O7764" s="223"/>
    </row>
    <row r="7765" spans="15:15" x14ac:dyDescent="0.2">
      <c r="O7765" s="223"/>
    </row>
    <row r="7766" spans="15:15" x14ac:dyDescent="0.2">
      <c r="O7766" s="223"/>
    </row>
    <row r="7767" spans="15:15" x14ac:dyDescent="0.2">
      <c r="O7767" s="223"/>
    </row>
    <row r="7768" spans="15:15" x14ac:dyDescent="0.2">
      <c r="O7768" s="223"/>
    </row>
    <row r="7769" spans="15:15" x14ac:dyDescent="0.2">
      <c r="O7769" s="223"/>
    </row>
    <row r="7770" spans="15:15" x14ac:dyDescent="0.2">
      <c r="O7770" s="223"/>
    </row>
    <row r="7771" spans="15:15" x14ac:dyDescent="0.2">
      <c r="O7771" s="223"/>
    </row>
    <row r="7772" spans="15:15" x14ac:dyDescent="0.2">
      <c r="O7772" s="223"/>
    </row>
    <row r="7773" spans="15:15" x14ac:dyDescent="0.2">
      <c r="O7773" s="223"/>
    </row>
    <row r="7774" spans="15:15" x14ac:dyDescent="0.2">
      <c r="O7774" s="223"/>
    </row>
    <row r="7775" spans="15:15" x14ac:dyDescent="0.2">
      <c r="O7775" s="223"/>
    </row>
    <row r="7776" spans="15:15" x14ac:dyDescent="0.2">
      <c r="O7776" s="223"/>
    </row>
    <row r="7777" spans="15:15" x14ac:dyDescent="0.2">
      <c r="O7777" s="223"/>
    </row>
    <row r="7778" spans="15:15" x14ac:dyDescent="0.2">
      <c r="O7778" s="223"/>
    </row>
    <row r="7779" spans="15:15" x14ac:dyDescent="0.2">
      <c r="O7779" s="223"/>
    </row>
    <row r="7780" spans="15:15" x14ac:dyDescent="0.2">
      <c r="O7780" s="223"/>
    </row>
    <row r="7781" spans="15:15" x14ac:dyDescent="0.2">
      <c r="O7781" s="223"/>
    </row>
    <row r="7782" spans="15:15" x14ac:dyDescent="0.2">
      <c r="O7782" s="223"/>
    </row>
    <row r="7783" spans="15:15" x14ac:dyDescent="0.2">
      <c r="O7783" s="223"/>
    </row>
    <row r="7784" spans="15:15" x14ac:dyDescent="0.2">
      <c r="O7784" s="223"/>
    </row>
    <row r="7785" spans="15:15" x14ac:dyDescent="0.2">
      <c r="O7785" s="223"/>
    </row>
    <row r="7786" spans="15:15" x14ac:dyDescent="0.2">
      <c r="O7786" s="223"/>
    </row>
    <row r="7787" spans="15:15" x14ac:dyDescent="0.2">
      <c r="O7787" s="223"/>
    </row>
    <row r="7788" spans="15:15" x14ac:dyDescent="0.2">
      <c r="O7788" s="223"/>
    </row>
    <row r="7789" spans="15:15" x14ac:dyDescent="0.2">
      <c r="O7789" s="223"/>
    </row>
    <row r="7790" spans="15:15" x14ac:dyDescent="0.2">
      <c r="O7790" s="223"/>
    </row>
    <row r="7791" spans="15:15" x14ac:dyDescent="0.2">
      <c r="O7791" s="223"/>
    </row>
    <row r="7792" spans="15:15" x14ac:dyDescent="0.2">
      <c r="O7792" s="223"/>
    </row>
    <row r="7793" spans="15:15" x14ac:dyDescent="0.2">
      <c r="O7793" s="223"/>
    </row>
    <row r="7794" spans="15:15" x14ac:dyDescent="0.2">
      <c r="O7794" s="223"/>
    </row>
    <row r="7795" spans="15:15" x14ac:dyDescent="0.2">
      <c r="O7795" s="223"/>
    </row>
    <row r="7796" spans="15:15" x14ac:dyDescent="0.2">
      <c r="O7796" s="223"/>
    </row>
    <row r="7797" spans="15:15" x14ac:dyDescent="0.2">
      <c r="O7797" s="223"/>
    </row>
    <row r="7798" spans="15:15" x14ac:dyDescent="0.2">
      <c r="O7798" s="223"/>
    </row>
    <row r="7799" spans="15:15" x14ac:dyDescent="0.2">
      <c r="O7799" s="223"/>
    </row>
    <row r="7800" spans="15:15" x14ac:dyDescent="0.2">
      <c r="O7800" s="223"/>
    </row>
    <row r="7801" spans="15:15" x14ac:dyDescent="0.2">
      <c r="O7801" s="223"/>
    </row>
    <row r="7802" spans="15:15" x14ac:dyDescent="0.2">
      <c r="O7802" s="223"/>
    </row>
    <row r="7803" spans="15:15" x14ac:dyDescent="0.2">
      <c r="O7803" s="223"/>
    </row>
    <row r="7804" spans="15:15" x14ac:dyDescent="0.2">
      <c r="O7804" s="223"/>
    </row>
    <row r="7805" spans="15:15" x14ac:dyDescent="0.2">
      <c r="O7805" s="223"/>
    </row>
    <row r="7806" spans="15:15" x14ac:dyDescent="0.2">
      <c r="O7806" s="223"/>
    </row>
    <row r="7807" spans="15:15" x14ac:dyDescent="0.2">
      <c r="O7807" s="223"/>
    </row>
    <row r="7808" spans="15:15" x14ac:dyDescent="0.2">
      <c r="O7808" s="223"/>
    </row>
    <row r="7809" spans="15:15" x14ac:dyDescent="0.2">
      <c r="O7809" s="223"/>
    </row>
    <row r="7810" spans="15:15" x14ac:dyDescent="0.2">
      <c r="O7810" s="223"/>
    </row>
    <row r="7811" spans="15:15" x14ac:dyDescent="0.2">
      <c r="O7811" s="223"/>
    </row>
    <row r="7812" spans="15:15" x14ac:dyDescent="0.2">
      <c r="O7812" s="223"/>
    </row>
    <row r="7813" spans="15:15" x14ac:dyDescent="0.2">
      <c r="O7813" s="223"/>
    </row>
    <row r="7814" spans="15:15" x14ac:dyDescent="0.2">
      <c r="O7814" s="223"/>
    </row>
    <row r="7815" spans="15:15" x14ac:dyDescent="0.2">
      <c r="O7815" s="223"/>
    </row>
    <row r="7816" spans="15:15" x14ac:dyDescent="0.2">
      <c r="O7816" s="223"/>
    </row>
    <row r="7817" spans="15:15" x14ac:dyDescent="0.2">
      <c r="O7817" s="223"/>
    </row>
    <row r="7818" spans="15:15" x14ac:dyDescent="0.2">
      <c r="O7818" s="223"/>
    </row>
    <row r="7819" spans="15:15" x14ac:dyDescent="0.2">
      <c r="O7819" s="223"/>
    </row>
    <row r="7820" spans="15:15" x14ac:dyDescent="0.2">
      <c r="O7820" s="223"/>
    </row>
    <row r="7821" spans="15:15" x14ac:dyDescent="0.2">
      <c r="O7821" s="223"/>
    </row>
    <row r="7822" spans="15:15" x14ac:dyDescent="0.2">
      <c r="O7822" s="223"/>
    </row>
    <row r="7823" spans="15:15" x14ac:dyDescent="0.2">
      <c r="O7823" s="223"/>
    </row>
    <row r="7824" spans="15:15" x14ac:dyDescent="0.2">
      <c r="O7824" s="223"/>
    </row>
    <row r="7825" spans="15:15" x14ac:dyDescent="0.2">
      <c r="O7825" s="223"/>
    </row>
    <row r="7826" spans="15:15" x14ac:dyDescent="0.2">
      <c r="O7826" s="223"/>
    </row>
    <row r="7827" spans="15:15" x14ac:dyDescent="0.2">
      <c r="O7827" s="223"/>
    </row>
    <row r="7828" spans="15:15" x14ac:dyDescent="0.2">
      <c r="O7828" s="223"/>
    </row>
    <row r="7829" spans="15:15" x14ac:dyDescent="0.2">
      <c r="O7829" s="223"/>
    </row>
    <row r="7830" spans="15:15" x14ac:dyDescent="0.2">
      <c r="O7830" s="223"/>
    </row>
    <row r="7831" spans="15:15" x14ac:dyDescent="0.2">
      <c r="O7831" s="223"/>
    </row>
    <row r="7832" spans="15:15" x14ac:dyDescent="0.2">
      <c r="O7832" s="223"/>
    </row>
    <row r="7833" spans="15:15" x14ac:dyDescent="0.2">
      <c r="O7833" s="223"/>
    </row>
    <row r="7834" spans="15:15" x14ac:dyDescent="0.2">
      <c r="O7834" s="223"/>
    </row>
    <row r="7835" spans="15:15" x14ac:dyDescent="0.2">
      <c r="O7835" s="223"/>
    </row>
    <row r="7836" spans="15:15" x14ac:dyDescent="0.2">
      <c r="O7836" s="223"/>
    </row>
    <row r="7837" spans="15:15" x14ac:dyDescent="0.2">
      <c r="O7837" s="223"/>
    </row>
    <row r="7838" spans="15:15" x14ac:dyDescent="0.2">
      <c r="O7838" s="223"/>
    </row>
    <row r="7839" spans="15:15" x14ac:dyDescent="0.2">
      <c r="O7839" s="223"/>
    </row>
    <row r="7840" spans="15:15" x14ac:dyDescent="0.2">
      <c r="O7840" s="223"/>
    </row>
    <row r="7841" spans="15:15" x14ac:dyDescent="0.2">
      <c r="O7841" s="223"/>
    </row>
    <row r="7842" spans="15:15" x14ac:dyDescent="0.2">
      <c r="O7842" s="223"/>
    </row>
    <row r="7843" spans="15:15" x14ac:dyDescent="0.2">
      <c r="O7843" s="223"/>
    </row>
    <row r="7844" spans="15:15" x14ac:dyDescent="0.2">
      <c r="O7844" s="223"/>
    </row>
    <row r="7845" spans="15:15" x14ac:dyDescent="0.2">
      <c r="O7845" s="223"/>
    </row>
    <row r="7846" spans="15:15" x14ac:dyDescent="0.2">
      <c r="O7846" s="223"/>
    </row>
    <row r="7847" spans="15:15" x14ac:dyDescent="0.2">
      <c r="O7847" s="223"/>
    </row>
    <row r="7848" spans="15:15" x14ac:dyDescent="0.2">
      <c r="O7848" s="223"/>
    </row>
    <row r="7849" spans="15:15" x14ac:dyDescent="0.2">
      <c r="O7849" s="223"/>
    </row>
    <row r="7850" spans="15:15" x14ac:dyDescent="0.2">
      <c r="O7850" s="223"/>
    </row>
    <row r="7851" spans="15:15" x14ac:dyDescent="0.2">
      <c r="O7851" s="223"/>
    </row>
    <row r="7852" spans="15:15" x14ac:dyDescent="0.2">
      <c r="O7852" s="223"/>
    </row>
    <row r="7853" spans="15:15" x14ac:dyDescent="0.2">
      <c r="O7853" s="223"/>
    </row>
    <row r="7854" spans="15:15" x14ac:dyDescent="0.2">
      <c r="O7854" s="223"/>
    </row>
    <row r="7855" spans="15:15" x14ac:dyDescent="0.2">
      <c r="O7855" s="223"/>
    </row>
    <row r="7856" spans="15:15" x14ac:dyDescent="0.2">
      <c r="O7856" s="223"/>
    </row>
    <row r="7857" spans="15:15" x14ac:dyDescent="0.2">
      <c r="O7857" s="223"/>
    </row>
    <row r="7858" spans="15:15" x14ac:dyDescent="0.2">
      <c r="O7858" s="223"/>
    </row>
    <row r="7859" spans="15:15" x14ac:dyDescent="0.2">
      <c r="O7859" s="223"/>
    </row>
    <row r="7860" spans="15:15" x14ac:dyDescent="0.2">
      <c r="O7860" s="223"/>
    </row>
    <row r="7861" spans="15:15" x14ac:dyDescent="0.2">
      <c r="O7861" s="223"/>
    </row>
    <row r="7862" spans="15:15" x14ac:dyDescent="0.2">
      <c r="O7862" s="223"/>
    </row>
    <row r="7863" spans="15:15" x14ac:dyDescent="0.2">
      <c r="O7863" s="223"/>
    </row>
    <row r="7864" spans="15:15" x14ac:dyDescent="0.2">
      <c r="O7864" s="223"/>
    </row>
    <row r="7865" spans="15:15" x14ac:dyDescent="0.2">
      <c r="O7865" s="223"/>
    </row>
    <row r="7866" spans="15:15" x14ac:dyDescent="0.2">
      <c r="O7866" s="223"/>
    </row>
    <row r="7867" spans="15:15" x14ac:dyDescent="0.2">
      <c r="O7867" s="223"/>
    </row>
    <row r="7868" spans="15:15" x14ac:dyDescent="0.2">
      <c r="O7868" s="223"/>
    </row>
    <row r="7869" spans="15:15" x14ac:dyDescent="0.2">
      <c r="O7869" s="223"/>
    </row>
    <row r="7870" spans="15:15" x14ac:dyDescent="0.2">
      <c r="O7870" s="223"/>
    </row>
    <row r="7871" spans="15:15" x14ac:dyDescent="0.2">
      <c r="O7871" s="223"/>
    </row>
    <row r="7872" spans="15:15" x14ac:dyDescent="0.2">
      <c r="O7872" s="223"/>
    </row>
    <row r="7873" spans="15:15" x14ac:dyDescent="0.2">
      <c r="O7873" s="223"/>
    </row>
    <row r="7874" spans="15:15" x14ac:dyDescent="0.2">
      <c r="O7874" s="223"/>
    </row>
    <row r="7875" spans="15:15" x14ac:dyDescent="0.2">
      <c r="O7875" s="223"/>
    </row>
    <row r="7876" spans="15:15" x14ac:dyDescent="0.2">
      <c r="O7876" s="223"/>
    </row>
    <row r="7877" spans="15:15" x14ac:dyDescent="0.2">
      <c r="O7877" s="223"/>
    </row>
    <row r="7878" spans="15:15" x14ac:dyDescent="0.2">
      <c r="O7878" s="223"/>
    </row>
    <row r="7879" spans="15:15" x14ac:dyDescent="0.2">
      <c r="O7879" s="223"/>
    </row>
    <row r="7880" spans="15:15" x14ac:dyDescent="0.2">
      <c r="O7880" s="223"/>
    </row>
    <row r="7881" spans="15:15" x14ac:dyDescent="0.2">
      <c r="O7881" s="223"/>
    </row>
    <row r="7882" spans="15:15" x14ac:dyDescent="0.2">
      <c r="O7882" s="223"/>
    </row>
    <row r="7883" spans="15:15" x14ac:dyDescent="0.2">
      <c r="O7883" s="223"/>
    </row>
    <row r="7884" spans="15:15" x14ac:dyDescent="0.2">
      <c r="O7884" s="223"/>
    </row>
    <row r="7885" spans="15:15" x14ac:dyDescent="0.2">
      <c r="O7885" s="223"/>
    </row>
    <row r="7886" spans="15:15" x14ac:dyDescent="0.2">
      <c r="O7886" s="223"/>
    </row>
    <row r="7887" spans="15:15" x14ac:dyDescent="0.2">
      <c r="O7887" s="223"/>
    </row>
    <row r="7888" spans="15:15" x14ac:dyDescent="0.2">
      <c r="O7888" s="223"/>
    </row>
    <row r="7889" spans="15:15" x14ac:dyDescent="0.2">
      <c r="O7889" s="223"/>
    </row>
    <row r="7890" spans="15:15" x14ac:dyDescent="0.2">
      <c r="O7890" s="223"/>
    </row>
    <row r="7891" spans="15:15" x14ac:dyDescent="0.2">
      <c r="O7891" s="223"/>
    </row>
    <row r="7892" spans="15:15" x14ac:dyDescent="0.2">
      <c r="O7892" s="223"/>
    </row>
    <row r="7893" spans="15:15" x14ac:dyDescent="0.2">
      <c r="O7893" s="223"/>
    </row>
    <row r="7894" spans="15:15" x14ac:dyDescent="0.2">
      <c r="O7894" s="223"/>
    </row>
    <row r="7895" spans="15:15" x14ac:dyDescent="0.2">
      <c r="O7895" s="223"/>
    </row>
    <row r="7896" spans="15:15" x14ac:dyDescent="0.2">
      <c r="O7896" s="223"/>
    </row>
    <row r="7897" spans="15:15" x14ac:dyDescent="0.2">
      <c r="O7897" s="223"/>
    </row>
    <row r="7898" spans="15:15" x14ac:dyDescent="0.2">
      <c r="O7898" s="223"/>
    </row>
    <row r="7899" spans="15:15" x14ac:dyDescent="0.2">
      <c r="O7899" s="223"/>
    </row>
    <row r="7900" spans="15:15" x14ac:dyDescent="0.2">
      <c r="O7900" s="223"/>
    </row>
    <row r="7901" spans="15:15" x14ac:dyDescent="0.2">
      <c r="O7901" s="223"/>
    </row>
    <row r="7902" spans="15:15" x14ac:dyDescent="0.2">
      <c r="O7902" s="223"/>
    </row>
    <row r="7903" spans="15:15" x14ac:dyDescent="0.2">
      <c r="O7903" s="223"/>
    </row>
    <row r="7904" spans="15:15" x14ac:dyDescent="0.2">
      <c r="O7904" s="223"/>
    </row>
    <row r="7905" spans="15:15" x14ac:dyDescent="0.2">
      <c r="O7905" s="223"/>
    </row>
    <row r="7906" spans="15:15" x14ac:dyDescent="0.2">
      <c r="O7906" s="223"/>
    </row>
    <row r="7907" spans="15:15" x14ac:dyDescent="0.2">
      <c r="O7907" s="223"/>
    </row>
    <row r="7908" spans="15:15" x14ac:dyDescent="0.2">
      <c r="O7908" s="223"/>
    </row>
    <row r="7909" spans="15:15" x14ac:dyDescent="0.2">
      <c r="O7909" s="223"/>
    </row>
    <row r="7910" spans="15:15" x14ac:dyDescent="0.2">
      <c r="O7910" s="223"/>
    </row>
    <row r="7911" spans="15:15" x14ac:dyDescent="0.2">
      <c r="O7911" s="223"/>
    </row>
    <row r="7912" spans="15:15" x14ac:dyDescent="0.2">
      <c r="O7912" s="223"/>
    </row>
    <row r="7913" spans="15:15" x14ac:dyDescent="0.2">
      <c r="O7913" s="223"/>
    </row>
    <row r="7914" spans="15:15" x14ac:dyDescent="0.2">
      <c r="O7914" s="223"/>
    </row>
    <row r="7915" spans="15:15" x14ac:dyDescent="0.2">
      <c r="O7915" s="223"/>
    </row>
    <row r="7916" spans="15:15" x14ac:dyDescent="0.2">
      <c r="O7916" s="223"/>
    </row>
    <row r="7917" spans="15:15" x14ac:dyDescent="0.2">
      <c r="O7917" s="223"/>
    </row>
    <row r="7918" spans="15:15" x14ac:dyDescent="0.2">
      <c r="O7918" s="223"/>
    </row>
    <row r="7919" spans="15:15" x14ac:dyDescent="0.2">
      <c r="O7919" s="223"/>
    </row>
    <row r="7920" spans="15:15" x14ac:dyDescent="0.2">
      <c r="O7920" s="223"/>
    </row>
    <row r="7921" spans="15:15" x14ac:dyDescent="0.2">
      <c r="O7921" s="223"/>
    </row>
    <row r="7922" spans="15:15" x14ac:dyDescent="0.2">
      <c r="O7922" s="223"/>
    </row>
    <row r="7923" spans="15:15" x14ac:dyDescent="0.2">
      <c r="O7923" s="223"/>
    </row>
    <row r="7924" spans="15:15" x14ac:dyDescent="0.2">
      <c r="O7924" s="223"/>
    </row>
    <row r="7925" spans="15:15" x14ac:dyDescent="0.2">
      <c r="O7925" s="223"/>
    </row>
    <row r="7926" spans="15:15" x14ac:dyDescent="0.2">
      <c r="O7926" s="223"/>
    </row>
    <row r="7927" spans="15:15" x14ac:dyDescent="0.2">
      <c r="O7927" s="223"/>
    </row>
    <row r="7928" spans="15:15" x14ac:dyDescent="0.2">
      <c r="O7928" s="223"/>
    </row>
    <row r="7929" spans="15:15" x14ac:dyDescent="0.2">
      <c r="O7929" s="223"/>
    </row>
    <row r="7930" spans="15:15" x14ac:dyDescent="0.2">
      <c r="O7930" s="223"/>
    </row>
    <row r="7931" spans="15:15" x14ac:dyDescent="0.2">
      <c r="O7931" s="223"/>
    </row>
    <row r="7932" spans="15:15" x14ac:dyDescent="0.2">
      <c r="O7932" s="223"/>
    </row>
    <row r="7933" spans="15:15" x14ac:dyDescent="0.2">
      <c r="O7933" s="223"/>
    </row>
    <row r="7934" spans="15:15" x14ac:dyDescent="0.2">
      <c r="O7934" s="223"/>
    </row>
    <row r="7935" spans="15:15" x14ac:dyDescent="0.2">
      <c r="O7935" s="223"/>
    </row>
    <row r="7936" spans="15:15" x14ac:dyDescent="0.2">
      <c r="O7936" s="223"/>
    </row>
    <row r="7937" spans="15:15" x14ac:dyDescent="0.2">
      <c r="O7937" s="223"/>
    </row>
    <row r="7938" spans="15:15" x14ac:dyDescent="0.2">
      <c r="O7938" s="223"/>
    </row>
    <row r="7939" spans="15:15" x14ac:dyDescent="0.2">
      <c r="O7939" s="223"/>
    </row>
    <row r="7940" spans="15:15" x14ac:dyDescent="0.2">
      <c r="O7940" s="223"/>
    </row>
    <row r="7941" spans="15:15" x14ac:dyDescent="0.2">
      <c r="O7941" s="223"/>
    </row>
    <row r="7942" spans="15:15" x14ac:dyDescent="0.2">
      <c r="O7942" s="223"/>
    </row>
    <row r="7943" spans="15:15" x14ac:dyDescent="0.2">
      <c r="O7943" s="223"/>
    </row>
    <row r="7944" spans="15:15" x14ac:dyDescent="0.2">
      <c r="O7944" s="223"/>
    </row>
    <row r="7945" spans="15:15" x14ac:dyDescent="0.2">
      <c r="O7945" s="223"/>
    </row>
    <row r="7946" spans="15:15" x14ac:dyDescent="0.2">
      <c r="O7946" s="223"/>
    </row>
    <row r="7947" spans="15:15" x14ac:dyDescent="0.2">
      <c r="O7947" s="223"/>
    </row>
    <row r="7948" spans="15:15" x14ac:dyDescent="0.2">
      <c r="O7948" s="223"/>
    </row>
    <row r="7949" spans="15:15" x14ac:dyDescent="0.2">
      <c r="O7949" s="223"/>
    </row>
    <row r="7950" spans="15:15" x14ac:dyDescent="0.2">
      <c r="O7950" s="223"/>
    </row>
    <row r="7951" spans="15:15" x14ac:dyDescent="0.2">
      <c r="O7951" s="223"/>
    </row>
    <row r="7952" spans="15:15" x14ac:dyDescent="0.2">
      <c r="O7952" s="223"/>
    </row>
    <row r="7953" spans="15:15" x14ac:dyDescent="0.2">
      <c r="O7953" s="223"/>
    </row>
    <row r="7954" spans="15:15" x14ac:dyDescent="0.2">
      <c r="O7954" s="223"/>
    </row>
    <row r="7955" spans="15:15" x14ac:dyDescent="0.2">
      <c r="O7955" s="223"/>
    </row>
    <row r="7956" spans="15:15" x14ac:dyDescent="0.2">
      <c r="O7956" s="223"/>
    </row>
    <row r="7957" spans="15:15" x14ac:dyDescent="0.2">
      <c r="O7957" s="223"/>
    </row>
    <row r="7958" spans="15:15" x14ac:dyDescent="0.2">
      <c r="O7958" s="223"/>
    </row>
    <row r="7959" spans="15:15" x14ac:dyDescent="0.2">
      <c r="O7959" s="223"/>
    </row>
    <row r="7960" spans="15:15" x14ac:dyDescent="0.2">
      <c r="O7960" s="223"/>
    </row>
    <row r="7961" spans="15:15" x14ac:dyDescent="0.2">
      <c r="O7961" s="223"/>
    </row>
    <row r="7962" spans="15:15" x14ac:dyDescent="0.2">
      <c r="O7962" s="223"/>
    </row>
    <row r="7963" spans="15:15" x14ac:dyDescent="0.2">
      <c r="O7963" s="223"/>
    </row>
    <row r="7964" spans="15:15" x14ac:dyDescent="0.2">
      <c r="O7964" s="223"/>
    </row>
    <row r="7965" spans="15:15" x14ac:dyDescent="0.2">
      <c r="O7965" s="223"/>
    </row>
    <row r="7966" spans="15:15" x14ac:dyDescent="0.2">
      <c r="O7966" s="223"/>
    </row>
    <row r="7967" spans="15:15" x14ac:dyDescent="0.2">
      <c r="O7967" s="223"/>
    </row>
    <row r="7968" spans="15:15" x14ac:dyDescent="0.2">
      <c r="O7968" s="223"/>
    </row>
    <row r="7969" spans="15:15" x14ac:dyDescent="0.2">
      <c r="O7969" s="223"/>
    </row>
    <row r="7970" spans="15:15" x14ac:dyDescent="0.2">
      <c r="O7970" s="223"/>
    </row>
    <row r="7971" spans="15:15" x14ac:dyDescent="0.2">
      <c r="O7971" s="223"/>
    </row>
    <row r="7972" spans="15:15" x14ac:dyDescent="0.2">
      <c r="O7972" s="223"/>
    </row>
    <row r="7973" spans="15:15" x14ac:dyDescent="0.2">
      <c r="O7973" s="223"/>
    </row>
    <row r="7974" spans="15:15" x14ac:dyDescent="0.2">
      <c r="O7974" s="223"/>
    </row>
    <row r="7975" spans="15:15" x14ac:dyDescent="0.2">
      <c r="O7975" s="223"/>
    </row>
    <row r="7976" spans="15:15" x14ac:dyDescent="0.2">
      <c r="O7976" s="223"/>
    </row>
    <row r="7977" spans="15:15" x14ac:dyDescent="0.2">
      <c r="O7977" s="223"/>
    </row>
    <row r="7978" spans="15:15" x14ac:dyDescent="0.2">
      <c r="O7978" s="223"/>
    </row>
    <row r="7979" spans="15:15" x14ac:dyDescent="0.2">
      <c r="O7979" s="223"/>
    </row>
    <row r="7980" spans="15:15" x14ac:dyDescent="0.2">
      <c r="O7980" s="223"/>
    </row>
    <row r="7981" spans="15:15" x14ac:dyDescent="0.2">
      <c r="O7981" s="223"/>
    </row>
    <row r="7982" spans="15:15" x14ac:dyDescent="0.2">
      <c r="O7982" s="223"/>
    </row>
    <row r="7983" spans="15:15" x14ac:dyDescent="0.2">
      <c r="O7983" s="223"/>
    </row>
    <row r="7984" spans="15:15" x14ac:dyDescent="0.2">
      <c r="O7984" s="223"/>
    </row>
    <row r="7985" spans="15:15" x14ac:dyDescent="0.2">
      <c r="O7985" s="223"/>
    </row>
    <row r="7986" spans="15:15" x14ac:dyDescent="0.2">
      <c r="O7986" s="223"/>
    </row>
    <row r="7987" spans="15:15" x14ac:dyDescent="0.2">
      <c r="O7987" s="223"/>
    </row>
    <row r="7988" spans="15:15" x14ac:dyDescent="0.2">
      <c r="O7988" s="223"/>
    </row>
    <row r="7989" spans="15:15" x14ac:dyDescent="0.2">
      <c r="O7989" s="223"/>
    </row>
    <row r="7990" spans="15:15" x14ac:dyDescent="0.2">
      <c r="O7990" s="223"/>
    </row>
    <row r="7991" spans="15:15" x14ac:dyDescent="0.2">
      <c r="O7991" s="223"/>
    </row>
    <row r="7992" spans="15:15" x14ac:dyDescent="0.2">
      <c r="O7992" s="223"/>
    </row>
    <row r="7993" spans="15:15" x14ac:dyDescent="0.2">
      <c r="O7993" s="223"/>
    </row>
    <row r="7994" spans="15:15" x14ac:dyDescent="0.2">
      <c r="O7994" s="223"/>
    </row>
    <row r="7995" spans="15:15" x14ac:dyDescent="0.2">
      <c r="O7995" s="223"/>
    </row>
    <row r="7996" spans="15:15" x14ac:dyDescent="0.2">
      <c r="O7996" s="223"/>
    </row>
    <row r="7997" spans="15:15" x14ac:dyDescent="0.2">
      <c r="O7997" s="223"/>
    </row>
    <row r="7998" spans="15:15" x14ac:dyDescent="0.2">
      <c r="O7998" s="223"/>
    </row>
    <row r="7999" spans="15:15" x14ac:dyDescent="0.2">
      <c r="O7999" s="223"/>
    </row>
    <row r="8000" spans="15:15" x14ac:dyDescent="0.2">
      <c r="O8000" s="223"/>
    </row>
    <row r="8001" spans="15:15" x14ac:dyDescent="0.2">
      <c r="O8001" s="223"/>
    </row>
    <row r="8002" spans="15:15" x14ac:dyDescent="0.2">
      <c r="O8002" s="223"/>
    </row>
    <row r="8003" spans="15:15" x14ac:dyDescent="0.2">
      <c r="O8003" s="223"/>
    </row>
    <row r="8004" spans="15:15" x14ac:dyDescent="0.2">
      <c r="O8004" s="223"/>
    </row>
    <row r="8005" spans="15:15" x14ac:dyDescent="0.2">
      <c r="O8005" s="223"/>
    </row>
    <row r="8006" spans="15:15" x14ac:dyDescent="0.2">
      <c r="O8006" s="223"/>
    </row>
    <row r="8007" spans="15:15" x14ac:dyDescent="0.2">
      <c r="O8007" s="223"/>
    </row>
    <row r="8008" spans="15:15" x14ac:dyDescent="0.2">
      <c r="O8008" s="223"/>
    </row>
    <row r="8009" spans="15:15" x14ac:dyDescent="0.2">
      <c r="O8009" s="223"/>
    </row>
    <row r="8010" spans="15:15" x14ac:dyDescent="0.2">
      <c r="O8010" s="223"/>
    </row>
    <row r="8011" spans="15:15" x14ac:dyDescent="0.2">
      <c r="O8011" s="223"/>
    </row>
    <row r="8012" spans="15:15" x14ac:dyDescent="0.2">
      <c r="O8012" s="223"/>
    </row>
    <row r="8013" spans="15:15" x14ac:dyDescent="0.2">
      <c r="O8013" s="223"/>
    </row>
    <row r="8014" spans="15:15" x14ac:dyDescent="0.2">
      <c r="O8014" s="223"/>
    </row>
    <row r="8015" spans="15:15" x14ac:dyDescent="0.2">
      <c r="O8015" s="223"/>
    </row>
    <row r="8016" spans="15:15" x14ac:dyDescent="0.2">
      <c r="O8016" s="223"/>
    </row>
    <row r="8017" spans="15:15" x14ac:dyDescent="0.2">
      <c r="O8017" s="223"/>
    </row>
    <row r="8018" spans="15:15" x14ac:dyDescent="0.2">
      <c r="O8018" s="223"/>
    </row>
    <row r="8019" spans="15:15" x14ac:dyDescent="0.2">
      <c r="O8019" s="223"/>
    </row>
    <row r="8020" spans="15:15" x14ac:dyDescent="0.2">
      <c r="O8020" s="223"/>
    </row>
    <row r="8021" spans="15:15" x14ac:dyDescent="0.2">
      <c r="O8021" s="223"/>
    </row>
    <row r="8022" spans="15:15" x14ac:dyDescent="0.2">
      <c r="O8022" s="223"/>
    </row>
    <row r="8023" spans="15:15" x14ac:dyDescent="0.2">
      <c r="O8023" s="223"/>
    </row>
    <row r="8024" spans="15:15" x14ac:dyDescent="0.2">
      <c r="O8024" s="223"/>
    </row>
    <row r="8025" spans="15:15" x14ac:dyDescent="0.2">
      <c r="O8025" s="223"/>
    </row>
    <row r="8026" spans="15:15" x14ac:dyDescent="0.2">
      <c r="O8026" s="223"/>
    </row>
    <row r="8027" spans="15:15" x14ac:dyDescent="0.2">
      <c r="O8027" s="223"/>
    </row>
    <row r="8028" spans="15:15" x14ac:dyDescent="0.2">
      <c r="O8028" s="223"/>
    </row>
    <row r="8029" spans="15:15" x14ac:dyDescent="0.2">
      <c r="O8029" s="223"/>
    </row>
    <row r="8030" spans="15:15" x14ac:dyDescent="0.2">
      <c r="O8030" s="223"/>
    </row>
    <row r="8031" spans="15:15" x14ac:dyDescent="0.2">
      <c r="O8031" s="223"/>
    </row>
    <row r="8032" spans="15:15" x14ac:dyDescent="0.2">
      <c r="O8032" s="223"/>
    </row>
    <row r="8033" spans="15:15" x14ac:dyDescent="0.2">
      <c r="O8033" s="223"/>
    </row>
    <row r="8034" spans="15:15" x14ac:dyDescent="0.2">
      <c r="O8034" s="223"/>
    </row>
    <row r="8035" spans="15:15" x14ac:dyDescent="0.2">
      <c r="O8035" s="223"/>
    </row>
    <row r="8036" spans="15:15" x14ac:dyDescent="0.2">
      <c r="O8036" s="223"/>
    </row>
    <row r="8037" spans="15:15" x14ac:dyDescent="0.2">
      <c r="O8037" s="223"/>
    </row>
    <row r="8038" spans="15:15" x14ac:dyDescent="0.2">
      <c r="O8038" s="223"/>
    </row>
    <row r="8039" spans="15:15" x14ac:dyDescent="0.2">
      <c r="O8039" s="223"/>
    </row>
    <row r="8040" spans="15:15" x14ac:dyDescent="0.2">
      <c r="O8040" s="223"/>
    </row>
    <row r="8041" spans="15:15" x14ac:dyDescent="0.2">
      <c r="O8041" s="223"/>
    </row>
    <row r="8042" spans="15:15" x14ac:dyDescent="0.2">
      <c r="O8042" s="223"/>
    </row>
    <row r="8043" spans="15:15" x14ac:dyDescent="0.2">
      <c r="O8043" s="223"/>
    </row>
    <row r="8044" spans="15:15" x14ac:dyDescent="0.2">
      <c r="O8044" s="223"/>
    </row>
    <row r="8045" spans="15:15" x14ac:dyDescent="0.2">
      <c r="O8045" s="223"/>
    </row>
    <row r="8046" spans="15:15" x14ac:dyDescent="0.2">
      <c r="O8046" s="223"/>
    </row>
    <row r="8047" spans="15:15" x14ac:dyDescent="0.2">
      <c r="O8047" s="223"/>
    </row>
    <row r="8048" spans="15:15" x14ac:dyDescent="0.2">
      <c r="O8048" s="223"/>
    </row>
    <row r="8049" spans="15:15" x14ac:dyDescent="0.2">
      <c r="O8049" s="223"/>
    </row>
    <row r="8050" spans="15:15" x14ac:dyDescent="0.2">
      <c r="O8050" s="223"/>
    </row>
    <row r="8051" spans="15:15" x14ac:dyDescent="0.2">
      <c r="O8051" s="223"/>
    </row>
    <row r="8052" spans="15:15" x14ac:dyDescent="0.2">
      <c r="O8052" s="223"/>
    </row>
    <row r="8053" spans="15:15" x14ac:dyDescent="0.2">
      <c r="O8053" s="223"/>
    </row>
    <row r="8054" spans="15:15" x14ac:dyDescent="0.2">
      <c r="O8054" s="223"/>
    </row>
    <row r="8055" spans="15:15" x14ac:dyDescent="0.2">
      <c r="O8055" s="223"/>
    </row>
    <row r="8056" spans="15:15" x14ac:dyDescent="0.2">
      <c r="O8056" s="223"/>
    </row>
    <row r="8057" spans="15:15" x14ac:dyDescent="0.2">
      <c r="O8057" s="223"/>
    </row>
    <row r="8058" spans="15:15" x14ac:dyDescent="0.2">
      <c r="O8058" s="223"/>
    </row>
    <row r="8059" spans="15:15" x14ac:dyDescent="0.2">
      <c r="O8059" s="223"/>
    </row>
    <row r="8060" spans="15:15" x14ac:dyDescent="0.2">
      <c r="O8060" s="223"/>
    </row>
    <row r="8061" spans="15:15" x14ac:dyDescent="0.2">
      <c r="O8061" s="223"/>
    </row>
    <row r="8062" spans="15:15" x14ac:dyDescent="0.2">
      <c r="O8062" s="223"/>
    </row>
    <row r="8063" spans="15:15" x14ac:dyDescent="0.2">
      <c r="O8063" s="223"/>
    </row>
    <row r="8064" spans="15:15" x14ac:dyDescent="0.2">
      <c r="O8064" s="223"/>
    </row>
    <row r="8065" spans="15:15" x14ac:dyDescent="0.2">
      <c r="O8065" s="223"/>
    </row>
    <row r="8066" spans="15:15" x14ac:dyDescent="0.2">
      <c r="O8066" s="223"/>
    </row>
    <row r="8067" spans="15:15" x14ac:dyDescent="0.2">
      <c r="O8067" s="223"/>
    </row>
    <row r="8068" spans="15:15" x14ac:dyDescent="0.2">
      <c r="O8068" s="223"/>
    </row>
    <row r="8069" spans="15:15" x14ac:dyDescent="0.2">
      <c r="O8069" s="223"/>
    </row>
    <row r="8070" spans="15:15" x14ac:dyDescent="0.2">
      <c r="O8070" s="223"/>
    </row>
    <row r="8071" spans="15:15" x14ac:dyDescent="0.2">
      <c r="O8071" s="223"/>
    </row>
    <row r="8072" spans="15:15" x14ac:dyDescent="0.2">
      <c r="O8072" s="223"/>
    </row>
    <row r="8073" spans="15:15" x14ac:dyDescent="0.2">
      <c r="O8073" s="223"/>
    </row>
    <row r="8074" spans="15:15" x14ac:dyDescent="0.2">
      <c r="O8074" s="223"/>
    </row>
    <row r="8075" spans="15:15" x14ac:dyDescent="0.2">
      <c r="O8075" s="223"/>
    </row>
    <row r="8076" spans="15:15" x14ac:dyDescent="0.2">
      <c r="O8076" s="223"/>
    </row>
    <row r="8077" spans="15:15" x14ac:dyDescent="0.2">
      <c r="O8077" s="223"/>
    </row>
    <row r="8078" spans="15:15" x14ac:dyDescent="0.2">
      <c r="O8078" s="223"/>
    </row>
    <row r="8079" spans="15:15" x14ac:dyDescent="0.2">
      <c r="O8079" s="223"/>
    </row>
    <row r="8080" spans="15:15" x14ac:dyDescent="0.2">
      <c r="O8080" s="223"/>
    </row>
    <row r="8081" spans="15:15" x14ac:dyDescent="0.2">
      <c r="O8081" s="223"/>
    </row>
    <row r="8082" spans="15:15" x14ac:dyDescent="0.2">
      <c r="O8082" s="223"/>
    </row>
    <row r="8083" spans="15:15" x14ac:dyDescent="0.2">
      <c r="O8083" s="223"/>
    </row>
    <row r="8084" spans="15:15" x14ac:dyDescent="0.2">
      <c r="O8084" s="223"/>
    </row>
    <row r="8085" spans="15:15" x14ac:dyDescent="0.2">
      <c r="O8085" s="223"/>
    </row>
    <row r="8086" spans="15:15" x14ac:dyDescent="0.2">
      <c r="O8086" s="223"/>
    </row>
    <row r="8087" spans="15:15" x14ac:dyDescent="0.2">
      <c r="O8087" s="223"/>
    </row>
    <row r="8088" spans="15:15" x14ac:dyDescent="0.2">
      <c r="O8088" s="223"/>
    </row>
    <row r="8089" spans="15:15" x14ac:dyDescent="0.2">
      <c r="O8089" s="223"/>
    </row>
    <row r="8090" spans="15:15" x14ac:dyDescent="0.2">
      <c r="O8090" s="223"/>
    </row>
    <row r="8091" spans="15:15" x14ac:dyDescent="0.2">
      <c r="O8091" s="223"/>
    </row>
    <row r="8092" spans="15:15" x14ac:dyDescent="0.2">
      <c r="O8092" s="223"/>
    </row>
    <row r="8093" spans="15:15" x14ac:dyDescent="0.2">
      <c r="O8093" s="223"/>
    </row>
    <row r="8094" spans="15:15" x14ac:dyDescent="0.2">
      <c r="O8094" s="223"/>
    </row>
    <row r="8095" spans="15:15" x14ac:dyDescent="0.2">
      <c r="O8095" s="223"/>
    </row>
    <row r="8096" spans="15:15" x14ac:dyDescent="0.2">
      <c r="O8096" s="223"/>
    </row>
    <row r="8097" spans="15:15" x14ac:dyDescent="0.2">
      <c r="O8097" s="223"/>
    </row>
    <row r="8098" spans="15:15" x14ac:dyDescent="0.2">
      <c r="O8098" s="223"/>
    </row>
    <row r="8099" spans="15:15" x14ac:dyDescent="0.2">
      <c r="O8099" s="223"/>
    </row>
    <row r="8100" spans="15:15" x14ac:dyDescent="0.2">
      <c r="O8100" s="223"/>
    </row>
    <row r="8101" spans="15:15" x14ac:dyDescent="0.2">
      <c r="O8101" s="223"/>
    </row>
    <row r="8102" spans="15:15" x14ac:dyDescent="0.2">
      <c r="O8102" s="223"/>
    </row>
    <row r="8103" spans="15:15" x14ac:dyDescent="0.2">
      <c r="O8103" s="223"/>
    </row>
    <row r="8104" spans="15:15" x14ac:dyDescent="0.2">
      <c r="O8104" s="223"/>
    </row>
    <row r="8105" spans="15:15" x14ac:dyDescent="0.2">
      <c r="O8105" s="223"/>
    </row>
    <row r="8106" spans="15:15" x14ac:dyDescent="0.2">
      <c r="O8106" s="223"/>
    </row>
    <row r="8107" spans="15:15" x14ac:dyDescent="0.2">
      <c r="O8107" s="223"/>
    </row>
    <row r="8108" spans="15:15" x14ac:dyDescent="0.2">
      <c r="O8108" s="223"/>
    </row>
    <row r="8109" spans="15:15" x14ac:dyDescent="0.2">
      <c r="O8109" s="223"/>
    </row>
    <row r="8110" spans="15:15" x14ac:dyDescent="0.2">
      <c r="O8110" s="223"/>
    </row>
    <row r="8111" spans="15:15" x14ac:dyDescent="0.2">
      <c r="O8111" s="223"/>
    </row>
    <row r="8112" spans="15:15" x14ac:dyDescent="0.2">
      <c r="O8112" s="223"/>
    </row>
    <row r="8113" spans="15:15" x14ac:dyDescent="0.2">
      <c r="O8113" s="223"/>
    </row>
    <row r="8114" spans="15:15" x14ac:dyDescent="0.2">
      <c r="O8114" s="223"/>
    </row>
    <row r="8115" spans="15:15" x14ac:dyDescent="0.2">
      <c r="O8115" s="223"/>
    </row>
    <row r="8116" spans="15:15" x14ac:dyDescent="0.2">
      <c r="O8116" s="223"/>
    </row>
    <row r="8117" spans="15:15" x14ac:dyDescent="0.2">
      <c r="O8117" s="223"/>
    </row>
    <row r="8118" spans="15:15" x14ac:dyDescent="0.2">
      <c r="O8118" s="223"/>
    </row>
    <row r="8119" spans="15:15" x14ac:dyDescent="0.2">
      <c r="O8119" s="223"/>
    </row>
    <row r="8120" spans="15:15" x14ac:dyDescent="0.2">
      <c r="O8120" s="223"/>
    </row>
    <row r="8121" spans="15:15" x14ac:dyDescent="0.2">
      <c r="O8121" s="223"/>
    </row>
    <row r="8122" spans="15:15" x14ac:dyDescent="0.2">
      <c r="O8122" s="223"/>
    </row>
    <row r="8123" spans="15:15" x14ac:dyDescent="0.2">
      <c r="O8123" s="223"/>
    </row>
    <row r="8124" spans="15:15" x14ac:dyDescent="0.2">
      <c r="O8124" s="223"/>
    </row>
    <row r="8125" spans="15:15" x14ac:dyDescent="0.2">
      <c r="O8125" s="223"/>
    </row>
    <row r="8126" spans="15:15" x14ac:dyDescent="0.2">
      <c r="O8126" s="223"/>
    </row>
    <row r="8127" spans="15:15" x14ac:dyDescent="0.2">
      <c r="O8127" s="223"/>
    </row>
    <row r="8128" spans="15:15" x14ac:dyDescent="0.2">
      <c r="O8128" s="223"/>
    </row>
    <row r="8129" spans="15:15" x14ac:dyDescent="0.2">
      <c r="O8129" s="223"/>
    </row>
    <row r="8130" spans="15:15" x14ac:dyDescent="0.2">
      <c r="O8130" s="223"/>
    </row>
    <row r="8131" spans="15:15" x14ac:dyDescent="0.2">
      <c r="O8131" s="223"/>
    </row>
    <row r="8132" spans="15:15" x14ac:dyDescent="0.2">
      <c r="O8132" s="223"/>
    </row>
    <row r="8133" spans="15:15" x14ac:dyDescent="0.2">
      <c r="O8133" s="223"/>
    </row>
    <row r="8134" spans="15:15" x14ac:dyDescent="0.2">
      <c r="O8134" s="223"/>
    </row>
    <row r="8135" spans="15:15" x14ac:dyDescent="0.2">
      <c r="O8135" s="223"/>
    </row>
    <row r="8136" spans="15:15" x14ac:dyDescent="0.2">
      <c r="O8136" s="223"/>
    </row>
    <row r="8137" spans="15:15" x14ac:dyDescent="0.2">
      <c r="O8137" s="223"/>
    </row>
    <row r="8138" spans="15:15" x14ac:dyDescent="0.2">
      <c r="O8138" s="223"/>
    </row>
    <row r="8139" spans="15:15" x14ac:dyDescent="0.2">
      <c r="O8139" s="223"/>
    </row>
    <row r="8140" spans="15:15" x14ac:dyDescent="0.2">
      <c r="O8140" s="223"/>
    </row>
    <row r="8141" spans="15:15" x14ac:dyDescent="0.2">
      <c r="O8141" s="223"/>
    </row>
    <row r="8142" spans="15:15" x14ac:dyDescent="0.2">
      <c r="O8142" s="223"/>
    </row>
    <row r="8143" spans="15:15" x14ac:dyDescent="0.2">
      <c r="O8143" s="223"/>
    </row>
    <row r="8144" spans="15:15" x14ac:dyDescent="0.2">
      <c r="O8144" s="223"/>
    </row>
    <row r="8145" spans="15:15" x14ac:dyDescent="0.2">
      <c r="O8145" s="223"/>
    </row>
    <row r="8146" spans="15:15" x14ac:dyDescent="0.2">
      <c r="O8146" s="223"/>
    </row>
    <row r="8147" spans="15:15" x14ac:dyDescent="0.2">
      <c r="O8147" s="223"/>
    </row>
    <row r="8148" spans="15:15" x14ac:dyDescent="0.2">
      <c r="O8148" s="223"/>
    </row>
    <row r="8149" spans="15:15" x14ac:dyDescent="0.2">
      <c r="O8149" s="223"/>
    </row>
    <row r="8150" spans="15:15" x14ac:dyDescent="0.2">
      <c r="O8150" s="223"/>
    </row>
    <row r="8151" spans="15:15" x14ac:dyDescent="0.2">
      <c r="O8151" s="223"/>
    </row>
    <row r="8152" spans="15:15" x14ac:dyDescent="0.2">
      <c r="O8152" s="223"/>
    </row>
    <row r="8153" spans="15:15" x14ac:dyDescent="0.2">
      <c r="O8153" s="223"/>
    </row>
    <row r="8154" spans="15:15" x14ac:dyDescent="0.2">
      <c r="O8154" s="223"/>
    </row>
    <row r="8155" spans="15:15" x14ac:dyDescent="0.2">
      <c r="O8155" s="223"/>
    </row>
    <row r="8156" spans="15:15" x14ac:dyDescent="0.2">
      <c r="O8156" s="223"/>
    </row>
    <row r="8157" spans="15:15" x14ac:dyDescent="0.2">
      <c r="O8157" s="223"/>
    </row>
    <row r="8158" spans="15:15" x14ac:dyDescent="0.2">
      <c r="O8158" s="223"/>
    </row>
    <row r="8159" spans="15:15" x14ac:dyDescent="0.2">
      <c r="O8159" s="223"/>
    </row>
    <row r="8160" spans="15:15" x14ac:dyDescent="0.2">
      <c r="O8160" s="223"/>
    </row>
    <row r="8161" spans="15:15" x14ac:dyDescent="0.2">
      <c r="O8161" s="223"/>
    </row>
    <row r="8162" spans="15:15" x14ac:dyDescent="0.2">
      <c r="O8162" s="223"/>
    </row>
    <row r="8163" spans="15:15" x14ac:dyDescent="0.2">
      <c r="O8163" s="223"/>
    </row>
    <row r="8164" spans="15:15" x14ac:dyDescent="0.2">
      <c r="O8164" s="223"/>
    </row>
    <row r="8165" spans="15:15" x14ac:dyDescent="0.2">
      <c r="O8165" s="223"/>
    </row>
    <row r="8166" spans="15:15" x14ac:dyDescent="0.2">
      <c r="O8166" s="223"/>
    </row>
    <row r="8167" spans="15:15" x14ac:dyDescent="0.2">
      <c r="O8167" s="223"/>
    </row>
    <row r="8168" spans="15:15" x14ac:dyDescent="0.2">
      <c r="O8168" s="223"/>
    </row>
    <row r="8169" spans="15:15" x14ac:dyDescent="0.2">
      <c r="O8169" s="223"/>
    </row>
    <row r="8170" spans="15:15" x14ac:dyDescent="0.2">
      <c r="O8170" s="223"/>
    </row>
    <row r="8171" spans="15:15" x14ac:dyDescent="0.2">
      <c r="O8171" s="223"/>
    </row>
    <row r="8172" spans="15:15" x14ac:dyDescent="0.2">
      <c r="O8172" s="223"/>
    </row>
    <row r="8173" spans="15:15" x14ac:dyDescent="0.2">
      <c r="O8173" s="223"/>
    </row>
    <row r="8174" spans="15:15" x14ac:dyDescent="0.2">
      <c r="O8174" s="223"/>
    </row>
    <row r="8175" spans="15:15" x14ac:dyDescent="0.2">
      <c r="O8175" s="223"/>
    </row>
    <row r="8176" spans="15:15" x14ac:dyDescent="0.2">
      <c r="O8176" s="223"/>
    </row>
    <row r="8177" spans="15:15" x14ac:dyDescent="0.2">
      <c r="O8177" s="223"/>
    </row>
    <row r="8178" spans="15:15" x14ac:dyDescent="0.2">
      <c r="O8178" s="223"/>
    </row>
    <row r="8179" spans="15:15" x14ac:dyDescent="0.2">
      <c r="O8179" s="223"/>
    </row>
    <row r="8180" spans="15:15" x14ac:dyDescent="0.2">
      <c r="O8180" s="223"/>
    </row>
    <row r="8181" spans="15:15" x14ac:dyDescent="0.2">
      <c r="O8181" s="223"/>
    </row>
    <row r="8182" spans="15:15" x14ac:dyDescent="0.2">
      <c r="O8182" s="223"/>
    </row>
    <row r="8183" spans="15:15" x14ac:dyDescent="0.2">
      <c r="O8183" s="223"/>
    </row>
    <row r="8184" spans="15:15" x14ac:dyDescent="0.2">
      <c r="O8184" s="223"/>
    </row>
    <row r="8185" spans="15:15" x14ac:dyDescent="0.2">
      <c r="O8185" s="223"/>
    </row>
    <row r="8186" spans="15:15" x14ac:dyDescent="0.2">
      <c r="O8186" s="223"/>
    </row>
    <row r="8187" spans="15:15" x14ac:dyDescent="0.2">
      <c r="O8187" s="223"/>
    </row>
    <row r="8188" spans="15:15" x14ac:dyDescent="0.2">
      <c r="O8188" s="223"/>
    </row>
    <row r="8189" spans="15:15" x14ac:dyDescent="0.2">
      <c r="O8189" s="223"/>
    </row>
    <row r="8190" spans="15:15" x14ac:dyDescent="0.2">
      <c r="O8190" s="223"/>
    </row>
    <row r="8191" spans="15:15" x14ac:dyDescent="0.2">
      <c r="O8191" s="223"/>
    </row>
    <row r="8192" spans="15:15" x14ac:dyDescent="0.2">
      <c r="O8192" s="223"/>
    </row>
    <row r="8193" spans="15:15" x14ac:dyDescent="0.2">
      <c r="O8193" s="223"/>
    </row>
    <row r="8194" spans="15:15" x14ac:dyDescent="0.2">
      <c r="O8194" s="223"/>
    </row>
    <row r="8195" spans="15:15" x14ac:dyDescent="0.2">
      <c r="O8195" s="223"/>
    </row>
    <row r="8196" spans="15:15" x14ac:dyDescent="0.2">
      <c r="O8196" s="223"/>
    </row>
    <row r="8197" spans="15:15" x14ac:dyDescent="0.2">
      <c r="O8197" s="223"/>
    </row>
    <row r="8198" spans="15:15" x14ac:dyDescent="0.2">
      <c r="O8198" s="223"/>
    </row>
    <row r="8199" spans="15:15" x14ac:dyDescent="0.2">
      <c r="O8199" s="223"/>
    </row>
    <row r="8200" spans="15:15" x14ac:dyDescent="0.2">
      <c r="O8200" s="223"/>
    </row>
    <row r="8201" spans="15:15" x14ac:dyDescent="0.2">
      <c r="O8201" s="223"/>
    </row>
    <row r="8202" spans="15:15" x14ac:dyDescent="0.2">
      <c r="O8202" s="223"/>
    </row>
    <row r="8203" spans="15:15" x14ac:dyDescent="0.2">
      <c r="O8203" s="223"/>
    </row>
    <row r="8204" spans="15:15" x14ac:dyDescent="0.2">
      <c r="O8204" s="223"/>
    </row>
    <row r="8205" spans="15:15" x14ac:dyDescent="0.2">
      <c r="O8205" s="223"/>
    </row>
    <row r="8206" spans="15:15" x14ac:dyDescent="0.2">
      <c r="O8206" s="223"/>
    </row>
    <row r="8207" spans="15:15" x14ac:dyDescent="0.2">
      <c r="O8207" s="223"/>
    </row>
    <row r="8208" spans="15:15" x14ac:dyDescent="0.2">
      <c r="O8208" s="223"/>
    </row>
    <row r="8209" spans="15:15" x14ac:dyDescent="0.2">
      <c r="O8209" s="223"/>
    </row>
    <row r="8210" spans="15:15" x14ac:dyDescent="0.2">
      <c r="O8210" s="223"/>
    </row>
    <row r="8211" spans="15:15" x14ac:dyDescent="0.2">
      <c r="O8211" s="223"/>
    </row>
    <row r="8212" spans="15:15" x14ac:dyDescent="0.2">
      <c r="O8212" s="223"/>
    </row>
    <row r="8213" spans="15:15" x14ac:dyDescent="0.2">
      <c r="O8213" s="223"/>
    </row>
    <row r="8214" spans="15:15" x14ac:dyDescent="0.2">
      <c r="O8214" s="223"/>
    </row>
    <row r="8215" spans="15:15" x14ac:dyDescent="0.2">
      <c r="O8215" s="223"/>
    </row>
    <row r="8216" spans="15:15" x14ac:dyDescent="0.2">
      <c r="O8216" s="223"/>
    </row>
    <row r="8217" spans="15:15" x14ac:dyDescent="0.2">
      <c r="O8217" s="223"/>
    </row>
    <row r="8218" spans="15:15" x14ac:dyDescent="0.2">
      <c r="O8218" s="223"/>
    </row>
    <row r="8219" spans="15:15" x14ac:dyDescent="0.2">
      <c r="O8219" s="223"/>
    </row>
    <row r="8220" spans="15:15" x14ac:dyDescent="0.2">
      <c r="O8220" s="223"/>
    </row>
    <row r="8221" spans="15:15" x14ac:dyDescent="0.2">
      <c r="O8221" s="223"/>
    </row>
    <row r="8222" spans="15:15" x14ac:dyDescent="0.2">
      <c r="O8222" s="223"/>
    </row>
    <row r="8223" spans="15:15" x14ac:dyDescent="0.2">
      <c r="O8223" s="223"/>
    </row>
    <row r="8224" spans="15:15" x14ac:dyDescent="0.2">
      <c r="O8224" s="223"/>
    </row>
    <row r="8225" spans="15:15" x14ac:dyDescent="0.2">
      <c r="O8225" s="223"/>
    </row>
    <row r="8226" spans="15:15" x14ac:dyDescent="0.2">
      <c r="O8226" s="223"/>
    </row>
    <row r="8227" spans="15:15" x14ac:dyDescent="0.2">
      <c r="O8227" s="223"/>
    </row>
    <row r="8228" spans="15:15" x14ac:dyDescent="0.2">
      <c r="O8228" s="223"/>
    </row>
    <row r="8229" spans="15:15" x14ac:dyDescent="0.2">
      <c r="O8229" s="223"/>
    </row>
    <row r="8230" spans="15:15" x14ac:dyDescent="0.2">
      <c r="O8230" s="223"/>
    </row>
    <row r="8231" spans="15:15" x14ac:dyDescent="0.2">
      <c r="O8231" s="223"/>
    </row>
    <row r="8232" spans="15:15" x14ac:dyDescent="0.2">
      <c r="O8232" s="223"/>
    </row>
    <row r="8233" spans="15:15" x14ac:dyDescent="0.2">
      <c r="O8233" s="223"/>
    </row>
    <row r="8234" spans="15:15" x14ac:dyDescent="0.2">
      <c r="O8234" s="223"/>
    </row>
    <row r="8235" spans="15:15" x14ac:dyDescent="0.2">
      <c r="O8235" s="223"/>
    </row>
    <row r="8236" spans="15:15" x14ac:dyDescent="0.2">
      <c r="O8236" s="223"/>
    </row>
    <row r="8237" spans="15:15" x14ac:dyDescent="0.2">
      <c r="O8237" s="223"/>
    </row>
    <row r="8238" spans="15:15" x14ac:dyDescent="0.2">
      <c r="O8238" s="223"/>
    </row>
    <row r="8239" spans="15:15" x14ac:dyDescent="0.2">
      <c r="O8239" s="223"/>
    </row>
    <row r="8240" spans="15:15" x14ac:dyDescent="0.2">
      <c r="O8240" s="223"/>
    </row>
    <row r="8241" spans="15:15" x14ac:dyDescent="0.2">
      <c r="O8241" s="223"/>
    </row>
    <row r="8242" spans="15:15" x14ac:dyDescent="0.2">
      <c r="O8242" s="223"/>
    </row>
    <row r="8243" spans="15:15" x14ac:dyDescent="0.2">
      <c r="O8243" s="223"/>
    </row>
    <row r="8244" spans="15:15" x14ac:dyDescent="0.2">
      <c r="O8244" s="223"/>
    </row>
    <row r="8245" spans="15:15" x14ac:dyDescent="0.2">
      <c r="O8245" s="223"/>
    </row>
    <row r="8246" spans="15:15" x14ac:dyDescent="0.2">
      <c r="O8246" s="223"/>
    </row>
    <row r="8247" spans="15:15" x14ac:dyDescent="0.2">
      <c r="O8247" s="223"/>
    </row>
    <row r="8248" spans="15:15" x14ac:dyDescent="0.2">
      <c r="O8248" s="223"/>
    </row>
    <row r="8249" spans="15:15" x14ac:dyDescent="0.2">
      <c r="O8249" s="223"/>
    </row>
    <row r="8250" spans="15:15" x14ac:dyDescent="0.2">
      <c r="O8250" s="223"/>
    </row>
    <row r="8251" spans="15:15" x14ac:dyDescent="0.2">
      <c r="O8251" s="223"/>
    </row>
    <row r="8252" spans="15:15" x14ac:dyDescent="0.2">
      <c r="O8252" s="223"/>
    </row>
    <row r="8253" spans="15:15" x14ac:dyDescent="0.2">
      <c r="O8253" s="223"/>
    </row>
    <row r="8254" spans="15:15" x14ac:dyDescent="0.2">
      <c r="O8254" s="223"/>
    </row>
    <row r="8255" spans="15:15" x14ac:dyDescent="0.2">
      <c r="O8255" s="223"/>
    </row>
    <row r="8256" spans="15:15" x14ac:dyDescent="0.2">
      <c r="O8256" s="223"/>
    </row>
    <row r="8257" spans="15:15" x14ac:dyDescent="0.2">
      <c r="O8257" s="223"/>
    </row>
    <row r="8258" spans="15:15" x14ac:dyDescent="0.2">
      <c r="O8258" s="223"/>
    </row>
    <row r="8259" spans="15:15" x14ac:dyDescent="0.2">
      <c r="O8259" s="223"/>
    </row>
    <row r="8260" spans="15:15" x14ac:dyDescent="0.2">
      <c r="O8260" s="223"/>
    </row>
    <row r="8261" spans="15:15" x14ac:dyDescent="0.2">
      <c r="O8261" s="223"/>
    </row>
    <row r="8262" spans="15:15" x14ac:dyDescent="0.2">
      <c r="O8262" s="223"/>
    </row>
    <row r="8263" spans="15:15" x14ac:dyDescent="0.2">
      <c r="O8263" s="223"/>
    </row>
    <row r="8264" spans="15:15" x14ac:dyDescent="0.2">
      <c r="O8264" s="223"/>
    </row>
    <row r="8265" spans="15:15" x14ac:dyDescent="0.2">
      <c r="O8265" s="223"/>
    </row>
    <row r="8266" spans="15:15" x14ac:dyDescent="0.2">
      <c r="O8266" s="223"/>
    </row>
    <row r="8267" spans="15:15" x14ac:dyDescent="0.2">
      <c r="O8267" s="223"/>
    </row>
    <row r="8268" spans="15:15" x14ac:dyDescent="0.2">
      <c r="O8268" s="223"/>
    </row>
    <row r="8269" spans="15:15" x14ac:dyDescent="0.2">
      <c r="O8269" s="223"/>
    </row>
    <row r="8270" spans="15:15" x14ac:dyDescent="0.2">
      <c r="O8270" s="223"/>
    </row>
    <row r="8271" spans="15:15" x14ac:dyDescent="0.2">
      <c r="O8271" s="223"/>
    </row>
    <row r="8272" spans="15:15" x14ac:dyDescent="0.2">
      <c r="O8272" s="223"/>
    </row>
    <row r="8273" spans="15:15" x14ac:dyDescent="0.2">
      <c r="O8273" s="223"/>
    </row>
    <row r="8274" spans="15:15" x14ac:dyDescent="0.2">
      <c r="O8274" s="223"/>
    </row>
    <row r="8275" spans="15:15" x14ac:dyDescent="0.2">
      <c r="O8275" s="223"/>
    </row>
    <row r="8276" spans="15:15" x14ac:dyDescent="0.2">
      <c r="O8276" s="223"/>
    </row>
    <row r="8277" spans="15:15" x14ac:dyDescent="0.2">
      <c r="O8277" s="223"/>
    </row>
    <row r="8278" spans="15:15" x14ac:dyDescent="0.2">
      <c r="O8278" s="223"/>
    </row>
    <row r="8279" spans="15:15" x14ac:dyDescent="0.2">
      <c r="O8279" s="223"/>
    </row>
    <row r="8280" spans="15:15" x14ac:dyDescent="0.2">
      <c r="O8280" s="223"/>
    </row>
    <row r="8281" spans="15:15" x14ac:dyDescent="0.2">
      <c r="O8281" s="223"/>
    </row>
    <row r="8282" spans="15:15" x14ac:dyDescent="0.2">
      <c r="O8282" s="223"/>
    </row>
    <row r="8283" spans="15:15" x14ac:dyDescent="0.2">
      <c r="O8283" s="223"/>
    </row>
    <row r="8284" spans="15:15" x14ac:dyDescent="0.2">
      <c r="O8284" s="223"/>
    </row>
    <row r="8285" spans="15:15" x14ac:dyDescent="0.2">
      <c r="O8285" s="223"/>
    </row>
    <row r="8286" spans="15:15" x14ac:dyDescent="0.2">
      <c r="O8286" s="223"/>
    </row>
    <row r="8287" spans="15:15" x14ac:dyDescent="0.2">
      <c r="O8287" s="223"/>
    </row>
    <row r="8288" spans="15:15" x14ac:dyDescent="0.2">
      <c r="O8288" s="223"/>
    </row>
    <row r="8289" spans="15:15" x14ac:dyDescent="0.2">
      <c r="O8289" s="223"/>
    </row>
    <row r="8290" spans="15:15" x14ac:dyDescent="0.2">
      <c r="O8290" s="223"/>
    </row>
    <row r="8291" spans="15:15" x14ac:dyDescent="0.2">
      <c r="O8291" s="223"/>
    </row>
    <row r="8292" spans="15:15" x14ac:dyDescent="0.2">
      <c r="O8292" s="223"/>
    </row>
    <row r="8293" spans="15:15" x14ac:dyDescent="0.2">
      <c r="O8293" s="223"/>
    </row>
    <row r="8294" spans="15:15" x14ac:dyDescent="0.2">
      <c r="O8294" s="223"/>
    </row>
    <row r="8295" spans="15:15" x14ac:dyDescent="0.2">
      <c r="O8295" s="223"/>
    </row>
    <row r="8296" spans="15:15" x14ac:dyDescent="0.2">
      <c r="O8296" s="223"/>
    </row>
    <row r="8297" spans="15:15" x14ac:dyDescent="0.2">
      <c r="O8297" s="223"/>
    </row>
    <row r="8298" spans="15:15" x14ac:dyDescent="0.2">
      <c r="O8298" s="223"/>
    </row>
    <row r="8299" spans="15:15" x14ac:dyDescent="0.2">
      <c r="O8299" s="223"/>
    </row>
    <row r="8300" spans="15:15" x14ac:dyDescent="0.2">
      <c r="O8300" s="223"/>
    </row>
    <row r="8301" spans="15:15" x14ac:dyDescent="0.2">
      <c r="O8301" s="223"/>
    </row>
    <row r="8302" spans="15:15" x14ac:dyDescent="0.2">
      <c r="O8302" s="223"/>
    </row>
    <row r="8303" spans="15:15" x14ac:dyDescent="0.2">
      <c r="O8303" s="223"/>
    </row>
    <row r="8304" spans="15:15" x14ac:dyDescent="0.2">
      <c r="O8304" s="223"/>
    </row>
    <row r="8305" spans="15:15" x14ac:dyDescent="0.2">
      <c r="O8305" s="223"/>
    </row>
    <row r="8306" spans="15:15" x14ac:dyDescent="0.2">
      <c r="O8306" s="223"/>
    </row>
    <row r="8307" spans="15:15" x14ac:dyDescent="0.2">
      <c r="O8307" s="223"/>
    </row>
    <row r="8308" spans="15:15" x14ac:dyDescent="0.2">
      <c r="O8308" s="223"/>
    </row>
    <row r="8309" spans="15:15" x14ac:dyDescent="0.2">
      <c r="O8309" s="223"/>
    </row>
    <row r="8310" spans="15:15" x14ac:dyDescent="0.2">
      <c r="O8310" s="223"/>
    </row>
    <row r="8311" spans="15:15" x14ac:dyDescent="0.2">
      <c r="O8311" s="223"/>
    </row>
    <row r="8312" spans="15:15" x14ac:dyDescent="0.2">
      <c r="O8312" s="223"/>
    </row>
    <row r="8313" spans="15:15" x14ac:dyDescent="0.2">
      <c r="O8313" s="223"/>
    </row>
    <row r="8314" spans="15:15" x14ac:dyDescent="0.2">
      <c r="O8314" s="223"/>
    </row>
    <row r="8315" spans="15:15" x14ac:dyDescent="0.2">
      <c r="O8315" s="223"/>
    </row>
    <row r="8316" spans="15:15" x14ac:dyDescent="0.2">
      <c r="O8316" s="223"/>
    </row>
    <row r="8317" spans="15:15" x14ac:dyDescent="0.2">
      <c r="O8317" s="223"/>
    </row>
    <row r="8318" spans="15:15" x14ac:dyDescent="0.2">
      <c r="O8318" s="223"/>
    </row>
    <row r="8319" spans="15:15" x14ac:dyDescent="0.2">
      <c r="O8319" s="223"/>
    </row>
    <row r="8320" spans="15:15" x14ac:dyDescent="0.2">
      <c r="O8320" s="223"/>
    </row>
    <row r="8321" spans="15:15" x14ac:dyDescent="0.2">
      <c r="O8321" s="223"/>
    </row>
    <row r="8322" spans="15:15" x14ac:dyDescent="0.2">
      <c r="O8322" s="223"/>
    </row>
    <row r="8323" spans="15:15" x14ac:dyDescent="0.2">
      <c r="O8323" s="223"/>
    </row>
    <row r="8324" spans="15:15" x14ac:dyDescent="0.2">
      <c r="O8324" s="223"/>
    </row>
    <row r="8325" spans="15:15" x14ac:dyDescent="0.2">
      <c r="O8325" s="223"/>
    </row>
    <row r="8326" spans="15:15" x14ac:dyDescent="0.2">
      <c r="O8326" s="223"/>
    </row>
    <row r="8327" spans="15:15" x14ac:dyDescent="0.2">
      <c r="O8327" s="223"/>
    </row>
    <row r="8328" spans="15:15" x14ac:dyDescent="0.2">
      <c r="O8328" s="223"/>
    </row>
    <row r="8329" spans="15:15" x14ac:dyDescent="0.2">
      <c r="O8329" s="223"/>
    </row>
    <row r="8330" spans="15:15" x14ac:dyDescent="0.2">
      <c r="O8330" s="223"/>
    </row>
    <row r="8331" spans="15:15" x14ac:dyDescent="0.2">
      <c r="O8331" s="223"/>
    </row>
    <row r="8332" spans="15:15" x14ac:dyDescent="0.2">
      <c r="O8332" s="223"/>
    </row>
    <row r="8333" spans="15:15" x14ac:dyDescent="0.2">
      <c r="O8333" s="223"/>
    </row>
    <row r="8334" spans="15:15" x14ac:dyDescent="0.2">
      <c r="O8334" s="223"/>
    </row>
    <row r="8335" spans="15:15" x14ac:dyDescent="0.2">
      <c r="O8335" s="223"/>
    </row>
    <row r="8336" spans="15:15" x14ac:dyDescent="0.2">
      <c r="O8336" s="223"/>
    </row>
    <row r="8337" spans="15:15" x14ac:dyDescent="0.2">
      <c r="O8337" s="223"/>
    </row>
    <row r="8338" spans="15:15" x14ac:dyDescent="0.2">
      <c r="O8338" s="223"/>
    </row>
    <row r="8339" spans="15:15" x14ac:dyDescent="0.2">
      <c r="O8339" s="223"/>
    </row>
    <row r="8340" spans="15:15" x14ac:dyDescent="0.2">
      <c r="O8340" s="223"/>
    </row>
    <row r="8341" spans="15:15" x14ac:dyDescent="0.2">
      <c r="O8341" s="223"/>
    </row>
    <row r="8342" spans="15:15" x14ac:dyDescent="0.2">
      <c r="O8342" s="223"/>
    </row>
    <row r="8343" spans="15:15" x14ac:dyDescent="0.2">
      <c r="O8343" s="223"/>
    </row>
    <row r="8344" spans="15:15" x14ac:dyDescent="0.2">
      <c r="O8344" s="223"/>
    </row>
    <row r="8345" spans="15:15" x14ac:dyDescent="0.2">
      <c r="O8345" s="223"/>
    </row>
    <row r="8346" spans="15:15" x14ac:dyDescent="0.2">
      <c r="O8346" s="223"/>
    </row>
    <row r="8347" spans="15:15" x14ac:dyDescent="0.2">
      <c r="O8347" s="223"/>
    </row>
    <row r="8348" spans="15:15" x14ac:dyDescent="0.2">
      <c r="O8348" s="223"/>
    </row>
    <row r="8349" spans="15:15" x14ac:dyDescent="0.2">
      <c r="O8349" s="223"/>
    </row>
    <row r="8350" spans="15:15" x14ac:dyDescent="0.2">
      <c r="O8350" s="223"/>
    </row>
    <row r="8351" spans="15:15" x14ac:dyDescent="0.2">
      <c r="O8351" s="223"/>
    </row>
    <row r="8352" spans="15:15" x14ac:dyDescent="0.2">
      <c r="O8352" s="223"/>
    </row>
    <row r="8353" spans="15:15" x14ac:dyDescent="0.2">
      <c r="O8353" s="223"/>
    </row>
    <row r="8354" spans="15:15" x14ac:dyDescent="0.2">
      <c r="O8354" s="223"/>
    </row>
    <row r="8355" spans="15:15" x14ac:dyDescent="0.2">
      <c r="O8355" s="223"/>
    </row>
    <row r="8356" spans="15:15" x14ac:dyDescent="0.2">
      <c r="O8356" s="223"/>
    </row>
    <row r="8357" spans="15:15" x14ac:dyDescent="0.2">
      <c r="O8357" s="223"/>
    </row>
    <row r="8358" spans="15:15" x14ac:dyDescent="0.2">
      <c r="O8358" s="223"/>
    </row>
    <row r="8359" spans="15:15" x14ac:dyDescent="0.2">
      <c r="O8359" s="223"/>
    </row>
    <row r="8360" spans="15:15" x14ac:dyDescent="0.2">
      <c r="O8360" s="223"/>
    </row>
    <row r="8361" spans="15:15" x14ac:dyDescent="0.2">
      <c r="O8361" s="223"/>
    </row>
    <row r="8362" spans="15:15" x14ac:dyDescent="0.2">
      <c r="O8362" s="223"/>
    </row>
    <row r="8363" spans="15:15" x14ac:dyDescent="0.2">
      <c r="O8363" s="223"/>
    </row>
    <row r="8364" spans="15:15" x14ac:dyDescent="0.2">
      <c r="O8364" s="223"/>
    </row>
    <row r="8365" spans="15:15" x14ac:dyDescent="0.2">
      <c r="O8365" s="223"/>
    </row>
    <row r="8366" spans="15:15" x14ac:dyDescent="0.2">
      <c r="O8366" s="223"/>
    </row>
    <row r="8367" spans="15:15" x14ac:dyDescent="0.2">
      <c r="O8367" s="223"/>
    </row>
    <row r="8368" spans="15:15" x14ac:dyDescent="0.2">
      <c r="O8368" s="223"/>
    </row>
    <row r="8369" spans="15:15" x14ac:dyDescent="0.2">
      <c r="O8369" s="223"/>
    </row>
    <row r="8370" spans="15:15" x14ac:dyDescent="0.2">
      <c r="O8370" s="223"/>
    </row>
    <row r="8371" spans="15:15" x14ac:dyDescent="0.2">
      <c r="O8371" s="223"/>
    </row>
    <row r="8372" spans="15:15" x14ac:dyDescent="0.2">
      <c r="O8372" s="223"/>
    </row>
    <row r="8373" spans="15:15" x14ac:dyDescent="0.2">
      <c r="O8373" s="223"/>
    </row>
    <row r="8374" spans="15:15" x14ac:dyDescent="0.2">
      <c r="O8374" s="223"/>
    </row>
    <row r="8375" spans="15:15" x14ac:dyDescent="0.2">
      <c r="O8375" s="223"/>
    </row>
    <row r="8376" spans="15:15" x14ac:dyDescent="0.2">
      <c r="O8376" s="223"/>
    </row>
    <row r="8377" spans="15:15" x14ac:dyDescent="0.2">
      <c r="O8377" s="223"/>
    </row>
    <row r="8378" spans="15:15" x14ac:dyDescent="0.2">
      <c r="O8378" s="223"/>
    </row>
    <row r="8379" spans="15:15" x14ac:dyDescent="0.2">
      <c r="O8379" s="223"/>
    </row>
    <row r="8380" spans="15:15" x14ac:dyDescent="0.2">
      <c r="O8380" s="223"/>
    </row>
    <row r="8381" spans="15:15" x14ac:dyDescent="0.2">
      <c r="O8381" s="223"/>
    </row>
    <row r="8382" spans="15:15" x14ac:dyDescent="0.2">
      <c r="O8382" s="223"/>
    </row>
    <row r="8383" spans="15:15" x14ac:dyDescent="0.2">
      <c r="O8383" s="223"/>
    </row>
    <row r="8384" spans="15:15" x14ac:dyDescent="0.2">
      <c r="O8384" s="223"/>
    </row>
    <row r="8385" spans="15:15" x14ac:dyDescent="0.2">
      <c r="O8385" s="223"/>
    </row>
    <row r="8386" spans="15:15" x14ac:dyDescent="0.2">
      <c r="O8386" s="223"/>
    </row>
    <row r="8387" spans="15:15" x14ac:dyDescent="0.2">
      <c r="O8387" s="223"/>
    </row>
    <row r="8388" spans="15:15" x14ac:dyDescent="0.2">
      <c r="O8388" s="223"/>
    </row>
    <row r="8389" spans="15:15" x14ac:dyDescent="0.2">
      <c r="O8389" s="223"/>
    </row>
    <row r="8390" spans="15:15" x14ac:dyDescent="0.2">
      <c r="O8390" s="223"/>
    </row>
    <row r="8391" spans="15:15" x14ac:dyDescent="0.2">
      <c r="O8391" s="223"/>
    </row>
    <row r="8392" spans="15:15" x14ac:dyDescent="0.2">
      <c r="O8392" s="223"/>
    </row>
    <row r="8393" spans="15:15" x14ac:dyDescent="0.2">
      <c r="O8393" s="223"/>
    </row>
    <row r="8394" spans="15:15" x14ac:dyDescent="0.2">
      <c r="O8394" s="223"/>
    </row>
    <row r="8395" spans="15:15" x14ac:dyDescent="0.2">
      <c r="O8395" s="223"/>
    </row>
    <row r="8396" spans="15:15" x14ac:dyDescent="0.2">
      <c r="O8396" s="223"/>
    </row>
    <row r="8397" spans="15:15" x14ac:dyDescent="0.2">
      <c r="O8397" s="223"/>
    </row>
    <row r="8398" spans="15:15" x14ac:dyDescent="0.2">
      <c r="O8398" s="223"/>
    </row>
    <row r="8399" spans="15:15" x14ac:dyDescent="0.2">
      <c r="O8399" s="223"/>
    </row>
    <row r="8400" spans="15:15" x14ac:dyDescent="0.2">
      <c r="O8400" s="223"/>
    </row>
    <row r="8401" spans="15:15" x14ac:dyDescent="0.2">
      <c r="O8401" s="223"/>
    </row>
    <row r="8402" spans="15:15" x14ac:dyDescent="0.2">
      <c r="O8402" s="223"/>
    </row>
    <row r="8403" spans="15:15" x14ac:dyDescent="0.2">
      <c r="O8403" s="223"/>
    </row>
    <row r="8404" spans="15:15" x14ac:dyDescent="0.2">
      <c r="O8404" s="223"/>
    </row>
    <row r="8405" spans="15:15" x14ac:dyDescent="0.2">
      <c r="O8405" s="223"/>
    </row>
    <row r="8406" spans="15:15" x14ac:dyDescent="0.2">
      <c r="O8406" s="223"/>
    </row>
    <row r="8407" spans="15:15" x14ac:dyDescent="0.2">
      <c r="O8407" s="223"/>
    </row>
    <row r="8408" spans="15:15" x14ac:dyDescent="0.2">
      <c r="O8408" s="223"/>
    </row>
    <row r="8409" spans="15:15" x14ac:dyDescent="0.2">
      <c r="O8409" s="223"/>
    </row>
    <row r="8410" spans="15:15" x14ac:dyDescent="0.2">
      <c r="O8410" s="223"/>
    </row>
    <row r="8411" spans="15:15" x14ac:dyDescent="0.2">
      <c r="O8411" s="223"/>
    </row>
    <row r="8412" spans="15:15" x14ac:dyDescent="0.2">
      <c r="O8412" s="223"/>
    </row>
    <row r="8413" spans="15:15" x14ac:dyDescent="0.2">
      <c r="O8413" s="223"/>
    </row>
    <row r="8414" spans="15:15" x14ac:dyDescent="0.2">
      <c r="O8414" s="223"/>
    </row>
    <row r="8415" spans="15:15" x14ac:dyDescent="0.2">
      <c r="O8415" s="223"/>
    </row>
    <row r="8416" spans="15:15" x14ac:dyDescent="0.2">
      <c r="O8416" s="223"/>
    </row>
    <row r="8417" spans="15:15" x14ac:dyDescent="0.2">
      <c r="O8417" s="223"/>
    </row>
    <row r="8418" spans="15:15" x14ac:dyDescent="0.2">
      <c r="O8418" s="223"/>
    </row>
    <row r="8419" spans="15:15" x14ac:dyDescent="0.2">
      <c r="O8419" s="223"/>
    </row>
    <row r="8420" spans="15:15" x14ac:dyDescent="0.2">
      <c r="O8420" s="223"/>
    </row>
    <row r="8421" spans="15:15" x14ac:dyDescent="0.2">
      <c r="O8421" s="223"/>
    </row>
    <row r="8422" spans="15:15" x14ac:dyDescent="0.2">
      <c r="O8422" s="223"/>
    </row>
    <row r="8423" spans="15:15" x14ac:dyDescent="0.2">
      <c r="O8423" s="223"/>
    </row>
    <row r="8424" spans="15:15" x14ac:dyDescent="0.2">
      <c r="O8424" s="223"/>
    </row>
    <row r="8425" spans="15:15" x14ac:dyDescent="0.2">
      <c r="O8425" s="223"/>
    </row>
    <row r="8426" spans="15:15" x14ac:dyDescent="0.2">
      <c r="O8426" s="223"/>
    </row>
    <row r="8427" spans="15:15" x14ac:dyDescent="0.2">
      <c r="O8427" s="223"/>
    </row>
    <row r="8428" spans="15:15" x14ac:dyDescent="0.2">
      <c r="O8428" s="223"/>
    </row>
    <row r="8429" spans="15:15" x14ac:dyDescent="0.2">
      <c r="O8429" s="223"/>
    </row>
    <row r="8430" spans="15:15" x14ac:dyDescent="0.2">
      <c r="O8430" s="223"/>
    </row>
    <row r="8431" spans="15:15" x14ac:dyDescent="0.2">
      <c r="O8431" s="223"/>
    </row>
    <row r="8432" spans="15:15" x14ac:dyDescent="0.2">
      <c r="O8432" s="223"/>
    </row>
    <row r="8433" spans="15:15" x14ac:dyDescent="0.2">
      <c r="O8433" s="223"/>
    </row>
    <row r="8434" spans="15:15" x14ac:dyDescent="0.2">
      <c r="O8434" s="223"/>
    </row>
    <row r="8435" spans="15:15" x14ac:dyDescent="0.2">
      <c r="O8435" s="223"/>
    </row>
    <row r="8436" spans="15:15" x14ac:dyDescent="0.2">
      <c r="O8436" s="223"/>
    </row>
    <row r="8437" spans="15:15" x14ac:dyDescent="0.2">
      <c r="O8437" s="223"/>
    </row>
    <row r="8438" spans="15:15" x14ac:dyDescent="0.2">
      <c r="O8438" s="223"/>
    </row>
    <row r="8439" spans="15:15" x14ac:dyDescent="0.2">
      <c r="O8439" s="223"/>
    </row>
    <row r="8440" spans="15:15" x14ac:dyDescent="0.2">
      <c r="O8440" s="223"/>
    </row>
    <row r="8441" spans="15:15" x14ac:dyDescent="0.2">
      <c r="O8441" s="223"/>
    </row>
    <row r="8442" spans="15:15" x14ac:dyDescent="0.2">
      <c r="O8442" s="223"/>
    </row>
    <row r="8443" spans="15:15" x14ac:dyDescent="0.2">
      <c r="O8443" s="223"/>
    </row>
    <row r="8444" spans="15:15" x14ac:dyDescent="0.2">
      <c r="O8444" s="223"/>
    </row>
    <row r="8445" spans="15:15" x14ac:dyDescent="0.2">
      <c r="O8445" s="223"/>
    </row>
    <row r="8446" spans="15:15" x14ac:dyDescent="0.2">
      <c r="O8446" s="223"/>
    </row>
    <row r="8447" spans="15:15" x14ac:dyDescent="0.2">
      <c r="O8447" s="223"/>
    </row>
    <row r="8448" spans="15:15" x14ac:dyDescent="0.2">
      <c r="O8448" s="223"/>
    </row>
    <row r="8449" spans="15:15" x14ac:dyDescent="0.2">
      <c r="O8449" s="223"/>
    </row>
    <row r="8450" spans="15:15" x14ac:dyDescent="0.2">
      <c r="O8450" s="223"/>
    </row>
    <row r="8451" spans="15:15" x14ac:dyDescent="0.2">
      <c r="O8451" s="223"/>
    </row>
    <row r="8452" spans="15:15" x14ac:dyDescent="0.2">
      <c r="O8452" s="223"/>
    </row>
    <row r="8453" spans="15:15" x14ac:dyDescent="0.2">
      <c r="O8453" s="223"/>
    </row>
    <row r="8454" spans="15:15" x14ac:dyDescent="0.2">
      <c r="O8454" s="223"/>
    </row>
    <row r="8455" spans="15:15" x14ac:dyDescent="0.2">
      <c r="O8455" s="223"/>
    </row>
    <row r="8456" spans="15:15" x14ac:dyDescent="0.2">
      <c r="O8456" s="223"/>
    </row>
    <row r="8457" spans="15:15" x14ac:dyDescent="0.2">
      <c r="O8457" s="223"/>
    </row>
    <row r="8458" spans="15:15" x14ac:dyDescent="0.2">
      <c r="O8458" s="223"/>
    </row>
    <row r="8459" spans="15:15" x14ac:dyDescent="0.2">
      <c r="O8459" s="223"/>
    </row>
    <row r="8460" spans="15:15" x14ac:dyDescent="0.2">
      <c r="O8460" s="223"/>
    </row>
    <row r="8461" spans="15:15" x14ac:dyDescent="0.2">
      <c r="O8461" s="223"/>
    </row>
    <row r="8462" spans="15:15" x14ac:dyDescent="0.2">
      <c r="O8462" s="223"/>
    </row>
    <row r="8463" spans="15:15" x14ac:dyDescent="0.2">
      <c r="O8463" s="223"/>
    </row>
    <row r="8464" spans="15:15" x14ac:dyDescent="0.2">
      <c r="O8464" s="223"/>
    </row>
    <row r="8465" spans="15:15" x14ac:dyDescent="0.2">
      <c r="O8465" s="223"/>
    </row>
    <row r="8466" spans="15:15" x14ac:dyDescent="0.2">
      <c r="O8466" s="223"/>
    </row>
    <row r="8467" spans="15:15" x14ac:dyDescent="0.2">
      <c r="O8467" s="223"/>
    </row>
    <row r="8468" spans="15:15" x14ac:dyDescent="0.2">
      <c r="O8468" s="223"/>
    </row>
    <row r="8469" spans="15:15" x14ac:dyDescent="0.2">
      <c r="O8469" s="223"/>
    </row>
    <row r="8470" spans="15:15" x14ac:dyDescent="0.2">
      <c r="O8470" s="223"/>
    </row>
    <row r="8471" spans="15:15" x14ac:dyDescent="0.2">
      <c r="O8471" s="223"/>
    </row>
    <row r="8472" spans="15:15" x14ac:dyDescent="0.2">
      <c r="O8472" s="223"/>
    </row>
    <row r="8473" spans="15:15" x14ac:dyDescent="0.2">
      <c r="O8473" s="223"/>
    </row>
    <row r="8474" spans="15:15" x14ac:dyDescent="0.2">
      <c r="O8474" s="223"/>
    </row>
    <row r="8475" spans="15:15" x14ac:dyDescent="0.2">
      <c r="O8475" s="223"/>
    </row>
    <row r="8476" spans="15:15" x14ac:dyDescent="0.2">
      <c r="O8476" s="223"/>
    </row>
    <row r="8477" spans="15:15" x14ac:dyDescent="0.2">
      <c r="O8477" s="223"/>
    </row>
    <row r="8478" spans="15:15" x14ac:dyDescent="0.2">
      <c r="O8478" s="223"/>
    </row>
    <row r="8479" spans="15:15" x14ac:dyDescent="0.2">
      <c r="O8479" s="223"/>
    </row>
    <row r="8480" spans="15:15" x14ac:dyDescent="0.2">
      <c r="O8480" s="223"/>
    </row>
    <row r="8481" spans="15:15" x14ac:dyDescent="0.2">
      <c r="O8481" s="223"/>
    </row>
    <row r="8482" spans="15:15" x14ac:dyDescent="0.2">
      <c r="O8482" s="223"/>
    </row>
    <row r="8483" spans="15:15" x14ac:dyDescent="0.2">
      <c r="O8483" s="223"/>
    </row>
    <row r="8484" spans="15:15" x14ac:dyDescent="0.2">
      <c r="O8484" s="223"/>
    </row>
    <row r="8485" spans="15:15" x14ac:dyDescent="0.2">
      <c r="O8485" s="223"/>
    </row>
    <row r="8486" spans="15:15" x14ac:dyDescent="0.2">
      <c r="O8486" s="223"/>
    </row>
    <row r="8487" spans="15:15" x14ac:dyDescent="0.2">
      <c r="O8487" s="223"/>
    </row>
    <row r="8488" spans="15:15" x14ac:dyDescent="0.2">
      <c r="O8488" s="223"/>
    </row>
    <row r="8489" spans="15:15" x14ac:dyDescent="0.2">
      <c r="O8489" s="223"/>
    </row>
    <row r="8490" spans="15:15" x14ac:dyDescent="0.2">
      <c r="O8490" s="223"/>
    </row>
    <row r="8491" spans="15:15" x14ac:dyDescent="0.2">
      <c r="O8491" s="223"/>
    </row>
    <row r="8492" spans="15:15" x14ac:dyDescent="0.2">
      <c r="O8492" s="223"/>
    </row>
    <row r="8493" spans="15:15" x14ac:dyDescent="0.2">
      <c r="O8493" s="223"/>
    </row>
    <row r="8494" spans="15:15" x14ac:dyDescent="0.2">
      <c r="O8494" s="223"/>
    </row>
    <row r="8495" spans="15:15" x14ac:dyDescent="0.2">
      <c r="O8495" s="223"/>
    </row>
    <row r="8496" spans="15:15" x14ac:dyDescent="0.2">
      <c r="O8496" s="223"/>
    </row>
    <row r="8497" spans="15:15" x14ac:dyDescent="0.2">
      <c r="O8497" s="223"/>
    </row>
    <row r="8498" spans="15:15" x14ac:dyDescent="0.2">
      <c r="O8498" s="223"/>
    </row>
    <row r="8499" spans="15:15" x14ac:dyDescent="0.2">
      <c r="O8499" s="223"/>
    </row>
    <row r="8500" spans="15:15" x14ac:dyDescent="0.2">
      <c r="O8500" s="223"/>
    </row>
    <row r="8501" spans="15:15" x14ac:dyDescent="0.2">
      <c r="O8501" s="223"/>
    </row>
    <row r="8502" spans="15:15" x14ac:dyDescent="0.2">
      <c r="O8502" s="223"/>
    </row>
    <row r="8503" spans="15:15" x14ac:dyDescent="0.2">
      <c r="O8503" s="223"/>
    </row>
    <row r="8504" spans="15:15" x14ac:dyDescent="0.2">
      <c r="O8504" s="223"/>
    </row>
    <row r="8505" spans="15:15" x14ac:dyDescent="0.2">
      <c r="O8505" s="223"/>
    </row>
    <row r="8506" spans="15:15" x14ac:dyDescent="0.2">
      <c r="O8506" s="223"/>
    </row>
    <row r="8507" spans="15:15" x14ac:dyDescent="0.2">
      <c r="O8507" s="223"/>
    </row>
    <row r="8508" spans="15:15" x14ac:dyDescent="0.2">
      <c r="O8508" s="223"/>
    </row>
    <row r="8509" spans="15:15" x14ac:dyDescent="0.2">
      <c r="O8509" s="223"/>
    </row>
    <row r="8510" spans="15:15" x14ac:dyDescent="0.2">
      <c r="O8510" s="223"/>
    </row>
    <row r="8511" spans="15:15" x14ac:dyDescent="0.2">
      <c r="O8511" s="223"/>
    </row>
    <row r="8512" spans="15:15" x14ac:dyDescent="0.2">
      <c r="O8512" s="223"/>
    </row>
    <row r="8513" spans="15:15" x14ac:dyDescent="0.2">
      <c r="O8513" s="223"/>
    </row>
    <row r="8514" spans="15:15" x14ac:dyDescent="0.2">
      <c r="O8514" s="223"/>
    </row>
    <row r="8515" spans="15:15" x14ac:dyDescent="0.2">
      <c r="O8515" s="223"/>
    </row>
    <row r="8516" spans="15:15" x14ac:dyDescent="0.2">
      <c r="O8516" s="223"/>
    </row>
    <row r="8517" spans="15:15" x14ac:dyDescent="0.2">
      <c r="O8517" s="223"/>
    </row>
    <row r="8518" spans="15:15" x14ac:dyDescent="0.2">
      <c r="O8518" s="223"/>
    </row>
    <row r="8519" spans="15:15" x14ac:dyDescent="0.2">
      <c r="O8519" s="223"/>
    </row>
    <row r="8520" spans="15:15" x14ac:dyDescent="0.2">
      <c r="O8520" s="223"/>
    </row>
    <row r="8521" spans="15:15" x14ac:dyDescent="0.2">
      <c r="O8521" s="223"/>
    </row>
    <row r="8522" spans="15:15" x14ac:dyDescent="0.2">
      <c r="O8522" s="223"/>
    </row>
    <row r="8523" spans="15:15" x14ac:dyDescent="0.2">
      <c r="O8523" s="223"/>
    </row>
    <row r="8524" spans="15:15" x14ac:dyDescent="0.2">
      <c r="O8524" s="223"/>
    </row>
    <row r="8525" spans="15:15" x14ac:dyDescent="0.2">
      <c r="O8525" s="223"/>
    </row>
    <row r="8526" spans="15:15" x14ac:dyDescent="0.2">
      <c r="O8526" s="223"/>
    </row>
    <row r="8527" spans="15:15" x14ac:dyDescent="0.2">
      <c r="O8527" s="223"/>
    </row>
    <row r="8528" spans="15:15" x14ac:dyDescent="0.2">
      <c r="O8528" s="223"/>
    </row>
    <row r="8529" spans="15:15" x14ac:dyDescent="0.2">
      <c r="O8529" s="223"/>
    </row>
    <row r="8530" spans="15:15" x14ac:dyDescent="0.2">
      <c r="O8530" s="223"/>
    </row>
    <row r="8531" spans="15:15" x14ac:dyDescent="0.2">
      <c r="O8531" s="223"/>
    </row>
    <row r="8532" spans="15:15" x14ac:dyDescent="0.2">
      <c r="O8532" s="223"/>
    </row>
    <row r="8533" spans="15:15" x14ac:dyDescent="0.2">
      <c r="O8533" s="223"/>
    </row>
    <row r="8534" spans="15:15" x14ac:dyDescent="0.2">
      <c r="O8534" s="223"/>
    </row>
    <row r="8535" spans="15:15" x14ac:dyDescent="0.2">
      <c r="O8535" s="223"/>
    </row>
    <row r="8536" spans="15:15" x14ac:dyDescent="0.2">
      <c r="O8536" s="223"/>
    </row>
    <row r="8537" spans="15:15" x14ac:dyDescent="0.2">
      <c r="O8537" s="223"/>
    </row>
    <row r="8538" spans="15:15" x14ac:dyDescent="0.2">
      <c r="O8538" s="223"/>
    </row>
    <row r="8539" spans="15:15" x14ac:dyDescent="0.2">
      <c r="O8539" s="223"/>
    </row>
    <row r="8540" spans="15:15" x14ac:dyDescent="0.2">
      <c r="O8540" s="223"/>
    </row>
    <row r="8541" spans="15:15" x14ac:dyDescent="0.2">
      <c r="O8541" s="223"/>
    </row>
    <row r="8542" spans="15:15" x14ac:dyDescent="0.2">
      <c r="O8542" s="223"/>
    </row>
    <row r="8543" spans="15:15" x14ac:dyDescent="0.2">
      <c r="O8543" s="223"/>
    </row>
    <row r="8544" spans="15:15" x14ac:dyDescent="0.2">
      <c r="O8544" s="223"/>
    </row>
    <row r="8545" spans="15:15" x14ac:dyDescent="0.2">
      <c r="O8545" s="223"/>
    </row>
    <row r="8546" spans="15:15" x14ac:dyDescent="0.2">
      <c r="O8546" s="223"/>
    </row>
    <row r="8547" spans="15:15" x14ac:dyDescent="0.2">
      <c r="O8547" s="223"/>
    </row>
    <row r="8548" spans="15:15" x14ac:dyDescent="0.2">
      <c r="O8548" s="223"/>
    </row>
    <row r="8549" spans="15:15" x14ac:dyDescent="0.2">
      <c r="O8549" s="223"/>
    </row>
    <row r="8550" spans="15:15" x14ac:dyDescent="0.2">
      <c r="O8550" s="223"/>
    </row>
    <row r="8551" spans="15:15" x14ac:dyDescent="0.2">
      <c r="O8551" s="223"/>
    </row>
    <row r="8552" spans="15:15" x14ac:dyDescent="0.2">
      <c r="O8552" s="223"/>
    </row>
    <row r="8553" spans="15:15" x14ac:dyDescent="0.2">
      <c r="O8553" s="223"/>
    </row>
    <row r="8554" spans="15:15" x14ac:dyDescent="0.2">
      <c r="O8554" s="223"/>
    </row>
    <row r="8555" spans="15:15" x14ac:dyDescent="0.2">
      <c r="O8555" s="223"/>
    </row>
    <row r="8556" spans="15:15" x14ac:dyDescent="0.2">
      <c r="O8556" s="223"/>
    </row>
    <row r="8557" spans="15:15" x14ac:dyDescent="0.2">
      <c r="O8557" s="223"/>
    </row>
    <row r="8558" spans="15:15" x14ac:dyDescent="0.2">
      <c r="O8558" s="223"/>
    </row>
    <row r="8559" spans="15:15" x14ac:dyDescent="0.2">
      <c r="O8559" s="223"/>
    </row>
    <row r="8560" spans="15:15" x14ac:dyDescent="0.2">
      <c r="O8560" s="223"/>
    </row>
    <row r="8561" spans="15:15" x14ac:dyDescent="0.2">
      <c r="O8561" s="223"/>
    </row>
    <row r="8562" spans="15:15" x14ac:dyDescent="0.2">
      <c r="O8562" s="223"/>
    </row>
    <row r="8563" spans="15:15" x14ac:dyDescent="0.2">
      <c r="O8563" s="223"/>
    </row>
    <row r="8564" spans="15:15" x14ac:dyDescent="0.2">
      <c r="O8564" s="223"/>
    </row>
    <row r="8565" spans="15:15" x14ac:dyDescent="0.2">
      <c r="O8565" s="223"/>
    </row>
    <row r="8566" spans="15:15" x14ac:dyDescent="0.2">
      <c r="O8566" s="223"/>
    </row>
    <row r="8567" spans="15:15" x14ac:dyDescent="0.2">
      <c r="O8567" s="223"/>
    </row>
    <row r="8568" spans="15:15" x14ac:dyDescent="0.2">
      <c r="O8568" s="223"/>
    </row>
    <row r="8569" spans="15:15" x14ac:dyDescent="0.2">
      <c r="O8569" s="223"/>
    </row>
    <row r="8570" spans="15:15" x14ac:dyDescent="0.2">
      <c r="O8570" s="223"/>
    </row>
    <row r="8571" spans="15:15" x14ac:dyDescent="0.2">
      <c r="O8571" s="223"/>
    </row>
    <row r="8572" spans="15:15" x14ac:dyDescent="0.2">
      <c r="O8572" s="223"/>
    </row>
    <row r="8573" spans="15:15" x14ac:dyDescent="0.2">
      <c r="O8573" s="223"/>
    </row>
    <row r="8574" spans="15:15" x14ac:dyDescent="0.2">
      <c r="O8574" s="223"/>
    </row>
    <row r="8575" spans="15:15" x14ac:dyDescent="0.2">
      <c r="O8575" s="223"/>
    </row>
    <row r="8576" spans="15:15" x14ac:dyDescent="0.2">
      <c r="O8576" s="223"/>
    </row>
    <row r="8577" spans="15:15" x14ac:dyDescent="0.2">
      <c r="O8577" s="223"/>
    </row>
    <row r="8578" spans="15:15" x14ac:dyDescent="0.2">
      <c r="O8578" s="223"/>
    </row>
    <row r="8579" spans="15:15" x14ac:dyDescent="0.2">
      <c r="O8579" s="223"/>
    </row>
    <row r="8580" spans="15:15" x14ac:dyDescent="0.2">
      <c r="O8580" s="223"/>
    </row>
    <row r="8581" spans="15:15" x14ac:dyDescent="0.2">
      <c r="O8581" s="223"/>
    </row>
    <row r="8582" spans="15:15" x14ac:dyDescent="0.2">
      <c r="O8582" s="223"/>
    </row>
    <row r="8583" spans="15:15" x14ac:dyDescent="0.2">
      <c r="O8583" s="223"/>
    </row>
    <row r="8584" spans="15:15" x14ac:dyDescent="0.2">
      <c r="O8584" s="223"/>
    </row>
    <row r="8585" spans="15:15" x14ac:dyDescent="0.2">
      <c r="O8585" s="223"/>
    </row>
    <row r="8586" spans="15:15" x14ac:dyDescent="0.2">
      <c r="O8586" s="223"/>
    </row>
    <row r="8587" spans="15:15" x14ac:dyDescent="0.2">
      <c r="O8587" s="223"/>
    </row>
    <row r="8588" spans="15:15" x14ac:dyDescent="0.2">
      <c r="O8588" s="223"/>
    </row>
    <row r="8589" spans="15:15" x14ac:dyDescent="0.2">
      <c r="O8589" s="223"/>
    </row>
    <row r="8590" spans="15:15" x14ac:dyDescent="0.2">
      <c r="O8590" s="223"/>
    </row>
    <row r="8591" spans="15:15" x14ac:dyDescent="0.2">
      <c r="O8591" s="223"/>
    </row>
    <row r="8592" spans="15:15" x14ac:dyDescent="0.2">
      <c r="O8592" s="223"/>
    </row>
    <row r="8593" spans="15:15" x14ac:dyDescent="0.2">
      <c r="O8593" s="223"/>
    </row>
    <row r="8594" spans="15:15" x14ac:dyDescent="0.2">
      <c r="O8594" s="223"/>
    </row>
    <row r="8595" spans="15:15" x14ac:dyDescent="0.2">
      <c r="O8595" s="223"/>
    </row>
    <row r="8596" spans="15:15" x14ac:dyDescent="0.2">
      <c r="O8596" s="223"/>
    </row>
    <row r="8597" spans="15:15" x14ac:dyDescent="0.2">
      <c r="O8597" s="223"/>
    </row>
    <row r="8598" spans="15:15" x14ac:dyDescent="0.2">
      <c r="O8598" s="223"/>
    </row>
    <row r="8599" spans="15:15" x14ac:dyDescent="0.2">
      <c r="O8599" s="223"/>
    </row>
    <row r="8600" spans="15:15" x14ac:dyDescent="0.2">
      <c r="O8600" s="223"/>
    </row>
    <row r="8601" spans="15:15" x14ac:dyDescent="0.2">
      <c r="O8601" s="223"/>
    </row>
    <row r="8602" spans="15:15" x14ac:dyDescent="0.2">
      <c r="O8602" s="223"/>
    </row>
    <row r="8603" spans="15:15" x14ac:dyDescent="0.2">
      <c r="O8603" s="223"/>
    </row>
    <row r="8604" spans="15:15" x14ac:dyDescent="0.2">
      <c r="O8604" s="223"/>
    </row>
    <row r="8605" spans="15:15" x14ac:dyDescent="0.2">
      <c r="O8605" s="223"/>
    </row>
    <row r="8606" spans="15:15" x14ac:dyDescent="0.2">
      <c r="O8606" s="223"/>
    </row>
    <row r="8607" spans="15:15" x14ac:dyDescent="0.2">
      <c r="O8607" s="223"/>
    </row>
    <row r="8608" spans="15:15" x14ac:dyDescent="0.2">
      <c r="O8608" s="223"/>
    </row>
    <row r="8609" spans="15:15" x14ac:dyDescent="0.2">
      <c r="O8609" s="223"/>
    </row>
    <row r="8610" spans="15:15" x14ac:dyDescent="0.2">
      <c r="O8610" s="223"/>
    </row>
    <row r="8611" spans="15:15" x14ac:dyDescent="0.2">
      <c r="O8611" s="223"/>
    </row>
    <row r="8612" spans="15:15" x14ac:dyDescent="0.2">
      <c r="O8612" s="223"/>
    </row>
    <row r="8613" spans="15:15" x14ac:dyDescent="0.2">
      <c r="O8613" s="223"/>
    </row>
    <row r="8614" spans="15:15" x14ac:dyDescent="0.2">
      <c r="O8614" s="223"/>
    </row>
    <row r="8615" spans="15:15" x14ac:dyDescent="0.2">
      <c r="O8615" s="223"/>
    </row>
    <row r="8616" spans="15:15" x14ac:dyDescent="0.2">
      <c r="O8616" s="223"/>
    </row>
    <row r="8617" spans="15:15" x14ac:dyDescent="0.2">
      <c r="O8617" s="223"/>
    </row>
    <row r="8618" spans="15:15" x14ac:dyDescent="0.2">
      <c r="O8618" s="223"/>
    </row>
    <row r="8619" spans="15:15" x14ac:dyDescent="0.2">
      <c r="O8619" s="223"/>
    </row>
    <row r="8620" spans="15:15" x14ac:dyDescent="0.2">
      <c r="O8620" s="223"/>
    </row>
    <row r="8621" spans="15:15" x14ac:dyDescent="0.2">
      <c r="O8621" s="223"/>
    </row>
    <row r="8622" spans="15:15" x14ac:dyDescent="0.2">
      <c r="O8622" s="223"/>
    </row>
    <row r="8623" spans="15:15" x14ac:dyDescent="0.2">
      <c r="O8623" s="223"/>
    </row>
    <row r="8624" spans="15:15" x14ac:dyDescent="0.2">
      <c r="O8624" s="223"/>
    </row>
    <row r="8625" spans="15:15" x14ac:dyDescent="0.2">
      <c r="O8625" s="223"/>
    </row>
    <row r="8626" spans="15:15" x14ac:dyDescent="0.2">
      <c r="O8626" s="223"/>
    </row>
    <row r="8627" spans="15:15" x14ac:dyDescent="0.2">
      <c r="O8627" s="223"/>
    </row>
    <row r="8628" spans="15:15" x14ac:dyDescent="0.2">
      <c r="O8628" s="223"/>
    </row>
    <row r="8629" spans="15:15" x14ac:dyDescent="0.2">
      <c r="O8629" s="223"/>
    </row>
    <row r="8630" spans="15:15" x14ac:dyDescent="0.2">
      <c r="O8630" s="223"/>
    </row>
    <row r="8631" spans="15:15" x14ac:dyDescent="0.2">
      <c r="O8631" s="223"/>
    </row>
    <row r="8632" spans="15:15" x14ac:dyDescent="0.2">
      <c r="O8632" s="223"/>
    </row>
    <row r="8633" spans="15:15" x14ac:dyDescent="0.2">
      <c r="O8633" s="223"/>
    </row>
    <row r="8634" spans="15:15" x14ac:dyDescent="0.2">
      <c r="O8634" s="223"/>
    </row>
    <row r="8635" spans="15:15" x14ac:dyDescent="0.2">
      <c r="O8635" s="223"/>
    </row>
    <row r="8636" spans="15:15" x14ac:dyDescent="0.2">
      <c r="O8636" s="223"/>
    </row>
    <row r="8637" spans="15:15" x14ac:dyDescent="0.2">
      <c r="O8637" s="223"/>
    </row>
    <row r="8638" spans="15:15" x14ac:dyDescent="0.2">
      <c r="O8638" s="223"/>
    </row>
    <row r="8639" spans="15:15" x14ac:dyDescent="0.2">
      <c r="O8639" s="223"/>
    </row>
    <row r="8640" spans="15:15" x14ac:dyDescent="0.2">
      <c r="O8640" s="223"/>
    </row>
    <row r="8641" spans="15:15" x14ac:dyDescent="0.2">
      <c r="O8641" s="223"/>
    </row>
    <row r="8642" spans="15:15" x14ac:dyDescent="0.2">
      <c r="O8642" s="223"/>
    </row>
    <row r="8643" spans="15:15" x14ac:dyDescent="0.2">
      <c r="O8643" s="223"/>
    </row>
    <row r="8644" spans="15:15" x14ac:dyDescent="0.2">
      <c r="O8644" s="223"/>
    </row>
    <row r="8645" spans="15:15" x14ac:dyDescent="0.2">
      <c r="O8645" s="223"/>
    </row>
    <row r="8646" spans="15:15" x14ac:dyDescent="0.2">
      <c r="O8646" s="223"/>
    </row>
    <row r="8647" spans="15:15" x14ac:dyDescent="0.2">
      <c r="O8647" s="223"/>
    </row>
    <row r="8648" spans="15:15" x14ac:dyDescent="0.2">
      <c r="O8648" s="223"/>
    </row>
    <row r="8649" spans="15:15" x14ac:dyDescent="0.2">
      <c r="O8649" s="223"/>
    </row>
    <row r="8650" spans="15:15" x14ac:dyDescent="0.2">
      <c r="O8650" s="223"/>
    </row>
    <row r="8651" spans="15:15" x14ac:dyDescent="0.2">
      <c r="O8651" s="223"/>
    </row>
    <row r="8652" spans="15:15" x14ac:dyDescent="0.2">
      <c r="O8652" s="223"/>
    </row>
    <row r="8653" spans="15:15" x14ac:dyDescent="0.2">
      <c r="O8653" s="223"/>
    </row>
    <row r="8654" spans="15:15" x14ac:dyDescent="0.2">
      <c r="O8654" s="223"/>
    </row>
    <row r="8655" spans="15:15" x14ac:dyDescent="0.2">
      <c r="O8655" s="223"/>
    </row>
    <row r="8656" spans="15:15" x14ac:dyDescent="0.2">
      <c r="O8656" s="223"/>
    </row>
    <row r="8657" spans="15:15" x14ac:dyDescent="0.2">
      <c r="O8657" s="223"/>
    </row>
    <row r="8658" spans="15:15" x14ac:dyDescent="0.2">
      <c r="O8658" s="223"/>
    </row>
    <row r="8659" spans="15:15" x14ac:dyDescent="0.2">
      <c r="O8659" s="223"/>
    </row>
    <row r="8660" spans="15:15" x14ac:dyDescent="0.2">
      <c r="O8660" s="223"/>
    </row>
    <row r="8661" spans="15:15" x14ac:dyDescent="0.2">
      <c r="O8661" s="223"/>
    </row>
    <row r="8662" spans="15:15" x14ac:dyDescent="0.2">
      <c r="O8662" s="223"/>
    </row>
    <row r="8663" spans="15:15" x14ac:dyDescent="0.2">
      <c r="O8663" s="223"/>
    </row>
    <row r="8664" spans="15:15" x14ac:dyDescent="0.2">
      <c r="O8664" s="223"/>
    </row>
    <row r="8665" spans="15:15" x14ac:dyDescent="0.2">
      <c r="O8665" s="223"/>
    </row>
    <row r="8666" spans="15:15" x14ac:dyDescent="0.2">
      <c r="O8666" s="223"/>
    </row>
    <row r="8667" spans="15:15" x14ac:dyDescent="0.2">
      <c r="O8667" s="223"/>
    </row>
    <row r="8668" spans="15:15" x14ac:dyDescent="0.2">
      <c r="O8668" s="223"/>
    </row>
    <row r="8669" spans="15:15" x14ac:dyDescent="0.2">
      <c r="O8669" s="223"/>
    </row>
    <row r="8670" spans="15:15" x14ac:dyDescent="0.2">
      <c r="O8670" s="223"/>
    </row>
    <row r="8671" spans="15:15" x14ac:dyDescent="0.2">
      <c r="O8671" s="223"/>
    </row>
    <row r="8672" spans="15:15" x14ac:dyDescent="0.2">
      <c r="O8672" s="223"/>
    </row>
    <row r="8673" spans="15:15" x14ac:dyDescent="0.2">
      <c r="O8673" s="223"/>
    </row>
    <row r="8674" spans="15:15" x14ac:dyDescent="0.2">
      <c r="O8674" s="223"/>
    </row>
    <row r="8675" spans="15:15" x14ac:dyDescent="0.2">
      <c r="O8675" s="223"/>
    </row>
    <row r="8676" spans="15:15" x14ac:dyDescent="0.2">
      <c r="O8676" s="223"/>
    </row>
    <row r="8677" spans="15:15" x14ac:dyDescent="0.2">
      <c r="O8677" s="223"/>
    </row>
    <row r="8678" spans="15:15" x14ac:dyDescent="0.2">
      <c r="O8678" s="223"/>
    </row>
    <row r="8679" spans="15:15" x14ac:dyDescent="0.2">
      <c r="O8679" s="223"/>
    </row>
    <row r="8680" spans="15:15" x14ac:dyDescent="0.2">
      <c r="O8680" s="223"/>
    </row>
    <row r="8681" spans="15:15" x14ac:dyDescent="0.2">
      <c r="O8681" s="223"/>
    </row>
    <row r="8682" spans="15:15" x14ac:dyDescent="0.2">
      <c r="O8682" s="223"/>
    </row>
    <row r="8683" spans="15:15" x14ac:dyDescent="0.2">
      <c r="O8683" s="223"/>
    </row>
    <row r="8684" spans="15:15" x14ac:dyDescent="0.2">
      <c r="O8684" s="223"/>
    </row>
    <row r="8685" spans="15:15" x14ac:dyDescent="0.2">
      <c r="O8685" s="223"/>
    </row>
    <row r="8686" spans="15:15" x14ac:dyDescent="0.2">
      <c r="O8686" s="223"/>
    </row>
    <row r="8687" spans="15:15" x14ac:dyDescent="0.2">
      <c r="O8687" s="223"/>
    </row>
    <row r="8688" spans="15:15" x14ac:dyDescent="0.2">
      <c r="O8688" s="223"/>
    </row>
    <row r="8689" spans="15:15" x14ac:dyDescent="0.2">
      <c r="O8689" s="223"/>
    </row>
    <row r="8690" spans="15:15" x14ac:dyDescent="0.2">
      <c r="O8690" s="223"/>
    </row>
    <row r="8691" spans="15:15" x14ac:dyDescent="0.2">
      <c r="O8691" s="223"/>
    </row>
    <row r="8692" spans="15:15" x14ac:dyDescent="0.2">
      <c r="O8692" s="223"/>
    </row>
    <row r="8693" spans="15:15" x14ac:dyDescent="0.2">
      <c r="O8693" s="223"/>
    </row>
    <row r="8694" spans="15:15" x14ac:dyDescent="0.2">
      <c r="O8694" s="223"/>
    </row>
    <row r="8695" spans="15:15" x14ac:dyDescent="0.2">
      <c r="O8695" s="223"/>
    </row>
    <row r="8696" spans="15:15" x14ac:dyDescent="0.2">
      <c r="O8696" s="223"/>
    </row>
    <row r="8697" spans="15:15" x14ac:dyDescent="0.2">
      <c r="O8697" s="223"/>
    </row>
    <row r="8698" spans="15:15" x14ac:dyDescent="0.2">
      <c r="O8698" s="223"/>
    </row>
    <row r="8699" spans="15:15" x14ac:dyDescent="0.2">
      <c r="O8699" s="223"/>
    </row>
    <row r="8700" spans="15:15" x14ac:dyDescent="0.2">
      <c r="O8700" s="223"/>
    </row>
    <row r="8701" spans="15:15" x14ac:dyDescent="0.2">
      <c r="O8701" s="223"/>
    </row>
    <row r="8702" spans="15:15" x14ac:dyDescent="0.2">
      <c r="O8702" s="223"/>
    </row>
    <row r="8703" spans="15:15" x14ac:dyDescent="0.2">
      <c r="O8703" s="223"/>
    </row>
    <row r="8704" spans="15:15" x14ac:dyDescent="0.2">
      <c r="O8704" s="223"/>
    </row>
    <row r="8705" spans="15:15" x14ac:dyDescent="0.2">
      <c r="O8705" s="223"/>
    </row>
    <row r="8706" spans="15:15" x14ac:dyDescent="0.2">
      <c r="O8706" s="223"/>
    </row>
    <row r="8707" spans="15:15" x14ac:dyDescent="0.2">
      <c r="O8707" s="223"/>
    </row>
    <row r="8708" spans="15:15" x14ac:dyDescent="0.2">
      <c r="O8708" s="223"/>
    </row>
    <row r="8709" spans="15:15" x14ac:dyDescent="0.2">
      <c r="O8709" s="223"/>
    </row>
    <row r="8710" spans="15:15" x14ac:dyDescent="0.2">
      <c r="O8710" s="223"/>
    </row>
    <row r="8711" spans="15:15" x14ac:dyDescent="0.2">
      <c r="O8711" s="223"/>
    </row>
    <row r="8712" spans="15:15" x14ac:dyDescent="0.2">
      <c r="O8712" s="223"/>
    </row>
    <row r="8713" spans="15:15" x14ac:dyDescent="0.2">
      <c r="O8713" s="223"/>
    </row>
    <row r="8714" spans="15:15" x14ac:dyDescent="0.2">
      <c r="O8714" s="223"/>
    </row>
    <row r="8715" spans="15:15" x14ac:dyDescent="0.2">
      <c r="O8715" s="223"/>
    </row>
    <row r="8716" spans="15:15" x14ac:dyDescent="0.2">
      <c r="O8716" s="223"/>
    </row>
    <row r="8717" spans="15:15" x14ac:dyDescent="0.2">
      <c r="O8717" s="223"/>
    </row>
    <row r="8718" spans="15:15" x14ac:dyDescent="0.2">
      <c r="O8718" s="223"/>
    </row>
    <row r="8719" spans="15:15" x14ac:dyDescent="0.2">
      <c r="O8719" s="223"/>
    </row>
    <row r="8720" spans="15:15" x14ac:dyDescent="0.2">
      <c r="O8720" s="223"/>
    </row>
    <row r="8721" spans="15:15" x14ac:dyDescent="0.2">
      <c r="O8721" s="223"/>
    </row>
    <row r="8722" spans="15:15" x14ac:dyDescent="0.2">
      <c r="O8722" s="223"/>
    </row>
    <row r="8723" spans="15:15" x14ac:dyDescent="0.2">
      <c r="O8723" s="223"/>
    </row>
    <row r="8724" spans="15:15" x14ac:dyDescent="0.2">
      <c r="O8724" s="223"/>
    </row>
    <row r="8725" spans="15:15" x14ac:dyDescent="0.2">
      <c r="O8725" s="223"/>
    </row>
    <row r="8726" spans="15:15" x14ac:dyDescent="0.2">
      <c r="O8726" s="223"/>
    </row>
    <row r="8727" spans="15:15" x14ac:dyDescent="0.2">
      <c r="O8727" s="223"/>
    </row>
    <row r="8728" spans="15:15" x14ac:dyDescent="0.2">
      <c r="O8728" s="223"/>
    </row>
    <row r="8729" spans="15:15" x14ac:dyDescent="0.2">
      <c r="O8729" s="223"/>
    </row>
    <row r="8730" spans="15:15" x14ac:dyDescent="0.2">
      <c r="O8730" s="223"/>
    </row>
    <row r="8731" spans="15:15" x14ac:dyDescent="0.2">
      <c r="O8731" s="223"/>
    </row>
    <row r="8732" spans="15:15" x14ac:dyDescent="0.2">
      <c r="O8732" s="223"/>
    </row>
    <row r="8733" spans="15:15" x14ac:dyDescent="0.2">
      <c r="O8733" s="223"/>
    </row>
    <row r="8734" spans="15:15" x14ac:dyDescent="0.2">
      <c r="O8734" s="223"/>
    </row>
    <row r="8735" spans="15:15" x14ac:dyDescent="0.2">
      <c r="O8735" s="223"/>
    </row>
    <row r="8736" spans="15:15" x14ac:dyDescent="0.2">
      <c r="O8736" s="223"/>
    </row>
    <row r="8737" spans="15:15" x14ac:dyDescent="0.2">
      <c r="O8737" s="223"/>
    </row>
    <row r="8738" spans="15:15" x14ac:dyDescent="0.2">
      <c r="O8738" s="223"/>
    </row>
    <row r="8739" spans="15:15" x14ac:dyDescent="0.2">
      <c r="O8739" s="223"/>
    </row>
    <row r="8740" spans="15:15" x14ac:dyDescent="0.2">
      <c r="O8740" s="223"/>
    </row>
    <row r="8741" spans="15:15" x14ac:dyDescent="0.2">
      <c r="O8741" s="223"/>
    </row>
    <row r="8742" spans="15:15" x14ac:dyDescent="0.2">
      <c r="O8742" s="223"/>
    </row>
    <row r="8743" spans="15:15" x14ac:dyDescent="0.2">
      <c r="O8743" s="223"/>
    </row>
    <row r="8744" spans="15:15" x14ac:dyDescent="0.2">
      <c r="O8744" s="223"/>
    </row>
    <row r="8745" spans="15:15" x14ac:dyDescent="0.2">
      <c r="O8745" s="223"/>
    </row>
    <row r="8746" spans="15:15" x14ac:dyDescent="0.2">
      <c r="O8746" s="223"/>
    </row>
    <row r="8747" spans="15:15" x14ac:dyDescent="0.2">
      <c r="O8747" s="223"/>
    </row>
    <row r="8748" spans="15:15" x14ac:dyDescent="0.2">
      <c r="O8748" s="223"/>
    </row>
    <row r="8749" spans="15:15" x14ac:dyDescent="0.2">
      <c r="O8749" s="223"/>
    </row>
    <row r="8750" spans="15:15" x14ac:dyDescent="0.2">
      <c r="O8750" s="223"/>
    </row>
    <row r="8751" spans="15:15" x14ac:dyDescent="0.2">
      <c r="O8751" s="223"/>
    </row>
    <row r="8752" spans="15:15" x14ac:dyDescent="0.2">
      <c r="O8752" s="223"/>
    </row>
    <row r="8753" spans="15:15" x14ac:dyDescent="0.2">
      <c r="O8753" s="223"/>
    </row>
    <row r="8754" spans="15:15" x14ac:dyDescent="0.2">
      <c r="O8754" s="223"/>
    </row>
    <row r="8755" spans="15:15" x14ac:dyDescent="0.2">
      <c r="O8755" s="223"/>
    </row>
    <row r="8756" spans="15:15" x14ac:dyDescent="0.2">
      <c r="O8756" s="223"/>
    </row>
    <row r="8757" spans="15:15" x14ac:dyDescent="0.2">
      <c r="O8757" s="223"/>
    </row>
    <row r="8758" spans="15:15" x14ac:dyDescent="0.2">
      <c r="O8758" s="223"/>
    </row>
    <row r="8759" spans="15:15" x14ac:dyDescent="0.2">
      <c r="O8759" s="223"/>
    </row>
    <row r="8760" spans="15:15" x14ac:dyDescent="0.2">
      <c r="O8760" s="223"/>
    </row>
    <row r="8761" spans="15:15" x14ac:dyDescent="0.2">
      <c r="O8761" s="223"/>
    </row>
    <row r="8762" spans="15:15" x14ac:dyDescent="0.2">
      <c r="O8762" s="223"/>
    </row>
    <row r="8763" spans="15:15" x14ac:dyDescent="0.2">
      <c r="O8763" s="223"/>
    </row>
    <row r="8764" spans="15:15" x14ac:dyDescent="0.2">
      <c r="O8764" s="223"/>
    </row>
    <row r="8765" spans="15:15" x14ac:dyDescent="0.2">
      <c r="O8765" s="223"/>
    </row>
    <row r="8766" spans="15:15" x14ac:dyDescent="0.2">
      <c r="O8766" s="223"/>
    </row>
    <row r="8767" spans="15:15" x14ac:dyDescent="0.2">
      <c r="O8767" s="223"/>
    </row>
    <row r="8768" spans="15:15" x14ac:dyDescent="0.2">
      <c r="O8768" s="223"/>
    </row>
    <row r="8769" spans="15:15" x14ac:dyDescent="0.2">
      <c r="O8769" s="223"/>
    </row>
    <row r="8770" spans="15:15" x14ac:dyDescent="0.2">
      <c r="O8770" s="223"/>
    </row>
    <row r="8771" spans="15:15" x14ac:dyDescent="0.2">
      <c r="O8771" s="223"/>
    </row>
    <row r="8772" spans="15:15" x14ac:dyDescent="0.2">
      <c r="O8772" s="223"/>
    </row>
    <row r="8773" spans="15:15" x14ac:dyDescent="0.2">
      <c r="O8773" s="223"/>
    </row>
    <row r="8774" spans="15:15" x14ac:dyDescent="0.2">
      <c r="O8774" s="223"/>
    </row>
    <row r="8775" spans="15:15" x14ac:dyDescent="0.2">
      <c r="O8775" s="223"/>
    </row>
    <row r="8776" spans="15:15" x14ac:dyDescent="0.2">
      <c r="O8776" s="223"/>
    </row>
    <row r="8777" spans="15:15" x14ac:dyDescent="0.2">
      <c r="O8777" s="223"/>
    </row>
    <row r="8778" spans="15:15" x14ac:dyDescent="0.2">
      <c r="O8778" s="223"/>
    </row>
    <row r="8779" spans="15:15" x14ac:dyDescent="0.2">
      <c r="O8779" s="223"/>
    </row>
    <row r="8780" spans="15:15" x14ac:dyDescent="0.2">
      <c r="O8780" s="223"/>
    </row>
    <row r="8781" spans="15:15" x14ac:dyDescent="0.2">
      <c r="O8781" s="223"/>
    </row>
    <row r="8782" spans="15:15" x14ac:dyDescent="0.2">
      <c r="O8782" s="223"/>
    </row>
    <row r="8783" spans="15:15" x14ac:dyDescent="0.2">
      <c r="O8783" s="223"/>
    </row>
    <row r="8784" spans="15:15" x14ac:dyDescent="0.2">
      <c r="O8784" s="223"/>
    </row>
    <row r="8785" spans="15:15" x14ac:dyDescent="0.2">
      <c r="O8785" s="223"/>
    </row>
    <row r="8786" spans="15:15" x14ac:dyDescent="0.2">
      <c r="O8786" s="223"/>
    </row>
    <row r="8787" spans="15:15" x14ac:dyDescent="0.2">
      <c r="O8787" s="223"/>
    </row>
    <row r="8788" spans="15:15" x14ac:dyDescent="0.2">
      <c r="O8788" s="223"/>
    </row>
    <row r="8789" spans="15:15" x14ac:dyDescent="0.2">
      <c r="O8789" s="223"/>
    </row>
    <row r="8790" spans="15:15" x14ac:dyDescent="0.2">
      <c r="O8790" s="223"/>
    </row>
    <row r="8791" spans="15:15" x14ac:dyDescent="0.2">
      <c r="O8791" s="223"/>
    </row>
    <row r="8792" spans="15:15" x14ac:dyDescent="0.2">
      <c r="O8792" s="223"/>
    </row>
    <row r="8793" spans="15:15" x14ac:dyDescent="0.2">
      <c r="O8793" s="223"/>
    </row>
    <row r="8794" spans="15:15" x14ac:dyDescent="0.2">
      <c r="O8794" s="223"/>
    </row>
    <row r="8795" spans="15:15" x14ac:dyDescent="0.2">
      <c r="O8795" s="223"/>
    </row>
    <row r="8796" spans="15:15" x14ac:dyDescent="0.2">
      <c r="O8796" s="223"/>
    </row>
    <row r="8797" spans="15:15" x14ac:dyDescent="0.2">
      <c r="O8797" s="223"/>
    </row>
    <row r="8798" spans="15:15" x14ac:dyDescent="0.2">
      <c r="O8798" s="223"/>
    </row>
    <row r="8799" spans="15:15" x14ac:dyDescent="0.2">
      <c r="O8799" s="223"/>
    </row>
    <row r="8800" spans="15:15" x14ac:dyDescent="0.2">
      <c r="O8800" s="223"/>
    </row>
    <row r="8801" spans="15:15" x14ac:dyDescent="0.2">
      <c r="O8801" s="223"/>
    </row>
    <row r="8802" spans="15:15" x14ac:dyDescent="0.2">
      <c r="O8802" s="223"/>
    </row>
    <row r="8803" spans="15:15" x14ac:dyDescent="0.2">
      <c r="O8803" s="223"/>
    </row>
    <row r="8804" spans="15:15" x14ac:dyDescent="0.2">
      <c r="O8804" s="223"/>
    </row>
    <row r="8805" spans="15:15" x14ac:dyDescent="0.2">
      <c r="O8805" s="223"/>
    </row>
    <row r="8806" spans="15:15" x14ac:dyDescent="0.2">
      <c r="O8806" s="223"/>
    </row>
    <row r="8807" spans="15:15" x14ac:dyDescent="0.2">
      <c r="O8807" s="223"/>
    </row>
    <row r="8808" spans="15:15" x14ac:dyDescent="0.2">
      <c r="O8808" s="223"/>
    </row>
    <row r="8809" spans="15:15" x14ac:dyDescent="0.2">
      <c r="O8809" s="223"/>
    </row>
    <row r="8810" spans="15:15" x14ac:dyDescent="0.2">
      <c r="O8810" s="223"/>
    </row>
    <row r="8811" spans="15:15" x14ac:dyDescent="0.2">
      <c r="O8811" s="223"/>
    </row>
    <row r="8812" spans="15:15" x14ac:dyDescent="0.2">
      <c r="O8812" s="223"/>
    </row>
    <row r="8813" spans="15:15" x14ac:dyDescent="0.2">
      <c r="O8813" s="223"/>
    </row>
    <row r="8814" spans="15:15" x14ac:dyDescent="0.2">
      <c r="O8814" s="223"/>
    </row>
    <row r="8815" spans="15:15" x14ac:dyDescent="0.2">
      <c r="O8815" s="223"/>
    </row>
    <row r="8816" spans="15:15" x14ac:dyDescent="0.2">
      <c r="O8816" s="223"/>
    </row>
    <row r="8817" spans="15:15" x14ac:dyDescent="0.2">
      <c r="O8817" s="223"/>
    </row>
    <row r="8818" spans="15:15" x14ac:dyDescent="0.2">
      <c r="O8818" s="223"/>
    </row>
    <row r="8819" spans="15:15" x14ac:dyDescent="0.2">
      <c r="O8819" s="223"/>
    </row>
    <row r="8820" spans="15:15" x14ac:dyDescent="0.2">
      <c r="O8820" s="223"/>
    </row>
    <row r="8821" spans="15:15" x14ac:dyDescent="0.2">
      <c r="O8821" s="223"/>
    </row>
    <row r="8822" spans="15:15" x14ac:dyDescent="0.2">
      <c r="O8822" s="223"/>
    </row>
    <row r="8823" spans="15:15" x14ac:dyDescent="0.2">
      <c r="O8823" s="223"/>
    </row>
    <row r="8824" spans="15:15" x14ac:dyDescent="0.2">
      <c r="O8824" s="223"/>
    </row>
    <row r="8825" spans="15:15" x14ac:dyDescent="0.2">
      <c r="O8825" s="223"/>
    </row>
    <row r="8826" spans="15:15" x14ac:dyDescent="0.2">
      <c r="O8826" s="223"/>
    </row>
    <row r="8827" spans="15:15" x14ac:dyDescent="0.2">
      <c r="O8827" s="223"/>
    </row>
    <row r="8828" spans="15:15" x14ac:dyDescent="0.2">
      <c r="O8828" s="223"/>
    </row>
    <row r="8829" spans="15:15" x14ac:dyDescent="0.2">
      <c r="O8829" s="223"/>
    </row>
    <row r="8830" spans="15:15" x14ac:dyDescent="0.2">
      <c r="O8830" s="223"/>
    </row>
    <row r="8831" spans="15:15" x14ac:dyDescent="0.2">
      <c r="O8831" s="223"/>
    </row>
    <row r="8832" spans="15:15" x14ac:dyDescent="0.2">
      <c r="O8832" s="223"/>
    </row>
    <row r="8833" spans="15:15" x14ac:dyDescent="0.2">
      <c r="O8833" s="223"/>
    </row>
    <row r="8834" spans="15:15" x14ac:dyDescent="0.2">
      <c r="O8834" s="223"/>
    </row>
    <row r="8835" spans="15:15" x14ac:dyDescent="0.2">
      <c r="O8835" s="223"/>
    </row>
    <row r="8836" spans="15:15" x14ac:dyDescent="0.2">
      <c r="O8836" s="223"/>
    </row>
    <row r="8837" spans="15:15" x14ac:dyDescent="0.2">
      <c r="O8837" s="223"/>
    </row>
    <row r="8838" spans="15:15" x14ac:dyDescent="0.2">
      <c r="O8838" s="223"/>
    </row>
    <row r="8839" spans="15:15" x14ac:dyDescent="0.2">
      <c r="O8839" s="223"/>
    </row>
    <row r="8840" spans="15:15" x14ac:dyDescent="0.2">
      <c r="O8840" s="223"/>
    </row>
    <row r="8841" spans="15:15" x14ac:dyDescent="0.2">
      <c r="O8841" s="223"/>
    </row>
    <row r="8842" spans="15:15" x14ac:dyDescent="0.2">
      <c r="O8842" s="223"/>
    </row>
    <row r="8843" spans="15:15" x14ac:dyDescent="0.2">
      <c r="O8843" s="223"/>
    </row>
    <row r="8844" spans="15:15" x14ac:dyDescent="0.2">
      <c r="O8844" s="223"/>
    </row>
    <row r="8845" spans="15:15" x14ac:dyDescent="0.2">
      <c r="O8845" s="223"/>
    </row>
    <row r="8846" spans="15:15" x14ac:dyDescent="0.2">
      <c r="O8846" s="223"/>
    </row>
    <row r="8847" spans="15:15" x14ac:dyDescent="0.2">
      <c r="O8847" s="223"/>
    </row>
    <row r="8848" spans="15:15" x14ac:dyDescent="0.2">
      <c r="O8848" s="223"/>
    </row>
    <row r="8849" spans="15:15" x14ac:dyDescent="0.2">
      <c r="O8849" s="223"/>
    </row>
    <row r="8850" spans="15:15" x14ac:dyDescent="0.2">
      <c r="O8850" s="223"/>
    </row>
    <row r="8851" spans="15:15" x14ac:dyDescent="0.2">
      <c r="O8851" s="223"/>
    </row>
    <row r="8852" spans="15:15" x14ac:dyDescent="0.2">
      <c r="O8852" s="223"/>
    </row>
    <row r="8853" spans="15:15" x14ac:dyDescent="0.2">
      <c r="O8853" s="223"/>
    </row>
    <row r="8854" spans="15:15" x14ac:dyDescent="0.2">
      <c r="O8854" s="223"/>
    </row>
    <row r="8855" spans="15:15" x14ac:dyDescent="0.2">
      <c r="O8855" s="223"/>
    </row>
    <row r="8856" spans="15:15" x14ac:dyDescent="0.2">
      <c r="O8856" s="223"/>
    </row>
    <row r="8857" spans="15:15" x14ac:dyDescent="0.2">
      <c r="O8857" s="223"/>
    </row>
    <row r="8858" spans="15:15" x14ac:dyDescent="0.2">
      <c r="O8858" s="223"/>
    </row>
    <row r="8859" spans="15:15" x14ac:dyDescent="0.2">
      <c r="O8859" s="223"/>
    </row>
    <row r="8860" spans="15:15" x14ac:dyDescent="0.2">
      <c r="O8860" s="223"/>
    </row>
    <row r="8861" spans="15:15" x14ac:dyDescent="0.2">
      <c r="O8861" s="223"/>
    </row>
    <row r="8862" spans="15:15" x14ac:dyDescent="0.2">
      <c r="O8862" s="223"/>
    </row>
    <row r="8863" spans="15:15" x14ac:dyDescent="0.2">
      <c r="O8863" s="223"/>
    </row>
    <row r="8864" spans="15:15" x14ac:dyDescent="0.2">
      <c r="O8864" s="223"/>
    </row>
    <row r="8865" spans="15:15" x14ac:dyDescent="0.2">
      <c r="O8865" s="223"/>
    </row>
    <row r="8866" spans="15:15" x14ac:dyDescent="0.2">
      <c r="O8866" s="223"/>
    </row>
    <row r="8867" spans="15:15" x14ac:dyDescent="0.2">
      <c r="O8867" s="223"/>
    </row>
    <row r="8868" spans="15:15" x14ac:dyDescent="0.2">
      <c r="O8868" s="223"/>
    </row>
    <row r="8869" spans="15:15" x14ac:dyDescent="0.2">
      <c r="O8869" s="223"/>
    </row>
    <row r="8870" spans="15:15" x14ac:dyDescent="0.2">
      <c r="O8870" s="223"/>
    </row>
    <row r="8871" spans="15:15" x14ac:dyDescent="0.2">
      <c r="O8871" s="223"/>
    </row>
    <row r="8872" spans="15:15" x14ac:dyDescent="0.2">
      <c r="O8872" s="223"/>
    </row>
    <row r="8873" spans="15:15" x14ac:dyDescent="0.2">
      <c r="O8873" s="223"/>
    </row>
    <row r="8874" spans="15:15" x14ac:dyDescent="0.2">
      <c r="O8874" s="223"/>
    </row>
    <row r="8875" spans="15:15" x14ac:dyDescent="0.2">
      <c r="O8875" s="223"/>
    </row>
    <row r="8876" spans="15:15" x14ac:dyDescent="0.2">
      <c r="O8876" s="223"/>
    </row>
    <row r="8877" spans="15:15" x14ac:dyDescent="0.2">
      <c r="O8877" s="223"/>
    </row>
    <row r="8878" spans="15:15" x14ac:dyDescent="0.2">
      <c r="O8878" s="223"/>
    </row>
    <row r="8879" spans="15:15" x14ac:dyDescent="0.2">
      <c r="O8879" s="223"/>
    </row>
    <row r="8880" spans="15:15" x14ac:dyDescent="0.2">
      <c r="O8880" s="223"/>
    </row>
    <row r="8881" spans="15:15" x14ac:dyDescent="0.2">
      <c r="O8881" s="223"/>
    </row>
    <row r="8882" spans="15:15" x14ac:dyDescent="0.2">
      <c r="O8882" s="223"/>
    </row>
    <row r="8883" spans="15:15" x14ac:dyDescent="0.2">
      <c r="O8883" s="223"/>
    </row>
    <row r="8884" spans="15:15" x14ac:dyDescent="0.2">
      <c r="O8884" s="223"/>
    </row>
    <row r="8885" spans="15:15" x14ac:dyDescent="0.2">
      <c r="O8885" s="223"/>
    </row>
    <row r="8886" spans="15:15" x14ac:dyDescent="0.2">
      <c r="O8886" s="223"/>
    </row>
    <row r="8887" spans="15:15" x14ac:dyDescent="0.2">
      <c r="O8887" s="223"/>
    </row>
    <row r="8888" spans="15:15" x14ac:dyDescent="0.2">
      <c r="O8888" s="223"/>
    </row>
    <row r="8889" spans="15:15" x14ac:dyDescent="0.2">
      <c r="O8889" s="223"/>
    </row>
    <row r="8890" spans="15:15" x14ac:dyDescent="0.2">
      <c r="O8890" s="223"/>
    </row>
    <row r="8891" spans="15:15" x14ac:dyDescent="0.2">
      <c r="O8891" s="223"/>
    </row>
    <row r="8892" spans="15:15" x14ac:dyDescent="0.2">
      <c r="O8892" s="223"/>
    </row>
    <row r="8893" spans="15:15" x14ac:dyDescent="0.2">
      <c r="O8893" s="223"/>
    </row>
    <row r="8894" spans="15:15" x14ac:dyDescent="0.2">
      <c r="O8894" s="223"/>
    </row>
    <row r="8895" spans="15:15" x14ac:dyDescent="0.2">
      <c r="O8895" s="223"/>
    </row>
    <row r="8896" spans="15:15" x14ac:dyDescent="0.2">
      <c r="O8896" s="223"/>
    </row>
    <row r="8897" spans="15:15" x14ac:dyDescent="0.2">
      <c r="O8897" s="223"/>
    </row>
    <row r="8898" spans="15:15" x14ac:dyDescent="0.2">
      <c r="O8898" s="223"/>
    </row>
    <row r="8899" spans="15:15" x14ac:dyDescent="0.2">
      <c r="O8899" s="223"/>
    </row>
    <row r="8900" spans="15:15" x14ac:dyDescent="0.2">
      <c r="O8900" s="223"/>
    </row>
    <row r="8901" spans="15:15" x14ac:dyDescent="0.2">
      <c r="O8901" s="223"/>
    </row>
    <row r="8902" spans="15:15" x14ac:dyDescent="0.2">
      <c r="O8902" s="223"/>
    </row>
    <row r="8903" spans="15:15" x14ac:dyDescent="0.2">
      <c r="O8903" s="223"/>
    </row>
    <row r="8904" spans="15:15" x14ac:dyDescent="0.2">
      <c r="O8904" s="223"/>
    </row>
    <row r="8905" spans="15:15" x14ac:dyDescent="0.2">
      <c r="O8905" s="223"/>
    </row>
    <row r="8906" spans="15:15" x14ac:dyDescent="0.2">
      <c r="O8906" s="223"/>
    </row>
    <row r="8907" spans="15:15" x14ac:dyDescent="0.2">
      <c r="O8907" s="223"/>
    </row>
    <row r="8908" spans="15:15" x14ac:dyDescent="0.2">
      <c r="O8908" s="223"/>
    </row>
    <row r="8909" spans="15:15" x14ac:dyDescent="0.2">
      <c r="O8909" s="223"/>
    </row>
    <row r="8910" spans="15:15" x14ac:dyDescent="0.2">
      <c r="O8910" s="223"/>
    </row>
    <row r="8911" spans="15:15" x14ac:dyDescent="0.2">
      <c r="O8911" s="223"/>
    </row>
    <row r="8912" spans="15:15" x14ac:dyDescent="0.2">
      <c r="O8912" s="223"/>
    </row>
    <row r="8913" spans="15:15" x14ac:dyDescent="0.2">
      <c r="O8913" s="223"/>
    </row>
    <row r="8914" spans="15:15" x14ac:dyDescent="0.2">
      <c r="O8914" s="223"/>
    </row>
    <row r="8915" spans="15:15" x14ac:dyDescent="0.2">
      <c r="O8915" s="223"/>
    </row>
    <row r="8916" spans="15:15" x14ac:dyDescent="0.2">
      <c r="O8916" s="223"/>
    </row>
    <row r="8917" spans="15:15" x14ac:dyDescent="0.2">
      <c r="O8917" s="223"/>
    </row>
    <row r="8918" spans="15:15" x14ac:dyDescent="0.2">
      <c r="O8918" s="223"/>
    </row>
    <row r="8919" spans="15:15" x14ac:dyDescent="0.2">
      <c r="O8919" s="223"/>
    </row>
    <row r="8920" spans="15:15" x14ac:dyDescent="0.2">
      <c r="O8920" s="223"/>
    </row>
    <row r="8921" spans="15:15" x14ac:dyDescent="0.2">
      <c r="O8921" s="223"/>
    </row>
    <row r="8922" spans="15:15" x14ac:dyDescent="0.2">
      <c r="O8922" s="223"/>
    </row>
    <row r="8923" spans="15:15" x14ac:dyDescent="0.2">
      <c r="O8923" s="223"/>
    </row>
    <row r="8924" spans="15:15" x14ac:dyDescent="0.2">
      <c r="O8924" s="223"/>
    </row>
    <row r="8925" spans="15:15" x14ac:dyDescent="0.2">
      <c r="O8925" s="223"/>
    </row>
    <row r="8926" spans="15:15" x14ac:dyDescent="0.2">
      <c r="O8926" s="223"/>
    </row>
    <row r="8927" spans="15:15" x14ac:dyDescent="0.2">
      <c r="O8927" s="223"/>
    </row>
    <row r="8928" spans="15:15" x14ac:dyDescent="0.2">
      <c r="O8928" s="223"/>
    </row>
    <row r="8929" spans="15:15" x14ac:dyDescent="0.2">
      <c r="O8929" s="223"/>
    </row>
    <row r="8930" spans="15:15" x14ac:dyDescent="0.2">
      <c r="O8930" s="223"/>
    </row>
    <row r="8931" spans="15:15" x14ac:dyDescent="0.2">
      <c r="O8931" s="223"/>
    </row>
    <row r="8932" spans="15:15" x14ac:dyDescent="0.2">
      <c r="O8932" s="223"/>
    </row>
    <row r="8933" spans="15:15" x14ac:dyDescent="0.2">
      <c r="O8933" s="223"/>
    </row>
    <row r="8934" spans="15:15" x14ac:dyDescent="0.2">
      <c r="O8934" s="223"/>
    </row>
    <row r="8935" spans="15:15" x14ac:dyDescent="0.2">
      <c r="O8935" s="223"/>
    </row>
    <row r="8936" spans="15:15" x14ac:dyDescent="0.2">
      <c r="O8936" s="223"/>
    </row>
    <row r="8937" spans="15:15" x14ac:dyDescent="0.2">
      <c r="O8937" s="223"/>
    </row>
    <row r="8938" spans="15:15" x14ac:dyDescent="0.2">
      <c r="O8938" s="223"/>
    </row>
    <row r="8939" spans="15:15" x14ac:dyDescent="0.2">
      <c r="O8939" s="223"/>
    </row>
    <row r="8940" spans="15:15" x14ac:dyDescent="0.2">
      <c r="O8940" s="223"/>
    </row>
    <row r="8941" spans="15:15" x14ac:dyDescent="0.2">
      <c r="O8941" s="223"/>
    </row>
    <row r="8942" spans="15:15" x14ac:dyDescent="0.2">
      <c r="O8942" s="223"/>
    </row>
    <row r="8943" spans="15:15" x14ac:dyDescent="0.2">
      <c r="O8943" s="223"/>
    </row>
    <row r="8944" spans="15:15" x14ac:dyDescent="0.2">
      <c r="O8944" s="223"/>
    </row>
    <row r="8945" spans="15:15" x14ac:dyDescent="0.2">
      <c r="O8945" s="223"/>
    </row>
    <row r="8946" spans="15:15" x14ac:dyDescent="0.2">
      <c r="O8946" s="223"/>
    </row>
    <row r="8947" spans="15:15" x14ac:dyDescent="0.2">
      <c r="O8947" s="223"/>
    </row>
    <row r="8948" spans="15:15" x14ac:dyDescent="0.2">
      <c r="O8948" s="223"/>
    </row>
    <row r="8949" spans="15:15" x14ac:dyDescent="0.2">
      <c r="O8949" s="223"/>
    </row>
    <row r="8950" spans="15:15" x14ac:dyDescent="0.2">
      <c r="O8950" s="223"/>
    </row>
    <row r="8951" spans="15:15" x14ac:dyDescent="0.2">
      <c r="O8951" s="223"/>
    </row>
    <row r="8952" spans="15:15" x14ac:dyDescent="0.2">
      <c r="O8952" s="223"/>
    </row>
    <row r="8953" spans="15:15" x14ac:dyDescent="0.2">
      <c r="O8953" s="223"/>
    </row>
    <row r="8954" spans="15:15" x14ac:dyDescent="0.2">
      <c r="O8954" s="223"/>
    </row>
    <row r="8955" spans="15:15" x14ac:dyDescent="0.2">
      <c r="O8955" s="223"/>
    </row>
    <row r="8956" spans="15:15" x14ac:dyDescent="0.2">
      <c r="O8956" s="223"/>
    </row>
    <row r="8957" spans="15:15" x14ac:dyDescent="0.2">
      <c r="O8957" s="223"/>
    </row>
    <row r="8958" spans="15:15" x14ac:dyDescent="0.2">
      <c r="O8958" s="223"/>
    </row>
    <row r="8959" spans="15:15" x14ac:dyDescent="0.2">
      <c r="O8959" s="223"/>
    </row>
    <row r="8960" spans="15:15" x14ac:dyDescent="0.2">
      <c r="O8960" s="223"/>
    </row>
    <row r="8961" spans="15:15" x14ac:dyDescent="0.2">
      <c r="O8961" s="223"/>
    </row>
    <row r="8962" spans="15:15" x14ac:dyDescent="0.2">
      <c r="O8962" s="223"/>
    </row>
    <row r="8963" spans="15:15" x14ac:dyDescent="0.2">
      <c r="O8963" s="223"/>
    </row>
    <row r="8964" spans="15:15" x14ac:dyDescent="0.2">
      <c r="O8964" s="223"/>
    </row>
    <row r="8965" spans="15:15" x14ac:dyDescent="0.2">
      <c r="O8965" s="223"/>
    </row>
    <row r="8966" spans="15:15" x14ac:dyDescent="0.2">
      <c r="O8966" s="223"/>
    </row>
    <row r="8967" spans="15:15" x14ac:dyDescent="0.2">
      <c r="O8967" s="223"/>
    </row>
    <row r="8968" spans="15:15" x14ac:dyDescent="0.2">
      <c r="O8968" s="223"/>
    </row>
    <row r="8969" spans="15:15" x14ac:dyDescent="0.2">
      <c r="O8969" s="223"/>
    </row>
    <row r="8970" spans="15:15" x14ac:dyDescent="0.2">
      <c r="O8970" s="223"/>
    </row>
    <row r="8971" spans="15:15" x14ac:dyDescent="0.2">
      <c r="O8971" s="223"/>
    </row>
    <row r="8972" spans="15:15" x14ac:dyDescent="0.2">
      <c r="O8972" s="223"/>
    </row>
    <row r="8973" spans="15:15" x14ac:dyDescent="0.2">
      <c r="O8973" s="223"/>
    </row>
    <row r="8974" spans="15:15" x14ac:dyDescent="0.2">
      <c r="O8974" s="223"/>
    </row>
    <row r="8975" spans="15:15" x14ac:dyDescent="0.2">
      <c r="O8975" s="223"/>
    </row>
    <row r="8976" spans="15:15" x14ac:dyDescent="0.2">
      <c r="O8976" s="223"/>
    </row>
    <row r="8977" spans="15:15" x14ac:dyDescent="0.2">
      <c r="O8977" s="223"/>
    </row>
    <row r="8978" spans="15:15" x14ac:dyDescent="0.2">
      <c r="O8978" s="223"/>
    </row>
    <row r="8979" spans="15:15" x14ac:dyDescent="0.2">
      <c r="O8979" s="223"/>
    </row>
    <row r="8980" spans="15:15" x14ac:dyDescent="0.2">
      <c r="O8980" s="223"/>
    </row>
    <row r="8981" spans="15:15" x14ac:dyDescent="0.2">
      <c r="O8981" s="223"/>
    </row>
    <row r="8982" spans="15:15" x14ac:dyDescent="0.2">
      <c r="O8982" s="223"/>
    </row>
    <row r="8983" spans="15:15" x14ac:dyDescent="0.2">
      <c r="O8983" s="223"/>
    </row>
    <row r="8984" spans="15:15" x14ac:dyDescent="0.2">
      <c r="O8984" s="223"/>
    </row>
    <row r="8985" spans="15:15" x14ac:dyDescent="0.2">
      <c r="O8985" s="223"/>
    </row>
    <row r="8986" spans="15:15" x14ac:dyDescent="0.2">
      <c r="O8986" s="223"/>
    </row>
    <row r="8987" spans="15:15" x14ac:dyDescent="0.2">
      <c r="O8987" s="223"/>
    </row>
    <row r="8988" spans="15:15" x14ac:dyDescent="0.2">
      <c r="O8988" s="223"/>
    </row>
    <row r="8989" spans="15:15" x14ac:dyDescent="0.2">
      <c r="O8989" s="223"/>
    </row>
    <row r="8990" spans="15:15" x14ac:dyDescent="0.2">
      <c r="O8990" s="223"/>
    </row>
    <row r="8991" spans="15:15" x14ac:dyDescent="0.2">
      <c r="O8991" s="223"/>
    </row>
    <row r="8992" spans="15:15" x14ac:dyDescent="0.2">
      <c r="O8992" s="223"/>
    </row>
    <row r="8993" spans="15:15" x14ac:dyDescent="0.2">
      <c r="O8993" s="223"/>
    </row>
    <row r="8994" spans="15:15" x14ac:dyDescent="0.2">
      <c r="O8994" s="223"/>
    </row>
    <row r="8995" spans="15:15" x14ac:dyDescent="0.2">
      <c r="O8995" s="223"/>
    </row>
    <row r="8996" spans="15:15" x14ac:dyDescent="0.2">
      <c r="O8996" s="223"/>
    </row>
    <row r="8997" spans="15:15" x14ac:dyDescent="0.2">
      <c r="O8997" s="223"/>
    </row>
    <row r="8998" spans="15:15" x14ac:dyDescent="0.2">
      <c r="O8998" s="223"/>
    </row>
    <row r="8999" spans="15:15" x14ac:dyDescent="0.2">
      <c r="O8999" s="223"/>
    </row>
    <row r="9000" spans="15:15" x14ac:dyDescent="0.2">
      <c r="O9000" s="223"/>
    </row>
    <row r="9001" spans="15:15" x14ac:dyDescent="0.2">
      <c r="O9001" s="223"/>
    </row>
    <row r="9002" spans="15:15" x14ac:dyDescent="0.2">
      <c r="O9002" s="223"/>
    </row>
    <row r="9003" spans="15:15" x14ac:dyDescent="0.2">
      <c r="O9003" s="223"/>
    </row>
    <row r="9004" spans="15:15" x14ac:dyDescent="0.2">
      <c r="O9004" s="223"/>
    </row>
    <row r="9005" spans="15:15" x14ac:dyDescent="0.2">
      <c r="O9005" s="223"/>
    </row>
    <row r="9006" spans="15:15" x14ac:dyDescent="0.2">
      <c r="O9006" s="223"/>
    </row>
    <row r="9007" spans="15:15" x14ac:dyDescent="0.2">
      <c r="O9007" s="223"/>
    </row>
    <row r="9008" spans="15:15" x14ac:dyDescent="0.2">
      <c r="O9008" s="223"/>
    </row>
    <row r="9009" spans="15:15" x14ac:dyDescent="0.2">
      <c r="O9009" s="223"/>
    </row>
    <row r="9010" spans="15:15" x14ac:dyDescent="0.2">
      <c r="O9010" s="223"/>
    </row>
    <row r="9011" spans="15:15" x14ac:dyDescent="0.2">
      <c r="O9011" s="223"/>
    </row>
    <row r="9012" spans="15:15" x14ac:dyDescent="0.2">
      <c r="O9012" s="223"/>
    </row>
    <row r="9013" spans="15:15" x14ac:dyDescent="0.2">
      <c r="O9013" s="223"/>
    </row>
    <row r="9014" spans="15:15" x14ac:dyDescent="0.2">
      <c r="O9014" s="223"/>
    </row>
    <row r="9015" spans="15:15" x14ac:dyDescent="0.2">
      <c r="O9015" s="223"/>
    </row>
    <row r="9016" spans="15:15" x14ac:dyDescent="0.2">
      <c r="O9016" s="223"/>
    </row>
    <row r="9017" spans="15:15" x14ac:dyDescent="0.2">
      <c r="O9017" s="223"/>
    </row>
    <row r="9018" spans="15:15" x14ac:dyDescent="0.2">
      <c r="O9018" s="223"/>
    </row>
    <row r="9019" spans="15:15" x14ac:dyDescent="0.2">
      <c r="O9019" s="223"/>
    </row>
    <row r="9020" spans="15:15" x14ac:dyDescent="0.2">
      <c r="O9020" s="223"/>
    </row>
    <row r="9021" spans="15:15" x14ac:dyDescent="0.2">
      <c r="O9021" s="223"/>
    </row>
    <row r="9022" spans="15:15" x14ac:dyDescent="0.2">
      <c r="O9022" s="223"/>
    </row>
    <row r="9023" spans="15:15" x14ac:dyDescent="0.2">
      <c r="O9023" s="223"/>
    </row>
    <row r="9024" spans="15:15" x14ac:dyDescent="0.2">
      <c r="O9024" s="223"/>
    </row>
    <row r="9025" spans="15:15" x14ac:dyDescent="0.2">
      <c r="O9025" s="223"/>
    </row>
    <row r="9026" spans="15:15" x14ac:dyDescent="0.2">
      <c r="O9026" s="223"/>
    </row>
    <row r="9027" spans="15:15" x14ac:dyDescent="0.2">
      <c r="O9027" s="223"/>
    </row>
    <row r="9028" spans="15:15" x14ac:dyDescent="0.2">
      <c r="O9028" s="223"/>
    </row>
    <row r="9029" spans="15:15" x14ac:dyDescent="0.2">
      <c r="O9029" s="223"/>
    </row>
    <row r="9030" spans="15:15" x14ac:dyDescent="0.2">
      <c r="O9030" s="223"/>
    </row>
    <row r="9031" spans="15:15" x14ac:dyDescent="0.2">
      <c r="O9031" s="223"/>
    </row>
    <row r="9032" spans="15:15" x14ac:dyDescent="0.2">
      <c r="O9032" s="223"/>
    </row>
    <row r="9033" spans="15:15" x14ac:dyDescent="0.2">
      <c r="O9033" s="223"/>
    </row>
    <row r="9034" spans="15:15" x14ac:dyDescent="0.2">
      <c r="O9034" s="223"/>
    </row>
    <row r="9035" spans="15:15" x14ac:dyDescent="0.2">
      <c r="O9035" s="223"/>
    </row>
    <row r="9036" spans="15:15" x14ac:dyDescent="0.2">
      <c r="O9036" s="223"/>
    </row>
    <row r="9037" spans="15:15" x14ac:dyDescent="0.2">
      <c r="O9037" s="223"/>
    </row>
    <row r="9038" spans="15:15" x14ac:dyDescent="0.2">
      <c r="O9038" s="223"/>
    </row>
    <row r="9039" spans="15:15" x14ac:dyDescent="0.2">
      <c r="O9039" s="223"/>
    </row>
    <row r="9040" spans="15:15" x14ac:dyDescent="0.2">
      <c r="O9040" s="223"/>
    </row>
    <row r="9041" spans="15:15" x14ac:dyDescent="0.2">
      <c r="O9041" s="223"/>
    </row>
    <row r="9042" spans="15:15" x14ac:dyDescent="0.2">
      <c r="O9042" s="223"/>
    </row>
    <row r="9043" spans="15:15" x14ac:dyDescent="0.2">
      <c r="O9043" s="223"/>
    </row>
    <row r="9044" spans="15:15" x14ac:dyDescent="0.2">
      <c r="O9044" s="223"/>
    </row>
    <row r="9045" spans="15:15" x14ac:dyDescent="0.2">
      <c r="O9045" s="223"/>
    </row>
    <row r="9046" spans="15:15" x14ac:dyDescent="0.2">
      <c r="O9046" s="223"/>
    </row>
    <row r="9047" spans="15:15" x14ac:dyDescent="0.2">
      <c r="O9047" s="223"/>
    </row>
    <row r="9048" spans="15:15" x14ac:dyDescent="0.2">
      <c r="O9048" s="223"/>
    </row>
    <row r="9049" spans="15:15" x14ac:dyDescent="0.2">
      <c r="O9049" s="223"/>
    </row>
    <row r="9050" spans="15:15" x14ac:dyDescent="0.2">
      <c r="O9050" s="223"/>
    </row>
    <row r="9051" spans="15:15" x14ac:dyDescent="0.2">
      <c r="O9051" s="223"/>
    </row>
    <row r="9052" spans="15:15" x14ac:dyDescent="0.2">
      <c r="O9052" s="223"/>
    </row>
    <row r="9053" spans="15:15" x14ac:dyDescent="0.2">
      <c r="O9053" s="223"/>
    </row>
    <row r="9054" spans="15:15" x14ac:dyDescent="0.2">
      <c r="O9054" s="223"/>
    </row>
    <row r="9055" spans="15:15" x14ac:dyDescent="0.2">
      <c r="O9055" s="223"/>
    </row>
    <row r="9056" spans="15:15" x14ac:dyDescent="0.2">
      <c r="O9056" s="223"/>
    </row>
    <row r="9057" spans="15:15" x14ac:dyDescent="0.2">
      <c r="O9057" s="223"/>
    </row>
    <row r="9058" spans="15:15" x14ac:dyDescent="0.2">
      <c r="O9058" s="223"/>
    </row>
    <row r="9059" spans="15:15" x14ac:dyDescent="0.2">
      <c r="O9059" s="223"/>
    </row>
    <row r="9060" spans="15:15" x14ac:dyDescent="0.2">
      <c r="O9060" s="223"/>
    </row>
    <row r="9061" spans="15:15" x14ac:dyDescent="0.2">
      <c r="O9061" s="223"/>
    </row>
    <row r="9062" spans="15:15" x14ac:dyDescent="0.2">
      <c r="O9062" s="223"/>
    </row>
    <row r="9063" spans="15:15" x14ac:dyDescent="0.2">
      <c r="O9063" s="223"/>
    </row>
    <row r="9064" spans="15:15" x14ac:dyDescent="0.2">
      <c r="O9064" s="223"/>
    </row>
    <row r="9065" spans="15:15" x14ac:dyDescent="0.2">
      <c r="O9065" s="223"/>
    </row>
    <row r="9066" spans="15:15" x14ac:dyDescent="0.2">
      <c r="O9066" s="223"/>
    </row>
    <row r="9067" spans="15:15" x14ac:dyDescent="0.2">
      <c r="O9067" s="223"/>
    </row>
    <row r="9068" spans="15:15" x14ac:dyDescent="0.2">
      <c r="O9068" s="223"/>
    </row>
    <row r="9069" spans="15:15" x14ac:dyDescent="0.2">
      <c r="O9069" s="223"/>
    </row>
    <row r="9070" spans="15:15" x14ac:dyDescent="0.2">
      <c r="O9070" s="223"/>
    </row>
    <row r="9071" spans="15:15" x14ac:dyDescent="0.2">
      <c r="O9071" s="223"/>
    </row>
    <row r="9072" spans="15:15" x14ac:dyDescent="0.2">
      <c r="O9072" s="223"/>
    </row>
    <row r="9073" spans="15:15" x14ac:dyDescent="0.2">
      <c r="O9073" s="223"/>
    </row>
    <row r="9074" spans="15:15" x14ac:dyDescent="0.2">
      <c r="O9074" s="223"/>
    </row>
    <row r="9075" spans="15:15" x14ac:dyDescent="0.2">
      <c r="O9075" s="223"/>
    </row>
    <row r="9076" spans="15:15" x14ac:dyDescent="0.2">
      <c r="O9076" s="223"/>
    </row>
    <row r="9077" spans="15:15" x14ac:dyDescent="0.2">
      <c r="O9077" s="223"/>
    </row>
    <row r="9078" spans="15:15" x14ac:dyDescent="0.2">
      <c r="O9078" s="223"/>
    </row>
    <row r="9079" spans="15:15" x14ac:dyDescent="0.2">
      <c r="O9079" s="223"/>
    </row>
    <row r="9080" spans="15:15" x14ac:dyDescent="0.2">
      <c r="O9080" s="223"/>
    </row>
    <row r="9081" spans="15:15" x14ac:dyDescent="0.2">
      <c r="O9081" s="223"/>
    </row>
    <row r="9082" spans="15:15" x14ac:dyDescent="0.2">
      <c r="O9082" s="223"/>
    </row>
    <row r="9083" spans="15:15" x14ac:dyDescent="0.2">
      <c r="O9083" s="223"/>
    </row>
    <row r="9084" spans="15:15" x14ac:dyDescent="0.2">
      <c r="O9084" s="223"/>
    </row>
    <row r="9085" spans="15:15" x14ac:dyDescent="0.2">
      <c r="O9085" s="223"/>
    </row>
    <row r="9086" spans="15:15" x14ac:dyDescent="0.2">
      <c r="O9086" s="223"/>
    </row>
    <row r="9087" spans="15:15" x14ac:dyDescent="0.2">
      <c r="O9087" s="223"/>
    </row>
    <row r="9088" spans="15:15" x14ac:dyDescent="0.2">
      <c r="O9088" s="223"/>
    </row>
    <row r="9089" spans="15:15" x14ac:dyDescent="0.2">
      <c r="O9089" s="223"/>
    </row>
    <row r="9090" spans="15:15" x14ac:dyDescent="0.2">
      <c r="O9090" s="223"/>
    </row>
    <row r="9091" spans="15:15" x14ac:dyDescent="0.2">
      <c r="O9091" s="223"/>
    </row>
    <row r="9092" spans="15:15" x14ac:dyDescent="0.2">
      <c r="O9092" s="223"/>
    </row>
    <row r="9093" spans="15:15" x14ac:dyDescent="0.2">
      <c r="O9093" s="223"/>
    </row>
    <row r="9094" spans="15:15" x14ac:dyDescent="0.2">
      <c r="O9094" s="223"/>
    </row>
    <row r="9095" spans="15:15" x14ac:dyDescent="0.2">
      <c r="O9095" s="223"/>
    </row>
    <row r="9096" spans="15:15" x14ac:dyDescent="0.2">
      <c r="O9096" s="223"/>
    </row>
    <row r="9097" spans="15:15" x14ac:dyDescent="0.2">
      <c r="O9097" s="223"/>
    </row>
    <row r="9098" spans="15:15" x14ac:dyDescent="0.2">
      <c r="O9098" s="223"/>
    </row>
    <row r="9099" spans="15:15" x14ac:dyDescent="0.2">
      <c r="O9099" s="223"/>
    </row>
    <row r="9100" spans="15:15" x14ac:dyDescent="0.2">
      <c r="O9100" s="223"/>
    </row>
    <row r="9101" spans="15:15" x14ac:dyDescent="0.2">
      <c r="O9101" s="223"/>
    </row>
    <row r="9102" spans="15:15" x14ac:dyDescent="0.2">
      <c r="O9102" s="223"/>
    </row>
    <row r="9103" spans="15:15" x14ac:dyDescent="0.2">
      <c r="O9103" s="223"/>
    </row>
    <row r="9104" spans="15:15" x14ac:dyDescent="0.2">
      <c r="O9104" s="223"/>
    </row>
    <row r="9105" spans="15:15" x14ac:dyDescent="0.2">
      <c r="O9105" s="223"/>
    </row>
    <row r="9106" spans="15:15" x14ac:dyDescent="0.2">
      <c r="O9106" s="223"/>
    </row>
    <row r="9107" spans="15:15" x14ac:dyDescent="0.2">
      <c r="O9107" s="223"/>
    </row>
    <row r="9108" spans="15:15" x14ac:dyDescent="0.2">
      <c r="O9108" s="223"/>
    </row>
    <row r="9109" spans="15:15" x14ac:dyDescent="0.2">
      <c r="O9109" s="223"/>
    </row>
    <row r="9110" spans="15:15" x14ac:dyDescent="0.2">
      <c r="O9110" s="223"/>
    </row>
    <row r="9111" spans="15:15" x14ac:dyDescent="0.2">
      <c r="O9111" s="223"/>
    </row>
    <row r="9112" spans="15:15" x14ac:dyDescent="0.2">
      <c r="O9112" s="223"/>
    </row>
    <row r="9113" spans="15:15" x14ac:dyDescent="0.2">
      <c r="O9113" s="223"/>
    </row>
    <row r="9114" spans="15:15" x14ac:dyDescent="0.2">
      <c r="O9114" s="223"/>
    </row>
    <row r="9115" spans="15:15" x14ac:dyDescent="0.2">
      <c r="O9115" s="223"/>
    </row>
    <row r="9116" spans="15:15" x14ac:dyDescent="0.2">
      <c r="O9116" s="223"/>
    </row>
    <row r="9117" spans="15:15" x14ac:dyDescent="0.2">
      <c r="O9117" s="223"/>
    </row>
    <row r="9118" spans="15:15" x14ac:dyDescent="0.2">
      <c r="O9118" s="223"/>
    </row>
    <row r="9119" spans="15:15" x14ac:dyDescent="0.2">
      <c r="O9119" s="223"/>
    </row>
    <row r="9120" spans="15:15" x14ac:dyDescent="0.2">
      <c r="O9120" s="223"/>
    </row>
    <row r="9121" spans="15:15" x14ac:dyDescent="0.2">
      <c r="O9121" s="223"/>
    </row>
    <row r="9122" spans="15:15" x14ac:dyDescent="0.2">
      <c r="O9122" s="223"/>
    </row>
    <row r="9123" spans="15:15" x14ac:dyDescent="0.2">
      <c r="O9123" s="223"/>
    </row>
    <row r="9124" spans="15:15" x14ac:dyDescent="0.2">
      <c r="O9124" s="223"/>
    </row>
    <row r="9125" spans="15:15" x14ac:dyDescent="0.2">
      <c r="O9125" s="223"/>
    </row>
    <row r="9126" spans="15:15" x14ac:dyDescent="0.2">
      <c r="O9126" s="223"/>
    </row>
    <row r="9127" spans="15:15" x14ac:dyDescent="0.2">
      <c r="O9127" s="223"/>
    </row>
    <row r="9128" spans="15:15" x14ac:dyDescent="0.2">
      <c r="O9128" s="223"/>
    </row>
    <row r="9129" spans="15:15" x14ac:dyDescent="0.2">
      <c r="O9129" s="223"/>
    </row>
    <row r="9130" spans="15:15" x14ac:dyDescent="0.2">
      <c r="O9130" s="223"/>
    </row>
    <row r="9131" spans="15:15" x14ac:dyDescent="0.2">
      <c r="O9131" s="223"/>
    </row>
    <row r="9132" spans="15:15" x14ac:dyDescent="0.2">
      <c r="O9132" s="223"/>
    </row>
    <row r="9133" spans="15:15" x14ac:dyDescent="0.2">
      <c r="O9133" s="223"/>
    </row>
    <row r="9134" spans="15:15" x14ac:dyDescent="0.2">
      <c r="O9134" s="223"/>
    </row>
    <row r="9135" spans="15:15" x14ac:dyDescent="0.2">
      <c r="O9135" s="223"/>
    </row>
    <row r="9136" spans="15:15" x14ac:dyDescent="0.2">
      <c r="O9136" s="223"/>
    </row>
    <row r="9137" spans="15:15" x14ac:dyDescent="0.2">
      <c r="O9137" s="223"/>
    </row>
    <row r="9138" spans="15:15" x14ac:dyDescent="0.2">
      <c r="O9138" s="223"/>
    </row>
    <row r="9139" spans="15:15" x14ac:dyDescent="0.2">
      <c r="O9139" s="223"/>
    </row>
    <row r="9140" spans="15:15" x14ac:dyDescent="0.2">
      <c r="O9140" s="223"/>
    </row>
    <row r="9141" spans="15:15" x14ac:dyDescent="0.2">
      <c r="O9141" s="223"/>
    </row>
    <row r="9142" spans="15:15" x14ac:dyDescent="0.2">
      <c r="O9142" s="223"/>
    </row>
    <row r="9143" spans="15:15" x14ac:dyDescent="0.2">
      <c r="O9143" s="223"/>
    </row>
    <row r="9144" spans="15:15" x14ac:dyDescent="0.2">
      <c r="O9144" s="223"/>
    </row>
    <row r="9145" spans="15:15" x14ac:dyDescent="0.2">
      <c r="O9145" s="223"/>
    </row>
    <row r="9146" spans="15:15" x14ac:dyDescent="0.2">
      <c r="O9146" s="223"/>
    </row>
    <row r="9147" spans="15:15" x14ac:dyDescent="0.2">
      <c r="O9147" s="223"/>
    </row>
    <row r="9148" spans="15:15" x14ac:dyDescent="0.2">
      <c r="O9148" s="223"/>
    </row>
    <row r="9149" spans="15:15" x14ac:dyDescent="0.2">
      <c r="O9149" s="223"/>
    </row>
    <row r="9150" spans="15:15" x14ac:dyDescent="0.2">
      <c r="O9150" s="223"/>
    </row>
    <row r="9151" spans="15:15" x14ac:dyDescent="0.2">
      <c r="O9151" s="223"/>
    </row>
    <row r="9152" spans="15:15" x14ac:dyDescent="0.2">
      <c r="O9152" s="223"/>
    </row>
    <row r="9153" spans="15:15" x14ac:dyDescent="0.2">
      <c r="O9153" s="223"/>
    </row>
    <row r="9154" spans="15:15" x14ac:dyDescent="0.2">
      <c r="O9154" s="223"/>
    </row>
    <row r="9155" spans="15:15" x14ac:dyDescent="0.2">
      <c r="O9155" s="223"/>
    </row>
    <row r="9156" spans="15:15" x14ac:dyDescent="0.2">
      <c r="O9156" s="223"/>
    </row>
    <row r="9157" spans="15:15" x14ac:dyDescent="0.2">
      <c r="O9157" s="223"/>
    </row>
    <row r="9158" spans="15:15" x14ac:dyDescent="0.2">
      <c r="O9158" s="223"/>
    </row>
    <row r="9159" spans="15:15" x14ac:dyDescent="0.2">
      <c r="O9159" s="223"/>
    </row>
    <row r="9160" spans="15:15" x14ac:dyDescent="0.2">
      <c r="O9160" s="223"/>
    </row>
    <row r="9161" spans="15:15" x14ac:dyDescent="0.2">
      <c r="O9161" s="223"/>
    </row>
    <row r="9162" spans="15:15" x14ac:dyDescent="0.2">
      <c r="O9162" s="223"/>
    </row>
    <row r="9163" spans="15:15" x14ac:dyDescent="0.2">
      <c r="O9163" s="223"/>
    </row>
    <row r="9164" spans="15:15" x14ac:dyDescent="0.2">
      <c r="O9164" s="223"/>
    </row>
    <row r="9165" spans="15:15" x14ac:dyDescent="0.2">
      <c r="O9165" s="223"/>
    </row>
    <row r="9166" spans="15:15" x14ac:dyDescent="0.2">
      <c r="O9166" s="223"/>
    </row>
    <row r="9167" spans="15:15" x14ac:dyDescent="0.2">
      <c r="O9167" s="223"/>
    </row>
    <row r="9168" spans="15:15" x14ac:dyDescent="0.2">
      <c r="O9168" s="223"/>
    </row>
    <row r="9169" spans="15:15" x14ac:dyDescent="0.2">
      <c r="O9169" s="223"/>
    </row>
    <row r="9170" spans="15:15" x14ac:dyDescent="0.2">
      <c r="O9170" s="223"/>
    </row>
    <row r="9171" spans="15:15" x14ac:dyDescent="0.2">
      <c r="O9171" s="223"/>
    </row>
    <row r="9172" spans="15:15" x14ac:dyDescent="0.2">
      <c r="O9172" s="223"/>
    </row>
    <row r="9173" spans="15:15" x14ac:dyDescent="0.2">
      <c r="O9173" s="223"/>
    </row>
    <row r="9174" spans="15:15" x14ac:dyDescent="0.2">
      <c r="O9174" s="223"/>
    </row>
    <row r="9175" spans="15:15" x14ac:dyDescent="0.2">
      <c r="O9175" s="223"/>
    </row>
    <row r="9176" spans="15:15" x14ac:dyDescent="0.2">
      <c r="O9176" s="223"/>
    </row>
    <row r="9177" spans="15:15" x14ac:dyDescent="0.2">
      <c r="O9177" s="223"/>
    </row>
    <row r="9178" spans="15:15" x14ac:dyDescent="0.2">
      <c r="O9178" s="223"/>
    </row>
    <row r="9179" spans="15:15" x14ac:dyDescent="0.2">
      <c r="O9179" s="223"/>
    </row>
    <row r="9180" spans="15:15" x14ac:dyDescent="0.2">
      <c r="O9180" s="223"/>
    </row>
    <row r="9181" spans="15:15" x14ac:dyDescent="0.2">
      <c r="O9181" s="223"/>
    </row>
    <row r="9182" spans="15:15" x14ac:dyDescent="0.2">
      <c r="O9182" s="223"/>
    </row>
    <row r="9183" spans="15:15" x14ac:dyDescent="0.2">
      <c r="O9183" s="223"/>
    </row>
    <row r="9184" spans="15:15" x14ac:dyDescent="0.2">
      <c r="O9184" s="223"/>
    </row>
    <row r="9185" spans="15:15" x14ac:dyDescent="0.2">
      <c r="O9185" s="223"/>
    </row>
    <row r="9186" spans="15:15" x14ac:dyDescent="0.2">
      <c r="O9186" s="223"/>
    </row>
    <row r="9187" spans="15:15" x14ac:dyDescent="0.2">
      <c r="O9187" s="223"/>
    </row>
    <row r="9188" spans="15:15" x14ac:dyDescent="0.2">
      <c r="O9188" s="223"/>
    </row>
    <row r="9189" spans="15:15" x14ac:dyDescent="0.2">
      <c r="O9189" s="223"/>
    </row>
    <row r="9190" spans="15:15" x14ac:dyDescent="0.2">
      <c r="O9190" s="223"/>
    </row>
    <row r="9191" spans="15:15" x14ac:dyDescent="0.2">
      <c r="O9191" s="223"/>
    </row>
    <row r="9192" spans="15:15" x14ac:dyDescent="0.2">
      <c r="O9192" s="223"/>
    </row>
    <row r="9193" spans="15:15" x14ac:dyDescent="0.2">
      <c r="O9193" s="223"/>
    </row>
    <row r="9194" spans="15:15" x14ac:dyDescent="0.2">
      <c r="O9194" s="223"/>
    </row>
    <row r="9195" spans="15:15" x14ac:dyDescent="0.2">
      <c r="O9195" s="223"/>
    </row>
    <row r="9196" spans="15:15" x14ac:dyDescent="0.2">
      <c r="O9196" s="223"/>
    </row>
    <row r="9197" spans="15:15" x14ac:dyDescent="0.2">
      <c r="O9197" s="223"/>
    </row>
    <row r="9198" spans="15:15" x14ac:dyDescent="0.2">
      <c r="O9198" s="223"/>
    </row>
    <row r="9199" spans="15:15" x14ac:dyDescent="0.2">
      <c r="O9199" s="223"/>
    </row>
    <row r="9200" spans="15:15" x14ac:dyDescent="0.2">
      <c r="O9200" s="223"/>
    </row>
    <row r="9201" spans="15:15" x14ac:dyDescent="0.2">
      <c r="O9201" s="223"/>
    </row>
    <row r="9202" spans="15:15" x14ac:dyDescent="0.2">
      <c r="O9202" s="223"/>
    </row>
    <row r="9203" spans="15:15" x14ac:dyDescent="0.2">
      <c r="O9203" s="223"/>
    </row>
    <row r="9204" spans="15:15" x14ac:dyDescent="0.2">
      <c r="O9204" s="223"/>
    </row>
    <row r="9205" spans="15:15" x14ac:dyDescent="0.2">
      <c r="O9205" s="223"/>
    </row>
    <row r="9206" spans="15:15" x14ac:dyDescent="0.2">
      <c r="O9206" s="223"/>
    </row>
    <row r="9207" spans="15:15" x14ac:dyDescent="0.2">
      <c r="O9207" s="223"/>
    </row>
    <row r="9208" spans="15:15" x14ac:dyDescent="0.2">
      <c r="O9208" s="223"/>
    </row>
    <row r="9209" spans="15:15" x14ac:dyDescent="0.2">
      <c r="O9209" s="223"/>
    </row>
    <row r="9210" spans="15:15" x14ac:dyDescent="0.2">
      <c r="O9210" s="223"/>
    </row>
    <row r="9211" spans="15:15" x14ac:dyDescent="0.2">
      <c r="O9211" s="223"/>
    </row>
    <row r="9212" spans="15:15" x14ac:dyDescent="0.2">
      <c r="O9212" s="223"/>
    </row>
    <row r="9213" spans="15:15" x14ac:dyDescent="0.2">
      <c r="O9213" s="223"/>
    </row>
    <row r="9214" spans="15:15" x14ac:dyDescent="0.2">
      <c r="O9214" s="223"/>
    </row>
    <row r="9215" spans="15:15" x14ac:dyDescent="0.2">
      <c r="O9215" s="223"/>
    </row>
    <row r="9216" spans="15:15" x14ac:dyDescent="0.2">
      <c r="O9216" s="223"/>
    </row>
    <row r="9217" spans="15:15" x14ac:dyDescent="0.2">
      <c r="O9217" s="223"/>
    </row>
    <row r="9218" spans="15:15" x14ac:dyDescent="0.2">
      <c r="O9218" s="223"/>
    </row>
    <row r="9219" spans="15:15" x14ac:dyDescent="0.2">
      <c r="O9219" s="223"/>
    </row>
    <row r="9220" spans="15:15" x14ac:dyDescent="0.2">
      <c r="O9220" s="223"/>
    </row>
    <row r="9221" spans="15:15" x14ac:dyDescent="0.2">
      <c r="O9221" s="223"/>
    </row>
    <row r="9222" spans="15:15" x14ac:dyDescent="0.2">
      <c r="O9222" s="223"/>
    </row>
    <row r="9223" spans="15:15" x14ac:dyDescent="0.2">
      <c r="O9223" s="223"/>
    </row>
    <row r="9224" spans="15:15" x14ac:dyDescent="0.2">
      <c r="O9224" s="223"/>
    </row>
    <row r="9225" spans="15:15" x14ac:dyDescent="0.2">
      <c r="O9225" s="223"/>
    </row>
    <row r="9226" spans="15:15" x14ac:dyDescent="0.2">
      <c r="O9226" s="223"/>
    </row>
    <row r="9227" spans="15:15" x14ac:dyDescent="0.2">
      <c r="O9227" s="223"/>
    </row>
    <row r="9228" spans="15:15" x14ac:dyDescent="0.2">
      <c r="O9228" s="223"/>
    </row>
    <row r="9229" spans="15:15" x14ac:dyDescent="0.2">
      <c r="O9229" s="223"/>
    </row>
    <row r="9230" spans="15:15" x14ac:dyDescent="0.2">
      <c r="O9230" s="223"/>
    </row>
    <row r="9231" spans="15:15" x14ac:dyDescent="0.2">
      <c r="O9231" s="223"/>
    </row>
    <row r="9232" spans="15:15" x14ac:dyDescent="0.2">
      <c r="O9232" s="223"/>
    </row>
    <row r="9233" spans="15:15" x14ac:dyDescent="0.2">
      <c r="O9233" s="223"/>
    </row>
    <row r="9234" spans="15:15" x14ac:dyDescent="0.2">
      <c r="O9234" s="223"/>
    </row>
    <row r="9235" spans="15:15" x14ac:dyDescent="0.2">
      <c r="O9235" s="223"/>
    </row>
    <row r="9236" spans="15:15" x14ac:dyDescent="0.2">
      <c r="O9236" s="223"/>
    </row>
    <row r="9237" spans="15:15" x14ac:dyDescent="0.2">
      <c r="O9237" s="223"/>
    </row>
    <row r="9238" spans="15:15" x14ac:dyDescent="0.2">
      <c r="O9238" s="223"/>
    </row>
    <row r="9239" spans="15:15" x14ac:dyDescent="0.2">
      <c r="O9239" s="223"/>
    </row>
    <row r="9240" spans="15:15" x14ac:dyDescent="0.2">
      <c r="O9240" s="223"/>
    </row>
    <row r="9241" spans="15:15" x14ac:dyDescent="0.2">
      <c r="O9241" s="223"/>
    </row>
    <row r="9242" spans="15:15" x14ac:dyDescent="0.2">
      <c r="O9242" s="223"/>
    </row>
    <row r="9243" spans="15:15" x14ac:dyDescent="0.2">
      <c r="O9243" s="223"/>
    </row>
    <row r="9244" spans="15:15" x14ac:dyDescent="0.2">
      <c r="O9244" s="223"/>
    </row>
    <row r="9245" spans="15:15" x14ac:dyDescent="0.2">
      <c r="O9245" s="223"/>
    </row>
    <row r="9246" spans="15:15" x14ac:dyDescent="0.2">
      <c r="O9246" s="223"/>
    </row>
    <row r="9247" spans="15:15" x14ac:dyDescent="0.2">
      <c r="O9247" s="223"/>
    </row>
    <row r="9248" spans="15:15" x14ac:dyDescent="0.2">
      <c r="O9248" s="223"/>
    </row>
    <row r="9249" spans="15:15" x14ac:dyDescent="0.2">
      <c r="O9249" s="223"/>
    </row>
    <row r="9250" spans="15:15" x14ac:dyDescent="0.2">
      <c r="O9250" s="223"/>
    </row>
    <row r="9251" spans="15:15" x14ac:dyDescent="0.2">
      <c r="O9251" s="223"/>
    </row>
    <row r="9252" spans="15:15" x14ac:dyDescent="0.2">
      <c r="O9252" s="223"/>
    </row>
    <row r="9253" spans="15:15" x14ac:dyDescent="0.2">
      <c r="O9253" s="223"/>
    </row>
    <row r="9254" spans="15:15" x14ac:dyDescent="0.2">
      <c r="O9254" s="223"/>
    </row>
    <row r="9255" spans="15:15" x14ac:dyDescent="0.2">
      <c r="O9255" s="223"/>
    </row>
    <row r="9256" spans="15:15" x14ac:dyDescent="0.2">
      <c r="O9256" s="223"/>
    </row>
    <row r="9257" spans="15:15" x14ac:dyDescent="0.2">
      <c r="O9257" s="223"/>
    </row>
    <row r="9258" spans="15:15" x14ac:dyDescent="0.2">
      <c r="O9258" s="223"/>
    </row>
    <row r="9259" spans="15:15" x14ac:dyDescent="0.2">
      <c r="O9259" s="223"/>
    </row>
    <row r="9260" spans="15:15" x14ac:dyDescent="0.2">
      <c r="O9260" s="223"/>
    </row>
    <row r="9261" spans="15:15" x14ac:dyDescent="0.2">
      <c r="O9261" s="223"/>
    </row>
    <row r="9262" spans="15:15" x14ac:dyDescent="0.2">
      <c r="O9262" s="223"/>
    </row>
    <row r="9263" spans="15:15" x14ac:dyDescent="0.2">
      <c r="O9263" s="223"/>
    </row>
    <row r="9264" spans="15:15" x14ac:dyDescent="0.2">
      <c r="O9264" s="223"/>
    </row>
    <row r="9265" spans="15:15" x14ac:dyDescent="0.2">
      <c r="O9265" s="223"/>
    </row>
    <row r="9266" spans="15:15" x14ac:dyDescent="0.2">
      <c r="O9266" s="223"/>
    </row>
    <row r="9267" spans="15:15" x14ac:dyDescent="0.2">
      <c r="O9267" s="223"/>
    </row>
    <row r="9268" spans="15:15" x14ac:dyDescent="0.2">
      <c r="O9268" s="223"/>
    </row>
    <row r="9269" spans="15:15" x14ac:dyDescent="0.2">
      <c r="O9269" s="223"/>
    </row>
    <row r="9270" spans="15:15" x14ac:dyDescent="0.2">
      <c r="O9270" s="223"/>
    </row>
    <row r="9271" spans="15:15" x14ac:dyDescent="0.2">
      <c r="O9271" s="223"/>
    </row>
    <row r="9272" spans="15:15" x14ac:dyDescent="0.2">
      <c r="O9272" s="223"/>
    </row>
    <row r="9273" spans="15:15" x14ac:dyDescent="0.2">
      <c r="O9273" s="223"/>
    </row>
    <row r="9274" spans="15:15" x14ac:dyDescent="0.2">
      <c r="O9274" s="223"/>
    </row>
    <row r="9275" spans="15:15" x14ac:dyDescent="0.2">
      <c r="O9275" s="223"/>
    </row>
    <row r="9276" spans="15:15" x14ac:dyDescent="0.2">
      <c r="O9276" s="223"/>
    </row>
    <row r="9277" spans="15:15" x14ac:dyDescent="0.2">
      <c r="O9277" s="223"/>
    </row>
    <row r="9278" spans="15:15" x14ac:dyDescent="0.2">
      <c r="O9278" s="223"/>
    </row>
    <row r="9279" spans="15:15" x14ac:dyDescent="0.2">
      <c r="O9279" s="223"/>
    </row>
    <row r="9280" spans="15:15" x14ac:dyDescent="0.2">
      <c r="O9280" s="223"/>
    </row>
    <row r="9281" spans="15:15" x14ac:dyDescent="0.2">
      <c r="O9281" s="223"/>
    </row>
    <row r="9282" spans="15:15" x14ac:dyDescent="0.2">
      <c r="O9282" s="223"/>
    </row>
    <row r="9283" spans="15:15" x14ac:dyDescent="0.2">
      <c r="O9283" s="223"/>
    </row>
    <row r="9284" spans="15:15" x14ac:dyDescent="0.2">
      <c r="O9284" s="223"/>
    </row>
    <row r="9285" spans="15:15" x14ac:dyDescent="0.2">
      <c r="O9285" s="223"/>
    </row>
    <row r="9286" spans="15:15" x14ac:dyDescent="0.2">
      <c r="O9286" s="223"/>
    </row>
    <row r="9287" spans="15:15" x14ac:dyDescent="0.2">
      <c r="O9287" s="223"/>
    </row>
    <row r="9288" spans="15:15" x14ac:dyDescent="0.2">
      <c r="O9288" s="223"/>
    </row>
    <row r="9289" spans="15:15" x14ac:dyDescent="0.2">
      <c r="O9289" s="223"/>
    </row>
    <row r="9290" spans="15:15" x14ac:dyDescent="0.2">
      <c r="O9290" s="223"/>
    </row>
    <row r="9291" spans="15:15" x14ac:dyDescent="0.2">
      <c r="O9291" s="223"/>
    </row>
    <row r="9292" spans="15:15" x14ac:dyDescent="0.2">
      <c r="O9292" s="223"/>
    </row>
    <row r="9293" spans="15:15" x14ac:dyDescent="0.2">
      <c r="O9293" s="223"/>
    </row>
    <row r="9294" spans="15:15" x14ac:dyDescent="0.2">
      <c r="O9294" s="223"/>
    </row>
    <row r="9295" spans="15:15" x14ac:dyDescent="0.2">
      <c r="O9295" s="223"/>
    </row>
    <row r="9296" spans="15:15" x14ac:dyDescent="0.2">
      <c r="O9296" s="223"/>
    </row>
    <row r="9297" spans="15:15" x14ac:dyDescent="0.2">
      <c r="O9297" s="223"/>
    </row>
    <row r="9298" spans="15:15" x14ac:dyDescent="0.2">
      <c r="O9298" s="223"/>
    </row>
    <row r="9299" spans="15:15" x14ac:dyDescent="0.2">
      <c r="O9299" s="223"/>
    </row>
    <row r="9300" spans="15:15" x14ac:dyDescent="0.2">
      <c r="O9300" s="223"/>
    </row>
    <row r="9301" spans="15:15" x14ac:dyDescent="0.2">
      <c r="O9301" s="223"/>
    </row>
    <row r="9302" spans="15:15" x14ac:dyDescent="0.2">
      <c r="O9302" s="223"/>
    </row>
    <row r="9303" spans="15:15" x14ac:dyDescent="0.2">
      <c r="O9303" s="223"/>
    </row>
    <row r="9304" spans="15:15" x14ac:dyDescent="0.2">
      <c r="O9304" s="223"/>
    </row>
    <row r="9305" spans="15:15" x14ac:dyDescent="0.2">
      <c r="O9305" s="223"/>
    </row>
    <row r="9306" spans="15:15" x14ac:dyDescent="0.2">
      <c r="O9306" s="223"/>
    </row>
    <row r="9307" spans="15:15" x14ac:dyDescent="0.2">
      <c r="O9307" s="223"/>
    </row>
    <row r="9308" spans="15:15" x14ac:dyDescent="0.2">
      <c r="O9308" s="223"/>
    </row>
    <row r="9309" spans="15:15" x14ac:dyDescent="0.2">
      <c r="O9309" s="223"/>
    </row>
    <row r="9310" spans="15:15" x14ac:dyDescent="0.2">
      <c r="O9310" s="223"/>
    </row>
    <row r="9311" spans="15:15" x14ac:dyDescent="0.2">
      <c r="O9311" s="223"/>
    </row>
    <row r="9312" spans="15:15" x14ac:dyDescent="0.2">
      <c r="O9312" s="223"/>
    </row>
    <row r="9313" spans="15:15" x14ac:dyDescent="0.2">
      <c r="O9313" s="223"/>
    </row>
    <row r="9314" spans="15:15" x14ac:dyDescent="0.2">
      <c r="O9314" s="223"/>
    </row>
    <row r="9315" spans="15:15" x14ac:dyDescent="0.2">
      <c r="O9315" s="223"/>
    </row>
    <row r="9316" spans="15:15" x14ac:dyDescent="0.2">
      <c r="O9316" s="223"/>
    </row>
    <row r="9317" spans="15:15" x14ac:dyDescent="0.2">
      <c r="O9317" s="223"/>
    </row>
    <row r="9318" spans="15:15" x14ac:dyDescent="0.2">
      <c r="O9318" s="223"/>
    </row>
    <row r="9319" spans="15:15" x14ac:dyDescent="0.2">
      <c r="O9319" s="223"/>
    </row>
    <row r="9320" spans="15:15" x14ac:dyDescent="0.2">
      <c r="O9320" s="223"/>
    </row>
    <row r="9321" spans="15:15" x14ac:dyDescent="0.2">
      <c r="O9321" s="223"/>
    </row>
    <row r="9322" spans="15:15" x14ac:dyDescent="0.2">
      <c r="O9322" s="223"/>
    </row>
    <row r="9323" spans="15:15" x14ac:dyDescent="0.2">
      <c r="O9323" s="223"/>
    </row>
    <row r="9324" spans="15:15" x14ac:dyDescent="0.2">
      <c r="O9324" s="223"/>
    </row>
    <row r="9325" spans="15:15" x14ac:dyDescent="0.2">
      <c r="O9325" s="223"/>
    </row>
    <row r="9326" spans="15:15" x14ac:dyDescent="0.2">
      <c r="O9326" s="223"/>
    </row>
    <row r="9327" spans="15:15" x14ac:dyDescent="0.2">
      <c r="O9327" s="223"/>
    </row>
    <row r="9328" spans="15:15" x14ac:dyDescent="0.2">
      <c r="O9328" s="223"/>
    </row>
    <row r="9329" spans="15:15" x14ac:dyDescent="0.2">
      <c r="O9329" s="223"/>
    </row>
    <row r="9330" spans="15:15" x14ac:dyDescent="0.2">
      <c r="O9330" s="223"/>
    </row>
    <row r="9331" spans="15:15" x14ac:dyDescent="0.2">
      <c r="O9331" s="223"/>
    </row>
    <row r="9332" spans="15:15" x14ac:dyDescent="0.2">
      <c r="O9332" s="223"/>
    </row>
    <row r="9333" spans="15:15" x14ac:dyDescent="0.2">
      <c r="O9333" s="223"/>
    </row>
    <row r="9334" spans="15:15" x14ac:dyDescent="0.2">
      <c r="O9334" s="223"/>
    </row>
    <row r="9335" spans="15:15" x14ac:dyDescent="0.2">
      <c r="O9335" s="223"/>
    </row>
    <row r="9336" spans="15:15" x14ac:dyDescent="0.2">
      <c r="O9336" s="223"/>
    </row>
    <row r="9337" spans="15:15" x14ac:dyDescent="0.2">
      <c r="O9337" s="223"/>
    </row>
    <row r="9338" spans="15:15" x14ac:dyDescent="0.2">
      <c r="O9338" s="223"/>
    </row>
    <row r="9339" spans="15:15" x14ac:dyDescent="0.2">
      <c r="O9339" s="223"/>
    </row>
    <row r="9340" spans="15:15" x14ac:dyDescent="0.2">
      <c r="O9340" s="223"/>
    </row>
    <row r="9341" spans="15:15" x14ac:dyDescent="0.2">
      <c r="O9341" s="223"/>
    </row>
    <row r="9342" spans="15:15" x14ac:dyDescent="0.2">
      <c r="O9342" s="223"/>
    </row>
    <row r="9343" spans="15:15" x14ac:dyDescent="0.2">
      <c r="O9343" s="223"/>
    </row>
    <row r="9344" spans="15:15" x14ac:dyDescent="0.2">
      <c r="O9344" s="223"/>
    </row>
    <row r="9345" spans="15:15" x14ac:dyDescent="0.2">
      <c r="O9345" s="223"/>
    </row>
    <row r="9346" spans="15:15" x14ac:dyDescent="0.2">
      <c r="O9346" s="223"/>
    </row>
    <row r="9347" spans="15:15" x14ac:dyDescent="0.2">
      <c r="O9347" s="223"/>
    </row>
    <row r="9348" spans="15:15" x14ac:dyDescent="0.2">
      <c r="O9348" s="223"/>
    </row>
    <row r="9349" spans="15:15" x14ac:dyDescent="0.2">
      <c r="O9349" s="223"/>
    </row>
    <row r="9350" spans="15:15" x14ac:dyDescent="0.2">
      <c r="O9350" s="223"/>
    </row>
    <row r="9351" spans="15:15" x14ac:dyDescent="0.2">
      <c r="O9351" s="223"/>
    </row>
    <row r="9352" spans="15:15" x14ac:dyDescent="0.2">
      <c r="O9352" s="223"/>
    </row>
    <row r="9353" spans="15:15" x14ac:dyDescent="0.2">
      <c r="O9353" s="223"/>
    </row>
    <row r="9354" spans="15:15" x14ac:dyDescent="0.2">
      <c r="O9354" s="223"/>
    </row>
    <row r="9355" spans="15:15" x14ac:dyDescent="0.2">
      <c r="O9355" s="223"/>
    </row>
    <row r="9356" spans="15:15" x14ac:dyDescent="0.2">
      <c r="O9356" s="223"/>
    </row>
    <row r="9357" spans="15:15" x14ac:dyDescent="0.2">
      <c r="O9357" s="223"/>
    </row>
    <row r="9358" spans="15:15" x14ac:dyDescent="0.2">
      <c r="O9358" s="223"/>
    </row>
    <row r="9359" spans="15:15" x14ac:dyDescent="0.2">
      <c r="O9359" s="223"/>
    </row>
    <row r="9360" spans="15:15" x14ac:dyDescent="0.2">
      <c r="O9360" s="223"/>
    </row>
    <row r="9361" spans="15:15" x14ac:dyDescent="0.2">
      <c r="O9361" s="223"/>
    </row>
    <row r="9362" spans="15:15" x14ac:dyDescent="0.2">
      <c r="O9362" s="223"/>
    </row>
    <row r="9363" spans="15:15" x14ac:dyDescent="0.2">
      <c r="O9363" s="223"/>
    </row>
    <row r="9364" spans="15:15" x14ac:dyDescent="0.2">
      <c r="O9364" s="223"/>
    </row>
    <row r="9365" spans="15:15" x14ac:dyDescent="0.2">
      <c r="O9365" s="223"/>
    </row>
    <row r="9366" spans="15:15" x14ac:dyDescent="0.2">
      <c r="O9366" s="223"/>
    </row>
    <row r="9367" spans="15:15" x14ac:dyDescent="0.2">
      <c r="O9367" s="223"/>
    </row>
    <row r="9368" spans="15:15" x14ac:dyDescent="0.2">
      <c r="O9368" s="223"/>
    </row>
    <row r="9369" spans="15:15" x14ac:dyDescent="0.2">
      <c r="O9369" s="223"/>
    </row>
    <row r="9370" spans="15:15" x14ac:dyDescent="0.2">
      <c r="O9370" s="223"/>
    </row>
    <row r="9371" spans="15:15" x14ac:dyDescent="0.2">
      <c r="O9371" s="223"/>
    </row>
    <row r="9372" spans="15:15" x14ac:dyDescent="0.2">
      <c r="O9372" s="223"/>
    </row>
    <row r="9373" spans="15:15" x14ac:dyDescent="0.2">
      <c r="O9373" s="223"/>
    </row>
    <row r="9374" spans="15:15" x14ac:dyDescent="0.2">
      <c r="O9374" s="223"/>
    </row>
    <row r="9375" spans="15:15" x14ac:dyDescent="0.2">
      <c r="O9375" s="223"/>
    </row>
    <row r="9376" spans="15:15" x14ac:dyDescent="0.2">
      <c r="O9376" s="223"/>
    </row>
    <row r="9377" spans="15:15" x14ac:dyDescent="0.2">
      <c r="O9377" s="223"/>
    </row>
    <row r="9378" spans="15:15" x14ac:dyDescent="0.2">
      <c r="O9378" s="223"/>
    </row>
    <row r="9379" spans="15:15" x14ac:dyDescent="0.2">
      <c r="O9379" s="223"/>
    </row>
    <row r="9380" spans="15:15" x14ac:dyDescent="0.2">
      <c r="O9380" s="223"/>
    </row>
    <row r="9381" spans="15:15" x14ac:dyDescent="0.2">
      <c r="O9381" s="223"/>
    </row>
    <row r="9382" spans="15:15" x14ac:dyDescent="0.2">
      <c r="O9382" s="223"/>
    </row>
    <row r="9383" spans="15:15" x14ac:dyDescent="0.2">
      <c r="O9383" s="223"/>
    </row>
    <row r="9384" spans="15:15" x14ac:dyDescent="0.2">
      <c r="O9384" s="223"/>
    </row>
    <row r="9385" spans="15:15" x14ac:dyDescent="0.2">
      <c r="O9385" s="223"/>
    </row>
    <row r="9386" spans="15:15" x14ac:dyDescent="0.2">
      <c r="O9386" s="223"/>
    </row>
    <row r="9387" spans="15:15" x14ac:dyDescent="0.2">
      <c r="O9387" s="223"/>
    </row>
    <row r="9388" spans="15:15" x14ac:dyDescent="0.2">
      <c r="O9388" s="223"/>
    </row>
    <row r="9389" spans="15:15" x14ac:dyDescent="0.2">
      <c r="O9389" s="223"/>
    </row>
    <row r="9390" spans="15:15" x14ac:dyDescent="0.2">
      <c r="O9390" s="223"/>
    </row>
    <row r="9391" spans="15:15" x14ac:dyDescent="0.2">
      <c r="O9391" s="223"/>
    </row>
    <row r="9392" spans="15:15" x14ac:dyDescent="0.2">
      <c r="O9392" s="223"/>
    </row>
    <row r="9393" spans="15:15" x14ac:dyDescent="0.2">
      <c r="O9393" s="223"/>
    </row>
    <row r="9394" spans="15:15" x14ac:dyDescent="0.2">
      <c r="O9394" s="223"/>
    </row>
    <row r="9395" spans="15:15" x14ac:dyDescent="0.2">
      <c r="O9395" s="223"/>
    </row>
    <row r="9396" spans="15:15" x14ac:dyDescent="0.2">
      <c r="O9396" s="223"/>
    </row>
    <row r="9397" spans="15:15" x14ac:dyDescent="0.2">
      <c r="O9397" s="223"/>
    </row>
    <row r="9398" spans="15:15" x14ac:dyDescent="0.2">
      <c r="O9398" s="223"/>
    </row>
    <row r="9399" spans="15:15" x14ac:dyDescent="0.2">
      <c r="O9399" s="223"/>
    </row>
    <row r="9400" spans="15:15" x14ac:dyDescent="0.2">
      <c r="O9400" s="223"/>
    </row>
    <row r="9401" spans="15:15" x14ac:dyDescent="0.2">
      <c r="O9401" s="223"/>
    </row>
    <row r="9402" spans="15:15" x14ac:dyDescent="0.2">
      <c r="O9402" s="223"/>
    </row>
    <row r="9403" spans="15:15" x14ac:dyDescent="0.2">
      <c r="O9403" s="223"/>
    </row>
    <row r="9404" spans="15:15" x14ac:dyDescent="0.2">
      <c r="O9404" s="223"/>
    </row>
    <row r="9405" spans="15:15" x14ac:dyDescent="0.2">
      <c r="O9405" s="223"/>
    </row>
    <row r="9406" spans="15:15" x14ac:dyDescent="0.2">
      <c r="O9406" s="223"/>
    </row>
    <row r="9407" spans="15:15" x14ac:dyDescent="0.2">
      <c r="O9407" s="223"/>
    </row>
    <row r="9408" spans="15:15" x14ac:dyDescent="0.2">
      <c r="O9408" s="223"/>
    </row>
    <row r="9409" spans="15:15" x14ac:dyDescent="0.2">
      <c r="O9409" s="223"/>
    </row>
    <row r="9410" spans="15:15" x14ac:dyDescent="0.2">
      <c r="O9410" s="223"/>
    </row>
    <row r="9411" spans="15:15" x14ac:dyDescent="0.2">
      <c r="O9411" s="223"/>
    </row>
    <row r="9412" spans="15:15" x14ac:dyDescent="0.2">
      <c r="O9412" s="223"/>
    </row>
    <row r="9413" spans="15:15" x14ac:dyDescent="0.2">
      <c r="O9413" s="223"/>
    </row>
    <row r="9414" spans="15:15" x14ac:dyDescent="0.2">
      <c r="O9414" s="223"/>
    </row>
    <row r="9415" spans="15:15" x14ac:dyDescent="0.2">
      <c r="O9415" s="223"/>
    </row>
    <row r="9416" spans="15:15" x14ac:dyDescent="0.2">
      <c r="O9416" s="223"/>
    </row>
    <row r="9417" spans="15:15" x14ac:dyDescent="0.2">
      <c r="O9417" s="223"/>
    </row>
    <row r="9418" spans="15:15" x14ac:dyDescent="0.2">
      <c r="O9418" s="223"/>
    </row>
    <row r="9419" spans="15:15" x14ac:dyDescent="0.2">
      <c r="O9419" s="223"/>
    </row>
    <row r="9420" spans="15:15" x14ac:dyDescent="0.2">
      <c r="O9420" s="223"/>
    </row>
    <row r="9421" spans="15:15" x14ac:dyDescent="0.2">
      <c r="O9421" s="223"/>
    </row>
    <row r="9422" spans="15:15" x14ac:dyDescent="0.2">
      <c r="O9422" s="223"/>
    </row>
    <row r="9423" spans="15:15" x14ac:dyDescent="0.2">
      <c r="O9423" s="223"/>
    </row>
    <row r="9424" spans="15:15" x14ac:dyDescent="0.2">
      <c r="O9424" s="223"/>
    </row>
    <row r="9425" spans="15:15" x14ac:dyDescent="0.2">
      <c r="O9425" s="223"/>
    </row>
    <row r="9426" spans="15:15" x14ac:dyDescent="0.2">
      <c r="O9426" s="223"/>
    </row>
    <row r="9427" spans="15:15" x14ac:dyDescent="0.2">
      <c r="O9427" s="223"/>
    </row>
    <row r="9428" spans="15:15" x14ac:dyDescent="0.2">
      <c r="O9428" s="223"/>
    </row>
    <row r="9429" spans="15:15" x14ac:dyDescent="0.2">
      <c r="O9429" s="223"/>
    </row>
    <row r="9430" spans="15:15" x14ac:dyDescent="0.2">
      <c r="O9430" s="223"/>
    </row>
    <row r="9431" spans="15:15" x14ac:dyDescent="0.2">
      <c r="O9431" s="223"/>
    </row>
    <row r="9432" spans="15:15" x14ac:dyDescent="0.2">
      <c r="O9432" s="223"/>
    </row>
    <row r="9433" spans="15:15" x14ac:dyDescent="0.2">
      <c r="O9433" s="223"/>
    </row>
    <row r="9434" spans="15:15" x14ac:dyDescent="0.2">
      <c r="O9434" s="223"/>
    </row>
    <row r="9435" spans="15:15" x14ac:dyDescent="0.2">
      <c r="O9435" s="223"/>
    </row>
    <row r="9436" spans="15:15" x14ac:dyDescent="0.2">
      <c r="O9436" s="223"/>
    </row>
    <row r="9437" spans="15:15" x14ac:dyDescent="0.2">
      <c r="O9437" s="223"/>
    </row>
    <row r="9438" spans="15:15" x14ac:dyDescent="0.2">
      <c r="O9438" s="223"/>
    </row>
    <row r="9439" spans="15:15" x14ac:dyDescent="0.2">
      <c r="O9439" s="223"/>
    </row>
    <row r="9440" spans="15:15" x14ac:dyDescent="0.2">
      <c r="O9440" s="223"/>
    </row>
    <row r="9441" spans="15:15" x14ac:dyDescent="0.2">
      <c r="O9441" s="223"/>
    </row>
    <row r="9442" spans="15:15" x14ac:dyDescent="0.2">
      <c r="O9442" s="223"/>
    </row>
    <row r="9443" spans="15:15" x14ac:dyDescent="0.2">
      <c r="O9443" s="223"/>
    </row>
    <row r="9444" spans="15:15" x14ac:dyDescent="0.2">
      <c r="O9444" s="223"/>
    </row>
    <row r="9445" spans="15:15" x14ac:dyDescent="0.2">
      <c r="O9445" s="223"/>
    </row>
    <row r="9446" spans="15:15" x14ac:dyDescent="0.2">
      <c r="O9446" s="223"/>
    </row>
    <row r="9447" spans="15:15" x14ac:dyDescent="0.2">
      <c r="O9447" s="223"/>
    </row>
    <row r="9448" spans="15:15" x14ac:dyDescent="0.2">
      <c r="O9448" s="223"/>
    </row>
    <row r="9449" spans="15:15" x14ac:dyDescent="0.2">
      <c r="O9449" s="223"/>
    </row>
    <row r="9450" spans="15:15" x14ac:dyDescent="0.2">
      <c r="O9450" s="223"/>
    </row>
    <row r="9451" spans="15:15" x14ac:dyDescent="0.2">
      <c r="O9451" s="223"/>
    </row>
    <row r="9452" spans="15:15" x14ac:dyDescent="0.2">
      <c r="O9452" s="223"/>
    </row>
    <row r="9453" spans="15:15" x14ac:dyDescent="0.2">
      <c r="O9453" s="223"/>
    </row>
    <row r="9454" spans="15:15" x14ac:dyDescent="0.2">
      <c r="O9454" s="223"/>
    </row>
    <row r="9455" spans="15:15" x14ac:dyDescent="0.2">
      <c r="O9455" s="223"/>
    </row>
    <row r="9456" spans="15:15" x14ac:dyDescent="0.2">
      <c r="O9456" s="223"/>
    </row>
    <row r="9457" spans="15:15" x14ac:dyDescent="0.2">
      <c r="O9457" s="223"/>
    </row>
    <row r="9458" spans="15:15" x14ac:dyDescent="0.2">
      <c r="O9458" s="223"/>
    </row>
    <row r="9459" spans="15:15" x14ac:dyDescent="0.2">
      <c r="O9459" s="223"/>
    </row>
    <row r="9460" spans="15:15" x14ac:dyDescent="0.2">
      <c r="O9460" s="223"/>
    </row>
    <row r="9461" spans="15:15" x14ac:dyDescent="0.2">
      <c r="O9461" s="223"/>
    </row>
    <row r="9462" spans="15:15" x14ac:dyDescent="0.2">
      <c r="O9462" s="223"/>
    </row>
    <row r="9463" spans="15:15" x14ac:dyDescent="0.2">
      <c r="O9463" s="223"/>
    </row>
    <row r="9464" spans="15:15" x14ac:dyDescent="0.2">
      <c r="O9464" s="223"/>
    </row>
    <row r="9465" spans="15:15" x14ac:dyDescent="0.2">
      <c r="O9465" s="223"/>
    </row>
    <row r="9466" spans="15:15" x14ac:dyDescent="0.2">
      <c r="O9466" s="223"/>
    </row>
    <row r="9467" spans="15:15" x14ac:dyDescent="0.2">
      <c r="O9467" s="223"/>
    </row>
    <row r="9468" spans="15:15" x14ac:dyDescent="0.2">
      <c r="O9468" s="223"/>
    </row>
    <row r="9469" spans="15:15" x14ac:dyDescent="0.2">
      <c r="O9469" s="223"/>
    </row>
    <row r="9470" spans="15:15" x14ac:dyDescent="0.2">
      <c r="O9470" s="223"/>
    </row>
    <row r="9471" spans="15:15" x14ac:dyDescent="0.2">
      <c r="O9471" s="223"/>
    </row>
    <row r="9472" spans="15:15" x14ac:dyDescent="0.2">
      <c r="O9472" s="223"/>
    </row>
    <row r="9473" spans="15:15" x14ac:dyDescent="0.2">
      <c r="O9473" s="223"/>
    </row>
    <row r="9474" spans="15:15" x14ac:dyDescent="0.2">
      <c r="O9474" s="223"/>
    </row>
    <row r="9475" spans="15:15" x14ac:dyDescent="0.2">
      <c r="O9475" s="223"/>
    </row>
    <row r="9476" spans="15:15" x14ac:dyDescent="0.2">
      <c r="O9476" s="223"/>
    </row>
    <row r="9477" spans="15:15" x14ac:dyDescent="0.2">
      <c r="O9477" s="223"/>
    </row>
    <row r="9478" spans="15:15" x14ac:dyDescent="0.2">
      <c r="O9478" s="223"/>
    </row>
    <row r="9479" spans="15:15" x14ac:dyDescent="0.2">
      <c r="O9479" s="223"/>
    </row>
    <row r="9480" spans="15:15" x14ac:dyDescent="0.2">
      <c r="O9480" s="223"/>
    </row>
    <row r="9481" spans="15:15" x14ac:dyDescent="0.2">
      <c r="O9481" s="223"/>
    </row>
    <row r="9482" spans="15:15" x14ac:dyDescent="0.2">
      <c r="O9482" s="223"/>
    </row>
    <row r="9483" spans="15:15" x14ac:dyDescent="0.2">
      <c r="O9483" s="223"/>
    </row>
    <row r="9484" spans="15:15" x14ac:dyDescent="0.2">
      <c r="O9484" s="223"/>
    </row>
    <row r="9485" spans="15:15" x14ac:dyDescent="0.2">
      <c r="O9485" s="223"/>
    </row>
    <row r="9486" spans="15:15" x14ac:dyDescent="0.2">
      <c r="O9486" s="223"/>
    </row>
    <row r="9487" spans="15:15" x14ac:dyDescent="0.2">
      <c r="O9487" s="223"/>
    </row>
    <row r="9488" spans="15:15" x14ac:dyDescent="0.2">
      <c r="O9488" s="223"/>
    </row>
    <row r="9489" spans="15:15" x14ac:dyDescent="0.2">
      <c r="O9489" s="223"/>
    </row>
    <row r="9490" spans="15:15" x14ac:dyDescent="0.2">
      <c r="O9490" s="223"/>
    </row>
    <row r="9491" spans="15:15" x14ac:dyDescent="0.2">
      <c r="O9491" s="223"/>
    </row>
    <row r="9492" spans="15:15" x14ac:dyDescent="0.2">
      <c r="O9492" s="223"/>
    </row>
    <row r="9493" spans="15:15" x14ac:dyDescent="0.2">
      <c r="O9493" s="223"/>
    </row>
    <row r="9494" spans="15:15" x14ac:dyDescent="0.2">
      <c r="O9494" s="223"/>
    </row>
    <row r="9495" spans="15:15" x14ac:dyDescent="0.2">
      <c r="O9495" s="223"/>
    </row>
    <row r="9496" spans="15:15" x14ac:dyDescent="0.2">
      <c r="O9496" s="223"/>
    </row>
    <row r="9497" spans="15:15" x14ac:dyDescent="0.2">
      <c r="O9497" s="223"/>
    </row>
    <row r="9498" spans="15:15" x14ac:dyDescent="0.2">
      <c r="O9498" s="223"/>
    </row>
    <row r="9499" spans="15:15" x14ac:dyDescent="0.2">
      <c r="O9499" s="223"/>
    </row>
    <row r="9500" spans="15:15" x14ac:dyDescent="0.2">
      <c r="O9500" s="223"/>
    </row>
    <row r="9501" spans="15:15" x14ac:dyDescent="0.2">
      <c r="O9501" s="223"/>
    </row>
    <row r="9502" spans="15:15" x14ac:dyDescent="0.2">
      <c r="O9502" s="223"/>
    </row>
    <row r="9503" spans="15:15" x14ac:dyDescent="0.2">
      <c r="O9503" s="223"/>
    </row>
    <row r="9504" spans="15:15" x14ac:dyDescent="0.2">
      <c r="O9504" s="223"/>
    </row>
    <row r="9505" spans="15:15" x14ac:dyDescent="0.2">
      <c r="O9505" s="223"/>
    </row>
    <row r="9506" spans="15:15" x14ac:dyDescent="0.2">
      <c r="O9506" s="223"/>
    </row>
    <row r="9507" spans="15:15" x14ac:dyDescent="0.2">
      <c r="O9507" s="223"/>
    </row>
    <row r="9508" spans="15:15" x14ac:dyDescent="0.2">
      <c r="O9508" s="223"/>
    </row>
    <row r="9509" spans="15:15" x14ac:dyDescent="0.2">
      <c r="O9509" s="223"/>
    </row>
    <row r="9510" spans="15:15" x14ac:dyDescent="0.2">
      <c r="O9510" s="223"/>
    </row>
    <row r="9511" spans="15:15" x14ac:dyDescent="0.2">
      <c r="O9511" s="223"/>
    </row>
    <row r="9512" spans="15:15" x14ac:dyDescent="0.2">
      <c r="O9512" s="223"/>
    </row>
    <row r="9513" spans="15:15" x14ac:dyDescent="0.2">
      <c r="O9513" s="223"/>
    </row>
    <row r="9514" spans="15:15" x14ac:dyDescent="0.2">
      <c r="O9514" s="223"/>
    </row>
    <row r="9515" spans="15:15" x14ac:dyDescent="0.2">
      <c r="O9515" s="223"/>
    </row>
    <row r="9516" spans="15:15" x14ac:dyDescent="0.2">
      <c r="O9516" s="223"/>
    </row>
    <row r="9517" spans="15:15" x14ac:dyDescent="0.2">
      <c r="O9517" s="223"/>
    </row>
    <row r="9518" spans="15:15" x14ac:dyDescent="0.2">
      <c r="O9518" s="223"/>
    </row>
    <row r="9519" spans="15:15" x14ac:dyDescent="0.2">
      <c r="O9519" s="223"/>
    </row>
    <row r="9520" spans="15:15" x14ac:dyDescent="0.2">
      <c r="O9520" s="223"/>
    </row>
    <row r="9521" spans="15:15" x14ac:dyDescent="0.2">
      <c r="O9521" s="223"/>
    </row>
    <row r="9522" spans="15:15" x14ac:dyDescent="0.2">
      <c r="O9522" s="223"/>
    </row>
    <row r="9523" spans="15:15" x14ac:dyDescent="0.2">
      <c r="O9523" s="223"/>
    </row>
    <row r="9524" spans="15:15" x14ac:dyDescent="0.2">
      <c r="O9524" s="223"/>
    </row>
    <row r="9525" spans="15:15" x14ac:dyDescent="0.2">
      <c r="O9525" s="223"/>
    </row>
    <row r="9526" spans="15:15" x14ac:dyDescent="0.2">
      <c r="O9526" s="223"/>
    </row>
    <row r="9527" spans="15:15" x14ac:dyDescent="0.2">
      <c r="O9527" s="223"/>
    </row>
    <row r="9528" spans="15:15" x14ac:dyDescent="0.2">
      <c r="O9528" s="223"/>
    </row>
    <row r="9529" spans="15:15" x14ac:dyDescent="0.2">
      <c r="O9529" s="223"/>
    </row>
    <row r="9530" spans="15:15" x14ac:dyDescent="0.2">
      <c r="O9530" s="223"/>
    </row>
    <row r="9531" spans="15:15" x14ac:dyDescent="0.2">
      <c r="O9531" s="223"/>
    </row>
    <row r="9532" spans="15:15" x14ac:dyDescent="0.2">
      <c r="O9532" s="223"/>
    </row>
    <row r="9533" spans="15:15" x14ac:dyDescent="0.2">
      <c r="O9533" s="223"/>
    </row>
    <row r="9534" spans="15:15" x14ac:dyDescent="0.2">
      <c r="O9534" s="223"/>
    </row>
    <row r="9535" spans="15:15" x14ac:dyDescent="0.2">
      <c r="O9535" s="223"/>
    </row>
    <row r="9536" spans="15:15" x14ac:dyDescent="0.2">
      <c r="O9536" s="223"/>
    </row>
    <row r="9537" spans="15:15" x14ac:dyDescent="0.2">
      <c r="O9537" s="223"/>
    </row>
    <row r="9538" spans="15:15" x14ac:dyDescent="0.2">
      <c r="O9538" s="223"/>
    </row>
    <row r="9539" spans="15:15" x14ac:dyDescent="0.2">
      <c r="O9539" s="223"/>
    </row>
    <row r="9540" spans="15:15" x14ac:dyDescent="0.2">
      <c r="O9540" s="223"/>
    </row>
    <row r="9541" spans="15:15" x14ac:dyDescent="0.2">
      <c r="O9541" s="223"/>
    </row>
    <row r="9542" spans="15:15" x14ac:dyDescent="0.2">
      <c r="O9542" s="223"/>
    </row>
    <row r="9543" spans="15:15" x14ac:dyDescent="0.2">
      <c r="O9543" s="223"/>
    </row>
    <row r="9544" spans="15:15" x14ac:dyDescent="0.2">
      <c r="O9544" s="223"/>
    </row>
    <row r="9545" spans="15:15" x14ac:dyDescent="0.2">
      <c r="O9545" s="223"/>
    </row>
    <row r="9546" spans="15:15" x14ac:dyDescent="0.2">
      <c r="O9546" s="223"/>
    </row>
    <row r="9547" spans="15:15" x14ac:dyDescent="0.2">
      <c r="O9547" s="223"/>
    </row>
    <row r="9548" spans="15:15" x14ac:dyDescent="0.2">
      <c r="O9548" s="223"/>
    </row>
    <row r="9549" spans="15:15" x14ac:dyDescent="0.2">
      <c r="O9549" s="223"/>
    </row>
    <row r="9550" spans="15:15" x14ac:dyDescent="0.2">
      <c r="O9550" s="223"/>
    </row>
    <row r="9551" spans="15:15" x14ac:dyDescent="0.2">
      <c r="O9551" s="223"/>
    </row>
    <row r="9552" spans="15:15" x14ac:dyDescent="0.2">
      <c r="O9552" s="223"/>
    </row>
    <row r="9553" spans="15:15" x14ac:dyDescent="0.2">
      <c r="O9553" s="223"/>
    </row>
    <row r="9554" spans="15:15" x14ac:dyDescent="0.2">
      <c r="O9554" s="223"/>
    </row>
    <row r="9555" spans="15:15" x14ac:dyDescent="0.2">
      <c r="O9555" s="223"/>
    </row>
    <row r="9556" spans="15:15" x14ac:dyDescent="0.2">
      <c r="O9556" s="223"/>
    </row>
    <row r="9557" spans="15:15" x14ac:dyDescent="0.2">
      <c r="O9557" s="223"/>
    </row>
    <row r="9558" spans="15:15" x14ac:dyDescent="0.2">
      <c r="O9558" s="223"/>
    </row>
    <row r="9559" spans="15:15" x14ac:dyDescent="0.2">
      <c r="O9559" s="223"/>
    </row>
    <row r="9560" spans="15:15" x14ac:dyDescent="0.2">
      <c r="O9560" s="223"/>
    </row>
    <row r="9561" spans="15:15" x14ac:dyDescent="0.2">
      <c r="O9561" s="223"/>
    </row>
    <row r="9562" spans="15:15" x14ac:dyDescent="0.2">
      <c r="O9562" s="223"/>
    </row>
    <row r="9563" spans="15:15" x14ac:dyDescent="0.2">
      <c r="O9563" s="223"/>
    </row>
    <row r="9564" spans="15:15" x14ac:dyDescent="0.2">
      <c r="O9564" s="223"/>
    </row>
    <row r="9565" spans="15:15" x14ac:dyDescent="0.2">
      <c r="O9565" s="223"/>
    </row>
    <row r="9566" spans="15:15" x14ac:dyDescent="0.2">
      <c r="O9566" s="223"/>
    </row>
    <row r="9567" spans="15:15" x14ac:dyDescent="0.2">
      <c r="O9567" s="223"/>
    </row>
    <row r="9568" spans="15:15" x14ac:dyDescent="0.2">
      <c r="O9568" s="223"/>
    </row>
    <row r="9569" spans="15:15" x14ac:dyDescent="0.2">
      <c r="O9569" s="223"/>
    </row>
    <row r="9570" spans="15:15" x14ac:dyDescent="0.2">
      <c r="O9570" s="223"/>
    </row>
    <row r="9571" spans="15:15" x14ac:dyDescent="0.2">
      <c r="O9571" s="223"/>
    </row>
    <row r="9572" spans="15:15" x14ac:dyDescent="0.2">
      <c r="O9572" s="223"/>
    </row>
    <row r="9573" spans="15:15" x14ac:dyDescent="0.2">
      <c r="O9573" s="223"/>
    </row>
    <row r="9574" spans="15:15" x14ac:dyDescent="0.2">
      <c r="O9574" s="223"/>
    </row>
    <row r="9575" spans="15:15" x14ac:dyDescent="0.2">
      <c r="O9575" s="223"/>
    </row>
    <row r="9576" spans="15:15" x14ac:dyDescent="0.2">
      <c r="O9576" s="223"/>
    </row>
    <row r="9577" spans="15:15" x14ac:dyDescent="0.2">
      <c r="O9577" s="223"/>
    </row>
    <row r="9578" spans="15:15" x14ac:dyDescent="0.2">
      <c r="O9578" s="223"/>
    </row>
    <row r="9579" spans="15:15" x14ac:dyDescent="0.2">
      <c r="O9579" s="223"/>
    </row>
    <row r="9580" spans="15:15" x14ac:dyDescent="0.2">
      <c r="O9580" s="223"/>
    </row>
    <row r="9581" spans="15:15" x14ac:dyDescent="0.2">
      <c r="O9581" s="223"/>
    </row>
    <row r="9582" spans="15:15" x14ac:dyDescent="0.2">
      <c r="O9582" s="223"/>
    </row>
    <row r="9583" spans="15:15" x14ac:dyDescent="0.2">
      <c r="O9583" s="223"/>
    </row>
    <row r="9584" spans="15:15" x14ac:dyDescent="0.2">
      <c r="O9584" s="223"/>
    </row>
    <row r="9585" spans="15:15" x14ac:dyDescent="0.2">
      <c r="O9585" s="223"/>
    </row>
    <row r="9586" spans="15:15" x14ac:dyDescent="0.2">
      <c r="O9586" s="223"/>
    </row>
    <row r="9587" spans="15:15" x14ac:dyDescent="0.2">
      <c r="O9587" s="223"/>
    </row>
    <row r="9588" spans="15:15" x14ac:dyDescent="0.2">
      <c r="O9588" s="223"/>
    </row>
    <row r="9589" spans="15:15" x14ac:dyDescent="0.2">
      <c r="O9589" s="223"/>
    </row>
    <row r="9590" spans="15:15" x14ac:dyDescent="0.2">
      <c r="O9590" s="223"/>
    </row>
    <row r="9591" spans="15:15" x14ac:dyDescent="0.2">
      <c r="O9591" s="223"/>
    </row>
    <row r="9592" spans="15:15" x14ac:dyDescent="0.2">
      <c r="O9592" s="223"/>
    </row>
    <row r="9593" spans="15:15" x14ac:dyDescent="0.2">
      <c r="O9593" s="223"/>
    </row>
    <row r="9594" spans="15:15" x14ac:dyDescent="0.2">
      <c r="O9594" s="223"/>
    </row>
    <row r="9595" spans="15:15" x14ac:dyDescent="0.2">
      <c r="O9595" s="223"/>
    </row>
    <row r="9596" spans="15:15" x14ac:dyDescent="0.2">
      <c r="O9596" s="223"/>
    </row>
    <row r="9597" spans="15:15" x14ac:dyDescent="0.2">
      <c r="O9597" s="223"/>
    </row>
    <row r="9598" spans="15:15" x14ac:dyDescent="0.2">
      <c r="O9598" s="223"/>
    </row>
    <row r="9599" spans="15:15" x14ac:dyDescent="0.2">
      <c r="O9599" s="223"/>
    </row>
    <row r="9600" spans="15:15" x14ac:dyDescent="0.2">
      <c r="O9600" s="223"/>
    </row>
    <row r="9601" spans="15:15" x14ac:dyDescent="0.2">
      <c r="O9601" s="223"/>
    </row>
    <row r="9602" spans="15:15" x14ac:dyDescent="0.2">
      <c r="O9602" s="223"/>
    </row>
    <row r="9603" spans="15:15" x14ac:dyDescent="0.2">
      <c r="O9603" s="223"/>
    </row>
    <row r="9604" spans="15:15" x14ac:dyDescent="0.2">
      <c r="O9604" s="223"/>
    </row>
    <row r="9605" spans="15:15" x14ac:dyDescent="0.2">
      <c r="O9605" s="223"/>
    </row>
    <row r="9606" spans="15:15" x14ac:dyDescent="0.2">
      <c r="O9606" s="223"/>
    </row>
    <row r="9607" spans="15:15" x14ac:dyDescent="0.2">
      <c r="O9607" s="223"/>
    </row>
    <row r="9608" spans="15:15" x14ac:dyDescent="0.2">
      <c r="O9608" s="223"/>
    </row>
    <row r="9609" spans="15:15" x14ac:dyDescent="0.2">
      <c r="O9609" s="223"/>
    </row>
    <row r="9610" spans="15:15" x14ac:dyDescent="0.2">
      <c r="O9610" s="223"/>
    </row>
    <row r="9611" spans="15:15" x14ac:dyDescent="0.2">
      <c r="O9611" s="223"/>
    </row>
    <row r="9612" spans="15:15" x14ac:dyDescent="0.2">
      <c r="O9612" s="223"/>
    </row>
    <row r="9613" spans="15:15" x14ac:dyDescent="0.2">
      <c r="O9613" s="223"/>
    </row>
    <row r="9614" spans="15:15" x14ac:dyDescent="0.2">
      <c r="O9614" s="223"/>
    </row>
    <row r="9615" spans="15:15" x14ac:dyDescent="0.2">
      <c r="O9615" s="223"/>
    </row>
    <row r="9616" spans="15:15" x14ac:dyDescent="0.2">
      <c r="O9616" s="223"/>
    </row>
    <row r="9617" spans="15:15" x14ac:dyDescent="0.2">
      <c r="O9617" s="223"/>
    </row>
    <row r="9618" spans="15:15" x14ac:dyDescent="0.2">
      <c r="O9618" s="223"/>
    </row>
    <row r="9619" spans="15:15" x14ac:dyDescent="0.2">
      <c r="O9619" s="223"/>
    </row>
    <row r="9620" spans="15:15" x14ac:dyDescent="0.2">
      <c r="O9620" s="223"/>
    </row>
    <row r="9621" spans="15:15" x14ac:dyDescent="0.2">
      <c r="O9621" s="223"/>
    </row>
    <row r="9622" spans="15:15" x14ac:dyDescent="0.2">
      <c r="O9622" s="223"/>
    </row>
    <row r="9623" spans="15:15" x14ac:dyDescent="0.2">
      <c r="O9623" s="223"/>
    </row>
    <row r="9624" spans="15:15" x14ac:dyDescent="0.2">
      <c r="O9624" s="223"/>
    </row>
    <row r="9625" spans="15:15" x14ac:dyDescent="0.2">
      <c r="O9625" s="223"/>
    </row>
    <row r="9626" spans="15:15" x14ac:dyDescent="0.2">
      <c r="O9626" s="223"/>
    </row>
    <row r="9627" spans="15:15" x14ac:dyDescent="0.2">
      <c r="O9627" s="223"/>
    </row>
    <row r="9628" spans="15:15" x14ac:dyDescent="0.2">
      <c r="O9628" s="223"/>
    </row>
    <row r="9629" spans="15:15" x14ac:dyDescent="0.2">
      <c r="O9629" s="223"/>
    </row>
    <row r="9630" spans="15:15" x14ac:dyDescent="0.2">
      <c r="O9630" s="223"/>
    </row>
    <row r="9631" spans="15:15" x14ac:dyDescent="0.2">
      <c r="O9631" s="223"/>
    </row>
    <row r="9632" spans="15:15" x14ac:dyDescent="0.2">
      <c r="O9632" s="223"/>
    </row>
    <row r="9633" spans="15:15" x14ac:dyDescent="0.2">
      <c r="O9633" s="223"/>
    </row>
    <row r="9634" spans="15:15" x14ac:dyDescent="0.2">
      <c r="O9634" s="223"/>
    </row>
    <row r="9635" spans="15:15" x14ac:dyDescent="0.2">
      <c r="O9635" s="223"/>
    </row>
    <row r="9636" spans="15:15" x14ac:dyDescent="0.2">
      <c r="O9636" s="223"/>
    </row>
    <row r="9637" spans="15:15" x14ac:dyDescent="0.2">
      <c r="O9637" s="223"/>
    </row>
    <row r="9638" spans="15:15" x14ac:dyDescent="0.2">
      <c r="O9638" s="223"/>
    </row>
    <row r="9639" spans="15:15" x14ac:dyDescent="0.2">
      <c r="O9639" s="223"/>
    </row>
    <row r="9640" spans="15:15" x14ac:dyDescent="0.2">
      <c r="O9640" s="223"/>
    </row>
    <row r="9641" spans="15:15" x14ac:dyDescent="0.2">
      <c r="O9641" s="223"/>
    </row>
    <row r="9642" spans="15:15" x14ac:dyDescent="0.2">
      <c r="O9642" s="223"/>
    </row>
    <row r="9643" spans="15:15" x14ac:dyDescent="0.2">
      <c r="O9643" s="223"/>
    </row>
    <row r="9644" spans="15:15" x14ac:dyDescent="0.2">
      <c r="O9644" s="223"/>
    </row>
    <row r="9645" spans="15:15" x14ac:dyDescent="0.2">
      <c r="O9645" s="223"/>
    </row>
    <row r="9646" spans="15:15" x14ac:dyDescent="0.2">
      <c r="O9646" s="223"/>
    </row>
    <row r="9647" spans="15:15" x14ac:dyDescent="0.2">
      <c r="O9647" s="223"/>
    </row>
    <row r="9648" spans="15:15" x14ac:dyDescent="0.2">
      <c r="O9648" s="223"/>
    </row>
    <row r="9649" spans="15:15" x14ac:dyDescent="0.2">
      <c r="O9649" s="223"/>
    </row>
    <row r="9650" spans="15:15" x14ac:dyDescent="0.2">
      <c r="O9650" s="223"/>
    </row>
    <row r="9651" spans="15:15" x14ac:dyDescent="0.2">
      <c r="O9651" s="223"/>
    </row>
    <row r="9652" spans="15:15" x14ac:dyDescent="0.2">
      <c r="O9652" s="223"/>
    </row>
    <row r="9653" spans="15:15" x14ac:dyDescent="0.2">
      <c r="O9653" s="223"/>
    </row>
    <row r="9654" spans="15:15" x14ac:dyDescent="0.2">
      <c r="O9654" s="223"/>
    </row>
    <row r="9655" spans="15:15" x14ac:dyDescent="0.2">
      <c r="O9655" s="223"/>
    </row>
    <row r="9656" spans="15:15" x14ac:dyDescent="0.2">
      <c r="O9656" s="223"/>
    </row>
    <row r="9657" spans="15:15" x14ac:dyDescent="0.2">
      <c r="O9657" s="223"/>
    </row>
    <row r="9658" spans="15:15" x14ac:dyDescent="0.2">
      <c r="O9658" s="223"/>
    </row>
    <row r="9659" spans="15:15" x14ac:dyDescent="0.2">
      <c r="O9659" s="223"/>
    </row>
    <row r="9660" spans="15:15" x14ac:dyDescent="0.2">
      <c r="O9660" s="223"/>
    </row>
    <row r="9661" spans="15:15" x14ac:dyDescent="0.2">
      <c r="O9661" s="223"/>
    </row>
    <row r="9662" spans="15:15" x14ac:dyDescent="0.2">
      <c r="O9662" s="223"/>
    </row>
    <row r="9663" spans="15:15" x14ac:dyDescent="0.2">
      <c r="O9663" s="223"/>
    </row>
    <row r="9664" spans="15:15" x14ac:dyDescent="0.2">
      <c r="O9664" s="223"/>
    </row>
    <row r="9665" spans="15:15" x14ac:dyDescent="0.2">
      <c r="O9665" s="223"/>
    </row>
    <row r="9666" spans="15:15" x14ac:dyDescent="0.2">
      <c r="O9666" s="223"/>
    </row>
    <row r="9667" spans="15:15" x14ac:dyDescent="0.2">
      <c r="O9667" s="223"/>
    </row>
    <row r="9668" spans="15:15" x14ac:dyDescent="0.2">
      <c r="O9668" s="223"/>
    </row>
    <row r="9669" spans="15:15" x14ac:dyDescent="0.2">
      <c r="O9669" s="223"/>
    </row>
    <row r="9670" spans="15:15" x14ac:dyDescent="0.2">
      <c r="O9670" s="223"/>
    </row>
    <row r="9671" spans="15:15" x14ac:dyDescent="0.2">
      <c r="O9671" s="223"/>
    </row>
    <row r="9672" spans="15:15" x14ac:dyDescent="0.2">
      <c r="O9672" s="223"/>
    </row>
    <row r="9673" spans="15:15" x14ac:dyDescent="0.2">
      <c r="O9673" s="223"/>
    </row>
    <row r="9674" spans="15:15" x14ac:dyDescent="0.2">
      <c r="O9674" s="223"/>
    </row>
    <row r="9675" spans="15:15" x14ac:dyDescent="0.2">
      <c r="O9675" s="223"/>
    </row>
    <row r="9676" spans="15:15" x14ac:dyDescent="0.2">
      <c r="O9676" s="223"/>
    </row>
    <row r="9677" spans="15:15" x14ac:dyDescent="0.2">
      <c r="O9677" s="223"/>
    </row>
    <row r="9678" spans="15:15" x14ac:dyDescent="0.2">
      <c r="O9678" s="223"/>
    </row>
    <row r="9679" spans="15:15" x14ac:dyDescent="0.2">
      <c r="O9679" s="223"/>
    </row>
    <row r="9680" spans="15:15" x14ac:dyDescent="0.2">
      <c r="O9680" s="223"/>
    </row>
    <row r="9681" spans="15:15" x14ac:dyDescent="0.2">
      <c r="O9681" s="223"/>
    </row>
    <row r="9682" spans="15:15" x14ac:dyDescent="0.2">
      <c r="O9682" s="223"/>
    </row>
    <row r="9683" spans="15:15" x14ac:dyDescent="0.2">
      <c r="O9683" s="223"/>
    </row>
    <row r="9684" spans="15:15" x14ac:dyDescent="0.2">
      <c r="O9684" s="223"/>
    </row>
    <row r="9685" spans="15:15" x14ac:dyDescent="0.2">
      <c r="O9685" s="223"/>
    </row>
    <row r="9686" spans="15:15" x14ac:dyDescent="0.2">
      <c r="O9686" s="223"/>
    </row>
    <row r="9687" spans="15:15" x14ac:dyDescent="0.2">
      <c r="O9687" s="223"/>
    </row>
    <row r="9688" spans="15:15" x14ac:dyDescent="0.2">
      <c r="O9688" s="223"/>
    </row>
    <row r="9689" spans="15:15" x14ac:dyDescent="0.2">
      <c r="O9689" s="223"/>
    </row>
    <row r="9690" spans="15:15" x14ac:dyDescent="0.2">
      <c r="O9690" s="223"/>
    </row>
    <row r="9691" spans="15:15" x14ac:dyDescent="0.2">
      <c r="O9691" s="223"/>
    </row>
    <row r="9692" spans="15:15" x14ac:dyDescent="0.2">
      <c r="O9692" s="223"/>
    </row>
    <row r="9693" spans="15:15" x14ac:dyDescent="0.2">
      <c r="O9693" s="223"/>
    </row>
    <row r="9694" spans="15:15" x14ac:dyDescent="0.2">
      <c r="O9694" s="223"/>
    </row>
    <row r="9695" spans="15:15" x14ac:dyDescent="0.2">
      <c r="O9695" s="223"/>
    </row>
    <row r="9696" spans="15:15" x14ac:dyDescent="0.2">
      <c r="O9696" s="223"/>
    </row>
    <row r="9697" spans="15:15" x14ac:dyDescent="0.2">
      <c r="O9697" s="223"/>
    </row>
    <row r="9698" spans="15:15" x14ac:dyDescent="0.2">
      <c r="O9698" s="223"/>
    </row>
    <row r="9699" spans="15:15" x14ac:dyDescent="0.2">
      <c r="O9699" s="223"/>
    </row>
    <row r="9700" spans="15:15" x14ac:dyDescent="0.2">
      <c r="O9700" s="223"/>
    </row>
    <row r="9701" spans="15:15" x14ac:dyDescent="0.2">
      <c r="O9701" s="223"/>
    </row>
    <row r="9702" spans="15:15" x14ac:dyDescent="0.2">
      <c r="O9702" s="223"/>
    </row>
    <row r="9703" spans="15:15" x14ac:dyDescent="0.2">
      <c r="O9703" s="223"/>
    </row>
    <row r="9704" spans="15:15" x14ac:dyDescent="0.2">
      <c r="O9704" s="223"/>
    </row>
    <row r="9705" spans="15:15" x14ac:dyDescent="0.2">
      <c r="O9705" s="223"/>
    </row>
    <row r="9706" spans="15:15" x14ac:dyDescent="0.2">
      <c r="O9706" s="223"/>
    </row>
    <row r="9707" spans="15:15" x14ac:dyDescent="0.2">
      <c r="O9707" s="223"/>
    </row>
    <row r="9708" spans="15:15" x14ac:dyDescent="0.2">
      <c r="O9708" s="223"/>
    </row>
    <row r="9709" spans="15:15" x14ac:dyDescent="0.2">
      <c r="O9709" s="223"/>
    </row>
    <row r="9710" spans="15:15" x14ac:dyDescent="0.2">
      <c r="O9710" s="223"/>
    </row>
    <row r="9711" spans="15:15" x14ac:dyDescent="0.2">
      <c r="O9711" s="223"/>
    </row>
    <row r="9712" spans="15:15" x14ac:dyDescent="0.2">
      <c r="O9712" s="223"/>
    </row>
    <row r="9713" spans="15:15" x14ac:dyDescent="0.2">
      <c r="O9713" s="223"/>
    </row>
    <row r="9714" spans="15:15" x14ac:dyDescent="0.2">
      <c r="O9714" s="223"/>
    </row>
    <row r="9715" spans="15:15" x14ac:dyDescent="0.2">
      <c r="O9715" s="223"/>
    </row>
    <row r="9716" spans="15:15" x14ac:dyDescent="0.2">
      <c r="O9716" s="223"/>
    </row>
    <row r="9717" spans="15:15" x14ac:dyDescent="0.2">
      <c r="O9717" s="223"/>
    </row>
    <row r="9718" spans="15:15" x14ac:dyDescent="0.2">
      <c r="O9718" s="223"/>
    </row>
    <row r="9719" spans="15:15" x14ac:dyDescent="0.2">
      <c r="O9719" s="223"/>
    </row>
    <row r="9720" spans="15:15" x14ac:dyDescent="0.2">
      <c r="O9720" s="223"/>
    </row>
    <row r="9721" spans="15:15" x14ac:dyDescent="0.2">
      <c r="O9721" s="223"/>
    </row>
    <row r="9722" spans="15:15" x14ac:dyDescent="0.2">
      <c r="O9722" s="223"/>
    </row>
    <row r="9723" spans="15:15" x14ac:dyDescent="0.2">
      <c r="O9723" s="223"/>
    </row>
    <row r="9724" spans="15:15" x14ac:dyDescent="0.2">
      <c r="O9724" s="223"/>
    </row>
    <row r="9725" spans="15:15" x14ac:dyDescent="0.2">
      <c r="O9725" s="223"/>
    </row>
    <row r="9726" spans="15:15" x14ac:dyDescent="0.2">
      <c r="O9726" s="223"/>
    </row>
    <row r="9727" spans="15:15" x14ac:dyDescent="0.2">
      <c r="O9727" s="223"/>
    </row>
    <row r="9728" spans="15:15" x14ac:dyDescent="0.2">
      <c r="O9728" s="223"/>
    </row>
    <row r="9729" spans="15:15" x14ac:dyDescent="0.2">
      <c r="O9729" s="223"/>
    </row>
    <row r="9730" spans="15:15" x14ac:dyDescent="0.2">
      <c r="O9730" s="223"/>
    </row>
    <row r="9731" spans="15:15" x14ac:dyDescent="0.2">
      <c r="O9731" s="223"/>
    </row>
    <row r="9732" spans="15:15" x14ac:dyDescent="0.2">
      <c r="O9732" s="223"/>
    </row>
    <row r="9733" spans="15:15" x14ac:dyDescent="0.2">
      <c r="O9733" s="223"/>
    </row>
    <row r="9734" spans="15:15" x14ac:dyDescent="0.2">
      <c r="O9734" s="223"/>
    </row>
    <row r="9735" spans="15:15" x14ac:dyDescent="0.2">
      <c r="O9735" s="223"/>
    </row>
    <row r="9736" spans="15:15" x14ac:dyDescent="0.2">
      <c r="O9736" s="223"/>
    </row>
    <row r="9737" spans="15:15" x14ac:dyDescent="0.2">
      <c r="O9737" s="223"/>
    </row>
    <row r="9738" spans="15:15" x14ac:dyDescent="0.2">
      <c r="O9738" s="223"/>
    </row>
    <row r="9739" spans="15:15" x14ac:dyDescent="0.2">
      <c r="O9739" s="223"/>
    </row>
    <row r="9740" spans="15:15" x14ac:dyDescent="0.2">
      <c r="O9740" s="223"/>
    </row>
    <row r="9741" spans="15:15" x14ac:dyDescent="0.2">
      <c r="O9741" s="223"/>
    </row>
    <row r="9742" spans="15:15" x14ac:dyDescent="0.2">
      <c r="O9742" s="223"/>
    </row>
    <row r="9743" spans="15:15" x14ac:dyDescent="0.2">
      <c r="O9743" s="223"/>
    </row>
    <row r="9744" spans="15:15" x14ac:dyDescent="0.2">
      <c r="O9744" s="223"/>
    </row>
    <row r="9745" spans="15:15" x14ac:dyDescent="0.2">
      <c r="O9745" s="223"/>
    </row>
    <row r="9746" spans="15:15" x14ac:dyDescent="0.2">
      <c r="O9746" s="223"/>
    </row>
    <row r="9747" spans="15:15" x14ac:dyDescent="0.2">
      <c r="O9747" s="223"/>
    </row>
    <row r="9748" spans="15:15" x14ac:dyDescent="0.2">
      <c r="O9748" s="223"/>
    </row>
    <row r="9749" spans="15:15" x14ac:dyDescent="0.2">
      <c r="O9749" s="223"/>
    </row>
    <row r="9750" spans="15:15" x14ac:dyDescent="0.2">
      <c r="O9750" s="223"/>
    </row>
    <row r="9751" spans="15:15" x14ac:dyDescent="0.2">
      <c r="O9751" s="223"/>
    </row>
    <row r="9752" spans="15:15" x14ac:dyDescent="0.2">
      <c r="O9752" s="223"/>
    </row>
    <row r="9753" spans="15:15" x14ac:dyDescent="0.2">
      <c r="O9753" s="223"/>
    </row>
    <row r="9754" spans="15:15" x14ac:dyDescent="0.2">
      <c r="O9754" s="223"/>
    </row>
    <row r="9755" spans="15:15" x14ac:dyDescent="0.2">
      <c r="O9755" s="223"/>
    </row>
    <row r="9756" spans="15:15" x14ac:dyDescent="0.2">
      <c r="O9756" s="223"/>
    </row>
    <row r="9757" spans="15:15" x14ac:dyDescent="0.2">
      <c r="O9757" s="223"/>
    </row>
    <row r="9758" spans="15:15" x14ac:dyDescent="0.2">
      <c r="O9758" s="223"/>
    </row>
    <row r="9759" spans="15:15" x14ac:dyDescent="0.2">
      <c r="O9759" s="223"/>
    </row>
    <row r="9760" spans="15:15" x14ac:dyDescent="0.2">
      <c r="O9760" s="223"/>
    </row>
    <row r="9761" spans="15:15" x14ac:dyDescent="0.2">
      <c r="O9761" s="223"/>
    </row>
    <row r="9762" spans="15:15" x14ac:dyDescent="0.2">
      <c r="O9762" s="223"/>
    </row>
    <row r="9763" spans="15:15" x14ac:dyDescent="0.2">
      <c r="O9763" s="223"/>
    </row>
    <row r="9764" spans="15:15" x14ac:dyDescent="0.2">
      <c r="O9764" s="223"/>
    </row>
    <row r="9765" spans="15:15" x14ac:dyDescent="0.2">
      <c r="O9765" s="223"/>
    </row>
    <row r="9766" spans="15:15" x14ac:dyDescent="0.2">
      <c r="O9766" s="223"/>
    </row>
    <row r="9767" spans="15:15" x14ac:dyDescent="0.2">
      <c r="O9767" s="223"/>
    </row>
    <row r="9768" spans="15:15" x14ac:dyDescent="0.2">
      <c r="O9768" s="223"/>
    </row>
    <row r="9769" spans="15:15" x14ac:dyDescent="0.2">
      <c r="O9769" s="223"/>
    </row>
    <row r="9770" spans="15:15" x14ac:dyDescent="0.2">
      <c r="O9770" s="223"/>
    </row>
    <row r="9771" spans="15:15" x14ac:dyDescent="0.2">
      <c r="O9771" s="223"/>
    </row>
    <row r="9772" spans="15:15" x14ac:dyDescent="0.2">
      <c r="O9772" s="223"/>
    </row>
    <row r="9773" spans="15:15" x14ac:dyDescent="0.2">
      <c r="O9773" s="223"/>
    </row>
    <row r="9774" spans="15:15" x14ac:dyDescent="0.2">
      <c r="O9774" s="223"/>
    </row>
    <row r="9775" spans="15:15" x14ac:dyDescent="0.2">
      <c r="O9775" s="223"/>
    </row>
    <row r="9776" spans="15:15" x14ac:dyDescent="0.2">
      <c r="O9776" s="223"/>
    </row>
    <row r="9777" spans="15:15" x14ac:dyDescent="0.2">
      <c r="O9777" s="223"/>
    </row>
    <row r="9778" spans="15:15" x14ac:dyDescent="0.2">
      <c r="O9778" s="223"/>
    </row>
    <row r="9779" spans="15:15" x14ac:dyDescent="0.2">
      <c r="O9779" s="223"/>
    </row>
    <row r="9780" spans="15:15" x14ac:dyDescent="0.2">
      <c r="O9780" s="223"/>
    </row>
    <row r="9781" spans="15:15" x14ac:dyDescent="0.2">
      <c r="O9781" s="223"/>
    </row>
    <row r="9782" spans="15:15" x14ac:dyDescent="0.2">
      <c r="O9782" s="223"/>
    </row>
    <row r="9783" spans="15:15" x14ac:dyDescent="0.2">
      <c r="O9783" s="223"/>
    </row>
    <row r="9784" spans="15:15" x14ac:dyDescent="0.2">
      <c r="O9784" s="223"/>
    </row>
    <row r="9785" spans="15:15" x14ac:dyDescent="0.2">
      <c r="O9785" s="223"/>
    </row>
    <row r="9786" spans="15:15" x14ac:dyDescent="0.2">
      <c r="O9786" s="223"/>
    </row>
    <row r="9787" spans="15:15" x14ac:dyDescent="0.2">
      <c r="O9787" s="223"/>
    </row>
    <row r="9788" spans="15:15" x14ac:dyDescent="0.2">
      <c r="O9788" s="223"/>
    </row>
    <row r="9789" spans="15:15" x14ac:dyDescent="0.2">
      <c r="O9789" s="223"/>
    </row>
    <row r="9790" spans="15:15" x14ac:dyDescent="0.2">
      <c r="O9790" s="223"/>
    </row>
    <row r="9791" spans="15:15" x14ac:dyDescent="0.2">
      <c r="O9791" s="223"/>
    </row>
    <row r="9792" spans="15:15" x14ac:dyDescent="0.2">
      <c r="O9792" s="223"/>
    </row>
    <row r="9793" spans="15:15" x14ac:dyDescent="0.2">
      <c r="O9793" s="223"/>
    </row>
    <row r="9794" spans="15:15" x14ac:dyDescent="0.2">
      <c r="O9794" s="223"/>
    </row>
    <row r="9795" spans="15:15" x14ac:dyDescent="0.2">
      <c r="O9795" s="223"/>
    </row>
    <row r="9796" spans="15:15" x14ac:dyDescent="0.2">
      <c r="O9796" s="223"/>
    </row>
    <row r="9797" spans="15:15" x14ac:dyDescent="0.2">
      <c r="O9797" s="223"/>
    </row>
    <row r="9798" spans="15:15" x14ac:dyDescent="0.2">
      <c r="O9798" s="223"/>
    </row>
    <row r="9799" spans="15:15" x14ac:dyDescent="0.2">
      <c r="O9799" s="223"/>
    </row>
    <row r="9800" spans="15:15" x14ac:dyDescent="0.2">
      <c r="O9800" s="223"/>
    </row>
    <row r="9801" spans="15:15" x14ac:dyDescent="0.2">
      <c r="O9801" s="223"/>
    </row>
    <row r="9802" spans="15:15" x14ac:dyDescent="0.2">
      <c r="O9802" s="223"/>
    </row>
    <row r="9803" spans="15:15" x14ac:dyDescent="0.2">
      <c r="O9803" s="223"/>
    </row>
    <row r="9804" spans="15:15" x14ac:dyDescent="0.2">
      <c r="O9804" s="223"/>
    </row>
    <row r="9805" spans="15:15" x14ac:dyDescent="0.2">
      <c r="O9805" s="223"/>
    </row>
    <row r="9806" spans="15:15" x14ac:dyDescent="0.2">
      <c r="O9806" s="223"/>
    </row>
    <row r="9807" spans="15:15" x14ac:dyDescent="0.2">
      <c r="O9807" s="223"/>
    </row>
    <row r="9808" spans="15:15" x14ac:dyDescent="0.2">
      <c r="O9808" s="223"/>
    </row>
    <row r="9809" spans="15:15" x14ac:dyDescent="0.2">
      <c r="O9809" s="223"/>
    </row>
    <row r="9810" spans="15:15" x14ac:dyDescent="0.2">
      <c r="O9810" s="223"/>
    </row>
    <row r="9811" spans="15:15" x14ac:dyDescent="0.2">
      <c r="O9811" s="223"/>
    </row>
    <row r="9812" spans="15:15" x14ac:dyDescent="0.2">
      <c r="O9812" s="223"/>
    </row>
    <row r="9813" spans="15:15" x14ac:dyDescent="0.2">
      <c r="O9813" s="223"/>
    </row>
    <row r="9814" spans="15:15" x14ac:dyDescent="0.2">
      <c r="O9814" s="223"/>
    </row>
    <row r="9815" spans="15:15" x14ac:dyDescent="0.2">
      <c r="O9815" s="223"/>
    </row>
    <row r="9816" spans="15:15" x14ac:dyDescent="0.2">
      <c r="O9816" s="223"/>
    </row>
    <row r="9817" spans="15:15" x14ac:dyDescent="0.2">
      <c r="O9817" s="223"/>
    </row>
    <row r="9818" spans="15:15" x14ac:dyDescent="0.2">
      <c r="O9818" s="223"/>
    </row>
    <row r="9819" spans="15:15" x14ac:dyDescent="0.2">
      <c r="O9819" s="223"/>
    </row>
    <row r="9820" spans="15:15" x14ac:dyDescent="0.2">
      <c r="O9820" s="223"/>
    </row>
    <row r="9821" spans="15:15" x14ac:dyDescent="0.2">
      <c r="O9821" s="223"/>
    </row>
    <row r="9822" spans="15:15" x14ac:dyDescent="0.2">
      <c r="O9822" s="223"/>
    </row>
    <row r="9823" spans="15:15" x14ac:dyDescent="0.2">
      <c r="O9823" s="223"/>
    </row>
    <row r="9824" spans="15:15" x14ac:dyDescent="0.2">
      <c r="O9824" s="223"/>
    </row>
    <row r="9825" spans="15:15" x14ac:dyDescent="0.2">
      <c r="O9825" s="223"/>
    </row>
    <row r="9826" spans="15:15" x14ac:dyDescent="0.2">
      <c r="O9826" s="223"/>
    </row>
    <row r="9827" spans="15:15" x14ac:dyDescent="0.2">
      <c r="O9827" s="223"/>
    </row>
    <row r="9828" spans="15:15" x14ac:dyDescent="0.2">
      <c r="O9828" s="223"/>
    </row>
    <row r="9829" spans="15:15" x14ac:dyDescent="0.2">
      <c r="O9829" s="223"/>
    </row>
    <row r="9830" spans="15:15" x14ac:dyDescent="0.2">
      <c r="O9830" s="223"/>
    </row>
    <row r="9831" spans="15:15" x14ac:dyDescent="0.2">
      <c r="O9831" s="223"/>
    </row>
    <row r="9832" spans="15:15" x14ac:dyDescent="0.2">
      <c r="O9832" s="223"/>
    </row>
    <row r="9833" spans="15:15" x14ac:dyDescent="0.2">
      <c r="O9833" s="223"/>
    </row>
    <row r="9834" spans="15:15" x14ac:dyDescent="0.2">
      <c r="O9834" s="223"/>
    </row>
    <row r="9835" spans="15:15" x14ac:dyDescent="0.2">
      <c r="O9835" s="223"/>
    </row>
    <row r="9836" spans="15:15" x14ac:dyDescent="0.2">
      <c r="O9836" s="223"/>
    </row>
    <row r="9837" spans="15:15" x14ac:dyDescent="0.2">
      <c r="O9837" s="223"/>
    </row>
    <row r="9838" spans="15:15" x14ac:dyDescent="0.2">
      <c r="O9838" s="223"/>
    </row>
    <row r="9839" spans="15:15" x14ac:dyDescent="0.2">
      <c r="O9839" s="223"/>
    </row>
    <row r="9840" spans="15:15" x14ac:dyDescent="0.2">
      <c r="O9840" s="223"/>
    </row>
    <row r="9841" spans="15:15" x14ac:dyDescent="0.2">
      <c r="O9841" s="223"/>
    </row>
    <row r="9842" spans="15:15" x14ac:dyDescent="0.2">
      <c r="O9842" s="223"/>
    </row>
    <row r="9843" spans="15:15" x14ac:dyDescent="0.2">
      <c r="O9843" s="223"/>
    </row>
    <row r="9844" spans="15:15" x14ac:dyDescent="0.2">
      <c r="O9844" s="223"/>
    </row>
    <row r="9845" spans="15:15" x14ac:dyDescent="0.2">
      <c r="O9845" s="223"/>
    </row>
    <row r="9846" spans="15:15" x14ac:dyDescent="0.2">
      <c r="O9846" s="223"/>
    </row>
    <row r="9847" spans="15:15" x14ac:dyDescent="0.2">
      <c r="O9847" s="223"/>
    </row>
    <row r="9848" spans="15:15" x14ac:dyDescent="0.2">
      <c r="O9848" s="223"/>
    </row>
    <row r="9849" spans="15:15" x14ac:dyDescent="0.2">
      <c r="O9849" s="223"/>
    </row>
    <row r="9850" spans="15:15" x14ac:dyDescent="0.2">
      <c r="O9850" s="223"/>
    </row>
    <row r="9851" spans="15:15" x14ac:dyDescent="0.2">
      <c r="O9851" s="223"/>
    </row>
    <row r="9852" spans="15:15" x14ac:dyDescent="0.2">
      <c r="O9852" s="223"/>
    </row>
    <row r="9853" spans="15:15" x14ac:dyDescent="0.2">
      <c r="O9853" s="223"/>
    </row>
    <row r="9854" spans="15:15" x14ac:dyDescent="0.2">
      <c r="O9854" s="223"/>
    </row>
    <row r="9855" spans="15:15" x14ac:dyDescent="0.2">
      <c r="O9855" s="223"/>
    </row>
    <row r="9856" spans="15:15" x14ac:dyDescent="0.2">
      <c r="O9856" s="223"/>
    </row>
    <row r="9857" spans="15:15" x14ac:dyDescent="0.2">
      <c r="O9857" s="223"/>
    </row>
    <row r="9858" spans="15:15" x14ac:dyDescent="0.2">
      <c r="O9858" s="223"/>
    </row>
    <row r="9859" spans="15:15" x14ac:dyDescent="0.2">
      <c r="O9859" s="223"/>
    </row>
    <row r="9860" spans="15:15" x14ac:dyDescent="0.2">
      <c r="O9860" s="223"/>
    </row>
    <row r="9861" spans="15:15" x14ac:dyDescent="0.2">
      <c r="O9861" s="223"/>
    </row>
    <row r="9862" spans="15:15" x14ac:dyDescent="0.2">
      <c r="O9862" s="223"/>
    </row>
    <row r="9863" spans="15:15" x14ac:dyDescent="0.2">
      <c r="O9863" s="223"/>
    </row>
    <row r="9864" spans="15:15" x14ac:dyDescent="0.2">
      <c r="O9864" s="223"/>
    </row>
    <row r="9865" spans="15:15" x14ac:dyDescent="0.2">
      <c r="O9865" s="223"/>
    </row>
    <row r="9866" spans="15:15" x14ac:dyDescent="0.2">
      <c r="O9866" s="223"/>
    </row>
    <row r="9867" spans="15:15" x14ac:dyDescent="0.2">
      <c r="O9867" s="223"/>
    </row>
    <row r="9868" spans="15:15" x14ac:dyDescent="0.2">
      <c r="O9868" s="223"/>
    </row>
    <row r="9869" spans="15:15" x14ac:dyDescent="0.2">
      <c r="O9869" s="223"/>
    </row>
    <row r="9870" spans="15:15" x14ac:dyDescent="0.2">
      <c r="O9870" s="223"/>
    </row>
    <row r="9871" spans="15:15" x14ac:dyDescent="0.2">
      <c r="O9871" s="223"/>
    </row>
    <row r="9872" spans="15:15" x14ac:dyDescent="0.2">
      <c r="O9872" s="223"/>
    </row>
    <row r="9873" spans="15:15" x14ac:dyDescent="0.2">
      <c r="O9873" s="223"/>
    </row>
    <row r="9874" spans="15:15" x14ac:dyDescent="0.2">
      <c r="O9874" s="223"/>
    </row>
    <row r="9875" spans="15:15" x14ac:dyDescent="0.2">
      <c r="O9875" s="223"/>
    </row>
    <row r="9876" spans="15:15" x14ac:dyDescent="0.2">
      <c r="O9876" s="223"/>
    </row>
    <row r="9877" spans="15:15" x14ac:dyDescent="0.2">
      <c r="O9877" s="223"/>
    </row>
    <row r="9878" spans="15:15" x14ac:dyDescent="0.2">
      <c r="O9878" s="223"/>
    </row>
    <row r="9879" spans="15:15" x14ac:dyDescent="0.2">
      <c r="O9879" s="223"/>
    </row>
    <row r="9880" spans="15:15" x14ac:dyDescent="0.2">
      <c r="O9880" s="223"/>
    </row>
    <row r="9881" spans="15:15" x14ac:dyDescent="0.2">
      <c r="O9881" s="223"/>
    </row>
    <row r="9882" spans="15:15" x14ac:dyDescent="0.2">
      <c r="O9882" s="223"/>
    </row>
    <row r="9883" spans="15:15" x14ac:dyDescent="0.2">
      <c r="O9883" s="223"/>
    </row>
    <row r="9884" spans="15:15" x14ac:dyDescent="0.2">
      <c r="O9884" s="223"/>
    </row>
    <row r="9885" spans="15:15" x14ac:dyDescent="0.2">
      <c r="O9885" s="223"/>
    </row>
    <row r="9886" spans="15:15" x14ac:dyDescent="0.2">
      <c r="O9886" s="223"/>
    </row>
    <row r="9887" spans="15:15" x14ac:dyDescent="0.2">
      <c r="O9887" s="223"/>
    </row>
    <row r="9888" spans="15:15" x14ac:dyDescent="0.2">
      <c r="O9888" s="223"/>
    </row>
    <row r="9889" spans="15:15" x14ac:dyDescent="0.2">
      <c r="O9889" s="223"/>
    </row>
    <row r="9890" spans="15:15" x14ac:dyDescent="0.2">
      <c r="O9890" s="223"/>
    </row>
    <row r="9891" spans="15:15" x14ac:dyDescent="0.2">
      <c r="O9891" s="223"/>
    </row>
    <row r="9892" spans="15:15" x14ac:dyDescent="0.2">
      <c r="O9892" s="223"/>
    </row>
    <row r="9893" spans="15:15" x14ac:dyDescent="0.2">
      <c r="O9893" s="223"/>
    </row>
    <row r="9894" spans="15:15" x14ac:dyDescent="0.2">
      <c r="O9894" s="223"/>
    </row>
    <row r="9895" spans="15:15" x14ac:dyDescent="0.2">
      <c r="O9895" s="223"/>
    </row>
    <row r="9896" spans="15:15" x14ac:dyDescent="0.2">
      <c r="O9896" s="223"/>
    </row>
    <row r="9897" spans="15:15" x14ac:dyDescent="0.2">
      <c r="O9897" s="223"/>
    </row>
    <row r="9898" spans="15:15" x14ac:dyDescent="0.2">
      <c r="O9898" s="223"/>
    </row>
    <row r="9899" spans="15:15" x14ac:dyDescent="0.2">
      <c r="O9899" s="223"/>
    </row>
    <row r="9900" spans="15:15" x14ac:dyDescent="0.2">
      <c r="O9900" s="223"/>
    </row>
    <row r="9901" spans="15:15" x14ac:dyDescent="0.2">
      <c r="O9901" s="223"/>
    </row>
    <row r="9902" spans="15:15" x14ac:dyDescent="0.2">
      <c r="O9902" s="223"/>
    </row>
    <row r="9903" spans="15:15" x14ac:dyDescent="0.2">
      <c r="O9903" s="223"/>
    </row>
    <row r="9904" spans="15:15" x14ac:dyDescent="0.2">
      <c r="O9904" s="223"/>
    </row>
    <row r="9905" spans="15:15" x14ac:dyDescent="0.2">
      <c r="O9905" s="223"/>
    </row>
    <row r="9906" spans="15:15" x14ac:dyDescent="0.2">
      <c r="O9906" s="223"/>
    </row>
    <row r="9907" spans="15:15" x14ac:dyDescent="0.2">
      <c r="O9907" s="223"/>
    </row>
    <row r="9908" spans="15:15" x14ac:dyDescent="0.2">
      <c r="O9908" s="223"/>
    </row>
    <row r="9909" spans="15:15" x14ac:dyDescent="0.2">
      <c r="O9909" s="223"/>
    </row>
    <row r="9910" spans="15:15" x14ac:dyDescent="0.2">
      <c r="O9910" s="223"/>
    </row>
    <row r="9911" spans="15:15" x14ac:dyDescent="0.2">
      <c r="O9911" s="223"/>
    </row>
    <row r="9912" spans="15:15" x14ac:dyDescent="0.2">
      <c r="O9912" s="223"/>
    </row>
    <row r="9913" spans="15:15" x14ac:dyDescent="0.2">
      <c r="O9913" s="223"/>
    </row>
    <row r="9914" spans="15:15" x14ac:dyDescent="0.2">
      <c r="O9914" s="223"/>
    </row>
    <row r="9915" spans="15:15" x14ac:dyDescent="0.2">
      <c r="O9915" s="223"/>
    </row>
    <row r="9916" spans="15:15" x14ac:dyDescent="0.2">
      <c r="O9916" s="223"/>
    </row>
    <row r="9917" spans="15:15" x14ac:dyDescent="0.2">
      <c r="O9917" s="223"/>
    </row>
    <row r="9918" spans="15:15" x14ac:dyDescent="0.2">
      <c r="O9918" s="223"/>
    </row>
    <row r="9919" spans="15:15" x14ac:dyDescent="0.2">
      <c r="O9919" s="223"/>
    </row>
    <row r="9920" spans="15:15" x14ac:dyDescent="0.2">
      <c r="O9920" s="223"/>
    </row>
    <row r="9921" spans="15:15" x14ac:dyDescent="0.2">
      <c r="O9921" s="223"/>
    </row>
    <row r="9922" spans="15:15" x14ac:dyDescent="0.2">
      <c r="O9922" s="223"/>
    </row>
    <row r="9923" spans="15:15" x14ac:dyDescent="0.2">
      <c r="O9923" s="223"/>
    </row>
    <row r="9924" spans="15:15" x14ac:dyDescent="0.2">
      <c r="O9924" s="223"/>
    </row>
    <row r="9925" spans="15:15" x14ac:dyDescent="0.2">
      <c r="O9925" s="223"/>
    </row>
    <row r="9926" spans="15:15" x14ac:dyDescent="0.2">
      <c r="O9926" s="223"/>
    </row>
    <row r="9927" spans="15:15" x14ac:dyDescent="0.2">
      <c r="O9927" s="223"/>
    </row>
    <row r="9928" spans="15:15" x14ac:dyDescent="0.2">
      <c r="O9928" s="223"/>
    </row>
    <row r="9929" spans="15:15" x14ac:dyDescent="0.2">
      <c r="O9929" s="223"/>
    </row>
    <row r="9930" spans="15:15" x14ac:dyDescent="0.2">
      <c r="O9930" s="223"/>
    </row>
    <row r="9931" spans="15:15" x14ac:dyDescent="0.2">
      <c r="O9931" s="223"/>
    </row>
    <row r="9932" spans="15:15" x14ac:dyDescent="0.2">
      <c r="O9932" s="223"/>
    </row>
    <row r="9933" spans="15:15" x14ac:dyDescent="0.2">
      <c r="O9933" s="223"/>
    </row>
    <row r="9934" spans="15:15" x14ac:dyDescent="0.2">
      <c r="O9934" s="223"/>
    </row>
    <row r="9935" spans="15:15" x14ac:dyDescent="0.2">
      <c r="O9935" s="223"/>
    </row>
    <row r="9936" spans="15:15" x14ac:dyDescent="0.2">
      <c r="O9936" s="223"/>
    </row>
    <row r="9937" spans="15:15" x14ac:dyDescent="0.2">
      <c r="O9937" s="223"/>
    </row>
    <row r="9938" spans="15:15" x14ac:dyDescent="0.2">
      <c r="O9938" s="223"/>
    </row>
    <row r="9939" spans="15:15" x14ac:dyDescent="0.2">
      <c r="O9939" s="223"/>
    </row>
    <row r="9940" spans="15:15" x14ac:dyDescent="0.2">
      <c r="O9940" s="223"/>
    </row>
    <row r="9941" spans="15:15" x14ac:dyDescent="0.2">
      <c r="O9941" s="223"/>
    </row>
    <row r="9942" spans="15:15" x14ac:dyDescent="0.2">
      <c r="O9942" s="223"/>
    </row>
    <row r="9943" spans="15:15" x14ac:dyDescent="0.2">
      <c r="O9943" s="223"/>
    </row>
    <row r="9944" spans="15:15" x14ac:dyDescent="0.2">
      <c r="O9944" s="223"/>
    </row>
    <row r="9945" spans="15:15" x14ac:dyDescent="0.2">
      <c r="O9945" s="223"/>
    </row>
    <row r="9946" spans="15:15" x14ac:dyDescent="0.2">
      <c r="O9946" s="223"/>
    </row>
    <row r="9947" spans="15:15" x14ac:dyDescent="0.2">
      <c r="O9947" s="223"/>
    </row>
    <row r="9948" spans="15:15" x14ac:dyDescent="0.2">
      <c r="O9948" s="223"/>
    </row>
    <row r="9949" spans="15:15" x14ac:dyDescent="0.2">
      <c r="O9949" s="223"/>
    </row>
    <row r="9950" spans="15:15" x14ac:dyDescent="0.2">
      <c r="O9950" s="223"/>
    </row>
    <row r="9951" spans="15:15" x14ac:dyDescent="0.2">
      <c r="O9951" s="223"/>
    </row>
    <row r="9952" spans="15:15" x14ac:dyDescent="0.2">
      <c r="O9952" s="223"/>
    </row>
    <row r="9953" spans="15:15" x14ac:dyDescent="0.2">
      <c r="O9953" s="223"/>
    </row>
    <row r="9954" spans="15:15" x14ac:dyDescent="0.2">
      <c r="O9954" s="223"/>
    </row>
    <row r="9955" spans="15:15" x14ac:dyDescent="0.2">
      <c r="O9955" s="223"/>
    </row>
    <row r="9956" spans="15:15" x14ac:dyDescent="0.2">
      <c r="O9956" s="223"/>
    </row>
    <row r="9957" spans="15:15" x14ac:dyDescent="0.2">
      <c r="O9957" s="223"/>
    </row>
    <row r="9958" spans="15:15" x14ac:dyDescent="0.2">
      <c r="O9958" s="223"/>
    </row>
    <row r="9959" spans="15:15" x14ac:dyDescent="0.2">
      <c r="O9959" s="223"/>
    </row>
    <row r="9960" spans="15:15" x14ac:dyDescent="0.2">
      <c r="O9960" s="223"/>
    </row>
    <row r="9961" spans="15:15" x14ac:dyDescent="0.2">
      <c r="O9961" s="223"/>
    </row>
    <row r="9962" spans="15:15" x14ac:dyDescent="0.2">
      <c r="O9962" s="223"/>
    </row>
    <row r="9963" spans="15:15" x14ac:dyDescent="0.2">
      <c r="O9963" s="223"/>
    </row>
    <row r="9964" spans="15:15" x14ac:dyDescent="0.2">
      <c r="O9964" s="223"/>
    </row>
    <row r="9965" spans="15:15" x14ac:dyDescent="0.2">
      <c r="O9965" s="223"/>
    </row>
    <row r="9966" spans="15:15" x14ac:dyDescent="0.2">
      <c r="O9966" s="223"/>
    </row>
    <row r="9967" spans="15:15" x14ac:dyDescent="0.2">
      <c r="O9967" s="223"/>
    </row>
    <row r="9968" spans="15:15" x14ac:dyDescent="0.2">
      <c r="O9968" s="223"/>
    </row>
    <row r="9969" spans="15:15" x14ac:dyDescent="0.2">
      <c r="O9969" s="223"/>
    </row>
    <row r="9970" spans="15:15" x14ac:dyDescent="0.2">
      <c r="O9970" s="223"/>
    </row>
    <row r="9971" spans="15:15" x14ac:dyDescent="0.2">
      <c r="O9971" s="223"/>
    </row>
    <row r="9972" spans="15:15" x14ac:dyDescent="0.2">
      <c r="O9972" s="223"/>
    </row>
    <row r="9973" spans="15:15" x14ac:dyDescent="0.2">
      <c r="O9973" s="223"/>
    </row>
    <row r="9974" spans="15:15" x14ac:dyDescent="0.2">
      <c r="O9974" s="223"/>
    </row>
    <row r="9975" spans="15:15" x14ac:dyDescent="0.2">
      <c r="O9975" s="223"/>
    </row>
    <row r="9976" spans="15:15" x14ac:dyDescent="0.2">
      <c r="O9976" s="223"/>
    </row>
    <row r="9977" spans="15:15" x14ac:dyDescent="0.2">
      <c r="O9977" s="223"/>
    </row>
    <row r="9978" spans="15:15" x14ac:dyDescent="0.2">
      <c r="O9978" s="223"/>
    </row>
    <row r="9979" spans="15:15" x14ac:dyDescent="0.2">
      <c r="O9979" s="223"/>
    </row>
    <row r="9980" spans="15:15" x14ac:dyDescent="0.2">
      <c r="O9980" s="223"/>
    </row>
    <row r="9981" spans="15:15" x14ac:dyDescent="0.2">
      <c r="O9981" s="223"/>
    </row>
    <row r="9982" spans="15:15" x14ac:dyDescent="0.2">
      <c r="O9982" s="223"/>
    </row>
    <row r="9983" spans="15:15" x14ac:dyDescent="0.2">
      <c r="O9983" s="223"/>
    </row>
    <row r="9984" spans="15:15" x14ac:dyDescent="0.2">
      <c r="O9984" s="223"/>
    </row>
    <row r="9985" spans="15:15" x14ac:dyDescent="0.2">
      <c r="O9985" s="223"/>
    </row>
    <row r="9986" spans="15:15" x14ac:dyDescent="0.2">
      <c r="O9986" s="223"/>
    </row>
    <row r="9987" spans="15:15" x14ac:dyDescent="0.2">
      <c r="O9987" s="223"/>
    </row>
    <row r="9988" spans="15:15" x14ac:dyDescent="0.2">
      <c r="O9988" s="223"/>
    </row>
    <row r="9989" spans="15:15" x14ac:dyDescent="0.2">
      <c r="O9989" s="223"/>
    </row>
    <row r="9990" spans="15:15" x14ac:dyDescent="0.2">
      <c r="O9990" s="223"/>
    </row>
    <row r="9991" spans="15:15" x14ac:dyDescent="0.2">
      <c r="O9991" s="223"/>
    </row>
    <row r="9992" spans="15:15" x14ac:dyDescent="0.2">
      <c r="O9992" s="223"/>
    </row>
    <row r="9993" spans="15:15" x14ac:dyDescent="0.2">
      <c r="O9993" s="223"/>
    </row>
    <row r="9994" spans="15:15" x14ac:dyDescent="0.2">
      <c r="O9994" s="223"/>
    </row>
    <row r="9995" spans="15:15" x14ac:dyDescent="0.2">
      <c r="O9995" s="223"/>
    </row>
    <row r="9996" spans="15:15" x14ac:dyDescent="0.2">
      <c r="O9996" s="223"/>
    </row>
    <row r="9997" spans="15:15" x14ac:dyDescent="0.2">
      <c r="O9997" s="223"/>
    </row>
    <row r="9998" spans="15:15" x14ac:dyDescent="0.2">
      <c r="O9998" s="223"/>
    </row>
    <row r="9999" spans="15:15" x14ac:dyDescent="0.2">
      <c r="O9999" s="223"/>
    </row>
    <row r="10000" spans="15:15" x14ac:dyDescent="0.2">
      <c r="O10000" s="223"/>
    </row>
    <row r="10001" spans="15:15" x14ac:dyDescent="0.2">
      <c r="O10001" s="223"/>
    </row>
    <row r="10002" spans="15:15" x14ac:dyDescent="0.2">
      <c r="O10002" s="223"/>
    </row>
    <row r="10003" spans="15:15" x14ac:dyDescent="0.2">
      <c r="O10003" s="223"/>
    </row>
    <row r="10004" spans="15:15" x14ac:dyDescent="0.2">
      <c r="O10004" s="223"/>
    </row>
    <row r="10005" spans="15:15" x14ac:dyDescent="0.2">
      <c r="O10005" s="223"/>
    </row>
    <row r="10006" spans="15:15" x14ac:dyDescent="0.2">
      <c r="O10006" s="223"/>
    </row>
    <row r="10007" spans="15:15" x14ac:dyDescent="0.2">
      <c r="O10007" s="223"/>
    </row>
    <row r="10008" spans="15:15" x14ac:dyDescent="0.2">
      <c r="O10008" s="223"/>
    </row>
    <row r="10009" spans="15:15" x14ac:dyDescent="0.2">
      <c r="O10009" s="223"/>
    </row>
    <row r="10010" spans="15:15" x14ac:dyDescent="0.2">
      <c r="O10010" s="223"/>
    </row>
    <row r="10011" spans="15:15" x14ac:dyDescent="0.2">
      <c r="O10011" s="223"/>
    </row>
    <row r="10012" spans="15:15" x14ac:dyDescent="0.2">
      <c r="O10012" s="223"/>
    </row>
    <row r="10013" spans="15:15" x14ac:dyDescent="0.2">
      <c r="O10013" s="223"/>
    </row>
    <row r="10014" spans="15:15" x14ac:dyDescent="0.2">
      <c r="O10014" s="223"/>
    </row>
    <row r="10015" spans="15:15" x14ac:dyDescent="0.2">
      <c r="O10015" s="223"/>
    </row>
    <row r="10016" spans="15:15" x14ac:dyDescent="0.2">
      <c r="O10016" s="223"/>
    </row>
    <row r="10017" spans="15:15" x14ac:dyDescent="0.2">
      <c r="O10017" s="223"/>
    </row>
    <row r="10018" spans="15:15" x14ac:dyDescent="0.2">
      <c r="O10018" s="223"/>
    </row>
    <row r="10019" spans="15:15" x14ac:dyDescent="0.2">
      <c r="O10019" s="223"/>
    </row>
    <row r="10020" spans="15:15" x14ac:dyDescent="0.2">
      <c r="O10020" s="223"/>
    </row>
    <row r="10021" spans="15:15" x14ac:dyDescent="0.2">
      <c r="O10021" s="223"/>
    </row>
    <row r="10022" spans="15:15" x14ac:dyDescent="0.2">
      <c r="O10022" s="223"/>
    </row>
    <row r="10023" spans="15:15" x14ac:dyDescent="0.2">
      <c r="O10023" s="223"/>
    </row>
    <row r="10024" spans="15:15" x14ac:dyDescent="0.2">
      <c r="O10024" s="223"/>
    </row>
    <row r="10025" spans="15:15" x14ac:dyDescent="0.2">
      <c r="O10025" s="223"/>
    </row>
    <row r="10026" spans="15:15" x14ac:dyDescent="0.2">
      <c r="O10026" s="223"/>
    </row>
    <row r="10027" spans="15:15" x14ac:dyDescent="0.2">
      <c r="O10027" s="223"/>
    </row>
    <row r="10028" spans="15:15" x14ac:dyDescent="0.2">
      <c r="O10028" s="223"/>
    </row>
    <row r="10029" spans="15:15" x14ac:dyDescent="0.2">
      <c r="O10029" s="223"/>
    </row>
    <row r="10030" spans="15:15" x14ac:dyDescent="0.2">
      <c r="O10030" s="223"/>
    </row>
    <row r="10031" spans="15:15" x14ac:dyDescent="0.2">
      <c r="O10031" s="223"/>
    </row>
    <row r="10032" spans="15:15" x14ac:dyDescent="0.2">
      <c r="O10032" s="223"/>
    </row>
    <row r="10033" spans="15:15" x14ac:dyDescent="0.2">
      <c r="O10033" s="223"/>
    </row>
    <row r="10034" spans="15:15" x14ac:dyDescent="0.2">
      <c r="O10034" s="223"/>
    </row>
    <row r="10035" spans="15:15" x14ac:dyDescent="0.2">
      <c r="O10035" s="223"/>
    </row>
    <row r="10036" spans="15:15" x14ac:dyDescent="0.2">
      <c r="O10036" s="223"/>
    </row>
    <row r="10037" spans="15:15" x14ac:dyDescent="0.2">
      <c r="O10037" s="223"/>
    </row>
    <row r="10038" spans="15:15" x14ac:dyDescent="0.2">
      <c r="O10038" s="223"/>
    </row>
    <row r="10039" spans="15:15" x14ac:dyDescent="0.2">
      <c r="O10039" s="223"/>
    </row>
    <row r="10040" spans="15:15" x14ac:dyDescent="0.2">
      <c r="O10040" s="223"/>
    </row>
    <row r="10041" spans="15:15" x14ac:dyDescent="0.2">
      <c r="O10041" s="223"/>
    </row>
    <row r="10042" spans="15:15" x14ac:dyDescent="0.2">
      <c r="O10042" s="223"/>
    </row>
    <row r="10043" spans="15:15" x14ac:dyDescent="0.2">
      <c r="O10043" s="223"/>
    </row>
    <row r="10044" spans="15:15" x14ac:dyDescent="0.2">
      <c r="O10044" s="223"/>
    </row>
    <row r="10045" spans="15:15" x14ac:dyDescent="0.2">
      <c r="O10045" s="223"/>
    </row>
    <row r="10046" spans="15:15" x14ac:dyDescent="0.2">
      <c r="O10046" s="223"/>
    </row>
    <row r="10047" spans="15:15" x14ac:dyDescent="0.2">
      <c r="O10047" s="223"/>
    </row>
    <row r="10048" spans="15:15" x14ac:dyDescent="0.2">
      <c r="O10048" s="223"/>
    </row>
    <row r="10049" spans="15:15" x14ac:dyDescent="0.2">
      <c r="O10049" s="223"/>
    </row>
    <row r="10050" spans="15:15" x14ac:dyDescent="0.2">
      <c r="O10050" s="223"/>
    </row>
    <row r="10051" spans="15:15" x14ac:dyDescent="0.2">
      <c r="O10051" s="223"/>
    </row>
    <row r="10052" spans="15:15" x14ac:dyDescent="0.2">
      <c r="O10052" s="223"/>
    </row>
    <row r="10053" spans="15:15" x14ac:dyDescent="0.2">
      <c r="O10053" s="223"/>
    </row>
    <row r="10054" spans="15:15" x14ac:dyDescent="0.2">
      <c r="O10054" s="223"/>
    </row>
    <row r="10055" spans="15:15" x14ac:dyDescent="0.2">
      <c r="O10055" s="223"/>
    </row>
    <row r="10056" spans="15:15" x14ac:dyDescent="0.2">
      <c r="O10056" s="223"/>
    </row>
    <row r="10057" spans="15:15" x14ac:dyDescent="0.2">
      <c r="O10057" s="223"/>
    </row>
    <row r="10058" spans="15:15" x14ac:dyDescent="0.2">
      <c r="O10058" s="223"/>
    </row>
    <row r="10059" spans="15:15" x14ac:dyDescent="0.2">
      <c r="O10059" s="223"/>
    </row>
    <row r="10060" spans="15:15" x14ac:dyDescent="0.2">
      <c r="O10060" s="223"/>
    </row>
    <row r="10061" spans="15:15" x14ac:dyDescent="0.2">
      <c r="O10061" s="223"/>
    </row>
    <row r="10062" spans="15:15" x14ac:dyDescent="0.2">
      <c r="O10062" s="223"/>
    </row>
    <row r="10063" spans="15:15" x14ac:dyDescent="0.2">
      <c r="O10063" s="223"/>
    </row>
    <row r="10064" spans="15:15" x14ac:dyDescent="0.2">
      <c r="O10064" s="223"/>
    </row>
    <row r="10065" spans="15:15" x14ac:dyDescent="0.2">
      <c r="O10065" s="223"/>
    </row>
    <row r="10066" spans="15:15" x14ac:dyDescent="0.2">
      <c r="O10066" s="223"/>
    </row>
    <row r="10067" spans="15:15" x14ac:dyDescent="0.2">
      <c r="O10067" s="223"/>
    </row>
    <row r="10068" spans="15:15" x14ac:dyDescent="0.2">
      <c r="O10068" s="223"/>
    </row>
    <row r="10069" spans="15:15" x14ac:dyDescent="0.2">
      <c r="O10069" s="223"/>
    </row>
    <row r="10070" spans="15:15" x14ac:dyDescent="0.2">
      <c r="O10070" s="223"/>
    </row>
    <row r="10071" spans="15:15" x14ac:dyDescent="0.2">
      <c r="O10071" s="223"/>
    </row>
    <row r="10072" spans="15:15" x14ac:dyDescent="0.2">
      <c r="O10072" s="223"/>
    </row>
    <row r="10073" spans="15:15" x14ac:dyDescent="0.2">
      <c r="O10073" s="223"/>
    </row>
    <row r="10074" spans="15:15" x14ac:dyDescent="0.2">
      <c r="O10074" s="223"/>
    </row>
    <row r="10075" spans="15:15" x14ac:dyDescent="0.2">
      <c r="O10075" s="223"/>
    </row>
    <row r="10076" spans="15:15" x14ac:dyDescent="0.2">
      <c r="O10076" s="223"/>
    </row>
    <row r="10077" spans="15:15" x14ac:dyDescent="0.2">
      <c r="O10077" s="223"/>
    </row>
    <row r="10078" spans="15:15" x14ac:dyDescent="0.2">
      <c r="O10078" s="223"/>
    </row>
    <row r="10079" spans="15:15" x14ac:dyDescent="0.2">
      <c r="O10079" s="223"/>
    </row>
    <row r="10080" spans="15:15" x14ac:dyDescent="0.2">
      <c r="O10080" s="223"/>
    </row>
    <row r="10081" spans="15:15" x14ac:dyDescent="0.2">
      <c r="O10081" s="223"/>
    </row>
    <row r="10082" spans="15:15" x14ac:dyDescent="0.2">
      <c r="O10082" s="223"/>
    </row>
    <row r="10083" spans="15:15" x14ac:dyDescent="0.2">
      <c r="O10083" s="223"/>
    </row>
    <row r="10084" spans="15:15" x14ac:dyDescent="0.2">
      <c r="O10084" s="223"/>
    </row>
    <row r="10085" spans="15:15" x14ac:dyDescent="0.2">
      <c r="O10085" s="223"/>
    </row>
    <row r="10086" spans="15:15" x14ac:dyDescent="0.2">
      <c r="O10086" s="223"/>
    </row>
    <row r="10087" spans="15:15" x14ac:dyDescent="0.2">
      <c r="O10087" s="223"/>
    </row>
    <row r="10088" spans="15:15" x14ac:dyDescent="0.2">
      <c r="O10088" s="223"/>
    </row>
    <row r="10089" spans="15:15" x14ac:dyDescent="0.2">
      <c r="O10089" s="223"/>
    </row>
    <row r="10090" spans="15:15" x14ac:dyDescent="0.2">
      <c r="O10090" s="223"/>
    </row>
    <row r="10091" spans="15:15" x14ac:dyDescent="0.2">
      <c r="O10091" s="223"/>
    </row>
    <row r="10092" spans="15:15" x14ac:dyDescent="0.2">
      <c r="O10092" s="223"/>
    </row>
    <row r="10093" spans="15:15" x14ac:dyDescent="0.2">
      <c r="O10093" s="223"/>
    </row>
    <row r="10094" spans="15:15" x14ac:dyDescent="0.2">
      <c r="O10094" s="223"/>
    </row>
    <row r="10095" spans="15:15" x14ac:dyDescent="0.2">
      <c r="O10095" s="223"/>
    </row>
    <row r="10096" spans="15:15" x14ac:dyDescent="0.2">
      <c r="O10096" s="223"/>
    </row>
    <row r="10097" spans="15:15" x14ac:dyDescent="0.2">
      <c r="O10097" s="223"/>
    </row>
    <row r="10098" spans="15:15" x14ac:dyDescent="0.2">
      <c r="O10098" s="223"/>
    </row>
    <row r="10099" spans="15:15" x14ac:dyDescent="0.2">
      <c r="O10099" s="223"/>
    </row>
    <row r="10100" spans="15:15" x14ac:dyDescent="0.2">
      <c r="O10100" s="223"/>
    </row>
    <row r="10101" spans="15:15" x14ac:dyDescent="0.2">
      <c r="O10101" s="223"/>
    </row>
    <row r="10102" spans="15:15" x14ac:dyDescent="0.2">
      <c r="O10102" s="223"/>
    </row>
    <row r="10103" spans="15:15" x14ac:dyDescent="0.2">
      <c r="O10103" s="223"/>
    </row>
    <row r="10104" spans="15:15" x14ac:dyDescent="0.2">
      <c r="O10104" s="223"/>
    </row>
    <row r="10105" spans="15:15" x14ac:dyDescent="0.2">
      <c r="O10105" s="223"/>
    </row>
    <row r="10106" spans="15:15" x14ac:dyDescent="0.2">
      <c r="O10106" s="223"/>
    </row>
    <row r="10107" spans="15:15" x14ac:dyDescent="0.2">
      <c r="O10107" s="223"/>
    </row>
    <row r="10108" spans="15:15" x14ac:dyDescent="0.2">
      <c r="O10108" s="223"/>
    </row>
    <row r="10109" spans="15:15" x14ac:dyDescent="0.2">
      <c r="O10109" s="223"/>
    </row>
    <row r="10110" spans="15:15" x14ac:dyDescent="0.2">
      <c r="O10110" s="223"/>
    </row>
    <row r="10111" spans="15:15" x14ac:dyDescent="0.2">
      <c r="O10111" s="223"/>
    </row>
    <row r="10112" spans="15:15" x14ac:dyDescent="0.2">
      <c r="O10112" s="223"/>
    </row>
    <row r="10113" spans="15:15" x14ac:dyDescent="0.2">
      <c r="O10113" s="223"/>
    </row>
    <row r="10114" spans="15:15" x14ac:dyDescent="0.2">
      <c r="O10114" s="223"/>
    </row>
    <row r="10115" spans="15:15" x14ac:dyDescent="0.2">
      <c r="O10115" s="223"/>
    </row>
    <row r="10116" spans="15:15" x14ac:dyDescent="0.2">
      <c r="O10116" s="223"/>
    </row>
    <row r="10117" spans="15:15" x14ac:dyDescent="0.2">
      <c r="O10117" s="223"/>
    </row>
    <row r="10118" spans="15:15" x14ac:dyDescent="0.2">
      <c r="O10118" s="223"/>
    </row>
    <row r="10119" spans="15:15" x14ac:dyDescent="0.2">
      <c r="O10119" s="223"/>
    </row>
    <row r="10120" spans="15:15" x14ac:dyDescent="0.2">
      <c r="O10120" s="223"/>
    </row>
    <row r="10121" spans="15:15" x14ac:dyDescent="0.2">
      <c r="O10121" s="223"/>
    </row>
    <row r="10122" spans="15:15" x14ac:dyDescent="0.2">
      <c r="O10122" s="223"/>
    </row>
    <row r="10123" spans="15:15" x14ac:dyDescent="0.2">
      <c r="O10123" s="223"/>
    </row>
    <row r="10124" spans="15:15" x14ac:dyDescent="0.2">
      <c r="O10124" s="223"/>
    </row>
    <row r="10125" spans="15:15" x14ac:dyDescent="0.2">
      <c r="O10125" s="223"/>
    </row>
    <row r="10126" spans="15:15" x14ac:dyDescent="0.2">
      <c r="O10126" s="223"/>
    </row>
    <row r="10127" spans="15:15" x14ac:dyDescent="0.2">
      <c r="O10127" s="223"/>
    </row>
    <row r="10128" spans="15:15" x14ac:dyDescent="0.2">
      <c r="O10128" s="223"/>
    </row>
    <row r="10129" spans="15:15" x14ac:dyDescent="0.2">
      <c r="O10129" s="223"/>
    </row>
    <row r="10130" spans="15:15" x14ac:dyDescent="0.2">
      <c r="O10130" s="223"/>
    </row>
    <row r="10131" spans="15:15" x14ac:dyDescent="0.2">
      <c r="O10131" s="223"/>
    </row>
    <row r="10132" spans="15:15" x14ac:dyDescent="0.2">
      <c r="O10132" s="223"/>
    </row>
    <row r="10133" spans="15:15" x14ac:dyDescent="0.2">
      <c r="O10133" s="223"/>
    </row>
    <row r="10134" spans="15:15" x14ac:dyDescent="0.2">
      <c r="O10134" s="223"/>
    </row>
    <row r="10135" spans="15:15" x14ac:dyDescent="0.2">
      <c r="O10135" s="223"/>
    </row>
    <row r="10136" spans="15:15" x14ac:dyDescent="0.2">
      <c r="O10136" s="223"/>
    </row>
    <row r="10137" spans="15:15" x14ac:dyDescent="0.2">
      <c r="O10137" s="223"/>
    </row>
    <row r="10138" spans="15:15" x14ac:dyDescent="0.2">
      <c r="O10138" s="223"/>
    </row>
    <row r="10139" spans="15:15" x14ac:dyDescent="0.2">
      <c r="O10139" s="223"/>
    </row>
    <row r="10140" spans="15:15" x14ac:dyDescent="0.2">
      <c r="O10140" s="223"/>
    </row>
    <row r="10141" spans="15:15" x14ac:dyDescent="0.2">
      <c r="O10141" s="223"/>
    </row>
    <row r="10142" spans="15:15" x14ac:dyDescent="0.2">
      <c r="O10142" s="223"/>
    </row>
    <row r="10143" spans="15:15" x14ac:dyDescent="0.2">
      <c r="O10143" s="223"/>
    </row>
    <row r="10144" spans="15:15" x14ac:dyDescent="0.2">
      <c r="O10144" s="223"/>
    </row>
    <row r="10145" spans="15:15" x14ac:dyDescent="0.2">
      <c r="O10145" s="223"/>
    </row>
    <row r="10146" spans="15:15" x14ac:dyDescent="0.2">
      <c r="O10146" s="223"/>
    </row>
    <row r="10147" spans="15:15" x14ac:dyDescent="0.2">
      <c r="O10147" s="223"/>
    </row>
    <row r="10148" spans="15:15" x14ac:dyDescent="0.2">
      <c r="O10148" s="223"/>
    </row>
    <row r="10149" spans="15:15" x14ac:dyDescent="0.2">
      <c r="O10149" s="223"/>
    </row>
    <row r="10150" spans="15:15" x14ac:dyDescent="0.2">
      <c r="O10150" s="223"/>
    </row>
    <row r="10151" spans="15:15" x14ac:dyDescent="0.2">
      <c r="O10151" s="223"/>
    </row>
    <row r="10152" spans="15:15" x14ac:dyDescent="0.2">
      <c r="O10152" s="223"/>
    </row>
    <row r="10153" spans="15:15" x14ac:dyDescent="0.2">
      <c r="O10153" s="223"/>
    </row>
    <row r="10154" spans="15:15" x14ac:dyDescent="0.2">
      <c r="O10154" s="223"/>
    </row>
    <row r="10155" spans="15:15" x14ac:dyDescent="0.2">
      <c r="O10155" s="223"/>
    </row>
    <row r="10156" spans="15:15" x14ac:dyDescent="0.2">
      <c r="O10156" s="223"/>
    </row>
    <row r="10157" spans="15:15" x14ac:dyDescent="0.2">
      <c r="O10157" s="223"/>
    </row>
    <row r="10158" spans="15:15" x14ac:dyDescent="0.2">
      <c r="O10158" s="223"/>
    </row>
    <row r="10159" spans="15:15" x14ac:dyDescent="0.2">
      <c r="O10159" s="223"/>
    </row>
    <row r="10160" spans="15:15" x14ac:dyDescent="0.2">
      <c r="O10160" s="223"/>
    </row>
    <row r="10161" spans="15:15" x14ac:dyDescent="0.2">
      <c r="O10161" s="223"/>
    </row>
    <row r="10162" spans="15:15" x14ac:dyDescent="0.2">
      <c r="O10162" s="223"/>
    </row>
    <row r="10163" spans="15:15" x14ac:dyDescent="0.2">
      <c r="O10163" s="223"/>
    </row>
    <row r="10164" spans="15:15" x14ac:dyDescent="0.2">
      <c r="O10164" s="223"/>
    </row>
    <row r="10165" spans="15:15" x14ac:dyDescent="0.2">
      <c r="O10165" s="223"/>
    </row>
    <row r="10166" spans="15:15" x14ac:dyDescent="0.2">
      <c r="O10166" s="223"/>
    </row>
    <row r="10167" spans="15:15" x14ac:dyDescent="0.2">
      <c r="O10167" s="223"/>
    </row>
    <row r="10168" spans="15:15" x14ac:dyDescent="0.2">
      <c r="O10168" s="223"/>
    </row>
    <row r="10169" spans="15:15" x14ac:dyDescent="0.2">
      <c r="O10169" s="223"/>
    </row>
    <row r="10170" spans="15:15" x14ac:dyDescent="0.2">
      <c r="O10170" s="223"/>
    </row>
    <row r="10171" spans="15:15" x14ac:dyDescent="0.2">
      <c r="O10171" s="223"/>
    </row>
    <row r="10172" spans="15:15" x14ac:dyDescent="0.2">
      <c r="O10172" s="223"/>
    </row>
    <row r="10173" spans="15:15" x14ac:dyDescent="0.2">
      <c r="O10173" s="223"/>
    </row>
    <row r="10174" spans="15:15" x14ac:dyDescent="0.2">
      <c r="O10174" s="223"/>
    </row>
    <row r="10175" spans="15:15" x14ac:dyDescent="0.2">
      <c r="O10175" s="223"/>
    </row>
    <row r="10176" spans="15:15" x14ac:dyDescent="0.2">
      <c r="O10176" s="223"/>
    </row>
    <row r="10177" spans="15:15" x14ac:dyDescent="0.2">
      <c r="O10177" s="223"/>
    </row>
    <row r="10178" spans="15:15" x14ac:dyDescent="0.2">
      <c r="O10178" s="223"/>
    </row>
    <row r="10179" spans="15:15" x14ac:dyDescent="0.2">
      <c r="O10179" s="223"/>
    </row>
    <row r="10180" spans="15:15" x14ac:dyDescent="0.2">
      <c r="O10180" s="223"/>
    </row>
    <row r="10181" spans="15:15" x14ac:dyDescent="0.2">
      <c r="O10181" s="223"/>
    </row>
    <row r="10182" spans="15:15" x14ac:dyDescent="0.2">
      <c r="O10182" s="223"/>
    </row>
    <row r="10183" spans="15:15" x14ac:dyDescent="0.2">
      <c r="O10183" s="223"/>
    </row>
    <row r="10184" spans="15:15" x14ac:dyDescent="0.2">
      <c r="O10184" s="223"/>
    </row>
    <row r="10185" spans="15:15" x14ac:dyDescent="0.2">
      <c r="O10185" s="223"/>
    </row>
    <row r="10186" spans="15:15" x14ac:dyDescent="0.2">
      <c r="O10186" s="223"/>
    </row>
    <row r="10187" spans="15:15" x14ac:dyDescent="0.2">
      <c r="O10187" s="223"/>
    </row>
    <row r="10188" spans="15:15" x14ac:dyDescent="0.2">
      <c r="O10188" s="223"/>
    </row>
    <row r="10189" spans="15:15" x14ac:dyDescent="0.2">
      <c r="O10189" s="223"/>
    </row>
    <row r="10190" spans="15:15" x14ac:dyDescent="0.2">
      <c r="O10190" s="223"/>
    </row>
    <row r="10191" spans="15:15" x14ac:dyDescent="0.2">
      <c r="O10191" s="223"/>
    </row>
    <row r="10192" spans="15:15" x14ac:dyDescent="0.2">
      <c r="O10192" s="223"/>
    </row>
    <row r="10193" spans="15:15" x14ac:dyDescent="0.2">
      <c r="O10193" s="223"/>
    </row>
    <row r="10194" spans="15:15" x14ac:dyDescent="0.2">
      <c r="O10194" s="223"/>
    </row>
    <row r="10195" spans="15:15" x14ac:dyDescent="0.2">
      <c r="O10195" s="223"/>
    </row>
    <row r="10196" spans="15:15" x14ac:dyDescent="0.2">
      <c r="O10196" s="223"/>
    </row>
    <row r="10197" spans="15:15" x14ac:dyDescent="0.2">
      <c r="O10197" s="223"/>
    </row>
    <row r="10198" spans="15:15" x14ac:dyDescent="0.2">
      <c r="O10198" s="223"/>
    </row>
    <row r="10199" spans="15:15" x14ac:dyDescent="0.2">
      <c r="O10199" s="223"/>
    </row>
    <row r="10200" spans="15:15" x14ac:dyDescent="0.2">
      <c r="O10200" s="223"/>
    </row>
    <row r="10201" spans="15:15" x14ac:dyDescent="0.2">
      <c r="O10201" s="223"/>
    </row>
    <row r="10202" spans="15:15" x14ac:dyDescent="0.2">
      <c r="O10202" s="223"/>
    </row>
    <row r="10203" spans="15:15" x14ac:dyDescent="0.2">
      <c r="O10203" s="223"/>
    </row>
    <row r="10204" spans="15:15" x14ac:dyDescent="0.2">
      <c r="O10204" s="223"/>
    </row>
    <row r="10205" spans="15:15" x14ac:dyDescent="0.2">
      <c r="O10205" s="223"/>
    </row>
    <row r="10206" spans="15:15" x14ac:dyDescent="0.2">
      <c r="O10206" s="223"/>
    </row>
    <row r="10207" spans="15:15" x14ac:dyDescent="0.2">
      <c r="O10207" s="223"/>
    </row>
    <row r="10208" spans="15:15" x14ac:dyDescent="0.2">
      <c r="O10208" s="223"/>
    </row>
    <row r="10209" spans="15:15" x14ac:dyDescent="0.2">
      <c r="O10209" s="223"/>
    </row>
    <row r="10210" spans="15:15" x14ac:dyDescent="0.2">
      <c r="O10210" s="223"/>
    </row>
    <row r="10211" spans="15:15" x14ac:dyDescent="0.2">
      <c r="O10211" s="223"/>
    </row>
    <row r="10212" spans="15:15" x14ac:dyDescent="0.2">
      <c r="O10212" s="223"/>
    </row>
    <row r="10213" spans="15:15" x14ac:dyDescent="0.2">
      <c r="O10213" s="223"/>
    </row>
    <row r="10214" spans="15:15" x14ac:dyDescent="0.2">
      <c r="O10214" s="223"/>
    </row>
    <row r="10215" spans="15:15" x14ac:dyDescent="0.2">
      <c r="O10215" s="223"/>
    </row>
    <row r="10216" spans="15:15" x14ac:dyDescent="0.2">
      <c r="O10216" s="223"/>
    </row>
    <row r="10217" spans="15:15" x14ac:dyDescent="0.2">
      <c r="O10217" s="223"/>
    </row>
    <row r="10218" spans="15:15" x14ac:dyDescent="0.2">
      <c r="O10218" s="223"/>
    </row>
    <row r="10219" spans="15:15" x14ac:dyDescent="0.2">
      <c r="O10219" s="223"/>
    </row>
    <row r="10220" spans="15:15" x14ac:dyDescent="0.2">
      <c r="O10220" s="223"/>
    </row>
    <row r="10221" spans="15:15" x14ac:dyDescent="0.2">
      <c r="O10221" s="223"/>
    </row>
    <row r="10222" spans="15:15" x14ac:dyDescent="0.2">
      <c r="O10222" s="223"/>
    </row>
    <row r="10223" spans="15:15" x14ac:dyDescent="0.2">
      <c r="O10223" s="223"/>
    </row>
    <row r="10224" spans="15:15" x14ac:dyDescent="0.2">
      <c r="O10224" s="223"/>
    </row>
    <row r="10225" spans="15:15" x14ac:dyDescent="0.2">
      <c r="O10225" s="223"/>
    </row>
    <row r="10226" spans="15:15" x14ac:dyDescent="0.2">
      <c r="O10226" s="223"/>
    </row>
    <row r="10227" spans="15:15" x14ac:dyDescent="0.2">
      <c r="O10227" s="223"/>
    </row>
    <row r="10228" spans="15:15" x14ac:dyDescent="0.2">
      <c r="O10228" s="223"/>
    </row>
    <row r="10229" spans="15:15" x14ac:dyDescent="0.2">
      <c r="O10229" s="223"/>
    </row>
    <row r="10230" spans="15:15" x14ac:dyDescent="0.2">
      <c r="O10230" s="223"/>
    </row>
    <row r="10231" spans="15:15" x14ac:dyDescent="0.2">
      <c r="O10231" s="223"/>
    </row>
    <row r="10232" spans="15:15" x14ac:dyDescent="0.2">
      <c r="O10232" s="223"/>
    </row>
    <row r="10233" spans="15:15" x14ac:dyDescent="0.2">
      <c r="O10233" s="223"/>
    </row>
    <row r="10234" spans="15:15" x14ac:dyDescent="0.2">
      <c r="O10234" s="223"/>
    </row>
    <row r="10235" spans="15:15" x14ac:dyDescent="0.2">
      <c r="O10235" s="223"/>
    </row>
    <row r="10236" spans="15:15" x14ac:dyDescent="0.2">
      <c r="O10236" s="223"/>
    </row>
    <row r="10237" spans="15:15" x14ac:dyDescent="0.2">
      <c r="O10237" s="223"/>
    </row>
    <row r="10238" spans="15:15" x14ac:dyDescent="0.2">
      <c r="O10238" s="223"/>
    </row>
    <row r="10239" spans="15:15" x14ac:dyDescent="0.2">
      <c r="O10239" s="223"/>
    </row>
    <row r="10240" spans="15:15" x14ac:dyDescent="0.2">
      <c r="O10240" s="223"/>
    </row>
    <row r="10241" spans="15:15" x14ac:dyDescent="0.2">
      <c r="O10241" s="223"/>
    </row>
    <row r="10242" spans="15:15" x14ac:dyDescent="0.2">
      <c r="O10242" s="223"/>
    </row>
    <row r="10243" spans="15:15" x14ac:dyDescent="0.2">
      <c r="O10243" s="223"/>
    </row>
    <row r="10244" spans="15:15" x14ac:dyDescent="0.2">
      <c r="O10244" s="223"/>
    </row>
    <row r="10245" spans="15:15" x14ac:dyDescent="0.2">
      <c r="O10245" s="223"/>
    </row>
    <row r="10246" spans="15:15" x14ac:dyDescent="0.2">
      <c r="O10246" s="223"/>
    </row>
    <row r="10247" spans="15:15" x14ac:dyDescent="0.2">
      <c r="O10247" s="223"/>
    </row>
    <row r="10248" spans="15:15" x14ac:dyDescent="0.2">
      <c r="O10248" s="223"/>
    </row>
    <row r="10249" spans="15:15" x14ac:dyDescent="0.2">
      <c r="O10249" s="223"/>
    </row>
    <row r="10250" spans="15:15" x14ac:dyDescent="0.2">
      <c r="O10250" s="223"/>
    </row>
    <row r="10251" spans="15:15" x14ac:dyDescent="0.2">
      <c r="O10251" s="223"/>
    </row>
    <row r="10252" spans="15:15" x14ac:dyDescent="0.2">
      <c r="O10252" s="223"/>
    </row>
    <row r="10253" spans="15:15" x14ac:dyDescent="0.2">
      <c r="O10253" s="223"/>
    </row>
    <row r="10254" spans="15:15" x14ac:dyDescent="0.2">
      <c r="O10254" s="223"/>
    </row>
    <row r="10255" spans="15:15" x14ac:dyDescent="0.2">
      <c r="O10255" s="223"/>
    </row>
    <row r="10256" spans="15:15" x14ac:dyDescent="0.2">
      <c r="O10256" s="223"/>
    </row>
    <row r="10257" spans="15:15" x14ac:dyDescent="0.2">
      <c r="O10257" s="223"/>
    </row>
    <row r="10258" spans="15:15" x14ac:dyDescent="0.2">
      <c r="O10258" s="223"/>
    </row>
    <row r="10259" spans="15:15" x14ac:dyDescent="0.2">
      <c r="O10259" s="223"/>
    </row>
    <row r="10260" spans="15:15" x14ac:dyDescent="0.2">
      <c r="O10260" s="223"/>
    </row>
    <row r="10261" spans="15:15" x14ac:dyDescent="0.2">
      <c r="O10261" s="223"/>
    </row>
    <row r="10262" spans="15:15" x14ac:dyDescent="0.2">
      <c r="O10262" s="223"/>
    </row>
    <row r="10263" spans="15:15" x14ac:dyDescent="0.2">
      <c r="O10263" s="223"/>
    </row>
    <row r="10264" spans="15:15" x14ac:dyDescent="0.2">
      <c r="O10264" s="223"/>
    </row>
    <row r="10265" spans="15:15" x14ac:dyDescent="0.2">
      <c r="O10265" s="223"/>
    </row>
    <row r="10266" spans="15:15" x14ac:dyDescent="0.2">
      <c r="O10266" s="223"/>
    </row>
    <row r="10267" spans="15:15" x14ac:dyDescent="0.2">
      <c r="O10267" s="223"/>
    </row>
    <row r="10268" spans="15:15" x14ac:dyDescent="0.2">
      <c r="O10268" s="223"/>
    </row>
    <row r="10269" spans="15:15" x14ac:dyDescent="0.2">
      <c r="O10269" s="223"/>
    </row>
    <row r="10270" spans="15:15" x14ac:dyDescent="0.2">
      <c r="O10270" s="223"/>
    </row>
    <row r="10271" spans="15:15" x14ac:dyDescent="0.2">
      <c r="O10271" s="223"/>
    </row>
    <row r="10272" spans="15:15" x14ac:dyDescent="0.2">
      <c r="O10272" s="223"/>
    </row>
    <row r="10273" spans="15:15" x14ac:dyDescent="0.2">
      <c r="O10273" s="223"/>
    </row>
    <row r="10274" spans="15:15" x14ac:dyDescent="0.2">
      <c r="O10274" s="223"/>
    </row>
    <row r="10275" spans="15:15" x14ac:dyDescent="0.2">
      <c r="O10275" s="223"/>
    </row>
    <row r="10276" spans="15:15" x14ac:dyDescent="0.2">
      <c r="O10276" s="223"/>
    </row>
    <row r="10277" spans="15:15" x14ac:dyDescent="0.2">
      <c r="O10277" s="223"/>
    </row>
    <row r="10278" spans="15:15" x14ac:dyDescent="0.2">
      <c r="O10278" s="223"/>
    </row>
    <row r="10279" spans="15:15" x14ac:dyDescent="0.2">
      <c r="O10279" s="223"/>
    </row>
    <row r="10280" spans="15:15" x14ac:dyDescent="0.2">
      <c r="O10280" s="223"/>
    </row>
    <row r="10281" spans="15:15" x14ac:dyDescent="0.2">
      <c r="O10281" s="223"/>
    </row>
    <row r="10282" spans="15:15" x14ac:dyDescent="0.2">
      <c r="O10282" s="223"/>
    </row>
    <row r="10283" spans="15:15" x14ac:dyDescent="0.2">
      <c r="O10283" s="223"/>
    </row>
    <row r="10284" spans="15:15" x14ac:dyDescent="0.2">
      <c r="O10284" s="223"/>
    </row>
    <row r="10285" spans="15:15" x14ac:dyDescent="0.2">
      <c r="O10285" s="223"/>
    </row>
    <row r="10286" spans="15:15" x14ac:dyDescent="0.2">
      <c r="O10286" s="223"/>
    </row>
    <row r="10287" spans="15:15" x14ac:dyDescent="0.2">
      <c r="O10287" s="223"/>
    </row>
    <row r="10288" spans="15:15" x14ac:dyDescent="0.2">
      <c r="O10288" s="223"/>
    </row>
    <row r="10289" spans="15:15" x14ac:dyDescent="0.2">
      <c r="O10289" s="223"/>
    </row>
    <row r="10290" spans="15:15" x14ac:dyDescent="0.2">
      <c r="O10290" s="223"/>
    </row>
    <row r="10291" spans="15:15" x14ac:dyDescent="0.2">
      <c r="O10291" s="223"/>
    </row>
    <row r="10292" spans="15:15" x14ac:dyDescent="0.2">
      <c r="O10292" s="223"/>
    </row>
    <row r="10293" spans="15:15" x14ac:dyDescent="0.2">
      <c r="O10293" s="223"/>
    </row>
    <row r="10294" spans="15:15" x14ac:dyDescent="0.2">
      <c r="O10294" s="223"/>
    </row>
    <row r="10295" spans="15:15" x14ac:dyDescent="0.2">
      <c r="O10295" s="223"/>
    </row>
    <row r="10296" spans="15:15" x14ac:dyDescent="0.2">
      <c r="O10296" s="223"/>
    </row>
    <row r="10297" spans="15:15" x14ac:dyDescent="0.2">
      <c r="O10297" s="223"/>
    </row>
    <row r="10298" spans="15:15" x14ac:dyDescent="0.2">
      <c r="O10298" s="223"/>
    </row>
    <row r="10299" spans="15:15" x14ac:dyDescent="0.2">
      <c r="O10299" s="223"/>
    </row>
    <row r="10300" spans="15:15" x14ac:dyDescent="0.2">
      <c r="O10300" s="223"/>
    </row>
    <row r="10301" spans="15:15" x14ac:dyDescent="0.2">
      <c r="O10301" s="223"/>
    </row>
    <row r="10302" spans="15:15" x14ac:dyDescent="0.2">
      <c r="O10302" s="223"/>
    </row>
    <row r="10303" spans="15:15" x14ac:dyDescent="0.2">
      <c r="O10303" s="223"/>
    </row>
    <row r="10304" spans="15:15" x14ac:dyDescent="0.2">
      <c r="O10304" s="223"/>
    </row>
    <row r="10305" spans="15:15" x14ac:dyDescent="0.2">
      <c r="O10305" s="223"/>
    </row>
    <row r="10306" spans="15:15" x14ac:dyDescent="0.2">
      <c r="O10306" s="223"/>
    </row>
    <row r="10307" spans="15:15" x14ac:dyDescent="0.2">
      <c r="O10307" s="223"/>
    </row>
    <row r="10308" spans="15:15" x14ac:dyDescent="0.2">
      <c r="O10308" s="223"/>
    </row>
    <row r="10309" spans="15:15" x14ac:dyDescent="0.2">
      <c r="O10309" s="223"/>
    </row>
    <row r="10310" spans="15:15" x14ac:dyDescent="0.2">
      <c r="O10310" s="223"/>
    </row>
    <row r="10311" spans="15:15" x14ac:dyDescent="0.2">
      <c r="O10311" s="223"/>
    </row>
    <row r="10312" spans="15:15" x14ac:dyDescent="0.2">
      <c r="O10312" s="223"/>
    </row>
    <row r="10313" spans="15:15" x14ac:dyDescent="0.2">
      <c r="O10313" s="223"/>
    </row>
    <row r="10314" spans="15:15" x14ac:dyDescent="0.2">
      <c r="O10314" s="223"/>
    </row>
    <row r="10315" spans="15:15" x14ac:dyDescent="0.2">
      <c r="O10315" s="223"/>
    </row>
    <row r="10316" spans="15:15" x14ac:dyDescent="0.2">
      <c r="O10316" s="223"/>
    </row>
    <row r="10317" spans="15:15" x14ac:dyDescent="0.2">
      <c r="O10317" s="223"/>
    </row>
    <row r="10318" spans="15:15" x14ac:dyDescent="0.2">
      <c r="O10318" s="223"/>
    </row>
    <row r="10319" spans="15:15" x14ac:dyDescent="0.2">
      <c r="O10319" s="223"/>
    </row>
    <row r="10320" spans="15:15" x14ac:dyDescent="0.2">
      <c r="O10320" s="223"/>
    </row>
    <row r="10321" spans="15:15" x14ac:dyDescent="0.2">
      <c r="O10321" s="223"/>
    </row>
    <row r="10322" spans="15:15" x14ac:dyDescent="0.2">
      <c r="O10322" s="223"/>
    </row>
    <row r="10323" spans="15:15" x14ac:dyDescent="0.2">
      <c r="O10323" s="223"/>
    </row>
    <row r="10324" spans="15:15" x14ac:dyDescent="0.2">
      <c r="O10324" s="223"/>
    </row>
    <row r="10325" spans="15:15" x14ac:dyDescent="0.2">
      <c r="O10325" s="223"/>
    </row>
    <row r="10326" spans="15:15" x14ac:dyDescent="0.2">
      <c r="O10326" s="223"/>
    </row>
    <row r="10327" spans="15:15" x14ac:dyDescent="0.2">
      <c r="O10327" s="223"/>
    </row>
    <row r="10328" spans="15:15" x14ac:dyDescent="0.2">
      <c r="O10328" s="223"/>
    </row>
    <row r="10329" spans="15:15" x14ac:dyDescent="0.2">
      <c r="O10329" s="223"/>
    </row>
    <row r="10330" spans="15:15" x14ac:dyDescent="0.2">
      <c r="O10330" s="223"/>
    </row>
    <row r="10331" spans="15:15" x14ac:dyDescent="0.2">
      <c r="O10331" s="223"/>
    </row>
    <row r="10332" spans="15:15" x14ac:dyDescent="0.2">
      <c r="O10332" s="223"/>
    </row>
    <row r="10333" spans="15:15" x14ac:dyDescent="0.2">
      <c r="O10333" s="223"/>
    </row>
    <row r="10334" spans="15:15" x14ac:dyDescent="0.2">
      <c r="O10334" s="223"/>
    </row>
    <row r="10335" spans="15:15" x14ac:dyDescent="0.2">
      <c r="O10335" s="223"/>
    </row>
    <row r="10336" spans="15:15" x14ac:dyDescent="0.2">
      <c r="O10336" s="223"/>
    </row>
    <row r="10337" spans="15:15" x14ac:dyDescent="0.2">
      <c r="O10337" s="223"/>
    </row>
    <row r="10338" spans="15:15" x14ac:dyDescent="0.2">
      <c r="O10338" s="223"/>
    </row>
    <row r="10339" spans="15:15" x14ac:dyDescent="0.2">
      <c r="O10339" s="223"/>
    </row>
    <row r="10340" spans="15:15" x14ac:dyDescent="0.2">
      <c r="O10340" s="223"/>
    </row>
    <row r="10341" spans="15:15" x14ac:dyDescent="0.2">
      <c r="O10341" s="223"/>
    </row>
    <row r="10342" spans="15:15" x14ac:dyDescent="0.2">
      <c r="O10342" s="223"/>
    </row>
    <row r="10343" spans="15:15" x14ac:dyDescent="0.2">
      <c r="O10343" s="223"/>
    </row>
    <row r="10344" spans="15:15" x14ac:dyDescent="0.2">
      <c r="O10344" s="223"/>
    </row>
    <row r="10345" spans="15:15" x14ac:dyDescent="0.2">
      <c r="O10345" s="223"/>
    </row>
    <row r="10346" spans="15:15" x14ac:dyDescent="0.2">
      <c r="O10346" s="223"/>
    </row>
    <row r="10347" spans="15:15" x14ac:dyDescent="0.2">
      <c r="O10347" s="223"/>
    </row>
    <row r="10348" spans="15:15" x14ac:dyDescent="0.2">
      <c r="O10348" s="223"/>
    </row>
    <row r="10349" spans="15:15" x14ac:dyDescent="0.2">
      <c r="O10349" s="223"/>
    </row>
    <row r="10350" spans="15:15" x14ac:dyDescent="0.2">
      <c r="O10350" s="223"/>
    </row>
    <row r="10351" spans="15:15" x14ac:dyDescent="0.2">
      <c r="O10351" s="223"/>
    </row>
    <row r="10352" spans="15:15" x14ac:dyDescent="0.2">
      <c r="O10352" s="223"/>
    </row>
    <row r="10353" spans="15:15" x14ac:dyDescent="0.2">
      <c r="O10353" s="223"/>
    </row>
    <row r="10354" spans="15:15" x14ac:dyDescent="0.2">
      <c r="O10354" s="223"/>
    </row>
    <row r="10355" spans="15:15" x14ac:dyDescent="0.2">
      <c r="O10355" s="223"/>
    </row>
    <row r="10356" spans="15:15" x14ac:dyDescent="0.2">
      <c r="O10356" s="223"/>
    </row>
    <row r="10357" spans="15:15" x14ac:dyDescent="0.2">
      <c r="O10357" s="223"/>
    </row>
    <row r="10358" spans="15:15" x14ac:dyDescent="0.2">
      <c r="O10358" s="223"/>
    </row>
    <row r="10359" spans="15:15" x14ac:dyDescent="0.2">
      <c r="O10359" s="223"/>
    </row>
    <row r="10360" spans="15:15" x14ac:dyDescent="0.2">
      <c r="O10360" s="223"/>
    </row>
    <row r="10361" spans="15:15" x14ac:dyDescent="0.2">
      <c r="O10361" s="223"/>
    </row>
    <row r="10362" spans="15:15" x14ac:dyDescent="0.2">
      <c r="O10362" s="223"/>
    </row>
    <row r="10363" spans="15:15" x14ac:dyDescent="0.2">
      <c r="O10363" s="223"/>
    </row>
    <row r="10364" spans="15:15" x14ac:dyDescent="0.2">
      <c r="O10364" s="223"/>
    </row>
    <row r="10365" spans="15:15" x14ac:dyDescent="0.2">
      <c r="O10365" s="223"/>
    </row>
    <row r="10366" spans="15:15" x14ac:dyDescent="0.2">
      <c r="O10366" s="223"/>
    </row>
    <row r="10367" spans="15:15" x14ac:dyDescent="0.2">
      <c r="O10367" s="223"/>
    </row>
    <row r="10368" spans="15:15" x14ac:dyDescent="0.2">
      <c r="O10368" s="223"/>
    </row>
    <row r="10369" spans="15:15" x14ac:dyDescent="0.2">
      <c r="O10369" s="223"/>
    </row>
    <row r="10370" spans="15:15" x14ac:dyDescent="0.2">
      <c r="O10370" s="223"/>
    </row>
    <row r="10371" spans="15:15" x14ac:dyDescent="0.2">
      <c r="O10371" s="223"/>
    </row>
    <row r="10372" spans="15:15" x14ac:dyDescent="0.2">
      <c r="O10372" s="223"/>
    </row>
    <row r="10373" spans="15:15" x14ac:dyDescent="0.2">
      <c r="O10373" s="223"/>
    </row>
    <row r="10374" spans="15:15" x14ac:dyDescent="0.2">
      <c r="O10374" s="223"/>
    </row>
    <row r="10375" spans="15:15" x14ac:dyDescent="0.2">
      <c r="O10375" s="223"/>
    </row>
    <row r="10376" spans="15:15" x14ac:dyDescent="0.2">
      <c r="O10376" s="223"/>
    </row>
    <row r="10377" spans="15:15" x14ac:dyDescent="0.2">
      <c r="O10377" s="223"/>
    </row>
    <row r="10378" spans="15:15" x14ac:dyDescent="0.2">
      <c r="O10378" s="223"/>
    </row>
    <row r="10379" spans="15:15" x14ac:dyDescent="0.2">
      <c r="O10379" s="223"/>
    </row>
    <row r="10380" spans="15:15" x14ac:dyDescent="0.2">
      <c r="O10380" s="223"/>
    </row>
    <row r="10381" spans="15:15" x14ac:dyDescent="0.2">
      <c r="O10381" s="223"/>
    </row>
    <row r="10382" spans="15:15" x14ac:dyDescent="0.2">
      <c r="O10382" s="223"/>
    </row>
    <row r="10383" spans="15:15" x14ac:dyDescent="0.2">
      <c r="O10383" s="223"/>
    </row>
    <row r="10384" spans="15:15" x14ac:dyDescent="0.2">
      <c r="O10384" s="223"/>
    </row>
    <row r="10385" spans="15:15" x14ac:dyDescent="0.2">
      <c r="O10385" s="223"/>
    </row>
    <row r="10386" spans="15:15" x14ac:dyDescent="0.2">
      <c r="O10386" s="223"/>
    </row>
    <row r="10387" spans="15:15" x14ac:dyDescent="0.2">
      <c r="O10387" s="223"/>
    </row>
    <row r="10388" spans="15:15" x14ac:dyDescent="0.2">
      <c r="O10388" s="223"/>
    </row>
    <row r="10389" spans="15:15" x14ac:dyDescent="0.2">
      <c r="O10389" s="223"/>
    </row>
    <row r="10390" spans="15:15" x14ac:dyDescent="0.2">
      <c r="O10390" s="223"/>
    </row>
    <row r="10391" spans="15:15" x14ac:dyDescent="0.2">
      <c r="O10391" s="223"/>
    </row>
    <row r="10392" spans="15:15" x14ac:dyDescent="0.2">
      <c r="O10392" s="223"/>
    </row>
    <row r="10393" spans="15:15" x14ac:dyDescent="0.2">
      <c r="O10393" s="223"/>
    </row>
    <row r="10394" spans="15:15" x14ac:dyDescent="0.2">
      <c r="O10394" s="223"/>
    </row>
    <row r="10395" spans="15:15" x14ac:dyDescent="0.2">
      <c r="O10395" s="223"/>
    </row>
    <row r="10396" spans="15:15" x14ac:dyDescent="0.2">
      <c r="O10396" s="223"/>
    </row>
    <row r="10397" spans="15:15" x14ac:dyDescent="0.2">
      <c r="O10397" s="223"/>
    </row>
    <row r="10398" spans="15:15" x14ac:dyDescent="0.2">
      <c r="O10398" s="223"/>
    </row>
    <row r="10399" spans="15:15" x14ac:dyDescent="0.2">
      <c r="O10399" s="223"/>
    </row>
    <row r="10400" spans="15:15" x14ac:dyDescent="0.2">
      <c r="O10400" s="223"/>
    </row>
    <row r="10401" spans="15:15" x14ac:dyDescent="0.2">
      <c r="O10401" s="223"/>
    </row>
    <row r="10402" spans="15:15" x14ac:dyDescent="0.2">
      <c r="O10402" s="223"/>
    </row>
    <row r="10403" spans="15:15" x14ac:dyDescent="0.2">
      <c r="O10403" s="223"/>
    </row>
    <row r="10404" spans="15:15" x14ac:dyDescent="0.2">
      <c r="O10404" s="223"/>
    </row>
    <row r="10405" spans="15:15" x14ac:dyDescent="0.2">
      <c r="O10405" s="223"/>
    </row>
    <row r="10406" spans="15:15" x14ac:dyDescent="0.2">
      <c r="O10406" s="223"/>
    </row>
    <row r="10407" spans="15:15" x14ac:dyDescent="0.2">
      <c r="O10407" s="223"/>
    </row>
    <row r="10408" spans="15:15" x14ac:dyDescent="0.2">
      <c r="O10408" s="223"/>
    </row>
    <row r="10409" spans="15:15" x14ac:dyDescent="0.2">
      <c r="O10409" s="223"/>
    </row>
    <row r="10410" spans="15:15" x14ac:dyDescent="0.2">
      <c r="O10410" s="223"/>
    </row>
    <row r="10411" spans="15:15" x14ac:dyDescent="0.2">
      <c r="O10411" s="223"/>
    </row>
    <row r="10412" spans="15:15" x14ac:dyDescent="0.2">
      <c r="O10412" s="223"/>
    </row>
    <row r="10413" spans="15:15" x14ac:dyDescent="0.2">
      <c r="O10413" s="223"/>
    </row>
    <row r="10414" spans="15:15" x14ac:dyDescent="0.2">
      <c r="O10414" s="223"/>
    </row>
    <row r="10415" spans="15:15" x14ac:dyDescent="0.2">
      <c r="O10415" s="223"/>
    </row>
    <row r="10416" spans="15:15" x14ac:dyDescent="0.2">
      <c r="O10416" s="223"/>
    </row>
    <row r="10417" spans="15:15" x14ac:dyDescent="0.2">
      <c r="O10417" s="223"/>
    </row>
    <row r="10418" spans="15:15" x14ac:dyDescent="0.2">
      <c r="O10418" s="223"/>
    </row>
    <row r="10419" spans="15:15" x14ac:dyDescent="0.2">
      <c r="O10419" s="223"/>
    </row>
    <row r="10420" spans="15:15" x14ac:dyDescent="0.2">
      <c r="O10420" s="223"/>
    </row>
    <row r="10421" spans="15:15" x14ac:dyDescent="0.2">
      <c r="O10421" s="223"/>
    </row>
    <row r="10422" spans="15:15" x14ac:dyDescent="0.2">
      <c r="O10422" s="223"/>
    </row>
    <row r="10423" spans="15:15" x14ac:dyDescent="0.2">
      <c r="O10423" s="223"/>
    </row>
    <row r="10424" spans="15:15" x14ac:dyDescent="0.2">
      <c r="O10424" s="223"/>
    </row>
    <row r="10425" spans="15:15" x14ac:dyDescent="0.2">
      <c r="O10425" s="223"/>
    </row>
    <row r="10426" spans="15:15" x14ac:dyDescent="0.2">
      <c r="O10426" s="223"/>
    </row>
    <row r="10427" spans="15:15" x14ac:dyDescent="0.2">
      <c r="O10427" s="223"/>
    </row>
    <row r="10428" spans="15:15" x14ac:dyDescent="0.2">
      <c r="O10428" s="223"/>
    </row>
    <row r="10429" spans="15:15" x14ac:dyDescent="0.2">
      <c r="O10429" s="223"/>
    </row>
    <row r="10430" spans="15:15" x14ac:dyDescent="0.2">
      <c r="O10430" s="223"/>
    </row>
    <row r="10431" spans="15:15" x14ac:dyDescent="0.2">
      <c r="O10431" s="223"/>
    </row>
    <row r="10432" spans="15:15" x14ac:dyDescent="0.2">
      <c r="O10432" s="223"/>
    </row>
    <row r="10433" spans="15:15" x14ac:dyDescent="0.2">
      <c r="O10433" s="223"/>
    </row>
    <row r="10434" spans="15:15" x14ac:dyDescent="0.2">
      <c r="O10434" s="223"/>
    </row>
    <row r="10435" spans="15:15" x14ac:dyDescent="0.2">
      <c r="O10435" s="223"/>
    </row>
    <row r="10436" spans="15:15" x14ac:dyDescent="0.2">
      <c r="O10436" s="223"/>
    </row>
    <row r="10437" spans="15:15" x14ac:dyDescent="0.2">
      <c r="O10437" s="223"/>
    </row>
    <row r="10438" spans="15:15" x14ac:dyDescent="0.2">
      <c r="O10438" s="223"/>
    </row>
    <row r="10439" spans="15:15" x14ac:dyDescent="0.2">
      <c r="O10439" s="223"/>
    </row>
    <row r="10440" spans="15:15" x14ac:dyDescent="0.2">
      <c r="O10440" s="223"/>
    </row>
    <row r="10441" spans="15:15" x14ac:dyDescent="0.2">
      <c r="O10441" s="223"/>
    </row>
    <row r="10442" spans="15:15" x14ac:dyDescent="0.2">
      <c r="O10442" s="223"/>
    </row>
    <row r="10443" spans="15:15" x14ac:dyDescent="0.2">
      <c r="O10443" s="223"/>
    </row>
    <row r="10444" spans="15:15" x14ac:dyDescent="0.2">
      <c r="O10444" s="223"/>
    </row>
    <row r="10445" spans="15:15" x14ac:dyDescent="0.2">
      <c r="O10445" s="223"/>
    </row>
    <row r="10446" spans="15:15" x14ac:dyDescent="0.2">
      <c r="O10446" s="223"/>
    </row>
    <row r="10447" spans="15:15" x14ac:dyDescent="0.2">
      <c r="O10447" s="223"/>
    </row>
    <row r="10448" spans="15:15" x14ac:dyDescent="0.2">
      <c r="O10448" s="223"/>
    </row>
    <row r="10449" spans="15:15" x14ac:dyDescent="0.2">
      <c r="O10449" s="223"/>
    </row>
    <row r="10450" spans="15:15" x14ac:dyDescent="0.2">
      <c r="O10450" s="223"/>
    </row>
    <row r="10451" spans="15:15" x14ac:dyDescent="0.2">
      <c r="O10451" s="223"/>
    </row>
    <row r="10452" spans="15:15" x14ac:dyDescent="0.2">
      <c r="O10452" s="223"/>
    </row>
    <row r="10453" spans="15:15" x14ac:dyDescent="0.2">
      <c r="O10453" s="223"/>
    </row>
    <row r="10454" spans="15:15" x14ac:dyDescent="0.2">
      <c r="O10454" s="223"/>
    </row>
    <row r="10455" spans="15:15" x14ac:dyDescent="0.2">
      <c r="O10455" s="223"/>
    </row>
    <row r="10456" spans="15:15" x14ac:dyDescent="0.2">
      <c r="O10456" s="223"/>
    </row>
    <row r="10457" spans="15:15" x14ac:dyDescent="0.2">
      <c r="O10457" s="223"/>
    </row>
    <row r="10458" spans="15:15" x14ac:dyDescent="0.2">
      <c r="O10458" s="223"/>
    </row>
    <row r="10459" spans="15:15" x14ac:dyDescent="0.2">
      <c r="O10459" s="223"/>
    </row>
    <row r="10460" spans="15:15" x14ac:dyDescent="0.2">
      <c r="O10460" s="223"/>
    </row>
    <row r="10461" spans="15:15" x14ac:dyDescent="0.2">
      <c r="O10461" s="223"/>
    </row>
    <row r="10462" spans="15:15" x14ac:dyDescent="0.2">
      <c r="O10462" s="223"/>
    </row>
    <row r="10463" spans="15:15" x14ac:dyDescent="0.2">
      <c r="O10463" s="223"/>
    </row>
    <row r="10464" spans="15:15" x14ac:dyDescent="0.2">
      <c r="O10464" s="223"/>
    </row>
    <row r="10465" spans="15:15" x14ac:dyDescent="0.2">
      <c r="O10465" s="223"/>
    </row>
    <row r="10466" spans="15:15" x14ac:dyDescent="0.2">
      <c r="O10466" s="223"/>
    </row>
    <row r="10467" spans="15:15" x14ac:dyDescent="0.2">
      <c r="O10467" s="223"/>
    </row>
    <row r="10468" spans="15:15" x14ac:dyDescent="0.2">
      <c r="O10468" s="223"/>
    </row>
    <row r="10469" spans="15:15" x14ac:dyDescent="0.2">
      <c r="O10469" s="223"/>
    </row>
    <row r="10470" spans="15:15" x14ac:dyDescent="0.2">
      <c r="O10470" s="223"/>
    </row>
    <row r="10471" spans="15:15" x14ac:dyDescent="0.2">
      <c r="O10471" s="223"/>
    </row>
    <row r="10472" spans="15:15" x14ac:dyDescent="0.2">
      <c r="O10472" s="223"/>
    </row>
    <row r="10473" spans="15:15" x14ac:dyDescent="0.2">
      <c r="O10473" s="223"/>
    </row>
    <row r="10474" spans="15:15" x14ac:dyDescent="0.2">
      <c r="O10474" s="223"/>
    </row>
    <row r="10475" spans="15:15" x14ac:dyDescent="0.2">
      <c r="O10475" s="223"/>
    </row>
    <row r="10476" spans="15:15" x14ac:dyDescent="0.2">
      <c r="O10476" s="223"/>
    </row>
    <row r="10477" spans="15:15" x14ac:dyDescent="0.2">
      <c r="O10477" s="223"/>
    </row>
    <row r="10478" spans="15:15" x14ac:dyDescent="0.2">
      <c r="O10478" s="223"/>
    </row>
    <row r="10479" spans="15:15" x14ac:dyDescent="0.2">
      <c r="O10479" s="223"/>
    </row>
    <row r="10480" spans="15:15" x14ac:dyDescent="0.2">
      <c r="O10480" s="223"/>
    </row>
    <row r="10481" spans="15:15" x14ac:dyDescent="0.2">
      <c r="O10481" s="223"/>
    </row>
    <row r="10482" spans="15:15" x14ac:dyDescent="0.2">
      <c r="O10482" s="223"/>
    </row>
    <row r="10483" spans="15:15" x14ac:dyDescent="0.2">
      <c r="O10483" s="223"/>
    </row>
    <row r="10484" spans="15:15" x14ac:dyDescent="0.2">
      <c r="O10484" s="223"/>
    </row>
    <row r="10485" spans="15:15" x14ac:dyDescent="0.2">
      <c r="O10485" s="223"/>
    </row>
    <row r="10486" spans="15:15" x14ac:dyDescent="0.2">
      <c r="O10486" s="223"/>
    </row>
    <row r="10487" spans="15:15" x14ac:dyDescent="0.2">
      <c r="O10487" s="223"/>
    </row>
    <row r="10488" spans="15:15" x14ac:dyDescent="0.2">
      <c r="O10488" s="223"/>
    </row>
    <row r="10489" spans="15:15" x14ac:dyDescent="0.2">
      <c r="O10489" s="223"/>
    </row>
    <row r="10490" spans="15:15" x14ac:dyDescent="0.2">
      <c r="O10490" s="223"/>
    </row>
    <row r="10491" spans="15:15" x14ac:dyDescent="0.2">
      <c r="O10491" s="223"/>
    </row>
    <row r="10492" spans="15:15" x14ac:dyDescent="0.2">
      <c r="O10492" s="223"/>
    </row>
    <row r="10493" spans="15:15" x14ac:dyDescent="0.2">
      <c r="O10493" s="223"/>
    </row>
    <row r="10494" spans="15:15" x14ac:dyDescent="0.2">
      <c r="O10494" s="223"/>
    </row>
    <row r="10495" spans="15:15" x14ac:dyDescent="0.2">
      <c r="O10495" s="223"/>
    </row>
    <row r="10496" spans="15:15" x14ac:dyDescent="0.2">
      <c r="O10496" s="223"/>
    </row>
    <row r="10497" spans="15:15" x14ac:dyDescent="0.2">
      <c r="O10497" s="223"/>
    </row>
    <row r="10498" spans="15:15" x14ac:dyDescent="0.2">
      <c r="O10498" s="223"/>
    </row>
    <row r="10499" spans="15:15" x14ac:dyDescent="0.2">
      <c r="O10499" s="223"/>
    </row>
    <row r="10500" spans="15:15" x14ac:dyDescent="0.2">
      <c r="O10500" s="223"/>
    </row>
    <row r="10501" spans="15:15" x14ac:dyDescent="0.2">
      <c r="O10501" s="223"/>
    </row>
    <row r="10502" spans="15:15" x14ac:dyDescent="0.2">
      <c r="O10502" s="223"/>
    </row>
    <row r="10503" spans="15:15" x14ac:dyDescent="0.2">
      <c r="O10503" s="223"/>
    </row>
    <row r="10504" spans="15:15" x14ac:dyDescent="0.2">
      <c r="O10504" s="223"/>
    </row>
    <row r="10505" spans="15:15" x14ac:dyDescent="0.2">
      <c r="O10505" s="223"/>
    </row>
    <row r="10506" spans="15:15" x14ac:dyDescent="0.2">
      <c r="O10506" s="223"/>
    </row>
    <row r="10507" spans="15:15" x14ac:dyDescent="0.2">
      <c r="O10507" s="223"/>
    </row>
    <row r="10508" spans="15:15" x14ac:dyDescent="0.2">
      <c r="O10508" s="223"/>
    </row>
    <row r="10509" spans="15:15" x14ac:dyDescent="0.2">
      <c r="O10509" s="223"/>
    </row>
    <row r="10510" spans="15:15" x14ac:dyDescent="0.2">
      <c r="O10510" s="223"/>
    </row>
    <row r="10511" spans="15:15" x14ac:dyDescent="0.2">
      <c r="O10511" s="223"/>
    </row>
    <row r="10512" spans="15:15" x14ac:dyDescent="0.2">
      <c r="O10512" s="223"/>
    </row>
    <row r="10513" spans="15:15" x14ac:dyDescent="0.2">
      <c r="O10513" s="223"/>
    </row>
    <row r="10514" spans="15:15" x14ac:dyDescent="0.2">
      <c r="O10514" s="223"/>
    </row>
    <row r="10515" spans="15:15" x14ac:dyDescent="0.2">
      <c r="O10515" s="223"/>
    </row>
    <row r="10516" spans="15:15" x14ac:dyDescent="0.2">
      <c r="O10516" s="223"/>
    </row>
    <row r="10517" spans="15:15" x14ac:dyDescent="0.2">
      <c r="O10517" s="223"/>
    </row>
    <row r="10518" spans="15:15" x14ac:dyDescent="0.2">
      <c r="O10518" s="223"/>
    </row>
    <row r="10519" spans="15:15" x14ac:dyDescent="0.2">
      <c r="O10519" s="223"/>
    </row>
    <row r="10520" spans="15:15" x14ac:dyDescent="0.2">
      <c r="O10520" s="223"/>
    </row>
    <row r="10521" spans="15:15" x14ac:dyDescent="0.2">
      <c r="O10521" s="223"/>
    </row>
    <row r="10522" spans="15:15" x14ac:dyDescent="0.2">
      <c r="O10522" s="223"/>
    </row>
    <row r="10523" spans="15:15" x14ac:dyDescent="0.2">
      <c r="O10523" s="223"/>
    </row>
    <row r="10524" spans="15:15" x14ac:dyDescent="0.2">
      <c r="O10524" s="223"/>
    </row>
    <row r="10525" spans="15:15" x14ac:dyDescent="0.2">
      <c r="O10525" s="223"/>
    </row>
    <row r="10526" spans="15:15" x14ac:dyDescent="0.2">
      <c r="O10526" s="223"/>
    </row>
    <row r="10527" spans="15:15" x14ac:dyDescent="0.2">
      <c r="O10527" s="223"/>
    </row>
    <row r="10528" spans="15:15" x14ac:dyDescent="0.2">
      <c r="O10528" s="223"/>
    </row>
    <row r="10529" spans="15:15" x14ac:dyDescent="0.2">
      <c r="O10529" s="223"/>
    </row>
    <row r="10530" spans="15:15" x14ac:dyDescent="0.2">
      <c r="O10530" s="223"/>
    </row>
    <row r="10531" spans="15:15" x14ac:dyDescent="0.2">
      <c r="O10531" s="223"/>
    </row>
    <row r="10532" spans="15:15" x14ac:dyDescent="0.2">
      <c r="O10532" s="223"/>
    </row>
    <row r="10533" spans="15:15" x14ac:dyDescent="0.2">
      <c r="O10533" s="223"/>
    </row>
    <row r="10534" spans="15:15" x14ac:dyDescent="0.2">
      <c r="O10534" s="223"/>
    </row>
    <row r="10535" spans="15:15" x14ac:dyDescent="0.2">
      <c r="O10535" s="223"/>
    </row>
    <row r="10536" spans="15:15" x14ac:dyDescent="0.2">
      <c r="O10536" s="223"/>
    </row>
    <row r="10537" spans="15:15" x14ac:dyDescent="0.2">
      <c r="O10537" s="223"/>
    </row>
    <row r="10538" spans="15:15" x14ac:dyDescent="0.2">
      <c r="O10538" s="223"/>
    </row>
    <row r="10539" spans="15:15" x14ac:dyDescent="0.2">
      <c r="O10539" s="223"/>
    </row>
    <row r="10540" spans="15:15" x14ac:dyDescent="0.2">
      <c r="O10540" s="223"/>
    </row>
    <row r="10541" spans="15:15" x14ac:dyDescent="0.2">
      <c r="O10541" s="223"/>
    </row>
    <row r="10542" spans="15:15" x14ac:dyDescent="0.2">
      <c r="O10542" s="223"/>
    </row>
    <row r="10543" spans="15:15" x14ac:dyDescent="0.2">
      <c r="O10543" s="223"/>
    </row>
    <row r="10544" spans="15:15" x14ac:dyDescent="0.2">
      <c r="O10544" s="223"/>
    </row>
    <row r="10545" spans="15:15" x14ac:dyDescent="0.2">
      <c r="O10545" s="223"/>
    </row>
    <row r="10546" spans="15:15" x14ac:dyDescent="0.2">
      <c r="O10546" s="223"/>
    </row>
    <row r="10547" spans="15:15" x14ac:dyDescent="0.2">
      <c r="O10547" s="223"/>
    </row>
    <row r="10548" spans="15:15" x14ac:dyDescent="0.2">
      <c r="O10548" s="223"/>
    </row>
    <row r="10549" spans="15:15" x14ac:dyDescent="0.2">
      <c r="O10549" s="223"/>
    </row>
    <row r="10550" spans="15:15" x14ac:dyDescent="0.2">
      <c r="O10550" s="223"/>
    </row>
    <row r="10551" spans="15:15" x14ac:dyDescent="0.2">
      <c r="O10551" s="223"/>
    </row>
    <row r="10552" spans="15:15" x14ac:dyDescent="0.2">
      <c r="O10552" s="223"/>
    </row>
    <row r="10553" spans="15:15" x14ac:dyDescent="0.2">
      <c r="O10553" s="223"/>
    </row>
    <row r="10554" spans="15:15" x14ac:dyDescent="0.2">
      <c r="O10554" s="223"/>
    </row>
    <row r="10555" spans="15:15" x14ac:dyDescent="0.2">
      <c r="O10555" s="223"/>
    </row>
    <row r="10556" spans="15:15" x14ac:dyDescent="0.2">
      <c r="O10556" s="223"/>
    </row>
    <row r="10557" spans="15:15" x14ac:dyDescent="0.2">
      <c r="O10557" s="223"/>
    </row>
    <row r="10558" spans="15:15" x14ac:dyDescent="0.2">
      <c r="O10558" s="223"/>
    </row>
    <row r="10559" spans="15:15" x14ac:dyDescent="0.2">
      <c r="O10559" s="223"/>
    </row>
    <row r="10560" spans="15:15" x14ac:dyDescent="0.2">
      <c r="O10560" s="223"/>
    </row>
    <row r="10561" spans="15:15" x14ac:dyDescent="0.2">
      <c r="O10561" s="223"/>
    </row>
    <row r="10562" spans="15:15" x14ac:dyDescent="0.2">
      <c r="O10562" s="223"/>
    </row>
    <row r="10563" spans="15:15" x14ac:dyDescent="0.2">
      <c r="O10563" s="223"/>
    </row>
    <row r="10564" spans="15:15" x14ac:dyDescent="0.2">
      <c r="O10564" s="223"/>
    </row>
    <row r="10565" spans="15:15" x14ac:dyDescent="0.2">
      <c r="O10565" s="223"/>
    </row>
    <row r="10566" spans="15:15" x14ac:dyDescent="0.2">
      <c r="O10566" s="223"/>
    </row>
    <row r="10567" spans="15:15" x14ac:dyDescent="0.2">
      <c r="O10567" s="223"/>
    </row>
    <row r="10568" spans="15:15" x14ac:dyDescent="0.2">
      <c r="O10568" s="223"/>
    </row>
    <row r="10569" spans="15:15" x14ac:dyDescent="0.2">
      <c r="O10569" s="223"/>
    </row>
    <row r="10570" spans="15:15" x14ac:dyDescent="0.2">
      <c r="O10570" s="223"/>
    </row>
    <row r="10571" spans="15:15" x14ac:dyDescent="0.2">
      <c r="O10571" s="223"/>
    </row>
    <row r="10572" spans="15:15" x14ac:dyDescent="0.2">
      <c r="O10572" s="223"/>
    </row>
    <row r="10573" spans="15:15" x14ac:dyDescent="0.2">
      <c r="O10573" s="223"/>
    </row>
    <row r="10574" spans="15:15" x14ac:dyDescent="0.2">
      <c r="O10574" s="223"/>
    </row>
    <row r="10575" spans="15:15" x14ac:dyDescent="0.2">
      <c r="O10575" s="223"/>
    </row>
    <row r="10576" spans="15:15" x14ac:dyDescent="0.2">
      <c r="O10576" s="223"/>
    </row>
    <row r="10577" spans="15:15" x14ac:dyDescent="0.2">
      <c r="O10577" s="223"/>
    </row>
    <row r="10578" spans="15:15" x14ac:dyDescent="0.2">
      <c r="O10578" s="223"/>
    </row>
    <row r="10579" spans="15:15" x14ac:dyDescent="0.2">
      <c r="O10579" s="223"/>
    </row>
    <row r="10580" spans="15:15" x14ac:dyDescent="0.2">
      <c r="O10580" s="223"/>
    </row>
    <row r="10581" spans="15:15" x14ac:dyDescent="0.2">
      <c r="O10581" s="223"/>
    </row>
    <row r="10582" spans="15:15" x14ac:dyDescent="0.2">
      <c r="O10582" s="223"/>
    </row>
    <row r="10583" spans="15:15" x14ac:dyDescent="0.2">
      <c r="O10583" s="223"/>
    </row>
    <row r="10584" spans="15:15" x14ac:dyDescent="0.2">
      <c r="O10584" s="223"/>
    </row>
    <row r="10585" spans="15:15" x14ac:dyDescent="0.2">
      <c r="O10585" s="223"/>
    </row>
    <row r="10586" spans="15:15" x14ac:dyDescent="0.2">
      <c r="O10586" s="223"/>
    </row>
    <row r="10587" spans="15:15" x14ac:dyDescent="0.2">
      <c r="O10587" s="223"/>
    </row>
    <row r="10588" spans="15:15" x14ac:dyDescent="0.2">
      <c r="O10588" s="223"/>
    </row>
    <row r="10589" spans="15:15" x14ac:dyDescent="0.2">
      <c r="O10589" s="223"/>
    </row>
    <row r="10590" spans="15:15" x14ac:dyDescent="0.2">
      <c r="O10590" s="223"/>
    </row>
    <row r="10591" spans="15:15" x14ac:dyDescent="0.2">
      <c r="O10591" s="223"/>
    </row>
    <row r="10592" spans="15:15" x14ac:dyDescent="0.2">
      <c r="O10592" s="223"/>
    </row>
    <row r="10593" spans="15:15" x14ac:dyDescent="0.2">
      <c r="O10593" s="223"/>
    </row>
    <row r="10594" spans="15:15" x14ac:dyDescent="0.2">
      <c r="O10594" s="223"/>
    </row>
    <row r="10595" spans="15:15" x14ac:dyDescent="0.2">
      <c r="O10595" s="223"/>
    </row>
    <row r="10596" spans="15:15" x14ac:dyDescent="0.2">
      <c r="O10596" s="223"/>
    </row>
    <row r="10597" spans="15:15" x14ac:dyDescent="0.2">
      <c r="O10597" s="223"/>
    </row>
    <row r="10598" spans="15:15" x14ac:dyDescent="0.2">
      <c r="O10598" s="223"/>
    </row>
    <row r="10599" spans="15:15" x14ac:dyDescent="0.2">
      <c r="O10599" s="223"/>
    </row>
    <row r="10600" spans="15:15" x14ac:dyDescent="0.2">
      <c r="O10600" s="223"/>
    </row>
    <row r="10601" spans="15:15" x14ac:dyDescent="0.2">
      <c r="O10601" s="223"/>
    </row>
    <row r="10602" spans="15:15" x14ac:dyDescent="0.2">
      <c r="O10602" s="223"/>
    </row>
    <row r="10603" spans="15:15" x14ac:dyDescent="0.2">
      <c r="O10603" s="223"/>
    </row>
    <row r="10604" spans="15:15" x14ac:dyDescent="0.2">
      <c r="O10604" s="223"/>
    </row>
    <row r="10605" spans="15:15" x14ac:dyDescent="0.2">
      <c r="O10605" s="223"/>
    </row>
    <row r="10606" spans="15:15" x14ac:dyDescent="0.2">
      <c r="O10606" s="223"/>
    </row>
    <row r="10607" spans="15:15" x14ac:dyDescent="0.2">
      <c r="O10607" s="223"/>
    </row>
    <row r="10608" spans="15:15" x14ac:dyDescent="0.2">
      <c r="O10608" s="223"/>
    </row>
    <row r="10609" spans="15:15" x14ac:dyDescent="0.2">
      <c r="O10609" s="223"/>
    </row>
    <row r="10610" spans="15:15" x14ac:dyDescent="0.2">
      <c r="O10610" s="223"/>
    </row>
    <row r="10611" spans="15:15" x14ac:dyDescent="0.2">
      <c r="O10611" s="223"/>
    </row>
    <row r="10612" spans="15:15" x14ac:dyDescent="0.2">
      <c r="O10612" s="223"/>
    </row>
    <row r="10613" spans="15:15" x14ac:dyDescent="0.2">
      <c r="O10613" s="223"/>
    </row>
    <row r="10614" spans="15:15" x14ac:dyDescent="0.2">
      <c r="O10614" s="223"/>
    </row>
    <row r="10615" spans="15:15" x14ac:dyDescent="0.2">
      <c r="O10615" s="223"/>
    </row>
    <row r="10616" spans="15:15" x14ac:dyDescent="0.2">
      <c r="O10616" s="223"/>
    </row>
    <row r="10617" spans="15:15" x14ac:dyDescent="0.2">
      <c r="O10617" s="223"/>
    </row>
    <row r="10618" spans="15:15" x14ac:dyDescent="0.2">
      <c r="O10618" s="223"/>
    </row>
    <row r="10619" spans="15:15" x14ac:dyDescent="0.2">
      <c r="O10619" s="223"/>
    </row>
    <row r="10620" spans="15:15" x14ac:dyDescent="0.2">
      <c r="O10620" s="223"/>
    </row>
    <row r="10621" spans="15:15" x14ac:dyDescent="0.2">
      <c r="O10621" s="223"/>
    </row>
    <row r="10622" spans="15:15" x14ac:dyDescent="0.2">
      <c r="O10622" s="223"/>
    </row>
    <row r="10623" spans="15:15" x14ac:dyDescent="0.2">
      <c r="O10623" s="223"/>
    </row>
    <row r="10624" spans="15:15" x14ac:dyDescent="0.2">
      <c r="O10624" s="223"/>
    </row>
    <row r="10625" spans="15:15" x14ac:dyDescent="0.2">
      <c r="O10625" s="223"/>
    </row>
    <row r="10626" spans="15:15" x14ac:dyDescent="0.2">
      <c r="O10626" s="223"/>
    </row>
    <row r="10627" spans="15:15" x14ac:dyDescent="0.2">
      <c r="O10627" s="223"/>
    </row>
    <row r="10628" spans="15:15" x14ac:dyDescent="0.2">
      <c r="O10628" s="223"/>
    </row>
    <row r="10629" spans="15:15" x14ac:dyDescent="0.2">
      <c r="O10629" s="223"/>
    </row>
    <row r="10630" spans="15:15" x14ac:dyDescent="0.2">
      <c r="O10630" s="223"/>
    </row>
    <row r="10631" spans="15:15" x14ac:dyDescent="0.2">
      <c r="O10631" s="223"/>
    </row>
    <row r="10632" spans="15:15" x14ac:dyDescent="0.2">
      <c r="O10632" s="223"/>
    </row>
    <row r="10633" spans="15:15" x14ac:dyDescent="0.2">
      <c r="O10633" s="223"/>
    </row>
    <row r="10634" spans="15:15" x14ac:dyDescent="0.2">
      <c r="O10634" s="223"/>
    </row>
    <row r="10635" spans="15:15" x14ac:dyDescent="0.2">
      <c r="O10635" s="223"/>
    </row>
    <row r="10636" spans="15:15" x14ac:dyDescent="0.2">
      <c r="O10636" s="223"/>
    </row>
    <row r="10637" spans="15:15" x14ac:dyDescent="0.2">
      <c r="O10637" s="223"/>
    </row>
    <row r="10638" spans="15:15" x14ac:dyDescent="0.2">
      <c r="O10638" s="223"/>
    </row>
    <row r="10639" spans="15:15" x14ac:dyDescent="0.2">
      <c r="O10639" s="223"/>
    </row>
    <row r="10640" spans="15:15" x14ac:dyDescent="0.2">
      <c r="O10640" s="223"/>
    </row>
    <row r="10641" spans="15:15" x14ac:dyDescent="0.2">
      <c r="O10641" s="223"/>
    </row>
    <row r="10642" spans="15:15" x14ac:dyDescent="0.2">
      <c r="O10642" s="223"/>
    </row>
    <row r="10643" spans="15:15" x14ac:dyDescent="0.2">
      <c r="O10643" s="223"/>
    </row>
    <row r="10644" spans="15:15" x14ac:dyDescent="0.2">
      <c r="O10644" s="223"/>
    </row>
    <row r="10645" spans="15:15" x14ac:dyDescent="0.2">
      <c r="O10645" s="223"/>
    </row>
    <row r="10646" spans="15:15" x14ac:dyDescent="0.2">
      <c r="O10646" s="223"/>
    </row>
    <row r="10647" spans="15:15" x14ac:dyDescent="0.2">
      <c r="O10647" s="223"/>
    </row>
    <row r="10648" spans="15:15" x14ac:dyDescent="0.2">
      <c r="O10648" s="223"/>
    </row>
    <row r="10649" spans="15:15" x14ac:dyDescent="0.2">
      <c r="O10649" s="223"/>
    </row>
    <row r="10650" spans="15:15" x14ac:dyDescent="0.2">
      <c r="O10650" s="223"/>
    </row>
    <row r="10651" spans="15:15" x14ac:dyDescent="0.2">
      <c r="O10651" s="223"/>
    </row>
    <row r="10652" spans="15:15" x14ac:dyDescent="0.2">
      <c r="O10652" s="223"/>
    </row>
    <row r="10653" spans="15:15" x14ac:dyDescent="0.2">
      <c r="O10653" s="223"/>
    </row>
    <row r="10654" spans="15:15" x14ac:dyDescent="0.2">
      <c r="O10654" s="223"/>
    </row>
    <row r="10655" spans="15:15" x14ac:dyDescent="0.2">
      <c r="O10655" s="223"/>
    </row>
    <row r="10656" spans="15:15" x14ac:dyDescent="0.2">
      <c r="O10656" s="223"/>
    </row>
    <row r="10657" spans="15:15" x14ac:dyDescent="0.2">
      <c r="O10657" s="223"/>
    </row>
    <row r="10658" spans="15:15" x14ac:dyDescent="0.2">
      <c r="O10658" s="223"/>
    </row>
    <row r="10659" spans="15:15" x14ac:dyDescent="0.2">
      <c r="O10659" s="223"/>
    </row>
    <row r="10660" spans="15:15" x14ac:dyDescent="0.2">
      <c r="O10660" s="223"/>
    </row>
    <row r="10661" spans="15:15" x14ac:dyDescent="0.2">
      <c r="O10661" s="223"/>
    </row>
    <row r="10662" spans="15:15" x14ac:dyDescent="0.2">
      <c r="O10662" s="223"/>
    </row>
    <row r="10663" spans="15:15" x14ac:dyDescent="0.2">
      <c r="O10663" s="223"/>
    </row>
    <row r="10664" spans="15:15" x14ac:dyDescent="0.2">
      <c r="O10664" s="223"/>
    </row>
    <row r="10665" spans="15:15" x14ac:dyDescent="0.2">
      <c r="O10665" s="223"/>
    </row>
    <row r="10666" spans="15:15" x14ac:dyDescent="0.2">
      <c r="O10666" s="223"/>
    </row>
    <row r="10667" spans="15:15" x14ac:dyDescent="0.2">
      <c r="O10667" s="223"/>
    </row>
    <row r="10668" spans="15:15" x14ac:dyDescent="0.2">
      <c r="O10668" s="223"/>
    </row>
    <row r="10669" spans="15:15" x14ac:dyDescent="0.2">
      <c r="O10669" s="223"/>
    </row>
    <row r="10670" spans="15:15" x14ac:dyDescent="0.2">
      <c r="O10670" s="223"/>
    </row>
    <row r="10671" spans="15:15" x14ac:dyDescent="0.2">
      <c r="O10671" s="223"/>
    </row>
    <row r="10672" spans="15:15" x14ac:dyDescent="0.2">
      <c r="O10672" s="223"/>
    </row>
    <row r="10673" spans="15:15" x14ac:dyDescent="0.2">
      <c r="O10673" s="223"/>
    </row>
    <row r="10674" spans="15:15" x14ac:dyDescent="0.2">
      <c r="O10674" s="223"/>
    </row>
    <row r="10675" spans="15:15" x14ac:dyDescent="0.2">
      <c r="O10675" s="223"/>
    </row>
    <row r="10676" spans="15:15" x14ac:dyDescent="0.2">
      <c r="O10676" s="223"/>
    </row>
    <row r="10677" spans="15:15" x14ac:dyDescent="0.2">
      <c r="O10677" s="223"/>
    </row>
    <row r="10678" spans="15:15" x14ac:dyDescent="0.2">
      <c r="O10678" s="223"/>
    </row>
    <row r="10679" spans="15:15" x14ac:dyDescent="0.2">
      <c r="O10679" s="223"/>
    </row>
    <row r="10680" spans="15:15" x14ac:dyDescent="0.2">
      <c r="O10680" s="223"/>
    </row>
    <row r="10681" spans="15:15" x14ac:dyDescent="0.2">
      <c r="O10681" s="223"/>
    </row>
    <row r="10682" spans="15:15" x14ac:dyDescent="0.2">
      <c r="O10682" s="223"/>
    </row>
    <row r="10683" spans="15:15" x14ac:dyDescent="0.2">
      <c r="O10683" s="223"/>
    </row>
    <row r="10684" spans="15:15" x14ac:dyDescent="0.2">
      <c r="O10684" s="223"/>
    </row>
    <row r="10685" spans="15:15" x14ac:dyDescent="0.2">
      <c r="O10685" s="223"/>
    </row>
    <row r="10686" spans="15:15" x14ac:dyDescent="0.2">
      <c r="O10686" s="223"/>
    </row>
    <row r="10687" spans="15:15" x14ac:dyDescent="0.2">
      <c r="O10687" s="223"/>
    </row>
    <row r="10688" spans="15:15" x14ac:dyDescent="0.2">
      <c r="O10688" s="223"/>
    </row>
    <row r="10689" spans="15:15" x14ac:dyDescent="0.2">
      <c r="O10689" s="223"/>
    </row>
    <row r="10690" spans="15:15" x14ac:dyDescent="0.2">
      <c r="O10690" s="223"/>
    </row>
    <row r="10691" spans="15:15" x14ac:dyDescent="0.2">
      <c r="O10691" s="223"/>
    </row>
    <row r="10692" spans="15:15" x14ac:dyDescent="0.2">
      <c r="O10692" s="223"/>
    </row>
    <row r="10693" spans="15:15" x14ac:dyDescent="0.2">
      <c r="O10693" s="223"/>
    </row>
    <row r="10694" spans="15:15" x14ac:dyDescent="0.2">
      <c r="O10694" s="223"/>
    </row>
    <row r="10695" spans="15:15" x14ac:dyDescent="0.2">
      <c r="O10695" s="223"/>
    </row>
    <row r="10696" spans="15:15" x14ac:dyDescent="0.2">
      <c r="O10696" s="223"/>
    </row>
    <row r="10697" spans="15:15" x14ac:dyDescent="0.2">
      <c r="O10697" s="223"/>
    </row>
    <row r="10698" spans="15:15" x14ac:dyDescent="0.2">
      <c r="O10698" s="223"/>
    </row>
    <row r="10699" spans="15:15" x14ac:dyDescent="0.2">
      <c r="O10699" s="223"/>
    </row>
    <row r="10700" spans="15:15" x14ac:dyDescent="0.2">
      <c r="O10700" s="223"/>
    </row>
    <row r="10701" spans="15:15" x14ac:dyDescent="0.2">
      <c r="O10701" s="223"/>
    </row>
    <row r="10702" spans="15:15" x14ac:dyDescent="0.2">
      <c r="O10702" s="223"/>
    </row>
    <row r="10703" spans="15:15" x14ac:dyDescent="0.2">
      <c r="O10703" s="223"/>
    </row>
    <row r="10704" spans="15:15" x14ac:dyDescent="0.2">
      <c r="O10704" s="223"/>
    </row>
    <row r="10705" spans="15:15" x14ac:dyDescent="0.2">
      <c r="O10705" s="223"/>
    </row>
    <row r="10706" spans="15:15" x14ac:dyDescent="0.2">
      <c r="O10706" s="223"/>
    </row>
    <row r="10707" spans="15:15" x14ac:dyDescent="0.2">
      <c r="O10707" s="223"/>
    </row>
    <row r="10708" spans="15:15" x14ac:dyDescent="0.2">
      <c r="O10708" s="223"/>
    </row>
    <row r="10709" spans="15:15" x14ac:dyDescent="0.2">
      <c r="O10709" s="223"/>
    </row>
    <row r="10710" spans="15:15" x14ac:dyDescent="0.2">
      <c r="O10710" s="223"/>
    </row>
    <row r="10711" spans="15:15" x14ac:dyDescent="0.2">
      <c r="O10711" s="223"/>
    </row>
    <row r="10712" spans="15:15" x14ac:dyDescent="0.2">
      <c r="O10712" s="223"/>
    </row>
    <row r="10713" spans="15:15" x14ac:dyDescent="0.2">
      <c r="O10713" s="223"/>
    </row>
    <row r="10714" spans="15:15" x14ac:dyDescent="0.2">
      <c r="O10714" s="223"/>
    </row>
    <row r="10715" spans="15:15" x14ac:dyDescent="0.2">
      <c r="O10715" s="223"/>
    </row>
    <row r="10716" spans="15:15" x14ac:dyDescent="0.2">
      <c r="O10716" s="223"/>
    </row>
    <row r="10717" spans="15:15" x14ac:dyDescent="0.2">
      <c r="O10717" s="223"/>
    </row>
    <row r="10718" spans="15:15" x14ac:dyDescent="0.2">
      <c r="O10718" s="223"/>
    </row>
    <row r="10719" spans="15:15" x14ac:dyDescent="0.2">
      <c r="O10719" s="223"/>
    </row>
    <row r="10720" spans="15:15" x14ac:dyDescent="0.2">
      <c r="O10720" s="223"/>
    </row>
    <row r="10721" spans="15:15" x14ac:dyDescent="0.2">
      <c r="O10721" s="223"/>
    </row>
    <row r="10722" spans="15:15" x14ac:dyDescent="0.2">
      <c r="O10722" s="223"/>
    </row>
    <row r="10723" spans="15:15" x14ac:dyDescent="0.2">
      <c r="O10723" s="223"/>
    </row>
    <row r="10724" spans="15:15" x14ac:dyDescent="0.2">
      <c r="O10724" s="223"/>
    </row>
    <row r="10725" spans="15:15" x14ac:dyDescent="0.2">
      <c r="O10725" s="223"/>
    </row>
    <row r="10726" spans="15:15" x14ac:dyDescent="0.2">
      <c r="O10726" s="223"/>
    </row>
    <row r="10727" spans="15:15" x14ac:dyDescent="0.2">
      <c r="O10727" s="223"/>
    </row>
    <row r="10728" spans="15:15" x14ac:dyDescent="0.2">
      <c r="O10728" s="223"/>
    </row>
    <row r="10729" spans="15:15" x14ac:dyDescent="0.2">
      <c r="O10729" s="223"/>
    </row>
    <row r="10730" spans="15:15" x14ac:dyDescent="0.2">
      <c r="O10730" s="223"/>
    </row>
    <row r="10731" spans="15:15" x14ac:dyDescent="0.2">
      <c r="O10731" s="223"/>
    </row>
    <row r="10732" spans="15:15" x14ac:dyDescent="0.2">
      <c r="O10732" s="223"/>
    </row>
    <row r="10733" spans="15:15" x14ac:dyDescent="0.2">
      <c r="O10733" s="223"/>
    </row>
    <row r="10734" spans="15:15" x14ac:dyDescent="0.2">
      <c r="O10734" s="223"/>
    </row>
    <row r="10735" spans="15:15" x14ac:dyDescent="0.2">
      <c r="O10735" s="223"/>
    </row>
    <row r="10736" spans="15:15" x14ac:dyDescent="0.2">
      <c r="O10736" s="223"/>
    </row>
    <row r="10737" spans="15:15" x14ac:dyDescent="0.2">
      <c r="O10737" s="223"/>
    </row>
    <row r="10738" spans="15:15" x14ac:dyDescent="0.2">
      <c r="O10738" s="223"/>
    </row>
    <row r="10739" spans="15:15" x14ac:dyDescent="0.2">
      <c r="O10739" s="223"/>
    </row>
    <row r="10740" spans="15:15" x14ac:dyDescent="0.2">
      <c r="O10740" s="223"/>
    </row>
    <row r="10741" spans="15:15" x14ac:dyDescent="0.2">
      <c r="O10741" s="223"/>
    </row>
    <row r="10742" spans="15:15" x14ac:dyDescent="0.2">
      <c r="O10742" s="223"/>
    </row>
    <row r="10743" spans="15:15" x14ac:dyDescent="0.2">
      <c r="O10743" s="223"/>
    </row>
    <row r="10744" spans="15:15" x14ac:dyDescent="0.2">
      <c r="O10744" s="223"/>
    </row>
    <row r="10745" spans="15:15" x14ac:dyDescent="0.2">
      <c r="O10745" s="223"/>
    </row>
    <row r="10746" spans="15:15" x14ac:dyDescent="0.2">
      <c r="O10746" s="223"/>
    </row>
    <row r="10747" spans="15:15" x14ac:dyDescent="0.2">
      <c r="O10747" s="223"/>
    </row>
    <row r="10748" spans="15:15" x14ac:dyDescent="0.2">
      <c r="O10748" s="223"/>
    </row>
    <row r="10749" spans="15:15" x14ac:dyDescent="0.2">
      <c r="O10749" s="223"/>
    </row>
    <row r="10750" spans="15:15" x14ac:dyDescent="0.2">
      <c r="O10750" s="223"/>
    </row>
    <row r="10751" spans="15:15" x14ac:dyDescent="0.2">
      <c r="O10751" s="223"/>
    </row>
    <row r="10752" spans="15:15" x14ac:dyDescent="0.2">
      <c r="O10752" s="223"/>
    </row>
    <row r="10753" spans="15:15" x14ac:dyDescent="0.2">
      <c r="O10753" s="223"/>
    </row>
    <row r="10754" spans="15:15" x14ac:dyDescent="0.2">
      <c r="O10754" s="223"/>
    </row>
    <row r="10755" spans="15:15" x14ac:dyDescent="0.2">
      <c r="O10755" s="223"/>
    </row>
    <row r="10756" spans="15:15" x14ac:dyDescent="0.2">
      <c r="O10756" s="223"/>
    </row>
    <row r="10757" spans="15:15" x14ac:dyDescent="0.2">
      <c r="O10757" s="223"/>
    </row>
    <row r="10758" spans="15:15" x14ac:dyDescent="0.2">
      <c r="O10758" s="223"/>
    </row>
    <row r="10759" spans="15:15" x14ac:dyDescent="0.2">
      <c r="O10759" s="223"/>
    </row>
    <row r="10760" spans="15:15" x14ac:dyDescent="0.2">
      <c r="O10760" s="223"/>
    </row>
    <row r="10761" spans="15:15" x14ac:dyDescent="0.2">
      <c r="O10761" s="223"/>
    </row>
    <row r="10762" spans="15:15" x14ac:dyDescent="0.2">
      <c r="O10762" s="223"/>
    </row>
    <row r="10763" spans="15:15" x14ac:dyDescent="0.2">
      <c r="O10763" s="223"/>
    </row>
    <row r="10764" spans="15:15" x14ac:dyDescent="0.2">
      <c r="O10764" s="223"/>
    </row>
    <row r="10765" spans="15:15" x14ac:dyDescent="0.2">
      <c r="O10765" s="223"/>
    </row>
    <row r="10766" spans="15:15" x14ac:dyDescent="0.2">
      <c r="O10766" s="223"/>
    </row>
    <row r="10767" spans="15:15" x14ac:dyDescent="0.2">
      <c r="O10767" s="223"/>
    </row>
    <row r="10768" spans="15:15" x14ac:dyDescent="0.2">
      <c r="O10768" s="223"/>
    </row>
    <row r="10769" spans="15:15" x14ac:dyDescent="0.2">
      <c r="O10769" s="223"/>
    </row>
    <row r="10770" spans="15:15" x14ac:dyDescent="0.2">
      <c r="O10770" s="223"/>
    </row>
    <row r="10771" spans="15:15" x14ac:dyDescent="0.2">
      <c r="O10771" s="223"/>
    </row>
    <row r="10772" spans="15:15" x14ac:dyDescent="0.2">
      <c r="O10772" s="223"/>
    </row>
    <row r="10773" spans="15:15" x14ac:dyDescent="0.2">
      <c r="O10773" s="223"/>
    </row>
    <row r="10774" spans="15:15" x14ac:dyDescent="0.2">
      <c r="O10774" s="223"/>
    </row>
    <row r="10775" spans="15:15" x14ac:dyDescent="0.2">
      <c r="O10775" s="223"/>
    </row>
    <row r="10776" spans="15:15" x14ac:dyDescent="0.2">
      <c r="O10776" s="223"/>
    </row>
    <row r="10777" spans="15:15" x14ac:dyDescent="0.2">
      <c r="O10777" s="223"/>
    </row>
    <row r="10778" spans="15:15" x14ac:dyDescent="0.2">
      <c r="O10778" s="223"/>
    </row>
    <row r="10779" spans="15:15" x14ac:dyDescent="0.2">
      <c r="O10779" s="223"/>
    </row>
    <row r="10780" spans="15:15" x14ac:dyDescent="0.2">
      <c r="O10780" s="223"/>
    </row>
    <row r="10781" spans="15:15" x14ac:dyDescent="0.2">
      <c r="O10781" s="223"/>
    </row>
    <row r="10782" spans="15:15" x14ac:dyDescent="0.2">
      <c r="O10782" s="223"/>
    </row>
    <row r="10783" spans="15:15" x14ac:dyDescent="0.2">
      <c r="O10783" s="223"/>
    </row>
    <row r="10784" spans="15:15" x14ac:dyDescent="0.2">
      <c r="O10784" s="223"/>
    </row>
    <row r="10785" spans="15:15" x14ac:dyDescent="0.2">
      <c r="O10785" s="223"/>
    </row>
    <row r="10786" spans="15:15" x14ac:dyDescent="0.2">
      <c r="O10786" s="223"/>
    </row>
    <row r="10787" spans="15:15" x14ac:dyDescent="0.2">
      <c r="O10787" s="223"/>
    </row>
    <row r="10788" spans="15:15" x14ac:dyDescent="0.2">
      <c r="O10788" s="223"/>
    </row>
    <row r="10789" spans="15:15" x14ac:dyDescent="0.2">
      <c r="O10789" s="223"/>
    </row>
    <row r="10790" spans="15:15" x14ac:dyDescent="0.2">
      <c r="O10790" s="223"/>
    </row>
    <row r="10791" spans="15:15" x14ac:dyDescent="0.2">
      <c r="O10791" s="223"/>
    </row>
    <row r="10792" spans="15:15" x14ac:dyDescent="0.2">
      <c r="O10792" s="223"/>
    </row>
    <row r="10793" spans="15:15" x14ac:dyDescent="0.2">
      <c r="O10793" s="223"/>
    </row>
    <row r="10794" spans="15:15" x14ac:dyDescent="0.2">
      <c r="O10794" s="223"/>
    </row>
    <row r="10795" spans="15:15" x14ac:dyDescent="0.2">
      <c r="O10795" s="223"/>
    </row>
    <row r="10796" spans="15:15" x14ac:dyDescent="0.2">
      <c r="O10796" s="223"/>
    </row>
    <row r="10797" spans="15:15" x14ac:dyDescent="0.2">
      <c r="O10797" s="223"/>
    </row>
    <row r="10798" spans="15:15" x14ac:dyDescent="0.2">
      <c r="O10798" s="223"/>
    </row>
    <row r="10799" spans="15:15" x14ac:dyDescent="0.2">
      <c r="O10799" s="223"/>
    </row>
    <row r="10800" spans="15:15" x14ac:dyDescent="0.2">
      <c r="O10800" s="223"/>
    </row>
    <row r="10801" spans="15:15" x14ac:dyDescent="0.2">
      <c r="O10801" s="223"/>
    </row>
    <row r="10802" spans="15:15" x14ac:dyDescent="0.2">
      <c r="O10802" s="223"/>
    </row>
    <row r="10803" spans="15:15" x14ac:dyDescent="0.2">
      <c r="O10803" s="223"/>
    </row>
    <row r="10804" spans="15:15" x14ac:dyDescent="0.2">
      <c r="O10804" s="223"/>
    </row>
    <row r="10805" spans="15:15" x14ac:dyDescent="0.2">
      <c r="O10805" s="223"/>
    </row>
    <row r="10806" spans="15:15" x14ac:dyDescent="0.2">
      <c r="O10806" s="223"/>
    </row>
    <row r="10807" spans="15:15" x14ac:dyDescent="0.2">
      <c r="O10807" s="223"/>
    </row>
    <row r="10808" spans="15:15" x14ac:dyDescent="0.2">
      <c r="O10808" s="223"/>
    </row>
    <row r="10809" spans="15:15" x14ac:dyDescent="0.2">
      <c r="O10809" s="223"/>
    </row>
    <row r="10810" spans="15:15" x14ac:dyDescent="0.2">
      <c r="O10810" s="223"/>
    </row>
    <row r="10811" spans="15:15" x14ac:dyDescent="0.2">
      <c r="O10811" s="223"/>
    </row>
    <row r="10812" spans="15:15" x14ac:dyDescent="0.2">
      <c r="O10812" s="223"/>
    </row>
    <row r="10813" spans="15:15" x14ac:dyDescent="0.2">
      <c r="O10813" s="223"/>
    </row>
    <row r="10814" spans="15:15" x14ac:dyDescent="0.2">
      <c r="O10814" s="223"/>
    </row>
    <row r="10815" spans="15:15" x14ac:dyDescent="0.2">
      <c r="O10815" s="223"/>
    </row>
    <row r="10816" spans="15:15" x14ac:dyDescent="0.2">
      <c r="O10816" s="223"/>
    </row>
    <row r="10817" spans="15:15" x14ac:dyDescent="0.2">
      <c r="O10817" s="223"/>
    </row>
    <row r="10818" spans="15:15" x14ac:dyDescent="0.2">
      <c r="O10818" s="223"/>
    </row>
    <row r="10819" spans="15:15" x14ac:dyDescent="0.2">
      <c r="O10819" s="223"/>
    </row>
    <row r="10820" spans="15:15" x14ac:dyDescent="0.2">
      <c r="O10820" s="223"/>
    </row>
    <row r="10821" spans="15:15" x14ac:dyDescent="0.2">
      <c r="O10821" s="223"/>
    </row>
    <row r="10822" spans="15:15" x14ac:dyDescent="0.2">
      <c r="O10822" s="223"/>
    </row>
    <row r="10823" spans="15:15" x14ac:dyDescent="0.2">
      <c r="O10823" s="223"/>
    </row>
    <row r="10824" spans="15:15" x14ac:dyDescent="0.2">
      <c r="O10824" s="223"/>
    </row>
    <row r="10825" spans="15:15" x14ac:dyDescent="0.2">
      <c r="O10825" s="223"/>
    </row>
    <row r="10826" spans="15:15" x14ac:dyDescent="0.2">
      <c r="O10826" s="223"/>
    </row>
    <row r="10827" spans="15:15" x14ac:dyDescent="0.2">
      <c r="O10827" s="223"/>
    </row>
    <row r="10828" spans="15:15" x14ac:dyDescent="0.2">
      <c r="O10828" s="223"/>
    </row>
    <row r="10829" spans="15:15" x14ac:dyDescent="0.2">
      <c r="O10829" s="223"/>
    </row>
    <row r="10830" spans="15:15" x14ac:dyDescent="0.2">
      <c r="O10830" s="223"/>
    </row>
    <row r="10831" spans="15:15" x14ac:dyDescent="0.2">
      <c r="O10831" s="223"/>
    </row>
    <row r="10832" spans="15:15" x14ac:dyDescent="0.2">
      <c r="O10832" s="223"/>
    </row>
    <row r="10833" spans="15:15" x14ac:dyDescent="0.2">
      <c r="O10833" s="223"/>
    </row>
    <row r="10834" spans="15:15" x14ac:dyDescent="0.2">
      <c r="O10834" s="223"/>
    </row>
    <row r="10835" spans="15:15" x14ac:dyDescent="0.2">
      <c r="O10835" s="223"/>
    </row>
    <row r="10836" spans="15:15" x14ac:dyDescent="0.2">
      <c r="O10836" s="223"/>
    </row>
    <row r="10837" spans="15:15" x14ac:dyDescent="0.2">
      <c r="O10837" s="223"/>
    </row>
    <row r="10838" spans="15:15" x14ac:dyDescent="0.2">
      <c r="O10838" s="223"/>
    </row>
    <row r="10839" spans="15:15" x14ac:dyDescent="0.2">
      <c r="O10839" s="223"/>
    </row>
    <row r="10840" spans="15:15" x14ac:dyDescent="0.2">
      <c r="O10840" s="223"/>
    </row>
    <row r="10841" spans="15:15" x14ac:dyDescent="0.2">
      <c r="O10841" s="223"/>
    </row>
    <row r="10842" spans="15:15" x14ac:dyDescent="0.2">
      <c r="O10842" s="223"/>
    </row>
    <row r="10843" spans="15:15" x14ac:dyDescent="0.2">
      <c r="O10843" s="223"/>
    </row>
    <row r="10844" spans="15:15" x14ac:dyDescent="0.2">
      <c r="O10844" s="223"/>
    </row>
    <row r="10845" spans="15:15" x14ac:dyDescent="0.2">
      <c r="O10845" s="223"/>
    </row>
    <row r="10846" spans="15:15" x14ac:dyDescent="0.2">
      <c r="O10846" s="223"/>
    </row>
    <row r="10847" spans="15:15" x14ac:dyDescent="0.2">
      <c r="O10847" s="223"/>
    </row>
    <row r="10848" spans="15:15" x14ac:dyDescent="0.2">
      <c r="O10848" s="223"/>
    </row>
    <row r="10849" spans="15:15" x14ac:dyDescent="0.2">
      <c r="O10849" s="223"/>
    </row>
    <row r="10850" spans="15:15" x14ac:dyDescent="0.2">
      <c r="O10850" s="223"/>
    </row>
    <row r="10851" spans="15:15" x14ac:dyDescent="0.2">
      <c r="O10851" s="223"/>
    </row>
    <row r="10852" spans="15:15" x14ac:dyDescent="0.2">
      <c r="O10852" s="223"/>
    </row>
    <row r="10853" spans="15:15" x14ac:dyDescent="0.2">
      <c r="O10853" s="223"/>
    </row>
    <row r="10854" spans="15:15" x14ac:dyDescent="0.2">
      <c r="O10854" s="223"/>
    </row>
    <row r="10855" spans="15:15" x14ac:dyDescent="0.2">
      <c r="O10855" s="223"/>
    </row>
    <row r="10856" spans="15:15" x14ac:dyDescent="0.2">
      <c r="O10856" s="223"/>
    </row>
    <row r="10857" spans="15:15" x14ac:dyDescent="0.2">
      <c r="O10857" s="223"/>
    </row>
    <row r="10858" spans="15:15" x14ac:dyDescent="0.2">
      <c r="O10858" s="223"/>
    </row>
    <row r="10859" spans="15:15" x14ac:dyDescent="0.2">
      <c r="O10859" s="223"/>
    </row>
    <row r="10860" spans="15:15" x14ac:dyDescent="0.2">
      <c r="O10860" s="223"/>
    </row>
    <row r="10861" spans="15:15" x14ac:dyDescent="0.2">
      <c r="O10861" s="223"/>
    </row>
    <row r="10862" spans="15:15" x14ac:dyDescent="0.2">
      <c r="O10862" s="223"/>
    </row>
    <row r="10863" spans="15:15" x14ac:dyDescent="0.2">
      <c r="O10863" s="223"/>
    </row>
    <row r="10864" spans="15:15" x14ac:dyDescent="0.2">
      <c r="O10864" s="223"/>
    </row>
    <row r="10865" spans="15:15" x14ac:dyDescent="0.2">
      <c r="O10865" s="223"/>
    </row>
    <row r="10866" spans="15:15" x14ac:dyDescent="0.2">
      <c r="O10866" s="223"/>
    </row>
    <row r="10867" spans="15:15" x14ac:dyDescent="0.2">
      <c r="O10867" s="223"/>
    </row>
    <row r="10868" spans="15:15" x14ac:dyDescent="0.2">
      <c r="O10868" s="223"/>
    </row>
    <row r="10869" spans="15:15" x14ac:dyDescent="0.2">
      <c r="O10869" s="223"/>
    </row>
    <row r="10870" spans="15:15" x14ac:dyDescent="0.2">
      <c r="O10870" s="223"/>
    </row>
    <row r="10871" spans="15:15" x14ac:dyDescent="0.2">
      <c r="O10871" s="223"/>
    </row>
    <row r="10872" spans="15:15" x14ac:dyDescent="0.2">
      <c r="O10872" s="223"/>
    </row>
    <row r="10873" spans="15:15" x14ac:dyDescent="0.2">
      <c r="O10873" s="223"/>
    </row>
    <row r="10874" spans="15:15" x14ac:dyDescent="0.2">
      <c r="O10874" s="223"/>
    </row>
    <row r="10875" spans="15:15" x14ac:dyDescent="0.2">
      <c r="O10875" s="223"/>
    </row>
    <row r="10876" spans="15:15" x14ac:dyDescent="0.2">
      <c r="O10876" s="223"/>
    </row>
    <row r="10877" spans="15:15" x14ac:dyDescent="0.2">
      <c r="O10877" s="223"/>
    </row>
    <row r="10878" spans="15:15" x14ac:dyDescent="0.2">
      <c r="O10878" s="223"/>
    </row>
    <row r="10879" spans="15:15" x14ac:dyDescent="0.2">
      <c r="O10879" s="223"/>
    </row>
    <row r="10880" spans="15:15" x14ac:dyDescent="0.2">
      <c r="O10880" s="223"/>
    </row>
    <row r="10881" spans="15:15" x14ac:dyDescent="0.2">
      <c r="O10881" s="223"/>
    </row>
    <row r="10882" spans="15:15" x14ac:dyDescent="0.2">
      <c r="O10882" s="223"/>
    </row>
    <row r="10883" spans="15:15" x14ac:dyDescent="0.2">
      <c r="O10883" s="223"/>
    </row>
    <row r="10884" spans="15:15" x14ac:dyDescent="0.2">
      <c r="O10884" s="223"/>
    </row>
    <row r="10885" spans="15:15" x14ac:dyDescent="0.2">
      <c r="O10885" s="223"/>
    </row>
    <row r="10886" spans="15:15" x14ac:dyDescent="0.2">
      <c r="O10886" s="223"/>
    </row>
    <row r="10887" spans="15:15" x14ac:dyDescent="0.2">
      <c r="O10887" s="223"/>
    </row>
    <row r="10888" spans="15:15" x14ac:dyDescent="0.2">
      <c r="O10888" s="223"/>
    </row>
    <row r="10889" spans="15:15" x14ac:dyDescent="0.2">
      <c r="O10889" s="223"/>
    </row>
    <row r="10890" spans="15:15" x14ac:dyDescent="0.2">
      <c r="O10890" s="223"/>
    </row>
    <row r="10891" spans="15:15" x14ac:dyDescent="0.2">
      <c r="O10891" s="223"/>
    </row>
    <row r="10892" spans="15:15" x14ac:dyDescent="0.2">
      <c r="O10892" s="223"/>
    </row>
    <row r="10893" spans="15:15" x14ac:dyDescent="0.2">
      <c r="O10893" s="223"/>
    </row>
    <row r="10894" spans="15:15" x14ac:dyDescent="0.2">
      <c r="O10894" s="223"/>
    </row>
    <row r="10895" spans="15:15" x14ac:dyDescent="0.2">
      <c r="O10895" s="223"/>
    </row>
    <row r="10896" spans="15:15" x14ac:dyDescent="0.2">
      <c r="O10896" s="223"/>
    </row>
    <row r="10897" spans="15:15" x14ac:dyDescent="0.2">
      <c r="O10897" s="223"/>
    </row>
    <row r="10898" spans="15:15" x14ac:dyDescent="0.2">
      <c r="O10898" s="223"/>
    </row>
    <row r="10899" spans="15:15" x14ac:dyDescent="0.2">
      <c r="O10899" s="223"/>
    </row>
    <row r="10900" spans="15:15" x14ac:dyDescent="0.2">
      <c r="O10900" s="223"/>
    </row>
    <row r="10901" spans="15:15" x14ac:dyDescent="0.2">
      <c r="O10901" s="223"/>
    </row>
    <row r="10902" spans="15:15" x14ac:dyDescent="0.2">
      <c r="O10902" s="223"/>
    </row>
    <row r="10903" spans="15:15" x14ac:dyDescent="0.2">
      <c r="O10903" s="223"/>
    </row>
    <row r="10904" spans="15:15" x14ac:dyDescent="0.2">
      <c r="O10904" s="223"/>
    </row>
    <row r="10905" spans="15:15" x14ac:dyDescent="0.2">
      <c r="O10905" s="223"/>
    </row>
    <row r="10906" spans="15:15" x14ac:dyDescent="0.2">
      <c r="O10906" s="223"/>
    </row>
    <row r="10907" spans="15:15" x14ac:dyDescent="0.2">
      <c r="O10907" s="223"/>
    </row>
    <row r="10908" spans="15:15" x14ac:dyDescent="0.2">
      <c r="O10908" s="223"/>
    </row>
    <row r="10909" spans="15:15" x14ac:dyDescent="0.2">
      <c r="O10909" s="223"/>
    </row>
    <row r="10910" spans="15:15" x14ac:dyDescent="0.2">
      <c r="O10910" s="223"/>
    </row>
    <row r="10911" spans="15:15" x14ac:dyDescent="0.2">
      <c r="O10911" s="223"/>
    </row>
    <row r="10912" spans="15:15" x14ac:dyDescent="0.2">
      <c r="O10912" s="223"/>
    </row>
    <row r="10913" spans="15:15" x14ac:dyDescent="0.2">
      <c r="O10913" s="223"/>
    </row>
    <row r="10914" spans="15:15" x14ac:dyDescent="0.2">
      <c r="O10914" s="223"/>
    </row>
    <row r="10915" spans="15:15" x14ac:dyDescent="0.2">
      <c r="O10915" s="223"/>
    </row>
    <row r="10916" spans="15:15" x14ac:dyDescent="0.2">
      <c r="O10916" s="223"/>
    </row>
    <row r="10917" spans="15:15" x14ac:dyDescent="0.2">
      <c r="O10917" s="223"/>
    </row>
    <row r="10918" spans="15:15" x14ac:dyDescent="0.2">
      <c r="O10918" s="223"/>
    </row>
    <row r="10919" spans="15:15" x14ac:dyDescent="0.2">
      <c r="O10919" s="223"/>
    </row>
    <row r="10920" spans="15:15" x14ac:dyDescent="0.2">
      <c r="O10920" s="223"/>
    </row>
    <row r="10921" spans="15:15" x14ac:dyDescent="0.2">
      <c r="O10921" s="223"/>
    </row>
    <row r="10922" spans="15:15" x14ac:dyDescent="0.2">
      <c r="O10922" s="223"/>
    </row>
    <row r="10923" spans="15:15" x14ac:dyDescent="0.2">
      <c r="O10923" s="223"/>
    </row>
    <row r="10924" spans="15:15" x14ac:dyDescent="0.2">
      <c r="O10924" s="223"/>
    </row>
    <row r="10925" spans="15:15" x14ac:dyDescent="0.2">
      <c r="O10925" s="223"/>
    </row>
    <row r="10926" spans="15:15" x14ac:dyDescent="0.2">
      <c r="O10926" s="223"/>
    </row>
    <row r="10927" spans="15:15" x14ac:dyDescent="0.2">
      <c r="O10927" s="223"/>
    </row>
    <row r="10928" spans="15:15" x14ac:dyDescent="0.2">
      <c r="O10928" s="223"/>
    </row>
    <row r="10929" spans="15:15" x14ac:dyDescent="0.2">
      <c r="O10929" s="223"/>
    </row>
    <row r="10930" spans="15:15" x14ac:dyDescent="0.2">
      <c r="O10930" s="223"/>
    </row>
    <row r="10931" spans="15:15" x14ac:dyDescent="0.2">
      <c r="O10931" s="223"/>
    </row>
    <row r="10932" spans="15:15" x14ac:dyDescent="0.2">
      <c r="O10932" s="223"/>
    </row>
    <row r="10933" spans="15:15" x14ac:dyDescent="0.2">
      <c r="O10933" s="223"/>
    </row>
    <row r="10934" spans="15:15" x14ac:dyDescent="0.2">
      <c r="O10934" s="223"/>
    </row>
    <row r="10935" spans="15:15" x14ac:dyDescent="0.2">
      <c r="O10935" s="223"/>
    </row>
    <row r="10936" spans="15:15" x14ac:dyDescent="0.2">
      <c r="O10936" s="223"/>
    </row>
    <row r="10937" spans="15:15" x14ac:dyDescent="0.2">
      <c r="O10937" s="223"/>
    </row>
    <row r="10938" spans="15:15" x14ac:dyDescent="0.2">
      <c r="O10938" s="223"/>
    </row>
    <row r="10939" spans="15:15" x14ac:dyDescent="0.2">
      <c r="O10939" s="223"/>
    </row>
    <row r="10940" spans="15:15" x14ac:dyDescent="0.2">
      <c r="O10940" s="223"/>
    </row>
    <row r="10941" spans="15:15" x14ac:dyDescent="0.2">
      <c r="O10941" s="223"/>
    </row>
    <row r="10942" spans="15:15" x14ac:dyDescent="0.2">
      <c r="O10942" s="223"/>
    </row>
    <row r="10943" spans="15:15" x14ac:dyDescent="0.2">
      <c r="O10943" s="223"/>
    </row>
    <row r="10944" spans="15:15" x14ac:dyDescent="0.2">
      <c r="O10944" s="223"/>
    </row>
    <row r="10945" spans="15:15" x14ac:dyDescent="0.2">
      <c r="O10945" s="223"/>
    </row>
    <row r="10946" spans="15:15" x14ac:dyDescent="0.2">
      <c r="O10946" s="223"/>
    </row>
    <row r="10947" spans="15:15" x14ac:dyDescent="0.2">
      <c r="O10947" s="223"/>
    </row>
    <row r="10948" spans="15:15" x14ac:dyDescent="0.2">
      <c r="O10948" s="223"/>
    </row>
    <row r="10949" spans="15:15" x14ac:dyDescent="0.2">
      <c r="O10949" s="223"/>
    </row>
    <row r="10950" spans="15:15" x14ac:dyDescent="0.2">
      <c r="O10950" s="223"/>
    </row>
    <row r="10951" spans="15:15" x14ac:dyDescent="0.2">
      <c r="O10951" s="223"/>
    </row>
    <row r="10952" spans="15:15" x14ac:dyDescent="0.2">
      <c r="O10952" s="223"/>
    </row>
    <row r="10953" spans="15:15" x14ac:dyDescent="0.2">
      <c r="O10953" s="223"/>
    </row>
    <row r="10954" spans="15:15" x14ac:dyDescent="0.2">
      <c r="O10954" s="223"/>
    </row>
    <row r="10955" spans="15:15" x14ac:dyDescent="0.2">
      <c r="O10955" s="223"/>
    </row>
    <row r="10956" spans="15:15" x14ac:dyDescent="0.2">
      <c r="O10956" s="223"/>
    </row>
    <row r="10957" spans="15:15" x14ac:dyDescent="0.2">
      <c r="O10957" s="223"/>
    </row>
    <row r="10958" spans="15:15" x14ac:dyDescent="0.2">
      <c r="O10958" s="223"/>
    </row>
    <row r="10959" spans="15:15" x14ac:dyDescent="0.2">
      <c r="O10959" s="223"/>
    </row>
    <row r="10960" spans="15:15" x14ac:dyDescent="0.2">
      <c r="O10960" s="223"/>
    </row>
    <row r="10961" spans="15:15" x14ac:dyDescent="0.2">
      <c r="O10961" s="223"/>
    </row>
    <row r="10962" spans="15:15" x14ac:dyDescent="0.2">
      <c r="O10962" s="223"/>
    </row>
    <row r="10963" spans="15:15" x14ac:dyDescent="0.2">
      <c r="O10963" s="223"/>
    </row>
    <row r="10964" spans="15:15" x14ac:dyDescent="0.2">
      <c r="O10964" s="223"/>
    </row>
    <row r="10965" spans="15:15" x14ac:dyDescent="0.2">
      <c r="O10965" s="223"/>
    </row>
    <row r="10966" spans="15:15" x14ac:dyDescent="0.2">
      <c r="O10966" s="223"/>
    </row>
    <row r="10967" spans="15:15" x14ac:dyDescent="0.2">
      <c r="O10967" s="223"/>
    </row>
    <row r="10968" spans="15:15" x14ac:dyDescent="0.2">
      <c r="O10968" s="223"/>
    </row>
    <row r="10969" spans="15:15" x14ac:dyDescent="0.2">
      <c r="O10969" s="223"/>
    </row>
    <row r="10970" spans="15:15" x14ac:dyDescent="0.2">
      <c r="O10970" s="223"/>
    </row>
    <row r="10971" spans="15:15" x14ac:dyDescent="0.2">
      <c r="O10971" s="223"/>
    </row>
    <row r="10972" spans="15:15" x14ac:dyDescent="0.2">
      <c r="O10972" s="223"/>
    </row>
    <row r="10973" spans="15:15" x14ac:dyDescent="0.2">
      <c r="O10973" s="223"/>
    </row>
    <row r="10974" spans="15:15" x14ac:dyDescent="0.2">
      <c r="O10974" s="223"/>
    </row>
    <row r="10975" spans="15:15" x14ac:dyDescent="0.2">
      <c r="O10975" s="223"/>
    </row>
    <row r="10976" spans="15:15" x14ac:dyDescent="0.2">
      <c r="O10976" s="223"/>
    </row>
    <row r="10977" spans="15:15" x14ac:dyDescent="0.2">
      <c r="O10977" s="223"/>
    </row>
    <row r="10978" spans="15:15" x14ac:dyDescent="0.2">
      <c r="O10978" s="223"/>
    </row>
    <row r="10979" spans="15:15" x14ac:dyDescent="0.2">
      <c r="O10979" s="223"/>
    </row>
    <row r="10980" spans="15:15" x14ac:dyDescent="0.2">
      <c r="O10980" s="223"/>
    </row>
    <row r="10981" spans="15:15" x14ac:dyDescent="0.2">
      <c r="O10981" s="223"/>
    </row>
    <row r="10982" spans="15:15" x14ac:dyDescent="0.2">
      <c r="O10982" s="223"/>
    </row>
    <row r="10983" spans="15:15" x14ac:dyDescent="0.2">
      <c r="O10983" s="223"/>
    </row>
    <row r="10984" spans="15:15" x14ac:dyDescent="0.2">
      <c r="O10984" s="223"/>
    </row>
    <row r="10985" spans="15:15" x14ac:dyDescent="0.2">
      <c r="O10985" s="223"/>
    </row>
    <row r="10986" spans="15:15" x14ac:dyDescent="0.2">
      <c r="O10986" s="223"/>
    </row>
    <row r="10987" spans="15:15" x14ac:dyDescent="0.2">
      <c r="O10987" s="223"/>
    </row>
    <row r="10988" spans="15:15" x14ac:dyDescent="0.2">
      <c r="O10988" s="223"/>
    </row>
    <row r="10989" spans="15:15" x14ac:dyDescent="0.2">
      <c r="O10989" s="223"/>
    </row>
    <row r="10990" spans="15:15" x14ac:dyDescent="0.2">
      <c r="O10990" s="223"/>
    </row>
    <row r="10991" spans="15:15" x14ac:dyDescent="0.2">
      <c r="O10991" s="223"/>
    </row>
    <row r="10992" spans="15:15" x14ac:dyDescent="0.2">
      <c r="O10992" s="223"/>
    </row>
    <row r="10993" spans="15:15" x14ac:dyDescent="0.2">
      <c r="O10993" s="223"/>
    </row>
    <row r="10994" spans="15:15" x14ac:dyDescent="0.2">
      <c r="O10994" s="223"/>
    </row>
    <row r="10995" spans="15:15" x14ac:dyDescent="0.2">
      <c r="O10995" s="223"/>
    </row>
    <row r="10996" spans="15:15" x14ac:dyDescent="0.2">
      <c r="O10996" s="223"/>
    </row>
    <row r="10997" spans="15:15" x14ac:dyDescent="0.2">
      <c r="O10997" s="223"/>
    </row>
    <row r="10998" spans="15:15" x14ac:dyDescent="0.2">
      <c r="O10998" s="223"/>
    </row>
    <row r="10999" spans="15:15" x14ac:dyDescent="0.2">
      <c r="O10999" s="223"/>
    </row>
    <row r="11000" spans="15:15" x14ac:dyDescent="0.2">
      <c r="O11000" s="223"/>
    </row>
    <row r="11001" spans="15:15" x14ac:dyDescent="0.2">
      <c r="O11001" s="223"/>
    </row>
    <row r="11002" spans="15:15" x14ac:dyDescent="0.2">
      <c r="O11002" s="223"/>
    </row>
    <row r="11003" spans="15:15" x14ac:dyDescent="0.2">
      <c r="O11003" s="223"/>
    </row>
    <row r="11004" spans="15:15" x14ac:dyDescent="0.2">
      <c r="O11004" s="223"/>
    </row>
    <row r="11005" spans="15:15" x14ac:dyDescent="0.2">
      <c r="O11005" s="223"/>
    </row>
    <row r="11006" spans="15:15" x14ac:dyDescent="0.2">
      <c r="O11006" s="223"/>
    </row>
    <row r="11007" spans="15:15" x14ac:dyDescent="0.2">
      <c r="O11007" s="223"/>
    </row>
    <row r="11008" spans="15:15" x14ac:dyDescent="0.2">
      <c r="O11008" s="223"/>
    </row>
    <row r="11009" spans="15:15" x14ac:dyDescent="0.2">
      <c r="O11009" s="223"/>
    </row>
    <row r="11010" spans="15:15" x14ac:dyDescent="0.2">
      <c r="O11010" s="223"/>
    </row>
    <row r="11011" spans="15:15" x14ac:dyDescent="0.2">
      <c r="O11011" s="223"/>
    </row>
    <row r="11012" spans="15:15" x14ac:dyDescent="0.2">
      <c r="O11012" s="223"/>
    </row>
    <row r="11013" spans="15:15" x14ac:dyDescent="0.2">
      <c r="O11013" s="223"/>
    </row>
    <row r="11014" spans="15:15" x14ac:dyDescent="0.2">
      <c r="O11014" s="223"/>
    </row>
    <row r="11015" spans="15:15" x14ac:dyDescent="0.2">
      <c r="O11015" s="223"/>
    </row>
    <row r="11016" spans="15:15" x14ac:dyDescent="0.2">
      <c r="O11016" s="223"/>
    </row>
    <row r="11017" spans="15:15" x14ac:dyDescent="0.2">
      <c r="O11017" s="223"/>
    </row>
    <row r="11018" spans="15:15" x14ac:dyDescent="0.2">
      <c r="O11018" s="223"/>
    </row>
    <row r="11019" spans="15:15" x14ac:dyDescent="0.2">
      <c r="O11019" s="223"/>
    </row>
    <row r="11020" spans="15:15" x14ac:dyDescent="0.2">
      <c r="O11020" s="223"/>
    </row>
    <row r="11021" spans="15:15" x14ac:dyDescent="0.2">
      <c r="O11021" s="223"/>
    </row>
    <row r="11022" spans="15:15" x14ac:dyDescent="0.2">
      <c r="O11022" s="223"/>
    </row>
    <row r="11023" spans="15:15" x14ac:dyDescent="0.2">
      <c r="O11023" s="223"/>
    </row>
    <row r="11024" spans="15:15" x14ac:dyDescent="0.2">
      <c r="O11024" s="223"/>
    </row>
    <row r="11025" spans="15:15" x14ac:dyDescent="0.2">
      <c r="O11025" s="223"/>
    </row>
    <row r="11026" spans="15:15" x14ac:dyDescent="0.2">
      <c r="O11026" s="223"/>
    </row>
    <row r="11027" spans="15:15" x14ac:dyDescent="0.2">
      <c r="O11027" s="223"/>
    </row>
    <row r="11028" spans="15:15" x14ac:dyDescent="0.2">
      <c r="O11028" s="223"/>
    </row>
    <row r="11029" spans="15:15" x14ac:dyDescent="0.2">
      <c r="O11029" s="223"/>
    </row>
    <row r="11030" spans="15:15" x14ac:dyDescent="0.2">
      <c r="O11030" s="223"/>
    </row>
    <row r="11031" spans="15:15" x14ac:dyDescent="0.2">
      <c r="O11031" s="223"/>
    </row>
    <row r="11032" spans="15:15" x14ac:dyDescent="0.2">
      <c r="O11032" s="223"/>
    </row>
    <row r="11033" spans="15:15" x14ac:dyDescent="0.2">
      <c r="O11033" s="223"/>
    </row>
    <row r="11034" spans="15:15" x14ac:dyDescent="0.2">
      <c r="O11034" s="223"/>
    </row>
    <row r="11035" spans="15:15" x14ac:dyDescent="0.2">
      <c r="O11035" s="223"/>
    </row>
    <row r="11036" spans="15:15" x14ac:dyDescent="0.2">
      <c r="O11036" s="223"/>
    </row>
    <row r="11037" spans="15:15" x14ac:dyDescent="0.2">
      <c r="O11037" s="223"/>
    </row>
    <row r="11038" spans="15:15" x14ac:dyDescent="0.2">
      <c r="O11038" s="223"/>
    </row>
    <row r="11039" spans="15:15" x14ac:dyDescent="0.2">
      <c r="O11039" s="223"/>
    </row>
    <row r="11040" spans="15:15" x14ac:dyDescent="0.2">
      <c r="O11040" s="223"/>
    </row>
    <row r="11041" spans="15:15" x14ac:dyDescent="0.2">
      <c r="O11041" s="223"/>
    </row>
    <row r="11042" spans="15:15" x14ac:dyDescent="0.2">
      <c r="O11042" s="223"/>
    </row>
    <row r="11043" spans="15:15" x14ac:dyDescent="0.2">
      <c r="O11043" s="223"/>
    </row>
    <row r="11044" spans="15:15" x14ac:dyDescent="0.2">
      <c r="O11044" s="223"/>
    </row>
    <row r="11045" spans="15:15" x14ac:dyDescent="0.2">
      <c r="O11045" s="223"/>
    </row>
    <row r="11046" spans="15:15" x14ac:dyDescent="0.2">
      <c r="O11046" s="223"/>
    </row>
    <row r="11047" spans="15:15" x14ac:dyDescent="0.2">
      <c r="O11047" s="223"/>
    </row>
    <row r="11048" spans="15:15" x14ac:dyDescent="0.2">
      <c r="O11048" s="223"/>
    </row>
    <row r="11049" spans="15:15" x14ac:dyDescent="0.2">
      <c r="O11049" s="223"/>
    </row>
    <row r="11050" spans="15:15" x14ac:dyDescent="0.2">
      <c r="O11050" s="223"/>
    </row>
    <row r="11051" spans="15:15" x14ac:dyDescent="0.2">
      <c r="O11051" s="223"/>
    </row>
    <row r="11052" spans="15:15" x14ac:dyDescent="0.2">
      <c r="O11052" s="223"/>
    </row>
    <row r="11053" spans="15:15" x14ac:dyDescent="0.2">
      <c r="O11053" s="223"/>
    </row>
    <row r="11054" spans="15:15" x14ac:dyDescent="0.2">
      <c r="O11054" s="223"/>
    </row>
    <row r="11055" spans="15:15" x14ac:dyDescent="0.2">
      <c r="O11055" s="223"/>
    </row>
    <row r="11056" spans="15:15" x14ac:dyDescent="0.2">
      <c r="O11056" s="223"/>
    </row>
    <row r="11057" spans="15:15" x14ac:dyDescent="0.2">
      <c r="O11057" s="223"/>
    </row>
    <row r="11058" spans="15:15" x14ac:dyDescent="0.2">
      <c r="O11058" s="223"/>
    </row>
    <row r="11059" spans="15:15" x14ac:dyDescent="0.2">
      <c r="O11059" s="223"/>
    </row>
    <row r="11060" spans="15:15" x14ac:dyDescent="0.2">
      <c r="O11060" s="223"/>
    </row>
    <row r="11061" spans="15:15" x14ac:dyDescent="0.2">
      <c r="O11061" s="223"/>
    </row>
    <row r="11062" spans="15:15" x14ac:dyDescent="0.2">
      <c r="O11062" s="223"/>
    </row>
    <row r="11063" spans="15:15" x14ac:dyDescent="0.2">
      <c r="O11063" s="223"/>
    </row>
    <row r="11064" spans="15:15" x14ac:dyDescent="0.2">
      <c r="O11064" s="223"/>
    </row>
    <row r="11065" spans="15:15" x14ac:dyDescent="0.2">
      <c r="O11065" s="223"/>
    </row>
    <row r="11066" spans="15:15" x14ac:dyDescent="0.2">
      <c r="O11066" s="223"/>
    </row>
    <row r="11067" spans="15:15" x14ac:dyDescent="0.2">
      <c r="O11067" s="223"/>
    </row>
    <row r="11068" spans="15:15" x14ac:dyDescent="0.2">
      <c r="O11068" s="223"/>
    </row>
    <row r="11069" spans="15:15" x14ac:dyDescent="0.2">
      <c r="O11069" s="223"/>
    </row>
    <row r="11070" spans="15:15" x14ac:dyDescent="0.2">
      <c r="O11070" s="223"/>
    </row>
    <row r="11071" spans="15:15" x14ac:dyDescent="0.2">
      <c r="O11071" s="223"/>
    </row>
    <row r="11072" spans="15:15" x14ac:dyDescent="0.2">
      <c r="O11072" s="223"/>
    </row>
    <row r="11073" spans="15:15" x14ac:dyDescent="0.2">
      <c r="O11073" s="223"/>
    </row>
    <row r="11074" spans="15:15" x14ac:dyDescent="0.2">
      <c r="O11074" s="223"/>
    </row>
    <row r="11075" spans="15:15" x14ac:dyDescent="0.2">
      <c r="O11075" s="223"/>
    </row>
    <row r="11076" spans="15:15" x14ac:dyDescent="0.2">
      <c r="O11076" s="223"/>
    </row>
    <row r="11077" spans="15:15" x14ac:dyDescent="0.2">
      <c r="O11077" s="223"/>
    </row>
    <row r="11078" spans="15:15" x14ac:dyDescent="0.2">
      <c r="O11078" s="223"/>
    </row>
    <row r="11079" spans="15:15" x14ac:dyDescent="0.2">
      <c r="O11079" s="223"/>
    </row>
    <row r="11080" spans="15:15" x14ac:dyDescent="0.2">
      <c r="O11080" s="223"/>
    </row>
    <row r="11081" spans="15:15" x14ac:dyDescent="0.2">
      <c r="O11081" s="223"/>
    </row>
    <row r="11082" spans="15:15" x14ac:dyDescent="0.2">
      <c r="O11082" s="223"/>
    </row>
    <row r="11083" spans="15:15" x14ac:dyDescent="0.2">
      <c r="O11083" s="223"/>
    </row>
    <row r="11084" spans="15:15" x14ac:dyDescent="0.2">
      <c r="O11084" s="223"/>
    </row>
    <row r="11085" spans="15:15" x14ac:dyDescent="0.2">
      <c r="O11085" s="223"/>
    </row>
    <row r="11086" spans="15:15" x14ac:dyDescent="0.2">
      <c r="O11086" s="223"/>
    </row>
    <row r="11087" spans="15:15" x14ac:dyDescent="0.2">
      <c r="O11087" s="223"/>
    </row>
    <row r="11088" spans="15:15" x14ac:dyDescent="0.2">
      <c r="O11088" s="223"/>
    </row>
    <row r="11089" spans="15:15" x14ac:dyDescent="0.2">
      <c r="O11089" s="223"/>
    </row>
    <row r="11090" spans="15:15" x14ac:dyDescent="0.2">
      <c r="O11090" s="223"/>
    </row>
    <row r="11091" spans="15:15" x14ac:dyDescent="0.2">
      <c r="O11091" s="223"/>
    </row>
    <row r="11092" spans="15:15" x14ac:dyDescent="0.2">
      <c r="O11092" s="223"/>
    </row>
    <row r="11093" spans="15:15" x14ac:dyDescent="0.2">
      <c r="O11093" s="223"/>
    </row>
    <row r="11094" spans="15:15" x14ac:dyDescent="0.2">
      <c r="O11094" s="223"/>
    </row>
    <row r="11095" spans="15:15" x14ac:dyDescent="0.2">
      <c r="O11095" s="223"/>
    </row>
    <row r="11096" spans="15:15" x14ac:dyDescent="0.2">
      <c r="O11096" s="223"/>
    </row>
    <row r="11097" spans="15:15" x14ac:dyDescent="0.2">
      <c r="O11097" s="223"/>
    </row>
    <row r="11098" spans="15:15" x14ac:dyDescent="0.2">
      <c r="O11098" s="223"/>
    </row>
    <row r="11099" spans="15:15" x14ac:dyDescent="0.2">
      <c r="O11099" s="223"/>
    </row>
    <row r="11100" spans="15:15" x14ac:dyDescent="0.2">
      <c r="O11100" s="223"/>
    </row>
    <row r="11101" spans="15:15" x14ac:dyDescent="0.2">
      <c r="O11101" s="223"/>
    </row>
    <row r="11102" spans="15:15" x14ac:dyDescent="0.2">
      <c r="O11102" s="223"/>
    </row>
    <row r="11103" spans="15:15" x14ac:dyDescent="0.2">
      <c r="O11103" s="223"/>
    </row>
    <row r="11104" spans="15:15" x14ac:dyDescent="0.2">
      <c r="O11104" s="223"/>
    </row>
    <row r="11105" spans="15:15" x14ac:dyDescent="0.2">
      <c r="O11105" s="223"/>
    </row>
    <row r="11106" spans="15:15" x14ac:dyDescent="0.2">
      <c r="O11106" s="223"/>
    </row>
    <row r="11107" spans="15:15" x14ac:dyDescent="0.2">
      <c r="O11107" s="223"/>
    </row>
    <row r="11108" spans="15:15" x14ac:dyDescent="0.2">
      <c r="O11108" s="223"/>
    </row>
    <row r="11109" spans="15:15" x14ac:dyDescent="0.2">
      <c r="O11109" s="223"/>
    </row>
    <row r="11110" spans="15:15" x14ac:dyDescent="0.2">
      <c r="O11110" s="223"/>
    </row>
    <row r="11111" spans="15:15" x14ac:dyDescent="0.2">
      <c r="O11111" s="223"/>
    </row>
    <row r="11112" spans="15:15" x14ac:dyDescent="0.2">
      <c r="O11112" s="223"/>
    </row>
    <row r="11113" spans="15:15" x14ac:dyDescent="0.2">
      <c r="O11113" s="223"/>
    </row>
    <row r="11114" spans="15:15" x14ac:dyDescent="0.2">
      <c r="O11114" s="223"/>
    </row>
    <row r="11115" spans="15:15" x14ac:dyDescent="0.2">
      <c r="O11115" s="223"/>
    </row>
    <row r="11116" spans="15:15" x14ac:dyDescent="0.2">
      <c r="O11116" s="223"/>
    </row>
    <row r="11117" spans="15:15" x14ac:dyDescent="0.2">
      <c r="O11117" s="223"/>
    </row>
    <row r="11118" spans="15:15" x14ac:dyDescent="0.2">
      <c r="O11118" s="223"/>
    </row>
    <row r="11119" spans="15:15" x14ac:dyDescent="0.2">
      <c r="O11119" s="223"/>
    </row>
    <row r="11120" spans="15:15" x14ac:dyDescent="0.2">
      <c r="O11120" s="223"/>
    </row>
    <row r="11121" spans="15:15" x14ac:dyDescent="0.2">
      <c r="O11121" s="223"/>
    </row>
    <row r="11122" spans="15:15" x14ac:dyDescent="0.2">
      <c r="O11122" s="223"/>
    </row>
    <row r="11123" spans="15:15" x14ac:dyDescent="0.2">
      <c r="O11123" s="223"/>
    </row>
    <row r="11124" spans="15:15" x14ac:dyDescent="0.2">
      <c r="O11124" s="223"/>
    </row>
    <row r="11125" spans="15:15" x14ac:dyDescent="0.2">
      <c r="O11125" s="223"/>
    </row>
    <row r="11126" spans="15:15" x14ac:dyDescent="0.2">
      <c r="O11126" s="223"/>
    </row>
    <row r="11127" spans="15:15" x14ac:dyDescent="0.2">
      <c r="O11127" s="223"/>
    </row>
    <row r="11128" spans="15:15" x14ac:dyDescent="0.2">
      <c r="O11128" s="223"/>
    </row>
    <row r="11129" spans="15:15" x14ac:dyDescent="0.2">
      <c r="O11129" s="223"/>
    </row>
    <row r="11130" spans="15:15" x14ac:dyDescent="0.2">
      <c r="O11130" s="223"/>
    </row>
    <row r="11131" spans="15:15" x14ac:dyDescent="0.2">
      <c r="O11131" s="223"/>
    </row>
    <row r="11132" spans="15:15" x14ac:dyDescent="0.2">
      <c r="O11132" s="223"/>
    </row>
    <row r="11133" spans="15:15" x14ac:dyDescent="0.2">
      <c r="O11133" s="223"/>
    </row>
    <row r="11134" spans="15:15" x14ac:dyDescent="0.2">
      <c r="O11134" s="223"/>
    </row>
    <row r="11135" spans="15:15" x14ac:dyDescent="0.2">
      <c r="O11135" s="223"/>
    </row>
    <row r="11136" spans="15:15" x14ac:dyDescent="0.2">
      <c r="O11136" s="223"/>
    </row>
    <row r="11137" spans="15:15" x14ac:dyDescent="0.2">
      <c r="O11137" s="223"/>
    </row>
    <row r="11138" spans="15:15" x14ac:dyDescent="0.2">
      <c r="O11138" s="223"/>
    </row>
    <row r="11139" spans="15:15" x14ac:dyDescent="0.2">
      <c r="O11139" s="223"/>
    </row>
    <row r="11140" spans="15:15" x14ac:dyDescent="0.2">
      <c r="O11140" s="223"/>
    </row>
    <row r="11141" spans="15:15" x14ac:dyDescent="0.2">
      <c r="O11141" s="223"/>
    </row>
    <row r="11142" spans="15:15" x14ac:dyDescent="0.2">
      <c r="O11142" s="223"/>
    </row>
    <row r="11143" spans="15:15" x14ac:dyDescent="0.2">
      <c r="O11143" s="223"/>
    </row>
    <row r="11144" spans="15:15" x14ac:dyDescent="0.2">
      <c r="O11144" s="223"/>
    </row>
    <row r="11145" spans="15:15" x14ac:dyDescent="0.2">
      <c r="O11145" s="223"/>
    </row>
    <row r="11146" spans="15:15" x14ac:dyDescent="0.2">
      <c r="O11146" s="223"/>
    </row>
    <row r="11147" spans="15:15" x14ac:dyDescent="0.2">
      <c r="O11147" s="223"/>
    </row>
    <row r="11148" spans="15:15" x14ac:dyDescent="0.2">
      <c r="O11148" s="223"/>
    </row>
    <row r="11149" spans="15:15" x14ac:dyDescent="0.2">
      <c r="O11149" s="223"/>
    </row>
    <row r="11150" spans="15:15" x14ac:dyDescent="0.2">
      <c r="O11150" s="223"/>
    </row>
    <row r="11151" spans="15:15" x14ac:dyDescent="0.2">
      <c r="O11151" s="223"/>
    </row>
    <row r="11152" spans="15:15" x14ac:dyDescent="0.2">
      <c r="O11152" s="223"/>
    </row>
    <row r="11153" spans="15:15" x14ac:dyDescent="0.2">
      <c r="O11153" s="223"/>
    </row>
    <row r="11154" spans="15:15" x14ac:dyDescent="0.2">
      <c r="O11154" s="223"/>
    </row>
    <row r="11155" spans="15:15" x14ac:dyDescent="0.2">
      <c r="O11155" s="223"/>
    </row>
    <row r="11156" spans="15:15" x14ac:dyDescent="0.2">
      <c r="O11156" s="223"/>
    </row>
    <row r="11157" spans="15:15" x14ac:dyDescent="0.2">
      <c r="O11157" s="223"/>
    </row>
    <row r="11158" spans="15:15" x14ac:dyDescent="0.2">
      <c r="O11158" s="223"/>
    </row>
    <row r="11159" spans="15:15" x14ac:dyDescent="0.2">
      <c r="O11159" s="223"/>
    </row>
    <row r="11160" spans="15:15" x14ac:dyDescent="0.2">
      <c r="O11160" s="223"/>
    </row>
    <row r="11161" spans="15:15" x14ac:dyDescent="0.2">
      <c r="O11161" s="223"/>
    </row>
    <row r="11162" spans="15:15" x14ac:dyDescent="0.2">
      <c r="O11162" s="223"/>
    </row>
    <row r="11163" spans="15:15" x14ac:dyDescent="0.2">
      <c r="O11163" s="223"/>
    </row>
    <row r="11164" spans="15:15" x14ac:dyDescent="0.2">
      <c r="O11164" s="223"/>
    </row>
    <row r="11165" spans="15:15" x14ac:dyDescent="0.2">
      <c r="O11165" s="223"/>
    </row>
    <row r="11166" spans="15:15" x14ac:dyDescent="0.2">
      <c r="O11166" s="223"/>
    </row>
    <row r="11167" spans="15:15" x14ac:dyDescent="0.2">
      <c r="O11167" s="223"/>
    </row>
    <row r="11168" spans="15:15" x14ac:dyDescent="0.2">
      <c r="O11168" s="223"/>
    </row>
    <row r="11169" spans="15:15" x14ac:dyDescent="0.2">
      <c r="O11169" s="223"/>
    </row>
    <row r="11170" spans="15:15" x14ac:dyDescent="0.2">
      <c r="O11170" s="223"/>
    </row>
    <row r="11171" spans="15:15" x14ac:dyDescent="0.2">
      <c r="O11171" s="223"/>
    </row>
    <row r="11172" spans="15:15" x14ac:dyDescent="0.2">
      <c r="O11172" s="223"/>
    </row>
    <row r="11173" spans="15:15" x14ac:dyDescent="0.2">
      <c r="O11173" s="223"/>
    </row>
    <row r="11174" spans="15:15" x14ac:dyDescent="0.2">
      <c r="O11174" s="223"/>
    </row>
    <row r="11175" spans="15:15" x14ac:dyDescent="0.2">
      <c r="O11175" s="223"/>
    </row>
    <row r="11176" spans="15:15" x14ac:dyDescent="0.2">
      <c r="O11176" s="223"/>
    </row>
    <row r="11177" spans="15:15" x14ac:dyDescent="0.2">
      <c r="O11177" s="223"/>
    </row>
    <row r="11178" spans="15:15" x14ac:dyDescent="0.2">
      <c r="O11178" s="223"/>
    </row>
    <row r="11179" spans="15:15" x14ac:dyDescent="0.2">
      <c r="O11179" s="223"/>
    </row>
    <row r="11180" spans="15:15" x14ac:dyDescent="0.2">
      <c r="O11180" s="223"/>
    </row>
    <row r="11181" spans="15:15" x14ac:dyDescent="0.2">
      <c r="O11181" s="223"/>
    </row>
    <row r="11182" spans="15:15" x14ac:dyDescent="0.2">
      <c r="O11182" s="223"/>
    </row>
    <row r="11183" spans="15:15" x14ac:dyDescent="0.2">
      <c r="O11183" s="223"/>
    </row>
    <row r="11184" spans="15:15" x14ac:dyDescent="0.2">
      <c r="O11184" s="223"/>
    </row>
    <row r="11185" spans="15:15" x14ac:dyDescent="0.2">
      <c r="O11185" s="223"/>
    </row>
    <row r="11186" spans="15:15" x14ac:dyDescent="0.2">
      <c r="O11186" s="223"/>
    </row>
    <row r="11187" spans="15:15" x14ac:dyDescent="0.2">
      <c r="O11187" s="223"/>
    </row>
    <row r="11188" spans="15:15" x14ac:dyDescent="0.2">
      <c r="O11188" s="223"/>
    </row>
    <row r="11189" spans="15:15" x14ac:dyDescent="0.2">
      <c r="O11189" s="223"/>
    </row>
    <row r="11190" spans="15:15" x14ac:dyDescent="0.2">
      <c r="O11190" s="223"/>
    </row>
    <row r="11191" spans="15:15" x14ac:dyDescent="0.2">
      <c r="O11191" s="223"/>
    </row>
    <row r="11192" spans="15:15" x14ac:dyDescent="0.2">
      <c r="O11192" s="223"/>
    </row>
    <row r="11193" spans="15:15" x14ac:dyDescent="0.2">
      <c r="O11193" s="223"/>
    </row>
    <row r="11194" spans="15:15" x14ac:dyDescent="0.2">
      <c r="O11194" s="223"/>
    </row>
    <row r="11195" spans="15:15" x14ac:dyDescent="0.2">
      <c r="O11195" s="223"/>
    </row>
    <row r="11196" spans="15:15" x14ac:dyDescent="0.2">
      <c r="O11196" s="223"/>
    </row>
    <row r="11197" spans="15:15" x14ac:dyDescent="0.2">
      <c r="O11197" s="223"/>
    </row>
    <row r="11198" spans="15:15" x14ac:dyDescent="0.2">
      <c r="O11198" s="223"/>
    </row>
    <row r="11199" spans="15:15" x14ac:dyDescent="0.2">
      <c r="O11199" s="223"/>
    </row>
    <row r="11200" spans="15:15" x14ac:dyDescent="0.2">
      <c r="O11200" s="223"/>
    </row>
    <row r="11201" spans="15:15" x14ac:dyDescent="0.2">
      <c r="O11201" s="223"/>
    </row>
    <row r="11202" spans="15:15" x14ac:dyDescent="0.2">
      <c r="O11202" s="223"/>
    </row>
    <row r="11203" spans="15:15" x14ac:dyDescent="0.2">
      <c r="O11203" s="223"/>
    </row>
    <row r="11204" spans="15:15" x14ac:dyDescent="0.2">
      <c r="O11204" s="223"/>
    </row>
    <row r="11205" spans="15:15" x14ac:dyDescent="0.2">
      <c r="O11205" s="223"/>
    </row>
    <row r="11206" spans="15:15" x14ac:dyDescent="0.2">
      <c r="O11206" s="223"/>
    </row>
    <row r="11207" spans="15:15" x14ac:dyDescent="0.2">
      <c r="O11207" s="223"/>
    </row>
    <row r="11208" spans="15:15" x14ac:dyDescent="0.2">
      <c r="O11208" s="223"/>
    </row>
    <row r="11209" spans="15:15" x14ac:dyDescent="0.2">
      <c r="O11209" s="223"/>
    </row>
    <row r="11210" spans="15:15" x14ac:dyDescent="0.2">
      <c r="O11210" s="223"/>
    </row>
    <row r="11211" spans="15:15" x14ac:dyDescent="0.2">
      <c r="O11211" s="223"/>
    </row>
    <row r="11212" spans="15:15" x14ac:dyDescent="0.2">
      <c r="O11212" s="223"/>
    </row>
    <row r="11213" spans="15:15" x14ac:dyDescent="0.2">
      <c r="O11213" s="223"/>
    </row>
    <row r="11214" spans="15:15" x14ac:dyDescent="0.2">
      <c r="O11214" s="223"/>
    </row>
    <row r="11215" spans="15:15" x14ac:dyDescent="0.2">
      <c r="O11215" s="223"/>
    </row>
    <row r="11216" spans="15:15" x14ac:dyDescent="0.2">
      <c r="O11216" s="223"/>
    </row>
    <row r="11217" spans="15:15" x14ac:dyDescent="0.2">
      <c r="O11217" s="223"/>
    </row>
    <row r="11218" spans="15:15" x14ac:dyDescent="0.2">
      <c r="O11218" s="223"/>
    </row>
    <row r="11219" spans="15:15" x14ac:dyDescent="0.2">
      <c r="O11219" s="223"/>
    </row>
    <row r="11220" spans="15:15" x14ac:dyDescent="0.2">
      <c r="O11220" s="223"/>
    </row>
    <row r="11221" spans="15:15" x14ac:dyDescent="0.2">
      <c r="O11221" s="223"/>
    </row>
    <row r="11222" spans="15:15" x14ac:dyDescent="0.2">
      <c r="O11222" s="223"/>
    </row>
    <row r="11223" spans="15:15" x14ac:dyDescent="0.2">
      <c r="O11223" s="223"/>
    </row>
    <row r="11224" spans="15:15" x14ac:dyDescent="0.2">
      <c r="O11224" s="223"/>
    </row>
    <row r="11225" spans="15:15" x14ac:dyDescent="0.2">
      <c r="O11225" s="223"/>
    </row>
    <row r="11226" spans="15:15" x14ac:dyDescent="0.2">
      <c r="O11226" s="223"/>
    </row>
    <row r="11227" spans="15:15" x14ac:dyDescent="0.2">
      <c r="O11227" s="223"/>
    </row>
    <row r="11228" spans="15:15" x14ac:dyDescent="0.2">
      <c r="O11228" s="223"/>
    </row>
    <row r="11229" spans="15:15" x14ac:dyDescent="0.2">
      <c r="O11229" s="223"/>
    </row>
    <row r="11230" spans="15:15" x14ac:dyDescent="0.2">
      <c r="O11230" s="223"/>
    </row>
    <row r="11231" spans="15:15" x14ac:dyDescent="0.2">
      <c r="O11231" s="223"/>
    </row>
    <row r="11232" spans="15:15" x14ac:dyDescent="0.2">
      <c r="O11232" s="223"/>
    </row>
    <row r="11233" spans="15:15" x14ac:dyDescent="0.2">
      <c r="O11233" s="223"/>
    </row>
    <row r="11234" spans="15:15" x14ac:dyDescent="0.2">
      <c r="O11234" s="223"/>
    </row>
    <row r="11235" spans="15:15" x14ac:dyDescent="0.2">
      <c r="O11235" s="223"/>
    </row>
    <row r="11236" spans="15:15" x14ac:dyDescent="0.2">
      <c r="O11236" s="223"/>
    </row>
    <row r="11237" spans="15:15" x14ac:dyDescent="0.2">
      <c r="O11237" s="223"/>
    </row>
    <row r="11238" spans="15:15" x14ac:dyDescent="0.2">
      <c r="O11238" s="223"/>
    </row>
    <row r="11239" spans="15:15" x14ac:dyDescent="0.2">
      <c r="O11239" s="223"/>
    </row>
    <row r="11240" spans="15:15" x14ac:dyDescent="0.2">
      <c r="O11240" s="223"/>
    </row>
    <row r="11241" spans="15:15" x14ac:dyDescent="0.2">
      <c r="O11241" s="223"/>
    </row>
    <row r="11242" spans="15:15" x14ac:dyDescent="0.2">
      <c r="O11242" s="223"/>
    </row>
    <row r="11243" spans="15:15" x14ac:dyDescent="0.2">
      <c r="O11243" s="223"/>
    </row>
    <row r="11244" spans="15:15" x14ac:dyDescent="0.2">
      <c r="O11244" s="223"/>
    </row>
    <row r="11245" spans="15:15" x14ac:dyDescent="0.2">
      <c r="O11245" s="223"/>
    </row>
    <row r="11246" spans="15:15" x14ac:dyDescent="0.2">
      <c r="O11246" s="223"/>
    </row>
    <row r="11247" spans="15:15" x14ac:dyDescent="0.2">
      <c r="O11247" s="223"/>
    </row>
    <row r="11248" spans="15:15" x14ac:dyDescent="0.2">
      <c r="O11248" s="223"/>
    </row>
    <row r="11249" spans="15:15" x14ac:dyDescent="0.2">
      <c r="O11249" s="223"/>
    </row>
    <row r="11250" spans="15:15" x14ac:dyDescent="0.2">
      <c r="O11250" s="223"/>
    </row>
    <row r="11251" spans="15:15" x14ac:dyDescent="0.2">
      <c r="O11251" s="223"/>
    </row>
    <row r="11252" spans="15:15" x14ac:dyDescent="0.2">
      <c r="O11252" s="223"/>
    </row>
    <row r="11253" spans="15:15" x14ac:dyDescent="0.2">
      <c r="O11253" s="223"/>
    </row>
    <row r="11254" spans="15:15" x14ac:dyDescent="0.2">
      <c r="O11254" s="223"/>
    </row>
    <row r="11255" spans="15:15" x14ac:dyDescent="0.2">
      <c r="O11255" s="223"/>
    </row>
    <row r="11256" spans="15:15" x14ac:dyDescent="0.2">
      <c r="O11256" s="223"/>
    </row>
    <row r="11257" spans="15:15" x14ac:dyDescent="0.2">
      <c r="O11257" s="223"/>
    </row>
    <row r="11258" spans="15:15" x14ac:dyDescent="0.2">
      <c r="O11258" s="223"/>
    </row>
    <row r="11259" spans="15:15" x14ac:dyDescent="0.2">
      <c r="O11259" s="223"/>
    </row>
    <row r="11260" spans="15:15" x14ac:dyDescent="0.2">
      <c r="O11260" s="223"/>
    </row>
    <row r="11261" spans="15:15" x14ac:dyDescent="0.2">
      <c r="O11261" s="223"/>
    </row>
    <row r="11262" spans="15:15" x14ac:dyDescent="0.2">
      <c r="O11262" s="223"/>
    </row>
    <row r="11263" spans="15:15" x14ac:dyDescent="0.2">
      <c r="O11263" s="223"/>
    </row>
    <row r="11264" spans="15:15" x14ac:dyDescent="0.2">
      <c r="O11264" s="223"/>
    </row>
    <row r="11265" spans="15:15" x14ac:dyDescent="0.2">
      <c r="O11265" s="223"/>
    </row>
    <row r="11266" spans="15:15" x14ac:dyDescent="0.2">
      <c r="O11266" s="223"/>
    </row>
    <row r="11267" spans="15:15" x14ac:dyDescent="0.2">
      <c r="O11267" s="223"/>
    </row>
    <row r="11268" spans="15:15" x14ac:dyDescent="0.2">
      <c r="O11268" s="223"/>
    </row>
    <row r="11269" spans="15:15" x14ac:dyDescent="0.2">
      <c r="O11269" s="223"/>
    </row>
    <row r="11270" spans="15:15" x14ac:dyDescent="0.2">
      <c r="O11270" s="223"/>
    </row>
    <row r="11271" spans="15:15" x14ac:dyDescent="0.2">
      <c r="O11271" s="223"/>
    </row>
    <row r="11272" spans="15:15" x14ac:dyDescent="0.2">
      <c r="O11272" s="223"/>
    </row>
    <row r="11273" spans="15:15" x14ac:dyDescent="0.2">
      <c r="O11273" s="223"/>
    </row>
    <row r="11274" spans="15:15" x14ac:dyDescent="0.2">
      <c r="O11274" s="223"/>
    </row>
    <row r="11275" spans="15:15" x14ac:dyDescent="0.2">
      <c r="O11275" s="223"/>
    </row>
    <row r="11276" spans="15:15" x14ac:dyDescent="0.2">
      <c r="O11276" s="223"/>
    </row>
    <row r="11277" spans="15:15" x14ac:dyDescent="0.2">
      <c r="O11277" s="223"/>
    </row>
    <row r="11278" spans="15:15" x14ac:dyDescent="0.2">
      <c r="O11278" s="223"/>
    </row>
    <row r="11279" spans="15:15" x14ac:dyDescent="0.2">
      <c r="O11279" s="223"/>
    </row>
    <row r="11280" spans="15:15" x14ac:dyDescent="0.2">
      <c r="O11280" s="223"/>
    </row>
    <row r="11281" spans="15:15" x14ac:dyDescent="0.2">
      <c r="O11281" s="223"/>
    </row>
    <row r="11282" spans="15:15" x14ac:dyDescent="0.2">
      <c r="O11282" s="223"/>
    </row>
    <row r="11283" spans="15:15" x14ac:dyDescent="0.2">
      <c r="O11283" s="223"/>
    </row>
    <row r="11284" spans="15:15" x14ac:dyDescent="0.2">
      <c r="O11284" s="223"/>
    </row>
    <row r="11285" spans="15:15" x14ac:dyDescent="0.2">
      <c r="O11285" s="223"/>
    </row>
    <row r="11286" spans="15:15" x14ac:dyDescent="0.2">
      <c r="O11286" s="223"/>
    </row>
    <row r="11287" spans="15:15" x14ac:dyDescent="0.2">
      <c r="O11287" s="223"/>
    </row>
    <row r="11288" spans="15:15" x14ac:dyDescent="0.2">
      <c r="O11288" s="223"/>
    </row>
    <row r="11289" spans="15:15" x14ac:dyDescent="0.2">
      <c r="O11289" s="223"/>
    </row>
    <row r="11290" spans="15:15" x14ac:dyDescent="0.2">
      <c r="O11290" s="223"/>
    </row>
    <row r="11291" spans="15:15" x14ac:dyDescent="0.2">
      <c r="O11291" s="223"/>
    </row>
    <row r="11292" spans="15:15" x14ac:dyDescent="0.2">
      <c r="O11292" s="223"/>
    </row>
    <row r="11293" spans="15:15" x14ac:dyDescent="0.2">
      <c r="O11293" s="223"/>
    </row>
    <row r="11294" spans="15:15" x14ac:dyDescent="0.2">
      <c r="O11294" s="223"/>
    </row>
    <row r="11295" spans="15:15" x14ac:dyDescent="0.2">
      <c r="O11295" s="223"/>
    </row>
    <row r="11296" spans="15:15" x14ac:dyDescent="0.2">
      <c r="O11296" s="223"/>
    </row>
    <row r="11297" spans="15:15" x14ac:dyDescent="0.2">
      <c r="O11297" s="223"/>
    </row>
    <row r="11298" spans="15:15" x14ac:dyDescent="0.2">
      <c r="O11298" s="223"/>
    </row>
    <row r="11299" spans="15:15" x14ac:dyDescent="0.2">
      <c r="O11299" s="223"/>
    </row>
    <row r="11300" spans="15:15" x14ac:dyDescent="0.2">
      <c r="O11300" s="223"/>
    </row>
    <row r="11301" spans="15:15" x14ac:dyDescent="0.2">
      <c r="O11301" s="223"/>
    </row>
    <row r="11302" spans="15:15" x14ac:dyDescent="0.2">
      <c r="O11302" s="223"/>
    </row>
    <row r="11303" spans="15:15" x14ac:dyDescent="0.2">
      <c r="O11303" s="223"/>
    </row>
    <row r="11304" spans="15:15" x14ac:dyDescent="0.2">
      <c r="O11304" s="223"/>
    </row>
    <row r="11305" spans="15:15" x14ac:dyDescent="0.2">
      <c r="O11305" s="223"/>
    </row>
    <row r="11306" spans="15:15" x14ac:dyDescent="0.2">
      <c r="O11306" s="223"/>
    </row>
    <row r="11307" spans="15:15" x14ac:dyDescent="0.2">
      <c r="O11307" s="223"/>
    </row>
    <row r="11308" spans="15:15" x14ac:dyDescent="0.2">
      <c r="O11308" s="223"/>
    </row>
    <row r="11309" spans="15:15" x14ac:dyDescent="0.2">
      <c r="O11309" s="223"/>
    </row>
    <row r="11310" spans="15:15" x14ac:dyDescent="0.2">
      <c r="O11310" s="223"/>
    </row>
    <row r="11311" spans="15:15" x14ac:dyDescent="0.2">
      <c r="O11311" s="223"/>
    </row>
    <row r="11312" spans="15:15" x14ac:dyDescent="0.2">
      <c r="O11312" s="223"/>
    </row>
    <row r="11313" spans="15:15" x14ac:dyDescent="0.2">
      <c r="O11313" s="223"/>
    </row>
    <row r="11314" spans="15:15" x14ac:dyDescent="0.2">
      <c r="O11314" s="223"/>
    </row>
    <row r="11315" spans="15:15" x14ac:dyDescent="0.2">
      <c r="O11315" s="223"/>
    </row>
    <row r="11316" spans="15:15" x14ac:dyDescent="0.2">
      <c r="O11316" s="223"/>
    </row>
    <row r="11317" spans="15:15" x14ac:dyDescent="0.2">
      <c r="O11317" s="223"/>
    </row>
    <row r="11318" spans="15:15" x14ac:dyDescent="0.2">
      <c r="O11318" s="223"/>
    </row>
    <row r="11319" spans="15:15" x14ac:dyDescent="0.2">
      <c r="O11319" s="223"/>
    </row>
    <row r="11320" spans="15:15" x14ac:dyDescent="0.2">
      <c r="O11320" s="223"/>
    </row>
    <row r="11321" spans="15:15" x14ac:dyDescent="0.2">
      <c r="O11321" s="223"/>
    </row>
    <row r="11322" spans="15:15" x14ac:dyDescent="0.2">
      <c r="O11322" s="223"/>
    </row>
    <row r="11323" spans="15:15" x14ac:dyDescent="0.2">
      <c r="O11323" s="223"/>
    </row>
    <row r="11324" spans="15:15" x14ac:dyDescent="0.2">
      <c r="O11324" s="223"/>
    </row>
    <row r="11325" spans="15:15" x14ac:dyDescent="0.2">
      <c r="O11325" s="223"/>
    </row>
    <row r="11326" spans="15:15" x14ac:dyDescent="0.2">
      <c r="O11326" s="223"/>
    </row>
    <row r="11327" spans="15:15" x14ac:dyDescent="0.2">
      <c r="O11327" s="223"/>
    </row>
    <row r="11328" spans="15:15" x14ac:dyDescent="0.2">
      <c r="O11328" s="223"/>
    </row>
    <row r="11329" spans="15:15" x14ac:dyDescent="0.2">
      <c r="O11329" s="223"/>
    </row>
    <row r="11330" spans="15:15" x14ac:dyDescent="0.2">
      <c r="O11330" s="223"/>
    </row>
    <row r="11331" spans="15:15" x14ac:dyDescent="0.2">
      <c r="O11331" s="223"/>
    </row>
    <row r="11332" spans="15:15" x14ac:dyDescent="0.2">
      <c r="O11332" s="223"/>
    </row>
    <row r="11333" spans="15:15" x14ac:dyDescent="0.2">
      <c r="O11333" s="223"/>
    </row>
    <row r="11334" spans="15:15" x14ac:dyDescent="0.2">
      <c r="O11334" s="223"/>
    </row>
    <row r="11335" spans="15:15" x14ac:dyDescent="0.2">
      <c r="O11335" s="223"/>
    </row>
    <row r="11336" spans="15:15" x14ac:dyDescent="0.2">
      <c r="O11336" s="223"/>
    </row>
    <row r="11337" spans="15:15" x14ac:dyDescent="0.2">
      <c r="O11337" s="223"/>
    </row>
    <row r="11338" spans="15:15" x14ac:dyDescent="0.2">
      <c r="O11338" s="223"/>
    </row>
    <row r="11339" spans="15:15" x14ac:dyDescent="0.2">
      <c r="O11339" s="223"/>
    </row>
    <row r="11340" spans="15:15" x14ac:dyDescent="0.2">
      <c r="O11340" s="223"/>
    </row>
    <row r="11341" spans="15:15" x14ac:dyDescent="0.2">
      <c r="O11341" s="223"/>
    </row>
    <row r="11342" spans="15:15" x14ac:dyDescent="0.2">
      <c r="O11342" s="223"/>
    </row>
    <row r="11343" spans="15:15" x14ac:dyDescent="0.2">
      <c r="O11343" s="223"/>
    </row>
    <row r="11344" spans="15:15" x14ac:dyDescent="0.2">
      <c r="O11344" s="223"/>
    </row>
    <row r="11345" spans="15:15" x14ac:dyDescent="0.2">
      <c r="O11345" s="223"/>
    </row>
    <row r="11346" spans="15:15" x14ac:dyDescent="0.2">
      <c r="O11346" s="223"/>
    </row>
    <row r="11347" spans="15:15" x14ac:dyDescent="0.2">
      <c r="O11347" s="223"/>
    </row>
    <row r="11348" spans="15:15" x14ac:dyDescent="0.2">
      <c r="O11348" s="223"/>
    </row>
    <row r="11349" spans="15:15" x14ac:dyDescent="0.2">
      <c r="O11349" s="223"/>
    </row>
    <row r="11350" spans="15:15" x14ac:dyDescent="0.2">
      <c r="O11350" s="223"/>
    </row>
    <row r="11351" spans="15:15" x14ac:dyDescent="0.2">
      <c r="O11351" s="223"/>
    </row>
    <row r="11352" spans="15:15" x14ac:dyDescent="0.2">
      <c r="O11352" s="223"/>
    </row>
    <row r="11353" spans="15:15" x14ac:dyDescent="0.2">
      <c r="O11353" s="223"/>
    </row>
    <row r="11354" spans="15:15" x14ac:dyDescent="0.2">
      <c r="O11354" s="223"/>
    </row>
    <row r="11355" spans="15:15" x14ac:dyDescent="0.2">
      <c r="O11355" s="223"/>
    </row>
    <row r="11356" spans="15:15" x14ac:dyDescent="0.2">
      <c r="O11356" s="223"/>
    </row>
    <row r="11357" spans="15:15" x14ac:dyDescent="0.2">
      <c r="O11357" s="223"/>
    </row>
    <row r="11358" spans="15:15" x14ac:dyDescent="0.2">
      <c r="O11358" s="223"/>
    </row>
    <row r="11359" spans="15:15" x14ac:dyDescent="0.2">
      <c r="O11359" s="223"/>
    </row>
    <row r="11360" spans="15:15" x14ac:dyDescent="0.2">
      <c r="O11360" s="223"/>
    </row>
    <row r="11361" spans="15:15" x14ac:dyDescent="0.2">
      <c r="O11361" s="223"/>
    </row>
    <row r="11362" spans="15:15" x14ac:dyDescent="0.2">
      <c r="O11362" s="223"/>
    </row>
    <row r="11363" spans="15:15" x14ac:dyDescent="0.2">
      <c r="O11363" s="223"/>
    </row>
    <row r="11364" spans="15:15" x14ac:dyDescent="0.2">
      <c r="O11364" s="223"/>
    </row>
    <row r="11365" spans="15:15" x14ac:dyDescent="0.2">
      <c r="O11365" s="223"/>
    </row>
    <row r="11366" spans="15:15" x14ac:dyDescent="0.2">
      <c r="O11366" s="223"/>
    </row>
    <row r="11367" spans="15:15" x14ac:dyDescent="0.2">
      <c r="O11367" s="223"/>
    </row>
    <row r="11368" spans="15:15" x14ac:dyDescent="0.2">
      <c r="O11368" s="223"/>
    </row>
    <row r="11369" spans="15:15" x14ac:dyDescent="0.2">
      <c r="O11369" s="223"/>
    </row>
    <row r="11370" spans="15:15" x14ac:dyDescent="0.2">
      <c r="O11370" s="223"/>
    </row>
    <row r="11371" spans="15:15" x14ac:dyDescent="0.2">
      <c r="O11371" s="223"/>
    </row>
    <row r="11372" spans="15:15" x14ac:dyDescent="0.2">
      <c r="O11372" s="223"/>
    </row>
    <row r="11373" spans="15:15" x14ac:dyDescent="0.2">
      <c r="O11373" s="223"/>
    </row>
    <row r="11374" spans="15:15" x14ac:dyDescent="0.2">
      <c r="O11374" s="223"/>
    </row>
    <row r="11375" spans="15:15" x14ac:dyDescent="0.2">
      <c r="O11375" s="223"/>
    </row>
    <row r="11376" spans="15:15" x14ac:dyDescent="0.2">
      <c r="O11376" s="223"/>
    </row>
    <row r="11377" spans="15:15" x14ac:dyDescent="0.2">
      <c r="O11377" s="223"/>
    </row>
    <row r="11378" spans="15:15" x14ac:dyDescent="0.2">
      <c r="O11378" s="223"/>
    </row>
    <row r="11379" spans="15:15" x14ac:dyDescent="0.2">
      <c r="O11379" s="223"/>
    </row>
    <row r="11380" spans="15:15" x14ac:dyDescent="0.2">
      <c r="O11380" s="223"/>
    </row>
    <row r="11381" spans="15:15" x14ac:dyDescent="0.2">
      <c r="O11381" s="223"/>
    </row>
    <row r="11382" spans="15:15" x14ac:dyDescent="0.2">
      <c r="O11382" s="223"/>
    </row>
    <row r="11383" spans="15:15" x14ac:dyDescent="0.2">
      <c r="O11383" s="223"/>
    </row>
    <row r="11384" spans="15:15" x14ac:dyDescent="0.2">
      <c r="O11384" s="223"/>
    </row>
    <row r="11385" spans="15:15" x14ac:dyDescent="0.2">
      <c r="O11385" s="223"/>
    </row>
    <row r="11386" spans="15:15" x14ac:dyDescent="0.2">
      <c r="O11386" s="223"/>
    </row>
    <row r="11387" spans="15:15" x14ac:dyDescent="0.2">
      <c r="O11387" s="223"/>
    </row>
    <row r="11388" spans="15:15" x14ac:dyDescent="0.2">
      <c r="O11388" s="223"/>
    </row>
    <row r="11389" spans="15:15" x14ac:dyDescent="0.2">
      <c r="O11389" s="223"/>
    </row>
    <row r="11390" spans="15:15" x14ac:dyDescent="0.2">
      <c r="O11390" s="223"/>
    </row>
    <row r="11391" spans="15:15" x14ac:dyDescent="0.2">
      <c r="O11391" s="223"/>
    </row>
    <row r="11392" spans="15:15" x14ac:dyDescent="0.2">
      <c r="O11392" s="223"/>
    </row>
    <row r="11393" spans="15:15" x14ac:dyDescent="0.2">
      <c r="O11393" s="223"/>
    </row>
    <row r="11394" spans="15:15" x14ac:dyDescent="0.2">
      <c r="O11394" s="223"/>
    </row>
    <row r="11395" spans="15:15" x14ac:dyDescent="0.2">
      <c r="O11395" s="223"/>
    </row>
    <row r="11396" spans="15:15" x14ac:dyDescent="0.2">
      <c r="O11396" s="223"/>
    </row>
    <row r="11397" spans="15:15" x14ac:dyDescent="0.2">
      <c r="O11397" s="223"/>
    </row>
    <row r="11398" spans="15:15" x14ac:dyDescent="0.2">
      <c r="O11398" s="223"/>
    </row>
    <row r="11399" spans="15:15" x14ac:dyDescent="0.2">
      <c r="O11399" s="223"/>
    </row>
    <row r="11400" spans="15:15" x14ac:dyDescent="0.2">
      <c r="O11400" s="223"/>
    </row>
    <row r="11401" spans="15:15" x14ac:dyDescent="0.2">
      <c r="O11401" s="223"/>
    </row>
    <row r="11402" spans="15:15" x14ac:dyDescent="0.2">
      <c r="O11402" s="223"/>
    </row>
    <row r="11403" spans="15:15" x14ac:dyDescent="0.2">
      <c r="O11403" s="223"/>
    </row>
    <row r="11404" spans="15:15" x14ac:dyDescent="0.2">
      <c r="O11404" s="223"/>
    </row>
    <row r="11405" spans="15:15" x14ac:dyDescent="0.2">
      <c r="O11405" s="223"/>
    </row>
    <row r="11406" spans="15:15" x14ac:dyDescent="0.2">
      <c r="O11406" s="223"/>
    </row>
    <row r="11407" spans="15:15" x14ac:dyDescent="0.2">
      <c r="O11407" s="223"/>
    </row>
    <row r="11408" spans="15:15" x14ac:dyDescent="0.2">
      <c r="O11408" s="223"/>
    </row>
    <row r="11409" spans="15:15" x14ac:dyDescent="0.2">
      <c r="O11409" s="223"/>
    </row>
    <row r="11410" spans="15:15" x14ac:dyDescent="0.2">
      <c r="O11410" s="223"/>
    </row>
    <row r="11411" spans="15:15" x14ac:dyDescent="0.2">
      <c r="O11411" s="223"/>
    </row>
    <row r="11412" spans="15:15" x14ac:dyDescent="0.2">
      <c r="O11412" s="223"/>
    </row>
    <row r="11413" spans="15:15" x14ac:dyDescent="0.2">
      <c r="O11413" s="223"/>
    </row>
    <row r="11414" spans="15:15" x14ac:dyDescent="0.2">
      <c r="O11414" s="223"/>
    </row>
    <row r="11415" spans="15:15" x14ac:dyDescent="0.2">
      <c r="O11415" s="223"/>
    </row>
    <row r="11416" spans="15:15" x14ac:dyDescent="0.2">
      <c r="O11416" s="223"/>
    </row>
    <row r="11417" spans="15:15" x14ac:dyDescent="0.2">
      <c r="O11417" s="223"/>
    </row>
    <row r="11418" spans="15:15" x14ac:dyDescent="0.2">
      <c r="O11418" s="223"/>
    </row>
    <row r="11419" spans="15:15" x14ac:dyDescent="0.2">
      <c r="O11419" s="223"/>
    </row>
    <row r="11420" spans="15:15" x14ac:dyDescent="0.2">
      <c r="O11420" s="223"/>
    </row>
    <row r="11421" spans="15:15" x14ac:dyDescent="0.2">
      <c r="O11421" s="223"/>
    </row>
    <row r="11422" spans="15:15" x14ac:dyDescent="0.2">
      <c r="O11422" s="223"/>
    </row>
    <row r="11423" spans="15:15" x14ac:dyDescent="0.2">
      <c r="O11423" s="223"/>
    </row>
    <row r="11424" spans="15:15" x14ac:dyDescent="0.2">
      <c r="O11424" s="223"/>
    </row>
    <row r="11425" spans="15:15" x14ac:dyDescent="0.2">
      <c r="O11425" s="223"/>
    </row>
    <row r="11426" spans="15:15" x14ac:dyDescent="0.2">
      <c r="O11426" s="223"/>
    </row>
    <row r="11427" spans="15:15" x14ac:dyDescent="0.2">
      <c r="O11427" s="223"/>
    </row>
    <row r="11428" spans="15:15" x14ac:dyDescent="0.2">
      <c r="O11428" s="223"/>
    </row>
    <row r="11429" spans="15:15" x14ac:dyDescent="0.2">
      <c r="O11429" s="223"/>
    </row>
    <row r="11430" spans="15:15" x14ac:dyDescent="0.2">
      <c r="O11430" s="223"/>
    </row>
    <row r="11431" spans="15:15" x14ac:dyDescent="0.2">
      <c r="O11431" s="223"/>
    </row>
    <row r="11432" spans="15:15" x14ac:dyDescent="0.2">
      <c r="O11432" s="223"/>
    </row>
    <row r="11433" spans="15:15" x14ac:dyDescent="0.2">
      <c r="O11433" s="223"/>
    </row>
    <row r="11434" spans="15:15" x14ac:dyDescent="0.2">
      <c r="O11434" s="223"/>
    </row>
    <row r="11435" spans="15:15" x14ac:dyDescent="0.2">
      <c r="O11435" s="223"/>
    </row>
    <row r="11436" spans="15:15" x14ac:dyDescent="0.2">
      <c r="O11436" s="223"/>
    </row>
    <row r="11437" spans="15:15" x14ac:dyDescent="0.2">
      <c r="O11437" s="223"/>
    </row>
    <row r="11438" spans="15:15" x14ac:dyDescent="0.2">
      <c r="O11438" s="223"/>
    </row>
    <row r="11439" spans="15:15" x14ac:dyDescent="0.2">
      <c r="O11439" s="223"/>
    </row>
    <row r="11440" spans="15:15" x14ac:dyDescent="0.2">
      <c r="O11440" s="223"/>
    </row>
    <row r="11441" spans="15:15" x14ac:dyDescent="0.2">
      <c r="O11441" s="223"/>
    </row>
    <row r="11442" spans="15:15" x14ac:dyDescent="0.2">
      <c r="O11442" s="223"/>
    </row>
    <row r="11443" spans="15:15" x14ac:dyDescent="0.2">
      <c r="O11443" s="223"/>
    </row>
    <row r="11444" spans="15:15" x14ac:dyDescent="0.2">
      <c r="O11444" s="223"/>
    </row>
    <row r="11445" spans="15:15" x14ac:dyDescent="0.2">
      <c r="O11445" s="223"/>
    </row>
    <row r="11446" spans="15:15" x14ac:dyDescent="0.2">
      <c r="O11446" s="223"/>
    </row>
    <row r="11447" spans="15:15" x14ac:dyDescent="0.2">
      <c r="O11447" s="223"/>
    </row>
    <row r="11448" spans="15:15" x14ac:dyDescent="0.2">
      <c r="O11448" s="223"/>
    </row>
    <row r="11449" spans="15:15" x14ac:dyDescent="0.2">
      <c r="O11449" s="223"/>
    </row>
    <row r="11450" spans="15:15" x14ac:dyDescent="0.2">
      <c r="O11450" s="223"/>
    </row>
    <row r="11451" spans="15:15" x14ac:dyDescent="0.2">
      <c r="O11451" s="223"/>
    </row>
    <row r="11452" spans="15:15" x14ac:dyDescent="0.2">
      <c r="O11452" s="223"/>
    </row>
    <row r="11453" spans="15:15" x14ac:dyDescent="0.2">
      <c r="O11453" s="223"/>
    </row>
    <row r="11454" spans="15:15" x14ac:dyDescent="0.2">
      <c r="O11454" s="223"/>
    </row>
    <row r="11455" spans="15:15" x14ac:dyDescent="0.2">
      <c r="O11455" s="223"/>
    </row>
    <row r="11456" spans="15:15" x14ac:dyDescent="0.2">
      <c r="O11456" s="223"/>
    </row>
    <row r="11457" spans="15:15" x14ac:dyDescent="0.2">
      <c r="O11457" s="223"/>
    </row>
    <row r="11458" spans="15:15" x14ac:dyDescent="0.2">
      <c r="O11458" s="223"/>
    </row>
    <row r="11459" spans="15:15" x14ac:dyDescent="0.2">
      <c r="O11459" s="223"/>
    </row>
    <row r="11460" spans="15:15" x14ac:dyDescent="0.2">
      <c r="O11460" s="223"/>
    </row>
    <row r="11461" spans="15:15" x14ac:dyDescent="0.2">
      <c r="O11461" s="223"/>
    </row>
    <row r="11462" spans="15:15" x14ac:dyDescent="0.2">
      <c r="O11462" s="223"/>
    </row>
    <row r="11463" spans="15:15" x14ac:dyDescent="0.2">
      <c r="O11463" s="223"/>
    </row>
    <row r="11464" spans="15:15" x14ac:dyDescent="0.2">
      <c r="O11464" s="223"/>
    </row>
    <row r="11465" spans="15:15" x14ac:dyDescent="0.2">
      <c r="O11465" s="223"/>
    </row>
    <row r="11466" spans="15:15" x14ac:dyDescent="0.2">
      <c r="O11466" s="223"/>
    </row>
    <row r="11467" spans="15:15" x14ac:dyDescent="0.2">
      <c r="O11467" s="223"/>
    </row>
    <row r="11468" spans="15:15" x14ac:dyDescent="0.2">
      <c r="O11468" s="223"/>
    </row>
    <row r="11469" spans="15:15" x14ac:dyDescent="0.2">
      <c r="O11469" s="223"/>
    </row>
    <row r="11470" spans="15:15" x14ac:dyDescent="0.2">
      <c r="O11470" s="223"/>
    </row>
    <row r="11471" spans="15:15" x14ac:dyDescent="0.2">
      <c r="O11471" s="223"/>
    </row>
    <row r="11472" spans="15:15" x14ac:dyDescent="0.2">
      <c r="O11472" s="223"/>
    </row>
    <row r="11473" spans="15:15" x14ac:dyDescent="0.2">
      <c r="O11473" s="223"/>
    </row>
    <row r="11474" spans="15:15" x14ac:dyDescent="0.2">
      <c r="O11474" s="223"/>
    </row>
    <row r="11475" spans="15:15" x14ac:dyDescent="0.2">
      <c r="O11475" s="223"/>
    </row>
    <row r="11476" spans="15:15" x14ac:dyDescent="0.2">
      <c r="O11476" s="223"/>
    </row>
    <row r="11477" spans="15:15" x14ac:dyDescent="0.2">
      <c r="O11477" s="223"/>
    </row>
    <row r="11478" spans="15:15" x14ac:dyDescent="0.2">
      <c r="O11478" s="223"/>
    </row>
    <row r="11479" spans="15:15" x14ac:dyDescent="0.2">
      <c r="O11479" s="223"/>
    </row>
    <row r="11480" spans="15:15" x14ac:dyDescent="0.2">
      <c r="O11480" s="223"/>
    </row>
    <row r="11481" spans="15:15" x14ac:dyDescent="0.2">
      <c r="O11481" s="223"/>
    </row>
    <row r="11482" spans="15:15" x14ac:dyDescent="0.2">
      <c r="O11482" s="223"/>
    </row>
    <row r="11483" spans="15:15" x14ac:dyDescent="0.2">
      <c r="O11483" s="223"/>
    </row>
    <row r="11484" spans="15:15" x14ac:dyDescent="0.2">
      <c r="O11484" s="223"/>
    </row>
    <row r="11485" spans="15:15" x14ac:dyDescent="0.2">
      <c r="O11485" s="223"/>
    </row>
    <row r="11486" spans="15:15" x14ac:dyDescent="0.2">
      <c r="O11486" s="223"/>
    </row>
    <row r="11487" spans="15:15" x14ac:dyDescent="0.2">
      <c r="O11487" s="223"/>
    </row>
    <row r="11488" spans="15:15" x14ac:dyDescent="0.2">
      <c r="O11488" s="223"/>
    </row>
    <row r="11489" spans="15:15" x14ac:dyDescent="0.2">
      <c r="O11489" s="223"/>
    </row>
    <row r="11490" spans="15:15" x14ac:dyDescent="0.2">
      <c r="O11490" s="223"/>
    </row>
    <row r="11491" spans="15:15" x14ac:dyDescent="0.2">
      <c r="O11491" s="223"/>
    </row>
    <row r="11492" spans="15:15" x14ac:dyDescent="0.2">
      <c r="O11492" s="223"/>
    </row>
    <row r="11493" spans="15:15" x14ac:dyDescent="0.2">
      <c r="O11493" s="223"/>
    </row>
    <row r="11494" spans="15:15" x14ac:dyDescent="0.2">
      <c r="O11494" s="223"/>
    </row>
    <row r="11495" spans="15:15" x14ac:dyDescent="0.2">
      <c r="O11495" s="223"/>
    </row>
    <row r="11496" spans="15:15" x14ac:dyDescent="0.2">
      <c r="O11496" s="223"/>
    </row>
    <row r="11497" spans="15:15" x14ac:dyDescent="0.2">
      <c r="O11497" s="223"/>
    </row>
    <row r="11498" spans="15:15" x14ac:dyDescent="0.2">
      <c r="O11498" s="223"/>
    </row>
    <row r="11499" spans="15:15" x14ac:dyDescent="0.2">
      <c r="O11499" s="223"/>
    </row>
    <row r="11500" spans="15:15" x14ac:dyDescent="0.2">
      <c r="O11500" s="223"/>
    </row>
    <row r="11501" spans="15:15" x14ac:dyDescent="0.2">
      <c r="O11501" s="223"/>
    </row>
    <row r="11502" spans="15:15" x14ac:dyDescent="0.2">
      <c r="O11502" s="223"/>
    </row>
    <row r="11503" spans="15:15" x14ac:dyDescent="0.2">
      <c r="O11503" s="223"/>
    </row>
    <row r="11504" spans="15:15" x14ac:dyDescent="0.2">
      <c r="O11504" s="223"/>
    </row>
    <row r="11505" spans="15:15" x14ac:dyDescent="0.2">
      <c r="O11505" s="223"/>
    </row>
    <row r="11506" spans="15:15" x14ac:dyDescent="0.2">
      <c r="O11506" s="223"/>
    </row>
    <row r="11507" spans="15:15" x14ac:dyDescent="0.2">
      <c r="O11507" s="223"/>
    </row>
    <row r="11508" spans="15:15" x14ac:dyDescent="0.2">
      <c r="O11508" s="223"/>
    </row>
    <row r="11509" spans="15:15" x14ac:dyDescent="0.2">
      <c r="O11509" s="223"/>
    </row>
    <row r="11510" spans="15:15" x14ac:dyDescent="0.2">
      <c r="O11510" s="223"/>
    </row>
    <row r="11511" spans="15:15" x14ac:dyDescent="0.2">
      <c r="O11511" s="223"/>
    </row>
    <row r="11512" spans="15:15" x14ac:dyDescent="0.2">
      <c r="O11512" s="223"/>
    </row>
    <row r="11513" spans="15:15" x14ac:dyDescent="0.2">
      <c r="O11513" s="223"/>
    </row>
    <row r="11514" spans="15:15" x14ac:dyDescent="0.2">
      <c r="O11514" s="223"/>
    </row>
    <row r="11515" spans="15:15" x14ac:dyDescent="0.2">
      <c r="O11515" s="223"/>
    </row>
    <row r="11516" spans="15:15" x14ac:dyDescent="0.2">
      <c r="O11516" s="223"/>
    </row>
    <row r="11517" spans="15:15" x14ac:dyDescent="0.2">
      <c r="O11517" s="223"/>
    </row>
    <row r="11518" spans="15:15" x14ac:dyDescent="0.2">
      <c r="O11518" s="223"/>
    </row>
    <row r="11519" spans="15:15" x14ac:dyDescent="0.2">
      <c r="O11519" s="223"/>
    </row>
    <row r="11520" spans="15:15" x14ac:dyDescent="0.2">
      <c r="O11520" s="223"/>
    </row>
    <row r="11521" spans="15:15" x14ac:dyDescent="0.2">
      <c r="O11521" s="223"/>
    </row>
    <row r="11522" spans="15:15" x14ac:dyDescent="0.2">
      <c r="O11522" s="223"/>
    </row>
    <row r="11523" spans="15:15" x14ac:dyDescent="0.2">
      <c r="O11523" s="223"/>
    </row>
    <row r="11524" spans="15:15" x14ac:dyDescent="0.2">
      <c r="O11524" s="223"/>
    </row>
    <row r="11525" spans="15:15" x14ac:dyDescent="0.2">
      <c r="O11525" s="223"/>
    </row>
    <row r="11526" spans="15:15" x14ac:dyDescent="0.2">
      <c r="O11526" s="223"/>
    </row>
    <row r="11527" spans="15:15" x14ac:dyDescent="0.2">
      <c r="O11527" s="223"/>
    </row>
    <row r="11528" spans="15:15" x14ac:dyDescent="0.2">
      <c r="O11528" s="223"/>
    </row>
    <row r="11529" spans="15:15" x14ac:dyDescent="0.2">
      <c r="O11529" s="223"/>
    </row>
    <row r="11530" spans="15:15" x14ac:dyDescent="0.2">
      <c r="O11530" s="223"/>
    </row>
    <row r="11531" spans="15:15" x14ac:dyDescent="0.2">
      <c r="O11531" s="223"/>
    </row>
    <row r="11532" spans="15:15" x14ac:dyDescent="0.2">
      <c r="O11532" s="223"/>
    </row>
    <row r="11533" spans="15:15" x14ac:dyDescent="0.2">
      <c r="O11533" s="223"/>
    </row>
    <row r="11534" spans="15:15" x14ac:dyDescent="0.2">
      <c r="O11534" s="223"/>
    </row>
    <row r="11535" spans="15:15" x14ac:dyDescent="0.2">
      <c r="O11535" s="223"/>
    </row>
    <row r="11536" spans="15:15" x14ac:dyDescent="0.2">
      <c r="O11536" s="223"/>
    </row>
    <row r="11537" spans="15:15" x14ac:dyDescent="0.2">
      <c r="O11537" s="223"/>
    </row>
    <row r="11538" spans="15:15" x14ac:dyDescent="0.2">
      <c r="O11538" s="223"/>
    </row>
    <row r="11539" spans="15:15" x14ac:dyDescent="0.2">
      <c r="O11539" s="223"/>
    </row>
    <row r="11540" spans="15:15" x14ac:dyDescent="0.2">
      <c r="O11540" s="223"/>
    </row>
    <row r="11541" spans="15:15" x14ac:dyDescent="0.2">
      <c r="O11541" s="223"/>
    </row>
    <row r="11542" spans="15:15" x14ac:dyDescent="0.2">
      <c r="O11542" s="223"/>
    </row>
    <row r="11543" spans="15:15" x14ac:dyDescent="0.2">
      <c r="O11543" s="223"/>
    </row>
    <row r="11544" spans="15:15" x14ac:dyDescent="0.2">
      <c r="O11544" s="223"/>
    </row>
    <row r="11545" spans="15:15" x14ac:dyDescent="0.2">
      <c r="O11545" s="223"/>
    </row>
    <row r="11546" spans="15:15" x14ac:dyDescent="0.2">
      <c r="O11546" s="223"/>
    </row>
    <row r="11547" spans="15:15" x14ac:dyDescent="0.2">
      <c r="O11547" s="223"/>
    </row>
    <row r="11548" spans="15:15" x14ac:dyDescent="0.2">
      <c r="O11548" s="223"/>
    </row>
    <row r="11549" spans="15:15" x14ac:dyDescent="0.2">
      <c r="O11549" s="223"/>
    </row>
    <row r="11550" spans="15:15" x14ac:dyDescent="0.2">
      <c r="O11550" s="223"/>
    </row>
    <row r="11551" spans="15:15" x14ac:dyDescent="0.2">
      <c r="O11551" s="223"/>
    </row>
    <row r="11552" spans="15:15" x14ac:dyDescent="0.2">
      <c r="O11552" s="223"/>
    </row>
    <row r="11553" spans="15:15" x14ac:dyDescent="0.2">
      <c r="O11553" s="223"/>
    </row>
    <row r="11554" spans="15:15" x14ac:dyDescent="0.2">
      <c r="O11554" s="223"/>
    </row>
    <row r="11555" spans="15:15" x14ac:dyDescent="0.2">
      <c r="O11555" s="223"/>
    </row>
    <row r="11556" spans="15:15" x14ac:dyDescent="0.2">
      <c r="O11556" s="223"/>
    </row>
    <row r="11557" spans="15:15" x14ac:dyDescent="0.2">
      <c r="O11557" s="223"/>
    </row>
    <row r="11558" spans="15:15" x14ac:dyDescent="0.2">
      <c r="O11558" s="223"/>
    </row>
    <row r="11559" spans="15:15" x14ac:dyDescent="0.2">
      <c r="O11559" s="223"/>
    </row>
    <row r="11560" spans="15:15" x14ac:dyDescent="0.2">
      <c r="O11560" s="223"/>
    </row>
    <row r="11561" spans="15:15" x14ac:dyDescent="0.2">
      <c r="O11561" s="223"/>
    </row>
    <row r="11562" spans="15:15" x14ac:dyDescent="0.2">
      <c r="O11562" s="223"/>
    </row>
    <row r="11563" spans="15:15" x14ac:dyDescent="0.2">
      <c r="O11563" s="223"/>
    </row>
    <row r="11564" spans="15:15" x14ac:dyDescent="0.2">
      <c r="O11564" s="223"/>
    </row>
    <row r="11565" spans="15:15" x14ac:dyDescent="0.2">
      <c r="O11565" s="223"/>
    </row>
    <row r="11566" spans="15:15" x14ac:dyDescent="0.2">
      <c r="O11566" s="223"/>
    </row>
    <row r="11567" spans="15:15" x14ac:dyDescent="0.2">
      <c r="O11567" s="223"/>
    </row>
    <row r="11568" spans="15:15" x14ac:dyDescent="0.2">
      <c r="O11568" s="223"/>
    </row>
    <row r="11569" spans="15:15" x14ac:dyDescent="0.2">
      <c r="O11569" s="223"/>
    </row>
    <row r="11570" spans="15:15" x14ac:dyDescent="0.2">
      <c r="O11570" s="223"/>
    </row>
    <row r="11571" spans="15:15" x14ac:dyDescent="0.2">
      <c r="O11571" s="223"/>
    </row>
    <row r="11572" spans="15:15" x14ac:dyDescent="0.2">
      <c r="O11572" s="223"/>
    </row>
    <row r="11573" spans="15:15" x14ac:dyDescent="0.2">
      <c r="O11573" s="223"/>
    </row>
    <row r="11574" spans="15:15" x14ac:dyDescent="0.2">
      <c r="O11574" s="223"/>
    </row>
    <row r="11575" spans="15:15" x14ac:dyDescent="0.2">
      <c r="O11575" s="223"/>
    </row>
    <row r="11576" spans="15:15" x14ac:dyDescent="0.2">
      <c r="O11576" s="223"/>
    </row>
    <row r="11577" spans="15:15" x14ac:dyDescent="0.2">
      <c r="O11577" s="223"/>
    </row>
    <row r="11578" spans="15:15" x14ac:dyDescent="0.2">
      <c r="O11578" s="223"/>
    </row>
    <row r="11579" spans="15:15" x14ac:dyDescent="0.2">
      <c r="O11579" s="223"/>
    </row>
    <row r="11580" spans="15:15" x14ac:dyDescent="0.2">
      <c r="O11580" s="223"/>
    </row>
    <row r="11581" spans="15:15" x14ac:dyDescent="0.2">
      <c r="O11581" s="223"/>
    </row>
    <row r="11582" spans="15:15" x14ac:dyDescent="0.2">
      <c r="O11582" s="223"/>
    </row>
    <row r="11583" spans="15:15" x14ac:dyDescent="0.2">
      <c r="O11583" s="223"/>
    </row>
    <row r="11584" spans="15:15" x14ac:dyDescent="0.2">
      <c r="O11584" s="223"/>
    </row>
    <row r="11585" spans="15:15" x14ac:dyDescent="0.2">
      <c r="O11585" s="223"/>
    </row>
    <row r="11586" spans="15:15" x14ac:dyDescent="0.2">
      <c r="O11586" s="223"/>
    </row>
    <row r="11587" spans="15:15" x14ac:dyDescent="0.2">
      <c r="O11587" s="223"/>
    </row>
    <row r="11588" spans="15:15" x14ac:dyDescent="0.2">
      <c r="O11588" s="223"/>
    </row>
    <row r="11589" spans="15:15" x14ac:dyDescent="0.2">
      <c r="O11589" s="223"/>
    </row>
    <row r="11590" spans="15:15" x14ac:dyDescent="0.2">
      <c r="O11590" s="223"/>
    </row>
    <row r="11591" spans="15:15" x14ac:dyDescent="0.2">
      <c r="O11591" s="223"/>
    </row>
    <row r="11592" spans="15:15" x14ac:dyDescent="0.2">
      <c r="O11592" s="223"/>
    </row>
    <row r="11593" spans="15:15" x14ac:dyDescent="0.2">
      <c r="O11593" s="223"/>
    </row>
    <row r="11594" spans="15:15" x14ac:dyDescent="0.2">
      <c r="O11594" s="223"/>
    </row>
    <row r="11595" spans="15:15" x14ac:dyDescent="0.2">
      <c r="O11595" s="223"/>
    </row>
    <row r="11596" spans="15:15" x14ac:dyDescent="0.2">
      <c r="O11596" s="223"/>
    </row>
    <row r="11597" spans="15:15" x14ac:dyDescent="0.2">
      <c r="O11597" s="223"/>
    </row>
    <row r="11598" spans="15:15" x14ac:dyDescent="0.2">
      <c r="O11598" s="223"/>
    </row>
    <row r="11599" spans="15:15" x14ac:dyDescent="0.2">
      <c r="O11599" s="223"/>
    </row>
    <row r="11600" spans="15:15" x14ac:dyDescent="0.2">
      <c r="O11600" s="223"/>
    </row>
    <row r="11601" spans="15:15" x14ac:dyDescent="0.2">
      <c r="O11601" s="223"/>
    </row>
    <row r="11602" spans="15:15" x14ac:dyDescent="0.2">
      <c r="O11602" s="223"/>
    </row>
    <row r="11603" spans="15:15" x14ac:dyDescent="0.2">
      <c r="O11603" s="223"/>
    </row>
    <row r="11604" spans="15:15" x14ac:dyDescent="0.2">
      <c r="O11604" s="223"/>
    </row>
    <row r="11605" spans="15:15" x14ac:dyDescent="0.2">
      <c r="O11605" s="223"/>
    </row>
    <row r="11606" spans="15:15" x14ac:dyDescent="0.2">
      <c r="O11606" s="223"/>
    </row>
    <row r="11607" spans="15:15" x14ac:dyDescent="0.2">
      <c r="O11607" s="223"/>
    </row>
    <row r="11608" spans="15:15" x14ac:dyDescent="0.2">
      <c r="O11608" s="223"/>
    </row>
    <row r="11609" spans="15:15" x14ac:dyDescent="0.2">
      <c r="O11609" s="223"/>
    </row>
    <row r="11610" spans="15:15" x14ac:dyDescent="0.2">
      <c r="O11610" s="223"/>
    </row>
    <row r="11611" spans="15:15" x14ac:dyDescent="0.2">
      <c r="O11611" s="223"/>
    </row>
    <row r="11612" spans="15:15" x14ac:dyDescent="0.2">
      <c r="O11612" s="223"/>
    </row>
    <row r="11613" spans="15:15" x14ac:dyDescent="0.2">
      <c r="O11613" s="223"/>
    </row>
    <row r="11614" spans="15:15" x14ac:dyDescent="0.2">
      <c r="O11614" s="223"/>
    </row>
    <row r="11615" spans="15:15" x14ac:dyDescent="0.2">
      <c r="O11615" s="223"/>
    </row>
    <row r="11616" spans="15:15" x14ac:dyDescent="0.2">
      <c r="O11616" s="223"/>
    </row>
    <row r="11617" spans="15:15" x14ac:dyDescent="0.2">
      <c r="O11617" s="223"/>
    </row>
    <row r="11618" spans="15:15" x14ac:dyDescent="0.2">
      <c r="O11618" s="223"/>
    </row>
    <row r="11619" spans="15:15" x14ac:dyDescent="0.2">
      <c r="O11619" s="223"/>
    </row>
    <row r="11620" spans="15:15" x14ac:dyDescent="0.2">
      <c r="O11620" s="223"/>
    </row>
    <row r="11621" spans="15:15" x14ac:dyDescent="0.2">
      <c r="O11621" s="223"/>
    </row>
    <row r="11622" spans="15:15" x14ac:dyDescent="0.2">
      <c r="O11622" s="223"/>
    </row>
    <row r="11623" spans="15:15" x14ac:dyDescent="0.2">
      <c r="O11623" s="223"/>
    </row>
    <row r="11624" spans="15:15" x14ac:dyDescent="0.2">
      <c r="O11624" s="223"/>
    </row>
    <row r="11625" spans="15:15" x14ac:dyDescent="0.2">
      <c r="O11625" s="223"/>
    </row>
    <row r="11626" spans="15:15" x14ac:dyDescent="0.2">
      <c r="O11626" s="223"/>
    </row>
    <row r="11627" spans="15:15" x14ac:dyDescent="0.2">
      <c r="O11627" s="223"/>
    </row>
    <row r="11628" spans="15:15" x14ac:dyDescent="0.2">
      <c r="O11628" s="223"/>
    </row>
    <row r="11629" spans="15:15" x14ac:dyDescent="0.2">
      <c r="O11629" s="223"/>
    </row>
    <row r="11630" spans="15:15" x14ac:dyDescent="0.2">
      <c r="O11630" s="223"/>
    </row>
    <row r="11631" spans="15:15" x14ac:dyDescent="0.2">
      <c r="O11631" s="223"/>
    </row>
    <row r="11632" spans="15:15" x14ac:dyDescent="0.2">
      <c r="O11632" s="223"/>
    </row>
    <row r="11633" spans="15:15" x14ac:dyDescent="0.2">
      <c r="O11633" s="223"/>
    </row>
    <row r="11634" spans="15:15" x14ac:dyDescent="0.2">
      <c r="O11634" s="223"/>
    </row>
    <row r="11635" spans="15:15" x14ac:dyDescent="0.2">
      <c r="O11635" s="223"/>
    </row>
    <row r="11636" spans="15:15" x14ac:dyDescent="0.2">
      <c r="O11636" s="223"/>
    </row>
    <row r="11637" spans="15:15" x14ac:dyDescent="0.2">
      <c r="O11637" s="223"/>
    </row>
    <row r="11638" spans="15:15" x14ac:dyDescent="0.2">
      <c r="O11638" s="223"/>
    </row>
    <row r="11639" spans="15:15" x14ac:dyDescent="0.2">
      <c r="O11639" s="223"/>
    </row>
    <row r="11640" spans="15:15" x14ac:dyDescent="0.2">
      <c r="O11640" s="223"/>
    </row>
    <row r="11641" spans="15:15" x14ac:dyDescent="0.2">
      <c r="O11641" s="223"/>
    </row>
    <row r="11642" spans="15:15" x14ac:dyDescent="0.2">
      <c r="O11642" s="223"/>
    </row>
    <row r="11643" spans="15:15" x14ac:dyDescent="0.2">
      <c r="O11643" s="223"/>
    </row>
    <row r="11644" spans="15:15" x14ac:dyDescent="0.2">
      <c r="O11644" s="223"/>
    </row>
    <row r="11645" spans="15:15" x14ac:dyDescent="0.2">
      <c r="O11645" s="223"/>
    </row>
    <row r="11646" spans="15:15" x14ac:dyDescent="0.2">
      <c r="O11646" s="223"/>
    </row>
    <row r="11647" spans="15:15" x14ac:dyDescent="0.2">
      <c r="O11647" s="223"/>
    </row>
    <row r="11648" spans="15:15" x14ac:dyDescent="0.2">
      <c r="O11648" s="223"/>
    </row>
    <row r="11649" spans="15:15" x14ac:dyDescent="0.2">
      <c r="O11649" s="223"/>
    </row>
    <row r="11650" spans="15:15" x14ac:dyDescent="0.2">
      <c r="O11650" s="223"/>
    </row>
    <row r="11651" spans="15:15" x14ac:dyDescent="0.2">
      <c r="O11651" s="223"/>
    </row>
    <row r="11652" spans="15:15" x14ac:dyDescent="0.2">
      <c r="O11652" s="223"/>
    </row>
    <row r="11653" spans="15:15" x14ac:dyDescent="0.2">
      <c r="O11653" s="223"/>
    </row>
    <row r="11654" spans="15:15" x14ac:dyDescent="0.2">
      <c r="O11654" s="223"/>
    </row>
    <row r="11655" spans="15:15" x14ac:dyDescent="0.2">
      <c r="O11655" s="223"/>
    </row>
    <row r="11656" spans="15:15" x14ac:dyDescent="0.2">
      <c r="O11656" s="223"/>
    </row>
    <row r="11657" spans="15:15" x14ac:dyDescent="0.2">
      <c r="O11657" s="223"/>
    </row>
    <row r="11658" spans="15:15" x14ac:dyDescent="0.2">
      <c r="O11658" s="223"/>
    </row>
    <row r="11659" spans="15:15" x14ac:dyDescent="0.2">
      <c r="O11659" s="223"/>
    </row>
    <row r="11660" spans="15:15" x14ac:dyDescent="0.2">
      <c r="O11660" s="223"/>
    </row>
    <row r="11661" spans="15:15" x14ac:dyDescent="0.2">
      <c r="O11661" s="223"/>
    </row>
    <row r="11662" spans="15:15" x14ac:dyDescent="0.2">
      <c r="O11662" s="223"/>
    </row>
    <row r="11663" spans="15:15" x14ac:dyDescent="0.2">
      <c r="O11663" s="223"/>
    </row>
    <row r="11664" spans="15:15" x14ac:dyDescent="0.2">
      <c r="O11664" s="223"/>
    </row>
    <row r="11665" spans="15:15" x14ac:dyDescent="0.2">
      <c r="O11665" s="223"/>
    </row>
    <row r="11666" spans="15:15" x14ac:dyDescent="0.2">
      <c r="O11666" s="223"/>
    </row>
    <row r="11667" spans="15:15" x14ac:dyDescent="0.2">
      <c r="O11667" s="223"/>
    </row>
    <row r="11668" spans="15:15" x14ac:dyDescent="0.2">
      <c r="O11668" s="223"/>
    </row>
    <row r="11669" spans="15:15" x14ac:dyDescent="0.2">
      <c r="O11669" s="223"/>
    </row>
    <row r="11670" spans="15:15" x14ac:dyDescent="0.2">
      <c r="O11670" s="223"/>
    </row>
    <row r="11671" spans="15:15" x14ac:dyDescent="0.2">
      <c r="O11671" s="223"/>
    </row>
    <row r="11672" spans="15:15" x14ac:dyDescent="0.2">
      <c r="O11672" s="223"/>
    </row>
    <row r="11673" spans="15:15" x14ac:dyDescent="0.2">
      <c r="O11673" s="223"/>
    </row>
    <row r="11674" spans="15:15" x14ac:dyDescent="0.2">
      <c r="O11674" s="223"/>
    </row>
    <row r="11675" spans="15:15" x14ac:dyDescent="0.2">
      <c r="O11675" s="223"/>
    </row>
    <row r="11676" spans="15:15" x14ac:dyDescent="0.2">
      <c r="O11676" s="223"/>
    </row>
    <row r="11677" spans="15:15" x14ac:dyDescent="0.2">
      <c r="O11677" s="223"/>
    </row>
    <row r="11678" spans="15:15" x14ac:dyDescent="0.2">
      <c r="O11678" s="223"/>
    </row>
    <row r="11679" spans="15:15" x14ac:dyDescent="0.2">
      <c r="O11679" s="223"/>
    </row>
    <row r="11680" spans="15:15" x14ac:dyDescent="0.2">
      <c r="O11680" s="223"/>
    </row>
    <row r="11681" spans="15:15" x14ac:dyDescent="0.2">
      <c r="O11681" s="223"/>
    </row>
    <row r="11682" spans="15:15" x14ac:dyDescent="0.2">
      <c r="O11682" s="223"/>
    </row>
    <row r="11683" spans="15:15" x14ac:dyDescent="0.2">
      <c r="O11683" s="223"/>
    </row>
    <row r="11684" spans="15:15" x14ac:dyDescent="0.2">
      <c r="O11684" s="223"/>
    </row>
    <row r="11685" spans="15:15" x14ac:dyDescent="0.2">
      <c r="O11685" s="223"/>
    </row>
    <row r="11686" spans="15:15" x14ac:dyDescent="0.2">
      <c r="O11686" s="223"/>
    </row>
    <row r="11687" spans="15:15" x14ac:dyDescent="0.2">
      <c r="O11687" s="223"/>
    </row>
    <row r="11688" spans="15:15" x14ac:dyDescent="0.2">
      <c r="O11688" s="223"/>
    </row>
    <row r="11689" spans="15:15" x14ac:dyDescent="0.2">
      <c r="O11689" s="223"/>
    </row>
    <row r="11690" spans="15:15" x14ac:dyDescent="0.2">
      <c r="O11690" s="223"/>
    </row>
    <row r="11691" spans="15:15" x14ac:dyDescent="0.2">
      <c r="O11691" s="223"/>
    </row>
    <row r="11692" spans="15:15" x14ac:dyDescent="0.2">
      <c r="O11692" s="223"/>
    </row>
    <row r="11693" spans="15:15" x14ac:dyDescent="0.2">
      <c r="O11693" s="223"/>
    </row>
    <row r="11694" spans="15:15" x14ac:dyDescent="0.2">
      <c r="O11694" s="223"/>
    </row>
    <row r="11695" spans="15:15" x14ac:dyDescent="0.2">
      <c r="O11695" s="223"/>
    </row>
    <row r="11696" spans="15:15" x14ac:dyDescent="0.2">
      <c r="O11696" s="223"/>
    </row>
    <row r="11697" spans="15:15" x14ac:dyDescent="0.2">
      <c r="O11697" s="223"/>
    </row>
    <row r="11698" spans="15:15" x14ac:dyDescent="0.2">
      <c r="O11698" s="223"/>
    </row>
    <row r="11699" spans="15:15" x14ac:dyDescent="0.2">
      <c r="O11699" s="223"/>
    </row>
    <row r="11700" spans="15:15" x14ac:dyDescent="0.2">
      <c r="O11700" s="223"/>
    </row>
    <row r="11701" spans="15:15" x14ac:dyDescent="0.2">
      <c r="O11701" s="223"/>
    </row>
    <row r="11702" spans="15:15" x14ac:dyDescent="0.2">
      <c r="O11702" s="223"/>
    </row>
    <row r="11703" spans="15:15" x14ac:dyDescent="0.2">
      <c r="O11703" s="223"/>
    </row>
    <row r="11704" spans="15:15" x14ac:dyDescent="0.2">
      <c r="O11704" s="223"/>
    </row>
    <row r="11705" spans="15:15" x14ac:dyDescent="0.2">
      <c r="O11705" s="223"/>
    </row>
    <row r="11706" spans="15:15" x14ac:dyDescent="0.2">
      <c r="O11706" s="223"/>
    </row>
    <row r="11707" spans="15:15" x14ac:dyDescent="0.2">
      <c r="O11707" s="223"/>
    </row>
    <row r="11708" spans="15:15" x14ac:dyDescent="0.2">
      <c r="O11708" s="223"/>
    </row>
    <row r="11709" spans="15:15" x14ac:dyDescent="0.2">
      <c r="O11709" s="223"/>
    </row>
    <row r="11710" spans="15:15" x14ac:dyDescent="0.2">
      <c r="O11710" s="223"/>
    </row>
    <row r="11711" spans="15:15" x14ac:dyDescent="0.2">
      <c r="O11711" s="223"/>
    </row>
    <row r="11712" spans="15:15" x14ac:dyDescent="0.2">
      <c r="O11712" s="223"/>
    </row>
    <row r="11713" spans="15:15" x14ac:dyDescent="0.2">
      <c r="O11713" s="223"/>
    </row>
    <row r="11714" spans="15:15" x14ac:dyDescent="0.2">
      <c r="O11714" s="223"/>
    </row>
    <row r="11715" spans="15:15" x14ac:dyDescent="0.2">
      <c r="O11715" s="223"/>
    </row>
    <row r="11716" spans="15:15" x14ac:dyDescent="0.2">
      <c r="O11716" s="223"/>
    </row>
    <row r="11717" spans="15:15" x14ac:dyDescent="0.2">
      <c r="O11717" s="223"/>
    </row>
    <row r="11718" spans="15:15" x14ac:dyDescent="0.2">
      <c r="O11718" s="223"/>
    </row>
    <row r="11719" spans="15:15" x14ac:dyDescent="0.2">
      <c r="O11719" s="223"/>
    </row>
    <row r="11720" spans="15:15" x14ac:dyDescent="0.2">
      <c r="O11720" s="223"/>
    </row>
    <row r="11721" spans="15:15" x14ac:dyDescent="0.2">
      <c r="O11721" s="223"/>
    </row>
    <row r="11722" spans="15:15" x14ac:dyDescent="0.2">
      <c r="O11722" s="223"/>
    </row>
    <row r="11723" spans="15:15" x14ac:dyDescent="0.2">
      <c r="O11723" s="223"/>
    </row>
    <row r="11724" spans="15:15" x14ac:dyDescent="0.2">
      <c r="O11724" s="223"/>
    </row>
    <row r="11725" spans="15:15" x14ac:dyDescent="0.2">
      <c r="O11725" s="223"/>
    </row>
    <row r="11726" spans="15:15" x14ac:dyDescent="0.2">
      <c r="O11726" s="223"/>
    </row>
    <row r="11727" spans="15:15" x14ac:dyDescent="0.2">
      <c r="O11727" s="223"/>
    </row>
    <row r="11728" spans="15:15" x14ac:dyDescent="0.2">
      <c r="O11728" s="223"/>
    </row>
    <row r="11729" spans="15:15" x14ac:dyDescent="0.2">
      <c r="O11729" s="223"/>
    </row>
    <row r="11730" spans="15:15" x14ac:dyDescent="0.2">
      <c r="O11730" s="223"/>
    </row>
    <row r="11731" spans="15:15" x14ac:dyDescent="0.2">
      <c r="O11731" s="223"/>
    </row>
    <row r="11732" spans="15:15" x14ac:dyDescent="0.2">
      <c r="O11732" s="223"/>
    </row>
    <row r="11733" spans="15:15" x14ac:dyDescent="0.2">
      <c r="O11733" s="223"/>
    </row>
    <row r="11734" spans="15:15" x14ac:dyDescent="0.2">
      <c r="O11734" s="223"/>
    </row>
    <row r="11735" spans="15:15" x14ac:dyDescent="0.2">
      <c r="O11735" s="223"/>
    </row>
    <row r="11736" spans="15:15" x14ac:dyDescent="0.2">
      <c r="O11736" s="223"/>
    </row>
    <row r="11737" spans="15:15" x14ac:dyDescent="0.2">
      <c r="O11737" s="223"/>
    </row>
    <row r="11738" spans="15:15" x14ac:dyDescent="0.2">
      <c r="O11738" s="223"/>
    </row>
    <row r="11739" spans="15:15" x14ac:dyDescent="0.2">
      <c r="O11739" s="223"/>
    </row>
    <row r="11740" spans="15:15" x14ac:dyDescent="0.2">
      <c r="O11740" s="223"/>
    </row>
    <row r="11741" spans="15:15" x14ac:dyDescent="0.2">
      <c r="O11741" s="223"/>
    </row>
    <row r="11742" spans="15:15" x14ac:dyDescent="0.2">
      <c r="O11742" s="223"/>
    </row>
    <row r="11743" spans="15:15" x14ac:dyDescent="0.2">
      <c r="O11743" s="223"/>
    </row>
    <row r="11744" spans="15:15" x14ac:dyDescent="0.2">
      <c r="O11744" s="223"/>
    </row>
    <row r="11745" spans="15:15" x14ac:dyDescent="0.2">
      <c r="O11745" s="223"/>
    </row>
    <row r="11746" spans="15:15" x14ac:dyDescent="0.2">
      <c r="O11746" s="223"/>
    </row>
    <row r="11747" spans="15:15" x14ac:dyDescent="0.2">
      <c r="O11747" s="223"/>
    </row>
    <row r="11748" spans="15:15" x14ac:dyDescent="0.2">
      <c r="O11748" s="223"/>
    </row>
    <row r="11749" spans="15:15" x14ac:dyDescent="0.2">
      <c r="O11749" s="223"/>
    </row>
    <row r="11750" spans="15:15" x14ac:dyDescent="0.2">
      <c r="O11750" s="223"/>
    </row>
    <row r="11751" spans="15:15" x14ac:dyDescent="0.2">
      <c r="O11751" s="223"/>
    </row>
    <row r="11752" spans="15:15" x14ac:dyDescent="0.2">
      <c r="O11752" s="223"/>
    </row>
    <row r="11753" spans="15:15" x14ac:dyDescent="0.2">
      <c r="O11753" s="223"/>
    </row>
    <row r="11754" spans="15:15" x14ac:dyDescent="0.2">
      <c r="O11754" s="223"/>
    </row>
    <row r="11755" spans="15:15" x14ac:dyDescent="0.2">
      <c r="O11755" s="223"/>
    </row>
    <row r="11756" spans="15:15" x14ac:dyDescent="0.2">
      <c r="O11756" s="223"/>
    </row>
    <row r="11757" spans="15:15" x14ac:dyDescent="0.2">
      <c r="O11757" s="223"/>
    </row>
    <row r="11758" spans="15:15" x14ac:dyDescent="0.2">
      <c r="O11758" s="223"/>
    </row>
    <row r="11759" spans="15:15" x14ac:dyDescent="0.2">
      <c r="O11759" s="223"/>
    </row>
    <row r="11760" spans="15:15" x14ac:dyDescent="0.2">
      <c r="O11760" s="223"/>
    </row>
    <row r="11761" spans="15:15" x14ac:dyDescent="0.2">
      <c r="O11761" s="223"/>
    </row>
    <row r="11762" spans="15:15" x14ac:dyDescent="0.2">
      <c r="O11762" s="223"/>
    </row>
    <row r="11763" spans="15:15" x14ac:dyDescent="0.2">
      <c r="O11763" s="223"/>
    </row>
    <row r="11764" spans="15:15" x14ac:dyDescent="0.2">
      <c r="O11764" s="223"/>
    </row>
    <row r="11765" spans="15:15" x14ac:dyDescent="0.2">
      <c r="O11765" s="223"/>
    </row>
    <row r="11766" spans="15:15" x14ac:dyDescent="0.2">
      <c r="O11766" s="223"/>
    </row>
    <row r="11767" spans="15:15" x14ac:dyDescent="0.2">
      <c r="O11767" s="223"/>
    </row>
    <row r="11768" spans="15:15" x14ac:dyDescent="0.2">
      <c r="O11768" s="223"/>
    </row>
    <row r="11769" spans="15:15" x14ac:dyDescent="0.2">
      <c r="O11769" s="223"/>
    </row>
    <row r="11770" spans="15:15" x14ac:dyDescent="0.2">
      <c r="O11770" s="223"/>
    </row>
    <row r="11771" spans="15:15" x14ac:dyDescent="0.2">
      <c r="O11771" s="223"/>
    </row>
    <row r="11772" spans="15:15" x14ac:dyDescent="0.2">
      <c r="O11772" s="223"/>
    </row>
    <row r="11773" spans="15:15" x14ac:dyDescent="0.2">
      <c r="O11773" s="223"/>
    </row>
    <row r="11774" spans="15:15" x14ac:dyDescent="0.2">
      <c r="O11774" s="223"/>
    </row>
    <row r="11775" spans="15:15" x14ac:dyDescent="0.2">
      <c r="O11775" s="223"/>
    </row>
    <row r="11776" spans="15:15" x14ac:dyDescent="0.2">
      <c r="O11776" s="223"/>
    </row>
    <row r="11777" spans="15:15" x14ac:dyDescent="0.2">
      <c r="O11777" s="223"/>
    </row>
    <row r="11778" spans="15:15" x14ac:dyDescent="0.2">
      <c r="O11778" s="223"/>
    </row>
    <row r="11779" spans="15:15" x14ac:dyDescent="0.2">
      <c r="O11779" s="223"/>
    </row>
    <row r="11780" spans="15:15" x14ac:dyDescent="0.2">
      <c r="O11780" s="223"/>
    </row>
    <row r="11781" spans="15:15" x14ac:dyDescent="0.2">
      <c r="O11781" s="223"/>
    </row>
    <row r="11782" spans="15:15" x14ac:dyDescent="0.2">
      <c r="O11782" s="223"/>
    </row>
    <row r="11783" spans="15:15" x14ac:dyDescent="0.2">
      <c r="O11783" s="223"/>
    </row>
    <row r="11784" spans="15:15" x14ac:dyDescent="0.2">
      <c r="O11784" s="223"/>
    </row>
    <row r="11785" spans="15:15" x14ac:dyDescent="0.2">
      <c r="O11785" s="223"/>
    </row>
    <row r="11786" spans="15:15" x14ac:dyDescent="0.2">
      <c r="O11786" s="223"/>
    </row>
    <row r="11787" spans="15:15" x14ac:dyDescent="0.2">
      <c r="O11787" s="223"/>
    </row>
    <row r="11788" spans="15:15" x14ac:dyDescent="0.2">
      <c r="O11788" s="223"/>
    </row>
    <row r="11789" spans="15:15" x14ac:dyDescent="0.2">
      <c r="O11789" s="223"/>
    </row>
    <row r="11790" spans="15:15" x14ac:dyDescent="0.2">
      <c r="O11790" s="223"/>
    </row>
    <row r="11791" spans="15:15" x14ac:dyDescent="0.2">
      <c r="O11791" s="223"/>
    </row>
    <row r="11792" spans="15:15" x14ac:dyDescent="0.2">
      <c r="O11792" s="223"/>
    </row>
    <row r="11793" spans="15:15" x14ac:dyDescent="0.2">
      <c r="O11793" s="223"/>
    </row>
    <row r="11794" spans="15:15" x14ac:dyDescent="0.2">
      <c r="O11794" s="223"/>
    </row>
    <row r="11795" spans="15:15" x14ac:dyDescent="0.2">
      <c r="O11795" s="223"/>
    </row>
    <row r="11796" spans="15:15" x14ac:dyDescent="0.2">
      <c r="O11796" s="223"/>
    </row>
    <row r="11797" spans="15:15" x14ac:dyDescent="0.2">
      <c r="O11797" s="223"/>
    </row>
    <row r="11798" spans="15:15" x14ac:dyDescent="0.2">
      <c r="O11798" s="223"/>
    </row>
    <row r="11799" spans="15:15" x14ac:dyDescent="0.2">
      <c r="O11799" s="223"/>
    </row>
    <row r="11800" spans="15:15" x14ac:dyDescent="0.2">
      <c r="O11800" s="223"/>
    </row>
    <row r="11801" spans="15:15" x14ac:dyDescent="0.2">
      <c r="O11801" s="223"/>
    </row>
    <row r="11802" spans="15:15" x14ac:dyDescent="0.2">
      <c r="O11802" s="223"/>
    </row>
    <row r="11803" spans="15:15" x14ac:dyDescent="0.2">
      <c r="O11803" s="223"/>
    </row>
    <row r="11804" spans="15:15" x14ac:dyDescent="0.2">
      <c r="O11804" s="223"/>
    </row>
    <row r="11805" spans="15:15" x14ac:dyDescent="0.2">
      <c r="O11805" s="223"/>
    </row>
    <row r="11806" spans="15:15" x14ac:dyDescent="0.2">
      <c r="O11806" s="223"/>
    </row>
    <row r="11807" spans="15:15" x14ac:dyDescent="0.2">
      <c r="O11807" s="223"/>
    </row>
    <row r="11808" spans="15:15" x14ac:dyDescent="0.2">
      <c r="O11808" s="223"/>
    </row>
    <row r="11809" spans="15:15" x14ac:dyDescent="0.2">
      <c r="O11809" s="223"/>
    </row>
    <row r="11810" spans="15:15" x14ac:dyDescent="0.2">
      <c r="O11810" s="223"/>
    </row>
    <row r="11811" spans="15:15" x14ac:dyDescent="0.2">
      <c r="O11811" s="223"/>
    </row>
    <row r="11812" spans="15:15" x14ac:dyDescent="0.2">
      <c r="O11812" s="223"/>
    </row>
    <row r="11813" spans="15:15" x14ac:dyDescent="0.2">
      <c r="O11813" s="223"/>
    </row>
    <row r="11814" spans="15:15" x14ac:dyDescent="0.2">
      <c r="O11814" s="223"/>
    </row>
    <row r="11815" spans="15:15" x14ac:dyDescent="0.2">
      <c r="O11815" s="223"/>
    </row>
    <row r="11816" spans="15:15" x14ac:dyDescent="0.2">
      <c r="O11816" s="223"/>
    </row>
    <row r="11817" spans="15:15" x14ac:dyDescent="0.2">
      <c r="O11817" s="223"/>
    </row>
    <row r="11818" spans="15:15" x14ac:dyDescent="0.2">
      <c r="O11818" s="223"/>
    </row>
    <row r="11819" spans="15:15" x14ac:dyDescent="0.2">
      <c r="O11819" s="223"/>
    </row>
    <row r="11820" spans="15:15" x14ac:dyDescent="0.2">
      <c r="O11820" s="223"/>
    </row>
    <row r="11821" spans="15:15" x14ac:dyDescent="0.2">
      <c r="O11821" s="223"/>
    </row>
    <row r="11822" spans="15:15" x14ac:dyDescent="0.2">
      <c r="O11822" s="223"/>
    </row>
    <row r="11823" spans="15:15" x14ac:dyDescent="0.2">
      <c r="O11823" s="223"/>
    </row>
    <row r="11824" spans="15:15" x14ac:dyDescent="0.2">
      <c r="O11824" s="223"/>
    </row>
    <row r="11825" spans="15:15" x14ac:dyDescent="0.2">
      <c r="O11825" s="223"/>
    </row>
    <row r="11826" spans="15:15" x14ac:dyDescent="0.2">
      <c r="O11826" s="223"/>
    </row>
    <row r="11827" spans="15:15" x14ac:dyDescent="0.2">
      <c r="O11827" s="223"/>
    </row>
    <row r="11828" spans="15:15" x14ac:dyDescent="0.2">
      <c r="O11828" s="223"/>
    </row>
    <row r="11829" spans="15:15" x14ac:dyDescent="0.2">
      <c r="O11829" s="223"/>
    </row>
    <row r="11830" spans="15:15" x14ac:dyDescent="0.2">
      <c r="O11830" s="223"/>
    </row>
    <row r="11831" spans="15:15" x14ac:dyDescent="0.2">
      <c r="O11831" s="223"/>
    </row>
    <row r="11832" spans="15:15" x14ac:dyDescent="0.2">
      <c r="O11832" s="223"/>
    </row>
    <row r="11833" spans="15:15" x14ac:dyDescent="0.2">
      <c r="O11833" s="223"/>
    </row>
    <row r="11834" spans="15:15" x14ac:dyDescent="0.2">
      <c r="O11834" s="223"/>
    </row>
    <row r="11835" spans="15:15" x14ac:dyDescent="0.2">
      <c r="O11835" s="223"/>
    </row>
    <row r="11836" spans="15:15" x14ac:dyDescent="0.2">
      <c r="O11836" s="223"/>
    </row>
    <row r="11837" spans="15:15" x14ac:dyDescent="0.2">
      <c r="O11837" s="223"/>
    </row>
    <row r="11838" spans="15:15" x14ac:dyDescent="0.2">
      <c r="O11838" s="223"/>
    </row>
    <row r="11839" spans="15:15" x14ac:dyDescent="0.2">
      <c r="O11839" s="223"/>
    </row>
    <row r="11840" spans="15:15" x14ac:dyDescent="0.2">
      <c r="O11840" s="223"/>
    </row>
    <row r="11841" spans="15:15" x14ac:dyDescent="0.2">
      <c r="O11841" s="223"/>
    </row>
    <row r="11842" spans="15:15" x14ac:dyDescent="0.2">
      <c r="O11842" s="223"/>
    </row>
    <row r="11843" spans="15:15" x14ac:dyDescent="0.2">
      <c r="O11843" s="223"/>
    </row>
    <row r="11844" spans="15:15" x14ac:dyDescent="0.2">
      <c r="O11844" s="223"/>
    </row>
    <row r="11845" spans="15:15" x14ac:dyDescent="0.2">
      <c r="O11845" s="223"/>
    </row>
    <row r="11846" spans="15:15" x14ac:dyDescent="0.2">
      <c r="O11846" s="223"/>
    </row>
    <row r="11847" spans="15:15" x14ac:dyDescent="0.2">
      <c r="O11847" s="223"/>
    </row>
    <row r="11848" spans="15:15" x14ac:dyDescent="0.2">
      <c r="O11848" s="223"/>
    </row>
    <row r="11849" spans="15:15" x14ac:dyDescent="0.2">
      <c r="O11849" s="223"/>
    </row>
    <row r="11850" spans="15:15" x14ac:dyDescent="0.2">
      <c r="O11850" s="223"/>
    </row>
    <row r="11851" spans="15:15" x14ac:dyDescent="0.2">
      <c r="O11851" s="223"/>
    </row>
    <row r="11852" spans="15:15" x14ac:dyDescent="0.2">
      <c r="O11852" s="223"/>
    </row>
    <row r="11853" spans="15:15" x14ac:dyDescent="0.2">
      <c r="O11853" s="223"/>
    </row>
    <row r="11854" spans="15:15" x14ac:dyDescent="0.2">
      <c r="O11854" s="223"/>
    </row>
    <row r="11855" spans="15:15" x14ac:dyDescent="0.2">
      <c r="O11855" s="223"/>
    </row>
    <row r="11856" spans="15:15" x14ac:dyDescent="0.2">
      <c r="O11856" s="223"/>
    </row>
    <row r="11857" spans="15:15" x14ac:dyDescent="0.2">
      <c r="O11857" s="223"/>
    </row>
    <row r="11858" spans="15:15" x14ac:dyDescent="0.2">
      <c r="O11858" s="223"/>
    </row>
    <row r="11859" spans="15:15" x14ac:dyDescent="0.2">
      <c r="O11859" s="223"/>
    </row>
    <row r="11860" spans="15:15" x14ac:dyDescent="0.2">
      <c r="O11860" s="223"/>
    </row>
    <row r="11861" spans="15:15" x14ac:dyDescent="0.2">
      <c r="O11861" s="223"/>
    </row>
    <row r="11862" spans="15:15" x14ac:dyDescent="0.2">
      <c r="O11862" s="223"/>
    </row>
    <row r="11863" spans="15:15" x14ac:dyDescent="0.2">
      <c r="O11863" s="223"/>
    </row>
    <row r="11864" spans="15:15" x14ac:dyDescent="0.2">
      <c r="O11864" s="223"/>
    </row>
    <row r="11865" spans="15:15" x14ac:dyDescent="0.2">
      <c r="O11865" s="223"/>
    </row>
    <row r="11866" spans="15:15" x14ac:dyDescent="0.2">
      <c r="O11866" s="223"/>
    </row>
    <row r="11867" spans="15:15" x14ac:dyDescent="0.2">
      <c r="O11867" s="223"/>
    </row>
    <row r="11868" spans="15:15" x14ac:dyDescent="0.2">
      <c r="O11868" s="223"/>
    </row>
    <row r="11869" spans="15:15" x14ac:dyDescent="0.2">
      <c r="O11869" s="223"/>
    </row>
    <row r="11870" spans="15:15" x14ac:dyDescent="0.2">
      <c r="O11870" s="223"/>
    </row>
    <row r="11871" spans="15:15" x14ac:dyDescent="0.2">
      <c r="O11871" s="223"/>
    </row>
    <row r="11872" spans="15:15" x14ac:dyDescent="0.2">
      <c r="O11872" s="223"/>
    </row>
    <row r="11873" spans="15:15" x14ac:dyDescent="0.2">
      <c r="O11873" s="223"/>
    </row>
    <row r="11874" spans="15:15" x14ac:dyDescent="0.2">
      <c r="O11874" s="223"/>
    </row>
    <row r="11875" spans="15:15" x14ac:dyDescent="0.2">
      <c r="O11875" s="223"/>
    </row>
    <row r="11876" spans="15:15" x14ac:dyDescent="0.2">
      <c r="O11876" s="223"/>
    </row>
    <row r="11877" spans="15:15" x14ac:dyDescent="0.2">
      <c r="O11877" s="223"/>
    </row>
    <row r="11878" spans="15:15" x14ac:dyDescent="0.2">
      <c r="O11878" s="223"/>
    </row>
    <row r="11879" spans="15:15" x14ac:dyDescent="0.2">
      <c r="O11879" s="223"/>
    </row>
    <row r="11880" spans="15:15" x14ac:dyDescent="0.2">
      <c r="O11880" s="223"/>
    </row>
    <row r="11881" spans="15:15" x14ac:dyDescent="0.2">
      <c r="O11881" s="223"/>
    </row>
    <row r="11882" spans="15:15" x14ac:dyDescent="0.2">
      <c r="O11882" s="223"/>
    </row>
    <row r="11883" spans="15:15" x14ac:dyDescent="0.2">
      <c r="O11883" s="223"/>
    </row>
    <row r="11884" spans="15:15" x14ac:dyDescent="0.2">
      <c r="O11884" s="223"/>
    </row>
    <row r="11885" spans="15:15" x14ac:dyDescent="0.2">
      <c r="O11885" s="223"/>
    </row>
    <row r="11886" spans="15:15" x14ac:dyDescent="0.2">
      <c r="O11886" s="223"/>
    </row>
    <row r="11887" spans="15:15" x14ac:dyDescent="0.2">
      <c r="O11887" s="223"/>
    </row>
    <row r="11888" spans="15:15" x14ac:dyDescent="0.2">
      <c r="O11888" s="223"/>
    </row>
    <row r="11889" spans="15:15" x14ac:dyDescent="0.2">
      <c r="O11889" s="223"/>
    </row>
    <row r="11890" spans="15:15" x14ac:dyDescent="0.2">
      <c r="O11890" s="223"/>
    </row>
    <row r="11891" spans="15:15" x14ac:dyDescent="0.2">
      <c r="O11891" s="223"/>
    </row>
    <row r="11892" spans="15:15" x14ac:dyDescent="0.2">
      <c r="O11892" s="223"/>
    </row>
    <row r="11893" spans="15:15" x14ac:dyDescent="0.2">
      <c r="O11893" s="223"/>
    </row>
    <row r="11894" spans="15:15" x14ac:dyDescent="0.2">
      <c r="O11894" s="223"/>
    </row>
    <row r="11895" spans="15:15" x14ac:dyDescent="0.2">
      <c r="O11895" s="223"/>
    </row>
    <row r="11896" spans="15:15" x14ac:dyDescent="0.2">
      <c r="O11896" s="223"/>
    </row>
    <row r="11897" spans="15:15" x14ac:dyDescent="0.2">
      <c r="O11897" s="223"/>
    </row>
    <row r="11898" spans="15:15" x14ac:dyDescent="0.2">
      <c r="O11898" s="223"/>
    </row>
    <row r="11899" spans="15:15" x14ac:dyDescent="0.2">
      <c r="O11899" s="223"/>
    </row>
    <row r="11900" spans="15:15" x14ac:dyDescent="0.2">
      <c r="O11900" s="223"/>
    </row>
    <row r="11901" spans="15:15" x14ac:dyDescent="0.2">
      <c r="O11901" s="223"/>
    </row>
    <row r="11902" spans="15:15" x14ac:dyDescent="0.2">
      <c r="O11902" s="223"/>
    </row>
    <row r="11903" spans="15:15" x14ac:dyDescent="0.2">
      <c r="O11903" s="223"/>
    </row>
    <row r="11904" spans="15:15" x14ac:dyDescent="0.2">
      <c r="O11904" s="223"/>
    </row>
    <row r="11905" spans="15:15" x14ac:dyDescent="0.2">
      <c r="O11905" s="223"/>
    </row>
    <row r="11906" spans="15:15" x14ac:dyDescent="0.2">
      <c r="O11906" s="223"/>
    </row>
    <row r="11907" spans="15:15" x14ac:dyDescent="0.2">
      <c r="O11907" s="223"/>
    </row>
    <row r="11908" spans="15:15" x14ac:dyDescent="0.2">
      <c r="O11908" s="223"/>
    </row>
    <row r="11909" spans="15:15" x14ac:dyDescent="0.2">
      <c r="O11909" s="223"/>
    </row>
    <row r="11910" spans="15:15" x14ac:dyDescent="0.2">
      <c r="O11910" s="223"/>
    </row>
    <row r="11911" spans="15:15" x14ac:dyDescent="0.2">
      <c r="O11911" s="223"/>
    </row>
    <row r="11912" spans="15:15" x14ac:dyDescent="0.2">
      <c r="O11912" s="223"/>
    </row>
    <row r="11913" spans="15:15" x14ac:dyDescent="0.2">
      <c r="O11913" s="223"/>
    </row>
    <row r="11914" spans="15:15" x14ac:dyDescent="0.2">
      <c r="O11914" s="223"/>
    </row>
    <row r="11915" spans="15:15" x14ac:dyDescent="0.2">
      <c r="O11915" s="223"/>
    </row>
    <row r="11916" spans="15:15" x14ac:dyDescent="0.2">
      <c r="O11916" s="223"/>
    </row>
    <row r="11917" spans="15:15" x14ac:dyDescent="0.2">
      <c r="O11917" s="223"/>
    </row>
    <row r="11918" spans="15:15" x14ac:dyDescent="0.2">
      <c r="O11918" s="223"/>
    </row>
    <row r="11919" spans="15:15" x14ac:dyDescent="0.2">
      <c r="O11919" s="223"/>
    </row>
    <row r="11920" spans="15:15" x14ac:dyDescent="0.2">
      <c r="O11920" s="223"/>
    </row>
    <row r="11921" spans="15:15" x14ac:dyDescent="0.2">
      <c r="O11921" s="223"/>
    </row>
    <row r="11922" spans="15:15" x14ac:dyDescent="0.2">
      <c r="O11922" s="223"/>
    </row>
    <row r="11923" spans="15:15" x14ac:dyDescent="0.2">
      <c r="O11923" s="223"/>
    </row>
    <row r="11924" spans="15:15" x14ac:dyDescent="0.2">
      <c r="O11924" s="223"/>
    </row>
    <row r="11925" spans="15:15" x14ac:dyDescent="0.2">
      <c r="O11925" s="223"/>
    </row>
    <row r="11926" spans="15:15" x14ac:dyDescent="0.2">
      <c r="O11926" s="223"/>
    </row>
    <row r="11927" spans="15:15" x14ac:dyDescent="0.2">
      <c r="O11927" s="223"/>
    </row>
    <row r="11928" spans="15:15" x14ac:dyDescent="0.2">
      <c r="O11928" s="223"/>
    </row>
    <row r="11929" spans="15:15" x14ac:dyDescent="0.2">
      <c r="O11929" s="223"/>
    </row>
    <row r="11930" spans="15:15" x14ac:dyDescent="0.2">
      <c r="O11930" s="223"/>
    </row>
    <row r="11931" spans="15:15" x14ac:dyDescent="0.2">
      <c r="O11931" s="223"/>
    </row>
    <row r="11932" spans="15:15" x14ac:dyDescent="0.2">
      <c r="O11932" s="223"/>
    </row>
    <row r="11933" spans="15:15" x14ac:dyDescent="0.2">
      <c r="O11933" s="223"/>
    </row>
    <row r="11934" spans="15:15" x14ac:dyDescent="0.2">
      <c r="O11934" s="223"/>
    </row>
    <row r="11935" spans="15:15" x14ac:dyDescent="0.2">
      <c r="O11935" s="223"/>
    </row>
    <row r="11936" spans="15:15" x14ac:dyDescent="0.2">
      <c r="O11936" s="223"/>
    </row>
    <row r="11937" spans="15:15" x14ac:dyDescent="0.2">
      <c r="O11937" s="223"/>
    </row>
    <row r="11938" spans="15:15" x14ac:dyDescent="0.2">
      <c r="O11938" s="223"/>
    </row>
    <row r="11939" spans="15:15" x14ac:dyDescent="0.2">
      <c r="O11939" s="223"/>
    </row>
    <row r="11940" spans="15:15" x14ac:dyDescent="0.2">
      <c r="O11940" s="223"/>
    </row>
    <row r="11941" spans="15:15" x14ac:dyDescent="0.2">
      <c r="O11941" s="223"/>
    </row>
    <row r="11942" spans="15:15" x14ac:dyDescent="0.2">
      <c r="O11942" s="223"/>
    </row>
    <row r="11943" spans="15:15" x14ac:dyDescent="0.2">
      <c r="O11943" s="223"/>
    </row>
    <row r="11944" spans="15:15" x14ac:dyDescent="0.2">
      <c r="O11944" s="223"/>
    </row>
    <row r="11945" spans="15:15" x14ac:dyDescent="0.2">
      <c r="O11945" s="223"/>
    </row>
    <row r="11946" spans="15:15" x14ac:dyDescent="0.2">
      <c r="O11946" s="223"/>
    </row>
    <row r="11947" spans="15:15" x14ac:dyDescent="0.2">
      <c r="O11947" s="223"/>
    </row>
    <row r="11948" spans="15:15" x14ac:dyDescent="0.2">
      <c r="O11948" s="223"/>
    </row>
    <row r="11949" spans="15:15" x14ac:dyDescent="0.2">
      <c r="O11949" s="223"/>
    </row>
    <row r="11950" spans="15:15" x14ac:dyDescent="0.2">
      <c r="O11950" s="223"/>
    </row>
    <row r="11951" spans="15:15" x14ac:dyDescent="0.2">
      <c r="O11951" s="223"/>
    </row>
    <row r="11952" spans="15:15" x14ac:dyDescent="0.2">
      <c r="O11952" s="223"/>
    </row>
    <row r="11953" spans="15:15" x14ac:dyDescent="0.2">
      <c r="O11953" s="223"/>
    </row>
    <row r="11954" spans="15:15" x14ac:dyDescent="0.2">
      <c r="O11954" s="223"/>
    </row>
    <row r="11955" spans="15:15" x14ac:dyDescent="0.2">
      <c r="O11955" s="223"/>
    </row>
    <row r="11956" spans="15:15" x14ac:dyDescent="0.2">
      <c r="O11956" s="223"/>
    </row>
    <row r="11957" spans="15:15" x14ac:dyDescent="0.2">
      <c r="O11957" s="223"/>
    </row>
    <row r="11958" spans="15:15" x14ac:dyDescent="0.2">
      <c r="O11958" s="223"/>
    </row>
    <row r="11959" spans="15:15" x14ac:dyDescent="0.2">
      <c r="O11959" s="223"/>
    </row>
    <row r="11960" spans="15:15" x14ac:dyDescent="0.2">
      <c r="O11960" s="223"/>
    </row>
    <row r="11961" spans="15:15" x14ac:dyDescent="0.2">
      <c r="O11961" s="223"/>
    </row>
    <row r="11962" spans="15:15" x14ac:dyDescent="0.2">
      <c r="O11962" s="223"/>
    </row>
    <row r="11963" spans="15:15" x14ac:dyDescent="0.2">
      <c r="O11963" s="223"/>
    </row>
    <row r="11964" spans="15:15" x14ac:dyDescent="0.2">
      <c r="O11964" s="223"/>
    </row>
    <row r="11965" spans="15:15" x14ac:dyDescent="0.2">
      <c r="O11965" s="223"/>
    </row>
    <row r="11966" spans="15:15" x14ac:dyDescent="0.2">
      <c r="O11966" s="223"/>
    </row>
    <row r="11967" spans="15:15" x14ac:dyDescent="0.2">
      <c r="O11967" s="223"/>
    </row>
    <row r="11968" spans="15:15" x14ac:dyDescent="0.2">
      <c r="O11968" s="223"/>
    </row>
    <row r="11969" spans="15:15" x14ac:dyDescent="0.2">
      <c r="O11969" s="223"/>
    </row>
    <row r="11970" spans="15:15" x14ac:dyDescent="0.2">
      <c r="O11970" s="223"/>
    </row>
    <row r="11971" spans="15:15" x14ac:dyDescent="0.2">
      <c r="O11971" s="223"/>
    </row>
    <row r="11972" spans="15:15" x14ac:dyDescent="0.2">
      <c r="O11972" s="223"/>
    </row>
    <row r="11973" spans="15:15" x14ac:dyDescent="0.2">
      <c r="O11973" s="223"/>
    </row>
    <row r="11974" spans="15:15" x14ac:dyDescent="0.2">
      <c r="O11974" s="223"/>
    </row>
    <row r="11975" spans="15:15" x14ac:dyDescent="0.2">
      <c r="O11975" s="223"/>
    </row>
    <row r="11976" spans="15:15" x14ac:dyDescent="0.2">
      <c r="O11976" s="223"/>
    </row>
    <row r="11977" spans="15:15" x14ac:dyDescent="0.2">
      <c r="O11977" s="223"/>
    </row>
    <row r="11978" spans="15:15" x14ac:dyDescent="0.2">
      <c r="O11978" s="223"/>
    </row>
    <row r="11979" spans="15:15" x14ac:dyDescent="0.2">
      <c r="O11979" s="223"/>
    </row>
    <row r="11980" spans="15:15" x14ac:dyDescent="0.2">
      <c r="O11980" s="223"/>
    </row>
    <row r="11981" spans="15:15" x14ac:dyDescent="0.2">
      <c r="O11981" s="223"/>
    </row>
    <row r="11982" spans="15:15" x14ac:dyDescent="0.2">
      <c r="O11982" s="223"/>
    </row>
    <row r="11983" spans="15:15" x14ac:dyDescent="0.2">
      <c r="O11983" s="223"/>
    </row>
    <row r="11984" spans="15:15" x14ac:dyDescent="0.2">
      <c r="O11984" s="223"/>
    </row>
    <row r="11985" spans="15:15" x14ac:dyDescent="0.2">
      <c r="O11985" s="223"/>
    </row>
    <row r="11986" spans="15:15" x14ac:dyDescent="0.2">
      <c r="O11986" s="223"/>
    </row>
    <row r="11987" spans="15:15" x14ac:dyDescent="0.2">
      <c r="O11987" s="223"/>
    </row>
    <row r="11988" spans="15:15" x14ac:dyDescent="0.2">
      <c r="O11988" s="223"/>
    </row>
    <row r="11989" spans="15:15" x14ac:dyDescent="0.2">
      <c r="O11989" s="223"/>
    </row>
    <row r="11990" spans="15:15" x14ac:dyDescent="0.2">
      <c r="O11990" s="223"/>
    </row>
    <row r="11991" spans="15:15" x14ac:dyDescent="0.2">
      <c r="O11991" s="223"/>
    </row>
    <row r="11992" spans="15:15" x14ac:dyDescent="0.2">
      <c r="O11992" s="223"/>
    </row>
    <row r="11993" spans="15:15" x14ac:dyDescent="0.2">
      <c r="O11993" s="223"/>
    </row>
    <row r="11994" spans="15:15" x14ac:dyDescent="0.2">
      <c r="O11994" s="223"/>
    </row>
    <row r="11995" spans="15:15" x14ac:dyDescent="0.2">
      <c r="O11995" s="223"/>
    </row>
    <row r="11996" spans="15:15" x14ac:dyDescent="0.2">
      <c r="O11996" s="223"/>
    </row>
    <row r="11997" spans="15:15" x14ac:dyDescent="0.2">
      <c r="O11997" s="223"/>
    </row>
    <row r="11998" spans="15:15" x14ac:dyDescent="0.2">
      <c r="O11998" s="223"/>
    </row>
    <row r="11999" spans="15:15" x14ac:dyDescent="0.2">
      <c r="O11999" s="223"/>
    </row>
    <row r="12000" spans="15:15" x14ac:dyDescent="0.2">
      <c r="O12000" s="223"/>
    </row>
    <row r="12001" spans="15:15" x14ac:dyDescent="0.2">
      <c r="O12001" s="223"/>
    </row>
    <row r="12002" spans="15:15" x14ac:dyDescent="0.2">
      <c r="O12002" s="223"/>
    </row>
    <row r="12003" spans="15:15" x14ac:dyDescent="0.2">
      <c r="O12003" s="223"/>
    </row>
    <row r="12004" spans="15:15" x14ac:dyDescent="0.2">
      <c r="O12004" s="223"/>
    </row>
    <row r="12005" spans="15:15" x14ac:dyDescent="0.2">
      <c r="O12005" s="223"/>
    </row>
    <row r="12006" spans="15:15" x14ac:dyDescent="0.2">
      <c r="O12006" s="223"/>
    </row>
    <row r="12007" spans="15:15" x14ac:dyDescent="0.2">
      <c r="O12007" s="223"/>
    </row>
    <row r="12008" spans="15:15" x14ac:dyDescent="0.2">
      <c r="O12008" s="223"/>
    </row>
    <row r="12009" spans="15:15" x14ac:dyDescent="0.2">
      <c r="O12009" s="223"/>
    </row>
    <row r="12010" spans="15:15" x14ac:dyDescent="0.2">
      <c r="O12010" s="223"/>
    </row>
    <row r="12011" spans="15:15" x14ac:dyDescent="0.2">
      <c r="O12011" s="223"/>
    </row>
    <row r="12012" spans="15:15" x14ac:dyDescent="0.2">
      <c r="O12012" s="223"/>
    </row>
    <row r="12013" spans="15:15" x14ac:dyDescent="0.2">
      <c r="O12013" s="223"/>
    </row>
    <row r="12014" spans="15:15" x14ac:dyDescent="0.2">
      <c r="O12014" s="223"/>
    </row>
    <row r="12015" spans="15:15" x14ac:dyDescent="0.2">
      <c r="O12015" s="223"/>
    </row>
    <row r="12016" spans="15:15" x14ac:dyDescent="0.2">
      <c r="O12016" s="223"/>
    </row>
    <row r="12017" spans="15:15" x14ac:dyDescent="0.2">
      <c r="O12017" s="223"/>
    </row>
    <row r="12018" spans="15:15" x14ac:dyDescent="0.2">
      <c r="O12018" s="223"/>
    </row>
    <row r="12019" spans="15:15" x14ac:dyDescent="0.2">
      <c r="O12019" s="223"/>
    </row>
    <row r="12020" spans="15:15" x14ac:dyDescent="0.2">
      <c r="O12020" s="223"/>
    </row>
    <row r="12021" spans="15:15" x14ac:dyDescent="0.2">
      <c r="O12021" s="223"/>
    </row>
    <row r="12022" spans="15:15" x14ac:dyDescent="0.2">
      <c r="O12022" s="223"/>
    </row>
    <row r="12023" spans="15:15" x14ac:dyDescent="0.2">
      <c r="O12023" s="223"/>
    </row>
    <row r="12024" spans="15:15" x14ac:dyDescent="0.2">
      <c r="O12024" s="223"/>
    </row>
    <row r="12025" spans="15:15" x14ac:dyDescent="0.2">
      <c r="O12025" s="223"/>
    </row>
    <row r="12026" spans="15:15" x14ac:dyDescent="0.2">
      <c r="O12026" s="223"/>
    </row>
    <row r="12027" spans="15:15" x14ac:dyDescent="0.2">
      <c r="O12027" s="223"/>
    </row>
    <row r="12028" spans="15:15" x14ac:dyDescent="0.2">
      <c r="O12028" s="223"/>
    </row>
    <row r="12029" spans="15:15" x14ac:dyDescent="0.2">
      <c r="O12029" s="223"/>
    </row>
    <row r="12030" spans="15:15" x14ac:dyDescent="0.2">
      <c r="O12030" s="223"/>
    </row>
    <row r="12031" spans="15:15" x14ac:dyDescent="0.2">
      <c r="O12031" s="223"/>
    </row>
    <row r="12032" spans="15:15" x14ac:dyDescent="0.2">
      <c r="O12032" s="223"/>
    </row>
    <row r="12033" spans="15:15" x14ac:dyDescent="0.2">
      <c r="O12033" s="223"/>
    </row>
    <row r="12034" spans="15:15" x14ac:dyDescent="0.2">
      <c r="O12034" s="223"/>
    </row>
    <row r="12035" spans="15:15" x14ac:dyDescent="0.2">
      <c r="O12035" s="223"/>
    </row>
    <row r="12036" spans="15:15" x14ac:dyDescent="0.2">
      <c r="O12036" s="223"/>
    </row>
    <row r="12037" spans="15:15" x14ac:dyDescent="0.2">
      <c r="O12037" s="223"/>
    </row>
    <row r="12038" spans="15:15" x14ac:dyDescent="0.2">
      <c r="O12038" s="223"/>
    </row>
    <row r="12039" spans="15:15" x14ac:dyDescent="0.2">
      <c r="O12039" s="223"/>
    </row>
    <row r="12040" spans="15:15" x14ac:dyDescent="0.2">
      <c r="O12040" s="223"/>
    </row>
    <row r="12041" spans="15:15" x14ac:dyDescent="0.2">
      <c r="O12041" s="223"/>
    </row>
    <row r="12042" spans="15:15" x14ac:dyDescent="0.2">
      <c r="O12042" s="223"/>
    </row>
    <row r="12043" spans="15:15" x14ac:dyDescent="0.2">
      <c r="O12043" s="223"/>
    </row>
    <row r="12044" spans="15:15" x14ac:dyDescent="0.2">
      <c r="O12044" s="223"/>
    </row>
    <row r="12045" spans="15:15" x14ac:dyDescent="0.2">
      <c r="O12045" s="223"/>
    </row>
    <row r="12046" spans="15:15" x14ac:dyDescent="0.2">
      <c r="O12046" s="223"/>
    </row>
    <row r="12047" spans="15:15" x14ac:dyDescent="0.2">
      <c r="O12047" s="223"/>
    </row>
    <row r="12048" spans="15:15" x14ac:dyDescent="0.2">
      <c r="O12048" s="223"/>
    </row>
    <row r="12049" spans="15:15" x14ac:dyDescent="0.2">
      <c r="O12049" s="223"/>
    </row>
    <row r="12050" spans="15:15" x14ac:dyDescent="0.2">
      <c r="O12050" s="223"/>
    </row>
    <row r="12051" spans="15:15" x14ac:dyDescent="0.2">
      <c r="O12051" s="223"/>
    </row>
    <row r="12052" spans="15:15" x14ac:dyDescent="0.2">
      <c r="O12052" s="223"/>
    </row>
    <row r="12053" spans="15:15" x14ac:dyDescent="0.2">
      <c r="O12053" s="223"/>
    </row>
    <row r="12054" spans="15:15" x14ac:dyDescent="0.2">
      <c r="O12054" s="223"/>
    </row>
    <row r="12055" spans="15:15" x14ac:dyDescent="0.2">
      <c r="O12055" s="223"/>
    </row>
    <row r="12056" spans="15:15" x14ac:dyDescent="0.2">
      <c r="O12056" s="223"/>
    </row>
    <row r="12057" spans="15:15" x14ac:dyDescent="0.2">
      <c r="O12057" s="223"/>
    </row>
    <row r="12058" spans="15:15" x14ac:dyDescent="0.2">
      <c r="O12058" s="223"/>
    </row>
    <row r="12059" spans="15:15" x14ac:dyDescent="0.2">
      <c r="O12059" s="223"/>
    </row>
    <row r="12060" spans="15:15" x14ac:dyDescent="0.2">
      <c r="O12060" s="223"/>
    </row>
    <row r="12061" spans="15:15" x14ac:dyDescent="0.2">
      <c r="O12061" s="223"/>
    </row>
    <row r="12062" spans="15:15" x14ac:dyDescent="0.2">
      <c r="O12062" s="223"/>
    </row>
    <row r="12063" spans="15:15" x14ac:dyDescent="0.2">
      <c r="O12063" s="223"/>
    </row>
    <row r="12064" spans="15:15" x14ac:dyDescent="0.2">
      <c r="O12064" s="223"/>
    </row>
    <row r="12065" spans="15:15" x14ac:dyDescent="0.2">
      <c r="O12065" s="223"/>
    </row>
    <row r="12066" spans="15:15" x14ac:dyDescent="0.2">
      <c r="O12066" s="223"/>
    </row>
    <row r="12067" spans="15:15" x14ac:dyDescent="0.2">
      <c r="O12067" s="223"/>
    </row>
    <row r="12068" spans="15:15" x14ac:dyDescent="0.2">
      <c r="O12068" s="223"/>
    </row>
    <row r="12069" spans="15:15" x14ac:dyDescent="0.2">
      <c r="O12069" s="223"/>
    </row>
    <row r="12070" spans="15:15" x14ac:dyDescent="0.2">
      <c r="O12070" s="223"/>
    </row>
    <row r="12071" spans="15:15" x14ac:dyDescent="0.2">
      <c r="O12071" s="223"/>
    </row>
    <row r="12072" spans="15:15" x14ac:dyDescent="0.2">
      <c r="O12072" s="223"/>
    </row>
    <row r="12073" spans="15:15" x14ac:dyDescent="0.2">
      <c r="O12073" s="223"/>
    </row>
    <row r="12074" spans="15:15" x14ac:dyDescent="0.2">
      <c r="O12074" s="223"/>
    </row>
    <row r="12075" spans="15:15" x14ac:dyDescent="0.2">
      <c r="O12075" s="223"/>
    </row>
    <row r="12076" spans="15:15" x14ac:dyDescent="0.2">
      <c r="O12076" s="223"/>
    </row>
    <row r="12077" spans="15:15" x14ac:dyDescent="0.2">
      <c r="O12077" s="223"/>
    </row>
    <row r="12078" spans="15:15" x14ac:dyDescent="0.2">
      <c r="O12078" s="223"/>
    </row>
    <row r="12079" spans="15:15" x14ac:dyDescent="0.2">
      <c r="O12079" s="223"/>
    </row>
    <row r="12080" spans="15:15" x14ac:dyDescent="0.2">
      <c r="O12080" s="223"/>
    </row>
    <row r="12081" spans="15:15" x14ac:dyDescent="0.2">
      <c r="O12081" s="223"/>
    </row>
    <row r="12082" spans="15:15" x14ac:dyDescent="0.2">
      <c r="O12082" s="223"/>
    </row>
    <row r="12083" spans="15:15" x14ac:dyDescent="0.2">
      <c r="O12083" s="223"/>
    </row>
    <row r="12084" spans="15:15" x14ac:dyDescent="0.2">
      <c r="O12084" s="223"/>
    </row>
    <row r="12085" spans="15:15" x14ac:dyDescent="0.2">
      <c r="O12085" s="223"/>
    </row>
    <row r="12086" spans="15:15" x14ac:dyDescent="0.2">
      <c r="O12086" s="223"/>
    </row>
    <row r="12087" spans="15:15" x14ac:dyDescent="0.2">
      <c r="O12087" s="223"/>
    </row>
    <row r="12088" spans="15:15" x14ac:dyDescent="0.2">
      <c r="O12088" s="223"/>
    </row>
    <row r="12089" spans="15:15" x14ac:dyDescent="0.2">
      <c r="O12089" s="223"/>
    </row>
    <row r="12090" spans="15:15" x14ac:dyDescent="0.2">
      <c r="O12090" s="223"/>
    </row>
    <row r="12091" spans="15:15" x14ac:dyDescent="0.2">
      <c r="O12091" s="223"/>
    </row>
    <row r="12092" spans="15:15" x14ac:dyDescent="0.2">
      <c r="O12092" s="223"/>
    </row>
    <row r="12093" spans="15:15" x14ac:dyDescent="0.2">
      <c r="O12093" s="223"/>
    </row>
    <row r="12094" spans="15:15" x14ac:dyDescent="0.2">
      <c r="O12094" s="223"/>
    </row>
    <row r="12095" spans="15:15" x14ac:dyDescent="0.2">
      <c r="O12095" s="223"/>
    </row>
    <row r="12096" spans="15:15" x14ac:dyDescent="0.2">
      <c r="O12096" s="223"/>
    </row>
    <row r="12097" spans="15:15" x14ac:dyDescent="0.2">
      <c r="O12097" s="223"/>
    </row>
    <row r="12098" spans="15:15" x14ac:dyDescent="0.2">
      <c r="O12098" s="223"/>
    </row>
    <row r="12099" spans="15:15" x14ac:dyDescent="0.2">
      <c r="O12099" s="223"/>
    </row>
    <row r="12100" spans="15:15" x14ac:dyDescent="0.2">
      <c r="O12100" s="223"/>
    </row>
    <row r="12101" spans="15:15" x14ac:dyDescent="0.2">
      <c r="O12101" s="223"/>
    </row>
    <row r="12102" spans="15:15" x14ac:dyDescent="0.2">
      <c r="O12102" s="223"/>
    </row>
    <row r="12103" spans="15:15" x14ac:dyDescent="0.2">
      <c r="O12103" s="223"/>
    </row>
    <row r="12104" spans="15:15" x14ac:dyDescent="0.2">
      <c r="O12104" s="223"/>
    </row>
    <row r="12105" spans="15:15" x14ac:dyDescent="0.2">
      <c r="O12105" s="223"/>
    </row>
    <row r="12106" spans="15:15" x14ac:dyDescent="0.2">
      <c r="O12106" s="223"/>
    </row>
    <row r="12107" spans="15:15" x14ac:dyDescent="0.2">
      <c r="O12107" s="223"/>
    </row>
    <row r="12108" spans="15:15" x14ac:dyDescent="0.2">
      <c r="O12108" s="223"/>
    </row>
    <row r="12109" spans="15:15" x14ac:dyDescent="0.2">
      <c r="O12109" s="223"/>
    </row>
    <row r="12110" spans="15:15" x14ac:dyDescent="0.2">
      <c r="O12110" s="223"/>
    </row>
    <row r="12111" spans="15:15" x14ac:dyDescent="0.2">
      <c r="O12111" s="223"/>
    </row>
    <row r="12112" spans="15:15" x14ac:dyDescent="0.2">
      <c r="O12112" s="223"/>
    </row>
    <row r="12113" spans="15:15" x14ac:dyDescent="0.2">
      <c r="O12113" s="223"/>
    </row>
    <row r="12114" spans="15:15" x14ac:dyDescent="0.2">
      <c r="O12114" s="223"/>
    </row>
    <row r="12115" spans="15:15" x14ac:dyDescent="0.2">
      <c r="O12115" s="223"/>
    </row>
    <row r="12116" spans="15:15" x14ac:dyDescent="0.2">
      <c r="O12116" s="223"/>
    </row>
    <row r="12117" spans="15:15" x14ac:dyDescent="0.2">
      <c r="O12117" s="223"/>
    </row>
    <row r="12118" spans="15:15" x14ac:dyDescent="0.2">
      <c r="O12118" s="223"/>
    </row>
    <row r="12119" spans="15:15" x14ac:dyDescent="0.2">
      <c r="O12119" s="223"/>
    </row>
    <row r="12120" spans="15:15" x14ac:dyDescent="0.2">
      <c r="O12120" s="223"/>
    </row>
    <row r="12121" spans="15:15" x14ac:dyDescent="0.2">
      <c r="O12121" s="223"/>
    </row>
    <row r="12122" spans="15:15" x14ac:dyDescent="0.2">
      <c r="O12122" s="223"/>
    </row>
    <row r="12123" spans="15:15" x14ac:dyDescent="0.2">
      <c r="O12123" s="223"/>
    </row>
    <row r="12124" spans="15:15" x14ac:dyDescent="0.2">
      <c r="O12124" s="223"/>
    </row>
    <row r="12125" spans="15:15" x14ac:dyDescent="0.2">
      <c r="O12125" s="223"/>
    </row>
    <row r="12126" spans="15:15" x14ac:dyDescent="0.2">
      <c r="O12126" s="223"/>
    </row>
    <row r="12127" spans="15:15" x14ac:dyDescent="0.2">
      <c r="O12127" s="223"/>
    </row>
    <row r="12128" spans="15:15" x14ac:dyDescent="0.2">
      <c r="O12128" s="223"/>
    </row>
    <row r="12129" spans="15:15" x14ac:dyDescent="0.2">
      <c r="O12129" s="223"/>
    </row>
    <row r="12130" spans="15:15" x14ac:dyDescent="0.2">
      <c r="O12130" s="223"/>
    </row>
    <row r="12131" spans="15:15" x14ac:dyDescent="0.2">
      <c r="O12131" s="223"/>
    </row>
    <row r="12132" spans="15:15" x14ac:dyDescent="0.2">
      <c r="O12132" s="223"/>
    </row>
    <row r="12133" spans="15:15" x14ac:dyDescent="0.2">
      <c r="O12133" s="223"/>
    </row>
    <row r="12134" spans="15:15" x14ac:dyDescent="0.2">
      <c r="O12134" s="223"/>
    </row>
    <row r="12135" spans="15:15" x14ac:dyDescent="0.2">
      <c r="O12135" s="223"/>
    </row>
    <row r="12136" spans="15:15" x14ac:dyDescent="0.2">
      <c r="O12136" s="223"/>
    </row>
    <row r="12137" spans="15:15" x14ac:dyDescent="0.2">
      <c r="O12137" s="223"/>
    </row>
    <row r="12138" spans="15:15" x14ac:dyDescent="0.2">
      <c r="O12138" s="223"/>
    </row>
    <row r="12139" spans="15:15" x14ac:dyDescent="0.2">
      <c r="O12139" s="223"/>
    </row>
    <row r="12140" spans="15:15" x14ac:dyDescent="0.2">
      <c r="O12140" s="223"/>
    </row>
    <row r="12141" spans="15:15" x14ac:dyDescent="0.2">
      <c r="O12141" s="223"/>
    </row>
    <row r="12142" spans="15:15" x14ac:dyDescent="0.2">
      <c r="O12142" s="223"/>
    </row>
    <row r="12143" spans="15:15" x14ac:dyDescent="0.2">
      <c r="O12143" s="223"/>
    </row>
    <row r="12144" spans="15:15" x14ac:dyDescent="0.2">
      <c r="O12144" s="223"/>
    </row>
    <row r="12145" spans="15:15" x14ac:dyDescent="0.2">
      <c r="O12145" s="223"/>
    </row>
    <row r="12146" spans="15:15" x14ac:dyDescent="0.2">
      <c r="O12146" s="223"/>
    </row>
    <row r="12147" spans="15:15" x14ac:dyDescent="0.2">
      <c r="O12147" s="223"/>
    </row>
    <row r="12148" spans="15:15" x14ac:dyDescent="0.2">
      <c r="O12148" s="223"/>
    </row>
    <row r="12149" spans="15:15" x14ac:dyDescent="0.2">
      <c r="O12149" s="223"/>
    </row>
    <row r="12150" spans="15:15" x14ac:dyDescent="0.2">
      <c r="O12150" s="223"/>
    </row>
    <row r="12151" spans="15:15" x14ac:dyDescent="0.2">
      <c r="O12151" s="223"/>
    </row>
    <row r="12152" spans="15:15" x14ac:dyDescent="0.2">
      <c r="O12152" s="223"/>
    </row>
    <row r="12153" spans="15:15" x14ac:dyDescent="0.2">
      <c r="O12153" s="223"/>
    </row>
    <row r="12154" spans="15:15" x14ac:dyDescent="0.2">
      <c r="O12154" s="223"/>
    </row>
    <row r="12155" spans="15:15" x14ac:dyDescent="0.2">
      <c r="O12155" s="223"/>
    </row>
    <row r="12156" spans="15:15" x14ac:dyDescent="0.2">
      <c r="O12156" s="223"/>
    </row>
    <row r="12157" spans="15:15" x14ac:dyDescent="0.2">
      <c r="O12157" s="223"/>
    </row>
    <row r="12158" spans="15:15" x14ac:dyDescent="0.2">
      <c r="O12158" s="223"/>
    </row>
    <row r="12159" spans="15:15" x14ac:dyDescent="0.2">
      <c r="O12159" s="223"/>
    </row>
    <row r="12160" spans="15:15" x14ac:dyDescent="0.2">
      <c r="O12160" s="223"/>
    </row>
    <row r="12161" spans="15:15" x14ac:dyDescent="0.2">
      <c r="O12161" s="223"/>
    </row>
    <row r="12162" spans="15:15" x14ac:dyDescent="0.2">
      <c r="O12162" s="223"/>
    </row>
    <row r="12163" spans="15:15" x14ac:dyDescent="0.2">
      <c r="O12163" s="223"/>
    </row>
    <row r="12164" spans="15:15" x14ac:dyDescent="0.2">
      <c r="O12164" s="223"/>
    </row>
    <row r="12165" spans="15:15" x14ac:dyDescent="0.2">
      <c r="O12165" s="223"/>
    </row>
    <row r="12166" spans="15:15" x14ac:dyDescent="0.2">
      <c r="O12166" s="223"/>
    </row>
    <row r="12167" spans="15:15" x14ac:dyDescent="0.2">
      <c r="O12167" s="223"/>
    </row>
    <row r="12168" spans="15:15" x14ac:dyDescent="0.2">
      <c r="O12168" s="223"/>
    </row>
    <row r="12169" spans="15:15" x14ac:dyDescent="0.2">
      <c r="O12169" s="223"/>
    </row>
    <row r="12170" spans="15:15" x14ac:dyDescent="0.2">
      <c r="O12170" s="223"/>
    </row>
    <row r="12171" spans="15:15" x14ac:dyDescent="0.2">
      <c r="O12171" s="223"/>
    </row>
    <row r="12172" spans="15:15" x14ac:dyDescent="0.2">
      <c r="O12172" s="223"/>
    </row>
    <row r="12173" spans="15:15" x14ac:dyDescent="0.2">
      <c r="O12173" s="223"/>
    </row>
    <row r="12174" spans="15:15" x14ac:dyDescent="0.2">
      <c r="O12174" s="223"/>
    </row>
    <row r="12175" spans="15:15" x14ac:dyDescent="0.2">
      <c r="O12175" s="223"/>
    </row>
    <row r="12176" spans="15:15" x14ac:dyDescent="0.2">
      <c r="O12176" s="223"/>
    </row>
    <row r="12177" spans="15:15" x14ac:dyDescent="0.2">
      <c r="O12177" s="223"/>
    </row>
    <row r="12178" spans="15:15" x14ac:dyDescent="0.2">
      <c r="O12178" s="223"/>
    </row>
    <row r="12179" spans="15:15" x14ac:dyDescent="0.2">
      <c r="O12179" s="223"/>
    </row>
    <row r="12180" spans="15:15" x14ac:dyDescent="0.2">
      <c r="O12180" s="223"/>
    </row>
    <row r="12181" spans="15:15" x14ac:dyDescent="0.2">
      <c r="O12181" s="223"/>
    </row>
    <row r="12182" spans="15:15" x14ac:dyDescent="0.2">
      <c r="O12182" s="223"/>
    </row>
    <row r="12183" spans="15:15" x14ac:dyDescent="0.2">
      <c r="O12183" s="223"/>
    </row>
    <row r="12184" spans="15:15" x14ac:dyDescent="0.2">
      <c r="O12184" s="223"/>
    </row>
    <row r="12185" spans="15:15" x14ac:dyDescent="0.2">
      <c r="O12185" s="223"/>
    </row>
    <row r="12186" spans="15:15" x14ac:dyDescent="0.2">
      <c r="O12186" s="223"/>
    </row>
    <row r="12187" spans="15:15" x14ac:dyDescent="0.2">
      <c r="O12187" s="223"/>
    </row>
    <row r="12188" spans="15:15" x14ac:dyDescent="0.2">
      <c r="O12188" s="223"/>
    </row>
    <row r="12189" spans="15:15" x14ac:dyDescent="0.2">
      <c r="O12189" s="223"/>
    </row>
    <row r="12190" spans="15:15" x14ac:dyDescent="0.2">
      <c r="O12190" s="223"/>
    </row>
    <row r="12191" spans="15:15" x14ac:dyDescent="0.2">
      <c r="O12191" s="223"/>
    </row>
    <row r="12192" spans="15:15" x14ac:dyDescent="0.2">
      <c r="O12192" s="223"/>
    </row>
    <row r="12193" spans="15:15" x14ac:dyDescent="0.2">
      <c r="O12193" s="223"/>
    </row>
    <row r="12194" spans="15:15" x14ac:dyDescent="0.2">
      <c r="O12194" s="223"/>
    </row>
    <row r="12195" spans="15:15" x14ac:dyDescent="0.2">
      <c r="O12195" s="223"/>
    </row>
    <row r="12196" spans="15:15" x14ac:dyDescent="0.2">
      <c r="O12196" s="223"/>
    </row>
    <row r="12197" spans="15:15" x14ac:dyDescent="0.2">
      <c r="O12197" s="223"/>
    </row>
    <row r="12198" spans="15:15" x14ac:dyDescent="0.2">
      <c r="O12198" s="223"/>
    </row>
    <row r="12199" spans="15:15" x14ac:dyDescent="0.2">
      <c r="O12199" s="223"/>
    </row>
    <row r="12200" spans="15:15" x14ac:dyDescent="0.2">
      <c r="O12200" s="223"/>
    </row>
    <row r="12201" spans="15:15" x14ac:dyDescent="0.2">
      <c r="O12201" s="223"/>
    </row>
    <row r="12202" spans="15:15" x14ac:dyDescent="0.2">
      <c r="O12202" s="223"/>
    </row>
    <row r="12203" spans="15:15" x14ac:dyDescent="0.2">
      <c r="O12203" s="223"/>
    </row>
    <row r="12204" spans="15:15" x14ac:dyDescent="0.2">
      <c r="O12204" s="223"/>
    </row>
    <row r="12205" spans="15:15" x14ac:dyDescent="0.2">
      <c r="O12205" s="223"/>
    </row>
    <row r="12206" spans="15:15" x14ac:dyDescent="0.2">
      <c r="O12206" s="223"/>
    </row>
    <row r="12207" spans="15:15" x14ac:dyDescent="0.2">
      <c r="O12207" s="223"/>
    </row>
    <row r="12208" spans="15:15" x14ac:dyDescent="0.2">
      <c r="O12208" s="223"/>
    </row>
    <row r="12209" spans="15:15" x14ac:dyDescent="0.2">
      <c r="O12209" s="223"/>
    </row>
    <row r="12210" spans="15:15" x14ac:dyDescent="0.2">
      <c r="O12210" s="223"/>
    </row>
    <row r="12211" spans="15:15" x14ac:dyDescent="0.2">
      <c r="O12211" s="223"/>
    </row>
    <row r="12212" spans="15:15" x14ac:dyDescent="0.2">
      <c r="O12212" s="223"/>
    </row>
    <row r="12213" spans="15:15" x14ac:dyDescent="0.2">
      <c r="O12213" s="223"/>
    </row>
    <row r="12214" spans="15:15" x14ac:dyDescent="0.2">
      <c r="O12214" s="223"/>
    </row>
    <row r="12215" spans="15:15" x14ac:dyDescent="0.2">
      <c r="O12215" s="223"/>
    </row>
    <row r="12216" spans="15:15" x14ac:dyDescent="0.2">
      <c r="O12216" s="223"/>
    </row>
    <row r="12217" spans="15:15" x14ac:dyDescent="0.2">
      <c r="O12217" s="223"/>
    </row>
    <row r="12218" spans="15:15" x14ac:dyDescent="0.2">
      <c r="O12218" s="223"/>
    </row>
    <row r="12219" spans="15:15" x14ac:dyDescent="0.2">
      <c r="O12219" s="223"/>
    </row>
    <row r="12220" spans="15:15" x14ac:dyDescent="0.2">
      <c r="O12220" s="223"/>
    </row>
    <row r="12221" spans="15:15" x14ac:dyDescent="0.2">
      <c r="O12221" s="223"/>
    </row>
    <row r="12222" spans="15:15" x14ac:dyDescent="0.2">
      <c r="O12222" s="223"/>
    </row>
    <row r="12223" spans="15:15" x14ac:dyDescent="0.2">
      <c r="O12223" s="223"/>
    </row>
    <row r="12224" spans="15:15" x14ac:dyDescent="0.2">
      <c r="O12224" s="223"/>
    </row>
    <row r="12225" spans="15:15" x14ac:dyDescent="0.2">
      <c r="O12225" s="223"/>
    </row>
    <row r="12226" spans="15:15" x14ac:dyDescent="0.2">
      <c r="O12226" s="223"/>
    </row>
    <row r="12227" spans="15:15" x14ac:dyDescent="0.2">
      <c r="O12227" s="223"/>
    </row>
    <row r="12228" spans="15:15" x14ac:dyDescent="0.2">
      <c r="O12228" s="223"/>
    </row>
    <row r="12229" spans="15:15" x14ac:dyDescent="0.2">
      <c r="O12229" s="223"/>
    </row>
    <row r="12230" spans="15:15" x14ac:dyDescent="0.2">
      <c r="O12230" s="223"/>
    </row>
    <row r="12231" spans="15:15" x14ac:dyDescent="0.2">
      <c r="O12231" s="223"/>
    </row>
    <row r="12232" spans="15:15" x14ac:dyDescent="0.2">
      <c r="O12232" s="223"/>
    </row>
    <row r="12233" spans="15:15" x14ac:dyDescent="0.2">
      <c r="O12233" s="223"/>
    </row>
    <row r="12234" spans="15:15" x14ac:dyDescent="0.2">
      <c r="O12234" s="223"/>
    </row>
    <row r="12235" spans="15:15" x14ac:dyDescent="0.2">
      <c r="O12235" s="223"/>
    </row>
    <row r="12236" spans="15:15" x14ac:dyDescent="0.2">
      <c r="O12236" s="223"/>
    </row>
    <row r="12237" spans="15:15" x14ac:dyDescent="0.2">
      <c r="O12237" s="223"/>
    </row>
    <row r="12238" spans="15:15" x14ac:dyDescent="0.2">
      <c r="O12238" s="223"/>
    </row>
    <row r="12239" spans="15:15" x14ac:dyDescent="0.2">
      <c r="O12239" s="223"/>
    </row>
    <row r="12240" spans="15:15" x14ac:dyDescent="0.2">
      <c r="O12240" s="223"/>
    </row>
    <row r="12241" spans="15:15" x14ac:dyDescent="0.2">
      <c r="O12241" s="223"/>
    </row>
    <row r="12242" spans="15:15" x14ac:dyDescent="0.2">
      <c r="O12242" s="223"/>
    </row>
    <row r="12243" spans="15:15" x14ac:dyDescent="0.2">
      <c r="O12243" s="223"/>
    </row>
    <row r="12244" spans="15:15" x14ac:dyDescent="0.2">
      <c r="O12244" s="223"/>
    </row>
    <row r="12245" spans="15:15" x14ac:dyDescent="0.2">
      <c r="O12245" s="223"/>
    </row>
    <row r="12246" spans="15:15" x14ac:dyDescent="0.2">
      <c r="O12246" s="223"/>
    </row>
    <row r="12247" spans="15:15" x14ac:dyDescent="0.2">
      <c r="O12247" s="223"/>
    </row>
    <row r="12248" spans="15:15" x14ac:dyDescent="0.2">
      <c r="O12248" s="223"/>
    </row>
    <row r="12249" spans="15:15" x14ac:dyDescent="0.2">
      <c r="O12249" s="223"/>
    </row>
    <row r="12250" spans="15:15" x14ac:dyDescent="0.2">
      <c r="O12250" s="223"/>
    </row>
    <row r="12251" spans="15:15" x14ac:dyDescent="0.2">
      <c r="O12251" s="223"/>
    </row>
    <row r="12252" spans="15:15" x14ac:dyDescent="0.2">
      <c r="O12252" s="223"/>
    </row>
    <row r="12253" spans="15:15" x14ac:dyDescent="0.2">
      <c r="O12253" s="223"/>
    </row>
    <row r="12254" spans="15:15" x14ac:dyDescent="0.2">
      <c r="O12254" s="223"/>
    </row>
    <row r="12255" spans="15:15" x14ac:dyDescent="0.2">
      <c r="O12255" s="223"/>
    </row>
    <row r="12256" spans="15:15" x14ac:dyDescent="0.2">
      <c r="O12256" s="223"/>
    </row>
    <row r="12257" spans="15:15" x14ac:dyDescent="0.2">
      <c r="O12257" s="223"/>
    </row>
    <row r="12258" spans="15:15" x14ac:dyDescent="0.2">
      <c r="O12258" s="223"/>
    </row>
    <row r="12259" spans="15:15" x14ac:dyDescent="0.2">
      <c r="O12259" s="223"/>
    </row>
    <row r="12260" spans="15:15" x14ac:dyDescent="0.2">
      <c r="O12260" s="223"/>
    </row>
    <row r="12261" spans="15:15" x14ac:dyDescent="0.2">
      <c r="O12261" s="223"/>
    </row>
    <row r="12262" spans="15:15" x14ac:dyDescent="0.2">
      <c r="O12262" s="223"/>
    </row>
    <row r="12263" spans="15:15" x14ac:dyDescent="0.2">
      <c r="O12263" s="223"/>
    </row>
    <row r="12264" spans="15:15" x14ac:dyDescent="0.2">
      <c r="O12264" s="223"/>
    </row>
    <row r="12265" spans="15:15" x14ac:dyDescent="0.2">
      <c r="O12265" s="223"/>
    </row>
    <row r="12266" spans="15:15" x14ac:dyDescent="0.2">
      <c r="O12266" s="223"/>
    </row>
    <row r="12267" spans="15:15" x14ac:dyDescent="0.2">
      <c r="O12267" s="223"/>
    </row>
    <row r="12268" spans="15:15" x14ac:dyDescent="0.2">
      <c r="O12268" s="223"/>
    </row>
    <row r="12269" spans="15:15" x14ac:dyDescent="0.2">
      <c r="O12269" s="223"/>
    </row>
    <row r="12270" spans="15:15" x14ac:dyDescent="0.2">
      <c r="O12270" s="223"/>
    </row>
    <row r="12271" spans="15:15" x14ac:dyDescent="0.2">
      <c r="O12271" s="223"/>
    </row>
    <row r="12272" spans="15:15" x14ac:dyDescent="0.2">
      <c r="O12272" s="223"/>
    </row>
    <row r="12273" spans="15:15" x14ac:dyDescent="0.2">
      <c r="O12273" s="223"/>
    </row>
    <row r="12274" spans="15:15" x14ac:dyDescent="0.2">
      <c r="O12274" s="223"/>
    </row>
    <row r="12275" spans="15:15" x14ac:dyDescent="0.2">
      <c r="O12275" s="223"/>
    </row>
    <row r="12276" spans="15:15" x14ac:dyDescent="0.2">
      <c r="O12276" s="223"/>
    </row>
    <row r="12277" spans="15:15" x14ac:dyDescent="0.2">
      <c r="O12277" s="223"/>
    </row>
    <row r="12278" spans="15:15" x14ac:dyDescent="0.2">
      <c r="O12278" s="223"/>
    </row>
    <row r="12279" spans="15:15" x14ac:dyDescent="0.2">
      <c r="O12279" s="223"/>
    </row>
    <row r="12280" spans="15:15" x14ac:dyDescent="0.2">
      <c r="O12280" s="223"/>
    </row>
    <row r="12281" spans="15:15" x14ac:dyDescent="0.2">
      <c r="O12281" s="223"/>
    </row>
    <row r="12282" spans="15:15" x14ac:dyDescent="0.2">
      <c r="O12282" s="223"/>
    </row>
    <row r="12283" spans="15:15" x14ac:dyDescent="0.2">
      <c r="O12283" s="223"/>
    </row>
    <row r="12284" spans="15:15" x14ac:dyDescent="0.2">
      <c r="O12284" s="223"/>
    </row>
    <row r="12285" spans="15:15" x14ac:dyDescent="0.2">
      <c r="O12285" s="223"/>
    </row>
    <row r="12286" spans="15:15" x14ac:dyDescent="0.2">
      <c r="O12286" s="223"/>
    </row>
    <row r="12287" spans="15:15" x14ac:dyDescent="0.2">
      <c r="O12287" s="223"/>
    </row>
    <row r="12288" spans="15:15" x14ac:dyDescent="0.2">
      <c r="O12288" s="223"/>
    </row>
    <row r="12289" spans="15:15" x14ac:dyDescent="0.2">
      <c r="O12289" s="223"/>
    </row>
    <row r="12290" spans="15:15" x14ac:dyDescent="0.2">
      <c r="O12290" s="223"/>
    </row>
    <row r="12291" spans="15:15" x14ac:dyDescent="0.2">
      <c r="O12291" s="223"/>
    </row>
    <row r="12292" spans="15:15" x14ac:dyDescent="0.2">
      <c r="O12292" s="223"/>
    </row>
    <row r="12293" spans="15:15" x14ac:dyDescent="0.2">
      <c r="O12293" s="223"/>
    </row>
    <row r="12294" spans="15:15" x14ac:dyDescent="0.2">
      <c r="O12294" s="223"/>
    </row>
    <row r="12295" spans="15:15" x14ac:dyDescent="0.2">
      <c r="O12295" s="223"/>
    </row>
    <row r="12296" spans="15:15" x14ac:dyDescent="0.2">
      <c r="O12296" s="223"/>
    </row>
    <row r="12297" spans="15:15" x14ac:dyDescent="0.2">
      <c r="O12297" s="223"/>
    </row>
    <row r="12298" spans="15:15" x14ac:dyDescent="0.2">
      <c r="O12298" s="223"/>
    </row>
    <row r="12299" spans="15:15" x14ac:dyDescent="0.2">
      <c r="O12299" s="223"/>
    </row>
    <row r="12300" spans="15:15" x14ac:dyDescent="0.2">
      <c r="O12300" s="223"/>
    </row>
    <row r="12301" spans="15:15" x14ac:dyDescent="0.2">
      <c r="O12301" s="223"/>
    </row>
    <row r="12302" spans="15:15" x14ac:dyDescent="0.2">
      <c r="O12302" s="223"/>
    </row>
    <row r="12303" spans="15:15" x14ac:dyDescent="0.2">
      <c r="O12303" s="223"/>
    </row>
    <row r="12304" spans="15:15" x14ac:dyDescent="0.2">
      <c r="O12304" s="223"/>
    </row>
    <row r="12305" spans="15:15" x14ac:dyDescent="0.2">
      <c r="O12305" s="223"/>
    </row>
    <row r="12306" spans="15:15" x14ac:dyDescent="0.2">
      <c r="O12306" s="223"/>
    </row>
    <row r="12307" spans="15:15" x14ac:dyDescent="0.2">
      <c r="O12307" s="223"/>
    </row>
    <row r="12308" spans="15:15" x14ac:dyDescent="0.2">
      <c r="O12308" s="223"/>
    </row>
    <row r="12309" spans="15:15" x14ac:dyDescent="0.2">
      <c r="O12309" s="223"/>
    </row>
    <row r="12310" spans="15:15" x14ac:dyDescent="0.2">
      <c r="O12310" s="223"/>
    </row>
    <row r="12311" spans="15:15" x14ac:dyDescent="0.2">
      <c r="O12311" s="223"/>
    </row>
    <row r="12312" spans="15:15" x14ac:dyDescent="0.2">
      <c r="O12312" s="223"/>
    </row>
    <row r="12313" spans="15:15" x14ac:dyDescent="0.2">
      <c r="O12313" s="223"/>
    </row>
    <row r="12314" spans="15:15" x14ac:dyDescent="0.2">
      <c r="O12314" s="223"/>
    </row>
    <row r="12315" spans="15:15" x14ac:dyDescent="0.2">
      <c r="O12315" s="223"/>
    </row>
    <row r="12316" spans="15:15" x14ac:dyDescent="0.2">
      <c r="O12316" s="223"/>
    </row>
    <row r="12317" spans="15:15" x14ac:dyDescent="0.2">
      <c r="O12317" s="223"/>
    </row>
    <row r="12318" spans="15:15" x14ac:dyDescent="0.2">
      <c r="O12318" s="223"/>
    </row>
    <row r="12319" spans="15:15" x14ac:dyDescent="0.2">
      <c r="O12319" s="223"/>
    </row>
    <row r="12320" spans="15:15" x14ac:dyDescent="0.2">
      <c r="O12320" s="223"/>
    </row>
    <row r="12321" spans="15:15" x14ac:dyDescent="0.2">
      <c r="O12321" s="223"/>
    </row>
    <row r="12322" spans="15:15" x14ac:dyDescent="0.2">
      <c r="O12322" s="223"/>
    </row>
    <row r="12323" spans="15:15" x14ac:dyDescent="0.2">
      <c r="O12323" s="223"/>
    </row>
    <row r="12324" spans="15:15" x14ac:dyDescent="0.2">
      <c r="O12324" s="223"/>
    </row>
    <row r="12325" spans="15:15" x14ac:dyDescent="0.2">
      <c r="O12325" s="223"/>
    </row>
    <row r="12326" spans="15:15" x14ac:dyDescent="0.2">
      <c r="O12326" s="223"/>
    </row>
    <row r="12327" spans="15:15" x14ac:dyDescent="0.2">
      <c r="O12327" s="223"/>
    </row>
    <row r="12328" spans="15:15" x14ac:dyDescent="0.2">
      <c r="O12328" s="223"/>
    </row>
    <row r="12329" spans="15:15" x14ac:dyDescent="0.2">
      <c r="O12329" s="223"/>
    </row>
    <row r="12330" spans="15:15" x14ac:dyDescent="0.2">
      <c r="O12330" s="223"/>
    </row>
    <row r="12331" spans="15:15" x14ac:dyDescent="0.2">
      <c r="O12331" s="223"/>
    </row>
    <row r="12332" spans="15:15" x14ac:dyDescent="0.2">
      <c r="O12332" s="223"/>
    </row>
    <row r="12333" spans="15:15" x14ac:dyDescent="0.2">
      <c r="O12333" s="223"/>
    </row>
    <row r="12334" spans="15:15" x14ac:dyDescent="0.2">
      <c r="O12334" s="223"/>
    </row>
    <row r="12335" spans="15:15" x14ac:dyDescent="0.2">
      <c r="O12335" s="223"/>
    </row>
    <row r="12336" spans="15:15" x14ac:dyDescent="0.2">
      <c r="O12336" s="223"/>
    </row>
    <row r="12337" spans="15:15" x14ac:dyDescent="0.2">
      <c r="O12337" s="223"/>
    </row>
    <row r="12338" spans="15:15" x14ac:dyDescent="0.2">
      <c r="O12338" s="223"/>
    </row>
    <row r="12339" spans="15:15" x14ac:dyDescent="0.2">
      <c r="O12339" s="223"/>
    </row>
    <row r="12340" spans="15:15" x14ac:dyDescent="0.2">
      <c r="O12340" s="223"/>
    </row>
    <row r="12341" spans="15:15" x14ac:dyDescent="0.2">
      <c r="O12341" s="223"/>
    </row>
    <row r="12342" spans="15:15" x14ac:dyDescent="0.2">
      <c r="O12342" s="223"/>
    </row>
    <row r="12343" spans="15:15" x14ac:dyDescent="0.2">
      <c r="O12343" s="223"/>
    </row>
    <row r="12344" spans="15:15" x14ac:dyDescent="0.2">
      <c r="O12344" s="223"/>
    </row>
    <row r="12345" spans="15:15" x14ac:dyDescent="0.2">
      <c r="O12345" s="223"/>
    </row>
    <row r="12346" spans="15:15" x14ac:dyDescent="0.2">
      <c r="O12346" s="223"/>
    </row>
    <row r="12347" spans="15:15" x14ac:dyDescent="0.2">
      <c r="O12347" s="223"/>
    </row>
    <row r="12348" spans="15:15" x14ac:dyDescent="0.2">
      <c r="O12348" s="223"/>
    </row>
    <row r="12349" spans="15:15" x14ac:dyDescent="0.2">
      <c r="O12349" s="223"/>
    </row>
    <row r="12350" spans="15:15" x14ac:dyDescent="0.2">
      <c r="O12350" s="223"/>
    </row>
    <row r="12351" spans="15:15" x14ac:dyDescent="0.2">
      <c r="O12351" s="223"/>
    </row>
    <row r="12352" spans="15:15" x14ac:dyDescent="0.2">
      <c r="O12352" s="223"/>
    </row>
    <row r="12353" spans="15:15" x14ac:dyDescent="0.2">
      <c r="O12353" s="223"/>
    </row>
    <row r="12354" spans="15:15" x14ac:dyDescent="0.2">
      <c r="O12354" s="223"/>
    </row>
    <row r="12355" spans="15:15" x14ac:dyDescent="0.2">
      <c r="O12355" s="223"/>
    </row>
    <row r="12356" spans="15:15" x14ac:dyDescent="0.2">
      <c r="O12356" s="223"/>
    </row>
    <row r="12357" spans="15:15" x14ac:dyDescent="0.2">
      <c r="O12357" s="223"/>
    </row>
    <row r="12358" spans="15:15" x14ac:dyDescent="0.2">
      <c r="O12358" s="223"/>
    </row>
    <row r="12359" spans="15:15" x14ac:dyDescent="0.2">
      <c r="O12359" s="223"/>
    </row>
    <row r="12360" spans="15:15" x14ac:dyDescent="0.2">
      <c r="O12360" s="223"/>
    </row>
    <row r="12361" spans="15:15" x14ac:dyDescent="0.2">
      <c r="O12361" s="223"/>
    </row>
    <row r="12362" spans="15:15" x14ac:dyDescent="0.2">
      <c r="O12362" s="223"/>
    </row>
    <row r="12363" spans="15:15" x14ac:dyDescent="0.2">
      <c r="O12363" s="223"/>
    </row>
    <row r="12364" spans="15:15" x14ac:dyDescent="0.2">
      <c r="O12364" s="223"/>
    </row>
    <row r="12365" spans="15:15" x14ac:dyDescent="0.2">
      <c r="O12365" s="223"/>
    </row>
    <row r="12366" spans="15:15" x14ac:dyDescent="0.2">
      <c r="O12366" s="223"/>
    </row>
    <row r="12367" spans="15:15" x14ac:dyDescent="0.2">
      <c r="O12367" s="223"/>
    </row>
    <row r="12368" spans="15:15" x14ac:dyDescent="0.2">
      <c r="O12368" s="223"/>
    </row>
    <row r="12369" spans="15:15" x14ac:dyDescent="0.2">
      <c r="O12369" s="223"/>
    </row>
    <row r="12370" spans="15:15" x14ac:dyDescent="0.2">
      <c r="O12370" s="223"/>
    </row>
    <row r="12371" spans="15:15" x14ac:dyDescent="0.2">
      <c r="O12371" s="223"/>
    </row>
    <row r="12372" spans="15:15" x14ac:dyDescent="0.2">
      <c r="O12372" s="223"/>
    </row>
    <row r="12373" spans="15:15" x14ac:dyDescent="0.2">
      <c r="O12373" s="223"/>
    </row>
    <row r="12374" spans="15:15" x14ac:dyDescent="0.2">
      <c r="O12374" s="223"/>
    </row>
    <row r="12375" spans="15:15" x14ac:dyDescent="0.2">
      <c r="O12375" s="223"/>
    </row>
    <row r="12376" spans="15:15" x14ac:dyDescent="0.2">
      <c r="O12376" s="223"/>
    </row>
    <row r="12377" spans="15:15" x14ac:dyDescent="0.2">
      <c r="O12377" s="223"/>
    </row>
    <row r="12378" spans="15:15" x14ac:dyDescent="0.2">
      <c r="O12378" s="223"/>
    </row>
    <row r="12379" spans="15:15" x14ac:dyDescent="0.2">
      <c r="O12379" s="223"/>
    </row>
    <row r="12380" spans="15:15" x14ac:dyDescent="0.2">
      <c r="O12380" s="223"/>
    </row>
    <row r="12381" spans="15:15" x14ac:dyDescent="0.2">
      <c r="O12381" s="223"/>
    </row>
    <row r="12382" spans="15:15" x14ac:dyDescent="0.2">
      <c r="O12382" s="223"/>
    </row>
    <row r="12383" spans="15:15" x14ac:dyDescent="0.2">
      <c r="O12383" s="223"/>
    </row>
    <row r="12384" spans="15:15" x14ac:dyDescent="0.2">
      <c r="O12384" s="223"/>
    </row>
    <row r="12385" spans="15:15" x14ac:dyDescent="0.2">
      <c r="O12385" s="223"/>
    </row>
    <row r="12386" spans="15:15" x14ac:dyDescent="0.2">
      <c r="O12386" s="223"/>
    </row>
    <row r="12387" spans="15:15" x14ac:dyDescent="0.2">
      <c r="O12387" s="223"/>
    </row>
    <row r="12388" spans="15:15" x14ac:dyDescent="0.2">
      <c r="O12388" s="223"/>
    </row>
    <row r="12389" spans="15:15" x14ac:dyDescent="0.2">
      <c r="O12389" s="223"/>
    </row>
    <row r="12390" spans="15:15" x14ac:dyDescent="0.2">
      <c r="O12390" s="223"/>
    </row>
    <row r="12391" spans="15:15" x14ac:dyDescent="0.2">
      <c r="O12391" s="223"/>
    </row>
    <row r="12392" spans="15:15" x14ac:dyDescent="0.2">
      <c r="O12392" s="223"/>
    </row>
    <row r="12393" spans="15:15" x14ac:dyDescent="0.2">
      <c r="O12393" s="223"/>
    </row>
    <row r="12394" spans="15:15" x14ac:dyDescent="0.2">
      <c r="O12394" s="223"/>
    </row>
    <row r="12395" spans="15:15" x14ac:dyDescent="0.2">
      <c r="O12395" s="223"/>
    </row>
    <row r="12396" spans="15:15" x14ac:dyDescent="0.2">
      <c r="O12396" s="223"/>
    </row>
    <row r="12397" spans="15:15" x14ac:dyDescent="0.2">
      <c r="O12397" s="223"/>
    </row>
    <row r="12398" spans="15:15" x14ac:dyDescent="0.2">
      <c r="O12398" s="223"/>
    </row>
    <row r="12399" spans="15:15" x14ac:dyDescent="0.2">
      <c r="O12399" s="223"/>
    </row>
    <row r="12400" spans="15:15" x14ac:dyDescent="0.2">
      <c r="O12400" s="223"/>
    </row>
    <row r="12401" spans="15:15" x14ac:dyDescent="0.2">
      <c r="O12401" s="223"/>
    </row>
    <row r="12402" spans="15:15" x14ac:dyDescent="0.2">
      <c r="O12402" s="223"/>
    </row>
    <row r="12403" spans="15:15" x14ac:dyDescent="0.2">
      <c r="O12403" s="223"/>
    </row>
    <row r="12404" spans="15:15" x14ac:dyDescent="0.2">
      <c r="O12404" s="223"/>
    </row>
    <row r="12405" spans="15:15" x14ac:dyDescent="0.2">
      <c r="O12405" s="223"/>
    </row>
    <row r="12406" spans="15:15" x14ac:dyDescent="0.2">
      <c r="O12406" s="223"/>
    </row>
    <row r="12407" spans="15:15" x14ac:dyDescent="0.2">
      <c r="O12407" s="223"/>
    </row>
    <row r="12408" spans="15:15" x14ac:dyDescent="0.2">
      <c r="O12408" s="223"/>
    </row>
    <row r="12409" spans="15:15" x14ac:dyDescent="0.2">
      <c r="O12409" s="223"/>
    </row>
    <row r="12410" spans="15:15" x14ac:dyDescent="0.2">
      <c r="O12410" s="223"/>
    </row>
    <row r="12411" spans="15:15" x14ac:dyDescent="0.2">
      <c r="O12411" s="223"/>
    </row>
    <row r="12412" spans="15:15" x14ac:dyDescent="0.2">
      <c r="O12412" s="223"/>
    </row>
    <row r="12413" spans="15:15" x14ac:dyDescent="0.2">
      <c r="O12413" s="223"/>
    </row>
    <row r="12414" spans="15:15" x14ac:dyDescent="0.2">
      <c r="O12414" s="223"/>
    </row>
    <row r="12415" spans="15:15" x14ac:dyDescent="0.2">
      <c r="O12415" s="223"/>
    </row>
    <row r="12416" spans="15:15" x14ac:dyDescent="0.2">
      <c r="O12416" s="223"/>
    </row>
    <row r="12417" spans="15:15" x14ac:dyDescent="0.2">
      <c r="O12417" s="223"/>
    </row>
    <row r="12418" spans="15:15" x14ac:dyDescent="0.2">
      <c r="O12418" s="223"/>
    </row>
    <row r="12419" spans="15:15" x14ac:dyDescent="0.2">
      <c r="O12419" s="223"/>
    </row>
    <row r="12420" spans="15:15" x14ac:dyDescent="0.2">
      <c r="O12420" s="223"/>
    </row>
    <row r="12421" spans="15:15" x14ac:dyDescent="0.2">
      <c r="O12421" s="223"/>
    </row>
    <row r="12422" spans="15:15" x14ac:dyDescent="0.2">
      <c r="O12422" s="223"/>
    </row>
    <row r="12423" spans="15:15" x14ac:dyDescent="0.2">
      <c r="O12423" s="223"/>
    </row>
    <row r="12424" spans="15:15" x14ac:dyDescent="0.2">
      <c r="O12424" s="223"/>
    </row>
    <row r="12425" spans="15:15" x14ac:dyDescent="0.2">
      <c r="O12425" s="223"/>
    </row>
    <row r="12426" spans="15:15" x14ac:dyDescent="0.2">
      <c r="O12426" s="223"/>
    </row>
    <row r="12427" spans="15:15" x14ac:dyDescent="0.2">
      <c r="O12427" s="223"/>
    </row>
    <row r="12428" spans="15:15" x14ac:dyDescent="0.2">
      <c r="O12428" s="223"/>
    </row>
    <row r="12429" spans="15:15" x14ac:dyDescent="0.2">
      <c r="O12429" s="223"/>
    </row>
    <row r="12430" spans="15:15" x14ac:dyDescent="0.2">
      <c r="O12430" s="223"/>
    </row>
    <row r="12431" spans="15:15" x14ac:dyDescent="0.2">
      <c r="O12431" s="223"/>
    </row>
    <row r="12432" spans="15:15" x14ac:dyDescent="0.2">
      <c r="O12432" s="223"/>
    </row>
    <row r="12433" spans="15:15" x14ac:dyDescent="0.2">
      <c r="O12433" s="223"/>
    </row>
    <row r="12434" spans="15:15" x14ac:dyDescent="0.2">
      <c r="O12434" s="223"/>
    </row>
    <row r="12435" spans="15:15" x14ac:dyDescent="0.2">
      <c r="O12435" s="223"/>
    </row>
    <row r="12436" spans="15:15" x14ac:dyDescent="0.2">
      <c r="O12436" s="223"/>
    </row>
    <row r="12437" spans="15:15" x14ac:dyDescent="0.2">
      <c r="O12437" s="223"/>
    </row>
    <row r="12438" spans="15:15" x14ac:dyDescent="0.2">
      <c r="O12438" s="223"/>
    </row>
    <row r="12439" spans="15:15" x14ac:dyDescent="0.2">
      <c r="O12439" s="223"/>
    </row>
    <row r="12440" spans="15:15" x14ac:dyDescent="0.2">
      <c r="O12440" s="223"/>
    </row>
    <row r="12441" spans="15:15" x14ac:dyDescent="0.2">
      <c r="O12441" s="223"/>
    </row>
    <row r="12442" spans="15:15" x14ac:dyDescent="0.2">
      <c r="O12442" s="223"/>
    </row>
    <row r="12443" spans="15:15" x14ac:dyDescent="0.2">
      <c r="O12443" s="223"/>
    </row>
    <row r="12444" spans="15:15" x14ac:dyDescent="0.2">
      <c r="O12444" s="223"/>
    </row>
    <row r="12445" spans="15:15" x14ac:dyDescent="0.2">
      <c r="O12445" s="223"/>
    </row>
    <row r="12446" spans="15:15" x14ac:dyDescent="0.2">
      <c r="O12446" s="223"/>
    </row>
    <row r="12447" spans="15:15" x14ac:dyDescent="0.2">
      <c r="O12447" s="223"/>
    </row>
    <row r="12448" spans="15:15" x14ac:dyDescent="0.2">
      <c r="O12448" s="223"/>
    </row>
    <row r="12449" spans="15:15" x14ac:dyDescent="0.2">
      <c r="O12449" s="223"/>
    </row>
    <row r="12450" spans="15:15" x14ac:dyDescent="0.2">
      <c r="O12450" s="223"/>
    </row>
    <row r="12451" spans="15:15" x14ac:dyDescent="0.2">
      <c r="O12451" s="223"/>
    </row>
    <row r="12452" spans="15:15" x14ac:dyDescent="0.2">
      <c r="O12452" s="223"/>
    </row>
    <row r="12453" spans="15:15" x14ac:dyDescent="0.2">
      <c r="O12453" s="223"/>
    </row>
    <row r="12454" spans="15:15" x14ac:dyDescent="0.2">
      <c r="O12454" s="223"/>
    </row>
    <row r="12455" spans="15:15" x14ac:dyDescent="0.2">
      <c r="O12455" s="223"/>
    </row>
    <row r="12456" spans="15:15" x14ac:dyDescent="0.2">
      <c r="O12456" s="223"/>
    </row>
    <row r="12457" spans="15:15" x14ac:dyDescent="0.2">
      <c r="O12457" s="223"/>
    </row>
    <row r="12458" spans="15:15" x14ac:dyDescent="0.2">
      <c r="O12458" s="223"/>
    </row>
    <row r="12459" spans="15:15" x14ac:dyDescent="0.2">
      <c r="O12459" s="223"/>
    </row>
    <row r="12460" spans="15:15" x14ac:dyDescent="0.2">
      <c r="O12460" s="223"/>
    </row>
    <row r="12461" spans="15:15" x14ac:dyDescent="0.2">
      <c r="O12461" s="223"/>
    </row>
    <row r="12462" spans="15:15" x14ac:dyDescent="0.2">
      <c r="O12462" s="223"/>
    </row>
    <row r="12463" spans="15:15" x14ac:dyDescent="0.2">
      <c r="O12463" s="223"/>
    </row>
    <row r="12464" spans="15:15" x14ac:dyDescent="0.2">
      <c r="O12464" s="223"/>
    </row>
    <row r="12465" spans="15:15" x14ac:dyDescent="0.2">
      <c r="O12465" s="223"/>
    </row>
    <row r="12466" spans="15:15" x14ac:dyDescent="0.2">
      <c r="O12466" s="223"/>
    </row>
    <row r="12467" spans="15:15" x14ac:dyDescent="0.2">
      <c r="O12467" s="223"/>
    </row>
    <row r="12468" spans="15:15" x14ac:dyDescent="0.2">
      <c r="O12468" s="223"/>
    </row>
    <row r="12469" spans="15:15" x14ac:dyDescent="0.2">
      <c r="O12469" s="223"/>
    </row>
    <row r="12470" spans="15:15" x14ac:dyDescent="0.2">
      <c r="O12470" s="223"/>
    </row>
    <row r="12471" spans="15:15" x14ac:dyDescent="0.2">
      <c r="O12471" s="223"/>
    </row>
    <row r="12472" spans="15:15" x14ac:dyDescent="0.2">
      <c r="O12472" s="223"/>
    </row>
    <row r="12473" spans="15:15" x14ac:dyDescent="0.2">
      <c r="O12473" s="223"/>
    </row>
    <row r="12474" spans="15:15" x14ac:dyDescent="0.2">
      <c r="O12474" s="223"/>
    </row>
    <row r="12475" spans="15:15" x14ac:dyDescent="0.2">
      <c r="O12475" s="223"/>
    </row>
    <row r="12476" spans="15:15" x14ac:dyDescent="0.2">
      <c r="O12476" s="223"/>
    </row>
    <row r="12477" spans="15:15" x14ac:dyDescent="0.2">
      <c r="O12477" s="223"/>
    </row>
    <row r="12478" spans="15:15" x14ac:dyDescent="0.2">
      <c r="O12478" s="223"/>
    </row>
    <row r="12479" spans="15:15" x14ac:dyDescent="0.2">
      <c r="O12479" s="223"/>
    </row>
    <row r="12480" spans="15:15" x14ac:dyDescent="0.2">
      <c r="O12480" s="223"/>
    </row>
    <row r="12481" spans="15:15" x14ac:dyDescent="0.2">
      <c r="O12481" s="223"/>
    </row>
    <row r="12482" spans="15:15" x14ac:dyDescent="0.2">
      <c r="O12482" s="223"/>
    </row>
    <row r="12483" spans="15:15" x14ac:dyDescent="0.2">
      <c r="O12483" s="223"/>
    </row>
    <row r="12484" spans="15:15" x14ac:dyDescent="0.2">
      <c r="O12484" s="223"/>
    </row>
    <row r="12485" spans="15:15" x14ac:dyDescent="0.2">
      <c r="O12485" s="223"/>
    </row>
    <row r="12486" spans="15:15" x14ac:dyDescent="0.2">
      <c r="O12486" s="223"/>
    </row>
    <row r="12487" spans="15:15" x14ac:dyDescent="0.2">
      <c r="O12487" s="223"/>
    </row>
    <row r="12488" spans="15:15" x14ac:dyDescent="0.2">
      <c r="O12488" s="223"/>
    </row>
    <row r="12489" spans="15:15" x14ac:dyDescent="0.2">
      <c r="O12489" s="223"/>
    </row>
    <row r="12490" spans="15:15" x14ac:dyDescent="0.2">
      <c r="O12490" s="223"/>
    </row>
    <row r="12491" spans="15:15" x14ac:dyDescent="0.2">
      <c r="O12491" s="223"/>
    </row>
    <row r="12492" spans="15:15" x14ac:dyDescent="0.2">
      <c r="O12492" s="223"/>
    </row>
    <row r="12493" spans="15:15" x14ac:dyDescent="0.2">
      <c r="O12493" s="223"/>
    </row>
    <row r="12494" spans="15:15" x14ac:dyDescent="0.2">
      <c r="O12494" s="223"/>
    </row>
    <row r="12495" spans="15:15" x14ac:dyDescent="0.2">
      <c r="O12495" s="223"/>
    </row>
    <row r="12496" spans="15:15" x14ac:dyDescent="0.2">
      <c r="O12496" s="223"/>
    </row>
    <row r="12497" spans="15:15" x14ac:dyDescent="0.2">
      <c r="O12497" s="223"/>
    </row>
    <row r="12498" spans="15:15" x14ac:dyDescent="0.2">
      <c r="O12498" s="223"/>
    </row>
    <row r="12499" spans="15:15" x14ac:dyDescent="0.2">
      <c r="O12499" s="223"/>
    </row>
    <row r="12500" spans="15:15" x14ac:dyDescent="0.2">
      <c r="O12500" s="223"/>
    </row>
    <row r="12501" spans="15:15" x14ac:dyDescent="0.2">
      <c r="O12501" s="223"/>
    </row>
    <row r="12502" spans="15:15" x14ac:dyDescent="0.2">
      <c r="O12502" s="223"/>
    </row>
    <row r="12503" spans="15:15" x14ac:dyDescent="0.2">
      <c r="O12503" s="223"/>
    </row>
    <row r="12504" spans="15:15" x14ac:dyDescent="0.2">
      <c r="O12504" s="223"/>
    </row>
    <row r="12505" spans="15:15" x14ac:dyDescent="0.2">
      <c r="O12505" s="223"/>
    </row>
    <row r="12506" spans="15:15" x14ac:dyDescent="0.2">
      <c r="O12506" s="223"/>
    </row>
    <row r="12507" spans="15:15" x14ac:dyDescent="0.2">
      <c r="O12507" s="223"/>
    </row>
    <row r="12508" spans="15:15" x14ac:dyDescent="0.2">
      <c r="O12508" s="223"/>
    </row>
    <row r="12509" spans="15:15" x14ac:dyDescent="0.2">
      <c r="O12509" s="223"/>
    </row>
    <row r="12510" spans="15:15" x14ac:dyDescent="0.2">
      <c r="O12510" s="223"/>
    </row>
    <row r="12511" spans="15:15" x14ac:dyDescent="0.2">
      <c r="O12511" s="223"/>
    </row>
    <row r="12512" spans="15:15" x14ac:dyDescent="0.2">
      <c r="O12512" s="223"/>
    </row>
    <row r="12513" spans="15:15" x14ac:dyDescent="0.2">
      <c r="O12513" s="223"/>
    </row>
    <row r="12514" spans="15:15" x14ac:dyDescent="0.2">
      <c r="O12514" s="223"/>
    </row>
    <row r="12515" spans="15:15" x14ac:dyDescent="0.2">
      <c r="O12515" s="223"/>
    </row>
    <row r="12516" spans="15:15" x14ac:dyDescent="0.2">
      <c r="O12516" s="223"/>
    </row>
    <row r="12517" spans="15:15" x14ac:dyDescent="0.2">
      <c r="O12517" s="223"/>
    </row>
    <row r="12518" spans="15:15" x14ac:dyDescent="0.2">
      <c r="O12518" s="223"/>
    </row>
    <row r="12519" spans="15:15" x14ac:dyDescent="0.2">
      <c r="O12519" s="223"/>
    </row>
    <row r="12520" spans="15:15" x14ac:dyDescent="0.2">
      <c r="O12520" s="223"/>
    </row>
    <row r="12521" spans="15:15" x14ac:dyDescent="0.2">
      <c r="O12521" s="223"/>
    </row>
    <row r="12522" spans="15:15" x14ac:dyDescent="0.2">
      <c r="O12522" s="223"/>
    </row>
    <row r="12523" spans="15:15" x14ac:dyDescent="0.2">
      <c r="O12523" s="223"/>
    </row>
    <row r="12524" spans="15:15" x14ac:dyDescent="0.2">
      <c r="O12524" s="223"/>
    </row>
    <row r="12525" spans="15:15" x14ac:dyDescent="0.2">
      <c r="O12525" s="223"/>
    </row>
    <row r="12526" spans="15:15" x14ac:dyDescent="0.2">
      <c r="O12526" s="223"/>
    </row>
    <row r="12527" spans="15:15" x14ac:dyDescent="0.2">
      <c r="O12527" s="223"/>
    </row>
    <row r="12528" spans="15:15" x14ac:dyDescent="0.2">
      <c r="O12528" s="223"/>
    </row>
    <row r="12529" spans="15:15" x14ac:dyDescent="0.2">
      <c r="O12529" s="223"/>
    </row>
    <row r="12530" spans="15:15" x14ac:dyDescent="0.2">
      <c r="O12530" s="223"/>
    </row>
    <row r="12531" spans="15:15" x14ac:dyDescent="0.2">
      <c r="O12531" s="223"/>
    </row>
    <row r="12532" spans="15:15" x14ac:dyDescent="0.2">
      <c r="O12532" s="223"/>
    </row>
    <row r="12533" spans="15:15" x14ac:dyDescent="0.2">
      <c r="O12533" s="223"/>
    </row>
    <row r="12534" spans="15:15" x14ac:dyDescent="0.2">
      <c r="O12534" s="223"/>
    </row>
    <row r="12535" spans="15:15" x14ac:dyDescent="0.2">
      <c r="O12535" s="223"/>
    </row>
    <row r="12536" spans="15:15" x14ac:dyDescent="0.2">
      <c r="O12536" s="223"/>
    </row>
    <row r="12537" spans="15:15" x14ac:dyDescent="0.2">
      <c r="O12537" s="223"/>
    </row>
    <row r="12538" spans="15:15" x14ac:dyDescent="0.2">
      <c r="O12538" s="223"/>
    </row>
    <row r="12539" spans="15:15" x14ac:dyDescent="0.2">
      <c r="O12539" s="223"/>
    </row>
    <row r="12540" spans="15:15" x14ac:dyDescent="0.2">
      <c r="O12540" s="223"/>
    </row>
    <row r="12541" spans="15:15" x14ac:dyDescent="0.2">
      <c r="O12541" s="223"/>
    </row>
    <row r="12542" spans="15:15" x14ac:dyDescent="0.2">
      <c r="O12542" s="223"/>
    </row>
    <row r="12543" spans="15:15" x14ac:dyDescent="0.2">
      <c r="O12543" s="223"/>
    </row>
    <row r="12544" spans="15:15" x14ac:dyDescent="0.2">
      <c r="O12544" s="223"/>
    </row>
    <row r="12545" spans="15:15" x14ac:dyDescent="0.2">
      <c r="O12545" s="223"/>
    </row>
    <row r="12546" spans="15:15" x14ac:dyDescent="0.2">
      <c r="O12546" s="223"/>
    </row>
    <row r="12547" spans="15:15" x14ac:dyDescent="0.2">
      <c r="O12547" s="223"/>
    </row>
    <row r="12548" spans="15:15" x14ac:dyDescent="0.2">
      <c r="O12548" s="223"/>
    </row>
    <row r="12549" spans="15:15" x14ac:dyDescent="0.2">
      <c r="O12549" s="223"/>
    </row>
    <row r="12550" spans="15:15" x14ac:dyDescent="0.2">
      <c r="O12550" s="223"/>
    </row>
    <row r="12551" spans="15:15" x14ac:dyDescent="0.2">
      <c r="O12551" s="223"/>
    </row>
    <row r="12552" spans="15:15" x14ac:dyDescent="0.2">
      <c r="O12552" s="223"/>
    </row>
    <row r="12553" spans="15:15" x14ac:dyDescent="0.2">
      <c r="O12553" s="223"/>
    </row>
    <row r="12554" spans="15:15" x14ac:dyDescent="0.2">
      <c r="O12554" s="223"/>
    </row>
    <row r="12555" spans="15:15" x14ac:dyDescent="0.2">
      <c r="O12555" s="223"/>
    </row>
    <row r="12556" spans="15:15" x14ac:dyDescent="0.2">
      <c r="O12556" s="223"/>
    </row>
    <row r="12557" spans="15:15" x14ac:dyDescent="0.2">
      <c r="O12557" s="223"/>
    </row>
    <row r="12558" spans="15:15" x14ac:dyDescent="0.2">
      <c r="O12558" s="223"/>
    </row>
    <row r="12559" spans="15:15" x14ac:dyDescent="0.2">
      <c r="O12559" s="223"/>
    </row>
    <row r="12560" spans="15:15" x14ac:dyDescent="0.2">
      <c r="O12560" s="223"/>
    </row>
    <row r="12561" spans="15:15" x14ac:dyDescent="0.2">
      <c r="O12561" s="223"/>
    </row>
    <row r="12562" spans="15:15" x14ac:dyDescent="0.2">
      <c r="O12562" s="223"/>
    </row>
    <row r="12563" spans="15:15" x14ac:dyDescent="0.2">
      <c r="O12563" s="223"/>
    </row>
    <row r="12564" spans="15:15" x14ac:dyDescent="0.2">
      <c r="O12564" s="223"/>
    </row>
    <row r="12565" spans="15:15" x14ac:dyDescent="0.2">
      <c r="O12565" s="223"/>
    </row>
    <row r="12566" spans="15:15" x14ac:dyDescent="0.2">
      <c r="O12566" s="223"/>
    </row>
    <row r="12567" spans="15:15" x14ac:dyDescent="0.2">
      <c r="O12567" s="223"/>
    </row>
    <row r="12568" spans="15:15" x14ac:dyDescent="0.2">
      <c r="O12568" s="223"/>
    </row>
    <row r="12569" spans="15:15" x14ac:dyDescent="0.2">
      <c r="O12569" s="223"/>
    </row>
    <row r="12570" spans="15:15" x14ac:dyDescent="0.2">
      <c r="O12570" s="223"/>
    </row>
    <row r="12571" spans="15:15" x14ac:dyDescent="0.2">
      <c r="O12571" s="223"/>
    </row>
    <row r="12572" spans="15:15" x14ac:dyDescent="0.2">
      <c r="O12572" s="223"/>
    </row>
    <row r="12573" spans="15:15" x14ac:dyDescent="0.2">
      <c r="O12573" s="223"/>
    </row>
    <row r="12574" spans="15:15" x14ac:dyDescent="0.2">
      <c r="O12574" s="223"/>
    </row>
    <row r="12575" spans="15:15" x14ac:dyDescent="0.2">
      <c r="O12575" s="223"/>
    </row>
    <row r="12576" spans="15:15" x14ac:dyDescent="0.2">
      <c r="O12576" s="223"/>
    </row>
    <row r="12577" spans="15:15" x14ac:dyDescent="0.2">
      <c r="O12577" s="223"/>
    </row>
    <row r="12578" spans="15:15" x14ac:dyDescent="0.2">
      <c r="O12578" s="223"/>
    </row>
    <row r="12579" spans="15:15" x14ac:dyDescent="0.2">
      <c r="O12579" s="223"/>
    </row>
    <row r="12580" spans="15:15" x14ac:dyDescent="0.2">
      <c r="O12580" s="223"/>
    </row>
    <row r="12581" spans="15:15" x14ac:dyDescent="0.2">
      <c r="O12581" s="223"/>
    </row>
    <row r="12582" spans="15:15" x14ac:dyDescent="0.2">
      <c r="O12582" s="223"/>
    </row>
    <row r="12583" spans="15:15" x14ac:dyDescent="0.2">
      <c r="O12583" s="223"/>
    </row>
    <row r="12584" spans="15:15" x14ac:dyDescent="0.2">
      <c r="O12584" s="223"/>
    </row>
    <row r="12585" spans="15:15" x14ac:dyDescent="0.2">
      <c r="O12585" s="223"/>
    </row>
    <row r="12586" spans="15:15" x14ac:dyDescent="0.2">
      <c r="O12586" s="223"/>
    </row>
    <row r="12587" spans="15:15" x14ac:dyDescent="0.2">
      <c r="O12587" s="223"/>
    </row>
    <row r="12588" spans="15:15" x14ac:dyDescent="0.2">
      <c r="O12588" s="223"/>
    </row>
    <row r="12589" spans="15:15" x14ac:dyDescent="0.2">
      <c r="O12589" s="223"/>
    </row>
    <row r="12590" spans="15:15" x14ac:dyDescent="0.2">
      <c r="O12590" s="223"/>
    </row>
    <row r="12591" spans="15:15" x14ac:dyDescent="0.2">
      <c r="O12591" s="223"/>
    </row>
    <row r="12592" spans="15:15" x14ac:dyDescent="0.2">
      <c r="O12592" s="223"/>
    </row>
    <row r="12593" spans="15:15" x14ac:dyDescent="0.2">
      <c r="O12593" s="223"/>
    </row>
    <row r="12594" spans="15:15" x14ac:dyDescent="0.2">
      <c r="O12594" s="223"/>
    </row>
    <row r="12595" spans="15:15" x14ac:dyDescent="0.2">
      <c r="O12595" s="223"/>
    </row>
    <row r="12596" spans="15:15" x14ac:dyDescent="0.2">
      <c r="O12596" s="223"/>
    </row>
    <row r="12597" spans="15:15" x14ac:dyDescent="0.2">
      <c r="O12597" s="223"/>
    </row>
    <row r="12598" spans="15:15" x14ac:dyDescent="0.2">
      <c r="O12598" s="223"/>
    </row>
    <row r="12599" spans="15:15" x14ac:dyDescent="0.2">
      <c r="O12599" s="223"/>
    </row>
    <row r="12600" spans="15:15" x14ac:dyDescent="0.2">
      <c r="O12600" s="223"/>
    </row>
    <row r="12601" spans="15:15" x14ac:dyDescent="0.2">
      <c r="O12601" s="223"/>
    </row>
    <row r="12602" spans="15:15" x14ac:dyDescent="0.2">
      <c r="O12602" s="223"/>
    </row>
    <row r="12603" spans="15:15" x14ac:dyDescent="0.2">
      <c r="O12603" s="223"/>
    </row>
    <row r="12604" spans="15:15" x14ac:dyDescent="0.2">
      <c r="O12604" s="223"/>
    </row>
    <row r="12605" spans="15:15" x14ac:dyDescent="0.2">
      <c r="O12605" s="223"/>
    </row>
    <row r="12606" spans="15:15" x14ac:dyDescent="0.2">
      <c r="O12606" s="223"/>
    </row>
    <row r="12607" spans="15:15" x14ac:dyDescent="0.2">
      <c r="O12607" s="223"/>
    </row>
    <row r="12608" spans="15:15" x14ac:dyDescent="0.2">
      <c r="O12608" s="223"/>
    </row>
    <row r="12609" spans="15:15" x14ac:dyDescent="0.2">
      <c r="O12609" s="223"/>
    </row>
    <row r="12610" spans="15:15" x14ac:dyDescent="0.2">
      <c r="O12610" s="223"/>
    </row>
    <row r="12611" spans="15:15" x14ac:dyDescent="0.2">
      <c r="O12611" s="223"/>
    </row>
    <row r="12612" spans="15:15" x14ac:dyDescent="0.2">
      <c r="O12612" s="223"/>
    </row>
    <row r="12613" spans="15:15" x14ac:dyDescent="0.2">
      <c r="O12613" s="223"/>
    </row>
    <row r="12614" spans="15:15" x14ac:dyDescent="0.2">
      <c r="O12614" s="223"/>
    </row>
    <row r="12615" spans="15:15" x14ac:dyDescent="0.2">
      <c r="O12615" s="223"/>
    </row>
    <row r="12616" spans="15:15" x14ac:dyDescent="0.2">
      <c r="O12616" s="223"/>
    </row>
    <row r="12617" spans="15:15" x14ac:dyDescent="0.2">
      <c r="O12617" s="223"/>
    </row>
    <row r="12618" spans="15:15" x14ac:dyDescent="0.2">
      <c r="O12618" s="223"/>
    </row>
    <row r="12619" spans="15:15" x14ac:dyDescent="0.2">
      <c r="O12619" s="223"/>
    </row>
    <row r="12620" spans="15:15" x14ac:dyDescent="0.2">
      <c r="O12620" s="223"/>
    </row>
    <row r="12621" spans="15:15" x14ac:dyDescent="0.2">
      <c r="O12621" s="223"/>
    </row>
    <row r="12622" spans="15:15" x14ac:dyDescent="0.2">
      <c r="O12622" s="223"/>
    </row>
    <row r="12623" spans="15:15" x14ac:dyDescent="0.2">
      <c r="O12623" s="223"/>
    </row>
    <row r="12624" spans="15:15" x14ac:dyDescent="0.2">
      <c r="O12624" s="223"/>
    </row>
    <row r="12625" spans="15:15" x14ac:dyDescent="0.2">
      <c r="O12625" s="223"/>
    </row>
    <row r="12626" spans="15:15" x14ac:dyDescent="0.2">
      <c r="O12626" s="223"/>
    </row>
    <row r="12627" spans="15:15" x14ac:dyDescent="0.2">
      <c r="O12627" s="223"/>
    </row>
    <row r="12628" spans="15:15" x14ac:dyDescent="0.2">
      <c r="O12628" s="223"/>
    </row>
    <row r="12629" spans="15:15" x14ac:dyDescent="0.2">
      <c r="O12629" s="223"/>
    </row>
    <row r="12630" spans="15:15" x14ac:dyDescent="0.2">
      <c r="O12630" s="223"/>
    </row>
    <row r="12631" spans="15:15" x14ac:dyDescent="0.2">
      <c r="O12631" s="223"/>
    </row>
    <row r="12632" spans="15:15" x14ac:dyDescent="0.2">
      <c r="O12632" s="223"/>
    </row>
    <row r="12633" spans="15:15" x14ac:dyDescent="0.2">
      <c r="O12633" s="223"/>
    </row>
    <row r="12634" spans="15:15" x14ac:dyDescent="0.2">
      <c r="O12634" s="223"/>
    </row>
    <row r="12635" spans="15:15" x14ac:dyDescent="0.2">
      <c r="O12635" s="223"/>
    </row>
    <row r="12636" spans="15:15" x14ac:dyDescent="0.2">
      <c r="O12636" s="223"/>
    </row>
    <row r="12637" spans="15:15" x14ac:dyDescent="0.2">
      <c r="O12637" s="223"/>
    </row>
    <row r="12638" spans="15:15" x14ac:dyDescent="0.2">
      <c r="O12638" s="223"/>
    </row>
    <row r="12639" spans="15:15" x14ac:dyDescent="0.2">
      <c r="O12639" s="223"/>
    </row>
    <row r="12640" spans="15:15" x14ac:dyDescent="0.2">
      <c r="O12640" s="223"/>
    </row>
    <row r="12641" spans="15:15" x14ac:dyDescent="0.2">
      <c r="O12641" s="223"/>
    </row>
    <row r="12642" spans="15:15" x14ac:dyDescent="0.2">
      <c r="O12642" s="223"/>
    </row>
    <row r="12643" spans="15:15" x14ac:dyDescent="0.2">
      <c r="O12643" s="223"/>
    </row>
    <row r="12644" spans="15:15" x14ac:dyDescent="0.2">
      <c r="O12644" s="223"/>
    </row>
    <row r="12645" spans="15:15" x14ac:dyDescent="0.2">
      <c r="O12645" s="223"/>
    </row>
    <row r="12646" spans="15:15" x14ac:dyDescent="0.2">
      <c r="O12646" s="223"/>
    </row>
    <row r="12647" spans="15:15" x14ac:dyDescent="0.2">
      <c r="O12647" s="223"/>
    </row>
    <row r="12648" spans="15:15" x14ac:dyDescent="0.2">
      <c r="O12648" s="223"/>
    </row>
    <row r="12649" spans="15:15" x14ac:dyDescent="0.2">
      <c r="O12649" s="223"/>
    </row>
    <row r="12650" spans="15:15" x14ac:dyDescent="0.2">
      <c r="O12650" s="223"/>
    </row>
    <row r="12651" spans="15:15" x14ac:dyDescent="0.2">
      <c r="O12651" s="223"/>
    </row>
    <row r="12652" spans="15:15" x14ac:dyDescent="0.2">
      <c r="O12652" s="223"/>
    </row>
    <row r="12653" spans="15:15" x14ac:dyDescent="0.2">
      <c r="O12653" s="223"/>
    </row>
    <row r="12654" spans="15:15" x14ac:dyDescent="0.2">
      <c r="O12654" s="223"/>
    </row>
    <row r="12655" spans="15:15" x14ac:dyDescent="0.2">
      <c r="O12655" s="223"/>
    </row>
    <row r="12656" spans="15:15" x14ac:dyDescent="0.2">
      <c r="O12656" s="223"/>
    </row>
    <row r="12657" spans="15:15" x14ac:dyDescent="0.2">
      <c r="O12657" s="223"/>
    </row>
    <row r="12658" spans="15:15" x14ac:dyDescent="0.2">
      <c r="O12658" s="223"/>
    </row>
    <row r="12659" spans="15:15" x14ac:dyDescent="0.2">
      <c r="O12659" s="223"/>
    </row>
    <row r="12660" spans="15:15" x14ac:dyDescent="0.2">
      <c r="O12660" s="223"/>
    </row>
    <row r="12661" spans="15:15" x14ac:dyDescent="0.2">
      <c r="O12661" s="223"/>
    </row>
    <row r="12662" spans="15:15" x14ac:dyDescent="0.2">
      <c r="O12662" s="223"/>
    </row>
    <row r="12663" spans="15:15" x14ac:dyDescent="0.2">
      <c r="O12663" s="223"/>
    </row>
    <row r="12664" spans="15:15" x14ac:dyDescent="0.2">
      <c r="O12664" s="223"/>
    </row>
    <row r="12665" spans="15:15" x14ac:dyDescent="0.2">
      <c r="O12665" s="223"/>
    </row>
    <row r="12666" spans="15:15" x14ac:dyDescent="0.2">
      <c r="O12666" s="223"/>
    </row>
    <row r="12667" spans="15:15" x14ac:dyDescent="0.2">
      <c r="O12667" s="223"/>
    </row>
    <row r="12668" spans="15:15" x14ac:dyDescent="0.2">
      <c r="O12668" s="223"/>
    </row>
    <row r="12669" spans="15:15" x14ac:dyDescent="0.2">
      <c r="O12669" s="223"/>
    </row>
    <row r="12670" spans="15:15" x14ac:dyDescent="0.2">
      <c r="O12670" s="223"/>
    </row>
    <row r="12671" spans="15:15" x14ac:dyDescent="0.2">
      <c r="O12671" s="223"/>
    </row>
    <row r="12672" spans="15:15" x14ac:dyDescent="0.2">
      <c r="O12672" s="223"/>
    </row>
    <row r="12673" spans="15:15" x14ac:dyDescent="0.2">
      <c r="O12673" s="223"/>
    </row>
    <row r="12674" spans="15:15" x14ac:dyDescent="0.2">
      <c r="O12674" s="223"/>
    </row>
    <row r="12675" spans="15:15" x14ac:dyDescent="0.2">
      <c r="O12675" s="223"/>
    </row>
    <row r="12676" spans="15:15" x14ac:dyDescent="0.2">
      <c r="O12676" s="223"/>
    </row>
    <row r="12677" spans="15:15" x14ac:dyDescent="0.2">
      <c r="O12677" s="223"/>
    </row>
    <row r="12678" spans="15:15" x14ac:dyDescent="0.2">
      <c r="O12678" s="223"/>
    </row>
    <row r="12679" spans="15:15" x14ac:dyDescent="0.2">
      <c r="O12679" s="223"/>
    </row>
    <row r="12680" spans="15:15" x14ac:dyDescent="0.2">
      <c r="O12680" s="223"/>
    </row>
    <row r="12681" spans="15:15" x14ac:dyDescent="0.2">
      <c r="O12681" s="223"/>
    </row>
    <row r="12682" spans="15:15" x14ac:dyDescent="0.2">
      <c r="O12682" s="223"/>
    </row>
    <row r="12683" spans="15:15" x14ac:dyDescent="0.2">
      <c r="O12683" s="223"/>
    </row>
    <row r="12684" spans="15:15" x14ac:dyDescent="0.2">
      <c r="O12684" s="223"/>
    </row>
    <row r="12685" spans="15:15" x14ac:dyDescent="0.2">
      <c r="O12685" s="223"/>
    </row>
    <row r="12686" spans="15:15" x14ac:dyDescent="0.2">
      <c r="O12686" s="223"/>
    </row>
    <row r="12687" spans="15:15" x14ac:dyDescent="0.2">
      <c r="O12687" s="223"/>
    </row>
    <row r="12688" spans="15:15" x14ac:dyDescent="0.2">
      <c r="O12688" s="223"/>
    </row>
    <row r="12689" spans="15:15" x14ac:dyDescent="0.2">
      <c r="O12689" s="223"/>
    </row>
    <row r="12690" spans="15:15" x14ac:dyDescent="0.2">
      <c r="O12690" s="223"/>
    </row>
    <row r="12691" spans="15:15" x14ac:dyDescent="0.2">
      <c r="O12691" s="223"/>
    </row>
    <row r="12692" spans="15:15" x14ac:dyDescent="0.2">
      <c r="O12692" s="223"/>
    </row>
    <row r="12693" spans="15:15" x14ac:dyDescent="0.2">
      <c r="O12693" s="223"/>
    </row>
    <row r="12694" spans="15:15" x14ac:dyDescent="0.2">
      <c r="O12694" s="223"/>
    </row>
    <row r="12695" spans="15:15" x14ac:dyDescent="0.2">
      <c r="O12695" s="223"/>
    </row>
    <row r="12696" spans="15:15" x14ac:dyDescent="0.2">
      <c r="O12696" s="223"/>
    </row>
    <row r="12697" spans="15:15" x14ac:dyDescent="0.2">
      <c r="O12697" s="223"/>
    </row>
    <row r="12698" spans="15:15" x14ac:dyDescent="0.2">
      <c r="O12698" s="223"/>
    </row>
    <row r="12699" spans="15:15" x14ac:dyDescent="0.2">
      <c r="O12699" s="223"/>
    </row>
    <row r="12700" spans="15:15" x14ac:dyDescent="0.2">
      <c r="O12700" s="223"/>
    </row>
    <row r="12701" spans="15:15" x14ac:dyDescent="0.2">
      <c r="O12701" s="223"/>
    </row>
    <row r="12702" spans="15:15" x14ac:dyDescent="0.2">
      <c r="O12702" s="223"/>
    </row>
    <row r="12703" spans="15:15" x14ac:dyDescent="0.2">
      <c r="O12703" s="223"/>
    </row>
    <row r="12704" spans="15:15" x14ac:dyDescent="0.2">
      <c r="O12704" s="223"/>
    </row>
    <row r="12705" spans="15:15" x14ac:dyDescent="0.2">
      <c r="O12705" s="223"/>
    </row>
    <row r="12706" spans="15:15" x14ac:dyDescent="0.2">
      <c r="O12706" s="223"/>
    </row>
    <row r="12707" spans="15:15" x14ac:dyDescent="0.2">
      <c r="O12707" s="223"/>
    </row>
    <row r="12708" spans="15:15" x14ac:dyDescent="0.2">
      <c r="O12708" s="223"/>
    </row>
    <row r="12709" spans="15:15" x14ac:dyDescent="0.2">
      <c r="O12709" s="223"/>
    </row>
    <row r="12710" spans="15:15" x14ac:dyDescent="0.2">
      <c r="O12710" s="223"/>
    </row>
    <row r="12711" spans="15:15" x14ac:dyDescent="0.2">
      <c r="O12711" s="223"/>
    </row>
    <row r="12712" spans="15:15" x14ac:dyDescent="0.2">
      <c r="O12712" s="223"/>
    </row>
    <row r="12713" spans="15:15" x14ac:dyDescent="0.2">
      <c r="O12713" s="223"/>
    </row>
    <row r="12714" spans="15:15" x14ac:dyDescent="0.2">
      <c r="O12714" s="223"/>
    </row>
    <row r="12715" spans="15:15" x14ac:dyDescent="0.2">
      <c r="O12715" s="223"/>
    </row>
    <row r="12716" spans="15:15" x14ac:dyDescent="0.2">
      <c r="O12716" s="223"/>
    </row>
    <row r="12717" spans="15:15" x14ac:dyDescent="0.2">
      <c r="O12717" s="223"/>
    </row>
    <row r="12718" spans="15:15" x14ac:dyDescent="0.2">
      <c r="O12718" s="223"/>
    </row>
    <row r="12719" spans="15:15" x14ac:dyDescent="0.2">
      <c r="O12719" s="223"/>
    </row>
    <row r="12720" spans="15:15" x14ac:dyDescent="0.2">
      <c r="O12720" s="223"/>
    </row>
    <row r="12721" spans="15:15" x14ac:dyDescent="0.2">
      <c r="O12721" s="223"/>
    </row>
    <row r="12722" spans="15:15" x14ac:dyDescent="0.2">
      <c r="O12722" s="223"/>
    </row>
    <row r="12723" spans="15:15" x14ac:dyDescent="0.2">
      <c r="O12723" s="223"/>
    </row>
    <row r="12724" spans="15:15" x14ac:dyDescent="0.2">
      <c r="O12724" s="223"/>
    </row>
    <row r="12725" spans="15:15" x14ac:dyDescent="0.2">
      <c r="O12725" s="223"/>
    </row>
    <row r="12726" spans="15:15" x14ac:dyDescent="0.2">
      <c r="O12726" s="223"/>
    </row>
    <row r="12727" spans="15:15" x14ac:dyDescent="0.2">
      <c r="O12727" s="223"/>
    </row>
    <row r="12728" spans="15:15" x14ac:dyDescent="0.2">
      <c r="O12728" s="223"/>
    </row>
    <row r="12729" spans="15:15" x14ac:dyDescent="0.2">
      <c r="O12729" s="223"/>
    </row>
    <row r="12730" spans="15:15" x14ac:dyDescent="0.2">
      <c r="O12730" s="223"/>
    </row>
    <row r="12731" spans="15:15" x14ac:dyDescent="0.2">
      <c r="O12731" s="223"/>
    </row>
    <row r="12732" spans="15:15" x14ac:dyDescent="0.2">
      <c r="O12732" s="223"/>
    </row>
    <row r="12733" spans="15:15" x14ac:dyDescent="0.2">
      <c r="O12733" s="223"/>
    </row>
    <row r="12734" spans="15:15" x14ac:dyDescent="0.2">
      <c r="O12734" s="223"/>
    </row>
    <row r="12735" spans="15:15" x14ac:dyDescent="0.2">
      <c r="O12735" s="223"/>
    </row>
    <row r="12736" spans="15:15" x14ac:dyDescent="0.2">
      <c r="O12736" s="223"/>
    </row>
    <row r="12737" spans="15:15" x14ac:dyDescent="0.2">
      <c r="O12737" s="223"/>
    </row>
    <row r="12738" spans="15:15" x14ac:dyDescent="0.2">
      <c r="O12738" s="223"/>
    </row>
    <row r="12739" spans="15:15" x14ac:dyDescent="0.2">
      <c r="O12739" s="223"/>
    </row>
    <row r="12740" spans="15:15" x14ac:dyDescent="0.2">
      <c r="O12740" s="223"/>
    </row>
    <row r="12741" spans="15:15" x14ac:dyDescent="0.2">
      <c r="O12741" s="223"/>
    </row>
    <row r="12742" spans="15:15" x14ac:dyDescent="0.2">
      <c r="O12742" s="223"/>
    </row>
    <row r="12743" spans="15:15" x14ac:dyDescent="0.2">
      <c r="O12743" s="223"/>
    </row>
    <row r="12744" spans="15:15" x14ac:dyDescent="0.2">
      <c r="O12744" s="223"/>
    </row>
    <row r="12745" spans="15:15" x14ac:dyDescent="0.2">
      <c r="O12745" s="223"/>
    </row>
    <row r="12746" spans="15:15" x14ac:dyDescent="0.2">
      <c r="O12746" s="223"/>
    </row>
    <row r="12747" spans="15:15" x14ac:dyDescent="0.2">
      <c r="O12747" s="223"/>
    </row>
    <row r="12748" spans="15:15" x14ac:dyDescent="0.2">
      <c r="O12748" s="223"/>
    </row>
    <row r="12749" spans="15:15" x14ac:dyDescent="0.2">
      <c r="O12749" s="223"/>
    </row>
    <row r="12750" spans="15:15" x14ac:dyDescent="0.2">
      <c r="O12750" s="223"/>
    </row>
    <row r="12751" spans="15:15" x14ac:dyDescent="0.2">
      <c r="O12751" s="223"/>
    </row>
    <row r="12752" spans="15:15" x14ac:dyDescent="0.2">
      <c r="O12752" s="223"/>
    </row>
    <row r="12753" spans="15:15" x14ac:dyDescent="0.2">
      <c r="O12753" s="223"/>
    </row>
    <row r="12754" spans="15:15" x14ac:dyDescent="0.2">
      <c r="O12754" s="223"/>
    </row>
    <row r="12755" spans="15:15" x14ac:dyDescent="0.2">
      <c r="O12755" s="223"/>
    </row>
    <row r="12756" spans="15:15" x14ac:dyDescent="0.2">
      <c r="O12756" s="223"/>
    </row>
    <row r="12757" spans="15:15" x14ac:dyDescent="0.2">
      <c r="O12757" s="223"/>
    </row>
    <row r="12758" spans="15:15" x14ac:dyDescent="0.2">
      <c r="O12758" s="223"/>
    </row>
    <row r="12759" spans="15:15" x14ac:dyDescent="0.2">
      <c r="O12759" s="223"/>
    </row>
    <row r="12760" spans="15:15" x14ac:dyDescent="0.2">
      <c r="O12760" s="223"/>
    </row>
    <row r="12761" spans="15:15" x14ac:dyDescent="0.2">
      <c r="O12761" s="223"/>
    </row>
    <row r="12762" spans="15:15" x14ac:dyDescent="0.2">
      <c r="O12762" s="223"/>
    </row>
    <row r="12763" spans="15:15" x14ac:dyDescent="0.2">
      <c r="O12763" s="223"/>
    </row>
    <row r="12764" spans="15:15" x14ac:dyDescent="0.2">
      <c r="O12764" s="223"/>
    </row>
    <row r="12765" spans="15:15" x14ac:dyDescent="0.2">
      <c r="O12765" s="223"/>
    </row>
    <row r="12766" spans="15:15" x14ac:dyDescent="0.2">
      <c r="O12766" s="223"/>
    </row>
    <row r="12767" spans="15:15" x14ac:dyDescent="0.2">
      <c r="O12767" s="223"/>
    </row>
    <row r="12768" spans="15:15" x14ac:dyDescent="0.2">
      <c r="O12768" s="223"/>
    </row>
    <row r="12769" spans="15:15" x14ac:dyDescent="0.2">
      <c r="O12769" s="223"/>
    </row>
    <row r="12770" spans="15:15" x14ac:dyDescent="0.2">
      <c r="O12770" s="223"/>
    </row>
    <row r="12771" spans="15:15" x14ac:dyDescent="0.2">
      <c r="O12771" s="223"/>
    </row>
    <row r="12772" spans="15:15" x14ac:dyDescent="0.2">
      <c r="O12772" s="223"/>
    </row>
    <row r="12773" spans="15:15" x14ac:dyDescent="0.2">
      <c r="O12773" s="223"/>
    </row>
    <row r="12774" spans="15:15" x14ac:dyDescent="0.2">
      <c r="O12774" s="223"/>
    </row>
    <row r="12775" spans="15:15" x14ac:dyDescent="0.2">
      <c r="O12775" s="223"/>
    </row>
    <row r="12776" spans="15:15" x14ac:dyDescent="0.2">
      <c r="O12776" s="223"/>
    </row>
    <row r="12777" spans="15:15" x14ac:dyDescent="0.2">
      <c r="O12777" s="223"/>
    </row>
    <row r="12778" spans="15:15" x14ac:dyDescent="0.2">
      <c r="O12778" s="223"/>
    </row>
    <row r="12779" spans="15:15" x14ac:dyDescent="0.2">
      <c r="O12779" s="223"/>
    </row>
    <row r="12780" spans="15:15" x14ac:dyDescent="0.2">
      <c r="O12780" s="223"/>
    </row>
    <row r="12781" spans="15:15" x14ac:dyDescent="0.2">
      <c r="O12781" s="223"/>
    </row>
    <row r="12782" spans="15:15" x14ac:dyDescent="0.2">
      <c r="O12782" s="223"/>
    </row>
    <row r="12783" spans="15:15" x14ac:dyDescent="0.2">
      <c r="O12783" s="223"/>
    </row>
    <row r="12784" spans="15:15" x14ac:dyDescent="0.2">
      <c r="O12784" s="223"/>
    </row>
    <row r="12785" spans="15:15" x14ac:dyDescent="0.2">
      <c r="O12785" s="223"/>
    </row>
    <row r="12786" spans="15:15" x14ac:dyDescent="0.2">
      <c r="O12786" s="223"/>
    </row>
    <row r="12787" spans="15:15" x14ac:dyDescent="0.2">
      <c r="O12787" s="223"/>
    </row>
    <row r="12788" spans="15:15" x14ac:dyDescent="0.2">
      <c r="O12788" s="223"/>
    </row>
    <row r="12789" spans="15:15" x14ac:dyDescent="0.2">
      <c r="O12789" s="223"/>
    </row>
    <row r="12790" spans="15:15" x14ac:dyDescent="0.2">
      <c r="O12790" s="223"/>
    </row>
    <row r="12791" spans="15:15" x14ac:dyDescent="0.2">
      <c r="O12791" s="223"/>
    </row>
    <row r="12792" spans="15:15" x14ac:dyDescent="0.2">
      <c r="O12792" s="223"/>
    </row>
    <row r="12793" spans="15:15" x14ac:dyDescent="0.2">
      <c r="O12793" s="223"/>
    </row>
    <row r="12794" spans="15:15" x14ac:dyDescent="0.2">
      <c r="O12794" s="223"/>
    </row>
    <row r="12795" spans="15:15" x14ac:dyDescent="0.2">
      <c r="O12795" s="223"/>
    </row>
    <row r="12796" spans="15:15" x14ac:dyDescent="0.2">
      <c r="O12796" s="223"/>
    </row>
    <row r="12797" spans="15:15" x14ac:dyDescent="0.2">
      <c r="O12797" s="223"/>
    </row>
    <row r="12798" spans="15:15" x14ac:dyDescent="0.2">
      <c r="O12798" s="223"/>
    </row>
    <row r="12799" spans="15:15" x14ac:dyDescent="0.2">
      <c r="O12799" s="223"/>
    </row>
    <row r="12800" spans="15:15" x14ac:dyDescent="0.2">
      <c r="O12800" s="223"/>
    </row>
    <row r="12801" spans="15:15" x14ac:dyDescent="0.2">
      <c r="O12801" s="223"/>
    </row>
    <row r="12802" spans="15:15" x14ac:dyDescent="0.2">
      <c r="O12802" s="223"/>
    </row>
    <row r="12803" spans="15:15" x14ac:dyDescent="0.2">
      <c r="O12803" s="223"/>
    </row>
    <row r="12804" spans="15:15" x14ac:dyDescent="0.2">
      <c r="O12804" s="223"/>
    </row>
    <row r="12805" spans="15:15" x14ac:dyDescent="0.2">
      <c r="O12805" s="223"/>
    </row>
    <row r="12806" spans="15:15" x14ac:dyDescent="0.2">
      <c r="O12806" s="223"/>
    </row>
    <row r="12807" spans="15:15" x14ac:dyDescent="0.2">
      <c r="O12807" s="223"/>
    </row>
    <row r="12808" spans="15:15" x14ac:dyDescent="0.2">
      <c r="O12808" s="223"/>
    </row>
    <row r="12809" spans="15:15" x14ac:dyDescent="0.2">
      <c r="O12809" s="223"/>
    </row>
    <row r="12810" spans="15:15" x14ac:dyDescent="0.2">
      <c r="O12810" s="223"/>
    </row>
    <row r="12811" spans="15:15" x14ac:dyDescent="0.2">
      <c r="O12811" s="223"/>
    </row>
    <row r="12812" spans="15:15" x14ac:dyDescent="0.2">
      <c r="O12812" s="223"/>
    </row>
    <row r="12813" spans="15:15" x14ac:dyDescent="0.2">
      <c r="O12813" s="223"/>
    </row>
    <row r="12814" spans="15:15" x14ac:dyDescent="0.2">
      <c r="O12814" s="223"/>
    </row>
    <row r="12815" spans="15:15" x14ac:dyDescent="0.2">
      <c r="O12815" s="223"/>
    </row>
    <row r="12816" spans="15:15" x14ac:dyDescent="0.2">
      <c r="O12816" s="223"/>
    </row>
    <row r="12817" spans="15:15" x14ac:dyDescent="0.2">
      <c r="O12817" s="223"/>
    </row>
    <row r="12818" spans="15:15" x14ac:dyDescent="0.2">
      <c r="O12818" s="223"/>
    </row>
    <row r="12819" spans="15:15" x14ac:dyDescent="0.2">
      <c r="O12819" s="223"/>
    </row>
    <row r="12820" spans="15:15" x14ac:dyDescent="0.2">
      <c r="O12820" s="223"/>
    </row>
    <row r="12821" spans="15:15" x14ac:dyDescent="0.2">
      <c r="O12821" s="223"/>
    </row>
    <row r="12822" spans="15:15" x14ac:dyDescent="0.2">
      <c r="O12822" s="223"/>
    </row>
    <row r="12823" spans="15:15" x14ac:dyDescent="0.2">
      <c r="O12823" s="223"/>
    </row>
    <row r="12824" spans="15:15" x14ac:dyDescent="0.2">
      <c r="O12824" s="223"/>
    </row>
    <row r="12825" spans="15:15" x14ac:dyDescent="0.2">
      <c r="O12825" s="223"/>
    </row>
    <row r="12826" spans="15:15" x14ac:dyDescent="0.2">
      <c r="O12826" s="223"/>
    </row>
    <row r="12827" spans="15:15" x14ac:dyDescent="0.2">
      <c r="O12827" s="223"/>
    </row>
    <row r="12828" spans="15:15" x14ac:dyDescent="0.2">
      <c r="O12828" s="223"/>
    </row>
    <row r="12829" spans="15:15" x14ac:dyDescent="0.2">
      <c r="O12829" s="223"/>
    </row>
    <row r="12830" spans="15:15" x14ac:dyDescent="0.2">
      <c r="O12830" s="223"/>
    </row>
    <row r="12831" spans="15:15" x14ac:dyDescent="0.2">
      <c r="O12831" s="223"/>
    </row>
    <row r="12832" spans="15:15" x14ac:dyDescent="0.2">
      <c r="O12832" s="223"/>
    </row>
    <row r="12833" spans="15:15" x14ac:dyDescent="0.2">
      <c r="O12833" s="223"/>
    </row>
    <row r="12834" spans="15:15" x14ac:dyDescent="0.2">
      <c r="O12834" s="223"/>
    </row>
    <row r="12835" spans="15:15" x14ac:dyDescent="0.2">
      <c r="O12835" s="223"/>
    </row>
    <row r="12836" spans="15:15" x14ac:dyDescent="0.2">
      <c r="O12836" s="223"/>
    </row>
    <row r="12837" spans="15:15" x14ac:dyDescent="0.2">
      <c r="O12837" s="223"/>
    </row>
    <row r="12838" spans="15:15" x14ac:dyDescent="0.2">
      <c r="O12838" s="223"/>
    </row>
    <row r="12839" spans="15:15" x14ac:dyDescent="0.2">
      <c r="O12839" s="223"/>
    </row>
    <row r="12840" spans="15:15" x14ac:dyDescent="0.2">
      <c r="O12840" s="223"/>
    </row>
    <row r="12841" spans="15:15" x14ac:dyDescent="0.2">
      <c r="O12841" s="223"/>
    </row>
    <row r="12842" spans="15:15" x14ac:dyDescent="0.2">
      <c r="O12842" s="223"/>
    </row>
    <row r="12843" spans="15:15" x14ac:dyDescent="0.2">
      <c r="O12843" s="223"/>
    </row>
    <row r="12844" spans="15:15" x14ac:dyDescent="0.2">
      <c r="O12844" s="223"/>
    </row>
    <row r="12845" spans="15:15" x14ac:dyDescent="0.2">
      <c r="O12845" s="223"/>
    </row>
    <row r="12846" spans="15:15" x14ac:dyDescent="0.2">
      <c r="O12846" s="223"/>
    </row>
    <row r="12847" spans="15:15" x14ac:dyDescent="0.2">
      <c r="O12847" s="223"/>
    </row>
    <row r="12848" spans="15:15" x14ac:dyDescent="0.2">
      <c r="O12848" s="223"/>
    </row>
    <row r="12849" spans="15:15" x14ac:dyDescent="0.2">
      <c r="O12849" s="223"/>
    </row>
    <row r="12850" spans="15:15" x14ac:dyDescent="0.2">
      <c r="O12850" s="223"/>
    </row>
    <row r="12851" spans="15:15" x14ac:dyDescent="0.2">
      <c r="O12851" s="223"/>
    </row>
    <row r="12852" spans="15:15" x14ac:dyDescent="0.2">
      <c r="O12852" s="223"/>
    </row>
    <row r="12853" spans="15:15" x14ac:dyDescent="0.2">
      <c r="O12853" s="223"/>
    </row>
    <row r="12854" spans="15:15" x14ac:dyDescent="0.2">
      <c r="O12854" s="223"/>
    </row>
    <row r="12855" spans="15:15" x14ac:dyDescent="0.2">
      <c r="O12855" s="223"/>
    </row>
    <row r="12856" spans="15:15" x14ac:dyDescent="0.2">
      <c r="O12856" s="223"/>
    </row>
    <row r="12857" spans="15:15" x14ac:dyDescent="0.2">
      <c r="O12857" s="223"/>
    </row>
    <row r="12858" spans="15:15" x14ac:dyDescent="0.2">
      <c r="O12858" s="223"/>
    </row>
    <row r="12859" spans="15:15" x14ac:dyDescent="0.2">
      <c r="O12859" s="223"/>
    </row>
    <row r="12860" spans="15:15" x14ac:dyDescent="0.2">
      <c r="O12860" s="223"/>
    </row>
    <row r="12861" spans="15:15" x14ac:dyDescent="0.2">
      <c r="O12861" s="223"/>
    </row>
    <row r="12862" spans="15:15" x14ac:dyDescent="0.2">
      <c r="O12862" s="223"/>
    </row>
    <row r="12863" spans="15:15" x14ac:dyDescent="0.2">
      <c r="O12863" s="223"/>
    </row>
    <row r="12864" spans="15:15" x14ac:dyDescent="0.2">
      <c r="O12864" s="223"/>
    </row>
    <row r="12865" spans="15:15" x14ac:dyDescent="0.2">
      <c r="O12865" s="223"/>
    </row>
    <row r="12866" spans="15:15" x14ac:dyDescent="0.2">
      <c r="O12866" s="223"/>
    </row>
    <row r="12867" spans="15:15" x14ac:dyDescent="0.2">
      <c r="O12867" s="223"/>
    </row>
    <row r="12868" spans="15:15" x14ac:dyDescent="0.2">
      <c r="O12868" s="223"/>
    </row>
    <row r="12869" spans="15:15" x14ac:dyDescent="0.2">
      <c r="O12869" s="223"/>
    </row>
    <row r="12870" spans="15:15" x14ac:dyDescent="0.2">
      <c r="O12870" s="223"/>
    </row>
    <row r="12871" spans="15:15" x14ac:dyDescent="0.2">
      <c r="O12871" s="223"/>
    </row>
    <row r="12872" spans="15:15" x14ac:dyDescent="0.2">
      <c r="O12872" s="223"/>
    </row>
    <row r="12873" spans="15:15" x14ac:dyDescent="0.2">
      <c r="O12873" s="223"/>
    </row>
    <row r="12874" spans="15:15" x14ac:dyDescent="0.2">
      <c r="O12874" s="223"/>
    </row>
    <row r="12875" spans="15:15" x14ac:dyDescent="0.2">
      <c r="O12875" s="223"/>
    </row>
    <row r="12876" spans="15:15" x14ac:dyDescent="0.2">
      <c r="O12876" s="223"/>
    </row>
    <row r="12877" spans="15:15" x14ac:dyDescent="0.2">
      <c r="O12877" s="223"/>
    </row>
    <row r="12878" spans="15:15" x14ac:dyDescent="0.2">
      <c r="O12878" s="223"/>
    </row>
    <row r="12879" spans="15:15" x14ac:dyDescent="0.2">
      <c r="O12879" s="223"/>
    </row>
    <row r="12880" spans="15:15" x14ac:dyDescent="0.2">
      <c r="O12880" s="223"/>
    </row>
    <row r="12881" spans="15:15" x14ac:dyDescent="0.2">
      <c r="O12881" s="223"/>
    </row>
    <row r="12882" spans="15:15" x14ac:dyDescent="0.2">
      <c r="O12882" s="223"/>
    </row>
    <row r="12883" spans="15:15" x14ac:dyDescent="0.2">
      <c r="O12883" s="223"/>
    </row>
    <row r="12884" spans="15:15" x14ac:dyDescent="0.2">
      <c r="O12884" s="223"/>
    </row>
    <row r="12885" spans="15:15" x14ac:dyDescent="0.2">
      <c r="O12885" s="223"/>
    </row>
    <row r="12886" spans="15:15" x14ac:dyDescent="0.2">
      <c r="O12886" s="223"/>
    </row>
    <row r="12887" spans="15:15" x14ac:dyDescent="0.2">
      <c r="O12887" s="223"/>
    </row>
    <row r="12888" spans="15:15" x14ac:dyDescent="0.2">
      <c r="O12888" s="223"/>
    </row>
    <row r="12889" spans="15:15" x14ac:dyDescent="0.2">
      <c r="O12889" s="223"/>
    </row>
    <row r="12890" spans="15:15" x14ac:dyDescent="0.2">
      <c r="O12890" s="223"/>
    </row>
    <row r="12891" spans="15:15" x14ac:dyDescent="0.2">
      <c r="O12891" s="223"/>
    </row>
    <row r="12892" spans="15:15" x14ac:dyDescent="0.2">
      <c r="O12892" s="223"/>
    </row>
    <row r="12893" spans="15:15" x14ac:dyDescent="0.2">
      <c r="O12893" s="223"/>
    </row>
    <row r="12894" spans="15:15" x14ac:dyDescent="0.2">
      <c r="O12894" s="223"/>
    </row>
    <row r="12895" spans="15:15" x14ac:dyDescent="0.2">
      <c r="O12895" s="223"/>
    </row>
    <row r="12896" spans="15:15" x14ac:dyDescent="0.2">
      <c r="O12896" s="223"/>
    </row>
    <row r="12897" spans="15:15" x14ac:dyDescent="0.2">
      <c r="O12897" s="223"/>
    </row>
    <row r="12898" spans="15:15" x14ac:dyDescent="0.2">
      <c r="O12898" s="223"/>
    </row>
    <row r="12899" spans="15:15" x14ac:dyDescent="0.2">
      <c r="O12899" s="223"/>
    </row>
    <row r="12900" spans="15:15" x14ac:dyDescent="0.2">
      <c r="O12900" s="223"/>
    </row>
    <row r="12901" spans="15:15" x14ac:dyDescent="0.2">
      <c r="O12901" s="223"/>
    </row>
    <row r="12902" spans="15:15" x14ac:dyDescent="0.2">
      <c r="O12902" s="223"/>
    </row>
    <row r="12903" spans="15:15" x14ac:dyDescent="0.2">
      <c r="O12903" s="223"/>
    </row>
    <row r="12904" spans="15:15" x14ac:dyDescent="0.2">
      <c r="O12904" s="223"/>
    </row>
    <row r="12905" spans="15:15" x14ac:dyDescent="0.2">
      <c r="O12905" s="223"/>
    </row>
    <row r="12906" spans="15:15" x14ac:dyDescent="0.2">
      <c r="O12906" s="223"/>
    </row>
    <row r="12907" spans="15:15" x14ac:dyDescent="0.2">
      <c r="O12907" s="223"/>
    </row>
    <row r="12908" spans="15:15" x14ac:dyDescent="0.2">
      <c r="O12908" s="223"/>
    </row>
    <row r="12909" spans="15:15" x14ac:dyDescent="0.2">
      <c r="O12909" s="223"/>
    </row>
    <row r="12910" spans="15:15" x14ac:dyDescent="0.2">
      <c r="O12910" s="223"/>
    </row>
    <row r="12911" spans="15:15" x14ac:dyDescent="0.2">
      <c r="O12911" s="223"/>
    </row>
    <row r="12912" spans="15:15" x14ac:dyDescent="0.2">
      <c r="O12912" s="223"/>
    </row>
    <row r="12913" spans="15:15" x14ac:dyDescent="0.2">
      <c r="O12913" s="223"/>
    </row>
    <row r="12914" spans="15:15" x14ac:dyDescent="0.2">
      <c r="O12914" s="223"/>
    </row>
    <row r="12915" spans="15:15" x14ac:dyDescent="0.2">
      <c r="O12915" s="223"/>
    </row>
    <row r="12916" spans="15:15" x14ac:dyDescent="0.2">
      <c r="O12916" s="223"/>
    </row>
    <row r="12917" spans="15:15" x14ac:dyDescent="0.2">
      <c r="O12917" s="223"/>
    </row>
    <row r="12918" spans="15:15" x14ac:dyDescent="0.2">
      <c r="O12918" s="223"/>
    </row>
    <row r="12919" spans="15:15" x14ac:dyDescent="0.2">
      <c r="O12919" s="223"/>
    </row>
    <row r="12920" spans="15:15" x14ac:dyDescent="0.2">
      <c r="O12920" s="223"/>
    </row>
    <row r="12921" spans="15:15" x14ac:dyDescent="0.2">
      <c r="O12921" s="223"/>
    </row>
    <row r="12922" spans="15:15" x14ac:dyDescent="0.2">
      <c r="O12922" s="223"/>
    </row>
    <row r="12923" spans="15:15" x14ac:dyDescent="0.2">
      <c r="O12923" s="223"/>
    </row>
    <row r="12924" spans="15:15" x14ac:dyDescent="0.2">
      <c r="O12924" s="223"/>
    </row>
    <row r="12925" spans="15:15" x14ac:dyDescent="0.2">
      <c r="O12925" s="223"/>
    </row>
    <row r="12926" spans="15:15" x14ac:dyDescent="0.2">
      <c r="O12926" s="223"/>
    </row>
    <row r="12927" spans="15:15" x14ac:dyDescent="0.2">
      <c r="O12927" s="223"/>
    </row>
    <row r="12928" spans="15:15" x14ac:dyDescent="0.2">
      <c r="O12928" s="223"/>
    </row>
    <row r="12929" spans="15:15" x14ac:dyDescent="0.2">
      <c r="O12929" s="223"/>
    </row>
    <row r="12930" spans="15:15" x14ac:dyDescent="0.2">
      <c r="O12930" s="223"/>
    </row>
    <row r="12931" spans="15:15" x14ac:dyDescent="0.2">
      <c r="O12931" s="223"/>
    </row>
    <row r="12932" spans="15:15" x14ac:dyDescent="0.2">
      <c r="O12932" s="223"/>
    </row>
    <row r="12933" spans="15:15" x14ac:dyDescent="0.2">
      <c r="O12933" s="223"/>
    </row>
    <row r="12934" spans="15:15" x14ac:dyDescent="0.2">
      <c r="O12934" s="223"/>
    </row>
    <row r="12935" spans="15:15" x14ac:dyDescent="0.2">
      <c r="O12935" s="223"/>
    </row>
    <row r="12936" spans="15:15" x14ac:dyDescent="0.2">
      <c r="O12936" s="223"/>
    </row>
    <row r="12937" spans="15:15" x14ac:dyDescent="0.2">
      <c r="O12937" s="223"/>
    </row>
    <row r="12938" spans="15:15" x14ac:dyDescent="0.2">
      <c r="O12938" s="223"/>
    </row>
    <row r="12939" spans="15:15" x14ac:dyDescent="0.2">
      <c r="O12939" s="223"/>
    </row>
    <row r="12940" spans="15:15" x14ac:dyDescent="0.2">
      <c r="O12940" s="223"/>
    </row>
    <row r="12941" spans="15:15" x14ac:dyDescent="0.2">
      <c r="O12941" s="223"/>
    </row>
    <row r="12942" spans="15:15" x14ac:dyDescent="0.2">
      <c r="O12942" s="223"/>
    </row>
    <row r="12943" spans="15:15" x14ac:dyDescent="0.2">
      <c r="O12943" s="223"/>
    </row>
    <row r="12944" spans="15:15" x14ac:dyDescent="0.2">
      <c r="O12944" s="223"/>
    </row>
    <row r="12945" spans="15:15" x14ac:dyDescent="0.2">
      <c r="O12945" s="223"/>
    </row>
    <row r="12946" spans="15:15" x14ac:dyDescent="0.2">
      <c r="O12946" s="223"/>
    </row>
    <row r="12947" spans="15:15" x14ac:dyDescent="0.2">
      <c r="O12947" s="223"/>
    </row>
    <row r="12948" spans="15:15" x14ac:dyDescent="0.2">
      <c r="O12948" s="223"/>
    </row>
    <row r="12949" spans="15:15" x14ac:dyDescent="0.2">
      <c r="O12949" s="223"/>
    </row>
    <row r="12950" spans="15:15" x14ac:dyDescent="0.2">
      <c r="O12950" s="223"/>
    </row>
    <row r="12951" spans="15:15" x14ac:dyDescent="0.2">
      <c r="O12951" s="223"/>
    </row>
    <row r="12952" spans="15:15" x14ac:dyDescent="0.2">
      <c r="O12952" s="223"/>
    </row>
    <row r="12953" spans="15:15" x14ac:dyDescent="0.2">
      <c r="O12953" s="223"/>
    </row>
    <row r="12954" spans="15:15" x14ac:dyDescent="0.2">
      <c r="O12954" s="223"/>
    </row>
    <row r="12955" spans="15:15" x14ac:dyDescent="0.2">
      <c r="O12955" s="223"/>
    </row>
    <row r="12956" spans="15:15" x14ac:dyDescent="0.2">
      <c r="O12956" s="223"/>
    </row>
    <row r="12957" spans="15:15" x14ac:dyDescent="0.2">
      <c r="O12957" s="223"/>
    </row>
    <row r="12958" spans="15:15" x14ac:dyDescent="0.2">
      <c r="O12958" s="223"/>
    </row>
    <row r="12959" spans="15:15" x14ac:dyDescent="0.2">
      <c r="O12959" s="223"/>
    </row>
    <row r="12960" spans="15:15" x14ac:dyDescent="0.2">
      <c r="O12960" s="223"/>
    </row>
    <row r="12961" spans="15:15" x14ac:dyDescent="0.2">
      <c r="O12961" s="223"/>
    </row>
    <row r="12962" spans="15:15" x14ac:dyDescent="0.2">
      <c r="O12962" s="223"/>
    </row>
    <row r="12963" spans="15:15" x14ac:dyDescent="0.2">
      <c r="O12963" s="223"/>
    </row>
    <row r="12964" spans="15:15" x14ac:dyDescent="0.2">
      <c r="O12964" s="223"/>
    </row>
    <row r="12965" spans="15:15" x14ac:dyDescent="0.2">
      <c r="O12965" s="223"/>
    </row>
    <row r="12966" spans="15:15" x14ac:dyDescent="0.2">
      <c r="O12966" s="223"/>
    </row>
    <row r="12967" spans="15:15" x14ac:dyDescent="0.2">
      <c r="O12967" s="223"/>
    </row>
    <row r="12968" spans="15:15" x14ac:dyDescent="0.2">
      <c r="O12968" s="223"/>
    </row>
    <row r="12969" spans="15:15" x14ac:dyDescent="0.2">
      <c r="O12969" s="223"/>
    </row>
    <row r="12970" spans="15:15" x14ac:dyDescent="0.2">
      <c r="O12970" s="223"/>
    </row>
    <row r="12971" spans="15:15" x14ac:dyDescent="0.2">
      <c r="O12971" s="223"/>
    </row>
    <row r="12972" spans="15:15" x14ac:dyDescent="0.2">
      <c r="O12972" s="223"/>
    </row>
    <row r="12973" spans="15:15" x14ac:dyDescent="0.2">
      <c r="O12973" s="223"/>
    </row>
    <row r="12974" spans="15:15" x14ac:dyDescent="0.2">
      <c r="O12974" s="223"/>
    </row>
    <row r="12975" spans="15:15" x14ac:dyDescent="0.2">
      <c r="O12975" s="223"/>
    </row>
    <row r="12976" spans="15:15" x14ac:dyDescent="0.2">
      <c r="O12976" s="223"/>
    </row>
    <row r="12977" spans="15:15" x14ac:dyDescent="0.2">
      <c r="O12977" s="223"/>
    </row>
    <row r="12978" spans="15:15" x14ac:dyDescent="0.2">
      <c r="O12978" s="223"/>
    </row>
    <row r="12979" spans="15:15" x14ac:dyDescent="0.2">
      <c r="O12979" s="223"/>
    </row>
    <row r="12980" spans="15:15" x14ac:dyDescent="0.2">
      <c r="O12980" s="223"/>
    </row>
    <row r="12981" spans="15:15" x14ac:dyDescent="0.2">
      <c r="O12981" s="223"/>
    </row>
    <row r="12982" spans="15:15" x14ac:dyDescent="0.2">
      <c r="O12982" s="223"/>
    </row>
    <row r="12983" spans="15:15" x14ac:dyDescent="0.2">
      <c r="O12983" s="223"/>
    </row>
    <row r="12984" spans="15:15" x14ac:dyDescent="0.2">
      <c r="O12984" s="223"/>
    </row>
    <row r="12985" spans="15:15" x14ac:dyDescent="0.2">
      <c r="O12985" s="223"/>
    </row>
    <row r="12986" spans="15:15" x14ac:dyDescent="0.2">
      <c r="O12986" s="223"/>
    </row>
    <row r="12987" spans="15:15" x14ac:dyDescent="0.2">
      <c r="O12987" s="223"/>
    </row>
    <row r="12988" spans="15:15" x14ac:dyDescent="0.2">
      <c r="O12988" s="223"/>
    </row>
    <row r="12989" spans="15:15" x14ac:dyDescent="0.2">
      <c r="O12989" s="223"/>
    </row>
    <row r="12990" spans="15:15" x14ac:dyDescent="0.2">
      <c r="O12990" s="223"/>
    </row>
    <row r="12991" spans="15:15" x14ac:dyDescent="0.2">
      <c r="O12991" s="223"/>
    </row>
    <row r="12992" spans="15:15" x14ac:dyDescent="0.2">
      <c r="O12992" s="223"/>
    </row>
    <row r="12993" spans="15:15" x14ac:dyDescent="0.2">
      <c r="O12993" s="223"/>
    </row>
    <row r="12994" spans="15:15" x14ac:dyDescent="0.2">
      <c r="O12994" s="223"/>
    </row>
    <row r="12995" spans="15:15" x14ac:dyDescent="0.2">
      <c r="O12995" s="223"/>
    </row>
    <row r="12996" spans="15:15" x14ac:dyDescent="0.2">
      <c r="O12996" s="223"/>
    </row>
    <row r="12997" spans="15:15" x14ac:dyDescent="0.2">
      <c r="O12997" s="223"/>
    </row>
    <row r="12998" spans="15:15" x14ac:dyDescent="0.2">
      <c r="O12998" s="223"/>
    </row>
    <row r="12999" spans="15:15" x14ac:dyDescent="0.2">
      <c r="O12999" s="223"/>
    </row>
    <row r="13000" spans="15:15" x14ac:dyDescent="0.2">
      <c r="O13000" s="223"/>
    </row>
    <row r="13001" spans="15:15" x14ac:dyDescent="0.2">
      <c r="O13001" s="223"/>
    </row>
    <row r="13002" spans="15:15" x14ac:dyDescent="0.2">
      <c r="O13002" s="223"/>
    </row>
    <row r="13003" spans="15:15" x14ac:dyDescent="0.2">
      <c r="O13003" s="223"/>
    </row>
    <row r="13004" spans="15:15" x14ac:dyDescent="0.2">
      <c r="O13004" s="223"/>
    </row>
    <row r="13005" spans="15:15" x14ac:dyDescent="0.2">
      <c r="O13005" s="223"/>
    </row>
    <row r="13006" spans="15:15" x14ac:dyDescent="0.2">
      <c r="O13006" s="223"/>
    </row>
    <row r="13007" spans="15:15" x14ac:dyDescent="0.2">
      <c r="O13007" s="223"/>
    </row>
    <row r="13008" spans="15:15" x14ac:dyDescent="0.2">
      <c r="O13008" s="223"/>
    </row>
    <row r="13009" spans="15:15" x14ac:dyDescent="0.2">
      <c r="O13009" s="223"/>
    </row>
    <row r="13010" spans="15:15" x14ac:dyDescent="0.2">
      <c r="O13010" s="223"/>
    </row>
    <row r="13011" spans="15:15" x14ac:dyDescent="0.2">
      <c r="O13011" s="223"/>
    </row>
    <row r="13012" spans="15:15" x14ac:dyDescent="0.2">
      <c r="O13012" s="223"/>
    </row>
    <row r="13013" spans="15:15" x14ac:dyDescent="0.2">
      <c r="O13013" s="223"/>
    </row>
    <row r="13014" spans="15:15" x14ac:dyDescent="0.2">
      <c r="O13014" s="223"/>
    </row>
    <row r="13015" spans="15:15" x14ac:dyDescent="0.2">
      <c r="O13015" s="223"/>
    </row>
    <row r="13016" spans="15:15" x14ac:dyDescent="0.2">
      <c r="O13016" s="223"/>
    </row>
    <row r="13017" spans="15:15" x14ac:dyDescent="0.2">
      <c r="O13017" s="223"/>
    </row>
    <row r="13018" spans="15:15" x14ac:dyDescent="0.2">
      <c r="O13018" s="223"/>
    </row>
    <row r="13019" spans="15:15" x14ac:dyDescent="0.2">
      <c r="O13019" s="223"/>
    </row>
    <row r="13020" spans="15:15" x14ac:dyDescent="0.2">
      <c r="O13020" s="223"/>
    </row>
    <row r="13021" spans="15:15" x14ac:dyDescent="0.2">
      <c r="O13021" s="223"/>
    </row>
    <row r="13022" spans="15:15" x14ac:dyDescent="0.2">
      <c r="O13022" s="223"/>
    </row>
    <row r="13023" spans="15:15" x14ac:dyDescent="0.2">
      <c r="O13023" s="223"/>
    </row>
    <row r="13024" spans="15:15" x14ac:dyDescent="0.2">
      <c r="O13024" s="223"/>
    </row>
    <row r="13025" spans="15:15" x14ac:dyDescent="0.2">
      <c r="O13025" s="223"/>
    </row>
    <row r="13026" spans="15:15" x14ac:dyDescent="0.2">
      <c r="O13026" s="223"/>
    </row>
    <row r="13027" spans="15:15" x14ac:dyDescent="0.2">
      <c r="O13027" s="223"/>
    </row>
    <row r="13028" spans="15:15" x14ac:dyDescent="0.2">
      <c r="O13028" s="223"/>
    </row>
    <row r="13029" spans="15:15" x14ac:dyDescent="0.2">
      <c r="O13029" s="223"/>
    </row>
    <row r="13030" spans="15:15" x14ac:dyDescent="0.2">
      <c r="O13030" s="223"/>
    </row>
    <row r="13031" spans="15:15" x14ac:dyDescent="0.2">
      <c r="O13031" s="223"/>
    </row>
    <row r="13032" spans="15:15" x14ac:dyDescent="0.2">
      <c r="O13032" s="223"/>
    </row>
    <row r="13033" spans="15:15" x14ac:dyDescent="0.2">
      <c r="O13033" s="223"/>
    </row>
    <row r="13034" spans="15:15" x14ac:dyDescent="0.2">
      <c r="O13034" s="223"/>
    </row>
    <row r="13035" spans="15:15" x14ac:dyDescent="0.2">
      <c r="O13035" s="223"/>
    </row>
    <row r="13036" spans="15:15" x14ac:dyDescent="0.2">
      <c r="O13036" s="223"/>
    </row>
    <row r="13037" spans="15:15" x14ac:dyDescent="0.2">
      <c r="O13037" s="223"/>
    </row>
    <row r="13038" spans="15:15" x14ac:dyDescent="0.2">
      <c r="O13038" s="223"/>
    </row>
    <row r="13039" spans="15:15" x14ac:dyDescent="0.2">
      <c r="O13039" s="223"/>
    </row>
    <row r="13040" spans="15:15" x14ac:dyDescent="0.2">
      <c r="O13040" s="223"/>
    </row>
    <row r="13041" spans="15:15" x14ac:dyDescent="0.2">
      <c r="O13041" s="223"/>
    </row>
    <row r="13042" spans="15:15" x14ac:dyDescent="0.2">
      <c r="O13042" s="223"/>
    </row>
    <row r="13043" spans="15:15" x14ac:dyDescent="0.2">
      <c r="O13043" s="223"/>
    </row>
    <row r="13044" spans="15:15" x14ac:dyDescent="0.2">
      <c r="O13044" s="223"/>
    </row>
    <row r="13045" spans="15:15" x14ac:dyDescent="0.2">
      <c r="O13045" s="223"/>
    </row>
    <row r="13046" spans="15:15" x14ac:dyDescent="0.2">
      <c r="O13046" s="223"/>
    </row>
    <row r="13047" spans="15:15" x14ac:dyDescent="0.2">
      <c r="O13047" s="223"/>
    </row>
    <row r="13048" spans="15:15" x14ac:dyDescent="0.2">
      <c r="O13048" s="223"/>
    </row>
    <row r="13049" spans="15:15" x14ac:dyDescent="0.2">
      <c r="O13049" s="223"/>
    </row>
    <row r="13050" spans="15:15" x14ac:dyDescent="0.2">
      <c r="O13050" s="223"/>
    </row>
    <row r="13051" spans="15:15" x14ac:dyDescent="0.2">
      <c r="O13051" s="223"/>
    </row>
    <row r="13052" spans="15:15" x14ac:dyDescent="0.2">
      <c r="O13052" s="223"/>
    </row>
    <row r="13053" spans="15:15" x14ac:dyDescent="0.2">
      <c r="O13053" s="223"/>
    </row>
    <row r="13054" spans="15:15" x14ac:dyDescent="0.2">
      <c r="O13054" s="223"/>
    </row>
    <row r="13055" spans="15:15" x14ac:dyDescent="0.2">
      <c r="O13055" s="223"/>
    </row>
    <row r="13056" spans="15:15" x14ac:dyDescent="0.2">
      <c r="O13056" s="223"/>
    </row>
    <row r="13057" spans="15:15" x14ac:dyDescent="0.2">
      <c r="O13057" s="223"/>
    </row>
    <row r="13058" spans="15:15" x14ac:dyDescent="0.2">
      <c r="O13058" s="223"/>
    </row>
    <row r="13059" spans="15:15" x14ac:dyDescent="0.2">
      <c r="O13059" s="223"/>
    </row>
    <row r="13060" spans="15:15" x14ac:dyDescent="0.2">
      <c r="O13060" s="223"/>
    </row>
    <row r="13061" spans="15:15" x14ac:dyDescent="0.2">
      <c r="O13061" s="223"/>
    </row>
    <row r="13062" spans="15:15" x14ac:dyDescent="0.2">
      <c r="O13062" s="223"/>
    </row>
    <row r="13063" spans="15:15" x14ac:dyDescent="0.2">
      <c r="O13063" s="223"/>
    </row>
    <row r="13064" spans="15:15" x14ac:dyDescent="0.2">
      <c r="O13064" s="223"/>
    </row>
    <row r="13065" spans="15:15" x14ac:dyDescent="0.2">
      <c r="O13065" s="223"/>
    </row>
    <row r="13066" spans="15:15" x14ac:dyDescent="0.2">
      <c r="O13066" s="223"/>
    </row>
    <row r="13067" spans="15:15" x14ac:dyDescent="0.2">
      <c r="O13067" s="223"/>
    </row>
    <row r="13068" spans="15:15" x14ac:dyDescent="0.2">
      <c r="O13068" s="223"/>
    </row>
    <row r="13069" spans="15:15" x14ac:dyDescent="0.2">
      <c r="O13069" s="223"/>
    </row>
    <row r="13070" spans="15:15" x14ac:dyDescent="0.2">
      <c r="O13070" s="223"/>
    </row>
    <row r="13071" spans="15:15" x14ac:dyDescent="0.2">
      <c r="O13071" s="223"/>
    </row>
    <row r="13072" spans="15:15" x14ac:dyDescent="0.2">
      <c r="O13072" s="223"/>
    </row>
    <row r="13073" spans="15:15" x14ac:dyDescent="0.2">
      <c r="O13073" s="223"/>
    </row>
    <row r="13074" spans="15:15" x14ac:dyDescent="0.2">
      <c r="O13074" s="223"/>
    </row>
    <row r="13075" spans="15:15" x14ac:dyDescent="0.2">
      <c r="O13075" s="223"/>
    </row>
    <row r="13076" spans="15:15" x14ac:dyDescent="0.2">
      <c r="O13076" s="223"/>
    </row>
    <row r="13077" spans="15:15" x14ac:dyDescent="0.2">
      <c r="O13077" s="223"/>
    </row>
    <row r="13078" spans="15:15" x14ac:dyDescent="0.2">
      <c r="O13078" s="223"/>
    </row>
    <row r="13079" spans="15:15" x14ac:dyDescent="0.2">
      <c r="O13079" s="223"/>
    </row>
    <row r="13080" spans="15:15" x14ac:dyDescent="0.2">
      <c r="O13080" s="223"/>
    </row>
    <row r="13081" spans="15:15" x14ac:dyDescent="0.2">
      <c r="O13081" s="223"/>
    </row>
    <row r="13082" spans="15:15" x14ac:dyDescent="0.2">
      <c r="O13082" s="223"/>
    </row>
    <row r="13083" spans="15:15" x14ac:dyDescent="0.2">
      <c r="O13083" s="223"/>
    </row>
    <row r="13084" spans="15:15" x14ac:dyDescent="0.2">
      <c r="O13084" s="223"/>
    </row>
    <row r="13085" spans="15:15" x14ac:dyDescent="0.2">
      <c r="O13085" s="223"/>
    </row>
    <row r="13086" spans="15:15" x14ac:dyDescent="0.2">
      <c r="O13086" s="223"/>
    </row>
    <row r="13087" spans="15:15" x14ac:dyDescent="0.2">
      <c r="O13087" s="223"/>
    </row>
    <row r="13088" spans="15:15" x14ac:dyDescent="0.2">
      <c r="O13088" s="223"/>
    </row>
    <row r="13089" spans="15:15" x14ac:dyDescent="0.2">
      <c r="O13089" s="223"/>
    </row>
    <row r="13090" spans="15:15" x14ac:dyDescent="0.2">
      <c r="O13090" s="223"/>
    </row>
    <row r="13091" spans="15:15" x14ac:dyDescent="0.2">
      <c r="O13091" s="223"/>
    </row>
    <row r="13092" spans="15:15" x14ac:dyDescent="0.2">
      <c r="O13092" s="223"/>
    </row>
    <row r="13093" spans="15:15" x14ac:dyDescent="0.2">
      <c r="O13093" s="223"/>
    </row>
    <row r="13094" spans="15:15" x14ac:dyDescent="0.2">
      <c r="O13094" s="223"/>
    </row>
    <row r="13095" spans="15:15" x14ac:dyDescent="0.2">
      <c r="O13095" s="223"/>
    </row>
    <row r="13096" spans="15:15" x14ac:dyDescent="0.2">
      <c r="O13096" s="223"/>
    </row>
    <row r="13097" spans="15:15" x14ac:dyDescent="0.2">
      <c r="O13097" s="223"/>
    </row>
    <row r="13098" spans="15:15" x14ac:dyDescent="0.2">
      <c r="O13098" s="223"/>
    </row>
    <row r="13099" spans="15:15" x14ac:dyDescent="0.2">
      <c r="O13099" s="223"/>
    </row>
    <row r="13100" spans="15:15" x14ac:dyDescent="0.2">
      <c r="O13100" s="223"/>
    </row>
    <row r="13101" spans="15:15" x14ac:dyDescent="0.2">
      <c r="O13101" s="223"/>
    </row>
    <row r="13102" spans="15:15" x14ac:dyDescent="0.2">
      <c r="O13102" s="223"/>
    </row>
    <row r="13103" spans="15:15" x14ac:dyDescent="0.2">
      <c r="O13103" s="223"/>
    </row>
    <row r="13104" spans="15:15" x14ac:dyDescent="0.2">
      <c r="O13104" s="223"/>
    </row>
    <row r="13105" spans="15:15" x14ac:dyDescent="0.2">
      <c r="O13105" s="223"/>
    </row>
    <row r="13106" spans="15:15" x14ac:dyDescent="0.2">
      <c r="O13106" s="223"/>
    </row>
    <row r="13107" spans="15:15" x14ac:dyDescent="0.2">
      <c r="O13107" s="223"/>
    </row>
    <row r="13108" spans="15:15" x14ac:dyDescent="0.2">
      <c r="O13108" s="223"/>
    </row>
    <row r="13109" spans="15:15" x14ac:dyDescent="0.2">
      <c r="O13109" s="223"/>
    </row>
    <row r="13110" spans="15:15" x14ac:dyDescent="0.2">
      <c r="O13110" s="223"/>
    </row>
    <row r="13111" spans="15:15" x14ac:dyDescent="0.2">
      <c r="O13111" s="223"/>
    </row>
    <row r="13112" spans="15:15" x14ac:dyDescent="0.2">
      <c r="O13112" s="223"/>
    </row>
    <row r="13113" spans="15:15" x14ac:dyDescent="0.2">
      <c r="O13113" s="223"/>
    </row>
    <row r="13114" spans="15:15" x14ac:dyDescent="0.2">
      <c r="O13114" s="223"/>
    </row>
    <row r="13115" spans="15:15" x14ac:dyDescent="0.2">
      <c r="O13115" s="223"/>
    </row>
    <row r="13116" spans="15:15" x14ac:dyDescent="0.2">
      <c r="O13116" s="223"/>
    </row>
    <row r="13117" spans="15:15" x14ac:dyDescent="0.2">
      <c r="O13117" s="223"/>
    </row>
    <row r="13118" spans="15:15" x14ac:dyDescent="0.2">
      <c r="O13118" s="223"/>
    </row>
    <row r="13119" spans="15:15" x14ac:dyDescent="0.2">
      <c r="O13119" s="223"/>
    </row>
    <row r="13120" spans="15:15" x14ac:dyDescent="0.2">
      <c r="O13120" s="223"/>
    </row>
    <row r="13121" spans="15:15" x14ac:dyDescent="0.2">
      <c r="O13121" s="223"/>
    </row>
    <row r="13122" spans="15:15" x14ac:dyDescent="0.2">
      <c r="O13122" s="223"/>
    </row>
    <row r="13123" spans="15:15" x14ac:dyDescent="0.2">
      <c r="O13123" s="223"/>
    </row>
    <row r="13124" spans="15:15" x14ac:dyDescent="0.2">
      <c r="O13124" s="223"/>
    </row>
    <row r="13125" spans="15:15" x14ac:dyDescent="0.2">
      <c r="O13125" s="223"/>
    </row>
    <row r="13126" spans="15:15" x14ac:dyDescent="0.2">
      <c r="O13126" s="223"/>
    </row>
    <row r="13127" spans="15:15" x14ac:dyDescent="0.2">
      <c r="O13127" s="223"/>
    </row>
    <row r="13128" spans="15:15" x14ac:dyDescent="0.2">
      <c r="O13128" s="223"/>
    </row>
    <row r="13129" spans="15:15" x14ac:dyDescent="0.2">
      <c r="O13129" s="223"/>
    </row>
    <row r="13130" spans="15:15" x14ac:dyDescent="0.2">
      <c r="O13130" s="223"/>
    </row>
    <row r="13131" spans="15:15" x14ac:dyDescent="0.2">
      <c r="O13131" s="223"/>
    </row>
    <row r="13132" spans="15:15" x14ac:dyDescent="0.2">
      <c r="O13132" s="223"/>
    </row>
    <row r="13133" spans="15:15" x14ac:dyDescent="0.2">
      <c r="O13133" s="223"/>
    </row>
    <row r="13134" spans="15:15" x14ac:dyDescent="0.2">
      <c r="O13134" s="223"/>
    </row>
    <row r="13135" spans="15:15" x14ac:dyDescent="0.2">
      <c r="O13135" s="223"/>
    </row>
    <row r="13136" spans="15:15" x14ac:dyDescent="0.2">
      <c r="O13136" s="223"/>
    </row>
    <row r="13137" spans="15:15" x14ac:dyDescent="0.2">
      <c r="O13137" s="223"/>
    </row>
    <row r="13138" spans="15:15" x14ac:dyDescent="0.2">
      <c r="O13138" s="223"/>
    </row>
    <row r="13139" spans="15:15" x14ac:dyDescent="0.2">
      <c r="O13139" s="223"/>
    </row>
    <row r="13140" spans="15:15" x14ac:dyDescent="0.2">
      <c r="O13140" s="223"/>
    </row>
    <row r="13141" spans="15:15" x14ac:dyDescent="0.2">
      <c r="O13141" s="223"/>
    </row>
    <row r="13142" spans="15:15" x14ac:dyDescent="0.2">
      <c r="O13142" s="223"/>
    </row>
    <row r="13143" spans="15:15" x14ac:dyDescent="0.2">
      <c r="O13143" s="223"/>
    </row>
    <row r="13144" spans="15:15" x14ac:dyDescent="0.2">
      <c r="O13144" s="223"/>
    </row>
    <row r="13145" spans="15:15" x14ac:dyDescent="0.2">
      <c r="O13145" s="223"/>
    </row>
    <row r="13146" spans="15:15" x14ac:dyDescent="0.2">
      <c r="O13146" s="223"/>
    </row>
    <row r="13147" spans="15:15" x14ac:dyDescent="0.2">
      <c r="O13147" s="223"/>
    </row>
    <row r="13148" spans="15:15" x14ac:dyDescent="0.2">
      <c r="O13148" s="223"/>
    </row>
    <row r="13149" spans="15:15" x14ac:dyDescent="0.2">
      <c r="O13149" s="223"/>
    </row>
    <row r="13150" spans="15:15" x14ac:dyDescent="0.2">
      <c r="O13150" s="223"/>
    </row>
    <row r="13151" spans="15:15" x14ac:dyDescent="0.2">
      <c r="O13151" s="223"/>
    </row>
    <row r="13152" spans="15:15" x14ac:dyDescent="0.2">
      <c r="O13152" s="223"/>
    </row>
    <row r="13153" spans="15:15" x14ac:dyDescent="0.2">
      <c r="O13153" s="223"/>
    </row>
    <row r="13154" spans="15:15" x14ac:dyDescent="0.2">
      <c r="O13154" s="223"/>
    </row>
    <row r="13155" spans="15:15" x14ac:dyDescent="0.2">
      <c r="O13155" s="223"/>
    </row>
    <row r="13156" spans="15:15" x14ac:dyDescent="0.2">
      <c r="O13156" s="223"/>
    </row>
    <row r="13157" spans="15:15" x14ac:dyDescent="0.2">
      <c r="O13157" s="223"/>
    </row>
    <row r="13158" spans="15:15" x14ac:dyDescent="0.2">
      <c r="O13158" s="223"/>
    </row>
    <row r="13159" spans="15:15" x14ac:dyDescent="0.2">
      <c r="O13159" s="223"/>
    </row>
    <row r="13160" spans="15:15" x14ac:dyDescent="0.2">
      <c r="O13160" s="223"/>
    </row>
    <row r="13161" spans="15:15" x14ac:dyDescent="0.2">
      <c r="O13161" s="223"/>
    </row>
    <row r="13162" spans="15:15" x14ac:dyDescent="0.2">
      <c r="O13162" s="223"/>
    </row>
    <row r="13163" spans="15:15" x14ac:dyDescent="0.2">
      <c r="O13163" s="223"/>
    </row>
    <row r="13164" spans="15:15" x14ac:dyDescent="0.2">
      <c r="O13164" s="223"/>
    </row>
    <row r="13165" spans="15:15" x14ac:dyDescent="0.2">
      <c r="O13165" s="223"/>
    </row>
    <row r="13166" spans="15:15" x14ac:dyDescent="0.2">
      <c r="O13166" s="223"/>
    </row>
    <row r="13167" spans="15:15" x14ac:dyDescent="0.2">
      <c r="O13167" s="223"/>
    </row>
    <row r="13168" spans="15:15" x14ac:dyDescent="0.2">
      <c r="O13168" s="223"/>
    </row>
    <row r="13169" spans="15:15" x14ac:dyDescent="0.2">
      <c r="O13169" s="223"/>
    </row>
    <row r="13170" spans="15:15" x14ac:dyDescent="0.2">
      <c r="O13170" s="223"/>
    </row>
    <row r="13171" spans="15:15" x14ac:dyDescent="0.2">
      <c r="O13171" s="223"/>
    </row>
    <row r="13172" spans="15:15" x14ac:dyDescent="0.2">
      <c r="O13172" s="223"/>
    </row>
    <row r="13173" spans="15:15" x14ac:dyDescent="0.2">
      <c r="O13173" s="223"/>
    </row>
    <row r="13174" spans="15:15" x14ac:dyDescent="0.2">
      <c r="O13174" s="223"/>
    </row>
    <row r="13175" spans="15:15" x14ac:dyDescent="0.2">
      <c r="O13175" s="223"/>
    </row>
    <row r="13176" spans="15:15" x14ac:dyDescent="0.2">
      <c r="O13176" s="223"/>
    </row>
    <row r="13177" spans="15:15" x14ac:dyDescent="0.2">
      <c r="O13177" s="223"/>
    </row>
    <row r="13178" spans="15:15" x14ac:dyDescent="0.2">
      <c r="O13178" s="223"/>
    </row>
    <row r="13179" spans="15:15" x14ac:dyDescent="0.2">
      <c r="O13179" s="223"/>
    </row>
    <row r="13180" spans="15:15" x14ac:dyDescent="0.2">
      <c r="O13180" s="223"/>
    </row>
    <row r="13181" spans="15:15" x14ac:dyDescent="0.2">
      <c r="O13181" s="223"/>
    </row>
    <row r="13182" spans="15:15" x14ac:dyDescent="0.2">
      <c r="O13182" s="223"/>
    </row>
    <row r="13183" spans="15:15" x14ac:dyDescent="0.2">
      <c r="O13183" s="223"/>
    </row>
    <row r="13184" spans="15:15" x14ac:dyDescent="0.2">
      <c r="O13184" s="223"/>
    </row>
    <row r="13185" spans="15:15" x14ac:dyDescent="0.2">
      <c r="O13185" s="223"/>
    </row>
    <row r="13186" spans="15:15" x14ac:dyDescent="0.2">
      <c r="O13186" s="223"/>
    </row>
    <row r="13187" spans="15:15" x14ac:dyDescent="0.2">
      <c r="O13187" s="223"/>
    </row>
    <row r="13188" spans="15:15" x14ac:dyDescent="0.2">
      <c r="O13188" s="223"/>
    </row>
    <row r="13189" spans="15:15" x14ac:dyDescent="0.2">
      <c r="O13189" s="223"/>
    </row>
    <row r="13190" spans="15:15" x14ac:dyDescent="0.2">
      <c r="O13190" s="223"/>
    </row>
    <row r="13191" spans="15:15" x14ac:dyDescent="0.2">
      <c r="O13191" s="223"/>
    </row>
    <row r="13192" spans="15:15" x14ac:dyDescent="0.2">
      <c r="O13192" s="223"/>
    </row>
    <row r="13193" spans="15:15" x14ac:dyDescent="0.2">
      <c r="O13193" s="223"/>
    </row>
    <row r="13194" spans="15:15" x14ac:dyDescent="0.2">
      <c r="O13194" s="223"/>
    </row>
    <row r="13195" spans="15:15" x14ac:dyDescent="0.2">
      <c r="O13195" s="223"/>
    </row>
    <row r="13196" spans="15:15" x14ac:dyDescent="0.2">
      <c r="O13196" s="223"/>
    </row>
    <row r="13197" spans="15:15" x14ac:dyDescent="0.2">
      <c r="O13197" s="223"/>
    </row>
    <row r="13198" spans="15:15" x14ac:dyDescent="0.2">
      <c r="O13198" s="223"/>
    </row>
    <row r="13199" spans="15:15" x14ac:dyDescent="0.2">
      <c r="O13199" s="223"/>
    </row>
    <row r="13200" spans="15:15" x14ac:dyDescent="0.2">
      <c r="O13200" s="223"/>
    </row>
    <row r="13201" spans="15:15" x14ac:dyDescent="0.2">
      <c r="O13201" s="223"/>
    </row>
    <row r="13202" spans="15:15" x14ac:dyDescent="0.2">
      <c r="O13202" s="223"/>
    </row>
    <row r="13203" spans="15:15" x14ac:dyDescent="0.2">
      <c r="O13203" s="223"/>
    </row>
    <row r="13204" spans="15:15" x14ac:dyDescent="0.2">
      <c r="O13204" s="223"/>
    </row>
    <row r="13205" spans="15:15" x14ac:dyDescent="0.2">
      <c r="O13205" s="223"/>
    </row>
    <row r="13206" spans="15:15" x14ac:dyDescent="0.2">
      <c r="O13206" s="223"/>
    </row>
    <row r="13207" spans="15:15" x14ac:dyDescent="0.2">
      <c r="O13207" s="223"/>
    </row>
    <row r="13208" spans="15:15" x14ac:dyDescent="0.2">
      <c r="O13208" s="223"/>
    </row>
    <row r="13209" spans="15:15" x14ac:dyDescent="0.2">
      <c r="O13209" s="223"/>
    </row>
    <row r="13210" spans="15:15" x14ac:dyDescent="0.2">
      <c r="O13210" s="223"/>
    </row>
    <row r="13211" spans="15:15" x14ac:dyDescent="0.2">
      <c r="O13211" s="223"/>
    </row>
    <row r="13212" spans="15:15" x14ac:dyDescent="0.2">
      <c r="O13212" s="223"/>
    </row>
    <row r="13213" spans="15:15" x14ac:dyDescent="0.2">
      <c r="O13213" s="223"/>
    </row>
    <row r="13214" spans="15:15" x14ac:dyDescent="0.2">
      <c r="O13214" s="223"/>
    </row>
    <row r="13215" spans="15:15" x14ac:dyDescent="0.2">
      <c r="O13215" s="223"/>
    </row>
    <row r="13216" spans="15:15" x14ac:dyDescent="0.2">
      <c r="O13216" s="223"/>
    </row>
    <row r="13217" spans="15:15" x14ac:dyDescent="0.2">
      <c r="O13217" s="223"/>
    </row>
    <row r="13218" spans="15:15" x14ac:dyDescent="0.2">
      <c r="O13218" s="223"/>
    </row>
    <row r="13219" spans="15:15" x14ac:dyDescent="0.2">
      <c r="O13219" s="223"/>
    </row>
    <row r="13220" spans="15:15" x14ac:dyDescent="0.2">
      <c r="O13220" s="223"/>
    </row>
    <row r="13221" spans="15:15" x14ac:dyDescent="0.2">
      <c r="O13221" s="223"/>
    </row>
    <row r="13222" spans="15:15" x14ac:dyDescent="0.2">
      <c r="O13222" s="223"/>
    </row>
    <row r="13223" spans="15:15" x14ac:dyDescent="0.2">
      <c r="O13223" s="223"/>
    </row>
    <row r="13224" spans="15:15" x14ac:dyDescent="0.2">
      <c r="O13224" s="223"/>
    </row>
    <row r="13225" spans="15:15" x14ac:dyDescent="0.2">
      <c r="O13225" s="223"/>
    </row>
    <row r="13226" spans="15:15" x14ac:dyDescent="0.2">
      <c r="O13226" s="223"/>
    </row>
    <row r="13227" spans="15:15" x14ac:dyDescent="0.2">
      <c r="O13227" s="223"/>
    </row>
    <row r="13228" spans="15:15" x14ac:dyDescent="0.2">
      <c r="O13228" s="223"/>
    </row>
    <row r="13229" spans="15:15" x14ac:dyDescent="0.2">
      <c r="O13229" s="223"/>
    </row>
    <row r="13230" spans="15:15" x14ac:dyDescent="0.2">
      <c r="O13230" s="223"/>
    </row>
    <row r="13231" spans="15:15" x14ac:dyDescent="0.2">
      <c r="O13231" s="223"/>
    </row>
    <row r="13232" spans="15:15" x14ac:dyDescent="0.2">
      <c r="O13232" s="223"/>
    </row>
    <row r="13233" spans="15:15" x14ac:dyDescent="0.2">
      <c r="O13233" s="223"/>
    </row>
    <row r="13234" spans="15:15" x14ac:dyDescent="0.2">
      <c r="O13234" s="223"/>
    </row>
    <row r="13235" spans="15:15" x14ac:dyDescent="0.2">
      <c r="O13235" s="223"/>
    </row>
    <row r="13236" spans="15:15" x14ac:dyDescent="0.2">
      <c r="O13236" s="223"/>
    </row>
    <row r="13237" spans="15:15" x14ac:dyDescent="0.2">
      <c r="O13237" s="223"/>
    </row>
    <row r="13238" spans="15:15" x14ac:dyDescent="0.2">
      <c r="O13238" s="223"/>
    </row>
    <row r="13239" spans="15:15" x14ac:dyDescent="0.2">
      <c r="O13239" s="223"/>
    </row>
    <row r="13240" spans="15:15" x14ac:dyDescent="0.2">
      <c r="O13240" s="223"/>
    </row>
    <row r="13241" spans="15:15" x14ac:dyDescent="0.2">
      <c r="O13241" s="223"/>
    </row>
    <row r="13242" spans="15:15" x14ac:dyDescent="0.2">
      <c r="O13242" s="223"/>
    </row>
    <row r="13243" spans="15:15" x14ac:dyDescent="0.2">
      <c r="O13243" s="223"/>
    </row>
    <row r="13244" spans="15:15" x14ac:dyDescent="0.2">
      <c r="O13244" s="223"/>
    </row>
    <row r="13245" spans="15:15" x14ac:dyDescent="0.2">
      <c r="O13245" s="223"/>
    </row>
    <row r="13246" spans="15:15" x14ac:dyDescent="0.2">
      <c r="O13246" s="223"/>
    </row>
    <row r="13247" spans="15:15" x14ac:dyDescent="0.2">
      <c r="O13247" s="223"/>
    </row>
    <row r="13248" spans="15:15" x14ac:dyDescent="0.2">
      <c r="O13248" s="223"/>
    </row>
    <row r="13249" spans="15:15" x14ac:dyDescent="0.2">
      <c r="O13249" s="223"/>
    </row>
    <row r="13250" spans="15:15" x14ac:dyDescent="0.2">
      <c r="O13250" s="223"/>
    </row>
    <row r="13251" spans="15:15" x14ac:dyDescent="0.2">
      <c r="O13251" s="223"/>
    </row>
    <row r="13252" spans="15:15" x14ac:dyDescent="0.2">
      <c r="O13252" s="223"/>
    </row>
    <row r="13253" spans="15:15" x14ac:dyDescent="0.2">
      <c r="O13253" s="223"/>
    </row>
    <row r="13254" spans="15:15" x14ac:dyDescent="0.2">
      <c r="O13254" s="223"/>
    </row>
    <row r="13255" spans="15:15" x14ac:dyDescent="0.2">
      <c r="O13255" s="223"/>
    </row>
    <row r="13256" spans="15:15" x14ac:dyDescent="0.2">
      <c r="O13256" s="223"/>
    </row>
    <row r="13257" spans="15:15" x14ac:dyDescent="0.2">
      <c r="O13257" s="223"/>
    </row>
    <row r="13258" spans="15:15" x14ac:dyDescent="0.2">
      <c r="O13258" s="223"/>
    </row>
    <row r="13259" spans="15:15" x14ac:dyDescent="0.2">
      <c r="O13259" s="223"/>
    </row>
    <row r="13260" spans="15:15" x14ac:dyDescent="0.2">
      <c r="O13260" s="223"/>
    </row>
    <row r="13261" spans="15:15" x14ac:dyDescent="0.2">
      <c r="O13261" s="223"/>
    </row>
    <row r="13262" spans="15:15" x14ac:dyDescent="0.2">
      <c r="O13262" s="223"/>
    </row>
    <row r="13263" spans="15:15" x14ac:dyDescent="0.2">
      <c r="O13263" s="223"/>
    </row>
    <row r="13264" spans="15:15" x14ac:dyDescent="0.2">
      <c r="O13264" s="223"/>
    </row>
    <row r="13265" spans="15:15" x14ac:dyDescent="0.2">
      <c r="O13265" s="223"/>
    </row>
    <row r="13266" spans="15:15" x14ac:dyDescent="0.2">
      <c r="O13266" s="223"/>
    </row>
    <row r="13267" spans="15:15" x14ac:dyDescent="0.2">
      <c r="O13267" s="223"/>
    </row>
    <row r="13268" spans="15:15" x14ac:dyDescent="0.2">
      <c r="O13268" s="223"/>
    </row>
    <row r="13269" spans="15:15" x14ac:dyDescent="0.2">
      <c r="O13269" s="223"/>
    </row>
    <row r="13270" spans="15:15" x14ac:dyDescent="0.2">
      <c r="O13270" s="223"/>
    </row>
    <row r="13271" spans="15:15" x14ac:dyDescent="0.2">
      <c r="O13271" s="223"/>
    </row>
    <row r="13272" spans="15:15" x14ac:dyDescent="0.2">
      <c r="O13272" s="223"/>
    </row>
    <row r="13273" spans="15:15" x14ac:dyDescent="0.2">
      <c r="O13273" s="223"/>
    </row>
    <row r="13274" spans="15:15" x14ac:dyDescent="0.2">
      <c r="O13274" s="223"/>
    </row>
    <row r="13275" spans="15:15" x14ac:dyDescent="0.2">
      <c r="O13275" s="223"/>
    </row>
    <row r="13276" spans="15:15" x14ac:dyDescent="0.2">
      <c r="O13276" s="223"/>
    </row>
    <row r="13277" spans="15:15" x14ac:dyDescent="0.2">
      <c r="O13277" s="223"/>
    </row>
    <row r="13278" spans="15:15" x14ac:dyDescent="0.2">
      <c r="O13278" s="223"/>
    </row>
    <row r="13279" spans="15:15" x14ac:dyDescent="0.2">
      <c r="O13279" s="223"/>
    </row>
    <row r="13280" spans="15:15" x14ac:dyDescent="0.2">
      <c r="O13280" s="223"/>
    </row>
    <row r="13281" spans="15:15" x14ac:dyDescent="0.2">
      <c r="O13281" s="223"/>
    </row>
    <row r="13282" spans="15:15" x14ac:dyDescent="0.2">
      <c r="O13282" s="223"/>
    </row>
    <row r="13283" spans="15:15" x14ac:dyDescent="0.2">
      <c r="O13283" s="223"/>
    </row>
    <row r="13284" spans="15:15" x14ac:dyDescent="0.2">
      <c r="O13284" s="223"/>
    </row>
    <row r="13285" spans="15:15" x14ac:dyDescent="0.2">
      <c r="O13285" s="223"/>
    </row>
    <row r="13286" spans="15:15" x14ac:dyDescent="0.2">
      <c r="O13286" s="223"/>
    </row>
    <row r="13287" spans="15:15" x14ac:dyDescent="0.2">
      <c r="O13287" s="223"/>
    </row>
    <row r="13288" spans="15:15" x14ac:dyDescent="0.2">
      <c r="O13288" s="223"/>
    </row>
    <row r="13289" spans="15:15" x14ac:dyDescent="0.2">
      <c r="O13289" s="223"/>
    </row>
    <row r="13290" spans="15:15" x14ac:dyDescent="0.2">
      <c r="O13290" s="223"/>
    </row>
    <row r="13291" spans="15:15" x14ac:dyDescent="0.2">
      <c r="O13291" s="223"/>
    </row>
    <row r="13292" spans="15:15" x14ac:dyDescent="0.2">
      <c r="O13292" s="223"/>
    </row>
    <row r="13293" spans="15:15" x14ac:dyDescent="0.2">
      <c r="O13293" s="223"/>
    </row>
    <row r="13294" spans="15:15" x14ac:dyDescent="0.2">
      <c r="O13294" s="223"/>
    </row>
    <row r="13295" spans="15:15" x14ac:dyDescent="0.2">
      <c r="O13295" s="223"/>
    </row>
    <row r="13296" spans="15:15" x14ac:dyDescent="0.2">
      <c r="O13296" s="223"/>
    </row>
    <row r="13297" spans="15:15" x14ac:dyDescent="0.2">
      <c r="O13297" s="223"/>
    </row>
    <row r="13298" spans="15:15" x14ac:dyDescent="0.2">
      <c r="O13298" s="223"/>
    </row>
    <row r="13299" spans="15:15" x14ac:dyDescent="0.2">
      <c r="O13299" s="223"/>
    </row>
    <row r="13300" spans="15:15" x14ac:dyDescent="0.2">
      <c r="O13300" s="223"/>
    </row>
    <row r="13301" spans="15:15" x14ac:dyDescent="0.2">
      <c r="O13301" s="223"/>
    </row>
    <row r="13302" spans="15:15" x14ac:dyDescent="0.2">
      <c r="O13302" s="223"/>
    </row>
    <row r="13303" spans="15:15" x14ac:dyDescent="0.2">
      <c r="O13303" s="223"/>
    </row>
    <row r="13304" spans="15:15" x14ac:dyDescent="0.2">
      <c r="O13304" s="223"/>
    </row>
    <row r="13305" spans="15:15" x14ac:dyDescent="0.2">
      <c r="O13305" s="223"/>
    </row>
    <row r="13306" spans="15:15" x14ac:dyDescent="0.2">
      <c r="O13306" s="223"/>
    </row>
    <row r="13307" spans="15:15" x14ac:dyDescent="0.2">
      <c r="O13307" s="223"/>
    </row>
    <row r="13308" spans="15:15" x14ac:dyDescent="0.2">
      <c r="O13308" s="223"/>
    </row>
    <row r="13309" spans="15:15" x14ac:dyDescent="0.2">
      <c r="O13309" s="223"/>
    </row>
    <row r="13310" spans="15:15" x14ac:dyDescent="0.2">
      <c r="O13310" s="223"/>
    </row>
    <row r="13311" spans="15:15" x14ac:dyDescent="0.2">
      <c r="O13311" s="223"/>
    </row>
    <row r="13312" spans="15:15" x14ac:dyDescent="0.2">
      <c r="O13312" s="223"/>
    </row>
    <row r="13313" spans="15:15" x14ac:dyDescent="0.2">
      <c r="O13313" s="223"/>
    </row>
    <row r="13314" spans="15:15" x14ac:dyDescent="0.2">
      <c r="O13314" s="223"/>
    </row>
    <row r="13315" spans="15:15" x14ac:dyDescent="0.2">
      <c r="O13315" s="223"/>
    </row>
    <row r="13316" spans="15:15" x14ac:dyDescent="0.2">
      <c r="O13316" s="223"/>
    </row>
    <row r="13317" spans="15:15" x14ac:dyDescent="0.2">
      <c r="O13317" s="223"/>
    </row>
    <row r="13318" spans="15:15" x14ac:dyDescent="0.2">
      <c r="O13318" s="223"/>
    </row>
    <row r="13319" spans="15:15" x14ac:dyDescent="0.2">
      <c r="O13319" s="223"/>
    </row>
    <row r="13320" spans="15:15" x14ac:dyDescent="0.2">
      <c r="O13320" s="223"/>
    </row>
    <row r="13321" spans="15:15" x14ac:dyDescent="0.2">
      <c r="O13321" s="223"/>
    </row>
    <row r="13322" spans="15:15" x14ac:dyDescent="0.2">
      <c r="O13322" s="223"/>
    </row>
    <row r="13323" spans="15:15" x14ac:dyDescent="0.2">
      <c r="O13323" s="223"/>
    </row>
    <row r="13324" spans="15:15" x14ac:dyDescent="0.2">
      <c r="O13324" s="223"/>
    </row>
    <row r="13325" spans="15:15" x14ac:dyDescent="0.2">
      <c r="O13325" s="223"/>
    </row>
    <row r="13326" spans="15:15" x14ac:dyDescent="0.2">
      <c r="O13326" s="223"/>
    </row>
    <row r="13327" spans="15:15" x14ac:dyDescent="0.2">
      <c r="O13327" s="223"/>
    </row>
    <row r="13328" spans="15:15" x14ac:dyDescent="0.2">
      <c r="O13328" s="223"/>
    </row>
    <row r="13329" spans="15:15" x14ac:dyDescent="0.2">
      <c r="O13329" s="223"/>
    </row>
    <row r="13330" spans="15:15" x14ac:dyDescent="0.2">
      <c r="O13330" s="223"/>
    </row>
    <row r="13331" spans="15:15" x14ac:dyDescent="0.2">
      <c r="O13331" s="223"/>
    </row>
    <row r="13332" spans="15:15" x14ac:dyDescent="0.2">
      <c r="O13332" s="223"/>
    </row>
    <row r="13333" spans="15:15" x14ac:dyDescent="0.2">
      <c r="O13333" s="223"/>
    </row>
    <row r="13334" spans="15:15" x14ac:dyDescent="0.2">
      <c r="O13334" s="223"/>
    </row>
    <row r="13335" spans="15:15" x14ac:dyDescent="0.2">
      <c r="O13335" s="223"/>
    </row>
    <row r="13336" spans="15:15" x14ac:dyDescent="0.2">
      <c r="O13336" s="223"/>
    </row>
    <row r="13337" spans="15:15" x14ac:dyDescent="0.2">
      <c r="O13337" s="223"/>
    </row>
    <row r="13338" spans="15:15" x14ac:dyDescent="0.2">
      <c r="O13338" s="223"/>
    </row>
    <row r="13339" spans="15:15" x14ac:dyDescent="0.2">
      <c r="O13339" s="223"/>
    </row>
    <row r="13340" spans="15:15" x14ac:dyDescent="0.2">
      <c r="O13340" s="223"/>
    </row>
    <row r="13341" spans="15:15" x14ac:dyDescent="0.2">
      <c r="O13341" s="223"/>
    </row>
    <row r="13342" spans="15:15" x14ac:dyDescent="0.2">
      <c r="O13342" s="223"/>
    </row>
    <row r="13343" spans="15:15" x14ac:dyDescent="0.2">
      <c r="O13343" s="223"/>
    </row>
    <row r="13344" spans="15:15" x14ac:dyDescent="0.2">
      <c r="O13344" s="223"/>
    </row>
    <row r="13345" spans="15:15" x14ac:dyDescent="0.2">
      <c r="O13345" s="223"/>
    </row>
    <row r="13346" spans="15:15" x14ac:dyDescent="0.2">
      <c r="O13346" s="223"/>
    </row>
    <row r="13347" spans="15:15" x14ac:dyDescent="0.2">
      <c r="O13347" s="223"/>
    </row>
    <row r="13348" spans="15:15" x14ac:dyDescent="0.2">
      <c r="O13348" s="223"/>
    </row>
    <row r="13349" spans="15:15" x14ac:dyDescent="0.2">
      <c r="O13349" s="223"/>
    </row>
    <row r="13350" spans="15:15" x14ac:dyDescent="0.2">
      <c r="O13350" s="223"/>
    </row>
    <row r="13351" spans="15:15" x14ac:dyDescent="0.2">
      <c r="O13351" s="223"/>
    </row>
    <row r="13352" spans="15:15" x14ac:dyDescent="0.2">
      <c r="O13352" s="223"/>
    </row>
    <row r="13353" spans="15:15" x14ac:dyDescent="0.2">
      <c r="O13353" s="223"/>
    </row>
    <row r="13354" spans="15:15" x14ac:dyDescent="0.2">
      <c r="O13354" s="223"/>
    </row>
    <row r="13355" spans="15:15" x14ac:dyDescent="0.2">
      <c r="O13355" s="223"/>
    </row>
    <row r="13356" spans="15:15" x14ac:dyDescent="0.2">
      <c r="O13356" s="223"/>
    </row>
    <row r="13357" spans="15:15" x14ac:dyDescent="0.2">
      <c r="O13357" s="223"/>
    </row>
    <row r="13358" spans="15:15" x14ac:dyDescent="0.2">
      <c r="O13358" s="223"/>
    </row>
    <row r="13359" spans="15:15" x14ac:dyDescent="0.2">
      <c r="O13359" s="223"/>
    </row>
    <row r="13360" spans="15:15" x14ac:dyDescent="0.2">
      <c r="O13360" s="223"/>
    </row>
    <row r="13361" spans="15:15" x14ac:dyDescent="0.2">
      <c r="O13361" s="223"/>
    </row>
    <row r="13362" spans="15:15" x14ac:dyDescent="0.2">
      <c r="O13362" s="223"/>
    </row>
    <row r="13363" spans="15:15" x14ac:dyDescent="0.2">
      <c r="O13363" s="223"/>
    </row>
    <row r="13364" spans="15:15" x14ac:dyDescent="0.2">
      <c r="O13364" s="223"/>
    </row>
    <row r="13365" spans="15:15" x14ac:dyDescent="0.2">
      <c r="O13365" s="223"/>
    </row>
    <row r="13366" spans="15:15" x14ac:dyDescent="0.2">
      <c r="O13366" s="223"/>
    </row>
    <row r="13367" spans="15:15" x14ac:dyDescent="0.2">
      <c r="O13367" s="223"/>
    </row>
    <row r="13368" spans="15:15" x14ac:dyDescent="0.2">
      <c r="O13368" s="223"/>
    </row>
    <row r="13369" spans="15:15" x14ac:dyDescent="0.2">
      <c r="O13369" s="223"/>
    </row>
    <row r="13370" spans="15:15" x14ac:dyDescent="0.2">
      <c r="O13370" s="223"/>
    </row>
    <row r="13371" spans="15:15" x14ac:dyDescent="0.2">
      <c r="O13371" s="223"/>
    </row>
    <row r="13372" spans="15:15" x14ac:dyDescent="0.2">
      <c r="O13372" s="223"/>
    </row>
    <row r="13373" spans="15:15" x14ac:dyDescent="0.2">
      <c r="O13373" s="223"/>
    </row>
    <row r="13374" spans="15:15" x14ac:dyDescent="0.2">
      <c r="O13374" s="223"/>
    </row>
    <row r="13375" spans="15:15" x14ac:dyDescent="0.2">
      <c r="O13375" s="223"/>
    </row>
    <row r="13376" spans="15:15" x14ac:dyDescent="0.2">
      <c r="O13376" s="223"/>
    </row>
    <row r="13377" spans="15:15" x14ac:dyDescent="0.2">
      <c r="O13377" s="223"/>
    </row>
    <row r="13378" spans="15:15" x14ac:dyDescent="0.2">
      <c r="O13378" s="223"/>
    </row>
    <row r="13379" spans="15:15" x14ac:dyDescent="0.2">
      <c r="O13379" s="223"/>
    </row>
    <row r="13380" spans="15:15" x14ac:dyDescent="0.2">
      <c r="O13380" s="223"/>
    </row>
    <row r="13381" spans="15:15" x14ac:dyDescent="0.2">
      <c r="O13381" s="223"/>
    </row>
    <row r="13382" spans="15:15" x14ac:dyDescent="0.2">
      <c r="O13382" s="223"/>
    </row>
    <row r="13383" spans="15:15" x14ac:dyDescent="0.2">
      <c r="O13383" s="223"/>
    </row>
    <row r="13384" spans="15:15" x14ac:dyDescent="0.2">
      <c r="O13384" s="223"/>
    </row>
    <row r="13385" spans="15:15" x14ac:dyDescent="0.2">
      <c r="O13385" s="223"/>
    </row>
    <row r="13386" spans="15:15" x14ac:dyDescent="0.2">
      <c r="O13386" s="223"/>
    </row>
    <row r="13387" spans="15:15" x14ac:dyDescent="0.2">
      <c r="O13387" s="223"/>
    </row>
    <row r="13388" spans="15:15" x14ac:dyDescent="0.2">
      <c r="O13388" s="223"/>
    </row>
    <row r="13389" spans="15:15" x14ac:dyDescent="0.2">
      <c r="O13389" s="223"/>
    </row>
    <row r="13390" spans="15:15" x14ac:dyDescent="0.2">
      <c r="O13390" s="223"/>
    </row>
    <row r="13391" spans="15:15" x14ac:dyDescent="0.2">
      <c r="O13391" s="223"/>
    </row>
    <row r="13392" spans="15:15" x14ac:dyDescent="0.2">
      <c r="O13392" s="223"/>
    </row>
    <row r="13393" spans="15:15" x14ac:dyDescent="0.2">
      <c r="O13393" s="223"/>
    </row>
    <row r="13394" spans="15:15" x14ac:dyDescent="0.2">
      <c r="O13394" s="223"/>
    </row>
    <row r="13395" spans="15:15" x14ac:dyDescent="0.2">
      <c r="O13395" s="223"/>
    </row>
    <row r="13396" spans="15:15" x14ac:dyDescent="0.2">
      <c r="O13396" s="223"/>
    </row>
    <row r="13397" spans="15:15" x14ac:dyDescent="0.2">
      <c r="O13397" s="223"/>
    </row>
    <row r="13398" spans="15:15" x14ac:dyDescent="0.2">
      <c r="O13398" s="223"/>
    </row>
    <row r="13399" spans="15:15" x14ac:dyDescent="0.2">
      <c r="O13399" s="223"/>
    </row>
    <row r="13400" spans="15:15" x14ac:dyDescent="0.2">
      <c r="O13400" s="223"/>
    </row>
    <row r="13401" spans="15:15" x14ac:dyDescent="0.2">
      <c r="O13401" s="223"/>
    </row>
    <row r="13402" spans="15:15" x14ac:dyDescent="0.2">
      <c r="O13402" s="223"/>
    </row>
    <row r="13403" spans="15:15" x14ac:dyDescent="0.2">
      <c r="O13403" s="223"/>
    </row>
    <row r="13404" spans="15:15" x14ac:dyDescent="0.2">
      <c r="O13404" s="223"/>
    </row>
    <row r="13405" spans="15:15" x14ac:dyDescent="0.2">
      <c r="O13405" s="223"/>
    </row>
    <row r="13406" spans="15:15" x14ac:dyDescent="0.2">
      <c r="O13406" s="223"/>
    </row>
    <row r="13407" spans="15:15" x14ac:dyDescent="0.2">
      <c r="O13407" s="223"/>
    </row>
    <row r="13408" spans="15:15" x14ac:dyDescent="0.2">
      <c r="O13408" s="223"/>
    </row>
    <row r="13409" spans="15:15" x14ac:dyDescent="0.2">
      <c r="O13409" s="223"/>
    </row>
    <row r="13410" spans="15:15" x14ac:dyDescent="0.2">
      <c r="O13410" s="223"/>
    </row>
    <row r="13411" spans="15:15" x14ac:dyDescent="0.2">
      <c r="O13411" s="223"/>
    </row>
    <row r="13412" spans="15:15" x14ac:dyDescent="0.2">
      <c r="O13412" s="223"/>
    </row>
    <row r="13413" spans="15:15" x14ac:dyDescent="0.2">
      <c r="O13413" s="223"/>
    </row>
    <row r="13414" spans="15:15" x14ac:dyDescent="0.2">
      <c r="O13414" s="223"/>
    </row>
    <row r="13415" spans="15:15" x14ac:dyDescent="0.2">
      <c r="O13415" s="223"/>
    </row>
    <row r="13416" spans="15:15" x14ac:dyDescent="0.2">
      <c r="O13416" s="223"/>
    </row>
    <row r="13417" spans="15:15" x14ac:dyDescent="0.2">
      <c r="O13417" s="223"/>
    </row>
    <row r="13418" spans="15:15" x14ac:dyDescent="0.2">
      <c r="O13418" s="223"/>
    </row>
    <row r="13419" spans="15:15" x14ac:dyDescent="0.2">
      <c r="O13419" s="223"/>
    </row>
    <row r="13420" spans="15:15" x14ac:dyDescent="0.2">
      <c r="O13420" s="223"/>
    </row>
    <row r="13421" spans="15:15" x14ac:dyDescent="0.2">
      <c r="O13421" s="223"/>
    </row>
    <row r="13422" spans="15:15" x14ac:dyDescent="0.2">
      <c r="O13422" s="223"/>
    </row>
    <row r="13423" spans="15:15" x14ac:dyDescent="0.2">
      <c r="O13423" s="223"/>
    </row>
    <row r="13424" spans="15:15" x14ac:dyDescent="0.2">
      <c r="O13424" s="223"/>
    </row>
    <row r="13425" spans="15:15" x14ac:dyDescent="0.2">
      <c r="O13425" s="223"/>
    </row>
    <row r="13426" spans="15:15" x14ac:dyDescent="0.2">
      <c r="O13426" s="223"/>
    </row>
    <row r="13427" spans="15:15" x14ac:dyDescent="0.2">
      <c r="O13427" s="223"/>
    </row>
    <row r="13428" spans="15:15" x14ac:dyDescent="0.2">
      <c r="O13428" s="223"/>
    </row>
    <row r="13429" spans="15:15" x14ac:dyDescent="0.2">
      <c r="O13429" s="223"/>
    </row>
    <row r="13430" spans="15:15" x14ac:dyDescent="0.2">
      <c r="O13430" s="223"/>
    </row>
    <row r="13431" spans="15:15" x14ac:dyDescent="0.2">
      <c r="O13431" s="223"/>
    </row>
    <row r="13432" spans="15:15" x14ac:dyDescent="0.2">
      <c r="O13432" s="223"/>
    </row>
    <row r="13433" spans="15:15" x14ac:dyDescent="0.2">
      <c r="O13433" s="223"/>
    </row>
    <row r="13434" spans="15:15" x14ac:dyDescent="0.2">
      <c r="O13434" s="223"/>
    </row>
    <row r="13435" spans="15:15" x14ac:dyDescent="0.2">
      <c r="O13435" s="223"/>
    </row>
    <row r="13436" spans="15:15" x14ac:dyDescent="0.2">
      <c r="O13436" s="223"/>
    </row>
    <row r="13437" spans="15:15" x14ac:dyDescent="0.2">
      <c r="O13437" s="223"/>
    </row>
    <row r="13438" spans="15:15" x14ac:dyDescent="0.2">
      <c r="O13438" s="223"/>
    </row>
    <row r="13439" spans="15:15" x14ac:dyDescent="0.2">
      <c r="O13439" s="223"/>
    </row>
    <row r="13440" spans="15:15" x14ac:dyDescent="0.2">
      <c r="O13440" s="223"/>
    </row>
    <row r="13441" spans="15:15" x14ac:dyDescent="0.2">
      <c r="O13441" s="223"/>
    </row>
    <row r="13442" spans="15:15" x14ac:dyDescent="0.2">
      <c r="O13442" s="223"/>
    </row>
    <row r="13443" spans="15:15" x14ac:dyDescent="0.2">
      <c r="O13443" s="223"/>
    </row>
    <row r="13444" spans="15:15" x14ac:dyDescent="0.2">
      <c r="O13444" s="223"/>
    </row>
    <row r="13445" spans="15:15" x14ac:dyDescent="0.2">
      <c r="O13445" s="223"/>
    </row>
    <row r="13446" spans="15:15" x14ac:dyDescent="0.2">
      <c r="O13446" s="223"/>
    </row>
    <row r="13447" spans="15:15" x14ac:dyDescent="0.2">
      <c r="O13447" s="223"/>
    </row>
    <row r="13448" spans="15:15" x14ac:dyDescent="0.2">
      <c r="O13448" s="223"/>
    </row>
    <row r="13449" spans="15:15" x14ac:dyDescent="0.2">
      <c r="O13449" s="223"/>
    </row>
    <row r="13450" spans="15:15" x14ac:dyDescent="0.2">
      <c r="O13450" s="223"/>
    </row>
    <row r="13451" spans="15:15" x14ac:dyDescent="0.2">
      <c r="O13451" s="223"/>
    </row>
    <row r="13452" spans="15:15" x14ac:dyDescent="0.2">
      <c r="O13452" s="223"/>
    </row>
    <row r="13453" spans="15:15" x14ac:dyDescent="0.2">
      <c r="O13453" s="223"/>
    </row>
    <row r="13454" spans="15:15" x14ac:dyDescent="0.2">
      <c r="O13454" s="223"/>
    </row>
    <row r="13455" spans="15:15" x14ac:dyDescent="0.2">
      <c r="O13455" s="223"/>
    </row>
    <row r="13456" spans="15:15" x14ac:dyDescent="0.2">
      <c r="O13456" s="223"/>
    </row>
    <row r="13457" spans="15:15" x14ac:dyDescent="0.2">
      <c r="O13457" s="223"/>
    </row>
    <row r="13458" spans="15:15" x14ac:dyDescent="0.2">
      <c r="O13458" s="223"/>
    </row>
    <row r="13459" spans="15:15" x14ac:dyDescent="0.2">
      <c r="O13459" s="223"/>
    </row>
    <row r="13460" spans="15:15" x14ac:dyDescent="0.2">
      <c r="O13460" s="223"/>
    </row>
    <row r="13461" spans="15:15" x14ac:dyDescent="0.2">
      <c r="O13461" s="223"/>
    </row>
    <row r="13462" spans="15:15" x14ac:dyDescent="0.2">
      <c r="O13462" s="223"/>
    </row>
    <row r="13463" spans="15:15" x14ac:dyDescent="0.2">
      <c r="O13463" s="223"/>
    </row>
    <row r="13464" spans="15:15" x14ac:dyDescent="0.2">
      <c r="O13464" s="223"/>
    </row>
    <row r="13465" spans="15:15" x14ac:dyDescent="0.2">
      <c r="O13465" s="223"/>
    </row>
    <row r="13466" spans="15:15" x14ac:dyDescent="0.2">
      <c r="O13466" s="223"/>
    </row>
    <row r="13467" spans="15:15" x14ac:dyDescent="0.2">
      <c r="O13467" s="223"/>
    </row>
    <row r="13468" spans="15:15" x14ac:dyDescent="0.2">
      <c r="O13468" s="223"/>
    </row>
    <row r="13469" spans="15:15" x14ac:dyDescent="0.2">
      <c r="O13469" s="223"/>
    </row>
    <row r="13470" spans="15:15" x14ac:dyDescent="0.2">
      <c r="O13470" s="223"/>
    </row>
    <row r="13471" spans="15:15" x14ac:dyDescent="0.2">
      <c r="O13471" s="223"/>
    </row>
    <row r="13472" spans="15:15" x14ac:dyDescent="0.2">
      <c r="O13472" s="223"/>
    </row>
    <row r="13473" spans="15:15" x14ac:dyDescent="0.2">
      <c r="O13473" s="223"/>
    </row>
    <row r="13474" spans="15:15" x14ac:dyDescent="0.2">
      <c r="O13474" s="223"/>
    </row>
    <row r="13475" spans="15:15" x14ac:dyDescent="0.2">
      <c r="O13475" s="223"/>
    </row>
    <row r="13476" spans="15:15" x14ac:dyDescent="0.2">
      <c r="O13476" s="223"/>
    </row>
    <row r="13477" spans="15:15" x14ac:dyDescent="0.2">
      <c r="O13477" s="223"/>
    </row>
    <row r="13478" spans="15:15" x14ac:dyDescent="0.2">
      <c r="O13478" s="223"/>
    </row>
    <row r="13479" spans="15:15" x14ac:dyDescent="0.2">
      <c r="O13479" s="223"/>
    </row>
    <row r="13480" spans="15:15" x14ac:dyDescent="0.2">
      <c r="O13480" s="223"/>
    </row>
    <row r="13481" spans="15:15" x14ac:dyDescent="0.2">
      <c r="O13481" s="223"/>
    </row>
    <row r="13482" spans="15:15" x14ac:dyDescent="0.2">
      <c r="O13482" s="223"/>
    </row>
    <row r="13483" spans="15:15" x14ac:dyDescent="0.2">
      <c r="O13483" s="223"/>
    </row>
    <row r="13484" spans="15:15" x14ac:dyDescent="0.2">
      <c r="O13484" s="223"/>
    </row>
    <row r="13485" spans="15:15" x14ac:dyDescent="0.2">
      <c r="O13485" s="223"/>
    </row>
    <row r="13486" spans="15:15" x14ac:dyDescent="0.2">
      <c r="O13486" s="223"/>
    </row>
    <row r="13487" spans="15:15" x14ac:dyDescent="0.2">
      <c r="O13487" s="223"/>
    </row>
    <row r="13488" spans="15:15" x14ac:dyDescent="0.2">
      <c r="O13488" s="223"/>
    </row>
    <row r="13489" spans="15:15" x14ac:dyDescent="0.2">
      <c r="O13489" s="223"/>
    </row>
    <row r="13490" spans="15:15" x14ac:dyDescent="0.2">
      <c r="O13490" s="223"/>
    </row>
    <row r="13491" spans="15:15" x14ac:dyDescent="0.2">
      <c r="O13491" s="223"/>
    </row>
    <row r="13492" spans="15:15" x14ac:dyDescent="0.2">
      <c r="O13492" s="223"/>
    </row>
    <row r="13493" spans="15:15" x14ac:dyDescent="0.2">
      <c r="O13493" s="223"/>
    </row>
    <row r="13494" spans="15:15" x14ac:dyDescent="0.2">
      <c r="O13494" s="223"/>
    </row>
    <row r="13495" spans="15:15" x14ac:dyDescent="0.2">
      <c r="O13495" s="223"/>
    </row>
    <row r="13496" spans="15:15" x14ac:dyDescent="0.2">
      <c r="O13496" s="223"/>
    </row>
    <row r="13497" spans="15:15" x14ac:dyDescent="0.2">
      <c r="O13497" s="223"/>
    </row>
    <row r="13498" spans="15:15" x14ac:dyDescent="0.2">
      <c r="O13498" s="223"/>
    </row>
    <row r="13499" spans="15:15" x14ac:dyDescent="0.2">
      <c r="O13499" s="223"/>
    </row>
    <row r="13500" spans="15:15" x14ac:dyDescent="0.2">
      <c r="O13500" s="223"/>
    </row>
    <row r="13501" spans="15:15" x14ac:dyDescent="0.2">
      <c r="O13501" s="223"/>
    </row>
    <row r="13502" spans="15:15" x14ac:dyDescent="0.2">
      <c r="O13502" s="223"/>
    </row>
    <row r="13503" spans="15:15" x14ac:dyDescent="0.2">
      <c r="O13503" s="223"/>
    </row>
    <row r="13504" spans="15:15" x14ac:dyDescent="0.2">
      <c r="O13504" s="223"/>
    </row>
    <row r="13505" spans="15:15" x14ac:dyDescent="0.2">
      <c r="O13505" s="223"/>
    </row>
    <row r="13506" spans="15:15" x14ac:dyDescent="0.2">
      <c r="O13506" s="223"/>
    </row>
    <row r="13507" spans="15:15" x14ac:dyDescent="0.2">
      <c r="O13507" s="223"/>
    </row>
    <row r="13508" spans="15:15" x14ac:dyDescent="0.2">
      <c r="O13508" s="223"/>
    </row>
    <row r="13509" spans="15:15" x14ac:dyDescent="0.2">
      <c r="O13509" s="223"/>
    </row>
    <row r="13510" spans="15:15" x14ac:dyDescent="0.2">
      <c r="O13510" s="223"/>
    </row>
    <row r="13511" spans="15:15" x14ac:dyDescent="0.2">
      <c r="O13511" s="223"/>
    </row>
    <row r="13512" spans="15:15" x14ac:dyDescent="0.2">
      <c r="O13512" s="223"/>
    </row>
    <row r="13513" spans="15:15" x14ac:dyDescent="0.2">
      <c r="O13513" s="223"/>
    </row>
    <row r="13514" spans="15:15" x14ac:dyDescent="0.2">
      <c r="O13514" s="223"/>
    </row>
    <row r="13515" spans="15:15" x14ac:dyDescent="0.2">
      <c r="O13515" s="223"/>
    </row>
    <row r="13516" spans="15:15" x14ac:dyDescent="0.2">
      <c r="O13516" s="223"/>
    </row>
    <row r="13517" spans="15:15" x14ac:dyDescent="0.2">
      <c r="O13517" s="223"/>
    </row>
    <row r="13518" spans="15:15" x14ac:dyDescent="0.2">
      <c r="O13518" s="223"/>
    </row>
    <row r="13519" spans="15:15" x14ac:dyDescent="0.2">
      <c r="O13519" s="223"/>
    </row>
    <row r="13520" spans="15:15" x14ac:dyDescent="0.2">
      <c r="O13520" s="223"/>
    </row>
    <row r="13521" spans="15:15" x14ac:dyDescent="0.2">
      <c r="O13521" s="223"/>
    </row>
    <row r="13522" spans="15:15" x14ac:dyDescent="0.2">
      <c r="O13522" s="223"/>
    </row>
    <row r="13523" spans="15:15" x14ac:dyDescent="0.2">
      <c r="O13523" s="223"/>
    </row>
    <row r="13524" spans="15:15" x14ac:dyDescent="0.2">
      <c r="O13524" s="223"/>
    </row>
    <row r="13525" spans="15:15" x14ac:dyDescent="0.2">
      <c r="O13525" s="223"/>
    </row>
    <row r="13526" spans="15:15" x14ac:dyDescent="0.2">
      <c r="O13526" s="223"/>
    </row>
    <row r="13527" spans="15:15" x14ac:dyDescent="0.2">
      <c r="O13527" s="223"/>
    </row>
    <row r="13528" spans="15:15" x14ac:dyDescent="0.2">
      <c r="O13528" s="223"/>
    </row>
    <row r="13529" spans="15:15" x14ac:dyDescent="0.2">
      <c r="O13529" s="223"/>
    </row>
    <row r="13530" spans="15:15" x14ac:dyDescent="0.2">
      <c r="O13530" s="223"/>
    </row>
    <row r="13531" spans="15:15" x14ac:dyDescent="0.2">
      <c r="O13531" s="223"/>
    </row>
    <row r="13532" spans="15:15" x14ac:dyDescent="0.2">
      <c r="O13532" s="223"/>
    </row>
    <row r="13533" spans="15:15" x14ac:dyDescent="0.2">
      <c r="O13533" s="223"/>
    </row>
    <row r="13534" spans="15:15" x14ac:dyDescent="0.2">
      <c r="O13534" s="223"/>
    </row>
    <row r="13535" spans="15:15" x14ac:dyDescent="0.2">
      <c r="O13535" s="223"/>
    </row>
    <row r="13536" spans="15:15" x14ac:dyDescent="0.2">
      <c r="O13536" s="223"/>
    </row>
    <row r="13537" spans="15:15" x14ac:dyDescent="0.2">
      <c r="O13537" s="223"/>
    </row>
    <row r="13538" spans="15:15" x14ac:dyDescent="0.2">
      <c r="O13538" s="223"/>
    </row>
    <row r="13539" spans="15:15" x14ac:dyDescent="0.2">
      <c r="O13539" s="223"/>
    </row>
    <row r="13540" spans="15:15" x14ac:dyDescent="0.2">
      <c r="O13540" s="223"/>
    </row>
    <row r="13541" spans="15:15" x14ac:dyDescent="0.2">
      <c r="O13541" s="223"/>
    </row>
    <row r="13542" spans="15:15" x14ac:dyDescent="0.2">
      <c r="O13542" s="223"/>
    </row>
    <row r="13543" spans="15:15" x14ac:dyDescent="0.2">
      <c r="O13543" s="223"/>
    </row>
    <row r="13544" spans="15:15" x14ac:dyDescent="0.2">
      <c r="O13544" s="223"/>
    </row>
    <row r="13545" spans="15:15" x14ac:dyDescent="0.2">
      <c r="O13545" s="223"/>
    </row>
    <row r="13546" spans="15:15" x14ac:dyDescent="0.2">
      <c r="O13546" s="223"/>
    </row>
    <row r="13547" spans="15:15" x14ac:dyDescent="0.2">
      <c r="O13547" s="223"/>
    </row>
    <row r="13548" spans="15:15" x14ac:dyDescent="0.2">
      <c r="O13548" s="223"/>
    </row>
    <row r="13549" spans="15:15" x14ac:dyDescent="0.2">
      <c r="O13549" s="223"/>
    </row>
    <row r="13550" spans="15:15" x14ac:dyDescent="0.2">
      <c r="O13550" s="223"/>
    </row>
    <row r="13551" spans="15:15" x14ac:dyDescent="0.2">
      <c r="O13551" s="223"/>
    </row>
    <row r="13552" spans="15:15" x14ac:dyDescent="0.2">
      <c r="O13552" s="223"/>
    </row>
    <row r="13553" spans="15:15" x14ac:dyDescent="0.2">
      <c r="O13553" s="223"/>
    </row>
    <row r="13554" spans="15:15" x14ac:dyDescent="0.2">
      <c r="O13554" s="223"/>
    </row>
    <row r="13555" spans="15:15" x14ac:dyDescent="0.2">
      <c r="O13555" s="223"/>
    </row>
    <row r="13556" spans="15:15" x14ac:dyDescent="0.2">
      <c r="O13556" s="223"/>
    </row>
    <row r="13557" spans="15:15" x14ac:dyDescent="0.2">
      <c r="O13557" s="223"/>
    </row>
    <row r="13558" spans="15:15" x14ac:dyDescent="0.2">
      <c r="O13558" s="223"/>
    </row>
    <row r="13559" spans="15:15" x14ac:dyDescent="0.2">
      <c r="O13559" s="223"/>
    </row>
    <row r="13560" spans="15:15" x14ac:dyDescent="0.2">
      <c r="O13560" s="223"/>
    </row>
    <row r="13561" spans="15:15" x14ac:dyDescent="0.2">
      <c r="O13561" s="223"/>
    </row>
    <row r="13562" spans="15:15" x14ac:dyDescent="0.2">
      <c r="O13562" s="223"/>
    </row>
    <row r="13563" spans="15:15" x14ac:dyDescent="0.2">
      <c r="O13563" s="223"/>
    </row>
    <row r="13564" spans="15:15" x14ac:dyDescent="0.2">
      <c r="O13564" s="223"/>
    </row>
    <row r="13565" spans="15:15" x14ac:dyDescent="0.2">
      <c r="O13565" s="223"/>
    </row>
    <row r="13566" spans="15:15" x14ac:dyDescent="0.2">
      <c r="O13566" s="223"/>
    </row>
    <row r="13567" spans="15:15" x14ac:dyDescent="0.2">
      <c r="O13567" s="223"/>
    </row>
    <row r="13568" spans="15:15" x14ac:dyDescent="0.2">
      <c r="O13568" s="223"/>
    </row>
    <row r="13569" spans="15:15" x14ac:dyDescent="0.2">
      <c r="O13569" s="223"/>
    </row>
    <row r="13570" spans="15:15" x14ac:dyDescent="0.2">
      <c r="O13570" s="223"/>
    </row>
    <row r="13571" spans="15:15" x14ac:dyDescent="0.2">
      <c r="O13571" s="223"/>
    </row>
    <row r="13572" spans="15:15" x14ac:dyDescent="0.2">
      <c r="O13572" s="223"/>
    </row>
    <row r="13573" spans="15:15" x14ac:dyDescent="0.2">
      <c r="O13573" s="223"/>
    </row>
    <row r="13574" spans="15:15" x14ac:dyDescent="0.2">
      <c r="O13574" s="223"/>
    </row>
    <row r="13575" spans="15:15" x14ac:dyDescent="0.2">
      <c r="O13575" s="223"/>
    </row>
    <row r="13576" spans="15:15" x14ac:dyDescent="0.2">
      <c r="O13576" s="223"/>
    </row>
    <row r="13577" spans="15:15" x14ac:dyDescent="0.2">
      <c r="O13577" s="223"/>
    </row>
    <row r="13578" spans="15:15" x14ac:dyDescent="0.2">
      <c r="O13578" s="223"/>
    </row>
    <row r="13579" spans="15:15" x14ac:dyDescent="0.2">
      <c r="O13579" s="223"/>
    </row>
    <row r="13580" spans="15:15" x14ac:dyDescent="0.2">
      <c r="O13580" s="223"/>
    </row>
    <row r="13581" spans="15:15" x14ac:dyDescent="0.2">
      <c r="O13581" s="223"/>
    </row>
    <row r="13582" spans="15:15" x14ac:dyDescent="0.2">
      <c r="O13582" s="223"/>
    </row>
    <row r="13583" spans="15:15" x14ac:dyDescent="0.2">
      <c r="O13583" s="223"/>
    </row>
    <row r="13584" spans="15:15" x14ac:dyDescent="0.2">
      <c r="O13584" s="223"/>
    </row>
    <row r="13585" spans="15:15" x14ac:dyDescent="0.2">
      <c r="O13585" s="223"/>
    </row>
    <row r="13586" spans="15:15" x14ac:dyDescent="0.2">
      <c r="O13586" s="223"/>
    </row>
    <row r="13587" spans="15:15" x14ac:dyDescent="0.2">
      <c r="O13587" s="223"/>
    </row>
    <row r="13588" spans="15:15" x14ac:dyDescent="0.2">
      <c r="O13588" s="223"/>
    </row>
    <row r="13589" spans="15:15" x14ac:dyDescent="0.2">
      <c r="O13589" s="223"/>
    </row>
    <row r="13590" spans="15:15" x14ac:dyDescent="0.2">
      <c r="O13590" s="223"/>
    </row>
    <row r="13591" spans="15:15" x14ac:dyDescent="0.2">
      <c r="O13591" s="223"/>
    </row>
    <row r="13592" spans="15:15" x14ac:dyDescent="0.2">
      <c r="O13592" s="223"/>
    </row>
    <row r="13593" spans="15:15" x14ac:dyDescent="0.2">
      <c r="O13593" s="223"/>
    </row>
    <row r="13594" spans="15:15" x14ac:dyDescent="0.2">
      <c r="O13594" s="223"/>
    </row>
    <row r="13595" spans="15:15" x14ac:dyDescent="0.2">
      <c r="O13595" s="223"/>
    </row>
    <row r="13596" spans="15:15" x14ac:dyDescent="0.2">
      <c r="O13596" s="223"/>
    </row>
    <row r="13597" spans="15:15" x14ac:dyDescent="0.2">
      <c r="O13597" s="223"/>
    </row>
    <row r="13598" spans="15:15" x14ac:dyDescent="0.2">
      <c r="O13598" s="223"/>
    </row>
    <row r="13599" spans="15:15" x14ac:dyDescent="0.2">
      <c r="O13599" s="223"/>
    </row>
    <row r="13600" spans="15:15" x14ac:dyDescent="0.2">
      <c r="O13600" s="223"/>
    </row>
    <row r="13601" spans="15:15" x14ac:dyDescent="0.2">
      <c r="O13601" s="223"/>
    </row>
    <row r="13602" spans="15:15" x14ac:dyDescent="0.2">
      <c r="O13602" s="223"/>
    </row>
    <row r="13603" spans="15:15" x14ac:dyDescent="0.2">
      <c r="O13603" s="223"/>
    </row>
    <row r="13604" spans="15:15" x14ac:dyDescent="0.2">
      <c r="O13604" s="223"/>
    </row>
    <row r="13605" spans="15:15" x14ac:dyDescent="0.2">
      <c r="O13605" s="223"/>
    </row>
    <row r="13606" spans="15:15" x14ac:dyDescent="0.2">
      <c r="O13606" s="223"/>
    </row>
    <row r="13607" spans="15:15" x14ac:dyDescent="0.2">
      <c r="O13607" s="223"/>
    </row>
    <row r="13608" spans="15:15" x14ac:dyDescent="0.2">
      <c r="O13608" s="223"/>
    </row>
    <row r="13609" spans="15:15" x14ac:dyDescent="0.2">
      <c r="O13609" s="223"/>
    </row>
    <row r="13610" spans="15:15" x14ac:dyDescent="0.2">
      <c r="O13610" s="223"/>
    </row>
    <row r="13611" spans="15:15" x14ac:dyDescent="0.2">
      <c r="O13611" s="223"/>
    </row>
    <row r="13612" spans="15:15" x14ac:dyDescent="0.2">
      <c r="O13612" s="223"/>
    </row>
    <row r="13613" spans="15:15" x14ac:dyDescent="0.2">
      <c r="O13613" s="223"/>
    </row>
    <row r="13614" spans="15:15" x14ac:dyDescent="0.2">
      <c r="O13614" s="223"/>
    </row>
    <row r="13615" spans="15:15" x14ac:dyDescent="0.2">
      <c r="O13615" s="223"/>
    </row>
    <row r="13616" spans="15:15" x14ac:dyDescent="0.2">
      <c r="O13616" s="223"/>
    </row>
    <row r="13617" spans="15:15" x14ac:dyDescent="0.2">
      <c r="O13617" s="223"/>
    </row>
    <row r="13618" spans="15:15" x14ac:dyDescent="0.2">
      <c r="O13618" s="223"/>
    </row>
    <row r="13619" spans="15:15" x14ac:dyDescent="0.2">
      <c r="O13619" s="223"/>
    </row>
    <row r="13620" spans="15:15" x14ac:dyDescent="0.2">
      <c r="O13620" s="223"/>
    </row>
    <row r="13621" spans="15:15" x14ac:dyDescent="0.2">
      <c r="O13621" s="223"/>
    </row>
    <row r="13622" spans="15:15" x14ac:dyDescent="0.2">
      <c r="O13622" s="223"/>
    </row>
    <row r="13623" spans="15:15" x14ac:dyDescent="0.2">
      <c r="O13623" s="223"/>
    </row>
    <row r="13624" spans="15:15" x14ac:dyDescent="0.2">
      <c r="O13624" s="223"/>
    </row>
    <row r="13625" spans="15:15" x14ac:dyDescent="0.2">
      <c r="O13625" s="223"/>
    </row>
    <row r="13626" spans="15:15" x14ac:dyDescent="0.2">
      <c r="O13626" s="223"/>
    </row>
    <row r="13627" spans="15:15" x14ac:dyDescent="0.2">
      <c r="O13627" s="223"/>
    </row>
    <row r="13628" spans="15:15" x14ac:dyDescent="0.2">
      <c r="O13628" s="223"/>
    </row>
    <row r="13629" spans="15:15" x14ac:dyDescent="0.2">
      <c r="O13629" s="223"/>
    </row>
    <row r="13630" spans="15:15" x14ac:dyDescent="0.2">
      <c r="O13630" s="223"/>
    </row>
    <row r="13631" spans="15:15" x14ac:dyDescent="0.2">
      <c r="O13631" s="223"/>
    </row>
    <row r="13632" spans="15:15" x14ac:dyDescent="0.2">
      <c r="O13632" s="223"/>
    </row>
    <row r="13633" spans="15:15" x14ac:dyDescent="0.2">
      <c r="O13633" s="223"/>
    </row>
    <row r="13634" spans="15:15" x14ac:dyDescent="0.2">
      <c r="O13634" s="223"/>
    </row>
    <row r="13635" spans="15:15" x14ac:dyDescent="0.2">
      <c r="O13635" s="223"/>
    </row>
    <row r="13636" spans="15:15" x14ac:dyDescent="0.2">
      <c r="O13636" s="223"/>
    </row>
    <row r="13637" spans="15:15" x14ac:dyDescent="0.2">
      <c r="O13637" s="223"/>
    </row>
    <row r="13638" spans="15:15" x14ac:dyDescent="0.2">
      <c r="O13638" s="223"/>
    </row>
    <row r="13639" spans="15:15" x14ac:dyDescent="0.2">
      <c r="O13639" s="223"/>
    </row>
    <row r="13640" spans="15:15" x14ac:dyDescent="0.2">
      <c r="O13640" s="223"/>
    </row>
    <row r="13641" spans="15:15" x14ac:dyDescent="0.2">
      <c r="O13641" s="223"/>
    </row>
    <row r="13642" spans="15:15" x14ac:dyDescent="0.2">
      <c r="O13642" s="223"/>
    </row>
    <row r="13643" spans="15:15" x14ac:dyDescent="0.2">
      <c r="O13643" s="223"/>
    </row>
    <row r="13644" spans="15:15" x14ac:dyDescent="0.2">
      <c r="O13644" s="223"/>
    </row>
    <row r="13645" spans="15:15" x14ac:dyDescent="0.2">
      <c r="O13645" s="223"/>
    </row>
    <row r="13646" spans="15:15" x14ac:dyDescent="0.2">
      <c r="O13646" s="223"/>
    </row>
    <row r="13647" spans="15:15" x14ac:dyDescent="0.2">
      <c r="O13647" s="223"/>
    </row>
    <row r="13648" spans="15:15" x14ac:dyDescent="0.2">
      <c r="O13648" s="223"/>
    </row>
    <row r="13649" spans="15:15" x14ac:dyDescent="0.2">
      <c r="O13649" s="223"/>
    </row>
    <row r="13650" spans="15:15" x14ac:dyDescent="0.2">
      <c r="O13650" s="223"/>
    </row>
    <row r="13651" spans="15:15" x14ac:dyDescent="0.2">
      <c r="O13651" s="223"/>
    </row>
    <row r="13652" spans="15:15" x14ac:dyDescent="0.2">
      <c r="O13652" s="223"/>
    </row>
    <row r="13653" spans="15:15" x14ac:dyDescent="0.2">
      <c r="O13653" s="223"/>
    </row>
    <row r="13654" spans="15:15" x14ac:dyDescent="0.2">
      <c r="O13654" s="223"/>
    </row>
    <row r="13655" spans="15:15" x14ac:dyDescent="0.2">
      <c r="O13655" s="223"/>
    </row>
    <row r="13656" spans="15:15" x14ac:dyDescent="0.2">
      <c r="O13656" s="223"/>
    </row>
    <row r="13657" spans="15:15" x14ac:dyDescent="0.2">
      <c r="O13657" s="223"/>
    </row>
    <row r="13658" spans="15:15" x14ac:dyDescent="0.2">
      <c r="O13658" s="223"/>
    </row>
    <row r="13659" spans="15:15" x14ac:dyDescent="0.2">
      <c r="O13659" s="223"/>
    </row>
    <row r="13660" spans="15:15" x14ac:dyDescent="0.2">
      <c r="O13660" s="223"/>
    </row>
    <row r="13661" spans="15:15" x14ac:dyDescent="0.2">
      <c r="O13661" s="223"/>
    </row>
    <row r="13662" spans="15:15" x14ac:dyDescent="0.2">
      <c r="O13662" s="223"/>
    </row>
    <row r="13663" spans="15:15" x14ac:dyDescent="0.2">
      <c r="O13663" s="223"/>
    </row>
    <row r="13664" spans="15:15" x14ac:dyDescent="0.2">
      <c r="O13664" s="223"/>
    </row>
    <row r="13665" spans="15:15" x14ac:dyDescent="0.2">
      <c r="O13665" s="223"/>
    </row>
    <row r="13666" spans="15:15" x14ac:dyDescent="0.2">
      <c r="O13666" s="223"/>
    </row>
    <row r="13667" spans="15:15" x14ac:dyDescent="0.2">
      <c r="O13667" s="223"/>
    </row>
    <row r="13668" spans="15:15" x14ac:dyDescent="0.2">
      <c r="O13668" s="223"/>
    </row>
    <row r="13669" spans="15:15" x14ac:dyDescent="0.2">
      <c r="O13669" s="223"/>
    </row>
    <row r="13670" spans="15:15" x14ac:dyDescent="0.2">
      <c r="O13670" s="223"/>
    </row>
    <row r="13671" spans="15:15" x14ac:dyDescent="0.2">
      <c r="O13671" s="223"/>
    </row>
    <row r="13672" spans="15:15" x14ac:dyDescent="0.2">
      <c r="O13672" s="223"/>
    </row>
    <row r="13673" spans="15:15" x14ac:dyDescent="0.2">
      <c r="O13673" s="223"/>
    </row>
    <row r="13674" spans="15:15" x14ac:dyDescent="0.2">
      <c r="O13674" s="223"/>
    </row>
    <row r="13675" spans="15:15" x14ac:dyDescent="0.2">
      <c r="O13675" s="223"/>
    </row>
    <row r="13676" spans="15:15" x14ac:dyDescent="0.2">
      <c r="O13676" s="223"/>
    </row>
    <row r="13677" spans="15:15" x14ac:dyDescent="0.2">
      <c r="O13677" s="223"/>
    </row>
    <row r="13678" spans="15:15" x14ac:dyDescent="0.2">
      <c r="O13678" s="223"/>
    </row>
    <row r="13679" spans="15:15" x14ac:dyDescent="0.2">
      <c r="O13679" s="223"/>
    </row>
    <row r="13680" spans="15:15" x14ac:dyDescent="0.2">
      <c r="O13680" s="223"/>
    </row>
    <row r="13681" spans="15:15" x14ac:dyDescent="0.2">
      <c r="O13681" s="223"/>
    </row>
    <row r="13682" spans="15:15" x14ac:dyDescent="0.2">
      <c r="O13682" s="223"/>
    </row>
    <row r="13683" spans="15:15" x14ac:dyDescent="0.2">
      <c r="O13683" s="223"/>
    </row>
    <row r="13684" spans="15:15" x14ac:dyDescent="0.2">
      <c r="O13684" s="223"/>
    </row>
    <row r="13685" spans="15:15" x14ac:dyDescent="0.2">
      <c r="O13685" s="223"/>
    </row>
    <row r="13686" spans="15:15" x14ac:dyDescent="0.2">
      <c r="O13686" s="223"/>
    </row>
    <row r="13687" spans="15:15" x14ac:dyDescent="0.2">
      <c r="O13687" s="223"/>
    </row>
    <row r="13688" spans="15:15" x14ac:dyDescent="0.2">
      <c r="O13688" s="223"/>
    </row>
    <row r="13689" spans="15:15" x14ac:dyDescent="0.2">
      <c r="O13689" s="223"/>
    </row>
    <row r="13690" spans="15:15" x14ac:dyDescent="0.2">
      <c r="O13690" s="223"/>
    </row>
    <row r="13691" spans="15:15" x14ac:dyDescent="0.2">
      <c r="O13691" s="223"/>
    </row>
    <row r="13692" spans="15:15" x14ac:dyDescent="0.2">
      <c r="O13692" s="223"/>
    </row>
    <row r="13693" spans="15:15" x14ac:dyDescent="0.2">
      <c r="O13693" s="223"/>
    </row>
    <row r="13694" spans="15:15" x14ac:dyDescent="0.2">
      <c r="O13694" s="223"/>
    </row>
    <row r="13695" spans="15:15" x14ac:dyDescent="0.2">
      <c r="O13695" s="223"/>
    </row>
    <row r="13696" spans="15:15" x14ac:dyDescent="0.2">
      <c r="O13696" s="223"/>
    </row>
    <row r="13697" spans="15:15" x14ac:dyDescent="0.2">
      <c r="O13697" s="223"/>
    </row>
    <row r="13698" spans="15:15" x14ac:dyDescent="0.2">
      <c r="O13698" s="223"/>
    </row>
    <row r="13699" spans="15:15" x14ac:dyDescent="0.2">
      <c r="O13699" s="223"/>
    </row>
    <row r="13700" spans="15:15" x14ac:dyDescent="0.2">
      <c r="O13700" s="223"/>
    </row>
    <row r="13701" spans="15:15" x14ac:dyDescent="0.2">
      <c r="O13701" s="223"/>
    </row>
    <row r="13702" spans="15:15" x14ac:dyDescent="0.2">
      <c r="O13702" s="223"/>
    </row>
    <row r="13703" spans="15:15" x14ac:dyDescent="0.2">
      <c r="O13703" s="223"/>
    </row>
    <row r="13704" spans="15:15" x14ac:dyDescent="0.2">
      <c r="O13704" s="223"/>
    </row>
    <row r="13705" spans="15:15" x14ac:dyDescent="0.2">
      <c r="O13705" s="223"/>
    </row>
    <row r="13706" spans="15:15" x14ac:dyDescent="0.2">
      <c r="O13706" s="223"/>
    </row>
    <row r="13707" spans="15:15" x14ac:dyDescent="0.2">
      <c r="O13707" s="223"/>
    </row>
    <row r="13708" spans="15:15" x14ac:dyDescent="0.2">
      <c r="O13708" s="223"/>
    </row>
    <row r="13709" spans="15:15" x14ac:dyDescent="0.2">
      <c r="O13709" s="223"/>
    </row>
    <row r="13710" spans="15:15" x14ac:dyDescent="0.2">
      <c r="O13710" s="223"/>
    </row>
    <row r="13711" spans="15:15" x14ac:dyDescent="0.2">
      <c r="O13711" s="223"/>
    </row>
    <row r="13712" spans="15:15" x14ac:dyDescent="0.2">
      <c r="O13712" s="223"/>
    </row>
    <row r="13713" spans="15:15" x14ac:dyDescent="0.2">
      <c r="O13713" s="223"/>
    </row>
    <row r="13714" spans="15:15" x14ac:dyDescent="0.2">
      <c r="O13714" s="223"/>
    </row>
    <row r="13715" spans="15:15" x14ac:dyDescent="0.2">
      <c r="O13715" s="223"/>
    </row>
    <row r="13716" spans="15:15" x14ac:dyDescent="0.2">
      <c r="O13716" s="223"/>
    </row>
    <row r="13717" spans="15:15" x14ac:dyDescent="0.2">
      <c r="O13717" s="223"/>
    </row>
    <row r="13718" spans="15:15" x14ac:dyDescent="0.2">
      <c r="O13718" s="223"/>
    </row>
    <row r="13719" spans="15:15" x14ac:dyDescent="0.2">
      <c r="O13719" s="223"/>
    </row>
    <row r="13720" spans="15:15" x14ac:dyDescent="0.2">
      <c r="O13720" s="223"/>
    </row>
    <row r="13721" spans="15:15" x14ac:dyDescent="0.2">
      <c r="O13721" s="223"/>
    </row>
    <row r="13722" spans="15:15" x14ac:dyDescent="0.2">
      <c r="O13722" s="223"/>
    </row>
    <row r="13723" spans="15:15" x14ac:dyDescent="0.2">
      <c r="O13723" s="223"/>
    </row>
    <row r="13724" spans="15:15" x14ac:dyDescent="0.2">
      <c r="O13724" s="223"/>
    </row>
    <row r="13725" spans="15:15" x14ac:dyDescent="0.2">
      <c r="O13725" s="223"/>
    </row>
    <row r="13726" spans="15:15" x14ac:dyDescent="0.2">
      <c r="O13726" s="223"/>
    </row>
    <row r="13727" spans="15:15" x14ac:dyDescent="0.2">
      <c r="O13727" s="223"/>
    </row>
    <row r="13728" spans="15:15" x14ac:dyDescent="0.2">
      <c r="O13728" s="223"/>
    </row>
    <row r="13729" spans="15:15" x14ac:dyDescent="0.2">
      <c r="O13729" s="223"/>
    </row>
    <row r="13730" spans="15:15" x14ac:dyDescent="0.2">
      <c r="O13730" s="223"/>
    </row>
    <row r="13731" spans="15:15" x14ac:dyDescent="0.2">
      <c r="O13731" s="223"/>
    </row>
    <row r="13732" spans="15:15" x14ac:dyDescent="0.2">
      <c r="O13732" s="223"/>
    </row>
    <row r="13733" spans="15:15" x14ac:dyDescent="0.2">
      <c r="O13733" s="223"/>
    </row>
    <row r="13734" spans="15:15" x14ac:dyDescent="0.2">
      <c r="O13734" s="223"/>
    </row>
    <row r="13735" spans="15:15" x14ac:dyDescent="0.2">
      <c r="O13735" s="223"/>
    </row>
    <row r="13736" spans="15:15" x14ac:dyDescent="0.2">
      <c r="O13736" s="223"/>
    </row>
    <row r="13737" spans="15:15" x14ac:dyDescent="0.2">
      <c r="O13737" s="223"/>
    </row>
    <row r="13738" spans="15:15" x14ac:dyDescent="0.2">
      <c r="O13738" s="223"/>
    </row>
    <row r="13739" spans="15:15" x14ac:dyDescent="0.2">
      <c r="O13739" s="223"/>
    </row>
    <row r="13740" spans="15:15" x14ac:dyDescent="0.2">
      <c r="O13740" s="223"/>
    </row>
    <row r="13741" spans="15:15" x14ac:dyDescent="0.2">
      <c r="O13741" s="223"/>
    </row>
    <row r="13742" spans="15:15" x14ac:dyDescent="0.2">
      <c r="O13742" s="223"/>
    </row>
    <row r="13743" spans="15:15" x14ac:dyDescent="0.2">
      <c r="O13743" s="223"/>
    </row>
    <row r="13744" spans="15:15" x14ac:dyDescent="0.2">
      <c r="O13744" s="223"/>
    </row>
    <row r="13745" spans="15:15" x14ac:dyDescent="0.2">
      <c r="O13745" s="223"/>
    </row>
    <row r="13746" spans="15:15" x14ac:dyDescent="0.2">
      <c r="O13746" s="223"/>
    </row>
    <row r="13747" spans="15:15" x14ac:dyDescent="0.2">
      <c r="O13747" s="223"/>
    </row>
    <row r="13748" spans="15:15" x14ac:dyDescent="0.2">
      <c r="O13748" s="223"/>
    </row>
    <row r="13749" spans="15:15" x14ac:dyDescent="0.2">
      <c r="O13749" s="223"/>
    </row>
    <row r="13750" spans="15:15" x14ac:dyDescent="0.2">
      <c r="O13750" s="223"/>
    </row>
    <row r="13751" spans="15:15" x14ac:dyDescent="0.2">
      <c r="O13751" s="223"/>
    </row>
    <row r="13752" spans="15:15" x14ac:dyDescent="0.2">
      <c r="O13752" s="223"/>
    </row>
    <row r="13753" spans="15:15" x14ac:dyDescent="0.2">
      <c r="O13753" s="223"/>
    </row>
    <row r="13754" spans="15:15" x14ac:dyDescent="0.2">
      <c r="O13754" s="223"/>
    </row>
    <row r="13755" spans="15:15" x14ac:dyDescent="0.2">
      <c r="O13755" s="223"/>
    </row>
    <row r="13756" spans="15:15" x14ac:dyDescent="0.2">
      <c r="O13756" s="223"/>
    </row>
    <row r="13757" spans="15:15" x14ac:dyDescent="0.2">
      <c r="O13757" s="223"/>
    </row>
    <row r="13758" spans="15:15" x14ac:dyDescent="0.2">
      <c r="O13758" s="223"/>
    </row>
    <row r="13759" spans="15:15" x14ac:dyDescent="0.2">
      <c r="O13759" s="223"/>
    </row>
    <row r="13760" spans="15:15" x14ac:dyDescent="0.2">
      <c r="O13760" s="223"/>
    </row>
    <row r="13761" spans="15:15" x14ac:dyDescent="0.2">
      <c r="O13761" s="223"/>
    </row>
    <row r="13762" spans="15:15" x14ac:dyDescent="0.2">
      <c r="O13762" s="223"/>
    </row>
    <row r="13763" spans="15:15" x14ac:dyDescent="0.2">
      <c r="O13763" s="223"/>
    </row>
    <row r="13764" spans="15:15" x14ac:dyDescent="0.2">
      <c r="O13764" s="223"/>
    </row>
    <row r="13765" spans="15:15" x14ac:dyDescent="0.2">
      <c r="O13765" s="223"/>
    </row>
    <row r="13766" spans="15:15" x14ac:dyDescent="0.2">
      <c r="O13766" s="223"/>
    </row>
    <row r="13767" spans="15:15" x14ac:dyDescent="0.2">
      <c r="O13767" s="223"/>
    </row>
    <row r="13768" spans="15:15" x14ac:dyDescent="0.2">
      <c r="O13768" s="223"/>
    </row>
    <row r="13769" spans="15:15" x14ac:dyDescent="0.2">
      <c r="O13769" s="223"/>
    </row>
    <row r="13770" spans="15:15" x14ac:dyDescent="0.2">
      <c r="O13770" s="223"/>
    </row>
    <row r="13771" spans="15:15" x14ac:dyDescent="0.2">
      <c r="O13771" s="223"/>
    </row>
    <row r="13772" spans="15:15" x14ac:dyDescent="0.2">
      <c r="O13772" s="223"/>
    </row>
    <row r="13773" spans="15:15" x14ac:dyDescent="0.2">
      <c r="O13773" s="223"/>
    </row>
    <row r="13774" spans="15:15" x14ac:dyDescent="0.2">
      <c r="O13774" s="223"/>
    </row>
    <row r="13775" spans="15:15" x14ac:dyDescent="0.2">
      <c r="O13775" s="223"/>
    </row>
    <row r="13776" spans="15:15" x14ac:dyDescent="0.2">
      <c r="O13776" s="223"/>
    </row>
    <row r="13777" spans="15:15" x14ac:dyDescent="0.2">
      <c r="O13777" s="223"/>
    </row>
    <row r="13778" spans="15:15" x14ac:dyDescent="0.2">
      <c r="O13778" s="223"/>
    </row>
    <row r="13779" spans="15:15" x14ac:dyDescent="0.2">
      <c r="O13779" s="223"/>
    </row>
    <row r="13780" spans="15:15" x14ac:dyDescent="0.2">
      <c r="O13780" s="223"/>
    </row>
    <row r="13781" spans="15:15" x14ac:dyDescent="0.2">
      <c r="O13781" s="223"/>
    </row>
    <row r="13782" spans="15:15" x14ac:dyDescent="0.2">
      <c r="O13782" s="223"/>
    </row>
    <row r="13783" spans="15:15" x14ac:dyDescent="0.2">
      <c r="O13783" s="223"/>
    </row>
    <row r="13784" spans="15:15" x14ac:dyDescent="0.2">
      <c r="O13784" s="223"/>
    </row>
    <row r="13785" spans="15:15" x14ac:dyDescent="0.2">
      <c r="O13785" s="223"/>
    </row>
    <row r="13786" spans="15:15" x14ac:dyDescent="0.2">
      <c r="O13786" s="223"/>
    </row>
    <row r="13787" spans="15:15" x14ac:dyDescent="0.2">
      <c r="O13787" s="223"/>
    </row>
    <row r="13788" spans="15:15" x14ac:dyDescent="0.2">
      <c r="O13788" s="223"/>
    </row>
    <row r="13789" spans="15:15" x14ac:dyDescent="0.2">
      <c r="O13789" s="223"/>
    </row>
    <row r="13790" spans="15:15" x14ac:dyDescent="0.2">
      <c r="O13790" s="223"/>
    </row>
    <row r="13791" spans="15:15" x14ac:dyDescent="0.2">
      <c r="O13791" s="223"/>
    </row>
    <row r="13792" spans="15:15" x14ac:dyDescent="0.2">
      <c r="O13792" s="223"/>
    </row>
    <row r="13793" spans="15:15" x14ac:dyDescent="0.2">
      <c r="O13793" s="223"/>
    </row>
    <row r="13794" spans="15:15" x14ac:dyDescent="0.2">
      <c r="O13794" s="223"/>
    </row>
    <row r="13795" spans="15:15" x14ac:dyDescent="0.2">
      <c r="O13795" s="223"/>
    </row>
    <row r="13796" spans="15:15" x14ac:dyDescent="0.2">
      <c r="O13796" s="223"/>
    </row>
    <row r="13797" spans="15:15" x14ac:dyDescent="0.2">
      <c r="O13797" s="223"/>
    </row>
    <row r="13798" spans="15:15" x14ac:dyDescent="0.2">
      <c r="O13798" s="223"/>
    </row>
    <row r="13799" spans="15:15" x14ac:dyDescent="0.2">
      <c r="O13799" s="223"/>
    </row>
    <row r="13800" spans="15:15" x14ac:dyDescent="0.2">
      <c r="O13800" s="223"/>
    </row>
    <row r="13801" spans="15:15" x14ac:dyDescent="0.2">
      <c r="O13801" s="223"/>
    </row>
    <row r="13802" spans="15:15" x14ac:dyDescent="0.2">
      <c r="O13802" s="223"/>
    </row>
    <row r="13803" spans="15:15" x14ac:dyDescent="0.2">
      <c r="O13803" s="223"/>
    </row>
    <row r="13804" spans="15:15" x14ac:dyDescent="0.2">
      <c r="O13804" s="223"/>
    </row>
    <row r="13805" spans="15:15" x14ac:dyDescent="0.2">
      <c r="O13805" s="223"/>
    </row>
    <row r="13806" spans="15:15" x14ac:dyDescent="0.2">
      <c r="O13806" s="223"/>
    </row>
    <row r="13807" spans="15:15" x14ac:dyDescent="0.2">
      <c r="O13807" s="223"/>
    </row>
    <row r="13808" spans="15:15" x14ac:dyDescent="0.2">
      <c r="O13808" s="223"/>
    </row>
    <row r="13809" spans="15:15" x14ac:dyDescent="0.2">
      <c r="O13809" s="223"/>
    </row>
    <row r="13810" spans="15:15" x14ac:dyDescent="0.2">
      <c r="O13810" s="223"/>
    </row>
    <row r="13811" spans="15:15" x14ac:dyDescent="0.2">
      <c r="O13811" s="223"/>
    </row>
    <row r="13812" spans="15:15" x14ac:dyDescent="0.2">
      <c r="O13812" s="223"/>
    </row>
    <row r="13813" spans="15:15" x14ac:dyDescent="0.2">
      <c r="O13813" s="223"/>
    </row>
    <row r="13814" spans="15:15" x14ac:dyDescent="0.2">
      <c r="O13814" s="223"/>
    </row>
    <row r="13815" spans="15:15" x14ac:dyDescent="0.2">
      <c r="O13815" s="223"/>
    </row>
    <row r="13816" spans="15:15" x14ac:dyDescent="0.2">
      <c r="O13816" s="223"/>
    </row>
    <row r="13817" spans="15:15" x14ac:dyDescent="0.2">
      <c r="O13817" s="223"/>
    </row>
    <row r="13818" spans="15:15" x14ac:dyDescent="0.2">
      <c r="O13818" s="223"/>
    </row>
    <row r="13819" spans="15:15" x14ac:dyDescent="0.2">
      <c r="O13819" s="223"/>
    </row>
    <row r="13820" spans="15:15" x14ac:dyDescent="0.2">
      <c r="O13820" s="223"/>
    </row>
    <row r="13821" spans="15:15" x14ac:dyDescent="0.2">
      <c r="O13821" s="223"/>
    </row>
    <row r="13822" spans="15:15" x14ac:dyDescent="0.2">
      <c r="O13822" s="223"/>
    </row>
    <row r="13823" spans="15:15" x14ac:dyDescent="0.2">
      <c r="O13823" s="223"/>
    </row>
    <row r="13824" spans="15:15" x14ac:dyDescent="0.2">
      <c r="O13824" s="223"/>
    </row>
    <row r="13825" spans="15:15" x14ac:dyDescent="0.2">
      <c r="O13825" s="223"/>
    </row>
    <row r="13826" spans="15:15" x14ac:dyDescent="0.2">
      <c r="O13826" s="223"/>
    </row>
    <row r="13827" spans="15:15" x14ac:dyDescent="0.2">
      <c r="O13827" s="223"/>
    </row>
    <row r="13828" spans="15:15" x14ac:dyDescent="0.2">
      <c r="O13828" s="223"/>
    </row>
    <row r="13829" spans="15:15" x14ac:dyDescent="0.2">
      <c r="O13829" s="223"/>
    </row>
    <row r="13830" spans="15:15" x14ac:dyDescent="0.2">
      <c r="O13830" s="223"/>
    </row>
    <row r="13831" spans="15:15" x14ac:dyDescent="0.2">
      <c r="O13831" s="223"/>
    </row>
    <row r="13832" spans="15:15" x14ac:dyDescent="0.2">
      <c r="O13832" s="223"/>
    </row>
    <row r="13833" spans="15:15" x14ac:dyDescent="0.2">
      <c r="O13833" s="223"/>
    </row>
    <row r="13834" spans="15:15" x14ac:dyDescent="0.2">
      <c r="O13834" s="223"/>
    </row>
    <row r="13835" spans="15:15" x14ac:dyDescent="0.2">
      <c r="O13835" s="223"/>
    </row>
    <row r="13836" spans="15:15" x14ac:dyDescent="0.2">
      <c r="O13836" s="223"/>
    </row>
    <row r="13837" spans="15:15" x14ac:dyDescent="0.2">
      <c r="O13837" s="223"/>
    </row>
    <row r="13838" spans="15:15" x14ac:dyDescent="0.2">
      <c r="O13838" s="223"/>
    </row>
    <row r="13839" spans="15:15" x14ac:dyDescent="0.2">
      <c r="O13839" s="223"/>
    </row>
    <row r="13840" spans="15:15" x14ac:dyDescent="0.2">
      <c r="O13840" s="223"/>
    </row>
    <row r="13841" spans="15:15" x14ac:dyDescent="0.2">
      <c r="O13841" s="223"/>
    </row>
    <row r="13842" spans="15:15" x14ac:dyDescent="0.2">
      <c r="O13842" s="223"/>
    </row>
    <row r="13843" spans="15:15" x14ac:dyDescent="0.2">
      <c r="O13843" s="223"/>
    </row>
    <row r="13844" spans="15:15" x14ac:dyDescent="0.2">
      <c r="O13844" s="223"/>
    </row>
    <row r="13845" spans="15:15" x14ac:dyDescent="0.2">
      <c r="O13845" s="223"/>
    </row>
    <row r="13846" spans="15:15" x14ac:dyDescent="0.2">
      <c r="O13846" s="223"/>
    </row>
    <row r="13847" spans="15:15" x14ac:dyDescent="0.2">
      <c r="O13847" s="223"/>
    </row>
    <row r="13848" spans="15:15" x14ac:dyDescent="0.2">
      <c r="O13848" s="223"/>
    </row>
    <row r="13849" spans="15:15" x14ac:dyDescent="0.2">
      <c r="O13849" s="223"/>
    </row>
    <row r="13850" spans="15:15" x14ac:dyDescent="0.2">
      <c r="O13850" s="223"/>
    </row>
    <row r="13851" spans="15:15" x14ac:dyDescent="0.2">
      <c r="O13851" s="223"/>
    </row>
    <row r="13852" spans="15:15" x14ac:dyDescent="0.2">
      <c r="O13852" s="223"/>
    </row>
    <row r="13853" spans="15:15" x14ac:dyDescent="0.2">
      <c r="O13853" s="223"/>
    </row>
    <row r="13854" spans="15:15" x14ac:dyDescent="0.2">
      <c r="O13854" s="223"/>
    </row>
    <row r="13855" spans="15:15" x14ac:dyDescent="0.2">
      <c r="O13855" s="223"/>
    </row>
    <row r="13856" spans="15:15" x14ac:dyDescent="0.2">
      <c r="O13856" s="223"/>
    </row>
    <row r="13857" spans="15:15" x14ac:dyDescent="0.2">
      <c r="O13857" s="223"/>
    </row>
    <row r="13858" spans="15:15" x14ac:dyDescent="0.2">
      <c r="O13858" s="223"/>
    </row>
    <row r="13859" spans="15:15" x14ac:dyDescent="0.2">
      <c r="O13859" s="223"/>
    </row>
    <row r="13860" spans="15:15" x14ac:dyDescent="0.2">
      <c r="O13860" s="223"/>
    </row>
    <row r="13861" spans="15:15" x14ac:dyDescent="0.2">
      <c r="O13861" s="223"/>
    </row>
    <row r="13862" spans="15:15" x14ac:dyDescent="0.2">
      <c r="O13862" s="223"/>
    </row>
    <row r="13863" spans="15:15" x14ac:dyDescent="0.2">
      <c r="O13863" s="223"/>
    </row>
    <row r="13864" spans="15:15" x14ac:dyDescent="0.2">
      <c r="O13864" s="223"/>
    </row>
    <row r="13865" spans="15:15" x14ac:dyDescent="0.2">
      <c r="O13865" s="223"/>
    </row>
    <row r="13866" spans="15:15" x14ac:dyDescent="0.2">
      <c r="O13866" s="223"/>
    </row>
    <row r="13867" spans="15:15" x14ac:dyDescent="0.2">
      <c r="O13867" s="223"/>
    </row>
    <row r="13868" spans="15:15" x14ac:dyDescent="0.2">
      <c r="O13868" s="223"/>
    </row>
    <row r="13869" spans="15:15" x14ac:dyDescent="0.2">
      <c r="O13869" s="223"/>
    </row>
    <row r="13870" spans="15:15" x14ac:dyDescent="0.2">
      <c r="O13870" s="223"/>
    </row>
    <row r="13871" spans="15:15" x14ac:dyDescent="0.2">
      <c r="O13871" s="223"/>
    </row>
    <row r="13872" spans="15:15" x14ac:dyDescent="0.2">
      <c r="O13872" s="223"/>
    </row>
    <row r="13873" spans="15:15" x14ac:dyDescent="0.2">
      <c r="O13873" s="223"/>
    </row>
    <row r="13874" spans="15:15" x14ac:dyDescent="0.2">
      <c r="O13874" s="223"/>
    </row>
    <row r="13875" spans="15:15" x14ac:dyDescent="0.2">
      <c r="O13875" s="223"/>
    </row>
    <row r="13876" spans="15:15" x14ac:dyDescent="0.2">
      <c r="O13876" s="223"/>
    </row>
    <row r="13877" spans="15:15" x14ac:dyDescent="0.2">
      <c r="O13877" s="223"/>
    </row>
    <row r="13878" spans="15:15" x14ac:dyDescent="0.2">
      <c r="O13878" s="223"/>
    </row>
    <row r="13879" spans="15:15" x14ac:dyDescent="0.2">
      <c r="O13879" s="223"/>
    </row>
    <row r="13880" spans="15:15" x14ac:dyDescent="0.2">
      <c r="O13880" s="223"/>
    </row>
    <row r="13881" spans="15:15" x14ac:dyDescent="0.2">
      <c r="O13881" s="223"/>
    </row>
    <row r="13882" spans="15:15" x14ac:dyDescent="0.2">
      <c r="O13882" s="223"/>
    </row>
    <row r="13883" spans="15:15" x14ac:dyDescent="0.2">
      <c r="O13883" s="223"/>
    </row>
    <row r="13884" spans="15:15" x14ac:dyDescent="0.2">
      <c r="O13884" s="223"/>
    </row>
    <row r="13885" spans="15:15" x14ac:dyDescent="0.2">
      <c r="O13885" s="223"/>
    </row>
    <row r="13886" spans="15:15" x14ac:dyDescent="0.2">
      <c r="O13886" s="223"/>
    </row>
    <row r="13887" spans="15:15" x14ac:dyDescent="0.2">
      <c r="O13887" s="223"/>
    </row>
    <row r="13888" spans="15:15" x14ac:dyDescent="0.2">
      <c r="O13888" s="223"/>
    </row>
    <row r="13889" spans="15:15" x14ac:dyDescent="0.2">
      <c r="O13889" s="223"/>
    </row>
    <row r="13890" spans="15:15" x14ac:dyDescent="0.2">
      <c r="O13890" s="223"/>
    </row>
    <row r="13891" spans="15:15" x14ac:dyDescent="0.2">
      <c r="O13891" s="223"/>
    </row>
    <row r="13892" spans="15:15" x14ac:dyDescent="0.2">
      <c r="O13892" s="223"/>
    </row>
    <row r="13893" spans="15:15" x14ac:dyDescent="0.2">
      <c r="O13893" s="223"/>
    </row>
    <row r="13894" spans="15:15" x14ac:dyDescent="0.2">
      <c r="O13894" s="223"/>
    </row>
    <row r="13895" spans="15:15" x14ac:dyDescent="0.2">
      <c r="O13895" s="223"/>
    </row>
    <row r="13896" spans="15:15" x14ac:dyDescent="0.2">
      <c r="O13896" s="223"/>
    </row>
    <row r="13897" spans="15:15" x14ac:dyDescent="0.2">
      <c r="O13897" s="223"/>
    </row>
    <row r="13898" spans="15:15" x14ac:dyDescent="0.2">
      <c r="O13898" s="223"/>
    </row>
    <row r="13899" spans="15:15" x14ac:dyDescent="0.2">
      <c r="O13899" s="223"/>
    </row>
    <row r="13900" spans="15:15" x14ac:dyDescent="0.2">
      <c r="O13900" s="223"/>
    </row>
    <row r="13901" spans="15:15" x14ac:dyDescent="0.2">
      <c r="O13901" s="223"/>
    </row>
    <row r="13902" spans="15:15" x14ac:dyDescent="0.2">
      <c r="O13902" s="223"/>
    </row>
    <row r="13903" spans="15:15" x14ac:dyDescent="0.2">
      <c r="O13903" s="223"/>
    </row>
    <row r="13904" spans="15:15" x14ac:dyDescent="0.2">
      <c r="O13904" s="223"/>
    </row>
    <row r="13905" spans="15:15" x14ac:dyDescent="0.2">
      <c r="O13905" s="223"/>
    </row>
    <row r="13906" spans="15:15" x14ac:dyDescent="0.2">
      <c r="O13906" s="223"/>
    </row>
    <row r="13907" spans="15:15" x14ac:dyDescent="0.2">
      <c r="O13907" s="223"/>
    </row>
    <row r="13908" spans="15:15" x14ac:dyDescent="0.2">
      <c r="O13908" s="223"/>
    </row>
    <row r="13909" spans="15:15" x14ac:dyDescent="0.2">
      <c r="O13909" s="223"/>
    </row>
    <row r="13910" spans="15:15" x14ac:dyDescent="0.2">
      <c r="O13910" s="223"/>
    </row>
    <row r="13911" spans="15:15" x14ac:dyDescent="0.2">
      <c r="O13911" s="223"/>
    </row>
    <row r="13912" spans="15:15" x14ac:dyDescent="0.2">
      <c r="O13912" s="223"/>
    </row>
    <row r="13913" spans="15:15" x14ac:dyDescent="0.2">
      <c r="O13913" s="223"/>
    </row>
    <row r="13914" spans="15:15" x14ac:dyDescent="0.2">
      <c r="O13914" s="223"/>
    </row>
    <row r="13915" spans="15:15" x14ac:dyDescent="0.2">
      <c r="O13915" s="223"/>
    </row>
    <row r="13916" spans="15:15" x14ac:dyDescent="0.2">
      <c r="O13916" s="223"/>
    </row>
    <row r="13917" spans="15:15" x14ac:dyDescent="0.2">
      <c r="O13917" s="223"/>
    </row>
    <row r="13918" spans="15:15" x14ac:dyDescent="0.2">
      <c r="O13918" s="223"/>
    </row>
    <row r="13919" spans="15:15" x14ac:dyDescent="0.2">
      <c r="O13919" s="223"/>
    </row>
    <row r="13920" spans="15:15" x14ac:dyDescent="0.2">
      <c r="O13920" s="223"/>
    </row>
    <row r="13921" spans="15:15" x14ac:dyDescent="0.2">
      <c r="O13921" s="223"/>
    </row>
    <row r="13922" spans="15:15" x14ac:dyDescent="0.2">
      <c r="O13922" s="223"/>
    </row>
    <row r="13923" spans="15:15" x14ac:dyDescent="0.2">
      <c r="O13923" s="223"/>
    </row>
    <row r="13924" spans="15:15" x14ac:dyDescent="0.2">
      <c r="O13924" s="223"/>
    </row>
    <row r="13925" spans="15:15" x14ac:dyDescent="0.2">
      <c r="O13925" s="223"/>
    </row>
    <row r="13926" spans="15:15" x14ac:dyDescent="0.2">
      <c r="O13926" s="223"/>
    </row>
    <row r="13927" spans="15:15" x14ac:dyDescent="0.2">
      <c r="O13927" s="223"/>
    </row>
    <row r="13928" spans="15:15" x14ac:dyDescent="0.2">
      <c r="O13928" s="223"/>
    </row>
    <row r="13929" spans="15:15" x14ac:dyDescent="0.2">
      <c r="O13929" s="223"/>
    </row>
    <row r="13930" spans="15:15" x14ac:dyDescent="0.2">
      <c r="O13930" s="223"/>
    </row>
    <row r="13931" spans="15:15" x14ac:dyDescent="0.2">
      <c r="O13931" s="223"/>
    </row>
    <row r="13932" spans="15:15" x14ac:dyDescent="0.2">
      <c r="O13932" s="223"/>
    </row>
    <row r="13933" spans="15:15" x14ac:dyDescent="0.2">
      <c r="O13933" s="223"/>
    </row>
    <row r="13934" spans="15:15" x14ac:dyDescent="0.2">
      <c r="O13934" s="223"/>
    </row>
    <row r="13935" spans="15:15" x14ac:dyDescent="0.2">
      <c r="O13935" s="223"/>
    </row>
    <row r="13936" spans="15:15" x14ac:dyDescent="0.2">
      <c r="O13936" s="223"/>
    </row>
    <row r="13937" spans="15:15" x14ac:dyDescent="0.2">
      <c r="O13937" s="223"/>
    </row>
    <row r="13938" spans="15:15" x14ac:dyDescent="0.2">
      <c r="O13938" s="223"/>
    </row>
    <row r="13939" spans="15:15" x14ac:dyDescent="0.2">
      <c r="O13939" s="223"/>
    </row>
    <row r="13940" spans="15:15" x14ac:dyDescent="0.2">
      <c r="O13940" s="223"/>
    </row>
    <row r="13941" spans="15:15" x14ac:dyDescent="0.2">
      <c r="O13941" s="223"/>
    </row>
    <row r="13942" spans="15:15" x14ac:dyDescent="0.2">
      <c r="O13942" s="223"/>
    </row>
    <row r="13943" spans="15:15" x14ac:dyDescent="0.2">
      <c r="O13943" s="223"/>
    </row>
    <row r="13944" spans="15:15" x14ac:dyDescent="0.2">
      <c r="O13944" s="223"/>
    </row>
    <row r="13945" spans="15:15" x14ac:dyDescent="0.2">
      <c r="O13945" s="223"/>
    </row>
    <row r="13946" spans="15:15" x14ac:dyDescent="0.2">
      <c r="O13946" s="223"/>
    </row>
    <row r="13947" spans="15:15" x14ac:dyDescent="0.2">
      <c r="O13947" s="223"/>
    </row>
    <row r="13948" spans="15:15" x14ac:dyDescent="0.2">
      <c r="O13948" s="223"/>
    </row>
    <row r="13949" spans="15:15" x14ac:dyDescent="0.2">
      <c r="O13949" s="223"/>
    </row>
    <row r="13950" spans="15:15" x14ac:dyDescent="0.2">
      <c r="O13950" s="223"/>
    </row>
    <row r="13951" spans="15:15" x14ac:dyDescent="0.2">
      <c r="O13951" s="223"/>
    </row>
    <row r="13952" spans="15:15" x14ac:dyDescent="0.2">
      <c r="O13952" s="223"/>
    </row>
    <row r="13953" spans="15:15" x14ac:dyDescent="0.2">
      <c r="O13953" s="223"/>
    </row>
    <row r="13954" spans="15:15" x14ac:dyDescent="0.2">
      <c r="O13954" s="223"/>
    </row>
    <row r="13955" spans="15:15" x14ac:dyDescent="0.2">
      <c r="O13955" s="223"/>
    </row>
    <row r="13956" spans="15:15" x14ac:dyDescent="0.2">
      <c r="O13956" s="223"/>
    </row>
    <row r="13957" spans="15:15" x14ac:dyDescent="0.2">
      <c r="O13957" s="223"/>
    </row>
    <row r="13958" spans="15:15" x14ac:dyDescent="0.2">
      <c r="O13958" s="223"/>
    </row>
    <row r="13959" spans="15:15" x14ac:dyDescent="0.2">
      <c r="O13959" s="223"/>
    </row>
    <row r="13960" spans="15:15" x14ac:dyDescent="0.2">
      <c r="O13960" s="223"/>
    </row>
    <row r="13961" spans="15:15" x14ac:dyDescent="0.2">
      <c r="O13961" s="223"/>
    </row>
    <row r="13962" spans="15:15" x14ac:dyDescent="0.2">
      <c r="O13962" s="223"/>
    </row>
    <row r="13963" spans="15:15" x14ac:dyDescent="0.2">
      <c r="O13963" s="223"/>
    </row>
    <row r="13964" spans="15:15" x14ac:dyDescent="0.2">
      <c r="O13964" s="223"/>
    </row>
    <row r="13965" spans="15:15" x14ac:dyDescent="0.2">
      <c r="O13965" s="223"/>
    </row>
    <row r="13966" spans="15:15" x14ac:dyDescent="0.2">
      <c r="O13966" s="223"/>
    </row>
    <row r="13967" spans="15:15" x14ac:dyDescent="0.2">
      <c r="O13967" s="223"/>
    </row>
    <row r="13968" spans="15:15" x14ac:dyDescent="0.2">
      <c r="O13968" s="223"/>
    </row>
    <row r="13969" spans="15:15" x14ac:dyDescent="0.2">
      <c r="O13969" s="223"/>
    </row>
    <row r="13970" spans="15:15" x14ac:dyDescent="0.2">
      <c r="O13970" s="223"/>
    </row>
    <row r="13971" spans="15:15" x14ac:dyDescent="0.2">
      <c r="O13971" s="223"/>
    </row>
    <row r="13972" spans="15:15" x14ac:dyDescent="0.2">
      <c r="O13972" s="223"/>
    </row>
    <row r="13973" spans="15:15" x14ac:dyDescent="0.2">
      <c r="O13973" s="223"/>
    </row>
    <row r="13974" spans="15:15" x14ac:dyDescent="0.2">
      <c r="O13974" s="223"/>
    </row>
    <row r="13975" spans="15:15" x14ac:dyDescent="0.2">
      <c r="O13975" s="223"/>
    </row>
    <row r="13976" spans="15:15" x14ac:dyDescent="0.2">
      <c r="O13976" s="223"/>
    </row>
    <row r="13977" spans="15:15" x14ac:dyDescent="0.2">
      <c r="O13977" s="223"/>
    </row>
    <row r="13978" spans="15:15" x14ac:dyDescent="0.2">
      <c r="O13978" s="223"/>
    </row>
    <row r="13979" spans="15:15" x14ac:dyDescent="0.2">
      <c r="O13979" s="223"/>
    </row>
    <row r="13980" spans="15:15" x14ac:dyDescent="0.2">
      <c r="O13980" s="223"/>
    </row>
    <row r="13981" spans="15:15" x14ac:dyDescent="0.2">
      <c r="O13981" s="223"/>
    </row>
    <row r="13982" spans="15:15" x14ac:dyDescent="0.2">
      <c r="O13982" s="223"/>
    </row>
    <row r="13983" spans="15:15" x14ac:dyDescent="0.2">
      <c r="O13983" s="223"/>
    </row>
    <row r="13984" spans="15:15" x14ac:dyDescent="0.2">
      <c r="O13984" s="223"/>
    </row>
    <row r="13985" spans="15:15" x14ac:dyDescent="0.2">
      <c r="O13985" s="223"/>
    </row>
    <row r="13986" spans="15:15" x14ac:dyDescent="0.2">
      <c r="O13986" s="223"/>
    </row>
    <row r="13987" spans="15:15" x14ac:dyDescent="0.2">
      <c r="O13987" s="223"/>
    </row>
    <row r="13988" spans="15:15" x14ac:dyDescent="0.2">
      <c r="O13988" s="223"/>
    </row>
    <row r="13989" spans="15:15" x14ac:dyDescent="0.2">
      <c r="O13989" s="223"/>
    </row>
    <row r="13990" spans="15:15" x14ac:dyDescent="0.2">
      <c r="O13990" s="223"/>
    </row>
    <row r="13991" spans="15:15" x14ac:dyDescent="0.2">
      <c r="O13991" s="223"/>
    </row>
    <row r="13992" spans="15:15" x14ac:dyDescent="0.2">
      <c r="O13992" s="223"/>
    </row>
    <row r="13993" spans="15:15" x14ac:dyDescent="0.2">
      <c r="O13993" s="223"/>
    </row>
    <row r="13994" spans="15:15" x14ac:dyDescent="0.2">
      <c r="O13994" s="223"/>
    </row>
    <row r="13995" spans="15:15" x14ac:dyDescent="0.2">
      <c r="O13995" s="223"/>
    </row>
    <row r="13996" spans="15:15" x14ac:dyDescent="0.2">
      <c r="O13996" s="223"/>
    </row>
    <row r="13997" spans="15:15" x14ac:dyDescent="0.2">
      <c r="O13997" s="223"/>
    </row>
    <row r="13998" spans="15:15" x14ac:dyDescent="0.2">
      <c r="O13998" s="223"/>
    </row>
    <row r="13999" spans="15:15" x14ac:dyDescent="0.2">
      <c r="O13999" s="223"/>
    </row>
    <row r="14000" spans="15:15" x14ac:dyDescent="0.2">
      <c r="O14000" s="223"/>
    </row>
    <row r="14001" spans="15:15" x14ac:dyDescent="0.2">
      <c r="O14001" s="223"/>
    </row>
    <row r="14002" spans="15:15" x14ac:dyDescent="0.2">
      <c r="O14002" s="223"/>
    </row>
    <row r="14003" spans="15:15" x14ac:dyDescent="0.2">
      <c r="O14003" s="223"/>
    </row>
    <row r="14004" spans="15:15" x14ac:dyDescent="0.2">
      <c r="O14004" s="223"/>
    </row>
    <row r="14005" spans="15:15" x14ac:dyDescent="0.2">
      <c r="O14005" s="223"/>
    </row>
    <row r="14006" spans="15:15" x14ac:dyDescent="0.2">
      <c r="O14006" s="223"/>
    </row>
    <row r="14007" spans="15:15" x14ac:dyDescent="0.2">
      <c r="O14007" s="223"/>
    </row>
    <row r="14008" spans="15:15" x14ac:dyDescent="0.2">
      <c r="O14008" s="223"/>
    </row>
    <row r="14009" spans="15:15" x14ac:dyDescent="0.2">
      <c r="O14009" s="223"/>
    </row>
    <row r="14010" spans="15:15" x14ac:dyDescent="0.2">
      <c r="O14010" s="223"/>
    </row>
    <row r="14011" spans="15:15" x14ac:dyDescent="0.2">
      <c r="O14011" s="223"/>
    </row>
    <row r="14012" spans="15:15" x14ac:dyDescent="0.2">
      <c r="O14012" s="223"/>
    </row>
    <row r="14013" spans="15:15" x14ac:dyDescent="0.2">
      <c r="O14013" s="223"/>
    </row>
    <row r="14014" spans="15:15" x14ac:dyDescent="0.2">
      <c r="O14014" s="223"/>
    </row>
    <row r="14015" spans="15:15" x14ac:dyDescent="0.2">
      <c r="O14015" s="223"/>
    </row>
    <row r="14016" spans="15:15" x14ac:dyDescent="0.2">
      <c r="O14016" s="223"/>
    </row>
    <row r="14017" spans="15:15" x14ac:dyDescent="0.2">
      <c r="O14017" s="223"/>
    </row>
    <row r="14018" spans="15:15" x14ac:dyDescent="0.2">
      <c r="O14018" s="223"/>
    </row>
    <row r="14019" spans="15:15" x14ac:dyDescent="0.2">
      <c r="O14019" s="223"/>
    </row>
    <row r="14020" spans="15:15" x14ac:dyDescent="0.2">
      <c r="O14020" s="223"/>
    </row>
    <row r="14021" spans="15:15" x14ac:dyDescent="0.2">
      <c r="O14021" s="223"/>
    </row>
    <row r="14022" spans="15:15" x14ac:dyDescent="0.2">
      <c r="O14022" s="223"/>
    </row>
    <row r="14023" spans="15:15" x14ac:dyDescent="0.2">
      <c r="O14023" s="223"/>
    </row>
    <row r="14024" spans="15:15" x14ac:dyDescent="0.2">
      <c r="O14024" s="223"/>
    </row>
    <row r="14025" spans="15:15" x14ac:dyDescent="0.2">
      <c r="O14025" s="223"/>
    </row>
    <row r="14026" spans="15:15" x14ac:dyDescent="0.2">
      <c r="O14026" s="223"/>
    </row>
    <row r="14027" spans="15:15" x14ac:dyDescent="0.2">
      <c r="O14027" s="223"/>
    </row>
    <row r="14028" spans="15:15" x14ac:dyDescent="0.2">
      <c r="O14028" s="223"/>
    </row>
    <row r="14029" spans="15:15" x14ac:dyDescent="0.2">
      <c r="O14029" s="223"/>
    </row>
    <row r="14030" spans="15:15" x14ac:dyDescent="0.2">
      <c r="O14030" s="223"/>
    </row>
    <row r="14031" spans="15:15" x14ac:dyDescent="0.2">
      <c r="O14031" s="223"/>
    </row>
    <row r="14032" spans="15:15" x14ac:dyDescent="0.2">
      <c r="O14032" s="223"/>
    </row>
    <row r="14033" spans="15:15" x14ac:dyDescent="0.2">
      <c r="O14033" s="223"/>
    </row>
    <row r="14034" spans="15:15" x14ac:dyDescent="0.2">
      <c r="O14034" s="223"/>
    </row>
    <row r="14035" spans="15:15" x14ac:dyDescent="0.2">
      <c r="O14035" s="223"/>
    </row>
    <row r="14036" spans="15:15" x14ac:dyDescent="0.2">
      <c r="O14036" s="223"/>
    </row>
    <row r="14037" spans="15:15" x14ac:dyDescent="0.2">
      <c r="O14037" s="223"/>
    </row>
    <row r="14038" spans="15:15" x14ac:dyDescent="0.2">
      <c r="O14038" s="223"/>
    </row>
    <row r="14039" spans="15:15" x14ac:dyDescent="0.2">
      <c r="O14039" s="223"/>
    </row>
    <row r="14040" spans="15:15" x14ac:dyDescent="0.2">
      <c r="O14040" s="223"/>
    </row>
    <row r="14041" spans="15:15" x14ac:dyDescent="0.2">
      <c r="O14041" s="223"/>
    </row>
    <row r="14042" spans="15:15" x14ac:dyDescent="0.2">
      <c r="O14042" s="223"/>
    </row>
    <row r="14043" spans="15:15" x14ac:dyDescent="0.2">
      <c r="O14043" s="223"/>
    </row>
    <row r="14044" spans="15:15" x14ac:dyDescent="0.2">
      <c r="O14044" s="223"/>
    </row>
    <row r="14045" spans="15:15" x14ac:dyDescent="0.2">
      <c r="O14045" s="223"/>
    </row>
    <row r="14046" spans="15:15" x14ac:dyDescent="0.2">
      <c r="O14046" s="223"/>
    </row>
    <row r="14047" spans="15:15" x14ac:dyDescent="0.2">
      <c r="O14047" s="223"/>
    </row>
    <row r="14048" spans="15:15" x14ac:dyDescent="0.2">
      <c r="O14048" s="223"/>
    </row>
    <row r="14049" spans="15:15" x14ac:dyDescent="0.2">
      <c r="O14049" s="223"/>
    </row>
    <row r="14050" spans="15:15" x14ac:dyDescent="0.2">
      <c r="O14050" s="223"/>
    </row>
    <row r="14051" spans="15:15" x14ac:dyDescent="0.2">
      <c r="O14051" s="223"/>
    </row>
    <row r="14052" spans="15:15" x14ac:dyDescent="0.2">
      <c r="O14052" s="223"/>
    </row>
    <row r="14053" spans="15:15" x14ac:dyDescent="0.2">
      <c r="O14053" s="223"/>
    </row>
    <row r="14054" spans="15:15" x14ac:dyDescent="0.2">
      <c r="O14054" s="223"/>
    </row>
    <row r="14055" spans="15:15" x14ac:dyDescent="0.2">
      <c r="O14055" s="223"/>
    </row>
    <row r="14056" spans="15:15" x14ac:dyDescent="0.2">
      <c r="O14056" s="223"/>
    </row>
    <row r="14057" spans="15:15" x14ac:dyDescent="0.2">
      <c r="O14057" s="223"/>
    </row>
    <row r="14058" spans="15:15" x14ac:dyDescent="0.2">
      <c r="O14058" s="223"/>
    </row>
    <row r="14059" spans="15:15" x14ac:dyDescent="0.2">
      <c r="O14059" s="223"/>
    </row>
    <row r="14060" spans="15:15" x14ac:dyDescent="0.2">
      <c r="O14060" s="223"/>
    </row>
    <row r="14061" spans="15:15" x14ac:dyDescent="0.2">
      <c r="O14061" s="223"/>
    </row>
    <row r="14062" spans="15:15" x14ac:dyDescent="0.2">
      <c r="O14062" s="223"/>
    </row>
    <row r="14063" spans="15:15" x14ac:dyDescent="0.2">
      <c r="O14063" s="223"/>
    </row>
    <row r="14064" spans="15:15" x14ac:dyDescent="0.2">
      <c r="O14064" s="223"/>
    </row>
    <row r="14065" spans="15:15" x14ac:dyDescent="0.2">
      <c r="O14065" s="223"/>
    </row>
    <row r="14066" spans="15:15" x14ac:dyDescent="0.2">
      <c r="O14066" s="223"/>
    </row>
    <row r="14067" spans="15:15" x14ac:dyDescent="0.2">
      <c r="O14067" s="223"/>
    </row>
    <row r="14068" spans="15:15" x14ac:dyDescent="0.2">
      <c r="O14068" s="223"/>
    </row>
    <row r="14069" spans="15:15" x14ac:dyDescent="0.2">
      <c r="O14069" s="223"/>
    </row>
    <row r="14070" spans="15:15" x14ac:dyDescent="0.2">
      <c r="O14070" s="223"/>
    </row>
    <row r="14071" spans="15:15" x14ac:dyDescent="0.2">
      <c r="O14071" s="223"/>
    </row>
    <row r="14072" spans="15:15" x14ac:dyDescent="0.2">
      <c r="O14072" s="223"/>
    </row>
    <row r="14073" spans="15:15" x14ac:dyDescent="0.2">
      <c r="O14073" s="223"/>
    </row>
    <row r="14074" spans="15:15" x14ac:dyDescent="0.2">
      <c r="O14074" s="223"/>
    </row>
    <row r="14075" spans="15:15" x14ac:dyDescent="0.2">
      <c r="O14075" s="223"/>
    </row>
    <row r="14076" spans="15:15" x14ac:dyDescent="0.2">
      <c r="O14076" s="223"/>
    </row>
    <row r="14077" spans="15:15" x14ac:dyDescent="0.2">
      <c r="O14077" s="223"/>
    </row>
    <row r="14078" spans="15:15" x14ac:dyDescent="0.2">
      <c r="O14078" s="223"/>
    </row>
    <row r="14079" spans="15:15" x14ac:dyDescent="0.2">
      <c r="O14079" s="223"/>
    </row>
    <row r="14080" spans="15:15" x14ac:dyDescent="0.2">
      <c r="O14080" s="223"/>
    </row>
    <row r="14081" spans="15:15" x14ac:dyDescent="0.2">
      <c r="O14081" s="223"/>
    </row>
    <row r="14082" spans="15:15" x14ac:dyDescent="0.2">
      <c r="O14082" s="223"/>
    </row>
    <row r="14083" spans="15:15" x14ac:dyDescent="0.2">
      <c r="O14083" s="223"/>
    </row>
    <row r="14084" spans="15:15" x14ac:dyDescent="0.2">
      <c r="O14084" s="223"/>
    </row>
    <row r="14085" spans="15:15" x14ac:dyDescent="0.2">
      <c r="O14085" s="223"/>
    </row>
    <row r="14086" spans="15:15" x14ac:dyDescent="0.2">
      <c r="O14086" s="223"/>
    </row>
    <row r="14087" spans="15:15" x14ac:dyDescent="0.2">
      <c r="O14087" s="223"/>
    </row>
    <row r="14088" spans="15:15" x14ac:dyDescent="0.2">
      <c r="O14088" s="223"/>
    </row>
    <row r="14089" spans="15:15" x14ac:dyDescent="0.2">
      <c r="O14089" s="223"/>
    </row>
    <row r="14090" spans="15:15" x14ac:dyDescent="0.2">
      <c r="O14090" s="223"/>
    </row>
    <row r="14091" spans="15:15" x14ac:dyDescent="0.2">
      <c r="O14091" s="223"/>
    </row>
    <row r="14092" spans="15:15" x14ac:dyDescent="0.2">
      <c r="O14092" s="223"/>
    </row>
    <row r="14093" spans="15:15" x14ac:dyDescent="0.2">
      <c r="O14093" s="223"/>
    </row>
    <row r="14094" spans="15:15" x14ac:dyDescent="0.2">
      <c r="O14094" s="223"/>
    </row>
    <row r="14095" spans="15:15" x14ac:dyDescent="0.2">
      <c r="O14095" s="223"/>
    </row>
    <row r="14096" spans="15:15" x14ac:dyDescent="0.2">
      <c r="O14096" s="223"/>
    </row>
    <row r="14097" spans="15:15" x14ac:dyDescent="0.2">
      <c r="O14097" s="223"/>
    </row>
    <row r="14098" spans="15:15" x14ac:dyDescent="0.2">
      <c r="O14098" s="223"/>
    </row>
    <row r="14099" spans="15:15" x14ac:dyDescent="0.2">
      <c r="O14099" s="223"/>
    </row>
    <row r="14100" spans="15:15" x14ac:dyDescent="0.2">
      <c r="O14100" s="223"/>
    </row>
    <row r="14101" spans="15:15" x14ac:dyDescent="0.2">
      <c r="O14101" s="223"/>
    </row>
    <row r="14102" spans="15:15" x14ac:dyDescent="0.2">
      <c r="O14102" s="223"/>
    </row>
    <row r="14103" spans="15:15" x14ac:dyDescent="0.2">
      <c r="O14103" s="223"/>
    </row>
    <row r="14104" spans="15:15" x14ac:dyDescent="0.2">
      <c r="O14104" s="223"/>
    </row>
    <row r="14105" spans="15:15" x14ac:dyDescent="0.2">
      <c r="O14105" s="223"/>
    </row>
    <row r="14106" spans="15:15" x14ac:dyDescent="0.2">
      <c r="O14106" s="223"/>
    </row>
    <row r="14107" spans="15:15" x14ac:dyDescent="0.2">
      <c r="O14107" s="223"/>
    </row>
    <row r="14108" spans="15:15" x14ac:dyDescent="0.2">
      <c r="O14108" s="223"/>
    </row>
    <row r="14109" spans="15:15" x14ac:dyDescent="0.2">
      <c r="O14109" s="223"/>
    </row>
    <row r="14110" spans="15:15" x14ac:dyDescent="0.2">
      <c r="O14110" s="223"/>
    </row>
    <row r="14111" spans="15:15" x14ac:dyDescent="0.2">
      <c r="O14111" s="223"/>
    </row>
    <row r="14112" spans="15:15" x14ac:dyDescent="0.2">
      <c r="O14112" s="223"/>
    </row>
    <row r="14113" spans="15:15" x14ac:dyDescent="0.2">
      <c r="O14113" s="223"/>
    </row>
    <row r="14114" spans="15:15" x14ac:dyDescent="0.2">
      <c r="O14114" s="223"/>
    </row>
    <row r="14115" spans="15:15" x14ac:dyDescent="0.2">
      <c r="O14115" s="223"/>
    </row>
    <row r="14116" spans="15:15" x14ac:dyDescent="0.2">
      <c r="O14116" s="223"/>
    </row>
    <row r="14117" spans="15:15" x14ac:dyDescent="0.2">
      <c r="O14117" s="223"/>
    </row>
    <row r="14118" spans="15:15" x14ac:dyDescent="0.2">
      <c r="O14118" s="223"/>
    </row>
    <row r="14119" spans="15:15" x14ac:dyDescent="0.2">
      <c r="O14119" s="223"/>
    </row>
    <row r="14120" spans="15:15" x14ac:dyDescent="0.2">
      <c r="O14120" s="223"/>
    </row>
    <row r="14121" spans="15:15" x14ac:dyDescent="0.2">
      <c r="O14121" s="223"/>
    </row>
    <row r="14122" spans="15:15" x14ac:dyDescent="0.2">
      <c r="O14122" s="223"/>
    </row>
    <row r="14123" spans="15:15" x14ac:dyDescent="0.2">
      <c r="O14123" s="223"/>
    </row>
    <row r="14124" spans="15:15" x14ac:dyDescent="0.2">
      <c r="O14124" s="223"/>
    </row>
    <row r="14125" spans="15:15" x14ac:dyDescent="0.2">
      <c r="O14125" s="223"/>
    </row>
    <row r="14126" spans="15:15" x14ac:dyDescent="0.2">
      <c r="O14126" s="223"/>
    </row>
    <row r="14127" spans="15:15" x14ac:dyDescent="0.2">
      <c r="O14127" s="223"/>
    </row>
    <row r="14128" spans="15:15" x14ac:dyDescent="0.2">
      <c r="O14128" s="223"/>
    </row>
    <row r="14129" spans="15:15" x14ac:dyDescent="0.2">
      <c r="O14129" s="223"/>
    </row>
    <row r="14130" spans="15:15" x14ac:dyDescent="0.2">
      <c r="O14130" s="223"/>
    </row>
    <row r="14131" spans="15:15" x14ac:dyDescent="0.2">
      <c r="O14131" s="223"/>
    </row>
    <row r="14132" spans="15:15" x14ac:dyDescent="0.2">
      <c r="O14132" s="223"/>
    </row>
    <row r="14133" spans="15:15" x14ac:dyDescent="0.2">
      <c r="O14133" s="223"/>
    </row>
    <row r="14134" spans="15:15" x14ac:dyDescent="0.2">
      <c r="O14134" s="223"/>
    </row>
    <row r="14135" spans="15:15" x14ac:dyDescent="0.2">
      <c r="O14135" s="223"/>
    </row>
    <row r="14136" spans="15:15" x14ac:dyDescent="0.2">
      <c r="O14136" s="223"/>
    </row>
    <row r="14137" spans="15:15" x14ac:dyDescent="0.2">
      <c r="O14137" s="223"/>
    </row>
    <row r="14138" spans="15:15" x14ac:dyDescent="0.2">
      <c r="O14138" s="223"/>
    </row>
    <row r="14139" spans="15:15" x14ac:dyDescent="0.2">
      <c r="O14139" s="223"/>
    </row>
    <row r="14140" spans="15:15" x14ac:dyDescent="0.2">
      <c r="O14140" s="223"/>
    </row>
    <row r="14141" spans="15:15" x14ac:dyDescent="0.2">
      <c r="O14141" s="223"/>
    </row>
    <row r="14142" spans="15:15" x14ac:dyDescent="0.2">
      <c r="O14142" s="223"/>
    </row>
    <row r="14143" spans="15:15" x14ac:dyDescent="0.2">
      <c r="O14143" s="223"/>
    </row>
    <row r="14144" spans="15:15" x14ac:dyDescent="0.2">
      <c r="O14144" s="223"/>
    </row>
    <row r="14145" spans="15:15" x14ac:dyDescent="0.2">
      <c r="O14145" s="223"/>
    </row>
    <row r="14146" spans="15:15" x14ac:dyDescent="0.2">
      <c r="O14146" s="223"/>
    </row>
    <row r="14147" spans="15:15" x14ac:dyDescent="0.2">
      <c r="O14147" s="223"/>
    </row>
    <row r="14148" spans="15:15" x14ac:dyDescent="0.2">
      <c r="O14148" s="223"/>
    </row>
    <row r="14149" spans="15:15" x14ac:dyDescent="0.2">
      <c r="O14149" s="223"/>
    </row>
    <row r="14150" spans="15:15" x14ac:dyDescent="0.2">
      <c r="O14150" s="223"/>
    </row>
    <row r="14151" spans="15:15" x14ac:dyDescent="0.2">
      <c r="O14151" s="223"/>
    </row>
    <row r="14152" spans="15:15" x14ac:dyDescent="0.2">
      <c r="O14152" s="223"/>
    </row>
    <row r="14153" spans="15:15" x14ac:dyDescent="0.2">
      <c r="O14153" s="223"/>
    </row>
    <row r="14154" spans="15:15" x14ac:dyDescent="0.2">
      <c r="O14154" s="223"/>
    </row>
    <row r="14155" spans="15:15" x14ac:dyDescent="0.2">
      <c r="O14155" s="223"/>
    </row>
    <row r="14156" spans="15:15" x14ac:dyDescent="0.2">
      <c r="O14156" s="223"/>
    </row>
    <row r="14157" spans="15:15" x14ac:dyDescent="0.2">
      <c r="O14157" s="223"/>
    </row>
    <row r="14158" spans="15:15" x14ac:dyDescent="0.2">
      <c r="O14158" s="223"/>
    </row>
    <row r="14159" spans="15:15" x14ac:dyDescent="0.2">
      <c r="O14159" s="223"/>
    </row>
    <row r="14160" spans="15:15" x14ac:dyDescent="0.2">
      <c r="O14160" s="223"/>
    </row>
    <row r="14161" spans="15:15" x14ac:dyDescent="0.2">
      <c r="O14161" s="223"/>
    </row>
    <row r="14162" spans="15:15" x14ac:dyDescent="0.2">
      <c r="O14162" s="223"/>
    </row>
    <row r="14163" spans="15:15" x14ac:dyDescent="0.2">
      <c r="O14163" s="223"/>
    </row>
    <row r="14164" spans="15:15" x14ac:dyDescent="0.2">
      <c r="O14164" s="223"/>
    </row>
    <row r="14165" spans="15:15" x14ac:dyDescent="0.2">
      <c r="O14165" s="223"/>
    </row>
    <row r="14166" spans="15:15" x14ac:dyDescent="0.2">
      <c r="O14166" s="223"/>
    </row>
    <row r="14167" spans="15:15" x14ac:dyDescent="0.2">
      <c r="O14167" s="223"/>
    </row>
    <row r="14168" spans="15:15" x14ac:dyDescent="0.2">
      <c r="O14168" s="223"/>
    </row>
    <row r="14169" spans="15:15" x14ac:dyDescent="0.2">
      <c r="O14169" s="223"/>
    </row>
    <row r="14170" spans="15:15" x14ac:dyDescent="0.2">
      <c r="O14170" s="223"/>
    </row>
    <row r="14171" spans="15:15" x14ac:dyDescent="0.2">
      <c r="O14171" s="223"/>
    </row>
    <row r="14172" spans="15:15" x14ac:dyDescent="0.2">
      <c r="O14172" s="223"/>
    </row>
    <row r="14173" spans="15:15" x14ac:dyDescent="0.2">
      <c r="O14173" s="223"/>
    </row>
    <row r="14174" spans="15:15" x14ac:dyDescent="0.2">
      <c r="O14174" s="223"/>
    </row>
    <row r="14175" spans="15:15" x14ac:dyDescent="0.2">
      <c r="O14175" s="223"/>
    </row>
    <row r="14176" spans="15:15" x14ac:dyDescent="0.2">
      <c r="O14176" s="223"/>
    </row>
    <row r="14177" spans="15:15" x14ac:dyDescent="0.2">
      <c r="O14177" s="223"/>
    </row>
    <row r="14178" spans="15:15" x14ac:dyDescent="0.2">
      <c r="O14178" s="223"/>
    </row>
    <row r="14179" spans="15:15" x14ac:dyDescent="0.2">
      <c r="O14179" s="223"/>
    </row>
    <row r="14180" spans="15:15" x14ac:dyDescent="0.2">
      <c r="O14180" s="223"/>
    </row>
    <row r="14181" spans="15:15" x14ac:dyDescent="0.2">
      <c r="O14181" s="223"/>
    </row>
    <row r="14182" spans="15:15" x14ac:dyDescent="0.2">
      <c r="O14182" s="223"/>
    </row>
    <row r="14183" spans="15:15" x14ac:dyDescent="0.2">
      <c r="O14183" s="223"/>
    </row>
    <row r="14184" spans="15:15" x14ac:dyDescent="0.2">
      <c r="O14184" s="223"/>
    </row>
    <row r="14185" spans="15:15" x14ac:dyDescent="0.2">
      <c r="O14185" s="223"/>
    </row>
    <row r="14186" spans="15:15" x14ac:dyDescent="0.2">
      <c r="O14186" s="223"/>
    </row>
    <row r="14187" spans="15:15" x14ac:dyDescent="0.2">
      <c r="O14187" s="223"/>
    </row>
    <row r="14188" spans="15:15" x14ac:dyDescent="0.2">
      <c r="O14188" s="223"/>
    </row>
    <row r="14189" spans="15:15" x14ac:dyDescent="0.2">
      <c r="O14189" s="223"/>
    </row>
    <row r="14190" spans="15:15" x14ac:dyDescent="0.2">
      <c r="O14190" s="223"/>
    </row>
    <row r="14191" spans="15:15" x14ac:dyDescent="0.2">
      <c r="O14191" s="223"/>
    </row>
    <row r="14192" spans="15:15" x14ac:dyDescent="0.2">
      <c r="O14192" s="223"/>
    </row>
    <row r="14193" spans="15:15" x14ac:dyDescent="0.2">
      <c r="O14193" s="223"/>
    </row>
    <row r="14194" spans="15:15" x14ac:dyDescent="0.2">
      <c r="O14194" s="223"/>
    </row>
    <row r="14195" spans="15:15" x14ac:dyDescent="0.2">
      <c r="O14195" s="223"/>
    </row>
    <row r="14196" spans="15:15" x14ac:dyDescent="0.2">
      <c r="O14196" s="223"/>
    </row>
    <row r="14197" spans="15:15" x14ac:dyDescent="0.2">
      <c r="O14197" s="223"/>
    </row>
    <row r="14198" spans="15:15" x14ac:dyDescent="0.2">
      <c r="O14198" s="223"/>
    </row>
    <row r="14199" spans="15:15" x14ac:dyDescent="0.2">
      <c r="O14199" s="223"/>
    </row>
    <row r="14200" spans="15:15" x14ac:dyDescent="0.2">
      <c r="O14200" s="223"/>
    </row>
    <row r="14201" spans="15:15" x14ac:dyDescent="0.2">
      <c r="O14201" s="223"/>
    </row>
    <row r="14202" spans="15:15" x14ac:dyDescent="0.2">
      <c r="O14202" s="223"/>
    </row>
    <row r="14203" spans="15:15" x14ac:dyDescent="0.2">
      <c r="O14203" s="223"/>
    </row>
    <row r="14204" spans="15:15" x14ac:dyDescent="0.2">
      <c r="O14204" s="223"/>
    </row>
    <row r="14205" spans="15:15" x14ac:dyDescent="0.2">
      <c r="O14205" s="223"/>
    </row>
    <row r="14206" spans="15:15" x14ac:dyDescent="0.2">
      <c r="O14206" s="223"/>
    </row>
    <row r="14207" spans="15:15" x14ac:dyDescent="0.2">
      <c r="O14207" s="223"/>
    </row>
    <row r="14208" spans="15:15" x14ac:dyDescent="0.2">
      <c r="O14208" s="223"/>
    </row>
    <row r="14209" spans="15:15" x14ac:dyDescent="0.2">
      <c r="O14209" s="223"/>
    </row>
    <row r="14210" spans="15:15" x14ac:dyDescent="0.2">
      <c r="O14210" s="223"/>
    </row>
    <row r="14211" spans="15:15" x14ac:dyDescent="0.2">
      <c r="O14211" s="223"/>
    </row>
    <row r="14212" spans="15:15" x14ac:dyDescent="0.2">
      <c r="O14212" s="223"/>
    </row>
    <row r="14213" spans="15:15" x14ac:dyDescent="0.2">
      <c r="O14213" s="223"/>
    </row>
    <row r="14214" spans="15:15" x14ac:dyDescent="0.2">
      <c r="O14214" s="223"/>
    </row>
    <row r="14215" spans="15:15" x14ac:dyDescent="0.2">
      <c r="O14215" s="223"/>
    </row>
    <row r="14216" spans="15:15" x14ac:dyDescent="0.2">
      <c r="O14216" s="223"/>
    </row>
    <row r="14217" spans="15:15" x14ac:dyDescent="0.2">
      <c r="O14217" s="223"/>
    </row>
    <row r="14218" spans="15:15" x14ac:dyDescent="0.2">
      <c r="O14218" s="223"/>
    </row>
    <row r="14219" spans="15:15" x14ac:dyDescent="0.2">
      <c r="O14219" s="223"/>
    </row>
    <row r="14220" spans="15:15" x14ac:dyDescent="0.2">
      <c r="O14220" s="223"/>
    </row>
    <row r="14221" spans="15:15" x14ac:dyDescent="0.2">
      <c r="O14221" s="223"/>
    </row>
    <row r="14222" spans="15:15" x14ac:dyDescent="0.2">
      <c r="O14222" s="223"/>
    </row>
    <row r="14223" spans="15:15" x14ac:dyDescent="0.2">
      <c r="O14223" s="223"/>
    </row>
    <row r="14224" spans="15:15" x14ac:dyDescent="0.2">
      <c r="O14224" s="223"/>
    </row>
    <row r="14225" spans="15:15" x14ac:dyDescent="0.2">
      <c r="O14225" s="223"/>
    </row>
    <row r="14226" spans="15:15" x14ac:dyDescent="0.2">
      <c r="O14226" s="223"/>
    </row>
    <row r="14227" spans="15:15" x14ac:dyDescent="0.2">
      <c r="O14227" s="223"/>
    </row>
    <row r="14228" spans="15:15" x14ac:dyDescent="0.2">
      <c r="O14228" s="223"/>
    </row>
    <row r="14229" spans="15:15" x14ac:dyDescent="0.2">
      <c r="O14229" s="223"/>
    </row>
    <row r="14230" spans="15:15" x14ac:dyDescent="0.2">
      <c r="O14230" s="223"/>
    </row>
    <row r="14231" spans="15:15" x14ac:dyDescent="0.2">
      <c r="O14231" s="223"/>
    </row>
    <row r="14232" spans="15:15" x14ac:dyDescent="0.2">
      <c r="O14232" s="223"/>
    </row>
    <row r="14233" spans="15:15" x14ac:dyDescent="0.2">
      <c r="O14233" s="223"/>
    </row>
    <row r="14234" spans="15:15" x14ac:dyDescent="0.2">
      <c r="O14234" s="223"/>
    </row>
    <row r="14235" spans="15:15" x14ac:dyDescent="0.2">
      <c r="O14235" s="223"/>
    </row>
    <row r="14236" spans="15:15" x14ac:dyDescent="0.2">
      <c r="O14236" s="223"/>
    </row>
    <row r="14237" spans="15:15" x14ac:dyDescent="0.2">
      <c r="O14237" s="223"/>
    </row>
    <row r="14238" spans="15:15" x14ac:dyDescent="0.2">
      <c r="O14238" s="223"/>
    </row>
    <row r="14239" spans="15:15" x14ac:dyDescent="0.2">
      <c r="O14239" s="223"/>
    </row>
    <row r="14240" spans="15:15" x14ac:dyDescent="0.2">
      <c r="O14240" s="223"/>
    </row>
    <row r="14241" spans="15:15" x14ac:dyDescent="0.2">
      <c r="O14241" s="223"/>
    </row>
    <row r="14242" spans="15:15" x14ac:dyDescent="0.2">
      <c r="O14242" s="223"/>
    </row>
    <row r="14243" spans="15:15" x14ac:dyDescent="0.2">
      <c r="O14243" s="223"/>
    </row>
    <row r="14244" spans="15:15" x14ac:dyDescent="0.2">
      <c r="O14244" s="223"/>
    </row>
    <row r="14245" spans="15:15" x14ac:dyDescent="0.2">
      <c r="O14245" s="223"/>
    </row>
    <row r="14246" spans="15:15" x14ac:dyDescent="0.2">
      <c r="O14246" s="223"/>
    </row>
    <row r="14247" spans="15:15" x14ac:dyDescent="0.2">
      <c r="O14247" s="223"/>
    </row>
    <row r="14248" spans="15:15" x14ac:dyDescent="0.2">
      <c r="O14248" s="223"/>
    </row>
    <row r="14249" spans="15:15" x14ac:dyDescent="0.2">
      <c r="O14249" s="223"/>
    </row>
    <row r="14250" spans="15:15" x14ac:dyDescent="0.2">
      <c r="O14250" s="223"/>
    </row>
    <row r="14251" spans="15:15" x14ac:dyDescent="0.2">
      <c r="O14251" s="223"/>
    </row>
    <row r="14252" spans="15:15" x14ac:dyDescent="0.2">
      <c r="O14252" s="223"/>
    </row>
    <row r="14253" spans="15:15" x14ac:dyDescent="0.2">
      <c r="O14253" s="223"/>
    </row>
    <row r="14254" spans="15:15" x14ac:dyDescent="0.2">
      <c r="O14254" s="223"/>
    </row>
    <row r="14255" spans="15:15" x14ac:dyDescent="0.2">
      <c r="O14255" s="223"/>
    </row>
    <row r="14256" spans="15:15" x14ac:dyDescent="0.2">
      <c r="O14256" s="223"/>
    </row>
    <row r="14257" spans="15:15" x14ac:dyDescent="0.2">
      <c r="O14257" s="223"/>
    </row>
    <row r="14258" spans="15:15" x14ac:dyDescent="0.2">
      <c r="O14258" s="223"/>
    </row>
    <row r="14259" spans="15:15" x14ac:dyDescent="0.2">
      <c r="O14259" s="223"/>
    </row>
    <row r="14260" spans="15:15" x14ac:dyDescent="0.2">
      <c r="O14260" s="223"/>
    </row>
    <row r="14261" spans="15:15" x14ac:dyDescent="0.2">
      <c r="O14261" s="223"/>
    </row>
    <row r="14262" spans="15:15" x14ac:dyDescent="0.2">
      <c r="O14262" s="223"/>
    </row>
    <row r="14263" spans="15:15" x14ac:dyDescent="0.2">
      <c r="O14263" s="223"/>
    </row>
    <row r="14264" spans="15:15" x14ac:dyDescent="0.2">
      <c r="O14264" s="223"/>
    </row>
    <row r="14265" spans="15:15" x14ac:dyDescent="0.2">
      <c r="O14265" s="223"/>
    </row>
    <row r="14266" spans="15:15" x14ac:dyDescent="0.2">
      <c r="O14266" s="223"/>
    </row>
    <row r="14267" spans="15:15" x14ac:dyDescent="0.2">
      <c r="O14267" s="223"/>
    </row>
    <row r="14268" spans="15:15" x14ac:dyDescent="0.2">
      <c r="O14268" s="223"/>
    </row>
    <row r="14269" spans="15:15" x14ac:dyDescent="0.2">
      <c r="O14269" s="223"/>
    </row>
    <row r="14270" spans="15:15" x14ac:dyDescent="0.2">
      <c r="O14270" s="223"/>
    </row>
    <row r="14271" spans="15:15" x14ac:dyDescent="0.2">
      <c r="O14271" s="223"/>
    </row>
    <row r="14272" spans="15:15" x14ac:dyDescent="0.2">
      <c r="O14272" s="223"/>
    </row>
    <row r="14273" spans="15:15" x14ac:dyDescent="0.2">
      <c r="O14273" s="223"/>
    </row>
    <row r="14274" spans="15:15" x14ac:dyDescent="0.2">
      <c r="O14274" s="223"/>
    </row>
    <row r="14275" spans="15:15" x14ac:dyDescent="0.2">
      <c r="O14275" s="223"/>
    </row>
    <row r="14276" spans="15:15" x14ac:dyDescent="0.2">
      <c r="O14276" s="223"/>
    </row>
    <row r="14277" spans="15:15" x14ac:dyDescent="0.2">
      <c r="O14277" s="223"/>
    </row>
    <row r="14278" spans="15:15" x14ac:dyDescent="0.2">
      <c r="O14278" s="223"/>
    </row>
    <row r="14279" spans="15:15" x14ac:dyDescent="0.2">
      <c r="O14279" s="223"/>
    </row>
    <row r="14280" spans="15:15" x14ac:dyDescent="0.2">
      <c r="O14280" s="223"/>
    </row>
    <row r="14281" spans="15:15" x14ac:dyDescent="0.2">
      <c r="O14281" s="223"/>
    </row>
    <row r="14282" spans="15:15" x14ac:dyDescent="0.2">
      <c r="O14282" s="223"/>
    </row>
    <row r="14283" spans="15:15" x14ac:dyDescent="0.2">
      <c r="O14283" s="223"/>
    </row>
    <row r="14284" spans="15:15" x14ac:dyDescent="0.2">
      <c r="O14284" s="223"/>
    </row>
    <row r="14285" spans="15:15" x14ac:dyDescent="0.2">
      <c r="O14285" s="223"/>
    </row>
    <row r="14286" spans="15:15" x14ac:dyDescent="0.2">
      <c r="O14286" s="223"/>
    </row>
    <row r="14287" spans="15:15" x14ac:dyDescent="0.2">
      <c r="O14287" s="223"/>
    </row>
    <row r="14288" spans="15:15" x14ac:dyDescent="0.2">
      <c r="O14288" s="223"/>
    </row>
    <row r="14289" spans="15:15" x14ac:dyDescent="0.2">
      <c r="O14289" s="223"/>
    </row>
    <row r="14290" spans="15:15" x14ac:dyDescent="0.2">
      <c r="O14290" s="223"/>
    </row>
    <row r="14291" spans="15:15" x14ac:dyDescent="0.2">
      <c r="O14291" s="223"/>
    </row>
    <row r="14292" spans="15:15" x14ac:dyDescent="0.2">
      <c r="O14292" s="223"/>
    </row>
    <row r="14293" spans="15:15" x14ac:dyDescent="0.2">
      <c r="O14293" s="223"/>
    </row>
    <row r="14294" spans="15:15" x14ac:dyDescent="0.2">
      <c r="O14294" s="223"/>
    </row>
    <row r="14295" spans="15:15" x14ac:dyDescent="0.2">
      <c r="O14295" s="223"/>
    </row>
    <row r="14296" spans="15:15" x14ac:dyDescent="0.2">
      <c r="O14296" s="223"/>
    </row>
    <row r="14297" spans="15:15" x14ac:dyDescent="0.2">
      <c r="O14297" s="223"/>
    </row>
    <row r="14298" spans="15:15" x14ac:dyDescent="0.2">
      <c r="O14298" s="223"/>
    </row>
    <row r="14299" spans="15:15" x14ac:dyDescent="0.2">
      <c r="O14299" s="223"/>
    </row>
    <row r="14300" spans="15:15" x14ac:dyDescent="0.2">
      <c r="O14300" s="223"/>
    </row>
    <row r="14301" spans="15:15" x14ac:dyDescent="0.2">
      <c r="O14301" s="223"/>
    </row>
    <row r="14302" spans="15:15" x14ac:dyDescent="0.2">
      <c r="O14302" s="223"/>
    </row>
    <row r="14303" spans="15:15" x14ac:dyDescent="0.2">
      <c r="O14303" s="223"/>
    </row>
    <row r="14304" spans="15:15" x14ac:dyDescent="0.2">
      <c r="O14304" s="223"/>
    </row>
    <row r="14305" spans="15:15" x14ac:dyDescent="0.2">
      <c r="O14305" s="223"/>
    </row>
    <row r="14306" spans="15:15" x14ac:dyDescent="0.2">
      <c r="O14306" s="223"/>
    </row>
    <row r="14307" spans="15:15" x14ac:dyDescent="0.2">
      <c r="O14307" s="223"/>
    </row>
    <row r="14308" spans="15:15" x14ac:dyDescent="0.2">
      <c r="O14308" s="223"/>
    </row>
    <row r="14309" spans="15:15" x14ac:dyDescent="0.2">
      <c r="O14309" s="223"/>
    </row>
    <row r="14310" spans="15:15" x14ac:dyDescent="0.2">
      <c r="O14310" s="223"/>
    </row>
    <row r="14311" spans="15:15" x14ac:dyDescent="0.2">
      <c r="O14311" s="223"/>
    </row>
    <row r="14312" spans="15:15" x14ac:dyDescent="0.2">
      <c r="O14312" s="223"/>
    </row>
    <row r="14313" spans="15:15" x14ac:dyDescent="0.2">
      <c r="O14313" s="223"/>
    </row>
    <row r="14314" spans="15:15" x14ac:dyDescent="0.2">
      <c r="O14314" s="223"/>
    </row>
    <row r="14315" spans="15:15" x14ac:dyDescent="0.2">
      <c r="O14315" s="223"/>
    </row>
    <row r="14316" spans="15:15" x14ac:dyDescent="0.2">
      <c r="O14316" s="223"/>
    </row>
    <row r="14317" spans="15:15" x14ac:dyDescent="0.2">
      <c r="O14317" s="223"/>
    </row>
    <row r="14318" spans="15:15" x14ac:dyDescent="0.2">
      <c r="O14318" s="223"/>
    </row>
    <row r="14319" spans="15:15" x14ac:dyDescent="0.2">
      <c r="O14319" s="223"/>
    </row>
    <row r="14320" spans="15:15" x14ac:dyDescent="0.2">
      <c r="O14320" s="223"/>
    </row>
    <row r="14321" spans="15:15" x14ac:dyDescent="0.2">
      <c r="O14321" s="223"/>
    </row>
    <row r="14322" spans="15:15" x14ac:dyDescent="0.2">
      <c r="O14322" s="223"/>
    </row>
    <row r="14323" spans="15:15" x14ac:dyDescent="0.2">
      <c r="O14323" s="223"/>
    </row>
    <row r="14324" spans="15:15" x14ac:dyDescent="0.2">
      <c r="O14324" s="223"/>
    </row>
    <row r="14325" spans="15:15" x14ac:dyDescent="0.2">
      <c r="O14325" s="223"/>
    </row>
    <row r="14326" spans="15:15" x14ac:dyDescent="0.2">
      <c r="O14326" s="223"/>
    </row>
    <row r="14327" spans="15:15" x14ac:dyDescent="0.2">
      <c r="O14327" s="223"/>
    </row>
    <row r="14328" spans="15:15" x14ac:dyDescent="0.2">
      <c r="O14328" s="223"/>
    </row>
    <row r="14329" spans="15:15" x14ac:dyDescent="0.2">
      <c r="O14329" s="223"/>
    </row>
    <row r="14330" spans="15:15" x14ac:dyDescent="0.2">
      <c r="O14330" s="223"/>
    </row>
    <row r="14331" spans="15:15" x14ac:dyDescent="0.2">
      <c r="O14331" s="223"/>
    </row>
    <row r="14332" spans="15:15" x14ac:dyDescent="0.2">
      <c r="O14332" s="223"/>
    </row>
    <row r="14333" spans="15:15" x14ac:dyDescent="0.2">
      <c r="O14333" s="223"/>
    </row>
    <row r="14334" spans="15:15" x14ac:dyDescent="0.2">
      <c r="O14334" s="223"/>
    </row>
    <row r="14335" spans="15:15" x14ac:dyDescent="0.2">
      <c r="O14335" s="223"/>
    </row>
    <row r="14336" spans="15:15" x14ac:dyDescent="0.2">
      <c r="O14336" s="223"/>
    </row>
    <row r="14337" spans="15:15" x14ac:dyDescent="0.2">
      <c r="O14337" s="223"/>
    </row>
    <row r="14338" spans="15:15" x14ac:dyDescent="0.2">
      <c r="O14338" s="223"/>
    </row>
    <row r="14339" spans="15:15" x14ac:dyDescent="0.2">
      <c r="O14339" s="223"/>
    </row>
    <row r="14340" spans="15:15" x14ac:dyDescent="0.2">
      <c r="O14340" s="223"/>
    </row>
    <row r="14341" spans="15:15" x14ac:dyDescent="0.2">
      <c r="O14341" s="223"/>
    </row>
    <row r="14342" spans="15:15" x14ac:dyDescent="0.2">
      <c r="O14342" s="223"/>
    </row>
    <row r="14343" spans="15:15" x14ac:dyDescent="0.2">
      <c r="O14343" s="223"/>
    </row>
    <row r="14344" spans="15:15" x14ac:dyDescent="0.2">
      <c r="O14344" s="223"/>
    </row>
    <row r="14345" spans="15:15" x14ac:dyDescent="0.2">
      <c r="O14345" s="223"/>
    </row>
    <row r="14346" spans="15:15" x14ac:dyDescent="0.2">
      <c r="O14346" s="223"/>
    </row>
    <row r="14347" spans="15:15" x14ac:dyDescent="0.2">
      <c r="O14347" s="223"/>
    </row>
    <row r="14348" spans="15:15" x14ac:dyDescent="0.2">
      <c r="O14348" s="223"/>
    </row>
    <row r="14349" spans="15:15" x14ac:dyDescent="0.2">
      <c r="O14349" s="223"/>
    </row>
    <row r="14350" spans="15:15" x14ac:dyDescent="0.2">
      <c r="O14350" s="223"/>
    </row>
    <row r="14351" spans="15:15" x14ac:dyDescent="0.2">
      <c r="O14351" s="223"/>
    </row>
    <row r="14352" spans="15:15" x14ac:dyDescent="0.2">
      <c r="O14352" s="223"/>
    </row>
    <row r="14353" spans="15:15" x14ac:dyDescent="0.2">
      <c r="O14353" s="223"/>
    </row>
    <row r="14354" spans="15:15" x14ac:dyDescent="0.2">
      <c r="O14354" s="223"/>
    </row>
    <row r="14355" spans="15:15" x14ac:dyDescent="0.2">
      <c r="O14355" s="223"/>
    </row>
    <row r="14356" spans="15:15" x14ac:dyDescent="0.2">
      <c r="O14356" s="223"/>
    </row>
    <row r="14357" spans="15:15" x14ac:dyDescent="0.2">
      <c r="O14357" s="223"/>
    </row>
    <row r="14358" spans="15:15" x14ac:dyDescent="0.2">
      <c r="O14358" s="223"/>
    </row>
    <row r="14359" spans="15:15" x14ac:dyDescent="0.2">
      <c r="O14359" s="223"/>
    </row>
    <row r="14360" spans="15:15" x14ac:dyDescent="0.2">
      <c r="O14360" s="223"/>
    </row>
    <row r="14361" spans="15:15" x14ac:dyDescent="0.2">
      <c r="O14361" s="223"/>
    </row>
    <row r="14362" spans="15:15" x14ac:dyDescent="0.2">
      <c r="O14362" s="223"/>
    </row>
    <row r="14363" spans="15:15" x14ac:dyDescent="0.2">
      <c r="O14363" s="223"/>
    </row>
    <row r="14364" spans="15:15" x14ac:dyDescent="0.2">
      <c r="O14364" s="223"/>
    </row>
    <row r="14365" spans="15:15" x14ac:dyDescent="0.2">
      <c r="O14365" s="223"/>
    </row>
    <row r="14366" spans="15:15" x14ac:dyDescent="0.2">
      <c r="O14366" s="223"/>
    </row>
    <row r="14367" spans="15:15" x14ac:dyDescent="0.2">
      <c r="O14367" s="223"/>
    </row>
    <row r="14368" spans="15:15" x14ac:dyDescent="0.2">
      <c r="O14368" s="223"/>
    </row>
    <row r="14369" spans="15:15" x14ac:dyDescent="0.2">
      <c r="O14369" s="223"/>
    </row>
    <row r="14370" spans="15:15" x14ac:dyDescent="0.2">
      <c r="O14370" s="223"/>
    </row>
    <row r="14371" spans="15:15" x14ac:dyDescent="0.2">
      <c r="O14371" s="223"/>
    </row>
    <row r="14372" spans="15:15" x14ac:dyDescent="0.2">
      <c r="O14372" s="223"/>
    </row>
    <row r="14373" spans="15:15" x14ac:dyDescent="0.2">
      <c r="O14373" s="223"/>
    </row>
    <row r="14374" spans="15:15" x14ac:dyDescent="0.2">
      <c r="O14374" s="223"/>
    </row>
    <row r="14375" spans="15:15" x14ac:dyDescent="0.2">
      <c r="O14375" s="223"/>
    </row>
    <row r="14376" spans="15:15" x14ac:dyDescent="0.2">
      <c r="O14376" s="223"/>
    </row>
    <row r="14377" spans="15:15" x14ac:dyDescent="0.2">
      <c r="O14377" s="223"/>
    </row>
    <row r="14378" spans="15:15" x14ac:dyDescent="0.2">
      <c r="O14378" s="223"/>
    </row>
    <row r="14379" spans="15:15" x14ac:dyDescent="0.2">
      <c r="O14379" s="223"/>
    </row>
    <row r="14380" spans="15:15" x14ac:dyDescent="0.2">
      <c r="O14380" s="223"/>
    </row>
    <row r="14381" spans="15:15" x14ac:dyDescent="0.2">
      <c r="O14381" s="223"/>
    </row>
    <row r="14382" spans="15:15" x14ac:dyDescent="0.2">
      <c r="O14382" s="223"/>
    </row>
    <row r="14383" spans="15:15" x14ac:dyDescent="0.2">
      <c r="O14383" s="223"/>
    </row>
    <row r="14384" spans="15:15" x14ac:dyDescent="0.2">
      <c r="O14384" s="223"/>
    </row>
    <row r="14385" spans="15:15" x14ac:dyDescent="0.2">
      <c r="O14385" s="223"/>
    </row>
    <row r="14386" spans="15:15" x14ac:dyDescent="0.2">
      <c r="O14386" s="223"/>
    </row>
    <row r="14387" spans="15:15" x14ac:dyDescent="0.2">
      <c r="O14387" s="223"/>
    </row>
    <row r="14388" spans="15:15" x14ac:dyDescent="0.2">
      <c r="O14388" s="223"/>
    </row>
    <row r="14389" spans="15:15" x14ac:dyDescent="0.2">
      <c r="O14389" s="223"/>
    </row>
    <row r="14390" spans="15:15" x14ac:dyDescent="0.2">
      <c r="O14390" s="223"/>
    </row>
    <row r="14391" spans="15:15" x14ac:dyDescent="0.2">
      <c r="O14391" s="223"/>
    </row>
    <row r="14392" spans="15:15" x14ac:dyDescent="0.2">
      <c r="O14392" s="223"/>
    </row>
    <row r="14393" spans="15:15" x14ac:dyDescent="0.2">
      <c r="O14393" s="223"/>
    </row>
    <row r="14394" spans="15:15" x14ac:dyDescent="0.2">
      <c r="O14394" s="223"/>
    </row>
    <row r="14395" spans="15:15" x14ac:dyDescent="0.2">
      <c r="O14395" s="223"/>
    </row>
    <row r="14396" spans="15:15" x14ac:dyDescent="0.2">
      <c r="O14396" s="223"/>
    </row>
    <row r="14397" spans="15:15" x14ac:dyDescent="0.2">
      <c r="O14397" s="223"/>
    </row>
    <row r="14398" spans="15:15" x14ac:dyDescent="0.2">
      <c r="O14398" s="223"/>
    </row>
    <row r="14399" spans="15:15" x14ac:dyDescent="0.2">
      <c r="O14399" s="223"/>
    </row>
    <row r="14400" spans="15:15" x14ac:dyDescent="0.2">
      <c r="O14400" s="223"/>
    </row>
    <row r="14401" spans="15:15" x14ac:dyDescent="0.2">
      <c r="O14401" s="223"/>
    </row>
    <row r="14402" spans="15:15" x14ac:dyDescent="0.2">
      <c r="O14402" s="223"/>
    </row>
    <row r="14403" spans="15:15" x14ac:dyDescent="0.2">
      <c r="O14403" s="223"/>
    </row>
    <row r="14404" spans="15:15" x14ac:dyDescent="0.2">
      <c r="O14404" s="223"/>
    </row>
    <row r="14405" spans="15:15" x14ac:dyDescent="0.2">
      <c r="O14405" s="223"/>
    </row>
    <row r="14406" spans="15:15" x14ac:dyDescent="0.2">
      <c r="O14406" s="223"/>
    </row>
    <row r="14407" spans="15:15" x14ac:dyDescent="0.2">
      <c r="O14407" s="223"/>
    </row>
    <row r="14408" spans="15:15" x14ac:dyDescent="0.2">
      <c r="O14408" s="223"/>
    </row>
    <row r="14409" spans="15:15" x14ac:dyDescent="0.2">
      <c r="O14409" s="223"/>
    </row>
    <row r="14410" spans="15:15" x14ac:dyDescent="0.2">
      <c r="O14410" s="223"/>
    </row>
    <row r="14411" spans="15:15" x14ac:dyDescent="0.2">
      <c r="O14411" s="223"/>
    </row>
    <row r="14412" spans="15:15" x14ac:dyDescent="0.2">
      <c r="O14412" s="223"/>
    </row>
    <row r="14413" spans="15:15" x14ac:dyDescent="0.2">
      <c r="O14413" s="223"/>
    </row>
    <row r="14414" spans="15:15" x14ac:dyDescent="0.2">
      <c r="O14414" s="223"/>
    </row>
    <row r="14415" spans="15:15" x14ac:dyDescent="0.2">
      <c r="O14415" s="223"/>
    </row>
    <row r="14416" spans="15:15" x14ac:dyDescent="0.2">
      <c r="O14416" s="223"/>
    </row>
    <row r="14417" spans="15:15" x14ac:dyDescent="0.2">
      <c r="O14417" s="223"/>
    </row>
    <row r="14418" spans="15:15" x14ac:dyDescent="0.2">
      <c r="O14418" s="223"/>
    </row>
    <row r="14419" spans="15:15" x14ac:dyDescent="0.2">
      <c r="O14419" s="223"/>
    </row>
    <row r="14420" spans="15:15" x14ac:dyDescent="0.2">
      <c r="O14420" s="223"/>
    </row>
    <row r="14421" spans="15:15" x14ac:dyDescent="0.2">
      <c r="O14421" s="223"/>
    </row>
    <row r="14422" spans="15:15" x14ac:dyDescent="0.2">
      <c r="O14422" s="223"/>
    </row>
    <row r="14423" spans="15:15" x14ac:dyDescent="0.2">
      <c r="O14423" s="223"/>
    </row>
    <row r="14424" spans="15:15" x14ac:dyDescent="0.2">
      <c r="O14424" s="223"/>
    </row>
    <row r="14425" spans="15:15" x14ac:dyDescent="0.2">
      <c r="O14425" s="223"/>
    </row>
    <row r="14426" spans="15:15" x14ac:dyDescent="0.2">
      <c r="O14426" s="223"/>
    </row>
    <row r="14427" spans="15:15" x14ac:dyDescent="0.2">
      <c r="O14427" s="223"/>
    </row>
    <row r="14428" spans="15:15" x14ac:dyDescent="0.2">
      <c r="O14428" s="223"/>
    </row>
    <row r="14429" spans="15:15" x14ac:dyDescent="0.2">
      <c r="O14429" s="223"/>
    </row>
    <row r="14430" spans="15:15" x14ac:dyDescent="0.2">
      <c r="O14430" s="223"/>
    </row>
    <row r="14431" spans="15:15" x14ac:dyDescent="0.2">
      <c r="O14431" s="223"/>
    </row>
    <row r="14432" spans="15:15" x14ac:dyDescent="0.2">
      <c r="O14432" s="223"/>
    </row>
    <row r="14433" spans="15:15" x14ac:dyDescent="0.2">
      <c r="O14433" s="223"/>
    </row>
    <row r="14434" spans="15:15" x14ac:dyDescent="0.2">
      <c r="O14434" s="223"/>
    </row>
    <row r="14435" spans="15:15" x14ac:dyDescent="0.2">
      <c r="O14435" s="223"/>
    </row>
    <row r="14436" spans="15:15" x14ac:dyDescent="0.2">
      <c r="O14436" s="223"/>
    </row>
    <row r="14437" spans="15:15" x14ac:dyDescent="0.2">
      <c r="O14437" s="223"/>
    </row>
    <row r="14438" spans="15:15" x14ac:dyDescent="0.2">
      <c r="O14438" s="223"/>
    </row>
    <row r="14439" spans="15:15" x14ac:dyDescent="0.2">
      <c r="O14439" s="223"/>
    </row>
    <row r="14440" spans="15:15" x14ac:dyDescent="0.2">
      <c r="O14440" s="223"/>
    </row>
    <row r="14441" spans="15:15" x14ac:dyDescent="0.2">
      <c r="O14441" s="223"/>
    </row>
    <row r="14442" spans="15:15" x14ac:dyDescent="0.2">
      <c r="O14442" s="223"/>
    </row>
    <row r="14443" spans="15:15" x14ac:dyDescent="0.2">
      <c r="O14443" s="223"/>
    </row>
    <row r="14444" spans="15:15" x14ac:dyDescent="0.2">
      <c r="O14444" s="223"/>
    </row>
    <row r="14445" spans="15:15" x14ac:dyDescent="0.2">
      <c r="O14445" s="223"/>
    </row>
    <row r="14446" spans="15:15" x14ac:dyDescent="0.2">
      <c r="O14446" s="223"/>
    </row>
    <row r="14447" spans="15:15" x14ac:dyDescent="0.2">
      <c r="O14447" s="223"/>
    </row>
    <row r="14448" spans="15:15" x14ac:dyDescent="0.2">
      <c r="O14448" s="223"/>
    </row>
    <row r="14449" spans="15:15" x14ac:dyDescent="0.2">
      <c r="O14449" s="223"/>
    </row>
    <row r="14450" spans="15:15" x14ac:dyDescent="0.2">
      <c r="O14450" s="223"/>
    </row>
    <row r="14451" spans="15:15" x14ac:dyDescent="0.2">
      <c r="O14451" s="223"/>
    </row>
    <row r="14452" spans="15:15" x14ac:dyDescent="0.2">
      <c r="O14452" s="223"/>
    </row>
    <row r="14453" spans="15:15" x14ac:dyDescent="0.2">
      <c r="O14453" s="223"/>
    </row>
    <row r="14454" spans="15:15" x14ac:dyDescent="0.2">
      <c r="O14454" s="223"/>
    </row>
    <row r="14455" spans="15:15" x14ac:dyDescent="0.2">
      <c r="O14455" s="223"/>
    </row>
    <row r="14456" spans="15:15" x14ac:dyDescent="0.2">
      <c r="O14456" s="223"/>
    </row>
    <row r="14457" spans="15:15" x14ac:dyDescent="0.2">
      <c r="O14457" s="223"/>
    </row>
    <row r="14458" spans="15:15" x14ac:dyDescent="0.2">
      <c r="O14458" s="223"/>
    </row>
    <row r="14459" spans="15:15" x14ac:dyDescent="0.2">
      <c r="O14459" s="223"/>
    </row>
    <row r="14460" spans="15:15" x14ac:dyDescent="0.2">
      <c r="O14460" s="223"/>
    </row>
    <row r="14461" spans="15:15" x14ac:dyDescent="0.2">
      <c r="O14461" s="223"/>
    </row>
    <row r="14462" spans="15:15" x14ac:dyDescent="0.2">
      <c r="O14462" s="223"/>
    </row>
    <row r="14463" spans="15:15" x14ac:dyDescent="0.2">
      <c r="O14463" s="223"/>
    </row>
    <row r="14464" spans="15:15" x14ac:dyDescent="0.2">
      <c r="O14464" s="223"/>
    </row>
    <row r="14465" spans="15:15" x14ac:dyDescent="0.2">
      <c r="O14465" s="223"/>
    </row>
    <row r="14466" spans="15:15" x14ac:dyDescent="0.2">
      <c r="O14466" s="223"/>
    </row>
    <row r="14467" spans="15:15" x14ac:dyDescent="0.2">
      <c r="O14467" s="223"/>
    </row>
    <row r="14468" spans="15:15" x14ac:dyDescent="0.2">
      <c r="O14468" s="223"/>
    </row>
    <row r="14469" spans="15:15" x14ac:dyDescent="0.2">
      <c r="O14469" s="223"/>
    </row>
    <row r="14470" spans="15:15" x14ac:dyDescent="0.2">
      <c r="O14470" s="223"/>
    </row>
    <row r="14471" spans="15:15" x14ac:dyDescent="0.2">
      <c r="O14471" s="223"/>
    </row>
    <row r="14472" spans="15:15" x14ac:dyDescent="0.2">
      <c r="O14472" s="223"/>
    </row>
    <row r="14473" spans="15:15" x14ac:dyDescent="0.2">
      <c r="O14473" s="223"/>
    </row>
    <row r="14474" spans="15:15" x14ac:dyDescent="0.2">
      <c r="O14474" s="223"/>
    </row>
    <row r="14475" spans="15:15" x14ac:dyDescent="0.2">
      <c r="O14475" s="223"/>
    </row>
    <row r="14476" spans="15:15" x14ac:dyDescent="0.2">
      <c r="O14476" s="223"/>
    </row>
    <row r="14477" spans="15:15" x14ac:dyDescent="0.2">
      <c r="O14477" s="223"/>
    </row>
    <row r="14478" spans="15:15" x14ac:dyDescent="0.2">
      <c r="O14478" s="223"/>
    </row>
    <row r="14479" spans="15:15" x14ac:dyDescent="0.2">
      <c r="O14479" s="223"/>
    </row>
    <row r="14480" spans="15:15" x14ac:dyDescent="0.2">
      <c r="O14480" s="223"/>
    </row>
    <row r="14481" spans="15:15" x14ac:dyDescent="0.2">
      <c r="O14481" s="223"/>
    </row>
    <row r="14482" spans="15:15" x14ac:dyDescent="0.2">
      <c r="O14482" s="223"/>
    </row>
    <row r="14483" spans="15:15" x14ac:dyDescent="0.2">
      <c r="O14483" s="223"/>
    </row>
    <row r="14484" spans="15:15" x14ac:dyDescent="0.2">
      <c r="O14484" s="223"/>
    </row>
    <row r="14485" spans="15:15" x14ac:dyDescent="0.2">
      <c r="O14485" s="223"/>
    </row>
    <row r="14486" spans="15:15" x14ac:dyDescent="0.2">
      <c r="O14486" s="223"/>
    </row>
    <row r="14487" spans="15:15" x14ac:dyDescent="0.2">
      <c r="O14487" s="223"/>
    </row>
    <row r="14488" spans="15:15" x14ac:dyDescent="0.2">
      <c r="O14488" s="223"/>
    </row>
    <row r="14489" spans="15:15" x14ac:dyDescent="0.2">
      <c r="O14489" s="223"/>
    </row>
    <row r="14490" spans="15:15" x14ac:dyDescent="0.2">
      <c r="O14490" s="223"/>
    </row>
    <row r="14491" spans="15:15" x14ac:dyDescent="0.2">
      <c r="O14491" s="223"/>
    </row>
    <row r="14492" spans="15:15" x14ac:dyDescent="0.2">
      <c r="O14492" s="223"/>
    </row>
    <row r="14493" spans="15:15" x14ac:dyDescent="0.2">
      <c r="O14493" s="223"/>
    </row>
    <row r="14494" spans="15:15" x14ac:dyDescent="0.2">
      <c r="O14494" s="223"/>
    </row>
    <row r="14495" spans="15:15" x14ac:dyDescent="0.2">
      <c r="O14495" s="223"/>
    </row>
    <row r="14496" spans="15:15" x14ac:dyDescent="0.2">
      <c r="O14496" s="223"/>
    </row>
    <row r="14497" spans="15:15" x14ac:dyDescent="0.2">
      <c r="O14497" s="223"/>
    </row>
    <row r="14498" spans="15:15" x14ac:dyDescent="0.2">
      <c r="O14498" s="223"/>
    </row>
    <row r="14499" spans="15:15" x14ac:dyDescent="0.2">
      <c r="O14499" s="223"/>
    </row>
    <row r="14500" spans="15:15" x14ac:dyDescent="0.2">
      <c r="O14500" s="223"/>
    </row>
    <row r="14501" spans="15:15" x14ac:dyDescent="0.2">
      <c r="O14501" s="223"/>
    </row>
    <row r="14502" spans="15:15" x14ac:dyDescent="0.2">
      <c r="O14502" s="223"/>
    </row>
    <row r="14503" spans="15:15" x14ac:dyDescent="0.2">
      <c r="O14503" s="223"/>
    </row>
    <row r="14504" spans="15:15" x14ac:dyDescent="0.2">
      <c r="O14504" s="223"/>
    </row>
    <row r="14505" spans="15:15" x14ac:dyDescent="0.2">
      <c r="O14505" s="223"/>
    </row>
    <row r="14506" spans="15:15" x14ac:dyDescent="0.2">
      <c r="O14506" s="223"/>
    </row>
    <row r="14507" spans="15:15" x14ac:dyDescent="0.2">
      <c r="O14507" s="223"/>
    </row>
    <row r="14508" spans="15:15" x14ac:dyDescent="0.2">
      <c r="O14508" s="223"/>
    </row>
    <row r="14509" spans="15:15" x14ac:dyDescent="0.2">
      <c r="O14509" s="223"/>
    </row>
    <row r="14510" spans="15:15" x14ac:dyDescent="0.2">
      <c r="O14510" s="223"/>
    </row>
    <row r="14511" spans="15:15" x14ac:dyDescent="0.2">
      <c r="O14511" s="223"/>
    </row>
    <row r="14512" spans="15:15" x14ac:dyDescent="0.2">
      <c r="O14512" s="223"/>
    </row>
    <row r="14513" spans="15:15" x14ac:dyDescent="0.2">
      <c r="O14513" s="223"/>
    </row>
    <row r="14514" spans="15:15" x14ac:dyDescent="0.2">
      <c r="O14514" s="223"/>
    </row>
    <row r="14515" spans="15:15" x14ac:dyDescent="0.2">
      <c r="O14515" s="223"/>
    </row>
    <row r="14516" spans="15:15" x14ac:dyDescent="0.2">
      <c r="O14516" s="223"/>
    </row>
    <row r="14517" spans="15:15" x14ac:dyDescent="0.2">
      <c r="O14517" s="223"/>
    </row>
    <row r="14518" spans="15:15" x14ac:dyDescent="0.2">
      <c r="O14518" s="223"/>
    </row>
    <row r="14519" spans="15:15" x14ac:dyDescent="0.2">
      <c r="O14519" s="223"/>
    </row>
    <row r="14520" spans="15:15" x14ac:dyDescent="0.2">
      <c r="O14520" s="223"/>
    </row>
    <row r="14521" spans="15:15" x14ac:dyDescent="0.2">
      <c r="O14521" s="223"/>
    </row>
    <row r="14522" spans="15:15" x14ac:dyDescent="0.2">
      <c r="O14522" s="223"/>
    </row>
    <row r="14523" spans="15:15" x14ac:dyDescent="0.2">
      <c r="O14523" s="223"/>
    </row>
    <row r="14524" spans="15:15" x14ac:dyDescent="0.2">
      <c r="O14524" s="223"/>
    </row>
    <row r="14525" spans="15:15" x14ac:dyDescent="0.2">
      <c r="O14525" s="223"/>
    </row>
    <row r="14526" spans="15:15" x14ac:dyDescent="0.2">
      <c r="O14526" s="223"/>
    </row>
    <row r="14527" spans="15:15" x14ac:dyDescent="0.2">
      <c r="O14527" s="223"/>
    </row>
    <row r="14528" spans="15:15" x14ac:dyDescent="0.2">
      <c r="O14528" s="223"/>
    </row>
    <row r="14529" spans="15:15" x14ac:dyDescent="0.2">
      <c r="O14529" s="223"/>
    </row>
    <row r="14530" spans="15:15" x14ac:dyDescent="0.2">
      <c r="O14530" s="223"/>
    </row>
    <row r="14531" spans="15:15" x14ac:dyDescent="0.2">
      <c r="O14531" s="223"/>
    </row>
    <row r="14532" spans="15:15" x14ac:dyDescent="0.2">
      <c r="O14532" s="223"/>
    </row>
    <row r="14533" spans="15:15" x14ac:dyDescent="0.2">
      <c r="O14533" s="223"/>
    </row>
    <row r="14534" spans="15:15" x14ac:dyDescent="0.2">
      <c r="O14534" s="223"/>
    </row>
    <row r="14535" spans="15:15" x14ac:dyDescent="0.2">
      <c r="O14535" s="223"/>
    </row>
    <row r="14536" spans="15:15" x14ac:dyDescent="0.2">
      <c r="O14536" s="223"/>
    </row>
    <row r="14537" spans="15:15" x14ac:dyDescent="0.2">
      <c r="O14537" s="223"/>
    </row>
    <row r="14538" spans="15:15" x14ac:dyDescent="0.2">
      <c r="O14538" s="223"/>
    </row>
    <row r="14539" spans="15:15" x14ac:dyDescent="0.2">
      <c r="O14539" s="223"/>
    </row>
    <row r="14540" spans="15:15" x14ac:dyDescent="0.2">
      <c r="O14540" s="223"/>
    </row>
    <row r="14541" spans="15:15" x14ac:dyDescent="0.2">
      <c r="O14541" s="223"/>
    </row>
    <row r="14542" spans="15:15" x14ac:dyDescent="0.2">
      <c r="O14542" s="223"/>
    </row>
    <row r="14543" spans="15:15" x14ac:dyDescent="0.2">
      <c r="O14543" s="223"/>
    </row>
    <row r="14544" spans="15:15" x14ac:dyDescent="0.2">
      <c r="O14544" s="223"/>
    </row>
    <row r="14545" spans="15:15" x14ac:dyDescent="0.2">
      <c r="O14545" s="223"/>
    </row>
    <row r="14546" spans="15:15" x14ac:dyDescent="0.2">
      <c r="O14546" s="223"/>
    </row>
    <row r="14547" spans="15:15" x14ac:dyDescent="0.2">
      <c r="O14547" s="223"/>
    </row>
    <row r="14548" spans="15:15" x14ac:dyDescent="0.2">
      <c r="O14548" s="223"/>
    </row>
    <row r="14549" spans="15:15" x14ac:dyDescent="0.2">
      <c r="O14549" s="223"/>
    </row>
    <row r="14550" spans="15:15" x14ac:dyDescent="0.2">
      <c r="O14550" s="223"/>
    </row>
    <row r="14551" spans="15:15" x14ac:dyDescent="0.2">
      <c r="O14551" s="223"/>
    </row>
    <row r="14552" spans="15:15" x14ac:dyDescent="0.2">
      <c r="O14552" s="223"/>
    </row>
    <row r="14553" spans="15:15" x14ac:dyDescent="0.2">
      <c r="O14553" s="223"/>
    </row>
    <row r="14554" spans="15:15" x14ac:dyDescent="0.2">
      <c r="O14554" s="223"/>
    </row>
    <row r="14555" spans="15:15" x14ac:dyDescent="0.2">
      <c r="O14555" s="223"/>
    </row>
    <row r="14556" spans="15:15" x14ac:dyDescent="0.2">
      <c r="O14556" s="223"/>
    </row>
    <row r="14557" spans="15:15" x14ac:dyDescent="0.2">
      <c r="O14557" s="223"/>
    </row>
    <row r="14558" spans="15:15" x14ac:dyDescent="0.2">
      <c r="O14558" s="223"/>
    </row>
    <row r="14559" spans="15:15" x14ac:dyDescent="0.2">
      <c r="O14559" s="223"/>
    </row>
    <row r="14560" spans="15:15" x14ac:dyDescent="0.2">
      <c r="O14560" s="223"/>
    </row>
    <row r="14561" spans="15:15" x14ac:dyDescent="0.2">
      <c r="O14561" s="223"/>
    </row>
    <row r="14562" spans="15:15" x14ac:dyDescent="0.2">
      <c r="O14562" s="223"/>
    </row>
    <row r="14563" spans="15:15" x14ac:dyDescent="0.2">
      <c r="O14563" s="223"/>
    </row>
    <row r="14564" spans="15:15" x14ac:dyDescent="0.2">
      <c r="O14564" s="223"/>
    </row>
    <row r="14565" spans="15:15" x14ac:dyDescent="0.2">
      <c r="O14565" s="223"/>
    </row>
    <row r="14566" spans="15:15" x14ac:dyDescent="0.2">
      <c r="O14566" s="223"/>
    </row>
    <row r="14567" spans="15:15" x14ac:dyDescent="0.2">
      <c r="O14567" s="223"/>
    </row>
    <row r="14568" spans="15:15" x14ac:dyDescent="0.2">
      <c r="O14568" s="223"/>
    </row>
    <row r="14569" spans="15:15" x14ac:dyDescent="0.2">
      <c r="O14569" s="223"/>
    </row>
    <row r="14570" spans="15:15" x14ac:dyDescent="0.2">
      <c r="O14570" s="223"/>
    </row>
    <row r="14571" spans="15:15" x14ac:dyDescent="0.2">
      <c r="O14571" s="223"/>
    </row>
    <row r="14572" spans="15:15" x14ac:dyDescent="0.2">
      <c r="O14572" s="223"/>
    </row>
    <row r="14573" spans="15:15" x14ac:dyDescent="0.2">
      <c r="O14573" s="223"/>
    </row>
    <row r="14574" spans="15:15" x14ac:dyDescent="0.2">
      <c r="O14574" s="223"/>
    </row>
    <row r="14575" spans="15:15" x14ac:dyDescent="0.2">
      <c r="O14575" s="223"/>
    </row>
    <row r="14576" spans="15:15" x14ac:dyDescent="0.2">
      <c r="O14576" s="223"/>
    </row>
    <row r="14577" spans="15:15" x14ac:dyDescent="0.2">
      <c r="O14577" s="223"/>
    </row>
    <row r="14578" spans="15:15" x14ac:dyDescent="0.2">
      <c r="O14578" s="223"/>
    </row>
    <row r="14579" spans="15:15" x14ac:dyDescent="0.2">
      <c r="O14579" s="223"/>
    </row>
    <row r="14580" spans="15:15" x14ac:dyDescent="0.2">
      <c r="O14580" s="223"/>
    </row>
    <row r="14581" spans="15:15" x14ac:dyDescent="0.2">
      <c r="O14581" s="223"/>
    </row>
    <row r="14582" spans="15:15" x14ac:dyDescent="0.2">
      <c r="O14582" s="223"/>
    </row>
    <row r="14583" spans="15:15" x14ac:dyDescent="0.2">
      <c r="O14583" s="223"/>
    </row>
    <row r="14584" spans="15:15" x14ac:dyDescent="0.2">
      <c r="O14584" s="223"/>
    </row>
    <row r="14585" spans="15:15" x14ac:dyDescent="0.2">
      <c r="O14585" s="223"/>
    </row>
    <row r="14586" spans="15:15" x14ac:dyDescent="0.2">
      <c r="O14586" s="223"/>
    </row>
    <row r="14587" spans="15:15" x14ac:dyDescent="0.2">
      <c r="O14587" s="223"/>
    </row>
    <row r="14588" spans="15:15" x14ac:dyDescent="0.2">
      <c r="O14588" s="223"/>
    </row>
    <row r="14589" spans="15:15" x14ac:dyDescent="0.2">
      <c r="O14589" s="223"/>
    </row>
    <row r="14590" spans="15:15" x14ac:dyDescent="0.2">
      <c r="O14590" s="223"/>
    </row>
    <row r="14591" spans="15:15" x14ac:dyDescent="0.2">
      <c r="O14591" s="223"/>
    </row>
    <row r="14592" spans="15:15" x14ac:dyDescent="0.2">
      <c r="O14592" s="223"/>
    </row>
    <row r="14593" spans="15:15" x14ac:dyDescent="0.2">
      <c r="O14593" s="223"/>
    </row>
    <row r="14594" spans="15:15" x14ac:dyDescent="0.2">
      <c r="O14594" s="223"/>
    </row>
    <row r="14595" spans="15:15" x14ac:dyDescent="0.2">
      <c r="O14595" s="223"/>
    </row>
    <row r="14596" spans="15:15" x14ac:dyDescent="0.2">
      <c r="O14596" s="223"/>
    </row>
    <row r="14597" spans="15:15" x14ac:dyDescent="0.2">
      <c r="O14597" s="223"/>
    </row>
    <row r="14598" spans="15:15" x14ac:dyDescent="0.2">
      <c r="O14598" s="223"/>
    </row>
    <row r="14599" spans="15:15" x14ac:dyDescent="0.2">
      <c r="O14599" s="223"/>
    </row>
    <row r="14600" spans="15:15" x14ac:dyDescent="0.2">
      <c r="O14600" s="223"/>
    </row>
    <row r="14601" spans="15:15" x14ac:dyDescent="0.2">
      <c r="O14601" s="223"/>
    </row>
    <row r="14602" spans="15:15" x14ac:dyDescent="0.2">
      <c r="O14602" s="223"/>
    </row>
    <row r="14603" spans="15:15" x14ac:dyDescent="0.2">
      <c r="O14603" s="223"/>
    </row>
    <row r="14604" spans="15:15" x14ac:dyDescent="0.2">
      <c r="O14604" s="223"/>
    </row>
    <row r="14605" spans="15:15" x14ac:dyDescent="0.2">
      <c r="O14605" s="223"/>
    </row>
    <row r="14606" spans="15:15" x14ac:dyDescent="0.2">
      <c r="O14606" s="223"/>
    </row>
    <row r="14607" spans="15:15" x14ac:dyDescent="0.2">
      <c r="O14607" s="223"/>
    </row>
    <row r="14608" spans="15:15" x14ac:dyDescent="0.2">
      <c r="O14608" s="223"/>
    </row>
    <row r="14609" spans="15:15" x14ac:dyDescent="0.2">
      <c r="O14609" s="223"/>
    </row>
    <row r="14610" spans="15:15" x14ac:dyDescent="0.2">
      <c r="O14610" s="223"/>
    </row>
    <row r="14611" spans="15:15" x14ac:dyDescent="0.2">
      <c r="O14611" s="223"/>
    </row>
    <row r="14612" spans="15:15" x14ac:dyDescent="0.2">
      <c r="O14612" s="223"/>
    </row>
    <row r="14613" spans="15:15" x14ac:dyDescent="0.2">
      <c r="O14613" s="223"/>
    </row>
    <row r="14614" spans="15:15" x14ac:dyDescent="0.2">
      <c r="O14614" s="223"/>
    </row>
    <row r="14615" spans="15:15" x14ac:dyDescent="0.2">
      <c r="O14615" s="223"/>
    </row>
    <row r="14616" spans="15:15" x14ac:dyDescent="0.2">
      <c r="O14616" s="223"/>
    </row>
    <row r="14617" spans="15:15" x14ac:dyDescent="0.2">
      <c r="O14617" s="223"/>
    </row>
    <row r="14618" spans="15:15" x14ac:dyDescent="0.2">
      <c r="O14618" s="223"/>
    </row>
    <row r="14619" spans="15:15" x14ac:dyDescent="0.2">
      <c r="O14619" s="223"/>
    </row>
    <row r="14620" spans="15:15" x14ac:dyDescent="0.2">
      <c r="O14620" s="223"/>
    </row>
    <row r="14621" spans="15:15" x14ac:dyDescent="0.2">
      <c r="O14621" s="223"/>
    </row>
    <row r="14622" spans="15:15" x14ac:dyDescent="0.2">
      <c r="O14622" s="223"/>
    </row>
    <row r="14623" spans="15:15" x14ac:dyDescent="0.2">
      <c r="O14623" s="223"/>
    </row>
    <row r="14624" spans="15:15" x14ac:dyDescent="0.2">
      <c r="O14624" s="223"/>
    </row>
    <row r="14625" spans="15:15" x14ac:dyDescent="0.2">
      <c r="O14625" s="223"/>
    </row>
    <row r="14626" spans="15:15" x14ac:dyDescent="0.2">
      <c r="O14626" s="223"/>
    </row>
    <row r="14627" spans="15:15" x14ac:dyDescent="0.2">
      <c r="O14627" s="223"/>
    </row>
    <row r="14628" spans="15:15" x14ac:dyDescent="0.2">
      <c r="O14628" s="223"/>
    </row>
    <row r="14629" spans="15:15" x14ac:dyDescent="0.2">
      <c r="O14629" s="223"/>
    </row>
    <row r="14630" spans="15:15" x14ac:dyDescent="0.2">
      <c r="O14630" s="223"/>
    </row>
    <row r="14631" spans="15:15" x14ac:dyDescent="0.2">
      <c r="O14631" s="223"/>
    </row>
    <row r="14632" spans="15:15" x14ac:dyDescent="0.2">
      <c r="O14632" s="223"/>
    </row>
    <row r="14633" spans="15:15" x14ac:dyDescent="0.2">
      <c r="O14633" s="223"/>
    </row>
    <row r="14634" spans="15:15" x14ac:dyDescent="0.2">
      <c r="O14634" s="223"/>
    </row>
    <row r="14635" spans="15:15" x14ac:dyDescent="0.2">
      <c r="O14635" s="223"/>
    </row>
    <row r="14636" spans="15:15" x14ac:dyDescent="0.2">
      <c r="O14636" s="223"/>
    </row>
    <row r="14637" spans="15:15" x14ac:dyDescent="0.2">
      <c r="O14637" s="223"/>
    </row>
    <row r="14638" spans="15:15" x14ac:dyDescent="0.2">
      <c r="O14638" s="223"/>
    </row>
    <row r="14639" spans="15:15" x14ac:dyDescent="0.2">
      <c r="O14639" s="223"/>
    </row>
    <row r="14640" spans="15:15" x14ac:dyDescent="0.2">
      <c r="O14640" s="223"/>
    </row>
    <row r="14641" spans="15:15" x14ac:dyDescent="0.2">
      <c r="O14641" s="223"/>
    </row>
    <row r="14642" spans="15:15" x14ac:dyDescent="0.2">
      <c r="O14642" s="223"/>
    </row>
    <row r="14643" spans="15:15" x14ac:dyDescent="0.2">
      <c r="O14643" s="223"/>
    </row>
    <row r="14644" spans="15:15" x14ac:dyDescent="0.2">
      <c r="O14644" s="223"/>
    </row>
    <row r="14645" spans="15:15" x14ac:dyDescent="0.2">
      <c r="O14645" s="223"/>
    </row>
    <row r="14646" spans="15:15" x14ac:dyDescent="0.2">
      <c r="O14646" s="223"/>
    </row>
    <row r="14647" spans="15:15" x14ac:dyDescent="0.2">
      <c r="O14647" s="223"/>
    </row>
    <row r="14648" spans="15:15" x14ac:dyDescent="0.2">
      <c r="O14648" s="223"/>
    </row>
    <row r="14649" spans="15:15" x14ac:dyDescent="0.2">
      <c r="O14649" s="223"/>
    </row>
    <row r="14650" spans="15:15" x14ac:dyDescent="0.2">
      <c r="O14650" s="223"/>
    </row>
    <row r="14651" spans="15:15" x14ac:dyDescent="0.2">
      <c r="O14651" s="223"/>
    </row>
    <row r="14652" spans="15:15" x14ac:dyDescent="0.2">
      <c r="O14652" s="223"/>
    </row>
    <row r="14653" spans="15:15" x14ac:dyDescent="0.2">
      <c r="O14653" s="223"/>
    </row>
    <row r="14654" spans="15:15" x14ac:dyDescent="0.2">
      <c r="O14654" s="223"/>
    </row>
    <row r="14655" spans="15:15" x14ac:dyDescent="0.2">
      <c r="O14655" s="223"/>
    </row>
    <row r="14656" spans="15:15" x14ac:dyDescent="0.2">
      <c r="O14656" s="223"/>
    </row>
    <row r="14657" spans="15:15" x14ac:dyDescent="0.2">
      <c r="O14657" s="223"/>
    </row>
    <row r="14658" spans="15:15" x14ac:dyDescent="0.2">
      <c r="O14658" s="223"/>
    </row>
    <row r="14659" spans="15:15" x14ac:dyDescent="0.2">
      <c r="O14659" s="223"/>
    </row>
    <row r="14660" spans="15:15" x14ac:dyDescent="0.2">
      <c r="O14660" s="223"/>
    </row>
    <row r="14661" spans="15:15" x14ac:dyDescent="0.2">
      <c r="O14661" s="223"/>
    </row>
    <row r="14662" spans="15:15" x14ac:dyDescent="0.2">
      <c r="O14662" s="223"/>
    </row>
    <row r="14663" spans="15:15" x14ac:dyDescent="0.2">
      <c r="O14663" s="223"/>
    </row>
    <row r="14664" spans="15:15" x14ac:dyDescent="0.2">
      <c r="O14664" s="223"/>
    </row>
    <row r="14665" spans="15:15" x14ac:dyDescent="0.2">
      <c r="O14665" s="223"/>
    </row>
    <row r="14666" spans="15:15" x14ac:dyDescent="0.2">
      <c r="O14666" s="223"/>
    </row>
    <row r="14667" spans="15:15" x14ac:dyDescent="0.2">
      <c r="O14667" s="223"/>
    </row>
    <row r="14668" spans="15:15" x14ac:dyDescent="0.2">
      <c r="O14668" s="223"/>
    </row>
    <row r="14669" spans="15:15" x14ac:dyDescent="0.2">
      <c r="O14669" s="223"/>
    </row>
    <row r="14670" spans="15:15" x14ac:dyDescent="0.2">
      <c r="O14670" s="223"/>
    </row>
    <row r="14671" spans="15:15" x14ac:dyDescent="0.2">
      <c r="O14671" s="223"/>
    </row>
    <row r="14672" spans="15:15" x14ac:dyDescent="0.2">
      <c r="O14672" s="223"/>
    </row>
    <row r="14673" spans="15:15" x14ac:dyDescent="0.2">
      <c r="O14673" s="223"/>
    </row>
    <row r="14674" spans="15:15" x14ac:dyDescent="0.2">
      <c r="O14674" s="223"/>
    </row>
    <row r="14675" spans="15:15" x14ac:dyDescent="0.2">
      <c r="O14675" s="223"/>
    </row>
    <row r="14676" spans="15:15" x14ac:dyDescent="0.2">
      <c r="O14676" s="223"/>
    </row>
    <row r="14677" spans="15:15" x14ac:dyDescent="0.2">
      <c r="O14677" s="223"/>
    </row>
    <row r="14678" spans="15:15" x14ac:dyDescent="0.2">
      <c r="O14678" s="223"/>
    </row>
    <row r="14679" spans="15:15" x14ac:dyDescent="0.2">
      <c r="O14679" s="223"/>
    </row>
    <row r="14680" spans="15:15" x14ac:dyDescent="0.2">
      <c r="O14680" s="223"/>
    </row>
    <row r="14681" spans="15:15" x14ac:dyDescent="0.2">
      <c r="O14681" s="223"/>
    </row>
    <row r="14682" spans="15:15" x14ac:dyDescent="0.2">
      <c r="O14682" s="223"/>
    </row>
    <row r="14683" spans="15:15" x14ac:dyDescent="0.2">
      <c r="O14683" s="223"/>
    </row>
    <row r="14684" spans="15:15" x14ac:dyDescent="0.2">
      <c r="O14684" s="223"/>
    </row>
    <row r="14685" spans="15:15" x14ac:dyDescent="0.2">
      <c r="O14685" s="223"/>
    </row>
    <row r="14686" spans="15:15" x14ac:dyDescent="0.2">
      <c r="O14686" s="223"/>
    </row>
    <row r="14687" spans="15:15" x14ac:dyDescent="0.2">
      <c r="O14687" s="223"/>
    </row>
    <row r="14688" spans="15:15" x14ac:dyDescent="0.2">
      <c r="O14688" s="223"/>
    </row>
    <row r="14689" spans="15:15" x14ac:dyDescent="0.2">
      <c r="O14689" s="223"/>
    </row>
    <row r="14690" spans="15:15" x14ac:dyDescent="0.2">
      <c r="O14690" s="223"/>
    </row>
    <row r="14691" spans="15:15" x14ac:dyDescent="0.2">
      <c r="O14691" s="223"/>
    </row>
    <row r="14692" spans="15:15" x14ac:dyDescent="0.2">
      <c r="O14692" s="223"/>
    </row>
    <row r="14693" spans="15:15" x14ac:dyDescent="0.2">
      <c r="O14693" s="223"/>
    </row>
    <row r="14694" spans="15:15" x14ac:dyDescent="0.2">
      <c r="O14694" s="223"/>
    </row>
    <row r="14695" spans="15:15" x14ac:dyDescent="0.2">
      <c r="O14695" s="223"/>
    </row>
    <row r="14696" spans="15:15" x14ac:dyDescent="0.2">
      <c r="O14696" s="223"/>
    </row>
    <row r="14697" spans="15:15" x14ac:dyDescent="0.2">
      <c r="O14697" s="223"/>
    </row>
    <row r="14698" spans="15:15" x14ac:dyDescent="0.2">
      <c r="O14698" s="223"/>
    </row>
    <row r="14699" spans="15:15" x14ac:dyDescent="0.2">
      <c r="O14699" s="223"/>
    </row>
    <row r="14700" spans="15:15" x14ac:dyDescent="0.2">
      <c r="O14700" s="223"/>
    </row>
    <row r="14701" spans="15:15" x14ac:dyDescent="0.2">
      <c r="O14701" s="223"/>
    </row>
    <row r="14702" spans="15:15" x14ac:dyDescent="0.2">
      <c r="O14702" s="223"/>
    </row>
    <row r="14703" spans="15:15" x14ac:dyDescent="0.2">
      <c r="O14703" s="223"/>
    </row>
    <row r="14704" spans="15:15" x14ac:dyDescent="0.2">
      <c r="O14704" s="223"/>
    </row>
    <row r="14705" spans="15:15" x14ac:dyDescent="0.2">
      <c r="O14705" s="223"/>
    </row>
    <row r="14706" spans="15:15" x14ac:dyDescent="0.2">
      <c r="O14706" s="223"/>
    </row>
    <row r="14707" spans="15:15" x14ac:dyDescent="0.2">
      <c r="O14707" s="223"/>
    </row>
    <row r="14708" spans="15:15" x14ac:dyDescent="0.2">
      <c r="O14708" s="223"/>
    </row>
    <row r="14709" spans="15:15" x14ac:dyDescent="0.2">
      <c r="O14709" s="223"/>
    </row>
    <row r="14710" spans="15:15" x14ac:dyDescent="0.2">
      <c r="O14710" s="223"/>
    </row>
    <row r="14711" spans="15:15" x14ac:dyDescent="0.2">
      <c r="O14711" s="223"/>
    </row>
    <row r="14712" spans="15:15" x14ac:dyDescent="0.2">
      <c r="O14712" s="223"/>
    </row>
    <row r="14713" spans="15:15" x14ac:dyDescent="0.2">
      <c r="O14713" s="223"/>
    </row>
    <row r="14714" spans="15:15" x14ac:dyDescent="0.2">
      <c r="O14714" s="223"/>
    </row>
    <row r="14715" spans="15:15" x14ac:dyDescent="0.2">
      <c r="O14715" s="223"/>
    </row>
    <row r="14716" spans="15:15" x14ac:dyDescent="0.2">
      <c r="O14716" s="223"/>
    </row>
    <row r="14717" spans="15:15" x14ac:dyDescent="0.2">
      <c r="O14717" s="223"/>
    </row>
    <row r="14718" spans="15:15" x14ac:dyDescent="0.2">
      <c r="O14718" s="223"/>
    </row>
    <row r="14719" spans="15:15" x14ac:dyDescent="0.2">
      <c r="O14719" s="223"/>
    </row>
    <row r="14720" spans="15:15" x14ac:dyDescent="0.2">
      <c r="O14720" s="223"/>
    </row>
    <row r="14721" spans="15:15" x14ac:dyDescent="0.2">
      <c r="O14721" s="223"/>
    </row>
    <row r="14722" spans="15:15" x14ac:dyDescent="0.2">
      <c r="O14722" s="223"/>
    </row>
    <row r="14723" spans="15:15" x14ac:dyDescent="0.2">
      <c r="O14723" s="223"/>
    </row>
    <row r="14724" spans="15:15" x14ac:dyDescent="0.2">
      <c r="O14724" s="223"/>
    </row>
    <row r="14725" spans="15:15" x14ac:dyDescent="0.2">
      <c r="O14725" s="223"/>
    </row>
    <row r="14726" spans="15:15" x14ac:dyDescent="0.2">
      <c r="O14726" s="223"/>
    </row>
    <row r="14727" spans="15:15" x14ac:dyDescent="0.2">
      <c r="O14727" s="223"/>
    </row>
    <row r="14728" spans="15:15" x14ac:dyDescent="0.2">
      <c r="O14728" s="223"/>
    </row>
    <row r="14729" spans="15:15" x14ac:dyDescent="0.2">
      <c r="O14729" s="223"/>
    </row>
    <row r="14730" spans="15:15" x14ac:dyDescent="0.2">
      <c r="O14730" s="223"/>
    </row>
    <row r="14731" spans="15:15" x14ac:dyDescent="0.2">
      <c r="O14731" s="223"/>
    </row>
    <row r="14732" spans="15:15" x14ac:dyDescent="0.2">
      <c r="O14732" s="223"/>
    </row>
    <row r="14733" spans="15:15" x14ac:dyDescent="0.2">
      <c r="O14733" s="223"/>
    </row>
    <row r="14734" spans="15:15" x14ac:dyDescent="0.2">
      <c r="O14734" s="223"/>
    </row>
    <row r="14735" spans="15:15" x14ac:dyDescent="0.2">
      <c r="O14735" s="223"/>
    </row>
    <row r="14736" spans="15:15" x14ac:dyDescent="0.2">
      <c r="O14736" s="223"/>
    </row>
    <row r="14737" spans="15:15" x14ac:dyDescent="0.2">
      <c r="O14737" s="223"/>
    </row>
    <row r="14738" spans="15:15" x14ac:dyDescent="0.2">
      <c r="O14738" s="223"/>
    </row>
    <row r="14739" spans="15:15" x14ac:dyDescent="0.2">
      <c r="O14739" s="223"/>
    </row>
    <row r="14740" spans="15:15" x14ac:dyDescent="0.2">
      <c r="O14740" s="223"/>
    </row>
    <row r="14741" spans="15:15" x14ac:dyDescent="0.2">
      <c r="O14741" s="223"/>
    </row>
    <row r="14742" spans="15:15" x14ac:dyDescent="0.2">
      <c r="O14742" s="223"/>
    </row>
    <row r="14743" spans="15:15" x14ac:dyDescent="0.2">
      <c r="O14743" s="223"/>
    </row>
    <row r="14744" spans="15:15" x14ac:dyDescent="0.2">
      <c r="O14744" s="223"/>
    </row>
    <row r="14745" spans="15:15" x14ac:dyDescent="0.2">
      <c r="O14745" s="223"/>
    </row>
    <row r="14746" spans="15:15" x14ac:dyDescent="0.2">
      <c r="O14746" s="223"/>
    </row>
    <row r="14747" spans="15:15" x14ac:dyDescent="0.2">
      <c r="O14747" s="223"/>
    </row>
    <row r="14748" spans="15:15" x14ac:dyDescent="0.2">
      <c r="O14748" s="223"/>
    </row>
    <row r="14749" spans="15:15" x14ac:dyDescent="0.2">
      <c r="O14749" s="223"/>
    </row>
    <row r="14750" spans="15:15" x14ac:dyDescent="0.2">
      <c r="O14750" s="223"/>
    </row>
    <row r="14751" spans="15:15" x14ac:dyDescent="0.2">
      <c r="O14751" s="223"/>
    </row>
    <row r="14752" spans="15:15" x14ac:dyDescent="0.2">
      <c r="O14752" s="223"/>
    </row>
    <row r="14753" spans="15:15" x14ac:dyDescent="0.2">
      <c r="O14753" s="223"/>
    </row>
    <row r="14754" spans="15:15" x14ac:dyDescent="0.2">
      <c r="O14754" s="223"/>
    </row>
    <row r="14755" spans="15:15" x14ac:dyDescent="0.2">
      <c r="O14755" s="223"/>
    </row>
    <row r="14756" spans="15:15" x14ac:dyDescent="0.2">
      <c r="O14756" s="223"/>
    </row>
    <row r="14757" spans="15:15" x14ac:dyDescent="0.2">
      <c r="O14757" s="223"/>
    </row>
    <row r="14758" spans="15:15" x14ac:dyDescent="0.2">
      <c r="O14758" s="223"/>
    </row>
    <row r="14759" spans="15:15" x14ac:dyDescent="0.2">
      <c r="O14759" s="223"/>
    </row>
    <row r="14760" spans="15:15" x14ac:dyDescent="0.2">
      <c r="O14760" s="223"/>
    </row>
    <row r="14761" spans="15:15" x14ac:dyDescent="0.2">
      <c r="O14761" s="223"/>
    </row>
    <row r="14762" spans="15:15" x14ac:dyDescent="0.2">
      <c r="O14762" s="223"/>
    </row>
    <row r="14763" spans="15:15" x14ac:dyDescent="0.2">
      <c r="O14763" s="223"/>
    </row>
    <row r="14764" spans="15:15" x14ac:dyDescent="0.2">
      <c r="O14764" s="223"/>
    </row>
    <row r="14765" spans="15:15" x14ac:dyDescent="0.2">
      <c r="O14765" s="223"/>
    </row>
    <row r="14766" spans="15:15" x14ac:dyDescent="0.2">
      <c r="O14766" s="223"/>
    </row>
    <row r="14767" spans="15:15" x14ac:dyDescent="0.2">
      <c r="O14767" s="223"/>
    </row>
    <row r="14768" spans="15:15" x14ac:dyDescent="0.2">
      <c r="O14768" s="223"/>
    </row>
    <row r="14769" spans="15:15" x14ac:dyDescent="0.2">
      <c r="O14769" s="223"/>
    </row>
    <row r="14770" spans="15:15" x14ac:dyDescent="0.2">
      <c r="O14770" s="223"/>
    </row>
    <row r="14771" spans="15:15" x14ac:dyDescent="0.2">
      <c r="O14771" s="223"/>
    </row>
    <row r="14772" spans="15:15" x14ac:dyDescent="0.2">
      <c r="O14772" s="223"/>
    </row>
    <row r="14773" spans="15:15" x14ac:dyDescent="0.2">
      <c r="O14773" s="223"/>
    </row>
    <row r="14774" spans="15:15" x14ac:dyDescent="0.2">
      <c r="O14774" s="223"/>
    </row>
    <row r="14775" spans="15:15" x14ac:dyDescent="0.2">
      <c r="O14775" s="223"/>
    </row>
    <row r="14776" spans="15:15" x14ac:dyDescent="0.2">
      <c r="O14776" s="223"/>
    </row>
    <row r="14777" spans="15:15" x14ac:dyDescent="0.2">
      <c r="O14777" s="223"/>
    </row>
    <row r="14778" spans="15:15" x14ac:dyDescent="0.2">
      <c r="O14778" s="223"/>
    </row>
    <row r="14779" spans="15:15" x14ac:dyDescent="0.2">
      <c r="O14779" s="223"/>
    </row>
    <row r="14780" spans="15:15" x14ac:dyDescent="0.2">
      <c r="O14780" s="223"/>
    </row>
    <row r="14781" spans="15:15" x14ac:dyDescent="0.2">
      <c r="O14781" s="223"/>
    </row>
    <row r="14782" spans="15:15" x14ac:dyDescent="0.2">
      <c r="O14782" s="223"/>
    </row>
    <row r="14783" spans="15:15" x14ac:dyDescent="0.2">
      <c r="O14783" s="223"/>
    </row>
    <row r="14784" spans="15:15" x14ac:dyDescent="0.2">
      <c r="O14784" s="223"/>
    </row>
    <row r="14785" spans="15:15" x14ac:dyDescent="0.2">
      <c r="O14785" s="223"/>
    </row>
    <row r="14786" spans="15:15" x14ac:dyDescent="0.2">
      <c r="O14786" s="223"/>
    </row>
    <row r="14787" spans="15:15" x14ac:dyDescent="0.2">
      <c r="O14787" s="223"/>
    </row>
    <row r="14788" spans="15:15" x14ac:dyDescent="0.2">
      <c r="O14788" s="223"/>
    </row>
    <row r="14789" spans="15:15" x14ac:dyDescent="0.2">
      <c r="O14789" s="223"/>
    </row>
    <row r="14790" spans="15:15" x14ac:dyDescent="0.2">
      <c r="O14790" s="223"/>
    </row>
    <row r="14791" spans="15:15" x14ac:dyDescent="0.2">
      <c r="O14791" s="223"/>
    </row>
    <row r="14792" spans="15:15" x14ac:dyDescent="0.2">
      <c r="O14792" s="223"/>
    </row>
    <row r="14793" spans="15:15" x14ac:dyDescent="0.2">
      <c r="O14793" s="223"/>
    </row>
    <row r="14794" spans="15:15" x14ac:dyDescent="0.2">
      <c r="O14794" s="223"/>
    </row>
    <row r="14795" spans="15:15" x14ac:dyDescent="0.2">
      <c r="O14795" s="223"/>
    </row>
    <row r="14796" spans="15:15" x14ac:dyDescent="0.2">
      <c r="O14796" s="223"/>
    </row>
    <row r="14797" spans="15:15" x14ac:dyDescent="0.2">
      <c r="O14797" s="223"/>
    </row>
    <row r="14798" spans="15:15" x14ac:dyDescent="0.2">
      <c r="O14798" s="223"/>
    </row>
    <row r="14799" spans="15:15" x14ac:dyDescent="0.2">
      <c r="O14799" s="223"/>
    </row>
    <row r="14800" spans="15:15" x14ac:dyDescent="0.2">
      <c r="O14800" s="223"/>
    </row>
    <row r="14801" spans="15:15" x14ac:dyDescent="0.2">
      <c r="O14801" s="223"/>
    </row>
    <row r="14802" spans="15:15" x14ac:dyDescent="0.2">
      <c r="O14802" s="223"/>
    </row>
    <row r="14803" spans="15:15" x14ac:dyDescent="0.2">
      <c r="O14803" s="223"/>
    </row>
    <row r="14804" spans="15:15" x14ac:dyDescent="0.2">
      <c r="O14804" s="223"/>
    </row>
    <row r="14805" spans="15:15" x14ac:dyDescent="0.2">
      <c r="O14805" s="223"/>
    </row>
    <row r="14806" spans="15:15" x14ac:dyDescent="0.2">
      <c r="O14806" s="223"/>
    </row>
    <row r="14807" spans="15:15" x14ac:dyDescent="0.2">
      <c r="O14807" s="223"/>
    </row>
    <row r="14808" spans="15:15" x14ac:dyDescent="0.2">
      <c r="O14808" s="223"/>
    </row>
    <row r="14809" spans="15:15" x14ac:dyDescent="0.2">
      <c r="O14809" s="223"/>
    </row>
    <row r="14810" spans="15:15" x14ac:dyDescent="0.2">
      <c r="O14810" s="223"/>
    </row>
    <row r="14811" spans="15:15" x14ac:dyDescent="0.2">
      <c r="O14811" s="223"/>
    </row>
    <row r="14812" spans="15:15" x14ac:dyDescent="0.2">
      <c r="O14812" s="223"/>
    </row>
    <row r="14813" spans="15:15" x14ac:dyDescent="0.2">
      <c r="O14813" s="223"/>
    </row>
    <row r="14814" spans="15:15" x14ac:dyDescent="0.2">
      <c r="O14814" s="223"/>
    </row>
    <row r="14815" spans="15:15" x14ac:dyDescent="0.2">
      <c r="O14815" s="223"/>
    </row>
    <row r="14816" spans="15:15" x14ac:dyDescent="0.2">
      <c r="O14816" s="223"/>
    </row>
    <row r="14817" spans="15:15" x14ac:dyDescent="0.2">
      <c r="O14817" s="223"/>
    </row>
    <row r="14818" spans="15:15" x14ac:dyDescent="0.2">
      <c r="O14818" s="223"/>
    </row>
    <row r="14819" spans="15:15" x14ac:dyDescent="0.2">
      <c r="O14819" s="223"/>
    </row>
    <row r="14820" spans="15:15" x14ac:dyDescent="0.2">
      <c r="O14820" s="223"/>
    </row>
    <row r="14821" spans="15:15" x14ac:dyDescent="0.2">
      <c r="O14821" s="223"/>
    </row>
    <row r="14822" spans="15:15" x14ac:dyDescent="0.2">
      <c r="O14822" s="223"/>
    </row>
    <row r="14823" spans="15:15" x14ac:dyDescent="0.2">
      <c r="O14823" s="223"/>
    </row>
    <row r="14824" spans="15:15" x14ac:dyDescent="0.2">
      <c r="O14824" s="223"/>
    </row>
    <row r="14825" spans="15:15" x14ac:dyDescent="0.2">
      <c r="O14825" s="223"/>
    </row>
    <row r="14826" spans="15:15" x14ac:dyDescent="0.2">
      <c r="O14826" s="223"/>
    </row>
    <row r="14827" spans="15:15" x14ac:dyDescent="0.2">
      <c r="O14827" s="223"/>
    </row>
    <row r="14828" spans="15:15" x14ac:dyDescent="0.2">
      <c r="O14828" s="223"/>
    </row>
    <row r="14829" spans="15:15" x14ac:dyDescent="0.2">
      <c r="O14829" s="223"/>
    </row>
    <row r="14830" spans="15:15" x14ac:dyDescent="0.2">
      <c r="O14830" s="223"/>
    </row>
    <row r="14831" spans="15:15" x14ac:dyDescent="0.2">
      <c r="O14831" s="223"/>
    </row>
    <row r="14832" spans="15:15" x14ac:dyDescent="0.2">
      <c r="O14832" s="223"/>
    </row>
    <row r="14833" spans="15:15" x14ac:dyDescent="0.2">
      <c r="O14833" s="223"/>
    </row>
    <row r="14834" spans="15:15" x14ac:dyDescent="0.2">
      <c r="O14834" s="223"/>
    </row>
    <row r="14835" spans="15:15" x14ac:dyDescent="0.2">
      <c r="O14835" s="223"/>
    </row>
    <row r="14836" spans="15:15" x14ac:dyDescent="0.2">
      <c r="O14836" s="223"/>
    </row>
    <row r="14837" spans="15:15" x14ac:dyDescent="0.2">
      <c r="O14837" s="223"/>
    </row>
    <row r="14838" spans="15:15" x14ac:dyDescent="0.2">
      <c r="O14838" s="223"/>
    </row>
    <row r="14839" spans="15:15" x14ac:dyDescent="0.2">
      <c r="O14839" s="223"/>
    </row>
    <row r="14840" spans="15:15" x14ac:dyDescent="0.2">
      <c r="O14840" s="223"/>
    </row>
    <row r="14841" spans="15:15" x14ac:dyDescent="0.2">
      <c r="O14841" s="223"/>
    </row>
    <row r="14842" spans="15:15" x14ac:dyDescent="0.2">
      <c r="O14842" s="223"/>
    </row>
    <row r="14843" spans="15:15" x14ac:dyDescent="0.2">
      <c r="O14843" s="223"/>
    </row>
    <row r="14844" spans="15:15" x14ac:dyDescent="0.2">
      <c r="O14844" s="223"/>
    </row>
    <row r="14845" spans="15:15" x14ac:dyDescent="0.2">
      <c r="O14845" s="223"/>
    </row>
    <row r="14846" spans="15:15" x14ac:dyDescent="0.2">
      <c r="O14846" s="223"/>
    </row>
    <row r="14847" spans="15:15" x14ac:dyDescent="0.2">
      <c r="O14847" s="223"/>
    </row>
    <row r="14848" spans="15:15" x14ac:dyDescent="0.2">
      <c r="O14848" s="223"/>
    </row>
    <row r="14849" spans="15:15" x14ac:dyDescent="0.2">
      <c r="O14849" s="223"/>
    </row>
    <row r="14850" spans="15:15" x14ac:dyDescent="0.2">
      <c r="O14850" s="223"/>
    </row>
    <row r="14851" spans="15:15" x14ac:dyDescent="0.2">
      <c r="O14851" s="223"/>
    </row>
    <row r="14852" spans="15:15" x14ac:dyDescent="0.2">
      <c r="O14852" s="223"/>
    </row>
    <row r="14853" spans="15:15" x14ac:dyDescent="0.2">
      <c r="O14853" s="223"/>
    </row>
    <row r="14854" spans="15:15" x14ac:dyDescent="0.2">
      <c r="O14854" s="223"/>
    </row>
    <row r="14855" spans="15:15" x14ac:dyDescent="0.2">
      <c r="O14855" s="223"/>
    </row>
    <row r="14856" spans="15:15" x14ac:dyDescent="0.2">
      <c r="O14856" s="223"/>
    </row>
    <row r="14857" spans="15:15" x14ac:dyDescent="0.2">
      <c r="O14857" s="223"/>
    </row>
    <row r="14858" spans="15:15" x14ac:dyDescent="0.2">
      <c r="O14858" s="223"/>
    </row>
    <row r="14859" spans="15:15" x14ac:dyDescent="0.2">
      <c r="O14859" s="223"/>
    </row>
    <row r="14860" spans="15:15" x14ac:dyDescent="0.2">
      <c r="O14860" s="223"/>
    </row>
    <row r="14861" spans="15:15" x14ac:dyDescent="0.2">
      <c r="O14861" s="223"/>
    </row>
    <row r="14862" spans="15:15" x14ac:dyDescent="0.2">
      <c r="O14862" s="223"/>
    </row>
    <row r="14863" spans="15:15" x14ac:dyDescent="0.2">
      <c r="O14863" s="223"/>
    </row>
    <row r="14864" spans="15:15" x14ac:dyDescent="0.2">
      <c r="O14864" s="223"/>
    </row>
    <row r="14865" spans="15:15" x14ac:dyDescent="0.2">
      <c r="O14865" s="223"/>
    </row>
    <row r="14866" spans="15:15" x14ac:dyDescent="0.2">
      <c r="O14866" s="223"/>
    </row>
    <row r="14867" spans="15:15" x14ac:dyDescent="0.2">
      <c r="O14867" s="223"/>
    </row>
    <row r="14868" spans="15:15" x14ac:dyDescent="0.2">
      <c r="O14868" s="223"/>
    </row>
    <row r="14869" spans="15:15" x14ac:dyDescent="0.2">
      <c r="O14869" s="223"/>
    </row>
    <row r="14870" spans="15:15" x14ac:dyDescent="0.2">
      <c r="O14870" s="223"/>
    </row>
    <row r="14871" spans="15:15" x14ac:dyDescent="0.2">
      <c r="O14871" s="223"/>
    </row>
    <row r="14872" spans="15:15" x14ac:dyDescent="0.2">
      <c r="O14872" s="223"/>
    </row>
    <row r="14873" spans="15:15" x14ac:dyDescent="0.2">
      <c r="O14873" s="223"/>
    </row>
    <row r="14874" spans="15:15" x14ac:dyDescent="0.2">
      <c r="O14874" s="223"/>
    </row>
    <row r="14875" spans="15:15" x14ac:dyDescent="0.2">
      <c r="O14875" s="223"/>
    </row>
    <row r="14876" spans="15:15" x14ac:dyDescent="0.2">
      <c r="O14876" s="223"/>
    </row>
    <row r="14877" spans="15:15" x14ac:dyDescent="0.2">
      <c r="O14877" s="223"/>
    </row>
    <row r="14878" spans="15:15" x14ac:dyDescent="0.2">
      <c r="O14878" s="223"/>
    </row>
    <row r="14879" spans="15:15" x14ac:dyDescent="0.2">
      <c r="O14879" s="223"/>
    </row>
    <row r="14880" spans="15:15" x14ac:dyDescent="0.2">
      <c r="O14880" s="223"/>
    </row>
    <row r="14881" spans="15:15" x14ac:dyDescent="0.2">
      <c r="O14881" s="223"/>
    </row>
    <row r="14882" spans="15:15" x14ac:dyDescent="0.2">
      <c r="O14882" s="223"/>
    </row>
    <row r="14883" spans="15:15" x14ac:dyDescent="0.2">
      <c r="O14883" s="223"/>
    </row>
    <row r="14884" spans="15:15" x14ac:dyDescent="0.2">
      <c r="O14884" s="223"/>
    </row>
    <row r="14885" spans="15:15" x14ac:dyDescent="0.2">
      <c r="O14885" s="223"/>
    </row>
    <row r="14886" spans="15:15" x14ac:dyDescent="0.2">
      <c r="O14886" s="223"/>
    </row>
    <row r="14887" spans="15:15" x14ac:dyDescent="0.2">
      <c r="O14887" s="223"/>
    </row>
    <row r="14888" spans="15:15" x14ac:dyDescent="0.2">
      <c r="O14888" s="223"/>
    </row>
    <row r="14889" spans="15:15" x14ac:dyDescent="0.2">
      <c r="O14889" s="223"/>
    </row>
    <row r="14890" spans="15:15" x14ac:dyDescent="0.2">
      <c r="O14890" s="223"/>
    </row>
    <row r="14891" spans="15:15" x14ac:dyDescent="0.2">
      <c r="O14891" s="223"/>
    </row>
    <row r="14892" spans="15:15" x14ac:dyDescent="0.2">
      <c r="O14892" s="223"/>
    </row>
    <row r="14893" spans="15:15" x14ac:dyDescent="0.2">
      <c r="O14893" s="223"/>
    </row>
    <row r="14894" spans="15:15" x14ac:dyDescent="0.2">
      <c r="O14894" s="223"/>
    </row>
    <row r="14895" spans="15:15" x14ac:dyDescent="0.2">
      <c r="O14895" s="223"/>
    </row>
    <row r="14896" spans="15:15" x14ac:dyDescent="0.2">
      <c r="O14896" s="223"/>
    </row>
    <row r="14897" spans="15:15" x14ac:dyDescent="0.2">
      <c r="O14897" s="223"/>
    </row>
    <row r="14898" spans="15:15" x14ac:dyDescent="0.2">
      <c r="O14898" s="223"/>
    </row>
    <row r="14899" spans="15:15" x14ac:dyDescent="0.2">
      <c r="O14899" s="223"/>
    </row>
    <row r="14900" spans="15:15" x14ac:dyDescent="0.2">
      <c r="O14900" s="223"/>
    </row>
    <row r="14901" spans="15:15" x14ac:dyDescent="0.2">
      <c r="O14901" s="223"/>
    </row>
    <row r="14902" spans="15:15" x14ac:dyDescent="0.2">
      <c r="O14902" s="223"/>
    </row>
    <row r="14903" spans="15:15" x14ac:dyDescent="0.2">
      <c r="O14903" s="223"/>
    </row>
    <row r="14904" spans="15:15" x14ac:dyDescent="0.2">
      <c r="O14904" s="223"/>
    </row>
    <row r="14905" spans="15:15" x14ac:dyDescent="0.2">
      <c r="O14905" s="223"/>
    </row>
    <row r="14906" spans="15:15" x14ac:dyDescent="0.2">
      <c r="O14906" s="223"/>
    </row>
    <row r="14907" spans="15:15" x14ac:dyDescent="0.2">
      <c r="O14907" s="223"/>
    </row>
    <row r="14908" spans="15:15" x14ac:dyDescent="0.2">
      <c r="O14908" s="223"/>
    </row>
    <row r="14909" spans="15:15" x14ac:dyDescent="0.2">
      <c r="O14909" s="223"/>
    </row>
    <row r="14910" spans="15:15" x14ac:dyDescent="0.2">
      <c r="O14910" s="223"/>
    </row>
    <row r="14911" spans="15:15" x14ac:dyDescent="0.2">
      <c r="O14911" s="223"/>
    </row>
    <row r="14912" spans="15:15" x14ac:dyDescent="0.2">
      <c r="O14912" s="223"/>
    </row>
    <row r="14913" spans="15:15" x14ac:dyDescent="0.2">
      <c r="O14913" s="223"/>
    </row>
    <row r="14914" spans="15:15" x14ac:dyDescent="0.2">
      <c r="O14914" s="223"/>
    </row>
    <row r="14915" spans="15:15" x14ac:dyDescent="0.2">
      <c r="O14915" s="223"/>
    </row>
    <row r="14916" spans="15:15" x14ac:dyDescent="0.2">
      <c r="O14916" s="223"/>
    </row>
    <row r="14917" spans="15:15" x14ac:dyDescent="0.2">
      <c r="O14917" s="223"/>
    </row>
    <row r="14918" spans="15:15" x14ac:dyDescent="0.2">
      <c r="O14918" s="223"/>
    </row>
    <row r="14919" spans="15:15" x14ac:dyDescent="0.2">
      <c r="O14919" s="223"/>
    </row>
    <row r="14920" spans="15:15" x14ac:dyDescent="0.2">
      <c r="O14920" s="223"/>
    </row>
    <row r="14921" spans="15:15" x14ac:dyDescent="0.2">
      <c r="O14921" s="223"/>
    </row>
    <row r="14922" spans="15:15" x14ac:dyDescent="0.2">
      <c r="O14922" s="223"/>
    </row>
    <row r="14923" spans="15:15" x14ac:dyDescent="0.2">
      <c r="O14923" s="223"/>
    </row>
    <row r="14924" spans="15:15" x14ac:dyDescent="0.2">
      <c r="O14924" s="223"/>
    </row>
    <row r="14925" spans="15:15" x14ac:dyDescent="0.2">
      <c r="O14925" s="223"/>
    </row>
    <row r="14926" spans="15:15" x14ac:dyDescent="0.2">
      <c r="O14926" s="223"/>
    </row>
    <row r="14927" spans="15:15" x14ac:dyDescent="0.2">
      <c r="O14927" s="223"/>
    </row>
    <row r="14928" spans="15:15" x14ac:dyDescent="0.2">
      <c r="O14928" s="223"/>
    </row>
    <row r="14929" spans="15:15" x14ac:dyDescent="0.2">
      <c r="O14929" s="223"/>
    </row>
    <row r="14930" spans="15:15" x14ac:dyDescent="0.2">
      <c r="O14930" s="223"/>
    </row>
    <row r="14931" spans="15:15" x14ac:dyDescent="0.2">
      <c r="O14931" s="223"/>
    </row>
    <row r="14932" spans="15:15" x14ac:dyDescent="0.2">
      <c r="O14932" s="223"/>
    </row>
    <row r="14933" spans="15:15" x14ac:dyDescent="0.2">
      <c r="O14933" s="223"/>
    </row>
    <row r="14934" spans="15:15" x14ac:dyDescent="0.2">
      <c r="O14934" s="223"/>
    </row>
    <row r="14935" spans="15:15" x14ac:dyDescent="0.2">
      <c r="O14935" s="223"/>
    </row>
    <row r="14936" spans="15:15" x14ac:dyDescent="0.2">
      <c r="O14936" s="223"/>
    </row>
    <row r="14937" spans="15:15" x14ac:dyDescent="0.2">
      <c r="O14937" s="223"/>
    </row>
    <row r="14938" spans="15:15" x14ac:dyDescent="0.2">
      <c r="O14938" s="223"/>
    </row>
    <row r="14939" spans="15:15" x14ac:dyDescent="0.2">
      <c r="O14939" s="223"/>
    </row>
    <row r="14940" spans="15:15" x14ac:dyDescent="0.2">
      <c r="O14940" s="223"/>
    </row>
    <row r="14941" spans="15:15" x14ac:dyDescent="0.2">
      <c r="O14941" s="223"/>
    </row>
    <row r="14942" spans="15:15" x14ac:dyDescent="0.2">
      <c r="O14942" s="223"/>
    </row>
    <row r="14943" spans="15:15" x14ac:dyDescent="0.2">
      <c r="O14943" s="223"/>
    </row>
    <row r="14944" spans="15:15" x14ac:dyDescent="0.2">
      <c r="O14944" s="223"/>
    </row>
    <row r="14945" spans="15:15" x14ac:dyDescent="0.2">
      <c r="O14945" s="223"/>
    </row>
    <row r="14946" spans="15:15" x14ac:dyDescent="0.2">
      <c r="O14946" s="223"/>
    </row>
    <row r="14947" spans="15:15" x14ac:dyDescent="0.2">
      <c r="O14947" s="223"/>
    </row>
    <row r="14948" spans="15:15" x14ac:dyDescent="0.2">
      <c r="O14948" s="223"/>
    </row>
    <row r="14949" spans="15:15" x14ac:dyDescent="0.2">
      <c r="O14949" s="223"/>
    </row>
    <row r="14950" spans="15:15" x14ac:dyDescent="0.2">
      <c r="O14950" s="223"/>
    </row>
    <row r="14951" spans="15:15" x14ac:dyDescent="0.2">
      <c r="O14951" s="223"/>
    </row>
    <row r="14952" spans="15:15" x14ac:dyDescent="0.2">
      <c r="O14952" s="223"/>
    </row>
    <row r="14953" spans="15:15" x14ac:dyDescent="0.2">
      <c r="O14953" s="223"/>
    </row>
    <row r="14954" spans="15:15" x14ac:dyDescent="0.2">
      <c r="O14954" s="223"/>
    </row>
    <row r="14955" spans="15:15" x14ac:dyDescent="0.2">
      <c r="O14955" s="223"/>
    </row>
    <row r="14956" spans="15:15" x14ac:dyDescent="0.2">
      <c r="O14956" s="223"/>
    </row>
    <row r="14957" spans="15:15" x14ac:dyDescent="0.2">
      <c r="O14957" s="223"/>
    </row>
    <row r="14958" spans="15:15" x14ac:dyDescent="0.2">
      <c r="O14958" s="223"/>
    </row>
    <row r="14959" spans="15:15" x14ac:dyDescent="0.2">
      <c r="O14959" s="223"/>
    </row>
    <row r="14960" spans="15:15" x14ac:dyDescent="0.2">
      <c r="O14960" s="223"/>
    </row>
    <row r="14961" spans="15:15" x14ac:dyDescent="0.2">
      <c r="O14961" s="223"/>
    </row>
    <row r="14962" spans="15:15" x14ac:dyDescent="0.2">
      <c r="O14962" s="223"/>
    </row>
    <row r="14963" spans="15:15" x14ac:dyDescent="0.2">
      <c r="O14963" s="223"/>
    </row>
    <row r="14964" spans="15:15" x14ac:dyDescent="0.2">
      <c r="O14964" s="223"/>
    </row>
    <row r="14965" spans="15:15" x14ac:dyDescent="0.2">
      <c r="O14965" s="223"/>
    </row>
    <row r="14966" spans="15:15" x14ac:dyDescent="0.2">
      <c r="O14966" s="223"/>
    </row>
    <row r="14967" spans="15:15" x14ac:dyDescent="0.2">
      <c r="O14967" s="223"/>
    </row>
    <row r="14968" spans="15:15" x14ac:dyDescent="0.2">
      <c r="O14968" s="223"/>
    </row>
    <row r="14969" spans="15:15" x14ac:dyDescent="0.2">
      <c r="O14969" s="223"/>
    </row>
    <row r="14970" spans="15:15" x14ac:dyDescent="0.2">
      <c r="O14970" s="223"/>
    </row>
    <row r="14971" spans="15:15" x14ac:dyDescent="0.2">
      <c r="O14971" s="223"/>
    </row>
    <row r="14972" spans="15:15" x14ac:dyDescent="0.2">
      <c r="O14972" s="223"/>
    </row>
    <row r="14973" spans="15:15" x14ac:dyDescent="0.2">
      <c r="O14973" s="223"/>
    </row>
    <row r="14974" spans="15:15" x14ac:dyDescent="0.2">
      <c r="O14974" s="223"/>
    </row>
    <row r="14975" spans="15:15" x14ac:dyDescent="0.2">
      <c r="O14975" s="223"/>
    </row>
    <row r="14976" spans="15:15" x14ac:dyDescent="0.2">
      <c r="O14976" s="223"/>
    </row>
    <row r="14977" spans="15:15" x14ac:dyDescent="0.2">
      <c r="O14977" s="223"/>
    </row>
    <row r="14978" spans="15:15" x14ac:dyDescent="0.2">
      <c r="O14978" s="223"/>
    </row>
    <row r="14979" spans="15:15" x14ac:dyDescent="0.2">
      <c r="O14979" s="223"/>
    </row>
    <row r="14980" spans="15:15" x14ac:dyDescent="0.2">
      <c r="O14980" s="223"/>
    </row>
    <row r="14981" spans="15:15" x14ac:dyDescent="0.2">
      <c r="O14981" s="223"/>
    </row>
    <row r="14982" spans="15:15" x14ac:dyDescent="0.2">
      <c r="O14982" s="223"/>
    </row>
    <row r="14983" spans="15:15" x14ac:dyDescent="0.2">
      <c r="O14983" s="223"/>
    </row>
    <row r="14984" spans="15:15" x14ac:dyDescent="0.2">
      <c r="O14984" s="223"/>
    </row>
    <row r="14985" spans="15:15" x14ac:dyDescent="0.2">
      <c r="O14985" s="223"/>
    </row>
    <row r="14986" spans="15:15" x14ac:dyDescent="0.2">
      <c r="O14986" s="223"/>
    </row>
    <row r="14987" spans="15:15" x14ac:dyDescent="0.2">
      <c r="O14987" s="223"/>
    </row>
    <row r="14988" spans="15:15" x14ac:dyDescent="0.2">
      <c r="O14988" s="223"/>
    </row>
    <row r="14989" spans="15:15" x14ac:dyDescent="0.2">
      <c r="O14989" s="223"/>
    </row>
    <row r="14990" spans="15:15" x14ac:dyDescent="0.2">
      <c r="O14990" s="223"/>
    </row>
    <row r="14991" spans="15:15" x14ac:dyDescent="0.2">
      <c r="O14991" s="223"/>
    </row>
    <row r="14992" spans="15:15" x14ac:dyDescent="0.2">
      <c r="O14992" s="223"/>
    </row>
    <row r="14993" spans="15:15" x14ac:dyDescent="0.2">
      <c r="O14993" s="223"/>
    </row>
    <row r="14994" spans="15:15" x14ac:dyDescent="0.2">
      <c r="O14994" s="223"/>
    </row>
    <row r="14995" spans="15:15" x14ac:dyDescent="0.2">
      <c r="O14995" s="223"/>
    </row>
    <row r="14996" spans="15:15" x14ac:dyDescent="0.2">
      <c r="O14996" s="223"/>
    </row>
    <row r="14997" spans="15:15" x14ac:dyDescent="0.2">
      <c r="O14997" s="223"/>
    </row>
    <row r="14998" spans="15:15" x14ac:dyDescent="0.2">
      <c r="O14998" s="223"/>
    </row>
    <row r="14999" spans="15:15" x14ac:dyDescent="0.2">
      <c r="O14999" s="223"/>
    </row>
    <row r="15000" spans="15:15" x14ac:dyDescent="0.2">
      <c r="O15000" s="223"/>
    </row>
    <row r="15001" spans="15:15" x14ac:dyDescent="0.2">
      <c r="O15001" s="223"/>
    </row>
    <row r="15002" spans="15:15" x14ac:dyDescent="0.2">
      <c r="O15002" s="223"/>
    </row>
    <row r="15003" spans="15:15" x14ac:dyDescent="0.2">
      <c r="O15003" s="223"/>
    </row>
    <row r="15004" spans="15:15" x14ac:dyDescent="0.2">
      <c r="O15004" s="223"/>
    </row>
    <row r="15005" spans="15:15" x14ac:dyDescent="0.2">
      <c r="O15005" s="223"/>
    </row>
    <row r="15006" spans="15:15" x14ac:dyDescent="0.2">
      <c r="O15006" s="223"/>
    </row>
    <row r="15007" spans="15:15" x14ac:dyDescent="0.2">
      <c r="O15007" s="223"/>
    </row>
    <row r="15008" spans="15:15" x14ac:dyDescent="0.2">
      <c r="O15008" s="223"/>
    </row>
    <row r="15009" spans="15:15" x14ac:dyDescent="0.2">
      <c r="O15009" s="223"/>
    </row>
    <row r="15010" spans="15:15" x14ac:dyDescent="0.2">
      <c r="O15010" s="223"/>
    </row>
    <row r="15011" spans="15:15" x14ac:dyDescent="0.2">
      <c r="O15011" s="223"/>
    </row>
    <row r="15012" spans="15:15" x14ac:dyDescent="0.2">
      <c r="O15012" s="223"/>
    </row>
    <row r="15013" spans="15:15" x14ac:dyDescent="0.2">
      <c r="O15013" s="223"/>
    </row>
    <row r="15014" spans="15:15" x14ac:dyDescent="0.2">
      <c r="O15014" s="223"/>
    </row>
    <row r="15015" spans="15:15" x14ac:dyDescent="0.2">
      <c r="O15015" s="223"/>
    </row>
    <row r="15016" spans="15:15" x14ac:dyDescent="0.2">
      <c r="O15016" s="223"/>
    </row>
    <row r="15017" spans="15:15" x14ac:dyDescent="0.2">
      <c r="O15017" s="223"/>
    </row>
    <row r="15018" spans="15:15" x14ac:dyDescent="0.2">
      <c r="O15018" s="223"/>
    </row>
    <row r="15019" spans="15:15" x14ac:dyDescent="0.2">
      <c r="O15019" s="223"/>
    </row>
    <row r="15020" spans="15:15" x14ac:dyDescent="0.2">
      <c r="O15020" s="223"/>
    </row>
    <row r="15021" spans="15:15" x14ac:dyDescent="0.2">
      <c r="O15021" s="223"/>
    </row>
    <row r="15022" spans="15:15" x14ac:dyDescent="0.2">
      <c r="O15022" s="223"/>
    </row>
    <row r="15023" spans="15:15" x14ac:dyDescent="0.2">
      <c r="O15023" s="223"/>
    </row>
    <row r="15024" spans="15:15" x14ac:dyDescent="0.2">
      <c r="O15024" s="223"/>
    </row>
    <row r="15025" spans="15:15" x14ac:dyDescent="0.2">
      <c r="O15025" s="223"/>
    </row>
    <row r="15026" spans="15:15" x14ac:dyDescent="0.2">
      <c r="O15026" s="223"/>
    </row>
    <row r="15027" spans="15:15" x14ac:dyDescent="0.2">
      <c r="O15027" s="223"/>
    </row>
    <row r="15028" spans="15:15" x14ac:dyDescent="0.2">
      <c r="O15028" s="223"/>
    </row>
    <row r="15029" spans="15:15" x14ac:dyDescent="0.2">
      <c r="O15029" s="223"/>
    </row>
    <row r="15030" spans="15:15" x14ac:dyDescent="0.2">
      <c r="O15030" s="223"/>
    </row>
    <row r="15031" spans="15:15" x14ac:dyDescent="0.2">
      <c r="O15031" s="223"/>
    </row>
    <row r="15032" spans="15:15" x14ac:dyDescent="0.2">
      <c r="O15032" s="223"/>
    </row>
    <row r="15033" spans="15:15" x14ac:dyDescent="0.2">
      <c r="O15033" s="223"/>
    </row>
    <row r="15034" spans="15:15" x14ac:dyDescent="0.2">
      <c r="O15034" s="223"/>
    </row>
    <row r="15035" spans="15:15" x14ac:dyDescent="0.2">
      <c r="O15035" s="223"/>
    </row>
    <row r="15036" spans="15:15" x14ac:dyDescent="0.2">
      <c r="O15036" s="223"/>
    </row>
    <row r="15037" spans="15:15" x14ac:dyDescent="0.2">
      <c r="O15037" s="223"/>
    </row>
    <row r="15038" spans="15:15" x14ac:dyDescent="0.2">
      <c r="O15038" s="223"/>
    </row>
    <row r="15039" spans="15:15" x14ac:dyDescent="0.2">
      <c r="O15039" s="223"/>
    </row>
    <row r="15040" spans="15:15" x14ac:dyDescent="0.2">
      <c r="O15040" s="223"/>
    </row>
    <row r="15041" spans="15:15" x14ac:dyDescent="0.2">
      <c r="O15041" s="223"/>
    </row>
    <row r="15042" spans="15:15" x14ac:dyDescent="0.2">
      <c r="O15042" s="223"/>
    </row>
    <row r="15043" spans="15:15" x14ac:dyDescent="0.2">
      <c r="O15043" s="223"/>
    </row>
    <row r="15044" spans="15:15" x14ac:dyDescent="0.2">
      <c r="O15044" s="223"/>
    </row>
    <row r="15045" spans="15:15" x14ac:dyDescent="0.2">
      <c r="O15045" s="223"/>
    </row>
    <row r="15046" spans="15:15" x14ac:dyDescent="0.2">
      <c r="O15046" s="223"/>
    </row>
    <row r="15047" spans="15:15" x14ac:dyDescent="0.2">
      <c r="O15047" s="223"/>
    </row>
    <row r="15048" spans="15:15" x14ac:dyDescent="0.2">
      <c r="O15048" s="223"/>
    </row>
    <row r="15049" spans="15:15" x14ac:dyDescent="0.2">
      <c r="O15049" s="223"/>
    </row>
    <row r="15050" spans="15:15" x14ac:dyDescent="0.2">
      <c r="O15050" s="223"/>
    </row>
    <row r="15051" spans="15:15" x14ac:dyDescent="0.2">
      <c r="O15051" s="223"/>
    </row>
    <row r="15052" spans="15:15" x14ac:dyDescent="0.2">
      <c r="O15052" s="223"/>
    </row>
    <row r="15053" spans="15:15" x14ac:dyDescent="0.2">
      <c r="O15053" s="223"/>
    </row>
    <row r="15054" spans="15:15" x14ac:dyDescent="0.2">
      <c r="O15054" s="223"/>
    </row>
    <row r="15055" spans="15:15" x14ac:dyDescent="0.2">
      <c r="O15055" s="223"/>
    </row>
    <row r="15056" spans="15:15" x14ac:dyDescent="0.2">
      <c r="O15056" s="223"/>
    </row>
    <row r="15057" spans="15:15" x14ac:dyDescent="0.2">
      <c r="O15057" s="223"/>
    </row>
    <row r="15058" spans="15:15" x14ac:dyDescent="0.2">
      <c r="O15058" s="223"/>
    </row>
    <row r="15059" spans="15:15" x14ac:dyDescent="0.2">
      <c r="O15059" s="223"/>
    </row>
    <row r="15060" spans="15:15" x14ac:dyDescent="0.2">
      <c r="O15060" s="223"/>
    </row>
    <row r="15061" spans="15:15" x14ac:dyDescent="0.2">
      <c r="O15061" s="223"/>
    </row>
    <row r="15062" spans="15:15" x14ac:dyDescent="0.2">
      <c r="O15062" s="223"/>
    </row>
    <row r="15063" spans="15:15" x14ac:dyDescent="0.2">
      <c r="O15063" s="223"/>
    </row>
    <row r="15064" spans="15:15" x14ac:dyDescent="0.2">
      <c r="O15064" s="223"/>
    </row>
    <row r="15065" spans="15:15" x14ac:dyDescent="0.2">
      <c r="O15065" s="223"/>
    </row>
    <row r="15066" spans="15:15" x14ac:dyDescent="0.2">
      <c r="O15066" s="223"/>
    </row>
    <row r="15067" spans="15:15" x14ac:dyDescent="0.2">
      <c r="O15067" s="223"/>
    </row>
    <row r="15068" spans="15:15" x14ac:dyDescent="0.2">
      <c r="O15068" s="223"/>
    </row>
    <row r="15069" spans="15:15" x14ac:dyDescent="0.2">
      <c r="O15069" s="223"/>
    </row>
    <row r="15070" spans="15:15" x14ac:dyDescent="0.2">
      <c r="O15070" s="223"/>
    </row>
    <row r="15071" spans="15:15" x14ac:dyDescent="0.2">
      <c r="O15071" s="223"/>
    </row>
    <row r="15072" spans="15:15" x14ac:dyDescent="0.2">
      <c r="O15072" s="223"/>
    </row>
    <row r="15073" spans="15:15" x14ac:dyDescent="0.2">
      <c r="O15073" s="223"/>
    </row>
    <row r="15074" spans="15:15" x14ac:dyDescent="0.2">
      <c r="O15074" s="223"/>
    </row>
    <row r="15075" spans="15:15" x14ac:dyDescent="0.2">
      <c r="O15075" s="223"/>
    </row>
    <row r="15076" spans="15:15" x14ac:dyDescent="0.2">
      <c r="O15076" s="223"/>
    </row>
    <row r="15077" spans="15:15" x14ac:dyDescent="0.2">
      <c r="O15077" s="223"/>
    </row>
    <row r="15078" spans="15:15" x14ac:dyDescent="0.2">
      <c r="O15078" s="223"/>
    </row>
    <row r="15079" spans="15:15" x14ac:dyDescent="0.2">
      <c r="O15079" s="223"/>
    </row>
    <row r="15080" spans="15:15" x14ac:dyDescent="0.2">
      <c r="O15080" s="223"/>
    </row>
    <row r="15081" spans="15:15" x14ac:dyDescent="0.2">
      <c r="O15081" s="223"/>
    </row>
    <row r="15082" spans="15:15" x14ac:dyDescent="0.2">
      <c r="O15082" s="223"/>
    </row>
    <row r="15083" spans="15:15" x14ac:dyDescent="0.2">
      <c r="O15083" s="223"/>
    </row>
    <row r="15084" spans="15:15" x14ac:dyDescent="0.2">
      <c r="O15084" s="223"/>
    </row>
    <row r="15085" spans="15:15" x14ac:dyDescent="0.2">
      <c r="O15085" s="223"/>
    </row>
    <row r="15086" spans="15:15" x14ac:dyDescent="0.2">
      <c r="O15086" s="223"/>
    </row>
    <row r="15087" spans="15:15" x14ac:dyDescent="0.2">
      <c r="O15087" s="223"/>
    </row>
    <row r="15088" spans="15:15" x14ac:dyDescent="0.2">
      <c r="O15088" s="223"/>
    </row>
    <row r="15089" spans="15:15" x14ac:dyDescent="0.2">
      <c r="O15089" s="223"/>
    </row>
    <row r="15090" spans="15:15" x14ac:dyDescent="0.2">
      <c r="O15090" s="223"/>
    </row>
    <row r="15091" spans="15:15" x14ac:dyDescent="0.2">
      <c r="O15091" s="223"/>
    </row>
    <row r="15092" spans="15:15" x14ac:dyDescent="0.2">
      <c r="O15092" s="223"/>
    </row>
    <row r="15093" spans="15:15" x14ac:dyDescent="0.2">
      <c r="O15093" s="223"/>
    </row>
    <row r="15094" spans="15:15" x14ac:dyDescent="0.2">
      <c r="O15094" s="223"/>
    </row>
    <row r="15095" spans="15:15" x14ac:dyDescent="0.2">
      <c r="O15095" s="223"/>
    </row>
    <row r="15096" spans="15:15" x14ac:dyDescent="0.2">
      <c r="O15096" s="223"/>
    </row>
    <row r="15097" spans="15:15" x14ac:dyDescent="0.2">
      <c r="O15097" s="223"/>
    </row>
    <row r="15098" spans="15:15" x14ac:dyDescent="0.2">
      <c r="O15098" s="223"/>
    </row>
    <row r="15099" spans="15:15" x14ac:dyDescent="0.2">
      <c r="O15099" s="223"/>
    </row>
    <row r="15100" spans="15:15" x14ac:dyDescent="0.2">
      <c r="O15100" s="223"/>
    </row>
    <row r="15101" spans="15:15" x14ac:dyDescent="0.2">
      <c r="O15101" s="223"/>
    </row>
    <row r="15102" spans="15:15" x14ac:dyDescent="0.2">
      <c r="O15102" s="223"/>
    </row>
    <row r="15103" spans="15:15" x14ac:dyDescent="0.2">
      <c r="O15103" s="223"/>
    </row>
    <row r="15104" spans="15:15" x14ac:dyDescent="0.2">
      <c r="O15104" s="223"/>
    </row>
    <row r="15105" spans="15:15" x14ac:dyDescent="0.2">
      <c r="O15105" s="223"/>
    </row>
    <row r="15106" spans="15:15" x14ac:dyDescent="0.2">
      <c r="O15106" s="223"/>
    </row>
    <row r="15107" spans="15:15" x14ac:dyDescent="0.2">
      <c r="O15107" s="223"/>
    </row>
    <row r="15108" spans="15:15" x14ac:dyDescent="0.2">
      <c r="O15108" s="223"/>
    </row>
    <row r="15109" spans="15:15" x14ac:dyDescent="0.2">
      <c r="O15109" s="223"/>
    </row>
    <row r="15110" spans="15:15" x14ac:dyDescent="0.2">
      <c r="O15110" s="223"/>
    </row>
    <row r="15111" spans="15:15" x14ac:dyDescent="0.2">
      <c r="O15111" s="223"/>
    </row>
    <row r="15112" spans="15:15" x14ac:dyDescent="0.2">
      <c r="O15112" s="223"/>
    </row>
    <row r="15113" spans="15:15" x14ac:dyDescent="0.2">
      <c r="O15113" s="223"/>
    </row>
    <row r="15114" spans="15:15" x14ac:dyDescent="0.2">
      <c r="O15114" s="223"/>
    </row>
    <row r="15115" spans="15:15" x14ac:dyDescent="0.2">
      <c r="O15115" s="223"/>
    </row>
    <row r="15116" spans="15:15" x14ac:dyDescent="0.2">
      <c r="O15116" s="223"/>
    </row>
    <row r="15117" spans="15:15" x14ac:dyDescent="0.2">
      <c r="O15117" s="223"/>
    </row>
    <row r="15118" spans="15:15" x14ac:dyDescent="0.2">
      <c r="O15118" s="223"/>
    </row>
    <row r="15119" spans="15:15" x14ac:dyDescent="0.2">
      <c r="O15119" s="223"/>
    </row>
    <row r="15120" spans="15:15" x14ac:dyDescent="0.2">
      <c r="O15120" s="223"/>
    </row>
    <row r="15121" spans="15:15" x14ac:dyDescent="0.2">
      <c r="O15121" s="223"/>
    </row>
    <row r="15122" spans="15:15" x14ac:dyDescent="0.2">
      <c r="O15122" s="223"/>
    </row>
    <row r="15123" spans="15:15" x14ac:dyDescent="0.2">
      <c r="O15123" s="223"/>
    </row>
    <row r="15124" spans="15:15" x14ac:dyDescent="0.2">
      <c r="O15124" s="223"/>
    </row>
    <row r="15125" spans="15:15" x14ac:dyDescent="0.2">
      <c r="O15125" s="223"/>
    </row>
    <row r="15126" spans="15:15" x14ac:dyDescent="0.2">
      <c r="O15126" s="223"/>
    </row>
    <row r="15127" spans="15:15" x14ac:dyDescent="0.2">
      <c r="O15127" s="223"/>
    </row>
    <row r="15128" spans="15:15" x14ac:dyDescent="0.2">
      <c r="O15128" s="223"/>
    </row>
    <row r="15129" spans="15:15" x14ac:dyDescent="0.2">
      <c r="O15129" s="223"/>
    </row>
    <row r="15130" spans="15:15" x14ac:dyDescent="0.2">
      <c r="O15130" s="223"/>
    </row>
    <row r="15131" spans="15:15" x14ac:dyDescent="0.2">
      <c r="O15131" s="223"/>
    </row>
    <row r="15132" spans="15:15" x14ac:dyDescent="0.2">
      <c r="O15132" s="223"/>
    </row>
    <row r="15133" spans="15:15" x14ac:dyDescent="0.2">
      <c r="O15133" s="223"/>
    </row>
    <row r="15134" spans="15:15" x14ac:dyDescent="0.2">
      <c r="O15134" s="223"/>
    </row>
    <row r="15135" spans="15:15" x14ac:dyDescent="0.2">
      <c r="O15135" s="223"/>
    </row>
    <row r="15136" spans="15:15" x14ac:dyDescent="0.2">
      <c r="O15136" s="223"/>
    </row>
    <row r="15137" spans="15:15" x14ac:dyDescent="0.2">
      <c r="O15137" s="223"/>
    </row>
    <row r="15138" spans="15:15" x14ac:dyDescent="0.2">
      <c r="O15138" s="223"/>
    </row>
    <row r="15139" spans="15:15" x14ac:dyDescent="0.2">
      <c r="O15139" s="223"/>
    </row>
    <row r="15140" spans="15:15" x14ac:dyDescent="0.2">
      <c r="O15140" s="223"/>
    </row>
    <row r="15141" spans="15:15" x14ac:dyDescent="0.2">
      <c r="O15141" s="223"/>
    </row>
    <row r="15142" spans="15:15" x14ac:dyDescent="0.2">
      <c r="O15142" s="223"/>
    </row>
    <row r="15143" spans="15:15" x14ac:dyDescent="0.2">
      <c r="O15143" s="223"/>
    </row>
    <row r="15144" spans="15:15" x14ac:dyDescent="0.2">
      <c r="O15144" s="223"/>
    </row>
    <row r="15145" spans="15:15" x14ac:dyDescent="0.2">
      <c r="O15145" s="223"/>
    </row>
    <row r="15146" spans="15:15" x14ac:dyDescent="0.2">
      <c r="O15146" s="223"/>
    </row>
    <row r="15147" spans="15:15" x14ac:dyDescent="0.2">
      <c r="O15147" s="223"/>
    </row>
    <row r="15148" spans="15:15" x14ac:dyDescent="0.2">
      <c r="O15148" s="223"/>
    </row>
    <row r="15149" spans="15:15" x14ac:dyDescent="0.2">
      <c r="O15149" s="223"/>
    </row>
    <row r="15150" spans="15:15" x14ac:dyDescent="0.2">
      <c r="O15150" s="223"/>
    </row>
    <row r="15151" spans="15:15" x14ac:dyDescent="0.2">
      <c r="O15151" s="223"/>
    </row>
    <row r="15152" spans="15:15" x14ac:dyDescent="0.2">
      <c r="O15152" s="223"/>
    </row>
    <row r="15153" spans="15:15" x14ac:dyDescent="0.2">
      <c r="O15153" s="223"/>
    </row>
    <row r="15154" spans="15:15" x14ac:dyDescent="0.2">
      <c r="O15154" s="223"/>
    </row>
    <row r="15155" spans="15:15" x14ac:dyDescent="0.2">
      <c r="O15155" s="223"/>
    </row>
    <row r="15156" spans="15:15" x14ac:dyDescent="0.2">
      <c r="O15156" s="223"/>
    </row>
    <row r="15157" spans="15:15" x14ac:dyDescent="0.2">
      <c r="O15157" s="223"/>
    </row>
    <row r="15158" spans="15:15" x14ac:dyDescent="0.2">
      <c r="O15158" s="223"/>
    </row>
    <row r="15159" spans="15:15" x14ac:dyDescent="0.2">
      <c r="O15159" s="223"/>
    </row>
    <row r="15160" spans="15:15" x14ac:dyDescent="0.2">
      <c r="O15160" s="223"/>
    </row>
    <row r="15161" spans="15:15" x14ac:dyDescent="0.2">
      <c r="O15161" s="223"/>
    </row>
    <row r="15162" spans="15:15" x14ac:dyDescent="0.2">
      <c r="O15162" s="223"/>
    </row>
    <row r="15163" spans="15:15" x14ac:dyDescent="0.2">
      <c r="O15163" s="223"/>
    </row>
    <row r="15164" spans="15:15" x14ac:dyDescent="0.2">
      <c r="O15164" s="223"/>
    </row>
    <row r="15165" spans="15:15" x14ac:dyDescent="0.2">
      <c r="O15165" s="223"/>
    </row>
    <row r="15166" spans="15:15" x14ac:dyDescent="0.2">
      <c r="O15166" s="223"/>
    </row>
    <row r="15167" spans="15:15" x14ac:dyDescent="0.2">
      <c r="O15167" s="223"/>
    </row>
    <row r="15168" spans="15:15" x14ac:dyDescent="0.2">
      <c r="O15168" s="223"/>
    </row>
    <row r="15169" spans="15:15" x14ac:dyDescent="0.2">
      <c r="O15169" s="223"/>
    </row>
    <row r="15170" spans="15:15" x14ac:dyDescent="0.2">
      <c r="O15170" s="223"/>
    </row>
    <row r="15171" spans="15:15" x14ac:dyDescent="0.2">
      <c r="O15171" s="223"/>
    </row>
    <row r="15172" spans="15:15" x14ac:dyDescent="0.2">
      <c r="O15172" s="223"/>
    </row>
    <row r="15173" spans="15:15" x14ac:dyDescent="0.2">
      <c r="O15173" s="223"/>
    </row>
    <row r="15174" spans="15:15" x14ac:dyDescent="0.2">
      <c r="O15174" s="223"/>
    </row>
    <row r="15175" spans="15:15" x14ac:dyDescent="0.2">
      <c r="O15175" s="223"/>
    </row>
    <row r="15176" spans="15:15" x14ac:dyDescent="0.2">
      <c r="O15176" s="223"/>
    </row>
    <row r="15177" spans="15:15" x14ac:dyDescent="0.2">
      <c r="O15177" s="223"/>
    </row>
    <row r="15178" spans="15:15" x14ac:dyDescent="0.2">
      <c r="O15178" s="223"/>
    </row>
    <row r="15179" spans="15:15" x14ac:dyDescent="0.2">
      <c r="O15179" s="223"/>
    </row>
    <row r="15180" spans="15:15" x14ac:dyDescent="0.2">
      <c r="O15180" s="223"/>
    </row>
    <row r="15181" spans="15:15" x14ac:dyDescent="0.2">
      <c r="O15181" s="223"/>
    </row>
    <row r="15182" spans="15:15" x14ac:dyDescent="0.2">
      <c r="O15182" s="223"/>
    </row>
    <row r="15183" spans="15:15" x14ac:dyDescent="0.2">
      <c r="O15183" s="223"/>
    </row>
    <row r="15184" spans="15:15" x14ac:dyDescent="0.2">
      <c r="O15184" s="223"/>
    </row>
    <row r="15185" spans="15:15" x14ac:dyDescent="0.2">
      <c r="O15185" s="223"/>
    </row>
    <row r="15186" spans="15:15" x14ac:dyDescent="0.2">
      <c r="O15186" s="223"/>
    </row>
    <row r="15187" spans="15:15" x14ac:dyDescent="0.2">
      <c r="O15187" s="223"/>
    </row>
    <row r="15188" spans="15:15" x14ac:dyDescent="0.2">
      <c r="O15188" s="223"/>
    </row>
    <row r="15189" spans="15:15" x14ac:dyDescent="0.2">
      <c r="O15189" s="223"/>
    </row>
    <row r="15190" spans="15:15" x14ac:dyDescent="0.2">
      <c r="O15190" s="223"/>
    </row>
    <row r="15191" spans="15:15" x14ac:dyDescent="0.2">
      <c r="O15191" s="223"/>
    </row>
    <row r="15192" spans="15:15" x14ac:dyDescent="0.2">
      <c r="O15192" s="223"/>
    </row>
    <row r="15193" spans="15:15" x14ac:dyDescent="0.2">
      <c r="O15193" s="223"/>
    </row>
    <row r="15194" spans="15:15" x14ac:dyDescent="0.2">
      <c r="O15194" s="223"/>
    </row>
    <row r="15195" spans="15:15" x14ac:dyDescent="0.2">
      <c r="O15195" s="223"/>
    </row>
    <row r="15196" spans="15:15" x14ac:dyDescent="0.2">
      <c r="O15196" s="223"/>
    </row>
    <row r="15197" spans="15:15" x14ac:dyDescent="0.2">
      <c r="O15197" s="223"/>
    </row>
    <row r="15198" spans="15:15" x14ac:dyDescent="0.2">
      <c r="O15198" s="223"/>
    </row>
    <row r="15199" spans="15:15" x14ac:dyDescent="0.2">
      <c r="O15199" s="223"/>
    </row>
    <row r="15200" spans="15:15" x14ac:dyDescent="0.2">
      <c r="O15200" s="223"/>
    </row>
    <row r="15201" spans="15:15" x14ac:dyDescent="0.2">
      <c r="O15201" s="223"/>
    </row>
    <row r="15202" spans="15:15" x14ac:dyDescent="0.2">
      <c r="O15202" s="223"/>
    </row>
    <row r="15203" spans="15:15" x14ac:dyDescent="0.2">
      <c r="O15203" s="223"/>
    </row>
    <row r="15204" spans="15:15" x14ac:dyDescent="0.2">
      <c r="O15204" s="223"/>
    </row>
    <row r="15205" spans="15:15" x14ac:dyDescent="0.2">
      <c r="O15205" s="223"/>
    </row>
    <row r="15206" spans="15:15" x14ac:dyDescent="0.2">
      <c r="O15206" s="223"/>
    </row>
    <row r="15207" spans="15:15" x14ac:dyDescent="0.2">
      <c r="O15207" s="223"/>
    </row>
    <row r="15208" spans="15:15" x14ac:dyDescent="0.2">
      <c r="O15208" s="223"/>
    </row>
    <row r="15209" spans="15:15" x14ac:dyDescent="0.2">
      <c r="O15209" s="223"/>
    </row>
    <row r="15210" spans="15:15" x14ac:dyDescent="0.2">
      <c r="O15210" s="223"/>
    </row>
    <row r="15211" spans="15:15" x14ac:dyDescent="0.2">
      <c r="O15211" s="223"/>
    </row>
    <row r="15212" spans="15:15" x14ac:dyDescent="0.2">
      <c r="O15212" s="223"/>
    </row>
    <row r="15213" spans="15:15" x14ac:dyDescent="0.2">
      <c r="O15213" s="223"/>
    </row>
    <row r="15214" spans="15:15" x14ac:dyDescent="0.2">
      <c r="O15214" s="223"/>
    </row>
    <row r="15215" spans="15:15" x14ac:dyDescent="0.2">
      <c r="O15215" s="223"/>
    </row>
    <row r="15216" spans="15:15" x14ac:dyDescent="0.2">
      <c r="O15216" s="223"/>
    </row>
    <row r="15217" spans="15:15" x14ac:dyDescent="0.2">
      <c r="O15217" s="223"/>
    </row>
    <row r="15218" spans="15:15" x14ac:dyDescent="0.2">
      <c r="O15218" s="223"/>
    </row>
    <row r="15219" spans="15:15" x14ac:dyDescent="0.2">
      <c r="O15219" s="223"/>
    </row>
    <row r="15220" spans="15:15" x14ac:dyDescent="0.2">
      <c r="O15220" s="223"/>
    </row>
    <row r="15221" spans="15:15" x14ac:dyDescent="0.2">
      <c r="O15221" s="223"/>
    </row>
    <row r="15222" spans="15:15" x14ac:dyDescent="0.2">
      <c r="O15222" s="223"/>
    </row>
    <row r="15223" spans="15:15" x14ac:dyDescent="0.2">
      <c r="O15223" s="223"/>
    </row>
    <row r="15224" spans="15:15" x14ac:dyDescent="0.2">
      <c r="O15224" s="223"/>
    </row>
    <row r="15225" spans="15:15" x14ac:dyDescent="0.2">
      <c r="O15225" s="223"/>
    </row>
    <row r="15226" spans="15:15" x14ac:dyDescent="0.2">
      <c r="O15226" s="223"/>
    </row>
    <row r="15227" spans="15:15" x14ac:dyDescent="0.2">
      <c r="O15227" s="223"/>
    </row>
    <row r="15228" spans="15:15" x14ac:dyDescent="0.2">
      <c r="O15228" s="223"/>
    </row>
    <row r="15229" spans="15:15" x14ac:dyDescent="0.2">
      <c r="O15229" s="223"/>
    </row>
    <row r="15230" spans="15:15" x14ac:dyDescent="0.2">
      <c r="O15230" s="223"/>
    </row>
    <row r="15231" spans="15:15" x14ac:dyDescent="0.2">
      <c r="O15231" s="223"/>
    </row>
    <row r="15232" spans="15:15" x14ac:dyDescent="0.2">
      <c r="O15232" s="223"/>
    </row>
    <row r="15233" spans="15:15" x14ac:dyDescent="0.2">
      <c r="O15233" s="223"/>
    </row>
    <row r="15234" spans="15:15" x14ac:dyDescent="0.2">
      <c r="O15234" s="223"/>
    </row>
    <row r="15235" spans="15:15" x14ac:dyDescent="0.2">
      <c r="O15235" s="223"/>
    </row>
    <row r="15236" spans="15:15" x14ac:dyDescent="0.2">
      <c r="O15236" s="223"/>
    </row>
    <row r="15237" spans="15:15" x14ac:dyDescent="0.2">
      <c r="O15237" s="223"/>
    </row>
    <row r="15238" spans="15:15" x14ac:dyDescent="0.2">
      <c r="O15238" s="223"/>
    </row>
    <row r="15239" spans="15:15" x14ac:dyDescent="0.2">
      <c r="O15239" s="223"/>
    </row>
    <row r="15240" spans="15:15" x14ac:dyDescent="0.2">
      <c r="O15240" s="223"/>
    </row>
    <row r="15241" spans="15:15" x14ac:dyDescent="0.2">
      <c r="O15241" s="223"/>
    </row>
    <row r="15242" spans="15:15" x14ac:dyDescent="0.2">
      <c r="O15242" s="223"/>
    </row>
    <row r="15243" spans="15:15" x14ac:dyDescent="0.2">
      <c r="O15243" s="223"/>
    </row>
    <row r="15244" spans="15:15" x14ac:dyDescent="0.2">
      <c r="O15244" s="223"/>
    </row>
    <row r="15245" spans="15:15" x14ac:dyDescent="0.2">
      <c r="O15245" s="223"/>
    </row>
    <row r="15246" spans="15:15" x14ac:dyDescent="0.2">
      <c r="O15246" s="223"/>
    </row>
    <row r="15247" spans="15:15" x14ac:dyDescent="0.2">
      <c r="O15247" s="223"/>
    </row>
    <row r="15248" spans="15:15" x14ac:dyDescent="0.2">
      <c r="O15248" s="223"/>
    </row>
    <row r="15249" spans="15:15" x14ac:dyDescent="0.2">
      <c r="O15249" s="223"/>
    </row>
    <row r="15250" spans="15:15" x14ac:dyDescent="0.2">
      <c r="O15250" s="223"/>
    </row>
    <row r="15251" spans="15:15" x14ac:dyDescent="0.2">
      <c r="O15251" s="223"/>
    </row>
    <row r="15252" spans="15:15" x14ac:dyDescent="0.2">
      <c r="O15252" s="223"/>
    </row>
    <row r="15253" spans="15:15" x14ac:dyDescent="0.2">
      <c r="O15253" s="223"/>
    </row>
    <row r="15254" spans="15:15" x14ac:dyDescent="0.2">
      <c r="O15254" s="223"/>
    </row>
    <row r="15255" spans="15:15" x14ac:dyDescent="0.2">
      <c r="O15255" s="223"/>
    </row>
    <row r="15256" spans="15:15" x14ac:dyDescent="0.2">
      <c r="O15256" s="223"/>
    </row>
    <row r="15257" spans="15:15" x14ac:dyDescent="0.2">
      <c r="O15257" s="223"/>
    </row>
    <row r="15258" spans="15:15" x14ac:dyDescent="0.2">
      <c r="O15258" s="223"/>
    </row>
    <row r="15259" spans="15:15" x14ac:dyDescent="0.2">
      <c r="O15259" s="223"/>
    </row>
    <row r="15260" spans="15:15" x14ac:dyDescent="0.2">
      <c r="O15260" s="223"/>
    </row>
    <row r="15261" spans="15:15" x14ac:dyDescent="0.2">
      <c r="O15261" s="223"/>
    </row>
    <row r="15262" spans="15:15" x14ac:dyDescent="0.2">
      <c r="O15262" s="223"/>
    </row>
    <row r="15263" spans="15:15" x14ac:dyDescent="0.2">
      <c r="O15263" s="223"/>
    </row>
    <row r="15264" spans="15:15" x14ac:dyDescent="0.2">
      <c r="O15264" s="223"/>
    </row>
    <row r="15265" spans="15:15" x14ac:dyDescent="0.2">
      <c r="O15265" s="223"/>
    </row>
    <row r="15266" spans="15:15" x14ac:dyDescent="0.2">
      <c r="O15266" s="223"/>
    </row>
    <row r="15267" spans="15:15" x14ac:dyDescent="0.2">
      <c r="O15267" s="223"/>
    </row>
    <row r="15268" spans="15:15" x14ac:dyDescent="0.2">
      <c r="O15268" s="223"/>
    </row>
    <row r="15269" spans="15:15" x14ac:dyDescent="0.2">
      <c r="O15269" s="223"/>
    </row>
    <row r="15270" spans="15:15" x14ac:dyDescent="0.2">
      <c r="O15270" s="223"/>
    </row>
    <row r="15271" spans="15:15" x14ac:dyDescent="0.2">
      <c r="O15271" s="223"/>
    </row>
    <row r="15272" spans="15:15" x14ac:dyDescent="0.2">
      <c r="O15272" s="223"/>
    </row>
    <row r="15273" spans="15:15" x14ac:dyDescent="0.2">
      <c r="O15273" s="223"/>
    </row>
    <row r="15274" spans="15:15" x14ac:dyDescent="0.2">
      <c r="O15274" s="223"/>
    </row>
    <row r="15275" spans="15:15" x14ac:dyDescent="0.2">
      <c r="O15275" s="223"/>
    </row>
    <row r="15276" spans="15:15" x14ac:dyDescent="0.2">
      <c r="O15276" s="223"/>
    </row>
    <row r="15277" spans="15:15" x14ac:dyDescent="0.2">
      <c r="O15277" s="223"/>
    </row>
    <row r="15278" spans="15:15" x14ac:dyDescent="0.2">
      <c r="O15278" s="223"/>
    </row>
    <row r="15279" spans="15:15" x14ac:dyDescent="0.2">
      <c r="O15279" s="223"/>
    </row>
    <row r="15280" spans="15:15" x14ac:dyDescent="0.2">
      <c r="O15280" s="223"/>
    </row>
    <row r="15281" spans="15:15" x14ac:dyDescent="0.2">
      <c r="O15281" s="223"/>
    </row>
    <row r="15282" spans="15:15" x14ac:dyDescent="0.2">
      <c r="O15282" s="223"/>
    </row>
    <row r="15283" spans="15:15" x14ac:dyDescent="0.2">
      <c r="O15283" s="223"/>
    </row>
    <row r="15284" spans="15:15" x14ac:dyDescent="0.2">
      <c r="O15284" s="223"/>
    </row>
    <row r="15285" spans="15:15" x14ac:dyDescent="0.2">
      <c r="O15285" s="223"/>
    </row>
    <row r="15286" spans="15:15" x14ac:dyDescent="0.2">
      <c r="O15286" s="223"/>
    </row>
    <row r="15287" spans="15:15" x14ac:dyDescent="0.2">
      <c r="O15287" s="223"/>
    </row>
    <row r="15288" spans="15:15" x14ac:dyDescent="0.2">
      <c r="O15288" s="223"/>
    </row>
    <row r="15289" spans="15:15" x14ac:dyDescent="0.2">
      <c r="O15289" s="223"/>
    </row>
    <row r="15290" spans="15:15" x14ac:dyDescent="0.2">
      <c r="O15290" s="223"/>
    </row>
    <row r="15291" spans="15:15" x14ac:dyDescent="0.2">
      <c r="O15291" s="223"/>
    </row>
    <row r="15292" spans="15:15" x14ac:dyDescent="0.2">
      <c r="O15292" s="223"/>
    </row>
    <row r="15293" spans="15:15" x14ac:dyDescent="0.2">
      <c r="O15293" s="223"/>
    </row>
    <row r="15294" spans="15:15" x14ac:dyDescent="0.2">
      <c r="O15294" s="223"/>
    </row>
    <row r="15295" spans="15:15" x14ac:dyDescent="0.2">
      <c r="O15295" s="223"/>
    </row>
    <row r="15296" spans="15:15" x14ac:dyDescent="0.2">
      <c r="O15296" s="223"/>
    </row>
    <row r="15297" spans="15:15" x14ac:dyDescent="0.2">
      <c r="O15297" s="223"/>
    </row>
    <row r="15298" spans="15:15" x14ac:dyDescent="0.2">
      <c r="O15298" s="223"/>
    </row>
    <row r="15299" spans="15:15" x14ac:dyDescent="0.2">
      <c r="O15299" s="223"/>
    </row>
    <row r="15300" spans="15:15" x14ac:dyDescent="0.2">
      <c r="O15300" s="223"/>
    </row>
    <row r="15301" spans="15:15" x14ac:dyDescent="0.2">
      <c r="O15301" s="223"/>
    </row>
    <row r="15302" spans="15:15" x14ac:dyDescent="0.2">
      <c r="O15302" s="223"/>
    </row>
    <row r="15303" spans="15:15" x14ac:dyDescent="0.2">
      <c r="O15303" s="223"/>
    </row>
    <row r="15304" spans="15:15" x14ac:dyDescent="0.2">
      <c r="O15304" s="223"/>
    </row>
    <row r="15305" spans="15:15" x14ac:dyDescent="0.2">
      <c r="O15305" s="223"/>
    </row>
    <row r="15306" spans="15:15" x14ac:dyDescent="0.2">
      <c r="O15306" s="223"/>
    </row>
    <row r="15307" spans="15:15" x14ac:dyDescent="0.2">
      <c r="O15307" s="223"/>
    </row>
    <row r="15308" spans="15:15" x14ac:dyDescent="0.2">
      <c r="O15308" s="223"/>
    </row>
    <row r="15309" spans="15:15" x14ac:dyDescent="0.2">
      <c r="O15309" s="223"/>
    </row>
    <row r="15310" spans="15:15" x14ac:dyDescent="0.2">
      <c r="O15310" s="223"/>
    </row>
    <row r="15311" spans="15:15" x14ac:dyDescent="0.2">
      <c r="O15311" s="223"/>
    </row>
    <row r="15312" spans="15:15" x14ac:dyDescent="0.2">
      <c r="O15312" s="223"/>
    </row>
    <row r="15313" spans="15:15" x14ac:dyDescent="0.2">
      <c r="O15313" s="223"/>
    </row>
    <row r="15314" spans="15:15" x14ac:dyDescent="0.2">
      <c r="O15314" s="223"/>
    </row>
    <row r="15315" spans="15:15" x14ac:dyDescent="0.2">
      <c r="O15315" s="223"/>
    </row>
    <row r="15316" spans="15:15" x14ac:dyDescent="0.2">
      <c r="O15316" s="223"/>
    </row>
    <row r="15317" spans="15:15" x14ac:dyDescent="0.2">
      <c r="O15317" s="223"/>
    </row>
    <row r="15318" spans="15:15" x14ac:dyDescent="0.2">
      <c r="O15318" s="223"/>
    </row>
    <row r="15319" spans="15:15" x14ac:dyDescent="0.2">
      <c r="O15319" s="223"/>
    </row>
    <row r="15320" spans="15:15" x14ac:dyDescent="0.2">
      <c r="O15320" s="223"/>
    </row>
    <row r="15321" spans="15:15" x14ac:dyDescent="0.2">
      <c r="O15321" s="223"/>
    </row>
    <row r="15322" spans="15:15" x14ac:dyDescent="0.2">
      <c r="O15322" s="223"/>
    </row>
    <row r="15323" spans="15:15" x14ac:dyDescent="0.2">
      <c r="O15323" s="223"/>
    </row>
    <row r="15324" spans="15:15" x14ac:dyDescent="0.2">
      <c r="O15324" s="223"/>
    </row>
    <row r="15325" spans="15:15" x14ac:dyDescent="0.2">
      <c r="O15325" s="223"/>
    </row>
    <row r="15326" spans="15:15" x14ac:dyDescent="0.2">
      <c r="O15326" s="223"/>
    </row>
    <row r="15327" spans="15:15" x14ac:dyDescent="0.2">
      <c r="O15327" s="223"/>
    </row>
    <row r="15328" spans="15:15" x14ac:dyDescent="0.2">
      <c r="O15328" s="223"/>
    </row>
    <row r="15329" spans="15:15" x14ac:dyDescent="0.2">
      <c r="O15329" s="223"/>
    </row>
    <row r="15330" spans="15:15" x14ac:dyDescent="0.2">
      <c r="O15330" s="223"/>
    </row>
    <row r="15331" spans="15:15" x14ac:dyDescent="0.2">
      <c r="O15331" s="223"/>
    </row>
    <row r="15332" spans="15:15" x14ac:dyDescent="0.2">
      <c r="O15332" s="223"/>
    </row>
    <row r="15333" spans="15:15" x14ac:dyDescent="0.2">
      <c r="O15333" s="223"/>
    </row>
    <row r="15334" spans="15:15" x14ac:dyDescent="0.2">
      <c r="O15334" s="223"/>
    </row>
    <row r="15335" spans="15:15" x14ac:dyDescent="0.2">
      <c r="O15335" s="223"/>
    </row>
    <row r="15336" spans="15:15" x14ac:dyDescent="0.2">
      <c r="O15336" s="223"/>
    </row>
    <row r="15337" spans="15:15" x14ac:dyDescent="0.2">
      <c r="O15337" s="223"/>
    </row>
    <row r="15338" spans="15:15" x14ac:dyDescent="0.2">
      <c r="O15338" s="223"/>
    </row>
    <row r="15339" spans="15:15" x14ac:dyDescent="0.2">
      <c r="O15339" s="223"/>
    </row>
    <row r="15340" spans="15:15" x14ac:dyDescent="0.2">
      <c r="O15340" s="223"/>
    </row>
    <row r="15341" spans="15:15" x14ac:dyDescent="0.2">
      <c r="O15341" s="223"/>
    </row>
    <row r="15342" spans="15:15" x14ac:dyDescent="0.2">
      <c r="O15342" s="223"/>
    </row>
    <row r="15343" spans="15:15" x14ac:dyDescent="0.2">
      <c r="O15343" s="223"/>
    </row>
    <row r="15344" spans="15:15" x14ac:dyDescent="0.2">
      <c r="O15344" s="223"/>
    </row>
    <row r="15345" spans="15:15" x14ac:dyDescent="0.2">
      <c r="O15345" s="223"/>
    </row>
    <row r="15346" spans="15:15" x14ac:dyDescent="0.2">
      <c r="O15346" s="223"/>
    </row>
    <row r="15347" spans="15:15" x14ac:dyDescent="0.2">
      <c r="O15347" s="223"/>
    </row>
    <row r="15348" spans="15:15" x14ac:dyDescent="0.2">
      <c r="O15348" s="223"/>
    </row>
    <row r="15349" spans="15:15" x14ac:dyDescent="0.2">
      <c r="O15349" s="223"/>
    </row>
    <row r="15350" spans="15:15" x14ac:dyDescent="0.2">
      <c r="O15350" s="223"/>
    </row>
    <row r="15351" spans="15:15" x14ac:dyDescent="0.2">
      <c r="O15351" s="223"/>
    </row>
    <row r="15352" spans="15:15" x14ac:dyDescent="0.2">
      <c r="O15352" s="223"/>
    </row>
    <row r="15353" spans="15:15" x14ac:dyDescent="0.2">
      <c r="O15353" s="223"/>
    </row>
    <row r="15354" spans="15:15" x14ac:dyDescent="0.2">
      <c r="O15354" s="223"/>
    </row>
    <row r="15355" spans="15:15" x14ac:dyDescent="0.2">
      <c r="O15355" s="223"/>
    </row>
    <row r="15356" spans="15:15" x14ac:dyDescent="0.2">
      <c r="O15356" s="223"/>
    </row>
    <row r="15357" spans="15:15" x14ac:dyDescent="0.2">
      <c r="O15357" s="223"/>
    </row>
    <row r="15358" spans="15:15" x14ac:dyDescent="0.2">
      <c r="O15358" s="223"/>
    </row>
    <row r="15359" spans="15:15" x14ac:dyDescent="0.2">
      <c r="O15359" s="223"/>
    </row>
    <row r="15360" spans="15:15" x14ac:dyDescent="0.2">
      <c r="O15360" s="223"/>
    </row>
    <row r="15361" spans="15:15" x14ac:dyDescent="0.2">
      <c r="O15361" s="223"/>
    </row>
    <row r="15362" spans="15:15" x14ac:dyDescent="0.2">
      <c r="O15362" s="223"/>
    </row>
    <row r="15363" spans="15:15" x14ac:dyDescent="0.2">
      <c r="O15363" s="223"/>
    </row>
    <row r="15364" spans="15:15" x14ac:dyDescent="0.2">
      <c r="O15364" s="223"/>
    </row>
    <row r="15365" spans="15:15" x14ac:dyDescent="0.2">
      <c r="O15365" s="223"/>
    </row>
    <row r="15366" spans="15:15" x14ac:dyDescent="0.2">
      <c r="O15366" s="223"/>
    </row>
    <row r="15367" spans="15:15" x14ac:dyDescent="0.2">
      <c r="O15367" s="223"/>
    </row>
    <row r="15368" spans="15:15" x14ac:dyDescent="0.2">
      <c r="O15368" s="223"/>
    </row>
    <row r="15369" spans="15:15" x14ac:dyDescent="0.2">
      <c r="O15369" s="223"/>
    </row>
    <row r="15370" spans="15:15" x14ac:dyDescent="0.2">
      <c r="O15370" s="223"/>
    </row>
    <row r="15371" spans="15:15" x14ac:dyDescent="0.2">
      <c r="O15371" s="223"/>
    </row>
    <row r="15372" spans="15:15" x14ac:dyDescent="0.2">
      <c r="O15372" s="223"/>
    </row>
    <row r="15373" spans="15:15" x14ac:dyDescent="0.2">
      <c r="O15373" s="223"/>
    </row>
    <row r="15374" spans="15:15" x14ac:dyDescent="0.2">
      <c r="O15374" s="223"/>
    </row>
    <row r="15375" spans="15:15" x14ac:dyDescent="0.2">
      <c r="O15375" s="223"/>
    </row>
    <row r="15376" spans="15:15" x14ac:dyDescent="0.2">
      <c r="O15376" s="223"/>
    </row>
    <row r="15377" spans="15:15" x14ac:dyDescent="0.2">
      <c r="O15377" s="223"/>
    </row>
    <row r="15378" spans="15:15" x14ac:dyDescent="0.2">
      <c r="O15378" s="223"/>
    </row>
    <row r="15379" spans="15:15" x14ac:dyDescent="0.2">
      <c r="O15379" s="223"/>
    </row>
    <row r="15380" spans="15:15" x14ac:dyDescent="0.2">
      <c r="O15380" s="223"/>
    </row>
    <row r="15381" spans="15:15" x14ac:dyDescent="0.2">
      <c r="O15381" s="223"/>
    </row>
    <row r="15382" spans="15:15" x14ac:dyDescent="0.2">
      <c r="O15382" s="223"/>
    </row>
    <row r="15383" spans="15:15" x14ac:dyDescent="0.2">
      <c r="O15383" s="223"/>
    </row>
    <row r="15384" spans="15:15" x14ac:dyDescent="0.2">
      <c r="O15384" s="223"/>
    </row>
    <row r="15385" spans="15:15" x14ac:dyDescent="0.2">
      <c r="O15385" s="223"/>
    </row>
    <row r="15386" spans="15:15" x14ac:dyDescent="0.2">
      <c r="O15386" s="223"/>
    </row>
    <row r="15387" spans="15:15" x14ac:dyDescent="0.2">
      <c r="O15387" s="223"/>
    </row>
    <row r="15388" spans="15:15" x14ac:dyDescent="0.2">
      <c r="O15388" s="223"/>
    </row>
    <row r="15389" spans="15:15" x14ac:dyDescent="0.2">
      <c r="O15389" s="223"/>
    </row>
    <row r="15390" spans="15:15" x14ac:dyDescent="0.2">
      <c r="O15390" s="223"/>
    </row>
    <row r="15391" spans="15:15" x14ac:dyDescent="0.2">
      <c r="O15391" s="223"/>
    </row>
    <row r="15392" spans="15:15" x14ac:dyDescent="0.2">
      <c r="O15392" s="223"/>
    </row>
    <row r="15393" spans="15:15" x14ac:dyDescent="0.2">
      <c r="O15393" s="223"/>
    </row>
    <row r="15394" spans="15:15" x14ac:dyDescent="0.2">
      <c r="O15394" s="223"/>
    </row>
    <row r="15395" spans="15:15" x14ac:dyDescent="0.2">
      <c r="O15395" s="223"/>
    </row>
    <row r="15396" spans="15:15" x14ac:dyDescent="0.2">
      <c r="O15396" s="223"/>
    </row>
    <row r="15397" spans="15:15" x14ac:dyDescent="0.2">
      <c r="O15397" s="223"/>
    </row>
    <row r="15398" spans="15:15" x14ac:dyDescent="0.2">
      <c r="O15398" s="223"/>
    </row>
    <row r="15399" spans="15:15" x14ac:dyDescent="0.2">
      <c r="O15399" s="223"/>
    </row>
    <row r="15400" spans="15:15" x14ac:dyDescent="0.2">
      <c r="O15400" s="223"/>
    </row>
    <row r="15401" spans="15:15" x14ac:dyDescent="0.2">
      <c r="O15401" s="223"/>
    </row>
    <row r="15402" spans="15:15" x14ac:dyDescent="0.2">
      <c r="O15402" s="223"/>
    </row>
    <row r="15403" spans="15:15" x14ac:dyDescent="0.2">
      <c r="O15403" s="223"/>
    </row>
    <row r="15404" spans="15:15" x14ac:dyDescent="0.2">
      <c r="O15404" s="223"/>
    </row>
    <row r="15405" spans="15:15" x14ac:dyDescent="0.2">
      <c r="O15405" s="223"/>
    </row>
    <row r="15406" spans="15:15" x14ac:dyDescent="0.2">
      <c r="O15406" s="223"/>
    </row>
    <row r="15407" spans="15:15" x14ac:dyDescent="0.2">
      <c r="O15407" s="223"/>
    </row>
    <row r="15408" spans="15:15" x14ac:dyDescent="0.2">
      <c r="O15408" s="223"/>
    </row>
    <row r="15409" spans="15:15" x14ac:dyDescent="0.2">
      <c r="O15409" s="223"/>
    </row>
    <row r="15410" spans="15:15" x14ac:dyDescent="0.2">
      <c r="O15410" s="223"/>
    </row>
    <row r="15411" spans="15:15" x14ac:dyDescent="0.2">
      <c r="O15411" s="223"/>
    </row>
    <row r="15412" spans="15:15" x14ac:dyDescent="0.2">
      <c r="O15412" s="223"/>
    </row>
    <row r="15413" spans="15:15" x14ac:dyDescent="0.2">
      <c r="O15413" s="223"/>
    </row>
    <row r="15414" spans="15:15" x14ac:dyDescent="0.2">
      <c r="O15414" s="223"/>
    </row>
    <row r="15415" spans="15:15" x14ac:dyDescent="0.2">
      <c r="O15415" s="223"/>
    </row>
    <row r="15416" spans="15:15" x14ac:dyDescent="0.2">
      <c r="O15416" s="223"/>
    </row>
    <row r="15417" spans="15:15" x14ac:dyDescent="0.2">
      <c r="O15417" s="223"/>
    </row>
    <row r="15418" spans="15:15" x14ac:dyDescent="0.2">
      <c r="O15418" s="223"/>
    </row>
    <row r="15419" spans="15:15" x14ac:dyDescent="0.2">
      <c r="O15419" s="223"/>
    </row>
    <row r="15420" spans="15:15" x14ac:dyDescent="0.2">
      <c r="O15420" s="223"/>
    </row>
    <row r="15421" spans="15:15" x14ac:dyDescent="0.2">
      <c r="O15421" s="223"/>
    </row>
    <row r="15422" spans="15:15" x14ac:dyDescent="0.2">
      <c r="O15422" s="223"/>
    </row>
    <row r="15423" spans="15:15" x14ac:dyDescent="0.2">
      <c r="O15423" s="223"/>
    </row>
    <row r="15424" spans="15:15" x14ac:dyDescent="0.2">
      <c r="O15424" s="223"/>
    </row>
    <row r="15425" spans="15:15" x14ac:dyDescent="0.2">
      <c r="O15425" s="223"/>
    </row>
    <row r="15426" spans="15:15" x14ac:dyDescent="0.2">
      <c r="O15426" s="223"/>
    </row>
    <row r="15427" spans="15:15" x14ac:dyDescent="0.2">
      <c r="O15427" s="223"/>
    </row>
    <row r="15428" spans="15:15" x14ac:dyDescent="0.2">
      <c r="O15428" s="223"/>
    </row>
    <row r="15429" spans="15:15" x14ac:dyDescent="0.2">
      <c r="O15429" s="223"/>
    </row>
    <row r="15430" spans="15:15" x14ac:dyDescent="0.2">
      <c r="O15430" s="223"/>
    </row>
    <row r="15431" spans="15:15" x14ac:dyDescent="0.2">
      <c r="O15431" s="223"/>
    </row>
    <row r="15432" spans="15:15" x14ac:dyDescent="0.2">
      <c r="O15432" s="223"/>
    </row>
    <row r="15433" spans="15:15" x14ac:dyDescent="0.2">
      <c r="O15433" s="223"/>
    </row>
    <row r="15434" spans="15:15" x14ac:dyDescent="0.2">
      <c r="O15434" s="223"/>
    </row>
    <row r="15435" spans="15:15" x14ac:dyDescent="0.2">
      <c r="O15435" s="223"/>
    </row>
    <row r="15436" spans="15:15" x14ac:dyDescent="0.2">
      <c r="O15436" s="223"/>
    </row>
    <row r="15437" spans="15:15" x14ac:dyDescent="0.2">
      <c r="O15437" s="223"/>
    </row>
    <row r="15438" spans="15:15" x14ac:dyDescent="0.2">
      <c r="O15438" s="223"/>
    </row>
    <row r="15439" spans="15:15" x14ac:dyDescent="0.2">
      <c r="O15439" s="223"/>
    </row>
    <row r="15440" spans="15:15" x14ac:dyDescent="0.2">
      <c r="O15440" s="223"/>
    </row>
    <row r="15441" spans="15:15" x14ac:dyDescent="0.2">
      <c r="O15441" s="223"/>
    </row>
    <row r="15442" spans="15:15" x14ac:dyDescent="0.2">
      <c r="O15442" s="223"/>
    </row>
    <row r="15443" spans="15:15" x14ac:dyDescent="0.2">
      <c r="O15443" s="223"/>
    </row>
    <row r="15444" spans="15:15" x14ac:dyDescent="0.2">
      <c r="O15444" s="223"/>
    </row>
    <row r="15445" spans="15:15" x14ac:dyDescent="0.2">
      <c r="O15445" s="223"/>
    </row>
    <row r="15446" spans="15:15" x14ac:dyDescent="0.2">
      <c r="O15446" s="223"/>
    </row>
    <row r="15447" spans="15:15" x14ac:dyDescent="0.2">
      <c r="O15447" s="223"/>
    </row>
    <row r="15448" spans="15:15" x14ac:dyDescent="0.2">
      <c r="O15448" s="223"/>
    </row>
    <row r="15449" spans="15:15" x14ac:dyDescent="0.2">
      <c r="O15449" s="223"/>
    </row>
    <row r="15450" spans="15:15" x14ac:dyDescent="0.2">
      <c r="O15450" s="223"/>
    </row>
    <row r="15451" spans="15:15" x14ac:dyDescent="0.2">
      <c r="O15451" s="223"/>
    </row>
    <row r="15452" spans="15:15" x14ac:dyDescent="0.2">
      <c r="O15452" s="223"/>
    </row>
    <row r="15453" spans="15:15" x14ac:dyDescent="0.2">
      <c r="O15453" s="223"/>
    </row>
    <row r="15454" spans="15:15" x14ac:dyDescent="0.2">
      <c r="O15454" s="223"/>
    </row>
    <row r="15455" spans="15:15" x14ac:dyDescent="0.2">
      <c r="O15455" s="223"/>
    </row>
    <row r="15456" spans="15:15" x14ac:dyDescent="0.2">
      <c r="O15456" s="223"/>
    </row>
    <row r="15457" spans="15:15" x14ac:dyDescent="0.2">
      <c r="O15457" s="223"/>
    </row>
    <row r="15458" spans="15:15" x14ac:dyDescent="0.2">
      <c r="O15458" s="223"/>
    </row>
    <row r="15459" spans="15:15" x14ac:dyDescent="0.2">
      <c r="O15459" s="223"/>
    </row>
    <row r="15460" spans="15:15" x14ac:dyDescent="0.2">
      <c r="O15460" s="223"/>
    </row>
    <row r="15461" spans="15:15" x14ac:dyDescent="0.2">
      <c r="O15461" s="223"/>
    </row>
    <row r="15462" spans="15:15" x14ac:dyDescent="0.2">
      <c r="O15462" s="223"/>
    </row>
    <row r="15463" spans="15:15" x14ac:dyDescent="0.2">
      <c r="O15463" s="223"/>
    </row>
    <row r="15464" spans="15:15" x14ac:dyDescent="0.2">
      <c r="O15464" s="223"/>
    </row>
    <row r="15465" spans="15:15" x14ac:dyDescent="0.2">
      <c r="O15465" s="223"/>
    </row>
    <row r="15466" spans="15:15" x14ac:dyDescent="0.2">
      <c r="O15466" s="223"/>
    </row>
    <row r="15467" spans="15:15" x14ac:dyDescent="0.2">
      <c r="O15467" s="223"/>
    </row>
    <row r="15468" spans="15:15" x14ac:dyDescent="0.2">
      <c r="O15468" s="223"/>
    </row>
    <row r="15469" spans="15:15" x14ac:dyDescent="0.2">
      <c r="O15469" s="223"/>
    </row>
    <row r="15470" spans="15:15" x14ac:dyDescent="0.2">
      <c r="O15470" s="223"/>
    </row>
    <row r="15471" spans="15:15" x14ac:dyDescent="0.2">
      <c r="O15471" s="223"/>
    </row>
    <row r="15472" spans="15:15" x14ac:dyDescent="0.2">
      <c r="O15472" s="223"/>
    </row>
    <row r="15473" spans="15:15" x14ac:dyDescent="0.2">
      <c r="O15473" s="223"/>
    </row>
    <row r="15474" spans="15:15" x14ac:dyDescent="0.2">
      <c r="O15474" s="223"/>
    </row>
    <row r="15475" spans="15:15" x14ac:dyDescent="0.2">
      <c r="O15475" s="223"/>
    </row>
    <row r="15476" spans="15:15" x14ac:dyDescent="0.2">
      <c r="O15476" s="223"/>
    </row>
    <row r="15477" spans="15:15" x14ac:dyDescent="0.2">
      <c r="O15477" s="223"/>
    </row>
    <row r="15478" spans="15:15" x14ac:dyDescent="0.2">
      <c r="O15478" s="223"/>
    </row>
    <row r="15479" spans="15:15" x14ac:dyDescent="0.2">
      <c r="O15479" s="223"/>
    </row>
    <row r="15480" spans="15:15" x14ac:dyDescent="0.2">
      <c r="O15480" s="223"/>
    </row>
    <row r="15481" spans="15:15" x14ac:dyDescent="0.2">
      <c r="O15481" s="223"/>
    </row>
    <row r="15482" spans="15:15" x14ac:dyDescent="0.2">
      <c r="O15482" s="223"/>
    </row>
    <row r="15483" spans="15:15" x14ac:dyDescent="0.2">
      <c r="O15483" s="223"/>
    </row>
    <row r="15484" spans="15:15" x14ac:dyDescent="0.2">
      <c r="O15484" s="223"/>
    </row>
    <row r="15485" spans="15:15" x14ac:dyDescent="0.2">
      <c r="O15485" s="223"/>
    </row>
    <row r="15486" spans="15:15" x14ac:dyDescent="0.2">
      <c r="O15486" s="223"/>
    </row>
    <row r="15487" spans="15:15" x14ac:dyDescent="0.2">
      <c r="O15487" s="223"/>
    </row>
    <row r="15488" spans="15:15" x14ac:dyDescent="0.2">
      <c r="O15488" s="223"/>
    </row>
    <row r="15489" spans="15:15" x14ac:dyDescent="0.2">
      <c r="O15489" s="223"/>
    </row>
    <row r="15490" spans="15:15" x14ac:dyDescent="0.2">
      <c r="O15490" s="223"/>
    </row>
    <row r="15491" spans="15:15" x14ac:dyDescent="0.2">
      <c r="O15491" s="223"/>
    </row>
    <row r="15492" spans="15:15" x14ac:dyDescent="0.2">
      <c r="O15492" s="223"/>
    </row>
    <row r="15493" spans="15:15" x14ac:dyDescent="0.2">
      <c r="O15493" s="223"/>
    </row>
    <row r="15494" spans="15:15" x14ac:dyDescent="0.2">
      <c r="O15494" s="223"/>
    </row>
    <row r="15495" spans="15:15" x14ac:dyDescent="0.2">
      <c r="O15495" s="223"/>
    </row>
    <row r="15496" spans="15:15" x14ac:dyDescent="0.2">
      <c r="O15496" s="223"/>
    </row>
    <row r="15497" spans="15:15" x14ac:dyDescent="0.2">
      <c r="O15497" s="223"/>
    </row>
    <row r="15498" spans="15:15" x14ac:dyDescent="0.2">
      <c r="O15498" s="223"/>
    </row>
    <row r="15499" spans="15:15" x14ac:dyDescent="0.2">
      <c r="O15499" s="223"/>
    </row>
    <row r="15500" spans="15:15" x14ac:dyDescent="0.2">
      <c r="O15500" s="223"/>
    </row>
    <row r="15501" spans="15:15" x14ac:dyDescent="0.2">
      <c r="O15501" s="223"/>
    </row>
    <row r="15502" spans="15:15" x14ac:dyDescent="0.2">
      <c r="O15502" s="223"/>
    </row>
    <row r="15503" spans="15:15" x14ac:dyDescent="0.2">
      <c r="O15503" s="223"/>
    </row>
    <row r="15504" spans="15:15" x14ac:dyDescent="0.2">
      <c r="O15504" s="223"/>
    </row>
    <row r="15505" spans="15:15" x14ac:dyDescent="0.2">
      <c r="O15505" s="223"/>
    </row>
    <row r="15506" spans="15:15" x14ac:dyDescent="0.2">
      <c r="O15506" s="223"/>
    </row>
    <row r="15507" spans="15:15" x14ac:dyDescent="0.2">
      <c r="O15507" s="223"/>
    </row>
    <row r="15508" spans="15:15" x14ac:dyDescent="0.2">
      <c r="O15508" s="223"/>
    </row>
    <row r="15509" spans="15:15" x14ac:dyDescent="0.2">
      <c r="O15509" s="223"/>
    </row>
    <row r="15510" spans="15:15" x14ac:dyDescent="0.2">
      <c r="O15510" s="223"/>
    </row>
    <row r="15511" spans="15:15" x14ac:dyDescent="0.2">
      <c r="O15511" s="223"/>
    </row>
    <row r="15512" spans="15:15" x14ac:dyDescent="0.2">
      <c r="O15512" s="223"/>
    </row>
    <row r="15513" spans="15:15" x14ac:dyDescent="0.2">
      <c r="O15513" s="223"/>
    </row>
    <row r="15514" spans="15:15" x14ac:dyDescent="0.2">
      <c r="O15514" s="223"/>
    </row>
    <row r="15515" spans="15:15" x14ac:dyDescent="0.2">
      <c r="O15515" s="223"/>
    </row>
    <row r="15516" spans="15:15" x14ac:dyDescent="0.2">
      <c r="O15516" s="223"/>
    </row>
    <row r="15517" spans="15:15" x14ac:dyDescent="0.2">
      <c r="O15517" s="223"/>
    </row>
    <row r="15518" spans="15:15" x14ac:dyDescent="0.2">
      <c r="O15518" s="223"/>
    </row>
    <row r="15519" spans="15:15" x14ac:dyDescent="0.2">
      <c r="O15519" s="223"/>
    </row>
    <row r="15520" spans="15:15" x14ac:dyDescent="0.2">
      <c r="O15520" s="223"/>
    </row>
    <row r="15521" spans="15:15" x14ac:dyDescent="0.2">
      <c r="O15521" s="223"/>
    </row>
    <row r="15522" spans="15:15" x14ac:dyDescent="0.2">
      <c r="O15522" s="223"/>
    </row>
    <row r="15523" spans="15:15" x14ac:dyDescent="0.2">
      <c r="O15523" s="223"/>
    </row>
    <row r="15524" spans="15:15" x14ac:dyDescent="0.2">
      <c r="O15524" s="223"/>
    </row>
    <row r="15525" spans="15:15" x14ac:dyDescent="0.2">
      <c r="O15525" s="223"/>
    </row>
    <row r="15526" spans="15:15" x14ac:dyDescent="0.2">
      <c r="O15526" s="223"/>
    </row>
    <row r="15527" spans="15:15" x14ac:dyDescent="0.2">
      <c r="O15527" s="223"/>
    </row>
    <row r="15528" spans="15:15" x14ac:dyDescent="0.2">
      <c r="O15528" s="223"/>
    </row>
    <row r="15529" spans="15:15" x14ac:dyDescent="0.2">
      <c r="O15529" s="223"/>
    </row>
    <row r="15530" spans="15:15" x14ac:dyDescent="0.2">
      <c r="O15530" s="223"/>
    </row>
    <row r="15531" spans="15:15" x14ac:dyDescent="0.2">
      <c r="O15531" s="223"/>
    </row>
    <row r="15532" spans="15:15" x14ac:dyDescent="0.2">
      <c r="O15532" s="223"/>
    </row>
    <row r="15533" spans="15:15" x14ac:dyDescent="0.2">
      <c r="O15533" s="223"/>
    </row>
    <row r="15534" spans="15:15" x14ac:dyDescent="0.2">
      <c r="O15534" s="223"/>
    </row>
    <row r="15535" spans="15:15" x14ac:dyDescent="0.2">
      <c r="O15535" s="223"/>
    </row>
    <row r="15536" spans="15:15" x14ac:dyDescent="0.2">
      <c r="O15536" s="223"/>
    </row>
    <row r="15537" spans="15:15" x14ac:dyDescent="0.2">
      <c r="O15537" s="223"/>
    </row>
    <row r="15538" spans="15:15" x14ac:dyDescent="0.2">
      <c r="O15538" s="223"/>
    </row>
    <row r="15539" spans="15:15" x14ac:dyDescent="0.2">
      <c r="O15539" s="223"/>
    </row>
    <row r="15540" spans="15:15" x14ac:dyDescent="0.2">
      <c r="O15540" s="223"/>
    </row>
    <row r="15541" spans="15:15" x14ac:dyDescent="0.2">
      <c r="O15541" s="223"/>
    </row>
    <row r="15542" spans="15:15" x14ac:dyDescent="0.2">
      <c r="O15542" s="223"/>
    </row>
    <row r="15543" spans="15:15" x14ac:dyDescent="0.2">
      <c r="O15543" s="223"/>
    </row>
    <row r="15544" spans="15:15" x14ac:dyDescent="0.2">
      <c r="O15544" s="223"/>
    </row>
    <row r="15545" spans="15:15" x14ac:dyDescent="0.2">
      <c r="O15545" s="223"/>
    </row>
    <row r="15546" spans="15:15" x14ac:dyDescent="0.2">
      <c r="O15546" s="223"/>
    </row>
    <row r="15547" spans="15:15" x14ac:dyDescent="0.2">
      <c r="O15547" s="223"/>
    </row>
    <row r="15548" spans="15:15" x14ac:dyDescent="0.2">
      <c r="O15548" s="223"/>
    </row>
    <row r="15549" spans="15:15" x14ac:dyDescent="0.2">
      <c r="O15549" s="223"/>
    </row>
    <row r="15550" spans="15:15" x14ac:dyDescent="0.2">
      <c r="O15550" s="223"/>
    </row>
    <row r="15551" spans="15:15" x14ac:dyDescent="0.2">
      <c r="O15551" s="223"/>
    </row>
    <row r="15552" spans="15:15" x14ac:dyDescent="0.2">
      <c r="O15552" s="223"/>
    </row>
    <row r="15553" spans="15:15" x14ac:dyDescent="0.2">
      <c r="O15553" s="223"/>
    </row>
    <row r="15554" spans="15:15" x14ac:dyDescent="0.2">
      <c r="O15554" s="223"/>
    </row>
    <row r="15555" spans="15:15" x14ac:dyDescent="0.2">
      <c r="O15555" s="223"/>
    </row>
    <row r="15556" spans="15:15" x14ac:dyDescent="0.2">
      <c r="O15556" s="223"/>
    </row>
    <row r="15557" spans="15:15" x14ac:dyDescent="0.2">
      <c r="O15557" s="223"/>
    </row>
    <row r="15558" spans="15:15" x14ac:dyDescent="0.2">
      <c r="O15558" s="223"/>
    </row>
    <row r="15559" spans="15:15" x14ac:dyDescent="0.2">
      <c r="O15559" s="223"/>
    </row>
    <row r="15560" spans="15:15" x14ac:dyDescent="0.2">
      <c r="O15560" s="223"/>
    </row>
    <row r="15561" spans="15:15" x14ac:dyDescent="0.2">
      <c r="O15561" s="223"/>
    </row>
    <row r="15562" spans="15:15" x14ac:dyDescent="0.2">
      <c r="O15562" s="223"/>
    </row>
    <row r="15563" spans="15:15" x14ac:dyDescent="0.2">
      <c r="O15563" s="223"/>
    </row>
    <row r="15564" spans="15:15" x14ac:dyDescent="0.2">
      <c r="O15564" s="223"/>
    </row>
    <row r="15565" spans="15:15" x14ac:dyDescent="0.2">
      <c r="O15565" s="223"/>
    </row>
    <row r="15566" spans="15:15" x14ac:dyDescent="0.2">
      <c r="O15566" s="223"/>
    </row>
    <row r="15567" spans="15:15" x14ac:dyDescent="0.2">
      <c r="O15567" s="223"/>
    </row>
    <row r="15568" spans="15:15" x14ac:dyDescent="0.2">
      <c r="O15568" s="223"/>
    </row>
    <row r="15569" spans="15:15" x14ac:dyDescent="0.2">
      <c r="O15569" s="223"/>
    </row>
    <row r="15570" spans="15:15" x14ac:dyDescent="0.2">
      <c r="O15570" s="223"/>
    </row>
    <row r="15571" spans="15:15" x14ac:dyDescent="0.2">
      <c r="O15571" s="223"/>
    </row>
    <row r="15572" spans="15:15" x14ac:dyDescent="0.2">
      <c r="O15572" s="223"/>
    </row>
    <row r="15573" spans="15:15" x14ac:dyDescent="0.2">
      <c r="O15573" s="223"/>
    </row>
    <row r="15574" spans="15:15" x14ac:dyDescent="0.2">
      <c r="O15574" s="223"/>
    </row>
    <row r="15575" spans="15:15" x14ac:dyDescent="0.2">
      <c r="O15575" s="223"/>
    </row>
    <row r="15576" spans="15:15" x14ac:dyDescent="0.2">
      <c r="O15576" s="223"/>
    </row>
    <row r="15577" spans="15:15" x14ac:dyDescent="0.2">
      <c r="O15577" s="223"/>
    </row>
    <row r="15578" spans="15:15" x14ac:dyDescent="0.2">
      <c r="O15578" s="223"/>
    </row>
    <row r="15579" spans="15:15" x14ac:dyDescent="0.2">
      <c r="O15579" s="223"/>
    </row>
    <row r="15580" spans="15:15" x14ac:dyDescent="0.2">
      <c r="O15580" s="223"/>
    </row>
    <row r="15581" spans="15:15" x14ac:dyDescent="0.2">
      <c r="O15581" s="223"/>
    </row>
    <row r="15582" spans="15:15" x14ac:dyDescent="0.2">
      <c r="O15582" s="223"/>
    </row>
    <row r="15583" spans="15:15" x14ac:dyDescent="0.2">
      <c r="O15583" s="223"/>
    </row>
    <row r="15584" spans="15:15" x14ac:dyDescent="0.2">
      <c r="O15584" s="223"/>
    </row>
    <row r="15585" spans="15:15" x14ac:dyDescent="0.2">
      <c r="O15585" s="223"/>
    </row>
    <row r="15586" spans="15:15" x14ac:dyDescent="0.2">
      <c r="O15586" s="223"/>
    </row>
    <row r="15587" spans="15:15" x14ac:dyDescent="0.2">
      <c r="O15587" s="223"/>
    </row>
    <row r="15588" spans="15:15" x14ac:dyDescent="0.2">
      <c r="O15588" s="223"/>
    </row>
    <row r="15589" spans="15:15" x14ac:dyDescent="0.2">
      <c r="O15589" s="223"/>
    </row>
    <row r="15590" spans="15:15" x14ac:dyDescent="0.2">
      <c r="O15590" s="223"/>
    </row>
    <row r="15591" spans="15:15" x14ac:dyDescent="0.2">
      <c r="O15591" s="223"/>
    </row>
    <row r="15592" spans="15:15" x14ac:dyDescent="0.2">
      <c r="O15592" s="223"/>
    </row>
    <row r="15593" spans="15:15" x14ac:dyDescent="0.2">
      <c r="O15593" s="223"/>
    </row>
    <row r="15594" spans="15:15" x14ac:dyDescent="0.2">
      <c r="O15594" s="223"/>
    </row>
    <row r="15595" spans="15:15" x14ac:dyDescent="0.2">
      <c r="O15595" s="223"/>
    </row>
    <row r="15596" spans="15:15" x14ac:dyDescent="0.2">
      <c r="O15596" s="223"/>
    </row>
    <row r="15597" spans="15:15" x14ac:dyDescent="0.2">
      <c r="O15597" s="223"/>
    </row>
    <row r="15598" spans="15:15" x14ac:dyDescent="0.2">
      <c r="O15598" s="223"/>
    </row>
    <row r="15599" spans="15:15" x14ac:dyDescent="0.2">
      <c r="O15599" s="223"/>
    </row>
    <row r="15600" spans="15:15" x14ac:dyDescent="0.2">
      <c r="O15600" s="223"/>
    </row>
    <row r="15601" spans="15:15" x14ac:dyDescent="0.2">
      <c r="O15601" s="223"/>
    </row>
    <row r="15602" spans="15:15" x14ac:dyDescent="0.2">
      <c r="O15602" s="223"/>
    </row>
    <row r="15603" spans="15:15" x14ac:dyDescent="0.2">
      <c r="O15603" s="223"/>
    </row>
    <row r="15604" spans="15:15" x14ac:dyDescent="0.2">
      <c r="O15604" s="223"/>
    </row>
    <row r="15605" spans="15:15" x14ac:dyDescent="0.2">
      <c r="O15605" s="223"/>
    </row>
    <row r="15606" spans="15:15" x14ac:dyDescent="0.2">
      <c r="O15606" s="223"/>
    </row>
    <row r="15607" spans="15:15" x14ac:dyDescent="0.2">
      <c r="O15607" s="223"/>
    </row>
    <row r="15608" spans="15:15" x14ac:dyDescent="0.2">
      <c r="O15608" s="223"/>
    </row>
    <row r="15609" spans="15:15" x14ac:dyDescent="0.2">
      <c r="O15609" s="223"/>
    </row>
    <row r="15610" spans="15:15" x14ac:dyDescent="0.2">
      <c r="O15610" s="223"/>
    </row>
    <row r="15611" spans="15:15" x14ac:dyDescent="0.2">
      <c r="O15611" s="223"/>
    </row>
    <row r="15612" spans="15:15" x14ac:dyDescent="0.2">
      <c r="O15612" s="223"/>
    </row>
    <row r="15613" spans="15:15" x14ac:dyDescent="0.2">
      <c r="O15613" s="223"/>
    </row>
    <row r="15614" spans="15:15" x14ac:dyDescent="0.2">
      <c r="O15614" s="223"/>
    </row>
    <row r="15615" spans="15:15" x14ac:dyDescent="0.2">
      <c r="O15615" s="223"/>
    </row>
    <row r="15616" spans="15:15" x14ac:dyDescent="0.2">
      <c r="O15616" s="223"/>
    </row>
    <row r="15617" spans="15:15" x14ac:dyDescent="0.2">
      <c r="O15617" s="223"/>
    </row>
    <row r="15618" spans="15:15" x14ac:dyDescent="0.2">
      <c r="O15618" s="223"/>
    </row>
    <row r="15619" spans="15:15" x14ac:dyDescent="0.2">
      <c r="O15619" s="223"/>
    </row>
    <row r="15620" spans="15:15" x14ac:dyDescent="0.2">
      <c r="O15620" s="223"/>
    </row>
    <row r="15621" spans="15:15" x14ac:dyDescent="0.2">
      <c r="O15621" s="223"/>
    </row>
    <row r="15622" spans="15:15" x14ac:dyDescent="0.2">
      <c r="O15622" s="223"/>
    </row>
    <row r="15623" spans="15:15" x14ac:dyDescent="0.2">
      <c r="O15623" s="223"/>
    </row>
    <row r="15624" spans="15:15" x14ac:dyDescent="0.2">
      <c r="O15624" s="223"/>
    </row>
    <row r="15625" spans="15:15" x14ac:dyDescent="0.2">
      <c r="O15625" s="223"/>
    </row>
    <row r="15626" spans="15:15" x14ac:dyDescent="0.2">
      <c r="O15626" s="223"/>
    </row>
    <row r="15627" spans="15:15" x14ac:dyDescent="0.2">
      <c r="O15627" s="223"/>
    </row>
    <row r="15628" spans="15:15" x14ac:dyDescent="0.2">
      <c r="O15628" s="223"/>
    </row>
    <row r="15629" spans="15:15" x14ac:dyDescent="0.2">
      <c r="O15629" s="223"/>
    </row>
    <row r="15630" spans="15:15" x14ac:dyDescent="0.2">
      <c r="O15630" s="223"/>
    </row>
    <row r="15631" spans="15:15" x14ac:dyDescent="0.2">
      <c r="O15631" s="223"/>
    </row>
    <row r="15632" spans="15:15" x14ac:dyDescent="0.2">
      <c r="O15632" s="223"/>
    </row>
    <row r="15633" spans="15:15" x14ac:dyDescent="0.2">
      <c r="O15633" s="223"/>
    </row>
    <row r="15634" spans="15:15" x14ac:dyDescent="0.2">
      <c r="O15634" s="223"/>
    </row>
    <row r="15635" spans="15:15" x14ac:dyDescent="0.2">
      <c r="O15635" s="223"/>
    </row>
    <row r="15636" spans="15:15" x14ac:dyDescent="0.2">
      <c r="O15636" s="223"/>
    </row>
    <row r="15637" spans="15:15" x14ac:dyDescent="0.2">
      <c r="O15637" s="223"/>
    </row>
    <row r="15638" spans="15:15" x14ac:dyDescent="0.2">
      <c r="O15638" s="223"/>
    </row>
    <row r="15639" spans="15:15" x14ac:dyDescent="0.2">
      <c r="O15639" s="223"/>
    </row>
    <row r="15640" spans="15:15" x14ac:dyDescent="0.2">
      <c r="O15640" s="223"/>
    </row>
    <row r="15641" spans="15:15" x14ac:dyDescent="0.2">
      <c r="O15641" s="223"/>
    </row>
    <row r="15642" spans="15:15" x14ac:dyDescent="0.2">
      <c r="O15642" s="223"/>
    </row>
    <row r="15643" spans="15:15" x14ac:dyDescent="0.2">
      <c r="O15643" s="223"/>
    </row>
    <row r="15644" spans="15:15" x14ac:dyDescent="0.2">
      <c r="O15644" s="223"/>
    </row>
    <row r="15645" spans="15:15" x14ac:dyDescent="0.2">
      <c r="O15645" s="223"/>
    </row>
    <row r="15646" spans="15:15" x14ac:dyDescent="0.2">
      <c r="O15646" s="223"/>
    </row>
    <row r="15647" spans="15:15" x14ac:dyDescent="0.2">
      <c r="O15647" s="223"/>
    </row>
    <row r="15648" spans="15:15" x14ac:dyDescent="0.2">
      <c r="O15648" s="223"/>
    </row>
    <row r="15649" spans="15:15" x14ac:dyDescent="0.2">
      <c r="O15649" s="223"/>
    </row>
    <row r="15650" spans="15:15" x14ac:dyDescent="0.2">
      <c r="O15650" s="223"/>
    </row>
    <row r="15651" spans="15:15" x14ac:dyDescent="0.2">
      <c r="O15651" s="223"/>
    </row>
    <row r="15652" spans="15:15" x14ac:dyDescent="0.2">
      <c r="O15652" s="223"/>
    </row>
    <row r="15653" spans="15:15" x14ac:dyDescent="0.2">
      <c r="O15653" s="223"/>
    </row>
    <row r="15654" spans="15:15" x14ac:dyDescent="0.2">
      <c r="O15654" s="223"/>
    </row>
    <row r="15655" spans="15:15" x14ac:dyDescent="0.2">
      <c r="O15655" s="223"/>
    </row>
    <row r="15656" spans="15:15" x14ac:dyDescent="0.2">
      <c r="O15656" s="223"/>
    </row>
    <row r="15657" spans="15:15" x14ac:dyDescent="0.2">
      <c r="O15657" s="223"/>
    </row>
    <row r="15658" spans="15:15" x14ac:dyDescent="0.2">
      <c r="O15658" s="223"/>
    </row>
    <row r="15659" spans="15:15" x14ac:dyDescent="0.2">
      <c r="O15659" s="223"/>
    </row>
    <row r="15660" spans="15:15" x14ac:dyDescent="0.2">
      <c r="O15660" s="223"/>
    </row>
    <row r="15661" spans="15:15" x14ac:dyDescent="0.2">
      <c r="O15661" s="223"/>
    </row>
    <row r="15662" spans="15:15" x14ac:dyDescent="0.2">
      <c r="O15662" s="223"/>
    </row>
    <row r="15663" spans="15:15" x14ac:dyDescent="0.2">
      <c r="O15663" s="223"/>
    </row>
    <row r="15664" spans="15:15" x14ac:dyDescent="0.2">
      <c r="O15664" s="223"/>
    </row>
    <row r="15665" spans="15:15" x14ac:dyDescent="0.2">
      <c r="O15665" s="223"/>
    </row>
    <row r="15666" spans="15:15" x14ac:dyDescent="0.2">
      <c r="O15666" s="223"/>
    </row>
    <row r="15667" spans="15:15" x14ac:dyDescent="0.2">
      <c r="O15667" s="223"/>
    </row>
    <row r="15668" spans="15:15" x14ac:dyDescent="0.2">
      <c r="O15668" s="223"/>
    </row>
    <row r="15669" spans="15:15" x14ac:dyDescent="0.2">
      <c r="O15669" s="223"/>
    </row>
    <row r="15670" spans="15:15" x14ac:dyDescent="0.2">
      <c r="O15670" s="223"/>
    </row>
    <row r="15671" spans="15:15" x14ac:dyDescent="0.2">
      <c r="O15671" s="223"/>
    </row>
    <row r="15672" spans="15:15" x14ac:dyDescent="0.2">
      <c r="O15672" s="223"/>
    </row>
    <row r="15673" spans="15:15" x14ac:dyDescent="0.2">
      <c r="O15673" s="223"/>
    </row>
    <row r="15674" spans="15:15" x14ac:dyDescent="0.2">
      <c r="O15674" s="223"/>
    </row>
    <row r="15675" spans="15:15" x14ac:dyDescent="0.2">
      <c r="O15675" s="223"/>
    </row>
    <row r="15676" spans="15:15" x14ac:dyDescent="0.2">
      <c r="O15676" s="223"/>
    </row>
    <row r="15677" spans="15:15" x14ac:dyDescent="0.2">
      <c r="O15677" s="223"/>
    </row>
    <row r="15678" spans="15:15" x14ac:dyDescent="0.2">
      <c r="O15678" s="223"/>
    </row>
    <row r="15679" spans="15:15" x14ac:dyDescent="0.2">
      <c r="O15679" s="223"/>
    </row>
    <row r="15680" spans="15:15" x14ac:dyDescent="0.2">
      <c r="O15680" s="223"/>
    </row>
    <row r="15681" spans="15:15" x14ac:dyDescent="0.2">
      <c r="O15681" s="223"/>
    </row>
    <row r="15682" spans="15:15" x14ac:dyDescent="0.2">
      <c r="O15682" s="223"/>
    </row>
    <row r="15683" spans="15:15" x14ac:dyDescent="0.2">
      <c r="O15683" s="223"/>
    </row>
    <row r="15684" spans="15:15" x14ac:dyDescent="0.2">
      <c r="O15684" s="223"/>
    </row>
    <row r="15685" spans="15:15" x14ac:dyDescent="0.2">
      <c r="O15685" s="223"/>
    </row>
    <row r="15686" spans="15:15" x14ac:dyDescent="0.2">
      <c r="O15686" s="223"/>
    </row>
    <row r="15687" spans="15:15" x14ac:dyDescent="0.2">
      <c r="O15687" s="223"/>
    </row>
    <row r="15688" spans="15:15" x14ac:dyDescent="0.2">
      <c r="O15688" s="223"/>
    </row>
    <row r="15689" spans="15:15" x14ac:dyDescent="0.2">
      <c r="O15689" s="223"/>
    </row>
    <row r="15690" spans="15:15" x14ac:dyDescent="0.2">
      <c r="O15690" s="223"/>
    </row>
    <row r="15691" spans="15:15" x14ac:dyDescent="0.2">
      <c r="O15691" s="223"/>
    </row>
    <row r="15692" spans="15:15" x14ac:dyDescent="0.2">
      <c r="O15692" s="223"/>
    </row>
    <row r="15693" spans="15:15" x14ac:dyDescent="0.2">
      <c r="O15693" s="223"/>
    </row>
    <row r="15694" spans="15:15" x14ac:dyDescent="0.2">
      <c r="O15694" s="223"/>
    </row>
    <row r="15695" spans="15:15" x14ac:dyDescent="0.2">
      <c r="O15695" s="223"/>
    </row>
    <row r="15696" spans="15:15" x14ac:dyDescent="0.2">
      <c r="O15696" s="223"/>
    </row>
    <row r="15697" spans="15:15" x14ac:dyDescent="0.2">
      <c r="O15697" s="223"/>
    </row>
    <row r="15698" spans="15:15" x14ac:dyDescent="0.2">
      <c r="O15698" s="223"/>
    </row>
    <row r="15699" spans="15:15" x14ac:dyDescent="0.2">
      <c r="O15699" s="223"/>
    </row>
    <row r="15700" spans="15:15" x14ac:dyDescent="0.2">
      <c r="O15700" s="223"/>
    </row>
    <row r="15701" spans="15:15" x14ac:dyDescent="0.2">
      <c r="O15701" s="223"/>
    </row>
    <row r="15702" spans="15:15" x14ac:dyDescent="0.2">
      <c r="O15702" s="223"/>
    </row>
    <row r="15703" spans="15:15" x14ac:dyDescent="0.2">
      <c r="O15703" s="223"/>
    </row>
    <row r="15704" spans="15:15" x14ac:dyDescent="0.2">
      <c r="O15704" s="223"/>
    </row>
    <row r="15705" spans="15:15" x14ac:dyDescent="0.2">
      <c r="O15705" s="223"/>
    </row>
    <row r="15706" spans="15:15" x14ac:dyDescent="0.2">
      <c r="O15706" s="223"/>
    </row>
    <row r="15707" spans="15:15" x14ac:dyDescent="0.2">
      <c r="O15707" s="223"/>
    </row>
    <row r="15708" spans="15:15" x14ac:dyDescent="0.2">
      <c r="O15708" s="223"/>
    </row>
    <row r="15709" spans="15:15" x14ac:dyDescent="0.2">
      <c r="O15709" s="223"/>
    </row>
    <row r="15710" spans="15:15" x14ac:dyDescent="0.2">
      <c r="O15710" s="223"/>
    </row>
    <row r="15711" spans="15:15" x14ac:dyDescent="0.2">
      <c r="O15711" s="223"/>
    </row>
    <row r="15712" spans="15:15" x14ac:dyDescent="0.2">
      <c r="O15712" s="223"/>
    </row>
    <row r="15713" spans="15:15" x14ac:dyDescent="0.2">
      <c r="O15713" s="223"/>
    </row>
    <row r="15714" spans="15:15" x14ac:dyDescent="0.2">
      <c r="O15714" s="223"/>
    </row>
    <row r="15715" spans="15:15" x14ac:dyDescent="0.2">
      <c r="O15715" s="223"/>
    </row>
    <row r="15716" spans="15:15" x14ac:dyDescent="0.2">
      <c r="O15716" s="223"/>
    </row>
    <row r="15717" spans="15:15" x14ac:dyDescent="0.2">
      <c r="O15717" s="223"/>
    </row>
    <row r="15718" spans="15:15" x14ac:dyDescent="0.2">
      <c r="O15718" s="223"/>
    </row>
    <row r="15719" spans="15:15" x14ac:dyDescent="0.2">
      <c r="O15719" s="223"/>
    </row>
    <row r="15720" spans="15:15" x14ac:dyDescent="0.2">
      <c r="O15720" s="223"/>
    </row>
    <row r="15721" spans="15:15" x14ac:dyDescent="0.2">
      <c r="O15721" s="223"/>
    </row>
    <row r="15722" spans="15:15" x14ac:dyDescent="0.2">
      <c r="O15722" s="223"/>
    </row>
    <row r="15723" spans="15:15" x14ac:dyDescent="0.2">
      <c r="O15723" s="223"/>
    </row>
    <row r="15724" spans="15:15" x14ac:dyDescent="0.2">
      <c r="O15724" s="223"/>
    </row>
    <row r="15725" spans="15:15" x14ac:dyDescent="0.2">
      <c r="O15725" s="223"/>
    </row>
    <row r="15726" spans="15:15" x14ac:dyDescent="0.2">
      <c r="O15726" s="223"/>
    </row>
    <row r="15727" spans="15:15" x14ac:dyDescent="0.2">
      <c r="O15727" s="223"/>
    </row>
    <row r="15728" spans="15:15" x14ac:dyDescent="0.2">
      <c r="O15728" s="223"/>
    </row>
    <row r="15729" spans="15:15" x14ac:dyDescent="0.2">
      <c r="O15729" s="223"/>
    </row>
    <row r="15730" spans="15:15" x14ac:dyDescent="0.2">
      <c r="O15730" s="223"/>
    </row>
    <row r="15731" spans="15:15" x14ac:dyDescent="0.2">
      <c r="O15731" s="223"/>
    </row>
    <row r="15732" spans="15:15" x14ac:dyDescent="0.2">
      <c r="O15732" s="223"/>
    </row>
    <row r="15733" spans="15:15" x14ac:dyDescent="0.2">
      <c r="O15733" s="223"/>
    </row>
    <row r="15734" spans="15:15" x14ac:dyDescent="0.2">
      <c r="O15734" s="223"/>
    </row>
    <row r="15735" spans="15:15" x14ac:dyDescent="0.2">
      <c r="O15735" s="223"/>
    </row>
    <row r="15736" spans="15:15" x14ac:dyDescent="0.2">
      <c r="O15736" s="223"/>
    </row>
    <row r="15737" spans="15:15" x14ac:dyDescent="0.2">
      <c r="O15737" s="223"/>
    </row>
    <row r="15738" spans="15:15" x14ac:dyDescent="0.2">
      <c r="O15738" s="223"/>
    </row>
    <row r="15739" spans="15:15" x14ac:dyDescent="0.2">
      <c r="O15739" s="223"/>
    </row>
    <row r="15740" spans="15:15" x14ac:dyDescent="0.2">
      <c r="O15740" s="223"/>
    </row>
    <row r="15741" spans="15:15" x14ac:dyDescent="0.2">
      <c r="O15741" s="223"/>
    </row>
    <row r="15742" spans="15:15" x14ac:dyDescent="0.2">
      <c r="O15742" s="223"/>
    </row>
    <row r="15743" spans="15:15" x14ac:dyDescent="0.2">
      <c r="O15743" s="223"/>
    </row>
    <row r="15744" spans="15:15" x14ac:dyDescent="0.2">
      <c r="O15744" s="223"/>
    </row>
    <row r="15745" spans="15:15" x14ac:dyDescent="0.2">
      <c r="O15745" s="223"/>
    </row>
    <row r="15746" spans="15:15" x14ac:dyDescent="0.2">
      <c r="O15746" s="223"/>
    </row>
    <row r="15747" spans="15:15" x14ac:dyDescent="0.2">
      <c r="O15747" s="223"/>
    </row>
    <row r="15748" spans="15:15" x14ac:dyDescent="0.2">
      <c r="O15748" s="223"/>
    </row>
    <row r="15749" spans="15:15" x14ac:dyDescent="0.2">
      <c r="O15749" s="223"/>
    </row>
    <row r="15750" spans="15:15" x14ac:dyDescent="0.2">
      <c r="O15750" s="223"/>
    </row>
    <row r="15751" spans="15:15" x14ac:dyDescent="0.2">
      <c r="O15751" s="223"/>
    </row>
    <row r="15752" spans="15:15" x14ac:dyDescent="0.2">
      <c r="O15752" s="223"/>
    </row>
    <row r="15753" spans="15:15" x14ac:dyDescent="0.2">
      <c r="O15753" s="223"/>
    </row>
    <row r="15754" spans="15:15" x14ac:dyDescent="0.2">
      <c r="O15754" s="223"/>
    </row>
    <row r="15755" spans="15:15" x14ac:dyDescent="0.2">
      <c r="O15755" s="223"/>
    </row>
    <row r="15756" spans="15:15" x14ac:dyDescent="0.2">
      <c r="O15756" s="223"/>
    </row>
    <row r="15757" spans="15:15" x14ac:dyDescent="0.2">
      <c r="O15757" s="223"/>
    </row>
    <row r="15758" spans="15:15" x14ac:dyDescent="0.2">
      <c r="O15758" s="223"/>
    </row>
    <row r="15759" spans="15:15" x14ac:dyDescent="0.2">
      <c r="O15759" s="223"/>
    </row>
    <row r="15760" spans="15:15" x14ac:dyDescent="0.2">
      <c r="O15760" s="223"/>
    </row>
    <row r="15761" spans="15:15" x14ac:dyDescent="0.2">
      <c r="O15761" s="223"/>
    </row>
    <row r="15762" spans="15:15" x14ac:dyDescent="0.2">
      <c r="O15762" s="223"/>
    </row>
    <row r="15763" spans="15:15" x14ac:dyDescent="0.2">
      <c r="O15763" s="223"/>
    </row>
    <row r="15764" spans="15:15" x14ac:dyDescent="0.2">
      <c r="O15764" s="223"/>
    </row>
    <row r="15765" spans="15:15" x14ac:dyDescent="0.2">
      <c r="O15765" s="223"/>
    </row>
    <row r="15766" spans="15:15" x14ac:dyDescent="0.2">
      <c r="O15766" s="223"/>
    </row>
    <row r="15767" spans="15:15" x14ac:dyDescent="0.2">
      <c r="O15767" s="223"/>
    </row>
    <row r="15768" spans="15:15" x14ac:dyDescent="0.2">
      <c r="O15768" s="223"/>
    </row>
    <row r="15769" spans="15:15" x14ac:dyDescent="0.2">
      <c r="O15769" s="223"/>
    </row>
    <row r="15770" spans="15:15" x14ac:dyDescent="0.2">
      <c r="O15770" s="223"/>
    </row>
    <row r="15771" spans="15:15" x14ac:dyDescent="0.2">
      <c r="O15771" s="223"/>
    </row>
    <row r="15772" spans="15:15" x14ac:dyDescent="0.2">
      <c r="O15772" s="223"/>
    </row>
    <row r="15773" spans="15:15" x14ac:dyDescent="0.2">
      <c r="O15773" s="223"/>
    </row>
    <row r="15774" spans="15:15" x14ac:dyDescent="0.2">
      <c r="O15774" s="223"/>
    </row>
    <row r="15775" spans="15:15" x14ac:dyDescent="0.2">
      <c r="O15775" s="223"/>
    </row>
    <row r="15776" spans="15:15" x14ac:dyDescent="0.2">
      <c r="O15776" s="223"/>
    </row>
    <row r="15777" spans="15:15" x14ac:dyDescent="0.2">
      <c r="O15777" s="223"/>
    </row>
    <row r="15778" spans="15:15" x14ac:dyDescent="0.2">
      <c r="O15778" s="223"/>
    </row>
    <row r="15779" spans="15:15" x14ac:dyDescent="0.2">
      <c r="O15779" s="223"/>
    </row>
    <row r="15780" spans="15:15" x14ac:dyDescent="0.2">
      <c r="O15780" s="223"/>
    </row>
    <row r="15781" spans="15:15" x14ac:dyDescent="0.2">
      <c r="O15781" s="223"/>
    </row>
    <row r="15782" spans="15:15" x14ac:dyDescent="0.2">
      <c r="O15782" s="223"/>
    </row>
    <row r="15783" spans="15:15" x14ac:dyDescent="0.2">
      <c r="O15783" s="223"/>
    </row>
    <row r="15784" spans="15:15" x14ac:dyDescent="0.2">
      <c r="O15784" s="223"/>
    </row>
    <row r="15785" spans="15:15" x14ac:dyDescent="0.2">
      <c r="O15785" s="223"/>
    </row>
    <row r="15786" spans="15:15" x14ac:dyDescent="0.2">
      <c r="O15786" s="223"/>
    </row>
    <row r="15787" spans="15:15" x14ac:dyDescent="0.2">
      <c r="O15787" s="223"/>
    </row>
    <row r="15788" spans="15:15" x14ac:dyDescent="0.2">
      <c r="O15788" s="223"/>
    </row>
    <row r="15789" spans="15:15" x14ac:dyDescent="0.2">
      <c r="O15789" s="223"/>
    </row>
    <row r="15790" spans="15:15" x14ac:dyDescent="0.2">
      <c r="O15790" s="223"/>
    </row>
    <row r="15791" spans="15:15" x14ac:dyDescent="0.2">
      <c r="O15791" s="223"/>
    </row>
    <row r="15792" spans="15:15" x14ac:dyDescent="0.2">
      <c r="O15792" s="223"/>
    </row>
    <row r="15793" spans="15:15" x14ac:dyDescent="0.2">
      <c r="O15793" s="223"/>
    </row>
    <row r="15794" spans="15:15" x14ac:dyDescent="0.2">
      <c r="O15794" s="223"/>
    </row>
    <row r="15795" spans="15:15" x14ac:dyDescent="0.2">
      <c r="O15795" s="223"/>
    </row>
    <row r="15796" spans="15:15" x14ac:dyDescent="0.2">
      <c r="O15796" s="223"/>
    </row>
    <row r="15797" spans="15:15" x14ac:dyDescent="0.2">
      <c r="O15797" s="223"/>
    </row>
    <row r="15798" spans="15:15" x14ac:dyDescent="0.2">
      <c r="O15798" s="223"/>
    </row>
    <row r="15799" spans="15:15" x14ac:dyDescent="0.2">
      <c r="O15799" s="223"/>
    </row>
    <row r="15800" spans="15:15" x14ac:dyDescent="0.2">
      <c r="O15800" s="223"/>
    </row>
    <row r="15801" spans="15:15" x14ac:dyDescent="0.2">
      <c r="O15801" s="223"/>
    </row>
    <row r="15802" spans="15:15" x14ac:dyDescent="0.2">
      <c r="O15802" s="223"/>
    </row>
    <row r="15803" spans="15:15" x14ac:dyDescent="0.2">
      <c r="O15803" s="223"/>
    </row>
    <row r="15804" spans="15:15" x14ac:dyDescent="0.2">
      <c r="O15804" s="223"/>
    </row>
    <row r="15805" spans="15:15" x14ac:dyDescent="0.2">
      <c r="O15805" s="223"/>
    </row>
    <row r="15806" spans="15:15" x14ac:dyDescent="0.2">
      <c r="O15806" s="223"/>
    </row>
    <row r="15807" spans="15:15" x14ac:dyDescent="0.2">
      <c r="O15807" s="223"/>
    </row>
    <row r="15808" spans="15:15" x14ac:dyDescent="0.2">
      <c r="O15808" s="223"/>
    </row>
    <row r="15809" spans="15:15" x14ac:dyDescent="0.2">
      <c r="O15809" s="223"/>
    </row>
    <row r="15810" spans="15:15" x14ac:dyDescent="0.2">
      <c r="O15810" s="223"/>
    </row>
    <row r="15811" spans="15:15" x14ac:dyDescent="0.2">
      <c r="O15811" s="223"/>
    </row>
    <row r="15812" spans="15:15" x14ac:dyDescent="0.2">
      <c r="O15812" s="223"/>
    </row>
    <row r="15813" spans="15:15" x14ac:dyDescent="0.2">
      <c r="O15813" s="223"/>
    </row>
    <row r="15814" spans="15:15" x14ac:dyDescent="0.2">
      <c r="O15814" s="223"/>
    </row>
    <row r="15815" spans="15:15" x14ac:dyDescent="0.2">
      <c r="O15815" s="223"/>
    </row>
    <row r="15816" spans="15:15" x14ac:dyDescent="0.2">
      <c r="O15816" s="223"/>
    </row>
    <row r="15817" spans="15:15" x14ac:dyDescent="0.2">
      <c r="O15817" s="223"/>
    </row>
    <row r="15818" spans="15:15" x14ac:dyDescent="0.2">
      <c r="O15818" s="223"/>
    </row>
    <row r="15819" spans="15:15" x14ac:dyDescent="0.2">
      <c r="O15819" s="223"/>
    </row>
    <row r="15820" spans="15:15" x14ac:dyDescent="0.2">
      <c r="O15820" s="223"/>
    </row>
    <row r="15821" spans="15:15" x14ac:dyDescent="0.2">
      <c r="O15821" s="223"/>
    </row>
    <row r="15822" spans="15:15" x14ac:dyDescent="0.2">
      <c r="O15822" s="223"/>
    </row>
    <row r="15823" spans="15:15" x14ac:dyDescent="0.2">
      <c r="O15823" s="223"/>
    </row>
    <row r="15824" spans="15:15" x14ac:dyDescent="0.2">
      <c r="O15824" s="223"/>
    </row>
    <row r="15825" spans="15:15" x14ac:dyDescent="0.2">
      <c r="O15825" s="223"/>
    </row>
    <row r="15826" spans="15:15" x14ac:dyDescent="0.2">
      <c r="O15826" s="223"/>
    </row>
    <row r="15827" spans="15:15" x14ac:dyDescent="0.2">
      <c r="O15827" s="223"/>
    </row>
    <row r="15828" spans="15:15" x14ac:dyDescent="0.2">
      <c r="O15828" s="223"/>
    </row>
    <row r="15829" spans="15:15" x14ac:dyDescent="0.2">
      <c r="O15829" s="223"/>
    </row>
    <row r="15830" spans="15:15" x14ac:dyDescent="0.2">
      <c r="O15830" s="223"/>
    </row>
    <row r="15831" spans="15:15" x14ac:dyDescent="0.2">
      <c r="O15831" s="223"/>
    </row>
    <row r="15832" spans="15:15" x14ac:dyDescent="0.2">
      <c r="O15832" s="223"/>
    </row>
    <row r="15833" spans="15:15" x14ac:dyDescent="0.2">
      <c r="O15833" s="223"/>
    </row>
    <row r="15834" spans="15:15" x14ac:dyDescent="0.2">
      <c r="O15834" s="223"/>
    </row>
    <row r="15835" spans="15:15" x14ac:dyDescent="0.2">
      <c r="O15835" s="223"/>
    </row>
    <row r="15836" spans="15:15" x14ac:dyDescent="0.2">
      <c r="O15836" s="223"/>
    </row>
    <row r="15837" spans="15:15" x14ac:dyDescent="0.2">
      <c r="O15837" s="223"/>
    </row>
    <row r="15838" spans="15:15" x14ac:dyDescent="0.2">
      <c r="O15838" s="223"/>
    </row>
    <row r="15839" spans="15:15" x14ac:dyDescent="0.2">
      <c r="O15839" s="223"/>
    </row>
    <row r="15840" spans="15:15" x14ac:dyDescent="0.2">
      <c r="O15840" s="223"/>
    </row>
    <row r="15841" spans="15:15" x14ac:dyDescent="0.2">
      <c r="O15841" s="223"/>
    </row>
    <row r="15842" spans="15:15" x14ac:dyDescent="0.2">
      <c r="O15842" s="223"/>
    </row>
    <row r="15843" spans="15:15" x14ac:dyDescent="0.2">
      <c r="O15843" s="223"/>
    </row>
    <row r="15844" spans="15:15" x14ac:dyDescent="0.2">
      <c r="O15844" s="223"/>
    </row>
    <row r="15845" spans="15:15" x14ac:dyDescent="0.2">
      <c r="O15845" s="223"/>
    </row>
    <row r="15846" spans="15:15" x14ac:dyDescent="0.2">
      <c r="O15846" s="223"/>
    </row>
    <row r="15847" spans="15:15" x14ac:dyDescent="0.2">
      <c r="O15847" s="223"/>
    </row>
    <row r="15848" spans="15:15" x14ac:dyDescent="0.2">
      <c r="O15848" s="223"/>
    </row>
    <row r="15849" spans="15:15" x14ac:dyDescent="0.2">
      <c r="O15849" s="223"/>
    </row>
    <row r="15850" spans="15:15" x14ac:dyDescent="0.2">
      <c r="O15850" s="223"/>
    </row>
    <row r="15851" spans="15:15" x14ac:dyDescent="0.2">
      <c r="O15851" s="223"/>
    </row>
    <row r="15852" spans="15:15" x14ac:dyDescent="0.2">
      <c r="O15852" s="223"/>
    </row>
    <row r="15853" spans="15:15" x14ac:dyDescent="0.2">
      <c r="O15853" s="223"/>
    </row>
    <row r="15854" spans="15:15" x14ac:dyDescent="0.2">
      <c r="O15854" s="223"/>
    </row>
    <row r="15855" spans="15:15" x14ac:dyDescent="0.2">
      <c r="O15855" s="223"/>
    </row>
    <row r="15856" spans="15:15" x14ac:dyDescent="0.2">
      <c r="O15856" s="223"/>
    </row>
    <row r="15857" spans="15:15" x14ac:dyDescent="0.2">
      <c r="O15857" s="223"/>
    </row>
    <row r="15858" spans="15:15" x14ac:dyDescent="0.2">
      <c r="O15858" s="223"/>
    </row>
    <row r="15859" spans="15:15" x14ac:dyDescent="0.2">
      <c r="O15859" s="223"/>
    </row>
    <row r="15860" spans="15:15" x14ac:dyDescent="0.2">
      <c r="O15860" s="223"/>
    </row>
    <row r="15861" spans="15:15" x14ac:dyDescent="0.2">
      <c r="O15861" s="223"/>
    </row>
    <row r="15862" spans="15:15" x14ac:dyDescent="0.2">
      <c r="O15862" s="223"/>
    </row>
    <row r="15863" spans="15:15" x14ac:dyDescent="0.2">
      <c r="O15863" s="223"/>
    </row>
    <row r="15864" spans="15:15" x14ac:dyDescent="0.2">
      <c r="O15864" s="223"/>
    </row>
    <row r="15865" spans="15:15" x14ac:dyDescent="0.2">
      <c r="O15865" s="223"/>
    </row>
    <row r="15866" spans="15:15" x14ac:dyDescent="0.2">
      <c r="O15866" s="223"/>
    </row>
    <row r="15867" spans="15:15" x14ac:dyDescent="0.2">
      <c r="O15867" s="223"/>
    </row>
    <row r="15868" spans="15:15" x14ac:dyDescent="0.2">
      <c r="O15868" s="223"/>
    </row>
    <row r="15869" spans="15:15" x14ac:dyDescent="0.2">
      <c r="O15869" s="223"/>
    </row>
    <row r="15870" spans="15:15" x14ac:dyDescent="0.2">
      <c r="O15870" s="223"/>
    </row>
    <row r="15871" spans="15:15" x14ac:dyDescent="0.2">
      <c r="O15871" s="223"/>
    </row>
    <row r="15872" spans="15:15" x14ac:dyDescent="0.2">
      <c r="O15872" s="223"/>
    </row>
    <row r="15873" spans="15:15" x14ac:dyDescent="0.2">
      <c r="O15873" s="223"/>
    </row>
    <row r="15874" spans="15:15" x14ac:dyDescent="0.2">
      <c r="O15874" s="223"/>
    </row>
    <row r="15875" spans="15:15" x14ac:dyDescent="0.2">
      <c r="O15875" s="223"/>
    </row>
    <row r="15876" spans="15:15" x14ac:dyDescent="0.2">
      <c r="O15876" s="223"/>
    </row>
    <row r="15877" spans="15:15" x14ac:dyDescent="0.2">
      <c r="O15877" s="223"/>
    </row>
    <row r="15878" spans="15:15" x14ac:dyDescent="0.2">
      <c r="O15878" s="223"/>
    </row>
    <row r="15879" spans="15:15" x14ac:dyDescent="0.2">
      <c r="O15879" s="223"/>
    </row>
    <row r="15880" spans="15:15" x14ac:dyDescent="0.2">
      <c r="O15880" s="223"/>
    </row>
    <row r="15881" spans="15:15" x14ac:dyDescent="0.2">
      <c r="O15881" s="223"/>
    </row>
    <row r="15882" spans="15:15" x14ac:dyDescent="0.2">
      <c r="O15882" s="223"/>
    </row>
    <row r="15883" spans="15:15" x14ac:dyDescent="0.2">
      <c r="O15883" s="223"/>
    </row>
    <row r="15884" spans="15:15" x14ac:dyDescent="0.2">
      <c r="O15884" s="223"/>
    </row>
    <row r="15885" spans="15:15" x14ac:dyDescent="0.2">
      <c r="O15885" s="223"/>
    </row>
    <row r="15886" spans="15:15" x14ac:dyDescent="0.2">
      <c r="O15886" s="223"/>
    </row>
    <row r="15887" spans="15:15" x14ac:dyDescent="0.2">
      <c r="O15887" s="223"/>
    </row>
    <row r="15888" spans="15:15" x14ac:dyDescent="0.2">
      <c r="O15888" s="223"/>
    </row>
    <row r="15889" spans="15:15" x14ac:dyDescent="0.2">
      <c r="O15889" s="223"/>
    </row>
    <row r="15890" spans="15:15" x14ac:dyDescent="0.2">
      <c r="O15890" s="223"/>
    </row>
    <row r="15891" spans="15:15" x14ac:dyDescent="0.2">
      <c r="O15891" s="223"/>
    </row>
    <row r="15892" spans="15:15" x14ac:dyDescent="0.2">
      <c r="O15892" s="223"/>
    </row>
    <row r="15893" spans="15:15" x14ac:dyDescent="0.2">
      <c r="O15893" s="223"/>
    </row>
    <row r="15894" spans="15:15" x14ac:dyDescent="0.2">
      <c r="O15894" s="223"/>
    </row>
    <row r="15895" spans="15:15" x14ac:dyDescent="0.2">
      <c r="O15895" s="223"/>
    </row>
    <row r="15896" spans="15:15" x14ac:dyDescent="0.2">
      <c r="O15896" s="223"/>
    </row>
    <row r="15897" spans="15:15" x14ac:dyDescent="0.2">
      <c r="O15897" s="223"/>
    </row>
    <row r="15898" spans="15:15" x14ac:dyDescent="0.2">
      <c r="O15898" s="223"/>
    </row>
    <row r="15899" spans="15:15" x14ac:dyDescent="0.2">
      <c r="O15899" s="223"/>
    </row>
    <row r="15900" spans="15:15" x14ac:dyDescent="0.2">
      <c r="O15900" s="223"/>
    </row>
    <row r="15901" spans="15:15" x14ac:dyDescent="0.2">
      <c r="O15901" s="223"/>
    </row>
    <row r="15902" spans="15:15" x14ac:dyDescent="0.2">
      <c r="O15902" s="223"/>
    </row>
    <row r="15903" spans="15:15" x14ac:dyDescent="0.2">
      <c r="O15903" s="223"/>
    </row>
    <row r="15904" spans="15:15" x14ac:dyDescent="0.2">
      <c r="O15904" s="223"/>
    </row>
    <row r="15905" spans="15:15" x14ac:dyDescent="0.2">
      <c r="O15905" s="223"/>
    </row>
    <row r="15906" spans="15:15" x14ac:dyDescent="0.2">
      <c r="O15906" s="223"/>
    </row>
    <row r="15907" spans="15:15" x14ac:dyDescent="0.2">
      <c r="O15907" s="223"/>
    </row>
    <row r="15908" spans="15:15" x14ac:dyDescent="0.2">
      <c r="O15908" s="223"/>
    </row>
    <row r="15909" spans="15:15" x14ac:dyDescent="0.2">
      <c r="O15909" s="223"/>
    </row>
    <row r="15910" spans="15:15" x14ac:dyDescent="0.2">
      <c r="O15910" s="223"/>
    </row>
    <row r="15911" spans="15:15" x14ac:dyDescent="0.2">
      <c r="O15911" s="223"/>
    </row>
    <row r="15912" spans="15:15" x14ac:dyDescent="0.2">
      <c r="O15912" s="223"/>
    </row>
    <row r="15913" spans="15:15" x14ac:dyDescent="0.2">
      <c r="O15913" s="223"/>
    </row>
    <row r="15914" spans="15:15" x14ac:dyDescent="0.2">
      <c r="O15914" s="223"/>
    </row>
    <row r="15915" spans="15:15" x14ac:dyDescent="0.2">
      <c r="O15915" s="223"/>
    </row>
    <row r="15916" spans="15:15" x14ac:dyDescent="0.2">
      <c r="O15916" s="223"/>
    </row>
    <row r="15917" spans="15:15" x14ac:dyDescent="0.2">
      <c r="O15917" s="223"/>
    </row>
    <row r="15918" spans="15:15" x14ac:dyDescent="0.2">
      <c r="O15918" s="223"/>
    </row>
    <row r="15919" spans="15:15" x14ac:dyDescent="0.2">
      <c r="O15919" s="223"/>
    </row>
    <row r="15920" spans="15:15" x14ac:dyDescent="0.2">
      <c r="O15920" s="223"/>
    </row>
    <row r="15921" spans="15:15" x14ac:dyDescent="0.2">
      <c r="O15921" s="223"/>
    </row>
    <row r="15922" spans="15:15" x14ac:dyDescent="0.2">
      <c r="O15922" s="223"/>
    </row>
    <row r="15923" spans="15:15" x14ac:dyDescent="0.2">
      <c r="O15923" s="223"/>
    </row>
    <row r="15924" spans="15:15" x14ac:dyDescent="0.2">
      <c r="O15924" s="223"/>
    </row>
    <row r="15925" spans="15:15" x14ac:dyDescent="0.2">
      <c r="O15925" s="223"/>
    </row>
    <row r="15926" spans="15:15" x14ac:dyDescent="0.2">
      <c r="O15926" s="223"/>
    </row>
    <row r="15927" spans="15:15" x14ac:dyDescent="0.2">
      <c r="O15927" s="223"/>
    </row>
    <row r="15928" spans="15:15" x14ac:dyDescent="0.2">
      <c r="O15928" s="223"/>
    </row>
    <row r="15929" spans="15:15" x14ac:dyDescent="0.2">
      <c r="O15929" s="223"/>
    </row>
    <row r="15930" spans="15:15" x14ac:dyDescent="0.2">
      <c r="O15930" s="223"/>
    </row>
    <row r="15931" spans="15:15" x14ac:dyDescent="0.2">
      <c r="O15931" s="223"/>
    </row>
    <row r="15932" spans="15:15" x14ac:dyDescent="0.2">
      <c r="O15932" s="223"/>
    </row>
    <row r="15933" spans="15:15" x14ac:dyDescent="0.2">
      <c r="O15933" s="223"/>
    </row>
    <row r="15934" spans="15:15" x14ac:dyDescent="0.2">
      <c r="O15934" s="223"/>
    </row>
    <row r="15935" spans="15:15" x14ac:dyDescent="0.2">
      <c r="O15935" s="223"/>
    </row>
    <row r="15936" spans="15:15" x14ac:dyDescent="0.2">
      <c r="O15936" s="223"/>
    </row>
    <row r="15937" spans="15:15" x14ac:dyDescent="0.2">
      <c r="O15937" s="223"/>
    </row>
    <row r="15938" spans="15:15" x14ac:dyDescent="0.2">
      <c r="O15938" s="223"/>
    </row>
    <row r="15939" spans="15:15" x14ac:dyDescent="0.2">
      <c r="O15939" s="223"/>
    </row>
    <row r="15940" spans="15:15" x14ac:dyDescent="0.2">
      <c r="O15940" s="223"/>
    </row>
    <row r="15941" spans="15:15" x14ac:dyDescent="0.2">
      <c r="O15941" s="223"/>
    </row>
    <row r="15942" spans="15:15" x14ac:dyDescent="0.2">
      <c r="O15942" s="223"/>
    </row>
    <row r="15943" spans="15:15" x14ac:dyDescent="0.2">
      <c r="O15943" s="223"/>
    </row>
    <row r="15944" spans="15:15" x14ac:dyDescent="0.2">
      <c r="O15944" s="223"/>
    </row>
    <row r="15945" spans="15:15" x14ac:dyDescent="0.2">
      <c r="O15945" s="223"/>
    </row>
    <row r="15946" spans="15:15" x14ac:dyDescent="0.2">
      <c r="O15946" s="223"/>
    </row>
    <row r="15947" spans="15:15" x14ac:dyDescent="0.2">
      <c r="O15947" s="223"/>
    </row>
    <row r="15948" spans="15:15" x14ac:dyDescent="0.2">
      <c r="O15948" s="223"/>
    </row>
    <row r="15949" spans="15:15" x14ac:dyDescent="0.2">
      <c r="O15949" s="223"/>
    </row>
    <row r="15950" spans="15:15" x14ac:dyDescent="0.2">
      <c r="O15950" s="223"/>
    </row>
    <row r="15951" spans="15:15" x14ac:dyDescent="0.2">
      <c r="O15951" s="223"/>
    </row>
    <row r="15952" spans="15:15" x14ac:dyDescent="0.2">
      <c r="O15952" s="223"/>
    </row>
    <row r="15953" spans="15:15" x14ac:dyDescent="0.2">
      <c r="O15953" s="223"/>
    </row>
    <row r="15954" spans="15:15" x14ac:dyDescent="0.2">
      <c r="O15954" s="223"/>
    </row>
    <row r="15955" spans="15:15" x14ac:dyDescent="0.2">
      <c r="O15955" s="223"/>
    </row>
    <row r="15956" spans="15:15" x14ac:dyDescent="0.2">
      <c r="O15956" s="223"/>
    </row>
    <row r="15957" spans="15:15" x14ac:dyDescent="0.2">
      <c r="O15957" s="223"/>
    </row>
    <row r="15958" spans="15:15" x14ac:dyDescent="0.2">
      <c r="O15958" s="223"/>
    </row>
    <row r="15959" spans="15:15" x14ac:dyDescent="0.2">
      <c r="O15959" s="223"/>
    </row>
    <row r="15960" spans="15:15" x14ac:dyDescent="0.2">
      <c r="O15960" s="223"/>
    </row>
    <row r="15961" spans="15:15" x14ac:dyDescent="0.2">
      <c r="O15961" s="223"/>
    </row>
    <row r="15962" spans="15:15" x14ac:dyDescent="0.2">
      <c r="O15962" s="223"/>
    </row>
    <row r="15963" spans="15:15" x14ac:dyDescent="0.2">
      <c r="O15963" s="223"/>
    </row>
    <row r="15964" spans="15:15" x14ac:dyDescent="0.2">
      <c r="O15964" s="223"/>
    </row>
    <row r="15965" spans="15:15" x14ac:dyDescent="0.2">
      <c r="O15965" s="223"/>
    </row>
    <row r="15966" spans="15:15" x14ac:dyDescent="0.2">
      <c r="O15966" s="223"/>
    </row>
    <row r="15967" spans="15:15" x14ac:dyDescent="0.2">
      <c r="O15967" s="223"/>
    </row>
    <row r="15968" spans="15:15" x14ac:dyDescent="0.2">
      <c r="O15968" s="223"/>
    </row>
    <row r="15969" spans="15:15" x14ac:dyDescent="0.2">
      <c r="O15969" s="223"/>
    </row>
    <row r="15970" spans="15:15" x14ac:dyDescent="0.2">
      <c r="O15970" s="223"/>
    </row>
    <row r="15971" spans="15:15" x14ac:dyDescent="0.2">
      <c r="O15971" s="223"/>
    </row>
    <row r="15972" spans="15:15" x14ac:dyDescent="0.2">
      <c r="O15972" s="223"/>
    </row>
    <row r="15973" spans="15:15" x14ac:dyDescent="0.2">
      <c r="O15973" s="223"/>
    </row>
    <row r="15974" spans="15:15" x14ac:dyDescent="0.2">
      <c r="O15974" s="223"/>
    </row>
    <row r="15975" spans="15:15" x14ac:dyDescent="0.2">
      <c r="O15975" s="223"/>
    </row>
    <row r="15976" spans="15:15" x14ac:dyDescent="0.2">
      <c r="O15976" s="223"/>
    </row>
    <row r="15977" spans="15:15" x14ac:dyDescent="0.2">
      <c r="O15977" s="223"/>
    </row>
    <row r="15978" spans="15:15" x14ac:dyDescent="0.2">
      <c r="O15978" s="223"/>
    </row>
    <row r="15979" spans="15:15" x14ac:dyDescent="0.2">
      <c r="O15979" s="223"/>
    </row>
    <row r="15980" spans="15:15" x14ac:dyDescent="0.2">
      <c r="O15980" s="223"/>
    </row>
    <row r="15981" spans="15:15" x14ac:dyDescent="0.2">
      <c r="O15981" s="223"/>
    </row>
    <row r="15982" spans="15:15" x14ac:dyDescent="0.2">
      <c r="O15982" s="223"/>
    </row>
    <row r="15983" spans="15:15" x14ac:dyDescent="0.2">
      <c r="O15983" s="223"/>
    </row>
    <row r="15984" spans="15:15" x14ac:dyDescent="0.2">
      <c r="O15984" s="223"/>
    </row>
    <row r="15985" spans="15:15" x14ac:dyDescent="0.2">
      <c r="O15985" s="223"/>
    </row>
    <row r="15986" spans="15:15" x14ac:dyDescent="0.2">
      <c r="O15986" s="223"/>
    </row>
    <row r="15987" spans="15:15" x14ac:dyDescent="0.2">
      <c r="O15987" s="223"/>
    </row>
    <row r="15988" spans="15:15" x14ac:dyDescent="0.2">
      <c r="O15988" s="223"/>
    </row>
    <row r="15989" spans="15:15" x14ac:dyDescent="0.2">
      <c r="O15989" s="223"/>
    </row>
    <row r="15990" spans="15:15" x14ac:dyDescent="0.2">
      <c r="O15990" s="223"/>
    </row>
    <row r="15991" spans="15:15" x14ac:dyDescent="0.2">
      <c r="O15991" s="223"/>
    </row>
    <row r="15992" spans="15:15" x14ac:dyDescent="0.2">
      <c r="O15992" s="223"/>
    </row>
    <row r="15993" spans="15:15" x14ac:dyDescent="0.2">
      <c r="O15993" s="223"/>
    </row>
    <row r="15994" spans="15:15" x14ac:dyDescent="0.2">
      <c r="O15994" s="223"/>
    </row>
    <row r="15995" spans="15:15" x14ac:dyDescent="0.2">
      <c r="O15995" s="223"/>
    </row>
    <row r="15996" spans="15:15" x14ac:dyDescent="0.2">
      <c r="O15996" s="223"/>
    </row>
    <row r="15997" spans="15:15" x14ac:dyDescent="0.2">
      <c r="O15997" s="223"/>
    </row>
    <row r="15998" spans="15:15" x14ac:dyDescent="0.2">
      <c r="O15998" s="223"/>
    </row>
    <row r="15999" spans="15:15" x14ac:dyDescent="0.2">
      <c r="O15999" s="223"/>
    </row>
    <row r="16000" spans="15:15" x14ac:dyDescent="0.2">
      <c r="O16000" s="223"/>
    </row>
    <row r="16001" spans="15:15" x14ac:dyDescent="0.2">
      <c r="O16001" s="223"/>
    </row>
    <row r="16002" spans="15:15" x14ac:dyDescent="0.2">
      <c r="O16002" s="223"/>
    </row>
    <row r="16003" spans="15:15" x14ac:dyDescent="0.2">
      <c r="O16003" s="223"/>
    </row>
    <row r="16004" spans="15:15" x14ac:dyDescent="0.2">
      <c r="O16004" s="223"/>
    </row>
    <row r="16005" spans="15:15" x14ac:dyDescent="0.2">
      <c r="O16005" s="223"/>
    </row>
    <row r="16006" spans="15:15" x14ac:dyDescent="0.2">
      <c r="O16006" s="223"/>
    </row>
    <row r="16007" spans="15:15" x14ac:dyDescent="0.2">
      <c r="O16007" s="223"/>
    </row>
    <row r="16008" spans="15:15" x14ac:dyDescent="0.2">
      <c r="O16008" s="223"/>
    </row>
    <row r="16009" spans="15:15" x14ac:dyDescent="0.2">
      <c r="O16009" s="223"/>
    </row>
    <row r="16010" spans="15:15" x14ac:dyDescent="0.2">
      <c r="O16010" s="223"/>
    </row>
    <row r="16011" spans="15:15" x14ac:dyDescent="0.2">
      <c r="O16011" s="223"/>
    </row>
    <row r="16012" spans="15:15" x14ac:dyDescent="0.2">
      <c r="O16012" s="223"/>
    </row>
    <row r="16013" spans="15:15" x14ac:dyDescent="0.2">
      <c r="O16013" s="223"/>
    </row>
    <row r="16014" spans="15:15" x14ac:dyDescent="0.2">
      <c r="O16014" s="223"/>
    </row>
    <row r="16015" spans="15:15" x14ac:dyDescent="0.2">
      <c r="O16015" s="223"/>
    </row>
    <row r="16016" spans="15:15" x14ac:dyDescent="0.2">
      <c r="O16016" s="223"/>
    </row>
    <row r="16017" spans="15:15" x14ac:dyDescent="0.2">
      <c r="O16017" s="223"/>
    </row>
    <row r="16018" spans="15:15" x14ac:dyDescent="0.2">
      <c r="O16018" s="223"/>
    </row>
    <row r="16019" spans="15:15" x14ac:dyDescent="0.2">
      <c r="O16019" s="223"/>
    </row>
    <row r="16020" spans="15:15" x14ac:dyDescent="0.2">
      <c r="O16020" s="223"/>
    </row>
    <row r="16021" spans="15:15" x14ac:dyDescent="0.2">
      <c r="O16021" s="223"/>
    </row>
    <row r="16022" spans="15:15" x14ac:dyDescent="0.2">
      <c r="O16022" s="223"/>
    </row>
    <row r="16023" spans="15:15" x14ac:dyDescent="0.2">
      <c r="O16023" s="223"/>
    </row>
    <row r="16024" spans="15:15" x14ac:dyDescent="0.2">
      <c r="O16024" s="223"/>
    </row>
    <row r="16025" spans="15:15" x14ac:dyDescent="0.2">
      <c r="O16025" s="223"/>
    </row>
    <row r="16026" spans="15:15" x14ac:dyDescent="0.2">
      <c r="O16026" s="223"/>
    </row>
    <row r="16027" spans="15:15" x14ac:dyDescent="0.2">
      <c r="O16027" s="223"/>
    </row>
    <row r="16028" spans="15:15" x14ac:dyDescent="0.2">
      <c r="O16028" s="223"/>
    </row>
    <row r="16029" spans="15:15" x14ac:dyDescent="0.2">
      <c r="O16029" s="223"/>
    </row>
    <row r="16030" spans="15:15" x14ac:dyDescent="0.2">
      <c r="O16030" s="223"/>
    </row>
    <row r="16031" spans="15:15" x14ac:dyDescent="0.2">
      <c r="O16031" s="223"/>
    </row>
    <row r="16032" spans="15:15" x14ac:dyDescent="0.2">
      <c r="O16032" s="223"/>
    </row>
    <row r="16033" spans="15:15" x14ac:dyDescent="0.2">
      <c r="O16033" s="223"/>
    </row>
    <row r="16034" spans="15:15" x14ac:dyDescent="0.2">
      <c r="O16034" s="223"/>
    </row>
    <row r="16035" spans="15:15" x14ac:dyDescent="0.2">
      <c r="O16035" s="223"/>
    </row>
    <row r="16036" spans="15:15" x14ac:dyDescent="0.2">
      <c r="O16036" s="223"/>
    </row>
    <row r="16037" spans="15:15" x14ac:dyDescent="0.2">
      <c r="O16037" s="223"/>
    </row>
    <row r="16038" spans="15:15" x14ac:dyDescent="0.2">
      <c r="O16038" s="223"/>
    </row>
    <row r="16039" spans="15:15" x14ac:dyDescent="0.2">
      <c r="O16039" s="223"/>
    </row>
    <row r="16040" spans="15:15" x14ac:dyDescent="0.2">
      <c r="O16040" s="223"/>
    </row>
    <row r="16041" spans="15:15" x14ac:dyDescent="0.2">
      <c r="O16041" s="223"/>
    </row>
    <row r="16042" spans="15:15" x14ac:dyDescent="0.2">
      <c r="O16042" s="223"/>
    </row>
    <row r="16043" spans="15:15" x14ac:dyDescent="0.2">
      <c r="O16043" s="223"/>
    </row>
    <row r="16044" spans="15:15" x14ac:dyDescent="0.2">
      <c r="O16044" s="223"/>
    </row>
    <row r="16045" spans="15:15" x14ac:dyDescent="0.2">
      <c r="O16045" s="223"/>
    </row>
    <row r="16046" spans="15:15" x14ac:dyDescent="0.2">
      <c r="O16046" s="223"/>
    </row>
    <row r="16047" spans="15:15" x14ac:dyDescent="0.2">
      <c r="O16047" s="223"/>
    </row>
    <row r="16048" spans="15:15" x14ac:dyDescent="0.2">
      <c r="O16048" s="223"/>
    </row>
    <row r="16049" spans="15:15" x14ac:dyDescent="0.2">
      <c r="O16049" s="223"/>
    </row>
    <row r="16050" spans="15:15" x14ac:dyDescent="0.2">
      <c r="O16050" s="223"/>
    </row>
    <row r="16051" spans="15:15" x14ac:dyDescent="0.2">
      <c r="O16051" s="223"/>
    </row>
    <row r="16052" spans="15:15" x14ac:dyDescent="0.2">
      <c r="O16052" s="223"/>
    </row>
    <row r="16053" spans="15:15" x14ac:dyDescent="0.2">
      <c r="O16053" s="223"/>
    </row>
    <row r="16054" spans="15:15" x14ac:dyDescent="0.2">
      <c r="O16054" s="223"/>
    </row>
    <row r="16055" spans="15:15" x14ac:dyDescent="0.2">
      <c r="O16055" s="223"/>
    </row>
    <row r="16056" spans="15:15" x14ac:dyDescent="0.2">
      <c r="O16056" s="223"/>
    </row>
    <row r="16057" spans="15:15" x14ac:dyDescent="0.2">
      <c r="O16057" s="223"/>
    </row>
    <row r="16058" spans="15:15" x14ac:dyDescent="0.2">
      <c r="O16058" s="223"/>
    </row>
    <row r="16059" spans="15:15" x14ac:dyDescent="0.2">
      <c r="O16059" s="223"/>
    </row>
    <row r="16060" spans="15:15" x14ac:dyDescent="0.2">
      <c r="O16060" s="223"/>
    </row>
    <row r="16061" spans="15:15" x14ac:dyDescent="0.2">
      <c r="O16061" s="223"/>
    </row>
    <row r="16062" spans="15:15" x14ac:dyDescent="0.2">
      <c r="O16062" s="223"/>
    </row>
    <row r="16063" spans="15:15" x14ac:dyDescent="0.2">
      <c r="O16063" s="223"/>
    </row>
    <row r="16064" spans="15:15" x14ac:dyDescent="0.2">
      <c r="O16064" s="223"/>
    </row>
    <row r="16065" spans="15:15" x14ac:dyDescent="0.2">
      <c r="O16065" s="223"/>
    </row>
    <row r="16066" spans="15:15" x14ac:dyDescent="0.2">
      <c r="O16066" s="223"/>
    </row>
    <row r="16067" spans="15:15" x14ac:dyDescent="0.2">
      <c r="O16067" s="223"/>
    </row>
    <row r="16068" spans="15:15" x14ac:dyDescent="0.2">
      <c r="O16068" s="223"/>
    </row>
    <row r="16069" spans="15:15" x14ac:dyDescent="0.2">
      <c r="O16069" s="223"/>
    </row>
    <row r="16070" spans="15:15" x14ac:dyDescent="0.2">
      <c r="O16070" s="223"/>
    </row>
    <row r="16071" spans="15:15" x14ac:dyDescent="0.2">
      <c r="O16071" s="223"/>
    </row>
    <row r="16072" spans="15:15" x14ac:dyDescent="0.2">
      <c r="O16072" s="223"/>
    </row>
    <row r="16073" spans="15:15" x14ac:dyDescent="0.2">
      <c r="O16073" s="223"/>
    </row>
    <row r="16074" spans="15:15" x14ac:dyDescent="0.2">
      <c r="O16074" s="223"/>
    </row>
    <row r="16075" spans="15:15" x14ac:dyDescent="0.2">
      <c r="O16075" s="223"/>
    </row>
    <row r="16076" spans="15:15" x14ac:dyDescent="0.2">
      <c r="O16076" s="223"/>
    </row>
    <row r="16077" spans="15:15" x14ac:dyDescent="0.2">
      <c r="O16077" s="223"/>
    </row>
    <row r="16078" spans="15:15" x14ac:dyDescent="0.2">
      <c r="O16078" s="223"/>
    </row>
    <row r="16079" spans="15:15" x14ac:dyDescent="0.2">
      <c r="O16079" s="223"/>
    </row>
    <row r="16080" spans="15:15" x14ac:dyDescent="0.2">
      <c r="O16080" s="223"/>
    </row>
    <row r="16081" spans="15:15" x14ac:dyDescent="0.2">
      <c r="O16081" s="223"/>
    </row>
    <row r="16082" spans="15:15" x14ac:dyDescent="0.2">
      <c r="O16082" s="223"/>
    </row>
    <row r="16083" spans="15:15" x14ac:dyDescent="0.2">
      <c r="O16083" s="223"/>
    </row>
    <row r="16084" spans="15:15" x14ac:dyDescent="0.2">
      <c r="O16084" s="223"/>
    </row>
    <row r="16085" spans="15:15" x14ac:dyDescent="0.2">
      <c r="O16085" s="223"/>
    </row>
    <row r="16086" spans="15:15" x14ac:dyDescent="0.2">
      <c r="O16086" s="223"/>
    </row>
    <row r="16087" spans="15:15" x14ac:dyDescent="0.2">
      <c r="O16087" s="223"/>
    </row>
    <row r="16088" spans="15:15" x14ac:dyDescent="0.2">
      <c r="O16088" s="223"/>
    </row>
    <row r="16089" spans="15:15" x14ac:dyDescent="0.2">
      <c r="O16089" s="223"/>
    </row>
    <row r="16090" spans="15:15" x14ac:dyDescent="0.2">
      <c r="O16090" s="223"/>
    </row>
    <row r="16091" spans="15:15" x14ac:dyDescent="0.2">
      <c r="O16091" s="223"/>
    </row>
    <row r="16092" spans="15:15" x14ac:dyDescent="0.2">
      <c r="O16092" s="223"/>
    </row>
    <row r="16093" spans="15:15" x14ac:dyDescent="0.2">
      <c r="O16093" s="223"/>
    </row>
    <row r="16094" spans="15:15" x14ac:dyDescent="0.2">
      <c r="O16094" s="223"/>
    </row>
    <row r="16095" spans="15:15" x14ac:dyDescent="0.2">
      <c r="O16095" s="223"/>
    </row>
    <row r="16096" spans="15:15" x14ac:dyDescent="0.2">
      <c r="O16096" s="223"/>
    </row>
    <row r="16097" spans="15:15" x14ac:dyDescent="0.2">
      <c r="O16097" s="223"/>
    </row>
    <row r="16098" spans="15:15" x14ac:dyDescent="0.2">
      <c r="O16098" s="223"/>
    </row>
    <row r="16099" spans="15:15" x14ac:dyDescent="0.2">
      <c r="O16099" s="223"/>
    </row>
    <row r="16100" spans="15:15" x14ac:dyDescent="0.2">
      <c r="O16100" s="223"/>
    </row>
    <row r="16101" spans="15:15" x14ac:dyDescent="0.2">
      <c r="O16101" s="223"/>
    </row>
    <row r="16102" spans="15:15" x14ac:dyDescent="0.2">
      <c r="O16102" s="223"/>
    </row>
    <row r="16103" spans="15:15" x14ac:dyDescent="0.2">
      <c r="O16103" s="223"/>
    </row>
    <row r="16104" spans="15:15" x14ac:dyDescent="0.2">
      <c r="O16104" s="223"/>
    </row>
    <row r="16105" spans="15:15" x14ac:dyDescent="0.2">
      <c r="O16105" s="223"/>
    </row>
    <row r="16106" spans="15:15" x14ac:dyDescent="0.2">
      <c r="O16106" s="223"/>
    </row>
    <row r="16107" spans="15:15" x14ac:dyDescent="0.2">
      <c r="O16107" s="223"/>
    </row>
    <row r="16108" spans="15:15" x14ac:dyDescent="0.2">
      <c r="O16108" s="223"/>
    </row>
    <row r="16109" spans="15:15" x14ac:dyDescent="0.2">
      <c r="O16109" s="223"/>
    </row>
    <row r="16110" spans="15:15" x14ac:dyDescent="0.2">
      <c r="O16110" s="223"/>
    </row>
    <row r="16111" spans="15:15" x14ac:dyDescent="0.2">
      <c r="O16111" s="223"/>
    </row>
    <row r="16112" spans="15:15" x14ac:dyDescent="0.2">
      <c r="O16112" s="223"/>
    </row>
    <row r="16113" spans="15:15" x14ac:dyDescent="0.2">
      <c r="O16113" s="223"/>
    </row>
    <row r="16114" spans="15:15" x14ac:dyDescent="0.2">
      <c r="O16114" s="223"/>
    </row>
    <row r="16115" spans="15:15" x14ac:dyDescent="0.2">
      <c r="O16115" s="223"/>
    </row>
    <row r="16116" spans="15:15" x14ac:dyDescent="0.2">
      <c r="O16116" s="223"/>
    </row>
    <row r="16117" spans="15:15" x14ac:dyDescent="0.2">
      <c r="O16117" s="223"/>
    </row>
    <row r="16118" spans="15:15" x14ac:dyDescent="0.2">
      <c r="O16118" s="223"/>
    </row>
    <row r="16119" spans="15:15" x14ac:dyDescent="0.2">
      <c r="O16119" s="223"/>
    </row>
    <row r="16120" spans="15:15" x14ac:dyDescent="0.2">
      <c r="O16120" s="223"/>
    </row>
    <row r="16121" spans="15:15" x14ac:dyDescent="0.2">
      <c r="O16121" s="223"/>
    </row>
    <row r="16122" spans="15:15" x14ac:dyDescent="0.2">
      <c r="O16122" s="223"/>
    </row>
    <row r="16123" spans="15:15" x14ac:dyDescent="0.2">
      <c r="O16123" s="223"/>
    </row>
    <row r="16124" spans="15:15" x14ac:dyDescent="0.2">
      <c r="O16124" s="223"/>
    </row>
    <row r="16125" spans="15:15" x14ac:dyDescent="0.2">
      <c r="O16125" s="223"/>
    </row>
    <row r="16126" spans="15:15" x14ac:dyDescent="0.2">
      <c r="O16126" s="223"/>
    </row>
    <row r="16127" spans="15:15" x14ac:dyDescent="0.2">
      <c r="O16127" s="223"/>
    </row>
    <row r="16128" spans="15:15" x14ac:dyDescent="0.2">
      <c r="O16128" s="223"/>
    </row>
    <row r="16129" spans="15:15" x14ac:dyDescent="0.2">
      <c r="O16129" s="223"/>
    </row>
    <row r="16130" spans="15:15" x14ac:dyDescent="0.2">
      <c r="O16130" s="223"/>
    </row>
    <row r="16131" spans="15:15" x14ac:dyDescent="0.2">
      <c r="O16131" s="223"/>
    </row>
    <row r="16132" spans="15:15" x14ac:dyDescent="0.2">
      <c r="O16132" s="223"/>
    </row>
    <row r="16133" spans="15:15" x14ac:dyDescent="0.2">
      <c r="O16133" s="223"/>
    </row>
    <row r="16134" spans="15:15" x14ac:dyDescent="0.2">
      <c r="O16134" s="223"/>
    </row>
    <row r="16135" spans="15:15" x14ac:dyDescent="0.2">
      <c r="O16135" s="223"/>
    </row>
    <row r="16136" spans="15:15" x14ac:dyDescent="0.2">
      <c r="O16136" s="223"/>
    </row>
    <row r="16137" spans="15:15" x14ac:dyDescent="0.2">
      <c r="O16137" s="223"/>
    </row>
    <row r="16138" spans="15:15" x14ac:dyDescent="0.2">
      <c r="O16138" s="223"/>
    </row>
    <row r="16139" spans="15:15" x14ac:dyDescent="0.2">
      <c r="O16139" s="223"/>
    </row>
    <row r="16140" spans="15:15" x14ac:dyDescent="0.2">
      <c r="O16140" s="223"/>
    </row>
    <row r="16141" spans="15:15" x14ac:dyDescent="0.2">
      <c r="O16141" s="223"/>
    </row>
    <row r="16142" spans="15:15" x14ac:dyDescent="0.2">
      <c r="O16142" s="223"/>
    </row>
    <row r="16143" spans="15:15" x14ac:dyDescent="0.2">
      <c r="O16143" s="223"/>
    </row>
    <row r="16144" spans="15:15" x14ac:dyDescent="0.2">
      <c r="O16144" s="223"/>
    </row>
    <row r="16145" spans="15:15" x14ac:dyDescent="0.2">
      <c r="O16145" s="223"/>
    </row>
    <row r="16146" spans="15:15" x14ac:dyDescent="0.2">
      <c r="O16146" s="223"/>
    </row>
    <row r="16147" spans="15:15" x14ac:dyDescent="0.2">
      <c r="O16147" s="223"/>
    </row>
    <row r="16148" spans="15:15" x14ac:dyDescent="0.2">
      <c r="O16148" s="223"/>
    </row>
    <row r="16149" spans="15:15" x14ac:dyDescent="0.2">
      <c r="O16149" s="223"/>
    </row>
    <row r="16150" spans="15:15" x14ac:dyDescent="0.2">
      <c r="O16150" s="223"/>
    </row>
    <row r="16151" spans="15:15" x14ac:dyDescent="0.2">
      <c r="O16151" s="223"/>
    </row>
    <row r="16152" spans="15:15" x14ac:dyDescent="0.2">
      <c r="O16152" s="223"/>
    </row>
    <row r="16153" spans="15:15" x14ac:dyDescent="0.2">
      <c r="O16153" s="223"/>
    </row>
    <row r="16154" spans="15:15" x14ac:dyDescent="0.2">
      <c r="O16154" s="223"/>
    </row>
    <row r="16155" spans="15:15" x14ac:dyDescent="0.2">
      <c r="O16155" s="223"/>
    </row>
    <row r="16156" spans="15:15" x14ac:dyDescent="0.2">
      <c r="O16156" s="223"/>
    </row>
    <row r="16157" spans="15:15" x14ac:dyDescent="0.2">
      <c r="O16157" s="223"/>
    </row>
    <row r="16158" spans="15:15" x14ac:dyDescent="0.2">
      <c r="O16158" s="223"/>
    </row>
    <row r="16159" spans="15:15" x14ac:dyDescent="0.2">
      <c r="O16159" s="223"/>
    </row>
    <row r="16160" spans="15:15" x14ac:dyDescent="0.2">
      <c r="O16160" s="223"/>
    </row>
    <row r="16161" spans="15:15" x14ac:dyDescent="0.2">
      <c r="O16161" s="223"/>
    </row>
    <row r="16162" spans="15:15" x14ac:dyDescent="0.2">
      <c r="O16162" s="223"/>
    </row>
    <row r="16163" spans="15:15" x14ac:dyDescent="0.2">
      <c r="O16163" s="223"/>
    </row>
    <row r="16164" spans="15:15" x14ac:dyDescent="0.2">
      <c r="O16164" s="223"/>
    </row>
    <row r="16165" spans="15:15" x14ac:dyDescent="0.2">
      <c r="O16165" s="223"/>
    </row>
    <row r="16166" spans="15:15" x14ac:dyDescent="0.2">
      <c r="O16166" s="223"/>
    </row>
    <row r="16167" spans="15:15" x14ac:dyDescent="0.2">
      <c r="O16167" s="223"/>
    </row>
    <row r="16168" spans="15:15" x14ac:dyDescent="0.2">
      <c r="O16168" s="223"/>
    </row>
    <row r="16169" spans="15:15" x14ac:dyDescent="0.2">
      <c r="O16169" s="223"/>
    </row>
    <row r="16170" spans="15:15" x14ac:dyDescent="0.2">
      <c r="O16170" s="223"/>
    </row>
    <row r="16171" spans="15:15" x14ac:dyDescent="0.2">
      <c r="O16171" s="223"/>
    </row>
    <row r="16172" spans="15:15" x14ac:dyDescent="0.2">
      <c r="O16172" s="223"/>
    </row>
    <row r="16173" spans="15:15" x14ac:dyDescent="0.2">
      <c r="O16173" s="223"/>
    </row>
    <row r="16174" spans="15:15" x14ac:dyDescent="0.2">
      <c r="O16174" s="223"/>
    </row>
    <row r="16175" spans="15:15" x14ac:dyDescent="0.2">
      <c r="O16175" s="223"/>
    </row>
    <row r="16176" spans="15:15" x14ac:dyDescent="0.2">
      <c r="O16176" s="223"/>
    </row>
    <row r="16177" spans="15:15" x14ac:dyDescent="0.2">
      <c r="O16177" s="223"/>
    </row>
    <row r="16178" spans="15:15" x14ac:dyDescent="0.2">
      <c r="O16178" s="223"/>
    </row>
    <row r="16179" spans="15:15" x14ac:dyDescent="0.2">
      <c r="O16179" s="223"/>
    </row>
    <row r="16180" spans="15:15" x14ac:dyDescent="0.2">
      <c r="O16180" s="223"/>
    </row>
    <row r="16181" spans="15:15" x14ac:dyDescent="0.2">
      <c r="O16181" s="223"/>
    </row>
    <row r="16182" spans="15:15" x14ac:dyDescent="0.2">
      <c r="O16182" s="223"/>
    </row>
    <row r="16183" spans="15:15" x14ac:dyDescent="0.2">
      <c r="O16183" s="223"/>
    </row>
    <row r="16184" spans="15:15" x14ac:dyDescent="0.2">
      <c r="O16184" s="223"/>
    </row>
    <row r="16185" spans="15:15" x14ac:dyDescent="0.2">
      <c r="O16185" s="223"/>
    </row>
    <row r="16186" spans="15:15" x14ac:dyDescent="0.2">
      <c r="O16186" s="223"/>
    </row>
    <row r="16187" spans="15:15" x14ac:dyDescent="0.2">
      <c r="O16187" s="223"/>
    </row>
    <row r="16188" spans="15:15" x14ac:dyDescent="0.2">
      <c r="O16188" s="223"/>
    </row>
    <row r="16189" spans="15:15" x14ac:dyDescent="0.2">
      <c r="O16189" s="223"/>
    </row>
    <row r="16190" spans="15:15" x14ac:dyDescent="0.2">
      <c r="O16190" s="223"/>
    </row>
    <row r="16191" spans="15:15" x14ac:dyDescent="0.2">
      <c r="O16191" s="223"/>
    </row>
    <row r="16192" spans="15:15" x14ac:dyDescent="0.2">
      <c r="O16192" s="223"/>
    </row>
    <row r="16193" spans="15:15" x14ac:dyDescent="0.2">
      <c r="O16193" s="223"/>
    </row>
    <row r="16194" spans="15:15" x14ac:dyDescent="0.2">
      <c r="O16194" s="223"/>
    </row>
    <row r="16195" spans="15:15" x14ac:dyDescent="0.2">
      <c r="O16195" s="223"/>
    </row>
    <row r="16196" spans="15:15" x14ac:dyDescent="0.2">
      <c r="O16196" s="223"/>
    </row>
    <row r="16197" spans="15:15" x14ac:dyDescent="0.2">
      <c r="O16197" s="223"/>
    </row>
    <row r="16198" spans="15:15" x14ac:dyDescent="0.2">
      <c r="O16198" s="223"/>
    </row>
    <row r="16199" spans="15:15" x14ac:dyDescent="0.2">
      <c r="O16199" s="223"/>
    </row>
    <row r="16200" spans="15:15" x14ac:dyDescent="0.2">
      <c r="O16200" s="223"/>
    </row>
    <row r="16201" spans="15:15" x14ac:dyDescent="0.2">
      <c r="O16201" s="223"/>
    </row>
    <row r="16202" spans="15:15" x14ac:dyDescent="0.2">
      <c r="O16202" s="223"/>
    </row>
    <row r="16203" spans="15:15" x14ac:dyDescent="0.2">
      <c r="O16203" s="223"/>
    </row>
    <row r="16204" spans="15:15" x14ac:dyDescent="0.2">
      <c r="O16204" s="223"/>
    </row>
    <row r="16205" spans="15:15" x14ac:dyDescent="0.2">
      <c r="O16205" s="223"/>
    </row>
    <row r="16206" spans="15:15" x14ac:dyDescent="0.2">
      <c r="O16206" s="223"/>
    </row>
    <row r="16207" spans="15:15" x14ac:dyDescent="0.2">
      <c r="O16207" s="223"/>
    </row>
    <row r="16208" spans="15:15" x14ac:dyDescent="0.2">
      <c r="O16208" s="223"/>
    </row>
    <row r="16209" spans="15:15" x14ac:dyDescent="0.2">
      <c r="O16209" s="223"/>
    </row>
    <row r="16210" spans="15:15" x14ac:dyDescent="0.2">
      <c r="O16210" s="223"/>
    </row>
    <row r="16211" spans="15:15" x14ac:dyDescent="0.2">
      <c r="O16211" s="223"/>
    </row>
    <row r="16212" spans="15:15" x14ac:dyDescent="0.2">
      <c r="O16212" s="223"/>
    </row>
    <row r="16213" spans="15:15" x14ac:dyDescent="0.2">
      <c r="O16213" s="223"/>
    </row>
    <row r="16214" spans="15:15" x14ac:dyDescent="0.2">
      <c r="O16214" s="223"/>
    </row>
    <row r="16215" spans="15:15" x14ac:dyDescent="0.2">
      <c r="O16215" s="223"/>
    </row>
    <row r="16216" spans="15:15" x14ac:dyDescent="0.2">
      <c r="O16216" s="223"/>
    </row>
    <row r="16217" spans="15:15" x14ac:dyDescent="0.2">
      <c r="O16217" s="223"/>
    </row>
    <row r="16218" spans="15:15" x14ac:dyDescent="0.2">
      <c r="O16218" s="223"/>
    </row>
    <row r="16219" spans="15:15" x14ac:dyDescent="0.2">
      <c r="O16219" s="223"/>
    </row>
    <row r="16220" spans="15:15" x14ac:dyDescent="0.2">
      <c r="O16220" s="223"/>
    </row>
    <row r="16221" spans="15:15" x14ac:dyDescent="0.2">
      <c r="O16221" s="223"/>
    </row>
    <row r="16222" spans="15:15" x14ac:dyDescent="0.2">
      <c r="O16222" s="223"/>
    </row>
    <row r="16223" spans="15:15" x14ac:dyDescent="0.2">
      <c r="O16223" s="223"/>
    </row>
    <row r="16224" spans="15:15" x14ac:dyDescent="0.2">
      <c r="O16224" s="223"/>
    </row>
    <row r="16225" spans="15:15" x14ac:dyDescent="0.2">
      <c r="O16225" s="223"/>
    </row>
    <row r="16226" spans="15:15" x14ac:dyDescent="0.2">
      <c r="O16226" s="223"/>
    </row>
    <row r="16227" spans="15:15" x14ac:dyDescent="0.2">
      <c r="O16227" s="223"/>
    </row>
    <row r="16228" spans="15:15" x14ac:dyDescent="0.2">
      <c r="O16228" s="223"/>
    </row>
    <row r="16229" spans="15:15" x14ac:dyDescent="0.2">
      <c r="O16229" s="223"/>
    </row>
    <row r="16230" spans="15:15" x14ac:dyDescent="0.2">
      <c r="O16230" s="223"/>
    </row>
    <row r="16231" spans="15:15" x14ac:dyDescent="0.2">
      <c r="O16231" s="223"/>
    </row>
    <row r="16232" spans="15:15" x14ac:dyDescent="0.2">
      <c r="O16232" s="223"/>
    </row>
    <row r="16233" spans="15:15" x14ac:dyDescent="0.2">
      <c r="O16233" s="223"/>
    </row>
    <row r="16234" spans="15:15" x14ac:dyDescent="0.2">
      <c r="O16234" s="223"/>
    </row>
    <row r="16235" spans="15:15" x14ac:dyDescent="0.2">
      <c r="O16235" s="223"/>
    </row>
    <row r="16236" spans="15:15" x14ac:dyDescent="0.2">
      <c r="O16236" s="223"/>
    </row>
    <row r="16237" spans="15:15" x14ac:dyDescent="0.2">
      <c r="O16237" s="223"/>
    </row>
    <row r="16238" spans="15:15" x14ac:dyDescent="0.2">
      <c r="O16238" s="223"/>
    </row>
    <row r="16239" spans="15:15" x14ac:dyDescent="0.2">
      <c r="O16239" s="223"/>
    </row>
    <row r="16240" spans="15:15" x14ac:dyDescent="0.2">
      <c r="O16240" s="223"/>
    </row>
    <row r="16241" spans="15:15" x14ac:dyDescent="0.2">
      <c r="O16241" s="223"/>
    </row>
    <row r="16242" spans="15:15" x14ac:dyDescent="0.2">
      <c r="O16242" s="223"/>
    </row>
    <row r="16243" spans="15:15" x14ac:dyDescent="0.2">
      <c r="O16243" s="223"/>
    </row>
    <row r="16244" spans="15:15" x14ac:dyDescent="0.2">
      <c r="O16244" s="223"/>
    </row>
    <row r="16245" spans="15:15" x14ac:dyDescent="0.2">
      <c r="O16245" s="223"/>
    </row>
    <row r="16246" spans="15:15" x14ac:dyDescent="0.2">
      <c r="O16246" s="223"/>
    </row>
    <row r="16247" spans="15:15" x14ac:dyDescent="0.2">
      <c r="O16247" s="223"/>
    </row>
    <row r="16248" spans="15:15" x14ac:dyDescent="0.2">
      <c r="O16248" s="223"/>
    </row>
    <row r="16249" spans="15:15" x14ac:dyDescent="0.2">
      <c r="O16249" s="223"/>
    </row>
    <row r="16250" spans="15:15" x14ac:dyDescent="0.2">
      <c r="O16250" s="223"/>
    </row>
    <row r="16251" spans="15:15" x14ac:dyDescent="0.2">
      <c r="O16251" s="223"/>
    </row>
    <row r="16252" spans="15:15" x14ac:dyDescent="0.2">
      <c r="O16252" s="223"/>
    </row>
    <row r="16253" spans="15:15" x14ac:dyDescent="0.2">
      <c r="O16253" s="223"/>
    </row>
    <row r="16254" spans="15:15" x14ac:dyDescent="0.2">
      <c r="O16254" s="223"/>
    </row>
    <row r="16255" spans="15:15" x14ac:dyDescent="0.2">
      <c r="O16255" s="223"/>
    </row>
    <row r="16256" spans="15:15" x14ac:dyDescent="0.2">
      <c r="O16256" s="223"/>
    </row>
    <row r="16257" spans="15:15" x14ac:dyDescent="0.2">
      <c r="O16257" s="223"/>
    </row>
    <row r="16258" spans="15:15" x14ac:dyDescent="0.2">
      <c r="O16258" s="223"/>
    </row>
    <row r="16259" spans="15:15" x14ac:dyDescent="0.2">
      <c r="O16259" s="223"/>
    </row>
    <row r="16260" spans="15:15" x14ac:dyDescent="0.2">
      <c r="O16260" s="223"/>
    </row>
    <row r="16261" spans="15:15" x14ac:dyDescent="0.2">
      <c r="O16261" s="223"/>
    </row>
    <row r="16262" spans="15:15" x14ac:dyDescent="0.2">
      <c r="O16262" s="223"/>
    </row>
    <row r="16263" spans="15:15" x14ac:dyDescent="0.2">
      <c r="O16263" s="223"/>
    </row>
    <row r="16264" spans="15:15" x14ac:dyDescent="0.2">
      <c r="O16264" s="223"/>
    </row>
    <row r="16265" spans="15:15" x14ac:dyDescent="0.2">
      <c r="O16265" s="223"/>
    </row>
    <row r="16266" spans="15:15" x14ac:dyDescent="0.2">
      <c r="O16266" s="223"/>
    </row>
    <row r="16267" spans="15:15" x14ac:dyDescent="0.2">
      <c r="O16267" s="223"/>
    </row>
    <row r="16268" spans="15:15" x14ac:dyDescent="0.2">
      <c r="O16268" s="223"/>
    </row>
    <row r="16269" spans="15:15" x14ac:dyDescent="0.2">
      <c r="O16269" s="223"/>
    </row>
    <row r="16270" spans="15:15" x14ac:dyDescent="0.2">
      <c r="O16270" s="223"/>
    </row>
    <row r="16271" spans="15:15" x14ac:dyDescent="0.2">
      <c r="O16271" s="223"/>
    </row>
    <row r="16272" spans="15:15" x14ac:dyDescent="0.2">
      <c r="O16272" s="223"/>
    </row>
    <row r="16273" spans="15:15" x14ac:dyDescent="0.2">
      <c r="O16273" s="223"/>
    </row>
    <row r="16274" spans="15:15" x14ac:dyDescent="0.2">
      <c r="O16274" s="223"/>
    </row>
    <row r="16275" spans="15:15" x14ac:dyDescent="0.2">
      <c r="O16275" s="223"/>
    </row>
    <row r="16276" spans="15:15" x14ac:dyDescent="0.2">
      <c r="O16276" s="223"/>
    </row>
    <row r="16277" spans="15:15" x14ac:dyDescent="0.2">
      <c r="O16277" s="223"/>
    </row>
    <row r="16278" spans="15:15" x14ac:dyDescent="0.2">
      <c r="O16278" s="223"/>
    </row>
    <row r="16279" spans="15:15" x14ac:dyDescent="0.2">
      <c r="O16279" s="223"/>
    </row>
    <row r="16280" spans="15:15" x14ac:dyDescent="0.2">
      <c r="O16280" s="223"/>
    </row>
    <row r="16281" spans="15:15" x14ac:dyDescent="0.2">
      <c r="O16281" s="223"/>
    </row>
    <row r="16282" spans="15:15" x14ac:dyDescent="0.2">
      <c r="O16282" s="223"/>
    </row>
    <row r="16283" spans="15:15" x14ac:dyDescent="0.2">
      <c r="O16283" s="223"/>
    </row>
    <row r="16284" spans="15:15" x14ac:dyDescent="0.2">
      <c r="O16284" s="223"/>
    </row>
    <row r="16285" spans="15:15" x14ac:dyDescent="0.2">
      <c r="O16285" s="223"/>
    </row>
    <row r="16286" spans="15:15" x14ac:dyDescent="0.2">
      <c r="O16286" s="223"/>
    </row>
    <row r="16287" spans="15:15" x14ac:dyDescent="0.2">
      <c r="O16287" s="223"/>
    </row>
    <row r="16288" spans="15:15" x14ac:dyDescent="0.2">
      <c r="O16288" s="223"/>
    </row>
    <row r="16289" spans="15:15" x14ac:dyDescent="0.2">
      <c r="O16289" s="223"/>
    </row>
    <row r="16290" spans="15:15" x14ac:dyDescent="0.2">
      <c r="O16290" s="223"/>
    </row>
    <row r="16291" spans="15:15" x14ac:dyDescent="0.2">
      <c r="O16291" s="223"/>
    </row>
    <row r="16292" spans="15:15" x14ac:dyDescent="0.2">
      <c r="O16292" s="223"/>
    </row>
    <row r="16293" spans="15:15" x14ac:dyDescent="0.2">
      <c r="O16293" s="223"/>
    </row>
    <row r="16294" spans="15:15" x14ac:dyDescent="0.2">
      <c r="O16294" s="223"/>
    </row>
    <row r="16295" spans="15:15" x14ac:dyDescent="0.2">
      <c r="O16295" s="223"/>
    </row>
    <row r="16296" spans="15:15" x14ac:dyDescent="0.2">
      <c r="O16296" s="223"/>
    </row>
    <row r="16297" spans="15:15" x14ac:dyDescent="0.2">
      <c r="O16297" s="223"/>
    </row>
    <row r="16298" spans="15:15" x14ac:dyDescent="0.2">
      <c r="O16298" s="223"/>
    </row>
    <row r="16299" spans="15:15" x14ac:dyDescent="0.2">
      <c r="O16299" s="223"/>
    </row>
    <row r="16300" spans="15:15" x14ac:dyDescent="0.2">
      <c r="O16300" s="223"/>
    </row>
    <row r="16301" spans="15:15" x14ac:dyDescent="0.2">
      <c r="O16301" s="223"/>
    </row>
    <row r="16302" spans="15:15" x14ac:dyDescent="0.2">
      <c r="O16302" s="223"/>
    </row>
    <row r="16303" spans="15:15" x14ac:dyDescent="0.2">
      <c r="O16303" s="223"/>
    </row>
    <row r="16304" spans="15:15" x14ac:dyDescent="0.2">
      <c r="O16304" s="223"/>
    </row>
    <row r="16305" spans="15:15" x14ac:dyDescent="0.2">
      <c r="O16305" s="223"/>
    </row>
    <row r="16306" spans="15:15" x14ac:dyDescent="0.2">
      <c r="O16306" s="223"/>
    </row>
    <row r="16307" spans="15:15" x14ac:dyDescent="0.2">
      <c r="O16307" s="223"/>
    </row>
    <row r="16308" spans="15:15" x14ac:dyDescent="0.2">
      <c r="O16308" s="223"/>
    </row>
    <row r="16309" spans="15:15" x14ac:dyDescent="0.2">
      <c r="O16309" s="223"/>
    </row>
    <row r="16310" spans="15:15" x14ac:dyDescent="0.2">
      <c r="O16310" s="223"/>
    </row>
    <row r="16311" spans="15:15" x14ac:dyDescent="0.2">
      <c r="O16311" s="223"/>
    </row>
    <row r="16312" spans="15:15" x14ac:dyDescent="0.2">
      <c r="O16312" s="223"/>
    </row>
    <row r="16313" spans="15:15" x14ac:dyDescent="0.2">
      <c r="O16313" s="223"/>
    </row>
    <row r="16314" spans="15:15" x14ac:dyDescent="0.2">
      <c r="O16314" s="223"/>
    </row>
    <row r="16315" spans="15:15" x14ac:dyDescent="0.2">
      <c r="O16315" s="223"/>
    </row>
    <row r="16316" spans="15:15" x14ac:dyDescent="0.2">
      <c r="O16316" s="223"/>
    </row>
    <row r="16317" spans="15:15" x14ac:dyDescent="0.2">
      <c r="O16317" s="223"/>
    </row>
    <row r="16318" spans="15:15" x14ac:dyDescent="0.2">
      <c r="O16318" s="223"/>
    </row>
    <row r="16319" spans="15:15" x14ac:dyDescent="0.2">
      <c r="O16319" s="223"/>
    </row>
    <row r="16320" spans="15:15" x14ac:dyDescent="0.2">
      <c r="O16320" s="223"/>
    </row>
    <row r="16321" spans="15:15" x14ac:dyDescent="0.2">
      <c r="O16321" s="223"/>
    </row>
    <row r="16322" spans="15:15" x14ac:dyDescent="0.2">
      <c r="O16322" s="223"/>
    </row>
    <row r="16323" spans="15:15" x14ac:dyDescent="0.2">
      <c r="O16323" s="223"/>
    </row>
    <row r="16324" spans="15:15" x14ac:dyDescent="0.2">
      <c r="O16324" s="223"/>
    </row>
    <row r="16325" spans="15:15" x14ac:dyDescent="0.2">
      <c r="O16325" s="223"/>
    </row>
    <row r="16326" spans="15:15" x14ac:dyDescent="0.2">
      <c r="O16326" s="223"/>
    </row>
    <row r="16327" spans="15:15" x14ac:dyDescent="0.2">
      <c r="O16327" s="223"/>
    </row>
    <row r="16328" spans="15:15" x14ac:dyDescent="0.2">
      <c r="O16328" s="223"/>
    </row>
    <row r="16329" spans="15:15" x14ac:dyDescent="0.2">
      <c r="O16329" s="223"/>
    </row>
    <row r="16330" spans="15:15" x14ac:dyDescent="0.2">
      <c r="O16330" s="223"/>
    </row>
    <row r="16331" spans="15:15" x14ac:dyDescent="0.2">
      <c r="O16331" s="223"/>
    </row>
    <row r="16332" spans="15:15" x14ac:dyDescent="0.2">
      <c r="O16332" s="223"/>
    </row>
    <row r="16333" spans="15:15" x14ac:dyDescent="0.2">
      <c r="O16333" s="223"/>
    </row>
    <row r="16334" spans="15:15" x14ac:dyDescent="0.2">
      <c r="O16334" s="223"/>
    </row>
    <row r="16335" spans="15:15" x14ac:dyDescent="0.2">
      <c r="O16335" s="223"/>
    </row>
    <row r="16336" spans="15:15" x14ac:dyDescent="0.2">
      <c r="O16336" s="223"/>
    </row>
    <row r="16337" spans="15:15" x14ac:dyDescent="0.2">
      <c r="O16337" s="223"/>
    </row>
    <row r="16338" spans="15:15" x14ac:dyDescent="0.2">
      <c r="O16338" s="223"/>
    </row>
    <row r="16339" spans="15:15" x14ac:dyDescent="0.2">
      <c r="O16339" s="223"/>
    </row>
    <row r="16340" spans="15:15" x14ac:dyDescent="0.2">
      <c r="O16340" s="223"/>
    </row>
    <row r="16341" spans="15:15" x14ac:dyDescent="0.2">
      <c r="O16341" s="223"/>
    </row>
    <row r="16342" spans="15:15" x14ac:dyDescent="0.2">
      <c r="O16342" s="223"/>
    </row>
    <row r="16343" spans="15:15" x14ac:dyDescent="0.2">
      <c r="O16343" s="223"/>
    </row>
    <row r="16344" spans="15:15" x14ac:dyDescent="0.2">
      <c r="O16344" s="223"/>
    </row>
    <row r="16345" spans="15:15" x14ac:dyDescent="0.2">
      <c r="O16345" s="223"/>
    </row>
    <row r="16346" spans="15:15" x14ac:dyDescent="0.2">
      <c r="O16346" s="223"/>
    </row>
    <row r="16347" spans="15:15" x14ac:dyDescent="0.2">
      <c r="O16347" s="223"/>
    </row>
    <row r="16348" spans="15:15" x14ac:dyDescent="0.2">
      <c r="O16348" s="223"/>
    </row>
    <row r="16349" spans="15:15" x14ac:dyDescent="0.2">
      <c r="O16349" s="223"/>
    </row>
    <row r="16350" spans="15:15" x14ac:dyDescent="0.2">
      <c r="O16350" s="223"/>
    </row>
    <row r="16351" spans="15:15" x14ac:dyDescent="0.2">
      <c r="O16351" s="223"/>
    </row>
    <row r="16352" spans="15:15" x14ac:dyDescent="0.2">
      <c r="O16352" s="223"/>
    </row>
    <row r="16353" spans="15:15" x14ac:dyDescent="0.2">
      <c r="O16353" s="223"/>
    </row>
    <row r="16354" spans="15:15" x14ac:dyDescent="0.2">
      <c r="O16354" s="223"/>
    </row>
    <row r="16355" spans="15:15" x14ac:dyDescent="0.2">
      <c r="O16355" s="223"/>
    </row>
    <row r="16356" spans="15:15" x14ac:dyDescent="0.2">
      <c r="O16356" s="223"/>
    </row>
    <row r="16357" spans="15:15" x14ac:dyDescent="0.2">
      <c r="O16357" s="223"/>
    </row>
    <row r="16358" spans="15:15" x14ac:dyDescent="0.2">
      <c r="O16358" s="223"/>
    </row>
    <row r="16359" spans="15:15" x14ac:dyDescent="0.2">
      <c r="O16359" s="223"/>
    </row>
    <row r="16360" spans="15:15" x14ac:dyDescent="0.2">
      <c r="O16360" s="223"/>
    </row>
    <row r="16361" spans="15:15" x14ac:dyDescent="0.2">
      <c r="O16361" s="223"/>
    </row>
    <row r="16362" spans="15:15" x14ac:dyDescent="0.2">
      <c r="O16362" s="223"/>
    </row>
    <row r="16363" spans="15:15" x14ac:dyDescent="0.2">
      <c r="O16363" s="223"/>
    </row>
    <row r="16364" spans="15:15" x14ac:dyDescent="0.2">
      <c r="O16364" s="223"/>
    </row>
    <row r="16365" spans="15:15" x14ac:dyDescent="0.2">
      <c r="O16365" s="223"/>
    </row>
    <row r="16366" spans="15:15" x14ac:dyDescent="0.2">
      <c r="O16366" s="223"/>
    </row>
    <row r="16367" spans="15:15" x14ac:dyDescent="0.2">
      <c r="O16367" s="223"/>
    </row>
    <row r="16368" spans="15:15" x14ac:dyDescent="0.2">
      <c r="O16368" s="223"/>
    </row>
    <row r="16369" spans="15:15" x14ac:dyDescent="0.2">
      <c r="O16369" s="223"/>
    </row>
    <row r="16370" spans="15:15" x14ac:dyDescent="0.2">
      <c r="O16370" s="223"/>
    </row>
    <row r="16371" spans="15:15" x14ac:dyDescent="0.2">
      <c r="O16371" s="223"/>
    </row>
    <row r="16372" spans="15:15" x14ac:dyDescent="0.2">
      <c r="O16372" s="223"/>
    </row>
    <row r="16373" spans="15:15" x14ac:dyDescent="0.2">
      <c r="O16373" s="223"/>
    </row>
    <row r="16374" spans="15:15" x14ac:dyDescent="0.2">
      <c r="O16374" s="223"/>
    </row>
    <row r="16375" spans="15:15" x14ac:dyDescent="0.2">
      <c r="O16375" s="223"/>
    </row>
    <row r="16376" spans="15:15" x14ac:dyDescent="0.2">
      <c r="O16376" s="223"/>
    </row>
    <row r="16377" spans="15:15" x14ac:dyDescent="0.2">
      <c r="O16377" s="223"/>
    </row>
    <row r="16378" spans="15:15" x14ac:dyDescent="0.2">
      <c r="O16378" s="223"/>
    </row>
    <row r="16379" spans="15:15" x14ac:dyDescent="0.2">
      <c r="O16379" s="223"/>
    </row>
    <row r="16380" spans="15:15" x14ac:dyDescent="0.2">
      <c r="O16380" s="223"/>
    </row>
    <row r="16381" spans="15:15" x14ac:dyDescent="0.2">
      <c r="O16381" s="223"/>
    </row>
    <row r="16382" spans="15:15" x14ac:dyDescent="0.2">
      <c r="O16382" s="223"/>
    </row>
    <row r="16383" spans="15:15" x14ac:dyDescent="0.2">
      <c r="O16383" s="223"/>
    </row>
    <row r="16384" spans="15:15" x14ac:dyDescent="0.2">
      <c r="O16384" s="223"/>
    </row>
    <row r="16385" spans="15:15" x14ac:dyDescent="0.2">
      <c r="O16385" s="223"/>
    </row>
    <row r="16386" spans="15:15" x14ac:dyDescent="0.2">
      <c r="O16386" s="223"/>
    </row>
    <row r="16387" spans="15:15" x14ac:dyDescent="0.2">
      <c r="O16387" s="223"/>
    </row>
    <row r="16388" spans="15:15" x14ac:dyDescent="0.2">
      <c r="O16388" s="223"/>
    </row>
    <row r="16389" spans="15:15" x14ac:dyDescent="0.2">
      <c r="O16389" s="223"/>
    </row>
    <row r="16390" spans="15:15" x14ac:dyDescent="0.2">
      <c r="O16390" s="223"/>
    </row>
    <row r="16391" spans="15:15" x14ac:dyDescent="0.2">
      <c r="O16391" s="223"/>
    </row>
    <row r="16392" spans="15:15" x14ac:dyDescent="0.2">
      <c r="O16392" s="223"/>
    </row>
    <row r="16393" spans="15:15" x14ac:dyDescent="0.2">
      <c r="O16393" s="223"/>
    </row>
    <row r="16394" spans="15:15" x14ac:dyDescent="0.2">
      <c r="O16394" s="223"/>
    </row>
    <row r="16395" spans="15:15" x14ac:dyDescent="0.2">
      <c r="O16395" s="223"/>
    </row>
    <row r="16396" spans="15:15" x14ac:dyDescent="0.2">
      <c r="O16396" s="223"/>
    </row>
    <row r="16397" spans="15:15" x14ac:dyDescent="0.2">
      <c r="O16397" s="223"/>
    </row>
    <row r="16398" spans="15:15" x14ac:dyDescent="0.2">
      <c r="O16398" s="223"/>
    </row>
    <row r="16399" spans="15:15" x14ac:dyDescent="0.2">
      <c r="O16399" s="223"/>
    </row>
    <row r="16400" spans="15:15" x14ac:dyDescent="0.2">
      <c r="O16400" s="223"/>
    </row>
    <row r="16401" spans="15:15" x14ac:dyDescent="0.2">
      <c r="O16401" s="223"/>
    </row>
    <row r="16402" spans="15:15" x14ac:dyDescent="0.2">
      <c r="O16402" s="223"/>
    </row>
    <row r="16403" spans="15:15" x14ac:dyDescent="0.2">
      <c r="O16403" s="223"/>
    </row>
    <row r="16404" spans="15:15" x14ac:dyDescent="0.2">
      <c r="O16404" s="223"/>
    </row>
    <row r="16405" spans="15:15" x14ac:dyDescent="0.2">
      <c r="O16405" s="223"/>
    </row>
    <row r="16406" spans="15:15" x14ac:dyDescent="0.2">
      <c r="O16406" s="223"/>
    </row>
    <row r="16407" spans="15:15" x14ac:dyDescent="0.2">
      <c r="O16407" s="223"/>
    </row>
    <row r="16408" spans="15:15" x14ac:dyDescent="0.2">
      <c r="O16408" s="223"/>
    </row>
    <row r="16409" spans="15:15" x14ac:dyDescent="0.2">
      <c r="O16409" s="223"/>
    </row>
    <row r="16410" spans="15:15" x14ac:dyDescent="0.2">
      <c r="O16410" s="223"/>
    </row>
    <row r="16411" spans="15:15" x14ac:dyDescent="0.2">
      <c r="O16411" s="223"/>
    </row>
    <row r="16412" spans="15:15" x14ac:dyDescent="0.2">
      <c r="O16412" s="223"/>
    </row>
    <row r="16413" spans="15:15" x14ac:dyDescent="0.2">
      <c r="O16413" s="223"/>
    </row>
    <row r="16414" spans="15:15" x14ac:dyDescent="0.2">
      <c r="O16414" s="223"/>
    </row>
    <row r="16415" spans="15:15" x14ac:dyDescent="0.2">
      <c r="O16415" s="223"/>
    </row>
    <row r="16416" spans="15:15" x14ac:dyDescent="0.2">
      <c r="O16416" s="223"/>
    </row>
    <row r="16417" spans="15:15" x14ac:dyDescent="0.2">
      <c r="O16417" s="223"/>
    </row>
    <row r="16418" spans="15:15" x14ac:dyDescent="0.2">
      <c r="O16418" s="223"/>
    </row>
    <row r="16419" spans="15:15" x14ac:dyDescent="0.2">
      <c r="O16419" s="223"/>
    </row>
    <row r="16420" spans="15:15" x14ac:dyDescent="0.2">
      <c r="O16420" s="223"/>
    </row>
    <row r="16421" spans="15:15" x14ac:dyDescent="0.2">
      <c r="O16421" s="223"/>
    </row>
    <row r="16422" spans="15:15" x14ac:dyDescent="0.2">
      <c r="O16422" s="223"/>
    </row>
    <row r="16423" spans="15:15" x14ac:dyDescent="0.2">
      <c r="O16423" s="223"/>
    </row>
    <row r="16424" spans="15:15" x14ac:dyDescent="0.2">
      <c r="O16424" s="223"/>
    </row>
    <row r="16425" spans="15:15" x14ac:dyDescent="0.2">
      <c r="O16425" s="223"/>
    </row>
    <row r="16426" spans="15:15" x14ac:dyDescent="0.2">
      <c r="O16426" s="223"/>
    </row>
    <row r="16427" spans="15:15" x14ac:dyDescent="0.2">
      <c r="O16427" s="223"/>
    </row>
    <row r="16428" spans="15:15" x14ac:dyDescent="0.2">
      <c r="O16428" s="223"/>
    </row>
    <row r="16429" spans="15:15" x14ac:dyDescent="0.2">
      <c r="O16429" s="223"/>
    </row>
    <row r="16430" spans="15:15" x14ac:dyDescent="0.2">
      <c r="O16430" s="223"/>
    </row>
    <row r="16431" spans="15:15" x14ac:dyDescent="0.2">
      <c r="O16431" s="223"/>
    </row>
    <row r="16432" spans="15:15" x14ac:dyDescent="0.2">
      <c r="O16432" s="223"/>
    </row>
    <row r="16433" spans="15:15" x14ac:dyDescent="0.2">
      <c r="O16433" s="223"/>
    </row>
    <row r="16434" spans="15:15" x14ac:dyDescent="0.2">
      <c r="O16434" s="223"/>
    </row>
    <row r="16435" spans="15:15" x14ac:dyDescent="0.2">
      <c r="O16435" s="223"/>
    </row>
    <row r="16436" spans="15:15" x14ac:dyDescent="0.2">
      <c r="O16436" s="223"/>
    </row>
    <row r="16437" spans="15:15" x14ac:dyDescent="0.2">
      <c r="O16437" s="223"/>
    </row>
    <row r="16438" spans="15:15" x14ac:dyDescent="0.2">
      <c r="O16438" s="223"/>
    </row>
    <row r="16439" spans="15:15" x14ac:dyDescent="0.2">
      <c r="O16439" s="223"/>
    </row>
    <row r="16440" spans="15:15" x14ac:dyDescent="0.2">
      <c r="O16440" s="223"/>
    </row>
    <row r="16441" spans="15:15" x14ac:dyDescent="0.2">
      <c r="O16441" s="223"/>
    </row>
    <row r="16442" spans="15:15" x14ac:dyDescent="0.2">
      <c r="O16442" s="223"/>
    </row>
    <row r="16443" spans="15:15" x14ac:dyDescent="0.2">
      <c r="O16443" s="223"/>
    </row>
    <row r="16444" spans="15:15" x14ac:dyDescent="0.2">
      <c r="O16444" s="223"/>
    </row>
    <row r="16445" spans="15:15" x14ac:dyDescent="0.2">
      <c r="O16445" s="223"/>
    </row>
    <row r="16446" spans="15:15" x14ac:dyDescent="0.2">
      <c r="O16446" s="223"/>
    </row>
    <row r="16447" spans="15:15" x14ac:dyDescent="0.2">
      <c r="O16447" s="223"/>
    </row>
    <row r="16448" spans="15:15" x14ac:dyDescent="0.2">
      <c r="O16448" s="223"/>
    </row>
    <row r="16449" spans="15:15" x14ac:dyDescent="0.2">
      <c r="O16449" s="223"/>
    </row>
    <row r="16450" spans="15:15" x14ac:dyDescent="0.2">
      <c r="O16450" s="223"/>
    </row>
    <row r="16451" spans="15:15" x14ac:dyDescent="0.2">
      <c r="O16451" s="223"/>
    </row>
    <row r="16452" spans="15:15" x14ac:dyDescent="0.2">
      <c r="O16452" s="223"/>
    </row>
    <row r="16453" spans="15:15" x14ac:dyDescent="0.2">
      <c r="O16453" s="223"/>
    </row>
    <row r="16454" spans="15:15" x14ac:dyDescent="0.2">
      <c r="O16454" s="223"/>
    </row>
    <row r="16455" spans="15:15" x14ac:dyDescent="0.2">
      <c r="O16455" s="223"/>
    </row>
    <row r="16456" spans="15:15" x14ac:dyDescent="0.2">
      <c r="O16456" s="223"/>
    </row>
    <row r="16457" spans="15:15" x14ac:dyDescent="0.2">
      <c r="O16457" s="223"/>
    </row>
    <row r="16458" spans="15:15" x14ac:dyDescent="0.2">
      <c r="O16458" s="223"/>
    </row>
    <row r="16459" spans="15:15" x14ac:dyDescent="0.2">
      <c r="O16459" s="223"/>
    </row>
    <row r="16460" spans="15:15" x14ac:dyDescent="0.2">
      <c r="O16460" s="223"/>
    </row>
    <row r="16461" spans="15:15" x14ac:dyDescent="0.2">
      <c r="O16461" s="223"/>
    </row>
    <row r="16462" spans="15:15" x14ac:dyDescent="0.2">
      <c r="O16462" s="223"/>
    </row>
    <row r="16463" spans="15:15" x14ac:dyDescent="0.2">
      <c r="O16463" s="223"/>
    </row>
    <row r="16464" spans="15:15" x14ac:dyDescent="0.2">
      <c r="O16464" s="223"/>
    </row>
    <row r="16465" spans="15:15" x14ac:dyDescent="0.2">
      <c r="O16465" s="223"/>
    </row>
    <row r="16466" spans="15:15" x14ac:dyDescent="0.2">
      <c r="O16466" s="223"/>
    </row>
    <row r="16467" spans="15:15" x14ac:dyDescent="0.2">
      <c r="O16467" s="223"/>
    </row>
    <row r="16468" spans="15:15" x14ac:dyDescent="0.2">
      <c r="O16468" s="223"/>
    </row>
    <row r="16469" spans="15:15" x14ac:dyDescent="0.2">
      <c r="O16469" s="223"/>
    </row>
    <row r="16470" spans="15:15" x14ac:dyDescent="0.2">
      <c r="O16470" s="223"/>
    </row>
    <row r="16471" spans="15:15" x14ac:dyDescent="0.2">
      <c r="O16471" s="223"/>
    </row>
    <row r="16472" spans="15:15" x14ac:dyDescent="0.2">
      <c r="O16472" s="223"/>
    </row>
    <row r="16473" spans="15:15" x14ac:dyDescent="0.2">
      <c r="O16473" s="223"/>
    </row>
    <row r="16474" spans="15:15" x14ac:dyDescent="0.2">
      <c r="O16474" s="223"/>
    </row>
    <row r="16475" spans="15:15" x14ac:dyDescent="0.2">
      <c r="O16475" s="223"/>
    </row>
    <row r="16476" spans="15:15" x14ac:dyDescent="0.2">
      <c r="O16476" s="223"/>
    </row>
    <row r="16477" spans="15:15" x14ac:dyDescent="0.2">
      <c r="O16477" s="223"/>
    </row>
    <row r="16478" spans="15:15" x14ac:dyDescent="0.2">
      <c r="O16478" s="223"/>
    </row>
    <row r="16479" spans="15:15" x14ac:dyDescent="0.2">
      <c r="O16479" s="223"/>
    </row>
    <row r="16480" spans="15:15" x14ac:dyDescent="0.2">
      <c r="O16480" s="223"/>
    </row>
    <row r="16481" spans="15:15" x14ac:dyDescent="0.2">
      <c r="O16481" s="223"/>
    </row>
    <row r="16482" spans="15:15" x14ac:dyDescent="0.2">
      <c r="O16482" s="223"/>
    </row>
    <row r="16483" spans="15:15" x14ac:dyDescent="0.2">
      <c r="O16483" s="223"/>
    </row>
    <row r="16484" spans="15:15" x14ac:dyDescent="0.2">
      <c r="O16484" s="223"/>
    </row>
    <row r="16485" spans="15:15" x14ac:dyDescent="0.2">
      <c r="O16485" s="223"/>
    </row>
    <row r="16486" spans="15:15" x14ac:dyDescent="0.2">
      <c r="O16486" s="223"/>
    </row>
    <row r="16487" spans="15:15" x14ac:dyDescent="0.2">
      <c r="O16487" s="223"/>
    </row>
    <row r="16488" spans="15:15" x14ac:dyDescent="0.2">
      <c r="O16488" s="223"/>
    </row>
    <row r="16489" spans="15:15" x14ac:dyDescent="0.2">
      <c r="O16489" s="223"/>
    </row>
    <row r="16490" spans="15:15" x14ac:dyDescent="0.2">
      <c r="O16490" s="223"/>
    </row>
    <row r="16491" spans="15:15" x14ac:dyDescent="0.2">
      <c r="O16491" s="223"/>
    </row>
    <row r="16492" spans="15:15" x14ac:dyDescent="0.2">
      <c r="O16492" s="223"/>
    </row>
    <row r="16493" spans="15:15" x14ac:dyDescent="0.2">
      <c r="O16493" s="223"/>
    </row>
    <row r="16494" spans="15:15" x14ac:dyDescent="0.2">
      <c r="O16494" s="223"/>
    </row>
    <row r="16495" spans="15:15" x14ac:dyDescent="0.2">
      <c r="O16495" s="223"/>
    </row>
    <row r="16496" spans="15:15" x14ac:dyDescent="0.2">
      <c r="O16496" s="223"/>
    </row>
    <row r="16497" spans="15:15" x14ac:dyDescent="0.2">
      <c r="O16497" s="223"/>
    </row>
    <row r="16498" spans="15:15" x14ac:dyDescent="0.2">
      <c r="O16498" s="223"/>
    </row>
    <row r="16499" spans="15:15" x14ac:dyDescent="0.2">
      <c r="O16499" s="223"/>
    </row>
    <row r="16500" spans="15:15" x14ac:dyDescent="0.2">
      <c r="O16500" s="223"/>
    </row>
    <row r="16501" spans="15:15" x14ac:dyDescent="0.2">
      <c r="O16501" s="223"/>
    </row>
    <row r="16502" spans="15:15" x14ac:dyDescent="0.2">
      <c r="O16502" s="223"/>
    </row>
    <row r="16503" spans="15:15" x14ac:dyDescent="0.2">
      <c r="O16503" s="223"/>
    </row>
    <row r="16504" spans="15:15" x14ac:dyDescent="0.2">
      <c r="O16504" s="223"/>
    </row>
    <row r="16505" spans="15:15" x14ac:dyDescent="0.2">
      <c r="O16505" s="223"/>
    </row>
    <row r="16506" spans="15:15" x14ac:dyDescent="0.2">
      <c r="O16506" s="223"/>
    </row>
    <row r="16507" spans="15:15" x14ac:dyDescent="0.2">
      <c r="O16507" s="223"/>
    </row>
    <row r="16508" spans="15:15" x14ac:dyDescent="0.2">
      <c r="O16508" s="223"/>
    </row>
    <row r="16509" spans="15:15" x14ac:dyDescent="0.2">
      <c r="O16509" s="223"/>
    </row>
    <row r="16510" spans="15:15" x14ac:dyDescent="0.2">
      <c r="O16510" s="223"/>
    </row>
    <row r="16511" spans="15:15" x14ac:dyDescent="0.2">
      <c r="O16511" s="223"/>
    </row>
    <row r="16512" spans="15:15" x14ac:dyDescent="0.2">
      <c r="O16512" s="223"/>
    </row>
    <row r="16513" spans="15:15" x14ac:dyDescent="0.2">
      <c r="O16513" s="223"/>
    </row>
    <row r="16514" spans="15:15" x14ac:dyDescent="0.2">
      <c r="O16514" s="223"/>
    </row>
    <row r="16515" spans="15:15" x14ac:dyDescent="0.2">
      <c r="O16515" s="223"/>
    </row>
    <row r="16516" spans="15:15" x14ac:dyDescent="0.2">
      <c r="O16516" s="223"/>
    </row>
    <row r="16517" spans="15:15" x14ac:dyDescent="0.2">
      <c r="O16517" s="223"/>
    </row>
    <row r="16518" spans="15:15" x14ac:dyDescent="0.2">
      <c r="O16518" s="223"/>
    </row>
    <row r="16519" spans="15:15" x14ac:dyDescent="0.2">
      <c r="O16519" s="223"/>
    </row>
    <row r="16520" spans="15:15" x14ac:dyDescent="0.2">
      <c r="O16520" s="223"/>
    </row>
    <row r="16521" spans="15:15" x14ac:dyDescent="0.2">
      <c r="O16521" s="223"/>
    </row>
    <row r="16522" spans="15:15" x14ac:dyDescent="0.2">
      <c r="O16522" s="223"/>
    </row>
    <row r="16523" spans="15:15" x14ac:dyDescent="0.2">
      <c r="O16523" s="223"/>
    </row>
    <row r="16524" spans="15:15" x14ac:dyDescent="0.2">
      <c r="O16524" s="223"/>
    </row>
    <row r="16525" spans="15:15" x14ac:dyDescent="0.2">
      <c r="O16525" s="223"/>
    </row>
    <row r="16526" spans="15:15" x14ac:dyDescent="0.2">
      <c r="O16526" s="223"/>
    </row>
    <row r="16527" spans="15:15" x14ac:dyDescent="0.2">
      <c r="O16527" s="223"/>
    </row>
    <row r="16528" spans="15:15" x14ac:dyDescent="0.2">
      <c r="O16528" s="223"/>
    </row>
    <row r="16529" spans="15:15" x14ac:dyDescent="0.2">
      <c r="O16529" s="223"/>
    </row>
    <row r="16530" spans="15:15" x14ac:dyDescent="0.2">
      <c r="O16530" s="223"/>
    </row>
    <row r="16531" spans="15:15" x14ac:dyDescent="0.2">
      <c r="O16531" s="223"/>
    </row>
    <row r="16532" spans="15:15" x14ac:dyDescent="0.2">
      <c r="O16532" s="223"/>
    </row>
    <row r="16533" spans="15:15" x14ac:dyDescent="0.2">
      <c r="O16533" s="223"/>
    </row>
    <row r="16534" spans="15:15" x14ac:dyDescent="0.2">
      <c r="O16534" s="223"/>
    </row>
    <row r="16535" spans="15:15" x14ac:dyDescent="0.2">
      <c r="O16535" s="223"/>
    </row>
    <row r="16536" spans="15:15" x14ac:dyDescent="0.2">
      <c r="O16536" s="223"/>
    </row>
    <row r="16537" spans="15:15" x14ac:dyDescent="0.2">
      <c r="O16537" s="223"/>
    </row>
    <row r="16538" spans="15:15" x14ac:dyDescent="0.2">
      <c r="O16538" s="223"/>
    </row>
    <row r="16539" spans="15:15" x14ac:dyDescent="0.2">
      <c r="O16539" s="223"/>
    </row>
    <row r="16540" spans="15:15" x14ac:dyDescent="0.2">
      <c r="O16540" s="223"/>
    </row>
    <row r="16541" spans="15:15" x14ac:dyDescent="0.2">
      <c r="O16541" s="223"/>
    </row>
    <row r="16542" spans="15:15" x14ac:dyDescent="0.2">
      <c r="O16542" s="223"/>
    </row>
    <row r="16543" spans="15:15" x14ac:dyDescent="0.2">
      <c r="O16543" s="223"/>
    </row>
    <row r="16544" spans="15:15" x14ac:dyDescent="0.2">
      <c r="O16544" s="223"/>
    </row>
    <row r="16545" spans="15:15" x14ac:dyDescent="0.2">
      <c r="O16545" s="223"/>
    </row>
    <row r="16546" spans="15:15" x14ac:dyDescent="0.2">
      <c r="O16546" s="223"/>
    </row>
    <row r="16547" spans="15:15" x14ac:dyDescent="0.2">
      <c r="O16547" s="223"/>
    </row>
    <row r="16548" spans="15:15" x14ac:dyDescent="0.2">
      <c r="O16548" s="223"/>
    </row>
    <row r="16549" spans="15:15" x14ac:dyDescent="0.2">
      <c r="O16549" s="223"/>
    </row>
    <row r="16550" spans="15:15" x14ac:dyDescent="0.2">
      <c r="O16550" s="223"/>
    </row>
    <row r="16551" spans="15:15" x14ac:dyDescent="0.2">
      <c r="O16551" s="223"/>
    </row>
    <row r="16552" spans="15:15" x14ac:dyDescent="0.2">
      <c r="O16552" s="223"/>
    </row>
    <row r="16553" spans="15:15" x14ac:dyDescent="0.2">
      <c r="O16553" s="223"/>
    </row>
    <row r="16554" spans="15:15" x14ac:dyDescent="0.2">
      <c r="O16554" s="223"/>
    </row>
    <row r="16555" spans="15:15" x14ac:dyDescent="0.2">
      <c r="O16555" s="223"/>
    </row>
    <row r="16556" spans="15:15" x14ac:dyDescent="0.2">
      <c r="O16556" s="223"/>
    </row>
    <row r="16557" spans="15:15" x14ac:dyDescent="0.2">
      <c r="O16557" s="223"/>
    </row>
    <row r="16558" spans="15:15" x14ac:dyDescent="0.2">
      <c r="O16558" s="223"/>
    </row>
    <row r="16559" spans="15:15" x14ac:dyDescent="0.2">
      <c r="O16559" s="223"/>
    </row>
    <row r="16560" spans="15:15" x14ac:dyDescent="0.2">
      <c r="O16560" s="223"/>
    </row>
    <row r="16561" spans="15:15" x14ac:dyDescent="0.2">
      <c r="O16561" s="223"/>
    </row>
    <row r="16562" spans="15:15" x14ac:dyDescent="0.2">
      <c r="O16562" s="223"/>
    </row>
    <row r="16563" spans="15:15" x14ac:dyDescent="0.2">
      <c r="O16563" s="223"/>
    </row>
    <row r="16564" spans="15:15" x14ac:dyDescent="0.2">
      <c r="O16564" s="223"/>
    </row>
    <row r="16565" spans="15:15" x14ac:dyDescent="0.2">
      <c r="O16565" s="223"/>
    </row>
    <row r="16566" spans="15:15" x14ac:dyDescent="0.2">
      <c r="O16566" s="223"/>
    </row>
    <row r="16567" spans="15:15" x14ac:dyDescent="0.2">
      <c r="O16567" s="223"/>
    </row>
    <row r="16568" spans="15:15" x14ac:dyDescent="0.2">
      <c r="O16568" s="223"/>
    </row>
    <row r="16569" spans="15:15" x14ac:dyDescent="0.2">
      <c r="O16569" s="223"/>
    </row>
    <row r="16570" spans="15:15" x14ac:dyDescent="0.2">
      <c r="O16570" s="223"/>
    </row>
    <row r="16571" spans="15:15" x14ac:dyDescent="0.2">
      <c r="O16571" s="223"/>
    </row>
    <row r="16572" spans="15:15" x14ac:dyDescent="0.2">
      <c r="O16572" s="223"/>
    </row>
    <row r="16573" spans="15:15" x14ac:dyDescent="0.2">
      <c r="O16573" s="223"/>
    </row>
    <row r="16574" spans="15:15" x14ac:dyDescent="0.2">
      <c r="O16574" s="223"/>
    </row>
    <row r="16575" spans="15:15" x14ac:dyDescent="0.2">
      <c r="O16575" s="223"/>
    </row>
    <row r="16576" spans="15:15" x14ac:dyDescent="0.2">
      <c r="O16576" s="223"/>
    </row>
    <row r="16577" spans="15:15" x14ac:dyDescent="0.2">
      <c r="O16577" s="223"/>
    </row>
    <row r="16578" spans="15:15" x14ac:dyDescent="0.2">
      <c r="O16578" s="223"/>
    </row>
    <row r="16579" spans="15:15" x14ac:dyDescent="0.2">
      <c r="O16579" s="223"/>
    </row>
    <row r="16580" spans="15:15" x14ac:dyDescent="0.2">
      <c r="O16580" s="223"/>
    </row>
    <row r="16581" spans="15:15" x14ac:dyDescent="0.2">
      <c r="O16581" s="223"/>
    </row>
    <row r="16582" spans="15:15" x14ac:dyDescent="0.2">
      <c r="O16582" s="223"/>
    </row>
    <row r="16583" spans="15:15" x14ac:dyDescent="0.2">
      <c r="O16583" s="223"/>
    </row>
    <row r="16584" spans="15:15" x14ac:dyDescent="0.2">
      <c r="O16584" s="223"/>
    </row>
    <row r="16585" spans="15:15" x14ac:dyDescent="0.2">
      <c r="O16585" s="223"/>
    </row>
    <row r="16586" spans="15:15" x14ac:dyDescent="0.2">
      <c r="O16586" s="223"/>
    </row>
    <row r="16587" spans="15:15" x14ac:dyDescent="0.2">
      <c r="O16587" s="223"/>
    </row>
    <row r="16588" spans="15:15" x14ac:dyDescent="0.2">
      <c r="O16588" s="223"/>
    </row>
    <row r="16589" spans="15:15" x14ac:dyDescent="0.2">
      <c r="O16589" s="223"/>
    </row>
    <row r="16590" spans="15:15" x14ac:dyDescent="0.2">
      <c r="O16590" s="223"/>
    </row>
    <row r="16591" spans="15:15" x14ac:dyDescent="0.2">
      <c r="O16591" s="223"/>
    </row>
    <row r="16592" spans="15:15" x14ac:dyDescent="0.2">
      <c r="O16592" s="223"/>
    </row>
    <row r="16593" spans="15:15" x14ac:dyDescent="0.2">
      <c r="O16593" s="223"/>
    </row>
    <row r="16594" spans="15:15" x14ac:dyDescent="0.2">
      <c r="O16594" s="223"/>
    </row>
    <row r="16595" spans="15:15" x14ac:dyDescent="0.2">
      <c r="O16595" s="223"/>
    </row>
    <row r="16596" spans="15:15" x14ac:dyDescent="0.2">
      <c r="O16596" s="223"/>
    </row>
    <row r="16597" spans="15:15" x14ac:dyDescent="0.2">
      <c r="O16597" s="223"/>
    </row>
    <row r="16598" spans="15:15" x14ac:dyDescent="0.2">
      <c r="O16598" s="223"/>
    </row>
    <row r="16599" spans="15:15" x14ac:dyDescent="0.2">
      <c r="O16599" s="223"/>
    </row>
    <row r="16600" spans="15:15" x14ac:dyDescent="0.2">
      <c r="O16600" s="223"/>
    </row>
    <row r="16601" spans="15:15" x14ac:dyDescent="0.2">
      <c r="O16601" s="223"/>
    </row>
    <row r="16602" spans="15:15" x14ac:dyDescent="0.2">
      <c r="O16602" s="223"/>
    </row>
    <row r="16603" spans="15:15" x14ac:dyDescent="0.2">
      <c r="O16603" s="223"/>
    </row>
    <row r="16604" spans="15:15" x14ac:dyDescent="0.2">
      <c r="O16604" s="223"/>
    </row>
    <row r="16605" spans="15:15" x14ac:dyDescent="0.2">
      <c r="O16605" s="223"/>
    </row>
    <row r="16606" spans="15:15" x14ac:dyDescent="0.2">
      <c r="O16606" s="223"/>
    </row>
    <row r="16607" spans="15:15" x14ac:dyDescent="0.2">
      <c r="O16607" s="223"/>
    </row>
    <row r="16608" spans="15:15" x14ac:dyDescent="0.2">
      <c r="O16608" s="223"/>
    </row>
    <row r="16609" spans="15:15" x14ac:dyDescent="0.2">
      <c r="O16609" s="223"/>
    </row>
    <row r="16610" spans="15:15" x14ac:dyDescent="0.2">
      <c r="O16610" s="223"/>
    </row>
    <row r="16611" spans="15:15" x14ac:dyDescent="0.2">
      <c r="O16611" s="223"/>
    </row>
    <row r="16612" spans="15:15" x14ac:dyDescent="0.2">
      <c r="O16612" s="223"/>
    </row>
    <row r="16613" spans="15:15" x14ac:dyDescent="0.2">
      <c r="O16613" s="223"/>
    </row>
    <row r="16614" spans="15:15" x14ac:dyDescent="0.2">
      <c r="O16614" s="223"/>
    </row>
    <row r="16615" spans="15:15" x14ac:dyDescent="0.2">
      <c r="O16615" s="223"/>
    </row>
    <row r="16616" spans="15:15" x14ac:dyDescent="0.2">
      <c r="O16616" s="223"/>
    </row>
    <row r="16617" spans="15:15" x14ac:dyDescent="0.2">
      <c r="O16617" s="223"/>
    </row>
    <row r="16618" spans="15:15" x14ac:dyDescent="0.2">
      <c r="O16618" s="223"/>
    </row>
    <row r="16619" spans="15:15" x14ac:dyDescent="0.2">
      <c r="O16619" s="223"/>
    </row>
    <row r="16620" spans="15:15" x14ac:dyDescent="0.2">
      <c r="O16620" s="223"/>
    </row>
    <row r="16621" spans="15:15" x14ac:dyDescent="0.2">
      <c r="O16621" s="223"/>
    </row>
    <row r="16622" spans="15:15" x14ac:dyDescent="0.2">
      <c r="O16622" s="223"/>
    </row>
    <row r="16623" spans="15:15" x14ac:dyDescent="0.2">
      <c r="O16623" s="223"/>
    </row>
    <row r="16624" spans="15:15" x14ac:dyDescent="0.2">
      <c r="O16624" s="223"/>
    </row>
    <row r="16625" spans="15:15" x14ac:dyDescent="0.2">
      <c r="O16625" s="223"/>
    </row>
    <row r="16626" spans="15:15" x14ac:dyDescent="0.2">
      <c r="O16626" s="223"/>
    </row>
    <row r="16627" spans="15:15" x14ac:dyDescent="0.2">
      <c r="O16627" s="223"/>
    </row>
    <row r="16628" spans="15:15" x14ac:dyDescent="0.2">
      <c r="O16628" s="223"/>
    </row>
    <row r="16629" spans="15:15" x14ac:dyDescent="0.2">
      <c r="O16629" s="223"/>
    </row>
    <row r="16630" spans="15:15" x14ac:dyDescent="0.2">
      <c r="O16630" s="223"/>
    </row>
    <row r="16631" spans="15:15" x14ac:dyDescent="0.2">
      <c r="O16631" s="223"/>
    </row>
    <row r="16632" spans="15:15" x14ac:dyDescent="0.2">
      <c r="O16632" s="223"/>
    </row>
    <row r="16633" spans="15:15" x14ac:dyDescent="0.2">
      <c r="O16633" s="223"/>
    </row>
    <row r="16634" spans="15:15" x14ac:dyDescent="0.2">
      <c r="O16634" s="223"/>
    </row>
    <row r="16635" spans="15:15" x14ac:dyDescent="0.2">
      <c r="O16635" s="223"/>
    </row>
    <row r="16636" spans="15:15" x14ac:dyDescent="0.2">
      <c r="O16636" s="223"/>
    </row>
    <row r="16637" spans="15:15" x14ac:dyDescent="0.2">
      <c r="O16637" s="223"/>
    </row>
    <row r="16638" spans="15:15" x14ac:dyDescent="0.2">
      <c r="O16638" s="223"/>
    </row>
    <row r="16639" spans="15:15" x14ac:dyDescent="0.2">
      <c r="O16639" s="223"/>
    </row>
    <row r="16640" spans="15:15" x14ac:dyDescent="0.2">
      <c r="O16640" s="223"/>
    </row>
    <row r="16641" spans="15:15" x14ac:dyDescent="0.2">
      <c r="O16641" s="223"/>
    </row>
    <row r="16642" spans="15:15" x14ac:dyDescent="0.2">
      <c r="O16642" s="223"/>
    </row>
    <row r="16643" spans="15:15" x14ac:dyDescent="0.2">
      <c r="O16643" s="223"/>
    </row>
    <row r="16644" spans="15:15" x14ac:dyDescent="0.2">
      <c r="O16644" s="223"/>
    </row>
    <row r="16645" spans="15:15" x14ac:dyDescent="0.2">
      <c r="O16645" s="223"/>
    </row>
    <row r="16646" spans="15:15" x14ac:dyDescent="0.2">
      <c r="O16646" s="223"/>
    </row>
    <row r="16647" spans="15:15" x14ac:dyDescent="0.2">
      <c r="O16647" s="223"/>
    </row>
    <row r="16648" spans="15:15" x14ac:dyDescent="0.2">
      <c r="O16648" s="223"/>
    </row>
    <row r="16649" spans="15:15" x14ac:dyDescent="0.2">
      <c r="O16649" s="223"/>
    </row>
    <row r="16650" spans="15:15" x14ac:dyDescent="0.2">
      <c r="O16650" s="223"/>
    </row>
    <row r="16651" spans="15:15" x14ac:dyDescent="0.2">
      <c r="O16651" s="223"/>
    </row>
    <row r="16652" spans="15:15" x14ac:dyDescent="0.2">
      <c r="O16652" s="223"/>
    </row>
    <row r="16653" spans="15:15" x14ac:dyDescent="0.2">
      <c r="O16653" s="223"/>
    </row>
    <row r="16654" spans="15:15" x14ac:dyDescent="0.2">
      <c r="O16654" s="223"/>
    </row>
    <row r="16655" spans="15:15" x14ac:dyDescent="0.2">
      <c r="O16655" s="223"/>
    </row>
    <row r="16656" spans="15:15" x14ac:dyDescent="0.2">
      <c r="O16656" s="223"/>
    </row>
    <row r="16657" spans="15:15" x14ac:dyDescent="0.2">
      <c r="O16657" s="223"/>
    </row>
    <row r="16658" spans="15:15" x14ac:dyDescent="0.2">
      <c r="O16658" s="223"/>
    </row>
    <row r="16659" spans="15:15" x14ac:dyDescent="0.2">
      <c r="O16659" s="223"/>
    </row>
    <row r="16660" spans="15:15" x14ac:dyDescent="0.2">
      <c r="O16660" s="223"/>
    </row>
    <row r="16661" spans="15:15" x14ac:dyDescent="0.2">
      <c r="O16661" s="223"/>
    </row>
    <row r="16662" spans="15:15" x14ac:dyDescent="0.2">
      <c r="O16662" s="223"/>
    </row>
    <row r="16663" spans="15:15" x14ac:dyDescent="0.2">
      <c r="O16663" s="223"/>
    </row>
    <row r="16664" spans="15:15" x14ac:dyDescent="0.2">
      <c r="O16664" s="223"/>
    </row>
    <row r="16665" spans="15:15" x14ac:dyDescent="0.2">
      <c r="O16665" s="223"/>
    </row>
    <row r="16666" spans="15:15" x14ac:dyDescent="0.2">
      <c r="O16666" s="223"/>
    </row>
    <row r="16667" spans="15:15" x14ac:dyDescent="0.2">
      <c r="O16667" s="223"/>
    </row>
    <row r="16668" spans="15:15" x14ac:dyDescent="0.2">
      <c r="O16668" s="223"/>
    </row>
    <row r="16669" spans="15:15" x14ac:dyDescent="0.2">
      <c r="O16669" s="223"/>
    </row>
    <row r="16670" spans="15:15" x14ac:dyDescent="0.2">
      <c r="O16670" s="223"/>
    </row>
    <row r="16671" spans="15:15" x14ac:dyDescent="0.2">
      <c r="O16671" s="223"/>
    </row>
    <row r="16672" spans="15:15" x14ac:dyDescent="0.2">
      <c r="O16672" s="223"/>
    </row>
    <row r="16673" spans="15:15" x14ac:dyDescent="0.2">
      <c r="O16673" s="223"/>
    </row>
    <row r="16674" spans="15:15" x14ac:dyDescent="0.2">
      <c r="O16674" s="223"/>
    </row>
    <row r="16675" spans="15:15" x14ac:dyDescent="0.2">
      <c r="O16675" s="223"/>
    </row>
    <row r="16676" spans="15:15" x14ac:dyDescent="0.2">
      <c r="O16676" s="223"/>
    </row>
    <row r="16677" spans="15:15" x14ac:dyDescent="0.2">
      <c r="O16677" s="223"/>
    </row>
    <row r="16678" spans="15:15" x14ac:dyDescent="0.2">
      <c r="O16678" s="223"/>
    </row>
    <row r="16679" spans="15:15" x14ac:dyDescent="0.2">
      <c r="O16679" s="223"/>
    </row>
    <row r="16680" spans="15:15" x14ac:dyDescent="0.2">
      <c r="O16680" s="223"/>
    </row>
    <row r="16681" spans="15:15" x14ac:dyDescent="0.2">
      <c r="O16681" s="223"/>
    </row>
    <row r="16682" spans="15:15" x14ac:dyDescent="0.2">
      <c r="O16682" s="223"/>
    </row>
    <row r="16683" spans="15:15" x14ac:dyDescent="0.2">
      <c r="O16683" s="223"/>
    </row>
    <row r="16684" spans="15:15" x14ac:dyDescent="0.2">
      <c r="O16684" s="223"/>
    </row>
    <row r="16685" spans="15:15" x14ac:dyDescent="0.2">
      <c r="O16685" s="223"/>
    </row>
    <row r="16686" spans="15:15" x14ac:dyDescent="0.2">
      <c r="O16686" s="223"/>
    </row>
    <row r="16687" spans="15:15" x14ac:dyDescent="0.2">
      <c r="O16687" s="223"/>
    </row>
    <row r="16688" spans="15:15" x14ac:dyDescent="0.2">
      <c r="O16688" s="223"/>
    </row>
    <row r="16689" spans="15:15" x14ac:dyDescent="0.2">
      <c r="O16689" s="223"/>
    </row>
    <row r="16690" spans="15:15" x14ac:dyDescent="0.2">
      <c r="O16690" s="223"/>
    </row>
    <row r="16691" spans="15:15" x14ac:dyDescent="0.2">
      <c r="O16691" s="223"/>
    </row>
    <row r="16692" spans="15:15" x14ac:dyDescent="0.2">
      <c r="O16692" s="223"/>
    </row>
    <row r="16693" spans="15:15" x14ac:dyDescent="0.2">
      <c r="O16693" s="223"/>
    </row>
    <row r="16694" spans="15:15" x14ac:dyDescent="0.2">
      <c r="O16694" s="223"/>
    </row>
    <row r="16695" spans="15:15" x14ac:dyDescent="0.2">
      <c r="O16695" s="223"/>
    </row>
    <row r="16696" spans="15:15" x14ac:dyDescent="0.2">
      <c r="O16696" s="223"/>
    </row>
    <row r="16697" spans="15:15" x14ac:dyDescent="0.2">
      <c r="O16697" s="223"/>
    </row>
    <row r="16698" spans="15:15" x14ac:dyDescent="0.2">
      <c r="O16698" s="223"/>
    </row>
    <row r="16699" spans="15:15" x14ac:dyDescent="0.2">
      <c r="O16699" s="223"/>
    </row>
    <row r="16700" spans="15:15" x14ac:dyDescent="0.2">
      <c r="O16700" s="223"/>
    </row>
    <row r="16701" spans="15:15" x14ac:dyDescent="0.2">
      <c r="O16701" s="223"/>
    </row>
    <row r="16702" spans="15:15" x14ac:dyDescent="0.2">
      <c r="O16702" s="223"/>
    </row>
    <row r="16703" spans="15:15" x14ac:dyDescent="0.2">
      <c r="O16703" s="223"/>
    </row>
    <row r="16704" spans="15:15" x14ac:dyDescent="0.2">
      <c r="O16704" s="223"/>
    </row>
    <row r="16705" spans="15:15" x14ac:dyDescent="0.2">
      <c r="O16705" s="223"/>
    </row>
    <row r="16706" spans="15:15" x14ac:dyDescent="0.2">
      <c r="O16706" s="223"/>
    </row>
    <row r="16707" spans="15:15" x14ac:dyDescent="0.2">
      <c r="O16707" s="223"/>
    </row>
    <row r="16708" spans="15:15" x14ac:dyDescent="0.2">
      <c r="O16708" s="223"/>
    </row>
    <row r="16709" spans="15:15" x14ac:dyDescent="0.2">
      <c r="O16709" s="223"/>
    </row>
    <row r="16710" spans="15:15" x14ac:dyDescent="0.2">
      <c r="O16710" s="223"/>
    </row>
    <row r="16711" spans="15:15" x14ac:dyDescent="0.2">
      <c r="O16711" s="223"/>
    </row>
    <row r="16712" spans="15:15" x14ac:dyDescent="0.2">
      <c r="O16712" s="223"/>
    </row>
    <row r="16713" spans="15:15" x14ac:dyDescent="0.2">
      <c r="O16713" s="223"/>
    </row>
    <row r="16714" spans="15:15" x14ac:dyDescent="0.2">
      <c r="O16714" s="223"/>
    </row>
    <row r="16715" spans="15:15" x14ac:dyDescent="0.2">
      <c r="O16715" s="223"/>
    </row>
    <row r="16716" spans="15:15" x14ac:dyDescent="0.2">
      <c r="O16716" s="223"/>
    </row>
    <row r="16717" spans="15:15" x14ac:dyDescent="0.2">
      <c r="O16717" s="223"/>
    </row>
    <row r="16718" spans="15:15" x14ac:dyDescent="0.2">
      <c r="O16718" s="223"/>
    </row>
    <row r="16719" spans="15:15" x14ac:dyDescent="0.2">
      <c r="O16719" s="223"/>
    </row>
    <row r="16720" spans="15:15" x14ac:dyDescent="0.2">
      <c r="O16720" s="223"/>
    </row>
    <row r="16721" spans="15:15" x14ac:dyDescent="0.2">
      <c r="O16721" s="223"/>
    </row>
    <row r="16722" spans="15:15" x14ac:dyDescent="0.2">
      <c r="O16722" s="223"/>
    </row>
    <row r="16723" spans="15:15" x14ac:dyDescent="0.2">
      <c r="O16723" s="223"/>
    </row>
    <row r="16724" spans="15:15" x14ac:dyDescent="0.2">
      <c r="O16724" s="223"/>
    </row>
    <row r="16725" spans="15:15" x14ac:dyDescent="0.2">
      <c r="O16725" s="223"/>
    </row>
    <row r="16726" spans="15:15" x14ac:dyDescent="0.2">
      <c r="O16726" s="223"/>
    </row>
    <row r="16727" spans="15:15" x14ac:dyDescent="0.2">
      <c r="O16727" s="223"/>
    </row>
    <row r="16728" spans="15:15" x14ac:dyDescent="0.2">
      <c r="O16728" s="223"/>
    </row>
    <row r="16729" spans="15:15" x14ac:dyDescent="0.2">
      <c r="O16729" s="223"/>
    </row>
    <row r="16730" spans="15:15" x14ac:dyDescent="0.2">
      <c r="O16730" s="223"/>
    </row>
    <row r="16731" spans="15:15" x14ac:dyDescent="0.2">
      <c r="O16731" s="223"/>
    </row>
    <row r="16732" spans="15:15" x14ac:dyDescent="0.2">
      <c r="O16732" s="223"/>
    </row>
    <row r="16733" spans="15:15" x14ac:dyDescent="0.2">
      <c r="O16733" s="223"/>
    </row>
    <row r="16734" spans="15:15" x14ac:dyDescent="0.2">
      <c r="O16734" s="223"/>
    </row>
    <row r="16735" spans="15:15" x14ac:dyDescent="0.2">
      <c r="O16735" s="223"/>
    </row>
    <row r="16736" spans="15:15" x14ac:dyDescent="0.2">
      <c r="O16736" s="223"/>
    </row>
    <row r="16737" spans="15:15" x14ac:dyDescent="0.2">
      <c r="O16737" s="223"/>
    </row>
    <row r="16738" spans="15:15" x14ac:dyDescent="0.2">
      <c r="O16738" s="223"/>
    </row>
    <row r="16739" spans="15:15" x14ac:dyDescent="0.2">
      <c r="O16739" s="223"/>
    </row>
    <row r="16740" spans="15:15" x14ac:dyDescent="0.2">
      <c r="O16740" s="223"/>
    </row>
    <row r="16741" spans="15:15" x14ac:dyDescent="0.2">
      <c r="O16741" s="223"/>
    </row>
    <row r="16742" spans="15:15" x14ac:dyDescent="0.2">
      <c r="O16742" s="223"/>
    </row>
    <row r="16743" spans="15:15" x14ac:dyDescent="0.2">
      <c r="O16743" s="223"/>
    </row>
    <row r="16744" spans="15:15" x14ac:dyDescent="0.2">
      <c r="O16744" s="223"/>
    </row>
    <row r="16745" spans="15:15" x14ac:dyDescent="0.2">
      <c r="O16745" s="223"/>
    </row>
    <row r="16746" spans="15:15" x14ac:dyDescent="0.2">
      <c r="O16746" s="223"/>
    </row>
    <row r="16747" spans="15:15" x14ac:dyDescent="0.2">
      <c r="O16747" s="223"/>
    </row>
    <row r="16748" spans="15:15" x14ac:dyDescent="0.2">
      <c r="O16748" s="223"/>
    </row>
    <row r="16749" spans="15:15" x14ac:dyDescent="0.2">
      <c r="O16749" s="223"/>
    </row>
    <row r="16750" spans="15:15" x14ac:dyDescent="0.2">
      <c r="O16750" s="223"/>
    </row>
    <row r="16751" spans="15:15" x14ac:dyDescent="0.2">
      <c r="O16751" s="223"/>
    </row>
    <row r="16752" spans="15:15" x14ac:dyDescent="0.2">
      <c r="O16752" s="223"/>
    </row>
    <row r="16753" spans="15:15" x14ac:dyDescent="0.2">
      <c r="O16753" s="223"/>
    </row>
    <row r="16754" spans="15:15" x14ac:dyDescent="0.2">
      <c r="O16754" s="223"/>
    </row>
    <row r="16755" spans="15:15" x14ac:dyDescent="0.2">
      <c r="O16755" s="223"/>
    </row>
    <row r="16756" spans="15:15" x14ac:dyDescent="0.2">
      <c r="O16756" s="223"/>
    </row>
    <row r="16757" spans="15:15" x14ac:dyDescent="0.2">
      <c r="O16757" s="223"/>
    </row>
    <row r="16758" spans="15:15" x14ac:dyDescent="0.2">
      <c r="O16758" s="223"/>
    </row>
    <row r="16759" spans="15:15" x14ac:dyDescent="0.2">
      <c r="O16759" s="223"/>
    </row>
    <row r="16760" spans="15:15" x14ac:dyDescent="0.2">
      <c r="O16760" s="223"/>
    </row>
    <row r="16761" spans="15:15" x14ac:dyDescent="0.2">
      <c r="O16761" s="223"/>
    </row>
    <row r="16762" spans="15:15" x14ac:dyDescent="0.2">
      <c r="O16762" s="223"/>
    </row>
    <row r="16763" spans="15:15" x14ac:dyDescent="0.2">
      <c r="O16763" s="223"/>
    </row>
    <row r="16764" spans="15:15" x14ac:dyDescent="0.2">
      <c r="O16764" s="223"/>
    </row>
    <row r="16765" spans="15:15" x14ac:dyDescent="0.2">
      <c r="O16765" s="223"/>
    </row>
    <row r="16766" spans="15:15" x14ac:dyDescent="0.2">
      <c r="O16766" s="223"/>
    </row>
    <row r="16767" spans="15:15" x14ac:dyDescent="0.2">
      <c r="O16767" s="223"/>
    </row>
    <row r="16768" spans="15:15" x14ac:dyDescent="0.2">
      <c r="O16768" s="223"/>
    </row>
    <row r="16769" spans="15:15" x14ac:dyDescent="0.2">
      <c r="O16769" s="223"/>
    </row>
    <row r="16770" spans="15:15" x14ac:dyDescent="0.2">
      <c r="O16770" s="223"/>
    </row>
    <row r="16771" spans="15:15" x14ac:dyDescent="0.2">
      <c r="O16771" s="223"/>
    </row>
    <row r="16772" spans="15:15" x14ac:dyDescent="0.2">
      <c r="O16772" s="223"/>
    </row>
    <row r="16773" spans="15:15" x14ac:dyDescent="0.2">
      <c r="O16773" s="223"/>
    </row>
    <row r="16774" spans="15:15" x14ac:dyDescent="0.2">
      <c r="O16774" s="223"/>
    </row>
    <row r="16775" spans="15:15" x14ac:dyDescent="0.2">
      <c r="O16775" s="223"/>
    </row>
    <row r="16776" spans="15:15" x14ac:dyDescent="0.2">
      <c r="O16776" s="223"/>
    </row>
    <row r="16777" spans="15:15" x14ac:dyDescent="0.2">
      <c r="O16777" s="223"/>
    </row>
    <row r="16778" spans="15:15" x14ac:dyDescent="0.2">
      <c r="O16778" s="223"/>
    </row>
    <row r="16779" spans="15:15" x14ac:dyDescent="0.2">
      <c r="O16779" s="223"/>
    </row>
    <row r="16780" spans="15:15" x14ac:dyDescent="0.2">
      <c r="O16780" s="223"/>
    </row>
    <row r="16781" spans="15:15" x14ac:dyDescent="0.2">
      <c r="O16781" s="223"/>
    </row>
    <row r="16782" spans="15:15" x14ac:dyDescent="0.2">
      <c r="O16782" s="223"/>
    </row>
    <row r="16783" spans="15:15" x14ac:dyDescent="0.2">
      <c r="O16783" s="223"/>
    </row>
    <row r="16784" spans="15:15" x14ac:dyDescent="0.2">
      <c r="O16784" s="223"/>
    </row>
    <row r="16785" spans="15:15" x14ac:dyDescent="0.2">
      <c r="O16785" s="223"/>
    </row>
    <row r="16786" spans="15:15" x14ac:dyDescent="0.2">
      <c r="O16786" s="223"/>
    </row>
    <row r="16787" spans="15:15" x14ac:dyDescent="0.2">
      <c r="O16787" s="223"/>
    </row>
    <row r="16788" spans="15:15" x14ac:dyDescent="0.2">
      <c r="O16788" s="223"/>
    </row>
    <row r="16789" spans="15:15" x14ac:dyDescent="0.2">
      <c r="O16789" s="223"/>
    </row>
    <row r="16790" spans="15:15" x14ac:dyDescent="0.2">
      <c r="O16790" s="223"/>
    </row>
    <row r="16791" spans="15:15" x14ac:dyDescent="0.2">
      <c r="O16791" s="223"/>
    </row>
    <row r="16792" spans="15:15" x14ac:dyDescent="0.2">
      <c r="O16792" s="223"/>
    </row>
    <row r="16793" spans="15:15" x14ac:dyDescent="0.2">
      <c r="O16793" s="223"/>
    </row>
    <row r="16794" spans="15:15" x14ac:dyDescent="0.2">
      <c r="O16794" s="223"/>
    </row>
    <row r="16795" spans="15:15" x14ac:dyDescent="0.2">
      <c r="O16795" s="223"/>
    </row>
    <row r="16796" spans="15:15" x14ac:dyDescent="0.2">
      <c r="O16796" s="223"/>
    </row>
    <row r="16797" spans="15:15" x14ac:dyDescent="0.2">
      <c r="O16797" s="223"/>
    </row>
    <row r="16798" spans="15:15" x14ac:dyDescent="0.2">
      <c r="O16798" s="223"/>
    </row>
    <row r="16799" spans="15:15" x14ac:dyDescent="0.2">
      <c r="O16799" s="223"/>
    </row>
    <row r="16800" spans="15:15" x14ac:dyDescent="0.2">
      <c r="O16800" s="223"/>
    </row>
    <row r="16801" spans="15:15" x14ac:dyDescent="0.2">
      <c r="O16801" s="223"/>
    </row>
    <row r="16802" spans="15:15" x14ac:dyDescent="0.2">
      <c r="O16802" s="223"/>
    </row>
    <row r="16803" spans="15:15" x14ac:dyDescent="0.2">
      <c r="O16803" s="223"/>
    </row>
    <row r="16804" spans="15:15" x14ac:dyDescent="0.2">
      <c r="O16804" s="223"/>
    </row>
    <row r="16805" spans="15:15" x14ac:dyDescent="0.2">
      <c r="O16805" s="223"/>
    </row>
    <row r="16806" spans="15:15" x14ac:dyDescent="0.2">
      <c r="O16806" s="223"/>
    </row>
    <row r="16807" spans="15:15" x14ac:dyDescent="0.2">
      <c r="O16807" s="223"/>
    </row>
    <row r="16808" spans="15:15" x14ac:dyDescent="0.2">
      <c r="O16808" s="223"/>
    </row>
    <row r="16809" spans="15:15" x14ac:dyDescent="0.2">
      <c r="O16809" s="223"/>
    </row>
    <row r="16810" spans="15:15" x14ac:dyDescent="0.2">
      <c r="O16810" s="223"/>
    </row>
    <row r="16811" spans="15:15" x14ac:dyDescent="0.2">
      <c r="O16811" s="223"/>
    </row>
    <row r="16812" spans="15:15" x14ac:dyDescent="0.2">
      <c r="O16812" s="223"/>
    </row>
    <row r="16813" spans="15:15" x14ac:dyDescent="0.2">
      <c r="O16813" s="223"/>
    </row>
    <row r="16814" spans="15:15" x14ac:dyDescent="0.2">
      <c r="O16814" s="223"/>
    </row>
    <row r="16815" spans="15:15" x14ac:dyDescent="0.2">
      <c r="O16815" s="223"/>
    </row>
    <row r="16816" spans="15:15" x14ac:dyDescent="0.2">
      <c r="O16816" s="223"/>
    </row>
    <row r="16817" spans="15:15" x14ac:dyDescent="0.2">
      <c r="O16817" s="223"/>
    </row>
    <row r="16818" spans="15:15" x14ac:dyDescent="0.2">
      <c r="O16818" s="223"/>
    </row>
    <row r="16819" spans="15:15" x14ac:dyDescent="0.2">
      <c r="O16819" s="223"/>
    </row>
    <row r="16820" spans="15:15" x14ac:dyDescent="0.2">
      <c r="O16820" s="223"/>
    </row>
    <row r="16821" spans="15:15" x14ac:dyDescent="0.2">
      <c r="O16821" s="223"/>
    </row>
    <row r="16822" spans="15:15" x14ac:dyDescent="0.2">
      <c r="O16822" s="223"/>
    </row>
    <row r="16823" spans="15:15" x14ac:dyDescent="0.2">
      <c r="O16823" s="223"/>
    </row>
    <row r="16824" spans="15:15" x14ac:dyDescent="0.2">
      <c r="O16824" s="223"/>
    </row>
    <row r="16825" spans="15:15" x14ac:dyDescent="0.2">
      <c r="O16825" s="223"/>
    </row>
    <row r="16826" spans="15:15" x14ac:dyDescent="0.2">
      <c r="O16826" s="223"/>
    </row>
    <row r="16827" spans="15:15" x14ac:dyDescent="0.2">
      <c r="O16827" s="223"/>
    </row>
    <row r="16828" spans="15:15" x14ac:dyDescent="0.2">
      <c r="O16828" s="223"/>
    </row>
    <row r="16829" spans="15:15" x14ac:dyDescent="0.2">
      <c r="O16829" s="223"/>
    </row>
    <row r="16830" spans="15:15" x14ac:dyDescent="0.2">
      <c r="O16830" s="223"/>
    </row>
    <row r="16831" spans="15:15" x14ac:dyDescent="0.2">
      <c r="O16831" s="223"/>
    </row>
    <row r="16832" spans="15:15" x14ac:dyDescent="0.2">
      <c r="O16832" s="223"/>
    </row>
    <row r="16833" spans="15:15" x14ac:dyDescent="0.2">
      <c r="O16833" s="223"/>
    </row>
    <row r="16834" spans="15:15" x14ac:dyDescent="0.2">
      <c r="O16834" s="223"/>
    </row>
    <row r="16835" spans="15:15" x14ac:dyDescent="0.2">
      <c r="O16835" s="223"/>
    </row>
    <row r="16836" spans="15:15" x14ac:dyDescent="0.2">
      <c r="O16836" s="223"/>
    </row>
    <row r="16837" spans="15:15" x14ac:dyDescent="0.2">
      <c r="O16837" s="223"/>
    </row>
    <row r="16838" spans="15:15" x14ac:dyDescent="0.2">
      <c r="O16838" s="223"/>
    </row>
    <row r="16839" spans="15:15" x14ac:dyDescent="0.2">
      <c r="O16839" s="223"/>
    </row>
    <row r="16840" spans="15:15" x14ac:dyDescent="0.2">
      <c r="O16840" s="223"/>
    </row>
    <row r="16841" spans="15:15" x14ac:dyDescent="0.2">
      <c r="O16841" s="223"/>
    </row>
    <row r="16842" spans="15:15" x14ac:dyDescent="0.2">
      <c r="O16842" s="223"/>
    </row>
    <row r="16843" spans="15:15" x14ac:dyDescent="0.2">
      <c r="O16843" s="223"/>
    </row>
    <row r="16844" spans="15:15" x14ac:dyDescent="0.2">
      <c r="O16844" s="223"/>
    </row>
    <row r="16845" spans="15:15" x14ac:dyDescent="0.2">
      <c r="O16845" s="223"/>
    </row>
    <row r="16846" spans="15:15" x14ac:dyDescent="0.2">
      <c r="O16846" s="223"/>
    </row>
    <row r="16847" spans="15:15" x14ac:dyDescent="0.2">
      <c r="O16847" s="223"/>
    </row>
    <row r="16848" spans="15:15" x14ac:dyDescent="0.2">
      <c r="O16848" s="223"/>
    </row>
    <row r="16849" spans="15:15" x14ac:dyDescent="0.2">
      <c r="O16849" s="223"/>
    </row>
    <row r="16850" spans="15:15" x14ac:dyDescent="0.2">
      <c r="O16850" s="223"/>
    </row>
    <row r="16851" spans="15:15" x14ac:dyDescent="0.2">
      <c r="O16851" s="223"/>
    </row>
    <row r="16852" spans="15:15" x14ac:dyDescent="0.2">
      <c r="O16852" s="223"/>
    </row>
    <row r="16853" spans="15:15" x14ac:dyDescent="0.2">
      <c r="O16853" s="223"/>
    </row>
    <row r="16854" spans="15:15" x14ac:dyDescent="0.2">
      <c r="O16854" s="223"/>
    </row>
    <row r="16855" spans="15:15" x14ac:dyDescent="0.2">
      <c r="O16855" s="223"/>
    </row>
    <row r="16856" spans="15:15" x14ac:dyDescent="0.2">
      <c r="O16856" s="223"/>
    </row>
    <row r="16857" spans="15:15" x14ac:dyDescent="0.2">
      <c r="O16857" s="223"/>
    </row>
    <row r="16858" spans="15:15" x14ac:dyDescent="0.2">
      <c r="O16858" s="223"/>
    </row>
    <row r="16859" spans="15:15" x14ac:dyDescent="0.2">
      <c r="O16859" s="223"/>
    </row>
    <row r="16860" spans="15:15" x14ac:dyDescent="0.2">
      <c r="O16860" s="223"/>
    </row>
    <row r="16861" spans="15:15" x14ac:dyDescent="0.2">
      <c r="O16861" s="223"/>
    </row>
    <row r="16862" spans="15:15" x14ac:dyDescent="0.2">
      <c r="O16862" s="223"/>
    </row>
    <row r="16863" spans="15:15" x14ac:dyDescent="0.2">
      <c r="O16863" s="223"/>
    </row>
    <row r="16864" spans="15:15" x14ac:dyDescent="0.2">
      <c r="O16864" s="223"/>
    </row>
    <row r="16865" spans="15:15" x14ac:dyDescent="0.2">
      <c r="O16865" s="223"/>
    </row>
    <row r="16866" spans="15:15" x14ac:dyDescent="0.2">
      <c r="O16866" s="223"/>
    </row>
    <row r="16867" spans="15:15" x14ac:dyDescent="0.2">
      <c r="O16867" s="223"/>
    </row>
    <row r="16868" spans="15:15" x14ac:dyDescent="0.2">
      <c r="O16868" s="223"/>
    </row>
    <row r="16869" spans="15:15" x14ac:dyDescent="0.2">
      <c r="O16869" s="223"/>
    </row>
    <row r="16870" spans="15:15" x14ac:dyDescent="0.2">
      <c r="O16870" s="223"/>
    </row>
    <row r="16871" spans="15:15" x14ac:dyDescent="0.2">
      <c r="O16871" s="223"/>
    </row>
    <row r="16872" spans="15:15" x14ac:dyDescent="0.2">
      <c r="O16872" s="223"/>
    </row>
    <row r="16873" spans="15:15" x14ac:dyDescent="0.2">
      <c r="O16873" s="223"/>
    </row>
    <row r="16874" spans="15:15" x14ac:dyDescent="0.2">
      <c r="O16874" s="223"/>
    </row>
    <row r="16875" spans="15:15" x14ac:dyDescent="0.2">
      <c r="O16875" s="223"/>
    </row>
    <row r="16876" spans="15:15" x14ac:dyDescent="0.2">
      <c r="O16876" s="223"/>
    </row>
    <row r="16877" spans="15:15" x14ac:dyDescent="0.2">
      <c r="O16877" s="223"/>
    </row>
    <row r="16878" spans="15:15" x14ac:dyDescent="0.2">
      <c r="O16878" s="223"/>
    </row>
    <row r="16879" spans="15:15" x14ac:dyDescent="0.2">
      <c r="O16879" s="223"/>
    </row>
    <row r="16880" spans="15:15" x14ac:dyDescent="0.2">
      <c r="O16880" s="223"/>
    </row>
    <row r="16881" spans="15:15" x14ac:dyDescent="0.2">
      <c r="O16881" s="223"/>
    </row>
    <row r="16882" spans="15:15" x14ac:dyDescent="0.2">
      <c r="O16882" s="223"/>
    </row>
    <row r="16883" spans="15:15" x14ac:dyDescent="0.2">
      <c r="O16883" s="223"/>
    </row>
    <row r="16884" spans="15:15" x14ac:dyDescent="0.2">
      <c r="O16884" s="223"/>
    </row>
    <row r="16885" spans="15:15" x14ac:dyDescent="0.2">
      <c r="O16885" s="223"/>
    </row>
    <row r="16886" spans="15:15" x14ac:dyDescent="0.2">
      <c r="O16886" s="223"/>
    </row>
    <row r="16887" spans="15:15" x14ac:dyDescent="0.2">
      <c r="O16887" s="223"/>
    </row>
    <row r="16888" spans="15:15" x14ac:dyDescent="0.2">
      <c r="O16888" s="223"/>
    </row>
    <row r="16889" spans="15:15" x14ac:dyDescent="0.2">
      <c r="O16889" s="223"/>
    </row>
    <row r="16890" spans="15:15" x14ac:dyDescent="0.2">
      <c r="O16890" s="223"/>
    </row>
    <row r="16891" spans="15:15" x14ac:dyDescent="0.2">
      <c r="O16891" s="223"/>
    </row>
    <row r="16892" spans="15:15" x14ac:dyDescent="0.2">
      <c r="O16892" s="223"/>
    </row>
    <row r="16893" spans="15:15" x14ac:dyDescent="0.2">
      <c r="O16893" s="223"/>
    </row>
    <row r="16894" spans="15:15" x14ac:dyDescent="0.2">
      <c r="O16894" s="223"/>
    </row>
    <row r="16895" spans="15:15" x14ac:dyDescent="0.2">
      <c r="O16895" s="223"/>
    </row>
    <row r="16896" spans="15:15" x14ac:dyDescent="0.2">
      <c r="O16896" s="223"/>
    </row>
    <row r="16897" spans="15:15" x14ac:dyDescent="0.2">
      <c r="O16897" s="223"/>
    </row>
    <row r="16898" spans="15:15" x14ac:dyDescent="0.2">
      <c r="O16898" s="223"/>
    </row>
    <row r="16899" spans="15:15" x14ac:dyDescent="0.2">
      <c r="O16899" s="223"/>
    </row>
    <row r="16900" spans="15:15" x14ac:dyDescent="0.2">
      <c r="O16900" s="223"/>
    </row>
    <row r="16901" spans="15:15" x14ac:dyDescent="0.2">
      <c r="O16901" s="223"/>
    </row>
    <row r="16902" spans="15:15" x14ac:dyDescent="0.2">
      <c r="O16902" s="223"/>
    </row>
    <row r="16903" spans="15:15" x14ac:dyDescent="0.2">
      <c r="O16903" s="223"/>
    </row>
    <row r="16904" spans="15:15" x14ac:dyDescent="0.2">
      <c r="O16904" s="223"/>
    </row>
    <row r="16905" spans="15:15" x14ac:dyDescent="0.2">
      <c r="O16905" s="223"/>
    </row>
    <row r="16906" spans="15:15" x14ac:dyDescent="0.2">
      <c r="O16906" s="223"/>
    </row>
    <row r="16907" spans="15:15" x14ac:dyDescent="0.2">
      <c r="O16907" s="223"/>
    </row>
    <row r="16908" spans="15:15" x14ac:dyDescent="0.2">
      <c r="O16908" s="223"/>
    </row>
    <row r="16909" spans="15:15" x14ac:dyDescent="0.2">
      <c r="O16909" s="223"/>
    </row>
    <row r="16910" spans="15:15" x14ac:dyDescent="0.2">
      <c r="O16910" s="223"/>
    </row>
    <row r="16911" spans="15:15" x14ac:dyDescent="0.2">
      <c r="O16911" s="223"/>
    </row>
    <row r="16912" spans="15:15" x14ac:dyDescent="0.2">
      <c r="O16912" s="223"/>
    </row>
    <row r="16913" spans="15:15" x14ac:dyDescent="0.2">
      <c r="O16913" s="223"/>
    </row>
    <row r="16914" spans="15:15" x14ac:dyDescent="0.2">
      <c r="O16914" s="223"/>
    </row>
    <row r="16915" spans="15:15" x14ac:dyDescent="0.2">
      <c r="O16915" s="223"/>
    </row>
    <row r="16916" spans="15:15" x14ac:dyDescent="0.2">
      <c r="O16916" s="223"/>
    </row>
    <row r="16917" spans="15:15" x14ac:dyDescent="0.2">
      <c r="O16917" s="223"/>
    </row>
    <row r="16918" spans="15:15" x14ac:dyDescent="0.2">
      <c r="O16918" s="223"/>
    </row>
    <row r="16919" spans="15:15" x14ac:dyDescent="0.2">
      <c r="O16919" s="223"/>
    </row>
    <row r="16920" spans="15:15" x14ac:dyDescent="0.2">
      <c r="O16920" s="223"/>
    </row>
    <row r="16921" spans="15:15" x14ac:dyDescent="0.2">
      <c r="O16921" s="223"/>
    </row>
    <row r="16922" spans="15:15" x14ac:dyDescent="0.2">
      <c r="O16922" s="223"/>
    </row>
    <row r="16923" spans="15:15" x14ac:dyDescent="0.2">
      <c r="O16923" s="223"/>
    </row>
    <row r="16924" spans="15:15" x14ac:dyDescent="0.2">
      <c r="O16924" s="223"/>
    </row>
    <row r="16925" spans="15:15" x14ac:dyDescent="0.2">
      <c r="O16925" s="223"/>
    </row>
    <row r="16926" spans="15:15" x14ac:dyDescent="0.2">
      <c r="O16926" s="223"/>
    </row>
    <row r="16927" spans="15:15" x14ac:dyDescent="0.2">
      <c r="O16927" s="223"/>
    </row>
    <row r="16928" spans="15:15" x14ac:dyDescent="0.2">
      <c r="O16928" s="223"/>
    </row>
    <row r="16929" spans="15:15" x14ac:dyDescent="0.2">
      <c r="O16929" s="223"/>
    </row>
    <row r="16930" spans="15:15" x14ac:dyDescent="0.2">
      <c r="O16930" s="223"/>
    </row>
    <row r="16931" spans="15:15" x14ac:dyDescent="0.2">
      <c r="O16931" s="223"/>
    </row>
    <row r="16932" spans="15:15" x14ac:dyDescent="0.2">
      <c r="O16932" s="223"/>
    </row>
    <row r="16933" spans="15:15" x14ac:dyDescent="0.2">
      <c r="O16933" s="223"/>
    </row>
    <row r="16934" spans="15:15" x14ac:dyDescent="0.2">
      <c r="O16934" s="223"/>
    </row>
    <row r="16935" spans="15:15" x14ac:dyDescent="0.2">
      <c r="O16935" s="223"/>
    </row>
    <row r="16936" spans="15:15" x14ac:dyDescent="0.2">
      <c r="O16936" s="223"/>
    </row>
    <row r="16937" spans="15:15" x14ac:dyDescent="0.2">
      <c r="O16937" s="223"/>
    </row>
    <row r="16938" spans="15:15" x14ac:dyDescent="0.2">
      <c r="O16938" s="223"/>
    </row>
    <row r="16939" spans="15:15" x14ac:dyDescent="0.2">
      <c r="O16939" s="223"/>
    </row>
    <row r="16940" spans="15:15" x14ac:dyDescent="0.2">
      <c r="O16940" s="223"/>
    </row>
    <row r="16941" spans="15:15" x14ac:dyDescent="0.2">
      <c r="O16941" s="223"/>
    </row>
    <row r="16942" spans="15:15" x14ac:dyDescent="0.2">
      <c r="O16942" s="223"/>
    </row>
    <row r="16943" spans="15:15" x14ac:dyDescent="0.2">
      <c r="O16943" s="223"/>
    </row>
    <row r="16944" spans="15:15" x14ac:dyDescent="0.2">
      <c r="O16944" s="223"/>
    </row>
    <row r="16945" spans="15:15" x14ac:dyDescent="0.2">
      <c r="O16945" s="223"/>
    </row>
    <row r="16946" spans="15:15" x14ac:dyDescent="0.2">
      <c r="O16946" s="223"/>
    </row>
    <row r="16947" spans="15:15" x14ac:dyDescent="0.2">
      <c r="O16947" s="223"/>
    </row>
    <row r="16948" spans="15:15" x14ac:dyDescent="0.2">
      <c r="O16948" s="223"/>
    </row>
    <row r="16949" spans="15:15" x14ac:dyDescent="0.2">
      <c r="O16949" s="223"/>
    </row>
    <row r="16950" spans="15:15" x14ac:dyDescent="0.2">
      <c r="O16950" s="223"/>
    </row>
    <row r="16951" spans="15:15" x14ac:dyDescent="0.2">
      <c r="O16951" s="223"/>
    </row>
    <row r="16952" spans="15:15" x14ac:dyDescent="0.2">
      <c r="O16952" s="223"/>
    </row>
    <row r="16953" spans="15:15" x14ac:dyDescent="0.2">
      <c r="O16953" s="223"/>
    </row>
    <row r="16954" spans="15:15" x14ac:dyDescent="0.2">
      <c r="O16954" s="223"/>
    </row>
    <row r="16955" spans="15:15" x14ac:dyDescent="0.2">
      <c r="O16955" s="223"/>
    </row>
    <row r="16956" spans="15:15" x14ac:dyDescent="0.2">
      <c r="O16956" s="223"/>
    </row>
    <row r="16957" spans="15:15" x14ac:dyDescent="0.2">
      <c r="O16957" s="223"/>
    </row>
    <row r="16958" spans="15:15" x14ac:dyDescent="0.2">
      <c r="O16958" s="223"/>
    </row>
    <row r="16959" spans="15:15" x14ac:dyDescent="0.2">
      <c r="O16959" s="223"/>
    </row>
    <row r="16960" spans="15:15" x14ac:dyDescent="0.2">
      <c r="O16960" s="223"/>
    </row>
    <row r="16961" spans="15:15" x14ac:dyDescent="0.2">
      <c r="O16961" s="223"/>
    </row>
    <row r="16962" spans="15:15" x14ac:dyDescent="0.2">
      <c r="O16962" s="223"/>
    </row>
    <row r="16963" spans="15:15" x14ac:dyDescent="0.2">
      <c r="O16963" s="223"/>
    </row>
    <row r="16964" spans="15:15" x14ac:dyDescent="0.2">
      <c r="O16964" s="223"/>
    </row>
    <row r="16965" spans="15:15" x14ac:dyDescent="0.2">
      <c r="O16965" s="223"/>
    </row>
    <row r="16966" spans="15:15" x14ac:dyDescent="0.2">
      <c r="O16966" s="223"/>
    </row>
    <row r="16967" spans="15:15" x14ac:dyDescent="0.2">
      <c r="O16967" s="223"/>
    </row>
    <row r="16968" spans="15:15" x14ac:dyDescent="0.2">
      <c r="O16968" s="223"/>
    </row>
    <row r="16969" spans="15:15" x14ac:dyDescent="0.2">
      <c r="O16969" s="223"/>
    </row>
    <row r="16970" spans="15:15" x14ac:dyDescent="0.2">
      <c r="O16970" s="223"/>
    </row>
    <row r="16971" spans="15:15" x14ac:dyDescent="0.2">
      <c r="O16971" s="223"/>
    </row>
    <row r="16972" spans="15:15" x14ac:dyDescent="0.2">
      <c r="O16972" s="223"/>
    </row>
    <row r="16973" spans="15:15" x14ac:dyDescent="0.2">
      <c r="O16973" s="223"/>
    </row>
    <row r="16974" spans="15:15" x14ac:dyDescent="0.2">
      <c r="O16974" s="223"/>
    </row>
    <row r="16975" spans="15:15" x14ac:dyDescent="0.2">
      <c r="O16975" s="223"/>
    </row>
    <row r="16976" spans="15:15" x14ac:dyDescent="0.2">
      <c r="O16976" s="223"/>
    </row>
    <row r="16977" spans="15:15" x14ac:dyDescent="0.2">
      <c r="O16977" s="223"/>
    </row>
    <row r="16978" spans="15:15" x14ac:dyDescent="0.2">
      <c r="O16978" s="223"/>
    </row>
    <row r="16979" spans="15:15" x14ac:dyDescent="0.2">
      <c r="O16979" s="223"/>
    </row>
    <row r="16980" spans="15:15" x14ac:dyDescent="0.2">
      <c r="O16980" s="223"/>
    </row>
    <row r="16981" spans="15:15" x14ac:dyDescent="0.2">
      <c r="O16981" s="223"/>
    </row>
    <row r="16982" spans="15:15" x14ac:dyDescent="0.2">
      <c r="O16982" s="223"/>
    </row>
    <row r="16983" spans="15:15" x14ac:dyDescent="0.2">
      <c r="O16983" s="223"/>
    </row>
    <row r="16984" spans="15:15" x14ac:dyDescent="0.2">
      <c r="O16984" s="223"/>
    </row>
    <row r="16985" spans="15:15" x14ac:dyDescent="0.2">
      <c r="O16985" s="223"/>
    </row>
    <row r="16986" spans="15:15" x14ac:dyDescent="0.2">
      <c r="O16986" s="223"/>
    </row>
    <row r="16987" spans="15:15" x14ac:dyDescent="0.2">
      <c r="O16987" s="223"/>
    </row>
    <row r="16988" spans="15:15" x14ac:dyDescent="0.2">
      <c r="O16988" s="223"/>
    </row>
    <row r="16989" spans="15:15" x14ac:dyDescent="0.2">
      <c r="O16989" s="223"/>
    </row>
    <row r="16990" spans="15:15" x14ac:dyDescent="0.2">
      <c r="O16990" s="223"/>
    </row>
    <row r="16991" spans="15:15" x14ac:dyDescent="0.2">
      <c r="O16991" s="223"/>
    </row>
    <row r="16992" spans="15:15" x14ac:dyDescent="0.2">
      <c r="O16992" s="223"/>
    </row>
    <row r="16993" spans="15:15" x14ac:dyDescent="0.2">
      <c r="O16993" s="223"/>
    </row>
    <row r="16994" spans="15:15" x14ac:dyDescent="0.2">
      <c r="O16994" s="223"/>
    </row>
    <row r="16995" spans="15:15" x14ac:dyDescent="0.2">
      <c r="O16995" s="223"/>
    </row>
    <row r="16996" spans="15:15" x14ac:dyDescent="0.2">
      <c r="O16996" s="223"/>
    </row>
    <row r="16997" spans="15:15" x14ac:dyDescent="0.2">
      <c r="O16997" s="223"/>
    </row>
    <row r="16998" spans="15:15" x14ac:dyDescent="0.2">
      <c r="O16998" s="223"/>
    </row>
    <row r="16999" spans="15:15" x14ac:dyDescent="0.2">
      <c r="O16999" s="223"/>
    </row>
    <row r="17000" spans="15:15" x14ac:dyDescent="0.2">
      <c r="O17000" s="223"/>
    </row>
    <row r="17001" spans="15:15" x14ac:dyDescent="0.2">
      <c r="O17001" s="223"/>
    </row>
    <row r="17002" spans="15:15" x14ac:dyDescent="0.2">
      <c r="O17002" s="223"/>
    </row>
    <row r="17003" spans="15:15" x14ac:dyDescent="0.2">
      <c r="O17003" s="223"/>
    </row>
    <row r="17004" spans="15:15" x14ac:dyDescent="0.2">
      <c r="O17004" s="223"/>
    </row>
    <row r="17005" spans="15:15" x14ac:dyDescent="0.2">
      <c r="O17005" s="223"/>
    </row>
    <row r="17006" spans="15:15" x14ac:dyDescent="0.2">
      <c r="O17006" s="223"/>
    </row>
    <row r="17007" spans="15:15" x14ac:dyDescent="0.2">
      <c r="O17007" s="223"/>
    </row>
    <row r="17008" spans="15:15" x14ac:dyDescent="0.2">
      <c r="O17008" s="223"/>
    </row>
    <row r="17009" spans="15:15" x14ac:dyDescent="0.2">
      <c r="O17009" s="223"/>
    </row>
    <row r="17010" spans="15:15" x14ac:dyDescent="0.2">
      <c r="O17010" s="223"/>
    </row>
    <row r="17011" spans="15:15" x14ac:dyDescent="0.2">
      <c r="O17011" s="223"/>
    </row>
    <row r="17012" spans="15:15" x14ac:dyDescent="0.2">
      <c r="O17012" s="223"/>
    </row>
    <row r="17013" spans="15:15" x14ac:dyDescent="0.2">
      <c r="O17013" s="223"/>
    </row>
    <row r="17014" spans="15:15" x14ac:dyDescent="0.2">
      <c r="O17014" s="223"/>
    </row>
    <row r="17015" spans="15:15" x14ac:dyDescent="0.2">
      <c r="O17015" s="223"/>
    </row>
    <row r="17016" spans="15:15" x14ac:dyDescent="0.2">
      <c r="O17016" s="223"/>
    </row>
    <row r="17017" spans="15:15" x14ac:dyDescent="0.2">
      <c r="O17017" s="223"/>
    </row>
    <row r="17018" spans="15:15" x14ac:dyDescent="0.2">
      <c r="O17018" s="223"/>
    </row>
    <row r="17019" spans="15:15" x14ac:dyDescent="0.2">
      <c r="O17019" s="223"/>
    </row>
    <row r="17020" spans="15:15" x14ac:dyDescent="0.2">
      <c r="O17020" s="223"/>
    </row>
    <row r="17021" spans="15:15" x14ac:dyDescent="0.2">
      <c r="O17021" s="223"/>
    </row>
    <row r="17022" spans="15:15" x14ac:dyDescent="0.2">
      <c r="O17022" s="223"/>
    </row>
    <row r="17023" spans="15:15" x14ac:dyDescent="0.2">
      <c r="O17023" s="223"/>
    </row>
    <row r="17024" spans="15:15" x14ac:dyDescent="0.2">
      <c r="O17024" s="223"/>
    </row>
    <row r="17025" spans="15:15" x14ac:dyDescent="0.2">
      <c r="O17025" s="223"/>
    </row>
    <row r="17026" spans="15:15" x14ac:dyDescent="0.2">
      <c r="O17026" s="223"/>
    </row>
    <row r="17027" spans="15:15" x14ac:dyDescent="0.2">
      <c r="O17027" s="223"/>
    </row>
    <row r="17028" spans="15:15" x14ac:dyDescent="0.2">
      <c r="O17028" s="223"/>
    </row>
    <row r="17029" spans="15:15" x14ac:dyDescent="0.2">
      <c r="O17029" s="223"/>
    </row>
    <row r="17030" spans="15:15" x14ac:dyDescent="0.2">
      <c r="O17030" s="223"/>
    </row>
    <row r="17031" spans="15:15" x14ac:dyDescent="0.2">
      <c r="O17031" s="223"/>
    </row>
    <row r="17032" spans="15:15" x14ac:dyDescent="0.2">
      <c r="O17032" s="223"/>
    </row>
    <row r="17033" spans="15:15" x14ac:dyDescent="0.2">
      <c r="O17033" s="223"/>
    </row>
    <row r="17034" spans="15:15" x14ac:dyDescent="0.2">
      <c r="O17034" s="223"/>
    </row>
    <row r="17035" spans="15:15" x14ac:dyDescent="0.2">
      <c r="O17035" s="223"/>
    </row>
    <row r="17036" spans="15:15" x14ac:dyDescent="0.2">
      <c r="O17036" s="223"/>
    </row>
    <row r="17037" spans="15:15" x14ac:dyDescent="0.2">
      <c r="O17037" s="223"/>
    </row>
    <row r="17038" spans="15:15" x14ac:dyDescent="0.2">
      <c r="O17038" s="223"/>
    </row>
    <row r="17039" spans="15:15" x14ac:dyDescent="0.2">
      <c r="O17039" s="223"/>
    </row>
    <row r="17040" spans="15:15" x14ac:dyDescent="0.2">
      <c r="O17040" s="223"/>
    </row>
    <row r="17041" spans="15:15" x14ac:dyDescent="0.2">
      <c r="O17041" s="223"/>
    </row>
    <row r="17042" spans="15:15" x14ac:dyDescent="0.2">
      <c r="O17042" s="223"/>
    </row>
    <row r="17043" spans="15:15" x14ac:dyDescent="0.2">
      <c r="O17043" s="223"/>
    </row>
    <row r="17044" spans="15:15" x14ac:dyDescent="0.2">
      <c r="O17044" s="223"/>
    </row>
    <row r="17045" spans="15:15" x14ac:dyDescent="0.2">
      <c r="O17045" s="223"/>
    </row>
    <row r="17046" spans="15:15" x14ac:dyDescent="0.2">
      <c r="O17046" s="223"/>
    </row>
    <row r="17047" spans="15:15" x14ac:dyDescent="0.2">
      <c r="O17047" s="223"/>
    </row>
    <row r="17048" spans="15:15" x14ac:dyDescent="0.2">
      <c r="O17048" s="223"/>
    </row>
    <row r="17049" spans="15:15" x14ac:dyDescent="0.2">
      <c r="O17049" s="223"/>
    </row>
    <row r="17050" spans="15:15" x14ac:dyDescent="0.2">
      <c r="O17050" s="223"/>
    </row>
    <row r="17051" spans="15:15" x14ac:dyDescent="0.2">
      <c r="O17051" s="223"/>
    </row>
    <row r="17052" spans="15:15" x14ac:dyDescent="0.2">
      <c r="O17052" s="223"/>
    </row>
    <row r="17053" spans="15:15" x14ac:dyDescent="0.2">
      <c r="O17053" s="223"/>
    </row>
    <row r="17054" spans="15:15" x14ac:dyDescent="0.2">
      <c r="O17054" s="223"/>
    </row>
    <row r="17055" spans="15:15" x14ac:dyDescent="0.2">
      <c r="O17055" s="223"/>
    </row>
    <row r="17056" spans="15:15" x14ac:dyDescent="0.2">
      <c r="O17056" s="223"/>
    </row>
    <row r="17057" spans="15:15" x14ac:dyDescent="0.2">
      <c r="O17057" s="223"/>
    </row>
    <row r="17058" spans="15:15" x14ac:dyDescent="0.2">
      <c r="O17058" s="223"/>
    </row>
    <row r="17059" spans="15:15" x14ac:dyDescent="0.2">
      <c r="O17059" s="223"/>
    </row>
    <row r="17060" spans="15:15" x14ac:dyDescent="0.2">
      <c r="O17060" s="223"/>
    </row>
    <row r="17061" spans="15:15" x14ac:dyDescent="0.2">
      <c r="O17061" s="223"/>
    </row>
    <row r="17062" spans="15:15" x14ac:dyDescent="0.2">
      <c r="O17062" s="223"/>
    </row>
    <row r="17063" spans="15:15" x14ac:dyDescent="0.2">
      <c r="O17063" s="223"/>
    </row>
    <row r="17064" spans="15:15" x14ac:dyDescent="0.2">
      <c r="O17064" s="223"/>
    </row>
    <row r="17065" spans="15:15" x14ac:dyDescent="0.2">
      <c r="O17065" s="223"/>
    </row>
    <row r="17066" spans="15:15" x14ac:dyDescent="0.2">
      <c r="O17066" s="223"/>
    </row>
    <row r="17067" spans="15:15" x14ac:dyDescent="0.2">
      <c r="O17067" s="223"/>
    </row>
    <row r="17068" spans="15:15" x14ac:dyDescent="0.2">
      <c r="O17068" s="223"/>
    </row>
    <row r="17069" spans="15:15" x14ac:dyDescent="0.2">
      <c r="O17069" s="223"/>
    </row>
    <row r="17070" spans="15:15" x14ac:dyDescent="0.2">
      <c r="O17070" s="223"/>
    </row>
    <row r="17071" spans="15:15" x14ac:dyDescent="0.2">
      <c r="O17071" s="223"/>
    </row>
    <row r="17072" spans="15:15" x14ac:dyDescent="0.2">
      <c r="O17072" s="223"/>
    </row>
    <row r="17073" spans="15:15" x14ac:dyDescent="0.2">
      <c r="O17073" s="223"/>
    </row>
    <row r="17074" spans="15:15" x14ac:dyDescent="0.2">
      <c r="O17074" s="223"/>
    </row>
    <row r="17075" spans="15:15" x14ac:dyDescent="0.2">
      <c r="O17075" s="223"/>
    </row>
    <row r="17076" spans="15:15" x14ac:dyDescent="0.2">
      <c r="O17076" s="223"/>
    </row>
    <row r="17077" spans="15:15" x14ac:dyDescent="0.2">
      <c r="O17077" s="223"/>
    </row>
    <row r="17078" spans="15:15" x14ac:dyDescent="0.2">
      <c r="O17078" s="223"/>
    </row>
    <row r="17079" spans="15:15" x14ac:dyDescent="0.2">
      <c r="O17079" s="223"/>
    </row>
    <row r="17080" spans="15:15" x14ac:dyDescent="0.2">
      <c r="O17080" s="223"/>
    </row>
    <row r="17081" spans="15:15" x14ac:dyDescent="0.2">
      <c r="O17081" s="223"/>
    </row>
    <row r="17082" spans="15:15" x14ac:dyDescent="0.2">
      <c r="O17082" s="223"/>
    </row>
    <row r="17083" spans="15:15" x14ac:dyDescent="0.2">
      <c r="O17083" s="223"/>
    </row>
    <row r="17084" spans="15:15" x14ac:dyDescent="0.2">
      <c r="O17084" s="223"/>
    </row>
    <row r="17085" spans="15:15" x14ac:dyDescent="0.2">
      <c r="O17085" s="223"/>
    </row>
    <row r="17086" spans="15:15" x14ac:dyDescent="0.2">
      <c r="O17086" s="223"/>
    </row>
    <row r="17087" spans="15:15" x14ac:dyDescent="0.2">
      <c r="O17087" s="223"/>
    </row>
    <row r="17088" spans="15:15" x14ac:dyDescent="0.2">
      <c r="O17088" s="223"/>
    </row>
    <row r="17089" spans="15:15" x14ac:dyDescent="0.2">
      <c r="O17089" s="223"/>
    </row>
    <row r="17090" spans="15:15" x14ac:dyDescent="0.2">
      <c r="O17090" s="223"/>
    </row>
    <row r="17091" spans="15:15" x14ac:dyDescent="0.2">
      <c r="O17091" s="223"/>
    </row>
    <row r="17092" spans="15:15" x14ac:dyDescent="0.2">
      <c r="O17092" s="223"/>
    </row>
    <row r="17093" spans="15:15" x14ac:dyDescent="0.2">
      <c r="O17093" s="223"/>
    </row>
    <row r="17094" spans="15:15" x14ac:dyDescent="0.2">
      <c r="O17094" s="223"/>
    </row>
    <row r="17095" spans="15:15" x14ac:dyDescent="0.2">
      <c r="O17095" s="223"/>
    </row>
    <row r="17096" spans="15:15" x14ac:dyDescent="0.2">
      <c r="O17096" s="223"/>
    </row>
    <row r="17097" spans="15:15" x14ac:dyDescent="0.2">
      <c r="O17097" s="223"/>
    </row>
    <row r="17098" spans="15:15" x14ac:dyDescent="0.2">
      <c r="O17098" s="223"/>
    </row>
    <row r="17099" spans="15:15" x14ac:dyDescent="0.2">
      <c r="O17099" s="223"/>
    </row>
    <row r="17100" spans="15:15" x14ac:dyDescent="0.2">
      <c r="O17100" s="223"/>
    </row>
    <row r="17101" spans="15:15" x14ac:dyDescent="0.2">
      <c r="O17101" s="223"/>
    </row>
    <row r="17102" spans="15:15" x14ac:dyDescent="0.2">
      <c r="O17102" s="223"/>
    </row>
    <row r="17103" spans="15:15" x14ac:dyDescent="0.2">
      <c r="O17103" s="223"/>
    </row>
    <row r="17104" spans="15:15" x14ac:dyDescent="0.2">
      <c r="O17104" s="223"/>
    </row>
    <row r="17105" spans="15:15" x14ac:dyDescent="0.2">
      <c r="O17105" s="223"/>
    </row>
    <row r="17106" spans="15:15" x14ac:dyDescent="0.2">
      <c r="O17106" s="223"/>
    </row>
    <row r="17107" spans="15:15" x14ac:dyDescent="0.2">
      <c r="O17107" s="223"/>
    </row>
    <row r="17108" spans="15:15" x14ac:dyDescent="0.2">
      <c r="O17108" s="223"/>
    </row>
    <row r="17109" spans="15:15" x14ac:dyDescent="0.2">
      <c r="O17109" s="223"/>
    </row>
    <row r="17110" spans="15:15" x14ac:dyDescent="0.2">
      <c r="O17110" s="223"/>
    </row>
    <row r="17111" spans="15:15" x14ac:dyDescent="0.2">
      <c r="O17111" s="223"/>
    </row>
    <row r="17112" spans="15:15" x14ac:dyDescent="0.2">
      <c r="O17112" s="223"/>
    </row>
    <row r="17113" spans="15:15" x14ac:dyDescent="0.2">
      <c r="O17113" s="223"/>
    </row>
    <row r="17114" spans="15:15" x14ac:dyDescent="0.2">
      <c r="O17114" s="223"/>
    </row>
    <row r="17115" spans="15:15" x14ac:dyDescent="0.2">
      <c r="O17115" s="223"/>
    </row>
    <row r="17116" spans="15:15" x14ac:dyDescent="0.2">
      <c r="O17116" s="223"/>
    </row>
    <row r="17117" spans="15:15" x14ac:dyDescent="0.2">
      <c r="O17117" s="223"/>
    </row>
    <row r="17118" spans="15:15" x14ac:dyDescent="0.2">
      <c r="O17118" s="223"/>
    </row>
    <row r="17119" spans="15:15" x14ac:dyDescent="0.2">
      <c r="O17119" s="223"/>
    </row>
    <row r="17120" spans="15:15" x14ac:dyDescent="0.2">
      <c r="O17120" s="223"/>
    </row>
    <row r="17121" spans="15:15" x14ac:dyDescent="0.2">
      <c r="O17121" s="223"/>
    </row>
    <row r="17122" spans="15:15" x14ac:dyDescent="0.2">
      <c r="O17122" s="223"/>
    </row>
    <row r="17123" spans="15:15" x14ac:dyDescent="0.2">
      <c r="O17123" s="223"/>
    </row>
    <row r="17124" spans="15:15" x14ac:dyDescent="0.2">
      <c r="O17124" s="223"/>
    </row>
    <row r="17125" spans="15:15" x14ac:dyDescent="0.2">
      <c r="O17125" s="223"/>
    </row>
    <row r="17126" spans="15:15" x14ac:dyDescent="0.2">
      <c r="O17126" s="223"/>
    </row>
    <row r="17127" spans="15:15" x14ac:dyDescent="0.2">
      <c r="O17127" s="223"/>
    </row>
    <row r="17128" spans="15:15" x14ac:dyDescent="0.2">
      <c r="O17128" s="223"/>
    </row>
    <row r="17129" spans="15:15" x14ac:dyDescent="0.2">
      <c r="O17129" s="223"/>
    </row>
    <row r="17130" spans="15:15" x14ac:dyDescent="0.2">
      <c r="O17130" s="223"/>
    </row>
    <row r="17131" spans="15:15" x14ac:dyDescent="0.2">
      <c r="O17131" s="223"/>
    </row>
    <row r="17132" spans="15:15" x14ac:dyDescent="0.2">
      <c r="O17132" s="223"/>
    </row>
    <row r="17133" spans="15:15" x14ac:dyDescent="0.2">
      <c r="O17133" s="223"/>
    </row>
    <row r="17134" spans="15:15" x14ac:dyDescent="0.2">
      <c r="O17134" s="223"/>
    </row>
    <row r="17135" spans="15:15" x14ac:dyDescent="0.2">
      <c r="O17135" s="223"/>
    </row>
    <row r="17136" spans="15:15" x14ac:dyDescent="0.2">
      <c r="O17136" s="223"/>
    </row>
    <row r="17137" spans="15:15" x14ac:dyDescent="0.2">
      <c r="O17137" s="223"/>
    </row>
    <row r="17138" spans="15:15" x14ac:dyDescent="0.2">
      <c r="O17138" s="223"/>
    </row>
    <row r="17139" spans="15:15" x14ac:dyDescent="0.2">
      <c r="O17139" s="223"/>
    </row>
    <row r="17140" spans="15:15" x14ac:dyDescent="0.2">
      <c r="O17140" s="223"/>
    </row>
    <row r="17141" spans="15:15" x14ac:dyDescent="0.2">
      <c r="O17141" s="223"/>
    </row>
    <row r="17142" spans="15:15" x14ac:dyDescent="0.2">
      <c r="O17142" s="223"/>
    </row>
    <row r="17143" spans="15:15" x14ac:dyDescent="0.2">
      <c r="O17143" s="223"/>
    </row>
    <row r="17144" spans="15:15" x14ac:dyDescent="0.2">
      <c r="O17144" s="223"/>
    </row>
    <row r="17145" spans="15:15" x14ac:dyDescent="0.2">
      <c r="O17145" s="223"/>
    </row>
    <row r="17146" spans="15:15" x14ac:dyDescent="0.2">
      <c r="O17146" s="223"/>
    </row>
    <row r="17147" spans="15:15" x14ac:dyDescent="0.2">
      <c r="O17147" s="223"/>
    </row>
    <row r="17148" spans="15:15" x14ac:dyDescent="0.2">
      <c r="O17148" s="223"/>
    </row>
    <row r="17149" spans="15:15" x14ac:dyDescent="0.2">
      <c r="O17149" s="223"/>
    </row>
    <row r="17150" spans="15:15" x14ac:dyDescent="0.2">
      <c r="O17150" s="223"/>
    </row>
    <row r="17151" spans="15:15" x14ac:dyDescent="0.2">
      <c r="O17151" s="223"/>
    </row>
    <row r="17152" spans="15:15" x14ac:dyDescent="0.2">
      <c r="O17152" s="223"/>
    </row>
    <row r="17153" spans="15:15" x14ac:dyDescent="0.2">
      <c r="O17153" s="223"/>
    </row>
    <row r="17154" spans="15:15" x14ac:dyDescent="0.2">
      <c r="O17154" s="223"/>
    </row>
    <row r="17155" spans="15:15" x14ac:dyDescent="0.2">
      <c r="O17155" s="223"/>
    </row>
    <row r="17156" spans="15:15" x14ac:dyDescent="0.2">
      <c r="O17156" s="223"/>
    </row>
    <row r="17157" spans="15:15" x14ac:dyDescent="0.2">
      <c r="O17157" s="223"/>
    </row>
    <row r="17158" spans="15:15" x14ac:dyDescent="0.2">
      <c r="O17158" s="223"/>
    </row>
    <row r="17159" spans="15:15" x14ac:dyDescent="0.2">
      <c r="O17159" s="223"/>
    </row>
    <row r="17160" spans="15:15" x14ac:dyDescent="0.2">
      <c r="O17160" s="223"/>
    </row>
    <row r="17161" spans="15:15" x14ac:dyDescent="0.2">
      <c r="O17161" s="223"/>
    </row>
    <row r="17162" spans="15:15" x14ac:dyDescent="0.2">
      <c r="O17162" s="223"/>
    </row>
    <row r="17163" spans="15:15" x14ac:dyDescent="0.2">
      <c r="O17163" s="223"/>
    </row>
    <row r="17164" spans="15:15" x14ac:dyDescent="0.2">
      <c r="O17164" s="223"/>
    </row>
    <row r="17165" spans="15:15" x14ac:dyDescent="0.2">
      <c r="O17165" s="223"/>
    </row>
    <row r="17166" spans="15:15" x14ac:dyDescent="0.2">
      <c r="O17166" s="223"/>
    </row>
    <row r="17167" spans="15:15" x14ac:dyDescent="0.2">
      <c r="O17167" s="223"/>
    </row>
    <row r="17168" spans="15:15" x14ac:dyDescent="0.2">
      <c r="O17168" s="223"/>
    </row>
    <row r="17169" spans="15:15" x14ac:dyDescent="0.2">
      <c r="O17169" s="223"/>
    </row>
    <row r="17170" spans="15:15" x14ac:dyDescent="0.2">
      <c r="O17170" s="223"/>
    </row>
    <row r="17171" spans="15:15" x14ac:dyDescent="0.2">
      <c r="O17171" s="223"/>
    </row>
    <row r="17172" spans="15:15" x14ac:dyDescent="0.2">
      <c r="O17172" s="223"/>
    </row>
    <row r="17173" spans="15:15" x14ac:dyDescent="0.2">
      <c r="O17173" s="223"/>
    </row>
    <row r="17174" spans="15:15" x14ac:dyDescent="0.2">
      <c r="O17174" s="223"/>
    </row>
    <row r="17175" spans="15:15" x14ac:dyDescent="0.2">
      <c r="O17175" s="223"/>
    </row>
    <row r="17176" spans="15:15" x14ac:dyDescent="0.2">
      <c r="O17176" s="223"/>
    </row>
    <row r="17177" spans="15:15" x14ac:dyDescent="0.2">
      <c r="O17177" s="223"/>
    </row>
    <row r="17178" spans="15:15" x14ac:dyDescent="0.2">
      <c r="O17178" s="223"/>
    </row>
    <row r="17179" spans="15:15" x14ac:dyDescent="0.2">
      <c r="O17179" s="223"/>
    </row>
    <row r="17180" spans="15:15" x14ac:dyDescent="0.2">
      <c r="O17180" s="223"/>
    </row>
    <row r="17181" spans="15:15" x14ac:dyDescent="0.2">
      <c r="O17181" s="223"/>
    </row>
    <row r="17182" spans="15:15" x14ac:dyDescent="0.2">
      <c r="O17182" s="223"/>
    </row>
    <row r="17183" spans="15:15" x14ac:dyDescent="0.2">
      <c r="O17183" s="223"/>
    </row>
    <row r="17184" spans="15:15" x14ac:dyDescent="0.2">
      <c r="O17184" s="223"/>
    </row>
    <row r="17185" spans="15:15" x14ac:dyDescent="0.2">
      <c r="O17185" s="223"/>
    </row>
    <row r="17186" spans="15:15" x14ac:dyDescent="0.2">
      <c r="O17186" s="223"/>
    </row>
    <row r="17187" spans="15:15" x14ac:dyDescent="0.2">
      <c r="O17187" s="223"/>
    </row>
    <row r="17188" spans="15:15" x14ac:dyDescent="0.2">
      <c r="O17188" s="223"/>
    </row>
    <row r="17189" spans="15:15" x14ac:dyDescent="0.2">
      <c r="O17189" s="223"/>
    </row>
    <row r="17190" spans="15:15" x14ac:dyDescent="0.2">
      <c r="O17190" s="223"/>
    </row>
    <row r="17191" spans="15:15" x14ac:dyDescent="0.2">
      <c r="O17191" s="223"/>
    </row>
    <row r="17192" spans="15:15" x14ac:dyDescent="0.2">
      <c r="O17192" s="223"/>
    </row>
    <row r="17193" spans="15:15" x14ac:dyDescent="0.2">
      <c r="O17193" s="223"/>
    </row>
    <row r="17194" spans="15:15" x14ac:dyDescent="0.2">
      <c r="O17194" s="223"/>
    </row>
    <row r="17195" spans="15:15" x14ac:dyDescent="0.2">
      <c r="O17195" s="223"/>
    </row>
    <row r="17196" spans="15:15" x14ac:dyDescent="0.2">
      <c r="O17196" s="223"/>
    </row>
    <row r="17197" spans="15:15" x14ac:dyDescent="0.2">
      <c r="O17197" s="223"/>
    </row>
    <row r="17198" spans="15:15" x14ac:dyDescent="0.2">
      <c r="O17198" s="223"/>
    </row>
    <row r="17199" spans="15:15" x14ac:dyDescent="0.2">
      <c r="O17199" s="223"/>
    </row>
    <row r="17200" spans="15:15" x14ac:dyDescent="0.2">
      <c r="O17200" s="223"/>
    </row>
    <row r="17201" spans="15:15" x14ac:dyDescent="0.2">
      <c r="O17201" s="223"/>
    </row>
    <row r="17202" spans="15:15" x14ac:dyDescent="0.2">
      <c r="O17202" s="223"/>
    </row>
    <row r="17203" spans="15:15" x14ac:dyDescent="0.2">
      <c r="O17203" s="223"/>
    </row>
    <row r="17204" spans="15:15" x14ac:dyDescent="0.2">
      <c r="O17204" s="223"/>
    </row>
    <row r="17205" spans="15:15" x14ac:dyDescent="0.2">
      <c r="O17205" s="223"/>
    </row>
    <row r="17206" spans="15:15" x14ac:dyDescent="0.2">
      <c r="O17206" s="223"/>
    </row>
    <row r="17207" spans="15:15" x14ac:dyDescent="0.2">
      <c r="O17207" s="223"/>
    </row>
    <row r="17208" spans="15:15" x14ac:dyDescent="0.2">
      <c r="O17208" s="223"/>
    </row>
    <row r="17209" spans="15:15" x14ac:dyDescent="0.2">
      <c r="O17209" s="223"/>
    </row>
    <row r="17210" spans="15:15" x14ac:dyDescent="0.2">
      <c r="O17210" s="223"/>
    </row>
    <row r="17211" spans="15:15" x14ac:dyDescent="0.2">
      <c r="O17211" s="223"/>
    </row>
    <row r="17212" spans="15:15" x14ac:dyDescent="0.2">
      <c r="O17212" s="223"/>
    </row>
    <row r="17213" spans="15:15" x14ac:dyDescent="0.2">
      <c r="O17213" s="223"/>
    </row>
    <row r="17214" spans="15:15" x14ac:dyDescent="0.2">
      <c r="O17214" s="223"/>
    </row>
    <row r="17215" spans="15:15" x14ac:dyDescent="0.2">
      <c r="O17215" s="223"/>
    </row>
    <row r="17216" spans="15:15" x14ac:dyDescent="0.2">
      <c r="O17216" s="223"/>
    </row>
    <row r="17217" spans="15:15" x14ac:dyDescent="0.2">
      <c r="O17217" s="223"/>
    </row>
    <row r="17218" spans="15:15" x14ac:dyDescent="0.2">
      <c r="O17218" s="223"/>
    </row>
    <row r="17219" spans="15:15" x14ac:dyDescent="0.2">
      <c r="O17219" s="223"/>
    </row>
    <row r="17220" spans="15:15" x14ac:dyDescent="0.2">
      <c r="O17220" s="223"/>
    </row>
    <row r="17221" spans="15:15" x14ac:dyDescent="0.2">
      <c r="O17221" s="223"/>
    </row>
    <row r="17222" spans="15:15" x14ac:dyDescent="0.2">
      <c r="O17222" s="223"/>
    </row>
    <row r="17223" spans="15:15" x14ac:dyDescent="0.2">
      <c r="O17223" s="223"/>
    </row>
    <row r="17224" spans="15:15" x14ac:dyDescent="0.2">
      <c r="O17224" s="223"/>
    </row>
    <row r="17225" spans="15:15" x14ac:dyDescent="0.2">
      <c r="O17225" s="223"/>
    </row>
    <row r="17226" spans="15:15" x14ac:dyDescent="0.2">
      <c r="O17226" s="223"/>
    </row>
    <row r="17227" spans="15:15" x14ac:dyDescent="0.2">
      <c r="O17227" s="223"/>
    </row>
    <row r="17228" spans="15:15" x14ac:dyDescent="0.2">
      <c r="O17228" s="223"/>
    </row>
    <row r="17229" spans="15:15" x14ac:dyDescent="0.2">
      <c r="O17229" s="223"/>
    </row>
    <row r="17230" spans="15:15" x14ac:dyDescent="0.2">
      <c r="O17230" s="223"/>
    </row>
    <row r="17231" spans="15:15" x14ac:dyDescent="0.2">
      <c r="O17231" s="223"/>
    </row>
    <row r="17232" spans="15:15" x14ac:dyDescent="0.2">
      <c r="O17232" s="223"/>
    </row>
    <row r="17233" spans="15:15" x14ac:dyDescent="0.2">
      <c r="O17233" s="223"/>
    </row>
    <row r="17234" spans="15:15" x14ac:dyDescent="0.2">
      <c r="O17234" s="223"/>
    </row>
    <row r="17235" spans="15:15" x14ac:dyDescent="0.2">
      <c r="O17235" s="223"/>
    </row>
    <row r="17236" spans="15:15" x14ac:dyDescent="0.2">
      <c r="O17236" s="223"/>
    </row>
    <row r="17237" spans="15:15" x14ac:dyDescent="0.2">
      <c r="O17237" s="223"/>
    </row>
    <row r="17238" spans="15:15" x14ac:dyDescent="0.2">
      <c r="O17238" s="223"/>
    </row>
    <row r="17239" spans="15:15" x14ac:dyDescent="0.2">
      <c r="O17239" s="223"/>
    </row>
    <row r="17240" spans="15:15" x14ac:dyDescent="0.2">
      <c r="O17240" s="223"/>
    </row>
    <row r="17241" spans="15:15" x14ac:dyDescent="0.2">
      <c r="O17241" s="223"/>
    </row>
    <row r="17242" spans="15:15" x14ac:dyDescent="0.2">
      <c r="O17242" s="223"/>
    </row>
    <row r="17243" spans="15:15" x14ac:dyDescent="0.2">
      <c r="O17243" s="223"/>
    </row>
    <row r="17244" spans="15:15" x14ac:dyDescent="0.2">
      <c r="O17244" s="223"/>
    </row>
    <row r="17245" spans="15:15" x14ac:dyDescent="0.2">
      <c r="O17245" s="223"/>
    </row>
    <row r="17246" spans="15:15" x14ac:dyDescent="0.2">
      <c r="O17246" s="223"/>
    </row>
    <row r="17247" spans="15:15" x14ac:dyDescent="0.2">
      <c r="O17247" s="223"/>
    </row>
    <row r="17248" spans="15:15" x14ac:dyDescent="0.2">
      <c r="O17248" s="223"/>
    </row>
    <row r="17249" spans="15:15" x14ac:dyDescent="0.2">
      <c r="O17249" s="223"/>
    </row>
    <row r="17250" spans="15:15" x14ac:dyDescent="0.2">
      <c r="O17250" s="223"/>
    </row>
    <row r="17251" spans="15:15" x14ac:dyDescent="0.2">
      <c r="O17251" s="223"/>
    </row>
    <row r="17252" spans="15:15" x14ac:dyDescent="0.2">
      <c r="O17252" s="223"/>
    </row>
    <row r="17253" spans="15:15" x14ac:dyDescent="0.2">
      <c r="O17253" s="223"/>
    </row>
    <row r="17254" spans="15:15" x14ac:dyDescent="0.2">
      <c r="O17254" s="223"/>
    </row>
    <row r="17255" spans="15:15" x14ac:dyDescent="0.2">
      <c r="O17255" s="223"/>
    </row>
    <row r="17256" spans="15:15" x14ac:dyDescent="0.2">
      <c r="O17256" s="223"/>
    </row>
    <row r="17257" spans="15:15" x14ac:dyDescent="0.2">
      <c r="O17257" s="223"/>
    </row>
    <row r="17258" spans="15:15" x14ac:dyDescent="0.2">
      <c r="O17258" s="223"/>
    </row>
    <row r="17259" spans="15:15" x14ac:dyDescent="0.2">
      <c r="O17259" s="223"/>
    </row>
    <row r="17260" spans="15:15" x14ac:dyDescent="0.2">
      <c r="O17260" s="223"/>
    </row>
    <row r="17261" spans="15:15" x14ac:dyDescent="0.2">
      <c r="O17261" s="223"/>
    </row>
    <row r="17262" spans="15:15" x14ac:dyDescent="0.2">
      <c r="O17262" s="223"/>
    </row>
    <row r="17263" spans="15:15" x14ac:dyDescent="0.2">
      <c r="O17263" s="223"/>
    </row>
    <row r="17264" spans="15:15" x14ac:dyDescent="0.2">
      <c r="O17264" s="223"/>
    </row>
    <row r="17265" spans="15:15" x14ac:dyDescent="0.2">
      <c r="O17265" s="223"/>
    </row>
    <row r="17266" spans="15:15" x14ac:dyDescent="0.2">
      <c r="O17266" s="223"/>
    </row>
    <row r="17267" spans="15:15" x14ac:dyDescent="0.2">
      <c r="O17267" s="223"/>
    </row>
    <row r="17268" spans="15:15" x14ac:dyDescent="0.2">
      <c r="O17268" s="223"/>
    </row>
    <row r="17269" spans="15:15" x14ac:dyDescent="0.2">
      <c r="O17269" s="223"/>
    </row>
    <row r="17270" spans="15:15" x14ac:dyDescent="0.2">
      <c r="O17270" s="223"/>
    </row>
    <row r="17271" spans="15:15" x14ac:dyDescent="0.2">
      <c r="O17271" s="223"/>
    </row>
    <row r="17272" spans="15:15" x14ac:dyDescent="0.2">
      <c r="O17272" s="223"/>
    </row>
    <row r="17273" spans="15:15" x14ac:dyDescent="0.2">
      <c r="O17273" s="223"/>
    </row>
    <row r="17274" spans="15:15" x14ac:dyDescent="0.2">
      <c r="O17274" s="223"/>
    </row>
    <row r="17275" spans="15:15" x14ac:dyDescent="0.2">
      <c r="O17275" s="223"/>
    </row>
    <row r="17276" spans="15:15" x14ac:dyDescent="0.2">
      <c r="O17276" s="223"/>
    </row>
    <row r="17277" spans="15:15" x14ac:dyDescent="0.2">
      <c r="O17277" s="223"/>
    </row>
    <row r="17278" spans="15:15" x14ac:dyDescent="0.2">
      <c r="O17278" s="223"/>
    </row>
    <row r="17279" spans="15:15" x14ac:dyDescent="0.2">
      <c r="O17279" s="223"/>
    </row>
    <row r="17280" spans="15:15" x14ac:dyDescent="0.2">
      <c r="O17280" s="223"/>
    </row>
    <row r="17281" spans="15:15" x14ac:dyDescent="0.2">
      <c r="O17281" s="223"/>
    </row>
    <row r="17282" spans="15:15" x14ac:dyDescent="0.2">
      <c r="O17282" s="223"/>
    </row>
    <row r="17283" spans="15:15" x14ac:dyDescent="0.2">
      <c r="O17283" s="223"/>
    </row>
    <row r="17284" spans="15:15" x14ac:dyDescent="0.2">
      <c r="O17284" s="223"/>
    </row>
    <row r="17285" spans="15:15" x14ac:dyDescent="0.2">
      <c r="O17285" s="223"/>
    </row>
    <row r="17286" spans="15:15" x14ac:dyDescent="0.2">
      <c r="O17286" s="223"/>
    </row>
    <row r="17287" spans="15:15" x14ac:dyDescent="0.2">
      <c r="O17287" s="223"/>
    </row>
    <row r="17288" spans="15:15" x14ac:dyDescent="0.2">
      <c r="O17288" s="223"/>
    </row>
    <row r="17289" spans="15:15" x14ac:dyDescent="0.2">
      <c r="O17289" s="223"/>
    </row>
    <row r="17290" spans="15:15" x14ac:dyDescent="0.2">
      <c r="O17290" s="223"/>
    </row>
    <row r="17291" spans="15:15" x14ac:dyDescent="0.2">
      <c r="O17291" s="223"/>
    </row>
    <row r="17292" spans="15:15" x14ac:dyDescent="0.2">
      <c r="O17292" s="223"/>
    </row>
    <row r="17293" spans="15:15" x14ac:dyDescent="0.2">
      <c r="O17293" s="223"/>
    </row>
    <row r="17294" spans="15:15" x14ac:dyDescent="0.2">
      <c r="O17294" s="223"/>
    </row>
    <row r="17295" spans="15:15" x14ac:dyDescent="0.2">
      <c r="O17295" s="223"/>
    </row>
    <row r="17296" spans="15:15" x14ac:dyDescent="0.2">
      <c r="O17296" s="223"/>
    </row>
    <row r="17297" spans="15:15" x14ac:dyDescent="0.2">
      <c r="O17297" s="223"/>
    </row>
    <row r="17298" spans="15:15" x14ac:dyDescent="0.2">
      <c r="O17298" s="223"/>
    </row>
    <row r="17299" spans="15:15" x14ac:dyDescent="0.2">
      <c r="O17299" s="223"/>
    </row>
    <row r="17300" spans="15:15" x14ac:dyDescent="0.2">
      <c r="O17300" s="223"/>
    </row>
    <row r="17301" spans="15:15" x14ac:dyDescent="0.2">
      <c r="O17301" s="223"/>
    </row>
    <row r="17302" spans="15:15" x14ac:dyDescent="0.2">
      <c r="O17302" s="223"/>
    </row>
    <row r="17303" spans="15:15" x14ac:dyDescent="0.2">
      <c r="O17303" s="223"/>
    </row>
    <row r="17304" spans="15:15" x14ac:dyDescent="0.2">
      <c r="O17304" s="223"/>
    </row>
    <row r="17305" spans="15:15" x14ac:dyDescent="0.2">
      <c r="O17305" s="223"/>
    </row>
    <row r="17306" spans="15:15" x14ac:dyDescent="0.2">
      <c r="O17306" s="223"/>
    </row>
    <row r="17307" spans="15:15" x14ac:dyDescent="0.2">
      <c r="O17307" s="223"/>
    </row>
    <row r="17308" spans="15:15" x14ac:dyDescent="0.2">
      <c r="O17308" s="223"/>
    </row>
    <row r="17309" spans="15:15" x14ac:dyDescent="0.2">
      <c r="O17309" s="223"/>
    </row>
    <row r="17310" spans="15:15" x14ac:dyDescent="0.2">
      <c r="O17310" s="223"/>
    </row>
    <row r="17311" spans="15:15" x14ac:dyDescent="0.2">
      <c r="O17311" s="223"/>
    </row>
    <row r="17312" spans="15:15" x14ac:dyDescent="0.2">
      <c r="O17312" s="223"/>
    </row>
    <row r="17313" spans="15:15" x14ac:dyDescent="0.2">
      <c r="O17313" s="223"/>
    </row>
    <row r="17314" spans="15:15" x14ac:dyDescent="0.2">
      <c r="O17314" s="223"/>
    </row>
    <row r="17315" spans="15:15" x14ac:dyDescent="0.2">
      <c r="O17315" s="223"/>
    </row>
    <row r="17316" spans="15:15" x14ac:dyDescent="0.2">
      <c r="O17316" s="223"/>
    </row>
    <row r="17317" spans="15:15" x14ac:dyDescent="0.2">
      <c r="O17317" s="223"/>
    </row>
    <row r="17318" spans="15:15" x14ac:dyDescent="0.2">
      <c r="O17318" s="223"/>
    </row>
    <row r="17319" spans="15:15" x14ac:dyDescent="0.2">
      <c r="O17319" s="223"/>
    </row>
    <row r="17320" spans="15:15" x14ac:dyDescent="0.2">
      <c r="O17320" s="223"/>
    </row>
    <row r="17321" spans="15:15" x14ac:dyDescent="0.2">
      <c r="O17321" s="223"/>
    </row>
    <row r="17322" spans="15:15" x14ac:dyDescent="0.2">
      <c r="O17322" s="223"/>
    </row>
    <row r="17323" spans="15:15" x14ac:dyDescent="0.2">
      <c r="O17323" s="223"/>
    </row>
    <row r="17324" spans="15:15" x14ac:dyDescent="0.2">
      <c r="O17324" s="223"/>
    </row>
    <row r="17325" spans="15:15" x14ac:dyDescent="0.2">
      <c r="O17325" s="223"/>
    </row>
    <row r="17326" spans="15:15" x14ac:dyDescent="0.2">
      <c r="O17326" s="223"/>
    </row>
    <row r="17327" spans="15:15" x14ac:dyDescent="0.2">
      <c r="O17327" s="223"/>
    </row>
    <row r="17328" spans="15:15" x14ac:dyDescent="0.2">
      <c r="O17328" s="223"/>
    </row>
    <row r="17329" spans="15:15" x14ac:dyDescent="0.2">
      <c r="O17329" s="223"/>
    </row>
    <row r="17330" spans="15:15" x14ac:dyDescent="0.2">
      <c r="O17330" s="223"/>
    </row>
    <row r="17331" spans="15:15" x14ac:dyDescent="0.2">
      <c r="O17331" s="223"/>
    </row>
    <row r="17332" spans="15:15" x14ac:dyDescent="0.2">
      <c r="O17332" s="223"/>
    </row>
    <row r="17333" spans="15:15" x14ac:dyDescent="0.2">
      <c r="O17333" s="223"/>
    </row>
    <row r="17334" spans="15:15" x14ac:dyDescent="0.2">
      <c r="O17334" s="223"/>
    </row>
    <row r="17335" spans="15:15" x14ac:dyDescent="0.2">
      <c r="O17335" s="223"/>
    </row>
    <row r="17336" spans="15:15" x14ac:dyDescent="0.2">
      <c r="O17336" s="223"/>
    </row>
    <row r="17337" spans="15:15" x14ac:dyDescent="0.2">
      <c r="O17337" s="223"/>
    </row>
    <row r="17338" spans="15:15" x14ac:dyDescent="0.2">
      <c r="O17338" s="223"/>
    </row>
    <row r="17339" spans="15:15" x14ac:dyDescent="0.2">
      <c r="O17339" s="223"/>
    </row>
    <row r="17340" spans="15:15" x14ac:dyDescent="0.2">
      <c r="O17340" s="223"/>
    </row>
    <row r="17341" spans="15:15" x14ac:dyDescent="0.2">
      <c r="O17341" s="223"/>
    </row>
    <row r="17342" spans="15:15" x14ac:dyDescent="0.2">
      <c r="O17342" s="223"/>
    </row>
    <row r="17343" spans="15:15" x14ac:dyDescent="0.2">
      <c r="O17343" s="223"/>
    </row>
    <row r="17344" spans="15:15" x14ac:dyDescent="0.2">
      <c r="O17344" s="223"/>
    </row>
    <row r="17345" spans="15:15" x14ac:dyDescent="0.2">
      <c r="O17345" s="223"/>
    </row>
    <row r="17346" spans="15:15" x14ac:dyDescent="0.2">
      <c r="O17346" s="223"/>
    </row>
    <row r="17347" spans="15:15" x14ac:dyDescent="0.2">
      <c r="O17347" s="223"/>
    </row>
    <row r="17348" spans="15:15" x14ac:dyDescent="0.2">
      <c r="O17348" s="223"/>
    </row>
    <row r="17349" spans="15:15" x14ac:dyDescent="0.2">
      <c r="O17349" s="223"/>
    </row>
    <row r="17350" spans="15:15" x14ac:dyDescent="0.2">
      <c r="O17350" s="223"/>
    </row>
    <row r="17351" spans="15:15" x14ac:dyDescent="0.2">
      <c r="O17351" s="223"/>
    </row>
    <row r="17352" spans="15:15" x14ac:dyDescent="0.2">
      <c r="O17352" s="223"/>
    </row>
    <row r="17353" spans="15:15" x14ac:dyDescent="0.2">
      <c r="O17353" s="223"/>
    </row>
    <row r="17354" spans="15:15" x14ac:dyDescent="0.2">
      <c r="O17354" s="223"/>
    </row>
    <row r="17355" spans="15:15" x14ac:dyDescent="0.2">
      <c r="O17355" s="223"/>
    </row>
    <row r="17356" spans="15:15" x14ac:dyDescent="0.2">
      <c r="O17356" s="223"/>
    </row>
    <row r="17357" spans="15:15" x14ac:dyDescent="0.2">
      <c r="O17357" s="223"/>
    </row>
    <row r="17358" spans="15:15" x14ac:dyDescent="0.2">
      <c r="O17358" s="223"/>
    </row>
    <row r="17359" spans="15:15" x14ac:dyDescent="0.2">
      <c r="O17359" s="223"/>
    </row>
    <row r="17360" spans="15:15" x14ac:dyDescent="0.2">
      <c r="O17360" s="223"/>
    </row>
    <row r="17361" spans="15:15" x14ac:dyDescent="0.2">
      <c r="O17361" s="223"/>
    </row>
    <row r="17362" spans="15:15" x14ac:dyDescent="0.2">
      <c r="O17362" s="223"/>
    </row>
    <row r="17363" spans="15:15" x14ac:dyDescent="0.2">
      <c r="O17363" s="223"/>
    </row>
    <row r="17364" spans="15:15" x14ac:dyDescent="0.2">
      <c r="O17364" s="223"/>
    </row>
    <row r="17365" spans="15:15" x14ac:dyDescent="0.2">
      <c r="O17365" s="223"/>
    </row>
    <row r="17366" spans="15:15" x14ac:dyDescent="0.2">
      <c r="O17366" s="223"/>
    </row>
    <row r="17367" spans="15:15" x14ac:dyDescent="0.2">
      <c r="O17367" s="223"/>
    </row>
    <row r="17368" spans="15:15" x14ac:dyDescent="0.2">
      <c r="O17368" s="223"/>
    </row>
    <row r="17369" spans="15:15" x14ac:dyDescent="0.2">
      <c r="O17369" s="223"/>
    </row>
    <row r="17370" spans="15:15" x14ac:dyDescent="0.2">
      <c r="O17370" s="223"/>
    </row>
    <row r="17371" spans="15:15" x14ac:dyDescent="0.2">
      <c r="O17371" s="223"/>
    </row>
    <row r="17372" spans="15:15" x14ac:dyDescent="0.2">
      <c r="O17372" s="223"/>
    </row>
    <row r="17373" spans="15:15" x14ac:dyDescent="0.2">
      <c r="O17373" s="223"/>
    </row>
    <row r="17374" spans="15:15" x14ac:dyDescent="0.2">
      <c r="O17374" s="223"/>
    </row>
    <row r="17375" spans="15:15" x14ac:dyDescent="0.2">
      <c r="O17375" s="223"/>
    </row>
    <row r="17376" spans="15:15" x14ac:dyDescent="0.2">
      <c r="O17376" s="223"/>
    </row>
    <row r="17377" spans="15:15" x14ac:dyDescent="0.2">
      <c r="O17377" s="223"/>
    </row>
    <row r="17378" spans="15:15" x14ac:dyDescent="0.2">
      <c r="O17378" s="223"/>
    </row>
    <row r="17379" spans="15:15" x14ac:dyDescent="0.2">
      <c r="O17379" s="223"/>
    </row>
    <row r="17380" spans="15:15" x14ac:dyDescent="0.2">
      <c r="O17380" s="223"/>
    </row>
    <row r="17381" spans="15:15" x14ac:dyDescent="0.2">
      <c r="O17381" s="223"/>
    </row>
    <row r="17382" spans="15:15" x14ac:dyDescent="0.2">
      <c r="O17382" s="223"/>
    </row>
    <row r="17383" spans="15:15" x14ac:dyDescent="0.2">
      <c r="O17383" s="223"/>
    </row>
    <row r="17384" spans="15:15" x14ac:dyDescent="0.2">
      <c r="O17384" s="223"/>
    </row>
    <row r="17385" spans="15:15" x14ac:dyDescent="0.2">
      <c r="O17385" s="223"/>
    </row>
    <row r="17386" spans="15:15" x14ac:dyDescent="0.2">
      <c r="O17386" s="223"/>
    </row>
    <row r="17387" spans="15:15" x14ac:dyDescent="0.2">
      <c r="O17387" s="223"/>
    </row>
    <row r="17388" spans="15:15" x14ac:dyDescent="0.2">
      <c r="O17388" s="223"/>
    </row>
    <row r="17389" spans="15:15" x14ac:dyDescent="0.2">
      <c r="O17389" s="223"/>
    </row>
    <row r="17390" spans="15:15" x14ac:dyDescent="0.2">
      <c r="O17390" s="223"/>
    </row>
    <row r="17391" spans="15:15" x14ac:dyDescent="0.2">
      <c r="O17391" s="223"/>
    </row>
    <row r="17392" spans="15:15" x14ac:dyDescent="0.2">
      <c r="O17392" s="223"/>
    </row>
    <row r="17393" spans="15:15" x14ac:dyDescent="0.2">
      <c r="O17393" s="223"/>
    </row>
    <row r="17394" spans="15:15" x14ac:dyDescent="0.2">
      <c r="O17394" s="223"/>
    </row>
    <row r="17395" spans="15:15" x14ac:dyDescent="0.2">
      <c r="O17395" s="223"/>
    </row>
    <row r="17396" spans="15:15" x14ac:dyDescent="0.2">
      <c r="O17396" s="223"/>
    </row>
    <row r="17397" spans="15:15" x14ac:dyDescent="0.2">
      <c r="O17397" s="223"/>
    </row>
    <row r="17398" spans="15:15" x14ac:dyDescent="0.2">
      <c r="O17398" s="223"/>
    </row>
    <row r="17399" spans="15:15" x14ac:dyDescent="0.2">
      <c r="O17399" s="223"/>
    </row>
    <row r="17400" spans="15:15" x14ac:dyDescent="0.2">
      <c r="O17400" s="223"/>
    </row>
    <row r="17401" spans="15:15" x14ac:dyDescent="0.2">
      <c r="O17401" s="223"/>
    </row>
    <row r="17402" spans="15:15" x14ac:dyDescent="0.2">
      <c r="O17402" s="223"/>
    </row>
    <row r="17403" spans="15:15" x14ac:dyDescent="0.2">
      <c r="O17403" s="223"/>
    </row>
    <row r="17404" spans="15:15" x14ac:dyDescent="0.2">
      <c r="O17404" s="223"/>
    </row>
    <row r="17405" spans="15:15" x14ac:dyDescent="0.2">
      <c r="O17405" s="223"/>
    </row>
    <row r="17406" spans="15:15" x14ac:dyDescent="0.2">
      <c r="O17406" s="223"/>
    </row>
    <row r="17407" spans="15:15" x14ac:dyDescent="0.2">
      <c r="O17407" s="223"/>
    </row>
    <row r="17408" spans="15:15" x14ac:dyDescent="0.2">
      <c r="O17408" s="223"/>
    </row>
    <row r="17409" spans="15:15" x14ac:dyDescent="0.2">
      <c r="O17409" s="223"/>
    </row>
    <row r="17410" spans="15:15" x14ac:dyDescent="0.2">
      <c r="O17410" s="223"/>
    </row>
    <row r="17411" spans="15:15" x14ac:dyDescent="0.2">
      <c r="O17411" s="223"/>
    </row>
    <row r="17412" spans="15:15" x14ac:dyDescent="0.2">
      <c r="O17412" s="223"/>
    </row>
    <row r="17413" spans="15:15" x14ac:dyDescent="0.2">
      <c r="O17413" s="223"/>
    </row>
    <row r="17414" spans="15:15" x14ac:dyDescent="0.2">
      <c r="O17414" s="223"/>
    </row>
    <row r="17415" spans="15:15" x14ac:dyDescent="0.2">
      <c r="O17415" s="223"/>
    </row>
    <row r="17416" spans="15:15" x14ac:dyDescent="0.2">
      <c r="O17416" s="223"/>
    </row>
    <row r="17417" spans="15:15" x14ac:dyDescent="0.2">
      <c r="O17417" s="223"/>
    </row>
    <row r="17418" spans="15:15" x14ac:dyDescent="0.2">
      <c r="O17418" s="223"/>
    </row>
    <row r="17419" spans="15:15" x14ac:dyDescent="0.2">
      <c r="O17419" s="223"/>
    </row>
    <row r="17420" spans="15:15" x14ac:dyDescent="0.2">
      <c r="O17420" s="223"/>
    </row>
    <row r="17421" spans="15:15" x14ac:dyDescent="0.2">
      <c r="O17421" s="223"/>
    </row>
    <row r="17422" spans="15:15" x14ac:dyDescent="0.2">
      <c r="O17422" s="223"/>
    </row>
    <row r="17423" spans="15:15" x14ac:dyDescent="0.2">
      <c r="O17423" s="223"/>
    </row>
    <row r="17424" spans="15:15" x14ac:dyDescent="0.2">
      <c r="O17424" s="223"/>
    </row>
    <row r="17425" spans="15:15" x14ac:dyDescent="0.2">
      <c r="O17425" s="223"/>
    </row>
    <row r="17426" spans="15:15" x14ac:dyDescent="0.2">
      <c r="O17426" s="223"/>
    </row>
    <row r="17427" spans="15:15" x14ac:dyDescent="0.2">
      <c r="O17427" s="223"/>
    </row>
    <row r="17428" spans="15:15" x14ac:dyDescent="0.2">
      <c r="O17428" s="223"/>
    </row>
    <row r="17429" spans="15:15" x14ac:dyDescent="0.2">
      <c r="O17429" s="223"/>
    </row>
    <row r="17430" spans="15:15" x14ac:dyDescent="0.2">
      <c r="O17430" s="223"/>
    </row>
    <row r="17431" spans="15:15" x14ac:dyDescent="0.2">
      <c r="O17431" s="223"/>
    </row>
    <row r="17432" spans="15:15" x14ac:dyDescent="0.2">
      <c r="O17432" s="223"/>
    </row>
    <row r="17433" spans="15:15" x14ac:dyDescent="0.2">
      <c r="O17433" s="223"/>
    </row>
    <row r="17434" spans="15:15" x14ac:dyDescent="0.2">
      <c r="O17434" s="223"/>
    </row>
    <row r="17435" spans="15:15" x14ac:dyDescent="0.2">
      <c r="O17435" s="223"/>
    </row>
    <row r="17436" spans="15:15" x14ac:dyDescent="0.2">
      <c r="O17436" s="223"/>
    </row>
    <row r="17437" spans="15:15" x14ac:dyDescent="0.2">
      <c r="O17437" s="223"/>
    </row>
    <row r="17438" spans="15:15" x14ac:dyDescent="0.2">
      <c r="O17438" s="223"/>
    </row>
    <row r="17439" spans="15:15" x14ac:dyDescent="0.2">
      <c r="O17439" s="223"/>
    </row>
    <row r="17440" spans="15:15" x14ac:dyDescent="0.2">
      <c r="O17440" s="223"/>
    </row>
    <row r="17441" spans="15:15" x14ac:dyDescent="0.2">
      <c r="O17441" s="223"/>
    </row>
    <row r="17442" spans="15:15" x14ac:dyDescent="0.2">
      <c r="O17442" s="223"/>
    </row>
    <row r="17443" spans="15:15" x14ac:dyDescent="0.2">
      <c r="O17443" s="223"/>
    </row>
    <row r="17444" spans="15:15" x14ac:dyDescent="0.2">
      <c r="O17444" s="223"/>
    </row>
    <row r="17445" spans="15:15" x14ac:dyDescent="0.2">
      <c r="O17445" s="223"/>
    </row>
    <row r="17446" spans="15:15" x14ac:dyDescent="0.2">
      <c r="O17446" s="223"/>
    </row>
    <row r="17447" spans="15:15" x14ac:dyDescent="0.2">
      <c r="O17447" s="223"/>
    </row>
    <row r="17448" spans="15:15" x14ac:dyDescent="0.2">
      <c r="O17448" s="223"/>
    </row>
    <row r="17449" spans="15:15" x14ac:dyDescent="0.2">
      <c r="O17449" s="223"/>
    </row>
    <row r="17450" spans="15:15" x14ac:dyDescent="0.2">
      <c r="O17450" s="223"/>
    </row>
    <row r="17451" spans="15:15" x14ac:dyDescent="0.2">
      <c r="O17451" s="223"/>
    </row>
    <row r="17452" spans="15:15" x14ac:dyDescent="0.2">
      <c r="O17452" s="223"/>
    </row>
    <row r="17453" spans="15:15" x14ac:dyDescent="0.2">
      <c r="O17453" s="223"/>
    </row>
    <row r="17454" spans="15:15" x14ac:dyDescent="0.2">
      <c r="O17454" s="223"/>
    </row>
    <row r="17455" spans="15:15" x14ac:dyDescent="0.2">
      <c r="O17455" s="223"/>
    </row>
    <row r="17456" spans="15:15" x14ac:dyDescent="0.2">
      <c r="O17456" s="223"/>
    </row>
    <row r="17457" spans="15:15" x14ac:dyDescent="0.2">
      <c r="O17457" s="223"/>
    </row>
    <row r="17458" spans="15:15" x14ac:dyDescent="0.2">
      <c r="O17458" s="223"/>
    </row>
    <row r="17459" spans="15:15" x14ac:dyDescent="0.2">
      <c r="O17459" s="223"/>
    </row>
    <row r="17460" spans="15:15" x14ac:dyDescent="0.2">
      <c r="O17460" s="223"/>
    </row>
    <row r="17461" spans="15:15" x14ac:dyDescent="0.2">
      <c r="O17461" s="223"/>
    </row>
    <row r="17462" spans="15:15" x14ac:dyDescent="0.2">
      <c r="O17462" s="223"/>
    </row>
    <row r="17463" spans="15:15" x14ac:dyDescent="0.2">
      <c r="O17463" s="223"/>
    </row>
    <row r="17464" spans="15:15" x14ac:dyDescent="0.2">
      <c r="O17464" s="223"/>
    </row>
    <row r="17465" spans="15:15" x14ac:dyDescent="0.2">
      <c r="O17465" s="223"/>
    </row>
    <row r="17466" spans="15:15" x14ac:dyDescent="0.2">
      <c r="O17466" s="223"/>
    </row>
    <row r="17467" spans="15:15" x14ac:dyDescent="0.2">
      <c r="O17467" s="223"/>
    </row>
    <row r="17468" spans="15:15" x14ac:dyDescent="0.2">
      <c r="O17468" s="223"/>
    </row>
    <row r="17469" spans="15:15" x14ac:dyDescent="0.2">
      <c r="O17469" s="223"/>
    </row>
    <row r="17470" spans="15:15" x14ac:dyDescent="0.2">
      <c r="O17470" s="223"/>
    </row>
    <row r="17471" spans="15:15" x14ac:dyDescent="0.2">
      <c r="O17471" s="223"/>
    </row>
    <row r="17472" spans="15:15" x14ac:dyDescent="0.2">
      <c r="O17472" s="223"/>
    </row>
    <row r="17473" spans="15:15" x14ac:dyDescent="0.2">
      <c r="O17473" s="223"/>
    </row>
    <row r="17474" spans="15:15" x14ac:dyDescent="0.2">
      <c r="O17474" s="223"/>
    </row>
    <row r="17475" spans="15:15" x14ac:dyDescent="0.2">
      <c r="O17475" s="223"/>
    </row>
    <row r="17476" spans="15:15" x14ac:dyDescent="0.2">
      <c r="O17476" s="223"/>
    </row>
    <row r="17477" spans="15:15" x14ac:dyDescent="0.2">
      <c r="O17477" s="223"/>
    </row>
    <row r="17478" spans="15:15" x14ac:dyDescent="0.2">
      <c r="O17478" s="223"/>
    </row>
    <row r="17479" spans="15:15" x14ac:dyDescent="0.2">
      <c r="O17479" s="223"/>
    </row>
    <row r="17480" spans="15:15" x14ac:dyDescent="0.2">
      <c r="O17480" s="223"/>
    </row>
    <row r="17481" spans="15:15" x14ac:dyDescent="0.2">
      <c r="O17481" s="223"/>
    </row>
    <row r="17482" spans="15:15" x14ac:dyDescent="0.2">
      <c r="O17482" s="223"/>
    </row>
    <row r="17483" spans="15:15" x14ac:dyDescent="0.2">
      <c r="O17483" s="223"/>
    </row>
    <row r="17484" spans="15:15" x14ac:dyDescent="0.2">
      <c r="O17484" s="223"/>
    </row>
    <row r="17485" spans="15:15" x14ac:dyDescent="0.2">
      <c r="O17485" s="223"/>
    </row>
    <row r="17486" spans="15:15" x14ac:dyDescent="0.2">
      <c r="O17486" s="223"/>
    </row>
    <row r="17487" spans="15:15" x14ac:dyDescent="0.2">
      <c r="O17487" s="223"/>
    </row>
    <row r="17488" spans="15:15" x14ac:dyDescent="0.2">
      <c r="O17488" s="223"/>
    </row>
    <row r="17489" spans="15:15" x14ac:dyDescent="0.2">
      <c r="O17489" s="223"/>
    </row>
    <row r="17490" spans="15:15" x14ac:dyDescent="0.2">
      <c r="O17490" s="223"/>
    </row>
    <row r="17491" spans="15:15" x14ac:dyDescent="0.2">
      <c r="O17491" s="223"/>
    </row>
    <row r="17492" spans="15:15" x14ac:dyDescent="0.2">
      <c r="O17492" s="223"/>
    </row>
    <row r="17493" spans="15:15" x14ac:dyDescent="0.2">
      <c r="O17493" s="223"/>
    </row>
    <row r="17494" spans="15:15" x14ac:dyDescent="0.2">
      <c r="O17494" s="223"/>
    </row>
    <row r="17495" spans="15:15" x14ac:dyDescent="0.2">
      <c r="O17495" s="223"/>
    </row>
    <row r="17496" spans="15:15" x14ac:dyDescent="0.2">
      <c r="O17496" s="223"/>
    </row>
    <row r="17497" spans="15:15" x14ac:dyDescent="0.2">
      <c r="O17497" s="223"/>
    </row>
    <row r="17498" spans="15:15" x14ac:dyDescent="0.2">
      <c r="O17498" s="223"/>
    </row>
    <row r="17499" spans="15:15" x14ac:dyDescent="0.2">
      <c r="O17499" s="223"/>
    </row>
    <row r="17500" spans="15:15" x14ac:dyDescent="0.2">
      <c r="O17500" s="223"/>
    </row>
    <row r="17501" spans="15:15" x14ac:dyDescent="0.2">
      <c r="O17501" s="223"/>
    </row>
    <row r="17502" spans="15:15" x14ac:dyDescent="0.2">
      <c r="O17502" s="223"/>
    </row>
    <row r="17503" spans="15:15" x14ac:dyDescent="0.2">
      <c r="O17503" s="223"/>
    </row>
    <row r="17504" spans="15:15" x14ac:dyDescent="0.2">
      <c r="O17504" s="223"/>
    </row>
    <row r="17505" spans="15:15" x14ac:dyDescent="0.2">
      <c r="O17505" s="223"/>
    </row>
    <row r="17506" spans="15:15" x14ac:dyDescent="0.2">
      <c r="O17506" s="223"/>
    </row>
    <row r="17507" spans="15:15" x14ac:dyDescent="0.2">
      <c r="O17507" s="223"/>
    </row>
    <row r="17508" spans="15:15" x14ac:dyDescent="0.2">
      <c r="O17508" s="223"/>
    </row>
    <row r="17509" spans="15:15" x14ac:dyDescent="0.2">
      <c r="O17509" s="223"/>
    </row>
    <row r="17510" spans="15:15" x14ac:dyDescent="0.2">
      <c r="O17510" s="223"/>
    </row>
    <row r="17511" spans="15:15" x14ac:dyDescent="0.2">
      <c r="O17511" s="223"/>
    </row>
    <row r="17512" spans="15:15" x14ac:dyDescent="0.2">
      <c r="O17512" s="223"/>
    </row>
    <row r="17513" spans="15:15" x14ac:dyDescent="0.2">
      <c r="O17513" s="223"/>
    </row>
    <row r="17514" spans="15:15" x14ac:dyDescent="0.2">
      <c r="O17514" s="223"/>
    </row>
    <row r="17515" spans="15:15" x14ac:dyDescent="0.2">
      <c r="O17515" s="223"/>
    </row>
    <row r="17516" spans="15:15" x14ac:dyDescent="0.2">
      <c r="O17516" s="223"/>
    </row>
    <row r="17517" spans="15:15" x14ac:dyDescent="0.2">
      <c r="O17517" s="223"/>
    </row>
    <row r="17518" spans="15:15" x14ac:dyDescent="0.2">
      <c r="O17518" s="223"/>
    </row>
    <row r="17519" spans="15:15" x14ac:dyDescent="0.2">
      <c r="O17519" s="223"/>
    </row>
    <row r="17520" spans="15:15" x14ac:dyDescent="0.2">
      <c r="O17520" s="223"/>
    </row>
    <row r="17521" spans="15:15" x14ac:dyDescent="0.2">
      <c r="O17521" s="223"/>
    </row>
    <row r="17522" spans="15:15" x14ac:dyDescent="0.2">
      <c r="O17522" s="223"/>
    </row>
    <row r="17523" spans="15:15" x14ac:dyDescent="0.2">
      <c r="O17523" s="223"/>
    </row>
    <row r="17524" spans="15:15" x14ac:dyDescent="0.2">
      <c r="O17524" s="223"/>
    </row>
    <row r="17525" spans="15:15" x14ac:dyDescent="0.2">
      <c r="O17525" s="223"/>
    </row>
    <row r="17526" spans="15:15" x14ac:dyDescent="0.2">
      <c r="O17526" s="223"/>
    </row>
    <row r="17527" spans="15:15" x14ac:dyDescent="0.2">
      <c r="O17527" s="223"/>
    </row>
    <row r="17528" spans="15:15" x14ac:dyDescent="0.2">
      <c r="O17528" s="223"/>
    </row>
    <row r="17529" spans="15:15" x14ac:dyDescent="0.2">
      <c r="O17529" s="223"/>
    </row>
    <row r="17530" spans="15:15" x14ac:dyDescent="0.2">
      <c r="O17530" s="223"/>
    </row>
    <row r="17531" spans="15:15" x14ac:dyDescent="0.2">
      <c r="O17531" s="223"/>
    </row>
    <row r="17532" spans="15:15" x14ac:dyDescent="0.2">
      <c r="O17532" s="223"/>
    </row>
    <row r="17533" spans="15:15" x14ac:dyDescent="0.2">
      <c r="O17533" s="223"/>
    </row>
    <row r="17534" spans="15:15" x14ac:dyDescent="0.2">
      <c r="O17534" s="223"/>
    </row>
    <row r="17535" spans="15:15" x14ac:dyDescent="0.2">
      <c r="O17535" s="223"/>
    </row>
    <row r="17536" spans="15:15" x14ac:dyDescent="0.2">
      <c r="O17536" s="223"/>
    </row>
    <row r="17537" spans="15:15" x14ac:dyDescent="0.2">
      <c r="O17537" s="223"/>
    </row>
    <row r="17538" spans="15:15" x14ac:dyDescent="0.2">
      <c r="O17538" s="223"/>
    </row>
    <row r="17539" spans="15:15" x14ac:dyDescent="0.2">
      <c r="O17539" s="223"/>
    </row>
    <row r="17540" spans="15:15" x14ac:dyDescent="0.2">
      <c r="O17540" s="223"/>
    </row>
    <row r="17541" spans="15:15" x14ac:dyDescent="0.2">
      <c r="O17541" s="223"/>
    </row>
    <row r="17542" spans="15:15" x14ac:dyDescent="0.2">
      <c r="O17542" s="223"/>
    </row>
    <row r="17543" spans="15:15" x14ac:dyDescent="0.2">
      <c r="O17543" s="223"/>
    </row>
    <row r="17544" spans="15:15" x14ac:dyDescent="0.2">
      <c r="O17544" s="223"/>
    </row>
    <row r="17545" spans="15:15" x14ac:dyDescent="0.2">
      <c r="O17545" s="223"/>
    </row>
    <row r="17546" spans="15:15" x14ac:dyDescent="0.2">
      <c r="O17546" s="223"/>
    </row>
    <row r="17547" spans="15:15" x14ac:dyDescent="0.2">
      <c r="O17547" s="223"/>
    </row>
    <row r="17548" spans="15:15" x14ac:dyDescent="0.2">
      <c r="O17548" s="223"/>
    </row>
    <row r="17549" spans="15:15" x14ac:dyDescent="0.2">
      <c r="O17549" s="223"/>
    </row>
    <row r="17550" spans="15:15" x14ac:dyDescent="0.2">
      <c r="O17550" s="223"/>
    </row>
    <row r="17551" spans="15:15" x14ac:dyDescent="0.2">
      <c r="O17551" s="223"/>
    </row>
    <row r="17552" spans="15:15" x14ac:dyDescent="0.2">
      <c r="O17552" s="223"/>
    </row>
    <row r="17553" spans="15:15" x14ac:dyDescent="0.2">
      <c r="O17553" s="223"/>
    </row>
    <row r="17554" spans="15:15" x14ac:dyDescent="0.2">
      <c r="O17554" s="223"/>
    </row>
    <row r="17555" spans="15:15" x14ac:dyDescent="0.2">
      <c r="O17555" s="223"/>
    </row>
    <row r="17556" spans="15:15" x14ac:dyDescent="0.2">
      <c r="O17556" s="223"/>
    </row>
    <row r="17557" spans="15:15" x14ac:dyDescent="0.2">
      <c r="O17557" s="223"/>
    </row>
    <row r="17558" spans="15:15" x14ac:dyDescent="0.2">
      <c r="O17558" s="223"/>
    </row>
    <row r="17559" spans="15:15" x14ac:dyDescent="0.2">
      <c r="O17559" s="223"/>
    </row>
    <row r="17560" spans="15:15" x14ac:dyDescent="0.2">
      <c r="O17560" s="223"/>
    </row>
    <row r="17561" spans="15:15" x14ac:dyDescent="0.2">
      <c r="O17561" s="223"/>
    </row>
    <row r="17562" spans="15:15" x14ac:dyDescent="0.2">
      <c r="O17562" s="223"/>
    </row>
    <row r="17563" spans="15:15" x14ac:dyDescent="0.2">
      <c r="O17563" s="223"/>
    </row>
    <row r="17564" spans="15:15" x14ac:dyDescent="0.2">
      <c r="O17564" s="223"/>
    </row>
    <row r="17565" spans="15:15" x14ac:dyDescent="0.2">
      <c r="O17565" s="223"/>
    </row>
    <row r="17566" spans="15:15" x14ac:dyDescent="0.2">
      <c r="O17566" s="223"/>
    </row>
    <row r="17567" spans="15:15" x14ac:dyDescent="0.2">
      <c r="O17567" s="223"/>
    </row>
    <row r="17568" spans="15:15" x14ac:dyDescent="0.2">
      <c r="O17568" s="223"/>
    </row>
    <row r="17569" spans="15:15" x14ac:dyDescent="0.2">
      <c r="O17569" s="223"/>
    </row>
    <row r="17570" spans="15:15" x14ac:dyDescent="0.2">
      <c r="O17570" s="223"/>
    </row>
    <row r="17571" spans="15:15" x14ac:dyDescent="0.2">
      <c r="O17571" s="223"/>
    </row>
    <row r="17572" spans="15:15" x14ac:dyDescent="0.2">
      <c r="O17572" s="223"/>
    </row>
    <row r="17573" spans="15:15" x14ac:dyDescent="0.2">
      <c r="O17573" s="223"/>
    </row>
    <row r="17574" spans="15:15" x14ac:dyDescent="0.2">
      <c r="O17574" s="223"/>
    </row>
    <row r="17575" spans="15:15" x14ac:dyDescent="0.2">
      <c r="O17575" s="223"/>
    </row>
    <row r="17576" spans="15:15" x14ac:dyDescent="0.2">
      <c r="O17576" s="223"/>
    </row>
    <row r="17577" spans="15:15" x14ac:dyDescent="0.2">
      <c r="O17577" s="223"/>
    </row>
    <row r="17578" spans="15:15" x14ac:dyDescent="0.2">
      <c r="O17578" s="223"/>
    </row>
    <row r="17579" spans="15:15" x14ac:dyDescent="0.2">
      <c r="O17579" s="223"/>
    </row>
    <row r="17580" spans="15:15" x14ac:dyDescent="0.2">
      <c r="O17580" s="223"/>
    </row>
    <row r="17581" spans="15:15" x14ac:dyDescent="0.2">
      <c r="O17581" s="223"/>
    </row>
    <row r="17582" spans="15:15" x14ac:dyDescent="0.2">
      <c r="O17582" s="223"/>
    </row>
    <row r="17583" spans="15:15" x14ac:dyDescent="0.2">
      <c r="O17583" s="223"/>
    </row>
    <row r="17584" spans="15:15" x14ac:dyDescent="0.2">
      <c r="O17584" s="223"/>
    </row>
    <row r="17585" spans="15:15" x14ac:dyDescent="0.2">
      <c r="O17585" s="223"/>
    </row>
    <row r="17586" spans="15:15" x14ac:dyDescent="0.2">
      <c r="O17586" s="223"/>
    </row>
    <row r="17587" spans="15:15" x14ac:dyDescent="0.2">
      <c r="O17587" s="223"/>
    </row>
    <row r="17588" spans="15:15" x14ac:dyDescent="0.2">
      <c r="O17588" s="223"/>
    </row>
    <row r="17589" spans="15:15" x14ac:dyDescent="0.2">
      <c r="O17589" s="223"/>
    </row>
    <row r="17590" spans="15:15" x14ac:dyDescent="0.2">
      <c r="O17590" s="223"/>
    </row>
    <row r="17591" spans="15:15" x14ac:dyDescent="0.2">
      <c r="O17591" s="223"/>
    </row>
    <row r="17592" spans="15:15" x14ac:dyDescent="0.2">
      <c r="O17592" s="223"/>
    </row>
    <row r="17593" spans="15:15" x14ac:dyDescent="0.2">
      <c r="O17593" s="223"/>
    </row>
    <row r="17594" spans="15:15" x14ac:dyDescent="0.2">
      <c r="O17594" s="223"/>
    </row>
    <row r="17595" spans="15:15" x14ac:dyDescent="0.2">
      <c r="O17595" s="223"/>
    </row>
    <row r="17596" spans="15:15" x14ac:dyDescent="0.2">
      <c r="O17596" s="223"/>
    </row>
    <row r="17597" spans="15:15" x14ac:dyDescent="0.2">
      <c r="O17597" s="223"/>
    </row>
    <row r="17598" spans="15:15" x14ac:dyDescent="0.2">
      <c r="O17598" s="223"/>
    </row>
    <row r="17599" spans="15:15" x14ac:dyDescent="0.2">
      <c r="O17599" s="223"/>
    </row>
    <row r="17600" spans="15:15" x14ac:dyDescent="0.2">
      <c r="O17600" s="223"/>
    </row>
    <row r="17601" spans="15:15" x14ac:dyDescent="0.2">
      <c r="O17601" s="223"/>
    </row>
    <row r="17602" spans="15:15" x14ac:dyDescent="0.2">
      <c r="O17602" s="223"/>
    </row>
    <row r="17603" spans="15:15" x14ac:dyDescent="0.2">
      <c r="O17603" s="223"/>
    </row>
    <row r="17604" spans="15:15" x14ac:dyDescent="0.2">
      <c r="O17604" s="223"/>
    </row>
    <row r="17605" spans="15:15" x14ac:dyDescent="0.2">
      <c r="O17605" s="223"/>
    </row>
    <row r="17606" spans="15:15" x14ac:dyDescent="0.2">
      <c r="O17606" s="223"/>
    </row>
    <row r="17607" spans="15:15" x14ac:dyDescent="0.2">
      <c r="O17607" s="223"/>
    </row>
    <row r="17608" spans="15:15" x14ac:dyDescent="0.2">
      <c r="O17608" s="223"/>
    </row>
    <row r="17609" spans="15:15" x14ac:dyDescent="0.2">
      <c r="O17609" s="223"/>
    </row>
    <row r="17610" spans="15:15" x14ac:dyDescent="0.2">
      <c r="O17610" s="223"/>
    </row>
    <row r="17611" spans="15:15" x14ac:dyDescent="0.2">
      <c r="O17611" s="223"/>
    </row>
    <row r="17612" spans="15:15" x14ac:dyDescent="0.2">
      <c r="O17612" s="223"/>
    </row>
    <row r="17613" spans="15:15" x14ac:dyDescent="0.2">
      <c r="O17613" s="223"/>
    </row>
    <row r="17614" spans="15:15" x14ac:dyDescent="0.2">
      <c r="O17614" s="223"/>
    </row>
    <row r="17615" spans="15:15" x14ac:dyDescent="0.2">
      <c r="O17615" s="223"/>
    </row>
    <row r="17616" spans="15:15" x14ac:dyDescent="0.2">
      <c r="O17616" s="223"/>
    </row>
    <row r="17617" spans="15:15" x14ac:dyDescent="0.2">
      <c r="O17617" s="223"/>
    </row>
    <row r="17618" spans="15:15" x14ac:dyDescent="0.2">
      <c r="O17618" s="223"/>
    </row>
    <row r="17619" spans="15:15" x14ac:dyDescent="0.2">
      <c r="O17619" s="223"/>
    </row>
    <row r="17620" spans="15:15" x14ac:dyDescent="0.2">
      <c r="O17620" s="223"/>
    </row>
    <row r="17621" spans="15:15" x14ac:dyDescent="0.2">
      <c r="O17621" s="223"/>
    </row>
    <row r="17622" spans="15:15" x14ac:dyDescent="0.2">
      <c r="O17622" s="223"/>
    </row>
    <row r="17623" spans="15:15" x14ac:dyDescent="0.2">
      <c r="O17623" s="223"/>
    </row>
    <row r="17624" spans="15:15" x14ac:dyDescent="0.2">
      <c r="O17624" s="223"/>
    </row>
    <row r="17625" spans="15:15" x14ac:dyDescent="0.2">
      <c r="O17625" s="223"/>
    </row>
    <row r="17626" spans="15:15" x14ac:dyDescent="0.2">
      <c r="O17626" s="223"/>
    </row>
    <row r="17627" spans="15:15" x14ac:dyDescent="0.2">
      <c r="O17627" s="223"/>
    </row>
    <row r="17628" spans="15:15" x14ac:dyDescent="0.2">
      <c r="O17628" s="223"/>
    </row>
    <row r="17629" spans="15:15" x14ac:dyDescent="0.2">
      <c r="O17629" s="223"/>
    </row>
    <row r="17630" spans="15:15" x14ac:dyDescent="0.2">
      <c r="O17630" s="223"/>
    </row>
    <row r="17631" spans="15:15" x14ac:dyDescent="0.2">
      <c r="O17631" s="223"/>
    </row>
    <row r="17632" spans="15:15" x14ac:dyDescent="0.2">
      <c r="O17632" s="223"/>
    </row>
    <row r="17633" spans="15:15" x14ac:dyDescent="0.2">
      <c r="O17633" s="223"/>
    </row>
    <row r="17634" spans="15:15" x14ac:dyDescent="0.2">
      <c r="O17634" s="223"/>
    </row>
    <row r="17635" spans="15:15" x14ac:dyDescent="0.2">
      <c r="O17635" s="223"/>
    </row>
    <row r="17636" spans="15:15" x14ac:dyDescent="0.2">
      <c r="O17636" s="223"/>
    </row>
    <row r="17637" spans="15:15" x14ac:dyDescent="0.2">
      <c r="O17637" s="223"/>
    </row>
    <row r="17638" spans="15:15" x14ac:dyDescent="0.2">
      <c r="O17638" s="223"/>
    </row>
    <row r="17639" spans="15:15" x14ac:dyDescent="0.2">
      <c r="O17639" s="223"/>
    </row>
    <row r="17640" spans="15:15" x14ac:dyDescent="0.2">
      <c r="O17640" s="223"/>
    </row>
    <row r="17641" spans="15:15" x14ac:dyDescent="0.2">
      <c r="O17641" s="223"/>
    </row>
    <row r="17642" spans="15:15" x14ac:dyDescent="0.2">
      <c r="O17642" s="223"/>
    </row>
    <row r="17643" spans="15:15" x14ac:dyDescent="0.2">
      <c r="O17643" s="223"/>
    </row>
    <row r="17644" spans="15:15" x14ac:dyDescent="0.2">
      <c r="O17644" s="223"/>
    </row>
    <row r="17645" spans="15:15" x14ac:dyDescent="0.2">
      <c r="O17645" s="223"/>
    </row>
    <row r="17646" spans="15:15" x14ac:dyDescent="0.2">
      <c r="O17646" s="223"/>
    </row>
    <row r="17647" spans="15:15" x14ac:dyDescent="0.2">
      <c r="O17647" s="223"/>
    </row>
    <row r="17648" spans="15:15" x14ac:dyDescent="0.2">
      <c r="O17648" s="223"/>
    </row>
    <row r="17649" spans="15:15" x14ac:dyDescent="0.2">
      <c r="O17649" s="223"/>
    </row>
    <row r="17650" spans="15:15" x14ac:dyDescent="0.2">
      <c r="O17650" s="223"/>
    </row>
    <row r="17651" spans="15:15" x14ac:dyDescent="0.2">
      <c r="O17651" s="223"/>
    </row>
    <row r="17652" spans="15:15" x14ac:dyDescent="0.2">
      <c r="O17652" s="223"/>
    </row>
    <row r="17653" spans="15:15" x14ac:dyDescent="0.2">
      <c r="O17653" s="223"/>
    </row>
    <row r="17654" spans="15:15" x14ac:dyDescent="0.2">
      <c r="O17654" s="223"/>
    </row>
    <row r="17655" spans="15:15" x14ac:dyDescent="0.2">
      <c r="O17655" s="223"/>
    </row>
    <row r="17656" spans="15:15" x14ac:dyDescent="0.2">
      <c r="O17656" s="223"/>
    </row>
    <row r="17657" spans="15:15" x14ac:dyDescent="0.2">
      <c r="O17657" s="223"/>
    </row>
    <row r="17658" spans="15:15" x14ac:dyDescent="0.2">
      <c r="O17658" s="223"/>
    </row>
    <row r="17659" spans="15:15" x14ac:dyDescent="0.2">
      <c r="O17659" s="223"/>
    </row>
    <row r="17660" spans="15:15" x14ac:dyDescent="0.2">
      <c r="O17660" s="223"/>
    </row>
    <row r="17661" spans="15:15" x14ac:dyDescent="0.2">
      <c r="O17661" s="223"/>
    </row>
    <row r="17662" spans="15:15" x14ac:dyDescent="0.2">
      <c r="O17662" s="223"/>
    </row>
    <row r="17663" spans="15:15" x14ac:dyDescent="0.2">
      <c r="O17663" s="223"/>
    </row>
    <row r="17664" spans="15:15" x14ac:dyDescent="0.2">
      <c r="O17664" s="223"/>
    </row>
    <row r="17665" spans="15:15" x14ac:dyDescent="0.2">
      <c r="O17665" s="223"/>
    </row>
    <row r="17666" spans="15:15" x14ac:dyDescent="0.2">
      <c r="O17666" s="223"/>
    </row>
    <row r="17667" spans="15:15" x14ac:dyDescent="0.2">
      <c r="O17667" s="223"/>
    </row>
    <row r="17668" spans="15:15" x14ac:dyDescent="0.2">
      <c r="O17668" s="223"/>
    </row>
    <row r="17669" spans="15:15" x14ac:dyDescent="0.2">
      <c r="O17669" s="223"/>
    </row>
    <row r="17670" spans="15:15" x14ac:dyDescent="0.2">
      <c r="O17670" s="223"/>
    </row>
    <row r="17671" spans="15:15" x14ac:dyDescent="0.2">
      <c r="O17671" s="223"/>
    </row>
    <row r="17672" spans="15:15" x14ac:dyDescent="0.2">
      <c r="O17672" s="223"/>
    </row>
    <row r="17673" spans="15:15" x14ac:dyDescent="0.2">
      <c r="O17673" s="223"/>
    </row>
    <row r="17674" spans="15:15" x14ac:dyDescent="0.2">
      <c r="O17674" s="223"/>
    </row>
    <row r="17675" spans="15:15" x14ac:dyDescent="0.2">
      <c r="O17675" s="223"/>
    </row>
    <row r="17676" spans="15:15" x14ac:dyDescent="0.2">
      <c r="O17676" s="223"/>
    </row>
    <row r="17677" spans="15:15" x14ac:dyDescent="0.2">
      <c r="O17677" s="223"/>
    </row>
    <row r="17678" spans="15:15" x14ac:dyDescent="0.2">
      <c r="O17678" s="223"/>
    </row>
    <row r="17679" spans="15:15" x14ac:dyDescent="0.2">
      <c r="O17679" s="223"/>
    </row>
    <row r="17680" spans="15:15" x14ac:dyDescent="0.2">
      <c r="O17680" s="223"/>
    </row>
    <row r="17681" spans="15:15" x14ac:dyDescent="0.2">
      <c r="O17681" s="223"/>
    </row>
    <row r="17682" spans="15:15" x14ac:dyDescent="0.2">
      <c r="O17682" s="223"/>
    </row>
    <row r="17683" spans="15:15" x14ac:dyDescent="0.2">
      <c r="O17683" s="223"/>
    </row>
    <row r="17684" spans="15:15" x14ac:dyDescent="0.2">
      <c r="O17684" s="223"/>
    </row>
    <row r="17685" spans="15:15" x14ac:dyDescent="0.2">
      <c r="O17685" s="223"/>
    </row>
    <row r="17686" spans="15:15" x14ac:dyDescent="0.2">
      <c r="O17686" s="223"/>
    </row>
    <row r="17687" spans="15:15" x14ac:dyDescent="0.2">
      <c r="O17687" s="223"/>
    </row>
    <row r="17688" spans="15:15" x14ac:dyDescent="0.2">
      <c r="O17688" s="223"/>
    </row>
    <row r="17689" spans="15:15" x14ac:dyDescent="0.2">
      <c r="O17689" s="223"/>
    </row>
    <row r="17690" spans="15:15" x14ac:dyDescent="0.2">
      <c r="O17690" s="223"/>
    </row>
    <row r="17691" spans="15:15" x14ac:dyDescent="0.2">
      <c r="O17691" s="223"/>
    </row>
    <row r="17692" spans="15:15" x14ac:dyDescent="0.2">
      <c r="O17692" s="223"/>
    </row>
    <row r="17693" spans="15:15" x14ac:dyDescent="0.2">
      <c r="O17693" s="223"/>
    </row>
    <row r="17694" spans="15:15" x14ac:dyDescent="0.2">
      <c r="O17694" s="223"/>
    </row>
    <row r="17695" spans="15:15" x14ac:dyDescent="0.2">
      <c r="O17695" s="223"/>
    </row>
    <row r="17696" spans="15:15" x14ac:dyDescent="0.2">
      <c r="O17696" s="223"/>
    </row>
    <row r="17697" spans="15:15" x14ac:dyDescent="0.2">
      <c r="O17697" s="223"/>
    </row>
    <row r="17698" spans="15:15" x14ac:dyDescent="0.2">
      <c r="O17698" s="223"/>
    </row>
    <row r="17699" spans="15:15" x14ac:dyDescent="0.2">
      <c r="O17699" s="223"/>
    </row>
    <row r="17700" spans="15:15" x14ac:dyDescent="0.2">
      <c r="O17700" s="223"/>
    </row>
    <row r="17701" spans="15:15" x14ac:dyDescent="0.2">
      <c r="O17701" s="223"/>
    </row>
    <row r="17702" spans="15:15" x14ac:dyDescent="0.2">
      <c r="O17702" s="223"/>
    </row>
    <row r="17703" spans="15:15" x14ac:dyDescent="0.2">
      <c r="O17703" s="223"/>
    </row>
    <row r="17704" spans="15:15" x14ac:dyDescent="0.2">
      <c r="O17704" s="223"/>
    </row>
    <row r="17705" spans="15:15" x14ac:dyDescent="0.2">
      <c r="O17705" s="223"/>
    </row>
    <row r="17706" spans="15:15" x14ac:dyDescent="0.2">
      <c r="O17706" s="223"/>
    </row>
    <row r="17707" spans="15:15" x14ac:dyDescent="0.2">
      <c r="O17707" s="223"/>
    </row>
    <row r="17708" spans="15:15" x14ac:dyDescent="0.2">
      <c r="O17708" s="223"/>
    </row>
    <row r="17709" spans="15:15" x14ac:dyDescent="0.2">
      <c r="O17709" s="223"/>
    </row>
    <row r="17710" spans="15:15" x14ac:dyDescent="0.2">
      <c r="O17710" s="223"/>
    </row>
    <row r="17711" spans="15:15" x14ac:dyDescent="0.2">
      <c r="O17711" s="223"/>
    </row>
    <row r="17712" spans="15:15" x14ac:dyDescent="0.2">
      <c r="O17712" s="223"/>
    </row>
    <row r="17713" spans="15:15" x14ac:dyDescent="0.2">
      <c r="O17713" s="223"/>
    </row>
    <row r="17714" spans="15:15" x14ac:dyDescent="0.2">
      <c r="O17714" s="223"/>
    </row>
    <row r="17715" spans="15:15" x14ac:dyDescent="0.2">
      <c r="O17715" s="223"/>
    </row>
    <row r="17716" spans="15:15" x14ac:dyDescent="0.2">
      <c r="O17716" s="223"/>
    </row>
    <row r="17717" spans="15:15" x14ac:dyDescent="0.2">
      <c r="O17717" s="223"/>
    </row>
    <row r="17718" spans="15:15" x14ac:dyDescent="0.2">
      <c r="O17718" s="223"/>
    </row>
    <row r="17719" spans="15:15" x14ac:dyDescent="0.2">
      <c r="O17719" s="223"/>
    </row>
    <row r="17720" spans="15:15" x14ac:dyDescent="0.2">
      <c r="O17720" s="223"/>
    </row>
    <row r="17721" spans="15:15" x14ac:dyDescent="0.2">
      <c r="O17721" s="223"/>
    </row>
    <row r="17722" spans="15:15" x14ac:dyDescent="0.2">
      <c r="O17722" s="223"/>
    </row>
    <row r="17723" spans="15:15" x14ac:dyDescent="0.2">
      <c r="O17723" s="223"/>
    </row>
    <row r="17724" spans="15:15" x14ac:dyDescent="0.2">
      <c r="O17724" s="223"/>
    </row>
    <row r="17725" spans="15:15" x14ac:dyDescent="0.2">
      <c r="O17725" s="223"/>
    </row>
    <row r="17726" spans="15:15" x14ac:dyDescent="0.2">
      <c r="O17726" s="223"/>
    </row>
    <row r="17727" spans="15:15" x14ac:dyDescent="0.2">
      <c r="O17727" s="223"/>
    </row>
    <row r="17728" spans="15:15" x14ac:dyDescent="0.2">
      <c r="O17728" s="223"/>
    </row>
    <row r="17729" spans="15:15" x14ac:dyDescent="0.2">
      <c r="O17729" s="223"/>
    </row>
    <row r="17730" spans="15:15" x14ac:dyDescent="0.2">
      <c r="O17730" s="223"/>
    </row>
    <row r="17731" spans="15:15" x14ac:dyDescent="0.2">
      <c r="O17731" s="223"/>
    </row>
    <row r="17732" spans="15:15" x14ac:dyDescent="0.2">
      <c r="O17732" s="223"/>
    </row>
    <row r="17733" spans="15:15" x14ac:dyDescent="0.2">
      <c r="O17733" s="223"/>
    </row>
    <row r="17734" spans="15:15" x14ac:dyDescent="0.2">
      <c r="O17734" s="223"/>
    </row>
    <row r="17735" spans="15:15" x14ac:dyDescent="0.2">
      <c r="O17735" s="223"/>
    </row>
    <row r="17736" spans="15:15" x14ac:dyDescent="0.2">
      <c r="O17736" s="223"/>
    </row>
    <row r="17737" spans="15:15" x14ac:dyDescent="0.2">
      <c r="O17737" s="223"/>
    </row>
    <row r="17738" spans="15:15" x14ac:dyDescent="0.2">
      <c r="O17738" s="223"/>
    </row>
    <row r="17739" spans="15:15" x14ac:dyDescent="0.2">
      <c r="O17739" s="223"/>
    </row>
    <row r="17740" spans="15:15" x14ac:dyDescent="0.2">
      <c r="O17740" s="223"/>
    </row>
    <row r="17741" spans="15:15" x14ac:dyDescent="0.2">
      <c r="O17741" s="223"/>
    </row>
    <row r="17742" spans="15:15" x14ac:dyDescent="0.2">
      <c r="O17742" s="223"/>
    </row>
    <row r="17743" spans="15:15" x14ac:dyDescent="0.2">
      <c r="O17743" s="223"/>
    </row>
    <row r="17744" spans="15:15" x14ac:dyDescent="0.2">
      <c r="O17744" s="223"/>
    </row>
    <row r="17745" spans="15:15" x14ac:dyDescent="0.2">
      <c r="O17745" s="223"/>
    </row>
    <row r="17746" spans="15:15" x14ac:dyDescent="0.2">
      <c r="O17746" s="223"/>
    </row>
    <row r="17747" spans="15:15" x14ac:dyDescent="0.2">
      <c r="O17747" s="223"/>
    </row>
    <row r="17748" spans="15:15" x14ac:dyDescent="0.2">
      <c r="O17748" s="223"/>
    </row>
    <row r="17749" spans="15:15" x14ac:dyDescent="0.2">
      <c r="O17749" s="223"/>
    </row>
    <row r="17750" spans="15:15" x14ac:dyDescent="0.2">
      <c r="O17750" s="223"/>
    </row>
    <row r="17751" spans="15:15" x14ac:dyDescent="0.2">
      <c r="O17751" s="223"/>
    </row>
    <row r="17752" spans="15:15" x14ac:dyDescent="0.2">
      <c r="O17752" s="223"/>
    </row>
    <row r="17753" spans="15:15" x14ac:dyDescent="0.2">
      <c r="O17753" s="223"/>
    </row>
    <row r="17754" spans="15:15" x14ac:dyDescent="0.2">
      <c r="O17754" s="223"/>
    </row>
    <row r="17755" spans="15:15" x14ac:dyDescent="0.2">
      <c r="O17755" s="223"/>
    </row>
    <row r="17756" spans="15:15" x14ac:dyDescent="0.2">
      <c r="O17756" s="223"/>
    </row>
    <row r="17757" spans="15:15" x14ac:dyDescent="0.2">
      <c r="O17757" s="223"/>
    </row>
    <row r="17758" spans="15:15" x14ac:dyDescent="0.2">
      <c r="O17758" s="223"/>
    </row>
    <row r="17759" spans="15:15" x14ac:dyDescent="0.2">
      <c r="O17759" s="223"/>
    </row>
    <row r="17760" spans="15:15" x14ac:dyDescent="0.2">
      <c r="O17760" s="223"/>
    </row>
    <row r="17761" spans="15:15" x14ac:dyDescent="0.2">
      <c r="O17761" s="223"/>
    </row>
    <row r="17762" spans="15:15" x14ac:dyDescent="0.2">
      <c r="O17762" s="223"/>
    </row>
    <row r="17763" spans="15:15" x14ac:dyDescent="0.2">
      <c r="O17763" s="223"/>
    </row>
    <row r="17764" spans="15:15" x14ac:dyDescent="0.2">
      <c r="O17764" s="223"/>
    </row>
    <row r="17765" spans="15:15" x14ac:dyDescent="0.2">
      <c r="O17765" s="223"/>
    </row>
    <row r="17766" spans="15:15" x14ac:dyDescent="0.2">
      <c r="O17766" s="223"/>
    </row>
    <row r="17767" spans="15:15" x14ac:dyDescent="0.2">
      <c r="O17767" s="223"/>
    </row>
    <row r="17768" spans="15:15" x14ac:dyDescent="0.2">
      <c r="O17768" s="223"/>
    </row>
    <row r="17769" spans="15:15" x14ac:dyDescent="0.2">
      <c r="O17769" s="223"/>
    </row>
    <row r="17770" spans="15:15" x14ac:dyDescent="0.2">
      <c r="O17770" s="223"/>
    </row>
    <row r="17771" spans="15:15" x14ac:dyDescent="0.2">
      <c r="O17771" s="223"/>
    </row>
    <row r="17772" spans="15:15" x14ac:dyDescent="0.2">
      <c r="O17772" s="223"/>
    </row>
    <row r="17773" spans="15:15" x14ac:dyDescent="0.2">
      <c r="O17773" s="223"/>
    </row>
    <row r="17774" spans="15:15" x14ac:dyDescent="0.2">
      <c r="O17774" s="223"/>
    </row>
    <row r="17775" spans="15:15" x14ac:dyDescent="0.2">
      <c r="O17775" s="223"/>
    </row>
    <row r="17776" spans="15:15" x14ac:dyDescent="0.2">
      <c r="O17776" s="223"/>
    </row>
    <row r="17777" spans="15:15" x14ac:dyDescent="0.2">
      <c r="O17777" s="223"/>
    </row>
    <row r="17778" spans="15:15" x14ac:dyDescent="0.2">
      <c r="O17778" s="223"/>
    </row>
    <row r="17779" spans="15:15" x14ac:dyDescent="0.2">
      <c r="O17779" s="223"/>
    </row>
    <row r="17780" spans="15:15" x14ac:dyDescent="0.2">
      <c r="O17780" s="223"/>
    </row>
    <row r="17781" spans="15:15" x14ac:dyDescent="0.2">
      <c r="O17781" s="223"/>
    </row>
    <row r="17782" spans="15:15" x14ac:dyDescent="0.2">
      <c r="O17782" s="223"/>
    </row>
    <row r="17783" spans="15:15" x14ac:dyDescent="0.2">
      <c r="O17783" s="223"/>
    </row>
    <row r="17784" spans="15:15" x14ac:dyDescent="0.2">
      <c r="O17784" s="223"/>
    </row>
    <row r="17785" spans="15:15" x14ac:dyDescent="0.2">
      <c r="O17785" s="223"/>
    </row>
    <row r="17786" spans="15:15" x14ac:dyDescent="0.2">
      <c r="O17786" s="223"/>
    </row>
    <row r="17787" spans="15:15" x14ac:dyDescent="0.2">
      <c r="O17787" s="223"/>
    </row>
    <row r="17788" spans="15:15" x14ac:dyDescent="0.2">
      <c r="O17788" s="223"/>
    </row>
    <row r="17789" spans="15:15" x14ac:dyDescent="0.2">
      <c r="O17789" s="223"/>
    </row>
    <row r="17790" spans="15:15" x14ac:dyDescent="0.2">
      <c r="O17790" s="223"/>
    </row>
    <row r="17791" spans="15:15" x14ac:dyDescent="0.2">
      <c r="O17791" s="223"/>
    </row>
    <row r="17792" spans="15:15" x14ac:dyDescent="0.2">
      <c r="O17792" s="223"/>
    </row>
    <row r="17793" spans="15:15" x14ac:dyDescent="0.2">
      <c r="O17793" s="223"/>
    </row>
    <row r="17794" spans="15:15" x14ac:dyDescent="0.2">
      <c r="O17794" s="223"/>
    </row>
    <row r="17795" spans="15:15" x14ac:dyDescent="0.2">
      <c r="O17795" s="223"/>
    </row>
    <row r="17796" spans="15:15" x14ac:dyDescent="0.2">
      <c r="O17796" s="223"/>
    </row>
    <row r="17797" spans="15:15" x14ac:dyDescent="0.2">
      <c r="O17797" s="223"/>
    </row>
    <row r="17798" spans="15:15" x14ac:dyDescent="0.2">
      <c r="O17798" s="223"/>
    </row>
    <row r="17799" spans="15:15" x14ac:dyDescent="0.2">
      <c r="O17799" s="223"/>
    </row>
    <row r="17800" spans="15:15" x14ac:dyDescent="0.2">
      <c r="O17800" s="223"/>
    </row>
    <row r="17801" spans="15:15" x14ac:dyDescent="0.2">
      <c r="O17801" s="223"/>
    </row>
    <row r="17802" spans="15:15" x14ac:dyDescent="0.2">
      <c r="O17802" s="223"/>
    </row>
    <row r="17803" spans="15:15" x14ac:dyDescent="0.2">
      <c r="O17803" s="223"/>
    </row>
    <row r="17804" spans="15:15" x14ac:dyDescent="0.2">
      <c r="O17804" s="223"/>
    </row>
    <row r="17805" spans="15:15" x14ac:dyDescent="0.2">
      <c r="O17805" s="223"/>
    </row>
    <row r="17806" spans="15:15" x14ac:dyDescent="0.2">
      <c r="O17806" s="223"/>
    </row>
    <row r="17807" spans="15:15" x14ac:dyDescent="0.2">
      <c r="O17807" s="223"/>
    </row>
    <row r="17808" spans="15:15" x14ac:dyDescent="0.2">
      <c r="O17808" s="223"/>
    </row>
    <row r="17809" spans="15:15" x14ac:dyDescent="0.2">
      <c r="O17809" s="223"/>
    </row>
    <row r="17810" spans="15:15" x14ac:dyDescent="0.2">
      <c r="O17810" s="223"/>
    </row>
    <row r="17811" spans="15:15" x14ac:dyDescent="0.2">
      <c r="O17811" s="223"/>
    </row>
    <row r="17812" spans="15:15" x14ac:dyDescent="0.2">
      <c r="O17812" s="223"/>
    </row>
    <row r="17813" spans="15:15" x14ac:dyDescent="0.2">
      <c r="O17813" s="223"/>
    </row>
    <row r="17814" spans="15:15" x14ac:dyDescent="0.2">
      <c r="O17814" s="223"/>
    </row>
    <row r="17815" spans="15:15" x14ac:dyDescent="0.2">
      <c r="O17815" s="223"/>
    </row>
    <row r="17816" spans="15:15" x14ac:dyDescent="0.2">
      <c r="O17816" s="223"/>
    </row>
    <row r="17817" spans="15:15" x14ac:dyDescent="0.2">
      <c r="O17817" s="223"/>
    </row>
    <row r="17818" spans="15:15" x14ac:dyDescent="0.2">
      <c r="O17818" s="223"/>
    </row>
    <row r="17819" spans="15:15" x14ac:dyDescent="0.2">
      <c r="O17819" s="223"/>
    </row>
    <row r="17820" spans="15:15" x14ac:dyDescent="0.2">
      <c r="O17820" s="223"/>
    </row>
    <row r="17821" spans="15:15" x14ac:dyDescent="0.2">
      <c r="O17821" s="223"/>
    </row>
    <row r="17822" spans="15:15" x14ac:dyDescent="0.2">
      <c r="O17822" s="223"/>
    </row>
    <row r="17823" spans="15:15" x14ac:dyDescent="0.2">
      <c r="O17823" s="223"/>
    </row>
    <row r="17824" spans="15:15" x14ac:dyDescent="0.2">
      <c r="O17824" s="223"/>
    </row>
    <row r="17825" spans="15:15" x14ac:dyDescent="0.2">
      <c r="O17825" s="223"/>
    </row>
    <row r="17826" spans="15:15" x14ac:dyDescent="0.2">
      <c r="O17826" s="223"/>
    </row>
    <row r="17827" spans="15:15" x14ac:dyDescent="0.2">
      <c r="O17827" s="223"/>
    </row>
    <row r="17828" spans="15:15" x14ac:dyDescent="0.2">
      <c r="O17828" s="223"/>
    </row>
    <row r="17829" spans="15:15" x14ac:dyDescent="0.2">
      <c r="O17829" s="223"/>
    </row>
    <row r="17830" spans="15:15" x14ac:dyDescent="0.2">
      <c r="O17830" s="223"/>
    </row>
    <row r="17831" spans="15:15" x14ac:dyDescent="0.2">
      <c r="O17831" s="223"/>
    </row>
    <row r="17832" spans="15:15" x14ac:dyDescent="0.2">
      <c r="O17832" s="223"/>
    </row>
    <row r="17833" spans="15:15" x14ac:dyDescent="0.2">
      <c r="O17833" s="223"/>
    </row>
    <row r="17834" spans="15:15" x14ac:dyDescent="0.2">
      <c r="O17834" s="223"/>
    </row>
    <row r="17835" spans="15:15" x14ac:dyDescent="0.2">
      <c r="O17835" s="223"/>
    </row>
    <row r="17836" spans="15:15" x14ac:dyDescent="0.2">
      <c r="O17836" s="223"/>
    </row>
    <row r="17837" spans="15:15" x14ac:dyDescent="0.2">
      <c r="O17837" s="223"/>
    </row>
    <row r="17838" spans="15:15" x14ac:dyDescent="0.2">
      <c r="O17838" s="223"/>
    </row>
    <row r="17839" spans="15:15" x14ac:dyDescent="0.2">
      <c r="O17839" s="223"/>
    </row>
    <row r="17840" spans="15:15" x14ac:dyDescent="0.2">
      <c r="O17840" s="223"/>
    </row>
    <row r="17841" spans="15:15" x14ac:dyDescent="0.2">
      <c r="O17841" s="223"/>
    </row>
    <row r="17842" spans="15:15" x14ac:dyDescent="0.2">
      <c r="O17842" s="223"/>
    </row>
    <row r="17843" spans="15:15" x14ac:dyDescent="0.2">
      <c r="O17843" s="223"/>
    </row>
    <row r="17844" spans="15:15" x14ac:dyDescent="0.2">
      <c r="O17844" s="223"/>
    </row>
    <row r="17845" spans="15:15" x14ac:dyDescent="0.2">
      <c r="O17845" s="223"/>
    </row>
    <row r="17846" spans="15:15" x14ac:dyDescent="0.2">
      <c r="O17846" s="223"/>
    </row>
    <row r="17847" spans="15:15" x14ac:dyDescent="0.2">
      <c r="O17847" s="223"/>
    </row>
    <row r="17848" spans="15:15" x14ac:dyDescent="0.2">
      <c r="O17848" s="223"/>
    </row>
    <row r="17849" spans="15:15" x14ac:dyDescent="0.2">
      <c r="O17849" s="223"/>
    </row>
    <row r="17850" spans="15:15" x14ac:dyDescent="0.2">
      <c r="O17850" s="223"/>
    </row>
    <row r="17851" spans="15:15" x14ac:dyDescent="0.2">
      <c r="O17851" s="223"/>
    </row>
    <row r="17852" spans="15:15" x14ac:dyDescent="0.2">
      <c r="O17852" s="223"/>
    </row>
    <row r="17853" spans="15:15" x14ac:dyDescent="0.2">
      <c r="O17853" s="223"/>
    </row>
    <row r="17854" spans="15:15" x14ac:dyDescent="0.2">
      <c r="O17854" s="223"/>
    </row>
    <row r="17855" spans="15:15" x14ac:dyDescent="0.2">
      <c r="O17855" s="223"/>
    </row>
    <row r="17856" spans="15:15" x14ac:dyDescent="0.2">
      <c r="O17856" s="223"/>
    </row>
    <row r="17857" spans="15:15" x14ac:dyDescent="0.2">
      <c r="O17857" s="223"/>
    </row>
    <row r="17858" spans="15:15" x14ac:dyDescent="0.2">
      <c r="O17858" s="223"/>
    </row>
    <row r="17859" spans="15:15" x14ac:dyDescent="0.2">
      <c r="O17859" s="223"/>
    </row>
    <row r="17860" spans="15:15" x14ac:dyDescent="0.2">
      <c r="O17860" s="223"/>
    </row>
    <row r="17861" spans="15:15" x14ac:dyDescent="0.2">
      <c r="O17861" s="223"/>
    </row>
    <row r="17862" spans="15:15" x14ac:dyDescent="0.2">
      <c r="O17862" s="223"/>
    </row>
    <row r="17863" spans="15:15" x14ac:dyDescent="0.2">
      <c r="O17863" s="223"/>
    </row>
    <row r="17864" spans="15:15" x14ac:dyDescent="0.2">
      <c r="O17864" s="223"/>
    </row>
    <row r="17865" spans="15:15" x14ac:dyDescent="0.2">
      <c r="O17865" s="223"/>
    </row>
    <row r="17866" spans="15:15" x14ac:dyDescent="0.2">
      <c r="O17866" s="223"/>
    </row>
    <row r="17867" spans="15:15" x14ac:dyDescent="0.2">
      <c r="O17867" s="223"/>
    </row>
    <row r="17868" spans="15:15" x14ac:dyDescent="0.2">
      <c r="O17868" s="223"/>
    </row>
    <row r="17869" spans="15:15" x14ac:dyDescent="0.2">
      <c r="O17869" s="223"/>
    </row>
    <row r="17870" spans="15:15" x14ac:dyDescent="0.2">
      <c r="O17870" s="223"/>
    </row>
    <row r="17871" spans="15:15" x14ac:dyDescent="0.2">
      <c r="O17871" s="223"/>
    </row>
    <row r="17872" spans="15:15" x14ac:dyDescent="0.2">
      <c r="O17872" s="223"/>
    </row>
    <row r="17873" spans="15:15" x14ac:dyDescent="0.2">
      <c r="O17873" s="223"/>
    </row>
    <row r="17874" spans="15:15" x14ac:dyDescent="0.2">
      <c r="O17874" s="223"/>
    </row>
    <row r="17875" spans="15:15" x14ac:dyDescent="0.2">
      <c r="O17875" s="223"/>
    </row>
    <row r="17876" spans="15:15" x14ac:dyDescent="0.2">
      <c r="O17876" s="223"/>
    </row>
    <row r="17877" spans="15:15" x14ac:dyDescent="0.2">
      <c r="O17877" s="223"/>
    </row>
    <row r="17878" spans="15:15" x14ac:dyDescent="0.2">
      <c r="O17878" s="223"/>
    </row>
    <row r="17879" spans="15:15" x14ac:dyDescent="0.2">
      <c r="O17879" s="223"/>
    </row>
    <row r="17880" spans="15:15" x14ac:dyDescent="0.2">
      <c r="O17880" s="223"/>
    </row>
    <row r="17881" spans="15:15" x14ac:dyDescent="0.2">
      <c r="O17881" s="223"/>
    </row>
    <row r="17882" spans="15:15" x14ac:dyDescent="0.2">
      <c r="O17882" s="223"/>
    </row>
    <row r="17883" spans="15:15" x14ac:dyDescent="0.2">
      <c r="O17883" s="223"/>
    </row>
    <row r="17884" spans="15:15" x14ac:dyDescent="0.2">
      <c r="O17884" s="223"/>
    </row>
    <row r="17885" spans="15:15" x14ac:dyDescent="0.2">
      <c r="O17885" s="223"/>
    </row>
    <row r="17886" spans="15:15" x14ac:dyDescent="0.2">
      <c r="O17886" s="223"/>
    </row>
    <row r="17887" spans="15:15" x14ac:dyDescent="0.2">
      <c r="O17887" s="223"/>
    </row>
    <row r="17888" spans="15:15" x14ac:dyDescent="0.2">
      <c r="O17888" s="223"/>
    </row>
    <row r="17889" spans="15:15" x14ac:dyDescent="0.2">
      <c r="O17889" s="223"/>
    </row>
    <row r="17890" spans="15:15" x14ac:dyDescent="0.2">
      <c r="O17890" s="223"/>
    </row>
    <row r="17891" spans="15:15" x14ac:dyDescent="0.2">
      <c r="O17891" s="223"/>
    </row>
    <row r="17892" spans="15:15" x14ac:dyDescent="0.2">
      <c r="O17892" s="223"/>
    </row>
    <row r="17893" spans="15:15" x14ac:dyDescent="0.2">
      <c r="O17893" s="223"/>
    </row>
    <row r="17894" spans="15:15" x14ac:dyDescent="0.2">
      <c r="O17894" s="223"/>
    </row>
    <row r="17895" spans="15:15" x14ac:dyDescent="0.2">
      <c r="O17895" s="223"/>
    </row>
    <row r="17896" spans="15:15" x14ac:dyDescent="0.2">
      <c r="O17896" s="223"/>
    </row>
    <row r="17897" spans="15:15" x14ac:dyDescent="0.2">
      <c r="O17897" s="223"/>
    </row>
    <row r="17898" spans="15:15" x14ac:dyDescent="0.2">
      <c r="O17898" s="223"/>
    </row>
    <row r="17899" spans="15:15" x14ac:dyDescent="0.2">
      <c r="O17899" s="223"/>
    </row>
    <row r="17900" spans="15:15" x14ac:dyDescent="0.2">
      <c r="O17900" s="223"/>
    </row>
    <row r="17901" spans="15:15" x14ac:dyDescent="0.2">
      <c r="O17901" s="223"/>
    </row>
    <row r="17902" spans="15:15" x14ac:dyDescent="0.2">
      <c r="O17902" s="223"/>
    </row>
    <row r="17903" spans="15:15" x14ac:dyDescent="0.2">
      <c r="O17903" s="223"/>
    </row>
    <row r="17904" spans="15:15" x14ac:dyDescent="0.2">
      <c r="O17904" s="223"/>
    </row>
    <row r="17905" spans="15:15" x14ac:dyDescent="0.2">
      <c r="O17905" s="223"/>
    </row>
    <row r="17906" spans="15:15" x14ac:dyDescent="0.2">
      <c r="O17906" s="223"/>
    </row>
    <row r="17907" spans="15:15" x14ac:dyDescent="0.2">
      <c r="O17907" s="223"/>
    </row>
    <row r="17908" spans="15:15" x14ac:dyDescent="0.2">
      <c r="O17908" s="223"/>
    </row>
    <row r="17909" spans="15:15" x14ac:dyDescent="0.2">
      <c r="O17909" s="223"/>
    </row>
    <row r="17910" spans="15:15" x14ac:dyDescent="0.2">
      <c r="O17910" s="223"/>
    </row>
    <row r="17911" spans="15:15" x14ac:dyDescent="0.2">
      <c r="O17911" s="223"/>
    </row>
    <row r="17912" spans="15:15" x14ac:dyDescent="0.2">
      <c r="O17912" s="223"/>
    </row>
    <row r="17913" spans="15:15" x14ac:dyDescent="0.2">
      <c r="O17913" s="223"/>
    </row>
    <row r="17914" spans="15:15" x14ac:dyDescent="0.2">
      <c r="O17914" s="223"/>
    </row>
    <row r="17915" spans="15:15" x14ac:dyDescent="0.2">
      <c r="O17915" s="223"/>
    </row>
    <row r="17916" spans="15:15" x14ac:dyDescent="0.2">
      <c r="O17916" s="223"/>
    </row>
    <row r="17917" spans="15:15" x14ac:dyDescent="0.2">
      <c r="O17917" s="223"/>
    </row>
    <row r="17918" spans="15:15" x14ac:dyDescent="0.2">
      <c r="O17918" s="223"/>
    </row>
    <row r="17919" spans="15:15" x14ac:dyDescent="0.2">
      <c r="O17919" s="223"/>
    </row>
    <row r="17920" spans="15:15" x14ac:dyDescent="0.2">
      <c r="O17920" s="223"/>
    </row>
    <row r="17921" spans="15:15" x14ac:dyDescent="0.2">
      <c r="O17921" s="223"/>
    </row>
    <row r="17922" spans="15:15" x14ac:dyDescent="0.2">
      <c r="O17922" s="223"/>
    </row>
    <row r="17923" spans="15:15" x14ac:dyDescent="0.2">
      <c r="O17923" s="223"/>
    </row>
    <row r="17924" spans="15:15" x14ac:dyDescent="0.2">
      <c r="O17924" s="223"/>
    </row>
    <row r="17925" spans="15:15" x14ac:dyDescent="0.2">
      <c r="O17925" s="223"/>
    </row>
    <row r="17926" spans="15:15" x14ac:dyDescent="0.2">
      <c r="O17926" s="223"/>
    </row>
    <row r="17927" spans="15:15" x14ac:dyDescent="0.2">
      <c r="O17927" s="223"/>
    </row>
    <row r="17928" spans="15:15" x14ac:dyDescent="0.2">
      <c r="O17928" s="223"/>
    </row>
    <row r="17929" spans="15:15" x14ac:dyDescent="0.2">
      <c r="O17929" s="223"/>
    </row>
    <row r="17930" spans="15:15" x14ac:dyDescent="0.2">
      <c r="O17930" s="223"/>
    </row>
    <row r="17931" spans="15:15" x14ac:dyDescent="0.2">
      <c r="O17931" s="223"/>
    </row>
    <row r="17932" spans="15:15" x14ac:dyDescent="0.2">
      <c r="O17932" s="223"/>
    </row>
    <row r="17933" spans="15:15" x14ac:dyDescent="0.2">
      <c r="O17933" s="223"/>
    </row>
    <row r="17934" spans="15:15" x14ac:dyDescent="0.2">
      <c r="O17934" s="223"/>
    </row>
    <row r="17935" spans="15:15" x14ac:dyDescent="0.2">
      <c r="O17935" s="223"/>
    </row>
    <row r="17936" spans="15:15" x14ac:dyDescent="0.2">
      <c r="O17936" s="223"/>
    </row>
    <row r="17937" spans="15:15" x14ac:dyDescent="0.2">
      <c r="O17937" s="223"/>
    </row>
    <row r="17938" spans="15:15" x14ac:dyDescent="0.2">
      <c r="O17938" s="223"/>
    </row>
    <row r="17939" spans="15:15" x14ac:dyDescent="0.2">
      <c r="O17939" s="223"/>
    </row>
    <row r="17940" spans="15:15" x14ac:dyDescent="0.2">
      <c r="O17940" s="223"/>
    </row>
    <row r="17941" spans="15:15" x14ac:dyDescent="0.2">
      <c r="O17941" s="223"/>
    </row>
    <row r="17942" spans="15:15" x14ac:dyDescent="0.2">
      <c r="O17942" s="223"/>
    </row>
    <row r="17943" spans="15:15" x14ac:dyDescent="0.2">
      <c r="O17943" s="223"/>
    </row>
    <row r="17944" spans="15:15" x14ac:dyDescent="0.2">
      <c r="O17944" s="223"/>
    </row>
    <row r="17945" spans="15:15" x14ac:dyDescent="0.2">
      <c r="O17945" s="223"/>
    </row>
    <row r="17946" spans="15:15" x14ac:dyDescent="0.2">
      <c r="O17946" s="223"/>
    </row>
    <row r="17947" spans="15:15" x14ac:dyDescent="0.2">
      <c r="O17947" s="223"/>
    </row>
    <row r="17948" spans="15:15" x14ac:dyDescent="0.2">
      <c r="O17948" s="223"/>
    </row>
    <row r="17949" spans="15:15" x14ac:dyDescent="0.2">
      <c r="O17949" s="223"/>
    </row>
    <row r="17950" spans="15:15" x14ac:dyDescent="0.2">
      <c r="O17950" s="223"/>
    </row>
    <row r="17951" spans="15:15" x14ac:dyDescent="0.2">
      <c r="O17951" s="223"/>
    </row>
    <row r="17952" spans="15:15" x14ac:dyDescent="0.2">
      <c r="O17952" s="223"/>
    </row>
    <row r="17953" spans="15:15" x14ac:dyDescent="0.2">
      <c r="O17953" s="223"/>
    </row>
    <row r="17954" spans="15:15" x14ac:dyDescent="0.2">
      <c r="O17954" s="223"/>
    </row>
    <row r="17955" spans="15:15" x14ac:dyDescent="0.2">
      <c r="O17955" s="223"/>
    </row>
    <row r="17956" spans="15:15" x14ac:dyDescent="0.2">
      <c r="O17956" s="223"/>
    </row>
    <row r="17957" spans="15:15" x14ac:dyDescent="0.2">
      <c r="O17957" s="223"/>
    </row>
    <row r="17958" spans="15:15" x14ac:dyDescent="0.2">
      <c r="O17958" s="223"/>
    </row>
    <row r="17959" spans="15:15" x14ac:dyDescent="0.2">
      <c r="O17959" s="223"/>
    </row>
    <row r="17960" spans="15:15" x14ac:dyDescent="0.2">
      <c r="O17960" s="223"/>
    </row>
    <row r="17961" spans="15:15" x14ac:dyDescent="0.2">
      <c r="O17961" s="223"/>
    </row>
    <row r="17962" spans="15:15" x14ac:dyDescent="0.2">
      <c r="O17962" s="223"/>
    </row>
    <row r="17963" spans="15:15" x14ac:dyDescent="0.2">
      <c r="O17963" s="223"/>
    </row>
    <row r="17964" spans="15:15" x14ac:dyDescent="0.2">
      <c r="O17964" s="223"/>
    </row>
    <row r="17965" spans="15:15" x14ac:dyDescent="0.2">
      <c r="O17965" s="223"/>
    </row>
    <row r="17966" spans="15:15" x14ac:dyDescent="0.2">
      <c r="O17966" s="223"/>
    </row>
    <row r="17967" spans="15:15" x14ac:dyDescent="0.2">
      <c r="O17967" s="223"/>
    </row>
    <row r="17968" spans="15:15" x14ac:dyDescent="0.2">
      <c r="O17968" s="223"/>
    </row>
    <row r="17969" spans="15:15" x14ac:dyDescent="0.2">
      <c r="O17969" s="223"/>
    </row>
    <row r="17970" spans="15:15" x14ac:dyDescent="0.2">
      <c r="O17970" s="223"/>
    </row>
    <row r="17971" spans="15:15" x14ac:dyDescent="0.2">
      <c r="O17971" s="223"/>
    </row>
    <row r="17972" spans="15:15" x14ac:dyDescent="0.2">
      <c r="O17972" s="223"/>
    </row>
    <row r="17973" spans="15:15" x14ac:dyDescent="0.2">
      <c r="O17973" s="223"/>
    </row>
    <row r="17974" spans="15:15" x14ac:dyDescent="0.2">
      <c r="O17974" s="223"/>
    </row>
    <row r="17975" spans="15:15" x14ac:dyDescent="0.2">
      <c r="O17975" s="223"/>
    </row>
    <row r="17976" spans="15:15" x14ac:dyDescent="0.2">
      <c r="O17976" s="223"/>
    </row>
    <row r="17977" spans="15:15" x14ac:dyDescent="0.2">
      <c r="O17977" s="223"/>
    </row>
    <row r="17978" spans="15:15" x14ac:dyDescent="0.2">
      <c r="O17978" s="223"/>
    </row>
    <row r="17979" spans="15:15" x14ac:dyDescent="0.2">
      <c r="O17979" s="223"/>
    </row>
    <row r="17980" spans="15:15" x14ac:dyDescent="0.2">
      <c r="O17980" s="223"/>
    </row>
    <row r="17981" spans="15:15" x14ac:dyDescent="0.2">
      <c r="O17981" s="223"/>
    </row>
    <row r="17982" spans="15:15" x14ac:dyDescent="0.2">
      <c r="O17982" s="223"/>
    </row>
    <row r="17983" spans="15:15" x14ac:dyDescent="0.2">
      <c r="O17983" s="223"/>
    </row>
    <row r="17984" spans="15:15" x14ac:dyDescent="0.2">
      <c r="O17984" s="223"/>
    </row>
    <row r="17985" spans="15:15" x14ac:dyDescent="0.2">
      <c r="O17985" s="223"/>
    </row>
    <row r="17986" spans="15:15" x14ac:dyDescent="0.2">
      <c r="O17986" s="223"/>
    </row>
    <row r="17987" spans="15:15" x14ac:dyDescent="0.2">
      <c r="O17987" s="223"/>
    </row>
    <row r="17988" spans="15:15" x14ac:dyDescent="0.2">
      <c r="O17988" s="223"/>
    </row>
    <row r="17989" spans="15:15" x14ac:dyDescent="0.2">
      <c r="O17989" s="223"/>
    </row>
    <row r="17990" spans="15:15" x14ac:dyDescent="0.2">
      <c r="O17990" s="223"/>
    </row>
    <row r="17991" spans="15:15" x14ac:dyDescent="0.2">
      <c r="O17991" s="223"/>
    </row>
    <row r="17992" spans="15:15" x14ac:dyDescent="0.2">
      <c r="O17992" s="223"/>
    </row>
    <row r="17993" spans="15:15" x14ac:dyDescent="0.2">
      <c r="O17993" s="223"/>
    </row>
    <row r="17994" spans="15:15" x14ac:dyDescent="0.2">
      <c r="O17994" s="223"/>
    </row>
    <row r="17995" spans="15:15" x14ac:dyDescent="0.2">
      <c r="O17995" s="223"/>
    </row>
    <row r="17996" spans="15:15" x14ac:dyDescent="0.2">
      <c r="O17996" s="223"/>
    </row>
    <row r="17997" spans="15:15" x14ac:dyDescent="0.2">
      <c r="O17997" s="223"/>
    </row>
    <row r="17998" spans="15:15" x14ac:dyDescent="0.2">
      <c r="O17998" s="223"/>
    </row>
    <row r="17999" spans="15:15" x14ac:dyDescent="0.2">
      <c r="O17999" s="223"/>
    </row>
    <row r="18000" spans="15:15" x14ac:dyDescent="0.2">
      <c r="O18000" s="223"/>
    </row>
    <row r="18001" spans="15:15" x14ac:dyDescent="0.2">
      <c r="O18001" s="223"/>
    </row>
    <row r="18002" spans="15:15" x14ac:dyDescent="0.2">
      <c r="O18002" s="223"/>
    </row>
    <row r="18003" spans="15:15" x14ac:dyDescent="0.2">
      <c r="O18003" s="223"/>
    </row>
    <row r="18004" spans="15:15" x14ac:dyDescent="0.2">
      <c r="O18004" s="223"/>
    </row>
    <row r="18005" spans="15:15" x14ac:dyDescent="0.2">
      <c r="O18005" s="223"/>
    </row>
    <row r="18006" spans="15:15" x14ac:dyDescent="0.2">
      <c r="O18006" s="223"/>
    </row>
    <row r="18007" spans="15:15" x14ac:dyDescent="0.2">
      <c r="O18007" s="223"/>
    </row>
    <row r="18008" spans="15:15" x14ac:dyDescent="0.2">
      <c r="O18008" s="223"/>
    </row>
    <row r="18009" spans="15:15" x14ac:dyDescent="0.2">
      <c r="O18009" s="223"/>
    </row>
    <row r="18010" spans="15:15" x14ac:dyDescent="0.2">
      <c r="O18010" s="223"/>
    </row>
    <row r="18011" spans="15:15" x14ac:dyDescent="0.2">
      <c r="O18011" s="223"/>
    </row>
    <row r="18012" spans="15:15" x14ac:dyDescent="0.2">
      <c r="O18012" s="223"/>
    </row>
    <row r="18013" spans="15:15" x14ac:dyDescent="0.2">
      <c r="O18013" s="223"/>
    </row>
    <row r="18014" spans="15:15" x14ac:dyDescent="0.2">
      <c r="O18014" s="223"/>
    </row>
    <row r="18015" spans="15:15" x14ac:dyDescent="0.2">
      <c r="O18015" s="223"/>
    </row>
    <row r="18016" spans="15:15" x14ac:dyDescent="0.2">
      <c r="O18016" s="223"/>
    </row>
    <row r="18017" spans="15:15" x14ac:dyDescent="0.2">
      <c r="O18017" s="223"/>
    </row>
    <row r="18018" spans="15:15" x14ac:dyDescent="0.2">
      <c r="O18018" s="223"/>
    </row>
    <row r="18019" spans="15:15" x14ac:dyDescent="0.2">
      <c r="O18019" s="223"/>
    </row>
    <row r="18020" spans="15:15" x14ac:dyDescent="0.2">
      <c r="O18020" s="223"/>
    </row>
    <row r="18021" spans="15:15" x14ac:dyDescent="0.2">
      <c r="O18021" s="223"/>
    </row>
    <row r="18022" spans="15:15" x14ac:dyDescent="0.2">
      <c r="O18022" s="223"/>
    </row>
    <row r="18023" spans="15:15" x14ac:dyDescent="0.2">
      <c r="O18023" s="223"/>
    </row>
    <row r="18024" spans="15:15" x14ac:dyDescent="0.2">
      <c r="O18024" s="223"/>
    </row>
    <row r="18025" spans="15:15" x14ac:dyDescent="0.2">
      <c r="O18025" s="223"/>
    </row>
    <row r="18026" spans="15:15" x14ac:dyDescent="0.2">
      <c r="O18026" s="223"/>
    </row>
    <row r="18027" spans="15:15" x14ac:dyDescent="0.2">
      <c r="O18027" s="223"/>
    </row>
    <row r="18028" spans="15:15" x14ac:dyDescent="0.2">
      <c r="O18028" s="223"/>
    </row>
    <row r="18029" spans="15:15" x14ac:dyDescent="0.2">
      <c r="O18029" s="223"/>
    </row>
    <row r="18030" spans="15:15" x14ac:dyDescent="0.2">
      <c r="O18030" s="223"/>
    </row>
    <row r="18031" spans="15:15" x14ac:dyDescent="0.2">
      <c r="O18031" s="223"/>
    </row>
    <row r="18032" spans="15:15" x14ac:dyDescent="0.2">
      <c r="O18032" s="223"/>
    </row>
    <row r="18033" spans="15:15" x14ac:dyDescent="0.2">
      <c r="O18033" s="223"/>
    </row>
    <row r="18034" spans="15:15" x14ac:dyDescent="0.2">
      <c r="O18034" s="223"/>
    </row>
    <row r="18035" spans="15:15" x14ac:dyDescent="0.2">
      <c r="O18035" s="223"/>
    </row>
    <row r="18036" spans="15:15" x14ac:dyDescent="0.2">
      <c r="O18036" s="223"/>
    </row>
    <row r="18037" spans="15:15" x14ac:dyDescent="0.2">
      <c r="O18037" s="223"/>
    </row>
    <row r="18038" spans="15:15" x14ac:dyDescent="0.2">
      <c r="O18038" s="223"/>
    </row>
    <row r="18039" spans="15:15" x14ac:dyDescent="0.2">
      <c r="O18039" s="223"/>
    </row>
    <row r="18040" spans="15:15" x14ac:dyDescent="0.2">
      <c r="O18040" s="223"/>
    </row>
    <row r="18041" spans="15:15" x14ac:dyDescent="0.2">
      <c r="O18041" s="223"/>
    </row>
    <row r="18042" spans="15:15" x14ac:dyDescent="0.2">
      <c r="O18042" s="223"/>
    </row>
    <row r="18043" spans="15:15" x14ac:dyDescent="0.2">
      <c r="O18043" s="223"/>
    </row>
    <row r="18044" spans="15:15" x14ac:dyDescent="0.2">
      <c r="O18044" s="223"/>
    </row>
    <row r="18045" spans="15:15" x14ac:dyDescent="0.2">
      <c r="O18045" s="223"/>
    </row>
    <row r="18046" spans="15:15" x14ac:dyDescent="0.2">
      <c r="O18046" s="223"/>
    </row>
    <row r="18047" spans="15:15" x14ac:dyDescent="0.2">
      <c r="O18047" s="223"/>
    </row>
    <row r="18048" spans="15:15" x14ac:dyDescent="0.2">
      <c r="O18048" s="223"/>
    </row>
    <row r="18049" spans="15:15" x14ac:dyDescent="0.2">
      <c r="O18049" s="223"/>
    </row>
    <row r="18050" spans="15:15" x14ac:dyDescent="0.2">
      <c r="O18050" s="223"/>
    </row>
    <row r="18051" spans="15:15" x14ac:dyDescent="0.2">
      <c r="O18051" s="223"/>
    </row>
    <row r="18052" spans="15:15" x14ac:dyDescent="0.2">
      <c r="O18052" s="223"/>
    </row>
    <row r="18053" spans="15:15" x14ac:dyDescent="0.2">
      <c r="O18053" s="223"/>
    </row>
    <row r="18054" spans="15:15" x14ac:dyDescent="0.2">
      <c r="O18054" s="223"/>
    </row>
    <row r="18055" spans="15:15" x14ac:dyDescent="0.2">
      <c r="O18055" s="223"/>
    </row>
    <row r="18056" spans="15:15" x14ac:dyDescent="0.2">
      <c r="O18056" s="223"/>
    </row>
    <row r="18057" spans="15:15" x14ac:dyDescent="0.2">
      <c r="O18057" s="223"/>
    </row>
    <row r="18058" spans="15:15" x14ac:dyDescent="0.2">
      <c r="O18058" s="223"/>
    </row>
    <row r="18059" spans="15:15" x14ac:dyDescent="0.2">
      <c r="O18059" s="223"/>
    </row>
    <row r="18060" spans="15:15" x14ac:dyDescent="0.2">
      <c r="O18060" s="223"/>
    </row>
    <row r="18061" spans="15:15" x14ac:dyDescent="0.2">
      <c r="O18061" s="223"/>
    </row>
    <row r="18062" spans="15:15" x14ac:dyDescent="0.2">
      <c r="O18062" s="223"/>
    </row>
    <row r="18063" spans="15:15" x14ac:dyDescent="0.2">
      <c r="O18063" s="223"/>
    </row>
    <row r="18064" spans="15:15" x14ac:dyDescent="0.2">
      <c r="O18064" s="223"/>
    </row>
    <row r="18065" spans="15:15" x14ac:dyDescent="0.2">
      <c r="O18065" s="223"/>
    </row>
    <row r="18066" spans="15:15" x14ac:dyDescent="0.2">
      <c r="O18066" s="223"/>
    </row>
    <row r="18067" spans="15:15" x14ac:dyDescent="0.2">
      <c r="O18067" s="223"/>
    </row>
    <row r="18068" spans="15:15" x14ac:dyDescent="0.2">
      <c r="O18068" s="223"/>
    </row>
    <row r="18069" spans="15:15" x14ac:dyDescent="0.2">
      <c r="O18069" s="223"/>
    </row>
    <row r="18070" spans="15:15" x14ac:dyDescent="0.2">
      <c r="O18070" s="223"/>
    </row>
    <row r="18071" spans="15:15" x14ac:dyDescent="0.2">
      <c r="O18071" s="223"/>
    </row>
    <row r="18072" spans="15:15" x14ac:dyDescent="0.2">
      <c r="O18072" s="223"/>
    </row>
    <row r="18073" spans="15:15" x14ac:dyDescent="0.2">
      <c r="O18073" s="223"/>
    </row>
    <row r="18074" spans="15:15" x14ac:dyDescent="0.2">
      <c r="O18074" s="223"/>
    </row>
    <row r="18075" spans="15:15" x14ac:dyDescent="0.2">
      <c r="O18075" s="223"/>
    </row>
    <row r="18076" spans="15:15" x14ac:dyDescent="0.2">
      <c r="O18076" s="223"/>
    </row>
    <row r="18077" spans="15:15" x14ac:dyDescent="0.2">
      <c r="O18077" s="223"/>
    </row>
    <row r="18078" spans="15:15" x14ac:dyDescent="0.2">
      <c r="O18078" s="223"/>
    </row>
    <row r="18079" spans="15:15" x14ac:dyDescent="0.2">
      <c r="O18079" s="223"/>
    </row>
    <row r="18080" spans="15:15" x14ac:dyDescent="0.2">
      <c r="O18080" s="223"/>
    </row>
    <row r="18081" spans="15:15" x14ac:dyDescent="0.2">
      <c r="O18081" s="223"/>
    </row>
    <row r="18082" spans="15:15" x14ac:dyDescent="0.2">
      <c r="O18082" s="223"/>
    </row>
    <row r="18083" spans="15:15" x14ac:dyDescent="0.2">
      <c r="O18083" s="223"/>
    </row>
    <row r="18084" spans="15:15" x14ac:dyDescent="0.2">
      <c r="O18084" s="223"/>
    </row>
    <row r="18085" spans="15:15" x14ac:dyDescent="0.2">
      <c r="O18085" s="223"/>
    </row>
    <row r="18086" spans="15:15" x14ac:dyDescent="0.2">
      <c r="O18086" s="223"/>
    </row>
    <row r="18087" spans="15:15" x14ac:dyDescent="0.2">
      <c r="O18087" s="223"/>
    </row>
    <row r="18088" spans="15:15" x14ac:dyDescent="0.2">
      <c r="O18088" s="223"/>
    </row>
    <row r="18089" spans="15:15" x14ac:dyDescent="0.2">
      <c r="O18089" s="223"/>
    </row>
    <row r="18090" spans="15:15" x14ac:dyDescent="0.2">
      <c r="O18090" s="223"/>
    </row>
    <row r="18091" spans="15:15" x14ac:dyDescent="0.2">
      <c r="O18091" s="223"/>
    </row>
    <row r="18092" spans="15:15" x14ac:dyDescent="0.2">
      <c r="O18092" s="223"/>
    </row>
    <row r="18093" spans="15:15" x14ac:dyDescent="0.2">
      <c r="O18093" s="223"/>
    </row>
    <row r="18094" spans="15:15" x14ac:dyDescent="0.2">
      <c r="O18094" s="223"/>
    </row>
    <row r="18095" spans="15:15" x14ac:dyDescent="0.2">
      <c r="O18095" s="223"/>
    </row>
    <row r="18096" spans="15:15" x14ac:dyDescent="0.2">
      <c r="O18096" s="223"/>
    </row>
    <row r="18097" spans="15:15" x14ac:dyDescent="0.2">
      <c r="O18097" s="223"/>
    </row>
    <row r="18098" spans="15:15" x14ac:dyDescent="0.2">
      <c r="O18098" s="223"/>
    </row>
    <row r="18099" spans="15:15" x14ac:dyDescent="0.2">
      <c r="O18099" s="223"/>
    </row>
    <row r="18100" spans="15:15" x14ac:dyDescent="0.2">
      <c r="O18100" s="223"/>
    </row>
    <row r="18101" spans="15:15" x14ac:dyDescent="0.2">
      <c r="O18101" s="223"/>
    </row>
    <row r="18102" spans="15:15" x14ac:dyDescent="0.2">
      <c r="O18102" s="223"/>
    </row>
    <row r="18103" spans="15:15" x14ac:dyDescent="0.2">
      <c r="O18103" s="223"/>
    </row>
    <row r="18104" spans="15:15" x14ac:dyDescent="0.2">
      <c r="O18104" s="223"/>
    </row>
    <row r="18105" spans="15:15" x14ac:dyDescent="0.2">
      <c r="O18105" s="223"/>
    </row>
    <row r="18106" spans="15:15" x14ac:dyDescent="0.2">
      <c r="O18106" s="223"/>
    </row>
    <row r="18107" spans="15:15" x14ac:dyDescent="0.2">
      <c r="O18107" s="223"/>
    </row>
    <row r="18108" spans="15:15" x14ac:dyDescent="0.2">
      <c r="O18108" s="223"/>
    </row>
    <row r="18109" spans="15:15" x14ac:dyDescent="0.2">
      <c r="O18109" s="223"/>
    </row>
    <row r="18110" spans="15:15" x14ac:dyDescent="0.2">
      <c r="O18110" s="223"/>
    </row>
    <row r="18111" spans="15:15" x14ac:dyDescent="0.2">
      <c r="O18111" s="223"/>
    </row>
    <row r="18112" spans="15:15" x14ac:dyDescent="0.2">
      <c r="O18112" s="223"/>
    </row>
    <row r="18113" spans="15:15" x14ac:dyDescent="0.2">
      <c r="O18113" s="223"/>
    </row>
    <row r="18114" spans="15:15" x14ac:dyDescent="0.2">
      <c r="O18114" s="223"/>
    </row>
    <row r="18115" spans="15:15" x14ac:dyDescent="0.2">
      <c r="O18115" s="223"/>
    </row>
    <row r="18116" spans="15:15" x14ac:dyDescent="0.2">
      <c r="O18116" s="223"/>
    </row>
    <row r="18117" spans="15:15" x14ac:dyDescent="0.2">
      <c r="O18117" s="223"/>
    </row>
    <row r="18118" spans="15:15" x14ac:dyDescent="0.2">
      <c r="O18118" s="223"/>
    </row>
    <row r="18119" spans="15:15" x14ac:dyDescent="0.2">
      <c r="O18119" s="223"/>
    </row>
    <row r="18120" spans="15:15" x14ac:dyDescent="0.2">
      <c r="O18120" s="223"/>
    </row>
    <row r="18121" spans="15:15" x14ac:dyDescent="0.2">
      <c r="O18121" s="223"/>
    </row>
    <row r="18122" spans="15:15" x14ac:dyDescent="0.2">
      <c r="O18122" s="223"/>
    </row>
    <row r="18123" spans="15:15" x14ac:dyDescent="0.2">
      <c r="O18123" s="223"/>
    </row>
    <row r="18124" spans="15:15" x14ac:dyDescent="0.2">
      <c r="O18124" s="223"/>
    </row>
    <row r="18125" spans="15:15" x14ac:dyDescent="0.2">
      <c r="O18125" s="223"/>
    </row>
    <row r="18126" spans="15:15" x14ac:dyDescent="0.2">
      <c r="O18126" s="223"/>
    </row>
    <row r="18127" spans="15:15" x14ac:dyDescent="0.2">
      <c r="O18127" s="223"/>
    </row>
    <row r="18128" spans="15:15" x14ac:dyDescent="0.2">
      <c r="O18128" s="223"/>
    </row>
    <row r="18129" spans="15:15" x14ac:dyDescent="0.2">
      <c r="O18129" s="223"/>
    </row>
    <row r="18130" spans="15:15" x14ac:dyDescent="0.2">
      <c r="O18130" s="223"/>
    </row>
    <row r="18131" spans="15:15" x14ac:dyDescent="0.2">
      <c r="O18131" s="223"/>
    </row>
    <row r="18132" spans="15:15" x14ac:dyDescent="0.2">
      <c r="O18132" s="223"/>
    </row>
    <row r="18133" spans="15:15" x14ac:dyDescent="0.2">
      <c r="O18133" s="223"/>
    </row>
    <row r="18134" spans="15:15" x14ac:dyDescent="0.2">
      <c r="O18134" s="223"/>
    </row>
    <row r="18135" spans="15:15" x14ac:dyDescent="0.2">
      <c r="O18135" s="223"/>
    </row>
    <row r="18136" spans="15:15" x14ac:dyDescent="0.2">
      <c r="O18136" s="223"/>
    </row>
    <row r="18137" spans="15:15" x14ac:dyDescent="0.2">
      <c r="O18137" s="223"/>
    </row>
    <row r="18138" spans="15:15" x14ac:dyDescent="0.2">
      <c r="O18138" s="223"/>
    </row>
    <row r="18139" spans="15:15" x14ac:dyDescent="0.2">
      <c r="O18139" s="223"/>
    </row>
    <row r="18140" spans="15:15" x14ac:dyDescent="0.2">
      <c r="O18140" s="223"/>
    </row>
    <row r="18141" spans="15:15" x14ac:dyDescent="0.2">
      <c r="O18141" s="223"/>
    </row>
    <row r="18142" spans="15:15" x14ac:dyDescent="0.2">
      <c r="O18142" s="223"/>
    </row>
    <row r="18143" spans="15:15" x14ac:dyDescent="0.2">
      <c r="O18143" s="223"/>
    </row>
    <row r="18144" spans="15:15" x14ac:dyDescent="0.2">
      <c r="O18144" s="223"/>
    </row>
    <row r="18145" spans="15:15" x14ac:dyDescent="0.2">
      <c r="O18145" s="223"/>
    </row>
    <row r="18146" spans="15:15" x14ac:dyDescent="0.2">
      <c r="O18146" s="223"/>
    </row>
    <row r="18147" spans="15:15" x14ac:dyDescent="0.2">
      <c r="O18147" s="223"/>
    </row>
    <row r="18148" spans="15:15" x14ac:dyDescent="0.2">
      <c r="O18148" s="223"/>
    </row>
    <row r="18149" spans="15:15" x14ac:dyDescent="0.2">
      <c r="O18149" s="223"/>
    </row>
    <row r="18150" spans="15:15" x14ac:dyDescent="0.2">
      <c r="O18150" s="223"/>
    </row>
    <row r="18151" spans="15:15" x14ac:dyDescent="0.2">
      <c r="O18151" s="223"/>
    </row>
    <row r="18152" spans="15:15" x14ac:dyDescent="0.2">
      <c r="O18152" s="223"/>
    </row>
    <row r="18153" spans="15:15" x14ac:dyDescent="0.2">
      <c r="O18153" s="223"/>
    </row>
    <row r="18154" spans="15:15" x14ac:dyDescent="0.2">
      <c r="O18154" s="223"/>
    </row>
    <row r="18155" spans="15:15" x14ac:dyDescent="0.2">
      <c r="O18155" s="223"/>
    </row>
    <row r="18156" spans="15:15" x14ac:dyDescent="0.2">
      <c r="O18156" s="223"/>
    </row>
    <row r="18157" spans="15:15" x14ac:dyDescent="0.2">
      <c r="O18157" s="223"/>
    </row>
    <row r="18158" spans="15:15" x14ac:dyDescent="0.2">
      <c r="O18158" s="223"/>
    </row>
    <row r="18159" spans="15:15" x14ac:dyDescent="0.2">
      <c r="O18159" s="223"/>
    </row>
    <row r="18160" spans="15:15" x14ac:dyDescent="0.2">
      <c r="O18160" s="223"/>
    </row>
    <row r="18161" spans="15:15" x14ac:dyDescent="0.2">
      <c r="O18161" s="223"/>
    </row>
    <row r="18162" spans="15:15" x14ac:dyDescent="0.2">
      <c r="O18162" s="223"/>
    </row>
    <row r="18163" spans="15:15" x14ac:dyDescent="0.2">
      <c r="O18163" s="223"/>
    </row>
    <row r="18164" spans="15:15" x14ac:dyDescent="0.2">
      <c r="O18164" s="223"/>
    </row>
    <row r="18165" spans="15:15" x14ac:dyDescent="0.2">
      <c r="O18165" s="223"/>
    </row>
    <row r="18166" spans="15:15" x14ac:dyDescent="0.2">
      <c r="O18166" s="223"/>
    </row>
    <row r="18167" spans="15:15" x14ac:dyDescent="0.2">
      <c r="O18167" s="223"/>
    </row>
    <row r="18168" spans="15:15" x14ac:dyDescent="0.2">
      <c r="O18168" s="223"/>
    </row>
    <row r="18169" spans="15:15" x14ac:dyDescent="0.2">
      <c r="O18169" s="223"/>
    </row>
    <row r="18170" spans="15:15" x14ac:dyDescent="0.2">
      <c r="O18170" s="223"/>
    </row>
    <row r="18171" spans="15:15" x14ac:dyDescent="0.2">
      <c r="O18171" s="223"/>
    </row>
    <row r="18172" spans="15:15" x14ac:dyDescent="0.2">
      <c r="O18172" s="223"/>
    </row>
    <row r="18173" spans="15:15" x14ac:dyDescent="0.2">
      <c r="O18173" s="223"/>
    </row>
    <row r="18174" spans="15:15" x14ac:dyDescent="0.2">
      <c r="O18174" s="223"/>
    </row>
    <row r="18175" spans="15:15" x14ac:dyDescent="0.2">
      <c r="O18175" s="223"/>
    </row>
    <row r="18176" spans="15:15" x14ac:dyDescent="0.2">
      <c r="O18176" s="223"/>
    </row>
    <row r="18177" spans="15:15" x14ac:dyDescent="0.2">
      <c r="O18177" s="223"/>
    </row>
    <row r="18178" spans="15:15" x14ac:dyDescent="0.2">
      <c r="O18178" s="223"/>
    </row>
    <row r="18179" spans="15:15" x14ac:dyDescent="0.2">
      <c r="O18179" s="223"/>
    </row>
    <row r="18180" spans="15:15" x14ac:dyDescent="0.2">
      <c r="O18180" s="223"/>
    </row>
    <row r="18181" spans="15:15" x14ac:dyDescent="0.2">
      <c r="O18181" s="223"/>
    </row>
    <row r="18182" spans="15:15" x14ac:dyDescent="0.2">
      <c r="O18182" s="223"/>
    </row>
    <row r="18183" spans="15:15" x14ac:dyDescent="0.2">
      <c r="O18183" s="223"/>
    </row>
    <row r="18184" spans="15:15" x14ac:dyDescent="0.2">
      <c r="O18184" s="223"/>
    </row>
    <row r="18185" spans="15:15" x14ac:dyDescent="0.2">
      <c r="O18185" s="223"/>
    </row>
    <row r="18186" spans="15:15" x14ac:dyDescent="0.2">
      <c r="O18186" s="223"/>
    </row>
    <row r="18187" spans="15:15" x14ac:dyDescent="0.2">
      <c r="O18187" s="223"/>
    </row>
    <row r="18188" spans="15:15" x14ac:dyDescent="0.2">
      <c r="O18188" s="223"/>
    </row>
    <row r="18189" spans="15:15" x14ac:dyDescent="0.2">
      <c r="O18189" s="223"/>
    </row>
    <row r="18190" spans="15:15" x14ac:dyDescent="0.2">
      <c r="O18190" s="223"/>
    </row>
    <row r="18191" spans="15:15" x14ac:dyDescent="0.2">
      <c r="O18191" s="223"/>
    </row>
    <row r="18192" spans="15:15" x14ac:dyDescent="0.2">
      <c r="O18192" s="223"/>
    </row>
    <row r="18193" spans="15:15" x14ac:dyDescent="0.2">
      <c r="O18193" s="223"/>
    </row>
    <row r="18194" spans="15:15" x14ac:dyDescent="0.2">
      <c r="O18194" s="223"/>
    </row>
    <row r="18195" spans="15:15" x14ac:dyDescent="0.2">
      <c r="O18195" s="223"/>
    </row>
    <row r="18196" spans="15:15" x14ac:dyDescent="0.2">
      <c r="O18196" s="223"/>
    </row>
    <row r="18197" spans="15:15" x14ac:dyDescent="0.2">
      <c r="O18197" s="223"/>
    </row>
    <row r="18198" spans="15:15" x14ac:dyDescent="0.2">
      <c r="O18198" s="223"/>
    </row>
    <row r="18199" spans="15:15" x14ac:dyDescent="0.2">
      <c r="O18199" s="223"/>
    </row>
    <row r="18200" spans="15:15" x14ac:dyDescent="0.2">
      <c r="O18200" s="223"/>
    </row>
    <row r="18201" spans="15:15" x14ac:dyDescent="0.2">
      <c r="O18201" s="223"/>
    </row>
    <row r="18202" spans="15:15" x14ac:dyDescent="0.2">
      <c r="O18202" s="223"/>
    </row>
    <row r="18203" spans="15:15" x14ac:dyDescent="0.2">
      <c r="O18203" s="223"/>
    </row>
    <row r="18204" spans="15:15" x14ac:dyDescent="0.2">
      <c r="O18204" s="223"/>
    </row>
    <row r="18205" spans="15:15" x14ac:dyDescent="0.2">
      <c r="O18205" s="223"/>
    </row>
    <row r="18206" spans="15:15" x14ac:dyDescent="0.2">
      <c r="O18206" s="223"/>
    </row>
    <row r="18207" spans="15:15" x14ac:dyDescent="0.2">
      <c r="O18207" s="223"/>
    </row>
    <row r="18208" spans="15:15" x14ac:dyDescent="0.2">
      <c r="O18208" s="223"/>
    </row>
    <row r="18209" spans="15:15" x14ac:dyDescent="0.2">
      <c r="O18209" s="223"/>
    </row>
    <row r="18210" spans="15:15" x14ac:dyDescent="0.2">
      <c r="O18210" s="223"/>
    </row>
    <row r="18211" spans="15:15" x14ac:dyDescent="0.2">
      <c r="O18211" s="223"/>
    </row>
    <row r="18212" spans="15:15" x14ac:dyDescent="0.2">
      <c r="O18212" s="223"/>
    </row>
    <row r="18213" spans="15:15" x14ac:dyDescent="0.2">
      <c r="O18213" s="223"/>
    </row>
    <row r="18214" spans="15:15" x14ac:dyDescent="0.2">
      <c r="O18214" s="223"/>
    </row>
    <row r="18215" spans="15:15" x14ac:dyDescent="0.2">
      <c r="O18215" s="223"/>
    </row>
    <row r="18216" spans="15:15" x14ac:dyDescent="0.2">
      <c r="O18216" s="223"/>
    </row>
    <row r="18217" spans="15:15" x14ac:dyDescent="0.2">
      <c r="O18217" s="223"/>
    </row>
    <row r="18218" spans="15:15" x14ac:dyDescent="0.2">
      <c r="O18218" s="223"/>
    </row>
    <row r="18219" spans="15:15" x14ac:dyDescent="0.2">
      <c r="O18219" s="223"/>
    </row>
    <row r="18220" spans="15:15" x14ac:dyDescent="0.2">
      <c r="O18220" s="223"/>
    </row>
    <row r="18221" spans="15:15" x14ac:dyDescent="0.2">
      <c r="O18221" s="223"/>
    </row>
    <row r="18222" spans="15:15" x14ac:dyDescent="0.2">
      <c r="O18222" s="223"/>
    </row>
    <row r="18223" spans="15:15" x14ac:dyDescent="0.2">
      <c r="O18223" s="223"/>
    </row>
    <row r="18224" spans="15:15" x14ac:dyDescent="0.2">
      <c r="O18224" s="223"/>
    </row>
    <row r="18225" spans="15:15" x14ac:dyDescent="0.2">
      <c r="O18225" s="223"/>
    </row>
    <row r="18226" spans="15:15" x14ac:dyDescent="0.2">
      <c r="O18226" s="223"/>
    </row>
    <row r="18227" spans="15:15" x14ac:dyDescent="0.2">
      <c r="O18227" s="223"/>
    </row>
    <row r="18228" spans="15:15" x14ac:dyDescent="0.2">
      <c r="O18228" s="223"/>
    </row>
    <row r="18229" spans="15:15" x14ac:dyDescent="0.2">
      <c r="O18229" s="223"/>
    </row>
    <row r="18230" spans="15:15" x14ac:dyDescent="0.2">
      <c r="O18230" s="223"/>
    </row>
    <row r="18231" spans="15:15" x14ac:dyDescent="0.2">
      <c r="O18231" s="223"/>
    </row>
    <row r="18232" spans="15:15" x14ac:dyDescent="0.2">
      <c r="O18232" s="223"/>
    </row>
    <row r="18233" spans="15:15" x14ac:dyDescent="0.2">
      <c r="O18233" s="223"/>
    </row>
    <row r="18234" spans="15:15" x14ac:dyDescent="0.2">
      <c r="O18234" s="223"/>
    </row>
    <row r="18235" spans="15:15" x14ac:dyDescent="0.2">
      <c r="O18235" s="223"/>
    </row>
    <row r="18236" spans="15:15" x14ac:dyDescent="0.2">
      <c r="O18236" s="223"/>
    </row>
    <row r="18237" spans="15:15" x14ac:dyDescent="0.2">
      <c r="O18237" s="223"/>
    </row>
    <row r="18238" spans="15:15" x14ac:dyDescent="0.2">
      <c r="O18238" s="223"/>
    </row>
    <row r="18239" spans="15:15" x14ac:dyDescent="0.2">
      <c r="O18239" s="223"/>
    </row>
    <row r="18240" spans="15:15" x14ac:dyDescent="0.2">
      <c r="O18240" s="223"/>
    </row>
    <row r="18241" spans="15:15" x14ac:dyDescent="0.2">
      <c r="O18241" s="223"/>
    </row>
    <row r="18242" spans="15:15" x14ac:dyDescent="0.2">
      <c r="O18242" s="223"/>
    </row>
    <row r="18243" spans="15:15" x14ac:dyDescent="0.2">
      <c r="O18243" s="223"/>
    </row>
    <row r="18244" spans="15:15" x14ac:dyDescent="0.2">
      <c r="O18244" s="223"/>
    </row>
    <row r="18245" spans="15:15" x14ac:dyDescent="0.2">
      <c r="O18245" s="223"/>
    </row>
    <row r="18246" spans="15:15" x14ac:dyDescent="0.2">
      <c r="O18246" s="223"/>
    </row>
    <row r="18247" spans="15:15" x14ac:dyDescent="0.2">
      <c r="O18247" s="223"/>
    </row>
    <row r="18248" spans="15:15" x14ac:dyDescent="0.2">
      <c r="O18248" s="223"/>
    </row>
    <row r="18249" spans="15:15" x14ac:dyDescent="0.2">
      <c r="O18249" s="223"/>
    </row>
    <row r="18250" spans="15:15" x14ac:dyDescent="0.2">
      <c r="O18250" s="223"/>
    </row>
    <row r="18251" spans="15:15" x14ac:dyDescent="0.2">
      <c r="O18251" s="223"/>
    </row>
    <row r="18252" spans="15:15" x14ac:dyDescent="0.2">
      <c r="O18252" s="223"/>
    </row>
    <row r="18253" spans="15:15" x14ac:dyDescent="0.2">
      <c r="O18253" s="223"/>
    </row>
    <row r="18254" spans="15:15" x14ac:dyDescent="0.2">
      <c r="O18254" s="223"/>
    </row>
    <row r="18255" spans="15:15" x14ac:dyDescent="0.2">
      <c r="O18255" s="223"/>
    </row>
    <row r="18256" spans="15:15" x14ac:dyDescent="0.2">
      <c r="O18256" s="223"/>
    </row>
    <row r="18257" spans="15:15" x14ac:dyDescent="0.2">
      <c r="O18257" s="223"/>
    </row>
    <row r="18258" spans="15:15" x14ac:dyDescent="0.2">
      <c r="O18258" s="223"/>
    </row>
    <row r="18259" spans="15:15" x14ac:dyDescent="0.2">
      <c r="O18259" s="223"/>
    </row>
    <row r="18260" spans="15:15" x14ac:dyDescent="0.2">
      <c r="O18260" s="223"/>
    </row>
    <row r="18261" spans="15:15" x14ac:dyDescent="0.2">
      <c r="O18261" s="223"/>
    </row>
    <row r="18262" spans="15:15" x14ac:dyDescent="0.2">
      <c r="O18262" s="223"/>
    </row>
    <row r="18263" spans="15:15" x14ac:dyDescent="0.2">
      <c r="O18263" s="223"/>
    </row>
    <row r="18264" spans="15:15" x14ac:dyDescent="0.2">
      <c r="O18264" s="223"/>
    </row>
    <row r="18265" spans="15:15" x14ac:dyDescent="0.2">
      <c r="O18265" s="223"/>
    </row>
    <row r="18266" spans="15:15" x14ac:dyDescent="0.2">
      <c r="O18266" s="223"/>
    </row>
    <row r="18267" spans="15:15" x14ac:dyDescent="0.2">
      <c r="O18267" s="223"/>
    </row>
    <row r="18268" spans="15:15" x14ac:dyDescent="0.2">
      <c r="O18268" s="223"/>
    </row>
    <row r="18269" spans="15:15" x14ac:dyDescent="0.2">
      <c r="O18269" s="223"/>
    </row>
    <row r="18270" spans="15:15" x14ac:dyDescent="0.2">
      <c r="O18270" s="223"/>
    </row>
    <row r="18271" spans="15:15" x14ac:dyDescent="0.2">
      <c r="O18271" s="223"/>
    </row>
    <row r="18272" spans="15:15" x14ac:dyDescent="0.2">
      <c r="O18272" s="223"/>
    </row>
    <row r="18273" spans="15:15" x14ac:dyDescent="0.2">
      <c r="O18273" s="223"/>
    </row>
    <row r="18274" spans="15:15" x14ac:dyDescent="0.2">
      <c r="O18274" s="223"/>
    </row>
    <row r="18275" spans="15:15" x14ac:dyDescent="0.2">
      <c r="O18275" s="223"/>
    </row>
    <row r="18276" spans="15:15" x14ac:dyDescent="0.2">
      <c r="O18276" s="223"/>
    </row>
    <row r="18277" spans="15:15" x14ac:dyDescent="0.2">
      <c r="O18277" s="223"/>
    </row>
    <row r="18278" spans="15:15" x14ac:dyDescent="0.2">
      <c r="O18278" s="223"/>
    </row>
    <row r="18279" spans="15:15" x14ac:dyDescent="0.2">
      <c r="O18279" s="223"/>
    </row>
    <row r="18280" spans="15:15" x14ac:dyDescent="0.2">
      <c r="O18280" s="223"/>
    </row>
    <row r="18281" spans="15:15" x14ac:dyDescent="0.2">
      <c r="O18281" s="223"/>
    </row>
    <row r="18282" spans="15:15" x14ac:dyDescent="0.2">
      <c r="O18282" s="223"/>
    </row>
    <row r="18283" spans="15:15" x14ac:dyDescent="0.2">
      <c r="O18283" s="223"/>
    </row>
    <row r="18284" spans="15:15" x14ac:dyDescent="0.2">
      <c r="O18284" s="223"/>
    </row>
    <row r="18285" spans="15:15" x14ac:dyDescent="0.2">
      <c r="O18285" s="223"/>
    </row>
    <row r="18286" spans="15:15" x14ac:dyDescent="0.2">
      <c r="O18286" s="223"/>
    </row>
    <row r="18287" spans="15:15" x14ac:dyDescent="0.2">
      <c r="O18287" s="223"/>
    </row>
    <row r="18288" spans="15:15" x14ac:dyDescent="0.2">
      <c r="O18288" s="223"/>
    </row>
    <row r="18289" spans="15:15" x14ac:dyDescent="0.2">
      <c r="O18289" s="223"/>
    </row>
    <row r="18290" spans="15:15" x14ac:dyDescent="0.2">
      <c r="O18290" s="223"/>
    </row>
    <row r="18291" spans="15:15" x14ac:dyDescent="0.2">
      <c r="O18291" s="223"/>
    </row>
    <row r="18292" spans="15:15" x14ac:dyDescent="0.2">
      <c r="O18292" s="223"/>
    </row>
    <row r="18293" spans="15:15" x14ac:dyDescent="0.2">
      <c r="O18293" s="223"/>
    </row>
    <row r="18294" spans="15:15" x14ac:dyDescent="0.2">
      <c r="O18294" s="223"/>
    </row>
    <row r="18295" spans="15:15" x14ac:dyDescent="0.2">
      <c r="O18295" s="223"/>
    </row>
    <row r="18296" spans="15:15" x14ac:dyDescent="0.2">
      <c r="O18296" s="223"/>
    </row>
    <row r="18297" spans="15:15" x14ac:dyDescent="0.2">
      <c r="O18297" s="223"/>
    </row>
    <row r="18298" spans="15:15" x14ac:dyDescent="0.2">
      <c r="O18298" s="223"/>
    </row>
    <row r="18299" spans="15:15" x14ac:dyDescent="0.2">
      <c r="O18299" s="223"/>
    </row>
    <row r="18300" spans="15:15" x14ac:dyDescent="0.2">
      <c r="O18300" s="223"/>
    </row>
    <row r="18301" spans="15:15" x14ac:dyDescent="0.2">
      <c r="O18301" s="223"/>
    </row>
    <row r="18302" spans="15:15" x14ac:dyDescent="0.2">
      <c r="O18302" s="223"/>
    </row>
    <row r="18303" spans="15:15" x14ac:dyDescent="0.2">
      <c r="O18303" s="223"/>
    </row>
    <row r="18304" spans="15:15" x14ac:dyDescent="0.2">
      <c r="O18304" s="223"/>
    </row>
    <row r="18305" spans="15:15" x14ac:dyDescent="0.2">
      <c r="O18305" s="223"/>
    </row>
    <row r="18306" spans="15:15" x14ac:dyDescent="0.2">
      <c r="O18306" s="223"/>
    </row>
    <row r="18307" spans="15:15" x14ac:dyDescent="0.2">
      <c r="O18307" s="223"/>
    </row>
    <row r="18308" spans="15:15" x14ac:dyDescent="0.2">
      <c r="O18308" s="223"/>
    </row>
    <row r="18309" spans="15:15" x14ac:dyDescent="0.2">
      <c r="O18309" s="223"/>
    </row>
    <row r="18310" spans="15:15" x14ac:dyDescent="0.2">
      <c r="O18310" s="223"/>
    </row>
    <row r="18311" spans="15:15" x14ac:dyDescent="0.2">
      <c r="O18311" s="223"/>
    </row>
    <row r="18312" spans="15:15" x14ac:dyDescent="0.2">
      <c r="O18312" s="223"/>
    </row>
    <row r="18313" spans="15:15" x14ac:dyDescent="0.2">
      <c r="O18313" s="223"/>
    </row>
    <row r="18314" spans="15:15" x14ac:dyDescent="0.2">
      <c r="O18314" s="223"/>
    </row>
    <row r="18315" spans="15:15" x14ac:dyDescent="0.2">
      <c r="O18315" s="223"/>
    </row>
    <row r="18316" spans="15:15" x14ac:dyDescent="0.2">
      <c r="O18316" s="223"/>
    </row>
    <row r="18317" spans="15:15" x14ac:dyDescent="0.2">
      <c r="O18317" s="223"/>
    </row>
    <row r="18318" spans="15:15" x14ac:dyDescent="0.2">
      <c r="O18318" s="223"/>
    </row>
    <row r="18319" spans="15:15" x14ac:dyDescent="0.2">
      <c r="O18319" s="223"/>
    </row>
    <row r="18320" spans="15:15" x14ac:dyDescent="0.2">
      <c r="O18320" s="223"/>
    </row>
    <row r="18321" spans="15:15" x14ac:dyDescent="0.2">
      <c r="O18321" s="223"/>
    </row>
    <row r="18322" spans="15:15" x14ac:dyDescent="0.2">
      <c r="O18322" s="223"/>
    </row>
    <row r="18323" spans="15:15" x14ac:dyDescent="0.2">
      <c r="O18323" s="223"/>
    </row>
    <row r="18324" spans="15:15" x14ac:dyDescent="0.2">
      <c r="O18324" s="223"/>
    </row>
    <row r="18325" spans="15:15" x14ac:dyDescent="0.2">
      <c r="O18325" s="223"/>
    </row>
    <row r="18326" spans="15:15" x14ac:dyDescent="0.2">
      <c r="O18326" s="223"/>
    </row>
    <row r="18327" spans="15:15" x14ac:dyDescent="0.2">
      <c r="O18327" s="223"/>
    </row>
    <row r="18328" spans="15:15" x14ac:dyDescent="0.2">
      <c r="O18328" s="223"/>
    </row>
    <row r="18329" spans="15:15" x14ac:dyDescent="0.2">
      <c r="O18329" s="223"/>
    </row>
    <row r="18330" spans="15:15" x14ac:dyDescent="0.2">
      <c r="O18330" s="223"/>
    </row>
    <row r="18331" spans="15:15" x14ac:dyDescent="0.2">
      <c r="O18331" s="223"/>
    </row>
    <row r="18332" spans="15:15" x14ac:dyDescent="0.2">
      <c r="O18332" s="223"/>
    </row>
    <row r="18333" spans="15:15" x14ac:dyDescent="0.2">
      <c r="O18333" s="223"/>
    </row>
    <row r="18334" spans="15:15" x14ac:dyDescent="0.2">
      <c r="O18334" s="223"/>
    </row>
    <row r="18335" spans="15:15" x14ac:dyDescent="0.2">
      <c r="O18335" s="223"/>
    </row>
    <row r="18336" spans="15:15" x14ac:dyDescent="0.2">
      <c r="O18336" s="223"/>
    </row>
    <row r="18337" spans="15:15" x14ac:dyDescent="0.2">
      <c r="O18337" s="223"/>
    </row>
    <row r="18338" spans="15:15" x14ac:dyDescent="0.2">
      <c r="O18338" s="223"/>
    </row>
    <row r="18339" spans="15:15" x14ac:dyDescent="0.2">
      <c r="O18339" s="223"/>
    </row>
    <row r="18340" spans="15:15" x14ac:dyDescent="0.2">
      <c r="O18340" s="223"/>
    </row>
    <row r="18341" spans="15:15" x14ac:dyDescent="0.2">
      <c r="O18341" s="223"/>
    </row>
    <row r="18342" spans="15:15" x14ac:dyDescent="0.2">
      <c r="O18342" s="223"/>
    </row>
    <row r="18343" spans="15:15" x14ac:dyDescent="0.2">
      <c r="O18343" s="223"/>
    </row>
    <row r="18344" spans="15:15" x14ac:dyDescent="0.2">
      <c r="O18344" s="223"/>
    </row>
    <row r="18345" spans="15:15" x14ac:dyDescent="0.2">
      <c r="O18345" s="223"/>
    </row>
    <row r="18346" spans="15:15" x14ac:dyDescent="0.2">
      <c r="O18346" s="223"/>
    </row>
    <row r="18347" spans="15:15" x14ac:dyDescent="0.2">
      <c r="O18347" s="223"/>
    </row>
    <row r="18348" spans="15:15" x14ac:dyDescent="0.2">
      <c r="O18348" s="223"/>
    </row>
    <row r="18349" spans="15:15" x14ac:dyDescent="0.2">
      <c r="O18349" s="223"/>
    </row>
    <row r="18350" spans="15:15" x14ac:dyDescent="0.2">
      <c r="O18350" s="223"/>
    </row>
    <row r="18351" spans="15:15" x14ac:dyDescent="0.2">
      <c r="O18351" s="223"/>
    </row>
    <row r="18352" spans="15:15" x14ac:dyDescent="0.2">
      <c r="O18352" s="223"/>
    </row>
    <row r="18353" spans="15:15" x14ac:dyDescent="0.2">
      <c r="O18353" s="223"/>
    </row>
    <row r="18354" spans="15:15" x14ac:dyDescent="0.2">
      <c r="O18354" s="223"/>
    </row>
    <row r="18355" spans="15:15" x14ac:dyDescent="0.2">
      <c r="O18355" s="223"/>
    </row>
    <row r="18356" spans="15:15" x14ac:dyDescent="0.2">
      <c r="O18356" s="223"/>
    </row>
    <row r="18357" spans="15:15" x14ac:dyDescent="0.2">
      <c r="O18357" s="223"/>
    </row>
    <row r="18358" spans="15:15" x14ac:dyDescent="0.2">
      <c r="O18358" s="223"/>
    </row>
    <row r="18359" spans="15:15" x14ac:dyDescent="0.2">
      <c r="O18359" s="223"/>
    </row>
    <row r="18360" spans="15:15" x14ac:dyDescent="0.2">
      <c r="O18360" s="223"/>
    </row>
    <row r="18361" spans="15:15" x14ac:dyDescent="0.2">
      <c r="O18361" s="223"/>
    </row>
    <row r="18362" spans="15:15" x14ac:dyDescent="0.2">
      <c r="O18362" s="223"/>
    </row>
    <row r="18363" spans="15:15" x14ac:dyDescent="0.2">
      <c r="O18363" s="223"/>
    </row>
    <row r="18364" spans="15:15" x14ac:dyDescent="0.2">
      <c r="O18364" s="223"/>
    </row>
    <row r="18365" spans="15:15" x14ac:dyDescent="0.2">
      <c r="O18365" s="223"/>
    </row>
    <row r="18366" spans="15:15" x14ac:dyDescent="0.2">
      <c r="O18366" s="223"/>
    </row>
    <row r="18367" spans="15:15" x14ac:dyDescent="0.2">
      <c r="O18367" s="223"/>
    </row>
    <row r="18368" spans="15:15" x14ac:dyDescent="0.2">
      <c r="O18368" s="223"/>
    </row>
    <row r="18369" spans="15:15" x14ac:dyDescent="0.2">
      <c r="O18369" s="223"/>
    </row>
    <row r="18370" spans="15:15" x14ac:dyDescent="0.2">
      <c r="O18370" s="223"/>
    </row>
    <row r="18371" spans="15:15" x14ac:dyDescent="0.2">
      <c r="O18371" s="223"/>
    </row>
    <row r="18372" spans="15:15" x14ac:dyDescent="0.2">
      <c r="O18372" s="223"/>
    </row>
    <row r="18373" spans="15:15" x14ac:dyDescent="0.2">
      <c r="O18373" s="223"/>
    </row>
    <row r="18374" spans="15:15" x14ac:dyDescent="0.2">
      <c r="O18374" s="223"/>
    </row>
    <row r="18375" spans="15:15" x14ac:dyDescent="0.2">
      <c r="O18375" s="223"/>
    </row>
    <row r="18376" spans="15:15" x14ac:dyDescent="0.2">
      <c r="O18376" s="223"/>
    </row>
    <row r="18377" spans="15:15" x14ac:dyDescent="0.2">
      <c r="O18377" s="223"/>
    </row>
    <row r="18378" spans="15:15" x14ac:dyDescent="0.2">
      <c r="O18378" s="223"/>
    </row>
    <row r="18379" spans="15:15" x14ac:dyDescent="0.2">
      <c r="O18379" s="223"/>
    </row>
    <row r="18380" spans="15:15" x14ac:dyDescent="0.2">
      <c r="O18380" s="223"/>
    </row>
    <row r="18381" spans="15:15" x14ac:dyDescent="0.2">
      <c r="O18381" s="223"/>
    </row>
    <row r="18382" spans="15:15" x14ac:dyDescent="0.2">
      <c r="O18382" s="223"/>
    </row>
    <row r="18383" spans="15:15" x14ac:dyDescent="0.2">
      <c r="O18383" s="223"/>
    </row>
    <row r="18384" spans="15:15" x14ac:dyDescent="0.2">
      <c r="O18384" s="223"/>
    </row>
    <row r="18385" spans="15:15" x14ac:dyDescent="0.2">
      <c r="O18385" s="223"/>
    </row>
    <row r="18386" spans="15:15" x14ac:dyDescent="0.2">
      <c r="O18386" s="223"/>
    </row>
    <row r="18387" spans="15:15" x14ac:dyDescent="0.2">
      <c r="O18387" s="223"/>
    </row>
    <row r="18388" spans="15:15" x14ac:dyDescent="0.2">
      <c r="O18388" s="223"/>
    </row>
    <row r="18389" spans="15:15" x14ac:dyDescent="0.2">
      <c r="O18389" s="223"/>
    </row>
    <row r="18390" spans="15:15" x14ac:dyDescent="0.2">
      <c r="O18390" s="223"/>
    </row>
    <row r="18391" spans="15:15" x14ac:dyDescent="0.2">
      <c r="O18391" s="223"/>
    </row>
    <row r="18392" spans="15:15" x14ac:dyDescent="0.2">
      <c r="O18392" s="223"/>
    </row>
    <row r="18393" spans="15:15" x14ac:dyDescent="0.2">
      <c r="O18393" s="223"/>
    </row>
    <row r="18394" spans="15:15" x14ac:dyDescent="0.2">
      <c r="O18394" s="223"/>
    </row>
    <row r="18395" spans="15:15" x14ac:dyDescent="0.2">
      <c r="O18395" s="223"/>
    </row>
    <row r="18396" spans="15:15" x14ac:dyDescent="0.2">
      <c r="O18396" s="223"/>
    </row>
    <row r="18397" spans="15:15" x14ac:dyDescent="0.2">
      <c r="O18397" s="223"/>
    </row>
    <row r="18398" spans="15:15" x14ac:dyDescent="0.2">
      <c r="O18398" s="223"/>
    </row>
    <row r="18399" spans="15:15" x14ac:dyDescent="0.2">
      <c r="O18399" s="223"/>
    </row>
    <row r="18400" spans="15:15" x14ac:dyDescent="0.2">
      <c r="O18400" s="223"/>
    </row>
    <row r="18401" spans="15:15" x14ac:dyDescent="0.2">
      <c r="O18401" s="223"/>
    </row>
    <row r="18402" spans="15:15" x14ac:dyDescent="0.2">
      <c r="O18402" s="223"/>
    </row>
    <row r="18403" spans="15:15" x14ac:dyDescent="0.2">
      <c r="O18403" s="223"/>
    </row>
    <row r="18404" spans="15:15" x14ac:dyDescent="0.2">
      <c r="O18404" s="223"/>
    </row>
    <row r="18405" spans="15:15" x14ac:dyDescent="0.2">
      <c r="O18405" s="223"/>
    </row>
    <row r="18406" spans="15:15" x14ac:dyDescent="0.2">
      <c r="O18406" s="223"/>
    </row>
    <row r="18407" spans="15:15" x14ac:dyDescent="0.2">
      <c r="O18407" s="223"/>
    </row>
    <row r="18408" spans="15:15" x14ac:dyDescent="0.2">
      <c r="O18408" s="223"/>
    </row>
    <row r="18409" spans="15:15" x14ac:dyDescent="0.2">
      <c r="O18409" s="223"/>
    </row>
    <row r="18410" spans="15:15" x14ac:dyDescent="0.2">
      <c r="O18410" s="223"/>
    </row>
    <row r="18411" spans="15:15" x14ac:dyDescent="0.2">
      <c r="O18411" s="223"/>
    </row>
    <row r="18412" spans="15:15" x14ac:dyDescent="0.2">
      <c r="O18412" s="223"/>
    </row>
    <row r="18413" spans="15:15" x14ac:dyDescent="0.2">
      <c r="O18413" s="223"/>
    </row>
    <row r="18414" spans="15:15" x14ac:dyDescent="0.2">
      <c r="O18414" s="223"/>
    </row>
    <row r="18415" spans="15:15" x14ac:dyDescent="0.2">
      <c r="O18415" s="223"/>
    </row>
    <row r="18416" spans="15:15" x14ac:dyDescent="0.2">
      <c r="O18416" s="223"/>
    </row>
    <row r="18417" spans="15:15" x14ac:dyDescent="0.2">
      <c r="O18417" s="223"/>
    </row>
    <row r="18418" spans="15:15" x14ac:dyDescent="0.2">
      <c r="O18418" s="223"/>
    </row>
    <row r="18419" spans="15:15" x14ac:dyDescent="0.2">
      <c r="O18419" s="223"/>
    </row>
    <row r="18420" spans="15:15" x14ac:dyDescent="0.2">
      <c r="O18420" s="223"/>
    </row>
    <row r="18421" spans="15:15" x14ac:dyDescent="0.2">
      <c r="O18421" s="223"/>
    </row>
    <row r="18422" spans="15:15" x14ac:dyDescent="0.2">
      <c r="O18422" s="223"/>
    </row>
    <row r="18423" spans="15:15" x14ac:dyDescent="0.2">
      <c r="O18423" s="223"/>
    </row>
    <row r="18424" spans="15:15" x14ac:dyDescent="0.2">
      <c r="O18424" s="223"/>
    </row>
    <row r="18425" spans="15:15" x14ac:dyDescent="0.2">
      <c r="O18425" s="223"/>
    </row>
    <row r="18426" spans="15:15" x14ac:dyDescent="0.2">
      <c r="O18426" s="223"/>
    </row>
    <row r="18427" spans="15:15" x14ac:dyDescent="0.2">
      <c r="O18427" s="223"/>
    </row>
    <row r="18428" spans="15:15" x14ac:dyDescent="0.2">
      <c r="O18428" s="223"/>
    </row>
    <row r="18429" spans="15:15" x14ac:dyDescent="0.2">
      <c r="O18429" s="223"/>
    </row>
    <row r="18430" spans="15:15" x14ac:dyDescent="0.2">
      <c r="O18430" s="223"/>
    </row>
    <row r="18431" spans="15:15" x14ac:dyDescent="0.2">
      <c r="O18431" s="223"/>
    </row>
    <row r="18432" spans="15:15" x14ac:dyDescent="0.2">
      <c r="O18432" s="223"/>
    </row>
    <row r="18433" spans="15:15" x14ac:dyDescent="0.2">
      <c r="O18433" s="223"/>
    </row>
    <row r="18434" spans="15:15" x14ac:dyDescent="0.2">
      <c r="O18434" s="223"/>
    </row>
    <row r="18435" spans="15:15" x14ac:dyDescent="0.2">
      <c r="O18435" s="223"/>
    </row>
    <row r="18436" spans="15:15" x14ac:dyDescent="0.2">
      <c r="O18436" s="223"/>
    </row>
    <row r="18437" spans="15:15" x14ac:dyDescent="0.2">
      <c r="O18437" s="223"/>
    </row>
    <row r="18438" spans="15:15" x14ac:dyDescent="0.2">
      <c r="O18438" s="223"/>
    </row>
    <row r="18439" spans="15:15" x14ac:dyDescent="0.2">
      <c r="O18439" s="223"/>
    </row>
    <row r="18440" spans="15:15" x14ac:dyDescent="0.2">
      <c r="O18440" s="223"/>
    </row>
    <row r="18441" spans="15:15" x14ac:dyDescent="0.2">
      <c r="O18441" s="223"/>
    </row>
    <row r="18442" spans="15:15" x14ac:dyDescent="0.2">
      <c r="O18442" s="223"/>
    </row>
    <row r="18443" spans="15:15" x14ac:dyDescent="0.2">
      <c r="O18443" s="223"/>
    </row>
    <row r="18444" spans="15:15" x14ac:dyDescent="0.2">
      <c r="O18444" s="223"/>
    </row>
    <row r="18445" spans="15:15" x14ac:dyDescent="0.2">
      <c r="O18445" s="223"/>
    </row>
    <row r="18446" spans="15:15" x14ac:dyDescent="0.2">
      <c r="O18446" s="223"/>
    </row>
    <row r="18447" spans="15:15" x14ac:dyDescent="0.2">
      <c r="O18447" s="223"/>
    </row>
    <row r="18448" spans="15:15" x14ac:dyDescent="0.2">
      <c r="O18448" s="223"/>
    </row>
    <row r="18449" spans="15:15" x14ac:dyDescent="0.2">
      <c r="O18449" s="223"/>
    </row>
    <row r="18450" spans="15:15" x14ac:dyDescent="0.2">
      <c r="O18450" s="223"/>
    </row>
    <row r="18451" spans="15:15" x14ac:dyDescent="0.2">
      <c r="O18451" s="223"/>
    </row>
    <row r="18452" spans="15:15" x14ac:dyDescent="0.2">
      <c r="O18452" s="223"/>
    </row>
    <row r="18453" spans="15:15" x14ac:dyDescent="0.2">
      <c r="O18453" s="223"/>
    </row>
    <row r="18454" spans="15:15" x14ac:dyDescent="0.2">
      <c r="O18454" s="223"/>
    </row>
    <row r="18455" spans="15:15" x14ac:dyDescent="0.2">
      <c r="O18455" s="223"/>
    </row>
    <row r="18456" spans="15:15" x14ac:dyDescent="0.2">
      <c r="O18456" s="223"/>
    </row>
    <row r="18457" spans="15:15" x14ac:dyDescent="0.2">
      <c r="O18457" s="223"/>
    </row>
    <row r="18458" spans="15:15" x14ac:dyDescent="0.2">
      <c r="O18458" s="223"/>
    </row>
    <row r="18459" spans="15:15" x14ac:dyDescent="0.2">
      <c r="O18459" s="223"/>
    </row>
    <row r="18460" spans="15:15" x14ac:dyDescent="0.2">
      <c r="O18460" s="223"/>
    </row>
    <row r="18461" spans="15:15" x14ac:dyDescent="0.2">
      <c r="O18461" s="223"/>
    </row>
    <row r="18462" spans="15:15" x14ac:dyDescent="0.2">
      <c r="O18462" s="223"/>
    </row>
    <row r="18463" spans="15:15" x14ac:dyDescent="0.2">
      <c r="O18463" s="223"/>
    </row>
    <row r="18464" spans="15:15" x14ac:dyDescent="0.2">
      <c r="O18464" s="223"/>
    </row>
    <row r="18465" spans="15:15" x14ac:dyDescent="0.2">
      <c r="O18465" s="223"/>
    </row>
    <row r="18466" spans="15:15" x14ac:dyDescent="0.2">
      <c r="O18466" s="223"/>
    </row>
    <row r="18467" spans="15:15" x14ac:dyDescent="0.2">
      <c r="O18467" s="223"/>
    </row>
    <row r="18468" spans="15:15" x14ac:dyDescent="0.2">
      <c r="O18468" s="223"/>
    </row>
    <row r="18469" spans="15:15" x14ac:dyDescent="0.2">
      <c r="O18469" s="223"/>
    </row>
    <row r="18470" spans="15:15" x14ac:dyDescent="0.2">
      <c r="O18470" s="223"/>
    </row>
    <row r="18471" spans="15:15" x14ac:dyDescent="0.2">
      <c r="O18471" s="223"/>
    </row>
    <row r="18472" spans="15:15" x14ac:dyDescent="0.2">
      <c r="O18472" s="223"/>
    </row>
    <row r="18473" spans="15:15" x14ac:dyDescent="0.2">
      <c r="O18473" s="223"/>
    </row>
    <row r="18474" spans="15:15" x14ac:dyDescent="0.2">
      <c r="O18474" s="223"/>
    </row>
    <row r="18475" spans="15:15" x14ac:dyDescent="0.2">
      <c r="O18475" s="223"/>
    </row>
    <row r="18476" spans="15:15" x14ac:dyDescent="0.2">
      <c r="O18476" s="223"/>
    </row>
    <row r="18477" spans="15:15" x14ac:dyDescent="0.2">
      <c r="O18477" s="223"/>
    </row>
    <row r="18478" spans="15:15" x14ac:dyDescent="0.2">
      <c r="O18478" s="223"/>
    </row>
    <row r="18479" spans="15:15" x14ac:dyDescent="0.2">
      <c r="O18479" s="223"/>
    </row>
    <row r="18480" spans="15:15" x14ac:dyDescent="0.2">
      <c r="O18480" s="223"/>
    </row>
    <row r="18481" spans="15:15" x14ac:dyDescent="0.2">
      <c r="O18481" s="223"/>
    </row>
    <row r="18482" spans="15:15" x14ac:dyDescent="0.2">
      <c r="O18482" s="223"/>
    </row>
    <row r="18483" spans="15:15" x14ac:dyDescent="0.2">
      <c r="O18483" s="223"/>
    </row>
    <row r="18484" spans="15:15" x14ac:dyDescent="0.2">
      <c r="O18484" s="223"/>
    </row>
    <row r="18485" spans="15:15" x14ac:dyDescent="0.2">
      <c r="O18485" s="223"/>
    </row>
    <row r="18486" spans="15:15" x14ac:dyDescent="0.2">
      <c r="O18486" s="223"/>
    </row>
    <row r="18487" spans="15:15" x14ac:dyDescent="0.2">
      <c r="O18487" s="223"/>
    </row>
    <row r="18488" spans="15:15" x14ac:dyDescent="0.2">
      <c r="O18488" s="223"/>
    </row>
    <row r="18489" spans="15:15" x14ac:dyDescent="0.2">
      <c r="O18489" s="223"/>
    </row>
    <row r="18490" spans="15:15" x14ac:dyDescent="0.2">
      <c r="O18490" s="223"/>
    </row>
    <row r="18491" spans="15:15" x14ac:dyDescent="0.2">
      <c r="O18491" s="223"/>
    </row>
    <row r="18492" spans="15:15" x14ac:dyDescent="0.2">
      <c r="O18492" s="223"/>
    </row>
    <row r="18493" spans="15:15" x14ac:dyDescent="0.2">
      <c r="O18493" s="223"/>
    </row>
    <row r="18494" spans="15:15" x14ac:dyDescent="0.2">
      <c r="O18494" s="223"/>
    </row>
    <row r="18495" spans="15:15" x14ac:dyDescent="0.2">
      <c r="O18495" s="223"/>
    </row>
    <row r="18496" spans="15:15" x14ac:dyDescent="0.2">
      <c r="O18496" s="223"/>
    </row>
    <row r="18497" spans="15:15" x14ac:dyDescent="0.2">
      <c r="O18497" s="223"/>
    </row>
    <row r="18498" spans="15:15" x14ac:dyDescent="0.2">
      <c r="O18498" s="223"/>
    </row>
    <row r="18499" spans="15:15" x14ac:dyDescent="0.2">
      <c r="O18499" s="223"/>
    </row>
    <row r="18500" spans="15:15" x14ac:dyDescent="0.2">
      <c r="O18500" s="223"/>
    </row>
    <row r="18501" spans="15:15" x14ac:dyDescent="0.2">
      <c r="O18501" s="223"/>
    </row>
    <row r="18502" spans="15:15" x14ac:dyDescent="0.2">
      <c r="O18502" s="223"/>
    </row>
    <row r="18503" spans="15:15" x14ac:dyDescent="0.2">
      <c r="O18503" s="223"/>
    </row>
    <row r="18504" spans="15:15" x14ac:dyDescent="0.2">
      <c r="O18504" s="223"/>
    </row>
    <row r="18505" spans="15:15" x14ac:dyDescent="0.2">
      <c r="O18505" s="223"/>
    </row>
    <row r="18506" spans="15:15" x14ac:dyDescent="0.2">
      <c r="O18506" s="223"/>
    </row>
    <row r="18507" spans="15:15" x14ac:dyDescent="0.2">
      <c r="O18507" s="223"/>
    </row>
    <row r="18508" spans="15:15" x14ac:dyDescent="0.2">
      <c r="O18508" s="223"/>
    </row>
    <row r="18509" spans="15:15" x14ac:dyDescent="0.2">
      <c r="O18509" s="223"/>
    </row>
    <row r="18510" spans="15:15" x14ac:dyDescent="0.2">
      <c r="O18510" s="223"/>
    </row>
    <row r="18511" spans="15:15" x14ac:dyDescent="0.2">
      <c r="O18511" s="223"/>
    </row>
    <row r="18512" spans="15:15" x14ac:dyDescent="0.2">
      <c r="O18512" s="223"/>
    </row>
    <row r="18513" spans="15:15" x14ac:dyDescent="0.2">
      <c r="O18513" s="223"/>
    </row>
    <row r="18514" spans="15:15" x14ac:dyDescent="0.2">
      <c r="O18514" s="223"/>
    </row>
    <row r="18515" spans="15:15" x14ac:dyDescent="0.2">
      <c r="O18515" s="223"/>
    </row>
    <row r="18516" spans="15:15" x14ac:dyDescent="0.2">
      <c r="O18516" s="223"/>
    </row>
    <row r="18517" spans="15:15" x14ac:dyDescent="0.2">
      <c r="O18517" s="223"/>
    </row>
    <row r="18518" spans="15:15" x14ac:dyDescent="0.2">
      <c r="O18518" s="223"/>
    </row>
    <row r="18519" spans="15:15" x14ac:dyDescent="0.2">
      <c r="O18519" s="223"/>
    </row>
    <row r="18520" spans="15:15" x14ac:dyDescent="0.2">
      <c r="O18520" s="223"/>
    </row>
    <row r="18521" spans="15:15" x14ac:dyDescent="0.2">
      <c r="O18521" s="223"/>
    </row>
    <row r="18522" spans="15:15" x14ac:dyDescent="0.2">
      <c r="O18522" s="223"/>
    </row>
    <row r="18523" spans="15:15" x14ac:dyDescent="0.2">
      <c r="O18523" s="223"/>
    </row>
    <row r="18524" spans="15:15" x14ac:dyDescent="0.2">
      <c r="O18524" s="223"/>
    </row>
    <row r="18525" spans="15:15" x14ac:dyDescent="0.2">
      <c r="O18525" s="223"/>
    </row>
    <row r="18526" spans="15:15" x14ac:dyDescent="0.2">
      <c r="O18526" s="223"/>
    </row>
    <row r="18527" spans="15:15" x14ac:dyDescent="0.2">
      <c r="O18527" s="223"/>
    </row>
    <row r="18528" spans="15:15" x14ac:dyDescent="0.2">
      <c r="O18528" s="223"/>
    </row>
    <row r="18529" spans="15:15" x14ac:dyDescent="0.2">
      <c r="O18529" s="223"/>
    </row>
    <row r="18530" spans="15:15" x14ac:dyDescent="0.2">
      <c r="O18530" s="223"/>
    </row>
    <row r="18531" spans="15:15" x14ac:dyDescent="0.2">
      <c r="O18531" s="223"/>
    </row>
    <row r="18532" spans="15:15" x14ac:dyDescent="0.2">
      <c r="O18532" s="223"/>
    </row>
    <row r="18533" spans="15:15" x14ac:dyDescent="0.2">
      <c r="O18533" s="223"/>
    </row>
    <row r="18534" spans="15:15" x14ac:dyDescent="0.2">
      <c r="O18534" s="223"/>
    </row>
    <row r="18535" spans="15:15" x14ac:dyDescent="0.2">
      <c r="O18535" s="223"/>
    </row>
    <row r="18536" spans="15:15" x14ac:dyDescent="0.2">
      <c r="O18536" s="223"/>
    </row>
    <row r="18537" spans="15:15" x14ac:dyDescent="0.2">
      <c r="O18537" s="223"/>
    </row>
    <row r="18538" spans="15:15" x14ac:dyDescent="0.2">
      <c r="O18538" s="223"/>
    </row>
    <row r="18539" spans="15:15" x14ac:dyDescent="0.2">
      <c r="O18539" s="223"/>
    </row>
    <row r="18540" spans="15:15" x14ac:dyDescent="0.2">
      <c r="O18540" s="223"/>
    </row>
    <row r="18541" spans="15:15" x14ac:dyDescent="0.2">
      <c r="O18541" s="223"/>
    </row>
    <row r="18542" spans="15:15" x14ac:dyDescent="0.2">
      <c r="O18542" s="223"/>
    </row>
    <row r="18543" spans="15:15" x14ac:dyDescent="0.2">
      <c r="O18543" s="223"/>
    </row>
    <row r="18544" spans="15:15" x14ac:dyDescent="0.2">
      <c r="O18544" s="223"/>
    </row>
    <row r="18545" spans="15:15" x14ac:dyDescent="0.2">
      <c r="O18545" s="223"/>
    </row>
    <row r="18546" spans="15:15" x14ac:dyDescent="0.2">
      <c r="O18546" s="223"/>
    </row>
    <row r="18547" spans="15:15" x14ac:dyDescent="0.2">
      <c r="O18547" s="223"/>
    </row>
    <row r="18548" spans="15:15" x14ac:dyDescent="0.2">
      <c r="O18548" s="223"/>
    </row>
    <row r="18549" spans="15:15" x14ac:dyDescent="0.2">
      <c r="O18549" s="223"/>
    </row>
    <row r="18550" spans="15:15" x14ac:dyDescent="0.2">
      <c r="O18550" s="223"/>
    </row>
    <row r="18551" spans="15:15" x14ac:dyDescent="0.2">
      <c r="O18551" s="223"/>
    </row>
    <row r="18552" spans="15:15" x14ac:dyDescent="0.2">
      <c r="O18552" s="223"/>
    </row>
    <row r="18553" spans="15:15" x14ac:dyDescent="0.2">
      <c r="O18553" s="223"/>
    </row>
    <row r="18554" spans="15:15" x14ac:dyDescent="0.2">
      <c r="O18554" s="223"/>
    </row>
    <row r="18555" spans="15:15" x14ac:dyDescent="0.2">
      <c r="O18555" s="223"/>
    </row>
    <row r="18556" spans="15:15" x14ac:dyDescent="0.2">
      <c r="O18556" s="223"/>
    </row>
    <row r="18557" spans="15:15" x14ac:dyDescent="0.2">
      <c r="O18557" s="223"/>
    </row>
    <row r="18558" spans="15:15" x14ac:dyDescent="0.2">
      <c r="O18558" s="223"/>
    </row>
    <row r="18559" spans="15:15" x14ac:dyDescent="0.2">
      <c r="O18559" s="223"/>
    </row>
    <row r="18560" spans="15:15" x14ac:dyDescent="0.2">
      <c r="O18560" s="223"/>
    </row>
    <row r="18561" spans="15:15" x14ac:dyDescent="0.2">
      <c r="O18561" s="223"/>
    </row>
    <row r="18562" spans="15:15" x14ac:dyDescent="0.2">
      <c r="O18562" s="223"/>
    </row>
    <row r="18563" spans="15:15" x14ac:dyDescent="0.2">
      <c r="O18563" s="223"/>
    </row>
    <row r="18564" spans="15:15" x14ac:dyDescent="0.2">
      <c r="O18564" s="223"/>
    </row>
    <row r="18565" spans="15:15" x14ac:dyDescent="0.2">
      <c r="O18565" s="223"/>
    </row>
    <row r="18566" spans="15:15" x14ac:dyDescent="0.2">
      <c r="O18566" s="223"/>
    </row>
    <row r="18567" spans="15:15" x14ac:dyDescent="0.2">
      <c r="O18567" s="223"/>
    </row>
    <row r="18568" spans="15:15" x14ac:dyDescent="0.2">
      <c r="O18568" s="223"/>
    </row>
    <row r="18569" spans="15:15" x14ac:dyDescent="0.2">
      <c r="O18569" s="223"/>
    </row>
    <row r="18570" spans="15:15" x14ac:dyDescent="0.2">
      <c r="O18570" s="223"/>
    </row>
    <row r="18571" spans="15:15" x14ac:dyDescent="0.2">
      <c r="O18571" s="223"/>
    </row>
    <row r="18572" spans="15:15" x14ac:dyDescent="0.2">
      <c r="O18572" s="223"/>
    </row>
    <row r="18573" spans="15:15" x14ac:dyDescent="0.2">
      <c r="O18573" s="223"/>
    </row>
    <row r="18574" spans="15:15" x14ac:dyDescent="0.2">
      <c r="O18574" s="223"/>
    </row>
    <row r="18575" spans="15:15" x14ac:dyDescent="0.2">
      <c r="O18575" s="223"/>
    </row>
    <row r="18576" spans="15:15" x14ac:dyDescent="0.2">
      <c r="O18576" s="223"/>
    </row>
    <row r="18577" spans="15:15" x14ac:dyDescent="0.2">
      <c r="O18577" s="223"/>
    </row>
    <row r="18578" spans="15:15" x14ac:dyDescent="0.2">
      <c r="O18578" s="223"/>
    </row>
    <row r="18579" spans="15:15" x14ac:dyDescent="0.2">
      <c r="O18579" s="223"/>
    </row>
    <row r="18580" spans="15:15" x14ac:dyDescent="0.2">
      <c r="O18580" s="223"/>
    </row>
    <row r="18581" spans="15:15" x14ac:dyDescent="0.2">
      <c r="O18581" s="223"/>
    </row>
    <row r="18582" spans="15:15" x14ac:dyDescent="0.2">
      <c r="O18582" s="223"/>
    </row>
    <row r="18583" spans="15:15" x14ac:dyDescent="0.2">
      <c r="O18583" s="223"/>
    </row>
    <row r="18584" spans="15:15" x14ac:dyDescent="0.2">
      <c r="O18584" s="223"/>
    </row>
    <row r="18585" spans="15:15" x14ac:dyDescent="0.2">
      <c r="O18585" s="223"/>
    </row>
    <row r="18586" spans="15:15" x14ac:dyDescent="0.2">
      <c r="O18586" s="223"/>
    </row>
    <row r="18587" spans="15:15" x14ac:dyDescent="0.2">
      <c r="O18587" s="223"/>
    </row>
    <row r="18588" spans="15:15" x14ac:dyDescent="0.2">
      <c r="O18588" s="223"/>
    </row>
    <row r="18589" spans="15:15" x14ac:dyDescent="0.2">
      <c r="O18589" s="223"/>
    </row>
    <row r="18590" spans="15:15" x14ac:dyDescent="0.2">
      <c r="O18590" s="223"/>
    </row>
    <row r="18591" spans="15:15" x14ac:dyDescent="0.2">
      <c r="O18591" s="223"/>
    </row>
    <row r="18592" spans="15:15" x14ac:dyDescent="0.2">
      <c r="O18592" s="223"/>
    </row>
    <row r="18593" spans="15:15" x14ac:dyDescent="0.2">
      <c r="O18593" s="223"/>
    </row>
    <row r="18594" spans="15:15" x14ac:dyDescent="0.2">
      <c r="O18594" s="223"/>
    </row>
    <row r="18595" spans="15:15" x14ac:dyDescent="0.2">
      <c r="O18595" s="223"/>
    </row>
    <row r="18596" spans="15:15" x14ac:dyDescent="0.2">
      <c r="O18596" s="223"/>
    </row>
    <row r="18597" spans="15:15" x14ac:dyDescent="0.2">
      <c r="O18597" s="223"/>
    </row>
    <row r="18598" spans="15:15" x14ac:dyDescent="0.2">
      <c r="O18598" s="223"/>
    </row>
    <row r="18599" spans="15:15" x14ac:dyDescent="0.2">
      <c r="O18599" s="223"/>
    </row>
    <row r="18600" spans="15:15" x14ac:dyDescent="0.2">
      <c r="O18600" s="223"/>
    </row>
    <row r="18601" spans="15:15" x14ac:dyDescent="0.2">
      <c r="O18601" s="223"/>
    </row>
    <row r="18602" spans="15:15" x14ac:dyDescent="0.2">
      <c r="O18602" s="223"/>
    </row>
    <row r="18603" spans="15:15" x14ac:dyDescent="0.2">
      <c r="O18603" s="223"/>
    </row>
    <row r="18604" spans="15:15" x14ac:dyDescent="0.2">
      <c r="O18604" s="223"/>
    </row>
    <row r="18605" spans="15:15" x14ac:dyDescent="0.2">
      <c r="O18605" s="223"/>
    </row>
    <row r="18606" spans="15:15" x14ac:dyDescent="0.2">
      <c r="O18606" s="223"/>
    </row>
    <row r="18607" spans="15:15" x14ac:dyDescent="0.2">
      <c r="O18607" s="223"/>
    </row>
    <row r="18608" spans="15:15" x14ac:dyDescent="0.2">
      <c r="O18608" s="223"/>
    </row>
    <row r="18609" spans="15:15" x14ac:dyDescent="0.2">
      <c r="O18609" s="223"/>
    </row>
    <row r="18610" spans="15:15" x14ac:dyDescent="0.2">
      <c r="O18610" s="223"/>
    </row>
    <row r="18611" spans="15:15" x14ac:dyDescent="0.2">
      <c r="O18611" s="223"/>
    </row>
    <row r="18612" spans="15:15" x14ac:dyDescent="0.2">
      <c r="O18612" s="223"/>
    </row>
    <row r="18613" spans="15:15" x14ac:dyDescent="0.2">
      <c r="O18613" s="223"/>
    </row>
    <row r="18614" spans="15:15" x14ac:dyDescent="0.2">
      <c r="O18614" s="223"/>
    </row>
    <row r="18615" spans="15:15" x14ac:dyDescent="0.2">
      <c r="O18615" s="223"/>
    </row>
    <row r="18616" spans="15:15" x14ac:dyDescent="0.2">
      <c r="O18616" s="223"/>
    </row>
    <row r="18617" spans="15:15" x14ac:dyDescent="0.2">
      <c r="O18617" s="223"/>
    </row>
    <row r="18618" spans="15:15" x14ac:dyDescent="0.2">
      <c r="O18618" s="223"/>
    </row>
    <row r="18619" spans="15:15" x14ac:dyDescent="0.2">
      <c r="O18619" s="223"/>
    </row>
    <row r="18620" spans="15:15" x14ac:dyDescent="0.2">
      <c r="O18620" s="223"/>
    </row>
    <row r="18621" spans="15:15" x14ac:dyDescent="0.2">
      <c r="O18621" s="223"/>
    </row>
    <row r="18622" spans="15:15" x14ac:dyDescent="0.2">
      <c r="O18622" s="223"/>
    </row>
    <row r="18623" spans="15:15" x14ac:dyDescent="0.2">
      <c r="O18623" s="223"/>
    </row>
    <row r="18624" spans="15:15" x14ac:dyDescent="0.2">
      <c r="O18624" s="223"/>
    </row>
    <row r="18625" spans="15:15" x14ac:dyDescent="0.2">
      <c r="O18625" s="223"/>
    </row>
    <row r="18626" spans="15:15" x14ac:dyDescent="0.2">
      <c r="O18626" s="223"/>
    </row>
    <row r="18627" spans="15:15" x14ac:dyDescent="0.2">
      <c r="O18627" s="223"/>
    </row>
    <row r="18628" spans="15:15" x14ac:dyDescent="0.2">
      <c r="O18628" s="223"/>
    </row>
    <row r="18629" spans="15:15" x14ac:dyDescent="0.2">
      <c r="O18629" s="223"/>
    </row>
    <row r="18630" spans="15:15" x14ac:dyDescent="0.2">
      <c r="O18630" s="223"/>
    </row>
    <row r="18631" spans="15:15" x14ac:dyDescent="0.2">
      <c r="O18631" s="223"/>
    </row>
    <row r="18632" spans="15:15" x14ac:dyDescent="0.2">
      <c r="O18632" s="223"/>
    </row>
    <row r="18633" spans="15:15" x14ac:dyDescent="0.2">
      <c r="O18633" s="223"/>
    </row>
    <row r="18634" spans="15:15" x14ac:dyDescent="0.2">
      <c r="O18634" s="223"/>
    </row>
    <row r="18635" spans="15:15" x14ac:dyDescent="0.2">
      <c r="O18635" s="223"/>
    </row>
    <row r="18636" spans="15:15" x14ac:dyDescent="0.2">
      <c r="O18636" s="223"/>
    </row>
    <row r="18637" spans="15:15" x14ac:dyDescent="0.2">
      <c r="O18637" s="223"/>
    </row>
    <row r="18638" spans="15:15" x14ac:dyDescent="0.2">
      <c r="O18638" s="223"/>
    </row>
    <row r="18639" spans="15:15" x14ac:dyDescent="0.2">
      <c r="O18639" s="223"/>
    </row>
    <row r="18640" spans="15:15" x14ac:dyDescent="0.2">
      <c r="O18640" s="223"/>
    </row>
    <row r="18641" spans="15:15" x14ac:dyDescent="0.2">
      <c r="O18641" s="223"/>
    </row>
    <row r="18642" spans="15:15" x14ac:dyDescent="0.2">
      <c r="O18642" s="223"/>
    </row>
    <row r="18643" spans="15:15" x14ac:dyDescent="0.2">
      <c r="O18643" s="223"/>
    </row>
    <row r="18644" spans="15:15" x14ac:dyDescent="0.2">
      <c r="O18644" s="223"/>
    </row>
    <row r="18645" spans="15:15" x14ac:dyDescent="0.2">
      <c r="O18645" s="223"/>
    </row>
    <row r="18646" spans="15:15" x14ac:dyDescent="0.2">
      <c r="O18646" s="223"/>
    </row>
    <row r="18647" spans="15:15" x14ac:dyDescent="0.2">
      <c r="O18647" s="223"/>
    </row>
    <row r="18648" spans="15:15" x14ac:dyDescent="0.2">
      <c r="O18648" s="223"/>
    </row>
    <row r="18649" spans="15:15" x14ac:dyDescent="0.2">
      <c r="O18649" s="223"/>
    </row>
    <row r="18650" spans="15:15" x14ac:dyDescent="0.2">
      <c r="O18650" s="223"/>
    </row>
    <row r="18651" spans="15:15" x14ac:dyDescent="0.2">
      <c r="O18651" s="223"/>
    </row>
    <row r="18652" spans="15:15" x14ac:dyDescent="0.2">
      <c r="O18652" s="223"/>
    </row>
    <row r="18653" spans="15:15" x14ac:dyDescent="0.2">
      <c r="O18653" s="223"/>
    </row>
    <row r="18654" spans="15:15" x14ac:dyDescent="0.2">
      <c r="O18654" s="223"/>
    </row>
    <row r="18655" spans="15:15" x14ac:dyDescent="0.2">
      <c r="O18655" s="223"/>
    </row>
    <row r="18656" spans="15:15" x14ac:dyDescent="0.2">
      <c r="O18656" s="223"/>
    </row>
    <row r="18657" spans="15:15" x14ac:dyDescent="0.2">
      <c r="O18657" s="223"/>
    </row>
    <row r="18658" spans="15:15" x14ac:dyDescent="0.2">
      <c r="O18658" s="223"/>
    </row>
    <row r="18659" spans="15:15" x14ac:dyDescent="0.2">
      <c r="O18659" s="223"/>
    </row>
    <row r="18660" spans="15:15" x14ac:dyDescent="0.2">
      <c r="O18660" s="223"/>
    </row>
    <row r="18661" spans="15:15" x14ac:dyDescent="0.2">
      <c r="O18661" s="223"/>
    </row>
    <row r="18662" spans="15:15" x14ac:dyDescent="0.2">
      <c r="O18662" s="223"/>
    </row>
    <row r="18663" spans="15:15" x14ac:dyDescent="0.2">
      <c r="O18663" s="223"/>
    </row>
    <row r="18664" spans="15:15" x14ac:dyDescent="0.2">
      <c r="O18664" s="223"/>
    </row>
    <row r="18665" spans="15:15" x14ac:dyDescent="0.2">
      <c r="O18665" s="223"/>
    </row>
    <row r="18666" spans="15:15" x14ac:dyDescent="0.2">
      <c r="O18666" s="223"/>
    </row>
    <row r="18667" spans="15:15" x14ac:dyDescent="0.2">
      <c r="O18667" s="223"/>
    </row>
    <row r="18668" spans="15:15" x14ac:dyDescent="0.2">
      <c r="O18668" s="223"/>
    </row>
    <row r="18669" spans="15:15" x14ac:dyDescent="0.2">
      <c r="O18669" s="223"/>
    </row>
    <row r="18670" spans="15:15" x14ac:dyDescent="0.2">
      <c r="O18670" s="223"/>
    </row>
    <row r="18671" spans="15:15" x14ac:dyDescent="0.2">
      <c r="O18671" s="223"/>
    </row>
    <row r="18672" spans="15:15" x14ac:dyDescent="0.2">
      <c r="O18672" s="223"/>
    </row>
    <row r="18673" spans="15:15" x14ac:dyDescent="0.2">
      <c r="O18673" s="223"/>
    </row>
    <row r="18674" spans="15:15" x14ac:dyDescent="0.2">
      <c r="O18674" s="223"/>
    </row>
    <row r="18675" spans="15:15" x14ac:dyDescent="0.2">
      <c r="O18675" s="223"/>
    </row>
    <row r="18676" spans="15:15" x14ac:dyDescent="0.2">
      <c r="O18676" s="223"/>
    </row>
    <row r="18677" spans="15:15" x14ac:dyDescent="0.2">
      <c r="O18677" s="223"/>
    </row>
    <row r="18678" spans="15:15" x14ac:dyDescent="0.2">
      <c r="O18678" s="223"/>
    </row>
    <row r="18679" spans="15:15" x14ac:dyDescent="0.2">
      <c r="O18679" s="223"/>
    </row>
    <row r="18680" spans="15:15" x14ac:dyDescent="0.2">
      <c r="O18680" s="223"/>
    </row>
    <row r="18681" spans="15:15" x14ac:dyDescent="0.2">
      <c r="O18681" s="223"/>
    </row>
    <row r="18682" spans="15:15" x14ac:dyDescent="0.2">
      <c r="O18682" s="223"/>
    </row>
    <row r="18683" spans="15:15" x14ac:dyDescent="0.2">
      <c r="O18683" s="223"/>
    </row>
    <row r="18684" spans="15:15" x14ac:dyDescent="0.2">
      <c r="O18684" s="223"/>
    </row>
    <row r="18685" spans="15:15" x14ac:dyDescent="0.2">
      <c r="O18685" s="223"/>
    </row>
    <row r="18686" spans="15:15" x14ac:dyDescent="0.2">
      <c r="O18686" s="223"/>
    </row>
    <row r="18687" spans="15:15" x14ac:dyDescent="0.2">
      <c r="O18687" s="223"/>
    </row>
    <row r="18688" spans="15:15" x14ac:dyDescent="0.2">
      <c r="O18688" s="223"/>
    </row>
    <row r="18689" spans="15:15" x14ac:dyDescent="0.2">
      <c r="O18689" s="223"/>
    </row>
    <row r="18690" spans="15:15" x14ac:dyDescent="0.2">
      <c r="O18690" s="223"/>
    </row>
    <row r="18691" spans="15:15" x14ac:dyDescent="0.2">
      <c r="O18691" s="223"/>
    </row>
    <row r="18692" spans="15:15" x14ac:dyDescent="0.2">
      <c r="O18692" s="223"/>
    </row>
    <row r="18693" spans="15:15" x14ac:dyDescent="0.2">
      <c r="O18693" s="223"/>
    </row>
    <row r="18694" spans="15:15" x14ac:dyDescent="0.2">
      <c r="O18694" s="223"/>
    </row>
    <row r="18695" spans="15:15" x14ac:dyDescent="0.2">
      <c r="O18695" s="223"/>
    </row>
    <row r="18696" spans="15:15" x14ac:dyDescent="0.2">
      <c r="O18696" s="223"/>
    </row>
    <row r="18697" spans="15:15" x14ac:dyDescent="0.2">
      <c r="O18697" s="223"/>
    </row>
    <row r="18698" spans="15:15" x14ac:dyDescent="0.2">
      <c r="O18698" s="223"/>
    </row>
    <row r="18699" spans="15:15" x14ac:dyDescent="0.2">
      <c r="O18699" s="223"/>
    </row>
    <row r="18700" spans="15:15" x14ac:dyDescent="0.2">
      <c r="O18700" s="223"/>
    </row>
    <row r="18701" spans="15:15" x14ac:dyDescent="0.2">
      <c r="O18701" s="223"/>
    </row>
    <row r="18702" spans="15:15" x14ac:dyDescent="0.2">
      <c r="O18702" s="223"/>
    </row>
    <row r="18703" spans="15:15" x14ac:dyDescent="0.2">
      <c r="O18703" s="223"/>
    </row>
    <row r="18704" spans="15:15" x14ac:dyDescent="0.2">
      <c r="O18704" s="223"/>
    </row>
    <row r="18705" spans="15:15" x14ac:dyDescent="0.2">
      <c r="O18705" s="223"/>
    </row>
    <row r="18706" spans="15:15" x14ac:dyDescent="0.2">
      <c r="O18706" s="223"/>
    </row>
    <row r="18707" spans="15:15" x14ac:dyDescent="0.2">
      <c r="O18707" s="223"/>
    </row>
    <row r="18708" spans="15:15" x14ac:dyDescent="0.2">
      <c r="O18708" s="223"/>
    </row>
    <row r="18709" spans="15:15" x14ac:dyDescent="0.2">
      <c r="O18709" s="223"/>
    </row>
    <row r="18710" spans="15:15" x14ac:dyDescent="0.2">
      <c r="O18710" s="223"/>
    </row>
    <row r="18711" spans="15:15" x14ac:dyDescent="0.2">
      <c r="O18711" s="223"/>
    </row>
    <row r="18712" spans="15:15" x14ac:dyDescent="0.2">
      <c r="O18712" s="223"/>
    </row>
    <row r="18713" spans="15:15" x14ac:dyDescent="0.2">
      <c r="O18713" s="223"/>
    </row>
    <row r="18714" spans="15:15" x14ac:dyDescent="0.2">
      <c r="O18714" s="223"/>
    </row>
    <row r="18715" spans="15:15" x14ac:dyDescent="0.2">
      <c r="O18715" s="223"/>
    </row>
    <row r="18716" spans="15:15" x14ac:dyDescent="0.2">
      <c r="O18716" s="223"/>
    </row>
    <row r="18717" spans="15:15" x14ac:dyDescent="0.2">
      <c r="O18717" s="223"/>
    </row>
    <row r="18718" spans="15:15" x14ac:dyDescent="0.2">
      <c r="O18718" s="223"/>
    </row>
    <row r="18719" spans="15:15" x14ac:dyDescent="0.2">
      <c r="O18719" s="223"/>
    </row>
    <row r="18720" spans="15:15" x14ac:dyDescent="0.2">
      <c r="O18720" s="223"/>
    </row>
    <row r="18721" spans="15:15" x14ac:dyDescent="0.2">
      <c r="O18721" s="223"/>
    </row>
    <row r="18722" spans="15:15" x14ac:dyDescent="0.2">
      <c r="O18722" s="223"/>
    </row>
    <row r="18723" spans="15:15" x14ac:dyDescent="0.2">
      <c r="O18723" s="223"/>
    </row>
    <row r="18724" spans="15:15" x14ac:dyDescent="0.2">
      <c r="O18724" s="223"/>
    </row>
    <row r="18725" spans="15:15" x14ac:dyDescent="0.2">
      <c r="O18725" s="223"/>
    </row>
    <row r="18726" spans="15:15" x14ac:dyDescent="0.2">
      <c r="O18726" s="223"/>
    </row>
    <row r="18727" spans="15:15" x14ac:dyDescent="0.2">
      <c r="O18727" s="223"/>
    </row>
    <row r="18728" spans="15:15" x14ac:dyDescent="0.2">
      <c r="O18728" s="223"/>
    </row>
    <row r="18729" spans="15:15" x14ac:dyDescent="0.2">
      <c r="O18729" s="223"/>
    </row>
    <row r="18730" spans="15:15" x14ac:dyDescent="0.2">
      <c r="O18730" s="223"/>
    </row>
    <row r="18731" spans="15:15" x14ac:dyDescent="0.2">
      <c r="O18731" s="223"/>
    </row>
    <row r="18732" spans="15:15" x14ac:dyDescent="0.2">
      <c r="O18732" s="223"/>
    </row>
    <row r="18733" spans="15:15" x14ac:dyDescent="0.2">
      <c r="O18733" s="223"/>
    </row>
    <row r="18734" spans="15:15" x14ac:dyDescent="0.2">
      <c r="O18734" s="223"/>
    </row>
    <row r="18735" spans="15:15" x14ac:dyDescent="0.2">
      <c r="O18735" s="223"/>
    </row>
    <row r="18736" spans="15:15" x14ac:dyDescent="0.2">
      <c r="O18736" s="223"/>
    </row>
    <row r="18737" spans="15:15" x14ac:dyDescent="0.2">
      <c r="O18737" s="223"/>
    </row>
    <row r="18738" spans="15:15" x14ac:dyDescent="0.2">
      <c r="O18738" s="223"/>
    </row>
    <row r="18739" spans="15:15" x14ac:dyDescent="0.2">
      <c r="O18739" s="223"/>
    </row>
    <row r="18740" spans="15:15" x14ac:dyDescent="0.2">
      <c r="O18740" s="223"/>
    </row>
    <row r="18741" spans="15:15" x14ac:dyDescent="0.2">
      <c r="O18741" s="223"/>
    </row>
    <row r="18742" spans="15:15" x14ac:dyDescent="0.2">
      <c r="O18742" s="223"/>
    </row>
    <row r="18743" spans="15:15" x14ac:dyDescent="0.2">
      <c r="O18743" s="223"/>
    </row>
    <row r="18744" spans="15:15" x14ac:dyDescent="0.2">
      <c r="O18744" s="223"/>
    </row>
    <row r="18745" spans="15:15" x14ac:dyDescent="0.2">
      <c r="O18745" s="223"/>
    </row>
    <row r="18746" spans="15:15" x14ac:dyDescent="0.2">
      <c r="O18746" s="223"/>
    </row>
    <row r="18747" spans="15:15" x14ac:dyDescent="0.2">
      <c r="O18747" s="223"/>
    </row>
    <row r="18748" spans="15:15" x14ac:dyDescent="0.2">
      <c r="O18748" s="223"/>
    </row>
    <row r="18749" spans="15:15" x14ac:dyDescent="0.2">
      <c r="O18749" s="223"/>
    </row>
    <row r="18750" spans="15:15" x14ac:dyDescent="0.2">
      <c r="O18750" s="223"/>
    </row>
    <row r="18751" spans="15:15" x14ac:dyDescent="0.2">
      <c r="O18751" s="223"/>
    </row>
    <row r="18752" spans="15:15" x14ac:dyDescent="0.2">
      <c r="O18752" s="223"/>
    </row>
    <row r="18753" spans="15:15" x14ac:dyDescent="0.2">
      <c r="O18753" s="223"/>
    </row>
    <row r="18754" spans="15:15" x14ac:dyDescent="0.2">
      <c r="O18754" s="223"/>
    </row>
    <row r="18755" spans="15:15" x14ac:dyDescent="0.2">
      <c r="O18755" s="223"/>
    </row>
    <row r="18756" spans="15:15" x14ac:dyDescent="0.2">
      <c r="O18756" s="223"/>
    </row>
    <row r="18757" spans="15:15" x14ac:dyDescent="0.2">
      <c r="O18757" s="223"/>
    </row>
    <row r="18758" spans="15:15" x14ac:dyDescent="0.2">
      <c r="O18758" s="223"/>
    </row>
    <row r="18759" spans="15:15" x14ac:dyDescent="0.2">
      <c r="O18759" s="223"/>
    </row>
    <row r="18760" spans="15:15" x14ac:dyDescent="0.2">
      <c r="O18760" s="223"/>
    </row>
    <row r="18761" spans="15:15" x14ac:dyDescent="0.2">
      <c r="O18761" s="223"/>
    </row>
    <row r="18762" spans="15:15" x14ac:dyDescent="0.2">
      <c r="O18762" s="223"/>
    </row>
    <row r="18763" spans="15:15" x14ac:dyDescent="0.2">
      <c r="O18763" s="223"/>
    </row>
    <row r="18764" spans="15:15" x14ac:dyDescent="0.2">
      <c r="O18764" s="223"/>
    </row>
    <row r="18765" spans="15:15" x14ac:dyDescent="0.2">
      <c r="O18765" s="223"/>
    </row>
    <row r="18766" spans="15:15" x14ac:dyDescent="0.2">
      <c r="O18766" s="223"/>
    </row>
    <row r="18767" spans="15:15" x14ac:dyDescent="0.2">
      <c r="O18767" s="223"/>
    </row>
    <row r="18768" spans="15:15" x14ac:dyDescent="0.2">
      <c r="O18768" s="223"/>
    </row>
    <row r="18769" spans="15:15" x14ac:dyDescent="0.2">
      <c r="O18769" s="223"/>
    </row>
    <row r="18770" spans="15:15" x14ac:dyDescent="0.2">
      <c r="O18770" s="223"/>
    </row>
    <row r="18771" spans="15:15" x14ac:dyDescent="0.2">
      <c r="O18771" s="223"/>
    </row>
    <row r="18772" spans="15:15" x14ac:dyDescent="0.2">
      <c r="O18772" s="223"/>
    </row>
    <row r="18773" spans="15:15" x14ac:dyDescent="0.2">
      <c r="O18773" s="223"/>
    </row>
    <row r="18774" spans="15:15" x14ac:dyDescent="0.2">
      <c r="O18774" s="223"/>
    </row>
    <row r="18775" spans="15:15" x14ac:dyDescent="0.2">
      <c r="O18775" s="223"/>
    </row>
    <row r="18776" spans="15:15" x14ac:dyDescent="0.2">
      <c r="O18776" s="223"/>
    </row>
    <row r="18777" spans="15:15" x14ac:dyDescent="0.2">
      <c r="O18777" s="223"/>
    </row>
    <row r="18778" spans="15:15" x14ac:dyDescent="0.2">
      <c r="O18778" s="223"/>
    </row>
    <row r="18779" spans="15:15" x14ac:dyDescent="0.2">
      <c r="O18779" s="223"/>
    </row>
    <row r="18780" spans="15:15" x14ac:dyDescent="0.2">
      <c r="O18780" s="223"/>
    </row>
    <row r="18781" spans="15:15" x14ac:dyDescent="0.2">
      <c r="O18781" s="223"/>
    </row>
    <row r="18782" spans="15:15" x14ac:dyDescent="0.2">
      <c r="O18782" s="223"/>
    </row>
    <row r="18783" spans="15:15" x14ac:dyDescent="0.2">
      <c r="O18783" s="223"/>
    </row>
    <row r="18784" spans="15:15" x14ac:dyDescent="0.2">
      <c r="O18784" s="223"/>
    </row>
    <row r="18785" spans="15:15" x14ac:dyDescent="0.2">
      <c r="O18785" s="223"/>
    </row>
    <row r="18786" spans="15:15" x14ac:dyDescent="0.2">
      <c r="O18786" s="223"/>
    </row>
    <row r="18787" spans="15:15" x14ac:dyDescent="0.2">
      <c r="O18787" s="223"/>
    </row>
    <row r="18788" spans="15:15" x14ac:dyDescent="0.2">
      <c r="O18788" s="223"/>
    </row>
    <row r="18789" spans="15:15" x14ac:dyDescent="0.2">
      <c r="O18789" s="223"/>
    </row>
    <row r="18790" spans="15:15" x14ac:dyDescent="0.2">
      <c r="O18790" s="223"/>
    </row>
    <row r="18791" spans="15:15" x14ac:dyDescent="0.2">
      <c r="O18791" s="223"/>
    </row>
    <row r="18792" spans="15:15" x14ac:dyDescent="0.2">
      <c r="O18792" s="223"/>
    </row>
    <row r="18793" spans="15:15" x14ac:dyDescent="0.2">
      <c r="O18793" s="223"/>
    </row>
    <row r="18794" spans="15:15" x14ac:dyDescent="0.2">
      <c r="O18794" s="223"/>
    </row>
    <row r="18795" spans="15:15" x14ac:dyDescent="0.2">
      <c r="O18795" s="223"/>
    </row>
    <row r="18796" spans="15:15" x14ac:dyDescent="0.2">
      <c r="O18796" s="223"/>
    </row>
    <row r="18797" spans="15:15" x14ac:dyDescent="0.2">
      <c r="O18797" s="223"/>
    </row>
    <row r="18798" spans="15:15" x14ac:dyDescent="0.2">
      <c r="O18798" s="223"/>
    </row>
    <row r="18799" spans="15:15" x14ac:dyDescent="0.2">
      <c r="O18799" s="223"/>
    </row>
    <row r="18800" spans="15:15" x14ac:dyDescent="0.2">
      <c r="O18800" s="223"/>
    </row>
    <row r="18801" spans="15:15" x14ac:dyDescent="0.2">
      <c r="O18801" s="223"/>
    </row>
    <row r="18802" spans="15:15" x14ac:dyDescent="0.2">
      <c r="O18802" s="223"/>
    </row>
    <row r="18803" spans="15:15" x14ac:dyDescent="0.2">
      <c r="O18803" s="223"/>
    </row>
    <row r="18804" spans="15:15" x14ac:dyDescent="0.2">
      <c r="O18804" s="223"/>
    </row>
    <row r="18805" spans="15:15" x14ac:dyDescent="0.2">
      <c r="O18805" s="223"/>
    </row>
    <row r="18806" spans="15:15" x14ac:dyDescent="0.2">
      <c r="O18806" s="223"/>
    </row>
    <row r="18807" spans="15:15" x14ac:dyDescent="0.2">
      <c r="O18807" s="223"/>
    </row>
    <row r="18808" spans="15:15" x14ac:dyDescent="0.2">
      <c r="O18808" s="223"/>
    </row>
    <row r="18809" spans="15:15" x14ac:dyDescent="0.2">
      <c r="O18809" s="223"/>
    </row>
    <row r="18810" spans="15:15" x14ac:dyDescent="0.2">
      <c r="O18810" s="223"/>
    </row>
    <row r="18811" spans="15:15" x14ac:dyDescent="0.2">
      <c r="O18811" s="223"/>
    </row>
    <row r="18812" spans="15:15" x14ac:dyDescent="0.2">
      <c r="O18812" s="223"/>
    </row>
    <row r="18813" spans="15:15" x14ac:dyDescent="0.2">
      <c r="O18813" s="223"/>
    </row>
    <row r="18814" spans="15:15" x14ac:dyDescent="0.2">
      <c r="O18814" s="223"/>
    </row>
    <row r="18815" spans="15:15" x14ac:dyDescent="0.2">
      <c r="O18815" s="223"/>
    </row>
    <row r="18816" spans="15:15" x14ac:dyDescent="0.2">
      <c r="O18816" s="223"/>
    </row>
    <row r="18817" spans="15:15" x14ac:dyDescent="0.2">
      <c r="O18817" s="223"/>
    </row>
    <row r="18818" spans="15:15" x14ac:dyDescent="0.2">
      <c r="O18818" s="223"/>
    </row>
    <row r="18819" spans="15:15" x14ac:dyDescent="0.2">
      <c r="O18819" s="223"/>
    </row>
    <row r="18820" spans="15:15" x14ac:dyDescent="0.2">
      <c r="O18820" s="223"/>
    </row>
    <row r="18821" spans="15:15" x14ac:dyDescent="0.2">
      <c r="O18821" s="223"/>
    </row>
    <row r="18822" spans="15:15" x14ac:dyDescent="0.2">
      <c r="O18822" s="223"/>
    </row>
    <row r="18823" spans="15:15" x14ac:dyDescent="0.2">
      <c r="O18823" s="223"/>
    </row>
    <row r="18824" spans="15:15" x14ac:dyDescent="0.2">
      <c r="O18824" s="223"/>
    </row>
    <row r="18825" spans="15:15" x14ac:dyDescent="0.2">
      <c r="O18825" s="223"/>
    </row>
    <row r="18826" spans="15:15" x14ac:dyDescent="0.2">
      <c r="O18826" s="223"/>
    </row>
    <row r="18827" spans="15:15" x14ac:dyDescent="0.2">
      <c r="O18827" s="223"/>
    </row>
    <row r="18828" spans="15:15" x14ac:dyDescent="0.2">
      <c r="O18828" s="223"/>
    </row>
    <row r="18829" spans="15:15" x14ac:dyDescent="0.2">
      <c r="O18829" s="223"/>
    </row>
    <row r="18830" spans="15:15" x14ac:dyDescent="0.2">
      <c r="O18830" s="223"/>
    </row>
    <row r="18831" spans="15:15" x14ac:dyDescent="0.2">
      <c r="O18831" s="223"/>
    </row>
    <row r="18832" spans="15:15" x14ac:dyDescent="0.2">
      <c r="O18832" s="223"/>
    </row>
    <row r="18833" spans="15:15" x14ac:dyDescent="0.2">
      <c r="O18833" s="223"/>
    </row>
    <row r="18834" spans="15:15" x14ac:dyDescent="0.2">
      <c r="O18834" s="223"/>
    </row>
    <row r="18835" spans="15:15" x14ac:dyDescent="0.2">
      <c r="O18835" s="223"/>
    </row>
    <row r="18836" spans="15:15" x14ac:dyDescent="0.2">
      <c r="O18836" s="223"/>
    </row>
    <row r="18837" spans="15:15" x14ac:dyDescent="0.2">
      <c r="O18837" s="223"/>
    </row>
    <row r="18838" spans="15:15" x14ac:dyDescent="0.2">
      <c r="O18838" s="223"/>
    </row>
    <row r="18839" spans="15:15" x14ac:dyDescent="0.2">
      <c r="O18839" s="223"/>
    </row>
    <row r="18840" spans="15:15" x14ac:dyDescent="0.2">
      <c r="O18840" s="223"/>
    </row>
    <row r="18841" spans="15:15" x14ac:dyDescent="0.2">
      <c r="O18841" s="223"/>
    </row>
    <row r="18842" spans="15:15" x14ac:dyDescent="0.2">
      <c r="O18842" s="223"/>
    </row>
    <row r="18843" spans="15:15" x14ac:dyDescent="0.2">
      <c r="O18843" s="223"/>
    </row>
    <row r="18844" spans="15:15" x14ac:dyDescent="0.2">
      <c r="O18844" s="223"/>
    </row>
    <row r="18845" spans="15:15" x14ac:dyDescent="0.2">
      <c r="O18845" s="223"/>
    </row>
    <row r="18846" spans="15:15" x14ac:dyDescent="0.2">
      <c r="O18846" s="223"/>
    </row>
    <row r="18847" spans="15:15" x14ac:dyDescent="0.2">
      <c r="O18847" s="223"/>
    </row>
    <row r="18848" spans="15:15" x14ac:dyDescent="0.2">
      <c r="O18848" s="223"/>
    </row>
    <row r="18849" spans="15:15" x14ac:dyDescent="0.2">
      <c r="O18849" s="223"/>
    </row>
    <row r="18850" spans="15:15" x14ac:dyDescent="0.2">
      <c r="O18850" s="223"/>
    </row>
    <row r="18851" spans="15:15" x14ac:dyDescent="0.2">
      <c r="O18851" s="223"/>
    </row>
    <row r="18852" spans="15:15" x14ac:dyDescent="0.2">
      <c r="O18852" s="223"/>
    </row>
    <row r="18853" spans="15:15" x14ac:dyDescent="0.2">
      <c r="O18853" s="223"/>
    </row>
    <row r="18854" spans="15:15" x14ac:dyDescent="0.2">
      <c r="O18854" s="223"/>
    </row>
    <row r="18855" spans="15:15" x14ac:dyDescent="0.2">
      <c r="O18855" s="223"/>
    </row>
    <row r="18856" spans="15:15" x14ac:dyDescent="0.2">
      <c r="O18856" s="223"/>
    </row>
    <row r="18857" spans="15:15" x14ac:dyDescent="0.2">
      <c r="O18857" s="223"/>
    </row>
    <row r="18858" spans="15:15" x14ac:dyDescent="0.2">
      <c r="O18858" s="223"/>
    </row>
    <row r="18859" spans="15:15" x14ac:dyDescent="0.2">
      <c r="O18859" s="223"/>
    </row>
    <row r="18860" spans="15:15" x14ac:dyDescent="0.2">
      <c r="O18860" s="223"/>
    </row>
    <row r="18861" spans="15:15" x14ac:dyDescent="0.2">
      <c r="O18861" s="223"/>
    </row>
    <row r="18862" spans="15:15" x14ac:dyDescent="0.2">
      <c r="O18862" s="223"/>
    </row>
    <row r="18863" spans="15:15" x14ac:dyDescent="0.2">
      <c r="O18863" s="223"/>
    </row>
    <row r="18864" spans="15:15" x14ac:dyDescent="0.2">
      <c r="O18864" s="223"/>
    </row>
    <row r="18865" spans="15:15" x14ac:dyDescent="0.2">
      <c r="O18865" s="223"/>
    </row>
    <row r="18866" spans="15:15" x14ac:dyDescent="0.2">
      <c r="O18866" s="223"/>
    </row>
    <row r="18867" spans="15:15" x14ac:dyDescent="0.2">
      <c r="O18867" s="223"/>
    </row>
    <row r="18868" spans="15:15" x14ac:dyDescent="0.2">
      <c r="O18868" s="223"/>
    </row>
    <row r="18869" spans="15:15" x14ac:dyDescent="0.2">
      <c r="O18869" s="223"/>
    </row>
    <row r="18870" spans="15:15" x14ac:dyDescent="0.2">
      <c r="O18870" s="223"/>
    </row>
    <row r="18871" spans="15:15" x14ac:dyDescent="0.2">
      <c r="O18871" s="223"/>
    </row>
    <row r="18872" spans="15:15" x14ac:dyDescent="0.2">
      <c r="O18872" s="223"/>
    </row>
    <row r="18873" spans="15:15" x14ac:dyDescent="0.2">
      <c r="O18873" s="223"/>
    </row>
    <row r="18874" spans="15:15" x14ac:dyDescent="0.2">
      <c r="O18874" s="223"/>
    </row>
    <row r="18875" spans="15:15" x14ac:dyDescent="0.2">
      <c r="O18875" s="223"/>
    </row>
    <row r="18876" spans="15:15" x14ac:dyDescent="0.2">
      <c r="O18876" s="223"/>
    </row>
    <row r="18877" spans="15:15" x14ac:dyDescent="0.2">
      <c r="O18877" s="223"/>
    </row>
    <row r="18878" spans="15:15" x14ac:dyDescent="0.2">
      <c r="O18878" s="223"/>
    </row>
    <row r="18879" spans="15:15" x14ac:dyDescent="0.2">
      <c r="O18879" s="223"/>
    </row>
    <row r="18880" spans="15:15" x14ac:dyDescent="0.2">
      <c r="O18880" s="223"/>
    </row>
    <row r="18881" spans="15:15" x14ac:dyDescent="0.2">
      <c r="O18881" s="223"/>
    </row>
    <row r="18882" spans="15:15" x14ac:dyDescent="0.2">
      <c r="O18882" s="223"/>
    </row>
    <row r="18883" spans="15:15" x14ac:dyDescent="0.2">
      <c r="O18883" s="223"/>
    </row>
    <row r="18884" spans="15:15" x14ac:dyDescent="0.2">
      <c r="O18884" s="223"/>
    </row>
    <row r="18885" spans="15:15" x14ac:dyDescent="0.2">
      <c r="O18885" s="223"/>
    </row>
    <row r="18886" spans="15:15" x14ac:dyDescent="0.2">
      <c r="O18886" s="223"/>
    </row>
    <row r="18887" spans="15:15" x14ac:dyDescent="0.2">
      <c r="O18887" s="223"/>
    </row>
    <row r="18888" spans="15:15" x14ac:dyDescent="0.2">
      <c r="O18888" s="223"/>
    </row>
    <row r="18889" spans="15:15" x14ac:dyDescent="0.2">
      <c r="O18889" s="223"/>
    </row>
    <row r="18890" spans="15:15" x14ac:dyDescent="0.2">
      <c r="O18890" s="223"/>
    </row>
    <row r="18891" spans="15:15" x14ac:dyDescent="0.2">
      <c r="O18891" s="223"/>
    </row>
    <row r="18892" spans="15:15" x14ac:dyDescent="0.2">
      <c r="O18892" s="223"/>
    </row>
    <row r="18893" spans="15:15" x14ac:dyDescent="0.2">
      <c r="O18893" s="223"/>
    </row>
    <row r="18894" spans="15:15" x14ac:dyDescent="0.2">
      <c r="O18894" s="223"/>
    </row>
    <row r="18895" spans="15:15" x14ac:dyDescent="0.2">
      <c r="O18895" s="223"/>
    </row>
    <row r="18896" spans="15:15" x14ac:dyDescent="0.2">
      <c r="O18896" s="223"/>
    </row>
    <row r="18897" spans="15:15" x14ac:dyDescent="0.2">
      <c r="O18897" s="223"/>
    </row>
    <row r="18898" spans="15:15" x14ac:dyDescent="0.2">
      <c r="O18898" s="223"/>
    </row>
    <row r="18899" spans="15:15" x14ac:dyDescent="0.2">
      <c r="O18899" s="223"/>
    </row>
    <row r="18900" spans="15:15" x14ac:dyDescent="0.2">
      <c r="O18900" s="223"/>
    </row>
    <row r="18901" spans="15:15" x14ac:dyDescent="0.2">
      <c r="O18901" s="223"/>
    </row>
    <row r="18902" spans="15:15" x14ac:dyDescent="0.2">
      <c r="O18902" s="223"/>
    </row>
    <row r="18903" spans="15:15" x14ac:dyDescent="0.2">
      <c r="O18903" s="223"/>
    </row>
    <row r="18904" spans="15:15" x14ac:dyDescent="0.2">
      <c r="O18904" s="223"/>
    </row>
    <row r="18905" spans="15:15" x14ac:dyDescent="0.2">
      <c r="O18905" s="223"/>
    </row>
    <row r="18906" spans="15:15" x14ac:dyDescent="0.2">
      <c r="O18906" s="223"/>
    </row>
    <row r="18907" spans="15:15" x14ac:dyDescent="0.2">
      <c r="O18907" s="223"/>
    </row>
    <row r="18908" spans="15:15" x14ac:dyDescent="0.2">
      <c r="O18908" s="223"/>
    </row>
    <row r="18909" spans="15:15" x14ac:dyDescent="0.2">
      <c r="O18909" s="223"/>
    </row>
    <row r="18910" spans="15:15" x14ac:dyDescent="0.2">
      <c r="O18910" s="223"/>
    </row>
    <row r="18911" spans="15:15" x14ac:dyDescent="0.2">
      <c r="O18911" s="223"/>
    </row>
    <row r="18912" spans="15:15" x14ac:dyDescent="0.2">
      <c r="O18912" s="223"/>
    </row>
    <row r="18913" spans="15:15" x14ac:dyDescent="0.2">
      <c r="O18913" s="223"/>
    </row>
    <row r="18914" spans="15:15" x14ac:dyDescent="0.2">
      <c r="O18914" s="223"/>
    </row>
    <row r="18915" spans="15:15" x14ac:dyDescent="0.2">
      <c r="O18915" s="223"/>
    </row>
    <row r="18916" spans="15:15" x14ac:dyDescent="0.2">
      <c r="O18916" s="223"/>
    </row>
    <row r="18917" spans="15:15" x14ac:dyDescent="0.2">
      <c r="O18917" s="223"/>
    </row>
    <row r="18918" spans="15:15" x14ac:dyDescent="0.2">
      <c r="O18918" s="223"/>
    </row>
    <row r="18919" spans="15:15" x14ac:dyDescent="0.2">
      <c r="O18919" s="223"/>
    </row>
    <row r="18920" spans="15:15" x14ac:dyDescent="0.2">
      <c r="O18920" s="223"/>
    </row>
    <row r="18921" spans="15:15" x14ac:dyDescent="0.2">
      <c r="O18921" s="223"/>
    </row>
    <row r="18922" spans="15:15" x14ac:dyDescent="0.2">
      <c r="O18922" s="223"/>
    </row>
    <row r="18923" spans="15:15" x14ac:dyDescent="0.2">
      <c r="O18923" s="223"/>
    </row>
    <row r="18924" spans="15:15" x14ac:dyDescent="0.2">
      <c r="O18924" s="223"/>
    </row>
    <row r="18925" spans="15:15" x14ac:dyDescent="0.2">
      <c r="O18925" s="223"/>
    </row>
    <row r="18926" spans="15:15" x14ac:dyDescent="0.2">
      <c r="O18926" s="223"/>
    </row>
    <row r="18927" spans="15:15" x14ac:dyDescent="0.2">
      <c r="O18927" s="223"/>
    </row>
    <row r="18928" spans="15:15" x14ac:dyDescent="0.2">
      <c r="O18928" s="223"/>
    </row>
    <row r="18929" spans="15:15" x14ac:dyDescent="0.2">
      <c r="O18929" s="223"/>
    </row>
    <row r="18930" spans="15:15" x14ac:dyDescent="0.2">
      <c r="O18930" s="223"/>
    </row>
    <row r="18931" spans="15:15" x14ac:dyDescent="0.2">
      <c r="O18931" s="223"/>
    </row>
    <row r="18932" spans="15:15" x14ac:dyDescent="0.2">
      <c r="O18932" s="223"/>
    </row>
    <row r="18933" spans="15:15" x14ac:dyDescent="0.2">
      <c r="O18933" s="223"/>
    </row>
    <row r="18934" spans="15:15" x14ac:dyDescent="0.2">
      <c r="O18934" s="223"/>
    </row>
    <row r="18935" spans="15:15" x14ac:dyDescent="0.2">
      <c r="O18935" s="223"/>
    </row>
    <row r="18936" spans="15:15" x14ac:dyDescent="0.2">
      <c r="O18936" s="223"/>
    </row>
    <row r="18937" spans="15:15" x14ac:dyDescent="0.2">
      <c r="O18937" s="223"/>
    </row>
    <row r="18938" spans="15:15" x14ac:dyDescent="0.2">
      <c r="O18938" s="223"/>
    </row>
    <row r="18939" spans="15:15" x14ac:dyDescent="0.2">
      <c r="O18939" s="223"/>
    </row>
    <row r="18940" spans="15:15" x14ac:dyDescent="0.2">
      <c r="O18940" s="223"/>
    </row>
    <row r="18941" spans="15:15" x14ac:dyDescent="0.2">
      <c r="O18941" s="223"/>
    </row>
    <row r="18942" spans="15:15" x14ac:dyDescent="0.2">
      <c r="O18942" s="223"/>
    </row>
    <row r="18943" spans="15:15" x14ac:dyDescent="0.2">
      <c r="O18943" s="223"/>
    </row>
    <row r="18944" spans="15:15" x14ac:dyDescent="0.2">
      <c r="O18944" s="223"/>
    </row>
    <row r="18945" spans="15:15" x14ac:dyDescent="0.2">
      <c r="O18945" s="223"/>
    </row>
    <row r="18946" spans="15:15" x14ac:dyDescent="0.2">
      <c r="O18946" s="223"/>
    </row>
    <row r="18947" spans="15:15" x14ac:dyDescent="0.2">
      <c r="O18947" s="223"/>
    </row>
    <row r="18948" spans="15:15" x14ac:dyDescent="0.2">
      <c r="O18948" s="223"/>
    </row>
    <row r="18949" spans="15:15" x14ac:dyDescent="0.2">
      <c r="O18949" s="223"/>
    </row>
    <row r="18950" spans="15:15" x14ac:dyDescent="0.2">
      <c r="O18950" s="223"/>
    </row>
    <row r="18951" spans="15:15" x14ac:dyDescent="0.2">
      <c r="O18951" s="223"/>
    </row>
    <row r="18952" spans="15:15" x14ac:dyDescent="0.2">
      <c r="O18952" s="223"/>
    </row>
    <row r="18953" spans="15:15" x14ac:dyDescent="0.2">
      <c r="O18953" s="223"/>
    </row>
    <row r="18954" spans="15:15" x14ac:dyDescent="0.2">
      <c r="O18954" s="223"/>
    </row>
    <row r="18955" spans="15:15" x14ac:dyDescent="0.2">
      <c r="O18955" s="223"/>
    </row>
    <row r="18956" spans="15:15" x14ac:dyDescent="0.2">
      <c r="O18956" s="223"/>
    </row>
    <row r="18957" spans="15:15" x14ac:dyDescent="0.2">
      <c r="O18957" s="223"/>
    </row>
    <row r="18958" spans="15:15" x14ac:dyDescent="0.2">
      <c r="O18958" s="223"/>
    </row>
    <row r="18959" spans="15:15" x14ac:dyDescent="0.2">
      <c r="O18959" s="223"/>
    </row>
    <row r="18960" spans="15:15" x14ac:dyDescent="0.2">
      <c r="O18960" s="223"/>
    </row>
    <row r="18961" spans="15:15" x14ac:dyDescent="0.2">
      <c r="O18961" s="223"/>
    </row>
    <row r="18962" spans="15:15" x14ac:dyDescent="0.2">
      <c r="O18962" s="223"/>
    </row>
    <row r="18963" spans="15:15" x14ac:dyDescent="0.2">
      <c r="O18963" s="223"/>
    </row>
    <row r="18964" spans="15:15" x14ac:dyDescent="0.2">
      <c r="O18964" s="223"/>
    </row>
    <row r="18965" spans="15:15" x14ac:dyDescent="0.2">
      <c r="O18965" s="223"/>
    </row>
    <row r="18966" spans="15:15" x14ac:dyDescent="0.2">
      <c r="O18966" s="223"/>
    </row>
    <row r="18967" spans="15:15" x14ac:dyDescent="0.2">
      <c r="O18967" s="223"/>
    </row>
    <row r="18968" spans="15:15" x14ac:dyDescent="0.2">
      <c r="O18968" s="223"/>
    </row>
    <row r="18969" spans="15:15" x14ac:dyDescent="0.2">
      <c r="O18969" s="223"/>
    </row>
    <row r="18970" spans="15:15" x14ac:dyDescent="0.2">
      <c r="O18970" s="223"/>
    </row>
    <row r="18971" spans="15:15" x14ac:dyDescent="0.2">
      <c r="O18971" s="223"/>
    </row>
    <row r="18972" spans="15:15" x14ac:dyDescent="0.2">
      <c r="O18972" s="223"/>
    </row>
    <row r="18973" spans="15:15" x14ac:dyDescent="0.2">
      <c r="O18973" s="223"/>
    </row>
    <row r="18974" spans="15:15" x14ac:dyDescent="0.2">
      <c r="O18974" s="223"/>
    </row>
    <row r="18975" spans="15:15" x14ac:dyDescent="0.2">
      <c r="O18975" s="223"/>
    </row>
    <row r="18976" spans="15:15" x14ac:dyDescent="0.2">
      <c r="O18976" s="223"/>
    </row>
    <row r="18977" spans="15:15" x14ac:dyDescent="0.2">
      <c r="O18977" s="223"/>
    </row>
    <row r="18978" spans="15:15" x14ac:dyDescent="0.2">
      <c r="O18978" s="223"/>
    </row>
    <row r="18979" spans="15:15" x14ac:dyDescent="0.2">
      <c r="O18979" s="223"/>
    </row>
    <row r="18980" spans="15:15" x14ac:dyDescent="0.2">
      <c r="O18980" s="223"/>
    </row>
    <row r="18981" spans="15:15" x14ac:dyDescent="0.2">
      <c r="O18981" s="223"/>
    </row>
    <row r="18982" spans="15:15" x14ac:dyDescent="0.2">
      <c r="O18982" s="223"/>
    </row>
    <row r="18983" spans="15:15" x14ac:dyDescent="0.2">
      <c r="O18983" s="223"/>
    </row>
    <row r="18984" spans="15:15" x14ac:dyDescent="0.2">
      <c r="O18984" s="223"/>
    </row>
    <row r="18985" spans="15:15" x14ac:dyDescent="0.2">
      <c r="O18985" s="223"/>
    </row>
    <row r="18986" spans="15:15" x14ac:dyDescent="0.2">
      <c r="O18986" s="223"/>
    </row>
    <row r="18987" spans="15:15" x14ac:dyDescent="0.2">
      <c r="O18987" s="223"/>
    </row>
    <row r="18988" spans="15:15" x14ac:dyDescent="0.2">
      <c r="O18988" s="223"/>
    </row>
    <row r="18989" spans="15:15" x14ac:dyDescent="0.2">
      <c r="O18989" s="223"/>
    </row>
    <row r="18990" spans="15:15" x14ac:dyDescent="0.2">
      <c r="O18990" s="223"/>
    </row>
    <row r="18991" spans="15:15" x14ac:dyDescent="0.2">
      <c r="O18991" s="223"/>
    </row>
    <row r="18992" spans="15:15" x14ac:dyDescent="0.2">
      <c r="O18992" s="223"/>
    </row>
    <row r="18993" spans="15:15" x14ac:dyDescent="0.2">
      <c r="O18993" s="223"/>
    </row>
    <row r="18994" spans="15:15" x14ac:dyDescent="0.2">
      <c r="O18994" s="223"/>
    </row>
    <row r="18995" spans="15:15" x14ac:dyDescent="0.2">
      <c r="O18995" s="223"/>
    </row>
    <row r="18996" spans="15:15" x14ac:dyDescent="0.2">
      <c r="O18996" s="223"/>
    </row>
    <row r="18997" spans="15:15" x14ac:dyDescent="0.2">
      <c r="O18997" s="223"/>
    </row>
    <row r="18998" spans="15:15" x14ac:dyDescent="0.2">
      <c r="O18998" s="223"/>
    </row>
    <row r="18999" spans="15:15" x14ac:dyDescent="0.2">
      <c r="O18999" s="223"/>
    </row>
    <row r="19000" spans="15:15" x14ac:dyDescent="0.2">
      <c r="O19000" s="223"/>
    </row>
    <row r="19001" spans="15:15" x14ac:dyDescent="0.2">
      <c r="O19001" s="223"/>
    </row>
    <row r="19002" spans="15:15" x14ac:dyDescent="0.2">
      <c r="O19002" s="223"/>
    </row>
    <row r="19003" spans="15:15" x14ac:dyDescent="0.2">
      <c r="O19003" s="223"/>
    </row>
    <row r="19004" spans="15:15" x14ac:dyDescent="0.2">
      <c r="O19004" s="223"/>
    </row>
    <row r="19005" spans="15:15" x14ac:dyDescent="0.2">
      <c r="O19005" s="223"/>
    </row>
    <row r="19006" spans="15:15" x14ac:dyDescent="0.2">
      <c r="O19006" s="223"/>
    </row>
    <row r="19007" spans="15:15" x14ac:dyDescent="0.2">
      <c r="O19007" s="223"/>
    </row>
    <row r="19008" spans="15:15" x14ac:dyDescent="0.2">
      <c r="O19008" s="223"/>
    </row>
    <row r="19009" spans="15:15" x14ac:dyDescent="0.2">
      <c r="O19009" s="223"/>
    </row>
    <row r="19010" spans="15:15" x14ac:dyDescent="0.2">
      <c r="O19010" s="223"/>
    </row>
    <row r="19011" spans="15:15" x14ac:dyDescent="0.2">
      <c r="O19011" s="223"/>
    </row>
    <row r="19012" spans="15:15" x14ac:dyDescent="0.2">
      <c r="O19012" s="223"/>
    </row>
    <row r="19013" spans="15:15" x14ac:dyDescent="0.2">
      <c r="O19013" s="223"/>
    </row>
    <row r="19014" spans="15:15" x14ac:dyDescent="0.2">
      <c r="O19014" s="223"/>
    </row>
    <row r="19015" spans="15:15" x14ac:dyDescent="0.2">
      <c r="O19015" s="223"/>
    </row>
    <row r="19016" spans="15:15" x14ac:dyDescent="0.2">
      <c r="O19016" s="223"/>
    </row>
    <row r="19017" spans="15:15" x14ac:dyDescent="0.2">
      <c r="O19017" s="223"/>
    </row>
    <row r="19018" spans="15:15" x14ac:dyDescent="0.2">
      <c r="O19018" s="223"/>
    </row>
    <row r="19019" spans="15:15" x14ac:dyDescent="0.2">
      <c r="O19019" s="223"/>
    </row>
    <row r="19020" spans="15:15" x14ac:dyDescent="0.2">
      <c r="O19020" s="223"/>
    </row>
    <row r="19021" spans="15:15" x14ac:dyDescent="0.2">
      <c r="O19021" s="223"/>
    </row>
    <row r="19022" spans="15:15" x14ac:dyDescent="0.2">
      <c r="O19022" s="223"/>
    </row>
    <row r="19023" spans="15:15" x14ac:dyDescent="0.2">
      <c r="O19023" s="223"/>
    </row>
    <row r="19024" spans="15:15" x14ac:dyDescent="0.2">
      <c r="O19024" s="223"/>
    </row>
    <row r="19025" spans="15:15" x14ac:dyDescent="0.2">
      <c r="O19025" s="223"/>
    </row>
    <row r="19026" spans="15:15" x14ac:dyDescent="0.2">
      <c r="O19026" s="223"/>
    </row>
    <row r="19027" spans="15:15" x14ac:dyDescent="0.2">
      <c r="O19027" s="223"/>
    </row>
    <row r="19028" spans="15:15" x14ac:dyDescent="0.2">
      <c r="O19028" s="223"/>
    </row>
    <row r="19029" spans="15:15" x14ac:dyDescent="0.2">
      <c r="O19029" s="223"/>
    </row>
    <row r="19030" spans="15:15" x14ac:dyDescent="0.2">
      <c r="O19030" s="223"/>
    </row>
    <row r="19031" spans="15:15" x14ac:dyDescent="0.2">
      <c r="O19031" s="223"/>
    </row>
    <row r="19032" spans="15:15" x14ac:dyDescent="0.2">
      <c r="O19032" s="223"/>
    </row>
    <row r="19033" spans="15:15" x14ac:dyDescent="0.2">
      <c r="O19033" s="223"/>
    </row>
    <row r="19034" spans="15:15" x14ac:dyDescent="0.2">
      <c r="O19034" s="223"/>
    </row>
    <row r="19035" spans="15:15" x14ac:dyDescent="0.2">
      <c r="O19035" s="223"/>
    </row>
    <row r="19036" spans="15:15" x14ac:dyDescent="0.2">
      <c r="O19036" s="223"/>
    </row>
    <row r="19037" spans="15:15" x14ac:dyDescent="0.2">
      <c r="O19037" s="223"/>
    </row>
    <row r="19038" spans="15:15" x14ac:dyDescent="0.2">
      <c r="O19038" s="223"/>
    </row>
    <row r="19039" spans="15:15" x14ac:dyDescent="0.2">
      <c r="O19039" s="223"/>
    </row>
    <row r="19040" spans="15:15" x14ac:dyDescent="0.2">
      <c r="O19040" s="223"/>
    </row>
    <row r="19041" spans="15:15" x14ac:dyDescent="0.2">
      <c r="O19041" s="223"/>
    </row>
    <row r="19042" spans="15:15" x14ac:dyDescent="0.2">
      <c r="O19042" s="223"/>
    </row>
    <row r="19043" spans="15:15" x14ac:dyDescent="0.2">
      <c r="O19043" s="223"/>
    </row>
    <row r="19044" spans="15:15" x14ac:dyDescent="0.2">
      <c r="O19044" s="223"/>
    </row>
    <row r="19045" spans="15:15" x14ac:dyDescent="0.2">
      <c r="O19045" s="223"/>
    </row>
    <row r="19046" spans="15:15" x14ac:dyDescent="0.2">
      <c r="O19046" s="223"/>
    </row>
    <row r="19047" spans="15:15" x14ac:dyDescent="0.2">
      <c r="O19047" s="223"/>
    </row>
    <row r="19048" spans="15:15" x14ac:dyDescent="0.2">
      <c r="O19048" s="223"/>
    </row>
    <row r="19049" spans="15:15" x14ac:dyDescent="0.2">
      <c r="O19049" s="223"/>
    </row>
    <row r="19050" spans="15:15" x14ac:dyDescent="0.2">
      <c r="O19050" s="223"/>
    </row>
    <row r="19051" spans="15:15" x14ac:dyDescent="0.2">
      <c r="O19051" s="223"/>
    </row>
    <row r="19052" spans="15:15" x14ac:dyDescent="0.2">
      <c r="O19052" s="223"/>
    </row>
    <row r="19053" spans="15:15" x14ac:dyDescent="0.2">
      <c r="O19053" s="223"/>
    </row>
    <row r="19054" spans="15:15" x14ac:dyDescent="0.2">
      <c r="O19054" s="223"/>
    </row>
    <row r="19055" spans="15:15" x14ac:dyDescent="0.2">
      <c r="O19055" s="223"/>
    </row>
    <row r="19056" spans="15:15" x14ac:dyDescent="0.2">
      <c r="O19056" s="223"/>
    </row>
    <row r="19057" spans="15:15" x14ac:dyDescent="0.2">
      <c r="O19057" s="223"/>
    </row>
    <row r="19058" spans="15:15" x14ac:dyDescent="0.2">
      <c r="O19058" s="223"/>
    </row>
    <row r="19059" spans="15:15" x14ac:dyDescent="0.2">
      <c r="O19059" s="223"/>
    </row>
    <row r="19060" spans="15:15" x14ac:dyDescent="0.2">
      <c r="O19060" s="223"/>
    </row>
    <row r="19061" spans="15:15" x14ac:dyDescent="0.2">
      <c r="O19061" s="223"/>
    </row>
    <row r="19062" spans="15:15" x14ac:dyDescent="0.2">
      <c r="O19062" s="223"/>
    </row>
    <row r="19063" spans="15:15" x14ac:dyDescent="0.2">
      <c r="O19063" s="223"/>
    </row>
    <row r="19064" spans="15:15" x14ac:dyDescent="0.2">
      <c r="O19064" s="223"/>
    </row>
    <row r="19065" spans="15:15" x14ac:dyDescent="0.2">
      <c r="O19065" s="223"/>
    </row>
    <row r="19066" spans="15:15" x14ac:dyDescent="0.2">
      <c r="O19066" s="223"/>
    </row>
    <row r="19067" spans="15:15" x14ac:dyDescent="0.2">
      <c r="O19067" s="223"/>
    </row>
    <row r="19068" spans="15:15" x14ac:dyDescent="0.2">
      <c r="O19068" s="223"/>
    </row>
    <row r="19069" spans="15:15" x14ac:dyDescent="0.2">
      <c r="O19069" s="223"/>
    </row>
    <row r="19070" spans="15:15" x14ac:dyDescent="0.2">
      <c r="O19070" s="223"/>
    </row>
    <row r="19071" spans="15:15" x14ac:dyDescent="0.2">
      <c r="O19071" s="223"/>
    </row>
    <row r="19072" spans="15:15" x14ac:dyDescent="0.2">
      <c r="O19072" s="223"/>
    </row>
    <row r="19073" spans="15:15" x14ac:dyDescent="0.2">
      <c r="O19073" s="223"/>
    </row>
    <row r="19074" spans="15:15" x14ac:dyDescent="0.2">
      <c r="O19074" s="223"/>
    </row>
    <row r="19075" spans="15:15" x14ac:dyDescent="0.2">
      <c r="O19075" s="223"/>
    </row>
    <row r="19076" spans="15:15" x14ac:dyDescent="0.2">
      <c r="O19076" s="223"/>
    </row>
    <row r="19077" spans="15:15" x14ac:dyDescent="0.2">
      <c r="O19077" s="223"/>
    </row>
    <row r="19078" spans="15:15" x14ac:dyDescent="0.2">
      <c r="O19078" s="223"/>
    </row>
    <row r="19079" spans="15:15" x14ac:dyDescent="0.2">
      <c r="O19079" s="223"/>
    </row>
    <row r="19080" spans="15:15" x14ac:dyDescent="0.2">
      <c r="O19080" s="223"/>
    </row>
    <row r="19081" spans="15:15" x14ac:dyDescent="0.2">
      <c r="O19081" s="223"/>
    </row>
    <row r="19082" spans="15:15" x14ac:dyDescent="0.2">
      <c r="O19082" s="223"/>
    </row>
    <row r="19083" spans="15:15" x14ac:dyDescent="0.2">
      <c r="O19083" s="223"/>
    </row>
    <row r="19084" spans="15:15" x14ac:dyDescent="0.2">
      <c r="O19084" s="223"/>
    </row>
    <row r="19085" spans="15:15" x14ac:dyDescent="0.2">
      <c r="O19085" s="223"/>
    </row>
    <row r="19086" spans="15:15" x14ac:dyDescent="0.2">
      <c r="O19086" s="223"/>
    </row>
    <row r="19087" spans="15:15" x14ac:dyDescent="0.2">
      <c r="O19087" s="223"/>
    </row>
    <row r="19088" spans="15:15" x14ac:dyDescent="0.2">
      <c r="O19088" s="223"/>
    </row>
    <row r="19089" spans="15:15" x14ac:dyDescent="0.2">
      <c r="O19089" s="223"/>
    </row>
    <row r="19090" spans="15:15" x14ac:dyDescent="0.2">
      <c r="O19090" s="223"/>
    </row>
    <row r="19091" spans="15:15" x14ac:dyDescent="0.2">
      <c r="O19091" s="223"/>
    </row>
    <row r="19092" spans="15:15" x14ac:dyDescent="0.2">
      <c r="O19092" s="223"/>
    </row>
    <row r="19093" spans="15:15" x14ac:dyDescent="0.2">
      <c r="O19093" s="223"/>
    </row>
    <row r="19094" spans="15:15" x14ac:dyDescent="0.2">
      <c r="O19094" s="223"/>
    </row>
    <row r="19095" spans="15:15" x14ac:dyDescent="0.2">
      <c r="O19095" s="223"/>
    </row>
    <row r="19096" spans="15:15" x14ac:dyDescent="0.2">
      <c r="O19096" s="223"/>
    </row>
    <row r="19097" spans="15:15" x14ac:dyDescent="0.2">
      <c r="O19097" s="223"/>
    </row>
    <row r="19098" spans="15:15" x14ac:dyDescent="0.2">
      <c r="O19098" s="223"/>
    </row>
    <row r="19099" spans="15:15" x14ac:dyDescent="0.2">
      <c r="O19099" s="223"/>
    </row>
    <row r="19100" spans="15:15" x14ac:dyDescent="0.2">
      <c r="O19100" s="223"/>
    </row>
    <row r="19101" spans="15:15" x14ac:dyDescent="0.2">
      <c r="O19101" s="223"/>
    </row>
    <row r="19102" spans="15:15" x14ac:dyDescent="0.2">
      <c r="O19102" s="223"/>
    </row>
    <row r="19103" spans="15:15" x14ac:dyDescent="0.2">
      <c r="O19103" s="223"/>
    </row>
    <row r="19104" spans="15:15" x14ac:dyDescent="0.2">
      <c r="O19104" s="223"/>
    </row>
    <row r="19105" spans="15:15" x14ac:dyDescent="0.2">
      <c r="O19105" s="223"/>
    </row>
    <row r="19106" spans="15:15" x14ac:dyDescent="0.2">
      <c r="O19106" s="223"/>
    </row>
    <row r="19107" spans="15:15" x14ac:dyDescent="0.2">
      <c r="O19107" s="223"/>
    </row>
    <row r="19108" spans="15:15" x14ac:dyDescent="0.2">
      <c r="O19108" s="223"/>
    </row>
    <row r="19109" spans="15:15" x14ac:dyDescent="0.2">
      <c r="O19109" s="223"/>
    </row>
    <row r="19110" spans="15:15" x14ac:dyDescent="0.2">
      <c r="O19110" s="223"/>
    </row>
    <row r="19111" spans="15:15" x14ac:dyDescent="0.2">
      <c r="O19111" s="223"/>
    </row>
    <row r="19112" spans="15:15" x14ac:dyDescent="0.2">
      <c r="O19112" s="223"/>
    </row>
    <row r="19113" spans="15:15" x14ac:dyDescent="0.2">
      <c r="O19113" s="223"/>
    </row>
    <row r="19114" spans="15:15" x14ac:dyDescent="0.2">
      <c r="O19114" s="223"/>
    </row>
    <row r="19115" spans="15:15" x14ac:dyDescent="0.2">
      <c r="O19115" s="223"/>
    </row>
    <row r="19116" spans="15:15" x14ac:dyDescent="0.2">
      <c r="O19116" s="223"/>
    </row>
    <row r="19117" spans="15:15" x14ac:dyDescent="0.2">
      <c r="O19117" s="223"/>
    </row>
    <row r="19118" spans="15:15" x14ac:dyDescent="0.2">
      <c r="O19118" s="223"/>
    </row>
    <row r="19119" spans="15:15" x14ac:dyDescent="0.2">
      <c r="O19119" s="223"/>
    </row>
    <row r="19120" spans="15:15" x14ac:dyDescent="0.2">
      <c r="O19120" s="223"/>
    </row>
    <row r="19121" spans="15:15" x14ac:dyDescent="0.2">
      <c r="O19121" s="223"/>
    </row>
    <row r="19122" spans="15:15" x14ac:dyDescent="0.2">
      <c r="O19122" s="223"/>
    </row>
    <row r="19123" spans="15:15" x14ac:dyDescent="0.2">
      <c r="O19123" s="223"/>
    </row>
    <row r="19124" spans="15:15" x14ac:dyDescent="0.2">
      <c r="O19124" s="223"/>
    </row>
    <row r="19125" spans="15:15" x14ac:dyDescent="0.2">
      <c r="O19125" s="223"/>
    </row>
    <row r="19126" spans="15:15" x14ac:dyDescent="0.2">
      <c r="O19126" s="223"/>
    </row>
    <row r="19127" spans="15:15" x14ac:dyDescent="0.2">
      <c r="O19127" s="223"/>
    </row>
    <row r="19128" spans="15:15" x14ac:dyDescent="0.2">
      <c r="O19128" s="223"/>
    </row>
    <row r="19129" spans="15:15" x14ac:dyDescent="0.2">
      <c r="O19129" s="223"/>
    </row>
    <row r="19130" spans="15:15" x14ac:dyDescent="0.2">
      <c r="O19130" s="223"/>
    </row>
    <row r="19131" spans="15:15" x14ac:dyDescent="0.2">
      <c r="O19131" s="223"/>
    </row>
    <row r="19132" spans="15:15" x14ac:dyDescent="0.2">
      <c r="O19132" s="223"/>
    </row>
    <row r="19133" spans="15:15" x14ac:dyDescent="0.2">
      <c r="O19133" s="223"/>
    </row>
    <row r="19134" spans="15:15" x14ac:dyDescent="0.2">
      <c r="O19134" s="223"/>
    </row>
    <row r="19135" spans="15:15" x14ac:dyDescent="0.2">
      <c r="O19135" s="223"/>
    </row>
    <row r="19136" spans="15:15" x14ac:dyDescent="0.2">
      <c r="O19136" s="223"/>
    </row>
    <row r="19137" spans="15:15" x14ac:dyDescent="0.2">
      <c r="O19137" s="223"/>
    </row>
    <row r="19138" spans="15:15" x14ac:dyDescent="0.2">
      <c r="O19138" s="223"/>
    </row>
    <row r="19139" spans="15:15" x14ac:dyDescent="0.2">
      <c r="O19139" s="223"/>
    </row>
    <row r="19140" spans="15:15" x14ac:dyDescent="0.2">
      <c r="O19140" s="223"/>
    </row>
    <row r="19141" spans="15:15" x14ac:dyDescent="0.2">
      <c r="O19141" s="223"/>
    </row>
    <row r="19142" spans="15:15" x14ac:dyDescent="0.2">
      <c r="O19142" s="223"/>
    </row>
    <row r="19143" spans="15:15" x14ac:dyDescent="0.2">
      <c r="O19143" s="223"/>
    </row>
    <row r="19144" spans="15:15" x14ac:dyDescent="0.2">
      <c r="O19144" s="223"/>
    </row>
    <row r="19145" spans="15:15" x14ac:dyDescent="0.2">
      <c r="O19145" s="223"/>
    </row>
    <row r="19146" spans="15:15" x14ac:dyDescent="0.2">
      <c r="O19146" s="223"/>
    </row>
    <row r="19147" spans="15:15" x14ac:dyDescent="0.2">
      <c r="O19147" s="223"/>
    </row>
    <row r="19148" spans="15:15" x14ac:dyDescent="0.2">
      <c r="O19148" s="223"/>
    </row>
    <row r="19149" spans="15:15" x14ac:dyDescent="0.2">
      <c r="O19149" s="223"/>
    </row>
    <row r="19150" spans="15:15" x14ac:dyDescent="0.2">
      <c r="O19150" s="223"/>
    </row>
    <row r="19151" spans="15:15" x14ac:dyDescent="0.2">
      <c r="O19151" s="223"/>
    </row>
    <row r="19152" spans="15:15" x14ac:dyDescent="0.2">
      <c r="O19152" s="223"/>
    </row>
    <row r="19153" spans="15:15" x14ac:dyDescent="0.2">
      <c r="O19153" s="223"/>
    </row>
    <row r="19154" spans="15:15" x14ac:dyDescent="0.2">
      <c r="O19154" s="223"/>
    </row>
    <row r="19155" spans="15:15" x14ac:dyDescent="0.2">
      <c r="O19155" s="223"/>
    </row>
    <row r="19156" spans="15:15" x14ac:dyDescent="0.2">
      <c r="O19156" s="223"/>
    </row>
    <row r="19157" spans="15:15" x14ac:dyDescent="0.2">
      <c r="O19157" s="223"/>
    </row>
    <row r="19158" spans="15:15" x14ac:dyDescent="0.2">
      <c r="O19158" s="223"/>
    </row>
    <row r="19159" spans="15:15" x14ac:dyDescent="0.2">
      <c r="O19159" s="223"/>
    </row>
    <row r="19160" spans="15:15" x14ac:dyDescent="0.2">
      <c r="O19160" s="223"/>
    </row>
    <row r="19161" spans="15:15" x14ac:dyDescent="0.2">
      <c r="O19161" s="223"/>
    </row>
    <row r="19162" spans="15:15" x14ac:dyDescent="0.2">
      <c r="O19162" s="223"/>
    </row>
    <row r="19163" spans="15:15" x14ac:dyDescent="0.2">
      <c r="O19163" s="223"/>
    </row>
    <row r="19164" spans="15:15" x14ac:dyDescent="0.2">
      <c r="O19164" s="223"/>
    </row>
    <row r="19165" spans="15:15" x14ac:dyDescent="0.2">
      <c r="O19165" s="223"/>
    </row>
    <row r="19166" spans="15:15" x14ac:dyDescent="0.2">
      <c r="O19166" s="223"/>
    </row>
    <row r="19167" spans="15:15" x14ac:dyDescent="0.2">
      <c r="O19167" s="223"/>
    </row>
    <row r="19168" spans="15:15" x14ac:dyDescent="0.2">
      <c r="O19168" s="223"/>
    </row>
    <row r="19169" spans="15:15" x14ac:dyDescent="0.2">
      <c r="O19169" s="223"/>
    </row>
    <row r="19170" spans="15:15" x14ac:dyDescent="0.2">
      <c r="O19170" s="223"/>
    </row>
    <row r="19171" spans="15:15" x14ac:dyDescent="0.2">
      <c r="O19171" s="223"/>
    </row>
    <row r="19172" spans="15:15" x14ac:dyDescent="0.2">
      <c r="O19172" s="223"/>
    </row>
    <row r="19173" spans="15:15" x14ac:dyDescent="0.2">
      <c r="O19173" s="223"/>
    </row>
    <row r="19174" spans="15:15" x14ac:dyDescent="0.2">
      <c r="O19174" s="223"/>
    </row>
    <row r="19175" spans="15:15" x14ac:dyDescent="0.2">
      <c r="O19175" s="223"/>
    </row>
    <row r="19176" spans="15:15" x14ac:dyDescent="0.2">
      <c r="O19176" s="223"/>
    </row>
    <row r="19177" spans="15:15" x14ac:dyDescent="0.2">
      <c r="O19177" s="223"/>
    </row>
    <row r="19178" spans="15:15" x14ac:dyDescent="0.2">
      <c r="O19178" s="223"/>
    </row>
    <row r="19179" spans="15:15" x14ac:dyDescent="0.2">
      <c r="O19179" s="223"/>
    </row>
    <row r="19180" spans="15:15" x14ac:dyDescent="0.2">
      <c r="O19180" s="223"/>
    </row>
    <row r="19181" spans="15:15" x14ac:dyDescent="0.2">
      <c r="O19181" s="223"/>
    </row>
    <row r="19182" spans="15:15" x14ac:dyDescent="0.2">
      <c r="O19182" s="223"/>
    </row>
    <row r="19183" spans="15:15" x14ac:dyDescent="0.2">
      <c r="O19183" s="223"/>
    </row>
    <row r="19184" spans="15:15" x14ac:dyDescent="0.2">
      <c r="O19184" s="223"/>
    </row>
    <row r="19185" spans="15:15" x14ac:dyDescent="0.2">
      <c r="O19185" s="223"/>
    </row>
    <row r="19186" spans="15:15" x14ac:dyDescent="0.2">
      <c r="O19186" s="223"/>
    </row>
    <row r="19187" spans="15:15" x14ac:dyDescent="0.2">
      <c r="O19187" s="223"/>
    </row>
    <row r="19188" spans="15:15" x14ac:dyDescent="0.2">
      <c r="O19188" s="223"/>
    </row>
    <row r="19189" spans="15:15" x14ac:dyDescent="0.2">
      <c r="O19189" s="223"/>
    </row>
    <row r="19190" spans="15:15" x14ac:dyDescent="0.2">
      <c r="O19190" s="223"/>
    </row>
    <row r="19191" spans="15:15" x14ac:dyDescent="0.2">
      <c r="O19191" s="223"/>
    </row>
    <row r="19192" spans="15:15" x14ac:dyDescent="0.2">
      <c r="O19192" s="223"/>
    </row>
    <row r="19193" spans="15:15" x14ac:dyDescent="0.2">
      <c r="O19193" s="223"/>
    </row>
    <row r="19194" spans="15:15" x14ac:dyDescent="0.2">
      <c r="O19194" s="223"/>
    </row>
    <row r="19195" spans="15:15" x14ac:dyDescent="0.2">
      <c r="O19195" s="223"/>
    </row>
    <row r="19196" spans="15:15" x14ac:dyDescent="0.2">
      <c r="O19196" s="223"/>
    </row>
    <row r="19197" spans="15:15" x14ac:dyDescent="0.2">
      <c r="O19197" s="223"/>
    </row>
    <row r="19198" spans="15:15" x14ac:dyDescent="0.2">
      <c r="O19198" s="223"/>
    </row>
    <row r="19199" spans="15:15" x14ac:dyDescent="0.2">
      <c r="O19199" s="223"/>
    </row>
    <row r="19200" spans="15:15" x14ac:dyDescent="0.2">
      <c r="O19200" s="223"/>
    </row>
    <row r="19201" spans="15:15" x14ac:dyDescent="0.2">
      <c r="O19201" s="223"/>
    </row>
    <row r="19202" spans="15:15" x14ac:dyDescent="0.2">
      <c r="O19202" s="223"/>
    </row>
    <row r="19203" spans="15:15" x14ac:dyDescent="0.2">
      <c r="O19203" s="223"/>
    </row>
    <row r="19204" spans="15:15" x14ac:dyDescent="0.2">
      <c r="O19204" s="223"/>
    </row>
    <row r="19205" spans="15:15" x14ac:dyDescent="0.2">
      <c r="O19205" s="223"/>
    </row>
    <row r="19206" spans="15:15" x14ac:dyDescent="0.2">
      <c r="O19206" s="223"/>
    </row>
    <row r="19207" spans="15:15" x14ac:dyDescent="0.2">
      <c r="O19207" s="223"/>
    </row>
    <row r="19208" spans="15:15" x14ac:dyDescent="0.2">
      <c r="O19208" s="223"/>
    </row>
    <row r="19209" spans="15:15" x14ac:dyDescent="0.2">
      <c r="O19209" s="223"/>
    </row>
    <row r="19210" spans="15:15" x14ac:dyDescent="0.2">
      <c r="O19210" s="223"/>
    </row>
    <row r="19211" spans="15:15" x14ac:dyDescent="0.2">
      <c r="O19211" s="223"/>
    </row>
    <row r="19212" spans="15:15" x14ac:dyDescent="0.2">
      <c r="O19212" s="223"/>
    </row>
    <row r="19213" spans="15:15" x14ac:dyDescent="0.2">
      <c r="O19213" s="223"/>
    </row>
    <row r="19214" spans="15:15" x14ac:dyDescent="0.2">
      <c r="O19214" s="223"/>
    </row>
    <row r="19215" spans="15:15" x14ac:dyDescent="0.2">
      <c r="O19215" s="223"/>
    </row>
    <row r="19216" spans="15:15" x14ac:dyDescent="0.2">
      <c r="O19216" s="223"/>
    </row>
    <row r="19217" spans="15:15" x14ac:dyDescent="0.2">
      <c r="O19217" s="223"/>
    </row>
    <row r="19218" spans="15:15" x14ac:dyDescent="0.2">
      <c r="O19218" s="223"/>
    </row>
    <row r="19219" spans="15:15" x14ac:dyDescent="0.2">
      <c r="O19219" s="223"/>
    </row>
    <row r="19220" spans="15:15" x14ac:dyDescent="0.2">
      <c r="O19220" s="223"/>
    </row>
    <row r="19221" spans="15:15" x14ac:dyDescent="0.2">
      <c r="O19221" s="223"/>
    </row>
    <row r="19222" spans="15:15" x14ac:dyDescent="0.2">
      <c r="O19222" s="223"/>
    </row>
    <row r="19223" spans="15:15" x14ac:dyDescent="0.2">
      <c r="O19223" s="223"/>
    </row>
    <row r="19224" spans="15:15" x14ac:dyDescent="0.2">
      <c r="O19224" s="223"/>
    </row>
    <row r="19225" spans="15:15" x14ac:dyDescent="0.2">
      <c r="O19225" s="223"/>
    </row>
    <row r="19226" spans="15:15" x14ac:dyDescent="0.2">
      <c r="O19226" s="223"/>
    </row>
    <row r="19227" spans="15:15" x14ac:dyDescent="0.2">
      <c r="O19227" s="223"/>
    </row>
    <row r="19228" spans="15:15" x14ac:dyDescent="0.2">
      <c r="O19228" s="223"/>
    </row>
    <row r="19229" spans="15:15" x14ac:dyDescent="0.2">
      <c r="O19229" s="223"/>
    </row>
    <row r="19230" spans="15:15" x14ac:dyDescent="0.2">
      <c r="O19230" s="223"/>
    </row>
    <row r="19231" spans="15:15" x14ac:dyDescent="0.2">
      <c r="O19231" s="223"/>
    </row>
    <row r="19232" spans="15:15" x14ac:dyDescent="0.2">
      <c r="O19232" s="223"/>
    </row>
    <row r="19233" spans="15:15" x14ac:dyDescent="0.2">
      <c r="O19233" s="223"/>
    </row>
    <row r="19234" spans="15:15" x14ac:dyDescent="0.2">
      <c r="O19234" s="223"/>
    </row>
    <row r="19235" spans="15:15" x14ac:dyDescent="0.2">
      <c r="O19235" s="223"/>
    </row>
    <row r="19236" spans="15:15" x14ac:dyDescent="0.2">
      <c r="O19236" s="223"/>
    </row>
    <row r="19237" spans="15:15" x14ac:dyDescent="0.2">
      <c r="O19237" s="223"/>
    </row>
    <row r="19238" spans="15:15" x14ac:dyDescent="0.2">
      <c r="O19238" s="223"/>
    </row>
    <row r="19239" spans="15:15" x14ac:dyDescent="0.2">
      <c r="O19239" s="223"/>
    </row>
    <row r="19240" spans="15:15" x14ac:dyDescent="0.2">
      <c r="O19240" s="223"/>
    </row>
    <row r="19241" spans="15:15" x14ac:dyDescent="0.2">
      <c r="O19241" s="223"/>
    </row>
    <row r="19242" spans="15:15" x14ac:dyDescent="0.2">
      <c r="O19242" s="223"/>
    </row>
    <row r="19243" spans="15:15" x14ac:dyDescent="0.2">
      <c r="O19243" s="223"/>
    </row>
    <row r="19244" spans="15:15" x14ac:dyDescent="0.2">
      <c r="O19244" s="223"/>
    </row>
    <row r="19245" spans="15:15" x14ac:dyDescent="0.2">
      <c r="O19245" s="223"/>
    </row>
    <row r="19246" spans="15:15" x14ac:dyDescent="0.2">
      <c r="O19246" s="223"/>
    </row>
    <row r="19247" spans="15:15" x14ac:dyDescent="0.2">
      <c r="O19247" s="223"/>
    </row>
    <row r="19248" spans="15:15" x14ac:dyDescent="0.2">
      <c r="O19248" s="223"/>
    </row>
    <row r="19249" spans="15:15" x14ac:dyDescent="0.2">
      <c r="O19249" s="223"/>
    </row>
    <row r="19250" spans="15:15" x14ac:dyDescent="0.2">
      <c r="O19250" s="223"/>
    </row>
    <row r="19251" spans="15:15" x14ac:dyDescent="0.2">
      <c r="O19251" s="223"/>
    </row>
    <row r="19252" spans="15:15" x14ac:dyDescent="0.2">
      <c r="O19252" s="223"/>
    </row>
    <row r="19253" spans="15:15" x14ac:dyDescent="0.2">
      <c r="O19253" s="223"/>
    </row>
    <row r="19254" spans="15:15" x14ac:dyDescent="0.2">
      <c r="O19254" s="223"/>
    </row>
    <row r="19255" spans="15:15" x14ac:dyDescent="0.2">
      <c r="O19255" s="223"/>
    </row>
    <row r="19256" spans="15:15" x14ac:dyDescent="0.2">
      <c r="O19256" s="223"/>
    </row>
    <row r="19257" spans="15:15" x14ac:dyDescent="0.2">
      <c r="O19257" s="223"/>
    </row>
    <row r="19258" spans="15:15" x14ac:dyDescent="0.2">
      <c r="O19258" s="223"/>
    </row>
    <row r="19259" spans="15:15" x14ac:dyDescent="0.2">
      <c r="O19259" s="223"/>
    </row>
    <row r="19260" spans="15:15" x14ac:dyDescent="0.2">
      <c r="O19260" s="223"/>
    </row>
    <row r="19261" spans="15:15" x14ac:dyDescent="0.2">
      <c r="O19261" s="223"/>
    </row>
    <row r="19262" spans="15:15" x14ac:dyDescent="0.2">
      <c r="O19262" s="223"/>
    </row>
    <row r="19263" spans="15:15" x14ac:dyDescent="0.2">
      <c r="O19263" s="223"/>
    </row>
    <row r="19264" spans="15:15" x14ac:dyDescent="0.2">
      <c r="O19264" s="223"/>
    </row>
    <row r="19265" spans="15:15" x14ac:dyDescent="0.2">
      <c r="O19265" s="223"/>
    </row>
    <row r="19266" spans="15:15" x14ac:dyDescent="0.2">
      <c r="O19266" s="223"/>
    </row>
    <row r="19267" spans="15:15" x14ac:dyDescent="0.2">
      <c r="O19267" s="223"/>
    </row>
    <row r="19268" spans="15:15" x14ac:dyDescent="0.2">
      <c r="O19268" s="223"/>
    </row>
    <row r="19269" spans="15:15" x14ac:dyDescent="0.2">
      <c r="O19269" s="223"/>
    </row>
    <row r="19270" spans="15:15" x14ac:dyDescent="0.2">
      <c r="O19270" s="223"/>
    </row>
    <row r="19271" spans="15:15" x14ac:dyDescent="0.2">
      <c r="O19271" s="223"/>
    </row>
    <row r="19272" spans="15:15" x14ac:dyDescent="0.2">
      <c r="O19272" s="223"/>
    </row>
    <row r="19273" spans="15:15" x14ac:dyDescent="0.2">
      <c r="O19273" s="223"/>
    </row>
    <row r="19274" spans="15:15" x14ac:dyDescent="0.2">
      <c r="O19274" s="223"/>
    </row>
    <row r="19275" spans="15:15" x14ac:dyDescent="0.2">
      <c r="O19275" s="223"/>
    </row>
    <row r="19276" spans="15:15" x14ac:dyDescent="0.2">
      <c r="O19276" s="223"/>
    </row>
    <row r="19277" spans="15:15" x14ac:dyDescent="0.2">
      <c r="O19277" s="223"/>
    </row>
    <row r="19278" spans="15:15" x14ac:dyDescent="0.2">
      <c r="O19278" s="223"/>
    </row>
    <row r="19279" spans="15:15" x14ac:dyDescent="0.2">
      <c r="O19279" s="223"/>
    </row>
    <row r="19280" spans="15:15" x14ac:dyDescent="0.2">
      <c r="O19280" s="223"/>
    </row>
    <row r="19281" spans="15:15" x14ac:dyDescent="0.2">
      <c r="O19281" s="223"/>
    </row>
    <row r="19282" spans="15:15" x14ac:dyDescent="0.2">
      <c r="O19282" s="223"/>
    </row>
    <row r="19283" spans="15:15" x14ac:dyDescent="0.2">
      <c r="O19283" s="223"/>
    </row>
    <row r="19284" spans="15:15" x14ac:dyDescent="0.2">
      <c r="O19284" s="223"/>
    </row>
    <row r="19285" spans="15:15" x14ac:dyDescent="0.2">
      <c r="O19285" s="223"/>
    </row>
    <row r="19286" spans="15:15" x14ac:dyDescent="0.2">
      <c r="O19286" s="223"/>
    </row>
    <row r="19287" spans="15:15" x14ac:dyDescent="0.2">
      <c r="O19287" s="223"/>
    </row>
    <row r="19288" spans="15:15" x14ac:dyDescent="0.2">
      <c r="O19288" s="223"/>
    </row>
    <row r="19289" spans="15:15" x14ac:dyDescent="0.2">
      <c r="O19289" s="223"/>
    </row>
    <row r="19290" spans="15:15" x14ac:dyDescent="0.2">
      <c r="O19290" s="223"/>
    </row>
    <row r="19291" spans="15:15" x14ac:dyDescent="0.2">
      <c r="O19291" s="223"/>
    </row>
    <row r="19292" spans="15:15" x14ac:dyDescent="0.2">
      <c r="O19292" s="223"/>
    </row>
    <row r="19293" spans="15:15" x14ac:dyDescent="0.2">
      <c r="O19293" s="223"/>
    </row>
    <row r="19294" spans="15:15" x14ac:dyDescent="0.2">
      <c r="O19294" s="223"/>
    </row>
    <row r="19295" spans="15:15" x14ac:dyDescent="0.2">
      <c r="O19295" s="223"/>
    </row>
    <row r="19296" spans="15:15" x14ac:dyDescent="0.2">
      <c r="O19296" s="223"/>
    </row>
    <row r="19297" spans="15:15" x14ac:dyDescent="0.2">
      <c r="O19297" s="223"/>
    </row>
    <row r="19298" spans="15:15" x14ac:dyDescent="0.2">
      <c r="O19298" s="223"/>
    </row>
    <row r="19299" spans="15:15" x14ac:dyDescent="0.2">
      <c r="O19299" s="223"/>
    </row>
    <row r="19300" spans="15:15" x14ac:dyDescent="0.2">
      <c r="O19300" s="223"/>
    </row>
    <row r="19301" spans="15:15" x14ac:dyDescent="0.2">
      <c r="O19301" s="223"/>
    </row>
    <row r="19302" spans="15:15" x14ac:dyDescent="0.2">
      <c r="O19302" s="223"/>
    </row>
    <row r="19303" spans="15:15" x14ac:dyDescent="0.2">
      <c r="O19303" s="223"/>
    </row>
    <row r="19304" spans="15:15" x14ac:dyDescent="0.2">
      <c r="O19304" s="223"/>
    </row>
    <row r="19305" spans="15:15" x14ac:dyDescent="0.2">
      <c r="O19305" s="223"/>
    </row>
    <row r="19306" spans="15:15" x14ac:dyDescent="0.2">
      <c r="O19306" s="223"/>
    </row>
    <row r="19307" spans="15:15" x14ac:dyDescent="0.2">
      <c r="O19307" s="223"/>
    </row>
    <row r="19308" spans="15:15" x14ac:dyDescent="0.2">
      <c r="O19308" s="223"/>
    </row>
    <row r="19309" spans="15:15" x14ac:dyDescent="0.2">
      <c r="O19309" s="223"/>
    </row>
    <row r="19310" spans="15:15" x14ac:dyDescent="0.2">
      <c r="O19310" s="223"/>
    </row>
    <row r="19311" spans="15:15" x14ac:dyDescent="0.2">
      <c r="O19311" s="223"/>
    </row>
    <row r="19312" spans="15:15" x14ac:dyDescent="0.2">
      <c r="O19312" s="223"/>
    </row>
    <row r="19313" spans="15:15" x14ac:dyDescent="0.2">
      <c r="O19313" s="223"/>
    </row>
    <row r="19314" spans="15:15" x14ac:dyDescent="0.2">
      <c r="O19314" s="223"/>
    </row>
    <row r="19315" spans="15:15" x14ac:dyDescent="0.2">
      <c r="O19315" s="223"/>
    </row>
    <row r="19316" spans="15:15" x14ac:dyDescent="0.2">
      <c r="O19316" s="223"/>
    </row>
    <row r="19317" spans="15:15" x14ac:dyDescent="0.2">
      <c r="O19317" s="223"/>
    </row>
    <row r="19318" spans="15:15" x14ac:dyDescent="0.2">
      <c r="O19318" s="223"/>
    </row>
    <row r="19319" spans="15:15" x14ac:dyDescent="0.2">
      <c r="O19319" s="223"/>
    </row>
    <row r="19320" spans="15:15" x14ac:dyDescent="0.2">
      <c r="O19320" s="223"/>
    </row>
    <row r="19321" spans="15:15" x14ac:dyDescent="0.2">
      <c r="O19321" s="223"/>
    </row>
    <row r="19322" spans="15:15" x14ac:dyDescent="0.2">
      <c r="O19322" s="223"/>
    </row>
    <row r="19323" spans="15:15" x14ac:dyDescent="0.2">
      <c r="O19323" s="223"/>
    </row>
    <row r="19324" spans="15:15" x14ac:dyDescent="0.2">
      <c r="O19324" s="223"/>
    </row>
    <row r="19325" spans="15:15" x14ac:dyDescent="0.2">
      <c r="O19325" s="223"/>
    </row>
    <row r="19326" spans="15:15" x14ac:dyDescent="0.2">
      <c r="O19326" s="223"/>
    </row>
    <row r="19327" spans="15:15" x14ac:dyDescent="0.2">
      <c r="O19327" s="223"/>
    </row>
    <row r="19328" spans="15:15" x14ac:dyDescent="0.2">
      <c r="O19328" s="223"/>
    </row>
    <row r="19329" spans="15:15" x14ac:dyDescent="0.2">
      <c r="O19329" s="223"/>
    </row>
    <row r="19330" spans="15:15" x14ac:dyDescent="0.2">
      <c r="O19330" s="223"/>
    </row>
    <row r="19331" spans="15:15" x14ac:dyDescent="0.2">
      <c r="O19331" s="223"/>
    </row>
    <row r="19332" spans="15:15" x14ac:dyDescent="0.2">
      <c r="O19332" s="223"/>
    </row>
    <row r="19333" spans="15:15" x14ac:dyDescent="0.2">
      <c r="O19333" s="223"/>
    </row>
    <row r="19334" spans="15:15" x14ac:dyDescent="0.2">
      <c r="O19334" s="223"/>
    </row>
    <row r="19335" spans="15:15" x14ac:dyDescent="0.2">
      <c r="O19335" s="223"/>
    </row>
    <row r="19336" spans="15:15" x14ac:dyDescent="0.2">
      <c r="O19336" s="223"/>
    </row>
    <row r="19337" spans="15:15" x14ac:dyDescent="0.2">
      <c r="O19337" s="223"/>
    </row>
    <row r="19338" spans="15:15" x14ac:dyDescent="0.2">
      <c r="O19338" s="223"/>
    </row>
    <row r="19339" spans="15:15" x14ac:dyDescent="0.2">
      <c r="O19339" s="223"/>
    </row>
    <row r="19340" spans="15:15" x14ac:dyDescent="0.2">
      <c r="O19340" s="223"/>
    </row>
    <row r="19341" spans="15:15" x14ac:dyDescent="0.2">
      <c r="O19341" s="223"/>
    </row>
    <row r="19342" spans="15:15" x14ac:dyDescent="0.2">
      <c r="O19342" s="223"/>
    </row>
    <row r="19343" spans="15:15" x14ac:dyDescent="0.2">
      <c r="O19343" s="223"/>
    </row>
    <row r="19344" spans="15:15" x14ac:dyDescent="0.2">
      <c r="O19344" s="223"/>
    </row>
    <row r="19345" spans="15:15" x14ac:dyDescent="0.2">
      <c r="O19345" s="223"/>
    </row>
    <row r="19346" spans="15:15" x14ac:dyDescent="0.2">
      <c r="O19346" s="223"/>
    </row>
    <row r="19347" spans="15:15" x14ac:dyDescent="0.2">
      <c r="O19347" s="223"/>
    </row>
    <row r="19348" spans="15:15" x14ac:dyDescent="0.2">
      <c r="O19348" s="223"/>
    </row>
    <row r="19349" spans="15:15" x14ac:dyDescent="0.2">
      <c r="O19349" s="223"/>
    </row>
    <row r="19350" spans="15:15" x14ac:dyDescent="0.2">
      <c r="O19350" s="223"/>
    </row>
    <row r="19351" spans="15:15" x14ac:dyDescent="0.2">
      <c r="O19351" s="223"/>
    </row>
    <row r="19352" spans="15:15" x14ac:dyDescent="0.2">
      <c r="O19352" s="223"/>
    </row>
    <row r="19353" spans="15:15" x14ac:dyDescent="0.2">
      <c r="O19353" s="223"/>
    </row>
    <row r="19354" spans="15:15" x14ac:dyDescent="0.2">
      <c r="O19354" s="223"/>
    </row>
    <row r="19355" spans="15:15" x14ac:dyDescent="0.2">
      <c r="O19355" s="223"/>
    </row>
    <row r="19356" spans="15:15" x14ac:dyDescent="0.2">
      <c r="O19356" s="223"/>
    </row>
    <row r="19357" spans="15:15" x14ac:dyDescent="0.2">
      <c r="O19357" s="223"/>
    </row>
    <row r="19358" spans="15:15" x14ac:dyDescent="0.2">
      <c r="O19358" s="223"/>
    </row>
    <row r="19359" spans="15:15" x14ac:dyDescent="0.2">
      <c r="O19359" s="223"/>
    </row>
    <row r="19360" spans="15:15" x14ac:dyDescent="0.2">
      <c r="O19360" s="223"/>
    </row>
    <row r="19361" spans="15:15" x14ac:dyDescent="0.2">
      <c r="O19361" s="223"/>
    </row>
    <row r="19362" spans="15:15" x14ac:dyDescent="0.2">
      <c r="O19362" s="223"/>
    </row>
    <row r="19363" spans="15:15" x14ac:dyDescent="0.2">
      <c r="O19363" s="223"/>
    </row>
    <row r="19364" spans="15:15" x14ac:dyDescent="0.2">
      <c r="O19364" s="223"/>
    </row>
    <row r="19365" spans="15:15" x14ac:dyDescent="0.2">
      <c r="O19365" s="223"/>
    </row>
    <row r="19366" spans="15:15" x14ac:dyDescent="0.2">
      <c r="O19366" s="223"/>
    </row>
    <row r="19367" spans="15:15" x14ac:dyDescent="0.2">
      <c r="O19367" s="223"/>
    </row>
    <row r="19368" spans="15:15" x14ac:dyDescent="0.2">
      <c r="O19368" s="223"/>
    </row>
    <row r="19369" spans="15:15" x14ac:dyDescent="0.2">
      <c r="O19369" s="223"/>
    </row>
    <row r="19370" spans="15:15" x14ac:dyDescent="0.2">
      <c r="O19370" s="223"/>
    </row>
    <row r="19371" spans="15:15" x14ac:dyDescent="0.2">
      <c r="O19371" s="223"/>
    </row>
    <row r="19372" spans="15:15" x14ac:dyDescent="0.2">
      <c r="O19372" s="223"/>
    </row>
    <row r="19373" spans="15:15" x14ac:dyDescent="0.2">
      <c r="O19373" s="223"/>
    </row>
    <row r="19374" spans="15:15" x14ac:dyDescent="0.2">
      <c r="O19374" s="223"/>
    </row>
    <row r="19375" spans="15:15" x14ac:dyDescent="0.2">
      <c r="O19375" s="223"/>
    </row>
    <row r="19376" spans="15:15" x14ac:dyDescent="0.2">
      <c r="O19376" s="223"/>
    </row>
    <row r="19377" spans="15:15" x14ac:dyDescent="0.2">
      <c r="O19377" s="223"/>
    </row>
    <row r="19378" spans="15:15" x14ac:dyDescent="0.2">
      <c r="O19378" s="223"/>
    </row>
    <row r="19379" spans="15:15" x14ac:dyDescent="0.2">
      <c r="O19379" s="223"/>
    </row>
    <row r="19380" spans="15:15" x14ac:dyDescent="0.2">
      <c r="O19380" s="223"/>
    </row>
    <row r="19381" spans="15:15" x14ac:dyDescent="0.2">
      <c r="O19381" s="223"/>
    </row>
    <row r="19382" spans="15:15" x14ac:dyDescent="0.2">
      <c r="O19382" s="223"/>
    </row>
    <row r="19383" spans="15:15" x14ac:dyDescent="0.2">
      <c r="O19383" s="223"/>
    </row>
    <row r="19384" spans="15:15" x14ac:dyDescent="0.2">
      <c r="O19384" s="223"/>
    </row>
    <row r="19385" spans="15:15" x14ac:dyDescent="0.2">
      <c r="O19385" s="223"/>
    </row>
    <row r="19386" spans="15:15" x14ac:dyDescent="0.2">
      <c r="O19386" s="223"/>
    </row>
    <row r="19387" spans="15:15" x14ac:dyDescent="0.2">
      <c r="O19387" s="223"/>
    </row>
    <row r="19388" spans="15:15" x14ac:dyDescent="0.2">
      <c r="O19388" s="223"/>
    </row>
    <row r="19389" spans="15:15" x14ac:dyDescent="0.2">
      <c r="O19389" s="223"/>
    </row>
    <row r="19390" spans="15:15" x14ac:dyDescent="0.2">
      <c r="O19390" s="223"/>
    </row>
    <row r="19391" spans="15:15" x14ac:dyDescent="0.2">
      <c r="O19391" s="223"/>
    </row>
    <row r="19392" spans="15:15" x14ac:dyDescent="0.2">
      <c r="O19392" s="223"/>
    </row>
    <row r="19393" spans="15:15" x14ac:dyDescent="0.2">
      <c r="O19393" s="223"/>
    </row>
    <row r="19394" spans="15:15" x14ac:dyDescent="0.2">
      <c r="O19394" s="223"/>
    </row>
    <row r="19395" spans="15:15" x14ac:dyDescent="0.2">
      <c r="O19395" s="223"/>
    </row>
    <row r="19396" spans="15:15" x14ac:dyDescent="0.2">
      <c r="O19396" s="223"/>
    </row>
    <row r="19397" spans="15:15" x14ac:dyDescent="0.2">
      <c r="O19397" s="223"/>
    </row>
    <row r="19398" spans="15:15" x14ac:dyDescent="0.2">
      <c r="O19398" s="223"/>
    </row>
    <row r="19399" spans="15:15" x14ac:dyDescent="0.2">
      <c r="O19399" s="223"/>
    </row>
    <row r="19400" spans="15:15" x14ac:dyDescent="0.2">
      <c r="O19400" s="223"/>
    </row>
    <row r="19401" spans="15:15" x14ac:dyDescent="0.2">
      <c r="O19401" s="223"/>
    </row>
    <row r="19402" spans="15:15" x14ac:dyDescent="0.2">
      <c r="O19402" s="223"/>
    </row>
    <row r="19403" spans="15:15" x14ac:dyDescent="0.2">
      <c r="O19403" s="223"/>
    </row>
    <row r="19404" spans="15:15" x14ac:dyDescent="0.2">
      <c r="O19404" s="223"/>
    </row>
    <row r="19405" spans="15:15" x14ac:dyDescent="0.2">
      <c r="O19405" s="223"/>
    </row>
    <row r="19406" spans="15:15" x14ac:dyDescent="0.2">
      <c r="O19406" s="223"/>
    </row>
    <row r="19407" spans="15:15" x14ac:dyDescent="0.2">
      <c r="O19407" s="223"/>
    </row>
    <row r="19408" spans="15:15" x14ac:dyDescent="0.2">
      <c r="O19408" s="223"/>
    </row>
    <row r="19409" spans="15:15" x14ac:dyDescent="0.2">
      <c r="O19409" s="223"/>
    </row>
    <row r="19410" spans="15:15" x14ac:dyDescent="0.2">
      <c r="O19410" s="223"/>
    </row>
    <row r="19411" spans="15:15" x14ac:dyDescent="0.2">
      <c r="O19411" s="223"/>
    </row>
    <row r="19412" spans="15:15" x14ac:dyDescent="0.2">
      <c r="O19412" s="223"/>
    </row>
    <row r="19413" spans="15:15" x14ac:dyDescent="0.2">
      <c r="O19413" s="223"/>
    </row>
    <row r="19414" spans="15:15" x14ac:dyDescent="0.2">
      <c r="O19414" s="223"/>
    </row>
    <row r="19415" spans="15:15" x14ac:dyDescent="0.2">
      <c r="O19415" s="223"/>
    </row>
    <row r="19416" spans="15:15" x14ac:dyDescent="0.2">
      <c r="O19416" s="223"/>
    </row>
    <row r="19417" spans="15:15" x14ac:dyDescent="0.2">
      <c r="O19417" s="223"/>
    </row>
    <row r="19418" spans="15:15" x14ac:dyDescent="0.2">
      <c r="O19418" s="223"/>
    </row>
    <row r="19419" spans="15:15" x14ac:dyDescent="0.2">
      <c r="O19419" s="223"/>
    </row>
    <row r="19420" spans="15:15" x14ac:dyDescent="0.2">
      <c r="O19420" s="223"/>
    </row>
    <row r="19421" spans="15:15" x14ac:dyDescent="0.2">
      <c r="O19421" s="223"/>
    </row>
    <row r="19422" spans="15:15" x14ac:dyDescent="0.2">
      <c r="O19422" s="223"/>
    </row>
    <row r="19423" spans="15:15" x14ac:dyDescent="0.2">
      <c r="O19423" s="223"/>
    </row>
    <row r="19424" spans="15:15" x14ac:dyDescent="0.2">
      <c r="O19424" s="223"/>
    </row>
    <row r="19425" spans="15:15" x14ac:dyDescent="0.2">
      <c r="O19425" s="223"/>
    </row>
    <row r="19426" spans="15:15" x14ac:dyDescent="0.2">
      <c r="O19426" s="223"/>
    </row>
    <row r="19427" spans="15:15" x14ac:dyDescent="0.2">
      <c r="O19427" s="223"/>
    </row>
    <row r="19428" spans="15:15" x14ac:dyDescent="0.2">
      <c r="O19428" s="223"/>
    </row>
    <row r="19429" spans="15:15" x14ac:dyDescent="0.2">
      <c r="O19429" s="223"/>
    </row>
    <row r="19430" spans="15:15" x14ac:dyDescent="0.2">
      <c r="O19430" s="223"/>
    </row>
    <row r="19431" spans="15:15" x14ac:dyDescent="0.2">
      <c r="O19431" s="223"/>
    </row>
    <row r="19432" spans="15:15" x14ac:dyDescent="0.2">
      <c r="O19432" s="223"/>
    </row>
    <row r="19433" spans="15:15" x14ac:dyDescent="0.2">
      <c r="O19433" s="223"/>
    </row>
    <row r="19434" spans="15:15" x14ac:dyDescent="0.2">
      <c r="O19434" s="223"/>
    </row>
    <row r="19435" spans="15:15" x14ac:dyDescent="0.2">
      <c r="O19435" s="223"/>
    </row>
    <row r="19436" spans="15:15" x14ac:dyDescent="0.2">
      <c r="O19436" s="223"/>
    </row>
    <row r="19437" spans="15:15" x14ac:dyDescent="0.2">
      <c r="O19437" s="223"/>
    </row>
    <row r="19438" spans="15:15" x14ac:dyDescent="0.2">
      <c r="O19438" s="223"/>
    </row>
    <row r="19439" spans="15:15" x14ac:dyDescent="0.2">
      <c r="O19439" s="223"/>
    </row>
    <row r="19440" spans="15:15" x14ac:dyDescent="0.2">
      <c r="O19440" s="223"/>
    </row>
    <row r="19441" spans="15:15" x14ac:dyDescent="0.2">
      <c r="O19441" s="223"/>
    </row>
    <row r="19442" spans="15:15" x14ac:dyDescent="0.2">
      <c r="O19442" s="223"/>
    </row>
    <row r="19443" spans="15:15" x14ac:dyDescent="0.2">
      <c r="O19443" s="223"/>
    </row>
    <row r="19444" spans="15:15" x14ac:dyDescent="0.2">
      <c r="O19444" s="223"/>
    </row>
    <row r="19445" spans="15:15" x14ac:dyDescent="0.2">
      <c r="O19445" s="223"/>
    </row>
    <row r="19446" spans="15:15" x14ac:dyDescent="0.2">
      <c r="O19446" s="223"/>
    </row>
    <row r="19447" spans="15:15" x14ac:dyDescent="0.2">
      <c r="O19447" s="223"/>
    </row>
    <row r="19448" spans="15:15" x14ac:dyDescent="0.2">
      <c r="O19448" s="223"/>
    </row>
    <row r="19449" spans="15:15" x14ac:dyDescent="0.2">
      <c r="O19449" s="223"/>
    </row>
    <row r="19450" spans="15:15" x14ac:dyDescent="0.2">
      <c r="O19450" s="223"/>
    </row>
    <row r="19451" spans="15:15" x14ac:dyDescent="0.2">
      <c r="O19451" s="223"/>
    </row>
    <row r="19452" spans="15:15" x14ac:dyDescent="0.2">
      <c r="O19452" s="223"/>
    </row>
    <row r="19453" spans="15:15" x14ac:dyDescent="0.2">
      <c r="O19453" s="223"/>
    </row>
    <row r="19454" spans="15:15" x14ac:dyDescent="0.2">
      <c r="O19454" s="223"/>
    </row>
    <row r="19455" spans="15:15" x14ac:dyDescent="0.2">
      <c r="O19455" s="223"/>
    </row>
    <row r="19456" spans="15:15" x14ac:dyDescent="0.2">
      <c r="O19456" s="223"/>
    </row>
    <row r="19457" spans="15:15" x14ac:dyDescent="0.2">
      <c r="O19457" s="223"/>
    </row>
    <row r="19458" spans="15:15" x14ac:dyDescent="0.2">
      <c r="O19458" s="223"/>
    </row>
    <row r="19459" spans="15:15" x14ac:dyDescent="0.2">
      <c r="O19459" s="223"/>
    </row>
    <row r="19460" spans="15:15" x14ac:dyDescent="0.2">
      <c r="O19460" s="223"/>
    </row>
    <row r="19461" spans="15:15" x14ac:dyDescent="0.2">
      <c r="O19461" s="223"/>
    </row>
    <row r="19462" spans="15:15" x14ac:dyDescent="0.2">
      <c r="O19462" s="223"/>
    </row>
    <row r="19463" spans="15:15" x14ac:dyDescent="0.2">
      <c r="O19463" s="223"/>
    </row>
    <row r="19464" spans="15:15" x14ac:dyDescent="0.2">
      <c r="O19464" s="223"/>
    </row>
    <row r="19465" spans="15:15" x14ac:dyDescent="0.2">
      <c r="O19465" s="223"/>
    </row>
    <row r="19466" spans="15:15" x14ac:dyDescent="0.2">
      <c r="O19466" s="223"/>
    </row>
    <row r="19467" spans="15:15" x14ac:dyDescent="0.2">
      <c r="O19467" s="223"/>
    </row>
    <row r="19468" spans="15:15" x14ac:dyDescent="0.2">
      <c r="O19468" s="223"/>
    </row>
    <row r="19469" spans="15:15" x14ac:dyDescent="0.2">
      <c r="O19469" s="223"/>
    </row>
    <row r="19470" spans="15:15" x14ac:dyDescent="0.2">
      <c r="O19470" s="223"/>
    </row>
    <row r="19471" spans="15:15" x14ac:dyDescent="0.2">
      <c r="O19471" s="223"/>
    </row>
    <row r="19472" spans="15:15" x14ac:dyDescent="0.2">
      <c r="O19472" s="223"/>
    </row>
    <row r="19473" spans="15:15" x14ac:dyDescent="0.2">
      <c r="O19473" s="223"/>
    </row>
    <row r="19474" spans="15:15" x14ac:dyDescent="0.2">
      <c r="O19474" s="223"/>
    </row>
    <row r="19475" spans="15:15" x14ac:dyDescent="0.2">
      <c r="O19475" s="223"/>
    </row>
    <row r="19476" spans="15:15" x14ac:dyDescent="0.2">
      <c r="O19476" s="223"/>
    </row>
    <row r="19477" spans="15:15" x14ac:dyDescent="0.2">
      <c r="O19477" s="223"/>
    </row>
    <row r="19478" spans="15:15" x14ac:dyDescent="0.2">
      <c r="O19478" s="223"/>
    </row>
    <row r="19479" spans="15:15" x14ac:dyDescent="0.2">
      <c r="O19479" s="223"/>
    </row>
    <row r="19480" spans="15:15" x14ac:dyDescent="0.2">
      <c r="O19480" s="223"/>
    </row>
    <row r="19481" spans="15:15" x14ac:dyDescent="0.2">
      <c r="O19481" s="223"/>
    </row>
    <row r="19482" spans="15:15" x14ac:dyDescent="0.2">
      <c r="O19482" s="223"/>
    </row>
    <row r="19483" spans="15:15" x14ac:dyDescent="0.2">
      <c r="O19483" s="223"/>
    </row>
    <row r="19484" spans="15:15" x14ac:dyDescent="0.2">
      <c r="O19484" s="223"/>
    </row>
    <row r="19485" spans="15:15" x14ac:dyDescent="0.2">
      <c r="O19485" s="223"/>
    </row>
    <row r="19486" spans="15:15" x14ac:dyDescent="0.2">
      <c r="O19486" s="223"/>
    </row>
    <row r="19487" spans="15:15" x14ac:dyDescent="0.2">
      <c r="O19487" s="223"/>
    </row>
    <row r="19488" spans="15:15" x14ac:dyDescent="0.2">
      <c r="O19488" s="223"/>
    </row>
    <row r="19489" spans="15:15" x14ac:dyDescent="0.2">
      <c r="O19489" s="223"/>
    </row>
    <row r="19490" spans="15:15" x14ac:dyDescent="0.2">
      <c r="O19490" s="223"/>
    </row>
    <row r="19491" spans="15:15" x14ac:dyDescent="0.2">
      <c r="O19491" s="223"/>
    </row>
    <row r="19492" spans="15:15" x14ac:dyDescent="0.2">
      <c r="O19492" s="223"/>
    </row>
    <row r="19493" spans="15:15" x14ac:dyDescent="0.2">
      <c r="O19493" s="223"/>
    </row>
    <row r="19494" spans="15:15" x14ac:dyDescent="0.2">
      <c r="O19494" s="223"/>
    </row>
    <row r="19495" spans="15:15" x14ac:dyDescent="0.2">
      <c r="O19495" s="223"/>
    </row>
    <row r="19496" spans="15:15" x14ac:dyDescent="0.2">
      <c r="O19496" s="223"/>
    </row>
    <row r="19497" spans="15:15" x14ac:dyDescent="0.2">
      <c r="O19497" s="223"/>
    </row>
    <row r="19498" spans="15:15" x14ac:dyDescent="0.2">
      <c r="O19498" s="223"/>
    </row>
    <row r="19499" spans="15:15" x14ac:dyDescent="0.2">
      <c r="O19499" s="223"/>
    </row>
    <row r="19500" spans="15:15" x14ac:dyDescent="0.2">
      <c r="O19500" s="223"/>
    </row>
    <row r="19501" spans="15:15" x14ac:dyDescent="0.2">
      <c r="O19501" s="223"/>
    </row>
    <row r="19502" spans="15:15" x14ac:dyDescent="0.2">
      <c r="O19502" s="223"/>
    </row>
    <row r="19503" spans="15:15" x14ac:dyDescent="0.2">
      <c r="O19503" s="223"/>
    </row>
    <row r="19504" spans="15:15" x14ac:dyDescent="0.2">
      <c r="O19504" s="223"/>
    </row>
    <row r="19505" spans="15:15" x14ac:dyDescent="0.2">
      <c r="O19505" s="223"/>
    </row>
    <row r="19506" spans="15:15" x14ac:dyDescent="0.2">
      <c r="O19506" s="223"/>
    </row>
    <row r="19507" spans="15:15" x14ac:dyDescent="0.2">
      <c r="O19507" s="223"/>
    </row>
    <row r="19508" spans="15:15" x14ac:dyDescent="0.2">
      <c r="O19508" s="223"/>
    </row>
    <row r="19509" spans="15:15" x14ac:dyDescent="0.2">
      <c r="O19509" s="223"/>
    </row>
    <row r="19510" spans="15:15" x14ac:dyDescent="0.2">
      <c r="O19510" s="223"/>
    </row>
    <row r="19511" spans="15:15" x14ac:dyDescent="0.2">
      <c r="O19511" s="223"/>
    </row>
    <row r="19512" spans="15:15" x14ac:dyDescent="0.2">
      <c r="O19512" s="223"/>
    </row>
    <row r="19513" spans="15:15" x14ac:dyDescent="0.2">
      <c r="O19513" s="223"/>
    </row>
    <row r="19514" spans="15:15" x14ac:dyDescent="0.2">
      <c r="O19514" s="223"/>
    </row>
    <row r="19515" spans="15:15" x14ac:dyDescent="0.2">
      <c r="O19515" s="223"/>
    </row>
    <row r="19516" spans="15:15" x14ac:dyDescent="0.2">
      <c r="O19516" s="223"/>
    </row>
    <row r="19517" spans="15:15" x14ac:dyDescent="0.2">
      <c r="O19517" s="223"/>
    </row>
    <row r="19518" spans="15:15" x14ac:dyDescent="0.2">
      <c r="O19518" s="223"/>
    </row>
    <row r="19519" spans="15:15" x14ac:dyDescent="0.2">
      <c r="O19519" s="223"/>
    </row>
    <row r="19520" spans="15:15" x14ac:dyDescent="0.2">
      <c r="O19520" s="223"/>
    </row>
    <row r="19521" spans="15:15" x14ac:dyDescent="0.2">
      <c r="O19521" s="223"/>
    </row>
    <row r="19522" spans="15:15" x14ac:dyDescent="0.2">
      <c r="O19522" s="223"/>
    </row>
    <row r="19523" spans="15:15" x14ac:dyDescent="0.2">
      <c r="O19523" s="223"/>
    </row>
    <row r="19524" spans="15:15" x14ac:dyDescent="0.2">
      <c r="O19524" s="223"/>
    </row>
    <row r="19525" spans="15:15" x14ac:dyDescent="0.2">
      <c r="O19525" s="223"/>
    </row>
    <row r="19526" spans="15:15" x14ac:dyDescent="0.2">
      <c r="O19526" s="223"/>
    </row>
    <row r="19527" spans="15:15" x14ac:dyDescent="0.2">
      <c r="O19527" s="223"/>
    </row>
    <row r="19528" spans="15:15" x14ac:dyDescent="0.2">
      <c r="O19528" s="223"/>
    </row>
    <row r="19529" spans="15:15" x14ac:dyDescent="0.2">
      <c r="O19529" s="223"/>
    </row>
    <row r="19530" spans="15:15" x14ac:dyDescent="0.2">
      <c r="O19530" s="223"/>
    </row>
    <row r="19531" spans="15:15" x14ac:dyDescent="0.2">
      <c r="O19531" s="223"/>
    </row>
    <row r="19532" spans="15:15" x14ac:dyDescent="0.2">
      <c r="O19532" s="223"/>
    </row>
    <row r="19533" spans="15:15" x14ac:dyDescent="0.2">
      <c r="O19533" s="223"/>
    </row>
    <row r="19534" spans="15:15" x14ac:dyDescent="0.2">
      <c r="O19534" s="223"/>
    </row>
    <row r="19535" spans="15:15" x14ac:dyDescent="0.2">
      <c r="O19535" s="223"/>
    </row>
    <row r="19536" spans="15:15" x14ac:dyDescent="0.2">
      <c r="O19536" s="223"/>
    </row>
    <row r="19537" spans="15:15" x14ac:dyDescent="0.2">
      <c r="O19537" s="223"/>
    </row>
    <row r="19538" spans="15:15" x14ac:dyDescent="0.2">
      <c r="O19538" s="223"/>
    </row>
    <row r="19539" spans="15:15" x14ac:dyDescent="0.2">
      <c r="O19539" s="223"/>
    </row>
    <row r="19540" spans="15:15" x14ac:dyDescent="0.2">
      <c r="O19540" s="223"/>
    </row>
    <row r="19541" spans="15:15" x14ac:dyDescent="0.2">
      <c r="O19541" s="223"/>
    </row>
    <row r="19542" spans="15:15" x14ac:dyDescent="0.2">
      <c r="O19542" s="223"/>
    </row>
    <row r="19543" spans="15:15" x14ac:dyDescent="0.2">
      <c r="O19543" s="223"/>
    </row>
    <row r="19544" spans="15:15" x14ac:dyDescent="0.2">
      <c r="O19544" s="223"/>
    </row>
    <row r="19545" spans="15:15" x14ac:dyDescent="0.2">
      <c r="O19545" s="223"/>
    </row>
    <row r="19546" spans="15:15" x14ac:dyDescent="0.2">
      <c r="O19546" s="223"/>
    </row>
    <row r="19547" spans="15:15" x14ac:dyDescent="0.2">
      <c r="O19547" s="223"/>
    </row>
    <row r="19548" spans="15:15" x14ac:dyDescent="0.2">
      <c r="O19548" s="223"/>
    </row>
    <row r="19549" spans="15:15" x14ac:dyDescent="0.2">
      <c r="O19549" s="223"/>
    </row>
    <row r="19550" spans="15:15" x14ac:dyDescent="0.2">
      <c r="O19550" s="223"/>
    </row>
    <row r="19551" spans="15:15" x14ac:dyDescent="0.2">
      <c r="O19551" s="223"/>
    </row>
    <row r="19552" spans="15:15" x14ac:dyDescent="0.2">
      <c r="O19552" s="223"/>
    </row>
    <row r="19553" spans="15:15" x14ac:dyDescent="0.2">
      <c r="O19553" s="223"/>
    </row>
    <row r="19554" spans="15:15" x14ac:dyDescent="0.2">
      <c r="O19554" s="223"/>
    </row>
    <row r="19555" spans="15:15" x14ac:dyDescent="0.2">
      <c r="O19555" s="223"/>
    </row>
    <row r="19556" spans="15:15" x14ac:dyDescent="0.2">
      <c r="O19556" s="223"/>
    </row>
    <row r="19557" spans="15:15" x14ac:dyDescent="0.2">
      <c r="O19557" s="223"/>
    </row>
    <row r="19558" spans="15:15" x14ac:dyDescent="0.2">
      <c r="O19558" s="223"/>
    </row>
    <row r="19559" spans="15:15" x14ac:dyDescent="0.2">
      <c r="O19559" s="223"/>
    </row>
    <row r="19560" spans="15:15" x14ac:dyDescent="0.2">
      <c r="O19560" s="223"/>
    </row>
    <row r="19561" spans="15:15" x14ac:dyDescent="0.2">
      <c r="O19561" s="223"/>
    </row>
    <row r="19562" spans="15:15" x14ac:dyDescent="0.2">
      <c r="O19562" s="223"/>
    </row>
    <row r="19563" spans="15:15" x14ac:dyDescent="0.2">
      <c r="O19563" s="223"/>
    </row>
    <row r="19564" spans="15:15" x14ac:dyDescent="0.2">
      <c r="O19564" s="223"/>
    </row>
    <row r="19565" spans="15:15" x14ac:dyDescent="0.2">
      <c r="O19565" s="223"/>
    </row>
    <row r="19566" spans="15:15" x14ac:dyDescent="0.2">
      <c r="O19566" s="223"/>
    </row>
    <row r="19567" spans="15:15" x14ac:dyDescent="0.2">
      <c r="O19567" s="223"/>
    </row>
    <row r="19568" spans="15:15" x14ac:dyDescent="0.2">
      <c r="O19568" s="223"/>
    </row>
    <row r="19569" spans="15:15" x14ac:dyDescent="0.2">
      <c r="O19569" s="223"/>
    </row>
    <row r="19570" spans="15:15" x14ac:dyDescent="0.2">
      <c r="O19570" s="223"/>
    </row>
    <row r="19571" spans="15:15" x14ac:dyDescent="0.2">
      <c r="O19571" s="223"/>
    </row>
    <row r="19572" spans="15:15" x14ac:dyDescent="0.2">
      <c r="O19572" s="223"/>
    </row>
    <row r="19573" spans="15:15" x14ac:dyDescent="0.2">
      <c r="O19573" s="223"/>
    </row>
    <row r="19574" spans="15:15" x14ac:dyDescent="0.2">
      <c r="O19574" s="223"/>
    </row>
    <row r="19575" spans="15:15" x14ac:dyDescent="0.2">
      <c r="O19575" s="223"/>
    </row>
    <row r="19576" spans="15:15" x14ac:dyDescent="0.2">
      <c r="O19576" s="223"/>
    </row>
    <row r="19577" spans="15:15" x14ac:dyDescent="0.2">
      <c r="O19577" s="223"/>
    </row>
    <row r="19578" spans="15:15" x14ac:dyDescent="0.2">
      <c r="O19578" s="223"/>
    </row>
    <row r="19579" spans="15:15" x14ac:dyDescent="0.2">
      <c r="O19579" s="223"/>
    </row>
    <row r="19580" spans="15:15" x14ac:dyDescent="0.2">
      <c r="O19580" s="223"/>
    </row>
    <row r="19581" spans="15:15" x14ac:dyDescent="0.2">
      <c r="O19581" s="223"/>
    </row>
    <row r="19582" spans="15:15" x14ac:dyDescent="0.2">
      <c r="O19582" s="223"/>
    </row>
    <row r="19583" spans="15:15" x14ac:dyDescent="0.2">
      <c r="O19583" s="223"/>
    </row>
    <row r="19584" spans="15:15" x14ac:dyDescent="0.2">
      <c r="O19584" s="223"/>
    </row>
    <row r="19585" spans="15:15" x14ac:dyDescent="0.2">
      <c r="O19585" s="223"/>
    </row>
    <row r="19586" spans="15:15" x14ac:dyDescent="0.2">
      <c r="O19586" s="223"/>
    </row>
    <row r="19587" spans="15:15" x14ac:dyDescent="0.2">
      <c r="O19587" s="223"/>
    </row>
    <row r="19588" spans="15:15" x14ac:dyDescent="0.2">
      <c r="O19588" s="223"/>
    </row>
    <row r="19589" spans="15:15" x14ac:dyDescent="0.2">
      <c r="O19589" s="223"/>
    </row>
    <row r="19590" spans="15:15" x14ac:dyDescent="0.2">
      <c r="O19590" s="223"/>
    </row>
    <row r="19591" spans="15:15" x14ac:dyDescent="0.2">
      <c r="O19591" s="223"/>
    </row>
    <row r="19592" spans="15:15" x14ac:dyDescent="0.2">
      <c r="O19592" s="223"/>
    </row>
    <row r="19593" spans="15:15" x14ac:dyDescent="0.2">
      <c r="O19593" s="223"/>
    </row>
    <row r="19594" spans="15:15" x14ac:dyDescent="0.2">
      <c r="O19594" s="223"/>
    </row>
    <row r="19595" spans="15:15" x14ac:dyDescent="0.2">
      <c r="O19595" s="223"/>
    </row>
    <row r="19596" spans="15:15" x14ac:dyDescent="0.2">
      <c r="O19596" s="223"/>
    </row>
    <row r="19597" spans="15:15" x14ac:dyDescent="0.2">
      <c r="O19597" s="223"/>
    </row>
    <row r="19598" spans="15:15" x14ac:dyDescent="0.2">
      <c r="O19598" s="223"/>
    </row>
    <row r="19599" spans="15:15" x14ac:dyDescent="0.2">
      <c r="O19599" s="223"/>
    </row>
    <row r="19600" spans="15:15" x14ac:dyDescent="0.2">
      <c r="O19600" s="223"/>
    </row>
    <row r="19601" spans="15:15" x14ac:dyDescent="0.2">
      <c r="O19601" s="223"/>
    </row>
    <row r="19602" spans="15:15" x14ac:dyDescent="0.2">
      <c r="O19602" s="223"/>
    </row>
    <row r="19603" spans="15:15" x14ac:dyDescent="0.2">
      <c r="O19603" s="223"/>
    </row>
    <row r="19604" spans="15:15" x14ac:dyDescent="0.2">
      <c r="O19604" s="223"/>
    </row>
    <row r="19605" spans="15:15" x14ac:dyDescent="0.2">
      <c r="O19605" s="223"/>
    </row>
    <row r="19606" spans="15:15" x14ac:dyDescent="0.2">
      <c r="O19606" s="223"/>
    </row>
    <row r="19607" spans="15:15" x14ac:dyDescent="0.2">
      <c r="O19607" s="223"/>
    </row>
    <row r="19608" spans="15:15" x14ac:dyDescent="0.2">
      <c r="O19608" s="223"/>
    </row>
    <row r="19609" spans="15:15" x14ac:dyDescent="0.2">
      <c r="O19609" s="223"/>
    </row>
    <row r="19610" spans="15:15" x14ac:dyDescent="0.2">
      <c r="O19610" s="223"/>
    </row>
    <row r="19611" spans="15:15" x14ac:dyDescent="0.2">
      <c r="O19611" s="223"/>
    </row>
    <row r="19612" spans="15:15" x14ac:dyDescent="0.2">
      <c r="O19612" s="223"/>
    </row>
    <row r="19613" spans="15:15" x14ac:dyDescent="0.2">
      <c r="O19613" s="223"/>
    </row>
    <row r="19614" spans="15:15" x14ac:dyDescent="0.2">
      <c r="O19614" s="223"/>
    </row>
    <row r="19615" spans="15:15" x14ac:dyDescent="0.2">
      <c r="O19615" s="223"/>
    </row>
    <row r="19616" spans="15:15" x14ac:dyDescent="0.2">
      <c r="O19616" s="223"/>
    </row>
    <row r="19617" spans="15:15" x14ac:dyDescent="0.2">
      <c r="O19617" s="223"/>
    </row>
    <row r="19618" spans="15:15" x14ac:dyDescent="0.2">
      <c r="O19618" s="223"/>
    </row>
    <row r="19619" spans="15:15" x14ac:dyDescent="0.2">
      <c r="O19619" s="223"/>
    </row>
    <row r="19620" spans="15:15" x14ac:dyDescent="0.2">
      <c r="O19620" s="223"/>
    </row>
    <row r="19621" spans="15:15" x14ac:dyDescent="0.2">
      <c r="O19621" s="223"/>
    </row>
    <row r="19622" spans="15:15" x14ac:dyDescent="0.2">
      <c r="O19622" s="223"/>
    </row>
    <row r="19623" spans="15:15" x14ac:dyDescent="0.2">
      <c r="O19623" s="223"/>
    </row>
    <row r="19624" spans="15:15" x14ac:dyDescent="0.2">
      <c r="O19624" s="223"/>
    </row>
    <row r="19625" spans="15:15" x14ac:dyDescent="0.2">
      <c r="O19625" s="223"/>
    </row>
    <row r="19626" spans="15:15" x14ac:dyDescent="0.2">
      <c r="O19626" s="223"/>
    </row>
    <row r="19627" spans="15:15" x14ac:dyDescent="0.2">
      <c r="O19627" s="223"/>
    </row>
    <row r="19628" spans="15:15" x14ac:dyDescent="0.2">
      <c r="O19628" s="223"/>
    </row>
    <row r="19629" spans="15:15" x14ac:dyDescent="0.2">
      <c r="O19629" s="223"/>
    </row>
    <row r="19630" spans="15:15" x14ac:dyDescent="0.2">
      <c r="O19630" s="223"/>
    </row>
    <row r="19631" spans="15:15" x14ac:dyDescent="0.2">
      <c r="O19631" s="223"/>
    </row>
    <row r="19632" spans="15:15" x14ac:dyDescent="0.2">
      <c r="O19632" s="223"/>
    </row>
    <row r="19633" spans="15:15" x14ac:dyDescent="0.2">
      <c r="O19633" s="223"/>
    </row>
    <row r="19634" spans="15:15" x14ac:dyDescent="0.2">
      <c r="O19634" s="223"/>
    </row>
    <row r="19635" spans="15:15" x14ac:dyDescent="0.2">
      <c r="O19635" s="223"/>
    </row>
    <row r="19636" spans="15:15" x14ac:dyDescent="0.2">
      <c r="O19636" s="223"/>
    </row>
    <row r="19637" spans="15:15" x14ac:dyDescent="0.2">
      <c r="O19637" s="223"/>
    </row>
    <row r="19638" spans="15:15" x14ac:dyDescent="0.2">
      <c r="O19638" s="223"/>
    </row>
    <row r="19639" spans="15:15" x14ac:dyDescent="0.2">
      <c r="O19639" s="223"/>
    </row>
    <row r="19640" spans="15:15" x14ac:dyDescent="0.2">
      <c r="O19640" s="223"/>
    </row>
    <row r="19641" spans="15:15" x14ac:dyDescent="0.2">
      <c r="O19641" s="223"/>
    </row>
    <row r="19642" spans="15:15" x14ac:dyDescent="0.2">
      <c r="O19642" s="223"/>
    </row>
    <row r="19643" spans="15:15" x14ac:dyDescent="0.2">
      <c r="O19643" s="223"/>
    </row>
    <row r="19644" spans="15:15" x14ac:dyDescent="0.2">
      <c r="O19644" s="223"/>
    </row>
    <row r="19645" spans="15:15" x14ac:dyDescent="0.2">
      <c r="O19645" s="223"/>
    </row>
    <row r="19646" spans="15:15" x14ac:dyDescent="0.2">
      <c r="O19646" s="223"/>
    </row>
    <row r="19647" spans="15:15" x14ac:dyDescent="0.2">
      <c r="O19647" s="223"/>
    </row>
    <row r="19648" spans="15:15" x14ac:dyDescent="0.2">
      <c r="O19648" s="223"/>
    </row>
    <row r="19649" spans="15:15" x14ac:dyDescent="0.2">
      <c r="O19649" s="223"/>
    </row>
    <row r="19650" spans="15:15" x14ac:dyDescent="0.2">
      <c r="O19650" s="223"/>
    </row>
    <row r="19651" spans="15:15" x14ac:dyDescent="0.2">
      <c r="O19651" s="223"/>
    </row>
    <row r="19652" spans="15:15" x14ac:dyDescent="0.2">
      <c r="O19652" s="223"/>
    </row>
    <row r="19653" spans="15:15" x14ac:dyDescent="0.2">
      <c r="O19653" s="223"/>
    </row>
    <row r="19654" spans="15:15" x14ac:dyDescent="0.2">
      <c r="O19654" s="223"/>
    </row>
    <row r="19655" spans="15:15" x14ac:dyDescent="0.2">
      <c r="O19655" s="223"/>
    </row>
    <row r="19656" spans="15:15" x14ac:dyDescent="0.2">
      <c r="O19656" s="223"/>
    </row>
    <row r="19657" spans="15:15" x14ac:dyDescent="0.2">
      <c r="O19657" s="223"/>
    </row>
    <row r="19658" spans="15:15" x14ac:dyDescent="0.2">
      <c r="O19658" s="223"/>
    </row>
    <row r="19659" spans="15:15" x14ac:dyDescent="0.2">
      <c r="O19659" s="223"/>
    </row>
    <row r="19660" spans="15:15" x14ac:dyDescent="0.2">
      <c r="O19660" s="223"/>
    </row>
    <row r="19661" spans="15:15" x14ac:dyDescent="0.2">
      <c r="O19661" s="223"/>
    </row>
    <row r="19662" spans="15:15" x14ac:dyDescent="0.2">
      <c r="O19662" s="223"/>
    </row>
    <row r="19663" spans="15:15" x14ac:dyDescent="0.2">
      <c r="O19663" s="223"/>
    </row>
    <row r="19664" spans="15:15" x14ac:dyDescent="0.2">
      <c r="O19664" s="223"/>
    </row>
    <row r="19665" spans="15:15" x14ac:dyDescent="0.2">
      <c r="O19665" s="223"/>
    </row>
    <row r="19666" spans="15:15" x14ac:dyDescent="0.2">
      <c r="O19666" s="223"/>
    </row>
    <row r="19667" spans="15:15" x14ac:dyDescent="0.2">
      <c r="O19667" s="223"/>
    </row>
    <row r="19668" spans="15:15" x14ac:dyDescent="0.2">
      <c r="O19668" s="223"/>
    </row>
    <row r="19669" spans="15:15" x14ac:dyDescent="0.2">
      <c r="O19669" s="223"/>
    </row>
    <row r="19670" spans="15:15" x14ac:dyDescent="0.2">
      <c r="O19670" s="223"/>
    </row>
    <row r="19671" spans="15:15" x14ac:dyDescent="0.2">
      <c r="O19671" s="223"/>
    </row>
    <row r="19672" spans="15:15" x14ac:dyDescent="0.2">
      <c r="O19672" s="223"/>
    </row>
    <row r="19673" spans="15:15" x14ac:dyDescent="0.2">
      <c r="O19673" s="223"/>
    </row>
    <row r="19674" spans="15:15" x14ac:dyDescent="0.2">
      <c r="O19674" s="223"/>
    </row>
    <row r="19675" spans="15:15" x14ac:dyDescent="0.2">
      <c r="O19675" s="223"/>
    </row>
    <row r="19676" spans="15:15" x14ac:dyDescent="0.2">
      <c r="O19676" s="223"/>
    </row>
    <row r="19677" spans="15:15" x14ac:dyDescent="0.2">
      <c r="O19677" s="223"/>
    </row>
    <row r="19678" spans="15:15" x14ac:dyDescent="0.2">
      <c r="O19678" s="223"/>
    </row>
    <row r="19679" spans="15:15" x14ac:dyDescent="0.2">
      <c r="O19679" s="223"/>
    </row>
    <row r="19680" spans="15:15" x14ac:dyDescent="0.2">
      <c r="O19680" s="223"/>
    </row>
    <row r="19681" spans="15:15" x14ac:dyDescent="0.2">
      <c r="O19681" s="223"/>
    </row>
    <row r="19682" spans="15:15" x14ac:dyDescent="0.2">
      <c r="O19682" s="223"/>
    </row>
    <row r="19683" spans="15:15" x14ac:dyDescent="0.2">
      <c r="O19683" s="223"/>
    </row>
    <row r="19684" spans="15:15" x14ac:dyDescent="0.2">
      <c r="O19684" s="223"/>
    </row>
    <row r="19685" spans="15:15" x14ac:dyDescent="0.2">
      <c r="O19685" s="223"/>
    </row>
    <row r="19686" spans="15:15" x14ac:dyDescent="0.2">
      <c r="O19686" s="223"/>
    </row>
    <row r="19687" spans="15:15" x14ac:dyDescent="0.2">
      <c r="O19687" s="223"/>
    </row>
    <row r="19688" spans="15:15" x14ac:dyDescent="0.2">
      <c r="O19688" s="223"/>
    </row>
    <row r="19689" spans="15:15" x14ac:dyDescent="0.2">
      <c r="O19689" s="223"/>
    </row>
    <row r="19690" spans="15:15" x14ac:dyDescent="0.2">
      <c r="O19690" s="223"/>
    </row>
    <row r="19691" spans="15:15" x14ac:dyDescent="0.2">
      <c r="O19691" s="223"/>
    </row>
    <row r="19692" spans="15:15" x14ac:dyDescent="0.2">
      <c r="O19692" s="223"/>
    </row>
    <row r="19693" spans="15:15" x14ac:dyDescent="0.2">
      <c r="O19693" s="223"/>
    </row>
    <row r="19694" spans="15:15" x14ac:dyDescent="0.2">
      <c r="O19694" s="223"/>
    </row>
    <row r="19695" spans="15:15" x14ac:dyDescent="0.2">
      <c r="O19695" s="223"/>
    </row>
    <row r="19696" spans="15:15" x14ac:dyDescent="0.2">
      <c r="O19696" s="223"/>
    </row>
    <row r="19697" spans="15:15" x14ac:dyDescent="0.2">
      <c r="O19697" s="223"/>
    </row>
    <row r="19698" spans="15:15" x14ac:dyDescent="0.2">
      <c r="O19698" s="223"/>
    </row>
    <row r="19699" spans="15:15" x14ac:dyDescent="0.2">
      <c r="O19699" s="223"/>
    </row>
    <row r="19700" spans="15:15" x14ac:dyDescent="0.2">
      <c r="O19700" s="223"/>
    </row>
    <row r="19701" spans="15:15" x14ac:dyDescent="0.2">
      <c r="O19701" s="223"/>
    </row>
    <row r="19702" spans="15:15" x14ac:dyDescent="0.2">
      <c r="O19702" s="223"/>
    </row>
    <row r="19703" spans="15:15" x14ac:dyDescent="0.2">
      <c r="O19703" s="223"/>
    </row>
    <row r="19704" spans="15:15" x14ac:dyDescent="0.2">
      <c r="O19704" s="223"/>
    </row>
    <row r="19705" spans="15:15" x14ac:dyDescent="0.2">
      <c r="O19705" s="223"/>
    </row>
    <row r="19706" spans="15:15" x14ac:dyDescent="0.2">
      <c r="O19706" s="223"/>
    </row>
    <row r="19707" spans="15:15" x14ac:dyDescent="0.2">
      <c r="O19707" s="223"/>
    </row>
    <row r="19708" spans="15:15" x14ac:dyDescent="0.2">
      <c r="O19708" s="223"/>
    </row>
    <row r="19709" spans="15:15" x14ac:dyDescent="0.2">
      <c r="O19709" s="223"/>
    </row>
    <row r="19710" spans="15:15" x14ac:dyDescent="0.2">
      <c r="O19710" s="223"/>
    </row>
    <row r="19711" spans="15:15" x14ac:dyDescent="0.2">
      <c r="O19711" s="223"/>
    </row>
    <row r="19712" spans="15:15" x14ac:dyDescent="0.2">
      <c r="O19712" s="223"/>
    </row>
    <row r="19713" spans="15:15" x14ac:dyDescent="0.2">
      <c r="O19713" s="223"/>
    </row>
    <row r="19714" spans="15:15" x14ac:dyDescent="0.2">
      <c r="O19714" s="223"/>
    </row>
    <row r="19715" spans="15:15" x14ac:dyDescent="0.2">
      <c r="O19715" s="223"/>
    </row>
    <row r="19716" spans="15:15" x14ac:dyDescent="0.2">
      <c r="O19716" s="223"/>
    </row>
    <row r="19717" spans="15:15" x14ac:dyDescent="0.2">
      <c r="O19717" s="223"/>
    </row>
    <row r="19718" spans="15:15" x14ac:dyDescent="0.2">
      <c r="O19718" s="223"/>
    </row>
    <row r="19719" spans="15:15" x14ac:dyDescent="0.2">
      <c r="O19719" s="223"/>
    </row>
    <row r="19720" spans="15:15" x14ac:dyDescent="0.2">
      <c r="O19720" s="223"/>
    </row>
    <row r="19721" spans="15:15" x14ac:dyDescent="0.2">
      <c r="O19721" s="223"/>
    </row>
    <row r="19722" spans="15:15" x14ac:dyDescent="0.2">
      <c r="O19722" s="223"/>
    </row>
    <row r="19723" spans="15:15" x14ac:dyDescent="0.2">
      <c r="O19723" s="223"/>
    </row>
    <row r="19724" spans="15:15" x14ac:dyDescent="0.2">
      <c r="O19724" s="223"/>
    </row>
    <row r="19725" spans="15:15" x14ac:dyDescent="0.2">
      <c r="O19725" s="223"/>
    </row>
    <row r="19726" spans="15:15" x14ac:dyDescent="0.2">
      <c r="O19726" s="223"/>
    </row>
    <row r="19727" spans="15:15" x14ac:dyDescent="0.2">
      <c r="O19727" s="223"/>
    </row>
    <row r="19728" spans="15:15" x14ac:dyDescent="0.2">
      <c r="O19728" s="223"/>
    </row>
    <row r="19729" spans="15:15" x14ac:dyDescent="0.2">
      <c r="O19729" s="223"/>
    </row>
    <row r="19730" spans="15:15" x14ac:dyDescent="0.2">
      <c r="O19730" s="223"/>
    </row>
    <row r="19731" spans="15:15" x14ac:dyDescent="0.2">
      <c r="O19731" s="223"/>
    </row>
    <row r="19732" spans="15:15" x14ac:dyDescent="0.2">
      <c r="O19732" s="223"/>
    </row>
    <row r="19733" spans="15:15" x14ac:dyDescent="0.2">
      <c r="O19733" s="223"/>
    </row>
    <row r="19734" spans="15:15" x14ac:dyDescent="0.2">
      <c r="O19734" s="223"/>
    </row>
    <row r="19735" spans="15:15" x14ac:dyDescent="0.2">
      <c r="O19735" s="223"/>
    </row>
    <row r="19736" spans="15:15" x14ac:dyDescent="0.2">
      <c r="O19736" s="223"/>
    </row>
    <row r="19737" spans="15:15" x14ac:dyDescent="0.2">
      <c r="O19737" s="223"/>
    </row>
    <row r="19738" spans="15:15" x14ac:dyDescent="0.2">
      <c r="O19738" s="223"/>
    </row>
    <row r="19739" spans="15:15" x14ac:dyDescent="0.2">
      <c r="O19739" s="223"/>
    </row>
    <row r="19740" spans="15:15" x14ac:dyDescent="0.2">
      <c r="O19740" s="223"/>
    </row>
    <row r="19741" spans="15:15" x14ac:dyDescent="0.2">
      <c r="O19741" s="223"/>
    </row>
    <row r="19742" spans="15:15" x14ac:dyDescent="0.2">
      <c r="O19742" s="223"/>
    </row>
    <row r="19743" spans="15:15" x14ac:dyDescent="0.2">
      <c r="O19743" s="223"/>
    </row>
    <row r="19744" spans="15:15" x14ac:dyDescent="0.2">
      <c r="O19744" s="223"/>
    </row>
    <row r="19745" spans="15:15" x14ac:dyDescent="0.2">
      <c r="O19745" s="223"/>
    </row>
    <row r="19746" spans="15:15" x14ac:dyDescent="0.2">
      <c r="O19746" s="223"/>
    </row>
    <row r="19747" spans="15:15" x14ac:dyDescent="0.2">
      <c r="O19747" s="223"/>
    </row>
    <row r="19748" spans="15:15" x14ac:dyDescent="0.2">
      <c r="O19748" s="223"/>
    </row>
    <row r="19749" spans="15:15" x14ac:dyDescent="0.2">
      <c r="O19749" s="223"/>
    </row>
    <row r="19750" spans="15:15" x14ac:dyDescent="0.2">
      <c r="O19750" s="223"/>
    </row>
    <row r="19751" spans="15:15" x14ac:dyDescent="0.2">
      <c r="O19751" s="223"/>
    </row>
    <row r="19752" spans="15:15" x14ac:dyDescent="0.2">
      <c r="O19752" s="223"/>
    </row>
    <row r="19753" spans="15:15" x14ac:dyDescent="0.2">
      <c r="O19753" s="223"/>
    </row>
    <row r="19754" spans="15:15" x14ac:dyDescent="0.2">
      <c r="O19754" s="223"/>
    </row>
    <row r="19755" spans="15:15" x14ac:dyDescent="0.2">
      <c r="O19755" s="223"/>
    </row>
    <row r="19756" spans="15:15" x14ac:dyDescent="0.2">
      <c r="O19756" s="223"/>
    </row>
    <row r="19757" spans="15:15" x14ac:dyDescent="0.2">
      <c r="O19757" s="223"/>
    </row>
    <row r="19758" spans="15:15" x14ac:dyDescent="0.2">
      <c r="O19758" s="223"/>
    </row>
    <row r="19759" spans="15:15" x14ac:dyDescent="0.2">
      <c r="O19759" s="223"/>
    </row>
    <row r="19760" spans="15:15" x14ac:dyDescent="0.2">
      <c r="O19760" s="223"/>
    </row>
    <row r="19761" spans="15:15" x14ac:dyDescent="0.2">
      <c r="O19761" s="223"/>
    </row>
    <row r="19762" spans="15:15" x14ac:dyDescent="0.2">
      <c r="O19762" s="223"/>
    </row>
    <row r="19763" spans="15:15" x14ac:dyDescent="0.2">
      <c r="O19763" s="223"/>
    </row>
    <row r="19764" spans="15:15" x14ac:dyDescent="0.2">
      <c r="O19764" s="223"/>
    </row>
    <row r="19765" spans="15:15" x14ac:dyDescent="0.2">
      <c r="O19765" s="223"/>
    </row>
    <row r="19766" spans="15:15" x14ac:dyDescent="0.2">
      <c r="O19766" s="223"/>
    </row>
    <row r="19767" spans="15:15" x14ac:dyDescent="0.2">
      <c r="O19767" s="223"/>
    </row>
    <row r="19768" spans="15:15" x14ac:dyDescent="0.2">
      <c r="O19768" s="223"/>
    </row>
    <row r="19769" spans="15:15" x14ac:dyDescent="0.2">
      <c r="O19769" s="223"/>
    </row>
    <row r="19770" spans="15:15" x14ac:dyDescent="0.2">
      <c r="O19770" s="223"/>
    </row>
    <row r="19771" spans="15:15" x14ac:dyDescent="0.2">
      <c r="O19771" s="223"/>
    </row>
    <row r="19772" spans="15:15" x14ac:dyDescent="0.2">
      <c r="O19772" s="223"/>
    </row>
    <row r="19773" spans="15:15" x14ac:dyDescent="0.2">
      <c r="O19773" s="223"/>
    </row>
    <row r="19774" spans="15:15" x14ac:dyDescent="0.2">
      <c r="O19774" s="223"/>
    </row>
    <row r="19775" spans="15:15" x14ac:dyDescent="0.2">
      <c r="O19775" s="223"/>
    </row>
    <row r="19776" spans="15:15" x14ac:dyDescent="0.2">
      <c r="O19776" s="223"/>
    </row>
    <row r="19777" spans="15:15" x14ac:dyDescent="0.2">
      <c r="O19777" s="223"/>
    </row>
    <row r="19778" spans="15:15" x14ac:dyDescent="0.2">
      <c r="O19778" s="223"/>
    </row>
    <row r="19779" spans="15:15" x14ac:dyDescent="0.2">
      <c r="O19779" s="223"/>
    </row>
    <row r="19780" spans="15:15" x14ac:dyDescent="0.2">
      <c r="O19780" s="223"/>
    </row>
    <row r="19781" spans="15:15" x14ac:dyDescent="0.2">
      <c r="O19781" s="223"/>
    </row>
    <row r="19782" spans="15:15" x14ac:dyDescent="0.2">
      <c r="O19782" s="223"/>
    </row>
    <row r="19783" spans="15:15" x14ac:dyDescent="0.2">
      <c r="O19783" s="223"/>
    </row>
    <row r="19784" spans="15:15" x14ac:dyDescent="0.2">
      <c r="O19784" s="223"/>
    </row>
    <row r="19785" spans="15:15" x14ac:dyDescent="0.2">
      <c r="O19785" s="223"/>
    </row>
    <row r="19786" spans="15:15" x14ac:dyDescent="0.2">
      <c r="O19786" s="223"/>
    </row>
    <row r="19787" spans="15:15" x14ac:dyDescent="0.2">
      <c r="O19787" s="223"/>
    </row>
    <row r="19788" spans="15:15" x14ac:dyDescent="0.2">
      <c r="O19788" s="223"/>
    </row>
    <row r="19789" spans="15:15" x14ac:dyDescent="0.2">
      <c r="O19789" s="223"/>
    </row>
    <row r="19790" spans="15:15" x14ac:dyDescent="0.2">
      <c r="O19790" s="223"/>
    </row>
    <row r="19791" spans="15:15" x14ac:dyDescent="0.2">
      <c r="O19791" s="223"/>
    </row>
    <row r="19792" spans="15:15" x14ac:dyDescent="0.2">
      <c r="O19792" s="223"/>
    </row>
    <row r="19793" spans="15:15" x14ac:dyDescent="0.2">
      <c r="O19793" s="223"/>
    </row>
    <row r="19794" spans="15:15" x14ac:dyDescent="0.2">
      <c r="O19794" s="223"/>
    </row>
    <row r="19795" spans="15:15" x14ac:dyDescent="0.2">
      <c r="O19795" s="223"/>
    </row>
    <row r="19796" spans="15:15" x14ac:dyDescent="0.2">
      <c r="O19796" s="223"/>
    </row>
    <row r="19797" spans="15:15" x14ac:dyDescent="0.2">
      <c r="O19797" s="223"/>
    </row>
    <row r="19798" spans="15:15" x14ac:dyDescent="0.2">
      <c r="O19798" s="223"/>
    </row>
    <row r="19799" spans="15:15" x14ac:dyDescent="0.2">
      <c r="O19799" s="223"/>
    </row>
    <row r="19800" spans="15:15" x14ac:dyDescent="0.2">
      <c r="O19800" s="223"/>
    </row>
    <row r="19801" spans="15:15" x14ac:dyDescent="0.2">
      <c r="O19801" s="223"/>
    </row>
    <row r="19802" spans="15:15" x14ac:dyDescent="0.2">
      <c r="O19802" s="223"/>
    </row>
    <row r="19803" spans="15:15" x14ac:dyDescent="0.2">
      <c r="O19803" s="223"/>
    </row>
    <row r="19804" spans="15:15" x14ac:dyDescent="0.2">
      <c r="O19804" s="223"/>
    </row>
    <row r="19805" spans="15:15" x14ac:dyDescent="0.2">
      <c r="O19805" s="223"/>
    </row>
    <row r="19806" spans="15:15" x14ac:dyDescent="0.2">
      <c r="O19806" s="223"/>
    </row>
    <row r="19807" spans="15:15" x14ac:dyDescent="0.2">
      <c r="O19807" s="223"/>
    </row>
    <row r="19808" spans="15:15" x14ac:dyDescent="0.2">
      <c r="O19808" s="223"/>
    </row>
    <row r="19809" spans="15:15" x14ac:dyDescent="0.2">
      <c r="O19809" s="223"/>
    </row>
    <row r="19810" spans="15:15" x14ac:dyDescent="0.2">
      <c r="O19810" s="223"/>
    </row>
    <row r="19811" spans="15:15" x14ac:dyDescent="0.2">
      <c r="O19811" s="223"/>
    </row>
    <row r="19812" spans="15:15" x14ac:dyDescent="0.2">
      <c r="O19812" s="223"/>
    </row>
    <row r="19813" spans="15:15" x14ac:dyDescent="0.2">
      <c r="O19813" s="223"/>
    </row>
    <row r="19814" spans="15:15" x14ac:dyDescent="0.2">
      <c r="O19814" s="223"/>
    </row>
    <row r="19815" spans="15:15" x14ac:dyDescent="0.2">
      <c r="O19815" s="223"/>
    </row>
    <row r="19816" spans="15:15" x14ac:dyDescent="0.2">
      <c r="O19816" s="223"/>
    </row>
    <row r="19817" spans="15:15" x14ac:dyDescent="0.2">
      <c r="O19817" s="223"/>
    </row>
    <row r="19818" spans="15:15" x14ac:dyDescent="0.2">
      <c r="O19818" s="223"/>
    </row>
    <row r="19819" spans="15:15" x14ac:dyDescent="0.2">
      <c r="O19819" s="223"/>
    </row>
    <row r="19820" spans="15:15" x14ac:dyDescent="0.2">
      <c r="O19820" s="223"/>
    </row>
    <row r="19821" spans="15:15" x14ac:dyDescent="0.2">
      <c r="O19821" s="223"/>
    </row>
    <row r="19822" spans="15:15" x14ac:dyDescent="0.2">
      <c r="O19822" s="223"/>
    </row>
    <row r="19823" spans="15:15" x14ac:dyDescent="0.2">
      <c r="O19823" s="223"/>
    </row>
    <row r="19824" spans="15:15" x14ac:dyDescent="0.2">
      <c r="O19824" s="223"/>
    </row>
    <row r="19825" spans="15:15" x14ac:dyDescent="0.2">
      <c r="O19825" s="223"/>
    </row>
    <row r="19826" spans="15:15" x14ac:dyDescent="0.2">
      <c r="O19826" s="223"/>
    </row>
    <row r="19827" spans="15:15" x14ac:dyDescent="0.2">
      <c r="O19827" s="223"/>
    </row>
    <row r="19828" spans="15:15" x14ac:dyDescent="0.2">
      <c r="O19828" s="223"/>
    </row>
    <row r="19829" spans="15:15" x14ac:dyDescent="0.2">
      <c r="O19829" s="223"/>
    </row>
    <row r="19830" spans="15:15" x14ac:dyDescent="0.2">
      <c r="O19830" s="223"/>
    </row>
    <row r="19831" spans="15:15" x14ac:dyDescent="0.2">
      <c r="O19831" s="223"/>
    </row>
    <row r="19832" spans="15:15" x14ac:dyDescent="0.2">
      <c r="O19832" s="223"/>
    </row>
    <row r="19833" spans="15:15" x14ac:dyDescent="0.2">
      <c r="O19833" s="223"/>
    </row>
    <row r="19834" spans="15:15" x14ac:dyDescent="0.2">
      <c r="O19834" s="223"/>
    </row>
    <row r="19835" spans="15:15" x14ac:dyDescent="0.2">
      <c r="O19835" s="223"/>
    </row>
    <row r="19836" spans="15:15" x14ac:dyDescent="0.2">
      <c r="O19836" s="223"/>
    </row>
    <row r="19837" spans="15:15" x14ac:dyDescent="0.2">
      <c r="O19837" s="223"/>
    </row>
    <row r="19838" spans="15:15" x14ac:dyDescent="0.2">
      <c r="O19838" s="223"/>
    </row>
    <row r="19839" spans="15:15" x14ac:dyDescent="0.2">
      <c r="O19839" s="223"/>
    </row>
    <row r="19840" spans="15:15" x14ac:dyDescent="0.2">
      <c r="O19840" s="223"/>
    </row>
    <row r="19841" spans="15:15" x14ac:dyDescent="0.2">
      <c r="O19841" s="223"/>
    </row>
    <row r="19842" spans="15:15" x14ac:dyDescent="0.2">
      <c r="O19842" s="223"/>
    </row>
    <row r="19843" spans="15:15" x14ac:dyDescent="0.2">
      <c r="O19843" s="223"/>
    </row>
    <row r="19844" spans="15:15" x14ac:dyDescent="0.2">
      <c r="O19844" s="223"/>
    </row>
    <row r="19845" spans="15:15" x14ac:dyDescent="0.2">
      <c r="O19845" s="223"/>
    </row>
    <row r="19846" spans="15:15" x14ac:dyDescent="0.2">
      <c r="O19846" s="223"/>
    </row>
    <row r="19847" spans="15:15" x14ac:dyDescent="0.2">
      <c r="O19847" s="223"/>
    </row>
    <row r="19848" spans="15:15" x14ac:dyDescent="0.2">
      <c r="O19848" s="223"/>
    </row>
    <row r="19849" spans="15:15" x14ac:dyDescent="0.2">
      <c r="O19849" s="223"/>
    </row>
    <row r="19850" spans="15:15" x14ac:dyDescent="0.2">
      <c r="O19850" s="223"/>
    </row>
    <row r="19851" spans="15:15" x14ac:dyDescent="0.2">
      <c r="O19851" s="223"/>
    </row>
    <row r="19852" spans="15:15" x14ac:dyDescent="0.2">
      <c r="O19852" s="223"/>
    </row>
    <row r="19853" spans="15:15" x14ac:dyDescent="0.2">
      <c r="O19853" s="223"/>
    </row>
    <row r="19854" spans="15:15" x14ac:dyDescent="0.2">
      <c r="O19854" s="223"/>
    </row>
    <row r="19855" spans="15:15" x14ac:dyDescent="0.2">
      <c r="O19855" s="223"/>
    </row>
    <row r="19856" spans="15:15" x14ac:dyDescent="0.2">
      <c r="O19856" s="223"/>
    </row>
    <row r="19857" spans="15:15" x14ac:dyDescent="0.2">
      <c r="O19857" s="223"/>
    </row>
    <row r="19858" spans="15:15" x14ac:dyDescent="0.2">
      <c r="O19858" s="223"/>
    </row>
    <row r="19859" spans="15:15" x14ac:dyDescent="0.2">
      <c r="O19859" s="223"/>
    </row>
    <row r="19860" spans="15:15" x14ac:dyDescent="0.2">
      <c r="O19860" s="223"/>
    </row>
    <row r="19861" spans="15:15" x14ac:dyDescent="0.2">
      <c r="O19861" s="223"/>
    </row>
    <row r="19862" spans="15:15" x14ac:dyDescent="0.2">
      <c r="O19862" s="223"/>
    </row>
    <row r="19863" spans="15:15" x14ac:dyDescent="0.2">
      <c r="O19863" s="223"/>
    </row>
    <row r="19864" spans="15:15" x14ac:dyDescent="0.2">
      <c r="O19864" s="223"/>
    </row>
    <row r="19865" spans="15:15" x14ac:dyDescent="0.2">
      <c r="O19865" s="223"/>
    </row>
    <row r="19866" spans="15:15" x14ac:dyDescent="0.2">
      <c r="O19866" s="223"/>
    </row>
    <row r="19867" spans="15:15" x14ac:dyDescent="0.2">
      <c r="O19867" s="223"/>
    </row>
    <row r="19868" spans="15:15" x14ac:dyDescent="0.2">
      <c r="O19868" s="223"/>
    </row>
    <row r="19869" spans="15:15" x14ac:dyDescent="0.2">
      <c r="O19869" s="223"/>
    </row>
    <row r="19870" spans="15:15" x14ac:dyDescent="0.2">
      <c r="O19870" s="223"/>
    </row>
    <row r="19871" spans="15:15" x14ac:dyDescent="0.2">
      <c r="O19871" s="223"/>
    </row>
    <row r="19872" spans="15:15" x14ac:dyDescent="0.2">
      <c r="O19872" s="223"/>
    </row>
    <row r="19873" spans="15:15" x14ac:dyDescent="0.2">
      <c r="O19873" s="223"/>
    </row>
    <row r="19874" spans="15:15" x14ac:dyDescent="0.2">
      <c r="O19874" s="223"/>
    </row>
    <row r="19875" spans="15:15" x14ac:dyDescent="0.2">
      <c r="O19875" s="223"/>
    </row>
    <row r="19876" spans="15:15" x14ac:dyDescent="0.2">
      <c r="O19876" s="223"/>
    </row>
    <row r="19877" spans="15:15" x14ac:dyDescent="0.2">
      <c r="O19877" s="223"/>
    </row>
    <row r="19878" spans="15:15" x14ac:dyDescent="0.2">
      <c r="O19878" s="223"/>
    </row>
    <row r="19879" spans="15:15" x14ac:dyDescent="0.2">
      <c r="O19879" s="223"/>
    </row>
    <row r="19880" spans="15:15" x14ac:dyDescent="0.2">
      <c r="O19880" s="223"/>
    </row>
    <row r="19881" spans="15:15" x14ac:dyDescent="0.2">
      <c r="O19881" s="223"/>
    </row>
    <row r="19882" spans="15:15" x14ac:dyDescent="0.2">
      <c r="O19882" s="223"/>
    </row>
    <row r="19883" spans="15:15" x14ac:dyDescent="0.2">
      <c r="O19883" s="223"/>
    </row>
    <row r="19884" spans="15:15" x14ac:dyDescent="0.2">
      <c r="O19884" s="223"/>
    </row>
    <row r="19885" spans="15:15" x14ac:dyDescent="0.2">
      <c r="O19885" s="223"/>
    </row>
    <row r="19886" spans="15:15" x14ac:dyDescent="0.2">
      <c r="O19886" s="223"/>
    </row>
    <row r="19887" spans="15:15" x14ac:dyDescent="0.2">
      <c r="O19887" s="223"/>
    </row>
    <row r="19888" spans="15:15" x14ac:dyDescent="0.2">
      <c r="O19888" s="223"/>
    </row>
    <row r="19889" spans="15:15" x14ac:dyDescent="0.2">
      <c r="O19889" s="223"/>
    </row>
    <row r="19890" spans="15:15" x14ac:dyDescent="0.2">
      <c r="O19890" s="223"/>
    </row>
    <row r="19891" spans="15:15" x14ac:dyDescent="0.2">
      <c r="O19891" s="223"/>
    </row>
    <row r="19892" spans="15:15" x14ac:dyDescent="0.2">
      <c r="O19892" s="223"/>
    </row>
    <row r="19893" spans="15:15" x14ac:dyDescent="0.2">
      <c r="O19893" s="223"/>
    </row>
    <row r="19894" spans="15:15" x14ac:dyDescent="0.2">
      <c r="O19894" s="223"/>
    </row>
    <row r="19895" spans="15:15" x14ac:dyDescent="0.2">
      <c r="O19895" s="223"/>
    </row>
    <row r="19896" spans="15:15" x14ac:dyDescent="0.2">
      <c r="O19896" s="223"/>
    </row>
    <row r="19897" spans="15:15" x14ac:dyDescent="0.2">
      <c r="O19897" s="223"/>
    </row>
    <row r="19898" spans="15:15" x14ac:dyDescent="0.2">
      <c r="O19898" s="223"/>
    </row>
    <row r="19899" spans="15:15" x14ac:dyDescent="0.2">
      <c r="O19899" s="223"/>
    </row>
    <row r="19900" spans="15:15" x14ac:dyDescent="0.2">
      <c r="O19900" s="223"/>
    </row>
    <row r="19901" spans="15:15" x14ac:dyDescent="0.2">
      <c r="O19901" s="223"/>
    </row>
    <row r="19902" spans="15:15" x14ac:dyDescent="0.2">
      <c r="O19902" s="223"/>
    </row>
    <row r="19903" spans="15:15" x14ac:dyDescent="0.2">
      <c r="O19903" s="223"/>
    </row>
    <row r="19904" spans="15:15" x14ac:dyDescent="0.2">
      <c r="O19904" s="223"/>
    </row>
    <row r="19905" spans="15:15" x14ac:dyDescent="0.2">
      <c r="O19905" s="223"/>
    </row>
    <row r="19906" spans="15:15" x14ac:dyDescent="0.2">
      <c r="O19906" s="223"/>
    </row>
    <row r="19907" spans="15:15" x14ac:dyDescent="0.2">
      <c r="O19907" s="223"/>
    </row>
    <row r="19908" spans="15:15" x14ac:dyDescent="0.2">
      <c r="O19908" s="223"/>
    </row>
    <row r="19909" spans="15:15" x14ac:dyDescent="0.2">
      <c r="O19909" s="223"/>
    </row>
    <row r="19910" spans="15:15" x14ac:dyDescent="0.2">
      <c r="O19910" s="223"/>
    </row>
    <row r="19911" spans="15:15" x14ac:dyDescent="0.2">
      <c r="O19911" s="223"/>
    </row>
    <row r="19912" spans="15:15" x14ac:dyDescent="0.2">
      <c r="O19912" s="223"/>
    </row>
    <row r="19913" spans="15:15" x14ac:dyDescent="0.2">
      <c r="O19913" s="223"/>
    </row>
    <row r="19914" spans="15:15" x14ac:dyDescent="0.2">
      <c r="O19914" s="223"/>
    </row>
    <row r="19915" spans="15:15" x14ac:dyDescent="0.2">
      <c r="O19915" s="223"/>
    </row>
    <row r="19916" spans="15:15" x14ac:dyDescent="0.2">
      <c r="O19916" s="223"/>
    </row>
    <row r="19917" spans="15:15" x14ac:dyDescent="0.2">
      <c r="O19917" s="223"/>
    </row>
    <row r="19918" spans="15:15" x14ac:dyDescent="0.2">
      <c r="O19918" s="223"/>
    </row>
    <row r="19919" spans="15:15" x14ac:dyDescent="0.2">
      <c r="O19919" s="223"/>
    </row>
    <row r="19920" spans="15:15" x14ac:dyDescent="0.2">
      <c r="O19920" s="223"/>
    </row>
    <row r="19921" spans="15:15" x14ac:dyDescent="0.2">
      <c r="O19921" s="223"/>
    </row>
    <row r="19922" spans="15:15" x14ac:dyDescent="0.2">
      <c r="O19922" s="223"/>
    </row>
    <row r="19923" spans="15:15" x14ac:dyDescent="0.2">
      <c r="O19923" s="223"/>
    </row>
    <row r="19924" spans="15:15" x14ac:dyDescent="0.2">
      <c r="O19924" s="223"/>
    </row>
    <row r="19925" spans="15:15" x14ac:dyDescent="0.2">
      <c r="O19925" s="223"/>
    </row>
    <row r="19926" spans="15:15" x14ac:dyDescent="0.2">
      <c r="O19926" s="223"/>
    </row>
    <row r="19927" spans="15:15" x14ac:dyDescent="0.2">
      <c r="O19927" s="223"/>
    </row>
    <row r="19928" spans="15:15" x14ac:dyDescent="0.2">
      <c r="O19928" s="223"/>
    </row>
    <row r="19929" spans="15:15" x14ac:dyDescent="0.2">
      <c r="O19929" s="223"/>
    </row>
    <row r="19930" spans="15:15" x14ac:dyDescent="0.2">
      <c r="O19930" s="223"/>
    </row>
    <row r="19931" spans="15:15" x14ac:dyDescent="0.2">
      <c r="O19931" s="223"/>
    </row>
    <row r="19932" spans="15:15" x14ac:dyDescent="0.2">
      <c r="O19932" s="223"/>
    </row>
    <row r="19933" spans="15:15" x14ac:dyDescent="0.2">
      <c r="O19933" s="223"/>
    </row>
    <row r="19934" spans="15:15" x14ac:dyDescent="0.2">
      <c r="O19934" s="223"/>
    </row>
    <row r="19935" spans="15:15" x14ac:dyDescent="0.2">
      <c r="O19935" s="223"/>
    </row>
    <row r="19936" spans="15:15" x14ac:dyDescent="0.2">
      <c r="O19936" s="223"/>
    </row>
    <row r="19937" spans="15:15" x14ac:dyDescent="0.2">
      <c r="O19937" s="223"/>
    </row>
    <row r="19938" spans="15:15" x14ac:dyDescent="0.2">
      <c r="O19938" s="223"/>
    </row>
    <row r="19939" spans="15:15" x14ac:dyDescent="0.2">
      <c r="O19939" s="223"/>
    </row>
    <row r="19940" spans="15:15" x14ac:dyDescent="0.2">
      <c r="O19940" s="223"/>
    </row>
    <row r="19941" spans="15:15" x14ac:dyDescent="0.2">
      <c r="O19941" s="223"/>
    </row>
    <row r="19942" spans="15:15" x14ac:dyDescent="0.2">
      <c r="O19942" s="223"/>
    </row>
    <row r="19943" spans="15:15" x14ac:dyDescent="0.2">
      <c r="O19943" s="223"/>
    </row>
    <row r="19944" spans="15:15" x14ac:dyDescent="0.2">
      <c r="O19944" s="223"/>
    </row>
    <row r="19945" spans="15:15" x14ac:dyDescent="0.2">
      <c r="O19945" s="223"/>
    </row>
    <row r="19946" spans="15:15" x14ac:dyDescent="0.2">
      <c r="O19946" s="223"/>
    </row>
    <row r="19947" spans="15:15" x14ac:dyDescent="0.2">
      <c r="O19947" s="223"/>
    </row>
    <row r="19948" spans="15:15" x14ac:dyDescent="0.2">
      <c r="O19948" s="223"/>
    </row>
    <row r="19949" spans="15:15" x14ac:dyDescent="0.2">
      <c r="O19949" s="223"/>
    </row>
    <row r="19950" spans="15:15" x14ac:dyDescent="0.2">
      <c r="O19950" s="223"/>
    </row>
    <row r="19951" spans="15:15" x14ac:dyDescent="0.2">
      <c r="O19951" s="223"/>
    </row>
    <row r="19952" spans="15:15" x14ac:dyDescent="0.2">
      <c r="O19952" s="223"/>
    </row>
    <row r="19953" spans="15:15" x14ac:dyDescent="0.2">
      <c r="O19953" s="223"/>
    </row>
    <row r="19954" spans="15:15" x14ac:dyDescent="0.2">
      <c r="O19954" s="223"/>
    </row>
    <row r="19955" spans="15:15" x14ac:dyDescent="0.2">
      <c r="O19955" s="223"/>
    </row>
    <row r="19956" spans="15:15" x14ac:dyDescent="0.2">
      <c r="O19956" s="223"/>
    </row>
    <row r="19957" spans="15:15" x14ac:dyDescent="0.2">
      <c r="O19957" s="223"/>
    </row>
    <row r="19958" spans="15:15" x14ac:dyDescent="0.2">
      <c r="O19958" s="223"/>
    </row>
    <row r="19959" spans="15:15" x14ac:dyDescent="0.2">
      <c r="O19959" s="223"/>
    </row>
    <row r="19960" spans="15:15" x14ac:dyDescent="0.2">
      <c r="O19960" s="223"/>
    </row>
    <row r="19961" spans="15:15" x14ac:dyDescent="0.2">
      <c r="O19961" s="223"/>
    </row>
    <row r="19962" spans="15:15" x14ac:dyDescent="0.2">
      <c r="O19962" s="223"/>
    </row>
    <row r="19963" spans="15:15" x14ac:dyDescent="0.2">
      <c r="O19963" s="223"/>
    </row>
    <row r="19964" spans="15:15" x14ac:dyDescent="0.2">
      <c r="O19964" s="223"/>
    </row>
    <row r="19965" spans="15:15" x14ac:dyDescent="0.2">
      <c r="O19965" s="223"/>
    </row>
    <row r="19966" spans="15:15" x14ac:dyDescent="0.2">
      <c r="O19966" s="223"/>
    </row>
    <row r="19967" spans="15:15" x14ac:dyDescent="0.2">
      <c r="O19967" s="223"/>
    </row>
    <row r="19968" spans="15:15" x14ac:dyDescent="0.2">
      <c r="O19968" s="223"/>
    </row>
    <row r="19969" spans="15:15" x14ac:dyDescent="0.2">
      <c r="O19969" s="223"/>
    </row>
    <row r="19970" spans="15:15" x14ac:dyDescent="0.2">
      <c r="O19970" s="223"/>
    </row>
    <row r="19971" spans="15:15" x14ac:dyDescent="0.2">
      <c r="O19971" s="223"/>
    </row>
    <row r="19972" spans="15:15" x14ac:dyDescent="0.2">
      <c r="O19972" s="223"/>
    </row>
    <row r="19973" spans="15:15" x14ac:dyDescent="0.2">
      <c r="O19973" s="223"/>
    </row>
    <row r="19974" spans="15:15" x14ac:dyDescent="0.2">
      <c r="O19974" s="223"/>
    </row>
    <row r="19975" spans="15:15" x14ac:dyDescent="0.2">
      <c r="O19975" s="223"/>
    </row>
    <row r="19976" spans="15:15" x14ac:dyDescent="0.2">
      <c r="O19976" s="223"/>
    </row>
    <row r="19977" spans="15:15" x14ac:dyDescent="0.2">
      <c r="O19977" s="223"/>
    </row>
    <row r="19978" spans="15:15" x14ac:dyDescent="0.2">
      <c r="O19978" s="223"/>
    </row>
    <row r="19979" spans="15:15" x14ac:dyDescent="0.2">
      <c r="O19979" s="223"/>
    </row>
    <row r="19980" spans="15:15" x14ac:dyDescent="0.2">
      <c r="O19980" s="223"/>
    </row>
    <row r="19981" spans="15:15" x14ac:dyDescent="0.2">
      <c r="O19981" s="223"/>
    </row>
    <row r="19982" spans="15:15" x14ac:dyDescent="0.2">
      <c r="O19982" s="223"/>
    </row>
    <row r="19983" spans="15:15" x14ac:dyDescent="0.2">
      <c r="O19983" s="223"/>
    </row>
    <row r="19984" spans="15:15" x14ac:dyDescent="0.2">
      <c r="O19984" s="223"/>
    </row>
    <row r="19985" spans="15:15" x14ac:dyDescent="0.2">
      <c r="O19985" s="223"/>
    </row>
    <row r="19986" spans="15:15" x14ac:dyDescent="0.2">
      <c r="O19986" s="223"/>
    </row>
    <row r="19987" spans="15:15" x14ac:dyDescent="0.2">
      <c r="O19987" s="223"/>
    </row>
    <row r="19988" spans="15:15" x14ac:dyDescent="0.2">
      <c r="O19988" s="223"/>
    </row>
    <row r="19989" spans="15:15" x14ac:dyDescent="0.2">
      <c r="O19989" s="223"/>
    </row>
    <row r="19990" spans="15:15" x14ac:dyDescent="0.2">
      <c r="O19990" s="223"/>
    </row>
    <row r="19991" spans="15:15" x14ac:dyDescent="0.2">
      <c r="O19991" s="223"/>
    </row>
    <row r="19992" spans="15:15" x14ac:dyDescent="0.2">
      <c r="O19992" s="223"/>
    </row>
    <row r="19993" spans="15:15" x14ac:dyDescent="0.2">
      <c r="O19993" s="223"/>
    </row>
    <row r="19994" spans="15:15" x14ac:dyDescent="0.2">
      <c r="O19994" s="223"/>
    </row>
    <row r="19995" spans="15:15" x14ac:dyDescent="0.2">
      <c r="O19995" s="223"/>
    </row>
    <row r="19996" spans="15:15" x14ac:dyDescent="0.2">
      <c r="O19996" s="223"/>
    </row>
    <row r="19997" spans="15:15" x14ac:dyDescent="0.2">
      <c r="O19997" s="223"/>
    </row>
    <row r="19998" spans="15:15" x14ac:dyDescent="0.2">
      <c r="O19998" s="223"/>
    </row>
    <row r="19999" spans="15:15" x14ac:dyDescent="0.2">
      <c r="O19999" s="223"/>
    </row>
    <row r="20000" spans="15:15" x14ac:dyDescent="0.2">
      <c r="O20000" s="223"/>
    </row>
    <row r="20001" spans="15:15" x14ac:dyDescent="0.2">
      <c r="O20001" s="223"/>
    </row>
    <row r="20002" spans="15:15" x14ac:dyDescent="0.2">
      <c r="O20002" s="223"/>
    </row>
    <row r="20003" spans="15:15" x14ac:dyDescent="0.2">
      <c r="O20003" s="223"/>
    </row>
    <row r="20004" spans="15:15" x14ac:dyDescent="0.2">
      <c r="O20004" s="223"/>
    </row>
    <row r="20005" spans="15:15" x14ac:dyDescent="0.2">
      <c r="O20005" s="223"/>
    </row>
    <row r="20006" spans="15:15" x14ac:dyDescent="0.2">
      <c r="O20006" s="223"/>
    </row>
    <row r="20007" spans="15:15" x14ac:dyDescent="0.2">
      <c r="O20007" s="223"/>
    </row>
    <row r="20008" spans="15:15" x14ac:dyDescent="0.2">
      <c r="O20008" s="223"/>
    </row>
    <row r="20009" spans="15:15" x14ac:dyDescent="0.2">
      <c r="O20009" s="223"/>
    </row>
    <row r="20010" spans="15:15" x14ac:dyDescent="0.2">
      <c r="O20010" s="223"/>
    </row>
    <row r="20011" spans="15:15" x14ac:dyDescent="0.2">
      <c r="O20011" s="223"/>
    </row>
    <row r="20012" spans="15:15" x14ac:dyDescent="0.2">
      <c r="O20012" s="223"/>
    </row>
    <row r="20013" spans="15:15" x14ac:dyDescent="0.2">
      <c r="O20013" s="223"/>
    </row>
    <row r="20014" spans="15:15" x14ac:dyDescent="0.2">
      <c r="O20014" s="223"/>
    </row>
    <row r="20015" spans="15:15" x14ac:dyDescent="0.2">
      <c r="O20015" s="223"/>
    </row>
    <row r="20016" spans="15:15" x14ac:dyDescent="0.2">
      <c r="O20016" s="223"/>
    </row>
    <row r="20017" spans="15:15" x14ac:dyDescent="0.2">
      <c r="O20017" s="223"/>
    </row>
    <row r="20018" spans="15:15" x14ac:dyDescent="0.2">
      <c r="O20018" s="223"/>
    </row>
    <row r="20019" spans="15:15" x14ac:dyDescent="0.2">
      <c r="O20019" s="223"/>
    </row>
    <row r="20020" spans="15:15" x14ac:dyDescent="0.2">
      <c r="O20020" s="223"/>
    </row>
    <row r="20021" spans="15:15" x14ac:dyDescent="0.2">
      <c r="O20021" s="223"/>
    </row>
    <row r="20022" spans="15:15" x14ac:dyDescent="0.2">
      <c r="O20022" s="223"/>
    </row>
    <row r="20023" spans="15:15" x14ac:dyDescent="0.2">
      <c r="O20023" s="223"/>
    </row>
    <row r="20024" spans="15:15" x14ac:dyDescent="0.2">
      <c r="O20024" s="223"/>
    </row>
    <row r="20025" spans="15:15" x14ac:dyDescent="0.2">
      <c r="O20025" s="223"/>
    </row>
    <row r="20026" spans="15:15" x14ac:dyDescent="0.2">
      <c r="O20026" s="223"/>
    </row>
    <row r="20027" spans="15:15" x14ac:dyDescent="0.2">
      <c r="O20027" s="223"/>
    </row>
    <row r="20028" spans="15:15" x14ac:dyDescent="0.2">
      <c r="O20028" s="223"/>
    </row>
    <row r="20029" spans="15:15" x14ac:dyDescent="0.2">
      <c r="O20029" s="223"/>
    </row>
    <row r="20030" spans="15:15" x14ac:dyDescent="0.2">
      <c r="O20030" s="223"/>
    </row>
    <row r="20031" spans="15:15" x14ac:dyDescent="0.2">
      <c r="O20031" s="223"/>
    </row>
    <row r="20032" spans="15:15" x14ac:dyDescent="0.2">
      <c r="O20032" s="223"/>
    </row>
    <row r="20033" spans="15:15" x14ac:dyDescent="0.2">
      <c r="O20033" s="223"/>
    </row>
    <row r="20034" spans="15:15" x14ac:dyDescent="0.2">
      <c r="O20034" s="223"/>
    </row>
    <row r="20035" spans="15:15" x14ac:dyDescent="0.2">
      <c r="O20035" s="223"/>
    </row>
    <row r="20036" spans="15:15" x14ac:dyDescent="0.2">
      <c r="O20036" s="223"/>
    </row>
    <row r="20037" spans="15:15" x14ac:dyDescent="0.2">
      <c r="O20037" s="223"/>
    </row>
    <row r="20038" spans="15:15" x14ac:dyDescent="0.2">
      <c r="O20038" s="223"/>
    </row>
    <row r="20039" spans="15:15" x14ac:dyDescent="0.2">
      <c r="O20039" s="223"/>
    </row>
    <row r="20040" spans="15:15" x14ac:dyDescent="0.2">
      <c r="O20040" s="223"/>
    </row>
    <row r="20041" spans="15:15" x14ac:dyDescent="0.2">
      <c r="O20041" s="223"/>
    </row>
    <row r="20042" spans="15:15" x14ac:dyDescent="0.2">
      <c r="O20042" s="223"/>
    </row>
    <row r="20043" spans="15:15" x14ac:dyDescent="0.2">
      <c r="O20043" s="223"/>
    </row>
    <row r="20044" spans="15:15" x14ac:dyDescent="0.2">
      <c r="O20044" s="223"/>
    </row>
    <row r="20045" spans="15:15" x14ac:dyDescent="0.2">
      <c r="O20045" s="223"/>
    </row>
    <row r="20046" spans="15:15" x14ac:dyDescent="0.2">
      <c r="O20046" s="223"/>
    </row>
    <row r="20047" spans="15:15" x14ac:dyDescent="0.2">
      <c r="O20047" s="223"/>
    </row>
    <row r="20048" spans="15:15" x14ac:dyDescent="0.2">
      <c r="O20048" s="223"/>
    </row>
    <row r="20049" spans="15:15" x14ac:dyDescent="0.2">
      <c r="O20049" s="223"/>
    </row>
    <row r="20050" spans="15:15" x14ac:dyDescent="0.2">
      <c r="O20050" s="223"/>
    </row>
    <row r="20051" spans="15:15" x14ac:dyDescent="0.2">
      <c r="O20051" s="223"/>
    </row>
    <row r="20052" spans="15:15" x14ac:dyDescent="0.2">
      <c r="O20052" s="223"/>
    </row>
    <row r="20053" spans="15:15" x14ac:dyDescent="0.2">
      <c r="O20053" s="223"/>
    </row>
    <row r="20054" spans="15:15" x14ac:dyDescent="0.2">
      <c r="O20054" s="223"/>
    </row>
    <row r="20055" spans="15:15" x14ac:dyDescent="0.2">
      <c r="O20055" s="223"/>
    </row>
    <row r="20056" spans="15:15" x14ac:dyDescent="0.2">
      <c r="O20056" s="223"/>
    </row>
    <row r="20057" spans="15:15" x14ac:dyDescent="0.2">
      <c r="O20057" s="223"/>
    </row>
    <row r="20058" spans="15:15" x14ac:dyDescent="0.2">
      <c r="O20058" s="223"/>
    </row>
    <row r="20059" spans="15:15" x14ac:dyDescent="0.2">
      <c r="O20059" s="223"/>
    </row>
    <row r="20060" spans="15:15" x14ac:dyDescent="0.2">
      <c r="O20060" s="223"/>
    </row>
    <row r="20061" spans="15:15" x14ac:dyDescent="0.2">
      <c r="O20061" s="223"/>
    </row>
    <row r="20062" spans="15:15" x14ac:dyDescent="0.2">
      <c r="O20062" s="223"/>
    </row>
    <row r="20063" spans="15:15" x14ac:dyDescent="0.2">
      <c r="O20063" s="223"/>
    </row>
    <row r="20064" spans="15:15" x14ac:dyDescent="0.2">
      <c r="O20064" s="223"/>
    </row>
    <row r="20065" spans="15:15" x14ac:dyDescent="0.2">
      <c r="O20065" s="223"/>
    </row>
    <row r="20066" spans="15:15" x14ac:dyDescent="0.2">
      <c r="O20066" s="223"/>
    </row>
    <row r="20067" spans="15:15" x14ac:dyDescent="0.2">
      <c r="O20067" s="223"/>
    </row>
    <row r="20068" spans="15:15" x14ac:dyDescent="0.2">
      <c r="O20068" s="223"/>
    </row>
    <row r="20069" spans="15:15" x14ac:dyDescent="0.2">
      <c r="O20069" s="223"/>
    </row>
    <row r="20070" spans="15:15" x14ac:dyDescent="0.2">
      <c r="O20070" s="223"/>
    </row>
    <row r="20071" spans="15:15" x14ac:dyDescent="0.2">
      <c r="O20071" s="223"/>
    </row>
    <row r="20072" spans="15:15" x14ac:dyDescent="0.2">
      <c r="O20072" s="223"/>
    </row>
    <row r="20073" spans="15:15" x14ac:dyDescent="0.2">
      <c r="O20073" s="223"/>
    </row>
    <row r="20074" spans="15:15" x14ac:dyDescent="0.2">
      <c r="O20074" s="223"/>
    </row>
    <row r="20075" spans="15:15" x14ac:dyDescent="0.2">
      <c r="O20075" s="223"/>
    </row>
    <row r="20076" spans="15:15" x14ac:dyDescent="0.2">
      <c r="O20076" s="223"/>
    </row>
    <row r="20077" spans="15:15" x14ac:dyDescent="0.2">
      <c r="O20077" s="223"/>
    </row>
    <row r="20078" spans="15:15" x14ac:dyDescent="0.2">
      <c r="O20078" s="223"/>
    </row>
    <row r="20079" spans="15:15" x14ac:dyDescent="0.2">
      <c r="O20079" s="223"/>
    </row>
    <row r="20080" spans="15:15" x14ac:dyDescent="0.2">
      <c r="O20080" s="223"/>
    </row>
    <row r="20081" spans="15:15" x14ac:dyDescent="0.2">
      <c r="O20081" s="223"/>
    </row>
    <row r="20082" spans="15:15" x14ac:dyDescent="0.2">
      <c r="O20082" s="223"/>
    </row>
    <row r="20083" spans="15:15" x14ac:dyDescent="0.2">
      <c r="O20083" s="223"/>
    </row>
    <row r="20084" spans="15:15" x14ac:dyDescent="0.2">
      <c r="O20084" s="223"/>
    </row>
    <row r="20085" spans="15:15" x14ac:dyDescent="0.2">
      <c r="O20085" s="223"/>
    </row>
    <row r="20086" spans="15:15" x14ac:dyDescent="0.2">
      <c r="O20086" s="223"/>
    </row>
    <row r="20087" spans="15:15" x14ac:dyDescent="0.2">
      <c r="O20087" s="223"/>
    </row>
    <row r="20088" spans="15:15" x14ac:dyDescent="0.2">
      <c r="O20088" s="223"/>
    </row>
    <row r="20089" spans="15:15" x14ac:dyDescent="0.2">
      <c r="O20089" s="223"/>
    </row>
    <row r="20090" spans="15:15" x14ac:dyDescent="0.2">
      <c r="O20090" s="223"/>
    </row>
    <row r="20091" spans="15:15" x14ac:dyDescent="0.2">
      <c r="O20091" s="223"/>
    </row>
    <row r="20092" spans="15:15" x14ac:dyDescent="0.2">
      <c r="O20092" s="223"/>
    </row>
    <row r="20093" spans="15:15" x14ac:dyDescent="0.2">
      <c r="O20093" s="223"/>
    </row>
    <row r="20094" spans="15:15" x14ac:dyDescent="0.2">
      <c r="O20094" s="223"/>
    </row>
    <row r="20095" spans="15:15" x14ac:dyDescent="0.2">
      <c r="O20095" s="223"/>
    </row>
    <row r="20096" spans="15:15" x14ac:dyDescent="0.2">
      <c r="O20096" s="223"/>
    </row>
    <row r="20097" spans="15:15" x14ac:dyDescent="0.2">
      <c r="O20097" s="223"/>
    </row>
    <row r="20098" spans="15:15" x14ac:dyDescent="0.2">
      <c r="O20098" s="223"/>
    </row>
    <row r="20099" spans="15:15" x14ac:dyDescent="0.2">
      <c r="O20099" s="223"/>
    </row>
    <row r="20100" spans="15:15" x14ac:dyDescent="0.2">
      <c r="O20100" s="223"/>
    </row>
    <row r="20101" spans="15:15" x14ac:dyDescent="0.2">
      <c r="O20101" s="223"/>
    </row>
    <row r="20102" spans="15:15" x14ac:dyDescent="0.2">
      <c r="O20102" s="223"/>
    </row>
    <row r="20103" spans="15:15" x14ac:dyDescent="0.2">
      <c r="O20103" s="223"/>
    </row>
    <row r="20104" spans="15:15" x14ac:dyDescent="0.2">
      <c r="O20104" s="223"/>
    </row>
    <row r="20105" spans="15:15" x14ac:dyDescent="0.2">
      <c r="O20105" s="223"/>
    </row>
    <row r="20106" spans="15:15" x14ac:dyDescent="0.2">
      <c r="O20106" s="223"/>
    </row>
    <row r="20107" spans="15:15" x14ac:dyDescent="0.2">
      <c r="O20107" s="223"/>
    </row>
    <row r="20108" spans="15:15" x14ac:dyDescent="0.2">
      <c r="O20108" s="223"/>
    </row>
    <row r="20109" spans="15:15" x14ac:dyDescent="0.2">
      <c r="O20109" s="223"/>
    </row>
    <row r="20110" spans="15:15" x14ac:dyDescent="0.2">
      <c r="O20110" s="223"/>
    </row>
    <row r="20111" spans="15:15" x14ac:dyDescent="0.2">
      <c r="O20111" s="223"/>
    </row>
    <row r="20112" spans="15:15" x14ac:dyDescent="0.2">
      <c r="O20112" s="223"/>
    </row>
    <row r="20113" spans="15:15" x14ac:dyDescent="0.2">
      <c r="O20113" s="223"/>
    </row>
    <row r="20114" spans="15:15" x14ac:dyDescent="0.2">
      <c r="O20114" s="223"/>
    </row>
    <row r="20115" spans="15:15" x14ac:dyDescent="0.2">
      <c r="O20115" s="223"/>
    </row>
    <row r="20116" spans="15:15" x14ac:dyDescent="0.2">
      <c r="O20116" s="223"/>
    </row>
    <row r="20117" spans="15:15" x14ac:dyDescent="0.2">
      <c r="O20117" s="223"/>
    </row>
    <row r="20118" spans="15:15" x14ac:dyDescent="0.2">
      <c r="O20118" s="223"/>
    </row>
    <row r="20119" spans="15:15" x14ac:dyDescent="0.2">
      <c r="O20119" s="223"/>
    </row>
    <row r="20120" spans="15:15" x14ac:dyDescent="0.2">
      <c r="O20120" s="223"/>
    </row>
    <row r="20121" spans="15:15" x14ac:dyDescent="0.2">
      <c r="O20121" s="223"/>
    </row>
    <row r="20122" spans="15:15" x14ac:dyDescent="0.2">
      <c r="O20122" s="223"/>
    </row>
    <row r="20123" spans="15:15" x14ac:dyDescent="0.2">
      <c r="O20123" s="223"/>
    </row>
    <row r="20124" spans="15:15" x14ac:dyDescent="0.2">
      <c r="O20124" s="223"/>
    </row>
    <row r="20125" spans="15:15" x14ac:dyDescent="0.2">
      <c r="O20125" s="223"/>
    </row>
    <row r="20126" spans="15:15" x14ac:dyDescent="0.2">
      <c r="O20126" s="223"/>
    </row>
    <row r="20127" spans="15:15" x14ac:dyDescent="0.2">
      <c r="O20127" s="223"/>
    </row>
    <row r="20128" spans="15:15" x14ac:dyDescent="0.2">
      <c r="O20128" s="223"/>
    </row>
    <row r="20129" spans="15:15" x14ac:dyDescent="0.2">
      <c r="O20129" s="223"/>
    </row>
    <row r="20130" spans="15:15" x14ac:dyDescent="0.2">
      <c r="O20130" s="223"/>
    </row>
    <row r="20131" spans="15:15" x14ac:dyDescent="0.2">
      <c r="O20131" s="223"/>
    </row>
    <row r="20132" spans="15:15" x14ac:dyDescent="0.2">
      <c r="O20132" s="223"/>
    </row>
    <row r="20133" spans="15:15" x14ac:dyDescent="0.2">
      <c r="O20133" s="223"/>
    </row>
    <row r="20134" spans="15:15" x14ac:dyDescent="0.2">
      <c r="O20134" s="223"/>
    </row>
    <row r="20135" spans="15:15" x14ac:dyDescent="0.2">
      <c r="O20135" s="223"/>
    </row>
    <row r="20136" spans="15:15" x14ac:dyDescent="0.2">
      <c r="O20136" s="223"/>
    </row>
    <row r="20137" spans="15:15" x14ac:dyDescent="0.2">
      <c r="O20137" s="223"/>
    </row>
    <row r="20138" spans="15:15" x14ac:dyDescent="0.2">
      <c r="O20138" s="223"/>
    </row>
    <row r="20139" spans="15:15" x14ac:dyDescent="0.2">
      <c r="O20139" s="223"/>
    </row>
    <row r="20140" spans="15:15" x14ac:dyDescent="0.2">
      <c r="O20140" s="223"/>
    </row>
    <row r="20141" spans="15:15" x14ac:dyDescent="0.2">
      <c r="O20141" s="223"/>
    </row>
    <row r="20142" spans="15:15" x14ac:dyDescent="0.2">
      <c r="O20142" s="223"/>
    </row>
    <row r="20143" spans="15:15" x14ac:dyDescent="0.2">
      <c r="O20143" s="223"/>
    </row>
    <row r="20144" spans="15:15" x14ac:dyDescent="0.2">
      <c r="O20144" s="223"/>
    </row>
    <row r="20145" spans="15:15" x14ac:dyDescent="0.2">
      <c r="O20145" s="223"/>
    </row>
    <row r="20146" spans="15:15" x14ac:dyDescent="0.2">
      <c r="O20146" s="223"/>
    </row>
    <row r="20147" spans="15:15" x14ac:dyDescent="0.2">
      <c r="O20147" s="223"/>
    </row>
    <row r="20148" spans="15:15" x14ac:dyDescent="0.2">
      <c r="O20148" s="223"/>
    </row>
    <row r="20149" spans="15:15" x14ac:dyDescent="0.2">
      <c r="O20149" s="223"/>
    </row>
    <row r="20150" spans="15:15" x14ac:dyDescent="0.2">
      <c r="O20150" s="223"/>
    </row>
    <row r="20151" spans="15:15" x14ac:dyDescent="0.2">
      <c r="O20151" s="223"/>
    </row>
    <row r="20152" spans="15:15" x14ac:dyDescent="0.2">
      <c r="O20152" s="223"/>
    </row>
    <row r="20153" spans="15:15" x14ac:dyDescent="0.2">
      <c r="O20153" s="223"/>
    </row>
    <row r="20154" spans="15:15" x14ac:dyDescent="0.2">
      <c r="O20154" s="223"/>
    </row>
    <row r="20155" spans="15:15" x14ac:dyDescent="0.2">
      <c r="O20155" s="223"/>
    </row>
    <row r="20156" spans="15:15" x14ac:dyDescent="0.2">
      <c r="O20156" s="223"/>
    </row>
    <row r="20157" spans="15:15" x14ac:dyDescent="0.2">
      <c r="O20157" s="223"/>
    </row>
    <row r="20158" spans="15:15" x14ac:dyDescent="0.2">
      <c r="O20158" s="223"/>
    </row>
    <row r="20159" spans="15:15" x14ac:dyDescent="0.2">
      <c r="O20159" s="223"/>
    </row>
    <row r="20160" spans="15:15" x14ac:dyDescent="0.2">
      <c r="O20160" s="223"/>
    </row>
    <row r="20161" spans="15:15" x14ac:dyDescent="0.2">
      <c r="O20161" s="223"/>
    </row>
    <row r="20162" spans="15:15" x14ac:dyDescent="0.2">
      <c r="O20162" s="223"/>
    </row>
    <row r="20163" spans="15:15" x14ac:dyDescent="0.2">
      <c r="O20163" s="223"/>
    </row>
    <row r="20164" spans="15:15" x14ac:dyDescent="0.2">
      <c r="O20164" s="223"/>
    </row>
    <row r="20165" spans="15:15" x14ac:dyDescent="0.2">
      <c r="O20165" s="223"/>
    </row>
    <row r="20166" spans="15:15" x14ac:dyDescent="0.2">
      <c r="O20166" s="223"/>
    </row>
    <row r="20167" spans="15:15" x14ac:dyDescent="0.2">
      <c r="O20167" s="223"/>
    </row>
    <row r="20168" spans="15:15" x14ac:dyDescent="0.2">
      <c r="O20168" s="223"/>
    </row>
    <row r="20169" spans="15:15" x14ac:dyDescent="0.2">
      <c r="O20169" s="223"/>
    </row>
    <row r="20170" spans="15:15" x14ac:dyDescent="0.2">
      <c r="O20170" s="223"/>
    </row>
    <row r="20171" spans="15:15" x14ac:dyDescent="0.2">
      <c r="O20171" s="223"/>
    </row>
    <row r="20172" spans="15:15" x14ac:dyDescent="0.2">
      <c r="O20172" s="223"/>
    </row>
    <row r="20173" spans="15:15" x14ac:dyDescent="0.2">
      <c r="O20173" s="223"/>
    </row>
    <row r="20174" spans="15:15" x14ac:dyDescent="0.2">
      <c r="O20174" s="223"/>
    </row>
    <row r="20175" spans="15:15" x14ac:dyDescent="0.2">
      <c r="O20175" s="223"/>
    </row>
    <row r="20176" spans="15:15" x14ac:dyDescent="0.2">
      <c r="O20176" s="223"/>
    </row>
    <row r="20177" spans="15:15" x14ac:dyDescent="0.2">
      <c r="O20177" s="223"/>
    </row>
    <row r="20178" spans="15:15" x14ac:dyDescent="0.2">
      <c r="O20178" s="223"/>
    </row>
    <row r="20179" spans="15:15" x14ac:dyDescent="0.2">
      <c r="O20179" s="223"/>
    </row>
    <row r="20180" spans="15:15" x14ac:dyDescent="0.2">
      <c r="O20180" s="223"/>
    </row>
    <row r="20181" spans="15:15" x14ac:dyDescent="0.2">
      <c r="O20181" s="223"/>
    </row>
    <row r="20182" spans="15:15" x14ac:dyDescent="0.2">
      <c r="O20182" s="223"/>
    </row>
    <row r="20183" spans="15:15" x14ac:dyDescent="0.2">
      <c r="O20183" s="223"/>
    </row>
    <row r="20184" spans="15:15" x14ac:dyDescent="0.2">
      <c r="O20184" s="223"/>
    </row>
    <row r="20185" spans="15:15" x14ac:dyDescent="0.2">
      <c r="O20185" s="223"/>
    </row>
    <row r="20186" spans="15:15" x14ac:dyDescent="0.2">
      <c r="O20186" s="223"/>
    </row>
    <row r="20187" spans="15:15" x14ac:dyDescent="0.2">
      <c r="O20187" s="223"/>
    </row>
    <row r="20188" spans="15:15" x14ac:dyDescent="0.2">
      <c r="O20188" s="223"/>
    </row>
    <row r="20189" spans="15:15" x14ac:dyDescent="0.2">
      <c r="O20189" s="223"/>
    </row>
    <row r="20190" spans="15:15" x14ac:dyDescent="0.2">
      <c r="O20190" s="223"/>
    </row>
    <row r="20191" spans="15:15" x14ac:dyDescent="0.2">
      <c r="O20191" s="223"/>
    </row>
    <row r="20192" spans="15:15" x14ac:dyDescent="0.2">
      <c r="O20192" s="223"/>
    </row>
    <row r="20193" spans="15:15" x14ac:dyDescent="0.2">
      <c r="O20193" s="223"/>
    </row>
    <row r="20194" spans="15:15" x14ac:dyDescent="0.2">
      <c r="O20194" s="223"/>
    </row>
    <row r="20195" spans="15:15" x14ac:dyDescent="0.2">
      <c r="O20195" s="223"/>
    </row>
    <row r="20196" spans="15:15" x14ac:dyDescent="0.2">
      <c r="O20196" s="223"/>
    </row>
    <row r="20197" spans="15:15" x14ac:dyDescent="0.2">
      <c r="O20197" s="223"/>
    </row>
    <row r="20198" spans="15:15" x14ac:dyDescent="0.2">
      <c r="O20198" s="223"/>
    </row>
    <row r="20199" spans="15:15" x14ac:dyDescent="0.2">
      <c r="O20199" s="223"/>
    </row>
    <row r="20200" spans="15:15" x14ac:dyDescent="0.2">
      <c r="O20200" s="223"/>
    </row>
    <row r="20201" spans="15:15" x14ac:dyDescent="0.2">
      <c r="O20201" s="223"/>
    </row>
    <row r="20202" spans="15:15" x14ac:dyDescent="0.2">
      <c r="O20202" s="223"/>
    </row>
    <row r="20203" spans="15:15" x14ac:dyDescent="0.2">
      <c r="O20203" s="223"/>
    </row>
    <row r="20204" spans="15:15" x14ac:dyDescent="0.2">
      <c r="O20204" s="223"/>
    </row>
    <row r="20205" spans="15:15" x14ac:dyDescent="0.2">
      <c r="O20205" s="223"/>
    </row>
    <row r="20206" spans="15:15" x14ac:dyDescent="0.2">
      <c r="O20206" s="223"/>
    </row>
    <row r="20207" spans="15:15" x14ac:dyDescent="0.2">
      <c r="O20207" s="223"/>
    </row>
    <row r="20208" spans="15:15" x14ac:dyDescent="0.2">
      <c r="O20208" s="223"/>
    </row>
    <row r="20209" spans="15:15" x14ac:dyDescent="0.2">
      <c r="O20209" s="223"/>
    </row>
    <row r="20210" spans="15:15" x14ac:dyDescent="0.2">
      <c r="O20210" s="223"/>
    </row>
    <row r="20211" spans="15:15" x14ac:dyDescent="0.2">
      <c r="O20211" s="223"/>
    </row>
    <row r="20212" spans="15:15" x14ac:dyDescent="0.2">
      <c r="O20212" s="223"/>
    </row>
    <row r="20213" spans="15:15" x14ac:dyDescent="0.2">
      <c r="O20213" s="223"/>
    </row>
    <row r="20214" spans="15:15" x14ac:dyDescent="0.2">
      <c r="O20214" s="223"/>
    </row>
    <row r="20215" spans="15:15" x14ac:dyDescent="0.2">
      <c r="O20215" s="223"/>
    </row>
    <row r="20216" spans="15:15" x14ac:dyDescent="0.2">
      <c r="O20216" s="223"/>
    </row>
    <row r="20217" spans="15:15" x14ac:dyDescent="0.2">
      <c r="O20217" s="223"/>
    </row>
    <row r="20218" spans="15:15" x14ac:dyDescent="0.2">
      <c r="O20218" s="223"/>
    </row>
    <row r="20219" spans="15:15" x14ac:dyDescent="0.2">
      <c r="O20219" s="223"/>
    </row>
    <row r="20220" spans="15:15" x14ac:dyDescent="0.2">
      <c r="O20220" s="223"/>
    </row>
    <row r="20221" spans="15:15" x14ac:dyDescent="0.2">
      <c r="O20221" s="223"/>
    </row>
    <row r="20222" spans="15:15" x14ac:dyDescent="0.2">
      <c r="O20222" s="223"/>
    </row>
    <row r="20223" spans="15:15" x14ac:dyDescent="0.2">
      <c r="O20223" s="223"/>
    </row>
    <row r="20224" spans="15:15" x14ac:dyDescent="0.2">
      <c r="O20224" s="223"/>
    </row>
    <row r="20225" spans="15:15" x14ac:dyDescent="0.2">
      <c r="O20225" s="223"/>
    </row>
    <row r="20226" spans="15:15" x14ac:dyDescent="0.2">
      <c r="O20226" s="223"/>
    </row>
    <row r="20227" spans="15:15" x14ac:dyDescent="0.2">
      <c r="O20227" s="223"/>
    </row>
    <row r="20228" spans="15:15" x14ac:dyDescent="0.2">
      <c r="O20228" s="223"/>
    </row>
    <row r="20229" spans="15:15" x14ac:dyDescent="0.2">
      <c r="O20229" s="223"/>
    </row>
    <row r="20230" spans="15:15" x14ac:dyDescent="0.2">
      <c r="O20230" s="223"/>
    </row>
    <row r="20231" spans="15:15" x14ac:dyDescent="0.2">
      <c r="O20231" s="223"/>
    </row>
    <row r="20232" spans="15:15" x14ac:dyDescent="0.2">
      <c r="O20232" s="223"/>
    </row>
    <row r="20233" spans="15:15" x14ac:dyDescent="0.2">
      <c r="O20233" s="223"/>
    </row>
    <row r="20234" spans="15:15" x14ac:dyDescent="0.2">
      <c r="O20234" s="223"/>
    </row>
    <row r="20235" spans="15:15" x14ac:dyDescent="0.2">
      <c r="O20235" s="223"/>
    </row>
    <row r="20236" spans="15:15" x14ac:dyDescent="0.2">
      <c r="O20236" s="223"/>
    </row>
    <row r="20237" spans="15:15" x14ac:dyDescent="0.2">
      <c r="O20237" s="223"/>
    </row>
    <row r="20238" spans="15:15" x14ac:dyDescent="0.2">
      <c r="O20238" s="223"/>
    </row>
    <row r="20239" spans="15:15" x14ac:dyDescent="0.2">
      <c r="O20239" s="223"/>
    </row>
    <row r="20240" spans="15:15" x14ac:dyDescent="0.2">
      <c r="O20240" s="223"/>
    </row>
    <row r="20241" spans="15:15" x14ac:dyDescent="0.2">
      <c r="O20241" s="223"/>
    </row>
    <row r="20242" spans="15:15" x14ac:dyDescent="0.2">
      <c r="O20242" s="223"/>
    </row>
    <row r="20243" spans="15:15" x14ac:dyDescent="0.2">
      <c r="O20243" s="223"/>
    </row>
    <row r="20244" spans="15:15" x14ac:dyDescent="0.2">
      <c r="O20244" s="223"/>
    </row>
    <row r="20245" spans="15:15" x14ac:dyDescent="0.2">
      <c r="O20245" s="223"/>
    </row>
    <row r="20246" spans="15:15" x14ac:dyDescent="0.2">
      <c r="O20246" s="223"/>
    </row>
    <row r="20247" spans="15:15" x14ac:dyDescent="0.2">
      <c r="O20247" s="223"/>
    </row>
    <row r="20248" spans="15:15" x14ac:dyDescent="0.2">
      <c r="O20248" s="223"/>
    </row>
    <row r="20249" spans="15:15" x14ac:dyDescent="0.2">
      <c r="O20249" s="223"/>
    </row>
    <row r="20250" spans="15:15" x14ac:dyDescent="0.2">
      <c r="O20250" s="223"/>
    </row>
    <row r="20251" spans="15:15" x14ac:dyDescent="0.2">
      <c r="O20251" s="223"/>
    </row>
    <row r="20252" spans="15:15" x14ac:dyDescent="0.2">
      <c r="O20252" s="223"/>
    </row>
    <row r="20253" spans="15:15" x14ac:dyDescent="0.2">
      <c r="O20253" s="223"/>
    </row>
    <row r="20254" spans="15:15" x14ac:dyDescent="0.2">
      <c r="O20254" s="223"/>
    </row>
    <row r="20255" spans="15:15" x14ac:dyDescent="0.2">
      <c r="O20255" s="223"/>
    </row>
    <row r="20256" spans="15:15" x14ac:dyDescent="0.2">
      <c r="O20256" s="223"/>
    </row>
    <row r="20257" spans="15:15" x14ac:dyDescent="0.2">
      <c r="O20257" s="223"/>
    </row>
    <row r="20258" spans="15:15" x14ac:dyDescent="0.2">
      <c r="O20258" s="223"/>
    </row>
    <row r="20259" spans="15:15" x14ac:dyDescent="0.2">
      <c r="O20259" s="223"/>
    </row>
    <row r="20260" spans="15:15" x14ac:dyDescent="0.2">
      <c r="O20260" s="223"/>
    </row>
    <row r="20261" spans="15:15" x14ac:dyDescent="0.2">
      <c r="O20261" s="223"/>
    </row>
    <row r="20262" spans="15:15" x14ac:dyDescent="0.2">
      <c r="O20262" s="223"/>
    </row>
    <row r="20263" spans="15:15" x14ac:dyDescent="0.2">
      <c r="O20263" s="223"/>
    </row>
    <row r="20264" spans="15:15" x14ac:dyDescent="0.2">
      <c r="O20264" s="223"/>
    </row>
    <row r="20265" spans="15:15" x14ac:dyDescent="0.2">
      <c r="O20265" s="223"/>
    </row>
    <row r="20266" spans="15:15" x14ac:dyDescent="0.2">
      <c r="O20266" s="223"/>
    </row>
    <row r="20267" spans="15:15" x14ac:dyDescent="0.2">
      <c r="O20267" s="223"/>
    </row>
    <row r="20268" spans="15:15" x14ac:dyDescent="0.2">
      <c r="O20268" s="223"/>
    </row>
    <row r="20269" spans="15:15" x14ac:dyDescent="0.2">
      <c r="O20269" s="223"/>
    </row>
    <row r="20270" spans="15:15" x14ac:dyDescent="0.2">
      <c r="O20270" s="223"/>
    </row>
    <row r="20271" spans="15:15" x14ac:dyDescent="0.2">
      <c r="O20271" s="223"/>
    </row>
    <row r="20272" spans="15:15" x14ac:dyDescent="0.2">
      <c r="O20272" s="223"/>
    </row>
    <row r="20273" spans="15:15" x14ac:dyDescent="0.2">
      <c r="O20273" s="223"/>
    </row>
    <row r="20274" spans="15:15" x14ac:dyDescent="0.2">
      <c r="O20274" s="223"/>
    </row>
    <row r="20275" spans="15:15" x14ac:dyDescent="0.2">
      <c r="O20275" s="223"/>
    </row>
    <row r="20276" spans="15:15" x14ac:dyDescent="0.2">
      <c r="O20276" s="223"/>
    </row>
    <row r="20277" spans="15:15" x14ac:dyDescent="0.2">
      <c r="O20277" s="223"/>
    </row>
    <row r="20278" spans="15:15" x14ac:dyDescent="0.2">
      <c r="O20278" s="223"/>
    </row>
    <row r="20279" spans="15:15" x14ac:dyDescent="0.2">
      <c r="O20279" s="223"/>
    </row>
    <row r="20280" spans="15:15" x14ac:dyDescent="0.2">
      <c r="O20280" s="223"/>
    </row>
    <row r="20281" spans="15:15" x14ac:dyDescent="0.2">
      <c r="O20281" s="223"/>
    </row>
    <row r="20282" spans="15:15" x14ac:dyDescent="0.2">
      <c r="O20282" s="223"/>
    </row>
    <row r="20283" spans="15:15" x14ac:dyDescent="0.2">
      <c r="O20283" s="223"/>
    </row>
    <row r="20284" spans="15:15" x14ac:dyDescent="0.2">
      <c r="O20284" s="223"/>
    </row>
    <row r="20285" spans="15:15" x14ac:dyDescent="0.2">
      <c r="O20285" s="223"/>
    </row>
    <row r="20286" spans="15:15" x14ac:dyDescent="0.2">
      <c r="O20286" s="223"/>
    </row>
    <row r="20287" spans="15:15" x14ac:dyDescent="0.2">
      <c r="O20287" s="223"/>
    </row>
    <row r="20288" spans="15:15" x14ac:dyDescent="0.2">
      <c r="O20288" s="223"/>
    </row>
    <row r="20289" spans="15:15" x14ac:dyDescent="0.2">
      <c r="O20289" s="223"/>
    </row>
    <row r="20290" spans="15:15" x14ac:dyDescent="0.2">
      <c r="O20290" s="223"/>
    </row>
    <row r="20291" spans="15:15" x14ac:dyDescent="0.2">
      <c r="O20291" s="223"/>
    </row>
    <row r="20292" spans="15:15" x14ac:dyDescent="0.2">
      <c r="O20292" s="223"/>
    </row>
    <row r="20293" spans="15:15" x14ac:dyDescent="0.2">
      <c r="O20293" s="223"/>
    </row>
    <row r="20294" spans="15:15" x14ac:dyDescent="0.2">
      <c r="O20294" s="223"/>
    </row>
    <row r="20295" spans="15:15" x14ac:dyDescent="0.2">
      <c r="O20295" s="223"/>
    </row>
    <row r="20296" spans="15:15" x14ac:dyDescent="0.2">
      <c r="O20296" s="223"/>
    </row>
    <row r="20297" spans="15:15" x14ac:dyDescent="0.2">
      <c r="O20297" s="223"/>
    </row>
    <row r="20298" spans="15:15" x14ac:dyDescent="0.2">
      <c r="O20298" s="223"/>
    </row>
    <row r="20299" spans="15:15" x14ac:dyDescent="0.2">
      <c r="O20299" s="223"/>
    </row>
    <row r="20300" spans="15:15" x14ac:dyDescent="0.2">
      <c r="O20300" s="223"/>
    </row>
    <row r="20301" spans="15:15" x14ac:dyDescent="0.2">
      <c r="O20301" s="223"/>
    </row>
    <row r="20302" spans="15:15" x14ac:dyDescent="0.2">
      <c r="O20302" s="223"/>
    </row>
    <row r="20303" spans="15:15" x14ac:dyDescent="0.2">
      <c r="O20303" s="223"/>
    </row>
    <row r="20304" spans="15:15" x14ac:dyDescent="0.2">
      <c r="O20304" s="223"/>
    </row>
    <row r="20305" spans="15:15" x14ac:dyDescent="0.2">
      <c r="O20305" s="223"/>
    </row>
    <row r="20306" spans="15:15" x14ac:dyDescent="0.2">
      <c r="O20306" s="223"/>
    </row>
    <row r="20307" spans="15:15" x14ac:dyDescent="0.2">
      <c r="O20307" s="223"/>
    </row>
    <row r="20308" spans="15:15" x14ac:dyDescent="0.2">
      <c r="O20308" s="223"/>
    </row>
    <row r="20309" spans="15:15" x14ac:dyDescent="0.2">
      <c r="O20309" s="223"/>
    </row>
    <row r="20310" spans="15:15" x14ac:dyDescent="0.2">
      <c r="O20310" s="223"/>
    </row>
    <row r="20311" spans="15:15" x14ac:dyDescent="0.2">
      <c r="O20311" s="223"/>
    </row>
    <row r="20312" spans="15:15" x14ac:dyDescent="0.2">
      <c r="O20312" s="223"/>
    </row>
    <row r="20313" spans="15:15" x14ac:dyDescent="0.2">
      <c r="O20313" s="223"/>
    </row>
    <row r="20314" spans="15:15" x14ac:dyDescent="0.2">
      <c r="O20314" s="223"/>
    </row>
    <row r="20315" spans="15:15" x14ac:dyDescent="0.2">
      <c r="O20315" s="223"/>
    </row>
    <row r="20316" spans="15:15" x14ac:dyDescent="0.2">
      <c r="O20316" s="223"/>
    </row>
    <row r="20317" spans="15:15" x14ac:dyDescent="0.2">
      <c r="O20317" s="223"/>
    </row>
    <row r="20318" spans="15:15" x14ac:dyDescent="0.2">
      <c r="O20318" s="223"/>
    </row>
    <row r="20319" spans="15:15" x14ac:dyDescent="0.2">
      <c r="O20319" s="223"/>
    </row>
    <row r="20320" spans="15:15" x14ac:dyDescent="0.2">
      <c r="O20320" s="223"/>
    </row>
    <row r="20321" spans="15:15" x14ac:dyDescent="0.2">
      <c r="O20321" s="223"/>
    </row>
    <row r="20322" spans="15:15" x14ac:dyDescent="0.2">
      <c r="O20322" s="223"/>
    </row>
    <row r="20323" spans="15:15" x14ac:dyDescent="0.2">
      <c r="O20323" s="223"/>
    </row>
    <row r="20324" spans="15:15" x14ac:dyDescent="0.2">
      <c r="O20324" s="223"/>
    </row>
    <row r="20325" spans="15:15" x14ac:dyDescent="0.2">
      <c r="O20325" s="223"/>
    </row>
    <row r="20326" spans="15:15" x14ac:dyDescent="0.2">
      <c r="O20326" s="223"/>
    </row>
    <row r="20327" spans="15:15" x14ac:dyDescent="0.2">
      <c r="O20327" s="223"/>
    </row>
    <row r="20328" spans="15:15" x14ac:dyDescent="0.2">
      <c r="O20328" s="223"/>
    </row>
    <row r="20329" spans="15:15" x14ac:dyDescent="0.2">
      <c r="O20329" s="223"/>
    </row>
    <row r="20330" spans="15:15" x14ac:dyDescent="0.2">
      <c r="O20330" s="223"/>
    </row>
    <row r="20331" spans="15:15" x14ac:dyDescent="0.2">
      <c r="O20331" s="223"/>
    </row>
    <row r="20332" spans="15:15" x14ac:dyDescent="0.2">
      <c r="O20332" s="223"/>
    </row>
    <row r="20333" spans="15:15" x14ac:dyDescent="0.2">
      <c r="O20333" s="223"/>
    </row>
    <row r="20334" spans="15:15" x14ac:dyDescent="0.2">
      <c r="O20334" s="223"/>
    </row>
    <row r="20335" spans="15:15" x14ac:dyDescent="0.2">
      <c r="O20335" s="223"/>
    </row>
    <row r="20336" spans="15:15" x14ac:dyDescent="0.2">
      <c r="O20336" s="223"/>
    </row>
    <row r="20337" spans="15:15" x14ac:dyDescent="0.2">
      <c r="O20337" s="223"/>
    </row>
    <row r="20338" spans="15:15" x14ac:dyDescent="0.2">
      <c r="O20338" s="223"/>
    </row>
    <row r="20339" spans="15:15" x14ac:dyDescent="0.2">
      <c r="O20339" s="223"/>
    </row>
    <row r="20340" spans="15:15" x14ac:dyDescent="0.2">
      <c r="O20340" s="223"/>
    </row>
    <row r="20341" spans="15:15" x14ac:dyDescent="0.2">
      <c r="O20341" s="223"/>
    </row>
    <row r="20342" spans="15:15" x14ac:dyDescent="0.2">
      <c r="O20342" s="223"/>
    </row>
    <row r="20343" spans="15:15" x14ac:dyDescent="0.2">
      <c r="O20343" s="223"/>
    </row>
    <row r="20344" spans="15:15" x14ac:dyDescent="0.2">
      <c r="O20344" s="223"/>
    </row>
    <row r="20345" spans="15:15" x14ac:dyDescent="0.2">
      <c r="O20345" s="223"/>
    </row>
    <row r="20346" spans="15:15" x14ac:dyDescent="0.2">
      <c r="O20346" s="223"/>
    </row>
    <row r="20347" spans="15:15" x14ac:dyDescent="0.2">
      <c r="O20347" s="223"/>
    </row>
    <row r="20348" spans="15:15" x14ac:dyDescent="0.2">
      <c r="O20348" s="223"/>
    </row>
    <row r="20349" spans="15:15" x14ac:dyDescent="0.2">
      <c r="O20349" s="223"/>
    </row>
    <row r="20350" spans="15:15" x14ac:dyDescent="0.2">
      <c r="O20350" s="223"/>
    </row>
    <row r="20351" spans="15:15" x14ac:dyDescent="0.2">
      <c r="O20351" s="223"/>
    </row>
    <row r="20352" spans="15:15" x14ac:dyDescent="0.2">
      <c r="O20352" s="223"/>
    </row>
    <row r="20353" spans="15:15" x14ac:dyDescent="0.2">
      <c r="O20353" s="223"/>
    </row>
    <row r="20354" spans="15:15" x14ac:dyDescent="0.2">
      <c r="O20354" s="223"/>
    </row>
    <row r="20355" spans="15:15" x14ac:dyDescent="0.2">
      <c r="O20355" s="223"/>
    </row>
    <row r="20356" spans="15:15" x14ac:dyDescent="0.2">
      <c r="O20356" s="223"/>
    </row>
    <row r="20357" spans="15:15" x14ac:dyDescent="0.2">
      <c r="O20357" s="223"/>
    </row>
    <row r="20358" spans="15:15" x14ac:dyDescent="0.2">
      <c r="O20358" s="223"/>
    </row>
    <row r="20359" spans="15:15" x14ac:dyDescent="0.2">
      <c r="O20359" s="223"/>
    </row>
    <row r="20360" spans="15:15" x14ac:dyDescent="0.2">
      <c r="O20360" s="223"/>
    </row>
    <row r="20361" spans="15:15" x14ac:dyDescent="0.2">
      <c r="O20361" s="223"/>
    </row>
    <row r="20362" spans="15:15" x14ac:dyDescent="0.2">
      <c r="O20362" s="223"/>
    </row>
    <row r="20363" spans="15:15" x14ac:dyDescent="0.2">
      <c r="O20363" s="223"/>
    </row>
    <row r="20364" spans="15:15" x14ac:dyDescent="0.2">
      <c r="O20364" s="223"/>
    </row>
    <row r="20365" spans="15:15" x14ac:dyDescent="0.2">
      <c r="O20365" s="223"/>
    </row>
    <row r="20366" spans="15:15" x14ac:dyDescent="0.2">
      <c r="O20366" s="223"/>
    </row>
    <row r="20367" spans="15:15" x14ac:dyDescent="0.2">
      <c r="O20367" s="223"/>
    </row>
    <row r="20368" spans="15:15" x14ac:dyDescent="0.2">
      <c r="O20368" s="223"/>
    </row>
    <row r="20369" spans="15:15" x14ac:dyDescent="0.2">
      <c r="O20369" s="223"/>
    </row>
    <row r="20370" spans="15:15" x14ac:dyDescent="0.2">
      <c r="O20370" s="223"/>
    </row>
    <row r="20371" spans="15:15" x14ac:dyDescent="0.2">
      <c r="O20371" s="223"/>
    </row>
    <row r="20372" spans="15:15" x14ac:dyDescent="0.2">
      <c r="O20372" s="223"/>
    </row>
    <row r="20373" spans="15:15" x14ac:dyDescent="0.2">
      <c r="O20373" s="223"/>
    </row>
    <row r="20374" spans="15:15" x14ac:dyDescent="0.2">
      <c r="O20374" s="223"/>
    </row>
    <row r="20375" spans="15:15" x14ac:dyDescent="0.2">
      <c r="O20375" s="223"/>
    </row>
    <row r="20376" spans="15:15" x14ac:dyDescent="0.2">
      <c r="O20376" s="223"/>
    </row>
    <row r="20377" spans="15:15" x14ac:dyDescent="0.2">
      <c r="O20377" s="223"/>
    </row>
    <row r="20378" spans="15:15" x14ac:dyDescent="0.2">
      <c r="O20378" s="223"/>
    </row>
    <row r="20379" spans="15:15" x14ac:dyDescent="0.2">
      <c r="O20379" s="223"/>
    </row>
    <row r="20380" spans="15:15" x14ac:dyDescent="0.2">
      <c r="O20380" s="223"/>
    </row>
    <row r="20381" spans="15:15" x14ac:dyDescent="0.2">
      <c r="O20381" s="223"/>
    </row>
    <row r="20382" spans="15:15" x14ac:dyDescent="0.2">
      <c r="O20382" s="223"/>
    </row>
    <row r="20383" spans="15:15" x14ac:dyDescent="0.2">
      <c r="O20383" s="223"/>
    </row>
    <row r="20384" spans="15:15" x14ac:dyDescent="0.2">
      <c r="O20384" s="223"/>
    </row>
    <row r="20385" spans="15:15" x14ac:dyDescent="0.2">
      <c r="O20385" s="223"/>
    </row>
    <row r="20386" spans="15:15" x14ac:dyDescent="0.2">
      <c r="O20386" s="223"/>
    </row>
    <row r="20387" spans="15:15" x14ac:dyDescent="0.2">
      <c r="O20387" s="223"/>
    </row>
    <row r="20388" spans="15:15" x14ac:dyDescent="0.2">
      <c r="O20388" s="223"/>
    </row>
    <row r="20389" spans="15:15" x14ac:dyDescent="0.2">
      <c r="O20389" s="223"/>
    </row>
    <row r="20390" spans="15:15" x14ac:dyDescent="0.2">
      <c r="O20390" s="223"/>
    </row>
    <row r="20391" spans="15:15" x14ac:dyDescent="0.2">
      <c r="O20391" s="223"/>
    </row>
    <row r="20392" spans="15:15" x14ac:dyDescent="0.2">
      <c r="O20392" s="223"/>
    </row>
    <row r="20393" spans="15:15" x14ac:dyDescent="0.2">
      <c r="O20393" s="223"/>
    </row>
    <row r="20394" spans="15:15" x14ac:dyDescent="0.2">
      <c r="O20394" s="223"/>
    </row>
    <row r="20395" spans="15:15" x14ac:dyDescent="0.2">
      <c r="O20395" s="223"/>
    </row>
    <row r="20396" spans="15:15" x14ac:dyDescent="0.2">
      <c r="O20396" s="223"/>
    </row>
    <row r="20397" spans="15:15" x14ac:dyDescent="0.2">
      <c r="O20397" s="223"/>
    </row>
    <row r="20398" spans="15:15" x14ac:dyDescent="0.2">
      <c r="O20398" s="223"/>
    </row>
    <row r="20399" spans="15:15" x14ac:dyDescent="0.2">
      <c r="O20399" s="223"/>
    </row>
    <row r="20400" spans="15:15" x14ac:dyDescent="0.2">
      <c r="O20400" s="223"/>
    </row>
    <row r="20401" spans="15:15" x14ac:dyDescent="0.2">
      <c r="O20401" s="223"/>
    </row>
    <row r="20402" spans="15:15" x14ac:dyDescent="0.2">
      <c r="O20402" s="223"/>
    </row>
    <row r="20403" spans="15:15" x14ac:dyDescent="0.2">
      <c r="O20403" s="223"/>
    </row>
    <row r="20404" spans="15:15" x14ac:dyDescent="0.2">
      <c r="O20404" s="223"/>
    </row>
    <row r="20405" spans="15:15" x14ac:dyDescent="0.2">
      <c r="O20405" s="223"/>
    </row>
    <row r="20406" spans="15:15" x14ac:dyDescent="0.2">
      <c r="O20406" s="223"/>
    </row>
    <row r="20407" spans="15:15" x14ac:dyDescent="0.2">
      <c r="O20407" s="223"/>
    </row>
    <row r="20408" spans="15:15" x14ac:dyDescent="0.2">
      <c r="O20408" s="223"/>
    </row>
    <row r="20409" spans="15:15" x14ac:dyDescent="0.2">
      <c r="O20409" s="223"/>
    </row>
    <row r="20410" spans="15:15" x14ac:dyDescent="0.2">
      <c r="O20410" s="223"/>
    </row>
    <row r="20411" spans="15:15" x14ac:dyDescent="0.2">
      <c r="O20411" s="223"/>
    </row>
    <row r="20412" spans="15:15" x14ac:dyDescent="0.2">
      <c r="O20412" s="223"/>
    </row>
    <row r="20413" spans="15:15" x14ac:dyDescent="0.2">
      <c r="O20413" s="223"/>
    </row>
    <row r="20414" spans="15:15" x14ac:dyDescent="0.2">
      <c r="O20414" s="223"/>
    </row>
    <row r="20415" spans="15:15" x14ac:dyDescent="0.2">
      <c r="O20415" s="223"/>
    </row>
    <row r="20416" spans="15:15" x14ac:dyDescent="0.2">
      <c r="O20416" s="223"/>
    </row>
    <row r="20417" spans="15:15" x14ac:dyDescent="0.2">
      <c r="O20417" s="223"/>
    </row>
    <row r="20418" spans="15:15" x14ac:dyDescent="0.2">
      <c r="O20418" s="223"/>
    </row>
    <row r="20419" spans="15:15" x14ac:dyDescent="0.2">
      <c r="O20419" s="223"/>
    </row>
    <row r="20420" spans="15:15" x14ac:dyDescent="0.2">
      <c r="O20420" s="223"/>
    </row>
    <row r="20421" spans="15:15" x14ac:dyDescent="0.2">
      <c r="O20421" s="223"/>
    </row>
    <row r="20422" spans="15:15" x14ac:dyDescent="0.2">
      <c r="O20422" s="223"/>
    </row>
    <row r="20423" spans="15:15" x14ac:dyDescent="0.2">
      <c r="O20423" s="223"/>
    </row>
    <row r="20424" spans="15:15" x14ac:dyDescent="0.2">
      <c r="O20424" s="223"/>
    </row>
    <row r="20425" spans="15:15" x14ac:dyDescent="0.2">
      <c r="O20425" s="223"/>
    </row>
    <row r="20426" spans="15:15" x14ac:dyDescent="0.2">
      <c r="O20426" s="223"/>
    </row>
    <row r="20427" spans="15:15" x14ac:dyDescent="0.2">
      <c r="O20427" s="223"/>
    </row>
    <row r="20428" spans="15:15" x14ac:dyDescent="0.2">
      <c r="O20428" s="223"/>
    </row>
    <row r="20429" spans="15:15" x14ac:dyDescent="0.2">
      <c r="O20429" s="223"/>
    </row>
    <row r="20430" spans="15:15" x14ac:dyDescent="0.2">
      <c r="O20430" s="223"/>
    </row>
    <row r="20431" spans="15:15" x14ac:dyDescent="0.2">
      <c r="O20431" s="223"/>
    </row>
    <row r="20432" spans="15:15" x14ac:dyDescent="0.2">
      <c r="O20432" s="223"/>
    </row>
    <row r="20433" spans="15:15" x14ac:dyDescent="0.2">
      <c r="O20433" s="223"/>
    </row>
    <row r="20434" spans="15:15" x14ac:dyDescent="0.2">
      <c r="O20434" s="223"/>
    </row>
    <row r="20435" spans="15:15" x14ac:dyDescent="0.2">
      <c r="O20435" s="223"/>
    </row>
    <row r="20436" spans="15:15" x14ac:dyDescent="0.2">
      <c r="O20436" s="223"/>
    </row>
    <row r="20437" spans="15:15" x14ac:dyDescent="0.2">
      <c r="O20437" s="223"/>
    </row>
    <row r="20438" spans="15:15" x14ac:dyDescent="0.2">
      <c r="O20438" s="223"/>
    </row>
    <row r="20439" spans="15:15" x14ac:dyDescent="0.2">
      <c r="O20439" s="223"/>
    </row>
    <row r="20440" spans="15:15" x14ac:dyDescent="0.2">
      <c r="O20440" s="223"/>
    </row>
    <row r="20441" spans="15:15" x14ac:dyDescent="0.2">
      <c r="O20441" s="223"/>
    </row>
    <row r="20442" spans="15:15" x14ac:dyDescent="0.2">
      <c r="O20442" s="223"/>
    </row>
    <row r="20443" spans="15:15" x14ac:dyDescent="0.2">
      <c r="O20443" s="223"/>
    </row>
    <row r="20444" spans="15:15" x14ac:dyDescent="0.2">
      <c r="O20444" s="223"/>
    </row>
    <row r="20445" spans="15:15" x14ac:dyDescent="0.2">
      <c r="O20445" s="223"/>
    </row>
    <row r="20446" spans="15:15" x14ac:dyDescent="0.2">
      <c r="O20446" s="223"/>
    </row>
    <row r="20447" spans="15:15" x14ac:dyDescent="0.2">
      <c r="O20447" s="223"/>
    </row>
    <row r="20448" spans="15:15" x14ac:dyDescent="0.2">
      <c r="O20448" s="223"/>
    </row>
    <row r="20449" spans="15:15" x14ac:dyDescent="0.2">
      <c r="O20449" s="223"/>
    </row>
    <row r="20450" spans="15:15" x14ac:dyDescent="0.2">
      <c r="O20450" s="223"/>
    </row>
    <row r="20451" spans="15:15" x14ac:dyDescent="0.2">
      <c r="O20451" s="223"/>
    </row>
    <row r="20452" spans="15:15" x14ac:dyDescent="0.2">
      <c r="O20452" s="223"/>
    </row>
    <row r="20453" spans="15:15" x14ac:dyDescent="0.2">
      <c r="O20453" s="223"/>
    </row>
    <row r="20454" spans="15:15" x14ac:dyDescent="0.2">
      <c r="O20454" s="223"/>
    </row>
    <row r="20455" spans="15:15" x14ac:dyDescent="0.2">
      <c r="O20455" s="223"/>
    </row>
    <row r="20456" spans="15:15" x14ac:dyDescent="0.2">
      <c r="O20456" s="223"/>
    </row>
    <row r="20457" spans="15:15" x14ac:dyDescent="0.2">
      <c r="O20457" s="223"/>
    </row>
    <row r="20458" spans="15:15" x14ac:dyDescent="0.2">
      <c r="O20458" s="223"/>
    </row>
    <row r="20459" spans="15:15" x14ac:dyDescent="0.2">
      <c r="O20459" s="223"/>
    </row>
    <row r="20460" spans="15:15" x14ac:dyDescent="0.2">
      <c r="O20460" s="223"/>
    </row>
    <row r="20461" spans="15:15" x14ac:dyDescent="0.2">
      <c r="O20461" s="223"/>
    </row>
    <row r="20462" spans="15:15" x14ac:dyDescent="0.2">
      <c r="O20462" s="223"/>
    </row>
    <row r="20463" spans="15:15" x14ac:dyDescent="0.2">
      <c r="O20463" s="223"/>
    </row>
    <row r="20464" spans="15:15" x14ac:dyDescent="0.2">
      <c r="O20464" s="223"/>
    </row>
    <row r="20465" spans="15:15" x14ac:dyDescent="0.2">
      <c r="O20465" s="223"/>
    </row>
    <row r="20466" spans="15:15" x14ac:dyDescent="0.2">
      <c r="O20466" s="223"/>
    </row>
    <row r="20467" spans="15:15" x14ac:dyDescent="0.2">
      <c r="O20467" s="223"/>
    </row>
    <row r="20468" spans="15:15" x14ac:dyDescent="0.2">
      <c r="O20468" s="223"/>
    </row>
    <row r="20469" spans="15:15" x14ac:dyDescent="0.2">
      <c r="O20469" s="223"/>
    </row>
    <row r="20470" spans="15:15" x14ac:dyDescent="0.2">
      <c r="O20470" s="223"/>
    </row>
    <row r="20471" spans="15:15" x14ac:dyDescent="0.2">
      <c r="O20471" s="223"/>
    </row>
    <row r="20472" spans="15:15" x14ac:dyDescent="0.2">
      <c r="O20472" s="223"/>
    </row>
    <row r="20473" spans="15:15" x14ac:dyDescent="0.2">
      <c r="O20473" s="223"/>
    </row>
    <row r="20474" spans="15:15" x14ac:dyDescent="0.2">
      <c r="O20474" s="223"/>
    </row>
    <row r="20475" spans="15:15" x14ac:dyDescent="0.2">
      <c r="O20475" s="223"/>
    </row>
    <row r="20476" spans="15:15" x14ac:dyDescent="0.2">
      <c r="O20476" s="223"/>
    </row>
    <row r="20477" spans="15:15" x14ac:dyDescent="0.2">
      <c r="O20477" s="223"/>
    </row>
    <row r="20478" spans="15:15" x14ac:dyDescent="0.2">
      <c r="O20478" s="223"/>
    </row>
    <row r="20479" spans="15:15" x14ac:dyDescent="0.2">
      <c r="O20479" s="223"/>
    </row>
    <row r="20480" spans="15:15" x14ac:dyDescent="0.2">
      <c r="O20480" s="223"/>
    </row>
    <row r="20481" spans="15:15" x14ac:dyDescent="0.2">
      <c r="O20481" s="223"/>
    </row>
    <row r="20482" spans="15:15" x14ac:dyDescent="0.2">
      <c r="O20482" s="223"/>
    </row>
    <row r="20483" spans="15:15" x14ac:dyDescent="0.2">
      <c r="O20483" s="223"/>
    </row>
    <row r="20484" spans="15:15" x14ac:dyDescent="0.2">
      <c r="O20484" s="223"/>
    </row>
    <row r="20485" spans="15:15" x14ac:dyDescent="0.2">
      <c r="O20485" s="223"/>
    </row>
    <row r="20486" spans="15:15" x14ac:dyDescent="0.2">
      <c r="O20486" s="223"/>
    </row>
    <row r="20487" spans="15:15" x14ac:dyDescent="0.2">
      <c r="O20487" s="223"/>
    </row>
    <row r="20488" spans="15:15" x14ac:dyDescent="0.2">
      <c r="O20488" s="223"/>
    </row>
    <row r="20489" spans="15:15" x14ac:dyDescent="0.2">
      <c r="O20489" s="223"/>
    </row>
    <row r="20490" spans="15:15" x14ac:dyDescent="0.2">
      <c r="O20490" s="223"/>
    </row>
    <row r="20491" spans="15:15" x14ac:dyDescent="0.2">
      <c r="O20491" s="223"/>
    </row>
    <row r="20492" spans="15:15" x14ac:dyDescent="0.2">
      <c r="O20492" s="223"/>
    </row>
    <row r="20493" spans="15:15" x14ac:dyDescent="0.2">
      <c r="O20493" s="223"/>
    </row>
    <row r="20494" spans="15:15" x14ac:dyDescent="0.2">
      <c r="O20494" s="223"/>
    </row>
    <row r="20495" spans="15:15" x14ac:dyDescent="0.2">
      <c r="O20495" s="223"/>
    </row>
    <row r="20496" spans="15:15" x14ac:dyDescent="0.2">
      <c r="O20496" s="223"/>
    </row>
    <row r="20497" spans="15:15" x14ac:dyDescent="0.2">
      <c r="O20497" s="223"/>
    </row>
    <row r="20498" spans="15:15" x14ac:dyDescent="0.2">
      <c r="O20498" s="223"/>
    </row>
    <row r="20499" spans="15:15" x14ac:dyDescent="0.2">
      <c r="O20499" s="223"/>
    </row>
    <row r="20500" spans="15:15" x14ac:dyDescent="0.2">
      <c r="O20500" s="223"/>
    </row>
    <row r="20501" spans="15:15" x14ac:dyDescent="0.2">
      <c r="O20501" s="223"/>
    </row>
    <row r="20502" spans="15:15" x14ac:dyDescent="0.2">
      <c r="O20502" s="223"/>
    </row>
    <row r="20503" spans="15:15" x14ac:dyDescent="0.2">
      <c r="O20503" s="223"/>
    </row>
    <row r="20504" spans="15:15" x14ac:dyDescent="0.2">
      <c r="O20504" s="223"/>
    </row>
    <row r="20505" spans="15:15" x14ac:dyDescent="0.2">
      <c r="O20505" s="223"/>
    </row>
    <row r="20506" spans="15:15" x14ac:dyDescent="0.2">
      <c r="O20506" s="223"/>
    </row>
    <row r="20507" spans="15:15" x14ac:dyDescent="0.2">
      <c r="O20507" s="223"/>
    </row>
    <row r="20508" spans="15:15" x14ac:dyDescent="0.2">
      <c r="O20508" s="223"/>
    </row>
    <row r="20509" spans="15:15" x14ac:dyDescent="0.2">
      <c r="O20509" s="223"/>
    </row>
    <row r="20510" spans="15:15" x14ac:dyDescent="0.2">
      <c r="O20510" s="223"/>
    </row>
    <row r="20511" spans="15:15" x14ac:dyDescent="0.2">
      <c r="O20511" s="223"/>
    </row>
    <row r="20512" spans="15:15" x14ac:dyDescent="0.2">
      <c r="O20512" s="223"/>
    </row>
    <row r="20513" spans="15:15" x14ac:dyDescent="0.2">
      <c r="O20513" s="223"/>
    </row>
    <row r="20514" spans="15:15" x14ac:dyDescent="0.2">
      <c r="O20514" s="223"/>
    </row>
    <row r="20515" spans="15:15" x14ac:dyDescent="0.2">
      <c r="O20515" s="223"/>
    </row>
    <row r="20516" spans="15:15" x14ac:dyDescent="0.2">
      <c r="O20516" s="223"/>
    </row>
    <row r="20517" spans="15:15" x14ac:dyDescent="0.2">
      <c r="O20517" s="223"/>
    </row>
    <row r="20518" spans="15:15" x14ac:dyDescent="0.2">
      <c r="O20518" s="223"/>
    </row>
    <row r="20519" spans="15:15" x14ac:dyDescent="0.2">
      <c r="O20519" s="223"/>
    </row>
    <row r="20520" spans="15:15" x14ac:dyDescent="0.2">
      <c r="O20520" s="223"/>
    </row>
    <row r="20521" spans="15:15" x14ac:dyDescent="0.2">
      <c r="O20521" s="223"/>
    </row>
    <row r="20522" spans="15:15" x14ac:dyDescent="0.2">
      <c r="O20522" s="223"/>
    </row>
    <row r="20523" spans="15:15" x14ac:dyDescent="0.2">
      <c r="O20523" s="223"/>
    </row>
    <row r="20524" spans="15:15" x14ac:dyDescent="0.2">
      <c r="O20524" s="223"/>
    </row>
    <row r="20525" spans="15:15" x14ac:dyDescent="0.2">
      <c r="O20525" s="223"/>
    </row>
    <row r="20526" spans="15:15" x14ac:dyDescent="0.2">
      <c r="O20526" s="223"/>
    </row>
    <row r="20527" spans="15:15" x14ac:dyDescent="0.2">
      <c r="O20527" s="223"/>
    </row>
    <row r="20528" spans="15:15" x14ac:dyDescent="0.2">
      <c r="O20528" s="223"/>
    </row>
    <row r="20529" spans="15:15" x14ac:dyDescent="0.2">
      <c r="O20529" s="223"/>
    </row>
    <row r="20530" spans="15:15" x14ac:dyDescent="0.2">
      <c r="O20530" s="223"/>
    </row>
    <row r="20531" spans="15:15" x14ac:dyDescent="0.2">
      <c r="O20531" s="223"/>
    </row>
    <row r="20532" spans="15:15" x14ac:dyDescent="0.2">
      <c r="O20532" s="223"/>
    </row>
    <row r="20533" spans="15:15" x14ac:dyDescent="0.2">
      <c r="O20533" s="223"/>
    </row>
    <row r="20534" spans="15:15" x14ac:dyDescent="0.2">
      <c r="O20534" s="223"/>
    </row>
    <row r="20535" spans="15:15" x14ac:dyDescent="0.2">
      <c r="O20535" s="223"/>
    </row>
    <row r="20536" spans="15:15" x14ac:dyDescent="0.2">
      <c r="O20536" s="223"/>
    </row>
    <row r="20537" spans="15:15" x14ac:dyDescent="0.2">
      <c r="O20537" s="223"/>
    </row>
    <row r="20538" spans="15:15" x14ac:dyDescent="0.2">
      <c r="O20538" s="223"/>
    </row>
    <row r="20539" spans="15:15" x14ac:dyDescent="0.2">
      <c r="O20539" s="223"/>
    </row>
    <row r="20540" spans="15:15" x14ac:dyDescent="0.2">
      <c r="O20540" s="223"/>
    </row>
    <row r="20541" spans="15:15" x14ac:dyDescent="0.2">
      <c r="O20541" s="223"/>
    </row>
    <row r="20542" spans="15:15" x14ac:dyDescent="0.2">
      <c r="O20542" s="223"/>
    </row>
    <row r="20543" spans="15:15" x14ac:dyDescent="0.2">
      <c r="O20543" s="223"/>
    </row>
    <row r="20544" spans="15:15" x14ac:dyDescent="0.2">
      <c r="O20544" s="223"/>
    </row>
    <row r="20545" spans="15:15" x14ac:dyDescent="0.2">
      <c r="O20545" s="223"/>
    </row>
    <row r="20546" spans="15:15" x14ac:dyDescent="0.2">
      <c r="O20546" s="223"/>
    </row>
    <row r="20547" spans="15:15" x14ac:dyDescent="0.2">
      <c r="O20547" s="223"/>
    </row>
    <row r="20548" spans="15:15" x14ac:dyDescent="0.2">
      <c r="O20548" s="223"/>
    </row>
    <row r="20549" spans="15:15" x14ac:dyDescent="0.2">
      <c r="O20549" s="223"/>
    </row>
    <row r="20550" spans="15:15" x14ac:dyDescent="0.2">
      <c r="O20550" s="223"/>
    </row>
    <row r="20551" spans="15:15" x14ac:dyDescent="0.2">
      <c r="O20551" s="223"/>
    </row>
    <row r="20552" spans="15:15" x14ac:dyDescent="0.2">
      <c r="O20552" s="223"/>
    </row>
    <row r="20553" spans="15:15" x14ac:dyDescent="0.2">
      <c r="O20553" s="223"/>
    </row>
    <row r="20554" spans="15:15" x14ac:dyDescent="0.2">
      <c r="O20554" s="223"/>
    </row>
    <row r="20555" spans="15:15" x14ac:dyDescent="0.2">
      <c r="O20555" s="223"/>
    </row>
    <row r="20556" spans="15:15" x14ac:dyDescent="0.2">
      <c r="O20556" s="223"/>
    </row>
    <row r="20557" spans="15:15" x14ac:dyDescent="0.2">
      <c r="O20557" s="223"/>
    </row>
    <row r="20558" spans="15:15" x14ac:dyDescent="0.2">
      <c r="O20558" s="223"/>
    </row>
    <row r="20559" spans="15:15" x14ac:dyDescent="0.2">
      <c r="O20559" s="223"/>
    </row>
    <row r="20560" spans="15:15" x14ac:dyDescent="0.2">
      <c r="O20560" s="223"/>
    </row>
    <row r="20561" spans="15:15" x14ac:dyDescent="0.2">
      <c r="O20561" s="223"/>
    </row>
    <row r="20562" spans="15:15" x14ac:dyDescent="0.2">
      <c r="O20562" s="223"/>
    </row>
    <row r="20563" spans="15:15" x14ac:dyDescent="0.2">
      <c r="O20563" s="223"/>
    </row>
    <row r="20564" spans="15:15" x14ac:dyDescent="0.2">
      <c r="O20564" s="223"/>
    </row>
    <row r="20565" spans="15:15" x14ac:dyDescent="0.2">
      <c r="O20565" s="223"/>
    </row>
    <row r="20566" spans="15:15" x14ac:dyDescent="0.2">
      <c r="O20566" s="223"/>
    </row>
    <row r="20567" spans="15:15" x14ac:dyDescent="0.2">
      <c r="O20567" s="223"/>
    </row>
    <row r="20568" spans="15:15" x14ac:dyDescent="0.2">
      <c r="O20568" s="223"/>
    </row>
    <row r="20569" spans="15:15" x14ac:dyDescent="0.2">
      <c r="O20569" s="223"/>
    </row>
    <row r="20570" spans="15:15" x14ac:dyDescent="0.2">
      <c r="O20570" s="223"/>
    </row>
    <row r="20571" spans="15:15" x14ac:dyDescent="0.2">
      <c r="O20571" s="223"/>
    </row>
    <row r="20572" spans="15:15" x14ac:dyDescent="0.2">
      <c r="O20572" s="223"/>
    </row>
    <row r="20573" spans="15:15" x14ac:dyDescent="0.2">
      <c r="O20573" s="223"/>
    </row>
    <row r="20574" spans="15:15" x14ac:dyDescent="0.2">
      <c r="O20574" s="223"/>
    </row>
    <row r="20575" spans="15:15" x14ac:dyDescent="0.2">
      <c r="O20575" s="223"/>
    </row>
    <row r="20576" spans="15:15" x14ac:dyDescent="0.2">
      <c r="O20576" s="223"/>
    </row>
    <row r="20577" spans="15:15" x14ac:dyDescent="0.2">
      <c r="O20577" s="223"/>
    </row>
    <row r="20578" spans="15:15" x14ac:dyDescent="0.2">
      <c r="O20578" s="223"/>
    </row>
    <row r="20579" spans="15:15" x14ac:dyDescent="0.2">
      <c r="O20579" s="223"/>
    </row>
    <row r="20580" spans="15:15" x14ac:dyDescent="0.2">
      <c r="O20580" s="223"/>
    </row>
    <row r="20581" spans="15:15" x14ac:dyDescent="0.2">
      <c r="O20581" s="223"/>
    </row>
    <row r="20582" spans="15:15" x14ac:dyDescent="0.2">
      <c r="O20582" s="223"/>
    </row>
    <row r="20583" spans="15:15" x14ac:dyDescent="0.2">
      <c r="O20583" s="223"/>
    </row>
    <row r="20584" spans="15:15" x14ac:dyDescent="0.2">
      <c r="O20584" s="223"/>
    </row>
    <row r="20585" spans="15:15" x14ac:dyDescent="0.2">
      <c r="O20585" s="223"/>
    </row>
    <row r="20586" spans="15:15" x14ac:dyDescent="0.2">
      <c r="O20586" s="223"/>
    </row>
    <row r="20587" spans="15:15" x14ac:dyDescent="0.2">
      <c r="O20587" s="223"/>
    </row>
    <row r="20588" spans="15:15" x14ac:dyDescent="0.2">
      <c r="O20588" s="223"/>
    </row>
    <row r="20589" spans="15:15" x14ac:dyDescent="0.2">
      <c r="O20589" s="223"/>
    </row>
    <row r="20590" spans="15:15" x14ac:dyDescent="0.2">
      <c r="O20590" s="223"/>
    </row>
    <row r="20591" spans="15:15" x14ac:dyDescent="0.2">
      <c r="O20591" s="223"/>
    </row>
    <row r="20592" spans="15:15" x14ac:dyDescent="0.2">
      <c r="O20592" s="223"/>
    </row>
    <row r="20593" spans="15:15" x14ac:dyDescent="0.2">
      <c r="O20593" s="223"/>
    </row>
    <row r="20594" spans="15:15" x14ac:dyDescent="0.2">
      <c r="O20594" s="223"/>
    </row>
    <row r="20595" spans="15:15" x14ac:dyDescent="0.2">
      <c r="O20595" s="223"/>
    </row>
    <row r="20596" spans="15:15" x14ac:dyDescent="0.2">
      <c r="O20596" s="223"/>
    </row>
    <row r="20597" spans="15:15" x14ac:dyDescent="0.2">
      <c r="O20597" s="223"/>
    </row>
    <row r="20598" spans="15:15" x14ac:dyDescent="0.2">
      <c r="O20598" s="223"/>
    </row>
    <row r="20599" spans="15:15" x14ac:dyDescent="0.2">
      <c r="O20599" s="223"/>
    </row>
    <row r="20600" spans="15:15" x14ac:dyDescent="0.2">
      <c r="O20600" s="223"/>
    </row>
    <row r="20601" spans="15:15" x14ac:dyDescent="0.2">
      <c r="O20601" s="223"/>
    </row>
    <row r="20602" spans="15:15" x14ac:dyDescent="0.2">
      <c r="O20602" s="223"/>
    </row>
    <row r="20603" spans="15:15" x14ac:dyDescent="0.2">
      <c r="O20603" s="223"/>
    </row>
    <row r="20604" spans="15:15" x14ac:dyDescent="0.2">
      <c r="O20604" s="223"/>
    </row>
    <row r="20605" spans="15:15" x14ac:dyDescent="0.2">
      <c r="O20605" s="223"/>
    </row>
    <row r="20606" spans="15:15" x14ac:dyDescent="0.2">
      <c r="O20606" s="223"/>
    </row>
    <row r="20607" spans="15:15" x14ac:dyDescent="0.2">
      <c r="O20607" s="223"/>
    </row>
    <row r="20608" spans="15:15" x14ac:dyDescent="0.2">
      <c r="O20608" s="223"/>
    </row>
    <row r="20609" spans="15:15" x14ac:dyDescent="0.2">
      <c r="O20609" s="223"/>
    </row>
    <row r="20610" spans="15:15" x14ac:dyDescent="0.2">
      <c r="O20610" s="223"/>
    </row>
    <row r="20611" spans="15:15" x14ac:dyDescent="0.2">
      <c r="O20611" s="223"/>
    </row>
    <row r="20612" spans="15:15" x14ac:dyDescent="0.2">
      <c r="O20612" s="223"/>
    </row>
    <row r="20613" spans="15:15" x14ac:dyDescent="0.2">
      <c r="O20613" s="223"/>
    </row>
    <row r="20614" spans="15:15" x14ac:dyDescent="0.2">
      <c r="O20614" s="223"/>
    </row>
    <row r="20615" spans="15:15" x14ac:dyDescent="0.2">
      <c r="O20615" s="223"/>
    </row>
    <row r="20616" spans="15:15" x14ac:dyDescent="0.2">
      <c r="O20616" s="223"/>
    </row>
    <row r="20617" spans="15:15" x14ac:dyDescent="0.2">
      <c r="O20617" s="223"/>
    </row>
    <row r="20618" spans="15:15" x14ac:dyDescent="0.2">
      <c r="O20618" s="223"/>
    </row>
    <row r="20619" spans="15:15" x14ac:dyDescent="0.2">
      <c r="O20619" s="223"/>
    </row>
    <row r="20620" spans="15:15" x14ac:dyDescent="0.2">
      <c r="O20620" s="223"/>
    </row>
    <row r="20621" spans="15:15" x14ac:dyDescent="0.2">
      <c r="O20621" s="223"/>
    </row>
    <row r="20622" spans="15:15" x14ac:dyDescent="0.2">
      <c r="O20622" s="223"/>
    </row>
    <row r="20623" spans="15:15" x14ac:dyDescent="0.2">
      <c r="O20623" s="223"/>
    </row>
    <row r="20624" spans="15:15" x14ac:dyDescent="0.2">
      <c r="O20624" s="223"/>
    </row>
    <row r="20625" spans="15:15" x14ac:dyDescent="0.2">
      <c r="O20625" s="223"/>
    </row>
    <row r="20626" spans="15:15" x14ac:dyDescent="0.2">
      <c r="O20626" s="223"/>
    </row>
    <row r="20627" spans="15:15" x14ac:dyDescent="0.2">
      <c r="O20627" s="223"/>
    </row>
    <row r="20628" spans="15:15" x14ac:dyDescent="0.2">
      <c r="O20628" s="223"/>
    </row>
    <row r="20629" spans="15:15" x14ac:dyDescent="0.2">
      <c r="O20629" s="223"/>
    </row>
    <row r="20630" spans="15:15" x14ac:dyDescent="0.2">
      <c r="O20630" s="223"/>
    </row>
    <row r="20631" spans="15:15" x14ac:dyDescent="0.2">
      <c r="O20631" s="223"/>
    </row>
    <row r="20632" spans="15:15" x14ac:dyDescent="0.2">
      <c r="O20632" s="223"/>
    </row>
    <row r="20633" spans="15:15" x14ac:dyDescent="0.2">
      <c r="O20633" s="223"/>
    </row>
    <row r="20634" spans="15:15" x14ac:dyDescent="0.2">
      <c r="O20634" s="223"/>
    </row>
    <row r="20635" spans="15:15" x14ac:dyDescent="0.2">
      <c r="O20635" s="223"/>
    </row>
    <row r="20636" spans="15:15" x14ac:dyDescent="0.2">
      <c r="O20636" s="223"/>
    </row>
    <row r="20637" spans="15:15" x14ac:dyDescent="0.2">
      <c r="O20637" s="223"/>
    </row>
    <row r="20638" spans="15:15" x14ac:dyDescent="0.2">
      <c r="O20638" s="223"/>
    </row>
    <row r="20639" spans="15:15" x14ac:dyDescent="0.2">
      <c r="O20639" s="223"/>
    </row>
    <row r="20640" spans="15:15" x14ac:dyDescent="0.2">
      <c r="O20640" s="223"/>
    </row>
    <row r="20641" spans="15:15" x14ac:dyDescent="0.2">
      <c r="O20641" s="223"/>
    </row>
    <row r="20642" spans="15:15" x14ac:dyDescent="0.2">
      <c r="O20642" s="223"/>
    </row>
    <row r="20643" spans="15:15" x14ac:dyDescent="0.2">
      <c r="O20643" s="223"/>
    </row>
    <row r="20644" spans="15:15" x14ac:dyDescent="0.2">
      <c r="O20644" s="223"/>
    </row>
    <row r="20645" spans="15:15" x14ac:dyDescent="0.2">
      <c r="O20645" s="223"/>
    </row>
    <row r="20646" spans="15:15" x14ac:dyDescent="0.2">
      <c r="O20646" s="223"/>
    </row>
    <row r="20647" spans="15:15" x14ac:dyDescent="0.2">
      <c r="O20647" s="223"/>
    </row>
    <row r="20648" spans="15:15" x14ac:dyDescent="0.2">
      <c r="O20648" s="223"/>
    </row>
    <row r="20649" spans="15:15" x14ac:dyDescent="0.2">
      <c r="O20649" s="223"/>
    </row>
    <row r="20650" spans="15:15" x14ac:dyDescent="0.2">
      <c r="O20650" s="223"/>
    </row>
    <row r="20651" spans="15:15" x14ac:dyDescent="0.2">
      <c r="O20651" s="223"/>
    </row>
    <row r="20652" spans="15:15" x14ac:dyDescent="0.2">
      <c r="O20652" s="223"/>
    </row>
    <row r="20653" spans="15:15" x14ac:dyDescent="0.2">
      <c r="O20653" s="223"/>
    </row>
    <row r="20654" spans="15:15" x14ac:dyDescent="0.2">
      <c r="O20654" s="223"/>
    </row>
    <row r="20655" spans="15:15" x14ac:dyDescent="0.2">
      <c r="O20655" s="223"/>
    </row>
    <row r="20656" spans="15:15" x14ac:dyDescent="0.2">
      <c r="O20656" s="223"/>
    </row>
    <row r="20657" spans="15:15" x14ac:dyDescent="0.2">
      <c r="O20657" s="223"/>
    </row>
    <row r="20658" spans="15:15" x14ac:dyDescent="0.2">
      <c r="O20658" s="223"/>
    </row>
    <row r="20659" spans="15:15" x14ac:dyDescent="0.2">
      <c r="O20659" s="223"/>
    </row>
    <row r="20660" spans="15:15" x14ac:dyDescent="0.2">
      <c r="O20660" s="223"/>
    </row>
    <row r="20661" spans="15:15" x14ac:dyDescent="0.2">
      <c r="O20661" s="223"/>
    </row>
    <row r="20662" spans="15:15" x14ac:dyDescent="0.2">
      <c r="O20662" s="223"/>
    </row>
    <row r="20663" spans="15:15" x14ac:dyDescent="0.2">
      <c r="O20663" s="223"/>
    </row>
    <row r="20664" spans="15:15" x14ac:dyDescent="0.2">
      <c r="O20664" s="223"/>
    </row>
    <row r="20665" spans="15:15" x14ac:dyDescent="0.2">
      <c r="O20665" s="223"/>
    </row>
    <row r="20666" spans="15:15" x14ac:dyDescent="0.2">
      <c r="O20666" s="223"/>
    </row>
    <row r="20667" spans="15:15" x14ac:dyDescent="0.2">
      <c r="O20667" s="223"/>
    </row>
    <row r="20668" spans="15:15" x14ac:dyDescent="0.2">
      <c r="O20668" s="223"/>
    </row>
    <row r="20669" spans="15:15" x14ac:dyDescent="0.2">
      <c r="O20669" s="223"/>
    </row>
    <row r="20670" spans="15:15" x14ac:dyDescent="0.2">
      <c r="O20670" s="223"/>
    </row>
    <row r="20671" spans="15:15" x14ac:dyDescent="0.2">
      <c r="O20671" s="223"/>
    </row>
    <row r="20672" spans="15:15" x14ac:dyDescent="0.2">
      <c r="O20672" s="223"/>
    </row>
    <row r="20673" spans="15:15" x14ac:dyDescent="0.2">
      <c r="O20673" s="223"/>
    </row>
    <row r="20674" spans="15:15" x14ac:dyDescent="0.2">
      <c r="O20674" s="223"/>
    </row>
    <row r="20675" spans="15:15" x14ac:dyDescent="0.2">
      <c r="O20675" s="223"/>
    </row>
    <row r="20676" spans="15:15" x14ac:dyDescent="0.2">
      <c r="O20676" s="223"/>
    </row>
    <row r="20677" spans="15:15" x14ac:dyDescent="0.2">
      <c r="O20677" s="223"/>
    </row>
    <row r="20678" spans="15:15" x14ac:dyDescent="0.2">
      <c r="O20678" s="223"/>
    </row>
    <row r="20679" spans="15:15" x14ac:dyDescent="0.2">
      <c r="O20679" s="223"/>
    </row>
    <row r="20680" spans="15:15" x14ac:dyDescent="0.2">
      <c r="O20680" s="223"/>
    </row>
    <row r="20681" spans="15:15" x14ac:dyDescent="0.2">
      <c r="O20681" s="223"/>
    </row>
    <row r="20682" spans="15:15" x14ac:dyDescent="0.2">
      <c r="O20682" s="223"/>
    </row>
    <row r="20683" spans="15:15" x14ac:dyDescent="0.2">
      <c r="O20683" s="223"/>
    </row>
    <row r="20684" spans="15:15" x14ac:dyDescent="0.2">
      <c r="O20684" s="223"/>
    </row>
    <row r="20685" spans="15:15" x14ac:dyDescent="0.2">
      <c r="O20685" s="223"/>
    </row>
    <row r="20686" spans="15:15" x14ac:dyDescent="0.2">
      <c r="O20686" s="223"/>
    </row>
    <row r="20687" spans="15:15" x14ac:dyDescent="0.2">
      <c r="O20687" s="223"/>
    </row>
    <row r="20688" spans="15:15" x14ac:dyDescent="0.2">
      <c r="O20688" s="223"/>
    </row>
    <row r="20689" spans="15:15" x14ac:dyDescent="0.2">
      <c r="O20689" s="223"/>
    </row>
    <row r="20690" spans="15:15" x14ac:dyDescent="0.2">
      <c r="O20690" s="223"/>
    </row>
    <row r="20691" spans="15:15" x14ac:dyDescent="0.2">
      <c r="O20691" s="223"/>
    </row>
    <row r="20692" spans="15:15" x14ac:dyDescent="0.2">
      <c r="O20692" s="223"/>
    </row>
    <row r="20693" spans="15:15" x14ac:dyDescent="0.2">
      <c r="O20693" s="223"/>
    </row>
    <row r="20694" spans="15:15" x14ac:dyDescent="0.2">
      <c r="O20694" s="223"/>
    </row>
    <row r="20695" spans="15:15" x14ac:dyDescent="0.2">
      <c r="O20695" s="223"/>
    </row>
    <row r="20696" spans="15:15" x14ac:dyDescent="0.2">
      <c r="O20696" s="223"/>
    </row>
    <row r="20697" spans="15:15" x14ac:dyDescent="0.2">
      <c r="O20697" s="223"/>
    </row>
    <row r="20698" spans="15:15" x14ac:dyDescent="0.2">
      <c r="O20698" s="223"/>
    </row>
    <row r="20699" spans="15:15" x14ac:dyDescent="0.2">
      <c r="O20699" s="223"/>
    </row>
    <row r="20700" spans="15:15" x14ac:dyDescent="0.2">
      <c r="O20700" s="223"/>
    </row>
    <row r="20701" spans="15:15" x14ac:dyDescent="0.2">
      <c r="O20701" s="223"/>
    </row>
    <row r="20702" spans="15:15" x14ac:dyDescent="0.2">
      <c r="O20702" s="223"/>
    </row>
    <row r="20703" spans="15:15" x14ac:dyDescent="0.2">
      <c r="O20703" s="223"/>
    </row>
    <row r="20704" spans="15:15" x14ac:dyDescent="0.2">
      <c r="O20704" s="223"/>
    </row>
    <row r="20705" spans="15:15" x14ac:dyDescent="0.2">
      <c r="O20705" s="223"/>
    </row>
    <row r="20706" spans="15:15" x14ac:dyDescent="0.2">
      <c r="O20706" s="223"/>
    </row>
    <row r="20707" spans="15:15" x14ac:dyDescent="0.2">
      <c r="O20707" s="223"/>
    </row>
    <row r="20708" spans="15:15" x14ac:dyDescent="0.2">
      <c r="O20708" s="223"/>
    </row>
    <row r="20709" spans="15:15" x14ac:dyDescent="0.2">
      <c r="O20709" s="223"/>
    </row>
    <row r="20710" spans="15:15" x14ac:dyDescent="0.2">
      <c r="O20710" s="223"/>
    </row>
    <row r="20711" spans="15:15" x14ac:dyDescent="0.2">
      <c r="O20711" s="223"/>
    </row>
    <row r="20712" spans="15:15" x14ac:dyDescent="0.2">
      <c r="O20712" s="223"/>
    </row>
    <row r="20713" spans="15:15" x14ac:dyDescent="0.2">
      <c r="O20713" s="223"/>
    </row>
    <row r="20714" spans="15:15" x14ac:dyDescent="0.2">
      <c r="O20714" s="223"/>
    </row>
    <row r="20715" spans="15:15" x14ac:dyDescent="0.2">
      <c r="O20715" s="223"/>
    </row>
    <row r="20716" spans="15:15" x14ac:dyDescent="0.2">
      <c r="O20716" s="223"/>
    </row>
    <row r="20717" spans="15:15" x14ac:dyDescent="0.2">
      <c r="O20717" s="223"/>
    </row>
    <row r="20718" spans="15:15" x14ac:dyDescent="0.2">
      <c r="O20718" s="223"/>
    </row>
    <row r="20719" spans="15:15" x14ac:dyDescent="0.2">
      <c r="O20719" s="223"/>
    </row>
    <row r="20720" spans="15:15" x14ac:dyDescent="0.2">
      <c r="O20720" s="223"/>
    </row>
    <row r="20721" spans="15:15" x14ac:dyDescent="0.2">
      <c r="O20721" s="223"/>
    </row>
    <row r="20722" spans="15:15" x14ac:dyDescent="0.2">
      <c r="O20722" s="223"/>
    </row>
    <row r="20723" spans="15:15" x14ac:dyDescent="0.2">
      <c r="O20723" s="223"/>
    </row>
    <row r="20724" spans="15:15" x14ac:dyDescent="0.2">
      <c r="O20724" s="223"/>
    </row>
    <row r="20725" spans="15:15" x14ac:dyDescent="0.2">
      <c r="O20725" s="223"/>
    </row>
    <row r="20726" spans="15:15" x14ac:dyDescent="0.2">
      <c r="O20726" s="223"/>
    </row>
    <row r="20727" spans="15:15" x14ac:dyDescent="0.2">
      <c r="O20727" s="223"/>
    </row>
    <row r="20728" spans="15:15" x14ac:dyDescent="0.2">
      <c r="O20728" s="223"/>
    </row>
    <row r="20729" spans="15:15" x14ac:dyDescent="0.2">
      <c r="O20729" s="223"/>
    </row>
    <row r="20730" spans="15:15" x14ac:dyDescent="0.2">
      <c r="O20730" s="223"/>
    </row>
    <row r="20731" spans="15:15" x14ac:dyDescent="0.2">
      <c r="O20731" s="223"/>
    </row>
    <row r="20732" spans="15:15" x14ac:dyDescent="0.2">
      <c r="O20732" s="223"/>
    </row>
    <row r="20733" spans="15:15" x14ac:dyDescent="0.2">
      <c r="O20733" s="223"/>
    </row>
    <row r="20734" spans="15:15" x14ac:dyDescent="0.2">
      <c r="O20734" s="223"/>
    </row>
    <row r="20735" spans="15:15" x14ac:dyDescent="0.2">
      <c r="O20735" s="223"/>
    </row>
    <row r="20736" spans="15:15" x14ac:dyDescent="0.2">
      <c r="O20736" s="223"/>
    </row>
    <row r="20737" spans="15:15" x14ac:dyDescent="0.2">
      <c r="O20737" s="223"/>
    </row>
    <row r="20738" spans="15:15" x14ac:dyDescent="0.2">
      <c r="O20738" s="223"/>
    </row>
    <row r="20739" spans="15:15" x14ac:dyDescent="0.2">
      <c r="O20739" s="223"/>
    </row>
    <row r="20740" spans="15:15" x14ac:dyDescent="0.2">
      <c r="O20740" s="223"/>
    </row>
    <row r="20741" spans="15:15" x14ac:dyDescent="0.2">
      <c r="O20741" s="223"/>
    </row>
    <row r="20742" spans="15:15" x14ac:dyDescent="0.2">
      <c r="O20742" s="223"/>
    </row>
    <row r="20743" spans="15:15" x14ac:dyDescent="0.2">
      <c r="O20743" s="223"/>
    </row>
    <row r="20744" spans="15:15" x14ac:dyDescent="0.2">
      <c r="O20744" s="223"/>
    </row>
    <row r="20745" spans="15:15" x14ac:dyDescent="0.2">
      <c r="O20745" s="223"/>
    </row>
    <row r="20746" spans="15:15" x14ac:dyDescent="0.2">
      <c r="O20746" s="223"/>
    </row>
    <row r="20747" spans="15:15" x14ac:dyDescent="0.2">
      <c r="O20747" s="223"/>
    </row>
    <row r="20748" spans="15:15" x14ac:dyDescent="0.2">
      <c r="O20748" s="223"/>
    </row>
    <row r="20749" spans="15:15" x14ac:dyDescent="0.2">
      <c r="O20749" s="223"/>
    </row>
    <row r="20750" spans="15:15" x14ac:dyDescent="0.2">
      <c r="O20750" s="223"/>
    </row>
    <row r="20751" spans="15:15" x14ac:dyDescent="0.2">
      <c r="O20751" s="223"/>
    </row>
    <row r="20752" spans="15:15" x14ac:dyDescent="0.2">
      <c r="O20752" s="223"/>
    </row>
    <row r="20753" spans="15:15" x14ac:dyDescent="0.2">
      <c r="O20753" s="223"/>
    </row>
    <row r="20754" spans="15:15" x14ac:dyDescent="0.2">
      <c r="O20754" s="223"/>
    </row>
    <row r="20755" spans="15:15" x14ac:dyDescent="0.2">
      <c r="O20755" s="223"/>
    </row>
    <row r="20756" spans="15:15" x14ac:dyDescent="0.2">
      <c r="O20756" s="223"/>
    </row>
    <row r="20757" spans="15:15" x14ac:dyDescent="0.2">
      <c r="O20757" s="223"/>
    </row>
    <row r="20758" spans="15:15" x14ac:dyDescent="0.2">
      <c r="O20758" s="223"/>
    </row>
    <row r="20759" spans="15:15" x14ac:dyDescent="0.2">
      <c r="O20759" s="223"/>
    </row>
    <row r="20760" spans="15:15" x14ac:dyDescent="0.2">
      <c r="O20760" s="223"/>
    </row>
    <row r="20761" spans="15:15" x14ac:dyDescent="0.2">
      <c r="O20761" s="223"/>
    </row>
    <row r="20762" spans="15:15" x14ac:dyDescent="0.2">
      <c r="O20762" s="223"/>
    </row>
    <row r="20763" spans="15:15" x14ac:dyDescent="0.2">
      <c r="O20763" s="223"/>
    </row>
    <row r="20764" spans="15:15" x14ac:dyDescent="0.2">
      <c r="O20764" s="223"/>
    </row>
    <row r="20765" spans="15:15" x14ac:dyDescent="0.2">
      <c r="O20765" s="223"/>
    </row>
    <row r="20766" spans="15:15" x14ac:dyDescent="0.2">
      <c r="O20766" s="223"/>
    </row>
    <row r="20767" spans="15:15" x14ac:dyDescent="0.2">
      <c r="O20767" s="223"/>
    </row>
    <row r="20768" spans="15:15" x14ac:dyDescent="0.2">
      <c r="O20768" s="223"/>
    </row>
    <row r="20769" spans="15:15" x14ac:dyDescent="0.2">
      <c r="O20769" s="223"/>
    </row>
    <row r="20770" spans="15:15" x14ac:dyDescent="0.2">
      <c r="O20770" s="223"/>
    </row>
    <row r="20771" spans="15:15" x14ac:dyDescent="0.2">
      <c r="O20771" s="223"/>
    </row>
    <row r="20772" spans="15:15" x14ac:dyDescent="0.2">
      <c r="O20772" s="223"/>
    </row>
    <row r="20773" spans="15:15" x14ac:dyDescent="0.2">
      <c r="O20773" s="223"/>
    </row>
    <row r="20774" spans="15:15" x14ac:dyDescent="0.2">
      <c r="O20774" s="223"/>
    </row>
    <row r="20775" spans="15:15" x14ac:dyDescent="0.2">
      <c r="O20775" s="223"/>
    </row>
    <row r="20776" spans="15:15" x14ac:dyDescent="0.2">
      <c r="O20776" s="223"/>
    </row>
    <row r="20777" spans="15:15" x14ac:dyDescent="0.2">
      <c r="O20777" s="223"/>
    </row>
    <row r="20778" spans="15:15" x14ac:dyDescent="0.2">
      <c r="O20778" s="223"/>
    </row>
    <row r="20779" spans="15:15" x14ac:dyDescent="0.2">
      <c r="O20779" s="223"/>
    </row>
    <row r="20780" spans="15:15" x14ac:dyDescent="0.2">
      <c r="O20780" s="223"/>
    </row>
    <row r="20781" spans="15:15" x14ac:dyDescent="0.2">
      <c r="O20781" s="223"/>
    </row>
    <row r="20782" spans="15:15" x14ac:dyDescent="0.2">
      <c r="O20782" s="223"/>
    </row>
    <row r="20783" spans="15:15" x14ac:dyDescent="0.2">
      <c r="O20783" s="223"/>
    </row>
    <row r="20784" spans="15:15" x14ac:dyDescent="0.2">
      <c r="O20784" s="223"/>
    </row>
    <row r="20785" spans="15:15" x14ac:dyDescent="0.2">
      <c r="O20785" s="223"/>
    </row>
    <row r="20786" spans="15:15" x14ac:dyDescent="0.2">
      <c r="O20786" s="223"/>
    </row>
    <row r="20787" spans="15:15" x14ac:dyDescent="0.2">
      <c r="O20787" s="223"/>
    </row>
    <row r="20788" spans="15:15" x14ac:dyDescent="0.2">
      <c r="O20788" s="223"/>
    </row>
    <row r="20789" spans="15:15" x14ac:dyDescent="0.2">
      <c r="O20789" s="223"/>
    </row>
    <row r="20790" spans="15:15" x14ac:dyDescent="0.2">
      <c r="O20790" s="223"/>
    </row>
    <row r="20791" spans="15:15" x14ac:dyDescent="0.2">
      <c r="O20791" s="223"/>
    </row>
    <row r="20792" spans="15:15" x14ac:dyDescent="0.2">
      <c r="O20792" s="223"/>
    </row>
    <row r="20793" spans="15:15" x14ac:dyDescent="0.2">
      <c r="O20793" s="223"/>
    </row>
    <row r="20794" spans="15:15" x14ac:dyDescent="0.2">
      <c r="O20794" s="223"/>
    </row>
    <row r="20795" spans="15:15" x14ac:dyDescent="0.2">
      <c r="O20795" s="223"/>
    </row>
    <row r="20796" spans="15:15" x14ac:dyDescent="0.2">
      <c r="O20796" s="223"/>
    </row>
    <row r="20797" spans="15:15" x14ac:dyDescent="0.2">
      <c r="O20797" s="223"/>
    </row>
    <row r="20798" spans="15:15" x14ac:dyDescent="0.2">
      <c r="O20798" s="223"/>
    </row>
    <row r="20799" spans="15:15" x14ac:dyDescent="0.2">
      <c r="O20799" s="223"/>
    </row>
    <row r="20800" spans="15:15" x14ac:dyDescent="0.2">
      <c r="O20800" s="223"/>
    </row>
    <row r="20801" spans="15:15" x14ac:dyDescent="0.2">
      <c r="O20801" s="223"/>
    </row>
    <row r="20802" spans="15:15" x14ac:dyDescent="0.2">
      <c r="O20802" s="223"/>
    </row>
    <row r="20803" spans="15:15" x14ac:dyDescent="0.2">
      <c r="O20803" s="223"/>
    </row>
    <row r="20804" spans="15:15" x14ac:dyDescent="0.2">
      <c r="O20804" s="223"/>
    </row>
    <row r="20805" spans="15:15" x14ac:dyDescent="0.2">
      <c r="O20805" s="223"/>
    </row>
    <row r="20806" spans="15:15" x14ac:dyDescent="0.2">
      <c r="O20806" s="223"/>
    </row>
    <row r="20807" spans="15:15" x14ac:dyDescent="0.2">
      <c r="O20807" s="223"/>
    </row>
    <row r="20808" spans="15:15" x14ac:dyDescent="0.2">
      <c r="O20808" s="223"/>
    </row>
    <row r="20809" spans="15:15" x14ac:dyDescent="0.2">
      <c r="O20809" s="223"/>
    </row>
    <row r="20810" spans="15:15" x14ac:dyDescent="0.2">
      <c r="O20810" s="223"/>
    </row>
    <row r="20811" spans="15:15" x14ac:dyDescent="0.2">
      <c r="O20811" s="223"/>
    </row>
    <row r="20812" spans="15:15" x14ac:dyDescent="0.2">
      <c r="O20812" s="223"/>
    </row>
    <row r="20813" spans="15:15" x14ac:dyDescent="0.2">
      <c r="O20813" s="223"/>
    </row>
    <row r="20814" spans="15:15" x14ac:dyDescent="0.2">
      <c r="O20814" s="223"/>
    </row>
    <row r="20815" spans="15:15" x14ac:dyDescent="0.2">
      <c r="O20815" s="223"/>
    </row>
    <row r="20816" spans="15:15" x14ac:dyDescent="0.2">
      <c r="O20816" s="223"/>
    </row>
    <row r="20817" spans="15:15" x14ac:dyDescent="0.2">
      <c r="O20817" s="223"/>
    </row>
    <row r="20818" spans="15:15" x14ac:dyDescent="0.2">
      <c r="O20818" s="223"/>
    </row>
    <row r="20819" spans="15:15" x14ac:dyDescent="0.2">
      <c r="O20819" s="223"/>
    </row>
    <row r="20820" spans="15:15" x14ac:dyDescent="0.2">
      <c r="O20820" s="223"/>
    </row>
    <row r="20821" spans="15:15" x14ac:dyDescent="0.2">
      <c r="O20821" s="223"/>
    </row>
    <row r="20822" spans="15:15" x14ac:dyDescent="0.2">
      <c r="O20822" s="223"/>
    </row>
    <row r="20823" spans="15:15" x14ac:dyDescent="0.2">
      <c r="O20823" s="223"/>
    </row>
    <row r="20824" spans="15:15" x14ac:dyDescent="0.2">
      <c r="O20824" s="223"/>
    </row>
    <row r="20825" spans="15:15" x14ac:dyDescent="0.2">
      <c r="O20825" s="223"/>
    </row>
    <row r="20826" spans="15:15" x14ac:dyDescent="0.2">
      <c r="O20826" s="223"/>
    </row>
    <row r="20827" spans="15:15" x14ac:dyDescent="0.2">
      <c r="O20827" s="223"/>
    </row>
    <row r="20828" spans="15:15" x14ac:dyDescent="0.2">
      <c r="O20828" s="223"/>
    </row>
    <row r="20829" spans="15:15" x14ac:dyDescent="0.2">
      <c r="O20829" s="223"/>
    </row>
    <row r="20830" spans="15:15" x14ac:dyDescent="0.2">
      <c r="O20830" s="223"/>
    </row>
    <row r="20831" spans="15:15" x14ac:dyDescent="0.2">
      <c r="O20831" s="223"/>
    </row>
    <row r="20832" spans="15:15" x14ac:dyDescent="0.2">
      <c r="O20832" s="223"/>
    </row>
    <row r="20833" spans="15:15" x14ac:dyDescent="0.2">
      <c r="O20833" s="223"/>
    </row>
    <row r="20834" spans="15:15" x14ac:dyDescent="0.2">
      <c r="O20834" s="223"/>
    </row>
    <row r="20835" spans="15:15" x14ac:dyDescent="0.2">
      <c r="O20835" s="223"/>
    </row>
    <row r="20836" spans="15:15" x14ac:dyDescent="0.2">
      <c r="O20836" s="223"/>
    </row>
    <row r="20837" spans="15:15" x14ac:dyDescent="0.2">
      <c r="O20837" s="223"/>
    </row>
    <row r="20838" spans="15:15" x14ac:dyDescent="0.2">
      <c r="O20838" s="223"/>
    </row>
    <row r="20839" spans="15:15" x14ac:dyDescent="0.2">
      <c r="O20839" s="223"/>
    </row>
    <row r="20840" spans="15:15" x14ac:dyDescent="0.2">
      <c r="O20840" s="223"/>
    </row>
    <row r="20841" spans="15:15" x14ac:dyDescent="0.2">
      <c r="O20841" s="223"/>
    </row>
    <row r="20842" spans="15:15" x14ac:dyDescent="0.2">
      <c r="O20842" s="223"/>
    </row>
    <row r="20843" spans="15:15" x14ac:dyDescent="0.2">
      <c r="O20843" s="223"/>
    </row>
    <row r="20844" spans="15:15" x14ac:dyDescent="0.2">
      <c r="O20844" s="223"/>
    </row>
    <row r="20845" spans="15:15" x14ac:dyDescent="0.2">
      <c r="O20845" s="223"/>
    </row>
    <row r="20846" spans="15:15" x14ac:dyDescent="0.2">
      <c r="O20846" s="223"/>
    </row>
    <row r="20847" spans="15:15" x14ac:dyDescent="0.2">
      <c r="O20847" s="223"/>
    </row>
    <row r="20848" spans="15:15" x14ac:dyDescent="0.2">
      <c r="O20848" s="223"/>
    </row>
    <row r="20849" spans="15:15" x14ac:dyDescent="0.2">
      <c r="O20849" s="223"/>
    </row>
    <row r="20850" spans="15:15" x14ac:dyDescent="0.2">
      <c r="O20850" s="223"/>
    </row>
    <row r="20851" spans="15:15" x14ac:dyDescent="0.2">
      <c r="O20851" s="223"/>
    </row>
    <row r="20852" spans="15:15" x14ac:dyDescent="0.2">
      <c r="O20852" s="223"/>
    </row>
    <row r="20853" spans="15:15" x14ac:dyDescent="0.2">
      <c r="O20853" s="223"/>
    </row>
    <row r="20854" spans="15:15" x14ac:dyDescent="0.2">
      <c r="O20854" s="223"/>
    </row>
    <row r="20855" spans="15:15" x14ac:dyDescent="0.2">
      <c r="O20855" s="223"/>
    </row>
    <row r="20856" spans="15:15" x14ac:dyDescent="0.2">
      <c r="O20856" s="223"/>
    </row>
    <row r="20857" spans="15:15" x14ac:dyDescent="0.2">
      <c r="O20857" s="223"/>
    </row>
    <row r="20858" spans="15:15" x14ac:dyDescent="0.2">
      <c r="O20858" s="223"/>
    </row>
    <row r="20859" spans="15:15" x14ac:dyDescent="0.2">
      <c r="O20859" s="223"/>
    </row>
    <row r="20860" spans="15:15" x14ac:dyDescent="0.2">
      <c r="O20860" s="223"/>
    </row>
    <row r="20861" spans="15:15" x14ac:dyDescent="0.2">
      <c r="O20861" s="223"/>
    </row>
    <row r="20862" spans="15:15" x14ac:dyDescent="0.2">
      <c r="O20862" s="223"/>
    </row>
    <row r="20863" spans="15:15" x14ac:dyDescent="0.2">
      <c r="O20863" s="223"/>
    </row>
    <row r="20864" spans="15:15" x14ac:dyDescent="0.2">
      <c r="O20864" s="223"/>
    </row>
    <row r="20865" spans="15:15" x14ac:dyDescent="0.2">
      <c r="O20865" s="223"/>
    </row>
    <row r="20866" spans="15:15" x14ac:dyDescent="0.2">
      <c r="O20866" s="223"/>
    </row>
    <row r="20867" spans="15:15" x14ac:dyDescent="0.2">
      <c r="O20867" s="223"/>
    </row>
    <row r="20868" spans="15:15" x14ac:dyDescent="0.2">
      <c r="O20868" s="223"/>
    </row>
    <row r="20869" spans="15:15" x14ac:dyDescent="0.2">
      <c r="O20869" s="223"/>
    </row>
    <row r="20870" spans="15:15" x14ac:dyDescent="0.2">
      <c r="O20870" s="223"/>
    </row>
    <row r="20871" spans="15:15" x14ac:dyDescent="0.2">
      <c r="O20871" s="223"/>
    </row>
    <row r="20872" spans="15:15" x14ac:dyDescent="0.2">
      <c r="O20872" s="223"/>
    </row>
    <row r="20873" spans="15:15" x14ac:dyDescent="0.2">
      <c r="O20873" s="223"/>
    </row>
    <row r="20874" spans="15:15" x14ac:dyDescent="0.2">
      <c r="O20874" s="223"/>
    </row>
    <row r="20875" spans="15:15" x14ac:dyDescent="0.2">
      <c r="O20875" s="223"/>
    </row>
    <row r="20876" spans="15:15" x14ac:dyDescent="0.2">
      <c r="O20876" s="223"/>
    </row>
    <row r="20877" spans="15:15" x14ac:dyDescent="0.2">
      <c r="O20877" s="223"/>
    </row>
    <row r="20878" spans="15:15" x14ac:dyDescent="0.2">
      <c r="O20878" s="223"/>
    </row>
    <row r="20879" spans="15:15" x14ac:dyDescent="0.2">
      <c r="O20879" s="223"/>
    </row>
    <row r="20880" spans="15:15" x14ac:dyDescent="0.2">
      <c r="O20880" s="223"/>
    </row>
    <row r="20881" spans="15:15" x14ac:dyDescent="0.2">
      <c r="O20881" s="223"/>
    </row>
    <row r="20882" spans="15:15" x14ac:dyDescent="0.2">
      <c r="O20882" s="223"/>
    </row>
    <row r="20883" spans="15:15" x14ac:dyDescent="0.2">
      <c r="O20883" s="223"/>
    </row>
    <row r="20884" spans="15:15" x14ac:dyDescent="0.2">
      <c r="O20884" s="223"/>
    </row>
    <row r="20885" spans="15:15" x14ac:dyDescent="0.2">
      <c r="O20885" s="223"/>
    </row>
    <row r="20886" spans="15:15" x14ac:dyDescent="0.2">
      <c r="O20886" s="223"/>
    </row>
    <row r="20887" spans="15:15" x14ac:dyDescent="0.2">
      <c r="O20887" s="223"/>
    </row>
    <row r="20888" spans="15:15" x14ac:dyDescent="0.2">
      <c r="O20888" s="223"/>
    </row>
    <row r="20889" spans="15:15" x14ac:dyDescent="0.2">
      <c r="O20889" s="223"/>
    </row>
    <row r="20890" spans="15:15" x14ac:dyDescent="0.2">
      <c r="O20890" s="223"/>
    </row>
    <row r="20891" spans="15:15" x14ac:dyDescent="0.2">
      <c r="O20891" s="223"/>
    </row>
    <row r="20892" spans="15:15" x14ac:dyDescent="0.2">
      <c r="O20892" s="223"/>
    </row>
    <row r="20893" spans="15:15" x14ac:dyDescent="0.2">
      <c r="O20893" s="223"/>
    </row>
    <row r="20894" spans="15:15" x14ac:dyDescent="0.2">
      <c r="O20894" s="223"/>
    </row>
    <row r="20895" spans="15:15" x14ac:dyDescent="0.2">
      <c r="O20895" s="223"/>
    </row>
    <row r="20896" spans="15:15" x14ac:dyDescent="0.2">
      <c r="O20896" s="223"/>
    </row>
    <row r="20897" spans="15:15" x14ac:dyDescent="0.2">
      <c r="O20897" s="223"/>
    </row>
    <row r="20898" spans="15:15" x14ac:dyDescent="0.2">
      <c r="O20898" s="223"/>
    </row>
    <row r="20899" spans="15:15" x14ac:dyDescent="0.2">
      <c r="O20899" s="223"/>
    </row>
    <row r="20900" spans="15:15" x14ac:dyDescent="0.2">
      <c r="O20900" s="223"/>
    </row>
    <row r="20901" spans="15:15" x14ac:dyDescent="0.2">
      <c r="O20901" s="223"/>
    </row>
    <row r="20902" spans="15:15" x14ac:dyDescent="0.2">
      <c r="O20902" s="223"/>
    </row>
    <row r="20903" spans="15:15" x14ac:dyDescent="0.2">
      <c r="O20903" s="223"/>
    </row>
    <row r="20904" spans="15:15" x14ac:dyDescent="0.2">
      <c r="O20904" s="223"/>
    </row>
    <row r="20905" spans="15:15" x14ac:dyDescent="0.2">
      <c r="O20905" s="223"/>
    </row>
    <row r="20906" spans="15:15" x14ac:dyDescent="0.2">
      <c r="O20906" s="223"/>
    </row>
    <row r="20907" spans="15:15" x14ac:dyDescent="0.2">
      <c r="O20907" s="223"/>
    </row>
    <row r="20908" spans="15:15" x14ac:dyDescent="0.2">
      <c r="O20908" s="223"/>
    </row>
    <row r="20909" spans="15:15" x14ac:dyDescent="0.2">
      <c r="O20909" s="223"/>
    </row>
    <row r="20910" spans="15:15" x14ac:dyDescent="0.2">
      <c r="O20910" s="223"/>
    </row>
    <row r="20911" spans="15:15" x14ac:dyDescent="0.2">
      <c r="O20911" s="223"/>
    </row>
    <row r="20912" spans="15:15" x14ac:dyDescent="0.2">
      <c r="O20912" s="223"/>
    </row>
    <row r="20913" spans="15:15" x14ac:dyDescent="0.2">
      <c r="O20913" s="223"/>
    </row>
    <row r="20914" spans="15:15" x14ac:dyDescent="0.2">
      <c r="O20914" s="223"/>
    </row>
    <row r="20915" spans="15:15" x14ac:dyDescent="0.2">
      <c r="O20915" s="223"/>
    </row>
    <row r="20916" spans="15:15" x14ac:dyDescent="0.2">
      <c r="O20916" s="223"/>
    </row>
    <row r="20917" spans="15:15" x14ac:dyDescent="0.2">
      <c r="O20917" s="223"/>
    </row>
    <row r="20918" spans="15:15" x14ac:dyDescent="0.2">
      <c r="O20918" s="223"/>
    </row>
    <row r="20919" spans="15:15" x14ac:dyDescent="0.2">
      <c r="O20919" s="223"/>
    </row>
    <row r="20920" spans="15:15" x14ac:dyDescent="0.2">
      <c r="O20920" s="223"/>
    </row>
    <row r="20921" spans="15:15" x14ac:dyDescent="0.2">
      <c r="O20921" s="223"/>
    </row>
    <row r="20922" spans="15:15" x14ac:dyDescent="0.2">
      <c r="O20922" s="223"/>
    </row>
    <row r="20923" spans="15:15" x14ac:dyDescent="0.2">
      <c r="O20923" s="223"/>
    </row>
    <row r="20924" spans="15:15" x14ac:dyDescent="0.2">
      <c r="O20924" s="223"/>
    </row>
    <row r="20925" spans="15:15" x14ac:dyDescent="0.2">
      <c r="O20925" s="223"/>
    </row>
    <row r="20926" spans="15:15" x14ac:dyDescent="0.2">
      <c r="O20926" s="223"/>
    </row>
    <row r="20927" spans="15:15" x14ac:dyDescent="0.2">
      <c r="O20927" s="223"/>
    </row>
    <row r="20928" spans="15:15" x14ac:dyDescent="0.2">
      <c r="O20928" s="223"/>
    </row>
    <row r="20929" spans="15:15" x14ac:dyDescent="0.2">
      <c r="O20929" s="223"/>
    </row>
    <row r="20930" spans="15:15" x14ac:dyDescent="0.2">
      <c r="O20930" s="223"/>
    </row>
    <row r="20931" spans="15:15" x14ac:dyDescent="0.2">
      <c r="O20931" s="223"/>
    </row>
    <row r="20932" spans="15:15" x14ac:dyDescent="0.2">
      <c r="O20932" s="223"/>
    </row>
    <row r="20933" spans="15:15" x14ac:dyDescent="0.2">
      <c r="O20933" s="223"/>
    </row>
    <row r="20934" spans="15:15" x14ac:dyDescent="0.2">
      <c r="O20934" s="223"/>
    </row>
    <row r="20935" spans="15:15" x14ac:dyDescent="0.2">
      <c r="O20935" s="223"/>
    </row>
    <row r="20936" spans="15:15" x14ac:dyDescent="0.2">
      <c r="O20936" s="223"/>
    </row>
    <row r="20937" spans="15:15" x14ac:dyDescent="0.2">
      <c r="O20937" s="223"/>
    </row>
    <row r="20938" spans="15:15" x14ac:dyDescent="0.2">
      <c r="O20938" s="223"/>
    </row>
    <row r="20939" spans="15:15" x14ac:dyDescent="0.2">
      <c r="O20939" s="223"/>
    </row>
    <row r="20940" spans="15:15" x14ac:dyDescent="0.2">
      <c r="O20940" s="223"/>
    </row>
    <row r="20941" spans="15:15" x14ac:dyDescent="0.2">
      <c r="O20941" s="223"/>
    </row>
    <row r="20942" spans="15:15" x14ac:dyDescent="0.2">
      <c r="O20942" s="223"/>
    </row>
    <row r="20943" spans="15:15" x14ac:dyDescent="0.2">
      <c r="O20943" s="223"/>
    </row>
    <row r="20944" spans="15:15" x14ac:dyDescent="0.2">
      <c r="O20944" s="223"/>
    </row>
    <row r="20945" spans="15:15" x14ac:dyDescent="0.2">
      <c r="O20945" s="223"/>
    </row>
    <row r="20946" spans="15:15" x14ac:dyDescent="0.2">
      <c r="O20946" s="223"/>
    </row>
    <row r="20947" spans="15:15" x14ac:dyDescent="0.2">
      <c r="O20947" s="223"/>
    </row>
    <row r="20948" spans="15:15" x14ac:dyDescent="0.2">
      <c r="O20948" s="223"/>
    </row>
    <row r="20949" spans="15:15" x14ac:dyDescent="0.2">
      <c r="O20949" s="223"/>
    </row>
    <row r="20950" spans="15:15" x14ac:dyDescent="0.2">
      <c r="O20950" s="223"/>
    </row>
    <row r="20951" spans="15:15" x14ac:dyDescent="0.2">
      <c r="O20951" s="223"/>
    </row>
    <row r="20952" spans="15:15" x14ac:dyDescent="0.2">
      <c r="O20952" s="223"/>
    </row>
    <row r="20953" spans="15:15" x14ac:dyDescent="0.2">
      <c r="O20953" s="223"/>
    </row>
    <row r="20954" spans="15:15" x14ac:dyDescent="0.2">
      <c r="O20954" s="223"/>
    </row>
    <row r="20955" spans="15:15" x14ac:dyDescent="0.2">
      <c r="O20955" s="223"/>
    </row>
    <row r="20956" spans="15:15" x14ac:dyDescent="0.2">
      <c r="O20956" s="223"/>
    </row>
    <row r="20957" spans="15:15" x14ac:dyDescent="0.2">
      <c r="O20957" s="223"/>
    </row>
    <row r="20958" spans="15:15" x14ac:dyDescent="0.2">
      <c r="O20958" s="223"/>
    </row>
    <row r="20959" spans="15:15" x14ac:dyDescent="0.2">
      <c r="O20959" s="223"/>
    </row>
    <row r="20960" spans="15:15" x14ac:dyDescent="0.2">
      <c r="O20960" s="223"/>
    </row>
    <row r="20961" spans="15:15" x14ac:dyDescent="0.2">
      <c r="O20961" s="223"/>
    </row>
    <row r="20962" spans="15:15" x14ac:dyDescent="0.2">
      <c r="O20962" s="223"/>
    </row>
    <row r="20963" spans="15:15" x14ac:dyDescent="0.2">
      <c r="O20963" s="223"/>
    </row>
    <row r="20964" spans="15:15" x14ac:dyDescent="0.2">
      <c r="O20964" s="223"/>
    </row>
    <row r="20965" spans="15:15" x14ac:dyDescent="0.2">
      <c r="O20965" s="223"/>
    </row>
    <row r="20966" spans="15:15" x14ac:dyDescent="0.2">
      <c r="O20966" s="223"/>
    </row>
    <row r="20967" spans="15:15" x14ac:dyDescent="0.2">
      <c r="O20967" s="223"/>
    </row>
    <row r="20968" spans="15:15" x14ac:dyDescent="0.2">
      <c r="O20968" s="223"/>
    </row>
    <row r="20969" spans="15:15" x14ac:dyDescent="0.2">
      <c r="O20969" s="223"/>
    </row>
    <row r="20970" spans="15:15" x14ac:dyDescent="0.2">
      <c r="O20970" s="223"/>
    </row>
    <row r="20971" spans="15:15" x14ac:dyDescent="0.2">
      <c r="O20971" s="223"/>
    </row>
    <row r="20972" spans="15:15" x14ac:dyDescent="0.2">
      <c r="O20972" s="223"/>
    </row>
    <row r="20973" spans="15:15" x14ac:dyDescent="0.2">
      <c r="O20973" s="223"/>
    </row>
    <row r="20974" spans="15:15" x14ac:dyDescent="0.2">
      <c r="O20974" s="223"/>
    </row>
    <row r="20975" spans="15:15" x14ac:dyDescent="0.2">
      <c r="O20975" s="223"/>
    </row>
    <row r="20976" spans="15:15" x14ac:dyDescent="0.2">
      <c r="O20976" s="223"/>
    </row>
    <row r="20977" spans="15:15" x14ac:dyDescent="0.2">
      <c r="O20977" s="223"/>
    </row>
    <row r="20978" spans="15:15" x14ac:dyDescent="0.2">
      <c r="O20978" s="223"/>
    </row>
    <row r="20979" spans="15:15" x14ac:dyDescent="0.2">
      <c r="O20979" s="223"/>
    </row>
    <row r="20980" spans="15:15" x14ac:dyDescent="0.2">
      <c r="O20980" s="223"/>
    </row>
    <row r="20981" spans="15:15" x14ac:dyDescent="0.2">
      <c r="O20981" s="223"/>
    </row>
    <row r="20982" spans="15:15" x14ac:dyDescent="0.2">
      <c r="O20982" s="223"/>
    </row>
    <row r="20983" spans="15:15" x14ac:dyDescent="0.2">
      <c r="O20983" s="223"/>
    </row>
    <row r="20984" spans="15:15" x14ac:dyDescent="0.2">
      <c r="O20984" s="223"/>
    </row>
    <row r="20985" spans="15:15" x14ac:dyDescent="0.2">
      <c r="O20985" s="223"/>
    </row>
    <row r="20986" spans="15:15" x14ac:dyDescent="0.2">
      <c r="O20986" s="223"/>
    </row>
    <row r="20987" spans="15:15" x14ac:dyDescent="0.2">
      <c r="O20987" s="223"/>
    </row>
    <row r="20988" spans="15:15" x14ac:dyDescent="0.2">
      <c r="O20988" s="223"/>
    </row>
    <row r="20989" spans="15:15" x14ac:dyDescent="0.2">
      <c r="O20989" s="223"/>
    </row>
    <row r="20990" spans="15:15" x14ac:dyDescent="0.2">
      <c r="O20990" s="223"/>
    </row>
    <row r="20991" spans="15:15" x14ac:dyDescent="0.2">
      <c r="O20991" s="223"/>
    </row>
    <row r="20992" spans="15:15" x14ac:dyDescent="0.2">
      <c r="O20992" s="223"/>
    </row>
    <row r="20993" spans="15:15" x14ac:dyDescent="0.2">
      <c r="O20993" s="223"/>
    </row>
    <row r="20994" spans="15:15" x14ac:dyDescent="0.2">
      <c r="O20994" s="223"/>
    </row>
    <row r="20995" spans="15:15" x14ac:dyDescent="0.2">
      <c r="O20995" s="223"/>
    </row>
    <row r="20996" spans="15:15" x14ac:dyDescent="0.2">
      <c r="O20996" s="223"/>
    </row>
    <row r="20997" spans="15:15" x14ac:dyDescent="0.2">
      <c r="O20997" s="223"/>
    </row>
    <row r="20998" spans="15:15" x14ac:dyDescent="0.2">
      <c r="O20998" s="223"/>
    </row>
    <row r="20999" spans="15:15" x14ac:dyDescent="0.2">
      <c r="O20999" s="223"/>
    </row>
    <row r="21000" spans="15:15" x14ac:dyDescent="0.2">
      <c r="O21000" s="223"/>
    </row>
    <row r="21001" spans="15:15" x14ac:dyDescent="0.2">
      <c r="O21001" s="223"/>
    </row>
    <row r="21002" spans="15:15" x14ac:dyDescent="0.2">
      <c r="O21002" s="223"/>
    </row>
    <row r="21003" spans="15:15" x14ac:dyDescent="0.2">
      <c r="O21003" s="223"/>
    </row>
    <row r="21004" spans="15:15" x14ac:dyDescent="0.2">
      <c r="O21004" s="223"/>
    </row>
    <row r="21005" spans="15:15" x14ac:dyDescent="0.2">
      <c r="O21005" s="223"/>
    </row>
    <row r="21006" spans="15:15" x14ac:dyDescent="0.2">
      <c r="O21006" s="223"/>
    </row>
    <row r="21007" spans="15:15" x14ac:dyDescent="0.2">
      <c r="O21007" s="223"/>
    </row>
    <row r="21008" spans="15:15" x14ac:dyDescent="0.2">
      <c r="O21008" s="223"/>
    </row>
    <row r="21009" spans="15:15" x14ac:dyDescent="0.2">
      <c r="O21009" s="223"/>
    </row>
    <row r="21010" spans="15:15" x14ac:dyDescent="0.2">
      <c r="O21010" s="223"/>
    </row>
    <row r="21011" spans="15:15" x14ac:dyDescent="0.2">
      <c r="O21011" s="223"/>
    </row>
    <row r="21012" spans="15:15" x14ac:dyDescent="0.2">
      <c r="O21012" s="223"/>
    </row>
    <row r="21013" spans="15:15" x14ac:dyDescent="0.2">
      <c r="O21013" s="223"/>
    </row>
    <row r="21014" spans="15:15" x14ac:dyDescent="0.2">
      <c r="O21014" s="223"/>
    </row>
    <row r="21015" spans="15:15" x14ac:dyDescent="0.2">
      <c r="O21015" s="223"/>
    </row>
    <row r="21016" spans="15:15" x14ac:dyDescent="0.2">
      <c r="O21016" s="223"/>
    </row>
    <row r="21017" spans="15:15" x14ac:dyDescent="0.2">
      <c r="O21017" s="223"/>
    </row>
    <row r="21018" spans="15:15" x14ac:dyDescent="0.2">
      <c r="O21018" s="223"/>
    </row>
    <row r="21019" spans="15:15" x14ac:dyDescent="0.2">
      <c r="O21019" s="223"/>
    </row>
    <row r="21020" spans="15:15" x14ac:dyDescent="0.2">
      <c r="O21020" s="223"/>
    </row>
    <row r="21021" spans="15:15" x14ac:dyDescent="0.2">
      <c r="O21021" s="223"/>
    </row>
    <row r="21022" spans="15:15" x14ac:dyDescent="0.2">
      <c r="O21022" s="223"/>
    </row>
    <row r="21023" spans="15:15" x14ac:dyDescent="0.2">
      <c r="O21023" s="223"/>
    </row>
    <row r="21024" spans="15:15" x14ac:dyDescent="0.2">
      <c r="O21024" s="223"/>
    </row>
    <row r="21025" spans="15:15" x14ac:dyDescent="0.2">
      <c r="O21025" s="223"/>
    </row>
    <row r="21026" spans="15:15" x14ac:dyDescent="0.2">
      <c r="O21026" s="223"/>
    </row>
    <row r="21027" spans="15:15" x14ac:dyDescent="0.2">
      <c r="O21027" s="223"/>
    </row>
    <row r="21028" spans="15:15" x14ac:dyDescent="0.2">
      <c r="O21028" s="223"/>
    </row>
    <row r="21029" spans="15:15" x14ac:dyDescent="0.2">
      <c r="O21029" s="223"/>
    </row>
    <row r="21030" spans="15:15" x14ac:dyDescent="0.2">
      <c r="O21030" s="223"/>
    </row>
    <row r="21031" spans="15:15" x14ac:dyDescent="0.2">
      <c r="O21031" s="223"/>
    </row>
    <row r="21032" spans="15:15" x14ac:dyDescent="0.2">
      <c r="O21032" s="223"/>
    </row>
    <row r="21033" spans="15:15" x14ac:dyDescent="0.2">
      <c r="O21033" s="223"/>
    </row>
    <row r="21034" spans="15:15" x14ac:dyDescent="0.2">
      <c r="O21034" s="223"/>
    </row>
    <row r="21035" spans="15:15" x14ac:dyDescent="0.2">
      <c r="O21035" s="223"/>
    </row>
    <row r="21036" spans="15:15" x14ac:dyDescent="0.2">
      <c r="O21036" s="223"/>
    </row>
    <row r="21037" spans="15:15" x14ac:dyDescent="0.2">
      <c r="O21037" s="223"/>
    </row>
    <row r="21038" spans="15:15" x14ac:dyDescent="0.2">
      <c r="O21038" s="223"/>
    </row>
    <row r="21039" spans="15:15" x14ac:dyDescent="0.2">
      <c r="O21039" s="223"/>
    </row>
    <row r="21040" spans="15:15" x14ac:dyDescent="0.2">
      <c r="O21040" s="223"/>
    </row>
    <row r="21041" spans="15:15" x14ac:dyDescent="0.2">
      <c r="O21041" s="223"/>
    </row>
    <row r="21042" spans="15:15" x14ac:dyDescent="0.2">
      <c r="O21042" s="223"/>
    </row>
    <row r="21043" spans="15:15" x14ac:dyDescent="0.2">
      <c r="O21043" s="223"/>
    </row>
    <row r="21044" spans="15:15" x14ac:dyDescent="0.2">
      <c r="O21044" s="223"/>
    </row>
    <row r="21045" spans="15:15" x14ac:dyDescent="0.2">
      <c r="O21045" s="223"/>
    </row>
    <row r="21046" spans="15:15" x14ac:dyDescent="0.2">
      <c r="O21046" s="223"/>
    </row>
    <row r="21047" spans="15:15" x14ac:dyDescent="0.2">
      <c r="O21047" s="223"/>
    </row>
    <row r="21048" spans="15:15" x14ac:dyDescent="0.2">
      <c r="O21048" s="223"/>
    </row>
    <row r="21049" spans="15:15" x14ac:dyDescent="0.2">
      <c r="O21049" s="223"/>
    </row>
    <row r="21050" spans="15:15" x14ac:dyDescent="0.2">
      <c r="O21050" s="223"/>
    </row>
    <row r="21051" spans="15:15" x14ac:dyDescent="0.2">
      <c r="O21051" s="223"/>
    </row>
    <row r="21052" spans="15:15" x14ac:dyDescent="0.2">
      <c r="O21052" s="223"/>
    </row>
    <row r="21053" spans="15:15" x14ac:dyDescent="0.2">
      <c r="O21053" s="223"/>
    </row>
    <row r="21054" spans="15:15" x14ac:dyDescent="0.2">
      <c r="O21054" s="223"/>
    </row>
    <row r="21055" spans="15:15" x14ac:dyDescent="0.2">
      <c r="O21055" s="223"/>
    </row>
    <row r="21056" spans="15:15" x14ac:dyDescent="0.2">
      <c r="O21056" s="223"/>
    </row>
    <row r="21057" spans="15:15" x14ac:dyDescent="0.2">
      <c r="O21057" s="223"/>
    </row>
    <row r="21058" spans="15:15" x14ac:dyDescent="0.2">
      <c r="O21058" s="223"/>
    </row>
    <row r="21059" spans="15:15" x14ac:dyDescent="0.2">
      <c r="O21059" s="223"/>
    </row>
    <row r="21060" spans="15:15" x14ac:dyDescent="0.2">
      <c r="O21060" s="223"/>
    </row>
    <row r="21061" spans="15:15" x14ac:dyDescent="0.2">
      <c r="O21061" s="223"/>
    </row>
    <row r="21062" spans="15:15" x14ac:dyDescent="0.2">
      <c r="O21062" s="223"/>
    </row>
    <row r="21063" spans="15:15" x14ac:dyDescent="0.2">
      <c r="O21063" s="223"/>
    </row>
    <row r="21064" spans="15:15" x14ac:dyDescent="0.2">
      <c r="O21064" s="223"/>
    </row>
    <row r="21065" spans="15:15" x14ac:dyDescent="0.2">
      <c r="O21065" s="223"/>
    </row>
    <row r="21066" spans="15:15" x14ac:dyDescent="0.2">
      <c r="O21066" s="223"/>
    </row>
    <row r="21067" spans="15:15" x14ac:dyDescent="0.2">
      <c r="O21067" s="223"/>
    </row>
    <row r="21068" spans="15:15" x14ac:dyDescent="0.2">
      <c r="O21068" s="223"/>
    </row>
    <row r="21069" spans="15:15" x14ac:dyDescent="0.2">
      <c r="O21069" s="223"/>
    </row>
    <row r="21070" spans="15:15" x14ac:dyDescent="0.2">
      <c r="O21070" s="223"/>
    </row>
    <row r="21071" spans="15:15" x14ac:dyDescent="0.2">
      <c r="O21071" s="223"/>
    </row>
    <row r="21072" spans="15:15" x14ac:dyDescent="0.2">
      <c r="O21072" s="223"/>
    </row>
    <row r="21073" spans="15:15" x14ac:dyDescent="0.2">
      <c r="O21073" s="223"/>
    </row>
    <row r="21074" spans="15:15" x14ac:dyDescent="0.2">
      <c r="O21074" s="223"/>
    </row>
    <row r="21075" spans="15:15" x14ac:dyDescent="0.2">
      <c r="O21075" s="223"/>
    </row>
    <row r="21076" spans="15:15" x14ac:dyDescent="0.2">
      <c r="O21076" s="223"/>
    </row>
    <row r="21077" spans="15:15" x14ac:dyDescent="0.2">
      <c r="O21077" s="223"/>
    </row>
    <row r="21078" spans="15:15" x14ac:dyDescent="0.2">
      <c r="O21078" s="223"/>
    </row>
    <row r="21079" spans="15:15" x14ac:dyDescent="0.2">
      <c r="O21079" s="223"/>
    </row>
    <row r="21080" spans="15:15" x14ac:dyDescent="0.2">
      <c r="O21080" s="223"/>
    </row>
    <row r="21081" spans="15:15" x14ac:dyDescent="0.2">
      <c r="O21081" s="223"/>
    </row>
    <row r="21082" spans="15:15" x14ac:dyDescent="0.2">
      <c r="O21082" s="223"/>
    </row>
    <row r="21083" spans="15:15" x14ac:dyDescent="0.2">
      <c r="O21083" s="223"/>
    </row>
    <row r="21084" spans="15:15" x14ac:dyDescent="0.2">
      <c r="O21084" s="223"/>
    </row>
    <row r="21085" spans="15:15" x14ac:dyDescent="0.2">
      <c r="O21085" s="223"/>
    </row>
    <row r="21086" spans="15:15" x14ac:dyDescent="0.2">
      <c r="O21086" s="223"/>
    </row>
    <row r="21087" spans="15:15" x14ac:dyDescent="0.2">
      <c r="O21087" s="223"/>
    </row>
    <row r="21088" spans="15:15" x14ac:dyDescent="0.2">
      <c r="O21088" s="223"/>
    </row>
    <row r="21089" spans="15:15" x14ac:dyDescent="0.2">
      <c r="O21089" s="223"/>
    </row>
    <row r="21090" spans="15:15" x14ac:dyDescent="0.2">
      <c r="O21090" s="223"/>
    </row>
    <row r="21091" spans="15:15" x14ac:dyDescent="0.2">
      <c r="O21091" s="223"/>
    </row>
    <row r="21092" spans="15:15" x14ac:dyDescent="0.2">
      <c r="O21092" s="223"/>
    </row>
    <row r="21093" spans="15:15" x14ac:dyDescent="0.2">
      <c r="O21093" s="223"/>
    </row>
    <row r="21094" spans="15:15" x14ac:dyDescent="0.2">
      <c r="O21094" s="223"/>
    </row>
    <row r="21095" spans="15:15" x14ac:dyDescent="0.2">
      <c r="O21095" s="223"/>
    </row>
    <row r="21096" spans="15:15" x14ac:dyDescent="0.2">
      <c r="O21096" s="223"/>
    </row>
    <row r="21097" spans="15:15" x14ac:dyDescent="0.2">
      <c r="O21097" s="223"/>
    </row>
    <row r="21098" spans="15:15" x14ac:dyDescent="0.2">
      <c r="O21098" s="223"/>
    </row>
    <row r="21099" spans="15:15" x14ac:dyDescent="0.2">
      <c r="O21099" s="223"/>
    </row>
    <row r="21100" spans="15:15" x14ac:dyDescent="0.2">
      <c r="O21100" s="223"/>
    </row>
    <row r="21101" spans="15:15" x14ac:dyDescent="0.2">
      <c r="O21101" s="223"/>
    </row>
    <row r="21102" spans="15:15" x14ac:dyDescent="0.2">
      <c r="O21102" s="223"/>
    </row>
    <row r="21103" spans="15:15" x14ac:dyDescent="0.2">
      <c r="O21103" s="223"/>
    </row>
    <row r="21104" spans="15:15" x14ac:dyDescent="0.2">
      <c r="O21104" s="223"/>
    </row>
    <row r="21105" spans="15:15" x14ac:dyDescent="0.2">
      <c r="O21105" s="223"/>
    </row>
    <row r="21106" spans="15:15" x14ac:dyDescent="0.2">
      <c r="O21106" s="223"/>
    </row>
    <row r="21107" spans="15:15" x14ac:dyDescent="0.2">
      <c r="O21107" s="223"/>
    </row>
    <row r="21108" spans="15:15" x14ac:dyDescent="0.2">
      <c r="O21108" s="223"/>
    </row>
    <row r="21109" spans="15:15" x14ac:dyDescent="0.2">
      <c r="O21109" s="223"/>
    </row>
    <row r="21110" spans="15:15" x14ac:dyDescent="0.2">
      <c r="O21110" s="223"/>
    </row>
    <row r="21111" spans="15:15" x14ac:dyDescent="0.2">
      <c r="O21111" s="223"/>
    </row>
    <row r="21112" spans="15:15" x14ac:dyDescent="0.2">
      <c r="O21112" s="223"/>
    </row>
    <row r="21113" spans="15:15" x14ac:dyDescent="0.2">
      <c r="O21113" s="223"/>
    </row>
    <row r="21114" spans="15:15" x14ac:dyDescent="0.2">
      <c r="O21114" s="223"/>
    </row>
    <row r="21115" spans="15:15" x14ac:dyDescent="0.2">
      <c r="O21115" s="223"/>
    </row>
    <row r="21116" spans="15:15" x14ac:dyDescent="0.2">
      <c r="O21116" s="223"/>
    </row>
    <row r="21117" spans="15:15" x14ac:dyDescent="0.2">
      <c r="O21117" s="223"/>
    </row>
    <row r="21118" spans="15:15" x14ac:dyDescent="0.2">
      <c r="O21118" s="223"/>
    </row>
    <row r="21119" spans="15:15" x14ac:dyDescent="0.2">
      <c r="O21119" s="223"/>
    </row>
    <row r="21120" spans="15:15" x14ac:dyDescent="0.2">
      <c r="O21120" s="223"/>
    </row>
    <row r="21121" spans="15:15" x14ac:dyDescent="0.2">
      <c r="O21121" s="223"/>
    </row>
    <row r="21122" spans="15:15" x14ac:dyDescent="0.2">
      <c r="O21122" s="223"/>
    </row>
    <row r="21123" spans="15:15" x14ac:dyDescent="0.2">
      <c r="O21123" s="223"/>
    </row>
    <row r="21124" spans="15:15" x14ac:dyDescent="0.2">
      <c r="O21124" s="223"/>
    </row>
    <row r="21125" spans="15:15" x14ac:dyDescent="0.2">
      <c r="O21125" s="223"/>
    </row>
    <row r="21126" spans="15:15" x14ac:dyDescent="0.2">
      <c r="O21126" s="223"/>
    </row>
    <row r="21127" spans="15:15" x14ac:dyDescent="0.2">
      <c r="O21127" s="223"/>
    </row>
    <row r="21128" spans="15:15" x14ac:dyDescent="0.2">
      <c r="O21128" s="223"/>
    </row>
    <row r="21129" spans="15:15" x14ac:dyDescent="0.2">
      <c r="O21129" s="223"/>
    </row>
    <row r="21130" spans="15:15" x14ac:dyDescent="0.2">
      <c r="O21130" s="223"/>
    </row>
    <row r="21131" spans="15:15" x14ac:dyDescent="0.2">
      <c r="O21131" s="223"/>
    </row>
    <row r="21132" spans="15:15" x14ac:dyDescent="0.2">
      <c r="O21132" s="223"/>
    </row>
    <row r="21133" spans="15:15" x14ac:dyDescent="0.2">
      <c r="O21133" s="223"/>
    </row>
    <row r="21134" spans="15:15" x14ac:dyDescent="0.2">
      <c r="O21134" s="223"/>
    </row>
    <row r="21135" spans="15:15" x14ac:dyDescent="0.2">
      <c r="O21135" s="223"/>
    </row>
    <row r="21136" spans="15:15" x14ac:dyDescent="0.2">
      <c r="O21136" s="223"/>
    </row>
    <row r="21137" spans="15:15" x14ac:dyDescent="0.2">
      <c r="O21137" s="223"/>
    </row>
    <row r="21138" spans="15:15" x14ac:dyDescent="0.2">
      <c r="O21138" s="223"/>
    </row>
    <row r="21139" spans="15:15" x14ac:dyDescent="0.2">
      <c r="O21139" s="223"/>
    </row>
    <row r="21140" spans="15:15" x14ac:dyDescent="0.2">
      <c r="O21140" s="223"/>
    </row>
    <row r="21141" spans="15:15" x14ac:dyDescent="0.2">
      <c r="O21141" s="223"/>
    </row>
    <row r="21142" spans="15:15" x14ac:dyDescent="0.2">
      <c r="O21142" s="223"/>
    </row>
    <row r="21143" spans="15:15" x14ac:dyDescent="0.2">
      <c r="O21143" s="223"/>
    </row>
    <row r="21144" spans="15:15" x14ac:dyDescent="0.2">
      <c r="O21144" s="223"/>
    </row>
    <row r="21145" spans="15:15" x14ac:dyDescent="0.2">
      <c r="O21145" s="223"/>
    </row>
    <row r="21146" spans="15:15" x14ac:dyDescent="0.2">
      <c r="O21146" s="223"/>
    </row>
    <row r="21147" spans="15:15" x14ac:dyDescent="0.2">
      <c r="O21147" s="223"/>
    </row>
    <row r="21148" spans="15:15" x14ac:dyDescent="0.2">
      <c r="O21148" s="223"/>
    </row>
    <row r="21149" spans="15:15" x14ac:dyDescent="0.2">
      <c r="O21149" s="223"/>
    </row>
    <row r="21150" spans="15:15" x14ac:dyDescent="0.2">
      <c r="O21150" s="223"/>
    </row>
    <row r="21151" spans="15:15" x14ac:dyDescent="0.2">
      <c r="O21151" s="223"/>
    </row>
    <row r="21152" spans="15:15" x14ac:dyDescent="0.2">
      <c r="O21152" s="223"/>
    </row>
    <row r="21153" spans="15:15" x14ac:dyDescent="0.2">
      <c r="O21153" s="223"/>
    </row>
    <row r="21154" spans="15:15" x14ac:dyDescent="0.2">
      <c r="O21154" s="223"/>
    </row>
    <row r="21155" spans="15:15" x14ac:dyDescent="0.2">
      <c r="O21155" s="223"/>
    </row>
    <row r="21156" spans="15:15" x14ac:dyDescent="0.2">
      <c r="O21156" s="223"/>
    </row>
    <row r="21157" spans="15:15" x14ac:dyDescent="0.2">
      <c r="O21157" s="223"/>
    </row>
    <row r="21158" spans="15:15" x14ac:dyDescent="0.2">
      <c r="O21158" s="223"/>
    </row>
    <row r="21159" spans="15:15" x14ac:dyDescent="0.2">
      <c r="O21159" s="223"/>
    </row>
    <row r="21160" spans="15:15" x14ac:dyDescent="0.2">
      <c r="O21160" s="223"/>
    </row>
    <row r="21161" spans="15:15" x14ac:dyDescent="0.2">
      <c r="O21161" s="223"/>
    </row>
    <row r="21162" spans="15:15" x14ac:dyDescent="0.2">
      <c r="O21162" s="223"/>
    </row>
    <row r="21163" spans="15:15" x14ac:dyDescent="0.2">
      <c r="O21163" s="223"/>
    </row>
    <row r="21164" spans="15:15" x14ac:dyDescent="0.2">
      <c r="O21164" s="223"/>
    </row>
    <row r="21165" spans="15:15" x14ac:dyDescent="0.2">
      <c r="O21165" s="223"/>
    </row>
    <row r="21166" spans="15:15" x14ac:dyDescent="0.2">
      <c r="O21166" s="223"/>
    </row>
    <row r="21167" spans="15:15" x14ac:dyDescent="0.2">
      <c r="O21167" s="223"/>
    </row>
    <row r="21168" spans="15:15" x14ac:dyDescent="0.2">
      <c r="O21168" s="223"/>
    </row>
    <row r="21169" spans="15:15" x14ac:dyDescent="0.2">
      <c r="O21169" s="223"/>
    </row>
    <row r="21170" spans="15:15" x14ac:dyDescent="0.2">
      <c r="O21170" s="223"/>
    </row>
    <row r="21171" spans="15:15" x14ac:dyDescent="0.2">
      <c r="O21171" s="223"/>
    </row>
    <row r="21172" spans="15:15" x14ac:dyDescent="0.2">
      <c r="O21172" s="223"/>
    </row>
    <row r="21173" spans="15:15" x14ac:dyDescent="0.2">
      <c r="O21173" s="223"/>
    </row>
    <row r="21174" spans="15:15" x14ac:dyDescent="0.2">
      <c r="O21174" s="223"/>
    </row>
    <row r="21175" spans="15:15" x14ac:dyDescent="0.2">
      <c r="O21175" s="223"/>
    </row>
    <row r="21176" spans="15:15" x14ac:dyDescent="0.2">
      <c r="O21176" s="223"/>
    </row>
    <row r="21177" spans="15:15" x14ac:dyDescent="0.2">
      <c r="O21177" s="223"/>
    </row>
    <row r="21178" spans="15:15" x14ac:dyDescent="0.2">
      <c r="O21178" s="223"/>
    </row>
    <row r="21179" spans="15:15" x14ac:dyDescent="0.2">
      <c r="O21179" s="223"/>
    </row>
    <row r="21180" spans="15:15" x14ac:dyDescent="0.2">
      <c r="O21180" s="223"/>
    </row>
    <row r="21181" spans="15:15" x14ac:dyDescent="0.2">
      <c r="O21181" s="223"/>
    </row>
    <row r="21182" spans="15:15" x14ac:dyDescent="0.2">
      <c r="O21182" s="223"/>
    </row>
    <row r="21183" spans="15:15" x14ac:dyDescent="0.2">
      <c r="O21183" s="223"/>
    </row>
    <row r="21184" spans="15:15" x14ac:dyDescent="0.2">
      <c r="O21184" s="223"/>
    </row>
    <row r="21185" spans="15:15" x14ac:dyDescent="0.2">
      <c r="O21185" s="223"/>
    </row>
    <row r="21186" spans="15:15" x14ac:dyDescent="0.2">
      <c r="O21186" s="223"/>
    </row>
    <row r="21187" spans="15:15" x14ac:dyDescent="0.2">
      <c r="O21187" s="223"/>
    </row>
    <row r="21188" spans="15:15" x14ac:dyDescent="0.2">
      <c r="O21188" s="223"/>
    </row>
    <row r="21189" spans="15:15" x14ac:dyDescent="0.2">
      <c r="O21189" s="223"/>
    </row>
    <row r="21190" spans="15:15" x14ac:dyDescent="0.2">
      <c r="O21190" s="223"/>
    </row>
    <row r="21191" spans="15:15" x14ac:dyDescent="0.2">
      <c r="O21191" s="223"/>
    </row>
    <row r="21192" spans="15:15" x14ac:dyDescent="0.2">
      <c r="O21192" s="223"/>
    </row>
    <row r="21193" spans="15:15" x14ac:dyDescent="0.2">
      <c r="O21193" s="223"/>
    </row>
    <row r="21194" spans="15:15" x14ac:dyDescent="0.2">
      <c r="O21194" s="223"/>
    </row>
    <row r="21195" spans="15:15" x14ac:dyDescent="0.2">
      <c r="O21195" s="223"/>
    </row>
    <row r="21196" spans="15:15" x14ac:dyDescent="0.2">
      <c r="O21196" s="223"/>
    </row>
    <row r="21197" spans="15:15" x14ac:dyDescent="0.2">
      <c r="O21197" s="223"/>
    </row>
    <row r="21198" spans="15:15" x14ac:dyDescent="0.2">
      <c r="O21198" s="223"/>
    </row>
    <row r="21199" spans="15:15" x14ac:dyDescent="0.2">
      <c r="O21199" s="223"/>
    </row>
    <row r="21200" spans="15:15" x14ac:dyDescent="0.2">
      <c r="O21200" s="223"/>
    </row>
    <row r="21201" spans="15:15" x14ac:dyDescent="0.2">
      <c r="O21201" s="223"/>
    </row>
    <row r="21202" spans="15:15" x14ac:dyDescent="0.2">
      <c r="O21202" s="223"/>
    </row>
    <row r="21203" spans="15:15" x14ac:dyDescent="0.2">
      <c r="O21203" s="223"/>
    </row>
    <row r="21204" spans="15:15" x14ac:dyDescent="0.2">
      <c r="O21204" s="223"/>
    </row>
    <row r="21205" spans="15:15" x14ac:dyDescent="0.2">
      <c r="O21205" s="223"/>
    </row>
    <row r="21206" spans="15:15" x14ac:dyDescent="0.2">
      <c r="O21206" s="223"/>
    </row>
    <row r="21207" spans="15:15" x14ac:dyDescent="0.2">
      <c r="O21207" s="223"/>
    </row>
    <row r="21208" spans="15:15" x14ac:dyDescent="0.2">
      <c r="O21208" s="223"/>
    </row>
    <row r="21209" spans="15:15" x14ac:dyDescent="0.2">
      <c r="O21209" s="223"/>
    </row>
    <row r="21210" spans="15:15" x14ac:dyDescent="0.2">
      <c r="O21210" s="223"/>
    </row>
    <row r="21211" spans="15:15" x14ac:dyDescent="0.2">
      <c r="O21211" s="223"/>
    </row>
    <row r="21212" spans="15:15" x14ac:dyDescent="0.2">
      <c r="O21212" s="223"/>
    </row>
    <row r="21213" spans="15:15" x14ac:dyDescent="0.2">
      <c r="O21213" s="223"/>
    </row>
    <row r="21214" spans="15:15" x14ac:dyDescent="0.2">
      <c r="O21214" s="223"/>
    </row>
    <row r="21215" spans="15:15" x14ac:dyDescent="0.2">
      <c r="O21215" s="223"/>
    </row>
    <row r="21216" spans="15:15" x14ac:dyDescent="0.2">
      <c r="O21216" s="223"/>
    </row>
    <row r="21217" spans="15:15" x14ac:dyDescent="0.2">
      <c r="O21217" s="223"/>
    </row>
    <row r="21218" spans="15:15" x14ac:dyDescent="0.2">
      <c r="O21218" s="223"/>
    </row>
    <row r="21219" spans="15:15" x14ac:dyDescent="0.2">
      <c r="O21219" s="223"/>
    </row>
    <row r="21220" spans="15:15" x14ac:dyDescent="0.2">
      <c r="O21220" s="223"/>
    </row>
    <row r="21221" spans="15:15" x14ac:dyDescent="0.2">
      <c r="O21221" s="223"/>
    </row>
    <row r="21222" spans="15:15" x14ac:dyDescent="0.2">
      <c r="O21222" s="223"/>
    </row>
    <row r="21223" spans="15:15" x14ac:dyDescent="0.2">
      <c r="O21223" s="223"/>
    </row>
    <row r="21224" spans="15:15" x14ac:dyDescent="0.2">
      <c r="O21224" s="223"/>
    </row>
    <row r="21225" spans="15:15" x14ac:dyDescent="0.2">
      <c r="O21225" s="223"/>
    </row>
    <row r="21226" spans="15:15" x14ac:dyDescent="0.2">
      <c r="O21226" s="223"/>
    </row>
    <row r="21227" spans="15:15" x14ac:dyDescent="0.2">
      <c r="O21227" s="223"/>
    </row>
    <row r="21228" spans="15:15" x14ac:dyDescent="0.2">
      <c r="O21228" s="223"/>
    </row>
    <row r="21229" spans="15:15" x14ac:dyDescent="0.2">
      <c r="O21229" s="223"/>
    </row>
    <row r="21230" spans="15:15" x14ac:dyDescent="0.2">
      <c r="O21230" s="223"/>
    </row>
    <row r="21231" spans="15:15" x14ac:dyDescent="0.2">
      <c r="O21231" s="223"/>
    </row>
    <row r="21232" spans="15:15" x14ac:dyDescent="0.2">
      <c r="O21232" s="223"/>
    </row>
    <row r="21233" spans="15:15" x14ac:dyDescent="0.2">
      <c r="O21233" s="223"/>
    </row>
    <row r="21234" spans="15:15" x14ac:dyDescent="0.2">
      <c r="O21234" s="223"/>
    </row>
    <row r="21235" spans="15:15" x14ac:dyDescent="0.2">
      <c r="O21235" s="223"/>
    </row>
    <row r="21236" spans="15:15" x14ac:dyDescent="0.2">
      <c r="O21236" s="223"/>
    </row>
    <row r="21237" spans="15:15" x14ac:dyDescent="0.2">
      <c r="O21237" s="223"/>
    </row>
    <row r="21238" spans="15:15" x14ac:dyDescent="0.2">
      <c r="O21238" s="223"/>
    </row>
    <row r="21239" spans="15:15" x14ac:dyDescent="0.2">
      <c r="O21239" s="223"/>
    </row>
    <row r="21240" spans="15:15" x14ac:dyDescent="0.2">
      <c r="O21240" s="223"/>
    </row>
    <row r="21241" spans="15:15" x14ac:dyDescent="0.2">
      <c r="O21241" s="223"/>
    </row>
    <row r="21242" spans="15:15" x14ac:dyDescent="0.2">
      <c r="O21242" s="223"/>
    </row>
    <row r="21243" spans="15:15" x14ac:dyDescent="0.2">
      <c r="O21243" s="223"/>
    </row>
    <row r="21244" spans="15:15" x14ac:dyDescent="0.2">
      <c r="O21244" s="223"/>
    </row>
    <row r="21245" spans="15:15" x14ac:dyDescent="0.2">
      <c r="O21245" s="223"/>
    </row>
    <row r="21246" spans="15:15" x14ac:dyDescent="0.2">
      <c r="O21246" s="223"/>
    </row>
    <row r="21247" spans="15:15" x14ac:dyDescent="0.2">
      <c r="O21247" s="223"/>
    </row>
    <row r="21248" spans="15:15" x14ac:dyDescent="0.2">
      <c r="O21248" s="223"/>
    </row>
    <row r="21249" spans="15:15" x14ac:dyDescent="0.2">
      <c r="O21249" s="223"/>
    </row>
    <row r="21250" spans="15:15" x14ac:dyDescent="0.2">
      <c r="O21250" s="223"/>
    </row>
    <row r="21251" spans="15:15" x14ac:dyDescent="0.2">
      <c r="O21251" s="223"/>
    </row>
    <row r="21252" spans="15:15" x14ac:dyDescent="0.2">
      <c r="O21252" s="223"/>
    </row>
    <row r="21253" spans="15:15" x14ac:dyDescent="0.2">
      <c r="O21253" s="223"/>
    </row>
    <row r="21254" spans="15:15" x14ac:dyDescent="0.2">
      <c r="O21254" s="223"/>
    </row>
    <row r="21255" spans="15:15" x14ac:dyDescent="0.2">
      <c r="O21255" s="223"/>
    </row>
    <row r="21256" spans="15:15" x14ac:dyDescent="0.2">
      <c r="O21256" s="223"/>
    </row>
    <row r="21257" spans="15:15" x14ac:dyDescent="0.2">
      <c r="O21257" s="223"/>
    </row>
    <row r="21258" spans="15:15" x14ac:dyDescent="0.2">
      <c r="O21258" s="223"/>
    </row>
    <row r="21259" spans="15:15" x14ac:dyDescent="0.2">
      <c r="O21259" s="223"/>
    </row>
    <row r="21260" spans="15:15" x14ac:dyDescent="0.2">
      <c r="O21260" s="223"/>
    </row>
    <row r="21261" spans="15:15" x14ac:dyDescent="0.2">
      <c r="O21261" s="223"/>
    </row>
    <row r="21262" spans="15:15" x14ac:dyDescent="0.2">
      <c r="O21262" s="223"/>
    </row>
    <row r="21263" spans="15:15" x14ac:dyDescent="0.2">
      <c r="O21263" s="223"/>
    </row>
    <row r="21264" spans="15:15" x14ac:dyDescent="0.2">
      <c r="O21264" s="223"/>
    </row>
    <row r="21265" spans="15:15" x14ac:dyDescent="0.2">
      <c r="O21265" s="223"/>
    </row>
    <row r="21266" spans="15:15" x14ac:dyDescent="0.2">
      <c r="O21266" s="223"/>
    </row>
    <row r="21267" spans="15:15" x14ac:dyDescent="0.2">
      <c r="O21267" s="223"/>
    </row>
    <row r="21268" spans="15:15" x14ac:dyDescent="0.2">
      <c r="O21268" s="223"/>
    </row>
    <row r="21269" spans="15:15" x14ac:dyDescent="0.2">
      <c r="O21269" s="223"/>
    </row>
    <row r="21270" spans="15:15" x14ac:dyDescent="0.2">
      <c r="O21270" s="223"/>
    </row>
    <row r="21271" spans="15:15" x14ac:dyDescent="0.2">
      <c r="O21271" s="223"/>
    </row>
    <row r="21272" spans="15:15" x14ac:dyDescent="0.2">
      <c r="O21272" s="223"/>
    </row>
    <row r="21273" spans="15:15" x14ac:dyDescent="0.2">
      <c r="O21273" s="223"/>
    </row>
    <row r="21274" spans="15:15" x14ac:dyDescent="0.2">
      <c r="O21274" s="223"/>
    </row>
    <row r="21275" spans="15:15" x14ac:dyDescent="0.2">
      <c r="O21275" s="223"/>
    </row>
    <row r="21276" spans="15:15" x14ac:dyDescent="0.2">
      <c r="O21276" s="223"/>
    </row>
    <row r="21277" spans="15:15" x14ac:dyDescent="0.2">
      <c r="O21277" s="223"/>
    </row>
    <row r="21278" spans="15:15" x14ac:dyDescent="0.2">
      <c r="O21278" s="223"/>
    </row>
    <row r="21279" spans="15:15" x14ac:dyDescent="0.2">
      <c r="O21279" s="223"/>
    </row>
    <row r="21280" spans="15:15" x14ac:dyDescent="0.2">
      <c r="O21280" s="223"/>
    </row>
    <row r="21281" spans="15:15" x14ac:dyDescent="0.2">
      <c r="O21281" s="223"/>
    </row>
    <row r="21282" spans="15:15" x14ac:dyDescent="0.2">
      <c r="O21282" s="223"/>
    </row>
    <row r="21283" spans="15:15" x14ac:dyDescent="0.2">
      <c r="O21283" s="223"/>
    </row>
    <row r="21284" spans="15:15" x14ac:dyDescent="0.2">
      <c r="O21284" s="223"/>
    </row>
    <row r="21285" spans="15:15" x14ac:dyDescent="0.2">
      <c r="O21285" s="223"/>
    </row>
    <row r="21286" spans="15:15" x14ac:dyDescent="0.2">
      <c r="O21286" s="223"/>
    </row>
    <row r="21287" spans="15:15" x14ac:dyDescent="0.2">
      <c r="O21287" s="223"/>
    </row>
    <row r="21288" spans="15:15" x14ac:dyDescent="0.2">
      <c r="O21288" s="223"/>
    </row>
    <row r="21289" spans="15:15" x14ac:dyDescent="0.2">
      <c r="O21289" s="223"/>
    </row>
    <row r="21290" spans="15:15" x14ac:dyDescent="0.2">
      <c r="O21290" s="223"/>
    </row>
    <row r="21291" spans="15:15" x14ac:dyDescent="0.2">
      <c r="O21291" s="223"/>
    </row>
    <row r="21292" spans="15:15" x14ac:dyDescent="0.2">
      <c r="O21292" s="223"/>
    </row>
    <row r="21293" spans="15:15" x14ac:dyDescent="0.2">
      <c r="O21293" s="223"/>
    </row>
    <row r="21294" spans="15:15" x14ac:dyDescent="0.2">
      <c r="O21294" s="223"/>
    </row>
    <row r="21295" spans="15:15" x14ac:dyDescent="0.2">
      <c r="O21295" s="223"/>
    </row>
    <row r="21296" spans="15:15" x14ac:dyDescent="0.2">
      <c r="O21296" s="223"/>
    </row>
    <row r="21297" spans="15:15" x14ac:dyDescent="0.2">
      <c r="O21297" s="223"/>
    </row>
    <row r="21298" spans="15:15" x14ac:dyDescent="0.2">
      <c r="O21298" s="223"/>
    </row>
    <row r="21299" spans="15:15" x14ac:dyDescent="0.2">
      <c r="O21299" s="223"/>
    </row>
    <row r="21300" spans="15:15" x14ac:dyDescent="0.2">
      <c r="O21300" s="223"/>
    </row>
    <row r="21301" spans="15:15" x14ac:dyDescent="0.2">
      <c r="O21301" s="223"/>
    </row>
    <row r="21302" spans="15:15" x14ac:dyDescent="0.2">
      <c r="O21302" s="223"/>
    </row>
    <row r="21303" spans="15:15" x14ac:dyDescent="0.2">
      <c r="O21303" s="223"/>
    </row>
    <row r="21304" spans="15:15" x14ac:dyDescent="0.2">
      <c r="O21304" s="223"/>
    </row>
    <row r="21305" spans="15:15" x14ac:dyDescent="0.2">
      <c r="O21305" s="223"/>
    </row>
    <row r="21306" spans="15:15" x14ac:dyDescent="0.2">
      <c r="O21306" s="223"/>
    </row>
    <row r="21307" spans="15:15" x14ac:dyDescent="0.2">
      <c r="O21307" s="223"/>
    </row>
    <row r="21308" spans="15:15" x14ac:dyDescent="0.2">
      <c r="O21308" s="223"/>
    </row>
    <row r="21309" spans="15:15" x14ac:dyDescent="0.2">
      <c r="O21309" s="223"/>
    </row>
    <row r="21310" spans="15:15" x14ac:dyDescent="0.2">
      <c r="O21310" s="223"/>
    </row>
    <row r="21311" spans="15:15" x14ac:dyDescent="0.2">
      <c r="O21311" s="223"/>
    </row>
    <row r="21312" spans="15:15" x14ac:dyDescent="0.2">
      <c r="O21312" s="223"/>
    </row>
    <row r="21313" spans="15:15" x14ac:dyDescent="0.2">
      <c r="O21313" s="223"/>
    </row>
    <row r="21314" spans="15:15" x14ac:dyDescent="0.2">
      <c r="O21314" s="223"/>
    </row>
    <row r="21315" spans="15:15" x14ac:dyDescent="0.2">
      <c r="O21315" s="223"/>
    </row>
    <row r="21316" spans="15:15" x14ac:dyDescent="0.2">
      <c r="O21316" s="223"/>
    </row>
    <row r="21317" spans="15:15" x14ac:dyDescent="0.2">
      <c r="O21317" s="223"/>
    </row>
    <row r="21318" spans="15:15" x14ac:dyDescent="0.2">
      <c r="O21318" s="223"/>
    </row>
    <row r="21319" spans="15:15" x14ac:dyDescent="0.2">
      <c r="O21319" s="223"/>
    </row>
    <row r="21320" spans="15:15" x14ac:dyDescent="0.2">
      <c r="O21320" s="223"/>
    </row>
    <row r="21321" spans="15:15" x14ac:dyDescent="0.2">
      <c r="O21321" s="223"/>
    </row>
    <row r="21322" spans="15:15" x14ac:dyDescent="0.2">
      <c r="O21322" s="223"/>
    </row>
    <row r="21323" spans="15:15" x14ac:dyDescent="0.2">
      <c r="O21323" s="223"/>
    </row>
    <row r="21324" spans="15:15" x14ac:dyDescent="0.2">
      <c r="O21324" s="223"/>
    </row>
    <row r="21325" spans="15:15" x14ac:dyDescent="0.2">
      <c r="O21325" s="223"/>
    </row>
    <row r="21326" spans="15:15" x14ac:dyDescent="0.2">
      <c r="O21326" s="223"/>
    </row>
    <row r="21327" spans="15:15" x14ac:dyDescent="0.2">
      <c r="O21327" s="223"/>
    </row>
    <row r="21328" spans="15:15" x14ac:dyDescent="0.2">
      <c r="O21328" s="223"/>
    </row>
    <row r="21329" spans="15:15" x14ac:dyDescent="0.2">
      <c r="O21329" s="223"/>
    </row>
    <row r="21330" spans="15:15" x14ac:dyDescent="0.2">
      <c r="O21330" s="223"/>
    </row>
    <row r="21331" spans="15:15" x14ac:dyDescent="0.2">
      <c r="O21331" s="223"/>
    </row>
    <row r="21332" spans="15:15" x14ac:dyDescent="0.2">
      <c r="O21332" s="223"/>
    </row>
    <row r="21333" spans="15:15" x14ac:dyDescent="0.2">
      <c r="O21333" s="223"/>
    </row>
    <row r="21334" spans="15:15" x14ac:dyDescent="0.2">
      <c r="O21334" s="223"/>
    </row>
    <row r="21335" spans="15:15" x14ac:dyDescent="0.2">
      <c r="O21335" s="223"/>
    </row>
    <row r="21336" spans="15:15" x14ac:dyDescent="0.2">
      <c r="O21336" s="223"/>
    </row>
    <row r="21337" spans="15:15" x14ac:dyDescent="0.2">
      <c r="O21337" s="223"/>
    </row>
    <row r="21338" spans="15:15" x14ac:dyDescent="0.2">
      <c r="O21338" s="223"/>
    </row>
    <row r="21339" spans="15:15" x14ac:dyDescent="0.2">
      <c r="O21339" s="223"/>
    </row>
    <row r="21340" spans="15:15" x14ac:dyDescent="0.2">
      <c r="O21340" s="223"/>
    </row>
    <row r="21341" spans="15:15" x14ac:dyDescent="0.2">
      <c r="O21341" s="223"/>
    </row>
    <row r="21342" spans="15:15" x14ac:dyDescent="0.2">
      <c r="O21342" s="223"/>
    </row>
    <row r="21343" spans="15:15" x14ac:dyDescent="0.2">
      <c r="O21343" s="223"/>
    </row>
    <row r="21344" spans="15:15" x14ac:dyDescent="0.2">
      <c r="O21344" s="223"/>
    </row>
    <row r="21345" spans="15:15" x14ac:dyDescent="0.2">
      <c r="O21345" s="223"/>
    </row>
    <row r="21346" spans="15:15" x14ac:dyDescent="0.2">
      <c r="O21346" s="223"/>
    </row>
    <row r="21347" spans="15:15" x14ac:dyDescent="0.2">
      <c r="O21347" s="223"/>
    </row>
    <row r="21348" spans="15:15" x14ac:dyDescent="0.2">
      <c r="O21348" s="223"/>
    </row>
    <row r="21349" spans="15:15" x14ac:dyDescent="0.2">
      <c r="O21349" s="223"/>
    </row>
    <row r="21350" spans="15:15" x14ac:dyDescent="0.2">
      <c r="O21350" s="223"/>
    </row>
    <row r="21351" spans="15:15" x14ac:dyDescent="0.2">
      <c r="O21351" s="223"/>
    </row>
    <row r="21352" spans="15:15" x14ac:dyDescent="0.2">
      <c r="O21352" s="223"/>
    </row>
    <row r="21353" spans="15:15" x14ac:dyDescent="0.2">
      <c r="O21353" s="223"/>
    </row>
    <row r="21354" spans="15:15" x14ac:dyDescent="0.2">
      <c r="O21354" s="223"/>
    </row>
    <row r="21355" spans="15:15" x14ac:dyDescent="0.2">
      <c r="O21355" s="223"/>
    </row>
    <row r="21356" spans="15:15" x14ac:dyDescent="0.2">
      <c r="O21356" s="223"/>
    </row>
    <row r="21357" spans="15:15" x14ac:dyDescent="0.2">
      <c r="O21357" s="223"/>
    </row>
    <row r="21358" spans="15:15" x14ac:dyDescent="0.2">
      <c r="O21358" s="223"/>
    </row>
    <row r="21359" spans="15:15" x14ac:dyDescent="0.2">
      <c r="O21359" s="223"/>
    </row>
    <row r="21360" spans="15:15" x14ac:dyDescent="0.2">
      <c r="O21360" s="223"/>
    </row>
    <row r="21361" spans="15:15" x14ac:dyDescent="0.2">
      <c r="O21361" s="223"/>
    </row>
    <row r="21362" spans="15:15" x14ac:dyDescent="0.2">
      <c r="O21362" s="223"/>
    </row>
    <row r="21363" spans="15:15" x14ac:dyDescent="0.2">
      <c r="O21363" s="223"/>
    </row>
    <row r="21364" spans="15:15" x14ac:dyDescent="0.2">
      <c r="O21364" s="223"/>
    </row>
    <row r="21365" spans="15:15" x14ac:dyDescent="0.2">
      <c r="O21365" s="223"/>
    </row>
    <row r="21366" spans="15:15" x14ac:dyDescent="0.2">
      <c r="O21366" s="223"/>
    </row>
    <row r="21367" spans="15:15" x14ac:dyDescent="0.2">
      <c r="O21367" s="223"/>
    </row>
    <row r="21368" spans="15:15" x14ac:dyDescent="0.2">
      <c r="O21368" s="223"/>
    </row>
    <row r="21369" spans="15:15" x14ac:dyDescent="0.2">
      <c r="O21369" s="223"/>
    </row>
    <row r="21370" spans="15:15" x14ac:dyDescent="0.2">
      <c r="O21370" s="223"/>
    </row>
    <row r="21371" spans="15:15" x14ac:dyDescent="0.2">
      <c r="O21371" s="223"/>
    </row>
    <row r="21372" spans="15:15" x14ac:dyDescent="0.2">
      <c r="O21372" s="223"/>
    </row>
    <row r="21373" spans="15:15" x14ac:dyDescent="0.2">
      <c r="O21373" s="223"/>
    </row>
    <row r="21374" spans="15:15" x14ac:dyDescent="0.2">
      <c r="O21374" s="223"/>
    </row>
    <row r="21375" spans="15:15" x14ac:dyDescent="0.2">
      <c r="O21375" s="223"/>
    </row>
    <row r="21376" spans="15:15" x14ac:dyDescent="0.2">
      <c r="O21376" s="223"/>
    </row>
    <row r="21377" spans="15:15" x14ac:dyDescent="0.2">
      <c r="O21377" s="223"/>
    </row>
    <row r="21378" spans="15:15" x14ac:dyDescent="0.2">
      <c r="O21378" s="223"/>
    </row>
    <row r="21379" spans="15:15" x14ac:dyDescent="0.2">
      <c r="O21379" s="223"/>
    </row>
    <row r="21380" spans="15:15" x14ac:dyDescent="0.2">
      <c r="O21380" s="223"/>
    </row>
    <row r="21381" spans="15:15" x14ac:dyDescent="0.2">
      <c r="O21381" s="223"/>
    </row>
    <row r="21382" spans="15:15" x14ac:dyDescent="0.2">
      <c r="O21382" s="223"/>
    </row>
    <row r="21383" spans="15:15" x14ac:dyDescent="0.2">
      <c r="O21383" s="223"/>
    </row>
    <row r="21384" spans="15:15" x14ac:dyDescent="0.2">
      <c r="O21384" s="223"/>
    </row>
    <row r="21385" spans="15:15" x14ac:dyDescent="0.2">
      <c r="O21385" s="223"/>
    </row>
    <row r="21386" spans="15:15" x14ac:dyDescent="0.2">
      <c r="O21386" s="223"/>
    </row>
    <row r="21387" spans="15:15" x14ac:dyDescent="0.2">
      <c r="O21387" s="223"/>
    </row>
    <row r="21388" spans="15:15" x14ac:dyDescent="0.2">
      <c r="O21388" s="223"/>
    </row>
    <row r="21389" spans="15:15" x14ac:dyDescent="0.2">
      <c r="O21389" s="223"/>
    </row>
    <row r="21390" spans="15:15" x14ac:dyDescent="0.2">
      <c r="O21390" s="223"/>
    </row>
    <row r="21391" spans="15:15" x14ac:dyDescent="0.2">
      <c r="O21391" s="223"/>
    </row>
    <row r="21392" spans="15:15" x14ac:dyDescent="0.2">
      <c r="O21392" s="223"/>
    </row>
    <row r="21393" spans="15:15" x14ac:dyDescent="0.2">
      <c r="O21393" s="223"/>
    </row>
    <row r="21394" spans="15:15" x14ac:dyDescent="0.2">
      <c r="O21394" s="223"/>
    </row>
    <row r="21395" spans="15:15" x14ac:dyDescent="0.2">
      <c r="O21395" s="223"/>
    </row>
    <row r="21396" spans="15:15" x14ac:dyDescent="0.2">
      <c r="O21396" s="223"/>
    </row>
    <row r="21397" spans="15:15" x14ac:dyDescent="0.2">
      <c r="O21397" s="223"/>
    </row>
    <row r="21398" spans="15:15" x14ac:dyDescent="0.2">
      <c r="O21398" s="223"/>
    </row>
    <row r="21399" spans="15:15" x14ac:dyDescent="0.2">
      <c r="O21399" s="223"/>
    </row>
    <row r="21400" spans="15:15" x14ac:dyDescent="0.2">
      <c r="O21400" s="223"/>
    </row>
    <row r="21401" spans="15:15" x14ac:dyDescent="0.2">
      <c r="O21401" s="223"/>
    </row>
    <row r="21402" spans="15:15" x14ac:dyDescent="0.2">
      <c r="O21402" s="223"/>
    </row>
    <row r="21403" spans="15:15" x14ac:dyDescent="0.2">
      <c r="O21403" s="223"/>
    </row>
    <row r="21404" spans="15:15" x14ac:dyDescent="0.2">
      <c r="O21404" s="223"/>
    </row>
    <row r="21405" spans="15:15" x14ac:dyDescent="0.2">
      <c r="O21405" s="223"/>
    </row>
    <row r="21406" spans="15:15" x14ac:dyDescent="0.2">
      <c r="O21406" s="223"/>
    </row>
    <row r="21407" spans="15:15" x14ac:dyDescent="0.2">
      <c r="O21407" s="223"/>
    </row>
    <row r="21408" spans="15:15" x14ac:dyDescent="0.2">
      <c r="O21408" s="223"/>
    </row>
    <row r="21409" spans="15:15" x14ac:dyDescent="0.2">
      <c r="O21409" s="223"/>
    </row>
    <row r="21410" spans="15:15" x14ac:dyDescent="0.2">
      <c r="O21410" s="223"/>
    </row>
    <row r="21411" spans="15:15" x14ac:dyDescent="0.2">
      <c r="O21411" s="223"/>
    </row>
    <row r="21412" spans="15:15" x14ac:dyDescent="0.2">
      <c r="O21412" s="223"/>
    </row>
    <row r="21413" spans="15:15" x14ac:dyDescent="0.2">
      <c r="O21413" s="223"/>
    </row>
    <row r="21414" spans="15:15" x14ac:dyDescent="0.2">
      <c r="O21414" s="223"/>
    </row>
    <row r="21415" spans="15:15" x14ac:dyDescent="0.2">
      <c r="O21415" s="223"/>
    </row>
    <row r="21416" spans="15:15" x14ac:dyDescent="0.2">
      <c r="O21416" s="223"/>
    </row>
    <row r="21417" spans="15:15" x14ac:dyDescent="0.2">
      <c r="O21417" s="223"/>
    </row>
    <row r="21418" spans="15:15" x14ac:dyDescent="0.2">
      <c r="O21418" s="223"/>
    </row>
    <row r="21419" spans="15:15" x14ac:dyDescent="0.2">
      <c r="O21419" s="223"/>
    </row>
    <row r="21420" spans="15:15" x14ac:dyDescent="0.2">
      <c r="O21420" s="223"/>
    </row>
    <row r="21421" spans="15:15" x14ac:dyDescent="0.2">
      <c r="O21421" s="223"/>
    </row>
    <row r="21422" spans="15:15" x14ac:dyDescent="0.2">
      <c r="O21422" s="223"/>
    </row>
    <row r="21423" spans="15:15" x14ac:dyDescent="0.2">
      <c r="O21423" s="223"/>
    </row>
    <row r="21424" spans="15:15" x14ac:dyDescent="0.2">
      <c r="O21424" s="223"/>
    </row>
    <row r="21425" spans="15:15" x14ac:dyDescent="0.2">
      <c r="O21425" s="223"/>
    </row>
    <row r="21426" spans="15:15" x14ac:dyDescent="0.2">
      <c r="O21426" s="223"/>
    </row>
    <row r="21427" spans="15:15" x14ac:dyDescent="0.2">
      <c r="O21427" s="223"/>
    </row>
    <row r="21428" spans="15:15" x14ac:dyDescent="0.2">
      <c r="O21428" s="223"/>
    </row>
    <row r="21429" spans="15:15" x14ac:dyDescent="0.2">
      <c r="O21429" s="223"/>
    </row>
    <row r="21430" spans="15:15" x14ac:dyDescent="0.2">
      <c r="O21430" s="223"/>
    </row>
    <row r="21431" spans="15:15" x14ac:dyDescent="0.2">
      <c r="O21431" s="223"/>
    </row>
    <row r="21432" spans="15:15" x14ac:dyDescent="0.2">
      <c r="O21432" s="223"/>
    </row>
    <row r="21433" spans="15:15" x14ac:dyDescent="0.2">
      <c r="O21433" s="223"/>
    </row>
    <row r="21434" spans="15:15" x14ac:dyDescent="0.2">
      <c r="O21434" s="223"/>
    </row>
    <row r="21435" spans="15:15" x14ac:dyDescent="0.2">
      <c r="O21435" s="223"/>
    </row>
    <row r="21436" spans="15:15" x14ac:dyDescent="0.2">
      <c r="O21436" s="223"/>
    </row>
    <row r="21437" spans="15:15" x14ac:dyDescent="0.2">
      <c r="O21437" s="223"/>
    </row>
    <row r="21438" spans="15:15" x14ac:dyDescent="0.2">
      <c r="O21438" s="223"/>
    </row>
    <row r="21439" spans="15:15" x14ac:dyDescent="0.2">
      <c r="O21439" s="223"/>
    </row>
    <row r="21440" spans="15:15" x14ac:dyDescent="0.2">
      <c r="O21440" s="223"/>
    </row>
    <row r="21441" spans="15:15" x14ac:dyDescent="0.2">
      <c r="O21441" s="223"/>
    </row>
    <row r="21442" spans="15:15" x14ac:dyDescent="0.2">
      <c r="O21442" s="223"/>
    </row>
    <row r="21443" spans="15:15" x14ac:dyDescent="0.2">
      <c r="O21443" s="223"/>
    </row>
    <row r="21444" spans="15:15" x14ac:dyDescent="0.2">
      <c r="O21444" s="223"/>
    </row>
    <row r="21445" spans="15:15" x14ac:dyDescent="0.2">
      <c r="O21445" s="223"/>
    </row>
    <row r="21446" spans="15:15" x14ac:dyDescent="0.2">
      <c r="O21446" s="223"/>
    </row>
    <row r="21447" spans="15:15" x14ac:dyDescent="0.2">
      <c r="O21447" s="223"/>
    </row>
    <row r="21448" spans="15:15" x14ac:dyDescent="0.2">
      <c r="O21448" s="223"/>
    </row>
    <row r="21449" spans="15:15" x14ac:dyDescent="0.2">
      <c r="O21449" s="223"/>
    </row>
    <row r="21450" spans="15:15" x14ac:dyDescent="0.2">
      <c r="O21450" s="223"/>
    </row>
    <row r="21451" spans="15:15" x14ac:dyDescent="0.2">
      <c r="O21451" s="223"/>
    </row>
    <row r="21452" spans="15:15" x14ac:dyDescent="0.2">
      <c r="O21452" s="223"/>
    </row>
    <row r="21453" spans="15:15" x14ac:dyDescent="0.2">
      <c r="O21453" s="223"/>
    </row>
    <row r="21454" spans="15:15" x14ac:dyDescent="0.2">
      <c r="O21454" s="223"/>
    </row>
    <row r="21455" spans="15:15" x14ac:dyDescent="0.2">
      <c r="O21455" s="223"/>
    </row>
    <row r="21456" spans="15:15" x14ac:dyDescent="0.2">
      <c r="O21456" s="223"/>
    </row>
    <row r="21457" spans="15:15" x14ac:dyDescent="0.2">
      <c r="O21457" s="223"/>
    </row>
    <row r="21458" spans="15:15" x14ac:dyDescent="0.2">
      <c r="O21458" s="223"/>
    </row>
    <row r="21459" spans="15:15" x14ac:dyDescent="0.2">
      <c r="O21459" s="223"/>
    </row>
    <row r="21460" spans="15:15" x14ac:dyDescent="0.2">
      <c r="O21460" s="223"/>
    </row>
    <row r="21461" spans="15:15" x14ac:dyDescent="0.2">
      <c r="O21461" s="223"/>
    </row>
    <row r="21462" spans="15:15" x14ac:dyDescent="0.2">
      <c r="O21462" s="223"/>
    </row>
    <row r="21463" spans="15:15" x14ac:dyDescent="0.2">
      <c r="O21463" s="223"/>
    </row>
    <row r="21464" spans="15:15" x14ac:dyDescent="0.2">
      <c r="O21464" s="223"/>
    </row>
    <row r="21465" spans="15:15" x14ac:dyDescent="0.2">
      <c r="O21465" s="223"/>
    </row>
    <row r="21466" spans="15:15" x14ac:dyDescent="0.2">
      <c r="O21466" s="223"/>
    </row>
    <row r="21467" spans="15:15" x14ac:dyDescent="0.2">
      <c r="O21467" s="223"/>
    </row>
    <row r="21468" spans="15:15" x14ac:dyDescent="0.2">
      <c r="O21468" s="223"/>
    </row>
    <row r="21469" spans="15:15" x14ac:dyDescent="0.2">
      <c r="O21469" s="223"/>
    </row>
    <row r="21470" spans="15:15" x14ac:dyDescent="0.2">
      <c r="O21470" s="223"/>
    </row>
    <row r="21471" spans="15:15" x14ac:dyDescent="0.2">
      <c r="O21471" s="223"/>
    </row>
    <row r="21472" spans="15:15" x14ac:dyDescent="0.2">
      <c r="O21472" s="223"/>
    </row>
    <row r="21473" spans="15:15" x14ac:dyDescent="0.2">
      <c r="O21473" s="223"/>
    </row>
    <row r="21474" spans="15:15" x14ac:dyDescent="0.2">
      <c r="O21474" s="223"/>
    </row>
    <row r="21475" spans="15:15" x14ac:dyDescent="0.2">
      <c r="O21475" s="223"/>
    </row>
    <row r="21476" spans="15:15" x14ac:dyDescent="0.2">
      <c r="O21476" s="223"/>
    </row>
    <row r="21477" spans="15:15" x14ac:dyDescent="0.2">
      <c r="O21477" s="223"/>
    </row>
    <row r="21478" spans="15:15" x14ac:dyDescent="0.2">
      <c r="O21478" s="223"/>
    </row>
    <row r="21479" spans="15:15" x14ac:dyDescent="0.2">
      <c r="O21479" s="223"/>
    </row>
    <row r="21480" spans="15:15" x14ac:dyDescent="0.2">
      <c r="O21480" s="223"/>
    </row>
    <row r="21481" spans="15:15" x14ac:dyDescent="0.2">
      <c r="O21481" s="223"/>
    </row>
    <row r="21482" spans="15:15" x14ac:dyDescent="0.2">
      <c r="O21482" s="223"/>
    </row>
    <row r="21483" spans="15:15" x14ac:dyDescent="0.2">
      <c r="O21483" s="223"/>
    </row>
    <row r="21484" spans="15:15" x14ac:dyDescent="0.2">
      <c r="O21484" s="223"/>
    </row>
    <row r="21485" spans="15:15" x14ac:dyDescent="0.2">
      <c r="O21485" s="223"/>
    </row>
    <row r="21486" spans="15:15" x14ac:dyDescent="0.2">
      <c r="O21486" s="223"/>
    </row>
    <row r="21487" spans="15:15" x14ac:dyDescent="0.2">
      <c r="O21487" s="223"/>
    </row>
    <row r="21488" spans="15:15" x14ac:dyDescent="0.2">
      <c r="O21488" s="223"/>
    </row>
    <row r="21489" spans="15:15" x14ac:dyDescent="0.2">
      <c r="O21489" s="223"/>
    </row>
    <row r="21490" spans="15:15" x14ac:dyDescent="0.2">
      <c r="O21490" s="223"/>
    </row>
    <row r="21491" spans="15:15" x14ac:dyDescent="0.2">
      <c r="O21491" s="223"/>
    </row>
    <row r="21492" spans="15:15" x14ac:dyDescent="0.2">
      <c r="O21492" s="223"/>
    </row>
    <row r="21493" spans="15:15" x14ac:dyDescent="0.2">
      <c r="O21493" s="223"/>
    </row>
    <row r="21494" spans="15:15" x14ac:dyDescent="0.2">
      <c r="O21494" s="223"/>
    </row>
    <row r="21495" spans="15:15" x14ac:dyDescent="0.2">
      <c r="O21495" s="223"/>
    </row>
    <row r="21496" spans="15:15" x14ac:dyDescent="0.2">
      <c r="O21496" s="223"/>
    </row>
    <row r="21497" spans="15:15" x14ac:dyDescent="0.2">
      <c r="O21497" s="223"/>
    </row>
    <row r="21498" spans="15:15" x14ac:dyDescent="0.2">
      <c r="O21498" s="223"/>
    </row>
    <row r="21499" spans="15:15" x14ac:dyDescent="0.2">
      <c r="O21499" s="223"/>
    </row>
    <row r="21500" spans="15:15" x14ac:dyDescent="0.2">
      <c r="O21500" s="223"/>
    </row>
    <row r="21501" spans="15:15" x14ac:dyDescent="0.2">
      <c r="O21501" s="223"/>
    </row>
    <row r="21502" spans="15:15" x14ac:dyDescent="0.2">
      <c r="O21502" s="223"/>
    </row>
    <row r="21503" spans="15:15" x14ac:dyDescent="0.2">
      <c r="O21503" s="223"/>
    </row>
    <row r="21504" spans="15:15" x14ac:dyDescent="0.2">
      <c r="O21504" s="223"/>
    </row>
    <row r="21505" spans="15:15" x14ac:dyDescent="0.2">
      <c r="O21505" s="223"/>
    </row>
    <row r="21506" spans="15:15" x14ac:dyDescent="0.2">
      <c r="O21506" s="223"/>
    </row>
    <row r="21507" spans="15:15" x14ac:dyDescent="0.2">
      <c r="O21507" s="223"/>
    </row>
    <row r="21508" spans="15:15" x14ac:dyDescent="0.2">
      <c r="O21508" s="223"/>
    </row>
    <row r="21509" spans="15:15" x14ac:dyDescent="0.2">
      <c r="O21509" s="223"/>
    </row>
    <row r="21510" spans="15:15" x14ac:dyDescent="0.2">
      <c r="O21510" s="223"/>
    </row>
    <row r="21511" spans="15:15" x14ac:dyDescent="0.2">
      <c r="O21511" s="223"/>
    </row>
    <row r="21512" spans="15:15" x14ac:dyDescent="0.2">
      <c r="O21512" s="223"/>
    </row>
    <row r="21513" spans="15:15" x14ac:dyDescent="0.2">
      <c r="O21513" s="223"/>
    </row>
    <row r="21514" spans="15:15" x14ac:dyDescent="0.2">
      <c r="O21514" s="223"/>
    </row>
    <row r="21515" spans="15:15" x14ac:dyDescent="0.2">
      <c r="O21515" s="223"/>
    </row>
    <row r="21516" spans="15:15" x14ac:dyDescent="0.2">
      <c r="O21516" s="223"/>
    </row>
    <row r="21517" spans="15:15" x14ac:dyDescent="0.2">
      <c r="O21517" s="223"/>
    </row>
    <row r="21518" spans="15:15" x14ac:dyDescent="0.2">
      <c r="O21518" s="223"/>
    </row>
    <row r="21519" spans="15:15" x14ac:dyDescent="0.2">
      <c r="O21519" s="223"/>
    </row>
    <row r="21520" spans="15:15" x14ac:dyDescent="0.2">
      <c r="O21520" s="223"/>
    </row>
    <row r="21521" spans="15:15" x14ac:dyDescent="0.2">
      <c r="O21521" s="223"/>
    </row>
    <row r="21522" spans="15:15" x14ac:dyDescent="0.2">
      <c r="O21522" s="223"/>
    </row>
    <row r="21523" spans="15:15" x14ac:dyDescent="0.2">
      <c r="O21523" s="223"/>
    </row>
    <row r="21524" spans="15:15" x14ac:dyDescent="0.2">
      <c r="O21524" s="223"/>
    </row>
    <row r="21525" spans="15:15" x14ac:dyDescent="0.2">
      <c r="O21525" s="223"/>
    </row>
    <row r="21526" spans="15:15" x14ac:dyDescent="0.2">
      <c r="O21526" s="223"/>
    </row>
    <row r="21527" spans="15:15" x14ac:dyDescent="0.2">
      <c r="O21527" s="223"/>
    </row>
    <row r="21528" spans="15:15" x14ac:dyDescent="0.2">
      <c r="O21528" s="223"/>
    </row>
    <row r="21529" spans="15:15" x14ac:dyDescent="0.2">
      <c r="O21529" s="223"/>
    </row>
    <row r="21530" spans="15:15" x14ac:dyDescent="0.2">
      <c r="O21530" s="223"/>
    </row>
    <row r="21531" spans="15:15" x14ac:dyDescent="0.2">
      <c r="O21531" s="223"/>
    </row>
    <row r="21532" spans="15:15" x14ac:dyDescent="0.2">
      <c r="O21532" s="223"/>
    </row>
    <row r="21533" spans="15:15" x14ac:dyDescent="0.2">
      <c r="O21533" s="223"/>
    </row>
    <row r="21534" spans="15:15" x14ac:dyDescent="0.2">
      <c r="O21534" s="223"/>
    </row>
    <row r="21535" spans="15:15" x14ac:dyDescent="0.2">
      <c r="O21535" s="223"/>
    </row>
    <row r="21536" spans="15:15" x14ac:dyDescent="0.2">
      <c r="O21536" s="223"/>
    </row>
    <row r="21537" spans="15:15" x14ac:dyDescent="0.2">
      <c r="O21537" s="223"/>
    </row>
    <row r="21538" spans="15:15" x14ac:dyDescent="0.2">
      <c r="O21538" s="223"/>
    </row>
    <row r="21539" spans="15:15" x14ac:dyDescent="0.2">
      <c r="O21539" s="223"/>
    </row>
    <row r="21540" spans="15:15" x14ac:dyDescent="0.2">
      <c r="O21540" s="223"/>
    </row>
    <row r="21541" spans="15:15" x14ac:dyDescent="0.2">
      <c r="O21541" s="223"/>
    </row>
    <row r="21542" spans="15:15" x14ac:dyDescent="0.2">
      <c r="O21542" s="223"/>
    </row>
    <row r="21543" spans="15:15" x14ac:dyDescent="0.2">
      <c r="O21543" s="223"/>
    </row>
    <row r="21544" spans="15:15" x14ac:dyDescent="0.2">
      <c r="O21544" s="223"/>
    </row>
    <row r="21545" spans="15:15" x14ac:dyDescent="0.2">
      <c r="O21545" s="223"/>
    </row>
    <row r="21546" spans="15:15" x14ac:dyDescent="0.2">
      <c r="O21546" s="223"/>
    </row>
    <row r="21547" spans="15:15" x14ac:dyDescent="0.2">
      <c r="O21547" s="223"/>
    </row>
    <row r="21548" spans="15:15" x14ac:dyDescent="0.2">
      <c r="O21548" s="223"/>
    </row>
    <row r="21549" spans="15:15" x14ac:dyDescent="0.2">
      <c r="O21549" s="223"/>
    </row>
    <row r="21550" spans="15:15" x14ac:dyDescent="0.2">
      <c r="O21550" s="223"/>
    </row>
    <row r="21551" spans="15:15" x14ac:dyDescent="0.2">
      <c r="O21551" s="223"/>
    </row>
    <row r="21552" spans="15:15" x14ac:dyDescent="0.2">
      <c r="O21552" s="223"/>
    </row>
    <row r="21553" spans="15:15" x14ac:dyDescent="0.2">
      <c r="O21553" s="223"/>
    </row>
    <row r="21554" spans="15:15" x14ac:dyDescent="0.2">
      <c r="O21554" s="223"/>
    </row>
    <row r="21555" spans="15:15" x14ac:dyDescent="0.2">
      <c r="O21555" s="223"/>
    </row>
    <row r="21556" spans="15:15" x14ac:dyDescent="0.2">
      <c r="O21556" s="223"/>
    </row>
    <row r="21557" spans="15:15" x14ac:dyDescent="0.2">
      <c r="O21557" s="223"/>
    </row>
    <row r="21558" spans="15:15" x14ac:dyDescent="0.2">
      <c r="O21558" s="223"/>
    </row>
    <row r="21559" spans="15:15" x14ac:dyDescent="0.2">
      <c r="O21559" s="223"/>
    </row>
    <row r="21560" spans="15:15" x14ac:dyDescent="0.2">
      <c r="O21560" s="223"/>
    </row>
    <row r="21561" spans="15:15" x14ac:dyDescent="0.2">
      <c r="O21561" s="223"/>
    </row>
    <row r="21562" spans="15:15" x14ac:dyDescent="0.2">
      <c r="O21562" s="223"/>
    </row>
    <row r="21563" spans="15:15" x14ac:dyDescent="0.2">
      <c r="O21563" s="223"/>
    </row>
    <row r="21564" spans="15:15" x14ac:dyDescent="0.2">
      <c r="O21564" s="223"/>
    </row>
    <row r="21565" spans="15:15" x14ac:dyDescent="0.2">
      <c r="O21565" s="223"/>
    </row>
    <row r="21566" spans="15:15" x14ac:dyDescent="0.2">
      <c r="O21566" s="223"/>
    </row>
    <row r="21567" spans="15:15" x14ac:dyDescent="0.2">
      <c r="O21567" s="223"/>
    </row>
    <row r="21568" spans="15:15" x14ac:dyDescent="0.2">
      <c r="O21568" s="223"/>
    </row>
    <row r="21569" spans="15:15" x14ac:dyDescent="0.2">
      <c r="O21569" s="223"/>
    </row>
    <row r="21570" spans="15:15" x14ac:dyDescent="0.2">
      <c r="O21570" s="223"/>
    </row>
    <row r="21571" spans="15:15" x14ac:dyDescent="0.2">
      <c r="O21571" s="223"/>
    </row>
    <row r="21572" spans="15:15" x14ac:dyDescent="0.2">
      <c r="O21572" s="223"/>
    </row>
    <row r="21573" spans="15:15" x14ac:dyDescent="0.2">
      <c r="O21573" s="223"/>
    </row>
    <row r="21574" spans="15:15" x14ac:dyDescent="0.2">
      <c r="O21574" s="223"/>
    </row>
    <row r="21575" spans="15:15" x14ac:dyDescent="0.2">
      <c r="O21575" s="223"/>
    </row>
    <row r="21576" spans="15:15" x14ac:dyDescent="0.2">
      <c r="O21576" s="223"/>
    </row>
    <row r="21577" spans="15:15" x14ac:dyDescent="0.2">
      <c r="O21577" s="223"/>
    </row>
    <row r="21578" spans="15:15" x14ac:dyDescent="0.2">
      <c r="O21578" s="223"/>
    </row>
    <row r="21579" spans="15:15" x14ac:dyDescent="0.2">
      <c r="O21579" s="223"/>
    </row>
    <row r="21580" spans="15:15" x14ac:dyDescent="0.2">
      <c r="O21580" s="223"/>
    </row>
    <row r="21581" spans="15:15" x14ac:dyDescent="0.2">
      <c r="O21581" s="223"/>
    </row>
    <row r="21582" spans="15:15" x14ac:dyDescent="0.2">
      <c r="O21582" s="223"/>
    </row>
    <row r="21583" spans="15:15" x14ac:dyDescent="0.2">
      <c r="O21583" s="223"/>
    </row>
    <row r="21584" spans="15:15" x14ac:dyDescent="0.2">
      <c r="O21584" s="223"/>
    </row>
    <row r="21585" spans="15:15" x14ac:dyDescent="0.2">
      <c r="O21585" s="223"/>
    </row>
    <row r="21586" spans="15:15" x14ac:dyDescent="0.2">
      <c r="O21586" s="223"/>
    </row>
    <row r="21587" spans="15:15" x14ac:dyDescent="0.2">
      <c r="O21587" s="223"/>
    </row>
    <row r="21588" spans="15:15" x14ac:dyDescent="0.2">
      <c r="O21588" s="223"/>
    </row>
    <row r="21589" spans="15:15" x14ac:dyDescent="0.2">
      <c r="O21589" s="223"/>
    </row>
    <row r="21590" spans="15:15" x14ac:dyDescent="0.2">
      <c r="O21590" s="223"/>
    </row>
    <row r="21591" spans="15:15" x14ac:dyDescent="0.2">
      <c r="O21591" s="223"/>
    </row>
    <row r="21592" spans="15:15" x14ac:dyDescent="0.2">
      <c r="O21592" s="223"/>
    </row>
    <row r="21593" spans="15:15" x14ac:dyDescent="0.2">
      <c r="O21593" s="223"/>
    </row>
    <row r="21594" spans="15:15" x14ac:dyDescent="0.2">
      <c r="O21594" s="223"/>
    </row>
    <row r="21595" spans="15:15" x14ac:dyDescent="0.2">
      <c r="O21595" s="223"/>
    </row>
    <row r="21596" spans="15:15" x14ac:dyDescent="0.2">
      <c r="O21596" s="223"/>
    </row>
    <row r="21597" spans="15:15" x14ac:dyDescent="0.2">
      <c r="O21597" s="223"/>
    </row>
    <row r="21598" spans="15:15" x14ac:dyDescent="0.2">
      <c r="O21598" s="223"/>
    </row>
    <row r="21599" spans="15:15" x14ac:dyDescent="0.2">
      <c r="O21599" s="223"/>
    </row>
    <row r="21600" spans="15:15" x14ac:dyDescent="0.2">
      <c r="O21600" s="223"/>
    </row>
    <row r="21601" spans="15:15" x14ac:dyDescent="0.2">
      <c r="O21601" s="223"/>
    </row>
    <row r="21602" spans="15:15" x14ac:dyDescent="0.2">
      <c r="O21602" s="223"/>
    </row>
    <row r="21603" spans="15:15" x14ac:dyDescent="0.2">
      <c r="O21603" s="223"/>
    </row>
    <row r="21604" spans="15:15" x14ac:dyDescent="0.2">
      <c r="O21604" s="223"/>
    </row>
    <row r="21605" spans="15:15" x14ac:dyDescent="0.2">
      <c r="O21605" s="223"/>
    </row>
    <row r="21606" spans="15:15" x14ac:dyDescent="0.2">
      <c r="O21606" s="223"/>
    </row>
    <row r="21607" spans="15:15" x14ac:dyDescent="0.2">
      <c r="O21607" s="223"/>
    </row>
    <row r="21608" spans="15:15" x14ac:dyDescent="0.2">
      <c r="O21608" s="223"/>
    </row>
    <row r="21609" spans="15:15" x14ac:dyDescent="0.2">
      <c r="O21609" s="223"/>
    </row>
    <row r="21610" spans="15:15" x14ac:dyDescent="0.2">
      <c r="O21610" s="223"/>
    </row>
    <row r="21611" spans="15:15" x14ac:dyDescent="0.2">
      <c r="O21611" s="223"/>
    </row>
    <row r="21612" spans="15:15" x14ac:dyDescent="0.2">
      <c r="O21612" s="223"/>
    </row>
    <row r="21613" spans="15:15" x14ac:dyDescent="0.2">
      <c r="O21613" s="223"/>
    </row>
    <row r="21614" spans="15:15" x14ac:dyDescent="0.2">
      <c r="O21614" s="223"/>
    </row>
    <row r="21615" spans="15:15" x14ac:dyDescent="0.2">
      <c r="O21615" s="223"/>
    </row>
    <row r="21616" spans="15:15" x14ac:dyDescent="0.2">
      <c r="O21616" s="223"/>
    </row>
    <row r="21617" spans="15:15" x14ac:dyDescent="0.2">
      <c r="O21617" s="223"/>
    </row>
    <row r="21618" spans="15:15" x14ac:dyDescent="0.2">
      <c r="O21618" s="223"/>
    </row>
    <row r="21619" spans="15:15" x14ac:dyDescent="0.2">
      <c r="O21619" s="223"/>
    </row>
    <row r="21620" spans="15:15" x14ac:dyDescent="0.2">
      <c r="O21620" s="223"/>
    </row>
    <row r="21621" spans="15:15" x14ac:dyDescent="0.2">
      <c r="O21621" s="223"/>
    </row>
    <row r="21622" spans="15:15" x14ac:dyDescent="0.2">
      <c r="O21622" s="223"/>
    </row>
    <row r="21623" spans="15:15" x14ac:dyDescent="0.2">
      <c r="O21623" s="223"/>
    </row>
    <row r="21624" spans="15:15" x14ac:dyDescent="0.2">
      <c r="O21624" s="223"/>
    </row>
    <row r="21625" spans="15:15" x14ac:dyDescent="0.2">
      <c r="O21625" s="223"/>
    </row>
    <row r="21626" spans="15:15" x14ac:dyDescent="0.2">
      <c r="O21626" s="223"/>
    </row>
    <row r="21627" spans="15:15" x14ac:dyDescent="0.2">
      <c r="O21627" s="223"/>
    </row>
    <row r="21628" spans="15:15" x14ac:dyDescent="0.2">
      <c r="O21628" s="223"/>
    </row>
    <row r="21629" spans="15:15" x14ac:dyDescent="0.2">
      <c r="O21629" s="223"/>
    </row>
    <row r="21630" spans="15:15" x14ac:dyDescent="0.2">
      <c r="O21630" s="223"/>
    </row>
    <row r="21631" spans="15:15" x14ac:dyDescent="0.2">
      <c r="O21631" s="223"/>
    </row>
    <row r="21632" spans="15:15" x14ac:dyDescent="0.2">
      <c r="O21632" s="223"/>
    </row>
    <row r="21633" spans="15:15" x14ac:dyDescent="0.2">
      <c r="O21633" s="223"/>
    </row>
    <row r="21634" spans="15:15" x14ac:dyDescent="0.2">
      <c r="O21634" s="223"/>
    </row>
    <row r="21635" spans="15:15" x14ac:dyDescent="0.2">
      <c r="O21635" s="223"/>
    </row>
    <row r="21636" spans="15:15" x14ac:dyDescent="0.2">
      <c r="O21636" s="223"/>
    </row>
    <row r="21637" spans="15:15" x14ac:dyDescent="0.2">
      <c r="O21637" s="223"/>
    </row>
    <row r="21638" spans="15:15" x14ac:dyDescent="0.2">
      <c r="O21638" s="223"/>
    </row>
    <row r="21639" spans="15:15" x14ac:dyDescent="0.2">
      <c r="O21639" s="223"/>
    </row>
    <row r="21640" spans="15:15" x14ac:dyDescent="0.2">
      <c r="O21640" s="223"/>
    </row>
    <row r="21641" spans="15:15" x14ac:dyDescent="0.2">
      <c r="O21641" s="223"/>
    </row>
    <row r="21642" spans="15:15" x14ac:dyDescent="0.2">
      <c r="O21642" s="223"/>
    </row>
    <row r="21643" spans="15:15" x14ac:dyDescent="0.2">
      <c r="O21643" s="223"/>
    </row>
    <row r="21644" spans="15:15" x14ac:dyDescent="0.2">
      <c r="O21644" s="223"/>
    </row>
    <row r="21645" spans="15:15" x14ac:dyDescent="0.2">
      <c r="O21645" s="223"/>
    </row>
    <row r="21646" spans="15:15" x14ac:dyDescent="0.2">
      <c r="O21646" s="223"/>
    </row>
    <row r="21647" spans="15:15" x14ac:dyDescent="0.2">
      <c r="O21647" s="223"/>
    </row>
    <row r="21648" spans="15:15" x14ac:dyDescent="0.2">
      <c r="O21648" s="223"/>
    </row>
    <row r="21649" spans="15:15" x14ac:dyDescent="0.2">
      <c r="O21649" s="223"/>
    </row>
    <row r="21650" spans="15:15" x14ac:dyDescent="0.2">
      <c r="O21650" s="223"/>
    </row>
    <row r="21651" spans="15:15" x14ac:dyDescent="0.2">
      <c r="O21651" s="223"/>
    </row>
    <row r="21652" spans="15:15" x14ac:dyDescent="0.2">
      <c r="O21652" s="223"/>
    </row>
    <row r="21653" spans="15:15" x14ac:dyDescent="0.2">
      <c r="O21653" s="223"/>
    </row>
    <row r="21654" spans="15:15" x14ac:dyDescent="0.2">
      <c r="O21654" s="223"/>
    </row>
    <row r="21655" spans="15:15" x14ac:dyDescent="0.2">
      <c r="O21655" s="223"/>
    </row>
    <row r="21656" spans="15:15" x14ac:dyDescent="0.2">
      <c r="O21656" s="223"/>
    </row>
    <row r="21657" spans="15:15" x14ac:dyDescent="0.2">
      <c r="O21657" s="223"/>
    </row>
    <row r="21658" spans="15:15" x14ac:dyDescent="0.2">
      <c r="O21658" s="223"/>
    </row>
    <row r="21659" spans="15:15" x14ac:dyDescent="0.2">
      <c r="O21659" s="223"/>
    </row>
    <row r="21660" spans="15:15" x14ac:dyDescent="0.2">
      <c r="O21660" s="223"/>
    </row>
    <row r="21661" spans="15:15" x14ac:dyDescent="0.2">
      <c r="O21661" s="223"/>
    </row>
    <row r="21662" spans="15:15" x14ac:dyDescent="0.2">
      <c r="O21662" s="223"/>
    </row>
    <row r="21663" spans="15:15" x14ac:dyDescent="0.2">
      <c r="O21663" s="223"/>
    </row>
    <row r="21664" spans="15:15" x14ac:dyDescent="0.2">
      <c r="O21664" s="223"/>
    </row>
    <row r="21665" spans="15:15" x14ac:dyDescent="0.2">
      <c r="O21665" s="223"/>
    </row>
    <row r="21666" spans="15:15" x14ac:dyDescent="0.2">
      <c r="O21666" s="223"/>
    </row>
    <row r="21667" spans="15:15" x14ac:dyDescent="0.2">
      <c r="O21667" s="223"/>
    </row>
    <row r="21668" spans="15:15" x14ac:dyDescent="0.2">
      <c r="O21668" s="223"/>
    </row>
    <row r="21669" spans="15:15" x14ac:dyDescent="0.2">
      <c r="O21669" s="223"/>
    </row>
    <row r="21670" spans="15:15" x14ac:dyDescent="0.2">
      <c r="O21670" s="223"/>
    </row>
    <row r="21671" spans="15:15" x14ac:dyDescent="0.2">
      <c r="O21671" s="223"/>
    </row>
    <row r="21672" spans="15:15" x14ac:dyDescent="0.2">
      <c r="O21672" s="223"/>
    </row>
    <row r="21673" spans="15:15" x14ac:dyDescent="0.2">
      <c r="O21673" s="223"/>
    </row>
    <row r="21674" spans="15:15" x14ac:dyDescent="0.2">
      <c r="O21674" s="223"/>
    </row>
    <row r="21675" spans="15:15" x14ac:dyDescent="0.2">
      <c r="O21675" s="223"/>
    </row>
    <row r="21676" spans="15:15" x14ac:dyDescent="0.2">
      <c r="O21676" s="223"/>
    </row>
    <row r="21677" spans="15:15" x14ac:dyDescent="0.2">
      <c r="O21677" s="223"/>
    </row>
    <row r="21678" spans="15:15" x14ac:dyDescent="0.2">
      <c r="O21678" s="223"/>
    </row>
    <row r="21679" spans="15:15" x14ac:dyDescent="0.2">
      <c r="O21679" s="223"/>
    </row>
    <row r="21680" spans="15:15" x14ac:dyDescent="0.2">
      <c r="O21680" s="223"/>
    </row>
    <row r="21681" spans="15:15" x14ac:dyDescent="0.2">
      <c r="O21681" s="223"/>
    </row>
    <row r="21682" spans="15:15" x14ac:dyDescent="0.2">
      <c r="O21682" s="223"/>
    </row>
    <row r="21683" spans="15:15" x14ac:dyDescent="0.2">
      <c r="O21683" s="223"/>
    </row>
    <row r="21684" spans="15:15" x14ac:dyDescent="0.2">
      <c r="O21684" s="223"/>
    </row>
    <row r="21685" spans="15:15" x14ac:dyDescent="0.2">
      <c r="O21685" s="223"/>
    </row>
    <row r="21686" spans="15:15" x14ac:dyDescent="0.2">
      <c r="O21686" s="223"/>
    </row>
    <row r="21687" spans="15:15" x14ac:dyDescent="0.2">
      <c r="O21687" s="223"/>
    </row>
    <row r="21688" spans="15:15" x14ac:dyDescent="0.2">
      <c r="O21688" s="223"/>
    </row>
    <row r="21689" spans="15:15" x14ac:dyDescent="0.2">
      <c r="O21689" s="223"/>
    </row>
    <row r="21690" spans="15:15" x14ac:dyDescent="0.2">
      <c r="O21690" s="223"/>
    </row>
    <row r="21691" spans="15:15" x14ac:dyDescent="0.2">
      <c r="O21691" s="223"/>
    </row>
    <row r="21692" spans="15:15" x14ac:dyDescent="0.2">
      <c r="O21692" s="223"/>
    </row>
    <row r="21693" spans="15:15" x14ac:dyDescent="0.2">
      <c r="O21693" s="223"/>
    </row>
    <row r="21694" spans="15:15" x14ac:dyDescent="0.2">
      <c r="O21694" s="223"/>
    </row>
    <row r="21695" spans="15:15" x14ac:dyDescent="0.2">
      <c r="O21695" s="223"/>
    </row>
    <row r="21696" spans="15:15" x14ac:dyDescent="0.2">
      <c r="O21696" s="223"/>
    </row>
    <row r="21697" spans="15:15" x14ac:dyDescent="0.2">
      <c r="O21697" s="223"/>
    </row>
    <row r="21698" spans="15:15" x14ac:dyDescent="0.2">
      <c r="O21698" s="223"/>
    </row>
    <row r="21699" spans="15:15" x14ac:dyDescent="0.2">
      <c r="O21699" s="223"/>
    </row>
    <row r="21700" spans="15:15" x14ac:dyDescent="0.2">
      <c r="O21700" s="223"/>
    </row>
    <row r="21701" spans="15:15" x14ac:dyDescent="0.2">
      <c r="O21701" s="223"/>
    </row>
    <row r="21702" spans="15:15" x14ac:dyDescent="0.2">
      <c r="O21702" s="223"/>
    </row>
    <row r="21703" spans="15:15" x14ac:dyDescent="0.2">
      <c r="O21703" s="223"/>
    </row>
    <row r="21704" spans="15:15" x14ac:dyDescent="0.2">
      <c r="O21704" s="223"/>
    </row>
    <row r="21705" spans="15:15" x14ac:dyDescent="0.2">
      <c r="O21705" s="223"/>
    </row>
    <row r="21706" spans="15:15" x14ac:dyDescent="0.2">
      <c r="O21706" s="223"/>
    </row>
    <row r="21707" spans="15:15" x14ac:dyDescent="0.2">
      <c r="O21707" s="223"/>
    </row>
    <row r="21708" spans="15:15" x14ac:dyDescent="0.2">
      <c r="O21708" s="223"/>
    </row>
    <row r="21709" spans="15:15" x14ac:dyDescent="0.2">
      <c r="O21709" s="223"/>
    </row>
    <row r="21710" spans="15:15" x14ac:dyDescent="0.2">
      <c r="O21710" s="223"/>
    </row>
    <row r="21711" spans="15:15" x14ac:dyDescent="0.2">
      <c r="O21711" s="223"/>
    </row>
    <row r="21712" spans="15:15" x14ac:dyDescent="0.2">
      <c r="O21712" s="223"/>
    </row>
    <row r="21713" spans="15:15" x14ac:dyDescent="0.2">
      <c r="O21713" s="223"/>
    </row>
    <row r="21714" spans="15:15" x14ac:dyDescent="0.2">
      <c r="O21714" s="223"/>
    </row>
    <row r="21715" spans="15:15" x14ac:dyDescent="0.2">
      <c r="O21715" s="223"/>
    </row>
    <row r="21716" spans="15:15" x14ac:dyDescent="0.2">
      <c r="O21716" s="223"/>
    </row>
    <row r="21717" spans="15:15" x14ac:dyDescent="0.2">
      <c r="O21717" s="223"/>
    </row>
    <row r="21718" spans="15:15" x14ac:dyDescent="0.2">
      <c r="O21718" s="223"/>
    </row>
    <row r="21719" spans="15:15" x14ac:dyDescent="0.2">
      <c r="O21719" s="223"/>
    </row>
    <row r="21720" spans="15:15" x14ac:dyDescent="0.2">
      <c r="O21720" s="223"/>
    </row>
    <row r="21721" spans="15:15" x14ac:dyDescent="0.2">
      <c r="O21721" s="223"/>
    </row>
    <row r="21722" spans="15:15" x14ac:dyDescent="0.2">
      <c r="O21722" s="223"/>
    </row>
    <row r="21723" spans="15:15" x14ac:dyDescent="0.2">
      <c r="O21723" s="223"/>
    </row>
    <row r="21724" spans="15:15" x14ac:dyDescent="0.2">
      <c r="O21724" s="223"/>
    </row>
    <row r="21725" spans="15:15" x14ac:dyDescent="0.2">
      <c r="O21725" s="223"/>
    </row>
    <row r="21726" spans="15:15" x14ac:dyDescent="0.2">
      <c r="O21726" s="223"/>
    </row>
    <row r="21727" spans="15:15" x14ac:dyDescent="0.2">
      <c r="O21727" s="223"/>
    </row>
    <row r="21728" spans="15:15" x14ac:dyDescent="0.2">
      <c r="O21728" s="223"/>
    </row>
    <row r="21729" spans="15:15" x14ac:dyDescent="0.2">
      <c r="O21729" s="223"/>
    </row>
    <row r="21730" spans="15:15" x14ac:dyDescent="0.2">
      <c r="O21730" s="223"/>
    </row>
    <row r="21731" spans="15:15" x14ac:dyDescent="0.2">
      <c r="O21731" s="223"/>
    </row>
    <row r="21732" spans="15:15" x14ac:dyDescent="0.2">
      <c r="O21732" s="223"/>
    </row>
    <row r="21733" spans="15:15" x14ac:dyDescent="0.2">
      <c r="O21733" s="223"/>
    </row>
    <row r="21734" spans="15:15" x14ac:dyDescent="0.2">
      <c r="O21734" s="223"/>
    </row>
    <row r="21735" spans="15:15" x14ac:dyDescent="0.2">
      <c r="O21735" s="223"/>
    </row>
    <row r="21736" spans="15:15" x14ac:dyDescent="0.2">
      <c r="O21736" s="223"/>
    </row>
    <row r="21737" spans="15:15" x14ac:dyDescent="0.2">
      <c r="O21737" s="223"/>
    </row>
    <row r="21738" spans="15:15" x14ac:dyDescent="0.2">
      <c r="O21738" s="223"/>
    </row>
    <row r="21739" spans="15:15" x14ac:dyDescent="0.2">
      <c r="O21739" s="223"/>
    </row>
    <row r="21740" spans="15:15" x14ac:dyDescent="0.2">
      <c r="O21740" s="223"/>
    </row>
    <row r="21741" spans="15:15" x14ac:dyDescent="0.2">
      <c r="O21741" s="223"/>
    </row>
    <row r="21742" spans="15:15" x14ac:dyDescent="0.2">
      <c r="O21742" s="223"/>
    </row>
    <row r="21743" spans="15:15" x14ac:dyDescent="0.2">
      <c r="O21743" s="223"/>
    </row>
    <row r="21744" spans="15:15" x14ac:dyDescent="0.2">
      <c r="O21744" s="223"/>
    </row>
    <row r="21745" spans="15:15" x14ac:dyDescent="0.2">
      <c r="O21745" s="223"/>
    </row>
    <row r="21746" spans="15:15" x14ac:dyDescent="0.2">
      <c r="O21746" s="223"/>
    </row>
    <row r="21747" spans="15:15" x14ac:dyDescent="0.2">
      <c r="O21747" s="223"/>
    </row>
    <row r="21748" spans="15:15" x14ac:dyDescent="0.2">
      <c r="O21748" s="223"/>
    </row>
    <row r="21749" spans="15:15" x14ac:dyDescent="0.2">
      <c r="O21749" s="223"/>
    </row>
    <row r="21750" spans="15:15" x14ac:dyDescent="0.2">
      <c r="O21750" s="223"/>
    </row>
    <row r="21751" spans="15:15" x14ac:dyDescent="0.2">
      <c r="O21751" s="223"/>
    </row>
    <row r="21752" spans="15:15" x14ac:dyDescent="0.2">
      <c r="O21752" s="223"/>
    </row>
    <row r="21753" spans="15:15" x14ac:dyDescent="0.2">
      <c r="O21753" s="223"/>
    </row>
    <row r="21754" spans="15:15" x14ac:dyDescent="0.2">
      <c r="O21754" s="223"/>
    </row>
    <row r="21755" spans="15:15" x14ac:dyDescent="0.2">
      <c r="O21755" s="223"/>
    </row>
    <row r="21756" spans="15:15" x14ac:dyDescent="0.2">
      <c r="O21756" s="223"/>
    </row>
    <row r="21757" spans="15:15" x14ac:dyDescent="0.2">
      <c r="O21757" s="223"/>
    </row>
    <row r="21758" spans="15:15" x14ac:dyDescent="0.2">
      <c r="O21758" s="223"/>
    </row>
    <row r="21759" spans="15:15" x14ac:dyDescent="0.2">
      <c r="O21759" s="223"/>
    </row>
    <row r="21760" spans="15:15" x14ac:dyDescent="0.2">
      <c r="O21760" s="223"/>
    </row>
    <row r="21761" spans="15:15" x14ac:dyDescent="0.2">
      <c r="O21761" s="223"/>
    </row>
    <row r="21762" spans="15:15" x14ac:dyDescent="0.2">
      <c r="O21762" s="223"/>
    </row>
    <row r="21763" spans="15:15" x14ac:dyDescent="0.2">
      <c r="O21763" s="223"/>
    </row>
    <row r="21764" spans="15:15" x14ac:dyDescent="0.2">
      <c r="O21764" s="223"/>
    </row>
    <row r="21765" spans="15:15" x14ac:dyDescent="0.2">
      <c r="O21765" s="223"/>
    </row>
    <row r="21766" spans="15:15" x14ac:dyDescent="0.2">
      <c r="O21766" s="223"/>
    </row>
    <row r="21767" spans="15:15" x14ac:dyDescent="0.2">
      <c r="O21767" s="223"/>
    </row>
    <row r="21768" spans="15:15" x14ac:dyDescent="0.2">
      <c r="O21768" s="223"/>
    </row>
    <row r="21769" spans="15:15" x14ac:dyDescent="0.2">
      <c r="O21769" s="223"/>
    </row>
    <row r="21770" spans="15:15" x14ac:dyDescent="0.2">
      <c r="O21770" s="223"/>
    </row>
    <row r="21771" spans="15:15" x14ac:dyDescent="0.2">
      <c r="O21771" s="223"/>
    </row>
    <row r="21772" spans="15:15" x14ac:dyDescent="0.2">
      <c r="O21772" s="223"/>
    </row>
    <row r="21773" spans="15:15" x14ac:dyDescent="0.2">
      <c r="O21773" s="223"/>
    </row>
    <row r="21774" spans="15:15" x14ac:dyDescent="0.2">
      <c r="O21774" s="223"/>
    </row>
    <row r="21775" spans="15:15" x14ac:dyDescent="0.2">
      <c r="O21775" s="223"/>
    </row>
    <row r="21776" spans="15:15" x14ac:dyDescent="0.2">
      <c r="O21776" s="223"/>
    </row>
    <row r="21777" spans="15:15" x14ac:dyDescent="0.2">
      <c r="O21777" s="223"/>
    </row>
    <row r="21778" spans="15:15" x14ac:dyDescent="0.2">
      <c r="O21778" s="223"/>
    </row>
    <row r="21779" spans="15:15" x14ac:dyDescent="0.2">
      <c r="O21779" s="223"/>
    </row>
    <row r="21780" spans="15:15" x14ac:dyDescent="0.2">
      <c r="O21780" s="223"/>
    </row>
    <row r="21781" spans="15:15" x14ac:dyDescent="0.2">
      <c r="O21781" s="223"/>
    </row>
    <row r="21782" spans="15:15" x14ac:dyDescent="0.2">
      <c r="O21782" s="223"/>
    </row>
    <row r="21783" spans="15:15" x14ac:dyDescent="0.2">
      <c r="O21783" s="223"/>
    </row>
    <row r="21784" spans="15:15" x14ac:dyDescent="0.2">
      <c r="O21784" s="223"/>
    </row>
    <row r="21785" spans="15:15" x14ac:dyDescent="0.2">
      <c r="O21785" s="223"/>
    </row>
    <row r="21786" spans="15:15" x14ac:dyDescent="0.2">
      <c r="O21786" s="223"/>
    </row>
    <row r="21787" spans="15:15" x14ac:dyDescent="0.2">
      <c r="O21787" s="223"/>
    </row>
    <row r="21788" spans="15:15" x14ac:dyDescent="0.2">
      <c r="O21788" s="223"/>
    </row>
    <row r="21789" spans="15:15" x14ac:dyDescent="0.2">
      <c r="O21789" s="223"/>
    </row>
    <row r="21790" spans="15:15" x14ac:dyDescent="0.2">
      <c r="O21790" s="223"/>
    </row>
    <row r="21791" spans="15:15" x14ac:dyDescent="0.2">
      <c r="O21791" s="223"/>
    </row>
    <row r="21792" spans="15:15" x14ac:dyDescent="0.2">
      <c r="O21792" s="223"/>
    </row>
    <row r="21793" spans="15:15" x14ac:dyDescent="0.2">
      <c r="O21793" s="223"/>
    </row>
    <row r="21794" spans="15:15" x14ac:dyDescent="0.2">
      <c r="O21794" s="223"/>
    </row>
    <row r="21795" spans="15:15" x14ac:dyDescent="0.2">
      <c r="O21795" s="223"/>
    </row>
    <row r="21796" spans="15:15" x14ac:dyDescent="0.2">
      <c r="O21796" s="223"/>
    </row>
    <row r="21797" spans="15:15" x14ac:dyDescent="0.2">
      <c r="O21797" s="223"/>
    </row>
    <row r="21798" spans="15:15" x14ac:dyDescent="0.2">
      <c r="O21798" s="223"/>
    </row>
    <row r="21799" spans="15:15" x14ac:dyDescent="0.2">
      <c r="O21799" s="223"/>
    </row>
    <row r="21800" spans="15:15" x14ac:dyDescent="0.2">
      <c r="O21800" s="223"/>
    </row>
    <row r="21801" spans="15:15" x14ac:dyDescent="0.2">
      <c r="O21801" s="223"/>
    </row>
    <row r="21802" spans="15:15" x14ac:dyDescent="0.2">
      <c r="O21802" s="223"/>
    </row>
    <row r="21803" spans="15:15" x14ac:dyDescent="0.2">
      <c r="O21803" s="223"/>
    </row>
    <row r="21804" spans="15:15" x14ac:dyDescent="0.2">
      <c r="O21804" s="223"/>
    </row>
    <row r="21805" spans="15:15" x14ac:dyDescent="0.2">
      <c r="O21805" s="223"/>
    </row>
    <row r="21806" spans="15:15" x14ac:dyDescent="0.2">
      <c r="O21806" s="223"/>
    </row>
    <row r="21807" spans="15:15" x14ac:dyDescent="0.2">
      <c r="O21807" s="223"/>
    </row>
    <row r="21808" spans="15:15" x14ac:dyDescent="0.2">
      <c r="O21808" s="223"/>
    </row>
    <row r="21809" spans="15:15" x14ac:dyDescent="0.2">
      <c r="O21809" s="223"/>
    </row>
    <row r="21810" spans="15:15" x14ac:dyDescent="0.2">
      <c r="O21810" s="223"/>
    </row>
    <row r="21811" spans="15:15" x14ac:dyDescent="0.2">
      <c r="O21811" s="223"/>
    </row>
    <row r="21812" spans="15:15" x14ac:dyDescent="0.2">
      <c r="O21812" s="223"/>
    </row>
    <row r="21813" spans="15:15" x14ac:dyDescent="0.2">
      <c r="O21813" s="223"/>
    </row>
    <row r="21814" spans="15:15" x14ac:dyDescent="0.2">
      <c r="O21814" s="223"/>
    </row>
    <row r="21815" spans="15:15" x14ac:dyDescent="0.2">
      <c r="O21815" s="223"/>
    </row>
    <row r="21816" spans="15:15" x14ac:dyDescent="0.2">
      <c r="O21816" s="223"/>
    </row>
    <row r="21817" spans="15:15" x14ac:dyDescent="0.2">
      <c r="O21817" s="223"/>
    </row>
    <row r="21818" spans="15:15" x14ac:dyDescent="0.2">
      <c r="O21818" s="223"/>
    </row>
    <row r="21819" spans="15:15" x14ac:dyDescent="0.2">
      <c r="O21819" s="223"/>
    </row>
    <row r="21820" spans="15:15" x14ac:dyDescent="0.2">
      <c r="O21820" s="223"/>
    </row>
    <row r="21821" spans="15:15" x14ac:dyDescent="0.2">
      <c r="O21821" s="223"/>
    </row>
    <row r="21822" spans="15:15" x14ac:dyDescent="0.2">
      <c r="O21822" s="223"/>
    </row>
    <row r="21823" spans="15:15" x14ac:dyDescent="0.2">
      <c r="O21823" s="223"/>
    </row>
    <row r="21824" spans="15:15" x14ac:dyDescent="0.2">
      <c r="O21824" s="223"/>
    </row>
    <row r="21825" spans="15:15" x14ac:dyDescent="0.2">
      <c r="O21825" s="223"/>
    </row>
    <row r="21826" spans="15:15" x14ac:dyDescent="0.2">
      <c r="O21826" s="223"/>
    </row>
    <row r="21827" spans="15:15" x14ac:dyDescent="0.2">
      <c r="O21827" s="223"/>
    </row>
    <row r="21828" spans="15:15" x14ac:dyDescent="0.2">
      <c r="O21828" s="223"/>
    </row>
    <row r="21829" spans="15:15" x14ac:dyDescent="0.2">
      <c r="O21829" s="223"/>
    </row>
    <row r="21830" spans="15:15" x14ac:dyDescent="0.2">
      <c r="O21830" s="223"/>
    </row>
    <row r="21831" spans="15:15" x14ac:dyDescent="0.2">
      <c r="O21831" s="223"/>
    </row>
    <row r="21832" spans="15:15" x14ac:dyDescent="0.2">
      <c r="O21832" s="223"/>
    </row>
    <row r="21833" spans="15:15" x14ac:dyDescent="0.2">
      <c r="O21833" s="223"/>
    </row>
    <row r="21834" spans="15:15" x14ac:dyDescent="0.2">
      <c r="O21834" s="223"/>
    </row>
    <row r="21835" spans="15:15" x14ac:dyDescent="0.2">
      <c r="O21835" s="223"/>
    </row>
    <row r="21836" spans="15:15" x14ac:dyDescent="0.2">
      <c r="O21836" s="223"/>
    </row>
    <row r="21837" spans="15:15" x14ac:dyDescent="0.2">
      <c r="O21837" s="223"/>
    </row>
    <row r="21838" spans="15:15" x14ac:dyDescent="0.2">
      <c r="O21838" s="223"/>
    </row>
    <row r="21839" spans="15:15" x14ac:dyDescent="0.2">
      <c r="O21839" s="223"/>
    </row>
    <row r="21840" spans="15:15" x14ac:dyDescent="0.2">
      <c r="O21840" s="223"/>
    </row>
    <row r="21841" spans="15:15" x14ac:dyDescent="0.2">
      <c r="O21841" s="223"/>
    </row>
    <row r="21842" spans="15:15" x14ac:dyDescent="0.2">
      <c r="O21842" s="223"/>
    </row>
    <row r="21843" spans="15:15" x14ac:dyDescent="0.2">
      <c r="O21843" s="223"/>
    </row>
    <row r="21844" spans="15:15" x14ac:dyDescent="0.2">
      <c r="O21844" s="223"/>
    </row>
    <row r="21845" spans="15:15" x14ac:dyDescent="0.2">
      <c r="O21845" s="223"/>
    </row>
    <row r="21846" spans="15:15" x14ac:dyDescent="0.2">
      <c r="O21846" s="223"/>
    </row>
    <row r="21847" spans="15:15" x14ac:dyDescent="0.2">
      <c r="O21847" s="223"/>
    </row>
    <row r="21848" spans="15:15" x14ac:dyDescent="0.2">
      <c r="O21848" s="223"/>
    </row>
    <row r="21849" spans="15:15" x14ac:dyDescent="0.2">
      <c r="O21849" s="223"/>
    </row>
    <row r="21850" spans="15:15" x14ac:dyDescent="0.2">
      <c r="O21850" s="223"/>
    </row>
    <row r="21851" spans="15:15" x14ac:dyDescent="0.2">
      <c r="O21851" s="223"/>
    </row>
    <row r="21852" spans="15:15" x14ac:dyDescent="0.2">
      <c r="O21852" s="223"/>
    </row>
    <row r="21853" spans="15:15" x14ac:dyDescent="0.2">
      <c r="O21853" s="223"/>
    </row>
    <row r="21854" spans="15:15" x14ac:dyDescent="0.2">
      <c r="O21854" s="223"/>
    </row>
    <row r="21855" spans="15:15" x14ac:dyDescent="0.2">
      <c r="O21855" s="223"/>
    </row>
    <row r="21856" spans="15:15" x14ac:dyDescent="0.2">
      <c r="O21856" s="223"/>
    </row>
    <row r="21857" spans="15:15" x14ac:dyDescent="0.2">
      <c r="O21857" s="223"/>
    </row>
    <row r="21858" spans="15:15" x14ac:dyDescent="0.2">
      <c r="O21858" s="223"/>
    </row>
    <row r="21859" spans="15:15" x14ac:dyDescent="0.2">
      <c r="O21859" s="223"/>
    </row>
    <row r="21860" spans="15:15" x14ac:dyDescent="0.2">
      <c r="O21860" s="223"/>
    </row>
    <row r="21861" spans="15:15" x14ac:dyDescent="0.2">
      <c r="O21861" s="223"/>
    </row>
    <row r="21862" spans="15:15" x14ac:dyDescent="0.2">
      <c r="O21862" s="223"/>
    </row>
    <row r="21863" spans="15:15" x14ac:dyDescent="0.2">
      <c r="O21863" s="223"/>
    </row>
    <row r="21864" spans="15:15" x14ac:dyDescent="0.2">
      <c r="O21864" s="223"/>
    </row>
    <row r="21865" spans="15:15" x14ac:dyDescent="0.2">
      <c r="O21865" s="223"/>
    </row>
    <row r="21866" spans="15:15" x14ac:dyDescent="0.2">
      <c r="O21866" s="223"/>
    </row>
    <row r="21867" spans="15:15" x14ac:dyDescent="0.2">
      <c r="O21867" s="223"/>
    </row>
    <row r="21868" spans="15:15" x14ac:dyDescent="0.2">
      <c r="O21868" s="223"/>
    </row>
    <row r="21869" spans="15:15" x14ac:dyDescent="0.2">
      <c r="O21869" s="223"/>
    </row>
    <row r="21870" spans="15:15" x14ac:dyDescent="0.2">
      <c r="O21870" s="223"/>
    </row>
    <row r="21871" spans="15:15" x14ac:dyDescent="0.2">
      <c r="O21871" s="223"/>
    </row>
    <row r="21872" spans="15:15" x14ac:dyDescent="0.2">
      <c r="O21872" s="223"/>
    </row>
    <row r="21873" spans="15:15" x14ac:dyDescent="0.2">
      <c r="O21873" s="223"/>
    </row>
    <row r="21874" spans="15:15" x14ac:dyDescent="0.2">
      <c r="O21874" s="223"/>
    </row>
    <row r="21875" spans="15:15" x14ac:dyDescent="0.2">
      <c r="O21875" s="223"/>
    </row>
    <row r="21876" spans="15:15" x14ac:dyDescent="0.2">
      <c r="O21876" s="223"/>
    </row>
    <row r="21877" spans="15:15" x14ac:dyDescent="0.2">
      <c r="O21877" s="223"/>
    </row>
    <row r="21878" spans="15:15" x14ac:dyDescent="0.2">
      <c r="O21878" s="223"/>
    </row>
    <row r="21879" spans="15:15" x14ac:dyDescent="0.2">
      <c r="O21879" s="223"/>
    </row>
    <row r="21880" spans="15:15" x14ac:dyDescent="0.2">
      <c r="O21880" s="223"/>
    </row>
    <row r="21881" spans="15:15" x14ac:dyDescent="0.2">
      <c r="O21881" s="223"/>
    </row>
    <row r="21882" spans="15:15" x14ac:dyDescent="0.2">
      <c r="O21882" s="223"/>
    </row>
    <row r="21883" spans="15:15" x14ac:dyDescent="0.2">
      <c r="O21883" s="223"/>
    </row>
    <row r="21884" spans="15:15" x14ac:dyDescent="0.2">
      <c r="O21884" s="223"/>
    </row>
    <row r="21885" spans="15:15" x14ac:dyDescent="0.2">
      <c r="O21885" s="223"/>
    </row>
    <row r="21886" spans="15:15" x14ac:dyDescent="0.2">
      <c r="O21886" s="223"/>
    </row>
    <row r="21887" spans="15:15" x14ac:dyDescent="0.2">
      <c r="O21887" s="223"/>
    </row>
    <row r="21888" spans="15:15" x14ac:dyDescent="0.2">
      <c r="O21888" s="223"/>
    </row>
    <row r="21889" spans="15:15" x14ac:dyDescent="0.2">
      <c r="O21889" s="223"/>
    </row>
    <row r="21890" spans="15:15" x14ac:dyDescent="0.2">
      <c r="O21890" s="223"/>
    </row>
    <row r="21891" spans="15:15" x14ac:dyDescent="0.2">
      <c r="O21891" s="223"/>
    </row>
    <row r="21892" spans="15:15" x14ac:dyDescent="0.2">
      <c r="O21892" s="223"/>
    </row>
    <row r="21893" spans="15:15" x14ac:dyDescent="0.2">
      <c r="O21893" s="223"/>
    </row>
    <row r="21894" spans="15:15" x14ac:dyDescent="0.2">
      <c r="O21894" s="223"/>
    </row>
    <row r="21895" spans="15:15" x14ac:dyDescent="0.2">
      <c r="O21895" s="223"/>
    </row>
    <row r="21896" spans="15:15" x14ac:dyDescent="0.2">
      <c r="O21896" s="223"/>
    </row>
    <row r="21897" spans="15:15" x14ac:dyDescent="0.2">
      <c r="O21897" s="223"/>
    </row>
    <row r="21898" spans="15:15" x14ac:dyDescent="0.2">
      <c r="O21898" s="223"/>
    </row>
    <row r="21899" spans="15:15" x14ac:dyDescent="0.2">
      <c r="O21899" s="223"/>
    </row>
    <row r="21900" spans="15:15" x14ac:dyDescent="0.2">
      <c r="O21900" s="223"/>
    </row>
    <row r="21901" spans="15:15" x14ac:dyDescent="0.2">
      <c r="O21901" s="223"/>
    </row>
    <row r="21902" spans="15:15" x14ac:dyDescent="0.2">
      <c r="O21902" s="223"/>
    </row>
    <row r="21903" spans="15:15" x14ac:dyDescent="0.2">
      <c r="O21903" s="223"/>
    </row>
    <row r="21904" spans="15:15" x14ac:dyDescent="0.2">
      <c r="O21904" s="223"/>
    </row>
    <row r="21905" spans="15:15" x14ac:dyDescent="0.2">
      <c r="O21905" s="223"/>
    </row>
    <row r="21906" spans="15:15" x14ac:dyDescent="0.2">
      <c r="O21906" s="223"/>
    </row>
    <row r="21907" spans="15:15" x14ac:dyDescent="0.2">
      <c r="O21907" s="223"/>
    </row>
    <row r="21908" spans="15:15" x14ac:dyDescent="0.2">
      <c r="O21908" s="223"/>
    </row>
    <row r="21909" spans="15:15" x14ac:dyDescent="0.2">
      <c r="O21909" s="223"/>
    </row>
    <row r="21910" spans="15:15" x14ac:dyDescent="0.2">
      <c r="O21910" s="223"/>
    </row>
    <row r="21911" spans="15:15" x14ac:dyDescent="0.2">
      <c r="O21911" s="223"/>
    </row>
    <row r="21912" spans="15:15" x14ac:dyDescent="0.2">
      <c r="O21912" s="223"/>
    </row>
    <row r="21913" spans="15:15" x14ac:dyDescent="0.2">
      <c r="O21913" s="223"/>
    </row>
    <row r="21914" spans="15:15" x14ac:dyDescent="0.2">
      <c r="O21914" s="223"/>
    </row>
    <row r="21915" spans="15:15" x14ac:dyDescent="0.2">
      <c r="O21915" s="223"/>
    </row>
    <row r="21916" spans="15:15" x14ac:dyDescent="0.2">
      <c r="O21916" s="223"/>
    </row>
    <row r="21917" spans="15:15" x14ac:dyDescent="0.2">
      <c r="O21917" s="223"/>
    </row>
    <row r="21918" spans="15:15" x14ac:dyDescent="0.2">
      <c r="O21918" s="223"/>
    </row>
    <row r="21919" spans="15:15" x14ac:dyDescent="0.2">
      <c r="O21919" s="223"/>
    </row>
    <row r="21920" spans="15:15" x14ac:dyDescent="0.2">
      <c r="O21920" s="223"/>
    </row>
    <row r="21921" spans="15:15" x14ac:dyDescent="0.2">
      <c r="O21921" s="223"/>
    </row>
    <row r="21922" spans="15:15" x14ac:dyDescent="0.2">
      <c r="O21922" s="223"/>
    </row>
    <row r="21923" spans="15:15" x14ac:dyDescent="0.2">
      <c r="O21923" s="223"/>
    </row>
    <row r="21924" spans="15:15" x14ac:dyDescent="0.2">
      <c r="O21924" s="223"/>
    </row>
    <row r="21925" spans="15:15" x14ac:dyDescent="0.2">
      <c r="O21925" s="223"/>
    </row>
    <row r="21926" spans="15:15" x14ac:dyDescent="0.2">
      <c r="O21926" s="223"/>
    </row>
    <row r="21927" spans="15:15" x14ac:dyDescent="0.2">
      <c r="O21927" s="223"/>
    </row>
    <row r="21928" spans="15:15" x14ac:dyDescent="0.2">
      <c r="O21928" s="223"/>
    </row>
    <row r="21929" spans="15:15" x14ac:dyDescent="0.2">
      <c r="O21929" s="223"/>
    </row>
    <row r="21930" spans="15:15" x14ac:dyDescent="0.2">
      <c r="O21930" s="223"/>
    </row>
    <row r="21931" spans="15:15" x14ac:dyDescent="0.2">
      <c r="O21931" s="223"/>
    </row>
    <row r="21932" spans="15:15" x14ac:dyDescent="0.2">
      <c r="O21932" s="223"/>
    </row>
    <row r="21933" spans="15:15" x14ac:dyDescent="0.2">
      <c r="O21933" s="223"/>
    </row>
    <row r="21934" spans="15:15" x14ac:dyDescent="0.2">
      <c r="O21934" s="223"/>
    </row>
    <row r="21935" spans="15:15" x14ac:dyDescent="0.2">
      <c r="O21935" s="223"/>
    </row>
    <row r="21936" spans="15:15" x14ac:dyDescent="0.2">
      <c r="O21936" s="223"/>
    </row>
    <row r="21937" spans="15:15" x14ac:dyDescent="0.2">
      <c r="O21937" s="223"/>
    </row>
    <row r="21938" spans="15:15" x14ac:dyDescent="0.2">
      <c r="O21938" s="223"/>
    </row>
    <row r="21939" spans="15:15" x14ac:dyDescent="0.2">
      <c r="O21939" s="223"/>
    </row>
    <row r="21940" spans="15:15" x14ac:dyDescent="0.2">
      <c r="O21940" s="223"/>
    </row>
    <row r="21941" spans="15:15" x14ac:dyDescent="0.2">
      <c r="O21941" s="223"/>
    </row>
    <row r="21942" spans="15:15" x14ac:dyDescent="0.2">
      <c r="O21942" s="223"/>
    </row>
    <row r="21943" spans="15:15" x14ac:dyDescent="0.2">
      <c r="O21943" s="223"/>
    </row>
    <row r="21944" spans="15:15" x14ac:dyDescent="0.2">
      <c r="O21944" s="223"/>
    </row>
    <row r="21945" spans="15:15" x14ac:dyDescent="0.2">
      <c r="O21945" s="223"/>
    </row>
    <row r="21946" spans="15:15" x14ac:dyDescent="0.2">
      <c r="O21946" s="223"/>
    </row>
    <row r="21947" spans="15:15" x14ac:dyDescent="0.2">
      <c r="O21947" s="223"/>
    </row>
    <row r="21948" spans="15:15" x14ac:dyDescent="0.2">
      <c r="O21948" s="223"/>
    </row>
    <row r="21949" spans="15:15" x14ac:dyDescent="0.2">
      <c r="O21949" s="223"/>
    </row>
    <row r="21950" spans="15:15" x14ac:dyDescent="0.2">
      <c r="O21950" s="223"/>
    </row>
    <row r="21951" spans="15:15" x14ac:dyDescent="0.2">
      <c r="O21951" s="223"/>
    </row>
    <row r="21952" spans="15:15" x14ac:dyDescent="0.2">
      <c r="O21952" s="223"/>
    </row>
    <row r="21953" spans="15:15" x14ac:dyDescent="0.2">
      <c r="O21953" s="223"/>
    </row>
    <row r="21954" spans="15:15" x14ac:dyDescent="0.2">
      <c r="O21954" s="223"/>
    </row>
    <row r="21955" spans="15:15" x14ac:dyDescent="0.2">
      <c r="O21955" s="223"/>
    </row>
    <row r="21956" spans="15:15" x14ac:dyDescent="0.2">
      <c r="O21956" s="223"/>
    </row>
    <row r="21957" spans="15:15" x14ac:dyDescent="0.2">
      <c r="O21957" s="223"/>
    </row>
    <row r="21958" spans="15:15" x14ac:dyDescent="0.2">
      <c r="O21958" s="223"/>
    </row>
    <row r="21959" spans="15:15" x14ac:dyDescent="0.2">
      <c r="O21959" s="223"/>
    </row>
    <row r="21960" spans="15:15" x14ac:dyDescent="0.2">
      <c r="O21960" s="223"/>
    </row>
    <row r="21961" spans="15:15" x14ac:dyDescent="0.2">
      <c r="O21961" s="223"/>
    </row>
    <row r="21962" spans="15:15" x14ac:dyDescent="0.2">
      <c r="O21962" s="223"/>
    </row>
    <row r="21963" spans="15:15" x14ac:dyDescent="0.2">
      <c r="O21963" s="223"/>
    </row>
    <row r="21964" spans="15:15" x14ac:dyDescent="0.2">
      <c r="O21964" s="223"/>
    </row>
    <row r="21965" spans="15:15" x14ac:dyDescent="0.2">
      <c r="O21965" s="223"/>
    </row>
    <row r="21966" spans="15:15" x14ac:dyDescent="0.2">
      <c r="O21966" s="223"/>
    </row>
    <row r="21967" spans="15:15" x14ac:dyDescent="0.2">
      <c r="O21967" s="223"/>
    </row>
    <row r="21968" spans="15:15" x14ac:dyDescent="0.2">
      <c r="O21968" s="223"/>
    </row>
    <row r="21969" spans="15:15" x14ac:dyDescent="0.2">
      <c r="O21969" s="223"/>
    </row>
    <row r="21970" spans="15:15" x14ac:dyDescent="0.2">
      <c r="O21970" s="223"/>
    </row>
    <row r="21971" spans="15:15" x14ac:dyDescent="0.2">
      <c r="O21971" s="223"/>
    </row>
    <row r="21972" spans="15:15" x14ac:dyDescent="0.2">
      <c r="O21972" s="223"/>
    </row>
    <row r="21973" spans="15:15" x14ac:dyDescent="0.2">
      <c r="O21973" s="223"/>
    </row>
    <row r="21974" spans="15:15" x14ac:dyDescent="0.2">
      <c r="O21974" s="223"/>
    </row>
    <row r="21975" spans="15:15" x14ac:dyDescent="0.2">
      <c r="O21975" s="223"/>
    </row>
    <row r="21976" spans="15:15" x14ac:dyDescent="0.2">
      <c r="O21976" s="223"/>
    </row>
    <row r="21977" spans="15:15" x14ac:dyDescent="0.2">
      <c r="O21977" s="223"/>
    </row>
    <row r="21978" spans="15:15" x14ac:dyDescent="0.2">
      <c r="O21978" s="223"/>
    </row>
    <row r="21979" spans="15:15" x14ac:dyDescent="0.2">
      <c r="O21979" s="223"/>
    </row>
    <row r="21980" spans="15:15" x14ac:dyDescent="0.2">
      <c r="O21980" s="223"/>
    </row>
    <row r="21981" spans="15:15" x14ac:dyDescent="0.2">
      <c r="O21981" s="223"/>
    </row>
    <row r="21982" spans="15:15" x14ac:dyDescent="0.2">
      <c r="O21982" s="223"/>
    </row>
    <row r="21983" spans="15:15" x14ac:dyDescent="0.2">
      <c r="O21983" s="223"/>
    </row>
    <row r="21984" spans="15:15" x14ac:dyDescent="0.2">
      <c r="O21984" s="223"/>
    </row>
    <row r="21985" spans="15:15" x14ac:dyDescent="0.2">
      <c r="O21985" s="223"/>
    </row>
    <row r="21986" spans="15:15" x14ac:dyDescent="0.2">
      <c r="O21986" s="223"/>
    </row>
    <row r="21987" spans="15:15" x14ac:dyDescent="0.2">
      <c r="O21987" s="223"/>
    </row>
    <row r="21988" spans="15:15" x14ac:dyDescent="0.2">
      <c r="O21988" s="223"/>
    </row>
    <row r="21989" spans="15:15" x14ac:dyDescent="0.2">
      <c r="O21989" s="223"/>
    </row>
    <row r="21990" spans="15:15" x14ac:dyDescent="0.2">
      <c r="O21990" s="223"/>
    </row>
    <row r="21991" spans="15:15" x14ac:dyDescent="0.2">
      <c r="O21991" s="223"/>
    </row>
    <row r="21992" spans="15:15" x14ac:dyDescent="0.2">
      <c r="O21992" s="223"/>
    </row>
    <row r="21993" spans="15:15" x14ac:dyDescent="0.2">
      <c r="O21993" s="223"/>
    </row>
    <row r="21994" spans="15:15" x14ac:dyDescent="0.2">
      <c r="O21994" s="223"/>
    </row>
    <row r="21995" spans="15:15" x14ac:dyDescent="0.2">
      <c r="O21995" s="223"/>
    </row>
    <row r="21996" spans="15:15" x14ac:dyDescent="0.2">
      <c r="O21996" s="223"/>
    </row>
    <row r="21997" spans="15:15" x14ac:dyDescent="0.2">
      <c r="O21997" s="223"/>
    </row>
    <row r="21998" spans="15:15" x14ac:dyDescent="0.2">
      <c r="O21998" s="223"/>
    </row>
    <row r="21999" spans="15:15" x14ac:dyDescent="0.2">
      <c r="O21999" s="223"/>
    </row>
    <row r="22000" spans="15:15" x14ac:dyDescent="0.2">
      <c r="O22000" s="223"/>
    </row>
    <row r="22001" spans="15:15" x14ac:dyDescent="0.2">
      <c r="O22001" s="223"/>
    </row>
    <row r="22002" spans="15:15" x14ac:dyDescent="0.2">
      <c r="O22002" s="223"/>
    </row>
    <row r="22003" spans="15:15" x14ac:dyDescent="0.2">
      <c r="O22003" s="223"/>
    </row>
    <row r="22004" spans="15:15" x14ac:dyDescent="0.2">
      <c r="O22004" s="223"/>
    </row>
    <row r="22005" spans="15:15" x14ac:dyDescent="0.2">
      <c r="O22005" s="223"/>
    </row>
    <row r="22006" spans="15:15" x14ac:dyDescent="0.2">
      <c r="O22006" s="223"/>
    </row>
    <row r="22007" spans="15:15" x14ac:dyDescent="0.2">
      <c r="O22007" s="223"/>
    </row>
    <row r="22008" spans="15:15" x14ac:dyDescent="0.2">
      <c r="O22008" s="223"/>
    </row>
    <row r="22009" spans="15:15" x14ac:dyDescent="0.2">
      <c r="O22009" s="223"/>
    </row>
    <row r="22010" spans="15:15" x14ac:dyDescent="0.2">
      <c r="O22010" s="223"/>
    </row>
    <row r="22011" spans="15:15" x14ac:dyDescent="0.2">
      <c r="O22011" s="223"/>
    </row>
    <row r="22012" spans="15:15" x14ac:dyDescent="0.2">
      <c r="O22012" s="223"/>
    </row>
    <row r="22013" spans="15:15" x14ac:dyDescent="0.2">
      <c r="O22013" s="223"/>
    </row>
    <row r="22014" spans="15:15" x14ac:dyDescent="0.2">
      <c r="O22014" s="223"/>
    </row>
    <row r="22015" spans="15:15" x14ac:dyDescent="0.2">
      <c r="O22015" s="223"/>
    </row>
    <row r="22016" spans="15:15" x14ac:dyDescent="0.2">
      <c r="O22016" s="223"/>
    </row>
    <row r="22017" spans="15:15" x14ac:dyDescent="0.2">
      <c r="O22017" s="223"/>
    </row>
    <row r="22018" spans="15:15" x14ac:dyDescent="0.2">
      <c r="O22018" s="223"/>
    </row>
    <row r="22019" spans="15:15" x14ac:dyDescent="0.2">
      <c r="O22019" s="223"/>
    </row>
    <row r="22020" spans="15:15" x14ac:dyDescent="0.2">
      <c r="O22020" s="223"/>
    </row>
    <row r="22021" spans="15:15" x14ac:dyDescent="0.2">
      <c r="O22021" s="223"/>
    </row>
    <row r="22022" spans="15:15" x14ac:dyDescent="0.2">
      <c r="O22022" s="223"/>
    </row>
    <row r="22023" spans="15:15" x14ac:dyDescent="0.2">
      <c r="O22023" s="223"/>
    </row>
    <row r="22024" spans="15:15" x14ac:dyDescent="0.2">
      <c r="O22024" s="223"/>
    </row>
    <row r="22025" spans="15:15" x14ac:dyDescent="0.2">
      <c r="O22025" s="223"/>
    </row>
    <row r="22026" spans="15:15" x14ac:dyDescent="0.2">
      <c r="O22026" s="223"/>
    </row>
    <row r="22027" spans="15:15" x14ac:dyDescent="0.2">
      <c r="O22027" s="223"/>
    </row>
    <row r="22028" spans="15:15" x14ac:dyDescent="0.2">
      <c r="O22028" s="223"/>
    </row>
    <row r="22029" spans="15:15" x14ac:dyDescent="0.2">
      <c r="O22029" s="223"/>
    </row>
    <row r="22030" spans="15:15" x14ac:dyDescent="0.2">
      <c r="O22030" s="223"/>
    </row>
    <row r="22031" spans="15:15" x14ac:dyDescent="0.2">
      <c r="O22031" s="223"/>
    </row>
    <row r="22032" spans="15:15" x14ac:dyDescent="0.2">
      <c r="O22032" s="223"/>
    </row>
    <row r="22033" spans="15:15" x14ac:dyDescent="0.2">
      <c r="O22033" s="223"/>
    </row>
    <row r="22034" spans="15:15" x14ac:dyDescent="0.2">
      <c r="O22034" s="223"/>
    </row>
    <row r="22035" spans="15:15" x14ac:dyDescent="0.2">
      <c r="O22035" s="223"/>
    </row>
    <row r="22036" spans="15:15" x14ac:dyDescent="0.2">
      <c r="O22036" s="223"/>
    </row>
    <row r="22037" spans="15:15" x14ac:dyDescent="0.2">
      <c r="O22037" s="223"/>
    </row>
    <row r="22038" spans="15:15" x14ac:dyDescent="0.2">
      <c r="O22038" s="223"/>
    </row>
    <row r="22039" spans="15:15" x14ac:dyDescent="0.2">
      <c r="O22039" s="223"/>
    </row>
    <row r="22040" spans="15:15" x14ac:dyDescent="0.2">
      <c r="O22040" s="223"/>
    </row>
    <row r="22041" spans="15:15" x14ac:dyDescent="0.2">
      <c r="O22041" s="223"/>
    </row>
    <row r="22042" spans="15:15" x14ac:dyDescent="0.2">
      <c r="O22042" s="223"/>
    </row>
    <row r="22043" spans="15:15" x14ac:dyDescent="0.2">
      <c r="O22043" s="223"/>
    </row>
    <row r="22044" spans="15:15" x14ac:dyDescent="0.2">
      <c r="O22044" s="223"/>
    </row>
    <row r="22045" spans="15:15" x14ac:dyDescent="0.2">
      <c r="O22045" s="223"/>
    </row>
    <row r="22046" spans="15:15" x14ac:dyDescent="0.2">
      <c r="O22046" s="223"/>
    </row>
    <row r="22047" spans="15:15" x14ac:dyDescent="0.2">
      <c r="O22047" s="223"/>
    </row>
    <row r="22048" spans="15:15" x14ac:dyDescent="0.2">
      <c r="O22048" s="223"/>
    </row>
    <row r="22049" spans="15:15" x14ac:dyDescent="0.2">
      <c r="O22049" s="223"/>
    </row>
    <row r="22050" spans="15:15" x14ac:dyDescent="0.2">
      <c r="O22050" s="223"/>
    </row>
    <row r="22051" spans="15:15" x14ac:dyDescent="0.2">
      <c r="O22051" s="223"/>
    </row>
    <row r="22052" spans="15:15" x14ac:dyDescent="0.2">
      <c r="O22052" s="223"/>
    </row>
    <row r="22053" spans="15:15" x14ac:dyDescent="0.2">
      <c r="O22053" s="223"/>
    </row>
    <row r="22054" spans="15:15" x14ac:dyDescent="0.2">
      <c r="O22054" s="223"/>
    </row>
    <row r="22055" spans="15:15" x14ac:dyDescent="0.2">
      <c r="O22055" s="223"/>
    </row>
    <row r="22056" spans="15:15" x14ac:dyDescent="0.2">
      <c r="O22056" s="223"/>
    </row>
    <row r="22057" spans="15:15" x14ac:dyDescent="0.2">
      <c r="O22057" s="223"/>
    </row>
    <row r="22058" spans="15:15" x14ac:dyDescent="0.2">
      <c r="O22058" s="223"/>
    </row>
    <row r="22059" spans="15:15" x14ac:dyDescent="0.2">
      <c r="O22059" s="223"/>
    </row>
    <row r="22060" spans="15:15" x14ac:dyDescent="0.2">
      <c r="O22060" s="223"/>
    </row>
    <row r="22061" spans="15:15" x14ac:dyDescent="0.2">
      <c r="O22061" s="223"/>
    </row>
    <row r="22062" spans="15:15" x14ac:dyDescent="0.2">
      <c r="O22062" s="223"/>
    </row>
    <row r="22063" spans="15:15" x14ac:dyDescent="0.2">
      <c r="O22063" s="223"/>
    </row>
    <row r="22064" spans="15:15" x14ac:dyDescent="0.2">
      <c r="O22064" s="223"/>
    </row>
    <row r="22065" spans="15:15" x14ac:dyDescent="0.2">
      <c r="O22065" s="223"/>
    </row>
    <row r="22066" spans="15:15" x14ac:dyDescent="0.2">
      <c r="O22066" s="223"/>
    </row>
    <row r="22067" spans="15:15" x14ac:dyDescent="0.2">
      <c r="O22067" s="223"/>
    </row>
    <row r="22068" spans="15:15" x14ac:dyDescent="0.2">
      <c r="O22068" s="223"/>
    </row>
    <row r="22069" spans="15:15" x14ac:dyDescent="0.2">
      <c r="O22069" s="223"/>
    </row>
    <row r="22070" spans="15:15" x14ac:dyDescent="0.2">
      <c r="O22070" s="223"/>
    </row>
    <row r="22071" spans="15:15" x14ac:dyDescent="0.2">
      <c r="O22071" s="223"/>
    </row>
    <row r="22072" spans="15:15" x14ac:dyDescent="0.2">
      <c r="O22072" s="223"/>
    </row>
    <row r="22073" spans="15:15" x14ac:dyDescent="0.2">
      <c r="O22073" s="223"/>
    </row>
    <row r="22074" spans="15:15" x14ac:dyDescent="0.2">
      <c r="O22074" s="223"/>
    </row>
    <row r="22075" spans="15:15" x14ac:dyDescent="0.2">
      <c r="O22075" s="223"/>
    </row>
    <row r="22076" spans="15:15" x14ac:dyDescent="0.2">
      <c r="O22076" s="223"/>
    </row>
    <row r="22077" spans="15:15" x14ac:dyDescent="0.2">
      <c r="O22077" s="223"/>
    </row>
    <row r="22078" spans="15:15" x14ac:dyDescent="0.2">
      <c r="O22078" s="223"/>
    </row>
    <row r="22079" spans="15:15" x14ac:dyDescent="0.2">
      <c r="O22079" s="223"/>
    </row>
    <row r="22080" spans="15:15" x14ac:dyDescent="0.2">
      <c r="O22080" s="223"/>
    </row>
    <row r="22081" spans="15:15" x14ac:dyDescent="0.2">
      <c r="O22081" s="223"/>
    </row>
    <row r="22082" spans="15:15" x14ac:dyDescent="0.2">
      <c r="O22082" s="223"/>
    </row>
    <row r="22083" spans="15:15" x14ac:dyDescent="0.2">
      <c r="O22083" s="223"/>
    </row>
    <row r="22084" spans="15:15" x14ac:dyDescent="0.2">
      <c r="O22084" s="223"/>
    </row>
    <row r="22085" spans="15:15" x14ac:dyDescent="0.2">
      <c r="O22085" s="223"/>
    </row>
    <row r="22086" spans="15:15" x14ac:dyDescent="0.2">
      <c r="O22086" s="223"/>
    </row>
    <row r="22087" spans="15:15" x14ac:dyDescent="0.2">
      <c r="O22087" s="223"/>
    </row>
    <row r="22088" spans="15:15" x14ac:dyDescent="0.2">
      <c r="O22088" s="223"/>
    </row>
    <row r="22089" spans="15:15" x14ac:dyDescent="0.2">
      <c r="O22089" s="223"/>
    </row>
    <row r="22090" spans="15:15" x14ac:dyDescent="0.2">
      <c r="O22090" s="223"/>
    </row>
    <row r="22091" spans="15:15" x14ac:dyDescent="0.2">
      <c r="O22091" s="223"/>
    </row>
    <row r="22092" spans="15:15" x14ac:dyDescent="0.2">
      <c r="O22092" s="223"/>
    </row>
    <row r="22093" spans="15:15" x14ac:dyDescent="0.2">
      <c r="O22093" s="223"/>
    </row>
    <row r="22094" spans="15:15" x14ac:dyDescent="0.2">
      <c r="O22094" s="223"/>
    </row>
    <row r="22095" spans="15:15" x14ac:dyDescent="0.2">
      <c r="O22095" s="223"/>
    </row>
    <row r="22096" spans="15:15" x14ac:dyDescent="0.2">
      <c r="O22096" s="223"/>
    </row>
    <row r="22097" spans="15:15" x14ac:dyDescent="0.2">
      <c r="O22097" s="223"/>
    </row>
    <row r="22098" spans="15:15" x14ac:dyDescent="0.2">
      <c r="O22098" s="223"/>
    </row>
    <row r="22099" spans="15:15" x14ac:dyDescent="0.2">
      <c r="O22099" s="223"/>
    </row>
    <row r="22100" spans="15:15" x14ac:dyDescent="0.2">
      <c r="O22100" s="223"/>
    </row>
    <row r="22101" spans="15:15" x14ac:dyDescent="0.2">
      <c r="O22101" s="223"/>
    </row>
    <row r="22102" spans="15:15" x14ac:dyDescent="0.2">
      <c r="O22102" s="223"/>
    </row>
    <row r="22103" spans="15:15" x14ac:dyDescent="0.2">
      <c r="O22103" s="223"/>
    </row>
    <row r="22104" spans="15:15" x14ac:dyDescent="0.2">
      <c r="O22104" s="223"/>
    </row>
    <row r="22105" spans="15:15" x14ac:dyDescent="0.2">
      <c r="O22105" s="223"/>
    </row>
    <row r="22106" spans="15:15" x14ac:dyDescent="0.2">
      <c r="O22106" s="223"/>
    </row>
    <row r="22107" spans="15:15" x14ac:dyDescent="0.2">
      <c r="O22107" s="223"/>
    </row>
    <row r="22108" spans="15:15" x14ac:dyDescent="0.2">
      <c r="O22108" s="223"/>
    </row>
    <row r="22109" spans="15:15" x14ac:dyDescent="0.2">
      <c r="O22109" s="223"/>
    </row>
    <row r="22110" spans="15:15" x14ac:dyDescent="0.2">
      <c r="O22110" s="223"/>
    </row>
    <row r="22111" spans="15:15" x14ac:dyDescent="0.2">
      <c r="O22111" s="223"/>
    </row>
    <row r="22112" spans="15:15" x14ac:dyDescent="0.2">
      <c r="O22112" s="223"/>
    </row>
    <row r="22113" spans="15:15" x14ac:dyDescent="0.2">
      <c r="O22113" s="223"/>
    </row>
    <row r="22114" spans="15:15" x14ac:dyDescent="0.2">
      <c r="O22114" s="223"/>
    </row>
    <row r="22115" spans="15:15" x14ac:dyDescent="0.2">
      <c r="O22115" s="223"/>
    </row>
    <row r="22116" spans="15:15" x14ac:dyDescent="0.2">
      <c r="O22116" s="223"/>
    </row>
    <row r="22117" spans="15:15" x14ac:dyDescent="0.2">
      <c r="O22117" s="223"/>
    </row>
    <row r="22118" spans="15:15" x14ac:dyDescent="0.2">
      <c r="O22118" s="223"/>
    </row>
    <row r="22119" spans="15:15" x14ac:dyDescent="0.2">
      <c r="O22119" s="223"/>
    </row>
    <row r="22120" spans="15:15" x14ac:dyDescent="0.2">
      <c r="O22120" s="223"/>
    </row>
    <row r="22121" spans="15:15" x14ac:dyDescent="0.2">
      <c r="O22121" s="223"/>
    </row>
    <row r="22122" spans="15:15" x14ac:dyDescent="0.2">
      <c r="O22122" s="223"/>
    </row>
    <row r="22123" spans="15:15" x14ac:dyDescent="0.2">
      <c r="O22123" s="223"/>
    </row>
    <row r="22124" spans="15:15" x14ac:dyDescent="0.2">
      <c r="O22124" s="223"/>
    </row>
    <row r="22125" spans="15:15" x14ac:dyDescent="0.2">
      <c r="O22125" s="223"/>
    </row>
    <row r="22126" spans="15:15" x14ac:dyDescent="0.2">
      <c r="O22126" s="223"/>
    </row>
    <row r="22127" spans="15:15" x14ac:dyDescent="0.2">
      <c r="O22127" s="223"/>
    </row>
    <row r="22128" spans="15:15" x14ac:dyDescent="0.2">
      <c r="O22128" s="223"/>
    </row>
    <row r="22129" spans="15:15" x14ac:dyDescent="0.2">
      <c r="O22129" s="223"/>
    </row>
    <row r="22130" spans="15:15" x14ac:dyDescent="0.2">
      <c r="O22130" s="223"/>
    </row>
    <row r="22131" spans="15:15" x14ac:dyDescent="0.2">
      <c r="O22131" s="223"/>
    </row>
    <row r="22132" spans="15:15" x14ac:dyDescent="0.2">
      <c r="O22132" s="223"/>
    </row>
    <row r="22133" spans="15:15" x14ac:dyDescent="0.2">
      <c r="O22133" s="223"/>
    </row>
    <row r="22134" spans="15:15" x14ac:dyDescent="0.2">
      <c r="O22134" s="223"/>
    </row>
    <row r="22135" spans="15:15" x14ac:dyDescent="0.2">
      <c r="O22135" s="223"/>
    </row>
    <row r="22136" spans="15:15" x14ac:dyDescent="0.2">
      <c r="O22136" s="223"/>
    </row>
    <row r="22137" spans="15:15" x14ac:dyDescent="0.2">
      <c r="O22137" s="223"/>
    </row>
    <row r="22138" spans="15:15" x14ac:dyDescent="0.2">
      <c r="O22138" s="223"/>
    </row>
    <row r="22139" spans="15:15" x14ac:dyDescent="0.2">
      <c r="O22139" s="223"/>
    </row>
    <row r="22140" spans="15:15" x14ac:dyDescent="0.2">
      <c r="O22140" s="223"/>
    </row>
    <row r="22141" spans="15:15" x14ac:dyDescent="0.2">
      <c r="O22141" s="223"/>
    </row>
    <row r="22142" spans="15:15" x14ac:dyDescent="0.2">
      <c r="O22142" s="223"/>
    </row>
    <row r="22143" spans="15:15" x14ac:dyDescent="0.2">
      <c r="O22143" s="223"/>
    </row>
    <row r="22144" spans="15:15" x14ac:dyDescent="0.2">
      <c r="O22144" s="223"/>
    </row>
    <row r="22145" spans="15:15" x14ac:dyDescent="0.2">
      <c r="O22145" s="223"/>
    </row>
    <row r="22146" spans="15:15" x14ac:dyDescent="0.2">
      <c r="O22146" s="223"/>
    </row>
    <row r="22147" spans="15:15" x14ac:dyDescent="0.2">
      <c r="O22147" s="223"/>
    </row>
    <row r="22148" spans="15:15" x14ac:dyDescent="0.2">
      <c r="O22148" s="223"/>
    </row>
    <row r="22149" spans="15:15" x14ac:dyDescent="0.2">
      <c r="O22149" s="223"/>
    </row>
    <row r="22150" spans="15:15" x14ac:dyDescent="0.2">
      <c r="O22150" s="223"/>
    </row>
    <row r="22151" spans="15:15" x14ac:dyDescent="0.2">
      <c r="O22151" s="223"/>
    </row>
    <row r="22152" spans="15:15" x14ac:dyDescent="0.2">
      <c r="O22152" s="223"/>
    </row>
    <row r="22153" spans="15:15" x14ac:dyDescent="0.2">
      <c r="O22153" s="223"/>
    </row>
    <row r="22154" spans="15:15" x14ac:dyDescent="0.2">
      <c r="O22154" s="223"/>
    </row>
    <row r="22155" spans="15:15" x14ac:dyDescent="0.2">
      <c r="O22155" s="223"/>
    </row>
    <row r="22156" spans="15:15" x14ac:dyDescent="0.2">
      <c r="O22156" s="223"/>
    </row>
    <row r="22157" spans="15:15" x14ac:dyDescent="0.2">
      <c r="O22157" s="223"/>
    </row>
    <row r="22158" spans="15:15" x14ac:dyDescent="0.2">
      <c r="O22158" s="223"/>
    </row>
    <row r="22159" spans="15:15" x14ac:dyDescent="0.2">
      <c r="O22159" s="223"/>
    </row>
    <row r="22160" spans="15:15" x14ac:dyDescent="0.2">
      <c r="O22160" s="223"/>
    </row>
    <row r="22161" spans="15:15" x14ac:dyDescent="0.2">
      <c r="O22161" s="223"/>
    </row>
    <row r="22162" spans="15:15" x14ac:dyDescent="0.2">
      <c r="O22162" s="223"/>
    </row>
    <row r="22163" spans="15:15" x14ac:dyDescent="0.2">
      <c r="O22163" s="223"/>
    </row>
    <row r="22164" spans="15:15" x14ac:dyDescent="0.2">
      <c r="O22164" s="223"/>
    </row>
    <row r="22165" spans="15:15" x14ac:dyDescent="0.2">
      <c r="O22165" s="223"/>
    </row>
    <row r="22166" spans="15:15" x14ac:dyDescent="0.2">
      <c r="O22166" s="223"/>
    </row>
    <row r="22167" spans="15:15" x14ac:dyDescent="0.2">
      <c r="O22167" s="223"/>
    </row>
    <row r="22168" spans="15:15" x14ac:dyDescent="0.2">
      <c r="O22168" s="223"/>
    </row>
    <row r="22169" spans="15:15" x14ac:dyDescent="0.2">
      <c r="O22169" s="223"/>
    </row>
    <row r="22170" spans="15:15" x14ac:dyDescent="0.2">
      <c r="O22170" s="223"/>
    </row>
    <row r="22171" spans="15:15" x14ac:dyDescent="0.2">
      <c r="O22171" s="223"/>
    </row>
    <row r="22172" spans="15:15" x14ac:dyDescent="0.2">
      <c r="O22172" s="223"/>
    </row>
    <row r="22173" spans="15:15" x14ac:dyDescent="0.2">
      <c r="O22173" s="223"/>
    </row>
    <row r="22174" spans="15:15" x14ac:dyDescent="0.2">
      <c r="O22174" s="223"/>
    </row>
    <row r="22175" spans="15:15" x14ac:dyDescent="0.2">
      <c r="O22175" s="223"/>
    </row>
    <row r="22176" spans="15:15" x14ac:dyDescent="0.2">
      <c r="O22176" s="223"/>
    </row>
    <row r="22177" spans="15:15" x14ac:dyDescent="0.2">
      <c r="O22177" s="223"/>
    </row>
    <row r="22178" spans="15:15" x14ac:dyDescent="0.2">
      <c r="O22178" s="223"/>
    </row>
    <row r="22179" spans="15:15" x14ac:dyDescent="0.2">
      <c r="O22179" s="223"/>
    </row>
    <row r="22180" spans="15:15" x14ac:dyDescent="0.2">
      <c r="O22180" s="223"/>
    </row>
    <row r="22181" spans="15:15" x14ac:dyDescent="0.2">
      <c r="O22181" s="223"/>
    </row>
    <row r="22182" spans="15:15" x14ac:dyDescent="0.2">
      <c r="O22182" s="223"/>
    </row>
    <row r="22183" spans="15:15" x14ac:dyDescent="0.2">
      <c r="O22183" s="223"/>
    </row>
    <row r="22184" spans="15:15" x14ac:dyDescent="0.2">
      <c r="O22184" s="223"/>
    </row>
    <row r="22185" spans="15:15" x14ac:dyDescent="0.2">
      <c r="O22185" s="223"/>
    </row>
    <row r="22186" spans="15:15" x14ac:dyDescent="0.2">
      <c r="O22186" s="223"/>
    </row>
    <row r="22187" spans="15:15" x14ac:dyDescent="0.2">
      <c r="O22187" s="223"/>
    </row>
    <row r="22188" spans="15:15" x14ac:dyDescent="0.2">
      <c r="O22188" s="223"/>
    </row>
    <row r="22189" spans="15:15" x14ac:dyDescent="0.2">
      <c r="O22189" s="223"/>
    </row>
    <row r="22190" spans="15:15" x14ac:dyDescent="0.2">
      <c r="O22190" s="223"/>
    </row>
    <row r="22191" spans="15:15" x14ac:dyDescent="0.2">
      <c r="O22191" s="223"/>
    </row>
    <row r="22192" spans="15:15" x14ac:dyDescent="0.2">
      <c r="O22192" s="223"/>
    </row>
    <row r="22193" spans="15:15" x14ac:dyDescent="0.2">
      <c r="O22193" s="223"/>
    </row>
    <row r="22194" spans="15:15" x14ac:dyDescent="0.2">
      <c r="O22194" s="223"/>
    </row>
    <row r="22195" spans="15:15" x14ac:dyDescent="0.2">
      <c r="O22195" s="223"/>
    </row>
    <row r="22196" spans="15:15" x14ac:dyDescent="0.2">
      <c r="O22196" s="223"/>
    </row>
    <row r="22197" spans="15:15" x14ac:dyDescent="0.2">
      <c r="O22197" s="223"/>
    </row>
    <row r="22198" spans="15:15" x14ac:dyDescent="0.2">
      <c r="O22198" s="223"/>
    </row>
    <row r="22199" spans="15:15" x14ac:dyDescent="0.2">
      <c r="O22199" s="223"/>
    </row>
    <row r="22200" spans="15:15" x14ac:dyDescent="0.2">
      <c r="O22200" s="223"/>
    </row>
    <row r="22201" spans="15:15" x14ac:dyDescent="0.2">
      <c r="O22201" s="223"/>
    </row>
    <row r="22202" spans="15:15" x14ac:dyDescent="0.2">
      <c r="O22202" s="223"/>
    </row>
    <row r="22203" spans="15:15" x14ac:dyDescent="0.2">
      <c r="O22203" s="223"/>
    </row>
    <row r="22204" spans="15:15" x14ac:dyDescent="0.2">
      <c r="O22204" s="223"/>
    </row>
    <row r="22205" spans="15:15" x14ac:dyDescent="0.2">
      <c r="O22205" s="223"/>
    </row>
    <row r="22206" spans="15:15" x14ac:dyDescent="0.2">
      <c r="O22206" s="223"/>
    </row>
    <row r="22207" spans="15:15" x14ac:dyDescent="0.2">
      <c r="O22207" s="223"/>
    </row>
    <row r="22208" spans="15:15" x14ac:dyDescent="0.2">
      <c r="O22208" s="223"/>
    </row>
    <row r="22209" spans="15:15" x14ac:dyDescent="0.2">
      <c r="O22209" s="223"/>
    </row>
    <row r="22210" spans="15:15" x14ac:dyDescent="0.2">
      <c r="O22210" s="223"/>
    </row>
    <row r="22211" spans="15:15" x14ac:dyDescent="0.2">
      <c r="O22211" s="223"/>
    </row>
    <row r="22212" spans="15:15" x14ac:dyDescent="0.2">
      <c r="O22212" s="223"/>
    </row>
    <row r="22213" spans="15:15" x14ac:dyDescent="0.2">
      <c r="O22213" s="223"/>
    </row>
    <row r="22214" spans="15:15" x14ac:dyDescent="0.2">
      <c r="O22214" s="223"/>
    </row>
    <row r="22215" spans="15:15" x14ac:dyDescent="0.2">
      <c r="O22215" s="223"/>
    </row>
    <row r="22216" spans="15:15" x14ac:dyDescent="0.2">
      <c r="O22216" s="223"/>
    </row>
    <row r="22217" spans="15:15" x14ac:dyDescent="0.2">
      <c r="O22217" s="223"/>
    </row>
    <row r="22218" spans="15:15" x14ac:dyDescent="0.2">
      <c r="O22218" s="223"/>
    </row>
    <row r="22219" spans="15:15" x14ac:dyDescent="0.2">
      <c r="O22219" s="223"/>
    </row>
    <row r="22220" spans="15:15" x14ac:dyDescent="0.2">
      <c r="O22220" s="223"/>
    </row>
    <row r="22221" spans="15:15" x14ac:dyDescent="0.2">
      <c r="O22221" s="223"/>
    </row>
    <row r="22222" spans="15:15" x14ac:dyDescent="0.2">
      <c r="O22222" s="223"/>
    </row>
    <row r="22223" spans="15:15" x14ac:dyDescent="0.2">
      <c r="O22223" s="223"/>
    </row>
    <row r="22224" spans="15:15" x14ac:dyDescent="0.2">
      <c r="O22224" s="223"/>
    </row>
    <row r="22225" spans="15:15" x14ac:dyDescent="0.2">
      <c r="O22225" s="223"/>
    </row>
    <row r="22226" spans="15:15" x14ac:dyDescent="0.2">
      <c r="O22226" s="223"/>
    </row>
    <row r="22227" spans="15:15" x14ac:dyDescent="0.2">
      <c r="O22227" s="223"/>
    </row>
    <row r="22228" spans="15:15" x14ac:dyDescent="0.2">
      <c r="O22228" s="223"/>
    </row>
    <row r="22229" spans="15:15" x14ac:dyDescent="0.2">
      <c r="O22229" s="223"/>
    </row>
    <row r="22230" spans="15:15" x14ac:dyDescent="0.2">
      <c r="O22230" s="223"/>
    </row>
    <row r="22231" spans="15:15" x14ac:dyDescent="0.2">
      <c r="O22231" s="223"/>
    </row>
    <row r="22232" spans="15:15" x14ac:dyDescent="0.2">
      <c r="O22232" s="223"/>
    </row>
    <row r="22233" spans="15:15" x14ac:dyDescent="0.2">
      <c r="O22233" s="223"/>
    </row>
    <row r="22234" spans="15:15" x14ac:dyDescent="0.2">
      <c r="O22234" s="223"/>
    </row>
    <row r="22235" spans="15:15" x14ac:dyDescent="0.2">
      <c r="O22235" s="223"/>
    </row>
    <row r="22236" spans="15:15" x14ac:dyDescent="0.2">
      <c r="O22236" s="223"/>
    </row>
    <row r="22237" spans="15:15" x14ac:dyDescent="0.2">
      <c r="O22237" s="223"/>
    </row>
    <row r="22238" spans="15:15" x14ac:dyDescent="0.2">
      <c r="O22238" s="223"/>
    </row>
    <row r="22239" spans="15:15" x14ac:dyDescent="0.2">
      <c r="O22239" s="223"/>
    </row>
    <row r="22240" spans="15:15" x14ac:dyDescent="0.2">
      <c r="O22240" s="223"/>
    </row>
    <row r="22241" spans="15:15" x14ac:dyDescent="0.2">
      <c r="O22241" s="223"/>
    </row>
    <row r="22242" spans="15:15" x14ac:dyDescent="0.2">
      <c r="O22242" s="223"/>
    </row>
    <row r="22243" spans="15:15" x14ac:dyDescent="0.2">
      <c r="O22243" s="223"/>
    </row>
    <row r="22244" spans="15:15" x14ac:dyDescent="0.2">
      <c r="O22244" s="223"/>
    </row>
    <row r="22245" spans="15:15" x14ac:dyDescent="0.2">
      <c r="O22245" s="223"/>
    </row>
    <row r="22246" spans="15:15" x14ac:dyDescent="0.2">
      <c r="O22246" s="223"/>
    </row>
    <row r="22247" spans="15:15" x14ac:dyDescent="0.2">
      <c r="O22247" s="223"/>
    </row>
    <row r="22248" spans="15:15" x14ac:dyDescent="0.2">
      <c r="O22248" s="223"/>
    </row>
    <row r="22249" spans="15:15" x14ac:dyDescent="0.2">
      <c r="O22249" s="223"/>
    </row>
    <row r="22250" spans="15:15" x14ac:dyDescent="0.2">
      <c r="O22250" s="223"/>
    </row>
    <row r="22251" spans="15:15" x14ac:dyDescent="0.2">
      <c r="O22251" s="223"/>
    </row>
    <row r="22252" spans="15:15" x14ac:dyDescent="0.2">
      <c r="O22252" s="223"/>
    </row>
    <row r="22253" spans="15:15" x14ac:dyDescent="0.2">
      <c r="O22253" s="223"/>
    </row>
    <row r="22254" spans="15:15" x14ac:dyDescent="0.2">
      <c r="O22254" s="223"/>
    </row>
    <row r="22255" spans="15:15" x14ac:dyDescent="0.2">
      <c r="O22255" s="223"/>
    </row>
    <row r="22256" spans="15:15" x14ac:dyDescent="0.2">
      <c r="O22256" s="223"/>
    </row>
    <row r="22257" spans="15:15" x14ac:dyDescent="0.2">
      <c r="O22257" s="223"/>
    </row>
    <row r="22258" spans="15:15" x14ac:dyDescent="0.2">
      <c r="O22258" s="223"/>
    </row>
    <row r="22259" spans="15:15" x14ac:dyDescent="0.2">
      <c r="O22259" s="223"/>
    </row>
    <row r="22260" spans="15:15" x14ac:dyDescent="0.2">
      <c r="O22260" s="223"/>
    </row>
    <row r="22261" spans="15:15" x14ac:dyDescent="0.2">
      <c r="O22261" s="223"/>
    </row>
    <row r="22262" spans="15:15" x14ac:dyDescent="0.2">
      <c r="O22262" s="223"/>
    </row>
    <row r="22263" spans="15:15" x14ac:dyDescent="0.2">
      <c r="O22263" s="223"/>
    </row>
    <row r="22264" spans="15:15" x14ac:dyDescent="0.2">
      <c r="O22264" s="223"/>
    </row>
    <row r="22265" spans="15:15" x14ac:dyDescent="0.2">
      <c r="O22265" s="223"/>
    </row>
    <row r="22266" spans="15:15" x14ac:dyDescent="0.2">
      <c r="O22266" s="223"/>
    </row>
    <row r="22267" spans="15:15" x14ac:dyDescent="0.2">
      <c r="O22267" s="223"/>
    </row>
    <row r="22268" spans="15:15" x14ac:dyDescent="0.2">
      <c r="O22268" s="223"/>
    </row>
    <row r="22269" spans="15:15" x14ac:dyDescent="0.2">
      <c r="O22269" s="223"/>
    </row>
    <row r="22270" spans="15:15" x14ac:dyDescent="0.2">
      <c r="O22270" s="223"/>
    </row>
    <row r="22271" spans="15:15" x14ac:dyDescent="0.2">
      <c r="O22271" s="223"/>
    </row>
    <row r="22272" spans="15:15" x14ac:dyDescent="0.2">
      <c r="O22272" s="223"/>
    </row>
    <row r="22273" spans="15:15" x14ac:dyDescent="0.2">
      <c r="O22273" s="223"/>
    </row>
    <row r="22274" spans="15:15" x14ac:dyDescent="0.2">
      <c r="O22274" s="223"/>
    </row>
    <row r="22275" spans="15:15" x14ac:dyDescent="0.2">
      <c r="O22275" s="223"/>
    </row>
    <row r="22276" spans="15:15" x14ac:dyDescent="0.2">
      <c r="O22276" s="223"/>
    </row>
    <row r="22277" spans="15:15" x14ac:dyDescent="0.2">
      <c r="O22277" s="223"/>
    </row>
    <row r="22278" spans="15:15" x14ac:dyDescent="0.2">
      <c r="O22278" s="223"/>
    </row>
    <row r="22279" spans="15:15" x14ac:dyDescent="0.2">
      <c r="O22279" s="223"/>
    </row>
    <row r="22280" spans="15:15" x14ac:dyDescent="0.2">
      <c r="O22280" s="223"/>
    </row>
    <row r="22281" spans="15:15" x14ac:dyDescent="0.2">
      <c r="O22281" s="223"/>
    </row>
    <row r="22282" spans="15:15" x14ac:dyDescent="0.2">
      <c r="O22282" s="223"/>
    </row>
    <row r="22283" spans="15:15" x14ac:dyDescent="0.2">
      <c r="O22283" s="223"/>
    </row>
    <row r="22284" spans="15:15" x14ac:dyDescent="0.2">
      <c r="O22284" s="223"/>
    </row>
    <row r="22285" spans="15:15" x14ac:dyDescent="0.2">
      <c r="O22285" s="223"/>
    </row>
    <row r="22286" spans="15:15" x14ac:dyDescent="0.2">
      <c r="O22286" s="223"/>
    </row>
    <row r="22287" spans="15:15" x14ac:dyDescent="0.2">
      <c r="O22287" s="223"/>
    </row>
    <row r="22288" spans="15:15" x14ac:dyDescent="0.2">
      <c r="O22288" s="223"/>
    </row>
    <row r="22289" spans="15:15" x14ac:dyDescent="0.2">
      <c r="O22289" s="223"/>
    </row>
    <row r="22290" spans="15:15" x14ac:dyDescent="0.2">
      <c r="O22290" s="223"/>
    </row>
    <row r="22291" spans="15:15" x14ac:dyDescent="0.2">
      <c r="O22291" s="223"/>
    </row>
    <row r="22292" spans="15:15" x14ac:dyDescent="0.2">
      <c r="O22292" s="223"/>
    </row>
    <row r="22293" spans="15:15" x14ac:dyDescent="0.2">
      <c r="O22293" s="223"/>
    </row>
    <row r="22294" spans="15:15" x14ac:dyDescent="0.2">
      <c r="O22294" s="223"/>
    </row>
    <row r="22295" spans="15:15" x14ac:dyDescent="0.2">
      <c r="O22295" s="223"/>
    </row>
    <row r="22296" spans="15:15" x14ac:dyDescent="0.2">
      <c r="O22296" s="223"/>
    </row>
    <row r="22297" spans="15:15" x14ac:dyDescent="0.2">
      <c r="O22297" s="223"/>
    </row>
    <row r="22298" spans="15:15" x14ac:dyDescent="0.2">
      <c r="O22298" s="223"/>
    </row>
    <row r="22299" spans="15:15" x14ac:dyDescent="0.2">
      <c r="O22299" s="223"/>
    </row>
    <row r="22300" spans="15:15" x14ac:dyDescent="0.2">
      <c r="O22300" s="223"/>
    </row>
    <row r="22301" spans="15:15" x14ac:dyDescent="0.2">
      <c r="O22301" s="223"/>
    </row>
    <row r="22302" spans="15:15" x14ac:dyDescent="0.2">
      <c r="O22302" s="223"/>
    </row>
    <row r="22303" spans="15:15" x14ac:dyDescent="0.2">
      <c r="O22303" s="223"/>
    </row>
    <row r="22304" spans="15:15" x14ac:dyDescent="0.2">
      <c r="O22304" s="223"/>
    </row>
    <row r="22305" spans="15:15" x14ac:dyDescent="0.2">
      <c r="O22305" s="223"/>
    </row>
    <row r="22306" spans="15:15" x14ac:dyDescent="0.2">
      <c r="O22306" s="223"/>
    </row>
    <row r="22307" spans="15:15" x14ac:dyDescent="0.2">
      <c r="O22307" s="223"/>
    </row>
    <row r="22308" spans="15:15" x14ac:dyDescent="0.2">
      <c r="O22308" s="223"/>
    </row>
    <row r="22309" spans="15:15" x14ac:dyDescent="0.2">
      <c r="O22309" s="223"/>
    </row>
    <row r="22310" spans="15:15" x14ac:dyDescent="0.2">
      <c r="O22310" s="223"/>
    </row>
    <row r="22311" spans="15:15" x14ac:dyDescent="0.2">
      <c r="O22311" s="223"/>
    </row>
    <row r="22312" spans="15:15" x14ac:dyDescent="0.2">
      <c r="O22312" s="223"/>
    </row>
    <row r="22313" spans="15:15" x14ac:dyDescent="0.2">
      <c r="O22313" s="223"/>
    </row>
    <row r="22314" spans="15:15" x14ac:dyDescent="0.2">
      <c r="O22314" s="223"/>
    </row>
    <row r="22315" spans="15:15" x14ac:dyDescent="0.2">
      <c r="O22315" s="223"/>
    </row>
    <row r="22316" spans="15:15" x14ac:dyDescent="0.2">
      <c r="O22316" s="223"/>
    </row>
    <row r="22317" spans="15:15" x14ac:dyDescent="0.2">
      <c r="O22317" s="223"/>
    </row>
    <row r="22318" spans="15:15" x14ac:dyDescent="0.2">
      <c r="O22318" s="223"/>
    </row>
    <row r="22319" spans="15:15" x14ac:dyDescent="0.2">
      <c r="O22319" s="223"/>
    </row>
    <row r="22320" spans="15:15" x14ac:dyDescent="0.2">
      <c r="O22320" s="223"/>
    </row>
    <row r="22321" spans="15:15" x14ac:dyDescent="0.2">
      <c r="O22321" s="223"/>
    </row>
    <row r="22322" spans="15:15" x14ac:dyDescent="0.2">
      <c r="O22322" s="223"/>
    </row>
    <row r="22323" spans="15:15" x14ac:dyDescent="0.2">
      <c r="O22323" s="223"/>
    </row>
    <row r="22324" spans="15:15" x14ac:dyDescent="0.2">
      <c r="O22324" s="223"/>
    </row>
    <row r="22325" spans="15:15" x14ac:dyDescent="0.2">
      <c r="O22325" s="223"/>
    </row>
    <row r="22326" spans="15:15" x14ac:dyDescent="0.2">
      <c r="O22326" s="223"/>
    </row>
    <row r="22327" spans="15:15" x14ac:dyDescent="0.2">
      <c r="O22327" s="223"/>
    </row>
    <row r="22328" spans="15:15" x14ac:dyDescent="0.2">
      <c r="O22328" s="223"/>
    </row>
    <row r="22329" spans="15:15" x14ac:dyDescent="0.2">
      <c r="O22329" s="223"/>
    </row>
    <row r="22330" spans="15:15" x14ac:dyDescent="0.2">
      <c r="O22330" s="223"/>
    </row>
    <row r="22331" spans="15:15" x14ac:dyDescent="0.2">
      <c r="O22331" s="223"/>
    </row>
    <row r="22332" spans="15:15" x14ac:dyDescent="0.2">
      <c r="O22332" s="223"/>
    </row>
    <row r="22333" spans="15:15" x14ac:dyDescent="0.2">
      <c r="O22333" s="223"/>
    </row>
    <row r="22334" spans="15:15" x14ac:dyDescent="0.2">
      <c r="O22334" s="223"/>
    </row>
    <row r="22335" spans="15:15" x14ac:dyDescent="0.2">
      <c r="O22335" s="223"/>
    </row>
    <row r="22336" spans="15:15" x14ac:dyDescent="0.2">
      <c r="O22336" s="223"/>
    </row>
    <row r="22337" spans="15:15" x14ac:dyDescent="0.2">
      <c r="O22337" s="223"/>
    </row>
    <row r="22338" spans="15:15" x14ac:dyDescent="0.2">
      <c r="O22338" s="223"/>
    </row>
    <row r="22339" spans="15:15" x14ac:dyDescent="0.2">
      <c r="O22339" s="223"/>
    </row>
    <row r="22340" spans="15:15" x14ac:dyDescent="0.2">
      <c r="O22340" s="223"/>
    </row>
    <row r="22341" spans="15:15" x14ac:dyDescent="0.2">
      <c r="O22341" s="223"/>
    </row>
    <row r="22342" spans="15:15" x14ac:dyDescent="0.2">
      <c r="O22342" s="223"/>
    </row>
    <row r="22343" spans="15:15" x14ac:dyDescent="0.2">
      <c r="O22343" s="223"/>
    </row>
    <row r="22344" spans="15:15" x14ac:dyDescent="0.2">
      <c r="O22344" s="223"/>
    </row>
    <row r="22345" spans="15:15" x14ac:dyDescent="0.2">
      <c r="O22345" s="223"/>
    </row>
    <row r="22346" spans="15:15" x14ac:dyDescent="0.2">
      <c r="O22346" s="223"/>
    </row>
    <row r="22347" spans="15:15" x14ac:dyDescent="0.2">
      <c r="O22347" s="223"/>
    </row>
    <row r="22348" spans="15:15" x14ac:dyDescent="0.2">
      <c r="O22348" s="223"/>
    </row>
    <row r="22349" spans="15:15" x14ac:dyDescent="0.2">
      <c r="O22349" s="223"/>
    </row>
    <row r="22350" spans="15:15" x14ac:dyDescent="0.2">
      <c r="O22350" s="223"/>
    </row>
    <row r="22351" spans="15:15" x14ac:dyDescent="0.2">
      <c r="O22351" s="223"/>
    </row>
    <row r="22352" spans="15:15" x14ac:dyDescent="0.2">
      <c r="O22352" s="223"/>
    </row>
    <row r="22353" spans="15:15" x14ac:dyDescent="0.2">
      <c r="O22353" s="223"/>
    </row>
    <row r="22354" spans="15:15" x14ac:dyDescent="0.2">
      <c r="O22354" s="223"/>
    </row>
    <row r="22355" spans="15:15" x14ac:dyDescent="0.2">
      <c r="O22355" s="223"/>
    </row>
    <row r="22356" spans="15:15" x14ac:dyDescent="0.2">
      <c r="O22356" s="223"/>
    </row>
    <row r="22357" spans="15:15" x14ac:dyDescent="0.2">
      <c r="O22357" s="223"/>
    </row>
    <row r="22358" spans="15:15" x14ac:dyDescent="0.2">
      <c r="O22358" s="223"/>
    </row>
    <row r="22359" spans="15:15" x14ac:dyDescent="0.2">
      <c r="O22359" s="223"/>
    </row>
    <row r="22360" spans="15:15" x14ac:dyDescent="0.2">
      <c r="O22360" s="223"/>
    </row>
    <row r="22361" spans="15:15" x14ac:dyDescent="0.2">
      <c r="O22361" s="223"/>
    </row>
    <row r="22362" spans="15:15" x14ac:dyDescent="0.2">
      <c r="O22362" s="223"/>
    </row>
    <row r="22363" spans="15:15" x14ac:dyDescent="0.2">
      <c r="O22363" s="223"/>
    </row>
    <row r="22364" spans="15:15" x14ac:dyDescent="0.2">
      <c r="O22364" s="223"/>
    </row>
    <row r="22365" spans="15:15" x14ac:dyDescent="0.2">
      <c r="O22365" s="223"/>
    </row>
    <row r="22366" spans="15:15" x14ac:dyDescent="0.2">
      <c r="O22366" s="223"/>
    </row>
    <row r="22367" spans="15:15" x14ac:dyDescent="0.2">
      <c r="O22367" s="223"/>
    </row>
    <row r="22368" spans="15:15" x14ac:dyDescent="0.2">
      <c r="O22368" s="223"/>
    </row>
    <row r="22369" spans="15:15" x14ac:dyDescent="0.2">
      <c r="O22369" s="223"/>
    </row>
    <row r="22370" spans="15:15" x14ac:dyDescent="0.2">
      <c r="O22370" s="223"/>
    </row>
    <row r="22371" spans="15:15" x14ac:dyDescent="0.2">
      <c r="O22371" s="223"/>
    </row>
    <row r="22372" spans="15:15" x14ac:dyDescent="0.2">
      <c r="O22372" s="223"/>
    </row>
    <row r="22373" spans="15:15" x14ac:dyDescent="0.2">
      <c r="O22373" s="223"/>
    </row>
    <row r="22374" spans="15:15" x14ac:dyDescent="0.2">
      <c r="O22374" s="223"/>
    </row>
    <row r="22375" spans="15:15" x14ac:dyDescent="0.2">
      <c r="O22375" s="223"/>
    </row>
    <row r="22376" spans="15:15" x14ac:dyDescent="0.2">
      <c r="O22376" s="223"/>
    </row>
    <row r="22377" spans="15:15" x14ac:dyDescent="0.2">
      <c r="O22377" s="223"/>
    </row>
    <row r="22378" spans="15:15" x14ac:dyDescent="0.2">
      <c r="O22378" s="223"/>
    </row>
    <row r="22379" spans="15:15" x14ac:dyDescent="0.2">
      <c r="O22379" s="223"/>
    </row>
    <row r="22380" spans="15:15" x14ac:dyDescent="0.2">
      <c r="O22380" s="223"/>
    </row>
    <row r="22381" spans="15:15" x14ac:dyDescent="0.2">
      <c r="O22381" s="223"/>
    </row>
    <row r="22382" spans="15:15" x14ac:dyDescent="0.2">
      <c r="O22382" s="223"/>
    </row>
    <row r="22383" spans="15:15" x14ac:dyDescent="0.2">
      <c r="O22383" s="223"/>
    </row>
    <row r="22384" spans="15:15" x14ac:dyDescent="0.2">
      <c r="O22384" s="223"/>
    </row>
    <row r="22385" spans="15:15" x14ac:dyDescent="0.2">
      <c r="O22385" s="223"/>
    </row>
    <row r="22386" spans="15:15" x14ac:dyDescent="0.2">
      <c r="O22386" s="223"/>
    </row>
    <row r="22387" spans="15:15" x14ac:dyDescent="0.2">
      <c r="O22387" s="223"/>
    </row>
    <row r="22388" spans="15:15" x14ac:dyDescent="0.2">
      <c r="O22388" s="223"/>
    </row>
    <row r="22389" spans="15:15" x14ac:dyDescent="0.2">
      <c r="O22389" s="223"/>
    </row>
    <row r="22390" spans="15:15" x14ac:dyDescent="0.2">
      <c r="O22390" s="223"/>
    </row>
    <row r="22391" spans="15:15" x14ac:dyDescent="0.2">
      <c r="O22391" s="223"/>
    </row>
    <row r="22392" spans="15:15" x14ac:dyDescent="0.2">
      <c r="O22392" s="223"/>
    </row>
    <row r="22393" spans="15:15" x14ac:dyDescent="0.2">
      <c r="O22393" s="223"/>
    </row>
    <row r="22394" spans="15:15" x14ac:dyDescent="0.2">
      <c r="O22394" s="223"/>
    </row>
    <row r="22395" spans="15:15" x14ac:dyDescent="0.2">
      <c r="O22395" s="223"/>
    </row>
    <row r="22396" spans="15:15" x14ac:dyDescent="0.2">
      <c r="O22396" s="223"/>
    </row>
    <row r="22397" spans="15:15" x14ac:dyDescent="0.2">
      <c r="O22397" s="223"/>
    </row>
    <row r="22398" spans="15:15" x14ac:dyDescent="0.2">
      <c r="O22398" s="223"/>
    </row>
    <row r="22399" spans="15:15" x14ac:dyDescent="0.2">
      <c r="O22399" s="223"/>
    </row>
    <row r="22400" spans="15:15" x14ac:dyDescent="0.2">
      <c r="O22400" s="223"/>
    </row>
    <row r="22401" spans="15:15" x14ac:dyDescent="0.2">
      <c r="O22401" s="223"/>
    </row>
    <row r="22402" spans="15:15" x14ac:dyDescent="0.2">
      <c r="O22402" s="223"/>
    </row>
    <row r="22403" spans="15:15" x14ac:dyDescent="0.2">
      <c r="O22403" s="223"/>
    </row>
    <row r="22404" spans="15:15" x14ac:dyDescent="0.2">
      <c r="O22404" s="223"/>
    </row>
    <row r="22405" spans="15:15" x14ac:dyDescent="0.2">
      <c r="O22405" s="223"/>
    </row>
    <row r="22406" spans="15:15" x14ac:dyDescent="0.2">
      <c r="O22406" s="223"/>
    </row>
    <row r="22407" spans="15:15" x14ac:dyDescent="0.2">
      <c r="O22407" s="223"/>
    </row>
    <row r="22408" spans="15:15" x14ac:dyDescent="0.2">
      <c r="O22408" s="223"/>
    </row>
    <row r="22409" spans="15:15" x14ac:dyDescent="0.2">
      <c r="O22409" s="223"/>
    </row>
    <row r="22410" spans="15:15" x14ac:dyDescent="0.2">
      <c r="O22410" s="223"/>
    </row>
    <row r="22411" spans="15:15" x14ac:dyDescent="0.2">
      <c r="O22411" s="223"/>
    </row>
    <row r="22412" spans="15:15" x14ac:dyDescent="0.2">
      <c r="O22412" s="223"/>
    </row>
    <row r="22413" spans="15:15" x14ac:dyDescent="0.2">
      <c r="O22413" s="223"/>
    </row>
    <row r="22414" spans="15:15" x14ac:dyDescent="0.2">
      <c r="O22414" s="223"/>
    </row>
    <row r="22415" spans="15:15" x14ac:dyDescent="0.2">
      <c r="O22415" s="223"/>
    </row>
    <row r="22416" spans="15:15" x14ac:dyDescent="0.2">
      <c r="O22416" s="223"/>
    </row>
    <row r="22417" spans="15:15" x14ac:dyDescent="0.2">
      <c r="O22417" s="223"/>
    </row>
    <row r="22418" spans="15:15" x14ac:dyDescent="0.2">
      <c r="O22418" s="223"/>
    </row>
    <row r="22419" spans="15:15" x14ac:dyDescent="0.2">
      <c r="O22419" s="223"/>
    </row>
    <row r="22420" spans="15:15" x14ac:dyDescent="0.2">
      <c r="O22420" s="223"/>
    </row>
    <row r="22421" spans="15:15" x14ac:dyDescent="0.2">
      <c r="O22421" s="223"/>
    </row>
    <row r="22422" spans="15:15" x14ac:dyDescent="0.2">
      <c r="O22422" s="223"/>
    </row>
    <row r="22423" spans="15:15" x14ac:dyDescent="0.2">
      <c r="O22423" s="223"/>
    </row>
    <row r="22424" spans="15:15" x14ac:dyDescent="0.2">
      <c r="O22424" s="223"/>
    </row>
    <row r="22425" spans="15:15" x14ac:dyDescent="0.2">
      <c r="O22425" s="223"/>
    </row>
    <row r="22426" spans="15:15" x14ac:dyDescent="0.2">
      <c r="O22426" s="223"/>
    </row>
    <row r="22427" spans="15:15" x14ac:dyDescent="0.2">
      <c r="O22427" s="223"/>
    </row>
    <row r="22428" spans="15:15" x14ac:dyDescent="0.2">
      <c r="O22428" s="223"/>
    </row>
    <row r="22429" spans="15:15" x14ac:dyDescent="0.2">
      <c r="O22429" s="223"/>
    </row>
    <row r="22430" spans="15:15" x14ac:dyDescent="0.2">
      <c r="O22430" s="223"/>
    </row>
    <row r="22431" spans="15:15" x14ac:dyDescent="0.2">
      <c r="O22431" s="223"/>
    </row>
    <row r="22432" spans="15:15" x14ac:dyDescent="0.2">
      <c r="O22432" s="223"/>
    </row>
    <row r="22433" spans="15:15" x14ac:dyDescent="0.2">
      <c r="O22433" s="223"/>
    </row>
    <row r="22434" spans="15:15" x14ac:dyDescent="0.2">
      <c r="O22434" s="223"/>
    </row>
    <row r="22435" spans="15:15" x14ac:dyDescent="0.2">
      <c r="O22435" s="223"/>
    </row>
    <row r="22436" spans="15:15" x14ac:dyDescent="0.2">
      <c r="O22436" s="223"/>
    </row>
    <row r="22437" spans="15:15" x14ac:dyDescent="0.2">
      <c r="O22437" s="223"/>
    </row>
    <row r="22438" spans="15:15" x14ac:dyDescent="0.2">
      <c r="O22438" s="223"/>
    </row>
    <row r="22439" spans="15:15" x14ac:dyDescent="0.2">
      <c r="O22439" s="223"/>
    </row>
    <row r="22440" spans="15:15" x14ac:dyDescent="0.2">
      <c r="O22440" s="223"/>
    </row>
    <row r="22441" spans="15:15" x14ac:dyDescent="0.2">
      <c r="O22441" s="223"/>
    </row>
    <row r="22442" spans="15:15" x14ac:dyDescent="0.2">
      <c r="O22442" s="223"/>
    </row>
    <row r="22443" spans="15:15" x14ac:dyDescent="0.2">
      <c r="O22443" s="223"/>
    </row>
    <row r="22444" spans="15:15" x14ac:dyDescent="0.2">
      <c r="O22444" s="223"/>
    </row>
    <row r="22445" spans="15:15" x14ac:dyDescent="0.2">
      <c r="O22445" s="223"/>
    </row>
    <row r="22446" spans="15:15" x14ac:dyDescent="0.2">
      <c r="O22446" s="223"/>
    </row>
    <row r="22447" spans="15:15" x14ac:dyDescent="0.2">
      <c r="O22447" s="223"/>
    </row>
    <row r="22448" spans="15:15" x14ac:dyDescent="0.2">
      <c r="O22448" s="223"/>
    </row>
    <row r="22449" spans="15:15" x14ac:dyDescent="0.2">
      <c r="O22449" s="223"/>
    </row>
    <row r="22450" spans="15:15" x14ac:dyDescent="0.2">
      <c r="O22450" s="223"/>
    </row>
    <row r="22451" spans="15:15" x14ac:dyDescent="0.2">
      <c r="O22451" s="223"/>
    </row>
    <row r="22452" spans="15:15" x14ac:dyDescent="0.2">
      <c r="O22452" s="223"/>
    </row>
    <row r="22453" spans="15:15" x14ac:dyDescent="0.2">
      <c r="O22453" s="223"/>
    </row>
    <row r="22454" spans="15:15" x14ac:dyDescent="0.2">
      <c r="O22454" s="223"/>
    </row>
    <row r="22455" spans="15:15" x14ac:dyDescent="0.2">
      <c r="O22455" s="223"/>
    </row>
    <row r="22456" spans="15:15" x14ac:dyDescent="0.2">
      <c r="O22456" s="223"/>
    </row>
    <row r="22457" spans="15:15" x14ac:dyDescent="0.2">
      <c r="O22457" s="223"/>
    </row>
    <row r="22458" spans="15:15" x14ac:dyDescent="0.2">
      <c r="O22458" s="223"/>
    </row>
    <row r="22459" spans="15:15" x14ac:dyDescent="0.2">
      <c r="O22459" s="223"/>
    </row>
    <row r="22460" spans="15:15" x14ac:dyDescent="0.2">
      <c r="O22460" s="223"/>
    </row>
    <row r="22461" spans="15:15" x14ac:dyDescent="0.2">
      <c r="O22461" s="223"/>
    </row>
    <row r="22462" spans="15:15" x14ac:dyDescent="0.2">
      <c r="O22462" s="223"/>
    </row>
    <row r="22463" spans="15:15" x14ac:dyDescent="0.2">
      <c r="O22463" s="223"/>
    </row>
    <row r="22464" spans="15:15" x14ac:dyDescent="0.2">
      <c r="O22464" s="223"/>
    </row>
    <row r="22465" spans="15:15" x14ac:dyDescent="0.2">
      <c r="O22465" s="223"/>
    </row>
    <row r="22466" spans="15:15" x14ac:dyDescent="0.2">
      <c r="O22466" s="223"/>
    </row>
    <row r="22467" spans="15:15" x14ac:dyDescent="0.2">
      <c r="O22467" s="223"/>
    </row>
    <row r="22468" spans="15:15" x14ac:dyDescent="0.2">
      <c r="O22468" s="223"/>
    </row>
    <row r="22469" spans="15:15" x14ac:dyDescent="0.2">
      <c r="O22469" s="223"/>
    </row>
    <row r="22470" spans="15:15" x14ac:dyDescent="0.2">
      <c r="O22470" s="223"/>
    </row>
    <row r="22471" spans="15:15" x14ac:dyDescent="0.2">
      <c r="O22471" s="223"/>
    </row>
    <row r="22472" spans="15:15" x14ac:dyDescent="0.2">
      <c r="O22472" s="223"/>
    </row>
    <row r="22473" spans="15:15" x14ac:dyDescent="0.2">
      <c r="O22473" s="223"/>
    </row>
    <row r="22474" spans="15:15" x14ac:dyDescent="0.2">
      <c r="O22474" s="223"/>
    </row>
    <row r="22475" spans="15:15" x14ac:dyDescent="0.2">
      <c r="O22475" s="223"/>
    </row>
    <row r="22476" spans="15:15" x14ac:dyDescent="0.2">
      <c r="O22476" s="223"/>
    </row>
    <row r="22477" spans="15:15" x14ac:dyDescent="0.2">
      <c r="O22477" s="223"/>
    </row>
    <row r="22478" spans="15:15" x14ac:dyDescent="0.2">
      <c r="O22478" s="223"/>
    </row>
    <row r="22479" spans="15:15" x14ac:dyDescent="0.2">
      <c r="O22479" s="223"/>
    </row>
    <row r="22480" spans="15:15" x14ac:dyDescent="0.2">
      <c r="O22480" s="223"/>
    </row>
    <row r="22481" spans="15:15" x14ac:dyDescent="0.2">
      <c r="O22481" s="223"/>
    </row>
    <row r="22482" spans="15:15" x14ac:dyDescent="0.2">
      <c r="O22482" s="223"/>
    </row>
    <row r="22483" spans="15:15" x14ac:dyDescent="0.2">
      <c r="O22483" s="223"/>
    </row>
    <row r="22484" spans="15:15" x14ac:dyDescent="0.2">
      <c r="O22484" s="223"/>
    </row>
    <row r="22485" spans="15:15" x14ac:dyDescent="0.2">
      <c r="O22485" s="223"/>
    </row>
    <row r="22486" spans="15:15" x14ac:dyDescent="0.2">
      <c r="O22486" s="223"/>
    </row>
    <row r="22487" spans="15:15" x14ac:dyDescent="0.2">
      <c r="O22487" s="223"/>
    </row>
    <row r="22488" spans="15:15" x14ac:dyDescent="0.2">
      <c r="O22488" s="223"/>
    </row>
    <row r="22489" spans="15:15" x14ac:dyDescent="0.2">
      <c r="O22489" s="223"/>
    </row>
    <row r="22490" spans="15:15" x14ac:dyDescent="0.2">
      <c r="O22490" s="223"/>
    </row>
    <row r="22491" spans="15:15" x14ac:dyDescent="0.2">
      <c r="O22491" s="223"/>
    </row>
    <row r="22492" spans="15:15" x14ac:dyDescent="0.2">
      <c r="O22492" s="223"/>
    </row>
    <row r="22493" spans="15:15" x14ac:dyDescent="0.2">
      <c r="O22493" s="223"/>
    </row>
    <row r="22494" spans="15:15" x14ac:dyDescent="0.2">
      <c r="O22494" s="223"/>
    </row>
    <row r="22495" spans="15:15" x14ac:dyDescent="0.2">
      <c r="O22495" s="223"/>
    </row>
    <row r="22496" spans="15:15" x14ac:dyDescent="0.2">
      <c r="O22496" s="223"/>
    </row>
    <row r="22497" spans="15:15" x14ac:dyDescent="0.2">
      <c r="O22497" s="223"/>
    </row>
    <row r="22498" spans="15:15" x14ac:dyDescent="0.2">
      <c r="O22498" s="223"/>
    </row>
    <row r="22499" spans="15:15" x14ac:dyDescent="0.2">
      <c r="O22499" s="223"/>
    </row>
    <row r="22500" spans="15:15" x14ac:dyDescent="0.2">
      <c r="O22500" s="223"/>
    </row>
    <row r="22501" spans="15:15" x14ac:dyDescent="0.2">
      <c r="O22501" s="223"/>
    </row>
    <row r="22502" spans="15:15" x14ac:dyDescent="0.2">
      <c r="O22502" s="223"/>
    </row>
    <row r="22503" spans="15:15" x14ac:dyDescent="0.2">
      <c r="O22503" s="223"/>
    </row>
    <row r="22504" spans="15:15" x14ac:dyDescent="0.2">
      <c r="O22504" s="223"/>
    </row>
    <row r="22505" spans="15:15" x14ac:dyDescent="0.2">
      <c r="O22505" s="223"/>
    </row>
    <row r="22506" spans="15:15" x14ac:dyDescent="0.2">
      <c r="O22506" s="223"/>
    </row>
    <row r="22507" spans="15:15" x14ac:dyDescent="0.2">
      <c r="O22507" s="223"/>
    </row>
    <row r="22508" spans="15:15" x14ac:dyDescent="0.2">
      <c r="O22508" s="223"/>
    </row>
    <row r="22509" spans="15:15" x14ac:dyDescent="0.2">
      <c r="O22509" s="223"/>
    </row>
    <row r="22510" spans="15:15" x14ac:dyDescent="0.2">
      <c r="O22510" s="223"/>
    </row>
    <row r="22511" spans="15:15" x14ac:dyDescent="0.2">
      <c r="O22511" s="223"/>
    </row>
    <row r="22512" spans="15:15" x14ac:dyDescent="0.2">
      <c r="O22512" s="223"/>
    </row>
    <row r="22513" spans="15:15" x14ac:dyDescent="0.2">
      <c r="O22513" s="223"/>
    </row>
    <row r="22514" spans="15:15" x14ac:dyDescent="0.2">
      <c r="O22514" s="223"/>
    </row>
    <row r="22515" spans="15:15" x14ac:dyDescent="0.2">
      <c r="O22515" s="223"/>
    </row>
    <row r="22516" spans="15:15" x14ac:dyDescent="0.2">
      <c r="O22516" s="223"/>
    </row>
    <row r="22517" spans="15:15" x14ac:dyDescent="0.2">
      <c r="O22517" s="223"/>
    </row>
    <row r="22518" spans="15:15" x14ac:dyDescent="0.2">
      <c r="O22518" s="223"/>
    </row>
    <row r="22519" spans="15:15" x14ac:dyDescent="0.2">
      <c r="O22519" s="223"/>
    </row>
    <row r="22520" spans="15:15" x14ac:dyDescent="0.2">
      <c r="O22520" s="223"/>
    </row>
    <row r="22521" spans="15:15" x14ac:dyDescent="0.2">
      <c r="O22521" s="223"/>
    </row>
    <row r="22522" spans="15:15" x14ac:dyDescent="0.2">
      <c r="O22522" s="223"/>
    </row>
    <row r="22523" spans="15:15" x14ac:dyDescent="0.2">
      <c r="O22523" s="223"/>
    </row>
    <row r="22524" spans="15:15" x14ac:dyDescent="0.2">
      <c r="O22524" s="223"/>
    </row>
    <row r="22525" spans="15:15" x14ac:dyDescent="0.2">
      <c r="O22525" s="223"/>
    </row>
    <row r="22526" spans="15:15" x14ac:dyDescent="0.2">
      <c r="O22526" s="223"/>
    </row>
    <row r="22527" spans="15:15" x14ac:dyDescent="0.2">
      <c r="O22527" s="223"/>
    </row>
    <row r="22528" spans="15:15" x14ac:dyDescent="0.2">
      <c r="O22528" s="223"/>
    </row>
    <row r="22529" spans="15:15" x14ac:dyDescent="0.2">
      <c r="O22529" s="223"/>
    </row>
    <row r="22530" spans="15:15" x14ac:dyDescent="0.2">
      <c r="O22530" s="223"/>
    </row>
    <row r="22531" spans="15:15" x14ac:dyDescent="0.2">
      <c r="O22531" s="223"/>
    </row>
    <row r="22532" spans="15:15" x14ac:dyDescent="0.2">
      <c r="O22532" s="223"/>
    </row>
    <row r="22533" spans="15:15" x14ac:dyDescent="0.2">
      <c r="O22533" s="223"/>
    </row>
    <row r="22534" spans="15:15" x14ac:dyDescent="0.2">
      <c r="O22534" s="223"/>
    </row>
    <row r="22535" spans="15:15" x14ac:dyDescent="0.2">
      <c r="O22535" s="223"/>
    </row>
    <row r="22536" spans="15:15" x14ac:dyDescent="0.2">
      <c r="O22536" s="223"/>
    </row>
    <row r="22537" spans="15:15" x14ac:dyDescent="0.2">
      <c r="O22537" s="223"/>
    </row>
    <row r="22538" spans="15:15" x14ac:dyDescent="0.2">
      <c r="O22538" s="223"/>
    </row>
    <row r="22539" spans="15:15" x14ac:dyDescent="0.2">
      <c r="O22539" s="223"/>
    </row>
    <row r="22540" spans="15:15" x14ac:dyDescent="0.2">
      <c r="O22540" s="223"/>
    </row>
    <row r="22541" spans="15:15" x14ac:dyDescent="0.2">
      <c r="O22541" s="223"/>
    </row>
    <row r="22542" spans="15:15" x14ac:dyDescent="0.2">
      <c r="O22542" s="223"/>
    </row>
    <row r="22543" spans="15:15" x14ac:dyDescent="0.2">
      <c r="O22543" s="223"/>
    </row>
    <row r="22544" spans="15:15" x14ac:dyDescent="0.2">
      <c r="O22544" s="223"/>
    </row>
    <row r="22545" spans="15:15" x14ac:dyDescent="0.2">
      <c r="O22545" s="223"/>
    </row>
    <row r="22546" spans="15:15" x14ac:dyDescent="0.2">
      <c r="O22546" s="223"/>
    </row>
    <row r="22547" spans="15:15" x14ac:dyDescent="0.2">
      <c r="O22547" s="223"/>
    </row>
    <row r="22548" spans="15:15" x14ac:dyDescent="0.2">
      <c r="O22548" s="223"/>
    </row>
    <row r="22549" spans="15:15" x14ac:dyDescent="0.2">
      <c r="O22549" s="223"/>
    </row>
    <row r="22550" spans="15:15" x14ac:dyDescent="0.2">
      <c r="O22550" s="223"/>
    </row>
    <row r="22551" spans="15:15" x14ac:dyDescent="0.2">
      <c r="O22551" s="223"/>
    </row>
    <row r="22552" spans="15:15" x14ac:dyDescent="0.2">
      <c r="O22552" s="223"/>
    </row>
    <row r="22553" spans="15:15" x14ac:dyDescent="0.2">
      <c r="O22553" s="223"/>
    </row>
    <row r="22554" spans="15:15" x14ac:dyDescent="0.2">
      <c r="O22554" s="223"/>
    </row>
    <row r="22555" spans="15:15" x14ac:dyDescent="0.2">
      <c r="O22555" s="223"/>
    </row>
    <row r="22556" spans="15:15" x14ac:dyDescent="0.2">
      <c r="O22556" s="223"/>
    </row>
    <row r="22557" spans="15:15" x14ac:dyDescent="0.2">
      <c r="O22557" s="223"/>
    </row>
    <row r="22558" spans="15:15" x14ac:dyDescent="0.2">
      <c r="O22558" s="223"/>
    </row>
    <row r="22559" spans="15:15" x14ac:dyDescent="0.2">
      <c r="O22559" s="223"/>
    </row>
    <row r="22560" spans="15:15" x14ac:dyDescent="0.2">
      <c r="O22560" s="223"/>
    </row>
    <row r="22561" spans="15:15" x14ac:dyDescent="0.2">
      <c r="O22561" s="223"/>
    </row>
    <row r="22562" spans="15:15" x14ac:dyDescent="0.2">
      <c r="O22562" s="223"/>
    </row>
    <row r="22563" spans="15:15" x14ac:dyDescent="0.2">
      <c r="O22563" s="223"/>
    </row>
    <row r="22564" spans="15:15" x14ac:dyDescent="0.2">
      <c r="O22564" s="223"/>
    </row>
    <row r="22565" spans="15:15" x14ac:dyDescent="0.2">
      <c r="O22565" s="223"/>
    </row>
    <row r="22566" spans="15:15" x14ac:dyDescent="0.2">
      <c r="O22566" s="223"/>
    </row>
    <row r="22567" spans="15:15" x14ac:dyDescent="0.2">
      <c r="O22567" s="223"/>
    </row>
    <row r="22568" spans="15:15" x14ac:dyDescent="0.2">
      <c r="O22568" s="223"/>
    </row>
    <row r="22569" spans="15:15" x14ac:dyDescent="0.2">
      <c r="O22569" s="223"/>
    </row>
    <row r="22570" spans="15:15" x14ac:dyDescent="0.2">
      <c r="O22570" s="223"/>
    </row>
    <row r="22571" spans="15:15" x14ac:dyDescent="0.2">
      <c r="O22571" s="223"/>
    </row>
    <row r="22572" spans="15:15" x14ac:dyDescent="0.2">
      <c r="O22572" s="223"/>
    </row>
    <row r="22573" spans="15:15" x14ac:dyDescent="0.2">
      <c r="O22573" s="223"/>
    </row>
    <row r="22574" spans="15:15" x14ac:dyDescent="0.2">
      <c r="O22574" s="223"/>
    </row>
    <row r="22575" spans="15:15" x14ac:dyDescent="0.2">
      <c r="O22575" s="223"/>
    </row>
    <row r="22576" spans="15:15" x14ac:dyDescent="0.2">
      <c r="O22576" s="223"/>
    </row>
    <row r="22577" spans="15:15" x14ac:dyDescent="0.2">
      <c r="O22577" s="223"/>
    </row>
    <row r="22578" spans="15:15" x14ac:dyDescent="0.2">
      <c r="O22578" s="223"/>
    </row>
    <row r="22579" spans="15:15" x14ac:dyDescent="0.2">
      <c r="O22579" s="223"/>
    </row>
    <row r="22580" spans="15:15" x14ac:dyDescent="0.2">
      <c r="O22580" s="223"/>
    </row>
    <row r="22581" spans="15:15" x14ac:dyDescent="0.2">
      <c r="O22581" s="223"/>
    </row>
    <row r="22582" spans="15:15" x14ac:dyDescent="0.2">
      <c r="O22582" s="223"/>
    </row>
    <row r="22583" spans="15:15" x14ac:dyDescent="0.2">
      <c r="O22583" s="223"/>
    </row>
    <row r="22584" spans="15:15" x14ac:dyDescent="0.2">
      <c r="O22584" s="223"/>
    </row>
    <row r="22585" spans="15:15" x14ac:dyDescent="0.2">
      <c r="O22585" s="223"/>
    </row>
    <row r="22586" spans="15:15" x14ac:dyDescent="0.2">
      <c r="O22586" s="223"/>
    </row>
    <row r="22587" spans="15:15" x14ac:dyDescent="0.2">
      <c r="O22587" s="223"/>
    </row>
    <row r="22588" spans="15:15" x14ac:dyDescent="0.2">
      <c r="O22588" s="223"/>
    </row>
    <row r="22589" spans="15:15" x14ac:dyDescent="0.2">
      <c r="O22589" s="223"/>
    </row>
    <row r="22590" spans="15:15" x14ac:dyDescent="0.2">
      <c r="O22590" s="223"/>
    </row>
    <row r="22591" spans="15:15" x14ac:dyDescent="0.2">
      <c r="O22591" s="223"/>
    </row>
    <row r="22592" spans="15:15" x14ac:dyDescent="0.2">
      <c r="O22592" s="223"/>
    </row>
    <row r="22593" spans="15:15" x14ac:dyDescent="0.2">
      <c r="O22593" s="223"/>
    </row>
    <row r="22594" spans="15:15" x14ac:dyDescent="0.2">
      <c r="O22594" s="223"/>
    </row>
    <row r="22595" spans="15:15" x14ac:dyDescent="0.2">
      <c r="O22595" s="223"/>
    </row>
    <row r="22596" spans="15:15" x14ac:dyDescent="0.2">
      <c r="O22596" s="223"/>
    </row>
    <row r="22597" spans="15:15" x14ac:dyDescent="0.2">
      <c r="O22597" s="223"/>
    </row>
    <row r="22598" spans="15:15" x14ac:dyDescent="0.2">
      <c r="O22598" s="223"/>
    </row>
    <row r="22599" spans="15:15" x14ac:dyDescent="0.2">
      <c r="O22599" s="223"/>
    </row>
    <row r="22600" spans="15:15" x14ac:dyDescent="0.2">
      <c r="O22600" s="223"/>
    </row>
    <row r="22601" spans="15:15" x14ac:dyDescent="0.2">
      <c r="O22601" s="223"/>
    </row>
    <row r="22602" spans="15:15" x14ac:dyDescent="0.2">
      <c r="O22602" s="223"/>
    </row>
    <row r="22603" spans="15:15" x14ac:dyDescent="0.2">
      <c r="O22603" s="223"/>
    </row>
    <row r="22604" spans="15:15" x14ac:dyDescent="0.2">
      <c r="O22604" s="223"/>
    </row>
    <row r="22605" spans="15:15" x14ac:dyDescent="0.2">
      <c r="O22605" s="223"/>
    </row>
    <row r="22606" spans="15:15" x14ac:dyDescent="0.2">
      <c r="O22606" s="223"/>
    </row>
    <row r="22607" spans="15:15" x14ac:dyDescent="0.2">
      <c r="O22607" s="223"/>
    </row>
    <row r="22608" spans="15:15" x14ac:dyDescent="0.2">
      <c r="O22608" s="223"/>
    </row>
    <row r="22609" spans="15:15" x14ac:dyDescent="0.2">
      <c r="O22609" s="223"/>
    </row>
    <row r="22610" spans="15:15" x14ac:dyDescent="0.2">
      <c r="O22610" s="223"/>
    </row>
    <row r="22611" spans="15:15" x14ac:dyDescent="0.2">
      <c r="O22611" s="223"/>
    </row>
    <row r="22612" spans="15:15" x14ac:dyDescent="0.2">
      <c r="O22612" s="223"/>
    </row>
    <row r="22613" spans="15:15" x14ac:dyDescent="0.2">
      <c r="O22613" s="223"/>
    </row>
    <row r="22614" spans="15:15" x14ac:dyDescent="0.2">
      <c r="O22614" s="223"/>
    </row>
    <row r="22615" spans="15:15" x14ac:dyDescent="0.2">
      <c r="O22615" s="223"/>
    </row>
    <row r="22616" spans="15:15" x14ac:dyDescent="0.2">
      <c r="O22616" s="223"/>
    </row>
    <row r="22617" spans="15:15" x14ac:dyDescent="0.2">
      <c r="O22617" s="223"/>
    </row>
    <row r="22618" spans="15:15" x14ac:dyDescent="0.2">
      <c r="O22618" s="223"/>
    </row>
    <row r="22619" spans="15:15" x14ac:dyDescent="0.2">
      <c r="O22619" s="223"/>
    </row>
    <row r="22620" spans="15:15" x14ac:dyDescent="0.2">
      <c r="O22620" s="223"/>
    </row>
    <row r="22621" spans="15:15" x14ac:dyDescent="0.2">
      <c r="O22621" s="223"/>
    </row>
    <row r="22622" spans="15:15" x14ac:dyDescent="0.2">
      <c r="O22622" s="223"/>
    </row>
    <row r="22623" spans="15:15" x14ac:dyDescent="0.2">
      <c r="O22623" s="223"/>
    </row>
    <row r="22624" spans="15:15" x14ac:dyDescent="0.2">
      <c r="O22624" s="223"/>
    </row>
    <row r="22625" spans="15:15" x14ac:dyDescent="0.2">
      <c r="O22625" s="223"/>
    </row>
    <row r="22626" spans="15:15" x14ac:dyDescent="0.2">
      <c r="O22626" s="223"/>
    </row>
    <row r="22627" spans="15:15" x14ac:dyDescent="0.2">
      <c r="O22627" s="223"/>
    </row>
    <row r="22628" spans="15:15" x14ac:dyDescent="0.2">
      <c r="O22628" s="223"/>
    </row>
    <row r="22629" spans="15:15" x14ac:dyDescent="0.2">
      <c r="O22629" s="223"/>
    </row>
    <row r="22630" spans="15:15" x14ac:dyDescent="0.2">
      <c r="O22630" s="223"/>
    </row>
    <row r="22631" spans="15:15" x14ac:dyDescent="0.2">
      <c r="O22631" s="223"/>
    </row>
    <row r="22632" spans="15:15" x14ac:dyDescent="0.2">
      <c r="O22632" s="223"/>
    </row>
    <row r="22633" spans="15:15" x14ac:dyDescent="0.2">
      <c r="O22633" s="223"/>
    </row>
    <row r="22634" spans="15:15" x14ac:dyDescent="0.2">
      <c r="O22634" s="223"/>
    </row>
    <row r="22635" spans="15:15" x14ac:dyDescent="0.2">
      <c r="O22635" s="223"/>
    </row>
    <row r="22636" spans="15:15" x14ac:dyDescent="0.2">
      <c r="O22636" s="223"/>
    </row>
    <row r="22637" spans="15:15" x14ac:dyDescent="0.2">
      <c r="O22637" s="223"/>
    </row>
    <row r="22638" spans="15:15" x14ac:dyDescent="0.2">
      <c r="O22638" s="223"/>
    </row>
    <row r="22639" spans="15:15" x14ac:dyDescent="0.2">
      <c r="O22639" s="223"/>
    </row>
    <row r="22640" spans="15:15" x14ac:dyDescent="0.2">
      <c r="O22640" s="223"/>
    </row>
    <row r="22641" spans="15:15" x14ac:dyDescent="0.2">
      <c r="O22641" s="223"/>
    </row>
    <row r="22642" spans="15:15" x14ac:dyDescent="0.2">
      <c r="O22642" s="223"/>
    </row>
    <row r="22643" spans="15:15" x14ac:dyDescent="0.2">
      <c r="O22643" s="223"/>
    </row>
    <row r="22644" spans="15:15" x14ac:dyDescent="0.2">
      <c r="O22644" s="223"/>
    </row>
    <row r="22645" spans="15:15" x14ac:dyDescent="0.2">
      <c r="O22645" s="223"/>
    </row>
    <row r="22646" spans="15:15" x14ac:dyDescent="0.2">
      <c r="O22646" s="223"/>
    </row>
    <row r="22647" spans="15:15" x14ac:dyDescent="0.2">
      <c r="O22647" s="223"/>
    </row>
    <row r="22648" spans="15:15" x14ac:dyDescent="0.2">
      <c r="O22648" s="223"/>
    </row>
    <row r="22649" spans="15:15" x14ac:dyDescent="0.2">
      <c r="O22649" s="223"/>
    </row>
    <row r="22650" spans="15:15" x14ac:dyDescent="0.2">
      <c r="O22650" s="223"/>
    </row>
    <row r="22651" spans="15:15" x14ac:dyDescent="0.2">
      <c r="O22651" s="223"/>
    </row>
    <row r="22652" spans="15:15" x14ac:dyDescent="0.2">
      <c r="O22652" s="223"/>
    </row>
    <row r="22653" spans="15:15" x14ac:dyDescent="0.2">
      <c r="O22653" s="223"/>
    </row>
    <row r="22654" spans="15:15" x14ac:dyDescent="0.2">
      <c r="O22654" s="223"/>
    </row>
    <row r="22655" spans="15:15" x14ac:dyDescent="0.2">
      <c r="O22655" s="223"/>
    </row>
    <row r="22656" spans="15:15" x14ac:dyDescent="0.2">
      <c r="O22656" s="223"/>
    </row>
    <row r="22657" spans="15:15" x14ac:dyDescent="0.2">
      <c r="O22657" s="223"/>
    </row>
    <row r="22658" spans="15:15" x14ac:dyDescent="0.2">
      <c r="O22658" s="223"/>
    </row>
    <row r="22659" spans="15:15" x14ac:dyDescent="0.2">
      <c r="O22659" s="223"/>
    </row>
    <row r="22660" spans="15:15" x14ac:dyDescent="0.2">
      <c r="O22660" s="223"/>
    </row>
    <row r="22661" spans="15:15" x14ac:dyDescent="0.2">
      <c r="O22661" s="223"/>
    </row>
    <row r="22662" spans="15:15" x14ac:dyDescent="0.2">
      <c r="O22662" s="223"/>
    </row>
    <row r="22663" spans="15:15" x14ac:dyDescent="0.2">
      <c r="O22663" s="223"/>
    </row>
    <row r="22664" spans="15:15" x14ac:dyDescent="0.2">
      <c r="O22664" s="223"/>
    </row>
    <row r="22665" spans="15:15" x14ac:dyDescent="0.2">
      <c r="O22665" s="223"/>
    </row>
    <row r="22666" spans="15:15" x14ac:dyDescent="0.2">
      <c r="O22666" s="223"/>
    </row>
    <row r="22667" spans="15:15" x14ac:dyDescent="0.2">
      <c r="O22667" s="223"/>
    </row>
    <row r="22668" spans="15:15" x14ac:dyDescent="0.2">
      <c r="O22668" s="223"/>
    </row>
    <row r="22669" spans="15:15" x14ac:dyDescent="0.2">
      <c r="O22669" s="223"/>
    </row>
    <row r="22670" spans="15:15" x14ac:dyDescent="0.2">
      <c r="O22670" s="223"/>
    </row>
    <row r="22671" spans="15:15" x14ac:dyDescent="0.2">
      <c r="O22671" s="223"/>
    </row>
    <row r="22672" spans="15:15" x14ac:dyDescent="0.2">
      <c r="O22672" s="223"/>
    </row>
    <row r="22673" spans="15:15" x14ac:dyDescent="0.2">
      <c r="O22673" s="223"/>
    </row>
    <row r="22674" spans="15:15" x14ac:dyDescent="0.2">
      <c r="O22674" s="223"/>
    </row>
    <row r="22675" spans="15:15" x14ac:dyDescent="0.2">
      <c r="O22675" s="223"/>
    </row>
    <row r="22676" spans="15:15" x14ac:dyDescent="0.2">
      <c r="O22676" s="223"/>
    </row>
    <row r="22677" spans="15:15" x14ac:dyDescent="0.2">
      <c r="O22677" s="223"/>
    </row>
    <row r="22678" spans="15:15" x14ac:dyDescent="0.2">
      <c r="O22678" s="223"/>
    </row>
    <row r="22679" spans="15:15" x14ac:dyDescent="0.2">
      <c r="O22679" s="223"/>
    </row>
    <row r="22680" spans="15:15" x14ac:dyDescent="0.2">
      <c r="O22680" s="223"/>
    </row>
    <row r="22681" spans="15:15" x14ac:dyDescent="0.2">
      <c r="O22681" s="223"/>
    </row>
    <row r="22682" spans="15:15" x14ac:dyDescent="0.2">
      <c r="O22682" s="223"/>
    </row>
    <row r="22683" spans="15:15" x14ac:dyDescent="0.2">
      <c r="O22683" s="223"/>
    </row>
    <row r="22684" spans="15:15" x14ac:dyDescent="0.2">
      <c r="O22684" s="223"/>
    </row>
    <row r="22685" spans="15:15" x14ac:dyDescent="0.2">
      <c r="O22685" s="223"/>
    </row>
    <row r="22686" spans="15:15" x14ac:dyDescent="0.2">
      <c r="O22686" s="223"/>
    </row>
    <row r="22687" spans="15:15" x14ac:dyDescent="0.2">
      <c r="O22687" s="223"/>
    </row>
    <row r="22688" spans="15:15" x14ac:dyDescent="0.2">
      <c r="O22688" s="223"/>
    </row>
    <row r="22689" spans="15:15" x14ac:dyDescent="0.2">
      <c r="O22689" s="223"/>
    </row>
    <row r="22690" spans="15:15" x14ac:dyDescent="0.2">
      <c r="O22690" s="223"/>
    </row>
    <row r="22691" spans="15:15" x14ac:dyDescent="0.2">
      <c r="O22691" s="223"/>
    </row>
    <row r="22692" spans="15:15" x14ac:dyDescent="0.2">
      <c r="O22692" s="223"/>
    </row>
    <row r="22693" spans="15:15" x14ac:dyDescent="0.2">
      <c r="O22693" s="223"/>
    </row>
    <row r="22694" spans="15:15" x14ac:dyDescent="0.2">
      <c r="O22694" s="223"/>
    </row>
    <row r="22695" spans="15:15" x14ac:dyDescent="0.2">
      <c r="O22695" s="223"/>
    </row>
    <row r="22696" spans="15:15" x14ac:dyDescent="0.2">
      <c r="O22696" s="223"/>
    </row>
    <row r="22697" spans="15:15" x14ac:dyDescent="0.2">
      <c r="O22697" s="223"/>
    </row>
    <row r="22698" spans="15:15" x14ac:dyDescent="0.2">
      <c r="O22698" s="223"/>
    </row>
    <row r="22699" spans="15:15" x14ac:dyDescent="0.2">
      <c r="O22699" s="223"/>
    </row>
    <row r="22700" spans="15:15" x14ac:dyDescent="0.2">
      <c r="O22700" s="223"/>
    </row>
    <row r="22701" spans="15:15" x14ac:dyDescent="0.2">
      <c r="O22701" s="223"/>
    </row>
    <row r="22702" spans="15:15" x14ac:dyDescent="0.2">
      <c r="O22702" s="223"/>
    </row>
    <row r="22703" spans="15:15" x14ac:dyDescent="0.2">
      <c r="O22703" s="223"/>
    </row>
    <row r="22704" spans="15:15" x14ac:dyDescent="0.2">
      <c r="O22704" s="223"/>
    </row>
    <row r="22705" spans="15:15" x14ac:dyDescent="0.2">
      <c r="O22705" s="223"/>
    </row>
    <row r="22706" spans="15:15" x14ac:dyDescent="0.2">
      <c r="O22706" s="223"/>
    </row>
    <row r="22707" spans="15:15" x14ac:dyDescent="0.2">
      <c r="O22707" s="223"/>
    </row>
    <row r="22708" spans="15:15" x14ac:dyDescent="0.2">
      <c r="O22708" s="223"/>
    </row>
    <row r="22709" spans="15:15" x14ac:dyDescent="0.2">
      <c r="O22709" s="223"/>
    </row>
    <row r="22710" spans="15:15" x14ac:dyDescent="0.2">
      <c r="O22710" s="223"/>
    </row>
    <row r="22711" spans="15:15" x14ac:dyDescent="0.2">
      <c r="O22711" s="223"/>
    </row>
    <row r="22712" spans="15:15" x14ac:dyDescent="0.2">
      <c r="O22712" s="223"/>
    </row>
    <row r="22713" spans="15:15" x14ac:dyDescent="0.2">
      <c r="O22713" s="223"/>
    </row>
    <row r="22714" spans="15:15" x14ac:dyDescent="0.2">
      <c r="O22714" s="223"/>
    </row>
    <row r="22715" spans="15:15" x14ac:dyDescent="0.2">
      <c r="O22715" s="223"/>
    </row>
    <row r="22716" spans="15:15" x14ac:dyDescent="0.2">
      <c r="O22716" s="223"/>
    </row>
    <row r="22717" spans="15:15" x14ac:dyDescent="0.2">
      <c r="O22717" s="223"/>
    </row>
    <row r="22718" spans="15:15" x14ac:dyDescent="0.2">
      <c r="O22718" s="223"/>
    </row>
    <row r="22719" spans="15:15" x14ac:dyDescent="0.2">
      <c r="O22719" s="223"/>
    </row>
    <row r="22720" spans="15:15" x14ac:dyDescent="0.2">
      <c r="O22720" s="223"/>
    </row>
    <row r="22721" spans="15:15" x14ac:dyDescent="0.2">
      <c r="O22721" s="223"/>
    </row>
    <row r="22722" spans="15:15" x14ac:dyDescent="0.2">
      <c r="O22722" s="223"/>
    </row>
    <row r="22723" spans="15:15" x14ac:dyDescent="0.2">
      <c r="O22723" s="223"/>
    </row>
    <row r="22724" spans="15:15" x14ac:dyDescent="0.2">
      <c r="O22724" s="223"/>
    </row>
    <row r="22725" spans="15:15" x14ac:dyDescent="0.2">
      <c r="O22725" s="223"/>
    </row>
    <row r="22726" spans="15:15" x14ac:dyDescent="0.2">
      <c r="O22726" s="223"/>
    </row>
    <row r="22727" spans="15:15" x14ac:dyDescent="0.2">
      <c r="O22727" s="223"/>
    </row>
    <row r="22728" spans="15:15" x14ac:dyDescent="0.2">
      <c r="O22728" s="223"/>
    </row>
    <row r="22729" spans="15:15" x14ac:dyDescent="0.2">
      <c r="O22729" s="223"/>
    </row>
    <row r="22730" spans="15:15" x14ac:dyDescent="0.2">
      <c r="O22730" s="223"/>
    </row>
    <row r="22731" spans="15:15" x14ac:dyDescent="0.2">
      <c r="O22731" s="223"/>
    </row>
    <row r="22732" spans="15:15" x14ac:dyDescent="0.2">
      <c r="O22732" s="223"/>
    </row>
    <row r="22733" spans="15:15" x14ac:dyDescent="0.2">
      <c r="O22733" s="223"/>
    </row>
    <row r="22734" spans="15:15" x14ac:dyDescent="0.2">
      <c r="O22734" s="223"/>
    </row>
    <row r="22735" spans="15:15" x14ac:dyDescent="0.2">
      <c r="O22735" s="223"/>
    </row>
    <row r="22736" spans="15:15" x14ac:dyDescent="0.2">
      <c r="O22736" s="223"/>
    </row>
    <row r="22737" spans="15:15" x14ac:dyDescent="0.2">
      <c r="O22737" s="223"/>
    </row>
    <row r="22738" spans="15:15" x14ac:dyDescent="0.2">
      <c r="O22738" s="223"/>
    </row>
    <row r="22739" spans="15:15" x14ac:dyDescent="0.2">
      <c r="O22739" s="223"/>
    </row>
    <row r="22740" spans="15:15" x14ac:dyDescent="0.2">
      <c r="O22740" s="223"/>
    </row>
    <row r="22741" spans="15:15" x14ac:dyDescent="0.2">
      <c r="O22741" s="223"/>
    </row>
    <row r="22742" spans="15:15" x14ac:dyDescent="0.2">
      <c r="O22742" s="223"/>
    </row>
    <row r="22743" spans="15:15" x14ac:dyDescent="0.2">
      <c r="O22743" s="223"/>
    </row>
    <row r="22744" spans="15:15" x14ac:dyDescent="0.2">
      <c r="O22744" s="223"/>
    </row>
    <row r="22745" spans="15:15" x14ac:dyDescent="0.2">
      <c r="O22745" s="223"/>
    </row>
    <row r="22746" spans="15:15" x14ac:dyDescent="0.2">
      <c r="O22746" s="223"/>
    </row>
    <row r="22747" spans="15:15" x14ac:dyDescent="0.2">
      <c r="O22747" s="223"/>
    </row>
    <row r="22748" spans="15:15" x14ac:dyDescent="0.2">
      <c r="O22748" s="223"/>
    </row>
    <row r="22749" spans="15:15" x14ac:dyDescent="0.2">
      <c r="O22749" s="223"/>
    </row>
    <row r="22750" spans="15:15" x14ac:dyDescent="0.2">
      <c r="O22750" s="223"/>
    </row>
    <row r="22751" spans="15:15" x14ac:dyDescent="0.2">
      <c r="O22751" s="223"/>
    </row>
    <row r="22752" spans="15:15" x14ac:dyDescent="0.2">
      <c r="O22752" s="223"/>
    </row>
    <row r="22753" spans="15:15" x14ac:dyDescent="0.2">
      <c r="O22753" s="223"/>
    </row>
    <row r="22754" spans="15:15" x14ac:dyDescent="0.2">
      <c r="O22754" s="223"/>
    </row>
    <row r="22755" spans="15:15" x14ac:dyDescent="0.2">
      <c r="O22755" s="223"/>
    </row>
    <row r="22756" spans="15:15" x14ac:dyDescent="0.2">
      <c r="O22756" s="223"/>
    </row>
    <row r="22757" spans="15:15" x14ac:dyDescent="0.2">
      <c r="O22757" s="223"/>
    </row>
    <row r="22758" spans="15:15" x14ac:dyDescent="0.2">
      <c r="O22758" s="223"/>
    </row>
    <row r="22759" spans="15:15" x14ac:dyDescent="0.2">
      <c r="O22759" s="223"/>
    </row>
    <row r="22760" spans="15:15" x14ac:dyDescent="0.2">
      <c r="O22760" s="223"/>
    </row>
    <row r="22761" spans="15:15" x14ac:dyDescent="0.2">
      <c r="O22761" s="223"/>
    </row>
    <row r="22762" spans="15:15" x14ac:dyDescent="0.2">
      <c r="O22762" s="223"/>
    </row>
    <row r="22763" spans="15:15" x14ac:dyDescent="0.2">
      <c r="O22763" s="223"/>
    </row>
    <row r="22764" spans="15:15" x14ac:dyDescent="0.2">
      <c r="O22764" s="223"/>
    </row>
    <row r="22765" spans="15:15" x14ac:dyDescent="0.2">
      <c r="O22765" s="223"/>
    </row>
    <row r="22766" spans="15:15" x14ac:dyDescent="0.2">
      <c r="O22766" s="223"/>
    </row>
    <row r="22767" spans="15:15" x14ac:dyDescent="0.2">
      <c r="O22767" s="223"/>
    </row>
    <row r="22768" spans="15:15" x14ac:dyDescent="0.2">
      <c r="O22768" s="223"/>
    </row>
    <row r="22769" spans="15:15" x14ac:dyDescent="0.2">
      <c r="O22769" s="223"/>
    </row>
    <row r="22770" spans="15:15" x14ac:dyDescent="0.2">
      <c r="O22770" s="223"/>
    </row>
    <row r="22771" spans="15:15" x14ac:dyDescent="0.2">
      <c r="O22771" s="223"/>
    </row>
    <row r="22772" spans="15:15" x14ac:dyDescent="0.2">
      <c r="O22772" s="223"/>
    </row>
    <row r="22773" spans="15:15" x14ac:dyDescent="0.2">
      <c r="O22773" s="223"/>
    </row>
    <row r="22774" spans="15:15" x14ac:dyDescent="0.2">
      <c r="O22774" s="223"/>
    </row>
    <row r="22775" spans="15:15" x14ac:dyDescent="0.2">
      <c r="O22775" s="223"/>
    </row>
    <row r="22776" spans="15:15" x14ac:dyDescent="0.2">
      <c r="O22776" s="223"/>
    </row>
    <row r="22777" spans="15:15" x14ac:dyDescent="0.2">
      <c r="O22777" s="223"/>
    </row>
    <row r="22778" spans="15:15" x14ac:dyDescent="0.2">
      <c r="O22778" s="223"/>
    </row>
    <row r="22779" spans="15:15" x14ac:dyDescent="0.2">
      <c r="O22779" s="223"/>
    </row>
    <row r="22780" spans="15:15" x14ac:dyDescent="0.2">
      <c r="O22780" s="223"/>
    </row>
    <row r="22781" spans="15:15" x14ac:dyDescent="0.2">
      <c r="O22781" s="223"/>
    </row>
    <row r="22782" spans="15:15" x14ac:dyDescent="0.2">
      <c r="O22782" s="223"/>
    </row>
    <row r="22783" spans="15:15" x14ac:dyDescent="0.2">
      <c r="O22783" s="223"/>
    </row>
    <row r="22784" spans="15:15" x14ac:dyDescent="0.2">
      <c r="O22784" s="223"/>
    </row>
    <row r="22785" spans="15:15" x14ac:dyDescent="0.2">
      <c r="O22785" s="223"/>
    </row>
    <row r="22786" spans="15:15" x14ac:dyDescent="0.2">
      <c r="O22786" s="223"/>
    </row>
    <row r="22787" spans="15:15" x14ac:dyDescent="0.2">
      <c r="O22787" s="223"/>
    </row>
    <row r="22788" spans="15:15" x14ac:dyDescent="0.2">
      <c r="O22788" s="223"/>
    </row>
    <row r="22789" spans="15:15" x14ac:dyDescent="0.2">
      <c r="O22789" s="223"/>
    </row>
    <row r="22790" spans="15:15" x14ac:dyDescent="0.2">
      <c r="O22790" s="223"/>
    </row>
    <row r="22791" spans="15:15" x14ac:dyDescent="0.2">
      <c r="O22791" s="223"/>
    </row>
    <row r="22792" spans="15:15" x14ac:dyDescent="0.2">
      <c r="O22792" s="223"/>
    </row>
    <row r="22793" spans="15:15" x14ac:dyDescent="0.2">
      <c r="O22793" s="223"/>
    </row>
    <row r="22794" spans="15:15" x14ac:dyDescent="0.2">
      <c r="O22794" s="223"/>
    </row>
    <row r="22795" spans="15:15" x14ac:dyDescent="0.2">
      <c r="O22795" s="223"/>
    </row>
    <row r="22796" spans="15:15" x14ac:dyDescent="0.2">
      <c r="O22796" s="223"/>
    </row>
    <row r="22797" spans="15:15" x14ac:dyDescent="0.2">
      <c r="O22797" s="223"/>
    </row>
    <row r="22798" spans="15:15" x14ac:dyDescent="0.2">
      <c r="O22798" s="223"/>
    </row>
    <row r="22799" spans="15:15" x14ac:dyDescent="0.2">
      <c r="O22799" s="223"/>
    </row>
    <row r="22800" spans="15:15" x14ac:dyDescent="0.2">
      <c r="O22800" s="223"/>
    </row>
    <row r="22801" spans="15:15" x14ac:dyDescent="0.2">
      <c r="O22801" s="223"/>
    </row>
    <row r="22802" spans="15:15" x14ac:dyDescent="0.2">
      <c r="O22802" s="223"/>
    </row>
    <row r="22803" spans="15:15" x14ac:dyDescent="0.2">
      <c r="O22803" s="223"/>
    </row>
    <row r="22804" spans="15:15" x14ac:dyDescent="0.2">
      <c r="O22804" s="223"/>
    </row>
    <row r="22805" spans="15:15" x14ac:dyDescent="0.2">
      <c r="O22805" s="223"/>
    </row>
    <row r="22806" spans="15:15" x14ac:dyDescent="0.2">
      <c r="O22806" s="223"/>
    </row>
    <row r="22807" spans="15:15" x14ac:dyDescent="0.2">
      <c r="O22807" s="223"/>
    </row>
    <row r="22808" spans="15:15" x14ac:dyDescent="0.2">
      <c r="O22808" s="223"/>
    </row>
    <row r="22809" spans="15:15" x14ac:dyDescent="0.2">
      <c r="O22809" s="223"/>
    </row>
    <row r="22810" spans="15:15" x14ac:dyDescent="0.2">
      <c r="O22810" s="223"/>
    </row>
    <row r="22811" spans="15:15" x14ac:dyDescent="0.2">
      <c r="O22811" s="223"/>
    </row>
    <row r="22812" spans="15:15" x14ac:dyDescent="0.2">
      <c r="O22812" s="223"/>
    </row>
    <row r="22813" spans="15:15" x14ac:dyDescent="0.2">
      <c r="O22813" s="223"/>
    </row>
    <row r="22814" spans="15:15" x14ac:dyDescent="0.2">
      <c r="O22814" s="223"/>
    </row>
    <row r="22815" spans="15:15" x14ac:dyDescent="0.2">
      <c r="O22815" s="223"/>
    </row>
    <row r="22816" spans="15:15" x14ac:dyDescent="0.2">
      <c r="O22816" s="223"/>
    </row>
    <row r="22817" spans="15:15" x14ac:dyDescent="0.2">
      <c r="O22817" s="223"/>
    </row>
    <row r="22818" spans="15:15" x14ac:dyDescent="0.2">
      <c r="O22818" s="223"/>
    </row>
    <row r="22819" spans="15:15" x14ac:dyDescent="0.2">
      <c r="O22819" s="223"/>
    </row>
    <row r="22820" spans="15:15" x14ac:dyDescent="0.2">
      <c r="O22820" s="223"/>
    </row>
    <row r="22821" spans="15:15" x14ac:dyDescent="0.2">
      <c r="O22821" s="223"/>
    </row>
    <row r="22822" spans="15:15" x14ac:dyDescent="0.2">
      <c r="O22822" s="223"/>
    </row>
    <row r="22823" spans="15:15" x14ac:dyDescent="0.2">
      <c r="O22823" s="223"/>
    </row>
    <row r="22824" spans="15:15" x14ac:dyDescent="0.2">
      <c r="O22824" s="223"/>
    </row>
    <row r="22825" spans="15:15" x14ac:dyDescent="0.2">
      <c r="O22825" s="223"/>
    </row>
    <row r="22826" spans="15:15" x14ac:dyDescent="0.2">
      <c r="O22826" s="223"/>
    </row>
    <row r="22827" spans="15:15" x14ac:dyDescent="0.2">
      <c r="O22827" s="223"/>
    </row>
    <row r="22828" spans="15:15" x14ac:dyDescent="0.2">
      <c r="O22828" s="223"/>
    </row>
    <row r="22829" spans="15:15" x14ac:dyDescent="0.2">
      <c r="O22829" s="223"/>
    </row>
    <row r="22830" spans="15:15" x14ac:dyDescent="0.2">
      <c r="O22830" s="223"/>
    </row>
    <row r="22831" spans="15:15" x14ac:dyDescent="0.2">
      <c r="O22831" s="223"/>
    </row>
    <row r="22832" spans="15:15" x14ac:dyDescent="0.2">
      <c r="O22832" s="223"/>
    </row>
    <row r="22833" spans="15:15" x14ac:dyDescent="0.2">
      <c r="O22833" s="223"/>
    </row>
    <row r="22834" spans="15:15" x14ac:dyDescent="0.2">
      <c r="O22834" s="223"/>
    </row>
    <row r="22835" spans="15:15" x14ac:dyDescent="0.2">
      <c r="O22835" s="223"/>
    </row>
    <row r="22836" spans="15:15" x14ac:dyDescent="0.2">
      <c r="O22836" s="223"/>
    </row>
    <row r="22837" spans="15:15" x14ac:dyDescent="0.2">
      <c r="O22837" s="223"/>
    </row>
    <row r="22838" spans="15:15" x14ac:dyDescent="0.2">
      <c r="O22838" s="223"/>
    </row>
    <row r="22839" spans="15:15" x14ac:dyDescent="0.2">
      <c r="O22839" s="223"/>
    </row>
    <row r="22840" spans="15:15" x14ac:dyDescent="0.2">
      <c r="O22840" s="223"/>
    </row>
    <row r="22841" spans="15:15" x14ac:dyDescent="0.2">
      <c r="O22841" s="223"/>
    </row>
    <row r="22842" spans="15:15" x14ac:dyDescent="0.2">
      <c r="O22842" s="223"/>
    </row>
    <row r="22843" spans="15:15" x14ac:dyDescent="0.2">
      <c r="O22843" s="223"/>
    </row>
    <row r="22844" spans="15:15" x14ac:dyDescent="0.2">
      <c r="O22844" s="223"/>
    </row>
    <row r="22845" spans="15:15" x14ac:dyDescent="0.2">
      <c r="O22845" s="223"/>
    </row>
    <row r="22846" spans="15:15" x14ac:dyDescent="0.2">
      <c r="O22846" s="223"/>
    </row>
    <row r="22847" spans="15:15" x14ac:dyDescent="0.2">
      <c r="O22847" s="223"/>
    </row>
    <row r="22848" spans="15:15" x14ac:dyDescent="0.2">
      <c r="O22848" s="223"/>
    </row>
    <row r="22849" spans="15:15" x14ac:dyDescent="0.2">
      <c r="O22849" s="223"/>
    </row>
    <row r="22850" spans="15:15" x14ac:dyDescent="0.2">
      <c r="O22850" s="223"/>
    </row>
    <row r="22851" spans="15:15" x14ac:dyDescent="0.2">
      <c r="O22851" s="223"/>
    </row>
    <row r="22852" spans="15:15" x14ac:dyDescent="0.2">
      <c r="O22852" s="223"/>
    </row>
    <row r="22853" spans="15:15" x14ac:dyDescent="0.2">
      <c r="O22853" s="223"/>
    </row>
    <row r="22854" spans="15:15" x14ac:dyDescent="0.2">
      <c r="O22854" s="223"/>
    </row>
    <row r="22855" spans="15:15" x14ac:dyDescent="0.2">
      <c r="O22855" s="223"/>
    </row>
    <row r="22856" spans="15:15" x14ac:dyDescent="0.2">
      <c r="O22856" s="223"/>
    </row>
    <row r="22857" spans="15:15" x14ac:dyDescent="0.2">
      <c r="O22857" s="223"/>
    </row>
    <row r="22858" spans="15:15" x14ac:dyDescent="0.2">
      <c r="O22858" s="223"/>
    </row>
    <row r="22859" spans="15:15" x14ac:dyDescent="0.2">
      <c r="O22859" s="223"/>
    </row>
    <row r="22860" spans="15:15" x14ac:dyDescent="0.2">
      <c r="O22860" s="223"/>
    </row>
    <row r="22861" spans="15:15" x14ac:dyDescent="0.2">
      <c r="O22861" s="223"/>
    </row>
    <row r="22862" spans="15:15" x14ac:dyDescent="0.2">
      <c r="O22862" s="223"/>
    </row>
    <row r="22863" spans="15:15" x14ac:dyDescent="0.2">
      <c r="O22863" s="223"/>
    </row>
    <row r="22864" spans="15:15" x14ac:dyDescent="0.2">
      <c r="O22864" s="223"/>
    </row>
    <row r="22865" spans="15:15" x14ac:dyDescent="0.2">
      <c r="O22865" s="223"/>
    </row>
    <row r="22866" spans="15:15" x14ac:dyDescent="0.2">
      <c r="O22866" s="223"/>
    </row>
    <row r="22867" spans="15:15" x14ac:dyDescent="0.2">
      <c r="O22867" s="223"/>
    </row>
    <row r="22868" spans="15:15" x14ac:dyDescent="0.2">
      <c r="O22868" s="223"/>
    </row>
    <row r="22869" spans="15:15" x14ac:dyDescent="0.2">
      <c r="O22869" s="223"/>
    </row>
    <row r="22870" spans="15:15" x14ac:dyDescent="0.2">
      <c r="O22870" s="223"/>
    </row>
    <row r="22871" spans="15:15" x14ac:dyDescent="0.2">
      <c r="O22871" s="223"/>
    </row>
    <row r="22872" spans="15:15" x14ac:dyDescent="0.2">
      <c r="O22872" s="223"/>
    </row>
    <row r="22873" spans="15:15" x14ac:dyDescent="0.2">
      <c r="O22873" s="223"/>
    </row>
    <row r="22874" spans="15:15" x14ac:dyDescent="0.2">
      <c r="O22874" s="223"/>
    </row>
    <row r="22875" spans="15:15" x14ac:dyDescent="0.2">
      <c r="O22875" s="223"/>
    </row>
    <row r="22876" spans="15:15" x14ac:dyDescent="0.2">
      <c r="O22876" s="223"/>
    </row>
    <row r="22877" spans="15:15" x14ac:dyDescent="0.2">
      <c r="O22877" s="223"/>
    </row>
    <row r="22878" spans="15:15" x14ac:dyDescent="0.2">
      <c r="O22878" s="223"/>
    </row>
    <row r="22879" spans="15:15" x14ac:dyDescent="0.2">
      <c r="O22879" s="223"/>
    </row>
    <row r="22880" spans="15:15" x14ac:dyDescent="0.2">
      <c r="O22880" s="223"/>
    </row>
    <row r="22881" spans="15:15" x14ac:dyDescent="0.2">
      <c r="O22881" s="223"/>
    </row>
    <row r="22882" spans="15:15" x14ac:dyDescent="0.2">
      <c r="O22882" s="223"/>
    </row>
    <row r="22883" spans="15:15" x14ac:dyDescent="0.2">
      <c r="O22883" s="223"/>
    </row>
    <row r="22884" spans="15:15" x14ac:dyDescent="0.2">
      <c r="O22884" s="223"/>
    </row>
    <row r="22885" spans="15:15" x14ac:dyDescent="0.2">
      <c r="O22885" s="223"/>
    </row>
    <row r="22886" spans="15:15" x14ac:dyDescent="0.2">
      <c r="O22886" s="223"/>
    </row>
    <row r="22887" spans="15:15" x14ac:dyDescent="0.2">
      <c r="O22887" s="223"/>
    </row>
    <row r="22888" spans="15:15" x14ac:dyDescent="0.2">
      <c r="O22888" s="223"/>
    </row>
    <row r="22889" spans="15:15" x14ac:dyDescent="0.2">
      <c r="O22889" s="223"/>
    </row>
    <row r="22890" spans="15:15" x14ac:dyDescent="0.2">
      <c r="O22890" s="223"/>
    </row>
    <row r="22891" spans="15:15" x14ac:dyDescent="0.2">
      <c r="O22891" s="223"/>
    </row>
    <row r="22892" spans="15:15" x14ac:dyDescent="0.2">
      <c r="O22892" s="223"/>
    </row>
    <row r="22893" spans="15:15" x14ac:dyDescent="0.2">
      <c r="O22893" s="223"/>
    </row>
    <row r="22894" spans="15:15" x14ac:dyDescent="0.2">
      <c r="O22894" s="223"/>
    </row>
    <row r="22895" spans="15:15" x14ac:dyDescent="0.2">
      <c r="O22895" s="223"/>
    </row>
    <row r="22896" spans="15:15" x14ac:dyDescent="0.2">
      <c r="O22896" s="223"/>
    </row>
    <row r="22897" spans="15:15" x14ac:dyDescent="0.2">
      <c r="O22897" s="223"/>
    </row>
    <row r="22898" spans="15:15" x14ac:dyDescent="0.2">
      <c r="O22898" s="223"/>
    </row>
    <row r="22899" spans="15:15" x14ac:dyDescent="0.2">
      <c r="O22899" s="223"/>
    </row>
    <row r="22900" spans="15:15" x14ac:dyDescent="0.2">
      <c r="O22900" s="223"/>
    </row>
    <row r="22901" spans="15:15" x14ac:dyDescent="0.2">
      <c r="O22901" s="223"/>
    </row>
    <row r="22902" spans="15:15" x14ac:dyDescent="0.2">
      <c r="O22902" s="223"/>
    </row>
    <row r="22903" spans="15:15" x14ac:dyDescent="0.2">
      <c r="O22903" s="223"/>
    </row>
    <row r="22904" spans="15:15" x14ac:dyDescent="0.2">
      <c r="O22904" s="223"/>
    </row>
    <row r="22905" spans="15:15" x14ac:dyDescent="0.2">
      <c r="O22905" s="223"/>
    </row>
    <row r="22906" spans="15:15" x14ac:dyDescent="0.2">
      <c r="O22906" s="223"/>
    </row>
    <row r="22907" spans="15:15" x14ac:dyDescent="0.2">
      <c r="O22907" s="223"/>
    </row>
    <row r="22908" spans="15:15" x14ac:dyDescent="0.2">
      <c r="O22908" s="223"/>
    </row>
    <row r="22909" spans="15:15" x14ac:dyDescent="0.2">
      <c r="O22909" s="223"/>
    </row>
    <row r="22910" spans="15:15" x14ac:dyDescent="0.2">
      <c r="O22910" s="223"/>
    </row>
    <row r="22911" spans="15:15" x14ac:dyDescent="0.2">
      <c r="O22911" s="223"/>
    </row>
    <row r="22912" spans="15:15" x14ac:dyDescent="0.2">
      <c r="O22912" s="223"/>
    </row>
    <row r="22913" spans="15:15" x14ac:dyDescent="0.2">
      <c r="O22913" s="223"/>
    </row>
    <row r="22914" spans="15:15" x14ac:dyDescent="0.2">
      <c r="O22914" s="223"/>
    </row>
    <row r="22915" spans="15:15" x14ac:dyDescent="0.2">
      <c r="O22915" s="223"/>
    </row>
    <row r="22916" spans="15:15" x14ac:dyDescent="0.2">
      <c r="O22916" s="223"/>
    </row>
    <row r="22917" spans="15:15" x14ac:dyDescent="0.2">
      <c r="O22917" s="223"/>
    </row>
    <row r="22918" spans="15:15" x14ac:dyDescent="0.2">
      <c r="O22918" s="223"/>
    </row>
    <row r="22919" spans="15:15" x14ac:dyDescent="0.2">
      <c r="O22919" s="223"/>
    </row>
    <row r="22920" spans="15:15" x14ac:dyDescent="0.2">
      <c r="O22920" s="223"/>
    </row>
    <row r="22921" spans="15:15" x14ac:dyDescent="0.2">
      <c r="O22921" s="223"/>
    </row>
    <row r="22922" spans="15:15" x14ac:dyDescent="0.2">
      <c r="O22922" s="223"/>
    </row>
    <row r="22923" spans="15:15" x14ac:dyDescent="0.2">
      <c r="O22923" s="223"/>
    </row>
    <row r="22924" spans="15:15" x14ac:dyDescent="0.2">
      <c r="O22924" s="223"/>
    </row>
    <row r="22925" spans="15:15" x14ac:dyDescent="0.2">
      <c r="O22925" s="223"/>
    </row>
    <row r="22926" spans="15:15" x14ac:dyDescent="0.2">
      <c r="O22926" s="223"/>
    </row>
    <row r="22927" spans="15:15" x14ac:dyDescent="0.2">
      <c r="O22927" s="223"/>
    </row>
    <row r="22928" spans="15:15" x14ac:dyDescent="0.2">
      <c r="O22928" s="223"/>
    </row>
    <row r="22929" spans="15:15" x14ac:dyDescent="0.2">
      <c r="O22929" s="223"/>
    </row>
    <row r="22930" spans="15:15" x14ac:dyDescent="0.2">
      <c r="O22930" s="223"/>
    </row>
    <row r="22931" spans="15:15" x14ac:dyDescent="0.2">
      <c r="O22931" s="223"/>
    </row>
    <row r="22932" spans="15:15" x14ac:dyDescent="0.2">
      <c r="O22932" s="223"/>
    </row>
    <row r="22933" spans="15:15" x14ac:dyDescent="0.2">
      <c r="O22933" s="223"/>
    </row>
    <row r="22934" spans="15:15" x14ac:dyDescent="0.2">
      <c r="O22934" s="223"/>
    </row>
    <row r="22935" spans="15:15" x14ac:dyDescent="0.2">
      <c r="O22935" s="223"/>
    </row>
    <row r="22936" spans="15:15" x14ac:dyDescent="0.2">
      <c r="O22936" s="223"/>
    </row>
    <row r="22937" spans="15:15" x14ac:dyDescent="0.2">
      <c r="O22937" s="223"/>
    </row>
    <row r="22938" spans="15:15" x14ac:dyDescent="0.2">
      <c r="O22938" s="223"/>
    </row>
    <row r="22939" spans="15:15" x14ac:dyDescent="0.2">
      <c r="O22939" s="223"/>
    </row>
    <row r="22940" spans="15:15" x14ac:dyDescent="0.2">
      <c r="O22940" s="223"/>
    </row>
    <row r="22941" spans="15:15" x14ac:dyDescent="0.2">
      <c r="O22941" s="223"/>
    </row>
    <row r="22942" spans="15:15" x14ac:dyDescent="0.2">
      <c r="O22942" s="223"/>
    </row>
    <row r="22943" spans="15:15" x14ac:dyDescent="0.2">
      <c r="O22943" s="223"/>
    </row>
    <row r="22944" spans="15:15" x14ac:dyDescent="0.2">
      <c r="O22944" s="223"/>
    </row>
    <row r="22945" spans="15:15" x14ac:dyDescent="0.2">
      <c r="O22945" s="223"/>
    </row>
    <row r="22946" spans="15:15" x14ac:dyDescent="0.2">
      <c r="O22946" s="223"/>
    </row>
    <row r="22947" spans="15:15" x14ac:dyDescent="0.2">
      <c r="O22947" s="223"/>
    </row>
    <row r="22948" spans="15:15" x14ac:dyDescent="0.2">
      <c r="O22948" s="223"/>
    </row>
    <row r="22949" spans="15:15" x14ac:dyDescent="0.2">
      <c r="O22949" s="223"/>
    </row>
    <row r="22950" spans="15:15" x14ac:dyDescent="0.2">
      <c r="O22950" s="223"/>
    </row>
    <row r="22951" spans="15:15" x14ac:dyDescent="0.2">
      <c r="O22951" s="223"/>
    </row>
    <row r="22952" spans="15:15" x14ac:dyDescent="0.2">
      <c r="O22952" s="223"/>
    </row>
    <row r="22953" spans="15:15" x14ac:dyDescent="0.2">
      <c r="O22953" s="223"/>
    </row>
    <row r="22954" spans="15:15" x14ac:dyDescent="0.2">
      <c r="O22954" s="223"/>
    </row>
    <row r="22955" spans="15:15" x14ac:dyDescent="0.2">
      <c r="O22955" s="223"/>
    </row>
    <row r="22956" spans="15:15" x14ac:dyDescent="0.2">
      <c r="O22956" s="223"/>
    </row>
    <row r="22957" spans="15:15" x14ac:dyDescent="0.2">
      <c r="O22957" s="223"/>
    </row>
    <row r="22958" spans="15:15" x14ac:dyDescent="0.2">
      <c r="O22958" s="223"/>
    </row>
    <row r="22959" spans="15:15" x14ac:dyDescent="0.2">
      <c r="O22959" s="223"/>
    </row>
    <row r="22960" spans="15:15" x14ac:dyDescent="0.2">
      <c r="O22960" s="223"/>
    </row>
    <row r="22961" spans="15:15" x14ac:dyDescent="0.2">
      <c r="O22961" s="223"/>
    </row>
    <row r="22962" spans="15:15" x14ac:dyDescent="0.2">
      <c r="O22962" s="223"/>
    </row>
    <row r="22963" spans="15:15" x14ac:dyDescent="0.2">
      <c r="O22963" s="223"/>
    </row>
    <row r="22964" spans="15:15" x14ac:dyDescent="0.2">
      <c r="O22964" s="223"/>
    </row>
    <row r="22965" spans="15:15" x14ac:dyDescent="0.2">
      <c r="O22965" s="223"/>
    </row>
    <row r="22966" spans="15:15" x14ac:dyDescent="0.2">
      <c r="O22966" s="223"/>
    </row>
    <row r="22967" spans="15:15" x14ac:dyDescent="0.2">
      <c r="O22967" s="223"/>
    </row>
    <row r="22968" spans="15:15" x14ac:dyDescent="0.2">
      <c r="O22968" s="223"/>
    </row>
    <row r="22969" spans="15:15" x14ac:dyDescent="0.2">
      <c r="O22969" s="223"/>
    </row>
    <row r="22970" spans="15:15" x14ac:dyDescent="0.2">
      <c r="O22970" s="223"/>
    </row>
    <row r="22971" spans="15:15" x14ac:dyDescent="0.2">
      <c r="O22971" s="223"/>
    </row>
    <row r="22972" spans="15:15" x14ac:dyDescent="0.2">
      <c r="O22972" s="223"/>
    </row>
    <row r="22973" spans="15:15" x14ac:dyDescent="0.2">
      <c r="O22973" s="223"/>
    </row>
    <row r="22974" spans="15:15" x14ac:dyDescent="0.2">
      <c r="O22974" s="223"/>
    </row>
    <row r="22975" spans="15:15" x14ac:dyDescent="0.2">
      <c r="O22975" s="223"/>
    </row>
    <row r="22976" spans="15:15" x14ac:dyDescent="0.2">
      <c r="O22976" s="223"/>
    </row>
    <row r="22977" spans="15:15" x14ac:dyDescent="0.2">
      <c r="O22977" s="223"/>
    </row>
    <row r="22978" spans="15:15" x14ac:dyDescent="0.2">
      <c r="O22978" s="223"/>
    </row>
    <row r="22979" spans="15:15" x14ac:dyDescent="0.2">
      <c r="O22979" s="223"/>
    </row>
    <row r="22980" spans="15:15" x14ac:dyDescent="0.2">
      <c r="O22980" s="223"/>
    </row>
    <row r="22981" spans="15:15" x14ac:dyDescent="0.2">
      <c r="O22981" s="223"/>
    </row>
    <row r="22982" spans="15:15" x14ac:dyDescent="0.2">
      <c r="O22982" s="223"/>
    </row>
    <row r="22983" spans="15:15" x14ac:dyDescent="0.2">
      <c r="O22983" s="223"/>
    </row>
    <row r="22984" spans="15:15" x14ac:dyDescent="0.2">
      <c r="O22984" s="223"/>
    </row>
    <row r="22985" spans="15:15" x14ac:dyDescent="0.2">
      <c r="O22985" s="223"/>
    </row>
    <row r="22986" spans="15:15" x14ac:dyDescent="0.2">
      <c r="O22986" s="223"/>
    </row>
    <row r="22987" spans="15:15" x14ac:dyDescent="0.2">
      <c r="O22987" s="223"/>
    </row>
    <row r="22988" spans="15:15" x14ac:dyDescent="0.2">
      <c r="O22988" s="223"/>
    </row>
    <row r="22989" spans="15:15" x14ac:dyDescent="0.2">
      <c r="O22989" s="223"/>
    </row>
    <row r="22990" spans="15:15" x14ac:dyDescent="0.2">
      <c r="O22990" s="223"/>
    </row>
    <row r="22991" spans="15:15" x14ac:dyDescent="0.2">
      <c r="O22991" s="223"/>
    </row>
    <row r="22992" spans="15:15" x14ac:dyDescent="0.2">
      <c r="O22992" s="223"/>
    </row>
    <row r="22993" spans="15:15" x14ac:dyDescent="0.2">
      <c r="O22993" s="223"/>
    </row>
    <row r="22994" spans="15:15" x14ac:dyDescent="0.2">
      <c r="O22994" s="223"/>
    </row>
    <row r="22995" spans="15:15" x14ac:dyDescent="0.2">
      <c r="O22995" s="223"/>
    </row>
    <row r="22996" spans="15:15" x14ac:dyDescent="0.2">
      <c r="O22996" s="223"/>
    </row>
    <row r="22997" spans="15:15" x14ac:dyDescent="0.2">
      <c r="O22997" s="223"/>
    </row>
    <row r="22998" spans="15:15" x14ac:dyDescent="0.2">
      <c r="O22998" s="223"/>
    </row>
    <row r="22999" spans="15:15" x14ac:dyDescent="0.2">
      <c r="O22999" s="223"/>
    </row>
    <row r="23000" spans="15:15" x14ac:dyDescent="0.2">
      <c r="O23000" s="223"/>
    </row>
    <row r="23001" spans="15:15" x14ac:dyDescent="0.2">
      <c r="O23001" s="223"/>
    </row>
    <row r="23002" spans="15:15" x14ac:dyDescent="0.2">
      <c r="O23002" s="223"/>
    </row>
    <row r="23003" spans="15:15" x14ac:dyDescent="0.2">
      <c r="O23003" s="223"/>
    </row>
    <row r="23004" spans="15:15" x14ac:dyDescent="0.2">
      <c r="O23004" s="223"/>
    </row>
    <row r="23005" spans="15:15" x14ac:dyDescent="0.2">
      <c r="O23005" s="223"/>
    </row>
    <row r="23006" spans="15:15" x14ac:dyDescent="0.2">
      <c r="O23006" s="223"/>
    </row>
    <row r="23007" spans="15:15" x14ac:dyDescent="0.2">
      <c r="O23007" s="223"/>
    </row>
    <row r="23008" spans="15:15" x14ac:dyDescent="0.2">
      <c r="O23008" s="223"/>
    </row>
    <row r="23009" spans="15:15" x14ac:dyDescent="0.2">
      <c r="O23009" s="223"/>
    </row>
    <row r="23010" spans="15:15" x14ac:dyDescent="0.2">
      <c r="O23010" s="223"/>
    </row>
    <row r="23011" spans="15:15" x14ac:dyDescent="0.2">
      <c r="O23011" s="223"/>
    </row>
    <row r="23012" spans="15:15" x14ac:dyDescent="0.2">
      <c r="O23012" s="223"/>
    </row>
    <row r="23013" spans="15:15" x14ac:dyDescent="0.2">
      <c r="O23013" s="223"/>
    </row>
    <row r="23014" spans="15:15" x14ac:dyDescent="0.2">
      <c r="O23014" s="223"/>
    </row>
    <row r="23015" spans="15:15" x14ac:dyDescent="0.2">
      <c r="O23015" s="223"/>
    </row>
    <row r="23016" spans="15:15" x14ac:dyDescent="0.2">
      <c r="O23016" s="223"/>
    </row>
    <row r="23017" spans="15:15" x14ac:dyDescent="0.2">
      <c r="O23017" s="223"/>
    </row>
    <row r="23018" spans="15:15" x14ac:dyDescent="0.2">
      <c r="O23018" s="223"/>
    </row>
    <row r="23019" spans="15:15" x14ac:dyDescent="0.2">
      <c r="O23019" s="223"/>
    </row>
    <row r="23020" spans="15:15" x14ac:dyDescent="0.2">
      <c r="O23020" s="223"/>
    </row>
    <row r="23021" spans="15:15" x14ac:dyDescent="0.2">
      <c r="O23021" s="223"/>
    </row>
    <row r="23022" spans="15:15" x14ac:dyDescent="0.2">
      <c r="O23022" s="223"/>
    </row>
    <row r="23023" spans="15:15" x14ac:dyDescent="0.2">
      <c r="O23023" s="223"/>
    </row>
    <row r="23024" spans="15:15" x14ac:dyDescent="0.2">
      <c r="O23024" s="223"/>
    </row>
    <row r="23025" spans="15:15" x14ac:dyDescent="0.2">
      <c r="O23025" s="223"/>
    </row>
    <row r="23026" spans="15:15" x14ac:dyDescent="0.2">
      <c r="O23026" s="223"/>
    </row>
    <row r="23027" spans="15:15" x14ac:dyDescent="0.2">
      <c r="O23027" s="223"/>
    </row>
    <row r="23028" spans="15:15" x14ac:dyDescent="0.2">
      <c r="O23028" s="223"/>
    </row>
    <row r="23029" spans="15:15" x14ac:dyDescent="0.2">
      <c r="O23029" s="223"/>
    </row>
    <row r="23030" spans="15:15" x14ac:dyDescent="0.2">
      <c r="O23030" s="223"/>
    </row>
    <row r="23031" spans="15:15" x14ac:dyDescent="0.2">
      <c r="O23031" s="223"/>
    </row>
    <row r="23032" spans="15:15" x14ac:dyDescent="0.2">
      <c r="O23032" s="223"/>
    </row>
    <row r="23033" spans="15:15" x14ac:dyDescent="0.2">
      <c r="O23033" s="223"/>
    </row>
    <row r="23034" spans="15:15" x14ac:dyDescent="0.2">
      <c r="O23034" s="223"/>
    </row>
    <row r="23035" spans="15:15" x14ac:dyDescent="0.2">
      <c r="O23035" s="223"/>
    </row>
    <row r="23036" spans="15:15" x14ac:dyDescent="0.2">
      <c r="O23036" s="223"/>
    </row>
    <row r="23037" spans="15:15" x14ac:dyDescent="0.2">
      <c r="O23037" s="223"/>
    </row>
    <row r="23038" spans="15:15" x14ac:dyDescent="0.2">
      <c r="O23038" s="223"/>
    </row>
    <row r="23039" spans="15:15" x14ac:dyDescent="0.2">
      <c r="O23039" s="223"/>
    </row>
    <row r="23040" spans="15:15" x14ac:dyDescent="0.2">
      <c r="O23040" s="223"/>
    </row>
    <row r="23041" spans="15:15" x14ac:dyDescent="0.2">
      <c r="O23041" s="223"/>
    </row>
    <row r="23042" spans="15:15" x14ac:dyDescent="0.2">
      <c r="O23042" s="223"/>
    </row>
    <row r="23043" spans="15:15" x14ac:dyDescent="0.2">
      <c r="O23043" s="223"/>
    </row>
    <row r="23044" spans="15:15" x14ac:dyDescent="0.2">
      <c r="O23044" s="223"/>
    </row>
    <row r="23045" spans="15:15" x14ac:dyDescent="0.2">
      <c r="O23045" s="223"/>
    </row>
    <row r="23046" spans="15:15" x14ac:dyDescent="0.2">
      <c r="O23046" s="223"/>
    </row>
    <row r="23047" spans="15:15" x14ac:dyDescent="0.2">
      <c r="O23047" s="223"/>
    </row>
    <row r="23048" spans="15:15" x14ac:dyDescent="0.2">
      <c r="O23048" s="223"/>
    </row>
    <row r="23049" spans="15:15" x14ac:dyDescent="0.2">
      <c r="O23049" s="223"/>
    </row>
    <row r="23050" spans="15:15" x14ac:dyDescent="0.2">
      <c r="O23050" s="223"/>
    </row>
    <row r="23051" spans="15:15" x14ac:dyDescent="0.2">
      <c r="O23051" s="223"/>
    </row>
    <row r="23052" spans="15:15" x14ac:dyDescent="0.2">
      <c r="O23052" s="223"/>
    </row>
    <row r="23053" spans="15:15" x14ac:dyDescent="0.2">
      <c r="O23053" s="223"/>
    </row>
    <row r="23054" spans="15:15" x14ac:dyDescent="0.2">
      <c r="O23054" s="223"/>
    </row>
    <row r="23055" spans="15:15" x14ac:dyDescent="0.2">
      <c r="O23055" s="223"/>
    </row>
    <row r="23056" spans="15:15" x14ac:dyDescent="0.2">
      <c r="O23056" s="223"/>
    </row>
    <row r="23057" spans="15:15" x14ac:dyDescent="0.2">
      <c r="O23057" s="223"/>
    </row>
    <row r="23058" spans="15:15" x14ac:dyDescent="0.2">
      <c r="O23058" s="223"/>
    </row>
    <row r="23059" spans="15:15" x14ac:dyDescent="0.2">
      <c r="O23059" s="223"/>
    </row>
    <row r="23060" spans="15:15" x14ac:dyDescent="0.2">
      <c r="O23060" s="223"/>
    </row>
    <row r="23061" spans="15:15" x14ac:dyDescent="0.2">
      <c r="O23061" s="223"/>
    </row>
    <row r="23062" spans="15:15" x14ac:dyDescent="0.2">
      <c r="O23062" s="223"/>
    </row>
    <row r="23063" spans="15:15" x14ac:dyDescent="0.2">
      <c r="O23063" s="223"/>
    </row>
    <row r="23064" spans="15:15" x14ac:dyDescent="0.2">
      <c r="O23064" s="223"/>
    </row>
    <row r="23065" spans="15:15" x14ac:dyDescent="0.2">
      <c r="O23065" s="223"/>
    </row>
    <row r="23066" spans="15:15" x14ac:dyDescent="0.2">
      <c r="O23066" s="223"/>
    </row>
    <row r="23067" spans="15:15" x14ac:dyDescent="0.2">
      <c r="O23067" s="223"/>
    </row>
    <row r="23068" spans="15:15" x14ac:dyDescent="0.2">
      <c r="O23068" s="223"/>
    </row>
    <row r="23069" spans="15:15" x14ac:dyDescent="0.2">
      <c r="O23069" s="223"/>
    </row>
    <row r="23070" spans="15:15" x14ac:dyDescent="0.2">
      <c r="O23070" s="223"/>
    </row>
    <row r="23071" spans="15:15" x14ac:dyDescent="0.2">
      <c r="O23071" s="223"/>
    </row>
    <row r="23072" spans="15:15" x14ac:dyDescent="0.2">
      <c r="O23072" s="223"/>
    </row>
    <row r="23073" spans="15:15" x14ac:dyDescent="0.2">
      <c r="O23073" s="223"/>
    </row>
    <row r="23074" spans="15:15" x14ac:dyDescent="0.2">
      <c r="O23074" s="223"/>
    </row>
    <row r="23075" spans="15:15" x14ac:dyDescent="0.2">
      <c r="O23075" s="223"/>
    </row>
    <row r="23076" spans="15:15" x14ac:dyDescent="0.2">
      <c r="O23076" s="223"/>
    </row>
    <row r="23077" spans="15:15" x14ac:dyDescent="0.2">
      <c r="O23077" s="223"/>
    </row>
    <row r="23078" spans="15:15" x14ac:dyDescent="0.2">
      <c r="O23078" s="223"/>
    </row>
    <row r="23079" spans="15:15" x14ac:dyDescent="0.2">
      <c r="O23079" s="223"/>
    </row>
    <row r="23080" spans="15:15" x14ac:dyDescent="0.2">
      <c r="O23080" s="223"/>
    </row>
    <row r="23081" spans="15:15" x14ac:dyDescent="0.2">
      <c r="O23081" s="223"/>
    </row>
    <row r="23082" spans="15:15" x14ac:dyDescent="0.2">
      <c r="O23082" s="223"/>
    </row>
    <row r="23083" spans="15:15" x14ac:dyDescent="0.2">
      <c r="O23083" s="223"/>
    </row>
    <row r="23084" spans="15:15" x14ac:dyDescent="0.2">
      <c r="O23084" s="223"/>
    </row>
    <row r="23085" spans="15:15" x14ac:dyDescent="0.2">
      <c r="O23085" s="223"/>
    </row>
    <row r="23086" spans="15:15" x14ac:dyDescent="0.2">
      <c r="O23086" s="223"/>
    </row>
    <row r="23087" spans="15:15" x14ac:dyDescent="0.2">
      <c r="O23087" s="223"/>
    </row>
    <row r="23088" spans="15:15" x14ac:dyDescent="0.2">
      <c r="O23088" s="223"/>
    </row>
    <row r="23089" spans="15:15" x14ac:dyDescent="0.2">
      <c r="O23089" s="223"/>
    </row>
    <row r="23090" spans="15:15" x14ac:dyDescent="0.2">
      <c r="O23090" s="223"/>
    </row>
    <row r="23091" spans="15:15" x14ac:dyDescent="0.2">
      <c r="O23091" s="223"/>
    </row>
    <row r="23092" spans="15:15" x14ac:dyDescent="0.2">
      <c r="O23092" s="223"/>
    </row>
    <row r="23093" spans="15:15" x14ac:dyDescent="0.2">
      <c r="O23093" s="223"/>
    </row>
    <row r="23094" spans="15:15" x14ac:dyDescent="0.2">
      <c r="O23094" s="223"/>
    </row>
    <row r="23095" spans="15:15" x14ac:dyDescent="0.2">
      <c r="O23095" s="223"/>
    </row>
    <row r="23096" spans="15:15" x14ac:dyDescent="0.2">
      <c r="O23096" s="223"/>
    </row>
    <row r="23097" spans="15:15" x14ac:dyDescent="0.2">
      <c r="O23097" s="223"/>
    </row>
    <row r="23098" spans="15:15" x14ac:dyDescent="0.2">
      <c r="O23098" s="223"/>
    </row>
    <row r="23099" spans="15:15" x14ac:dyDescent="0.2">
      <c r="O23099" s="223"/>
    </row>
    <row r="23100" spans="15:15" x14ac:dyDescent="0.2">
      <c r="O23100" s="223"/>
    </row>
    <row r="23101" spans="15:15" x14ac:dyDescent="0.2">
      <c r="O23101" s="223"/>
    </row>
    <row r="23102" spans="15:15" x14ac:dyDescent="0.2">
      <c r="O23102" s="223"/>
    </row>
    <row r="23103" spans="15:15" x14ac:dyDescent="0.2">
      <c r="O23103" s="223"/>
    </row>
    <row r="23104" spans="15:15" x14ac:dyDescent="0.2">
      <c r="O23104" s="223"/>
    </row>
    <row r="23105" spans="15:15" x14ac:dyDescent="0.2">
      <c r="O23105" s="223"/>
    </row>
    <row r="23106" spans="15:15" x14ac:dyDescent="0.2">
      <c r="O23106" s="223"/>
    </row>
    <row r="23107" spans="15:15" x14ac:dyDescent="0.2">
      <c r="O23107" s="223"/>
    </row>
    <row r="23108" spans="15:15" x14ac:dyDescent="0.2">
      <c r="O23108" s="223"/>
    </row>
    <row r="23109" spans="15:15" x14ac:dyDescent="0.2">
      <c r="O23109" s="223"/>
    </row>
    <row r="23110" spans="15:15" x14ac:dyDescent="0.2">
      <c r="O23110" s="223"/>
    </row>
    <row r="23111" spans="15:15" x14ac:dyDescent="0.2">
      <c r="O23111" s="223"/>
    </row>
    <row r="23112" spans="15:15" x14ac:dyDescent="0.2">
      <c r="O23112" s="223"/>
    </row>
    <row r="23113" spans="15:15" x14ac:dyDescent="0.2">
      <c r="O23113" s="223"/>
    </row>
    <row r="23114" spans="15:15" x14ac:dyDescent="0.2">
      <c r="O23114" s="223"/>
    </row>
    <row r="23115" spans="15:15" x14ac:dyDescent="0.2">
      <c r="O23115" s="223"/>
    </row>
    <row r="23116" spans="15:15" x14ac:dyDescent="0.2">
      <c r="O23116" s="223"/>
    </row>
    <row r="23117" spans="15:15" x14ac:dyDescent="0.2">
      <c r="O23117" s="223"/>
    </row>
    <row r="23118" spans="15:15" x14ac:dyDescent="0.2">
      <c r="O23118" s="223"/>
    </row>
    <row r="23119" spans="15:15" x14ac:dyDescent="0.2">
      <c r="O23119" s="223"/>
    </row>
    <row r="23120" spans="15:15" x14ac:dyDescent="0.2">
      <c r="O23120" s="223"/>
    </row>
    <row r="23121" spans="15:15" x14ac:dyDescent="0.2">
      <c r="O23121" s="223"/>
    </row>
    <row r="23122" spans="15:15" x14ac:dyDescent="0.2">
      <c r="O23122" s="223"/>
    </row>
    <row r="23123" spans="15:15" x14ac:dyDescent="0.2">
      <c r="O23123" s="223"/>
    </row>
    <row r="23124" spans="15:15" x14ac:dyDescent="0.2">
      <c r="O23124" s="223"/>
    </row>
    <row r="23125" spans="15:15" x14ac:dyDescent="0.2">
      <c r="O23125" s="223"/>
    </row>
    <row r="23126" spans="15:15" x14ac:dyDescent="0.2">
      <c r="O23126" s="223"/>
    </row>
    <row r="23127" spans="15:15" x14ac:dyDescent="0.2">
      <c r="O23127" s="223"/>
    </row>
    <row r="23128" spans="15:15" x14ac:dyDescent="0.2">
      <c r="O23128" s="223"/>
    </row>
    <row r="23129" spans="15:15" x14ac:dyDescent="0.2">
      <c r="O23129" s="223"/>
    </row>
    <row r="23130" spans="15:15" x14ac:dyDescent="0.2">
      <c r="O23130" s="223"/>
    </row>
    <row r="23131" spans="15:15" x14ac:dyDescent="0.2">
      <c r="O23131" s="223"/>
    </row>
    <row r="23132" spans="15:15" x14ac:dyDescent="0.2">
      <c r="O23132" s="223"/>
    </row>
    <row r="23133" spans="15:15" x14ac:dyDescent="0.2">
      <c r="O23133" s="223"/>
    </row>
    <row r="23134" spans="15:15" x14ac:dyDescent="0.2">
      <c r="O23134" s="223"/>
    </row>
    <row r="23135" spans="15:15" x14ac:dyDescent="0.2">
      <c r="O23135" s="223"/>
    </row>
    <row r="23136" spans="15:15" x14ac:dyDescent="0.2">
      <c r="O23136" s="223"/>
    </row>
    <row r="23137" spans="15:15" x14ac:dyDescent="0.2">
      <c r="O23137" s="223"/>
    </row>
    <row r="23138" spans="15:15" x14ac:dyDescent="0.2">
      <c r="O23138" s="223"/>
    </row>
    <row r="23139" spans="15:15" x14ac:dyDescent="0.2">
      <c r="O23139" s="223"/>
    </row>
    <row r="23140" spans="15:15" x14ac:dyDescent="0.2">
      <c r="O23140" s="223"/>
    </row>
    <row r="23141" spans="15:15" x14ac:dyDescent="0.2">
      <c r="O23141" s="223"/>
    </row>
    <row r="23142" spans="15:15" x14ac:dyDescent="0.2">
      <c r="O23142" s="223"/>
    </row>
    <row r="23143" spans="15:15" x14ac:dyDescent="0.2">
      <c r="O23143" s="223"/>
    </row>
    <row r="23144" spans="15:15" x14ac:dyDescent="0.2">
      <c r="O23144" s="223"/>
    </row>
    <row r="23145" spans="15:15" x14ac:dyDescent="0.2">
      <c r="O23145" s="223"/>
    </row>
    <row r="23146" spans="15:15" x14ac:dyDescent="0.2">
      <c r="O23146" s="223"/>
    </row>
    <row r="23147" spans="15:15" x14ac:dyDescent="0.2">
      <c r="O23147" s="223"/>
    </row>
    <row r="23148" spans="15:15" x14ac:dyDescent="0.2">
      <c r="O23148" s="223"/>
    </row>
    <row r="23149" spans="15:15" x14ac:dyDescent="0.2">
      <c r="O23149" s="223"/>
    </row>
    <row r="23150" spans="15:15" x14ac:dyDescent="0.2">
      <c r="O23150" s="223"/>
    </row>
    <row r="23151" spans="15:15" x14ac:dyDescent="0.2">
      <c r="O23151" s="223"/>
    </row>
    <row r="23152" spans="15:15" x14ac:dyDescent="0.2">
      <c r="O23152" s="223"/>
    </row>
    <row r="23153" spans="15:15" x14ac:dyDescent="0.2">
      <c r="O23153" s="223"/>
    </row>
    <row r="23154" spans="15:15" x14ac:dyDescent="0.2">
      <c r="O23154" s="223"/>
    </row>
    <row r="23155" spans="15:15" x14ac:dyDescent="0.2">
      <c r="O23155" s="223"/>
    </row>
    <row r="23156" spans="15:15" x14ac:dyDescent="0.2">
      <c r="O23156" s="223"/>
    </row>
    <row r="23157" spans="15:15" x14ac:dyDescent="0.2">
      <c r="O23157" s="223"/>
    </row>
    <row r="23158" spans="15:15" x14ac:dyDescent="0.2">
      <c r="O23158" s="223"/>
    </row>
    <row r="23159" spans="15:15" x14ac:dyDescent="0.2">
      <c r="O23159" s="223"/>
    </row>
    <row r="23160" spans="15:15" x14ac:dyDescent="0.2">
      <c r="O23160" s="223"/>
    </row>
    <row r="23161" spans="15:15" x14ac:dyDescent="0.2">
      <c r="O23161" s="223"/>
    </row>
    <row r="23162" spans="15:15" x14ac:dyDescent="0.2">
      <c r="O23162" s="223"/>
    </row>
    <row r="23163" spans="15:15" x14ac:dyDescent="0.2">
      <c r="O23163" s="223"/>
    </row>
    <row r="23164" spans="15:15" x14ac:dyDescent="0.2">
      <c r="O23164" s="223"/>
    </row>
    <row r="23165" spans="15:15" x14ac:dyDescent="0.2">
      <c r="O23165" s="223"/>
    </row>
    <row r="23166" spans="15:15" x14ac:dyDescent="0.2">
      <c r="O23166" s="223"/>
    </row>
    <row r="23167" spans="15:15" x14ac:dyDescent="0.2">
      <c r="O23167" s="223"/>
    </row>
    <row r="23168" spans="15:15" x14ac:dyDescent="0.2">
      <c r="O23168" s="223"/>
    </row>
    <row r="23169" spans="15:15" x14ac:dyDescent="0.2">
      <c r="O23169" s="223"/>
    </row>
    <row r="23170" spans="15:15" x14ac:dyDescent="0.2">
      <c r="O23170" s="223"/>
    </row>
    <row r="23171" spans="15:15" x14ac:dyDescent="0.2">
      <c r="O23171" s="223"/>
    </row>
    <row r="23172" spans="15:15" x14ac:dyDescent="0.2">
      <c r="O23172" s="223"/>
    </row>
    <row r="23173" spans="15:15" x14ac:dyDescent="0.2">
      <c r="O23173" s="223"/>
    </row>
    <row r="23174" spans="15:15" x14ac:dyDescent="0.2">
      <c r="O23174" s="223"/>
    </row>
    <row r="23175" spans="15:15" x14ac:dyDescent="0.2">
      <c r="O23175" s="223"/>
    </row>
    <row r="23176" spans="15:15" x14ac:dyDescent="0.2">
      <c r="O23176" s="223"/>
    </row>
    <row r="23177" spans="15:15" x14ac:dyDescent="0.2">
      <c r="O23177" s="223"/>
    </row>
    <row r="23178" spans="15:15" x14ac:dyDescent="0.2">
      <c r="O23178" s="223"/>
    </row>
    <row r="23179" spans="15:15" x14ac:dyDescent="0.2">
      <c r="O23179" s="223"/>
    </row>
    <row r="23180" spans="15:15" x14ac:dyDescent="0.2">
      <c r="O23180" s="223"/>
    </row>
    <row r="23181" spans="15:15" x14ac:dyDescent="0.2">
      <c r="O23181" s="223"/>
    </row>
    <row r="23182" spans="15:15" x14ac:dyDescent="0.2">
      <c r="O23182" s="223"/>
    </row>
    <row r="23183" spans="15:15" x14ac:dyDescent="0.2">
      <c r="O23183" s="223"/>
    </row>
    <row r="23184" spans="15:15" x14ac:dyDescent="0.2">
      <c r="O23184" s="223"/>
    </row>
    <row r="23185" spans="15:15" x14ac:dyDescent="0.2">
      <c r="O23185" s="223"/>
    </row>
    <row r="23186" spans="15:15" x14ac:dyDescent="0.2">
      <c r="O23186" s="223"/>
    </row>
    <row r="23187" spans="15:15" x14ac:dyDescent="0.2">
      <c r="O23187" s="223"/>
    </row>
    <row r="23188" spans="15:15" x14ac:dyDescent="0.2">
      <c r="O23188" s="223"/>
    </row>
    <row r="23189" spans="15:15" x14ac:dyDescent="0.2">
      <c r="O23189" s="223"/>
    </row>
    <row r="23190" spans="15:15" x14ac:dyDescent="0.2">
      <c r="O23190" s="223"/>
    </row>
    <row r="23191" spans="15:15" x14ac:dyDescent="0.2">
      <c r="O23191" s="223"/>
    </row>
    <row r="23192" spans="15:15" x14ac:dyDescent="0.2">
      <c r="O23192" s="223"/>
    </row>
    <row r="23193" spans="15:15" x14ac:dyDescent="0.2">
      <c r="O23193" s="223"/>
    </row>
    <row r="23194" spans="15:15" x14ac:dyDescent="0.2">
      <c r="O23194" s="223"/>
    </row>
    <row r="23195" spans="15:15" x14ac:dyDescent="0.2">
      <c r="O23195" s="223"/>
    </row>
    <row r="23196" spans="15:15" x14ac:dyDescent="0.2">
      <c r="O23196" s="223"/>
    </row>
    <row r="23197" spans="15:15" x14ac:dyDescent="0.2">
      <c r="O23197" s="223"/>
    </row>
    <row r="23198" spans="15:15" x14ac:dyDescent="0.2">
      <c r="O23198" s="223"/>
    </row>
    <row r="23199" spans="15:15" x14ac:dyDescent="0.2">
      <c r="O23199" s="223"/>
    </row>
    <row r="23200" spans="15:15" x14ac:dyDescent="0.2">
      <c r="O23200" s="223"/>
    </row>
    <row r="23201" spans="15:15" x14ac:dyDescent="0.2">
      <c r="O23201" s="223"/>
    </row>
    <row r="23202" spans="15:15" x14ac:dyDescent="0.2">
      <c r="O23202" s="223"/>
    </row>
    <row r="23203" spans="15:15" x14ac:dyDescent="0.2">
      <c r="O23203" s="223"/>
    </row>
    <row r="23204" spans="15:15" x14ac:dyDescent="0.2">
      <c r="O23204" s="223"/>
    </row>
    <row r="23205" spans="15:15" x14ac:dyDescent="0.2">
      <c r="O23205" s="223"/>
    </row>
    <row r="23206" spans="15:15" x14ac:dyDescent="0.2">
      <c r="O23206" s="223"/>
    </row>
    <row r="23207" spans="15:15" x14ac:dyDescent="0.2">
      <c r="O23207" s="223"/>
    </row>
    <row r="23208" spans="15:15" x14ac:dyDescent="0.2">
      <c r="O23208" s="223"/>
    </row>
    <row r="23209" spans="15:15" x14ac:dyDescent="0.2">
      <c r="O23209" s="223"/>
    </row>
    <row r="23210" spans="15:15" x14ac:dyDescent="0.2">
      <c r="O23210" s="223"/>
    </row>
    <row r="23211" spans="15:15" x14ac:dyDescent="0.2">
      <c r="O23211" s="223"/>
    </row>
    <row r="23212" spans="15:15" x14ac:dyDescent="0.2">
      <c r="O23212" s="223"/>
    </row>
    <row r="23213" spans="15:15" x14ac:dyDescent="0.2">
      <c r="O23213" s="223"/>
    </row>
    <row r="23214" spans="15:15" x14ac:dyDescent="0.2">
      <c r="O23214" s="223"/>
    </row>
    <row r="23215" spans="15:15" x14ac:dyDescent="0.2">
      <c r="O23215" s="223"/>
    </row>
    <row r="23216" spans="15:15" x14ac:dyDescent="0.2">
      <c r="O23216" s="223"/>
    </row>
    <row r="23217" spans="15:15" x14ac:dyDescent="0.2">
      <c r="O23217" s="223"/>
    </row>
    <row r="23218" spans="15:15" x14ac:dyDescent="0.2">
      <c r="O23218" s="223"/>
    </row>
    <row r="23219" spans="15:15" x14ac:dyDescent="0.2">
      <c r="O23219" s="223"/>
    </row>
    <row r="23220" spans="15:15" x14ac:dyDescent="0.2">
      <c r="O23220" s="223"/>
    </row>
    <row r="23221" spans="15:15" x14ac:dyDescent="0.2">
      <c r="O23221" s="223"/>
    </row>
    <row r="23222" spans="15:15" x14ac:dyDescent="0.2">
      <c r="O23222" s="223"/>
    </row>
    <row r="23223" spans="15:15" x14ac:dyDescent="0.2">
      <c r="O23223" s="223"/>
    </row>
    <row r="23224" spans="15:15" x14ac:dyDescent="0.2">
      <c r="O23224" s="223"/>
    </row>
    <row r="23225" spans="15:15" x14ac:dyDescent="0.2">
      <c r="O23225" s="223"/>
    </row>
    <row r="23226" spans="15:15" x14ac:dyDescent="0.2">
      <c r="O23226" s="223"/>
    </row>
    <row r="23227" spans="15:15" x14ac:dyDescent="0.2">
      <c r="O23227" s="223"/>
    </row>
    <row r="23228" spans="15:15" x14ac:dyDescent="0.2">
      <c r="O23228" s="223"/>
    </row>
    <row r="23229" spans="15:15" x14ac:dyDescent="0.2">
      <c r="O23229" s="223"/>
    </row>
    <row r="23230" spans="15:15" x14ac:dyDescent="0.2">
      <c r="O23230" s="223"/>
    </row>
    <row r="23231" spans="15:15" x14ac:dyDescent="0.2">
      <c r="O23231" s="223"/>
    </row>
    <row r="23232" spans="15:15" x14ac:dyDescent="0.2">
      <c r="O23232" s="223"/>
    </row>
    <row r="23233" spans="15:15" x14ac:dyDescent="0.2">
      <c r="O23233" s="223"/>
    </row>
    <row r="23234" spans="15:15" x14ac:dyDescent="0.2">
      <c r="O23234" s="223"/>
    </row>
    <row r="23235" spans="15:15" x14ac:dyDescent="0.2">
      <c r="O23235" s="223"/>
    </row>
    <row r="23236" spans="15:15" x14ac:dyDescent="0.2">
      <c r="O23236" s="223"/>
    </row>
    <row r="23237" spans="15:15" x14ac:dyDescent="0.2">
      <c r="O23237" s="223"/>
    </row>
    <row r="23238" spans="15:15" x14ac:dyDescent="0.2">
      <c r="O23238" s="223"/>
    </row>
    <row r="23239" spans="15:15" x14ac:dyDescent="0.2">
      <c r="O23239" s="223"/>
    </row>
    <row r="23240" spans="15:15" x14ac:dyDescent="0.2">
      <c r="O23240" s="223"/>
    </row>
    <row r="23241" spans="15:15" x14ac:dyDescent="0.2">
      <c r="O23241" s="223"/>
    </row>
    <row r="23242" spans="15:15" x14ac:dyDescent="0.2">
      <c r="O23242" s="223"/>
    </row>
    <row r="23243" spans="15:15" x14ac:dyDescent="0.2">
      <c r="O23243" s="223"/>
    </row>
    <row r="23244" spans="15:15" x14ac:dyDescent="0.2">
      <c r="O23244" s="223"/>
    </row>
    <row r="23245" spans="15:15" x14ac:dyDescent="0.2">
      <c r="O23245" s="223"/>
    </row>
    <row r="23246" spans="15:15" x14ac:dyDescent="0.2">
      <c r="O23246" s="223"/>
    </row>
    <row r="23247" spans="15:15" x14ac:dyDescent="0.2">
      <c r="O23247" s="223"/>
    </row>
    <row r="23248" spans="15:15" x14ac:dyDescent="0.2">
      <c r="O23248" s="223"/>
    </row>
    <row r="23249" spans="15:15" x14ac:dyDescent="0.2">
      <c r="O23249" s="223"/>
    </row>
    <row r="23250" spans="15:15" x14ac:dyDescent="0.2">
      <c r="O23250" s="223"/>
    </row>
    <row r="23251" spans="15:15" x14ac:dyDescent="0.2">
      <c r="O23251" s="223"/>
    </row>
    <row r="23252" spans="15:15" x14ac:dyDescent="0.2">
      <c r="O23252" s="223"/>
    </row>
    <row r="23253" spans="15:15" x14ac:dyDescent="0.2">
      <c r="O23253" s="223"/>
    </row>
    <row r="23254" spans="15:15" x14ac:dyDescent="0.2">
      <c r="O23254" s="223"/>
    </row>
    <row r="23255" spans="15:15" x14ac:dyDescent="0.2">
      <c r="O23255" s="223"/>
    </row>
    <row r="23256" spans="15:15" x14ac:dyDescent="0.2">
      <c r="O23256" s="223"/>
    </row>
    <row r="23257" spans="15:15" x14ac:dyDescent="0.2">
      <c r="O23257" s="223"/>
    </row>
    <row r="23258" spans="15:15" x14ac:dyDescent="0.2">
      <c r="O23258" s="223"/>
    </row>
    <row r="23259" spans="15:15" x14ac:dyDescent="0.2">
      <c r="O23259" s="223"/>
    </row>
    <row r="23260" spans="15:15" x14ac:dyDescent="0.2">
      <c r="O23260" s="223"/>
    </row>
    <row r="23261" spans="15:15" x14ac:dyDescent="0.2">
      <c r="O23261" s="223"/>
    </row>
    <row r="23262" spans="15:15" x14ac:dyDescent="0.2">
      <c r="O23262" s="223"/>
    </row>
    <row r="23263" spans="15:15" x14ac:dyDescent="0.2">
      <c r="O23263" s="223"/>
    </row>
    <row r="23264" spans="15:15" x14ac:dyDescent="0.2">
      <c r="O23264" s="223"/>
    </row>
    <row r="23265" spans="15:15" x14ac:dyDescent="0.2">
      <c r="O23265" s="223"/>
    </row>
    <row r="23266" spans="15:15" x14ac:dyDescent="0.2">
      <c r="O23266" s="223"/>
    </row>
    <row r="23267" spans="15:15" x14ac:dyDescent="0.2">
      <c r="O23267" s="223"/>
    </row>
    <row r="23268" spans="15:15" x14ac:dyDescent="0.2">
      <c r="O23268" s="223"/>
    </row>
    <row r="23269" spans="15:15" x14ac:dyDescent="0.2">
      <c r="O23269" s="223"/>
    </row>
    <row r="23270" spans="15:15" x14ac:dyDescent="0.2">
      <c r="O23270" s="223"/>
    </row>
    <row r="23271" spans="15:15" x14ac:dyDescent="0.2">
      <c r="O23271" s="223"/>
    </row>
    <row r="23272" spans="15:15" x14ac:dyDescent="0.2">
      <c r="O23272" s="223"/>
    </row>
    <row r="23273" spans="15:15" x14ac:dyDescent="0.2">
      <c r="O23273" s="223"/>
    </row>
    <row r="23274" spans="15:15" x14ac:dyDescent="0.2">
      <c r="O23274" s="223"/>
    </row>
    <row r="23275" spans="15:15" x14ac:dyDescent="0.2">
      <c r="O23275" s="223"/>
    </row>
    <row r="23276" spans="15:15" x14ac:dyDescent="0.2">
      <c r="O23276" s="223"/>
    </row>
    <row r="23277" spans="15:15" x14ac:dyDescent="0.2">
      <c r="O23277" s="223"/>
    </row>
    <row r="23278" spans="15:15" x14ac:dyDescent="0.2">
      <c r="O23278" s="223"/>
    </row>
    <row r="23279" spans="15:15" x14ac:dyDescent="0.2">
      <c r="O23279" s="223"/>
    </row>
    <row r="23280" spans="15:15" x14ac:dyDescent="0.2">
      <c r="O23280" s="223"/>
    </row>
    <row r="23281" spans="15:15" x14ac:dyDescent="0.2">
      <c r="O23281" s="223"/>
    </row>
    <row r="23282" spans="15:15" x14ac:dyDescent="0.2">
      <c r="O23282" s="223"/>
    </row>
    <row r="23283" spans="15:15" x14ac:dyDescent="0.2">
      <c r="O23283" s="223"/>
    </row>
    <row r="23284" spans="15:15" x14ac:dyDescent="0.2">
      <c r="O23284" s="223"/>
    </row>
    <row r="23285" spans="15:15" x14ac:dyDescent="0.2">
      <c r="O23285" s="223"/>
    </row>
    <row r="23286" spans="15:15" x14ac:dyDescent="0.2">
      <c r="O23286" s="223"/>
    </row>
    <row r="23287" spans="15:15" x14ac:dyDescent="0.2">
      <c r="O23287" s="223"/>
    </row>
    <row r="23288" spans="15:15" x14ac:dyDescent="0.2">
      <c r="O23288" s="223"/>
    </row>
    <row r="23289" spans="15:15" x14ac:dyDescent="0.2">
      <c r="O23289" s="223"/>
    </row>
    <row r="23290" spans="15:15" x14ac:dyDescent="0.2">
      <c r="O23290" s="223"/>
    </row>
    <row r="23291" spans="15:15" x14ac:dyDescent="0.2">
      <c r="O23291" s="223"/>
    </row>
    <row r="23292" spans="15:15" x14ac:dyDescent="0.2">
      <c r="O23292" s="223"/>
    </row>
    <row r="23293" spans="15:15" x14ac:dyDescent="0.2">
      <c r="O23293" s="223"/>
    </row>
    <row r="23294" spans="15:15" x14ac:dyDescent="0.2">
      <c r="O23294" s="223"/>
    </row>
    <row r="23295" spans="15:15" x14ac:dyDescent="0.2">
      <c r="O23295" s="223"/>
    </row>
    <row r="23296" spans="15:15" x14ac:dyDescent="0.2">
      <c r="O23296" s="223"/>
    </row>
    <row r="23297" spans="15:15" x14ac:dyDescent="0.2">
      <c r="O23297" s="223"/>
    </row>
    <row r="23298" spans="15:15" x14ac:dyDescent="0.2">
      <c r="O23298" s="223"/>
    </row>
    <row r="23299" spans="15:15" x14ac:dyDescent="0.2">
      <c r="O23299" s="223"/>
    </row>
    <row r="23300" spans="15:15" x14ac:dyDescent="0.2">
      <c r="O23300" s="223"/>
    </row>
    <row r="23301" spans="15:15" x14ac:dyDescent="0.2">
      <c r="O23301" s="223"/>
    </row>
    <row r="23302" spans="15:15" x14ac:dyDescent="0.2">
      <c r="O23302" s="223"/>
    </row>
    <row r="23303" spans="15:15" x14ac:dyDescent="0.2">
      <c r="O23303" s="223"/>
    </row>
    <row r="23304" spans="15:15" x14ac:dyDescent="0.2">
      <c r="O23304" s="223"/>
    </row>
    <row r="23305" spans="15:15" x14ac:dyDescent="0.2">
      <c r="O23305" s="223"/>
    </row>
    <row r="23306" spans="15:15" x14ac:dyDescent="0.2">
      <c r="O23306" s="223"/>
    </row>
    <row r="23307" spans="15:15" x14ac:dyDescent="0.2">
      <c r="O23307" s="223"/>
    </row>
    <row r="23308" spans="15:15" x14ac:dyDescent="0.2">
      <c r="O23308" s="223"/>
    </row>
    <row r="23309" spans="15:15" x14ac:dyDescent="0.2">
      <c r="O23309" s="223"/>
    </row>
    <row r="23310" spans="15:15" x14ac:dyDescent="0.2">
      <c r="O23310" s="223"/>
    </row>
    <row r="23311" spans="15:15" x14ac:dyDescent="0.2">
      <c r="O23311" s="223"/>
    </row>
    <row r="23312" spans="15:15" x14ac:dyDescent="0.2">
      <c r="O23312" s="223"/>
    </row>
    <row r="23313" spans="15:15" x14ac:dyDescent="0.2">
      <c r="O23313" s="223"/>
    </row>
    <row r="23314" spans="15:15" x14ac:dyDescent="0.2">
      <c r="O23314" s="223"/>
    </row>
    <row r="23315" spans="15:15" x14ac:dyDescent="0.2">
      <c r="O23315" s="223"/>
    </row>
    <row r="23316" spans="15:15" x14ac:dyDescent="0.2">
      <c r="O23316" s="223"/>
    </row>
    <row r="23317" spans="15:15" x14ac:dyDescent="0.2">
      <c r="O23317" s="223"/>
    </row>
    <row r="23318" spans="15:15" x14ac:dyDescent="0.2">
      <c r="O23318" s="223"/>
    </row>
    <row r="23319" spans="15:15" x14ac:dyDescent="0.2">
      <c r="O23319" s="223"/>
    </row>
    <row r="23320" spans="15:15" x14ac:dyDescent="0.2">
      <c r="O23320" s="223"/>
    </row>
    <row r="23321" spans="15:15" x14ac:dyDescent="0.2">
      <c r="O23321" s="223"/>
    </row>
    <row r="23322" spans="15:15" x14ac:dyDescent="0.2">
      <c r="O23322" s="223"/>
    </row>
    <row r="23323" spans="15:15" x14ac:dyDescent="0.2">
      <c r="O23323" s="223"/>
    </row>
    <row r="23324" spans="15:15" x14ac:dyDescent="0.2">
      <c r="O23324" s="223"/>
    </row>
    <row r="23325" spans="15:15" x14ac:dyDescent="0.2">
      <c r="O23325" s="223"/>
    </row>
    <row r="23326" spans="15:15" x14ac:dyDescent="0.2">
      <c r="O23326" s="223"/>
    </row>
    <row r="23327" spans="15:15" x14ac:dyDescent="0.2">
      <c r="O23327" s="223"/>
    </row>
    <row r="23328" spans="15:15" x14ac:dyDescent="0.2">
      <c r="O23328" s="223"/>
    </row>
    <row r="23329" spans="15:15" x14ac:dyDescent="0.2">
      <c r="O23329" s="223"/>
    </row>
    <row r="23330" spans="15:15" x14ac:dyDescent="0.2">
      <c r="O23330" s="223"/>
    </row>
    <row r="23331" spans="15:15" x14ac:dyDescent="0.2">
      <c r="O23331" s="223"/>
    </row>
    <row r="23332" spans="15:15" x14ac:dyDescent="0.2">
      <c r="O23332" s="223"/>
    </row>
    <row r="23333" spans="15:15" x14ac:dyDescent="0.2">
      <c r="O23333" s="223"/>
    </row>
    <row r="23334" spans="15:15" x14ac:dyDescent="0.2">
      <c r="O23334" s="223"/>
    </row>
    <row r="23335" spans="15:15" x14ac:dyDescent="0.2">
      <c r="O23335" s="223"/>
    </row>
    <row r="23336" spans="15:15" x14ac:dyDescent="0.2">
      <c r="O23336" s="223"/>
    </row>
    <row r="23337" spans="15:15" x14ac:dyDescent="0.2">
      <c r="O23337" s="223"/>
    </row>
    <row r="23338" spans="15:15" x14ac:dyDescent="0.2">
      <c r="O23338" s="223"/>
    </row>
    <row r="23339" spans="15:15" x14ac:dyDescent="0.2">
      <c r="O23339" s="223"/>
    </row>
    <row r="23340" spans="15:15" x14ac:dyDescent="0.2">
      <c r="O23340" s="223"/>
    </row>
    <row r="23341" spans="15:15" x14ac:dyDescent="0.2">
      <c r="O23341" s="223"/>
    </row>
    <row r="23342" spans="15:15" x14ac:dyDescent="0.2">
      <c r="O23342" s="223"/>
    </row>
    <row r="23343" spans="15:15" x14ac:dyDescent="0.2">
      <c r="O23343" s="223"/>
    </row>
    <row r="23344" spans="15:15" x14ac:dyDescent="0.2">
      <c r="O23344" s="223"/>
    </row>
    <row r="23345" spans="15:15" x14ac:dyDescent="0.2">
      <c r="O23345" s="223"/>
    </row>
    <row r="23346" spans="15:15" x14ac:dyDescent="0.2">
      <c r="O23346" s="223"/>
    </row>
    <row r="23347" spans="15:15" x14ac:dyDescent="0.2">
      <c r="O23347" s="223"/>
    </row>
    <row r="23348" spans="15:15" x14ac:dyDescent="0.2">
      <c r="O23348" s="223"/>
    </row>
    <row r="23349" spans="15:15" x14ac:dyDescent="0.2">
      <c r="O23349" s="223"/>
    </row>
    <row r="23350" spans="15:15" x14ac:dyDescent="0.2">
      <c r="O23350" s="223"/>
    </row>
    <row r="23351" spans="15:15" x14ac:dyDescent="0.2">
      <c r="O23351" s="223"/>
    </row>
    <row r="23352" spans="15:15" x14ac:dyDescent="0.2">
      <c r="O23352" s="223"/>
    </row>
    <row r="23353" spans="15:15" x14ac:dyDescent="0.2">
      <c r="O23353" s="223"/>
    </row>
    <row r="23354" spans="15:15" x14ac:dyDescent="0.2">
      <c r="O23354" s="223"/>
    </row>
    <row r="23355" spans="15:15" x14ac:dyDescent="0.2">
      <c r="O23355" s="223"/>
    </row>
    <row r="23356" spans="15:15" x14ac:dyDescent="0.2">
      <c r="O23356" s="223"/>
    </row>
    <row r="23357" spans="15:15" x14ac:dyDescent="0.2">
      <c r="O23357" s="223"/>
    </row>
    <row r="23358" spans="15:15" x14ac:dyDescent="0.2">
      <c r="O23358" s="223"/>
    </row>
    <row r="23359" spans="15:15" x14ac:dyDescent="0.2">
      <c r="O23359" s="223"/>
    </row>
    <row r="23360" spans="15:15" x14ac:dyDescent="0.2">
      <c r="O23360" s="223"/>
    </row>
    <row r="23361" spans="15:15" x14ac:dyDescent="0.2">
      <c r="O23361" s="223"/>
    </row>
    <row r="23362" spans="15:15" x14ac:dyDescent="0.2">
      <c r="O23362" s="223"/>
    </row>
    <row r="23363" spans="15:15" x14ac:dyDescent="0.2">
      <c r="O23363" s="223"/>
    </row>
    <row r="23364" spans="15:15" x14ac:dyDescent="0.2">
      <c r="O23364" s="223"/>
    </row>
    <row r="23365" spans="15:15" x14ac:dyDescent="0.2">
      <c r="O23365" s="223"/>
    </row>
    <row r="23366" spans="15:15" x14ac:dyDescent="0.2">
      <c r="O23366" s="223"/>
    </row>
    <row r="23367" spans="15:15" x14ac:dyDescent="0.2">
      <c r="O23367" s="223"/>
    </row>
    <row r="23368" spans="15:15" x14ac:dyDescent="0.2">
      <c r="O23368" s="223"/>
    </row>
    <row r="23369" spans="15:15" x14ac:dyDescent="0.2">
      <c r="O23369" s="223"/>
    </row>
    <row r="23370" spans="15:15" x14ac:dyDescent="0.2">
      <c r="O23370" s="223"/>
    </row>
    <row r="23371" spans="15:15" x14ac:dyDescent="0.2">
      <c r="O23371" s="223"/>
    </row>
    <row r="23372" spans="15:15" x14ac:dyDescent="0.2">
      <c r="O23372" s="223"/>
    </row>
    <row r="23373" spans="15:15" x14ac:dyDescent="0.2">
      <c r="O23373" s="223"/>
    </row>
    <row r="23374" spans="15:15" x14ac:dyDescent="0.2">
      <c r="O23374" s="223"/>
    </row>
    <row r="23375" spans="15:15" x14ac:dyDescent="0.2">
      <c r="O23375" s="223"/>
    </row>
    <row r="23376" spans="15:15" x14ac:dyDescent="0.2">
      <c r="O23376" s="223"/>
    </row>
    <row r="23377" spans="15:15" x14ac:dyDescent="0.2">
      <c r="O23377" s="223"/>
    </row>
    <row r="23378" spans="15:15" x14ac:dyDescent="0.2">
      <c r="O23378" s="223"/>
    </row>
    <row r="23379" spans="15:15" x14ac:dyDescent="0.2">
      <c r="O23379" s="223"/>
    </row>
    <row r="23380" spans="15:15" x14ac:dyDescent="0.2">
      <c r="O23380" s="223"/>
    </row>
    <row r="23381" spans="15:15" x14ac:dyDescent="0.2">
      <c r="O23381" s="223"/>
    </row>
    <row r="23382" spans="15:15" x14ac:dyDescent="0.2">
      <c r="O23382" s="223"/>
    </row>
    <row r="23383" spans="15:15" x14ac:dyDescent="0.2">
      <c r="O23383" s="223"/>
    </row>
    <row r="23384" spans="15:15" x14ac:dyDescent="0.2">
      <c r="O23384" s="223"/>
    </row>
    <row r="23385" spans="15:15" x14ac:dyDescent="0.2">
      <c r="O23385" s="223"/>
    </row>
    <row r="23386" spans="15:15" x14ac:dyDescent="0.2">
      <c r="O23386" s="223"/>
    </row>
    <row r="23387" spans="15:15" x14ac:dyDescent="0.2">
      <c r="O23387" s="223"/>
    </row>
    <row r="23388" spans="15:15" x14ac:dyDescent="0.2">
      <c r="O23388" s="223"/>
    </row>
    <row r="23389" spans="15:15" x14ac:dyDescent="0.2">
      <c r="O23389" s="223"/>
    </row>
    <row r="23390" spans="15:15" x14ac:dyDescent="0.2">
      <c r="O23390" s="223"/>
    </row>
    <row r="23391" spans="15:15" x14ac:dyDescent="0.2">
      <c r="O23391" s="223"/>
    </row>
    <row r="23392" spans="15:15" x14ac:dyDescent="0.2">
      <c r="O23392" s="223"/>
    </row>
    <row r="23393" spans="15:15" x14ac:dyDescent="0.2">
      <c r="O23393" s="223"/>
    </row>
    <row r="23394" spans="15:15" x14ac:dyDescent="0.2">
      <c r="O23394" s="223"/>
    </row>
    <row r="23395" spans="15:15" x14ac:dyDescent="0.2">
      <c r="O23395" s="223"/>
    </row>
    <row r="23396" spans="15:15" x14ac:dyDescent="0.2">
      <c r="O23396" s="223"/>
    </row>
    <row r="23397" spans="15:15" x14ac:dyDescent="0.2">
      <c r="O23397" s="223"/>
    </row>
    <row r="23398" spans="15:15" x14ac:dyDescent="0.2">
      <c r="O23398" s="223"/>
    </row>
    <row r="23399" spans="15:15" x14ac:dyDescent="0.2">
      <c r="O23399" s="223"/>
    </row>
    <row r="23400" spans="15:15" x14ac:dyDescent="0.2">
      <c r="O23400" s="223"/>
    </row>
    <row r="23401" spans="15:15" x14ac:dyDescent="0.2">
      <c r="O23401" s="223"/>
    </row>
    <row r="23402" spans="15:15" x14ac:dyDescent="0.2">
      <c r="O23402" s="223"/>
    </row>
    <row r="23403" spans="15:15" x14ac:dyDescent="0.2">
      <c r="O23403" s="223"/>
    </row>
    <row r="23404" spans="15:15" x14ac:dyDescent="0.2">
      <c r="O23404" s="223"/>
    </row>
    <row r="23405" spans="15:15" x14ac:dyDescent="0.2">
      <c r="O23405" s="223"/>
    </row>
    <row r="23406" spans="15:15" x14ac:dyDescent="0.2">
      <c r="O23406" s="223"/>
    </row>
    <row r="23407" spans="15:15" x14ac:dyDescent="0.2">
      <c r="O23407" s="223"/>
    </row>
    <row r="23408" spans="15:15" x14ac:dyDescent="0.2">
      <c r="O23408" s="223"/>
    </row>
    <row r="23409" spans="15:15" x14ac:dyDescent="0.2">
      <c r="O23409" s="223"/>
    </row>
    <row r="23410" spans="15:15" x14ac:dyDescent="0.2">
      <c r="O23410" s="223"/>
    </row>
    <row r="23411" spans="15:15" x14ac:dyDescent="0.2">
      <c r="O23411" s="223"/>
    </row>
    <row r="23412" spans="15:15" x14ac:dyDescent="0.2">
      <c r="O23412" s="223"/>
    </row>
    <row r="23413" spans="15:15" x14ac:dyDescent="0.2">
      <c r="O23413" s="223"/>
    </row>
    <row r="23414" spans="15:15" x14ac:dyDescent="0.2">
      <c r="O23414" s="223"/>
    </row>
    <row r="23415" spans="15:15" x14ac:dyDescent="0.2">
      <c r="O23415" s="223"/>
    </row>
    <row r="23416" spans="15:15" x14ac:dyDescent="0.2">
      <c r="O23416" s="223"/>
    </row>
    <row r="23417" spans="15:15" x14ac:dyDescent="0.2">
      <c r="O23417" s="223"/>
    </row>
    <row r="23418" spans="15:15" x14ac:dyDescent="0.2">
      <c r="O23418" s="223"/>
    </row>
    <row r="23419" spans="15:15" x14ac:dyDescent="0.2">
      <c r="O23419" s="223"/>
    </row>
    <row r="23420" spans="15:15" x14ac:dyDescent="0.2">
      <c r="O23420" s="223"/>
    </row>
    <row r="23421" spans="15:15" x14ac:dyDescent="0.2">
      <c r="O23421" s="223"/>
    </row>
    <row r="23422" spans="15:15" x14ac:dyDescent="0.2">
      <c r="O23422" s="223"/>
    </row>
    <row r="23423" spans="15:15" x14ac:dyDescent="0.2">
      <c r="O23423" s="223"/>
    </row>
    <row r="23424" spans="15:15" x14ac:dyDescent="0.2">
      <c r="O23424" s="223"/>
    </row>
    <row r="23425" spans="15:15" x14ac:dyDescent="0.2">
      <c r="O23425" s="223"/>
    </row>
    <row r="23426" spans="15:15" x14ac:dyDescent="0.2">
      <c r="O23426" s="223"/>
    </row>
    <row r="23427" spans="15:15" x14ac:dyDescent="0.2">
      <c r="O23427" s="223"/>
    </row>
    <row r="23428" spans="15:15" x14ac:dyDescent="0.2">
      <c r="O23428" s="223"/>
    </row>
    <row r="23429" spans="15:15" x14ac:dyDescent="0.2">
      <c r="O23429" s="223"/>
    </row>
    <row r="23430" spans="15:15" x14ac:dyDescent="0.2">
      <c r="O23430" s="223"/>
    </row>
    <row r="23431" spans="15:15" x14ac:dyDescent="0.2">
      <c r="O23431" s="223"/>
    </row>
    <row r="23432" spans="15:15" x14ac:dyDescent="0.2">
      <c r="O23432" s="223"/>
    </row>
    <row r="23433" spans="15:15" x14ac:dyDescent="0.2">
      <c r="O23433" s="223"/>
    </row>
    <row r="23434" spans="15:15" x14ac:dyDescent="0.2">
      <c r="O23434" s="223"/>
    </row>
    <row r="23435" spans="15:15" x14ac:dyDescent="0.2">
      <c r="O23435" s="223"/>
    </row>
    <row r="23436" spans="15:15" x14ac:dyDescent="0.2">
      <c r="O23436" s="223"/>
    </row>
    <row r="23437" spans="15:15" x14ac:dyDescent="0.2">
      <c r="O23437" s="223"/>
    </row>
    <row r="23438" spans="15:15" x14ac:dyDescent="0.2">
      <c r="O23438" s="223"/>
    </row>
    <row r="23439" spans="15:15" x14ac:dyDescent="0.2">
      <c r="O23439" s="223"/>
    </row>
    <row r="23440" spans="15:15" x14ac:dyDescent="0.2">
      <c r="O23440" s="223"/>
    </row>
    <row r="23441" spans="15:15" x14ac:dyDescent="0.2">
      <c r="O23441" s="223"/>
    </row>
    <row r="23442" spans="15:15" x14ac:dyDescent="0.2">
      <c r="O23442" s="223"/>
    </row>
    <row r="23443" spans="15:15" x14ac:dyDescent="0.2">
      <c r="O23443" s="223"/>
    </row>
    <row r="23444" spans="15:15" x14ac:dyDescent="0.2">
      <c r="O23444" s="223"/>
    </row>
    <row r="23445" spans="15:15" x14ac:dyDescent="0.2">
      <c r="O23445" s="223"/>
    </row>
    <row r="23446" spans="15:15" x14ac:dyDescent="0.2">
      <c r="O23446" s="223"/>
    </row>
    <row r="23447" spans="15:15" x14ac:dyDescent="0.2">
      <c r="O23447" s="223"/>
    </row>
    <row r="23448" spans="15:15" x14ac:dyDescent="0.2">
      <c r="O23448" s="223"/>
    </row>
    <row r="23449" spans="15:15" x14ac:dyDescent="0.2">
      <c r="O23449" s="223"/>
    </row>
    <row r="23450" spans="15:15" x14ac:dyDescent="0.2">
      <c r="O23450" s="223"/>
    </row>
    <row r="23451" spans="15:15" x14ac:dyDescent="0.2">
      <c r="O23451" s="223"/>
    </row>
    <row r="23452" spans="15:15" x14ac:dyDescent="0.2">
      <c r="O23452" s="223"/>
    </row>
    <row r="23453" spans="15:15" x14ac:dyDescent="0.2">
      <c r="O23453" s="223"/>
    </row>
    <row r="23454" spans="15:15" x14ac:dyDescent="0.2">
      <c r="O23454" s="223"/>
    </row>
    <row r="23455" spans="15:15" x14ac:dyDescent="0.2">
      <c r="O23455" s="223"/>
    </row>
    <row r="23456" spans="15:15" x14ac:dyDescent="0.2">
      <c r="O23456" s="223"/>
    </row>
    <row r="23457" spans="15:15" x14ac:dyDescent="0.2">
      <c r="O23457" s="223"/>
    </row>
    <row r="23458" spans="15:15" x14ac:dyDescent="0.2">
      <c r="O23458" s="223"/>
    </row>
    <row r="23459" spans="15:15" x14ac:dyDescent="0.2">
      <c r="O23459" s="223"/>
    </row>
    <row r="23460" spans="15:15" x14ac:dyDescent="0.2">
      <c r="O23460" s="223"/>
    </row>
    <row r="23461" spans="15:15" x14ac:dyDescent="0.2">
      <c r="O23461" s="223"/>
    </row>
    <row r="23462" spans="15:15" x14ac:dyDescent="0.2">
      <c r="O23462" s="223"/>
    </row>
    <row r="23463" spans="15:15" x14ac:dyDescent="0.2">
      <c r="O23463" s="223"/>
    </row>
    <row r="23464" spans="15:15" x14ac:dyDescent="0.2">
      <c r="O23464" s="223"/>
    </row>
    <row r="23465" spans="15:15" x14ac:dyDescent="0.2">
      <c r="O23465" s="223"/>
    </row>
    <row r="23466" spans="15:15" x14ac:dyDescent="0.2">
      <c r="O23466" s="223"/>
    </row>
    <row r="23467" spans="15:15" x14ac:dyDescent="0.2">
      <c r="O23467" s="223"/>
    </row>
    <row r="23468" spans="15:15" x14ac:dyDescent="0.2">
      <c r="O23468" s="223"/>
    </row>
    <row r="23469" spans="15:15" x14ac:dyDescent="0.2">
      <c r="O23469" s="223"/>
    </row>
    <row r="23470" spans="15:15" x14ac:dyDescent="0.2">
      <c r="O23470" s="223"/>
    </row>
    <row r="23471" spans="15:15" x14ac:dyDescent="0.2">
      <c r="O23471" s="223"/>
    </row>
    <row r="23472" spans="15:15" x14ac:dyDescent="0.2">
      <c r="O23472" s="223"/>
    </row>
    <row r="23473" spans="15:15" x14ac:dyDescent="0.2">
      <c r="O23473" s="223"/>
    </row>
    <row r="23474" spans="15:15" x14ac:dyDescent="0.2">
      <c r="O23474" s="223"/>
    </row>
    <row r="23475" spans="15:15" x14ac:dyDescent="0.2">
      <c r="O23475" s="223"/>
    </row>
    <row r="23476" spans="15:15" x14ac:dyDescent="0.2">
      <c r="O23476" s="223"/>
    </row>
    <row r="23477" spans="15:15" x14ac:dyDescent="0.2">
      <c r="O23477" s="223"/>
    </row>
    <row r="23478" spans="15:15" x14ac:dyDescent="0.2">
      <c r="O23478" s="223"/>
    </row>
    <row r="23479" spans="15:15" x14ac:dyDescent="0.2">
      <c r="O23479" s="223"/>
    </row>
    <row r="23480" spans="15:15" x14ac:dyDescent="0.2">
      <c r="O23480" s="223"/>
    </row>
    <row r="23481" spans="15:15" x14ac:dyDescent="0.2">
      <c r="O23481" s="223"/>
    </row>
    <row r="23482" spans="15:15" x14ac:dyDescent="0.2">
      <c r="O23482" s="223"/>
    </row>
    <row r="23483" spans="15:15" x14ac:dyDescent="0.2">
      <c r="O23483" s="223"/>
    </row>
    <row r="23484" spans="15:15" x14ac:dyDescent="0.2">
      <c r="O23484" s="223"/>
    </row>
    <row r="23485" spans="15:15" x14ac:dyDescent="0.2">
      <c r="O23485" s="223"/>
    </row>
    <row r="23486" spans="15:15" x14ac:dyDescent="0.2">
      <c r="O23486" s="223"/>
    </row>
    <row r="23487" spans="15:15" x14ac:dyDescent="0.2">
      <c r="O23487" s="223"/>
    </row>
    <row r="23488" spans="15:15" x14ac:dyDescent="0.2">
      <c r="O23488" s="223"/>
    </row>
    <row r="23489" spans="15:15" x14ac:dyDescent="0.2">
      <c r="O23489" s="223"/>
    </row>
    <row r="23490" spans="15:15" x14ac:dyDescent="0.2">
      <c r="O23490" s="223"/>
    </row>
    <row r="23491" spans="15:15" x14ac:dyDescent="0.2">
      <c r="O23491" s="223"/>
    </row>
    <row r="23492" spans="15:15" x14ac:dyDescent="0.2">
      <c r="O23492" s="223"/>
    </row>
    <row r="23493" spans="15:15" x14ac:dyDescent="0.2">
      <c r="O23493" s="223"/>
    </row>
    <row r="23494" spans="15:15" x14ac:dyDescent="0.2">
      <c r="O23494" s="223"/>
    </row>
    <row r="23495" spans="15:15" x14ac:dyDescent="0.2">
      <c r="O23495" s="223"/>
    </row>
    <row r="23496" spans="15:15" x14ac:dyDescent="0.2">
      <c r="O23496" s="223"/>
    </row>
    <row r="23497" spans="15:15" x14ac:dyDescent="0.2">
      <c r="O23497" s="223"/>
    </row>
    <row r="23498" spans="15:15" x14ac:dyDescent="0.2">
      <c r="O23498" s="223"/>
    </row>
    <row r="23499" spans="15:15" x14ac:dyDescent="0.2">
      <c r="O23499" s="223"/>
    </row>
    <row r="23500" spans="15:15" x14ac:dyDescent="0.2">
      <c r="O23500" s="223"/>
    </row>
    <row r="23501" spans="15:15" x14ac:dyDescent="0.2">
      <c r="O23501" s="223"/>
    </row>
    <row r="23502" spans="15:15" x14ac:dyDescent="0.2">
      <c r="O23502" s="223"/>
    </row>
    <row r="23503" spans="15:15" x14ac:dyDescent="0.2">
      <c r="O23503" s="223"/>
    </row>
    <row r="23504" spans="15:15" x14ac:dyDescent="0.2">
      <c r="O23504" s="223"/>
    </row>
    <row r="23505" spans="15:15" x14ac:dyDescent="0.2">
      <c r="O23505" s="223"/>
    </row>
    <row r="23506" spans="15:15" x14ac:dyDescent="0.2">
      <c r="O23506" s="223"/>
    </row>
    <row r="23507" spans="15:15" x14ac:dyDescent="0.2">
      <c r="O23507" s="223"/>
    </row>
    <row r="23508" spans="15:15" x14ac:dyDescent="0.2">
      <c r="O23508" s="223"/>
    </row>
    <row r="23509" spans="15:15" x14ac:dyDescent="0.2">
      <c r="O23509" s="223"/>
    </row>
    <row r="23510" spans="15:15" x14ac:dyDescent="0.2">
      <c r="O23510" s="223"/>
    </row>
    <row r="23511" spans="15:15" x14ac:dyDescent="0.2">
      <c r="O23511" s="223"/>
    </row>
    <row r="23512" spans="15:15" x14ac:dyDescent="0.2">
      <c r="O23512" s="223"/>
    </row>
    <row r="23513" spans="15:15" x14ac:dyDescent="0.2">
      <c r="O23513" s="223"/>
    </row>
    <row r="23514" spans="15:15" x14ac:dyDescent="0.2">
      <c r="O23514" s="223"/>
    </row>
    <row r="23515" spans="15:15" x14ac:dyDescent="0.2">
      <c r="O23515" s="223"/>
    </row>
    <row r="23516" spans="15:15" x14ac:dyDescent="0.2">
      <c r="O23516" s="223"/>
    </row>
    <row r="23517" spans="15:15" x14ac:dyDescent="0.2">
      <c r="O23517" s="223"/>
    </row>
    <row r="23518" spans="15:15" x14ac:dyDescent="0.2">
      <c r="O23518" s="223"/>
    </row>
    <row r="23519" spans="15:15" x14ac:dyDescent="0.2">
      <c r="O23519" s="223"/>
    </row>
    <row r="23520" spans="15:15" x14ac:dyDescent="0.2">
      <c r="O23520" s="223"/>
    </row>
    <row r="23521" spans="15:15" x14ac:dyDescent="0.2">
      <c r="O23521" s="223"/>
    </row>
    <row r="23522" spans="15:15" x14ac:dyDescent="0.2">
      <c r="O23522" s="223"/>
    </row>
    <row r="23523" spans="15:15" x14ac:dyDescent="0.2">
      <c r="O23523" s="223"/>
    </row>
    <row r="23524" spans="15:15" x14ac:dyDescent="0.2">
      <c r="O23524" s="223"/>
    </row>
    <row r="23525" spans="15:15" x14ac:dyDescent="0.2">
      <c r="O23525" s="223"/>
    </row>
    <row r="23526" spans="15:15" x14ac:dyDescent="0.2">
      <c r="O23526" s="223"/>
    </row>
    <row r="23527" spans="15:15" x14ac:dyDescent="0.2">
      <c r="O23527" s="223"/>
    </row>
    <row r="23528" spans="15:15" x14ac:dyDescent="0.2">
      <c r="O23528" s="223"/>
    </row>
    <row r="23529" spans="15:15" x14ac:dyDescent="0.2">
      <c r="O23529" s="223"/>
    </row>
    <row r="23530" spans="15:15" x14ac:dyDescent="0.2">
      <c r="O23530" s="223"/>
    </row>
    <row r="23531" spans="15:15" x14ac:dyDescent="0.2">
      <c r="O23531" s="223"/>
    </row>
    <row r="23532" spans="15:15" x14ac:dyDescent="0.2">
      <c r="O23532" s="223"/>
    </row>
    <row r="23533" spans="15:15" x14ac:dyDescent="0.2">
      <c r="O23533" s="223"/>
    </row>
    <row r="23534" spans="15:15" x14ac:dyDescent="0.2">
      <c r="O23534" s="223"/>
    </row>
    <row r="23535" spans="15:15" x14ac:dyDescent="0.2">
      <c r="O23535" s="223"/>
    </row>
    <row r="23536" spans="15:15" x14ac:dyDescent="0.2">
      <c r="O23536" s="223"/>
    </row>
    <row r="23537" spans="15:15" x14ac:dyDescent="0.2">
      <c r="O23537" s="223"/>
    </row>
    <row r="23538" spans="15:15" x14ac:dyDescent="0.2">
      <c r="O23538" s="223"/>
    </row>
    <row r="23539" spans="15:15" x14ac:dyDescent="0.2">
      <c r="O23539" s="223"/>
    </row>
    <row r="23540" spans="15:15" x14ac:dyDescent="0.2">
      <c r="O23540" s="223"/>
    </row>
    <row r="23541" spans="15:15" x14ac:dyDescent="0.2">
      <c r="O23541" s="223"/>
    </row>
    <row r="23542" spans="15:15" x14ac:dyDescent="0.2">
      <c r="O23542" s="223"/>
    </row>
    <row r="23543" spans="15:15" x14ac:dyDescent="0.2">
      <c r="O23543" s="223"/>
    </row>
    <row r="23544" spans="15:15" x14ac:dyDescent="0.2">
      <c r="O23544" s="223"/>
    </row>
    <row r="23545" spans="15:15" x14ac:dyDescent="0.2">
      <c r="O23545" s="223"/>
    </row>
    <row r="23546" spans="15:15" x14ac:dyDescent="0.2">
      <c r="O23546" s="223"/>
    </row>
    <row r="23547" spans="15:15" x14ac:dyDescent="0.2">
      <c r="O23547" s="223"/>
    </row>
    <row r="23548" spans="15:15" x14ac:dyDescent="0.2">
      <c r="O23548" s="223"/>
    </row>
    <row r="23549" spans="15:15" x14ac:dyDescent="0.2">
      <c r="O23549" s="223"/>
    </row>
    <row r="23550" spans="15:15" x14ac:dyDescent="0.2">
      <c r="O23550" s="223"/>
    </row>
    <row r="23551" spans="15:15" x14ac:dyDescent="0.2">
      <c r="O23551" s="223"/>
    </row>
    <row r="23552" spans="15:15" x14ac:dyDescent="0.2">
      <c r="O23552" s="223"/>
    </row>
    <row r="23553" spans="15:15" x14ac:dyDescent="0.2">
      <c r="O23553" s="223"/>
    </row>
    <row r="23554" spans="15:15" x14ac:dyDescent="0.2">
      <c r="O23554" s="223"/>
    </row>
    <row r="23555" spans="15:15" x14ac:dyDescent="0.2">
      <c r="O23555" s="223"/>
    </row>
    <row r="23556" spans="15:15" x14ac:dyDescent="0.2">
      <c r="O23556" s="223"/>
    </row>
    <row r="23557" spans="15:15" x14ac:dyDescent="0.2">
      <c r="O23557" s="223"/>
    </row>
    <row r="23558" spans="15:15" x14ac:dyDescent="0.2">
      <c r="O23558" s="223"/>
    </row>
    <row r="23559" spans="15:15" x14ac:dyDescent="0.2">
      <c r="O23559" s="223"/>
    </row>
    <row r="23560" spans="15:15" x14ac:dyDescent="0.2">
      <c r="O23560" s="223"/>
    </row>
    <row r="23561" spans="15:15" x14ac:dyDescent="0.2">
      <c r="O23561" s="223"/>
    </row>
    <row r="23562" spans="15:15" x14ac:dyDescent="0.2">
      <c r="O23562" s="223"/>
    </row>
    <row r="23563" spans="15:15" x14ac:dyDescent="0.2">
      <c r="O23563" s="223"/>
    </row>
    <row r="23564" spans="15:15" x14ac:dyDescent="0.2">
      <c r="O23564" s="223"/>
    </row>
    <row r="23565" spans="15:15" x14ac:dyDescent="0.2">
      <c r="O23565" s="223"/>
    </row>
    <row r="23566" spans="15:15" x14ac:dyDescent="0.2">
      <c r="O23566" s="223"/>
    </row>
    <row r="23567" spans="15:15" x14ac:dyDescent="0.2">
      <c r="O23567" s="223"/>
    </row>
    <row r="23568" spans="15:15" x14ac:dyDescent="0.2">
      <c r="O23568" s="223"/>
    </row>
    <row r="23569" spans="15:15" x14ac:dyDescent="0.2">
      <c r="O23569" s="223"/>
    </row>
    <row r="23570" spans="15:15" x14ac:dyDescent="0.2">
      <c r="O23570" s="223"/>
    </row>
    <row r="23571" spans="15:15" x14ac:dyDescent="0.2">
      <c r="O23571" s="223"/>
    </row>
    <row r="23572" spans="15:15" x14ac:dyDescent="0.2">
      <c r="O23572" s="223"/>
    </row>
    <row r="23573" spans="15:15" x14ac:dyDescent="0.2">
      <c r="O23573" s="223"/>
    </row>
    <row r="23574" spans="15:15" x14ac:dyDescent="0.2">
      <c r="O23574" s="223"/>
    </row>
    <row r="23575" spans="15:15" x14ac:dyDescent="0.2">
      <c r="O23575" s="223"/>
    </row>
    <row r="23576" spans="15:15" x14ac:dyDescent="0.2">
      <c r="O23576" s="223"/>
    </row>
    <row r="23577" spans="15:15" x14ac:dyDescent="0.2">
      <c r="O23577" s="223"/>
    </row>
    <row r="23578" spans="15:15" x14ac:dyDescent="0.2">
      <c r="O23578" s="223"/>
    </row>
    <row r="23579" spans="15:15" x14ac:dyDescent="0.2">
      <c r="O23579" s="223"/>
    </row>
    <row r="23580" spans="15:15" x14ac:dyDescent="0.2">
      <c r="O23580" s="223"/>
    </row>
    <row r="23581" spans="15:15" x14ac:dyDescent="0.2">
      <c r="O23581" s="223"/>
    </row>
    <row r="23582" spans="15:15" x14ac:dyDescent="0.2">
      <c r="O23582" s="223"/>
    </row>
    <row r="23583" spans="15:15" x14ac:dyDescent="0.2">
      <c r="O23583" s="223"/>
    </row>
    <row r="23584" spans="15:15" x14ac:dyDescent="0.2">
      <c r="O23584" s="223"/>
    </row>
    <row r="23585" spans="15:15" x14ac:dyDescent="0.2">
      <c r="O23585" s="223"/>
    </row>
    <row r="23586" spans="15:15" x14ac:dyDescent="0.2">
      <c r="O23586" s="223"/>
    </row>
    <row r="23587" spans="15:15" x14ac:dyDescent="0.2">
      <c r="O23587" s="223"/>
    </row>
    <row r="23588" spans="15:15" x14ac:dyDescent="0.2">
      <c r="O23588" s="223"/>
    </row>
    <row r="23589" spans="15:15" x14ac:dyDescent="0.2">
      <c r="O23589" s="223"/>
    </row>
    <row r="23590" spans="15:15" x14ac:dyDescent="0.2">
      <c r="O23590" s="223"/>
    </row>
    <row r="23591" spans="15:15" x14ac:dyDescent="0.2">
      <c r="O23591" s="223"/>
    </row>
    <row r="23592" spans="15:15" x14ac:dyDescent="0.2">
      <c r="O23592" s="223"/>
    </row>
    <row r="23593" spans="15:15" x14ac:dyDescent="0.2">
      <c r="O23593" s="223"/>
    </row>
    <row r="23594" spans="15:15" x14ac:dyDescent="0.2">
      <c r="O23594" s="223"/>
    </row>
    <row r="23595" spans="15:15" x14ac:dyDescent="0.2">
      <c r="O23595" s="223"/>
    </row>
    <row r="23596" spans="15:15" x14ac:dyDescent="0.2">
      <c r="O23596" s="223"/>
    </row>
    <row r="23597" spans="15:15" x14ac:dyDescent="0.2">
      <c r="O23597" s="223"/>
    </row>
    <row r="23598" spans="15:15" x14ac:dyDescent="0.2">
      <c r="O23598" s="223"/>
    </row>
    <row r="23599" spans="15:15" x14ac:dyDescent="0.2">
      <c r="O23599" s="223"/>
    </row>
    <row r="23600" spans="15:15" x14ac:dyDescent="0.2">
      <c r="O23600" s="223"/>
    </row>
    <row r="23601" spans="15:15" x14ac:dyDescent="0.2">
      <c r="O23601" s="223"/>
    </row>
    <row r="23602" spans="15:15" x14ac:dyDescent="0.2">
      <c r="O23602" s="223"/>
    </row>
    <row r="23603" spans="15:15" x14ac:dyDescent="0.2">
      <c r="O23603" s="223"/>
    </row>
    <row r="23604" spans="15:15" x14ac:dyDescent="0.2">
      <c r="O23604" s="223"/>
    </row>
    <row r="23605" spans="15:15" x14ac:dyDescent="0.2">
      <c r="O23605" s="223"/>
    </row>
    <row r="23606" spans="15:15" x14ac:dyDescent="0.2">
      <c r="O23606" s="223"/>
    </row>
    <row r="23607" spans="15:15" x14ac:dyDescent="0.2">
      <c r="O23607" s="223"/>
    </row>
    <row r="23608" spans="15:15" x14ac:dyDescent="0.2">
      <c r="O23608" s="223"/>
    </row>
    <row r="23609" spans="15:15" x14ac:dyDescent="0.2">
      <c r="O23609" s="223"/>
    </row>
    <row r="23610" spans="15:15" x14ac:dyDescent="0.2">
      <c r="O23610" s="223"/>
    </row>
    <row r="23611" spans="15:15" x14ac:dyDescent="0.2">
      <c r="O23611" s="223"/>
    </row>
    <row r="23612" spans="15:15" x14ac:dyDescent="0.2">
      <c r="O23612" s="223"/>
    </row>
    <row r="23613" spans="15:15" x14ac:dyDescent="0.2">
      <c r="O23613" s="223"/>
    </row>
    <row r="23614" spans="15:15" x14ac:dyDescent="0.2">
      <c r="O23614" s="223"/>
    </row>
    <row r="23615" spans="15:15" x14ac:dyDescent="0.2">
      <c r="O23615" s="223"/>
    </row>
    <row r="23616" spans="15:15" x14ac:dyDescent="0.2">
      <c r="O23616" s="223"/>
    </row>
    <row r="23617" spans="15:15" x14ac:dyDescent="0.2">
      <c r="O23617" s="223"/>
    </row>
    <row r="23618" spans="15:15" x14ac:dyDescent="0.2">
      <c r="O23618" s="223"/>
    </row>
    <row r="23619" spans="15:15" x14ac:dyDescent="0.2">
      <c r="O23619" s="223"/>
    </row>
    <row r="23620" spans="15:15" x14ac:dyDescent="0.2">
      <c r="O23620" s="223"/>
    </row>
    <row r="23621" spans="15:15" x14ac:dyDescent="0.2">
      <c r="O23621" s="223"/>
    </row>
    <row r="23622" spans="15:15" x14ac:dyDescent="0.2">
      <c r="O23622" s="223"/>
    </row>
    <row r="23623" spans="15:15" x14ac:dyDescent="0.2">
      <c r="O23623" s="223"/>
    </row>
    <row r="23624" spans="15:15" x14ac:dyDescent="0.2">
      <c r="O23624" s="223"/>
    </row>
    <row r="23625" spans="15:15" x14ac:dyDescent="0.2">
      <c r="O23625" s="223"/>
    </row>
    <row r="23626" spans="15:15" x14ac:dyDescent="0.2">
      <c r="O23626" s="223"/>
    </row>
    <row r="23627" spans="15:15" x14ac:dyDescent="0.2">
      <c r="O23627" s="223"/>
    </row>
    <row r="23628" spans="15:15" x14ac:dyDescent="0.2">
      <c r="O23628" s="223"/>
    </row>
    <row r="23629" spans="15:15" x14ac:dyDescent="0.2">
      <c r="O23629" s="223"/>
    </row>
    <row r="23630" spans="15:15" x14ac:dyDescent="0.2">
      <c r="O23630" s="223"/>
    </row>
    <row r="23631" spans="15:15" x14ac:dyDescent="0.2">
      <c r="O23631" s="223"/>
    </row>
    <row r="23632" spans="15:15" x14ac:dyDescent="0.2">
      <c r="O23632" s="223"/>
    </row>
    <row r="23633" spans="15:15" x14ac:dyDescent="0.2">
      <c r="O23633" s="223"/>
    </row>
    <row r="23634" spans="15:15" x14ac:dyDescent="0.2">
      <c r="O23634" s="223"/>
    </row>
    <row r="23635" spans="15:15" x14ac:dyDescent="0.2">
      <c r="O23635" s="223"/>
    </row>
    <row r="23636" spans="15:15" x14ac:dyDescent="0.2">
      <c r="O23636" s="223"/>
    </row>
    <row r="23637" spans="15:15" x14ac:dyDescent="0.2">
      <c r="O23637" s="223"/>
    </row>
    <row r="23638" spans="15:15" x14ac:dyDescent="0.2">
      <c r="O23638" s="223"/>
    </row>
    <row r="23639" spans="15:15" x14ac:dyDescent="0.2">
      <c r="O23639" s="223"/>
    </row>
    <row r="23640" spans="15:15" x14ac:dyDescent="0.2">
      <c r="O23640" s="223"/>
    </row>
    <row r="23641" spans="15:15" x14ac:dyDescent="0.2">
      <c r="O23641" s="223"/>
    </row>
    <row r="23642" spans="15:15" x14ac:dyDescent="0.2">
      <c r="O23642" s="223"/>
    </row>
    <row r="23643" spans="15:15" x14ac:dyDescent="0.2">
      <c r="O23643" s="223"/>
    </row>
    <row r="23644" spans="15:15" x14ac:dyDescent="0.2">
      <c r="O23644" s="223"/>
    </row>
    <row r="23645" spans="15:15" x14ac:dyDescent="0.2">
      <c r="O23645" s="223"/>
    </row>
    <row r="23646" spans="15:15" x14ac:dyDescent="0.2">
      <c r="O23646" s="223"/>
    </row>
    <row r="23647" spans="15:15" x14ac:dyDescent="0.2">
      <c r="O23647" s="223"/>
    </row>
    <row r="23648" spans="15:15" x14ac:dyDescent="0.2">
      <c r="O23648" s="223"/>
    </row>
    <row r="23649" spans="15:15" x14ac:dyDescent="0.2">
      <c r="O23649" s="223"/>
    </row>
    <row r="23650" spans="15:15" x14ac:dyDescent="0.2">
      <c r="O23650" s="223"/>
    </row>
    <row r="23651" spans="15:15" x14ac:dyDescent="0.2">
      <c r="O23651" s="223"/>
    </row>
    <row r="23652" spans="15:15" x14ac:dyDescent="0.2">
      <c r="O23652" s="223"/>
    </row>
    <row r="23653" spans="15:15" x14ac:dyDescent="0.2">
      <c r="O23653" s="223"/>
    </row>
    <row r="23654" spans="15:15" x14ac:dyDescent="0.2">
      <c r="O23654" s="223"/>
    </row>
    <row r="23655" spans="15:15" x14ac:dyDescent="0.2">
      <c r="O23655" s="223"/>
    </row>
    <row r="23656" spans="15:15" x14ac:dyDescent="0.2">
      <c r="O23656" s="223"/>
    </row>
    <row r="23657" spans="15:15" x14ac:dyDescent="0.2">
      <c r="O23657" s="223"/>
    </row>
    <row r="23658" spans="15:15" x14ac:dyDescent="0.2">
      <c r="O23658" s="223"/>
    </row>
    <row r="23659" spans="15:15" x14ac:dyDescent="0.2">
      <c r="O23659" s="223"/>
    </row>
    <row r="23660" spans="15:15" x14ac:dyDescent="0.2">
      <c r="O23660" s="223"/>
    </row>
    <row r="23661" spans="15:15" x14ac:dyDescent="0.2">
      <c r="O23661" s="223"/>
    </row>
    <row r="23662" spans="15:15" x14ac:dyDescent="0.2">
      <c r="O23662" s="223"/>
    </row>
    <row r="23663" spans="15:15" x14ac:dyDescent="0.2">
      <c r="O23663" s="223"/>
    </row>
    <row r="23664" spans="15:15" x14ac:dyDescent="0.2">
      <c r="O23664" s="223"/>
    </row>
    <row r="23665" spans="15:15" x14ac:dyDescent="0.2">
      <c r="O23665" s="223"/>
    </row>
    <row r="23666" spans="15:15" x14ac:dyDescent="0.2">
      <c r="O23666" s="223"/>
    </row>
    <row r="23667" spans="15:15" x14ac:dyDescent="0.2">
      <c r="O23667" s="223"/>
    </row>
    <row r="23668" spans="15:15" x14ac:dyDescent="0.2">
      <c r="O23668" s="223"/>
    </row>
    <row r="23669" spans="15:15" x14ac:dyDescent="0.2">
      <c r="O23669" s="223"/>
    </row>
    <row r="23670" spans="15:15" x14ac:dyDescent="0.2">
      <c r="O23670" s="223"/>
    </row>
    <row r="23671" spans="15:15" x14ac:dyDescent="0.2">
      <c r="O23671" s="223"/>
    </row>
    <row r="23672" spans="15:15" x14ac:dyDescent="0.2">
      <c r="O23672" s="223"/>
    </row>
    <row r="23673" spans="15:15" x14ac:dyDescent="0.2">
      <c r="O23673" s="223"/>
    </row>
    <row r="23674" spans="15:15" x14ac:dyDescent="0.2">
      <c r="O23674" s="223"/>
    </row>
    <row r="23675" spans="15:15" x14ac:dyDescent="0.2">
      <c r="O23675" s="223"/>
    </row>
    <row r="23676" spans="15:15" x14ac:dyDescent="0.2">
      <c r="O23676" s="223"/>
    </row>
    <row r="23677" spans="15:15" x14ac:dyDescent="0.2">
      <c r="O23677" s="223"/>
    </row>
    <row r="23678" spans="15:15" x14ac:dyDescent="0.2">
      <c r="O23678" s="223"/>
    </row>
    <row r="23679" spans="15:15" x14ac:dyDescent="0.2">
      <c r="O23679" s="223"/>
    </row>
    <row r="23680" spans="15:15" x14ac:dyDescent="0.2">
      <c r="O23680" s="223"/>
    </row>
    <row r="23681" spans="15:15" x14ac:dyDescent="0.2">
      <c r="O23681" s="223"/>
    </row>
    <row r="23682" spans="15:15" x14ac:dyDescent="0.2">
      <c r="O23682" s="223"/>
    </row>
    <row r="23683" spans="15:15" x14ac:dyDescent="0.2">
      <c r="O23683" s="223"/>
    </row>
    <row r="23684" spans="15:15" x14ac:dyDescent="0.2">
      <c r="O23684" s="223"/>
    </row>
    <row r="23685" spans="15:15" x14ac:dyDescent="0.2">
      <c r="O23685" s="223"/>
    </row>
    <row r="23686" spans="15:15" x14ac:dyDescent="0.2">
      <c r="O23686" s="223"/>
    </row>
    <row r="23687" spans="15:15" x14ac:dyDescent="0.2">
      <c r="O23687" s="223"/>
    </row>
    <row r="23688" spans="15:15" x14ac:dyDescent="0.2">
      <c r="O23688" s="223"/>
    </row>
    <row r="23689" spans="15:15" x14ac:dyDescent="0.2">
      <c r="O23689" s="223"/>
    </row>
    <row r="23690" spans="15:15" x14ac:dyDescent="0.2">
      <c r="O23690" s="223"/>
    </row>
    <row r="23691" spans="15:15" x14ac:dyDescent="0.2">
      <c r="O23691" s="223"/>
    </row>
    <row r="23692" spans="15:15" x14ac:dyDescent="0.2">
      <c r="O23692" s="223"/>
    </row>
    <row r="23693" spans="15:15" x14ac:dyDescent="0.2">
      <c r="O23693" s="223"/>
    </row>
    <row r="23694" spans="15:15" x14ac:dyDescent="0.2">
      <c r="O23694" s="223"/>
    </row>
    <row r="23695" spans="15:15" x14ac:dyDescent="0.2">
      <c r="O23695" s="223"/>
    </row>
    <row r="23696" spans="15:15" x14ac:dyDescent="0.2">
      <c r="O23696" s="223"/>
    </row>
    <row r="23697" spans="15:15" x14ac:dyDescent="0.2">
      <c r="O23697" s="223"/>
    </row>
    <row r="23698" spans="15:15" x14ac:dyDescent="0.2">
      <c r="O23698" s="223"/>
    </row>
    <row r="23699" spans="15:15" x14ac:dyDescent="0.2">
      <c r="O23699" s="223"/>
    </row>
    <row r="23700" spans="15:15" x14ac:dyDescent="0.2">
      <c r="O23700" s="223"/>
    </row>
    <row r="23701" spans="15:15" x14ac:dyDescent="0.2">
      <c r="O23701" s="223"/>
    </row>
    <row r="23702" spans="15:15" x14ac:dyDescent="0.2">
      <c r="O23702" s="223"/>
    </row>
    <row r="23703" spans="15:15" x14ac:dyDescent="0.2">
      <c r="O23703" s="223"/>
    </row>
    <row r="23704" spans="15:15" x14ac:dyDescent="0.2">
      <c r="O23704" s="223"/>
    </row>
    <row r="23705" spans="15:15" x14ac:dyDescent="0.2">
      <c r="O23705" s="223"/>
    </row>
    <row r="23706" spans="15:15" x14ac:dyDescent="0.2">
      <c r="O23706" s="223"/>
    </row>
    <row r="23707" spans="15:15" x14ac:dyDescent="0.2">
      <c r="O23707" s="223"/>
    </row>
    <row r="23708" spans="15:15" x14ac:dyDescent="0.2">
      <c r="O23708" s="223"/>
    </row>
    <row r="23709" spans="15:15" x14ac:dyDescent="0.2">
      <c r="O23709" s="223"/>
    </row>
    <row r="23710" spans="15:15" x14ac:dyDescent="0.2">
      <c r="O23710" s="223"/>
    </row>
    <row r="23711" spans="15:15" x14ac:dyDescent="0.2">
      <c r="O23711" s="223"/>
    </row>
    <row r="23712" spans="15:15" x14ac:dyDescent="0.2">
      <c r="O23712" s="223"/>
    </row>
    <row r="23713" spans="15:15" x14ac:dyDescent="0.2">
      <c r="O23713" s="223"/>
    </row>
    <row r="23714" spans="15:15" x14ac:dyDescent="0.2">
      <c r="O23714" s="223"/>
    </row>
    <row r="23715" spans="15:15" x14ac:dyDescent="0.2">
      <c r="O23715" s="223"/>
    </row>
    <row r="23716" spans="15:15" x14ac:dyDescent="0.2">
      <c r="O23716" s="223"/>
    </row>
    <row r="23717" spans="15:15" x14ac:dyDescent="0.2">
      <c r="O23717" s="223"/>
    </row>
    <row r="23718" spans="15:15" x14ac:dyDescent="0.2">
      <c r="O23718" s="223"/>
    </row>
    <row r="23719" spans="15:15" x14ac:dyDescent="0.2">
      <c r="O23719" s="223"/>
    </row>
    <row r="23720" spans="15:15" x14ac:dyDescent="0.2">
      <c r="O23720" s="223"/>
    </row>
    <row r="23721" spans="15:15" x14ac:dyDescent="0.2">
      <c r="O23721" s="223"/>
    </row>
    <row r="23722" spans="15:15" x14ac:dyDescent="0.2">
      <c r="O23722" s="223"/>
    </row>
    <row r="23723" spans="15:15" x14ac:dyDescent="0.2">
      <c r="O23723" s="223"/>
    </row>
    <row r="23724" spans="15:15" x14ac:dyDescent="0.2">
      <c r="O23724" s="223"/>
    </row>
    <row r="23725" spans="15:15" x14ac:dyDescent="0.2">
      <c r="O23725" s="223"/>
    </row>
    <row r="23726" spans="15:15" x14ac:dyDescent="0.2">
      <c r="O23726" s="223"/>
    </row>
    <row r="23727" spans="15:15" x14ac:dyDescent="0.2">
      <c r="O23727" s="223"/>
    </row>
    <row r="23728" spans="15:15" x14ac:dyDescent="0.2">
      <c r="O23728" s="223"/>
    </row>
    <row r="23729" spans="15:15" x14ac:dyDescent="0.2">
      <c r="O23729" s="223"/>
    </row>
    <row r="23730" spans="15:15" x14ac:dyDescent="0.2">
      <c r="O23730" s="223"/>
    </row>
    <row r="23731" spans="15:15" x14ac:dyDescent="0.2">
      <c r="O23731" s="223"/>
    </row>
    <row r="23732" spans="15:15" x14ac:dyDescent="0.2">
      <c r="O23732" s="223"/>
    </row>
    <row r="23733" spans="15:15" x14ac:dyDescent="0.2">
      <c r="O23733" s="223"/>
    </row>
    <row r="23734" spans="15:15" x14ac:dyDescent="0.2">
      <c r="O23734" s="223"/>
    </row>
    <row r="23735" spans="15:15" x14ac:dyDescent="0.2">
      <c r="O23735" s="223"/>
    </row>
    <row r="23736" spans="15:15" x14ac:dyDescent="0.2">
      <c r="O23736" s="223"/>
    </row>
    <row r="23737" spans="15:15" x14ac:dyDescent="0.2">
      <c r="O23737" s="223"/>
    </row>
    <row r="23738" spans="15:15" x14ac:dyDescent="0.2">
      <c r="O23738" s="223"/>
    </row>
    <row r="23739" spans="15:15" x14ac:dyDescent="0.2">
      <c r="O23739" s="223"/>
    </row>
    <row r="23740" spans="15:15" x14ac:dyDescent="0.2">
      <c r="O23740" s="223"/>
    </row>
    <row r="23741" spans="15:15" x14ac:dyDescent="0.2">
      <c r="O23741" s="223"/>
    </row>
    <row r="23742" spans="15:15" x14ac:dyDescent="0.2">
      <c r="O23742" s="223"/>
    </row>
    <row r="23743" spans="15:15" x14ac:dyDescent="0.2">
      <c r="O23743" s="223"/>
    </row>
    <row r="23744" spans="15:15" x14ac:dyDescent="0.2">
      <c r="O23744" s="223"/>
    </row>
    <row r="23745" spans="15:15" x14ac:dyDescent="0.2">
      <c r="O23745" s="223"/>
    </row>
    <row r="23746" spans="15:15" x14ac:dyDescent="0.2">
      <c r="O23746" s="223"/>
    </row>
    <row r="23747" spans="15:15" x14ac:dyDescent="0.2">
      <c r="O23747" s="223"/>
    </row>
    <row r="23748" spans="15:15" x14ac:dyDescent="0.2">
      <c r="O23748" s="223"/>
    </row>
    <row r="23749" spans="15:15" x14ac:dyDescent="0.2">
      <c r="O23749" s="223"/>
    </row>
    <row r="23750" spans="15:15" x14ac:dyDescent="0.2">
      <c r="O23750" s="223"/>
    </row>
    <row r="23751" spans="15:15" x14ac:dyDescent="0.2">
      <c r="O23751" s="223"/>
    </row>
    <row r="23752" spans="15:15" x14ac:dyDescent="0.2">
      <c r="O23752" s="223"/>
    </row>
    <row r="23753" spans="15:15" x14ac:dyDescent="0.2">
      <c r="O23753" s="223"/>
    </row>
    <row r="23754" spans="15:15" x14ac:dyDescent="0.2">
      <c r="O23754" s="223"/>
    </row>
    <row r="23755" spans="15:15" x14ac:dyDescent="0.2">
      <c r="O23755" s="223"/>
    </row>
    <row r="23756" spans="15:15" x14ac:dyDescent="0.2">
      <c r="O23756" s="223"/>
    </row>
    <row r="23757" spans="15:15" x14ac:dyDescent="0.2">
      <c r="O23757" s="223"/>
    </row>
    <row r="23758" spans="15:15" x14ac:dyDescent="0.2">
      <c r="O23758" s="223"/>
    </row>
    <row r="23759" spans="15:15" x14ac:dyDescent="0.2">
      <c r="O23759" s="223"/>
    </row>
    <row r="23760" spans="15:15" x14ac:dyDescent="0.2">
      <c r="O23760" s="223"/>
    </row>
    <row r="23761" spans="15:15" x14ac:dyDescent="0.2">
      <c r="O23761" s="223"/>
    </row>
    <row r="23762" spans="15:15" x14ac:dyDescent="0.2">
      <c r="O23762" s="223"/>
    </row>
    <row r="23763" spans="15:15" x14ac:dyDescent="0.2">
      <c r="O23763" s="223"/>
    </row>
    <row r="23764" spans="15:15" x14ac:dyDescent="0.2">
      <c r="O23764" s="223"/>
    </row>
    <row r="23765" spans="15:15" x14ac:dyDescent="0.2">
      <c r="O23765" s="223"/>
    </row>
    <row r="23766" spans="15:15" x14ac:dyDescent="0.2">
      <c r="O23766" s="223"/>
    </row>
    <row r="23767" spans="15:15" x14ac:dyDescent="0.2">
      <c r="O23767" s="223"/>
    </row>
    <row r="23768" spans="15:15" x14ac:dyDescent="0.2">
      <c r="O23768" s="223"/>
    </row>
    <row r="23769" spans="15:15" x14ac:dyDescent="0.2">
      <c r="O23769" s="223"/>
    </row>
    <row r="23770" spans="15:15" x14ac:dyDescent="0.2">
      <c r="O23770" s="223"/>
    </row>
    <row r="23771" spans="15:15" x14ac:dyDescent="0.2">
      <c r="O23771" s="223"/>
    </row>
    <row r="23772" spans="15:15" x14ac:dyDescent="0.2">
      <c r="O23772" s="223"/>
    </row>
    <row r="23773" spans="15:15" x14ac:dyDescent="0.2">
      <c r="O23773" s="223"/>
    </row>
    <row r="23774" spans="15:15" x14ac:dyDescent="0.2">
      <c r="O23774" s="223"/>
    </row>
    <row r="23775" spans="15:15" x14ac:dyDescent="0.2">
      <c r="O23775" s="223"/>
    </row>
    <row r="23776" spans="15:15" x14ac:dyDescent="0.2">
      <c r="O23776" s="223"/>
    </row>
    <row r="23777" spans="15:15" x14ac:dyDescent="0.2">
      <c r="O23777" s="223"/>
    </row>
    <row r="23778" spans="15:15" x14ac:dyDescent="0.2">
      <c r="O23778" s="223"/>
    </row>
    <row r="23779" spans="15:15" x14ac:dyDescent="0.2">
      <c r="O23779" s="223"/>
    </row>
    <row r="23780" spans="15:15" x14ac:dyDescent="0.2">
      <c r="O23780" s="223"/>
    </row>
    <row r="23781" spans="15:15" x14ac:dyDescent="0.2">
      <c r="O23781" s="223"/>
    </row>
    <row r="23782" spans="15:15" x14ac:dyDescent="0.2">
      <c r="O23782" s="223"/>
    </row>
    <row r="23783" spans="15:15" x14ac:dyDescent="0.2">
      <c r="O23783" s="223"/>
    </row>
    <row r="23784" spans="15:15" x14ac:dyDescent="0.2">
      <c r="O23784" s="223"/>
    </row>
    <row r="23785" spans="15:15" x14ac:dyDescent="0.2">
      <c r="O23785" s="223"/>
    </row>
    <row r="23786" spans="15:15" x14ac:dyDescent="0.2">
      <c r="O23786" s="223"/>
    </row>
    <row r="23787" spans="15:15" x14ac:dyDescent="0.2">
      <c r="O23787" s="223"/>
    </row>
    <row r="23788" spans="15:15" x14ac:dyDescent="0.2">
      <c r="O23788" s="223"/>
    </row>
    <row r="23789" spans="15:15" x14ac:dyDescent="0.2">
      <c r="O23789" s="223"/>
    </row>
    <row r="23790" spans="15:15" x14ac:dyDescent="0.2">
      <c r="O23790" s="223"/>
    </row>
    <row r="23791" spans="15:15" x14ac:dyDescent="0.2">
      <c r="O23791" s="223"/>
    </row>
    <row r="23792" spans="15:15" x14ac:dyDescent="0.2">
      <c r="O23792" s="223"/>
    </row>
    <row r="23793" spans="15:15" x14ac:dyDescent="0.2">
      <c r="O23793" s="223"/>
    </row>
    <row r="23794" spans="15:15" x14ac:dyDescent="0.2">
      <c r="O23794" s="223"/>
    </row>
    <row r="23795" spans="15:15" x14ac:dyDescent="0.2">
      <c r="O23795" s="223"/>
    </row>
    <row r="23796" spans="15:15" x14ac:dyDescent="0.2">
      <c r="O23796" s="223"/>
    </row>
    <row r="23797" spans="15:15" x14ac:dyDescent="0.2">
      <c r="O23797" s="223"/>
    </row>
    <row r="23798" spans="15:15" x14ac:dyDescent="0.2">
      <c r="O23798" s="223"/>
    </row>
    <row r="23799" spans="15:15" x14ac:dyDescent="0.2">
      <c r="O23799" s="223"/>
    </row>
    <row r="23800" spans="15:15" x14ac:dyDescent="0.2">
      <c r="O23800" s="223"/>
    </row>
    <row r="23801" spans="15:15" x14ac:dyDescent="0.2">
      <c r="O23801" s="223"/>
    </row>
    <row r="23802" spans="15:15" x14ac:dyDescent="0.2">
      <c r="O23802" s="223"/>
    </row>
    <row r="23803" spans="15:15" x14ac:dyDescent="0.2">
      <c r="O23803" s="223"/>
    </row>
    <row r="23804" spans="15:15" x14ac:dyDescent="0.2">
      <c r="O23804" s="223"/>
    </row>
    <row r="23805" spans="15:15" x14ac:dyDescent="0.2">
      <c r="O23805" s="223"/>
    </row>
    <row r="23806" spans="15:15" x14ac:dyDescent="0.2">
      <c r="O23806" s="223"/>
    </row>
    <row r="23807" spans="15:15" x14ac:dyDescent="0.2">
      <c r="O23807" s="223"/>
    </row>
    <row r="23808" spans="15:15" x14ac:dyDescent="0.2">
      <c r="O23808" s="223"/>
    </row>
    <row r="23809" spans="15:15" x14ac:dyDescent="0.2">
      <c r="O23809" s="223"/>
    </row>
    <row r="23810" spans="15:15" x14ac:dyDescent="0.2">
      <c r="O23810" s="223"/>
    </row>
    <row r="23811" spans="15:15" x14ac:dyDescent="0.2">
      <c r="O23811" s="223"/>
    </row>
    <row r="23812" spans="15:15" x14ac:dyDescent="0.2">
      <c r="O23812" s="223"/>
    </row>
    <row r="23813" spans="15:15" x14ac:dyDescent="0.2">
      <c r="O23813" s="223"/>
    </row>
    <row r="23814" spans="15:15" x14ac:dyDescent="0.2">
      <c r="O23814" s="223"/>
    </row>
    <row r="23815" spans="15:15" x14ac:dyDescent="0.2">
      <c r="O23815" s="223"/>
    </row>
    <row r="23816" spans="15:15" x14ac:dyDescent="0.2">
      <c r="O23816" s="223"/>
    </row>
    <row r="23817" spans="15:15" x14ac:dyDescent="0.2">
      <c r="O23817" s="223"/>
    </row>
    <row r="23818" spans="15:15" x14ac:dyDescent="0.2">
      <c r="O23818" s="223"/>
    </row>
    <row r="23819" spans="15:15" x14ac:dyDescent="0.2">
      <c r="O23819" s="223"/>
    </row>
    <row r="23820" spans="15:15" x14ac:dyDescent="0.2">
      <c r="O23820" s="223"/>
    </row>
    <row r="23821" spans="15:15" x14ac:dyDescent="0.2">
      <c r="O23821" s="223"/>
    </row>
    <row r="23822" spans="15:15" x14ac:dyDescent="0.2">
      <c r="O23822" s="223"/>
    </row>
    <row r="23823" spans="15:15" x14ac:dyDescent="0.2">
      <c r="O23823" s="223"/>
    </row>
    <row r="23824" spans="15:15" x14ac:dyDescent="0.2">
      <c r="O23824" s="223"/>
    </row>
    <row r="23825" spans="15:15" x14ac:dyDescent="0.2">
      <c r="O23825" s="223"/>
    </row>
    <row r="23826" spans="15:15" x14ac:dyDescent="0.2">
      <c r="O23826" s="223"/>
    </row>
    <row r="23827" spans="15:15" x14ac:dyDescent="0.2">
      <c r="O23827" s="223"/>
    </row>
    <row r="23828" spans="15:15" x14ac:dyDescent="0.2">
      <c r="O23828" s="223"/>
    </row>
    <row r="23829" spans="15:15" x14ac:dyDescent="0.2">
      <c r="O23829" s="223"/>
    </row>
    <row r="23830" spans="15:15" x14ac:dyDescent="0.2">
      <c r="O23830" s="223"/>
    </row>
    <row r="23831" spans="15:15" x14ac:dyDescent="0.2">
      <c r="O23831" s="223"/>
    </row>
    <row r="23832" spans="15:15" x14ac:dyDescent="0.2">
      <c r="O23832" s="223"/>
    </row>
    <row r="23833" spans="15:15" x14ac:dyDescent="0.2">
      <c r="O23833" s="223"/>
    </row>
    <row r="23834" spans="15:15" x14ac:dyDescent="0.2">
      <c r="O23834" s="223"/>
    </row>
    <row r="23835" spans="15:15" x14ac:dyDescent="0.2">
      <c r="O23835" s="223"/>
    </row>
    <row r="23836" spans="15:15" x14ac:dyDescent="0.2">
      <c r="O23836" s="223"/>
    </row>
    <row r="23837" spans="15:15" x14ac:dyDescent="0.2">
      <c r="O23837" s="223"/>
    </row>
    <row r="23838" spans="15:15" x14ac:dyDescent="0.2">
      <c r="O23838" s="223"/>
    </row>
    <row r="23839" spans="15:15" x14ac:dyDescent="0.2">
      <c r="O23839" s="223"/>
    </row>
    <row r="23840" spans="15:15" x14ac:dyDescent="0.2">
      <c r="O23840" s="223"/>
    </row>
    <row r="23841" spans="15:15" x14ac:dyDescent="0.2">
      <c r="O23841" s="223"/>
    </row>
    <row r="23842" spans="15:15" x14ac:dyDescent="0.2">
      <c r="O23842" s="223"/>
    </row>
    <row r="23843" spans="15:15" x14ac:dyDescent="0.2">
      <c r="O23843" s="223"/>
    </row>
    <row r="23844" spans="15:15" x14ac:dyDescent="0.2">
      <c r="O23844" s="223"/>
    </row>
    <row r="23845" spans="15:15" x14ac:dyDescent="0.2">
      <c r="O23845" s="223"/>
    </row>
    <row r="23846" spans="15:15" x14ac:dyDescent="0.2">
      <c r="O23846" s="223"/>
    </row>
    <row r="23847" spans="15:15" x14ac:dyDescent="0.2">
      <c r="O23847" s="223"/>
    </row>
    <row r="23848" spans="15:15" x14ac:dyDescent="0.2">
      <c r="O23848" s="223"/>
    </row>
    <row r="23849" spans="15:15" x14ac:dyDescent="0.2">
      <c r="O23849" s="223"/>
    </row>
    <row r="23850" spans="15:15" x14ac:dyDescent="0.2">
      <c r="O23850" s="223"/>
    </row>
    <row r="23851" spans="15:15" x14ac:dyDescent="0.2">
      <c r="O23851" s="223"/>
    </row>
    <row r="23852" spans="15:15" x14ac:dyDescent="0.2">
      <c r="O23852" s="223"/>
    </row>
    <row r="23853" spans="15:15" x14ac:dyDescent="0.2">
      <c r="O23853" s="223"/>
    </row>
    <row r="23854" spans="15:15" x14ac:dyDescent="0.2">
      <c r="O23854" s="223"/>
    </row>
    <row r="23855" spans="15:15" x14ac:dyDescent="0.2">
      <c r="O23855" s="223"/>
    </row>
    <row r="23856" spans="15:15" x14ac:dyDescent="0.2">
      <c r="O23856" s="223"/>
    </row>
    <row r="23857" spans="15:15" x14ac:dyDescent="0.2">
      <c r="O23857" s="223"/>
    </row>
    <row r="23858" spans="15:15" x14ac:dyDescent="0.2">
      <c r="O23858" s="223"/>
    </row>
    <row r="23859" spans="15:15" x14ac:dyDescent="0.2">
      <c r="O23859" s="223"/>
    </row>
    <row r="23860" spans="15:15" x14ac:dyDescent="0.2">
      <c r="O23860" s="223"/>
    </row>
    <row r="23861" spans="15:15" x14ac:dyDescent="0.2">
      <c r="O23861" s="223"/>
    </row>
    <row r="23862" spans="15:15" x14ac:dyDescent="0.2">
      <c r="O23862" s="223"/>
    </row>
    <row r="23863" spans="15:15" x14ac:dyDescent="0.2">
      <c r="O23863" s="223"/>
    </row>
    <row r="23864" spans="15:15" x14ac:dyDescent="0.2">
      <c r="O23864" s="223"/>
    </row>
    <row r="23865" spans="15:15" x14ac:dyDescent="0.2">
      <c r="O23865" s="223"/>
    </row>
    <row r="23866" spans="15:15" x14ac:dyDescent="0.2">
      <c r="O23866" s="223"/>
    </row>
    <row r="23867" spans="15:15" x14ac:dyDescent="0.2">
      <c r="O23867" s="223"/>
    </row>
    <row r="23868" spans="15:15" x14ac:dyDescent="0.2">
      <c r="O23868" s="223"/>
    </row>
    <row r="23869" spans="15:15" x14ac:dyDescent="0.2">
      <c r="O23869" s="223"/>
    </row>
    <row r="23870" spans="15:15" x14ac:dyDescent="0.2">
      <c r="O23870" s="223"/>
    </row>
    <row r="23871" spans="15:15" x14ac:dyDescent="0.2">
      <c r="O23871" s="223"/>
    </row>
    <row r="23872" spans="15:15" x14ac:dyDescent="0.2">
      <c r="O23872" s="223"/>
    </row>
    <row r="23873" spans="15:15" x14ac:dyDescent="0.2">
      <c r="O23873" s="223"/>
    </row>
    <row r="23874" spans="15:15" x14ac:dyDescent="0.2">
      <c r="O23874" s="223"/>
    </row>
    <row r="23875" spans="15:15" x14ac:dyDescent="0.2">
      <c r="O23875" s="223"/>
    </row>
    <row r="23876" spans="15:15" x14ac:dyDescent="0.2">
      <c r="O23876" s="223"/>
    </row>
    <row r="23877" spans="15:15" x14ac:dyDescent="0.2">
      <c r="O23877" s="223"/>
    </row>
    <row r="23878" spans="15:15" x14ac:dyDescent="0.2">
      <c r="O23878" s="223"/>
    </row>
    <row r="23879" spans="15:15" x14ac:dyDescent="0.2">
      <c r="O23879" s="223"/>
    </row>
    <row r="23880" spans="15:15" x14ac:dyDescent="0.2">
      <c r="O23880" s="223"/>
    </row>
    <row r="23881" spans="15:15" x14ac:dyDescent="0.2">
      <c r="O23881" s="223"/>
    </row>
    <row r="23882" spans="15:15" x14ac:dyDescent="0.2">
      <c r="O23882" s="223"/>
    </row>
    <row r="23883" spans="15:15" x14ac:dyDescent="0.2">
      <c r="O23883" s="223"/>
    </row>
    <row r="23884" spans="15:15" x14ac:dyDescent="0.2">
      <c r="O23884" s="223"/>
    </row>
    <row r="23885" spans="15:15" x14ac:dyDescent="0.2">
      <c r="O23885" s="223"/>
    </row>
    <row r="23886" spans="15:15" x14ac:dyDescent="0.2">
      <c r="O23886" s="223"/>
    </row>
    <row r="23887" spans="15:15" x14ac:dyDescent="0.2">
      <c r="O23887" s="223"/>
    </row>
    <row r="23888" spans="15:15" x14ac:dyDescent="0.2">
      <c r="O23888" s="223"/>
    </row>
    <row r="23889" spans="15:15" x14ac:dyDescent="0.2">
      <c r="O23889" s="223"/>
    </row>
    <row r="23890" spans="15:15" x14ac:dyDescent="0.2">
      <c r="O23890" s="223"/>
    </row>
    <row r="23891" spans="15:15" x14ac:dyDescent="0.2">
      <c r="O23891" s="223"/>
    </row>
    <row r="23892" spans="15:15" x14ac:dyDescent="0.2">
      <c r="O23892" s="223"/>
    </row>
    <row r="23893" spans="15:15" x14ac:dyDescent="0.2">
      <c r="O23893" s="223"/>
    </row>
    <row r="23894" spans="15:15" x14ac:dyDescent="0.2">
      <c r="O23894" s="223"/>
    </row>
    <row r="23895" spans="15:15" x14ac:dyDescent="0.2">
      <c r="O23895" s="223"/>
    </row>
    <row r="23896" spans="15:15" x14ac:dyDescent="0.2">
      <c r="O23896" s="223"/>
    </row>
    <row r="23897" spans="15:15" x14ac:dyDescent="0.2">
      <c r="O23897" s="223"/>
    </row>
    <row r="23898" spans="15:15" x14ac:dyDescent="0.2">
      <c r="O23898" s="223"/>
    </row>
    <row r="23899" spans="15:15" x14ac:dyDescent="0.2">
      <c r="O23899" s="223"/>
    </row>
    <row r="23900" spans="15:15" x14ac:dyDescent="0.2">
      <c r="O23900" s="223"/>
    </row>
    <row r="23901" spans="15:15" x14ac:dyDescent="0.2">
      <c r="O23901" s="223"/>
    </row>
    <row r="23902" spans="15:15" x14ac:dyDescent="0.2">
      <c r="O23902" s="223"/>
    </row>
    <row r="23903" spans="15:15" x14ac:dyDescent="0.2">
      <c r="O23903" s="223"/>
    </row>
    <row r="23904" spans="15:15" x14ac:dyDescent="0.2">
      <c r="O23904" s="223"/>
    </row>
    <row r="23905" spans="15:15" x14ac:dyDescent="0.2">
      <c r="O23905" s="223"/>
    </row>
    <row r="23906" spans="15:15" x14ac:dyDescent="0.2">
      <c r="O23906" s="223"/>
    </row>
    <row r="23907" spans="15:15" x14ac:dyDescent="0.2">
      <c r="O23907" s="223"/>
    </row>
    <row r="23908" spans="15:15" x14ac:dyDescent="0.2">
      <c r="O23908" s="223"/>
    </row>
    <row r="23909" spans="15:15" x14ac:dyDescent="0.2">
      <c r="O23909" s="223"/>
    </row>
    <row r="23910" spans="15:15" x14ac:dyDescent="0.2">
      <c r="O23910" s="223"/>
    </row>
    <row r="23911" spans="15:15" x14ac:dyDescent="0.2">
      <c r="O23911" s="223"/>
    </row>
    <row r="23912" spans="15:15" x14ac:dyDescent="0.2">
      <c r="O23912" s="223"/>
    </row>
    <row r="23913" spans="15:15" x14ac:dyDescent="0.2">
      <c r="O23913" s="223"/>
    </row>
    <row r="23914" spans="15:15" x14ac:dyDescent="0.2">
      <c r="O23914" s="223"/>
    </row>
    <row r="23915" spans="15:15" x14ac:dyDescent="0.2">
      <c r="O23915" s="223"/>
    </row>
    <row r="23916" spans="15:15" x14ac:dyDescent="0.2">
      <c r="O23916" s="223"/>
    </row>
    <row r="23917" spans="15:15" x14ac:dyDescent="0.2">
      <c r="O23917" s="223"/>
    </row>
    <row r="23918" spans="15:15" x14ac:dyDescent="0.2">
      <c r="O23918" s="223"/>
    </row>
    <row r="23919" spans="15:15" x14ac:dyDescent="0.2">
      <c r="O23919" s="223"/>
    </row>
    <row r="23920" spans="15:15" x14ac:dyDescent="0.2">
      <c r="O23920" s="223"/>
    </row>
    <row r="23921" spans="15:15" x14ac:dyDescent="0.2">
      <c r="O23921" s="223"/>
    </row>
    <row r="23922" spans="15:15" x14ac:dyDescent="0.2">
      <c r="O23922" s="223"/>
    </row>
    <row r="23923" spans="15:15" x14ac:dyDescent="0.2">
      <c r="O23923" s="223"/>
    </row>
    <row r="23924" spans="15:15" x14ac:dyDescent="0.2">
      <c r="O23924" s="223"/>
    </row>
    <row r="23925" spans="15:15" x14ac:dyDescent="0.2">
      <c r="O23925" s="223"/>
    </row>
    <row r="23926" spans="15:15" x14ac:dyDescent="0.2">
      <c r="O23926" s="223"/>
    </row>
    <row r="23927" spans="15:15" x14ac:dyDescent="0.2">
      <c r="O23927" s="223"/>
    </row>
    <row r="23928" spans="15:15" x14ac:dyDescent="0.2">
      <c r="O23928" s="223"/>
    </row>
    <row r="23929" spans="15:15" x14ac:dyDescent="0.2">
      <c r="O23929" s="223"/>
    </row>
    <row r="23930" spans="15:15" x14ac:dyDescent="0.2">
      <c r="O23930" s="223"/>
    </row>
    <row r="23931" spans="15:15" x14ac:dyDescent="0.2">
      <c r="O23931" s="223"/>
    </row>
    <row r="23932" spans="15:15" x14ac:dyDescent="0.2">
      <c r="O23932" s="223"/>
    </row>
    <row r="23933" spans="15:15" x14ac:dyDescent="0.2">
      <c r="O23933" s="223"/>
    </row>
    <row r="23934" spans="15:15" x14ac:dyDescent="0.2">
      <c r="O23934" s="223"/>
    </row>
    <row r="23935" spans="15:15" x14ac:dyDescent="0.2">
      <c r="O23935" s="223"/>
    </row>
    <row r="23936" spans="15:15" x14ac:dyDescent="0.2">
      <c r="O23936" s="223"/>
    </row>
    <row r="23937" spans="15:15" x14ac:dyDescent="0.2">
      <c r="O23937" s="223"/>
    </row>
    <row r="23938" spans="15:15" x14ac:dyDescent="0.2">
      <c r="O23938" s="223"/>
    </row>
    <row r="23939" spans="15:15" x14ac:dyDescent="0.2">
      <c r="O23939" s="223"/>
    </row>
    <row r="23940" spans="15:15" x14ac:dyDescent="0.2">
      <c r="O23940" s="223"/>
    </row>
    <row r="23941" spans="15:15" x14ac:dyDescent="0.2">
      <c r="O23941" s="223"/>
    </row>
    <row r="23942" spans="15:15" x14ac:dyDescent="0.2">
      <c r="O23942" s="223"/>
    </row>
    <row r="23943" spans="15:15" x14ac:dyDescent="0.2">
      <c r="O23943" s="223"/>
    </row>
    <row r="23944" spans="15:15" x14ac:dyDescent="0.2">
      <c r="O23944" s="223"/>
    </row>
    <row r="23945" spans="15:15" x14ac:dyDescent="0.2">
      <c r="O23945" s="223"/>
    </row>
    <row r="23946" spans="15:15" x14ac:dyDescent="0.2">
      <c r="O23946" s="223"/>
    </row>
    <row r="23947" spans="15:15" x14ac:dyDescent="0.2">
      <c r="O23947" s="223"/>
    </row>
    <row r="23948" spans="15:15" x14ac:dyDescent="0.2">
      <c r="O23948" s="223"/>
    </row>
    <row r="23949" spans="15:15" x14ac:dyDescent="0.2">
      <c r="O23949" s="223"/>
    </row>
    <row r="23950" spans="15:15" x14ac:dyDescent="0.2">
      <c r="O23950" s="223"/>
    </row>
    <row r="23951" spans="15:15" x14ac:dyDescent="0.2">
      <c r="O23951" s="223"/>
    </row>
    <row r="23952" spans="15:15" x14ac:dyDescent="0.2">
      <c r="O23952" s="223"/>
    </row>
    <row r="23953" spans="15:15" x14ac:dyDescent="0.2">
      <c r="O23953" s="223"/>
    </row>
    <row r="23954" spans="15:15" x14ac:dyDescent="0.2">
      <c r="O23954" s="223"/>
    </row>
    <row r="23955" spans="15:15" x14ac:dyDescent="0.2">
      <c r="O23955" s="223"/>
    </row>
    <row r="23956" spans="15:15" x14ac:dyDescent="0.2">
      <c r="O23956" s="223"/>
    </row>
    <row r="23957" spans="15:15" x14ac:dyDescent="0.2">
      <c r="O23957" s="223"/>
    </row>
    <row r="23958" spans="15:15" x14ac:dyDescent="0.2">
      <c r="O23958" s="223"/>
    </row>
    <row r="23959" spans="15:15" x14ac:dyDescent="0.2">
      <c r="O23959" s="223"/>
    </row>
    <row r="23960" spans="15:15" x14ac:dyDescent="0.2">
      <c r="O23960" s="223"/>
    </row>
    <row r="23961" spans="15:15" x14ac:dyDescent="0.2">
      <c r="O23961" s="223"/>
    </row>
    <row r="23962" spans="15:15" x14ac:dyDescent="0.2">
      <c r="O23962" s="223"/>
    </row>
    <row r="23963" spans="15:15" x14ac:dyDescent="0.2">
      <c r="O23963" s="223"/>
    </row>
    <row r="23964" spans="15:15" x14ac:dyDescent="0.2">
      <c r="O23964" s="223"/>
    </row>
    <row r="23965" spans="15:15" x14ac:dyDescent="0.2">
      <c r="O23965" s="223"/>
    </row>
    <row r="23966" spans="15:15" x14ac:dyDescent="0.2">
      <c r="O23966" s="223"/>
    </row>
    <row r="23967" spans="15:15" x14ac:dyDescent="0.2">
      <c r="O23967" s="223"/>
    </row>
    <row r="23968" spans="15:15" x14ac:dyDescent="0.2">
      <c r="O23968" s="223"/>
    </row>
    <row r="23969" spans="15:15" x14ac:dyDescent="0.2">
      <c r="O23969" s="223"/>
    </row>
    <row r="23970" spans="15:15" x14ac:dyDescent="0.2">
      <c r="O23970" s="223"/>
    </row>
    <row r="23971" spans="15:15" x14ac:dyDescent="0.2">
      <c r="O23971" s="223"/>
    </row>
    <row r="23972" spans="15:15" x14ac:dyDescent="0.2">
      <c r="O23972" s="223"/>
    </row>
    <row r="23973" spans="15:15" x14ac:dyDescent="0.2">
      <c r="O23973" s="223"/>
    </row>
    <row r="23974" spans="15:15" x14ac:dyDescent="0.2">
      <c r="O23974" s="223"/>
    </row>
    <row r="23975" spans="15:15" x14ac:dyDescent="0.2">
      <c r="O23975" s="223"/>
    </row>
    <row r="23976" spans="15:15" x14ac:dyDescent="0.2">
      <c r="O23976" s="223"/>
    </row>
    <row r="23977" spans="15:15" x14ac:dyDescent="0.2">
      <c r="O23977" s="223"/>
    </row>
    <row r="23978" spans="15:15" x14ac:dyDescent="0.2">
      <c r="O23978" s="223"/>
    </row>
    <row r="23979" spans="15:15" x14ac:dyDescent="0.2">
      <c r="O23979" s="223"/>
    </row>
    <row r="23980" spans="15:15" x14ac:dyDescent="0.2">
      <c r="O23980" s="223"/>
    </row>
    <row r="23981" spans="15:15" x14ac:dyDescent="0.2">
      <c r="O23981" s="223"/>
    </row>
    <row r="23982" spans="15:15" x14ac:dyDescent="0.2">
      <c r="O23982" s="223"/>
    </row>
    <row r="23983" spans="15:15" x14ac:dyDescent="0.2">
      <c r="O23983" s="223"/>
    </row>
    <row r="23984" spans="15:15" x14ac:dyDescent="0.2">
      <c r="O23984" s="223"/>
    </row>
    <row r="23985" spans="15:15" x14ac:dyDescent="0.2">
      <c r="O23985" s="223"/>
    </row>
    <row r="23986" spans="15:15" x14ac:dyDescent="0.2">
      <c r="O23986" s="223"/>
    </row>
    <row r="23987" spans="15:15" x14ac:dyDescent="0.2">
      <c r="O23987" s="223"/>
    </row>
    <row r="23988" spans="15:15" x14ac:dyDescent="0.2">
      <c r="O23988" s="223"/>
    </row>
    <row r="23989" spans="15:15" x14ac:dyDescent="0.2">
      <c r="O23989" s="223"/>
    </row>
    <row r="23990" spans="15:15" x14ac:dyDescent="0.2">
      <c r="O23990" s="223"/>
    </row>
    <row r="23991" spans="15:15" x14ac:dyDescent="0.2">
      <c r="O23991" s="223"/>
    </row>
    <row r="23992" spans="15:15" x14ac:dyDescent="0.2">
      <c r="O23992" s="223"/>
    </row>
    <row r="23993" spans="15:15" x14ac:dyDescent="0.2">
      <c r="O23993" s="223"/>
    </row>
    <row r="23994" spans="15:15" x14ac:dyDescent="0.2">
      <c r="O23994" s="223"/>
    </row>
    <row r="23995" spans="15:15" x14ac:dyDescent="0.2">
      <c r="O23995" s="223"/>
    </row>
    <row r="23996" spans="15:15" x14ac:dyDescent="0.2">
      <c r="O23996" s="223"/>
    </row>
    <row r="23997" spans="15:15" x14ac:dyDescent="0.2">
      <c r="O23997" s="223"/>
    </row>
    <row r="23998" spans="15:15" x14ac:dyDescent="0.2">
      <c r="O23998" s="223"/>
    </row>
    <row r="23999" spans="15:15" x14ac:dyDescent="0.2">
      <c r="O23999" s="223"/>
    </row>
    <row r="24000" spans="15:15" x14ac:dyDescent="0.2">
      <c r="O24000" s="223"/>
    </row>
    <row r="24001" spans="15:15" x14ac:dyDescent="0.2">
      <c r="O24001" s="223"/>
    </row>
    <row r="24002" spans="15:15" x14ac:dyDescent="0.2">
      <c r="O24002" s="223"/>
    </row>
    <row r="24003" spans="15:15" x14ac:dyDescent="0.2">
      <c r="O24003" s="223"/>
    </row>
    <row r="24004" spans="15:15" x14ac:dyDescent="0.2">
      <c r="O24004" s="223"/>
    </row>
    <row r="24005" spans="15:15" x14ac:dyDescent="0.2">
      <c r="O24005" s="223"/>
    </row>
    <row r="24006" spans="15:15" x14ac:dyDescent="0.2">
      <c r="O24006" s="223"/>
    </row>
    <row r="24007" spans="15:15" x14ac:dyDescent="0.2">
      <c r="O24007" s="223"/>
    </row>
    <row r="24008" spans="15:15" x14ac:dyDescent="0.2">
      <c r="O24008" s="223"/>
    </row>
    <row r="24009" spans="15:15" x14ac:dyDescent="0.2">
      <c r="O24009" s="223"/>
    </row>
    <row r="24010" spans="15:15" x14ac:dyDescent="0.2">
      <c r="O24010" s="223"/>
    </row>
    <row r="24011" spans="15:15" x14ac:dyDescent="0.2">
      <c r="O24011" s="223"/>
    </row>
    <row r="24012" spans="15:15" x14ac:dyDescent="0.2">
      <c r="O24012" s="223"/>
    </row>
    <row r="24013" spans="15:15" x14ac:dyDescent="0.2">
      <c r="O24013" s="223"/>
    </row>
    <row r="24014" spans="15:15" x14ac:dyDescent="0.2">
      <c r="O24014" s="223"/>
    </row>
    <row r="24015" spans="15:15" x14ac:dyDescent="0.2">
      <c r="O24015" s="223"/>
    </row>
    <row r="24016" spans="15:15" x14ac:dyDescent="0.2">
      <c r="O24016" s="223"/>
    </row>
    <row r="24017" spans="15:15" x14ac:dyDescent="0.2">
      <c r="O24017" s="223"/>
    </row>
    <row r="24018" spans="15:15" x14ac:dyDescent="0.2">
      <c r="O24018" s="223"/>
    </row>
    <row r="24019" spans="15:15" x14ac:dyDescent="0.2">
      <c r="O24019" s="223"/>
    </row>
    <row r="24020" spans="15:15" x14ac:dyDescent="0.2">
      <c r="O24020" s="223"/>
    </row>
    <row r="24021" spans="15:15" x14ac:dyDescent="0.2">
      <c r="O24021" s="223"/>
    </row>
    <row r="24022" spans="15:15" x14ac:dyDescent="0.2">
      <c r="O24022" s="223"/>
    </row>
    <row r="24023" spans="15:15" x14ac:dyDescent="0.2">
      <c r="O24023" s="223"/>
    </row>
    <row r="24024" spans="15:15" x14ac:dyDescent="0.2">
      <c r="O24024" s="223"/>
    </row>
    <row r="24025" spans="15:15" x14ac:dyDescent="0.2">
      <c r="O24025" s="223"/>
    </row>
    <row r="24026" spans="15:15" x14ac:dyDescent="0.2">
      <c r="O24026" s="223"/>
    </row>
    <row r="24027" spans="15:15" x14ac:dyDescent="0.2">
      <c r="O24027" s="223"/>
    </row>
    <row r="24028" spans="15:15" x14ac:dyDescent="0.2">
      <c r="O24028" s="223"/>
    </row>
    <row r="24029" spans="15:15" x14ac:dyDescent="0.2">
      <c r="O24029" s="223"/>
    </row>
    <row r="24030" spans="15:15" x14ac:dyDescent="0.2">
      <c r="O24030" s="223"/>
    </row>
    <row r="24031" spans="15:15" x14ac:dyDescent="0.2">
      <c r="O24031" s="223"/>
    </row>
    <row r="24032" spans="15:15" x14ac:dyDescent="0.2">
      <c r="O24032" s="223"/>
    </row>
    <row r="24033" spans="15:15" x14ac:dyDescent="0.2">
      <c r="O24033" s="223"/>
    </row>
    <row r="24034" spans="15:15" x14ac:dyDescent="0.2">
      <c r="O24034" s="223"/>
    </row>
    <row r="24035" spans="15:15" x14ac:dyDescent="0.2">
      <c r="O24035" s="223"/>
    </row>
    <row r="24036" spans="15:15" x14ac:dyDescent="0.2">
      <c r="O24036" s="223"/>
    </row>
    <row r="24037" spans="15:15" x14ac:dyDescent="0.2">
      <c r="O24037" s="223"/>
    </row>
    <row r="24038" spans="15:15" x14ac:dyDescent="0.2">
      <c r="O24038" s="223"/>
    </row>
    <row r="24039" spans="15:15" x14ac:dyDescent="0.2">
      <c r="O24039" s="223"/>
    </row>
    <row r="24040" spans="15:15" x14ac:dyDescent="0.2">
      <c r="O24040" s="223"/>
    </row>
    <row r="24041" spans="15:15" x14ac:dyDescent="0.2">
      <c r="O24041" s="223"/>
    </row>
    <row r="24042" spans="15:15" x14ac:dyDescent="0.2">
      <c r="O24042" s="223"/>
    </row>
    <row r="24043" spans="15:15" x14ac:dyDescent="0.2">
      <c r="O24043" s="223"/>
    </row>
    <row r="24044" spans="15:15" x14ac:dyDescent="0.2">
      <c r="O24044" s="223"/>
    </row>
    <row r="24045" spans="15:15" x14ac:dyDescent="0.2">
      <c r="O24045" s="223"/>
    </row>
    <row r="24046" spans="15:15" x14ac:dyDescent="0.2">
      <c r="O24046" s="223"/>
    </row>
    <row r="24047" spans="15:15" x14ac:dyDescent="0.2">
      <c r="O24047" s="223"/>
    </row>
    <row r="24048" spans="15:15" x14ac:dyDescent="0.2">
      <c r="O24048" s="223"/>
    </row>
    <row r="24049" spans="15:15" x14ac:dyDescent="0.2">
      <c r="O24049" s="223"/>
    </row>
    <row r="24050" spans="15:15" x14ac:dyDescent="0.2">
      <c r="O24050" s="223"/>
    </row>
    <row r="24051" spans="15:15" x14ac:dyDescent="0.2">
      <c r="O24051" s="223"/>
    </row>
    <row r="24052" spans="15:15" x14ac:dyDescent="0.2">
      <c r="O24052" s="223"/>
    </row>
    <row r="24053" spans="15:15" x14ac:dyDescent="0.2">
      <c r="O24053" s="223"/>
    </row>
    <row r="24054" spans="15:15" x14ac:dyDescent="0.2">
      <c r="O24054" s="223"/>
    </row>
    <row r="24055" spans="15:15" x14ac:dyDescent="0.2">
      <c r="O24055" s="223"/>
    </row>
    <row r="24056" spans="15:15" x14ac:dyDescent="0.2">
      <c r="O24056" s="223"/>
    </row>
    <row r="24057" spans="15:15" x14ac:dyDescent="0.2">
      <c r="O24057" s="223"/>
    </row>
    <row r="24058" spans="15:15" x14ac:dyDescent="0.2">
      <c r="O24058" s="223"/>
    </row>
    <row r="24059" spans="15:15" x14ac:dyDescent="0.2">
      <c r="O24059" s="223"/>
    </row>
    <row r="24060" spans="15:15" x14ac:dyDescent="0.2">
      <c r="O24060" s="223"/>
    </row>
    <row r="24061" spans="15:15" x14ac:dyDescent="0.2">
      <c r="O24061" s="223"/>
    </row>
    <row r="24062" spans="15:15" x14ac:dyDescent="0.2">
      <c r="O24062" s="223"/>
    </row>
    <row r="24063" spans="15:15" x14ac:dyDescent="0.2">
      <c r="O24063" s="223"/>
    </row>
    <row r="24064" spans="15:15" x14ac:dyDescent="0.2">
      <c r="O24064" s="223"/>
    </row>
    <row r="24065" spans="15:15" x14ac:dyDescent="0.2">
      <c r="O24065" s="223"/>
    </row>
    <row r="24066" spans="15:15" x14ac:dyDescent="0.2">
      <c r="O24066" s="223"/>
    </row>
    <row r="24067" spans="15:15" x14ac:dyDescent="0.2">
      <c r="O24067" s="223"/>
    </row>
    <row r="24068" spans="15:15" x14ac:dyDescent="0.2">
      <c r="O24068" s="223"/>
    </row>
    <row r="24069" spans="15:15" x14ac:dyDescent="0.2">
      <c r="O24069" s="223"/>
    </row>
    <row r="24070" spans="15:15" x14ac:dyDescent="0.2">
      <c r="O24070" s="223"/>
    </row>
    <row r="24071" spans="15:15" x14ac:dyDescent="0.2">
      <c r="O24071" s="223"/>
    </row>
    <row r="24072" spans="15:15" x14ac:dyDescent="0.2">
      <c r="O24072" s="223"/>
    </row>
    <row r="24073" spans="15:15" x14ac:dyDescent="0.2">
      <c r="O24073" s="223"/>
    </row>
    <row r="24074" spans="15:15" x14ac:dyDescent="0.2">
      <c r="O24074" s="223"/>
    </row>
    <row r="24075" spans="15:15" x14ac:dyDescent="0.2">
      <c r="O24075" s="223"/>
    </row>
    <row r="24076" spans="15:15" x14ac:dyDescent="0.2">
      <c r="O24076" s="223"/>
    </row>
    <row r="24077" spans="15:15" x14ac:dyDescent="0.2">
      <c r="O24077" s="223"/>
    </row>
    <row r="24078" spans="15:15" x14ac:dyDescent="0.2">
      <c r="O24078" s="223"/>
    </row>
    <row r="24079" spans="15:15" x14ac:dyDescent="0.2">
      <c r="O24079" s="223"/>
    </row>
    <row r="24080" spans="15:15" x14ac:dyDescent="0.2">
      <c r="O24080" s="223"/>
    </row>
    <row r="24081" spans="15:15" x14ac:dyDescent="0.2">
      <c r="O24081" s="223"/>
    </row>
    <row r="24082" spans="15:15" x14ac:dyDescent="0.2">
      <c r="O24082" s="223"/>
    </row>
    <row r="24083" spans="15:15" x14ac:dyDescent="0.2">
      <c r="O24083" s="223"/>
    </row>
    <row r="24084" spans="15:15" x14ac:dyDescent="0.2">
      <c r="O24084" s="223"/>
    </row>
    <row r="24085" spans="15:15" x14ac:dyDescent="0.2">
      <c r="O24085" s="223"/>
    </row>
    <row r="24086" spans="15:15" x14ac:dyDescent="0.2">
      <c r="O24086" s="223"/>
    </row>
    <row r="24087" spans="15:15" x14ac:dyDescent="0.2">
      <c r="O24087" s="223"/>
    </row>
    <row r="24088" spans="15:15" x14ac:dyDescent="0.2">
      <c r="O24088" s="223"/>
    </row>
    <row r="24089" spans="15:15" x14ac:dyDescent="0.2">
      <c r="O24089" s="223"/>
    </row>
    <row r="24090" spans="15:15" x14ac:dyDescent="0.2">
      <c r="O24090" s="223"/>
    </row>
    <row r="24091" spans="15:15" x14ac:dyDescent="0.2">
      <c r="O24091" s="223"/>
    </row>
    <row r="24092" spans="15:15" x14ac:dyDescent="0.2">
      <c r="O24092" s="223"/>
    </row>
    <row r="24093" spans="15:15" x14ac:dyDescent="0.2">
      <c r="O24093" s="223"/>
    </row>
    <row r="24094" spans="15:15" x14ac:dyDescent="0.2">
      <c r="O24094" s="223"/>
    </row>
    <row r="24095" spans="15:15" x14ac:dyDescent="0.2">
      <c r="O24095" s="223"/>
    </row>
    <row r="24096" spans="15:15" x14ac:dyDescent="0.2">
      <c r="O24096" s="223"/>
    </row>
    <row r="24097" spans="15:15" x14ac:dyDescent="0.2">
      <c r="O24097" s="223"/>
    </row>
    <row r="24098" spans="15:15" x14ac:dyDescent="0.2">
      <c r="O24098" s="223"/>
    </row>
    <row r="24099" spans="15:15" x14ac:dyDescent="0.2">
      <c r="O24099" s="223"/>
    </row>
    <row r="24100" spans="15:15" x14ac:dyDescent="0.2">
      <c r="O24100" s="223"/>
    </row>
    <row r="24101" spans="15:15" x14ac:dyDescent="0.2">
      <c r="O24101" s="223"/>
    </row>
    <row r="24102" spans="15:15" x14ac:dyDescent="0.2">
      <c r="O24102" s="223"/>
    </row>
    <row r="24103" spans="15:15" x14ac:dyDescent="0.2">
      <c r="O24103" s="223"/>
    </row>
    <row r="24104" spans="15:15" x14ac:dyDescent="0.2">
      <c r="O24104" s="223"/>
    </row>
    <row r="24105" spans="15:15" x14ac:dyDescent="0.2">
      <c r="O24105" s="223"/>
    </row>
    <row r="24106" spans="15:15" x14ac:dyDescent="0.2">
      <c r="O24106" s="223"/>
    </row>
    <row r="24107" spans="15:15" x14ac:dyDescent="0.2">
      <c r="O24107" s="223"/>
    </row>
    <row r="24108" spans="15:15" x14ac:dyDescent="0.2">
      <c r="O24108" s="223"/>
    </row>
    <row r="24109" spans="15:15" x14ac:dyDescent="0.2">
      <c r="O24109" s="223"/>
    </row>
    <row r="24110" spans="15:15" x14ac:dyDescent="0.2">
      <c r="O24110" s="223"/>
    </row>
    <row r="24111" spans="15:15" x14ac:dyDescent="0.2">
      <c r="O24111" s="223"/>
    </row>
    <row r="24112" spans="15:15" x14ac:dyDescent="0.2">
      <c r="O24112" s="223"/>
    </row>
    <row r="24113" spans="15:15" x14ac:dyDescent="0.2">
      <c r="O24113" s="223"/>
    </row>
    <row r="24114" spans="15:15" x14ac:dyDescent="0.2">
      <c r="O24114" s="223"/>
    </row>
    <row r="24115" spans="15:15" x14ac:dyDescent="0.2">
      <c r="O24115" s="223"/>
    </row>
    <row r="24116" spans="15:15" x14ac:dyDescent="0.2">
      <c r="O24116" s="223"/>
    </row>
    <row r="24117" spans="15:15" x14ac:dyDescent="0.2">
      <c r="O24117" s="223"/>
    </row>
    <row r="24118" spans="15:15" x14ac:dyDescent="0.2">
      <c r="O24118" s="223"/>
    </row>
    <row r="24119" spans="15:15" x14ac:dyDescent="0.2">
      <c r="O24119" s="223"/>
    </row>
    <row r="24120" spans="15:15" x14ac:dyDescent="0.2">
      <c r="O24120" s="223"/>
    </row>
    <row r="24121" spans="15:15" x14ac:dyDescent="0.2">
      <c r="O24121" s="223"/>
    </row>
    <row r="24122" spans="15:15" x14ac:dyDescent="0.2">
      <c r="O24122" s="223"/>
    </row>
    <row r="24123" spans="15:15" x14ac:dyDescent="0.2">
      <c r="O24123" s="223"/>
    </row>
    <row r="24124" spans="15:15" x14ac:dyDescent="0.2">
      <c r="O24124" s="223"/>
    </row>
    <row r="24125" spans="15:15" x14ac:dyDescent="0.2">
      <c r="O24125" s="223"/>
    </row>
    <row r="24126" spans="15:15" x14ac:dyDescent="0.2">
      <c r="O24126" s="223"/>
    </row>
    <row r="24127" spans="15:15" x14ac:dyDescent="0.2">
      <c r="O24127" s="223"/>
    </row>
    <row r="24128" spans="15:15" x14ac:dyDescent="0.2">
      <c r="O24128" s="223"/>
    </row>
    <row r="24129" spans="15:15" x14ac:dyDescent="0.2">
      <c r="O24129" s="223"/>
    </row>
    <row r="24130" spans="15:15" x14ac:dyDescent="0.2">
      <c r="O24130" s="223"/>
    </row>
    <row r="24131" spans="15:15" x14ac:dyDescent="0.2">
      <c r="O24131" s="223"/>
    </row>
    <row r="24132" spans="15:15" x14ac:dyDescent="0.2">
      <c r="O24132" s="223"/>
    </row>
    <row r="24133" spans="15:15" x14ac:dyDescent="0.2">
      <c r="O24133" s="223"/>
    </row>
    <row r="24134" spans="15:15" x14ac:dyDescent="0.2">
      <c r="O24134" s="223"/>
    </row>
    <row r="24135" spans="15:15" x14ac:dyDescent="0.2">
      <c r="O24135" s="223"/>
    </row>
    <row r="24136" spans="15:15" x14ac:dyDescent="0.2">
      <c r="O24136" s="223"/>
    </row>
    <row r="24137" spans="15:15" x14ac:dyDescent="0.2">
      <c r="O24137" s="223"/>
    </row>
    <row r="24138" spans="15:15" x14ac:dyDescent="0.2">
      <c r="O24138" s="223"/>
    </row>
    <row r="24139" spans="15:15" x14ac:dyDescent="0.2">
      <c r="O24139" s="223"/>
    </row>
    <row r="24140" spans="15:15" x14ac:dyDescent="0.2">
      <c r="O24140" s="223"/>
    </row>
    <row r="24141" spans="15:15" x14ac:dyDescent="0.2">
      <c r="O24141" s="223"/>
    </row>
    <row r="24142" spans="15:15" x14ac:dyDescent="0.2">
      <c r="O24142" s="223"/>
    </row>
    <row r="24143" spans="15:15" x14ac:dyDescent="0.2">
      <c r="O24143" s="223"/>
    </row>
    <row r="24144" spans="15:15" x14ac:dyDescent="0.2">
      <c r="O24144" s="223"/>
    </row>
    <row r="24145" spans="15:15" x14ac:dyDescent="0.2">
      <c r="O24145" s="223"/>
    </row>
    <row r="24146" spans="15:15" x14ac:dyDescent="0.2">
      <c r="O24146" s="223"/>
    </row>
    <row r="24147" spans="15:15" x14ac:dyDescent="0.2">
      <c r="O24147" s="223"/>
    </row>
    <row r="24148" spans="15:15" x14ac:dyDescent="0.2">
      <c r="O24148" s="223"/>
    </row>
    <row r="24149" spans="15:15" x14ac:dyDescent="0.2">
      <c r="O24149" s="223"/>
    </row>
    <row r="24150" spans="15:15" x14ac:dyDescent="0.2">
      <c r="O24150" s="223"/>
    </row>
    <row r="24151" spans="15:15" x14ac:dyDescent="0.2">
      <c r="O24151" s="223"/>
    </row>
    <row r="24152" spans="15:15" x14ac:dyDescent="0.2">
      <c r="O24152" s="223"/>
    </row>
    <row r="24153" spans="15:15" x14ac:dyDescent="0.2">
      <c r="O24153" s="223"/>
    </row>
    <row r="24154" spans="15:15" x14ac:dyDescent="0.2">
      <c r="O24154" s="223"/>
    </row>
    <row r="24155" spans="15:15" x14ac:dyDescent="0.2">
      <c r="O24155" s="223"/>
    </row>
    <row r="24156" spans="15:15" x14ac:dyDescent="0.2">
      <c r="O24156" s="223"/>
    </row>
    <row r="24157" spans="15:15" x14ac:dyDescent="0.2">
      <c r="O24157" s="223"/>
    </row>
    <row r="24158" spans="15:15" x14ac:dyDescent="0.2">
      <c r="O24158" s="223"/>
    </row>
    <row r="24159" spans="15:15" x14ac:dyDescent="0.2">
      <c r="O24159" s="223"/>
    </row>
    <row r="24160" spans="15:15" x14ac:dyDescent="0.2">
      <c r="O24160" s="223"/>
    </row>
    <row r="24161" spans="15:15" x14ac:dyDescent="0.2">
      <c r="O24161" s="223"/>
    </row>
    <row r="24162" spans="15:15" x14ac:dyDescent="0.2">
      <c r="O24162" s="223"/>
    </row>
    <row r="24163" spans="15:15" x14ac:dyDescent="0.2">
      <c r="O24163" s="223"/>
    </row>
    <row r="24164" spans="15:15" x14ac:dyDescent="0.2">
      <c r="O24164" s="223"/>
    </row>
    <row r="24165" spans="15:15" x14ac:dyDescent="0.2">
      <c r="O24165" s="223"/>
    </row>
    <row r="24166" spans="15:15" x14ac:dyDescent="0.2">
      <c r="O24166" s="223"/>
    </row>
    <row r="24167" spans="15:15" x14ac:dyDescent="0.2">
      <c r="O24167" s="223"/>
    </row>
    <row r="24168" spans="15:15" x14ac:dyDescent="0.2">
      <c r="O24168" s="223"/>
    </row>
    <row r="24169" spans="15:15" x14ac:dyDescent="0.2">
      <c r="O24169" s="223"/>
    </row>
    <row r="24170" spans="15:15" x14ac:dyDescent="0.2">
      <c r="O24170" s="223"/>
    </row>
    <row r="24171" spans="15:15" x14ac:dyDescent="0.2">
      <c r="O24171" s="223"/>
    </row>
    <row r="24172" spans="15:15" x14ac:dyDescent="0.2">
      <c r="O24172" s="223"/>
    </row>
    <row r="24173" spans="15:15" x14ac:dyDescent="0.2">
      <c r="O24173" s="223"/>
    </row>
    <row r="24174" spans="15:15" x14ac:dyDescent="0.2">
      <c r="O24174" s="223"/>
    </row>
    <row r="24175" spans="15:15" x14ac:dyDescent="0.2">
      <c r="O24175" s="223"/>
    </row>
    <row r="24176" spans="15:15" x14ac:dyDescent="0.2">
      <c r="O24176" s="223"/>
    </row>
    <row r="24177" spans="15:15" x14ac:dyDescent="0.2">
      <c r="O24177" s="223"/>
    </row>
    <row r="24178" spans="15:15" x14ac:dyDescent="0.2">
      <c r="O24178" s="223"/>
    </row>
    <row r="24179" spans="15:15" x14ac:dyDescent="0.2">
      <c r="O24179" s="223"/>
    </row>
    <row r="24180" spans="15:15" x14ac:dyDescent="0.2">
      <c r="O24180" s="223"/>
    </row>
    <row r="24181" spans="15:15" x14ac:dyDescent="0.2">
      <c r="O24181" s="223"/>
    </row>
    <row r="24182" spans="15:15" x14ac:dyDescent="0.2">
      <c r="O24182" s="223"/>
    </row>
    <row r="24183" spans="15:15" x14ac:dyDescent="0.2">
      <c r="O24183" s="223"/>
    </row>
    <row r="24184" spans="15:15" x14ac:dyDescent="0.2">
      <c r="O24184" s="223"/>
    </row>
    <row r="24185" spans="15:15" x14ac:dyDescent="0.2">
      <c r="O24185" s="223"/>
    </row>
    <row r="24186" spans="15:15" x14ac:dyDescent="0.2">
      <c r="O24186" s="223"/>
    </row>
    <row r="24187" spans="15:15" x14ac:dyDescent="0.2">
      <c r="O24187" s="223"/>
    </row>
    <row r="24188" spans="15:15" x14ac:dyDescent="0.2">
      <c r="O24188" s="223"/>
    </row>
    <row r="24189" spans="15:15" x14ac:dyDescent="0.2">
      <c r="O24189" s="223"/>
    </row>
    <row r="24190" spans="15:15" x14ac:dyDescent="0.2">
      <c r="O24190" s="223"/>
    </row>
    <row r="24191" spans="15:15" x14ac:dyDescent="0.2">
      <c r="O24191" s="223"/>
    </row>
    <row r="24192" spans="15:15" x14ac:dyDescent="0.2">
      <c r="O24192" s="223"/>
    </row>
    <row r="24193" spans="15:15" x14ac:dyDescent="0.2">
      <c r="O24193" s="223"/>
    </row>
    <row r="24194" spans="15:15" x14ac:dyDescent="0.2">
      <c r="O24194" s="223"/>
    </row>
    <row r="24195" spans="15:15" x14ac:dyDescent="0.2">
      <c r="O24195" s="223"/>
    </row>
    <row r="24196" spans="15:15" x14ac:dyDescent="0.2">
      <c r="O24196" s="223"/>
    </row>
    <row r="24197" spans="15:15" x14ac:dyDescent="0.2">
      <c r="O24197" s="223"/>
    </row>
    <row r="24198" spans="15:15" x14ac:dyDescent="0.2">
      <c r="O24198" s="223"/>
    </row>
    <row r="24199" spans="15:15" x14ac:dyDescent="0.2">
      <c r="O24199" s="223"/>
    </row>
    <row r="24200" spans="15:15" x14ac:dyDescent="0.2">
      <c r="O24200" s="223"/>
    </row>
    <row r="24201" spans="15:15" x14ac:dyDescent="0.2">
      <c r="O24201" s="223"/>
    </row>
    <row r="24202" spans="15:15" x14ac:dyDescent="0.2">
      <c r="O24202" s="223"/>
    </row>
    <row r="24203" spans="15:15" x14ac:dyDescent="0.2">
      <c r="O24203" s="223"/>
    </row>
    <row r="24204" spans="15:15" x14ac:dyDescent="0.2">
      <c r="O24204" s="223"/>
    </row>
    <row r="24205" spans="15:15" x14ac:dyDescent="0.2">
      <c r="O24205" s="223"/>
    </row>
    <row r="24206" spans="15:15" x14ac:dyDescent="0.2">
      <c r="O24206" s="223"/>
    </row>
    <row r="24207" spans="15:15" x14ac:dyDescent="0.2">
      <c r="O24207" s="223"/>
    </row>
    <row r="24208" spans="15:15" x14ac:dyDescent="0.2">
      <c r="O24208" s="223"/>
    </row>
    <row r="24209" spans="15:15" x14ac:dyDescent="0.2">
      <c r="O24209" s="223"/>
    </row>
    <row r="24210" spans="15:15" x14ac:dyDescent="0.2">
      <c r="O24210" s="223"/>
    </row>
    <row r="24211" spans="15:15" x14ac:dyDescent="0.2">
      <c r="O24211" s="223"/>
    </row>
    <row r="24212" spans="15:15" x14ac:dyDescent="0.2">
      <c r="O24212" s="223"/>
    </row>
    <row r="24213" spans="15:15" x14ac:dyDescent="0.2">
      <c r="O24213" s="223"/>
    </row>
    <row r="24214" spans="15:15" x14ac:dyDescent="0.2">
      <c r="O24214" s="223"/>
    </row>
    <row r="24215" spans="15:15" x14ac:dyDescent="0.2">
      <c r="O24215" s="223"/>
    </row>
    <row r="24216" spans="15:15" x14ac:dyDescent="0.2">
      <c r="O24216" s="223"/>
    </row>
    <row r="24217" spans="15:15" x14ac:dyDescent="0.2">
      <c r="O24217" s="223"/>
    </row>
    <row r="24218" spans="15:15" x14ac:dyDescent="0.2">
      <c r="O24218" s="223"/>
    </row>
    <row r="24219" spans="15:15" x14ac:dyDescent="0.2">
      <c r="O24219" s="223"/>
    </row>
    <row r="24220" spans="15:15" x14ac:dyDescent="0.2">
      <c r="O24220" s="223"/>
    </row>
    <row r="24221" spans="15:15" x14ac:dyDescent="0.2">
      <c r="O24221" s="223"/>
    </row>
    <row r="24222" spans="15:15" x14ac:dyDescent="0.2">
      <c r="O24222" s="223"/>
    </row>
    <row r="24223" spans="15:15" x14ac:dyDescent="0.2">
      <c r="O24223" s="223"/>
    </row>
    <row r="24224" spans="15:15" x14ac:dyDescent="0.2">
      <c r="O24224" s="223"/>
    </row>
    <row r="24225" spans="15:15" x14ac:dyDescent="0.2">
      <c r="O24225" s="223"/>
    </row>
    <row r="24226" spans="15:15" x14ac:dyDescent="0.2">
      <c r="O24226" s="223"/>
    </row>
    <row r="24227" spans="15:15" x14ac:dyDescent="0.2">
      <c r="O24227" s="223"/>
    </row>
    <row r="24228" spans="15:15" x14ac:dyDescent="0.2">
      <c r="O24228" s="223"/>
    </row>
    <row r="24229" spans="15:15" x14ac:dyDescent="0.2">
      <c r="O24229" s="223"/>
    </row>
    <row r="24230" spans="15:15" x14ac:dyDescent="0.2">
      <c r="O24230" s="223"/>
    </row>
    <row r="24231" spans="15:15" x14ac:dyDescent="0.2">
      <c r="O24231" s="223"/>
    </row>
    <row r="24232" spans="15:15" x14ac:dyDescent="0.2">
      <c r="O24232" s="223"/>
    </row>
    <row r="24233" spans="15:15" x14ac:dyDescent="0.2">
      <c r="O24233" s="223"/>
    </row>
    <row r="24234" spans="15:15" x14ac:dyDescent="0.2">
      <c r="O24234" s="223"/>
    </row>
    <row r="24235" spans="15:15" x14ac:dyDescent="0.2">
      <c r="O24235" s="223"/>
    </row>
    <row r="24236" spans="15:15" x14ac:dyDescent="0.2">
      <c r="O24236" s="223"/>
    </row>
    <row r="24237" spans="15:15" x14ac:dyDescent="0.2">
      <c r="O24237" s="223"/>
    </row>
    <row r="24238" spans="15:15" x14ac:dyDescent="0.2">
      <c r="O24238" s="223"/>
    </row>
    <row r="24239" spans="15:15" x14ac:dyDescent="0.2">
      <c r="O24239" s="223"/>
    </row>
    <row r="24240" spans="15:15" x14ac:dyDescent="0.2">
      <c r="O24240" s="223"/>
    </row>
    <row r="24241" spans="15:15" x14ac:dyDescent="0.2">
      <c r="O24241" s="223"/>
    </row>
    <row r="24242" spans="15:15" x14ac:dyDescent="0.2">
      <c r="O24242" s="223"/>
    </row>
    <row r="24243" spans="15:15" x14ac:dyDescent="0.2">
      <c r="O24243" s="223"/>
    </row>
    <row r="24244" spans="15:15" x14ac:dyDescent="0.2">
      <c r="O24244" s="223"/>
    </row>
    <row r="24245" spans="15:15" x14ac:dyDescent="0.2">
      <c r="O24245" s="223"/>
    </row>
    <row r="24246" spans="15:15" x14ac:dyDescent="0.2">
      <c r="O24246" s="223"/>
    </row>
    <row r="24247" spans="15:15" x14ac:dyDescent="0.2">
      <c r="O24247" s="223"/>
    </row>
    <row r="24248" spans="15:15" x14ac:dyDescent="0.2">
      <c r="O24248" s="223"/>
    </row>
    <row r="24249" spans="15:15" x14ac:dyDescent="0.2">
      <c r="O24249" s="223"/>
    </row>
    <row r="24250" spans="15:15" x14ac:dyDescent="0.2">
      <c r="O24250" s="223"/>
    </row>
    <row r="24251" spans="15:15" x14ac:dyDescent="0.2">
      <c r="O24251" s="223"/>
    </row>
    <row r="24252" spans="15:15" x14ac:dyDescent="0.2">
      <c r="O24252" s="223"/>
    </row>
    <row r="24253" spans="15:15" x14ac:dyDescent="0.2">
      <c r="O24253" s="223"/>
    </row>
    <row r="24254" spans="15:15" x14ac:dyDescent="0.2">
      <c r="O24254" s="223"/>
    </row>
    <row r="24255" spans="15:15" x14ac:dyDescent="0.2">
      <c r="O24255" s="223"/>
    </row>
    <row r="24256" spans="15:15" x14ac:dyDescent="0.2">
      <c r="O24256" s="223"/>
    </row>
    <row r="24257" spans="15:15" x14ac:dyDescent="0.2">
      <c r="O24257" s="223"/>
    </row>
    <row r="24258" spans="15:15" x14ac:dyDescent="0.2">
      <c r="O24258" s="223"/>
    </row>
    <row r="24259" spans="15:15" x14ac:dyDescent="0.2">
      <c r="O24259" s="223"/>
    </row>
    <row r="24260" spans="15:15" x14ac:dyDescent="0.2">
      <c r="O24260" s="223"/>
    </row>
    <row r="24261" spans="15:15" x14ac:dyDescent="0.2">
      <c r="O24261" s="223"/>
    </row>
    <row r="24262" spans="15:15" x14ac:dyDescent="0.2">
      <c r="O24262" s="223"/>
    </row>
    <row r="24263" spans="15:15" x14ac:dyDescent="0.2">
      <c r="O24263" s="223"/>
    </row>
    <row r="24264" spans="15:15" x14ac:dyDescent="0.2">
      <c r="O24264" s="223"/>
    </row>
    <row r="24265" spans="15:15" x14ac:dyDescent="0.2">
      <c r="O24265" s="223"/>
    </row>
    <row r="24266" spans="15:15" x14ac:dyDescent="0.2">
      <c r="O24266" s="223"/>
    </row>
    <row r="24267" spans="15:15" x14ac:dyDescent="0.2">
      <c r="O24267" s="223"/>
    </row>
    <row r="24268" spans="15:15" x14ac:dyDescent="0.2">
      <c r="O24268" s="223"/>
    </row>
    <row r="24269" spans="15:15" x14ac:dyDescent="0.2">
      <c r="O24269" s="223"/>
    </row>
    <row r="24270" spans="15:15" x14ac:dyDescent="0.2">
      <c r="O24270" s="223"/>
    </row>
    <row r="24271" spans="15:15" x14ac:dyDescent="0.2">
      <c r="O24271" s="223"/>
    </row>
    <row r="24272" spans="15:15" x14ac:dyDescent="0.2">
      <c r="O24272" s="223"/>
    </row>
    <row r="24273" spans="15:15" x14ac:dyDescent="0.2">
      <c r="O24273" s="223"/>
    </row>
    <row r="24274" spans="15:15" x14ac:dyDescent="0.2">
      <c r="O24274" s="223"/>
    </row>
    <row r="24275" spans="15:15" x14ac:dyDescent="0.2">
      <c r="O24275" s="223"/>
    </row>
    <row r="24276" spans="15:15" x14ac:dyDescent="0.2">
      <c r="O24276" s="223"/>
    </row>
    <row r="24277" spans="15:15" x14ac:dyDescent="0.2">
      <c r="O24277" s="223"/>
    </row>
    <row r="24278" spans="15:15" x14ac:dyDescent="0.2">
      <c r="O24278" s="223"/>
    </row>
    <row r="24279" spans="15:15" x14ac:dyDescent="0.2">
      <c r="O24279" s="223"/>
    </row>
    <row r="24280" spans="15:15" x14ac:dyDescent="0.2">
      <c r="O24280" s="223"/>
    </row>
    <row r="24281" spans="15:15" x14ac:dyDescent="0.2">
      <c r="O24281" s="223"/>
    </row>
    <row r="24282" spans="15:15" x14ac:dyDescent="0.2">
      <c r="O24282" s="223"/>
    </row>
    <row r="24283" spans="15:15" x14ac:dyDescent="0.2">
      <c r="O24283" s="223"/>
    </row>
    <row r="24284" spans="15:15" x14ac:dyDescent="0.2">
      <c r="O24284" s="223"/>
    </row>
    <row r="24285" spans="15:15" x14ac:dyDescent="0.2">
      <c r="O24285" s="223"/>
    </row>
    <row r="24286" spans="15:15" x14ac:dyDescent="0.2">
      <c r="O24286" s="223"/>
    </row>
    <row r="24287" spans="15:15" x14ac:dyDescent="0.2">
      <c r="O24287" s="223"/>
    </row>
    <row r="24288" spans="15:15" x14ac:dyDescent="0.2">
      <c r="O24288" s="223"/>
    </row>
    <row r="24289" spans="15:15" x14ac:dyDescent="0.2">
      <c r="O24289" s="223"/>
    </row>
    <row r="24290" spans="15:15" x14ac:dyDescent="0.2">
      <c r="O24290" s="223"/>
    </row>
    <row r="24291" spans="15:15" x14ac:dyDescent="0.2">
      <c r="O24291" s="223"/>
    </row>
    <row r="24292" spans="15:15" x14ac:dyDescent="0.2">
      <c r="O24292" s="223"/>
    </row>
    <row r="24293" spans="15:15" x14ac:dyDescent="0.2">
      <c r="O24293" s="223"/>
    </row>
    <row r="24294" spans="15:15" x14ac:dyDescent="0.2">
      <c r="O24294" s="223"/>
    </row>
    <row r="24295" spans="15:15" x14ac:dyDescent="0.2">
      <c r="O24295" s="223"/>
    </row>
    <row r="24296" spans="15:15" x14ac:dyDescent="0.2">
      <c r="O24296" s="223"/>
    </row>
    <row r="24297" spans="15:15" x14ac:dyDescent="0.2">
      <c r="O24297" s="223"/>
    </row>
    <row r="24298" spans="15:15" x14ac:dyDescent="0.2">
      <c r="O24298" s="223"/>
    </row>
    <row r="24299" spans="15:15" x14ac:dyDescent="0.2">
      <c r="O24299" s="223"/>
    </row>
    <row r="24300" spans="15:15" x14ac:dyDescent="0.2">
      <c r="O24300" s="223"/>
    </row>
    <row r="24301" spans="15:15" x14ac:dyDescent="0.2">
      <c r="O24301" s="223"/>
    </row>
    <row r="24302" spans="15:15" x14ac:dyDescent="0.2">
      <c r="O24302" s="223"/>
    </row>
    <row r="24303" spans="15:15" x14ac:dyDescent="0.2">
      <c r="O24303" s="223"/>
    </row>
    <row r="24304" spans="15:15" x14ac:dyDescent="0.2">
      <c r="O24304" s="223"/>
    </row>
    <row r="24305" spans="15:15" x14ac:dyDescent="0.2">
      <c r="O24305" s="223"/>
    </row>
    <row r="24306" spans="15:15" x14ac:dyDescent="0.2">
      <c r="O24306" s="223"/>
    </row>
    <row r="24307" spans="15:15" x14ac:dyDescent="0.2">
      <c r="O24307" s="223"/>
    </row>
    <row r="24308" spans="15:15" x14ac:dyDescent="0.2">
      <c r="O24308" s="223"/>
    </row>
    <row r="24309" spans="15:15" x14ac:dyDescent="0.2">
      <c r="O24309" s="223"/>
    </row>
    <row r="24310" spans="15:15" x14ac:dyDescent="0.2">
      <c r="O24310" s="223"/>
    </row>
    <row r="24311" spans="15:15" x14ac:dyDescent="0.2">
      <c r="O24311" s="223"/>
    </row>
    <row r="24312" spans="15:15" x14ac:dyDescent="0.2">
      <c r="O24312" s="223"/>
    </row>
    <row r="24313" spans="15:15" x14ac:dyDescent="0.2">
      <c r="O24313" s="223"/>
    </row>
    <row r="24314" spans="15:15" x14ac:dyDescent="0.2">
      <c r="O24314" s="223"/>
    </row>
    <row r="24315" spans="15:15" x14ac:dyDescent="0.2">
      <c r="O24315" s="223"/>
    </row>
    <row r="24316" spans="15:15" x14ac:dyDescent="0.2">
      <c r="O24316" s="223"/>
    </row>
    <row r="24317" spans="15:15" x14ac:dyDescent="0.2">
      <c r="O24317" s="223"/>
    </row>
    <row r="24318" spans="15:15" x14ac:dyDescent="0.2">
      <c r="O24318" s="223"/>
    </row>
    <row r="24319" spans="15:15" x14ac:dyDescent="0.2">
      <c r="O24319" s="223"/>
    </row>
    <row r="24320" spans="15:15" x14ac:dyDescent="0.2">
      <c r="O24320" s="223"/>
    </row>
    <row r="24321" spans="15:15" x14ac:dyDescent="0.2">
      <c r="O24321" s="223"/>
    </row>
    <row r="24322" spans="15:15" x14ac:dyDescent="0.2">
      <c r="O24322" s="223"/>
    </row>
    <row r="24323" spans="15:15" x14ac:dyDescent="0.2">
      <c r="O24323" s="223"/>
    </row>
    <row r="24324" spans="15:15" x14ac:dyDescent="0.2">
      <c r="O24324" s="223"/>
    </row>
    <row r="24325" spans="15:15" x14ac:dyDescent="0.2">
      <c r="O24325" s="223"/>
    </row>
    <row r="24326" spans="15:15" x14ac:dyDescent="0.2">
      <c r="O24326" s="223"/>
    </row>
    <row r="24327" spans="15:15" x14ac:dyDescent="0.2">
      <c r="O24327" s="223"/>
    </row>
    <row r="24328" spans="15:15" x14ac:dyDescent="0.2">
      <c r="O24328" s="223"/>
    </row>
    <row r="24329" spans="15:15" x14ac:dyDescent="0.2">
      <c r="O24329" s="223"/>
    </row>
    <row r="24330" spans="15:15" x14ac:dyDescent="0.2">
      <c r="O24330" s="223"/>
    </row>
    <row r="24331" spans="15:15" x14ac:dyDescent="0.2">
      <c r="O24331" s="223"/>
    </row>
    <row r="24332" spans="15:15" x14ac:dyDescent="0.2">
      <c r="O24332" s="223"/>
    </row>
    <row r="24333" spans="15:15" x14ac:dyDescent="0.2">
      <c r="O24333" s="223"/>
    </row>
    <row r="24334" spans="15:15" x14ac:dyDescent="0.2">
      <c r="O24334" s="223"/>
    </row>
    <row r="24335" spans="15:15" x14ac:dyDescent="0.2">
      <c r="O24335" s="223"/>
    </row>
    <row r="24336" spans="15:15" x14ac:dyDescent="0.2">
      <c r="O24336" s="223"/>
    </row>
    <row r="24337" spans="15:15" x14ac:dyDescent="0.2">
      <c r="O24337" s="223"/>
    </row>
    <row r="24338" spans="15:15" x14ac:dyDescent="0.2">
      <c r="O24338" s="223"/>
    </row>
    <row r="24339" spans="15:15" x14ac:dyDescent="0.2">
      <c r="O24339" s="223"/>
    </row>
    <row r="24340" spans="15:15" x14ac:dyDescent="0.2">
      <c r="O24340" s="223"/>
    </row>
    <row r="24341" spans="15:15" x14ac:dyDescent="0.2">
      <c r="O24341" s="223"/>
    </row>
    <row r="24342" spans="15:15" x14ac:dyDescent="0.2">
      <c r="O24342" s="223"/>
    </row>
    <row r="24343" spans="15:15" x14ac:dyDescent="0.2">
      <c r="O24343" s="223"/>
    </row>
    <row r="24344" spans="15:15" x14ac:dyDescent="0.2">
      <c r="O24344" s="223"/>
    </row>
    <row r="24345" spans="15:15" x14ac:dyDescent="0.2">
      <c r="O24345" s="223"/>
    </row>
    <row r="24346" spans="15:15" x14ac:dyDescent="0.2">
      <c r="O24346" s="223"/>
    </row>
    <row r="24347" spans="15:15" x14ac:dyDescent="0.2">
      <c r="O24347" s="223"/>
    </row>
    <row r="24348" spans="15:15" x14ac:dyDescent="0.2">
      <c r="O24348" s="223"/>
    </row>
    <row r="24349" spans="15:15" x14ac:dyDescent="0.2">
      <c r="O24349" s="223"/>
    </row>
    <row r="24350" spans="15:15" x14ac:dyDescent="0.2">
      <c r="O24350" s="223"/>
    </row>
    <row r="24351" spans="15:15" x14ac:dyDescent="0.2">
      <c r="O24351" s="223"/>
    </row>
    <row r="24352" spans="15:15" x14ac:dyDescent="0.2">
      <c r="O24352" s="223"/>
    </row>
    <row r="24353" spans="15:15" x14ac:dyDescent="0.2">
      <c r="O24353" s="223"/>
    </row>
    <row r="24354" spans="15:15" x14ac:dyDescent="0.2">
      <c r="O24354" s="223"/>
    </row>
    <row r="24355" spans="15:15" x14ac:dyDescent="0.2">
      <c r="O24355" s="223"/>
    </row>
    <row r="24356" spans="15:15" x14ac:dyDescent="0.2">
      <c r="O24356" s="223"/>
    </row>
    <row r="24357" spans="15:15" x14ac:dyDescent="0.2">
      <c r="O24357" s="223"/>
    </row>
    <row r="24358" spans="15:15" x14ac:dyDescent="0.2">
      <c r="O24358" s="223"/>
    </row>
    <row r="24359" spans="15:15" x14ac:dyDescent="0.2">
      <c r="O24359" s="223"/>
    </row>
    <row r="24360" spans="15:15" x14ac:dyDescent="0.2">
      <c r="O24360" s="223"/>
    </row>
    <row r="24361" spans="15:15" x14ac:dyDescent="0.2">
      <c r="O24361" s="223"/>
    </row>
    <row r="24362" spans="15:15" x14ac:dyDescent="0.2">
      <c r="O24362" s="223"/>
    </row>
    <row r="24363" spans="15:15" x14ac:dyDescent="0.2">
      <c r="O24363" s="223"/>
    </row>
    <row r="24364" spans="15:15" x14ac:dyDescent="0.2">
      <c r="O24364" s="223"/>
    </row>
    <row r="24365" spans="15:15" x14ac:dyDescent="0.2">
      <c r="O24365" s="223"/>
    </row>
    <row r="24366" spans="15:15" x14ac:dyDescent="0.2">
      <c r="O24366" s="223"/>
    </row>
    <row r="24367" spans="15:15" x14ac:dyDescent="0.2">
      <c r="O24367" s="223"/>
    </row>
    <row r="24368" spans="15:15" x14ac:dyDescent="0.2">
      <c r="O24368" s="223"/>
    </row>
    <row r="24369" spans="15:15" x14ac:dyDescent="0.2">
      <c r="O24369" s="223"/>
    </row>
    <row r="24370" spans="15:15" x14ac:dyDescent="0.2">
      <c r="O24370" s="223"/>
    </row>
    <row r="24371" spans="15:15" x14ac:dyDescent="0.2">
      <c r="O24371" s="223"/>
    </row>
    <row r="24372" spans="15:15" x14ac:dyDescent="0.2">
      <c r="O24372" s="223"/>
    </row>
    <row r="24373" spans="15:15" x14ac:dyDescent="0.2">
      <c r="O24373" s="223"/>
    </row>
    <row r="24374" spans="15:15" x14ac:dyDescent="0.2">
      <c r="O24374" s="223"/>
    </row>
    <row r="24375" spans="15:15" x14ac:dyDescent="0.2">
      <c r="O24375" s="223"/>
    </row>
    <row r="24376" spans="15:15" x14ac:dyDescent="0.2">
      <c r="O24376" s="223"/>
    </row>
    <row r="24377" spans="15:15" x14ac:dyDescent="0.2">
      <c r="O24377" s="223"/>
    </row>
    <row r="24378" spans="15:15" x14ac:dyDescent="0.2">
      <c r="O24378" s="223"/>
    </row>
    <row r="24379" spans="15:15" x14ac:dyDescent="0.2">
      <c r="O24379" s="223"/>
    </row>
    <row r="24380" spans="15:15" x14ac:dyDescent="0.2">
      <c r="O24380" s="223"/>
    </row>
    <row r="24381" spans="15:15" x14ac:dyDescent="0.2">
      <c r="O24381" s="223"/>
    </row>
    <row r="24382" spans="15:15" x14ac:dyDescent="0.2">
      <c r="O24382" s="223"/>
    </row>
    <row r="24383" spans="15:15" x14ac:dyDescent="0.2">
      <c r="O24383" s="223"/>
    </row>
    <row r="24384" spans="15:15" x14ac:dyDescent="0.2">
      <c r="O24384" s="223"/>
    </row>
    <row r="24385" spans="15:15" x14ac:dyDescent="0.2">
      <c r="O24385" s="223"/>
    </row>
    <row r="24386" spans="15:15" x14ac:dyDescent="0.2">
      <c r="O24386" s="223"/>
    </row>
    <row r="24387" spans="15:15" x14ac:dyDescent="0.2">
      <c r="O24387" s="223"/>
    </row>
    <row r="24388" spans="15:15" x14ac:dyDescent="0.2">
      <c r="O24388" s="223"/>
    </row>
    <row r="24389" spans="15:15" x14ac:dyDescent="0.2">
      <c r="O24389" s="223"/>
    </row>
    <row r="24390" spans="15:15" x14ac:dyDescent="0.2">
      <c r="O24390" s="223"/>
    </row>
    <row r="24391" spans="15:15" x14ac:dyDescent="0.2">
      <c r="O24391" s="223"/>
    </row>
    <row r="24392" spans="15:15" x14ac:dyDescent="0.2">
      <c r="O24392" s="223"/>
    </row>
    <row r="24393" spans="15:15" x14ac:dyDescent="0.2">
      <c r="O24393" s="223"/>
    </row>
    <row r="24394" spans="15:15" x14ac:dyDescent="0.2">
      <c r="O24394" s="223"/>
    </row>
    <row r="24395" spans="15:15" x14ac:dyDescent="0.2">
      <c r="O24395" s="223"/>
    </row>
    <row r="24396" spans="15:15" x14ac:dyDescent="0.2">
      <c r="O24396" s="223"/>
    </row>
    <row r="24397" spans="15:15" x14ac:dyDescent="0.2">
      <c r="O24397" s="223"/>
    </row>
    <row r="24398" spans="15:15" x14ac:dyDescent="0.2">
      <c r="O24398" s="223"/>
    </row>
    <row r="24399" spans="15:15" x14ac:dyDescent="0.2">
      <c r="O24399" s="223"/>
    </row>
    <row r="24400" spans="15:15" x14ac:dyDescent="0.2">
      <c r="O24400" s="223"/>
    </row>
    <row r="24401" spans="15:15" x14ac:dyDescent="0.2">
      <c r="O24401" s="223"/>
    </row>
    <row r="24402" spans="15:15" x14ac:dyDescent="0.2">
      <c r="O24402" s="223"/>
    </row>
    <row r="24403" spans="15:15" x14ac:dyDescent="0.2">
      <c r="O24403" s="223"/>
    </row>
    <row r="24404" spans="15:15" x14ac:dyDescent="0.2">
      <c r="O24404" s="223"/>
    </row>
    <row r="24405" spans="15:15" x14ac:dyDescent="0.2">
      <c r="O24405" s="223"/>
    </row>
    <row r="24406" spans="15:15" x14ac:dyDescent="0.2">
      <c r="O24406" s="223"/>
    </row>
    <row r="24407" spans="15:15" x14ac:dyDescent="0.2">
      <c r="O24407" s="223"/>
    </row>
    <row r="24408" spans="15:15" x14ac:dyDescent="0.2">
      <c r="O24408" s="223"/>
    </row>
    <row r="24409" spans="15:15" x14ac:dyDescent="0.2">
      <c r="O24409" s="223"/>
    </row>
    <row r="24410" spans="15:15" x14ac:dyDescent="0.2">
      <c r="O24410" s="223"/>
    </row>
    <row r="24411" spans="15:15" x14ac:dyDescent="0.2">
      <c r="O24411" s="223"/>
    </row>
    <row r="24412" spans="15:15" x14ac:dyDescent="0.2">
      <c r="O24412" s="223"/>
    </row>
    <row r="24413" spans="15:15" x14ac:dyDescent="0.2">
      <c r="O24413" s="223"/>
    </row>
    <row r="24414" spans="15:15" x14ac:dyDescent="0.2">
      <c r="O24414" s="223"/>
    </row>
    <row r="24415" spans="15:15" x14ac:dyDescent="0.2">
      <c r="O24415" s="223"/>
    </row>
    <row r="24416" spans="15:15" x14ac:dyDescent="0.2">
      <c r="O24416" s="223"/>
    </row>
    <row r="24417" spans="15:15" x14ac:dyDescent="0.2">
      <c r="O24417" s="223"/>
    </row>
    <row r="24418" spans="15:15" x14ac:dyDescent="0.2">
      <c r="O24418" s="223"/>
    </row>
    <row r="24419" spans="15:15" x14ac:dyDescent="0.2">
      <c r="O24419" s="223"/>
    </row>
    <row r="24420" spans="15:15" x14ac:dyDescent="0.2">
      <c r="O24420" s="223"/>
    </row>
    <row r="24421" spans="15:15" x14ac:dyDescent="0.2">
      <c r="O24421" s="223"/>
    </row>
    <row r="24422" spans="15:15" x14ac:dyDescent="0.2">
      <c r="O24422" s="223"/>
    </row>
    <row r="24423" spans="15:15" x14ac:dyDescent="0.2">
      <c r="O24423" s="223"/>
    </row>
    <row r="24424" spans="15:15" x14ac:dyDescent="0.2">
      <c r="O24424" s="223"/>
    </row>
    <row r="24425" spans="15:15" x14ac:dyDescent="0.2">
      <c r="O24425" s="223"/>
    </row>
    <row r="24426" spans="15:15" x14ac:dyDescent="0.2">
      <c r="O24426" s="223"/>
    </row>
    <row r="24427" spans="15:15" x14ac:dyDescent="0.2">
      <c r="O24427" s="223"/>
    </row>
    <row r="24428" spans="15:15" x14ac:dyDescent="0.2">
      <c r="O24428" s="223"/>
    </row>
    <row r="24429" spans="15:15" x14ac:dyDescent="0.2">
      <c r="O24429" s="223"/>
    </row>
    <row r="24430" spans="15:15" x14ac:dyDescent="0.2">
      <c r="O24430" s="223"/>
    </row>
    <row r="24431" spans="15:15" x14ac:dyDescent="0.2">
      <c r="O24431" s="223"/>
    </row>
    <row r="24432" spans="15:15" x14ac:dyDescent="0.2">
      <c r="O24432" s="223"/>
    </row>
    <row r="24433" spans="15:15" x14ac:dyDescent="0.2">
      <c r="O24433" s="223"/>
    </row>
    <row r="24434" spans="15:15" x14ac:dyDescent="0.2">
      <c r="O24434" s="223"/>
    </row>
    <row r="24435" spans="15:15" x14ac:dyDescent="0.2">
      <c r="O24435" s="223"/>
    </row>
    <row r="24436" spans="15:15" x14ac:dyDescent="0.2">
      <c r="O24436" s="223"/>
    </row>
    <row r="24437" spans="15:15" x14ac:dyDescent="0.2">
      <c r="O24437" s="223"/>
    </row>
    <row r="24438" spans="15:15" x14ac:dyDescent="0.2">
      <c r="O24438" s="223"/>
    </row>
    <row r="24439" spans="15:15" x14ac:dyDescent="0.2">
      <c r="O24439" s="223"/>
    </row>
    <row r="24440" spans="15:15" x14ac:dyDescent="0.2">
      <c r="O24440" s="223"/>
    </row>
    <row r="24441" spans="15:15" x14ac:dyDescent="0.2">
      <c r="O24441" s="223"/>
    </row>
    <row r="24442" spans="15:15" x14ac:dyDescent="0.2">
      <c r="O24442" s="223"/>
    </row>
    <row r="24443" spans="15:15" x14ac:dyDescent="0.2">
      <c r="O24443" s="223"/>
    </row>
    <row r="24444" spans="15:15" x14ac:dyDescent="0.2">
      <c r="O24444" s="223"/>
    </row>
    <row r="24445" spans="15:15" x14ac:dyDescent="0.2">
      <c r="O24445" s="223"/>
    </row>
    <row r="24446" spans="15:15" x14ac:dyDescent="0.2">
      <c r="O24446" s="223"/>
    </row>
    <row r="24447" spans="15:15" x14ac:dyDescent="0.2">
      <c r="O24447" s="223"/>
    </row>
    <row r="24448" spans="15:15" x14ac:dyDescent="0.2">
      <c r="O24448" s="223"/>
    </row>
    <row r="24449" spans="15:15" x14ac:dyDescent="0.2">
      <c r="O24449" s="223"/>
    </row>
    <row r="24450" spans="15:15" x14ac:dyDescent="0.2">
      <c r="O24450" s="223"/>
    </row>
    <row r="24451" spans="15:15" x14ac:dyDescent="0.2">
      <c r="O24451" s="223"/>
    </row>
    <row r="24452" spans="15:15" x14ac:dyDescent="0.2">
      <c r="O24452" s="223"/>
    </row>
    <row r="24453" spans="15:15" x14ac:dyDescent="0.2">
      <c r="O24453" s="223"/>
    </row>
    <row r="24454" spans="15:15" x14ac:dyDescent="0.2">
      <c r="O24454" s="223"/>
    </row>
    <row r="24455" spans="15:15" x14ac:dyDescent="0.2">
      <c r="O24455" s="223"/>
    </row>
    <row r="24456" spans="15:15" x14ac:dyDescent="0.2">
      <c r="O24456" s="223"/>
    </row>
    <row r="24457" spans="15:15" x14ac:dyDescent="0.2">
      <c r="O24457" s="223"/>
    </row>
    <row r="24458" spans="15:15" x14ac:dyDescent="0.2">
      <c r="O24458" s="223"/>
    </row>
    <row r="24459" spans="15:15" x14ac:dyDescent="0.2">
      <c r="O24459" s="223"/>
    </row>
    <row r="24460" spans="15:15" x14ac:dyDescent="0.2">
      <c r="O24460" s="223"/>
    </row>
    <row r="24461" spans="15:15" x14ac:dyDescent="0.2">
      <c r="O24461" s="223"/>
    </row>
    <row r="24462" spans="15:15" x14ac:dyDescent="0.2">
      <c r="O24462" s="223"/>
    </row>
    <row r="24463" spans="15:15" x14ac:dyDescent="0.2">
      <c r="O24463" s="223"/>
    </row>
    <row r="24464" spans="15:15" x14ac:dyDescent="0.2">
      <c r="O24464" s="223"/>
    </row>
    <row r="24465" spans="15:15" x14ac:dyDescent="0.2">
      <c r="O24465" s="223"/>
    </row>
    <row r="24466" spans="15:15" x14ac:dyDescent="0.2">
      <c r="O24466" s="223"/>
    </row>
    <row r="24467" spans="15:15" x14ac:dyDescent="0.2">
      <c r="O24467" s="223"/>
    </row>
    <row r="24468" spans="15:15" x14ac:dyDescent="0.2">
      <c r="O24468" s="223"/>
    </row>
    <row r="24469" spans="15:15" x14ac:dyDescent="0.2">
      <c r="O24469" s="223"/>
    </row>
    <row r="24470" spans="15:15" x14ac:dyDescent="0.2">
      <c r="O24470" s="223"/>
    </row>
    <row r="24471" spans="15:15" x14ac:dyDescent="0.2">
      <c r="O24471" s="223"/>
    </row>
    <row r="24472" spans="15:15" x14ac:dyDescent="0.2">
      <c r="O24472" s="223"/>
    </row>
    <row r="24473" spans="15:15" x14ac:dyDescent="0.2">
      <c r="O24473" s="223"/>
    </row>
    <row r="24474" spans="15:15" x14ac:dyDescent="0.2">
      <c r="O24474" s="223"/>
    </row>
    <row r="24475" spans="15:15" x14ac:dyDescent="0.2">
      <c r="O24475" s="223"/>
    </row>
    <row r="24476" spans="15:15" x14ac:dyDescent="0.2">
      <c r="O24476" s="223"/>
    </row>
    <row r="24477" spans="15:15" x14ac:dyDescent="0.2">
      <c r="O24477" s="223"/>
    </row>
    <row r="24478" spans="15:15" x14ac:dyDescent="0.2">
      <c r="O24478" s="223"/>
    </row>
    <row r="24479" spans="15:15" x14ac:dyDescent="0.2">
      <c r="O24479" s="223"/>
    </row>
    <row r="24480" spans="15:15" x14ac:dyDescent="0.2">
      <c r="O24480" s="223"/>
    </row>
    <row r="24481" spans="15:15" x14ac:dyDescent="0.2">
      <c r="O24481" s="223"/>
    </row>
    <row r="24482" spans="15:15" x14ac:dyDescent="0.2">
      <c r="O24482" s="223"/>
    </row>
    <row r="24483" spans="15:15" x14ac:dyDescent="0.2">
      <c r="O24483" s="223"/>
    </row>
    <row r="24484" spans="15:15" x14ac:dyDescent="0.2">
      <c r="O24484" s="223"/>
    </row>
    <row r="24485" spans="15:15" x14ac:dyDescent="0.2">
      <c r="O24485" s="223"/>
    </row>
    <row r="24486" spans="15:15" x14ac:dyDescent="0.2">
      <c r="O24486" s="223"/>
    </row>
    <row r="24487" spans="15:15" x14ac:dyDescent="0.2">
      <c r="O24487" s="223"/>
    </row>
    <row r="24488" spans="15:15" x14ac:dyDescent="0.2">
      <c r="O24488" s="223"/>
    </row>
    <row r="24489" spans="15:15" x14ac:dyDescent="0.2">
      <c r="O24489" s="223"/>
    </row>
    <row r="24490" spans="15:15" x14ac:dyDescent="0.2">
      <c r="O24490" s="223"/>
    </row>
    <row r="24491" spans="15:15" x14ac:dyDescent="0.2">
      <c r="O24491" s="223"/>
    </row>
    <row r="24492" spans="15:15" x14ac:dyDescent="0.2">
      <c r="O24492" s="223"/>
    </row>
    <row r="24493" spans="15:15" x14ac:dyDescent="0.2">
      <c r="O24493" s="223"/>
    </row>
    <row r="24494" spans="15:15" x14ac:dyDescent="0.2">
      <c r="O24494" s="223"/>
    </row>
    <row r="24495" spans="15:15" x14ac:dyDescent="0.2">
      <c r="O24495" s="223"/>
    </row>
    <row r="24496" spans="15:15" x14ac:dyDescent="0.2">
      <c r="O24496" s="223"/>
    </row>
    <row r="24497" spans="15:15" x14ac:dyDescent="0.2">
      <c r="O24497" s="223"/>
    </row>
    <row r="24498" spans="15:15" x14ac:dyDescent="0.2">
      <c r="O24498" s="223"/>
    </row>
    <row r="24499" spans="15:15" x14ac:dyDescent="0.2">
      <c r="O24499" s="223"/>
    </row>
    <row r="24500" spans="15:15" x14ac:dyDescent="0.2">
      <c r="O24500" s="223"/>
    </row>
    <row r="24501" spans="15:15" x14ac:dyDescent="0.2">
      <c r="O24501" s="223"/>
    </row>
    <row r="24502" spans="15:15" x14ac:dyDescent="0.2">
      <c r="O24502" s="223"/>
    </row>
    <row r="24503" spans="15:15" x14ac:dyDescent="0.2">
      <c r="O24503" s="223"/>
    </row>
    <row r="24504" spans="15:15" x14ac:dyDescent="0.2">
      <c r="O24504" s="223"/>
    </row>
    <row r="24505" spans="15:15" x14ac:dyDescent="0.2">
      <c r="O24505" s="223"/>
    </row>
    <row r="24506" spans="15:15" x14ac:dyDescent="0.2">
      <c r="O24506" s="223"/>
    </row>
    <row r="24507" spans="15:15" x14ac:dyDescent="0.2">
      <c r="O24507" s="223"/>
    </row>
    <row r="24508" spans="15:15" x14ac:dyDescent="0.2">
      <c r="O24508" s="223"/>
    </row>
    <row r="24509" spans="15:15" x14ac:dyDescent="0.2">
      <c r="O24509" s="223"/>
    </row>
    <row r="24510" spans="15:15" x14ac:dyDescent="0.2">
      <c r="O24510" s="223"/>
    </row>
    <row r="24511" spans="15:15" x14ac:dyDescent="0.2">
      <c r="O24511" s="223"/>
    </row>
    <row r="24512" spans="15:15" x14ac:dyDescent="0.2">
      <c r="O24512" s="223"/>
    </row>
    <row r="24513" spans="15:15" x14ac:dyDescent="0.2">
      <c r="O24513" s="223"/>
    </row>
    <row r="24514" spans="15:15" x14ac:dyDescent="0.2">
      <c r="O24514" s="223"/>
    </row>
    <row r="24515" spans="15:15" x14ac:dyDescent="0.2">
      <c r="O24515" s="223"/>
    </row>
    <row r="24516" spans="15:15" x14ac:dyDescent="0.2">
      <c r="O24516" s="223"/>
    </row>
    <row r="24517" spans="15:15" x14ac:dyDescent="0.2">
      <c r="O24517" s="223"/>
    </row>
    <row r="24518" spans="15:15" x14ac:dyDescent="0.2">
      <c r="O24518" s="223"/>
    </row>
    <row r="24519" spans="15:15" x14ac:dyDescent="0.2">
      <c r="O24519" s="223"/>
    </row>
    <row r="24520" spans="15:15" x14ac:dyDescent="0.2">
      <c r="O24520" s="223"/>
    </row>
    <row r="24521" spans="15:15" x14ac:dyDescent="0.2">
      <c r="O24521" s="223"/>
    </row>
    <row r="24522" spans="15:15" x14ac:dyDescent="0.2">
      <c r="O24522" s="223"/>
    </row>
    <row r="24523" spans="15:15" x14ac:dyDescent="0.2">
      <c r="O24523" s="223"/>
    </row>
    <row r="24524" spans="15:15" x14ac:dyDescent="0.2">
      <c r="O24524" s="223"/>
    </row>
    <row r="24525" spans="15:15" x14ac:dyDescent="0.2">
      <c r="O24525" s="223"/>
    </row>
    <row r="24526" spans="15:15" x14ac:dyDescent="0.2">
      <c r="O24526" s="223"/>
    </row>
    <row r="24527" spans="15:15" x14ac:dyDescent="0.2">
      <c r="O24527" s="223"/>
    </row>
    <row r="24528" spans="15:15" x14ac:dyDescent="0.2">
      <c r="O24528" s="223"/>
    </row>
    <row r="24529" spans="15:15" x14ac:dyDescent="0.2">
      <c r="O24529" s="223"/>
    </row>
    <row r="24530" spans="15:15" x14ac:dyDescent="0.2">
      <c r="O24530" s="223"/>
    </row>
    <row r="24531" spans="15:15" x14ac:dyDescent="0.2">
      <c r="O24531" s="223"/>
    </row>
    <row r="24532" spans="15:15" x14ac:dyDescent="0.2">
      <c r="O24532" s="223"/>
    </row>
    <row r="24533" spans="15:15" x14ac:dyDescent="0.2">
      <c r="O24533" s="223"/>
    </row>
    <row r="24534" spans="15:15" x14ac:dyDescent="0.2">
      <c r="O24534" s="223"/>
    </row>
    <row r="24535" spans="15:15" x14ac:dyDescent="0.2">
      <c r="O24535" s="223"/>
    </row>
    <row r="24536" spans="15:15" x14ac:dyDescent="0.2">
      <c r="O24536" s="223"/>
    </row>
    <row r="24537" spans="15:15" x14ac:dyDescent="0.2">
      <c r="O24537" s="223"/>
    </row>
    <row r="24538" spans="15:15" x14ac:dyDescent="0.2">
      <c r="O24538" s="223"/>
    </row>
    <row r="24539" spans="15:15" x14ac:dyDescent="0.2">
      <c r="O24539" s="223"/>
    </row>
    <row r="24540" spans="15:15" x14ac:dyDescent="0.2">
      <c r="O24540" s="223"/>
    </row>
    <row r="24541" spans="15:15" x14ac:dyDescent="0.2">
      <c r="O24541" s="223"/>
    </row>
    <row r="24542" spans="15:15" x14ac:dyDescent="0.2">
      <c r="O24542" s="223"/>
    </row>
    <row r="24543" spans="15:15" x14ac:dyDescent="0.2">
      <c r="O24543" s="223"/>
    </row>
    <row r="24544" spans="15:15" x14ac:dyDescent="0.2">
      <c r="O24544" s="223"/>
    </row>
    <row r="24545" spans="15:15" x14ac:dyDescent="0.2">
      <c r="O24545" s="223"/>
    </row>
    <row r="24546" spans="15:15" x14ac:dyDescent="0.2">
      <c r="O24546" s="223"/>
    </row>
    <row r="24547" spans="15:15" x14ac:dyDescent="0.2">
      <c r="O24547" s="223"/>
    </row>
    <row r="24548" spans="15:15" x14ac:dyDescent="0.2">
      <c r="O24548" s="223"/>
    </row>
    <row r="24549" spans="15:15" x14ac:dyDescent="0.2">
      <c r="O24549" s="223"/>
    </row>
    <row r="24550" spans="15:15" x14ac:dyDescent="0.2">
      <c r="O24550" s="223"/>
    </row>
    <row r="24551" spans="15:15" x14ac:dyDescent="0.2">
      <c r="O24551" s="223"/>
    </row>
    <row r="24552" spans="15:15" x14ac:dyDescent="0.2">
      <c r="O24552" s="223"/>
    </row>
    <row r="24553" spans="15:15" x14ac:dyDescent="0.2">
      <c r="O24553" s="223"/>
    </row>
    <row r="24554" spans="15:15" x14ac:dyDescent="0.2">
      <c r="O24554" s="223"/>
    </row>
    <row r="24555" spans="15:15" x14ac:dyDescent="0.2">
      <c r="O24555" s="223"/>
    </row>
    <row r="24556" spans="15:15" x14ac:dyDescent="0.2">
      <c r="O24556" s="223"/>
    </row>
    <row r="24557" spans="15:15" x14ac:dyDescent="0.2">
      <c r="O24557" s="223"/>
    </row>
    <row r="24558" spans="15:15" x14ac:dyDescent="0.2">
      <c r="O24558" s="223"/>
    </row>
    <row r="24559" spans="15:15" x14ac:dyDescent="0.2">
      <c r="O24559" s="223"/>
    </row>
    <row r="24560" spans="15:15" x14ac:dyDescent="0.2">
      <c r="O24560" s="223"/>
    </row>
    <row r="24561" spans="15:15" x14ac:dyDescent="0.2">
      <c r="O24561" s="223"/>
    </row>
    <row r="24562" spans="15:15" x14ac:dyDescent="0.2">
      <c r="O24562" s="223"/>
    </row>
    <row r="24563" spans="15:15" x14ac:dyDescent="0.2">
      <c r="O24563" s="223"/>
    </row>
    <row r="24564" spans="15:15" x14ac:dyDescent="0.2">
      <c r="O24564" s="223"/>
    </row>
    <row r="24565" spans="15:15" x14ac:dyDescent="0.2">
      <c r="O24565" s="223"/>
    </row>
    <row r="24566" spans="15:15" x14ac:dyDescent="0.2">
      <c r="O24566" s="223"/>
    </row>
    <row r="24567" spans="15:15" x14ac:dyDescent="0.2">
      <c r="O24567" s="223"/>
    </row>
    <row r="24568" spans="15:15" x14ac:dyDescent="0.2">
      <c r="O24568" s="223"/>
    </row>
    <row r="24569" spans="15:15" x14ac:dyDescent="0.2">
      <c r="O24569" s="223"/>
    </row>
    <row r="24570" spans="15:15" x14ac:dyDescent="0.2">
      <c r="O24570" s="223"/>
    </row>
    <row r="24571" spans="15:15" x14ac:dyDescent="0.2">
      <c r="O24571" s="223"/>
    </row>
    <row r="24572" spans="15:15" x14ac:dyDescent="0.2">
      <c r="O24572" s="223"/>
    </row>
    <row r="24573" spans="15:15" x14ac:dyDescent="0.2">
      <c r="O24573" s="223"/>
    </row>
    <row r="24574" spans="15:15" x14ac:dyDescent="0.2">
      <c r="O24574" s="223"/>
    </row>
    <row r="24575" spans="15:15" x14ac:dyDescent="0.2">
      <c r="O24575" s="223"/>
    </row>
    <row r="24576" spans="15:15" x14ac:dyDescent="0.2">
      <c r="O24576" s="223"/>
    </row>
    <row r="24577" spans="15:15" x14ac:dyDescent="0.2">
      <c r="O24577" s="223"/>
    </row>
    <row r="24578" spans="15:15" x14ac:dyDescent="0.2">
      <c r="O24578" s="223"/>
    </row>
    <row r="24579" spans="15:15" x14ac:dyDescent="0.2">
      <c r="O24579" s="223"/>
    </row>
    <row r="24580" spans="15:15" x14ac:dyDescent="0.2">
      <c r="O24580" s="223"/>
    </row>
    <row r="24581" spans="15:15" x14ac:dyDescent="0.2">
      <c r="O24581" s="223"/>
    </row>
    <row r="24582" spans="15:15" x14ac:dyDescent="0.2">
      <c r="O24582" s="223"/>
    </row>
    <row r="24583" spans="15:15" x14ac:dyDescent="0.2">
      <c r="O24583" s="223"/>
    </row>
    <row r="24584" spans="15:15" x14ac:dyDescent="0.2">
      <c r="O24584" s="223"/>
    </row>
    <row r="24585" spans="15:15" x14ac:dyDescent="0.2">
      <c r="O24585" s="223"/>
    </row>
    <row r="24586" spans="15:15" x14ac:dyDescent="0.2">
      <c r="O24586" s="223"/>
    </row>
    <row r="24587" spans="15:15" x14ac:dyDescent="0.2">
      <c r="O24587" s="223"/>
    </row>
    <row r="24588" spans="15:15" x14ac:dyDescent="0.2">
      <c r="O24588" s="223"/>
    </row>
    <row r="24589" spans="15:15" x14ac:dyDescent="0.2">
      <c r="O24589" s="223"/>
    </row>
    <row r="24590" spans="15:15" x14ac:dyDescent="0.2">
      <c r="O24590" s="223"/>
    </row>
    <row r="24591" spans="15:15" x14ac:dyDescent="0.2">
      <c r="O24591" s="223"/>
    </row>
    <row r="24592" spans="15:15" x14ac:dyDescent="0.2">
      <c r="O24592" s="223"/>
    </row>
    <row r="24593" spans="15:15" x14ac:dyDescent="0.2">
      <c r="O24593" s="223"/>
    </row>
    <row r="24594" spans="15:15" x14ac:dyDescent="0.2">
      <c r="O24594" s="223"/>
    </row>
    <row r="24595" spans="15:15" x14ac:dyDescent="0.2">
      <c r="O24595" s="223"/>
    </row>
    <row r="24596" spans="15:15" x14ac:dyDescent="0.2">
      <c r="O24596" s="223"/>
    </row>
    <row r="24597" spans="15:15" x14ac:dyDescent="0.2">
      <c r="O24597" s="223"/>
    </row>
    <row r="24598" spans="15:15" x14ac:dyDescent="0.2">
      <c r="O24598" s="223"/>
    </row>
    <row r="24599" spans="15:15" x14ac:dyDescent="0.2">
      <c r="O24599" s="223"/>
    </row>
    <row r="24600" spans="15:15" x14ac:dyDescent="0.2">
      <c r="O24600" s="223"/>
    </row>
    <row r="24601" spans="15:15" x14ac:dyDescent="0.2">
      <c r="O24601" s="223"/>
    </row>
    <row r="24602" spans="15:15" x14ac:dyDescent="0.2">
      <c r="O24602" s="223"/>
    </row>
    <row r="24603" spans="15:15" x14ac:dyDescent="0.2">
      <c r="O24603" s="223"/>
    </row>
    <row r="24604" spans="15:15" x14ac:dyDescent="0.2">
      <c r="O24604" s="223"/>
    </row>
    <row r="24605" spans="15:15" x14ac:dyDescent="0.2">
      <c r="O24605" s="223"/>
    </row>
    <row r="24606" spans="15:15" x14ac:dyDescent="0.2">
      <c r="O24606" s="223"/>
    </row>
    <row r="24607" spans="15:15" x14ac:dyDescent="0.2">
      <c r="O24607" s="223"/>
    </row>
    <row r="24608" spans="15:15" x14ac:dyDescent="0.2">
      <c r="O24608" s="223"/>
    </row>
    <row r="24609" spans="15:15" x14ac:dyDescent="0.2">
      <c r="O24609" s="223"/>
    </row>
    <row r="24610" spans="15:15" x14ac:dyDescent="0.2">
      <c r="O24610" s="223"/>
    </row>
    <row r="24611" spans="15:15" x14ac:dyDescent="0.2">
      <c r="O24611" s="223"/>
    </row>
    <row r="24612" spans="15:15" x14ac:dyDescent="0.2">
      <c r="O24612" s="223"/>
    </row>
    <row r="24613" spans="15:15" x14ac:dyDescent="0.2">
      <c r="O24613" s="223"/>
    </row>
    <row r="24614" spans="15:15" x14ac:dyDescent="0.2">
      <c r="O24614" s="223"/>
    </row>
    <row r="24615" spans="15:15" x14ac:dyDescent="0.2">
      <c r="O24615" s="223"/>
    </row>
    <row r="24616" spans="15:15" x14ac:dyDescent="0.2">
      <c r="O24616" s="223"/>
    </row>
    <row r="24617" spans="15:15" x14ac:dyDescent="0.2">
      <c r="O24617" s="223"/>
    </row>
    <row r="24618" spans="15:15" x14ac:dyDescent="0.2">
      <c r="O24618" s="223"/>
    </row>
    <row r="24619" spans="15:15" x14ac:dyDescent="0.2">
      <c r="O24619" s="223"/>
    </row>
    <row r="24620" spans="15:15" x14ac:dyDescent="0.2">
      <c r="O24620" s="223"/>
    </row>
    <row r="24621" spans="15:15" x14ac:dyDescent="0.2">
      <c r="O24621" s="223"/>
    </row>
    <row r="24622" spans="15:15" x14ac:dyDescent="0.2">
      <c r="O24622" s="223"/>
    </row>
    <row r="24623" spans="15:15" x14ac:dyDescent="0.2">
      <c r="O24623" s="223"/>
    </row>
    <row r="24624" spans="15:15" x14ac:dyDescent="0.2">
      <c r="O24624" s="223"/>
    </row>
    <row r="24625" spans="15:15" x14ac:dyDescent="0.2">
      <c r="O24625" s="223"/>
    </row>
    <row r="24626" spans="15:15" x14ac:dyDescent="0.2">
      <c r="O24626" s="223"/>
    </row>
    <row r="24627" spans="15:15" x14ac:dyDescent="0.2">
      <c r="O24627" s="223"/>
    </row>
    <row r="24628" spans="15:15" x14ac:dyDescent="0.2">
      <c r="O24628" s="223"/>
    </row>
    <row r="24629" spans="15:15" x14ac:dyDescent="0.2">
      <c r="O24629" s="223"/>
    </row>
    <row r="24630" spans="15:15" x14ac:dyDescent="0.2">
      <c r="O24630" s="223"/>
    </row>
    <row r="24631" spans="15:15" x14ac:dyDescent="0.2">
      <c r="O24631" s="223"/>
    </row>
    <row r="24632" spans="15:15" x14ac:dyDescent="0.2">
      <c r="O24632" s="223"/>
    </row>
    <row r="24633" spans="15:15" x14ac:dyDescent="0.2">
      <c r="O24633" s="223"/>
    </row>
    <row r="24634" spans="15:15" x14ac:dyDescent="0.2">
      <c r="O24634" s="223"/>
    </row>
    <row r="24635" spans="15:15" x14ac:dyDescent="0.2">
      <c r="O24635" s="223"/>
    </row>
    <row r="24636" spans="15:15" x14ac:dyDescent="0.2">
      <c r="O24636" s="223"/>
    </row>
    <row r="24637" spans="15:15" x14ac:dyDescent="0.2">
      <c r="O24637" s="223"/>
    </row>
    <row r="24638" spans="15:15" x14ac:dyDescent="0.2">
      <c r="O24638" s="223"/>
    </row>
    <row r="24639" spans="15:15" x14ac:dyDescent="0.2">
      <c r="O24639" s="223"/>
    </row>
    <row r="24640" spans="15:15" x14ac:dyDescent="0.2">
      <c r="O24640" s="223"/>
    </row>
    <row r="24641" spans="15:15" x14ac:dyDescent="0.2">
      <c r="O24641" s="223"/>
    </row>
    <row r="24642" spans="15:15" x14ac:dyDescent="0.2">
      <c r="O24642" s="223"/>
    </row>
    <row r="24643" spans="15:15" x14ac:dyDescent="0.2">
      <c r="O24643" s="223"/>
    </row>
    <row r="24644" spans="15:15" x14ac:dyDescent="0.2">
      <c r="O24644" s="223"/>
    </row>
    <row r="24645" spans="15:15" x14ac:dyDescent="0.2">
      <c r="O24645" s="223"/>
    </row>
    <row r="24646" spans="15:15" x14ac:dyDescent="0.2">
      <c r="O24646" s="223"/>
    </row>
    <row r="24647" spans="15:15" x14ac:dyDescent="0.2">
      <c r="O24647" s="223"/>
    </row>
    <row r="24648" spans="15:15" x14ac:dyDescent="0.2">
      <c r="O24648" s="223"/>
    </row>
    <row r="24649" spans="15:15" x14ac:dyDescent="0.2">
      <c r="O24649" s="223"/>
    </row>
    <row r="24650" spans="15:15" x14ac:dyDescent="0.2">
      <c r="O24650" s="223"/>
    </row>
    <row r="24651" spans="15:15" x14ac:dyDescent="0.2">
      <c r="O24651" s="223"/>
    </row>
    <row r="24652" spans="15:15" x14ac:dyDescent="0.2">
      <c r="O24652" s="223"/>
    </row>
    <row r="24653" spans="15:15" x14ac:dyDescent="0.2">
      <c r="O24653" s="223"/>
    </row>
    <row r="24654" spans="15:15" x14ac:dyDescent="0.2">
      <c r="O24654" s="223"/>
    </row>
    <row r="24655" spans="15:15" x14ac:dyDescent="0.2">
      <c r="O24655" s="223"/>
    </row>
    <row r="24656" spans="15:15" x14ac:dyDescent="0.2">
      <c r="O24656" s="223"/>
    </row>
    <row r="24657" spans="15:15" x14ac:dyDescent="0.2">
      <c r="O24657" s="223"/>
    </row>
    <row r="24658" spans="15:15" x14ac:dyDescent="0.2">
      <c r="O24658" s="223"/>
    </row>
    <row r="24659" spans="15:15" x14ac:dyDescent="0.2">
      <c r="O24659" s="223"/>
    </row>
    <row r="24660" spans="15:15" x14ac:dyDescent="0.2">
      <c r="O24660" s="223"/>
    </row>
    <row r="24661" spans="15:15" x14ac:dyDescent="0.2">
      <c r="O24661" s="223"/>
    </row>
    <row r="24662" spans="15:15" x14ac:dyDescent="0.2">
      <c r="O24662" s="223"/>
    </row>
    <row r="24663" spans="15:15" x14ac:dyDescent="0.2">
      <c r="O24663" s="223"/>
    </row>
    <row r="24664" spans="15:15" x14ac:dyDescent="0.2">
      <c r="O24664" s="223"/>
    </row>
    <row r="24665" spans="15:15" x14ac:dyDescent="0.2">
      <c r="O24665" s="223"/>
    </row>
    <row r="24666" spans="15:15" x14ac:dyDescent="0.2">
      <c r="O24666" s="223"/>
    </row>
    <row r="24667" spans="15:15" x14ac:dyDescent="0.2">
      <c r="O24667" s="223"/>
    </row>
    <row r="24668" spans="15:15" x14ac:dyDescent="0.2">
      <c r="O24668" s="223"/>
    </row>
    <row r="24669" spans="15:15" x14ac:dyDescent="0.2">
      <c r="O24669" s="223"/>
    </row>
    <row r="24670" spans="15:15" x14ac:dyDescent="0.2">
      <c r="O24670" s="223"/>
    </row>
    <row r="24671" spans="15:15" x14ac:dyDescent="0.2">
      <c r="O24671" s="223"/>
    </row>
    <row r="24672" spans="15:15" x14ac:dyDescent="0.2">
      <c r="O24672" s="223"/>
    </row>
    <row r="24673" spans="15:15" x14ac:dyDescent="0.2">
      <c r="O24673" s="223"/>
    </row>
    <row r="24674" spans="15:15" x14ac:dyDescent="0.2">
      <c r="O24674" s="223"/>
    </row>
    <row r="24675" spans="15:15" x14ac:dyDescent="0.2">
      <c r="O24675" s="223"/>
    </row>
    <row r="24676" spans="15:15" x14ac:dyDescent="0.2">
      <c r="O24676" s="223"/>
    </row>
    <row r="24677" spans="15:15" x14ac:dyDescent="0.2">
      <c r="O24677" s="223"/>
    </row>
    <row r="24678" spans="15:15" x14ac:dyDescent="0.2">
      <c r="O24678" s="223"/>
    </row>
    <row r="24679" spans="15:15" x14ac:dyDescent="0.2">
      <c r="O24679" s="223"/>
    </row>
    <row r="24680" spans="15:15" x14ac:dyDescent="0.2">
      <c r="O24680" s="223"/>
    </row>
    <row r="24681" spans="15:15" x14ac:dyDescent="0.2">
      <c r="O24681" s="223"/>
    </row>
    <row r="24682" spans="15:15" x14ac:dyDescent="0.2">
      <c r="O24682" s="223"/>
    </row>
    <row r="24683" spans="15:15" x14ac:dyDescent="0.2">
      <c r="O24683" s="223"/>
    </row>
    <row r="24684" spans="15:15" x14ac:dyDescent="0.2">
      <c r="O24684" s="223"/>
    </row>
    <row r="24685" spans="15:15" x14ac:dyDescent="0.2">
      <c r="O24685" s="223"/>
    </row>
    <row r="24686" spans="15:15" x14ac:dyDescent="0.2">
      <c r="O24686" s="223"/>
    </row>
    <row r="24687" spans="15:15" x14ac:dyDescent="0.2">
      <c r="O24687" s="223"/>
    </row>
    <row r="24688" spans="15:15" x14ac:dyDescent="0.2">
      <c r="O24688" s="223"/>
    </row>
    <row r="24689" spans="15:15" x14ac:dyDescent="0.2">
      <c r="O24689" s="223"/>
    </row>
    <row r="24690" spans="15:15" x14ac:dyDescent="0.2">
      <c r="O24690" s="223"/>
    </row>
    <row r="24691" spans="15:15" x14ac:dyDescent="0.2">
      <c r="O24691" s="223"/>
    </row>
    <row r="24692" spans="15:15" x14ac:dyDescent="0.2">
      <c r="O24692" s="223"/>
    </row>
    <row r="24693" spans="15:15" x14ac:dyDescent="0.2">
      <c r="O24693" s="223"/>
    </row>
    <row r="24694" spans="15:15" x14ac:dyDescent="0.2">
      <c r="O24694" s="223"/>
    </row>
    <row r="24695" spans="15:15" x14ac:dyDescent="0.2">
      <c r="O24695" s="223"/>
    </row>
    <row r="24696" spans="15:15" x14ac:dyDescent="0.2">
      <c r="O24696" s="223"/>
    </row>
    <row r="24697" spans="15:15" x14ac:dyDescent="0.2">
      <c r="O24697" s="223"/>
    </row>
    <row r="24698" spans="15:15" x14ac:dyDescent="0.2">
      <c r="O24698" s="223"/>
    </row>
    <row r="24699" spans="15:15" x14ac:dyDescent="0.2">
      <c r="O24699" s="223"/>
    </row>
    <row r="24700" spans="15:15" x14ac:dyDescent="0.2">
      <c r="O24700" s="223"/>
    </row>
    <row r="24701" spans="15:15" x14ac:dyDescent="0.2">
      <c r="O24701" s="223"/>
    </row>
    <row r="24702" spans="15:15" x14ac:dyDescent="0.2">
      <c r="O24702" s="223"/>
    </row>
    <row r="24703" spans="15:15" x14ac:dyDescent="0.2">
      <c r="O24703" s="223"/>
    </row>
    <row r="24704" spans="15:15" x14ac:dyDescent="0.2">
      <c r="O24704" s="223"/>
    </row>
    <row r="24705" spans="15:15" x14ac:dyDescent="0.2">
      <c r="O24705" s="223"/>
    </row>
    <row r="24706" spans="15:15" x14ac:dyDescent="0.2">
      <c r="O24706" s="223"/>
    </row>
    <row r="24707" spans="15:15" x14ac:dyDescent="0.2">
      <c r="O24707" s="223"/>
    </row>
    <row r="24708" spans="15:15" x14ac:dyDescent="0.2">
      <c r="O24708" s="223"/>
    </row>
    <row r="24709" spans="15:15" x14ac:dyDescent="0.2">
      <c r="O24709" s="223"/>
    </row>
    <row r="24710" spans="15:15" x14ac:dyDescent="0.2">
      <c r="O24710" s="223"/>
    </row>
    <row r="24711" spans="15:15" x14ac:dyDescent="0.2">
      <c r="O24711" s="223"/>
    </row>
    <row r="24712" spans="15:15" x14ac:dyDescent="0.2">
      <c r="O24712" s="223"/>
    </row>
    <row r="24713" spans="15:15" x14ac:dyDescent="0.2">
      <c r="O24713" s="223"/>
    </row>
    <row r="24714" spans="15:15" x14ac:dyDescent="0.2">
      <c r="O24714" s="223"/>
    </row>
    <row r="24715" spans="15:15" x14ac:dyDescent="0.2">
      <c r="O24715" s="223"/>
    </row>
    <row r="24716" spans="15:15" x14ac:dyDescent="0.2">
      <c r="O24716" s="223"/>
    </row>
    <row r="24717" spans="15:15" x14ac:dyDescent="0.2">
      <c r="O24717" s="223"/>
    </row>
    <row r="24718" spans="15:15" x14ac:dyDescent="0.2">
      <c r="O24718" s="223"/>
    </row>
    <row r="24719" spans="15:15" x14ac:dyDescent="0.2">
      <c r="O24719" s="223"/>
    </row>
    <row r="24720" spans="15:15" x14ac:dyDescent="0.2">
      <c r="O24720" s="223"/>
    </row>
    <row r="24721" spans="15:15" x14ac:dyDescent="0.2">
      <c r="O24721" s="223"/>
    </row>
    <row r="24722" spans="15:15" x14ac:dyDescent="0.2">
      <c r="O24722" s="223"/>
    </row>
    <row r="24723" spans="15:15" x14ac:dyDescent="0.2">
      <c r="O24723" s="223"/>
    </row>
    <row r="24724" spans="15:15" x14ac:dyDescent="0.2">
      <c r="O24724" s="223"/>
    </row>
    <row r="24725" spans="15:15" x14ac:dyDescent="0.2">
      <c r="O24725" s="223"/>
    </row>
    <row r="24726" spans="15:15" x14ac:dyDescent="0.2">
      <c r="O24726" s="223"/>
    </row>
    <row r="24727" spans="15:15" x14ac:dyDescent="0.2">
      <c r="O24727" s="223"/>
    </row>
    <row r="24728" spans="15:15" x14ac:dyDescent="0.2">
      <c r="O24728" s="223"/>
    </row>
    <row r="24729" spans="15:15" x14ac:dyDescent="0.2">
      <c r="O24729" s="223"/>
    </row>
    <row r="24730" spans="15:15" x14ac:dyDescent="0.2">
      <c r="O24730" s="223"/>
    </row>
    <row r="24731" spans="15:15" x14ac:dyDescent="0.2">
      <c r="O24731" s="223"/>
    </row>
    <row r="24732" spans="15:15" x14ac:dyDescent="0.2">
      <c r="O24732" s="223"/>
    </row>
    <row r="24733" spans="15:15" x14ac:dyDescent="0.2">
      <c r="O24733" s="223"/>
    </row>
    <row r="24734" spans="15:15" x14ac:dyDescent="0.2">
      <c r="O24734" s="223"/>
    </row>
    <row r="24735" spans="15:15" x14ac:dyDescent="0.2">
      <c r="O24735" s="223"/>
    </row>
    <row r="24736" spans="15:15" x14ac:dyDescent="0.2">
      <c r="O24736" s="223"/>
    </row>
    <row r="24737" spans="15:15" x14ac:dyDescent="0.2">
      <c r="O24737" s="223"/>
    </row>
    <row r="24738" spans="15:15" x14ac:dyDescent="0.2">
      <c r="O24738" s="223"/>
    </row>
    <row r="24739" spans="15:15" x14ac:dyDescent="0.2">
      <c r="O24739" s="223"/>
    </row>
    <row r="24740" spans="15:15" x14ac:dyDescent="0.2">
      <c r="O24740" s="223"/>
    </row>
    <row r="24741" spans="15:15" x14ac:dyDescent="0.2">
      <c r="O24741" s="223"/>
    </row>
    <row r="24742" spans="15:15" x14ac:dyDescent="0.2">
      <c r="O24742" s="223"/>
    </row>
    <row r="24743" spans="15:15" x14ac:dyDescent="0.2">
      <c r="O24743" s="223"/>
    </row>
    <row r="24744" spans="15:15" x14ac:dyDescent="0.2">
      <c r="O24744" s="223"/>
    </row>
    <row r="24745" spans="15:15" x14ac:dyDescent="0.2">
      <c r="O24745" s="223"/>
    </row>
    <row r="24746" spans="15:15" x14ac:dyDescent="0.2">
      <c r="O24746" s="223"/>
    </row>
    <row r="24747" spans="15:15" x14ac:dyDescent="0.2">
      <c r="O24747" s="223"/>
    </row>
    <row r="24748" spans="15:15" x14ac:dyDescent="0.2">
      <c r="O24748" s="223"/>
    </row>
    <row r="24749" spans="15:15" x14ac:dyDescent="0.2">
      <c r="O24749" s="223"/>
    </row>
    <row r="24750" spans="15:15" x14ac:dyDescent="0.2">
      <c r="O24750" s="223"/>
    </row>
    <row r="24751" spans="15:15" x14ac:dyDescent="0.2">
      <c r="O24751" s="223"/>
    </row>
    <row r="24752" spans="15:15" x14ac:dyDescent="0.2">
      <c r="O24752" s="223"/>
    </row>
    <row r="24753" spans="15:15" x14ac:dyDescent="0.2">
      <c r="O24753" s="223"/>
    </row>
    <row r="24754" spans="15:15" x14ac:dyDescent="0.2">
      <c r="O24754" s="223"/>
    </row>
    <row r="24755" spans="15:15" x14ac:dyDescent="0.2">
      <c r="O24755" s="223"/>
    </row>
    <row r="24756" spans="15:15" x14ac:dyDescent="0.2">
      <c r="O24756" s="223"/>
    </row>
    <row r="24757" spans="15:15" x14ac:dyDescent="0.2">
      <c r="O24757" s="223"/>
    </row>
    <row r="24758" spans="15:15" x14ac:dyDescent="0.2">
      <c r="O24758" s="223"/>
    </row>
    <row r="24759" spans="15:15" x14ac:dyDescent="0.2">
      <c r="O24759" s="223"/>
    </row>
    <row r="24760" spans="15:15" x14ac:dyDescent="0.2">
      <c r="O24760" s="223"/>
    </row>
    <row r="24761" spans="15:15" x14ac:dyDescent="0.2">
      <c r="O24761" s="223"/>
    </row>
    <row r="24762" spans="15:15" x14ac:dyDescent="0.2">
      <c r="O24762" s="223"/>
    </row>
    <row r="24763" spans="15:15" x14ac:dyDescent="0.2">
      <c r="O24763" s="223"/>
    </row>
    <row r="24764" spans="15:15" x14ac:dyDescent="0.2">
      <c r="O24764" s="223"/>
    </row>
    <row r="24765" spans="15:15" x14ac:dyDescent="0.2">
      <c r="O24765" s="223"/>
    </row>
    <row r="24766" spans="15:15" x14ac:dyDescent="0.2">
      <c r="O24766" s="223"/>
    </row>
    <row r="24767" spans="15:15" x14ac:dyDescent="0.2">
      <c r="O24767" s="223"/>
    </row>
    <row r="24768" spans="15:15" x14ac:dyDescent="0.2">
      <c r="O24768" s="223"/>
    </row>
    <row r="24769" spans="15:15" x14ac:dyDescent="0.2">
      <c r="O24769" s="223"/>
    </row>
    <row r="24770" spans="15:15" x14ac:dyDescent="0.2">
      <c r="O24770" s="223"/>
    </row>
    <row r="24771" spans="15:15" x14ac:dyDescent="0.2">
      <c r="O24771" s="223"/>
    </row>
    <row r="24772" spans="15:15" x14ac:dyDescent="0.2">
      <c r="O24772" s="223"/>
    </row>
    <row r="24773" spans="15:15" x14ac:dyDescent="0.2">
      <c r="O24773" s="223"/>
    </row>
    <row r="24774" spans="15:15" x14ac:dyDescent="0.2">
      <c r="O24774" s="223"/>
    </row>
    <row r="24775" spans="15:15" x14ac:dyDescent="0.2">
      <c r="O24775" s="223"/>
    </row>
    <row r="24776" spans="15:15" x14ac:dyDescent="0.2">
      <c r="O24776" s="223"/>
    </row>
    <row r="24777" spans="15:15" x14ac:dyDescent="0.2">
      <c r="O24777" s="223"/>
    </row>
    <row r="24778" spans="15:15" x14ac:dyDescent="0.2">
      <c r="O24778" s="223"/>
    </row>
    <row r="24779" spans="15:15" x14ac:dyDescent="0.2">
      <c r="O24779" s="223"/>
    </row>
    <row r="24780" spans="15:15" x14ac:dyDescent="0.2">
      <c r="O24780" s="223"/>
    </row>
    <row r="24781" spans="15:15" x14ac:dyDescent="0.2">
      <c r="O24781" s="223"/>
    </row>
    <row r="24782" spans="15:15" x14ac:dyDescent="0.2">
      <c r="O24782" s="223"/>
    </row>
    <row r="24783" spans="15:15" x14ac:dyDescent="0.2">
      <c r="O24783" s="223"/>
    </row>
    <row r="24784" spans="15:15" x14ac:dyDescent="0.2">
      <c r="O24784" s="223"/>
    </row>
    <row r="24785" spans="15:15" x14ac:dyDescent="0.2">
      <c r="O24785" s="223"/>
    </row>
    <row r="24786" spans="15:15" x14ac:dyDescent="0.2">
      <c r="O24786" s="223"/>
    </row>
    <row r="24787" spans="15:15" x14ac:dyDescent="0.2">
      <c r="O24787" s="223"/>
    </row>
    <row r="24788" spans="15:15" x14ac:dyDescent="0.2">
      <c r="O24788" s="223"/>
    </row>
    <row r="24789" spans="15:15" x14ac:dyDescent="0.2">
      <c r="O24789" s="223"/>
    </row>
    <row r="24790" spans="15:15" x14ac:dyDescent="0.2">
      <c r="O24790" s="223"/>
    </row>
    <row r="24791" spans="15:15" x14ac:dyDescent="0.2">
      <c r="O24791" s="223"/>
    </row>
    <row r="24792" spans="15:15" x14ac:dyDescent="0.2">
      <c r="O24792" s="223"/>
    </row>
    <row r="24793" spans="15:15" x14ac:dyDescent="0.2">
      <c r="O24793" s="223"/>
    </row>
    <row r="24794" spans="15:15" x14ac:dyDescent="0.2">
      <c r="O24794" s="223"/>
    </row>
    <row r="24795" spans="15:15" x14ac:dyDescent="0.2">
      <c r="O24795" s="223"/>
    </row>
    <row r="24796" spans="15:15" x14ac:dyDescent="0.2">
      <c r="O24796" s="223"/>
    </row>
    <row r="24797" spans="15:15" x14ac:dyDescent="0.2">
      <c r="O24797" s="223"/>
    </row>
    <row r="24798" spans="15:15" x14ac:dyDescent="0.2">
      <c r="O24798" s="223"/>
    </row>
    <row r="24799" spans="15:15" x14ac:dyDescent="0.2">
      <c r="O24799" s="223"/>
    </row>
    <row r="24800" spans="15:15" x14ac:dyDescent="0.2">
      <c r="O24800" s="223"/>
    </row>
    <row r="24801" spans="15:15" x14ac:dyDescent="0.2">
      <c r="O24801" s="223"/>
    </row>
    <row r="24802" spans="15:15" x14ac:dyDescent="0.2">
      <c r="O24802" s="223"/>
    </row>
    <row r="24803" spans="15:15" x14ac:dyDescent="0.2">
      <c r="O24803" s="223"/>
    </row>
    <row r="24804" spans="15:15" x14ac:dyDescent="0.2">
      <c r="O24804" s="223"/>
    </row>
    <row r="24805" spans="15:15" x14ac:dyDescent="0.2">
      <c r="O24805" s="223"/>
    </row>
    <row r="24806" spans="15:15" x14ac:dyDescent="0.2">
      <c r="O24806" s="223"/>
    </row>
    <row r="24807" spans="15:15" x14ac:dyDescent="0.2">
      <c r="O24807" s="223"/>
    </row>
    <row r="24808" spans="15:15" x14ac:dyDescent="0.2">
      <c r="O24808" s="223"/>
    </row>
    <row r="24809" spans="15:15" x14ac:dyDescent="0.2">
      <c r="O24809" s="223"/>
    </row>
    <row r="24810" spans="15:15" x14ac:dyDescent="0.2">
      <c r="O24810" s="223"/>
    </row>
    <row r="24811" spans="15:15" x14ac:dyDescent="0.2">
      <c r="O24811" s="223"/>
    </row>
    <row r="24812" spans="15:15" x14ac:dyDescent="0.2">
      <c r="O24812" s="223"/>
    </row>
    <row r="24813" spans="15:15" x14ac:dyDescent="0.2">
      <c r="O24813" s="223"/>
    </row>
    <row r="24814" spans="15:15" x14ac:dyDescent="0.2">
      <c r="O24814" s="223"/>
    </row>
    <row r="24815" spans="15:15" x14ac:dyDescent="0.2">
      <c r="O24815" s="223"/>
    </row>
    <row r="24816" spans="15:15" x14ac:dyDescent="0.2">
      <c r="O24816" s="223"/>
    </row>
    <row r="24817" spans="15:15" x14ac:dyDescent="0.2">
      <c r="O24817" s="223"/>
    </row>
    <row r="24818" spans="15:15" x14ac:dyDescent="0.2">
      <c r="O24818" s="223"/>
    </row>
    <row r="24819" spans="15:15" x14ac:dyDescent="0.2">
      <c r="O24819" s="223"/>
    </row>
    <row r="24820" spans="15:15" x14ac:dyDescent="0.2">
      <c r="O24820" s="223"/>
    </row>
    <row r="24821" spans="15:15" x14ac:dyDescent="0.2">
      <c r="O24821" s="223"/>
    </row>
    <row r="24822" spans="15:15" x14ac:dyDescent="0.2">
      <c r="O24822" s="223"/>
    </row>
    <row r="24823" spans="15:15" x14ac:dyDescent="0.2">
      <c r="O24823" s="223"/>
    </row>
    <row r="24824" spans="15:15" x14ac:dyDescent="0.2">
      <c r="O24824" s="223"/>
    </row>
    <row r="24825" spans="15:15" x14ac:dyDescent="0.2">
      <c r="O24825" s="223"/>
    </row>
    <row r="24826" spans="15:15" x14ac:dyDescent="0.2">
      <c r="O24826" s="223"/>
    </row>
    <row r="24827" spans="15:15" x14ac:dyDescent="0.2">
      <c r="O24827" s="223"/>
    </row>
    <row r="24828" spans="15:15" x14ac:dyDescent="0.2">
      <c r="O24828" s="223"/>
    </row>
    <row r="24829" spans="15:15" x14ac:dyDescent="0.2">
      <c r="O24829" s="223"/>
    </row>
    <row r="24830" spans="15:15" x14ac:dyDescent="0.2">
      <c r="O24830" s="223"/>
    </row>
    <row r="24831" spans="15:15" x14ac:dyDescent="0.2">
      <c r="O24831" s="223"/>
    </row>
    <row r="24832" spans="15:15" x14ac:dyDescent="0.2">
      <c r="O24832" s="223"/>
    </row>
    <row r="24833" spans="15:15" x14ac:dyDescent="0.2">
      <c r="O24833" s="223"/>
    </row>
    <row r="24834" spans="15:15" x14ac:dyDescent="0.2">
      <c r="O24834" s="223"/>
    </row>
    <row r="24835" spans="15:15" x14ac:dyDescent="0.2">
      <c r="O24835" s="223"/>
    </row>
    <row r="24836" spans="15:15" x14ac:dyDescent="0.2">
      <c r="O24836" s="223"/>
    </row>
    <row r="24837" spans="15:15" x14ac:dyDescent="0.2">
      <c r="O24837" s="223"/>
    </row>
    <row r="24838" spans="15:15" x14ac:dyDescent="0.2">
      <c r="O24838" s="223"/>
    </row>
    <row r="24839" spans="15:15" x14ac:dyDescent="0.2">
      <c r="O24839" s="223"/>
    </row>
    <row r="24840" spans="15:15" x14ac:dyDescent="0.2">
      <c r="O24840" s="223"/>
    </row>
    <row r="24841" spans="15:15" x14ac:dyDescent="0.2">
      <c r="O24841" s="223"/>
    </row>
    <row r="24842" spans="15:15" x14ac:dyDescent="0.2">
      <c r="O24842" s="223"/>
    </row>
    <row r="24843" spans="15:15" x14ac:dyDescent="0.2">
      <c r="O24843" s="223"/>
    </row>
    <row r="24844" spans="15:15" x14ac:dyDescent="0.2">
      <c r="O24844" s="223"/>
    </row>
    <row r="24845" spans="15:15" x14ac:dyDescent="0.2">
      <c r="O24845" s="223"/>
    </row>
    <row r="24846" spans="15:15" x14ac:dyDescent="0.2">
      <c r="O24846" s="223"/>
    </row>
    <row r="24847" spans="15:15" x14ac:dyDescent="0.2">
      <c r="O24847" s="223"/>
    </row>
    <row r="24848" spans="15:15" x14ac:dyDescent="0.2">
      <c r="O24848" s="223"/>
    </row>
    <row r="24849" spans="15:15" x14ac:dyDescent="0.2">
      <c r="O24849" s="223"/>
    </row>
    <row r="24850" spans="15:15" x14ac:dyDescent="0.2">
      <c r="O24850" s="223"/>
    </row>
    <row r="24851" spans="15:15" x14ac:dyDescent="0.2">
      <c r="O24851" s="223"/>
    </row>
    <row r="24852" spans="15:15" x14ac:dyDescent="0.2">
      <c r="O24852" s="223"/>
    </row>
    <row r="24853" spans="15:15" x14ac:dyDescent="0.2">
      <c r="O24853" s="223"/>
    </row>
    <row r="24854" spans="15:15" x14ac:dyDescent="0.2">
      <c r="O24854" s="223"/>
    </row>
    <row r="24855" spans="15:15" x14ac:dyDescent="0.2">
      <c r="O24855" s="223"/>
    </row>
    <row r="24856" spans="15:15" x14ac:dyDescent="0.2">
      <c r="O24856" s="223"/>
    </row>
    <row r="24857" spans="15:15" x14ac:dyDescent="0.2">
      <c r="O24857" s="223"/>
    </row>
    <row r="24858" spans="15:15" x14ac:dyDescent="0.2">
      <c r="O24858" s="223"/>
    </row>
    <row r="24859" spans="15:15" x14ac:dyDescent="0.2">
      <c r="O24859" s="223"/>
    </row>
    <row r="24860" spans="15:15" x14ac:dyDescent="0.2">
      <c r="O24860" s="223"/>
    </row>
    <row r="24861" spans="15:15" x14ac:dyDescent="0.2">
      <c r="O24861" s="223"/>
    </row>
    <row r="24862" spans="15:15" x14ac:dyDescent="0.2">
      <c r="O24862" s="223"/>
    </row>
    <row r="24863" spans="15:15" x14ac:dyDescent="0.2">
      <c r="O24863" s="223"/>
    </row>
    <row r="24864" spans="15:15" x14ac:dyDescent="0.2">
      <c r="O24864" s="223"/>
    </row>
    <row r="24865" spans="15:15" x14ac:dyDescent="0.2">
      <c r="O24865" s="223"/>
    </row>
    <row r="24866" spans="15:15" x14ac:dyDescent="0.2">
      <c r="O24866" s="223"/>
    </row>
    <row r="24867" spans="15:15" x14ac:dyDescent="0.2">
      <c r="O24867" s="223"/>
    </row>
    <row r="24868" spans="15:15" x14ac:dyDescent="0.2">
      <c r="O24868" s="223"/>
    </row>
    <row r="24869" spans="15:15" x14ac:dyDescent="0.2">
      <c r="O24869" s="223"/>
    </row>
    <row r="24870" spans="15:15" x14ac:dyDescent="0.2">
      <c r="O24870" s="223"/>
    </row>
    <row r="24871" spans="15:15" x14ac:dyDescent="0.2">
      <c r="O24871" s="223"/>
    </row>
    <row r="24872" spans="15:15" x14ac:dyDescent="0.2">
      <c r="O24872" s="223"/>
    </row>
    <row r="24873" spans="15:15" x14ac:dyDescent="0.2">
      <c r="O24873" s="223"/>
    </row>
    <row r="24874" spans="15:15" x14ac:dyDescent="0.2">
      <c r="O24874" s="223"/>
    </row>
    <row r="24875" spans="15:15" x14ac:dyDescent="0.2">
      <c r="O24875" s="223"/>
    </row>
    <row r="24876" spans="15:15" x14ac:dyDescent="0.2">
      <c r="O24876" s="223"/>
    </row>
    <row r="24877" spans="15:15" x14ac:dyDescent="0.2">
      <c r="O24877" s="223"/>
    </row>
    <row r="24878" spans="15:15" x14ac:dyDescent="0.2">
      <c r="O24878" s="223"/>
    </row>
    <row r="24879" spans="15:15" x14ac:dyDescent="0.2">
      <c r="O24879" s="223"/>
    </row>
    <row r="24880" spans="15:15" x14ac:dyDescent="0.2">
      <c r="O24880" s="223"/>
    </row>
    <row r="24881" spans="15:15" x14ac:dyDescent="0.2">
      <c r="O24881" s="223"/>
    </row>
    <row r="24882" spans="15:15" x14ac:dyDescent="0.2">
      <c r="O24882" s="223"/>
    </row>
    <row r="24883" spans="15:15" x14ac:dyDescent="0.2">
      <c r="O24883" s="223"/>
    </row>
    <row r="24884" spans="15:15" x14ac:dyDescent="0.2">
      <c r="O24884" s="223"/>
    </row>
    <row r="24885" spans="15:15" x14ac:dyDescent="0.2">
      <c r="O24885" s="223"/>
    </row>
    <row r="24886" spans="15:15" x14ac:dyDescent="0.2">
      <c r="O24886" s="223"/>
    </row>
    <row r="24887" spans="15:15" x14ac:dyDescent="0.2">
      <c r="O24887" s="223"/>
    </row>
    <row r="24888" spans="15:15" x14ac:dyDescent="0.2">
      <c r="O24888" s="223"/>
    </row>
    <row r="24889" spans="15:15" x14ac:dyDescent="0.2">
      <c r="O24889" s="223"/>
    </row>
    <row r="24890" spans="15:15" x14ac:dyDescent="0.2">
      <c r="O24890" s="223"/>
    </row>
    <row r="24891" spans="15:15" x14ac:dyDescent="0.2">
      <c r="O24891" s="223"/>
    </row>
    <row r="24892" spans="15:15" x14ac:dyDescent="0.2">
      <c r="O24892" s="223"/>
    </row>
    <row r="24893" spans="15:15" x14ac:dyDescent="0.2">
      <c r="O24893" s="223"/>
    </row>
    <row r="24894" spans="15:15" x14ac:dyDescent="0.2">
      <c r="O24894" s="223"/>
    </row>
    <row r="24895" spans="15:15" x14ac:dyDescent="0.2">
      <c r="O24895" s="223"/>
    </row>
    <row r="24896" spans="15:15" x14ac:dyDescent="0.2">
      <c r="O24896" s="223"/>
    </row>
    <row r="24897" spans="15:15" x14ac:dyDescent="0.2">
      <c r="O24897" s="223"/>
    </row>
    <row r="24898" spans="15:15" x14ac:dyDescent="0.2">
      <c r="O24898" s="223"/>
    </row>
    <row r="24899" spans="15:15" x14ac:dyDescent="0.2">
      <c r="O24899" s="223"/>
    </row>
    <row r="24900" spans="15:15" x14ac:dyDescent="0.2">
      <c r="O24900" s="223"/>
    </row>
    <row r="24901" spans="15:15" x14ac:dyDescent="0.2">
      <c r="O24901" s="223"/>
    </row>
    <row r="24902" spans="15:15" x14ac:dyDescent="0.2">
      <c r="O24902" s="223"/>
    </row>
    <row r="24903" spans="15:15" x14ac:dyDescent="0.2">
      <c r="O24903" s="223"/>
    </row>
    <row r="24904" spans="15:15" x14ac:dyDescent="0.2">
      <c r="O24904" s="223"/>
    </row>
    <row r="24905" spans="15:15" x14ac:dyDescent="0.2">
      <c r="O24905" s="223"/>
    </row>
    <row r="24906" spans="15:15" x14ac:dyDescent="0.2">
      <c r="O24906" s="223"/>
    </row>
    <row r="24907" spans="15:15" x14ac:dyDescent="0.2">
      <c r="O24907" s="223"/>
    </row>
    <row r="24908" spans="15:15" x14ac:dyDescent="0.2">
      <c r="O24908" s="223"/>
    </row>
    <row r="24909" spans="15:15" x14ac:dyDescent="0.2">
      <c r="O24909" s="223"/>
    </row>
    <row r="24910" spans="15:15" x14ac:dyDescent="0.2">
      <c r="O24910" s="223"/>
    </row>
    <row r="24911" spans="15:15" x14ac:dyDescent="0.2">
      <c r="O24911" s="223"/>
    </row>
    <row r="24912" spans="15:15" x14ac:dyDescent="0.2">
      <c r="O24912" s="223"/>
    </row>
    <row r="24913" spans="15:15" x14ac:dyDescent="0.2">
      <c r="O24913" s="223"/>
    </row>
    <row r="24914" spans="15:15" x14ac:dyDescent="0.2">
      <c r="O24914" s="223"/>
    </row>
    <row r="24915" spans="15:15" x14ac:dyDescent="0.2">
      <c r="O24915" s="223"/>
    </row>
    <row r="24916" spans="15:15" x14ac:dyDescent="0.2">
      <c r="O24916" s="223"/>
    </row>
    <row r="24917" spans="15:15" x14ac:dyDescent="0.2">
      <c r="O24917" s="223"/>
    </row>
    <row r="24918" spans="15:15" x14ac:dyDescent="0.2">
      <c r="O24918" s="223"/>
    </row>
    <row r="24919" spans="15:15" x14ac:dyDescent="0.2">
      <c r="O24919" s="223"/>
    </row>
    <row r="24920" spans="15:15" x14ac:dyDescent="0.2">
      <c r="O24920" s="223"/>
    </row>
    <row r="24921" spans="15:15" x14ac:dyDescent="0.2">
      <c r="O24921" s="223"/>
    </row>
    <row r="24922" spans="15:15" x14ac:dyDescent="0.2">
      <c r="O24922" s="223"/>
    </row>
    <row r="24923" spans="15:15" x14ac:dyDescent="0.2">
      <c r="O24923" s="223"/>
    </row>
    <row r="24924" spans="15:15" x14ac:dyDescent="0.2">
      <c r="O24924" s="223"/>
    </row>
    <row r="24925" spans="15:15" x14ac:dyDescent="0.2">
      <c r="O24925" s="223"/>
    </row>
    <row r="24926" spans="15:15" x14ac:dyDescent="0.2">
      <c r="O24926" s="223"/>
    </row>
    <row r="24927" spans="15:15" x14ac:dyDescent="0.2">
      <c r="O24927" s="223"/>
    </row>
    <row r="24928" spans="15:15" x14ac:dyDescent="0.2">
      <c r="O24928" s="223"/>
    </row>
    <row r="24929" spans="15:15" x14ac:dyDescent="0.2">
      <c r="O24929" s="223"/>
    </row>
    <row r="24930" spans="15:15" x14ac:dyDescent="0.2">
      <c r="O24930" s="223"/>
    </row>
    <row r="24931" spans="15:15" x14ac:dyDescent="0.2">
      <c r="O24931" s="223"/>
    </row>
    <row r="24932" spans="15:15" x14ac:dyDescent="0.2">
      <c r="O24932" s="223"/>
    </row>
    <row r="24933" spans="15:15" x14ac:dyDescent="0.2">
      <c r="O24933" s="223"/>
    </row>
    <row r="24934" spans="15:15" x14ac:dyDescent="0.2">
      <c r="O24934" s="223"/>
    </row>
    <row r="24935" spans="15:15" x14ac:dyDescent="0.2">
      <c r="O24935" s="223"/>
    </row>
    <row r="24936" spans="15:15" x14ac:dyDescent="0.2">
      <c r="O24936" s="223"/>
    </row>
    <row r="24937" spans="15:15" x14ac:dyDescent="0.2">
      <c r="O24937" s="223"/>
    </row>
    <row r="24938" spans="15:15" x14ac:dyDescent="0.2">
      <c r="O24938" s="223"/>
    </row>
    <row r="24939" spans="15:15" x14ac:dyDescent="0.2">
      <c r="O24939" s="223"/>
    </row>
    <row r="24940" spans="15:15" x14ac:dyDescent="0.2">
      <c r="O24940" s="223"/>
    </row>
    <row r="24941" spans="15:15" x14ac:dyDescent="0.2">
      <c r="O24941" s="223"/>
    </row>
    <row r="24942" spans="15:15" x14ac:dyDescent="0.2">
      <c r="O24942" s="223"/>
    </row>
    <row r="24943" spans="15:15" x14ac:dyDescent="0.2">
      <c r="O24943" s="223"/>
    </row>
    <row r="24944" spans="15:15" x14ac:dyDescent="0.2">
      <c r="O24944" s="223"/>
    </row>
    <row r="24945" spans="15:15" x14ac:dyDescent="0.2">
      <c r="O24945" s="223"/>
    </row>
    <row r="24946" spans="15:15" x14ac:dyDescent="0.2">
      <c r="O24946" s="223"/>
    </row>
    <row r="24947" spans="15:15" x14ac:dyDescent="0.2">
      <c r="O24947" s="223"/>
    </row>
    <row r="24948" spans="15:15" x14ac:dyDescent="0.2">
      <c r="O24948" s="223"/>
    </row>
    <row r="24949" spans="15:15" x14ac:dyDescent="0.2">
      <c r="O24949" s="223"/>
    </row>
    <row r="24950" spans="15:15" x14ac:dyDescent="0.2">
      <c r="O24950" s="223"/>
    </row>
    <row r="24951" spans="15:15" x14ac:dyDescent="0.2">
      <c r="O24951" s="223"/>
    </row>
    <row r="24952" spans="15:15" x14ac:dyDescent="0.2">
      <c r="O24952" s="223"/>
    </row>
    <row r="24953" spans="15:15" x14ac:dyDescent="0.2">
      <c r="O24953" s="223"/>
    </row>
    <row r="24954" spans="15:15" x14ac:dyDescent="0.2">
      <c r="O24954" s="223"/>
    </row>
    <row r="24955" spans="15:15" x14ac:dyDescent="0.2">
      <c r="O24955" s="223"/>
    </row>
    <row r="24956" spans="15:15" x14ac:dyDescent="0.2">
      <c r="O24956" s="223"/>
    </row>
    <row r="24957" spans="15:15" x14ac:dyDescent="0.2">
      <c r="O24957" s="223"/>
    </row>
    <row r="24958" spans="15:15" x14ac:dyDescent="0.2">
      <c r="O24958" s="223"/>
    </row>
    <row r="24959" spans="15:15" x14ac:dyDescent="0.2">
      <c r="O24959" s="223"/>
    </row>
    <row r="24960" spans="15:15" x14ac:dyDescent="0.2">
      <c r="O24960" s="223"/>
    </row>
    <row r="24961" spans="15:15" x14ac:dyDescent="0.2">
      <c r="O24961" s="223"/>
    </row>
    <row r="24962" spans="15:15" x14ac:dyDescent="0.2">
      <c r="O24962" s="223"/>
    </row>
    <row r="24963" spans="15:15" x14ac:dyDescent="0.2">
      <c r="O24963" s="223"/>
    </row>
    <row r="24964" spans="15:15" x14ac:dyDescent="0.2">
      <c r="O24964" s="223"/>
    </row>
    <row r="24965" spans="15:15" x14ac:dyDescent="0.2">
      <c r="O24965" s="223"/>
    </row>
    <row r="24966" spans="15:15" x14ac:dyDescent="0.2">
      <c r="O24966" s="223"/>
    </row>
    <row r="24967" spans="15:15" x14ac:dyDescent="0.2">
      <c r="O24967" s="223"/>
    </row>
    <row r="24968" spans="15:15" x14ac:dyDescent="0.2">
      <c r="O24968" s="223"/>
    </row>
    <row r="24969" spans="15:15" x14ac:dyDescent="0.2">
      <c r="O24969" s="223"/>
    </row>
    <row r="24970" spans="15:15" x14ac:dyDescent="0.2">
      <c r="O24970" s="223"/>
    </row>
    <row r="24971" spans="15:15" x14ac:dyDescent="0.2">
      <c r="O24971" s="223"/>
    </row>
    <row r="24972" spans="15:15" x14ac:dyDescent="0.2">
      <c r="O24972" s="223"/>
    </row>
    <row r="24973" spans="15:15" x14ac:dyDescent="0.2">
      <c r="O24973" s="223"/>
    </row>
    <row r="24974" spans="15:15" x14ac:dyDescent="0.2">
      <c r="O24974" s="223"/>
    </row>
    <row r="24975" spans="15:15" x14ac:dyDescent="0.2">
      <c r="O24975" s="223"/>
    </row>
    <row r="24976" spans="15:15" x14ac:dyDescent="0.2">
      <c r="O24976" s="223"/>
    </row>
    <row r="24977" spans="15:15" x14ac:dyDescent="0.2">
      <c r="O24977" s="223"/>
    </row>
    <row r="24978" spans="15:15" x14ac:dyDescent="0.2">
      <c r="O24978" s="223"/>
    </row>
    <row r="24979" spans="15:15" x14ac:dyDescent="0.2">
      <c r="O24979" s="223"/>
    </row>
    <row r="24980" spans="15:15" x14ac:dyDescent="0.2">
      <c r="O24980" s="223"/>
    </row>
    <row r="24981" spans="15:15" x14ac:dyDescent="0.2">
      <c r="O24981" s="223"/>
    </row>
    <row r="24982" spans="15:15" x14ac:dyDescent="0.2">
      <c r="O24982" s="223"/>
    </row>
    <row r="24983" spans="15:15" x14ac:dyDescent="0.2">
      <c r="O24983" s="223"/>
    </row>
    <row r="24984" spans="15:15" x14ac:dyDescent="0.2">
      <c r="O24984" s="223"/>
    </row>
    <row r="24985" spans="15:15" x14ac:dyDescent="0.2">
      <c r="O24985" s="223"/>
    </row>
    <row r="24986" spans="15:15" x14ac:dyDescent="0.2">
      <c r="O24986" s="223"/>
    </row>
    <row r="24987" spans="15:15" x14ac:dyDescent="0.2">
      <c r="O24987" s="223"/>
    </row>
    <row r="24988" spans="15:15" x14ac:dyDescent="0.2">
      <c r="O24988" s="223"/>
    </row>
    <row r="24989" spans="15:15" x14ac:dyDescent="0.2">
      <c r="O24989" s="223"/>
    </row>
    <row r="24990" spans="15:15" x14ac:dyDescent="0.2">
      <c r="O24990" s="223"/>
    </row>
    <row r="24991" spans="15:15" x14ac:dyDescent="0.2">
      <c r="O24991" s="223"/>
    </row>
    <row r="24992" spans="15:15" x14ac:dyDescent="0.2">
      <c r="O24992" s="223"/>
    </row>
    <row r="24993" spans="15:15" x14ac:dyDescent="0.2">
      <c r="O24993" s="223"/>
    </row>
    <row r="24994" spans="15:15" x14ac:dyDescent="0.2">
      <c r="O24994" s="223"/>
    </row>
    <row r="24995" spans="15:15" x14ac:dyDescent="0.2">
      <c r="O24995" s="223"/>
    </row>
    <row r="24996" spans="15:15" x14ac:dyDescent="0.2">
      <c r="O24996" s="223"/>
    </row>
    <row r="24997" spans="15:15" x14ac:dyDescent="0.2">
      <c r="O24997" s="223"/>
    </row>
    <row r="24998" spans="15:15" x14ac:dyDescent="0.2">
      <c r="O24998" s="223"/>
    </row>
    <row r="24999" spans="15:15" x14ac:dyDescent="0.2">
      <c r="O24999" s="223"/>
    </row>
    <row r="25000" spans="15:15" x14ac:dyDescent="0.2">
      <c r="O25000" s="223"/>
    </row>
    <row r="25001" spans="15:15" x14ac:dyDescent="0.2">
      <c r="O25001" s="223"/>
    </row>
    <row r="25002" spans="15:15" x14ac:dyDescent="0.2">
      <c r="O25002" s="223"/>
    </row>
    <row r="25003" spans="15:15" x14ac:dyDescent="0.2">
      <c r="O25003" s="223"/>
    </row>
    <row r="25004" spans="15:15" x14ac:dyDescent="0.2">
      <c r="O25004" s="223"/>
    </row>
    <row r="25005" spans="15:15" x14ac:dyDescent="0.2">
      <c r="O25005" s="223"/>
    </row>
    <row r="25006" spans="15:15" x14ac:dyDescent="0.2">
      <c r="O25006" s="223"/>
    </row>
    <row r="25007" spans="15:15" x14ac:dyDescent="0.2">
      <c r="O25007" s="223"/>
    </row>
    <row r="25008" spans="15:15" x14ac:dyDescent="0.2">
      <c r="O25008" s="223"/>
    </row>
    <row r="25009" spans="15:15" x14ac:dyDescent="0.2">
      <c r="O25009" s="223"/>
    </row>
    <row r="25010" spans="15:15" x14ac:dyDescent="0.2">
      <c r="O25010" s="223"/>
    </row>
    <row r="25011" spans="15:15" x14ac:dyDescent="0.2">
      <c r="O25011" s="223"/>
    </row>
    <row r="25012" spans="15:15" x14ac:dyDescent="0.2">
      <c r="O25012" s="223"/>
    </row>
    <row r="25013" spans="15:15" x14ac:dyDescent="0.2">
      <c r="O25013" s="223"/>
    </row>
    <row r="25014" spans="15:15" x14ac:dyDescent="0.2">
      <c r="O25014" s="223"/>
    </row>
    <row r="25015" spans="15:15" x14ac:dyDescent="0.2">
      <c r="O25015" s="223"/>
    </row>
    <row r="25016" spans="15:15" x14ac:dyDescent="0.2">
      <c r="O25016" s="223"/>
    </row>
    <row r="25017" spans="15:15" x14ac:dyDescent="0.2">
      <c r="O25017" s="223"/>
    </row>
    <row r="25018" spans="15:15" x14ac:dyDescent="0.2">
      <c r="O25018" s="223"/>
    </row>
    <row r="25019" spans="15:15" x14ac:dyDescent="0.2">
      <c r="O25019" s="223"/>
    </row>
    <row r="25020" spans="15:15" x14ac:dyDescent="0.2">
      <c r="O25020" s="223"/>
    </row>
    <row r="25021" spans="15:15" x14ac:dyDescent="0.2">
      <c r="O25021" s="223"/>
    </row>
    <row r="25022" spans="15:15" x14ac:dyDescent="0.2">
      <c r="O25022" s="223"/>
    </row>
    <row r="25023" spans="15:15" x14ac:dyDescent="0.2">
      <c r="O25023" s="223"/>
    </row>
    <row r="25024" spans="15:15" x14ac:dyDescent="0.2">
      <c r="O25024" s="223"/>
    </row>
    <row r="25025" spans="15:15" x14ac:dyDescent="0.2">
      <c r="O25025" s="223"/>
    </row>
    <row r="25026" spans="15:15" x14ac:dyDescent="0.2">
      <c r="O25026" s="223"/>
    </row>
    <row r="25027" spans="15:15" x14ac:dyDescent="0.2">
      <c r="O25027" s="223"/>
    </row>
    <row r="25028" spans="15:15" x14ac:dyDescent="0.2">
      <c r="O25028" s="223"/>
    </row>
    <row r="25029" spans="15:15" x14ac:dyDescent="0.2">
      <c r="O25029" s="223"/>
    </row>
    <row r="25030" spans="15:15" x14ac:dyDescent="0.2">
      <c r="O25030" s="223"/>
    </row>
    <row r="25031" spans="15:15" x14ac:dyDescent="0.2">
      <c r="O25031" s="223"/>
    </row>
    <row r="25032" spans="15:15" x14ac:dyDescent="0.2">
      <c r="O25032" s="223"/>
    </row>
    <row r="25033" spans="15:15" x14ac:dyDescent="0.2">
      <c r="O25033" s="223"/>
    </row>
    <row r="25034" spans="15:15" x14ac:dyDescent="0.2">
      <c r="O25034" s="223"/>
    </row>
    <row r="25035" spans="15:15" x14ac:dyDescent="0.2">
      <c r="O25035" s="223"/>
    </row>
    <row r="25036" spans="15:15" x14ac:dyDescent="0.2">
      <c r="O25036" s="223"/>
    </row>
    <row r="25037" spans="15:15" x14ac:dyDescent="0.2">
      <c r="O25037" s="223"/>
    </row>
    <row r="25038" spans="15:15" x14ac:dyDescent="0.2">
      <c r="O25038" s="223"/>
    </row>
    <row r="25039" spans="15:15" x14ac:dyDescent="0.2">
      <c r="O25039" s="223"/>
    </row>
    <row r="25040" spans="15:15" x14ac:dyDescent="0.2">
      <c r="O25040" s="223"/>
    </row>
    <row r="25041" spans="15:15" x14ac:dyDescent="0.2">
      <c r="O25041" s="223"/>
    </row>
    <row r="25042" spans="15:15" x14ac:dyDescent="0.2">
      <c r="O25042" s="223"/>
    </row>
    <row r="25043" spans="15:15" x14ac:dyDescent="0.2">
      <c r="O25043" s="223"/>
    </row>
    <row r="25044" spans="15:15" x14ac:dyDescent="0.2">
      <c r="O25044" s="223"/>
    </row>
    <row r="25045" spans="15:15" x14ac:dyDescent="0.2">
      <c r="O25045" s="223"/>
    </row>
    <row r="25046" spans="15:15" x14ac:dyDescent="0.2">
      <c r="O25046" s="223"/>
    </row>
    <row r="25047" spans="15:15" x14ac:dyDescent="0.2">
      <c r="O25047" s="223"/>
    </row>
    <row r="25048" spans="15:15" x14ac:dyDescent="0.2">
      <c r="O25048" s="223"/>
    </row>
    <row r="25049" spans="15:15" x14ac:dyDescent="0.2">
      <c r="O25049" s="223"/>
    </row>
    <row r="25050" spans="15:15" x14ac:dyDescent="0.2">
      <c r="O25050" s="223"/>
    </row>
    <row r="25051" spans="15:15" x14ac:dyDescent="0.2">
      <c r="O25051" s="223"/>
    </row>
    <row r="25052" spans="15:15" x14ac:dyDescent="0.2">
      <c r="O25052" s="223"/>
    </row>
    <row r="25053" spans="15:15" x14ac:dyDescent="0.2">
      <c r="O25053" s="223"/>
    </row>
    <row r="25054" spans="15:15" x14ac:dyDescent="0.2">
      <c r="O25054" s="223"/>
    </row>
    <row r="25055" spans="15:15" x14ac:dyDescent="0.2">
      <c r="O25055" s="223"/>
    </row>
    <row r="25056" spans="15:15" x14ac:dyDescent="0.2">
      <c r="O25056" s="223"/>
    </row>
    <row r="25057" spans="15:15" x14ac:dyDescent="0.2">
      <c r="O25057" s="223"/>
    </row>
    <row r="25058" spans="15:15" x14ac:dyDescent="0.2">
      <c r="O25058" s="223"/>
    </row>
    <row r="25059" spans="15:15" x14ac:dyDescent="0.2">
      <c r="O25059" s="223"/>
    </row>
    <row r="25060" spans="15:15" x14ac:dyDescent="0.2">
      <c r="O25060" s="223"/>
    </row>
    <row r="25061" spans="15:15" x14ac:dyDescent="0.2">
      <c r="O25061" s="223"/>
    </row>
    <row r="25062" spans="15:15" x14ac:dyDescent="0.2">
      <c r="O25062" s="223"/>
    </row>
    <row r="25063" spans="15:15" x14ac:dyDescent="0.2">
      <c r="O25063" s="223"/>
    </row>
    <row r="25064" spans="15:15" x14ac:dyDescent="0.2">
      <c r="O25064" s="223"/>
    </row>
    <row r="25065" spans="15:15" x14ac:dyDescent="0.2">
      <c r="O25065" s="223"/>
    </row>
    <row r="25066" spans="15:15" x14ac:dyDescent="0.2">
      <c r="O25066" s="223"/>
    </row>
    <row r="25067" spans="15:15" x14ac:dyDescent="0.2">
      <c r="O25067" s="223"/>
    </row>
    <row r="25068" spans="15:15" x14ac:dyDescent="0.2">
      <c r="O25068" s="223"/>
    </row>
    <row r="25069" spans="15:15" x14ac:dyDescent="0.2">
      <c r="O25069" s="223"/>
    </row>
    <row r="25070" spans="15:15" x14ac:dyDescent="0.2">
      <c r="O25070" s="223"/>
    </row>
    <row r="25071" spans="15:15" x14ac:dyDescent="0.2">
      <c r="O25071" s="223"/>
    </row>
    <row r="25072" spans="15:15" x14ac:dyDescent="0.2">
      <c r="O25072" s="223"/>
    </row>
    <row r="25073" spans="15:15" x14ac:dyDescent="0.2">
      <c r="O25073" s="223"/>
    </row>
    <row r="25074" spans="15:15" x14ac:dyDescent="0.2">
      <c r="O25074" s="223"/>
    </row>
    <row r="25075" spans="15:15" x14ac:dyDescent="0.2">
      <c r="O25075" s="223"/>
    </row>
    <row r="25076" spans="15:15" x14ac:dyDescent="0.2">
      <c r="O25076" s="223"/>
    </row>
    <row r="25077" spans="15:15" x14ac:dyDescent="0.2">
      <c r="O25077" s="223"/>
    </row>
    <row r="25078" spans="15:15" x14ac:dyDescent="0.2">
      <c r="O25078" s="223"/>
    </row>
    <row r="25079" spans="15:15" x14ac:dyDescent="0.2">
      <c r="O25079" s="223"/>
    </row>
    <row r="25080" spans="15:15" x14ac:dyDescent="0.2">
      <c r="O25080" s="223"/>
    </row>
    <row r="25081" spans="15:15" x14ac:dyDescent="0.2">
      <c r="O25081" s="223"/>
    </row>
    <row r="25082" spans="15:15" x14ac:dyDescent="0.2">
      <c r="O25082" s="223"/>
    </row>
    <row r="25083" spans="15:15" x14ac:dyDescent="0.2">
      <c r="O25083" s="223"/>
    </row>
    <row r="25084" spans="15:15" x14ac:dyDescent="0.2">
      <c r="O25084" s="223"/>
    </row>
    <row r="25085" spans="15:15" x14ac:dyDescent="0.2">
      <c r="O25085" s="223"/>
    </row>
    <row r="25086" spans="15:15" x14ac:dyDescent="0.2">
      <c r="O25086" s="223"/>
    </row>
    <row r="25087" spans="15:15" x14ac:dyDescent="0.2">
      <c r="O25087" s="223"/>
    </row>
    <row r="25088" spans="15:15" x14ac:dyDescent="0.2">
      <c r="O25088" s="223"/>
    </row>
    <row r="25089" spans="15:15" x14ac:dyDescent="0.2">
      <c r="O25089" s="223"/>
    </row>
    <row r="25090" spans="15:15" x14ac:dyDescent="0.2">
      <c r="O25090" s="223"/>
    </row>
    <row r="25091" spans="15:15" x14ac:dyDescent="0.2">
      <c r="O25091" s="223"/>
    </row>
    <row r="25092" spans="15:15" x14ac:dyDescent="0.2">
      <c r="O25092" s="223"/>
    </row>
    <row r="25093" spans="15:15" x14ac:dyDescent="0.2">
      <c r="O25093" s="223"/>
    </row>
    <row r="25094" spans="15:15" x14ac:dyDescent="0.2">
      <c r="O25094" s="223"/>
    </row>
    <row r="25095" spans="15:15" x14ac:dyDescent="0.2">
      <c r="O25095" s="223"/>
    </row>
    <row r="25096" spans="15:15" x14ac:dyDescent="0.2">
      <c r="O25096" s="223"/>
    </row>
    <row r="25097" spans="15:15" x14ac:dyDescent="0.2">
      <c r="O25097" s="223"/>
    </row>
    <row r="25098" spans="15:15" x14ac:dyDescent="0.2">
      <c r="O25098" s="223"/>
    </row>
    <row r="25099" spans="15:15" x14ac:dyDescent="0.2">
      <c r="O25099" s="223"/>
    </row>
    <row r="25100" spans="15:15" x14ac:dyDescent="0.2">
      <c r="O25100" s="223"/>
    </row>
    <row r="25101" spans="15:15" x14ac:dyDescent="0.2">
      <c r="O25101" s="223"/>
    </row>
    <row r="25102" spans="15:15" x14ac:dyDescent="0.2">
      <c r="O25102" s="223"/>
    </row>
    <row r="25103" spans="15:15" x14ac:dyDescent="0.2">
      <c r="O25103" s="223"/>
    </row>
    <row r="25104" spans="15:15" x14ac:dyDescent="0.2">
      <c r="O25104" s="223"/>
    </row>
    <row r="25105" spans="15:15" x14ac:dyDescent="0.2">
      <c r="O25105" s="223"/>
    </row>
    <row r="25106" spans="15:15" x14ac:dyDescent="0.2">
      <c r="O25106" s="223"/>
    </row>
    <row r="25107" spans="15:15" x14ac:dyDescent="0.2">
      <c r="O25107" s="223"/>
    </row>
    <row r="25108" spans="15:15" x14ac:dyDescent="0.2">
      <c r="O25108" s="223"/>
    </row>
    <row r="25109" spans="15:15" x14ac:dyDescent="0.2">
      <c r="O25109" s="223"/>
    </row>
    <row r="25110" spans="15:15" x14ac:dyDescent="0.2">
      <c r="O25110" s="223"/>
    </row>
    <row r="25111" spans="15:15" x14ac:dyDescent="0.2">
      <c r="O25111" s="223"/>
    </row>
    <row r="25112" spans="15:15" x14ac:dyDescent="0.2">
      <c r="O25112" s="223"/>
    </row>
    <row r="25113" spans="15:15" x14ac:dyDescent="0.2">
      <c r="O25113" s="223"/>
    </row>
    <row r="25114" spans="15:15" x14ac:dyDescent="0.2">
      <c r="O25114" s="223"/>
    </row>
    <row r="25115" spans="15:15" x14ac:dyDescent="0.2">
      <c r="O25115" s="223"/>
    </row>
    <row r="25116" spans="15:15" x14ac:dyDescent="0.2">
      <c r="O25116" s="223"/>
    </row>
    <row r="25117" spans="15:15" x14ac:dyDescent="0.2">
      <c r="O25117" s="223"/>
    </row>
    <row r="25118" spans="15:15" x14ac:dyDescent="0.2">
      <c r="O25118" s="223"/>
    </row>
    <row r="25119" spans="15:15" x14ac:dyDescent="0.2">
      <c r="O25119" s="223"/>
    </row>
    <row r="25120" spans="15:15" x14ac:dyDescent="0.2">
      <c r="O25120" s="223"/>
    </row>
    <row r="25121" spans="15:15" x14ac:dyDescent="0.2">
      <c r="O25121" s="223"/>
    </row>
    <row r="25122" spans="15:15" x14ac:dyDescent="0.2">
      <c r="O25122" s="223"/>
    </row>
    <row r="25123" spans="15:15" x14ac:dyDescent="0.2">
      <c r="O25123" s="223"/>
    </row>
    <row r="25124" spans="15:15" x14ac:dyDescent="0.2">
      <c r="O25124" s="223"/>
    </row>
    <row r="25125" spans="15:15" x14ac:dyDescent="0.2">
      <c r="O25125" s="223"/>
    </row>
    <row r="25126" spans="15:15" x14ac:dyDescent="0.2">
      <c r="O25126" s="223"/>
    </row>
    <row r="25127" spans="15:15" x14ac:dyDescent="0.2">
      <c r="O25127" s="223"/>
    </row>
    <row r="25128" spans="15:15" x14ac:dyDescent="0.2">
      <c r="O25128" s="223"/>
    </row>
    <row r="25129" spans="15:15" x14ac:dyDescent="0.2">
      <c r="O25129" s="223"/>
    </row>
    <row r="25130" spans="15:15" x14ac:dyDescent="0.2">
      <c r="O25130" s="223"/>
    </row>
    <row r="25131" spans="15:15" x14ac:dyDescent="0.2">
      <c r="O25131" s="223"/>
    </row>
    <row r="25132" spans="15:15" x14ac:dyDescent="0.2">
      <c r="O25132" s="223"/>
    </row>
    <row r="25133" spans="15:15" x14ac:dyDescent="0.2">
      <c r="O25133" s="223"/>
    </row>
    <row r="25134" spans="15:15" x14ac:dyDescent="0.2">
      <c r="O25134" s="223"/>
    </row>
    <row r="25135" spans="15:15" x14ac:dyDescent="0.2">
      <c r="O25135" s="223"/>
    </row>
    <row r="25136" spans="15:15" x14ac:dyDescent="0.2">
      <c r="O25136" s="223"/>
    </row>
    <row r="25137" spans="15:15" x14ac:dyDescent="0.2">
      <c r="O25137" s="223"/>
    </row>
    <row r="25138" spans="15:15" x14ac:dyDescent="0.2">
      <c r="O25138" s="223"/>
    </row>
    <row r="25139" spans="15:15" x14ac:dyDescent="0.2">
      <c r="O25139" s="223"/>
    </row>
    <row r="25140" spans="15:15" x14ac:dyDescent="0.2">
      <c r="O25140" s="223"/>
    </row>
    <row r="25141" spans="15:15" x14ac:dyDescent="0.2">
      <c r="O25141" s="223"/>
    </row>
    <row r="25142" spans="15:15" x14ac:dyDescent="0.2">
      <c r="O25142" s="223"/>
    </row>
    <row r="25143" spans="15:15" x14ac:dyDescent="0.2">
      <c r="O25143" s="223"/>
    </row>
    <row r="25144" spans="15:15" x14ac:dyDescent="0.2">
      <c r="O25144" s="223"/>
    </row>
    <row r="25145" spans="15:15" x14ac:dyDescent="0.2">
      <c r="O25145" s="223"/>
    </row>
    <row r="25146" spans="15:15" x14ac:dyDescent="0.2">
      <c r="O25146" s="223"/>
    </row>
    <row r="25147" spans="15:15" x14ac:dyDescent="0.2">
      <c r="O25147" s="223"/>
    </row>
    <row r="25148" spans="15:15" x14ac:dyDescent="0.2">
      <c r="O25148" s="223"/>
    </row>
    <row r="25149" spans="15:15" x14ac:dyDescent="0.2">
      <c r="O25149" s="223"/>
    </row>
    <row r="25150" spans="15:15" x14ac:dyDescent="0.2">
      <c r="O25150" s="223"/>
    </row>
    <row r="25151" spans="15:15" x14ac:dyDescent="0.2">
      <c r="O25151" s="223"/>
    </row>
    <row r="25152" spans="15:15" x14ac:dyDescent="0.2">
      <c r="O25152" s="223"/>
    </row>
    <row r="25153" spans="15:15" x14ac:dyDescent="0.2">
      <c r="O25153" s="223"/>
    </row>
    <row r="25154" spans="15:15" x14ac:dyDescent="0.2">
      <c r="O25154" s="223"/>
    </row>
    <row r="25155" spans="15:15" x14ac:dyDescent="0.2">
      <c r="O25155" s="223"/>
    </row>
    <row r="25156" spans="15:15" x14ac:dyDescent="0.2">
      <c r="O25156" s="223"/>
    </row>
    <row r="25157" spans="15:15" x14ac:dyDescent="0.2">
      <c r="O25157" s="223"/>
    </row>
    <row r="25158" spans="15:15" x14ac:dyDescent="0.2">
      <c r="O25158" s="223"/>
    </row>
    <row r="25159" spans="15:15" x14ac:dyDescent="0.2">
      <c r="O25159" s="223"/>
    </row>
    <row r="25160" spans="15:15" x14ac:dyDescent="0.2">
      <c r="O25160" s="223"/>
    </row>
    <row r="25161" spans="15:15" x14ac:dyDescent="0.2">
      <c r="O25161" s="223"/>
    </row>
    <row r="25162" spans="15:15" x14ac:dyDescent="0.2">
      <c r="O25162" s="223"/>
    </row>
    <row r="25163" spans="15:15" x14ac:dyDescent="0.2">
      <c r="O25163" s="223"/>
    </row>
    <row r="25164" spans="15:15" x14ac:dyDescent="0.2">
      <c r="O25164" s="223"/>
    </row>
    <row r="25165" spans="15:15" x14ac:dyDescent="0.2">
      <c r="O25165" s="223"/>
    </row>
    <row r="25166" spans="15:15" x14ac:dyDescent="0.2">
      <c r="O25166" s="223"/>
    </row>
    <row r="25167" spans="15:15" x14ac:dyDescent="0.2">
      <c r="O25167" s="223"/>
    </row>
    <row r="25168" spans="15:15" x14ac:dyDescent="0.2">
      <c r="O25168" s="223"/>
    </row>
    <row r="25169" spans="15:15" x14ac:dyDescent="0.2">
      <c r="O25169" s="223"/>
    </row>
    <row r="25170" spans="15:15" x14ac:dyDescent="0.2">
      <c r="O25170" s="223"/>
    </row>
    <row r="25171" spans="15:15" x14ac:dyDescent="0.2">
      <c r="O25171" s="223"/>
    </row>
    <row r="25172" spans="15:15" x14ac:dyDescent="0.2">
      <c r="O25172" s="223"/>
    </row>
    <row r="25173" spans="15:15" x14ac:dyDescent="0.2">
      <c r="O25173" s="223"/>
    </row>
    <row r="25174" spans="15:15" x14ac:dyDescent="0.2">
      <c r="O25174" s="223"/>
    </row>
    <row r="25175" spans="15:15" x14ac:dyDescent="0.2">
      <c r="O25175" s="223"/>
    </row>
    <row r="25176" spans="15:15" x14ac:dyDescent="0.2">
      <c r="O25176" s="223"/>
    </row>
    <row r="25177" spans="15:15" x14ac:dyDescent="0.2">
      <c r="O25177" s="223"/>
    </row>
    <row r="25178" spans="15:15" x14ac:dyDescent="0.2">
      <c r="O25178" s="223"/>
    </row>
    <row r="25179" spans="15:15" x14ac:dyDescent="0.2">
      <c r="O25179" s="223"/>
    </row>
    <row r="25180" spans="15:15" x14ac:dyDescent="0.2">
      <c r="O25180" s="223"/>
    </row>
    <row r="25181" spans="15:15" x14ac:dyDescent="0.2">
      <c r="O25181" s="223"/>
    </row>
    <row r="25182" spans="15:15" x14ac:dyDescent="0.2">
      <c r="O25182" s="223"/>
    </row>
    <row r="25183" spans="15:15" x14ac:dyDescent="0.2">
      <c r="O25183" s="223"/>
    </row>
    <row r="25184" spans="15:15" x14ac:dyDescent="0.2">
      <c r="O25184" s="223"/>
    </row>
    <row r="25185" spans="15:15" x14ac:dyDescent="0.2">
      <c r="O25185" s="223"/>
    </row>
    <row r="25186" spans="15:15" x14ac:dyDescent="0.2">
      <c r="O25186" s="223"/>
    </row>
    <row r="25187" spans="15:15" x14ac:dyDescent="0.2">
      <c r="O25187" s="223"/>
    </row>
    <row r="25188" spans="15:15" x14ac:dyDescent="0.2">
      <c r="O25188" s="223"/>
    </row>
    <row r="25189" spans="15:15" x14ac:dyDescent="0.2">
      <c r="O25189" s="223"/>
    </row>
    <row r="25190" spans="15:15" x14ac:dyDescent="0.2">
      <c r="O25190" s="223"/>
    </row>
    <row r="25191" spans="15:15" x14ac:dyDescent="0.2">
      <c r="O25191" s="223"/>
    </row>
    <row r="25192" spans="15:15" x14ac:dyDescent="0.2">
      <c r="O25192" s="223"/>
    </row>
    <row r="25193" spans="15:15" x14ac:dyDescent="0.2">
      <c r="O25193" s="223"/>
    </row>
    <row r="25194" spans="15:15" x14ac:dyDescent="0.2">
      <c r="O25194" s="223"/>
    </row>
    <row r="25195" spans="15:15" x14ac:dyDescent="0.2">
      <c r="O25195" s="223"/>
    </row>
    <row r="25196" spans="15:15" x14ac:dyDescent="0.2">
      <c r="O25196" s="223"/>
    </row>
    <row r="25197" spans="15:15" x14ac:dyDescent="0.2">
      <c r="O25197" s="223"/>
    </row>
    <row r="25198" spans="15:15" x14ac:dyDescent="0.2">
      <c r="O25198" s="223"/>
    </row>
    <row r="25199" spans="15:15" x14ac:dyDescent="0.2">
      <c r="O25199" s="223"/>
    </row>
    <row r="25200" spans="15:15" x14ac:dyDescent="0.2">
      <c r="O25200" s="223"/>
    </row>
    <row r="25201" spans="15:15" x14ac:dyDescent="0.2">
      <c r="O25201" s="223"/>
    </row>
    <row r="25202" spans="15:15" x14ac:dyDescent="0.2">
      <c r="O25202" s="223"/>
    </row>
    <row r="25203" spans="15:15" x14ac:dyDescent="0.2">
      <c r="O25203" s="223"/>
    </row>
    <row r="25204" spans="15:15" x14ac:dyDescent="0.2">
      <c r="O25204" s="223"/>
    </row>
    <row r="25205" spans="15:15" x14ac:dyDescent="0.2">
      <c r="O25205" s="223"/>
    </row>
    <row r="25206" spans="15:15" x14ac:dyDescent="0.2">
      <c r="O25206" s="223"/>
    </row>
    <row r="25207" spans="15:15" x14ac:dyDescent="0.2">
      <c r="O25207" s="223"/>
    </row>
    <row r="25208" spans="15:15" x14ac:dyDescent="0.2">
      <c r="O25208" s="223"/>
    </row>
    <row r="25209" spans="15:15" x14ac:dyDescent="0.2">
      <c r="O25209" s="223"/>
    </row>
    <row r="25210" spans="15:15" x14ac:dyDescent="0.2">
      <c r="O25210" s="223"/>
    </row>
    <row r="25211" spans="15:15" x14ac:dyDescent="0.2">
      <c r="O25211" s="223"/>
    </row>
    <row r="25212" spans="15:15" x14ac:dyDescent="0.2">
      <c r="O25212" s="223"/>
    </row>
    <row r="25213" spans="15:15" x14ac:dyDescent="0.2">
      <c r="O25213" s="223"/>
    </row>
    <row r="25214" spans="15:15" x14ac:dyDescent="0.2">
      <c r="O25214" s="223"/>
    </row>
    <row r="25215" spans="15:15" x14ac:dyDescent="0.2">
      <c r="O25215" s="223"/>
    </row>
    <row r="25216" spans="15:15" x14ac:dyDescent="0.2">
      <c r="O25216" s="223"/>
    </row>
    <row r="25217" spans="15:15" x14ac:dyDescent="0.2">
      <c r="O25217" s="223"/>
    </row>
    <row r="25218" spans="15:15" x14ac:dyDescent="0.2">
      <c r="O25218" s="223"/>
    </row>
    <row r="25219" spans="15:15" x14ac:dyDescent="0.2">
      <c r="O25219" s="223"/>
    </row>
    <row r="25220" spans="15:15" x14ac:dyDescent="0.2">
      <c r="O25220" s="223"/>
    </row>
    <row r="25221" spans="15:15" x14ac:dyDescent="0.2">
      <c r="O25221" s="223"/>
    </row>
    <row r="25222" spans="15:15" x14ac:dyDescent="0.2">
      <c r="O25222" s="223"/>
    </row>
    <row r="25223" spans="15:15" x14ac:dyDescent="0.2">
      <c r="O25223" s="223"/>
    </row>
    <row r="25224" spans="15:15" x14ac:dyDescent="0.2">
      <c r="O25224" s="223"/>
    </row>
    <row r="25225" spans="15:15" x14ac:dyDescent="0.2">
      <c r="O25225" s="223"/>
    </row>
    <row r="25226" spans="15:15" x14ac:dyDescent="0.2">
      <c r="O25226" s="223"/>
    </row>
    <row r="25227" spans="15:15" x14ac:dyDescent="0.2">
      <c r="O25227" s="223"/>
    </row>
    <row r="25228" spans="15:15" x14ac:dyDescent="0.2">
      <c r="O25228" s="223"/>
    </row>
    <row r="25229" spans="15:15" x14ac:dyDescent="0.2">
      <c r="O25229" s="223"/>
    </row>
    <row r="25230" spans="15:15" x14ac:dyDescent="0.2">
      <c r="O25230" s="223"/>
    </row>
    <row r="25231" spans="15:15" x14ac:dyDescent="0.2">
      <c r="O25231" s="223"/>
    </row>
    <row r="25232" spans="15:15" x14ac:dyDescent="0.2">
      <c r="O25232" s="223"/>
    </row>
    <row r="25233" spans="15:15" x14ac:dyDescent="0.2">
      <c r="O25233" s="223"/>
    </row>
    <row r="25234" spans="15:15" x14ac:dyDescent="0.2">
      <c r="O25234" s="223"/>
    </row>
    <row r="25235" spans="15:15" x14ac:dyDescent="0.2">
      <c r="O25235" s="223"/>
    </row>
    <row r="25236" spans="15:15" x14ac:dyDescent="0.2">
      <c r="O25236" s="223"/>
    </row>
    <row r="25237" spans="15:15" x14ac:dyDescent="0.2">
      <c r="O25237" s="223"/>
    </row>
    <row r="25238" spans="15:15" x14ac:dyDescent="0.2">
      <c r="O25238" s="223"/>
    </row>
    <row r="25239" spans="15:15" x14ac:dyDescent="0.2">
      <c r="O25239" s="223"/>
    </row>
    <row r="25240" spans="15:15" x14ac:dyDescent="0.2">
      <c r="O25240" s="223"/>
    </row>
    <row r="25241" spans="15:15" x14ac:dyDescent="0.2">
      <c r="O25241" s="223"/>
    </row>
    <row r="25242" spans="15:15" x14ac:dyDescent="0.2">
      <c r="O25242" s="223"/>
    </row>
    <row r="25243" spans="15:15" x14ac:dyDescent="0.2">
      <c r="O25243" s="223"/>
    </row>
    <row r="25244" spans="15:15" x14ac:dyDescent="0.2">
      <c r="O25244" s="223"/>
    </row>
    <row r="25245" spans="15:15" x14ac:dyDescent="0.2">
      <c r="O25245" s="223"/>
    </row>
    <row r="25246" spans="15:15" x14ac:dyDescent="0.2">
      <c r="O25246" s="223"/>
    </row>
    <row r="25247" spans="15:15" x14ac:dyDescent="0.2">
      <c r="O25247" s="223"/>
    </row>
    <row r="25248" spans="15:15" x14ac:dyDescent="0.2">
      <c r="O25248" s="223"/>
    </row>
    <row r="25249" spans="15:15" x14ac:dyDescent="0.2">
      <c r="O25249" s="223"/>
    </row>
    <row r="25250" spans="15:15" x14ac:dyDescent="0.2">
      <c r="O25250" s="223"/>
    </row>
    <row r="25251" spans="15:15" x14ac:dyDescent="0.2">
      <c r="O25251" s="223"/>
    </row>
    <row r="25252" spans="15:15" x14ac:dyDescent="0.2">
      <c r="O25252" s="223"/>
    </row>
    <row r="25253" spans="15:15" x14ac:dyDescent="0.2">
      <c r="O25253" s="223"/>
    </row>
    <row r="25254" spans="15:15" x14ac:dyDescent="0.2">
      <c r="O25254" s="223"/>
    </row>
    <row r="25255" spans="15:15" x14ac:dyDescent="0.2">
      <c r="O25255" s="223"/>
    </row>
    <row r="25256" spans="15:15" x14ac:dyDescent="0.2">
      <c r="O25256" s="223"/>
    </row>
    <row r="25257" spans="15:15" x14ac:dyDescent="0.2">
      <c r="O25257" s="223"/>
    </row>
    <row r="25258" spans="15:15" x14ac:dyDescent="0.2">
      <c r="O25258" s="223"/>
    </row>
    <row r="25259" spans="15:15" x14ac:dyDescent="0.2">
      <c r="O25259" s="223"/>
    </row>
    <row r="25260" spans="15:15" x14ac:dyDescent="0.2">
      <c r="O25260" s="223"/>
    </row>
    <row r="25261" spans="15:15" x14ac:dyDescent="0.2">
      <c r="O25261" s="223"/>
    </row>
    <row r="25262" spans="15:15" x14ac:dyDescent="0.2">
      <c r="O25262" s="223"/>
    </row>
    <row r="25263" spans="15:15" x14ac:dyDescent="0.2">
      <c r="O25263" s="223"/>
    </row>
    <row r="25264" spans="15:15" x14ac:dyDescent="0.2">
      <c r="O25264" s="223"/>
    </row>
    <row r="25265" spans="15:15" x14ac:dyDescent="0.2">
      <c r="O25265" s="223"/>
    </row>
    <row r="25266" spans="15:15" x14ac:dyDescent="0.2">
      <c r="O25266" s="223"/>
    </row>
    <row r="25267" spans="15:15" x14ac:dyDescent="0.2">
      <c r="O25267" s="223"/>
    </row>
    <row r="25268" spans="15:15" x14ac:dyDescent="0.2">
      <c r="O25268" s="223"/>
    </row>
    <row r="25269" spans="15:15" x14ac:dyDescent="0.2">
      <c r="O25269" s="223"/>
    </row>
    <row r="25270" spans="15:15" x14ac:dyDescent="0.2">
      <c r="O25270" s="223"/>
    </row>
    <row r="25271" spans="15:15" x14ac:dyDescent="0.2">
      <c r="O25271" s="223"/>
    </row>
    <row r="25272" spans="15:15" x14ac:dyDescent="0.2">
      <c r="O25272" s="223"/>
    </row>
    <row r="25273" spans="15:15" x14ac:dyDescent="0.2">
      <c r="O25273" s="223"/>
    </row>
    <row r="25274" spans="15:15" x14ac:dyDescent="0.2">
      <c r="O25274" s="223"/>
    </row>
    <row r="25275" spans="15:15" x14ac:dyDescent="0.2">
      <c r="O25275" s="223"/>
    </row>
    <row r="25276" spans="15:15" x14ac:dyDescent="0.2">
      <c r="O25276" s="223"/>
    </row>
    <row r="25277" spans="15:15" x14ac:dyDescent="0.2">
      <c r="O25277" s="223"/>
    </row>
    <row r="25278" spans="15:15" x14ac:dyDescent="0.2">
      <c r="O25278" s="223"/>
    </row>
    <row r="25279" spans="15:15" x14ac:dyDescent="0.2">
      <c r="O25279" s="223"/>
    </row>
    <row r="25280" spans="15:15" x14ac:dyDescent="0.2">
      <c r="O25280" s="223"/>
    </row>
    <row r="25281" spans="15:15" x14ac:dyDescent="0.2">
      <c r="O25281" s="223"/>
    </row>
    <row r="25282" spans="15:15" x14ac:dyDescent="0.2">
      <c r="O25282" s="223"/>
    </row>
    <row r="25283" spans="15:15" x14ac:dyDescent="0.2">
      <c r="O25283" s="223"/>
    </row>
    <row r="25284" spans="15:15" x14ac:dyDescent="0.2">
      <c r="O25284" s="223"/>
    </row>
    <row r="25285" spans="15:15" x14ac:dyDescent="0.2">
      <c r="O25285" s="223"/>
    </row>
    <row r="25286" spans="15:15" x14ac:dyDescent="0.2">
      <c r="O25286" s="223"/>
    </row>
    <row r="25287" spans="15:15" x14ac:dyDescent="0.2">
      <c r="O25287" s="223"/>
    </row>
    <row r="25288" spans="15:15" x14ac:dyDescent="0.2">
      <c r="O25288" s="223"/>
    </row>
    <row r="25289" spans="15:15" x14ac:dyDescent="0.2">
      <c r="O25289" s="223"/>
    </row>
    <row r="25290" spans="15:15" x14ac:dyDescent="0.2">
      <c r="O25290" s="223"/>
    </row>
    <row r="25291" spans="15:15" x14ac:dyDescent="0.2">
      <c r="O25291" s="223"/>
    </row>
    <row r="25292" spans="15:15" x14ac:dyDescent="0.2">
      <c r="O25292" s="223"/>
    </row>
    <row r="25293" spans="15:15" x14ac:dyDescent="0.2">
      <c r="O25293" s="223"/>
    </row>
    <row r="25294" spans="15:15" x14ac:dyDescent="0.2">
      <c r="O25294" s="223"/>
    </row>
    <row r="25295" spans="15:15" x14ac:dyDescent="0.2">
      <c r="O25295" s="223"/>
    </row>
    <row r="25296" spans="15:15" x14ac:dyDescent="0.2">
      <c r="O25296" s="223"/>
    </row>
    <row r="25297" spans="15:15" x14ac:dyDescent="0.2">
      <c r="O25297" s="223"/>
    </row>
    <row r="25298" spans="15:15" x14ac:dyDescent="0.2">
      <c r="O25298" s="223"/>
    </row>
    <row r="25299" spans="15:15" x14ac:dyDescent="0.2">
      <c r="O25299" s="223"/>
    </row>
    <row r="25300" spans="15:15" x14ac:dyDescent="0.2">
      <c r="O25300" s="223"/>
    </row>
    <row r="25301" spans="15:15" x14ac:dyDescent="0.2">
      <c r="O25301" s="223"/>
    </row>
    <row r="25302" spans="15:15" x14ac:dyDescent="0.2">
      <c r="O25302" s="223"/>
    </row>
    <row r="25303" spans="15:15" x14ac:dyDescent="0.2">
      <c r="O25303" s="223"/>
    </row>
    <row r="25304" spans="15:15" x14ac:dyDescent="0.2">
      <c r="O25304" s="223"/>
    </row>
    <row r="25305" spans="15:15" x14ac:dyDescent="0.2">
      <c r="O25305" s="223"/>
    </row>
    <row r="25306" spans="15:15" x14ac:dyDescent="0.2">
      <c r="O25306" s="223"/>
    </row>
    <row r="25307" spans="15:15" x14ac:dyDescent="0.2">
      <c r="O25307" s="223"/>
    </row>
    <row r="25308" spans="15:15" x14ac:dyDescent="0.2">
      <c r="O25308" s="223"/>
    </row>
    <row r="25309" spans="15:15" x14ac:dyDescent="0.2">
      <c r="O25309" s="223"/>
    </row>
    <row r="25310" spans="15:15" x14ac:dyDescent="0.2">
      <c r="O25310" s="223"/>
    </row>
    <row r="25311" spans="15:15" x14ac:dyDescent="0.2">
      <c r="O25311" s="223"/>
    </row>
    <row r="25312" spans="15:15" x14ac:dyDescent="0.2">
      <c r="O25312" s="223"/>
    </row>
    <row r="25313" spans="15:15" x14ac:dyDescent="0.2">
      <c r="O25313" s="223"/>
    </row>
    <row r="25314" spans="15:15" x14ac:dyDescent="0.2">
      <c r="O25314" s="223"/>
    </row>
    <row r="25315" spans="15:15" x14ac:dyDescent="0.2">
      <c r="O25315" s="223"/>
    </row>
    <row r="25316" spans="15:15" x14ac:dyDescent="0.2">
      <c r="O25316" s="223"/>
    </row>
    <row r="25317" spans="15:15" x14ac:dyDescent="0.2">
      <c r="O25317" s="223"/>
    </row>
    <row r="25318" spans="15:15" x14ac:dyDescent="0.2">
      <c r="O25318" s="223"/>
    </row>
    <row r="25319" spans="15:15" x14ac:dyDescent="0.2">
      <c r="O25319" s="223"/>
    </row>
    <row r="25320" spans="15:15" x14ac:dyDescent="0.2">
      <c r="O25320" s="223"/>
    </row>
    <row r="25321" spans="15:15" x14ac:dyDescent="0.2">
      <c r="O25321" s="223"/>
    </row>
    <row r="25322" spans="15:15" x14ac:dyDescent="0.2">
      <c r="O25322" s="223"/>
    </row>
    <row r="25323" spans="15:15" x14ac:dyDescent="0.2">
      <c r="O25323" s="223"/>
    </row>
    <row r="25324" spans="15:15" x14ac:dyDescent="0.2">
      <c r="O25324" s="223"/>
    </row>
    <row r="25325" spans="15:15" x14ac:dyDescent="0.2">
      <c r="O25325" s="223"/>
    </row>
    <row r="25326" spans="15:15" x14ac:dyDescent="0.2">
      <c r="O25326" s="223"/>
    </row>
    <row r="25327" spans="15:15" x14ac:dyDescent="0.2">
      <c r="O25327" s="223"/>
    </row>
    <row r="25328" spans="15:15" x14ac:dyDescent="0.2">
      <c r="O25328" s="223"/>
    </row>
    <row r="25329" spans="15:15" x14ac:dyDescent="0.2">
      <c r="O25329" s="223"/>
    </row>
    <row r="25330" spans="15:15" x14ac:dyDescent="0.2">
      <c r="O25330" s="223"/>
    </row>
    <row r="25331" spans="15:15" x14ac:dyDescent="0.2">
      <c r="O25331" s="223"/>
    </row>
    <row r="25332" spans="15:15" x14ac:dyDescent="0.2">
      <c r="O25332" s="223"/>
    </row>
    <row r="25333" spans="15:15" x14ac:dyDescent="0.2">
      <c r="O25333" s="223"/>
    </row>
    <row r="25334" spans="15:15" x14ac:dyDescent="0.2">
      <c r="O25334" s="223"/>
    </row>
    <row r="25335" spans="15:15" x14ac:dyDescent="0.2">
      <c r="O25335" s="223"/>
    </row>
    <row r="25336" spans="15:15" x14ac:dyDescent="0.2">
      <c r="O25336" s="223"/>
    </row>
    <row r="25337" spans="15:15" x14ac:dyDescent="0.2">
      <c r="O25337" s="223"/>
    </row>
    <row r="25338" spans="15:15" x14ac:dyDescent="0.2">
      <c r="O25338" s="223"/>
    </row>
    <row r="25339" spans="15:15" x14ac:dyDescent="0.2">
      <c r="O25339" s="223"/>
    </row>
    <row r="25340" spans="15:15" x14ac:dyDescent="0.2">
      <c r="O25340" s="223"/>
    </row>
    <row r="25341" spans="15:15" x14ac:dyDescent="0.2">
      <c r="O25341" s="223"/>
    </row>
    <row r="25342" spans="15:15" x14ac:dyDescent="0.2">
      <c r="O25342" s="223"/>
    </row>
    <row r="25343" spans="15:15" x14ac:dyDescent="0.2">
      <c r="O25343" s="223"/>
    </row>
    <row r="25344" spans="15:15" x14ac:dyDescent="0.2">
      <c r="O25344" s="223"/>
    </row>
    <row r="25345" spans="15:15" x14ac:dyDescent="0.2">
      <c r="O25345" s="223"/>
    </row>
    <row r="25346" spans="15:15" x14ac:dyDescent="0.2">
      <c r="O25346" s="223"/>
    </row>
    <row r="25347" spans="15:15" x14ac:dyDescent="0.2">
      <c r="O25347" s="223"/>
    </row>
    <row r="25348" spans="15:15" x14ac:dyDescent="0.2">
      <c r="O25348" s="223"/>
    </row>
    <row r="25349" spans="15:15" x14ac:dyDescent="0.2">
      <c r="O25349" s="223"/>
    </row>
    <row r="25350" spans="15:15" x14ac:dyDescent="0.2">
      <c r="O25350" s="223"/>
    </row>
    <row r="25351" spans="15:15" x14ac:dyDescent="0.2">
      <c r="O25351" s="223"/>
    </row>
    <row r="25352" spans="15:15" x14ac:dyDescent="0.2">
      <c r="O25352" s="223"/>
    </row>
    <row r="25353" spans="15:15" x14ac:dyDescent="0.2">
      <c r="O25353" s="223"/>
    </row>
    <row r="25354" spans="15:15" x14ac:dyDescent="0.2">
      <c r="O25354" s="223"/>
    </row>
    <row r="25355" spans="15:15" x14ac:dyDescent="0.2">
      <c r="O25355" s="223"/>
    </row>
    <row r="25356" spans="15:15" x14ac:dyDescent="0.2">
      <c r="O25356" s="223"/>
    </row>
    <row r="25357" spans="15:15" x14ac:dyDescent="0.2">
      <c r="O25357" s="223"/>
    </row>
    <row r="25358" spans="15:15" x14ac:dyDescent="0.2">
      <c r="O25358" s="223"/>
    </row>
    <row r="25359" spans="15:15" x14ac:dyDescent="0.2">
      <c r="O25359" s="223"/>
    </row>
    <row r="25360" spans="15:15" x14ac:dyDescent="0.2">
      <c r="O25360" s="223"/>
    </row>
    <row r="25361" spans="15:15" x14ac:dyDescent="0.2">
      <c r="O25361" s="223"/>
    </row>
    <row r="25362" spans="15:15" x14ac:dyDescent="0.2">
      <c r="O25362" s="223"/>
    </row>
    <row r="25363" spans="15:15" x14ac:dyDescent="0.2">
      <c r="O25363" s="223"/>
    </row>
    <row r="25364" spans="15:15" x14ac:dyDescent="0.2">
      <c r="O25364" s="223"/>
    </row>
    <row r="25365" spans="15:15" x14ac:dyDescent="0.2">
      <c r="O25365" s="223"/>
    </row>
    <row r="25366" spans="15:15" x14ac:dyDescent="0.2">
      <c r="O25366" s="223"/>
    </row>
    <row r="25367" spans="15:15" x14ac:dyDescent="0.2">
      <c r="O25367" s="223"/>
    </row>
    <row r="25368" spans="15:15" x14ac:dyDescent="0.2">
      <c r="O25368" s="223"/>
    </row>
    <row r="25369" spans="15:15" x14ac:dyDescent="0.2">
      <c r="O25369" s="223"/>
    </row>
    <row r="25370" spans="15:15" x14ac:dyDescent="0.2">
      <c r="O25370" s="223"/>
    </row>
    <row r="25371" spans="15:15" x14ac:dyDescent="0.2">
      <c r="O25371" s="223"/>
    </row>
    <row r="25372" spans="15:15" x14ac:dyDescent="0.2">
      <c r="O25372" s="223"/>
    </row>
    <row r="25373" spans="15:15" x14ac:dyDescent="0.2">
      <c r="O25373" s="223"/>
    </row>
    <row r="25374" spans="15:15" x14ac:dyDescent="0.2">
      <c r="O25374" s="223"/>
    </row>
    <row r="25375" spans="15:15" x14ac:dyDescent="0.2">
      <c r="O25375" s="223"/>
    </row>
    <row r="25376" spans="15:15" x14ac:dyDescent="0.2">
      <c r="O25376" s="223"/>
    </row>
    <row r="25377" spans="15:15" x14ac:dyDescent="0.2">
      <c r="O25377" s="223"/>
    </row>
    <row r="25378" spans="15:15" x14ac:dyDescent="0.2">
      <c r="O25378" s="223"/>
    </row>
    <row r="25379" spans="15:15" x14ac:dyDescent="0.2">
      <c r="O25379" s="223"/>
    </row>
    <row r="25380" spans="15:15" x14ac:dyDescent="0.2">
      <c r="O25380" s="223"/>
    </row>
    <row r="25381" spans="15:15" x14ac:dyDescent="0.2">
      <c r="O25381" s="223"/>
    </row>
    <row r="25382" spans="15:15" x14ac:dyDescent="0.2">
      <c r="O25382" s="223"/>
    </row>
    <row r="25383" spans="15:15" x14ac:dyDescent="0.2">
      <c r="O25383" s="223"/>
    </row>
    <row r="25384" spans="15:15" x14ac:dyDescent="0.2">
      <c r="O25384" s="223"/>
    </row>
    <row r="25385" spans="15:15" x14ac:dyDescent="0.2">
      <c r="O25385" s="223"/>
    </row>
    <row r="25386" spans="15:15" x14ac:dyDescent="0.2">
      <c r="O25386" s="223"/>
    </row>
    <row r="25387" spans="15:15" x14ac:dyDescent="0.2">
      <c r="O25387" s="223"/>
    </row>
    <row r="25388" spans="15:15" x14ac:dyDescent="0.2">
      <c r="O25388" s="223"/>
    </row>
    <row r="25389" spans="15:15" x14ac:dyDescent="0.2">
      <c r="O25389" s="223"/>
    </row>
    <row r="25390" spans="15:15" x14ac:dyDescent="0.2">
      <c r="O25390" s="223"/>
    </row>
    <row r="25391" spans="15:15" x14ac:dyDescent="0.2">
      <c r="O25391" s="223"/>
    </row>
    <row r="25392" spans="15:15" x14ac:dyDescent="0.2">
      <c r="O25392" s="223"/>
    </row>
    <row r="25393" spans="15:15" x14ac:dyDescent="0.2">
      <c r="O25393" s="223"/>
    </row>
    <row r="25394" spans="15:15" x14ac:dyDescent="0.2">
      <c r="O25394" s="223"/>
    </row>
    <row r="25395" spans="15:15" x14ac:dyDescent="0.2">
      <c r="O25395" s="223"/>
    </row>
    <row r="25396" spans="15:15" x14ac:dyDescent="0.2">
      <c r="O25396" s="223"/>
    </row>
    <row r="25397" spans="15:15" x14ac:dyDescent="0.2">
      <c r="O25397" s="223"/>
    </row>
    <row r="25398" spans="15:15" x14ac:dyDescent="0.2">
      <c r="O25398" s="223"/>
    </row>
    <row r="25399" spans="15:15" x14ac:dyDescent="0.2">
      <c r="O25399" s="223"/>
    </row>
    <row r="25400" spans="15:15" x14ac:dyDescent="0.2">
      <c r="O25400" s="223"/>
    </row>
    <row r="25401" spans="15:15" x14ac:dyDescent="0.2">
      <c r="O25401" s="223"/>
    </row>
    <row r="25402" spans="15:15" x14ac:dyDescent="0.2">
      <c r="O25402" s="223"/>
    </row>
    <row r="25403" spans="15:15" x14ac:dyDescent="0.2">
      <c r="O25403" s="223"/>
    </row>
    <row r="25404" spans="15:15" x14ac:dyDescent="0.2">
      <c r="O25404" s="223"/>
    </row>
    <row r="25405" spans="15:15" x14ac:dyDescent="0.2">
      <c r="O25405" s="223"/>
    </row>
    <row r="25406" spans="15:15" x14ac:dyDescent="0.2">
      <c r="O25406" s="223"/>
    </row>
    <row r="25407" spans="15:15" x14ac:dyDescent="0.2">
      <c r="O25407" s="223"/>
    </row>
    <row r="25408" spans="15:15" x14ac:dyDescent="0.2">
      <c r="O25408" s="223"/>
    </row>
    <row r="25409" spans="15:15" x14ac:dyDescent="0.2">
      <c r="O25409" s="223"/>
    </row>
    <row r="25410" spans="15:15" x14ac:dyDescent="0.2">
      <c r="O25410" s="223"/>
    </row>
    <row r="25411" spans="15:15" x14ac:dyDescent="0.2">
      <c r="O25411" s="223"/>
    </row>
    <row r="25412" spans="15:15" x14ac:dyDescent="0.2">
      <c r="O25412" s="223"/>
    </row>
    <row r="25413" spans="15:15" x14ac:dyDescent="0.2">
      <c r="O25413" s="223"/>
    </row>
    <row r="25414" spans="15:15" x14ac:dyDescent="0.2">
      <c r="O25414" s="223"/>
    </row>
    <row r="25415" spans="15:15" x14ac:dyDescent="0.2">
      <c r="O25415" s="223"/>
    </row>
    <row r="25416" spans="15:15" x14ac:dyDescent="0.2">
      <c r="O25416" s="223"/>
    </row>
    <row r="25417" spans="15:15" x14ac:dyDescent="0.2">
      <c r="O25417" s="223"/>
    </row>
    <row r="25418" spans="15:15" x14ac:dyDescent="0.2">
      <c r="O25418" s="223"/>
    </row>
    <row r="25419" spans="15:15" x14ac:dyDescent="0.2">
      <c r="O25419" s="223"/>
    </row>
    <row r="25420" spans="15:15" x14ac:dyDescent="0.2">
      <c r="O25420" s="223"/>
    </row>
    <row r="25421" spans="15:15" x14ac:dyDescent="0.2">
      <c r="O25421" s="223"/>
    </row>
    <row r="25422" spans="15:15" x14ac:dyDescent="0.2">
      <c r="O25422" s="223"/>
    </row>
    <row r="25423" spans="15:15" x14ac:dyDescent="0.2">
      <c r="O25423" s="223"/>
    </row>
    <row r="25424" spans="15:15" x14ac:dyDescent="0.2">
      <c r="O25424" s="223"/>
    </row>
    <row r="25425" spans="15:15" x14ac:dyDescent="0.2">
      <c r="O25425" s="223"/>
    </row>
    <row r="25426" spans="15:15" x14ac:dyDescent="0.2">
      <c r="O25426" s="223"/>
    </row>
    <row r="25427" spans="15:15" x14ac:dyDescent="0.2">
      <c r="O25427" s="223"/>
    </row>
    <row r="25428" spans="15:15" x14ac:dyDescent="0.2">
      <c r="O25428" s="223"/>
    </row>
    <row r="25429" spans="15:15" x14ac:dyDescent="0.2">
      <c r="O25429" s="223"/>
    </row>
    <row r="25430" spans="15:15" x14ac:dyDescent="0.2">
      <c r="O25430" s="223"/>
    </row>
    <row r="25431" spans="15:15" x14ac:dyDescent="0.2">
      <c r="O25431" s="223"/>
    </row>
    <row r="25432" spans="15:15" x14ac:dyDescent="0.2">
      <c r="O25432" s="223"/>
    </row>
    <row r="25433" spans="15:15" x14ac:dyDescent="0.2">
      <c r="O25433" s="223"/>
    </row>
    <row r="25434" spans="15:15" x14ac:dyDescent="0.2">
      <c r="O25434" s="223"/>
    </row>
    <row r="25435" spans="15:15" x14ac:dyDescent="0.2">
      <c r="O25435" s="223"/>
    </row>
    <row r="25436" spans="15:15" x14ac:dyDescent="0.2">
      <c r="O25436" s="223"/>
    </row>
    <row r="25437" spans="15:15" x14ac:dyDescent="0.2">
      <c r="O25437" s="223"/>
    </row>
    <row r="25438" spans="15:15" x14ac:dyDescent="0.2">
      <c r="O25438" s="223"/>
    </row>
    <row r="25439" spans="15:15" x14ac:dyDescent="0.2">
      <c r="O25439" s="223"/>
    </row>
    <row r="25440" spans="15:15" x14ac:dyDescent="0.2">
      <c r="O25440" s="223"/>
    </row>
    <row r="25441" spans="15:15" x14ac:dyDescent="0.2">
      <c r="O25441" s="223"/>
    </row>
    <row r="25442" spans="15:15" x14ac:dyDescent="0.2">
      <c r="O25442" s="223"/>
    </row>
    <row r="25443" spans="15:15" x14ac:dyDescent="0.2">
      <c r="O25443" s="223"/>
    </row>
    <row r="25444" spans="15:15" x14ac:dyDescent="0.2">
      <c r="O25444" s="223"/>
    </row>
    <row r="25445" spans="15:15" x14ac:dyDescent="0.2">
      <c r="O25445" s="223"/>
    </row>
    <row r="25446" spans="15:15" x14ac:dyDescent="0.2">
      <c r="O25446" s="223"/>
    </row>
    <row r="25447" spans="15:15" x14ac:dyDescent="0.2">
      <c r="O25447" s="223"/>
    </row>
    <row r="25448" spans="15:15" x14ac:dyDescent="0.2">
      <c r="O25448" s="223"/>
    </row>
    <row r="25449" spans="15:15" x14ac:dyDescent="0.2">
      <c r="O25449" s="223"/>
    </row>
    <row r="25450" spans="15:15" x14ac:dyDescent="0.2">
      <c r="O25450" s="223"/>
    </row>
    <row r="25451" spans="15:15" x14ac:dyDescent="0.2">
      <c r="O25451" s="223"/>
    </row>
    <row r="25452" spans="15:15" x14ac:dyDescent="0.2">
      <c r="O25452" s="223"/>
    </row>
    <row r="25453" spans="15:15" x14ac:dyDescent="0.2">
      <c r="O25453" s="223"/>
    </row>
    <row r="25454" spans="15:15" x14ac:dyDescent="0.2">
      <c r="O25454" s="223"/>
    </row>
    <row r="25455" spans="15:15" x14ac:dyDescent="0.2">
      <c r="O25455" s="223"/>
    </row>
    <row r="25456" spans="15:15" x14ac:dyDescent="0.2">
      <c r="O25456" s="223"/>
    </row>
    <row r="25457" spans="15:15" x14ac:dyDescent="0.2">
      <c r="O25457" s="223"/>
    </row>
    <row r="25458" spans="15:15" x14ac:dyDescent="0.2">
      <c r="O25458" s="223"/>
    </row>
    <row r="25459" spans="15:15" x14ac:dyDescent="0.2">
      <c r="O25459" s="223"/>
    </row>
    <row r="25460" spans="15:15" x14ac:dyDescent="0.2">
      <c r="O25460" s="223"/>
    </row>
    <row r="25461" spans="15:15" x14ac:dyDescent="0.2">
      <c r="O25461" s="223"/>
    </row>
    <row r="25462" spans="15:15" x14ac:dyDescent="0.2">
      <c r="O25462" s="223"/>
    </row>
    <row r="25463" spans="15:15" x14ac:dyDescent="0.2">
      <c r="O25463" s="223"/>
    </row>
    <row r="25464" spans="15:15" x14ac:dyDescent="0.2">
      <c r="O25464" s="223"/>
    </row>
    <row r="25465" spans="15:15" x14ac:dyDescent="0.2">
      <c r="O25465" s="223"/>
    </row>
    <row r="25466" spans="15:15" x14ac:dyDescent="0.2">
      <c r="O25466" s="223"/>
    </row>
    <row r="25467" spans="15:15" x14ac:dyDescent="0.2">
      <c r="O25467" s="223"/>
    </row>
    <row r="25468" spans="15:15" x14ac:dyDescent="0.2">
      <c r="O25468" s="223"/>
    </row>
    <row r="25469" spans="15:15" x14ac:dyDescent="0.2">
      <c r="O25469" s="223"/>
    </row>
    <row r="25470" spans="15:15" x14ac:dyDescent="0.2">
      <c r="O25470" s="223"/>
    </row>
    <row r="25471" spans="15:15" x14ac:dyDescent="0.2">
      <c r="O25471" s="223"/>
    </row>
    <row r="25472" spans="15:15" x14ac:dyDescent="0.2">
      <c r="O25472" s="223"/>
    </row>
    <row r="25473" spans="15:15" x14ac:dyDescent="0.2">
      <c r="O25473" s="223"/>
    </row>
    <row r="25474" spans="15:15" x14ac:dyDescent="0.2">
      <c r="O25474" s="223"/>
    </row>
    <row r="25475" spans="15:15" x14ac:dyDescent="0.2">
      <c r="O25475" s="223"/>
    </row>
    <row r="25476" spans="15:15" x14ac:dyDescent="0.2">
      <c r="O25476" s="223"/>
    </row>
    <row r="25477" spans="15:15" x14ac:dyDescent="0.2">
      <c r="O25477" s="223"/>
    </row>
    <row r="25478" spans="15:15" x14ac:dyDescent="0.2">
      <c r="O25478" s="223"/>
    </row>
    <row r="25479" spans="15:15" x14ac:dyDescent="0.2">
      <c r="O25479" s="223"/>
    </row>
    <row r="25480" spans="15:15" x14ac:dyDescent="0.2">
      <c r="O25480" s="223"/>
    </row>
    <row r="25481" spans="15:15" x14ac:dyDescent="0.2">
      <c r="O25481" s="223"/>
    </row>
    <row r="25482" spans="15:15" x14ac:dyDescent="0.2">
      <c r="O25482" s="223"/>
    </row>
    <row r="25483" spans="15:15" x14ac:dyDescent="0.2">
      <c r="O25483" s="223"/>
    </row>
    <row r="25484" spans="15:15" x14ac:dyDescent="0.2">
      <c r="O25484" s="223"/>
    </row>
    <row r="25485" spans="15:15" x14ac:dyDescent="0.2">
      <c r="O25485" s="223"/>
    </row>
    <row r="25486" spans="15:15" x14ac:dyDescent="0.2">
      <c r="O25486" s="223"/>
    </row>
    <row r="25487" spans="15:15" x14ac:dyDescent="0.2">
      <c r="O25487" s="223"/>
    </row>
    <row r="25488" spans="15:15" x14ac:dyDescent="0.2">
      <c r="O25488" s="223"/>
    </row>
    <row r="25489" spans="15:15" x14ac:dyDescent="0.2">
      <c r="O25489" s="223"/>
    </row>
    <row r="25490" spans="15:15" x14ac:dyDescent="0.2">
      <c r="O25490" s="223"/>
    </row>
    <row r="25491" spans="15:15" x14ac:dyDescent="0.2">
      <c r="O25491" s="223"/>
    </row>
    <row r="25492" spans="15:15" x14ac:dyDescent="0.2">
      <c r="O25492" s="223"/>
    </row>
    <row r="25493" spans="15:15" x14ac:dyDescent="0.2">
      <c r="O25493" s="223"/>
    </row>
    <row r="25494" spans="15:15" x14ac:dyDescent="0.2">
      <c r="O25494" s="223"/>
    </row>
    <row r="25495" spans="15:15" x14ac:dyDescent="0.2">
      <c r="O25495" s="223"/>
    </row>
    <row r="25496" spans="15:15" x14ac:dyDescent="0.2">
      <c r="O25496" s="223"/>
    </row>
    <row r="25497" spans="15:15" x14ac:dyDescent="0.2">
      <c r="O25497" s="223"/>
    </row>
    <row r="25498" spans="15:15" x14ac:dyDescent="0.2">
      <c r="O25498" s="223"/>
    </row>
    <row r="25499" spans="15:15" x14ac:dyDescent="0.2">
      <c r="O25499" s="223"/>
    </row>
    <row r="25500" spans="15:15" x14ac:dyDescent="0.2">
      <c r="O25500" s="223"/>
    </row>
    <row r="25501" spans="15:15" x14ac:dyDescent="0.2">
      <c r="O25501" s="223"/>
    </row>
    <row r="25502" spans="15:15" x14ac:dyDescent="0.2">
      <c r="O25502" s="223"/>
    </row>
    <row r="25503" spans="15:15" x14ac:dyDescent="0.2">
      <c r="O25503" s="223"/>
    </row>
    <row r="25504" spans="15:15" x14ac:dyDescent="0.2">
      <c r="O25504" s="223"/>
    </row>
    <row r="25505" spans="15:15" x14ac:dyDescent="0.2">
      <c r="O25505" s="223"/>
    </row>
    <row r="25506" spans="15:15" x14ac:dyDescent="0.2">
      <c r="O25506" s="223"/>
    </row>
    <row r="25507" spans="15:15" x14ac:dyDescent="0.2">
      <c r="O25507" s="223"/>
    </row>
    <row r="25508" spans="15:15" x14ac:dyDescent="0.2">
      <c r="O25508" s="223"/>
    </row>
    <row r="25509" spans="15:15" x14ac:dyDescent="0.2">
      <c r="O25509" s="223"/>
    </row>
    <row r="25510" spans="15:15" x14ac:dyDescent="0.2">
      <c r="O25510" s="223"/>
    </row>
    <row r="25511" spans="15:15" x14ac:dyDescent="0.2">
      <c r="O25511" s="223"/>
    </row>
    <row r="25512" spans="15:15" x14ac:dyDescent="0.2">
      <c r="O25512" s="223"/>
    </row>
    <row r="25513" spans="15:15" x14ac:dyDescent="0.2">
      <c r="O25513" s="223"/>
    </row>
    <row r="25514" spans="15:15" x14ac:dyDescent="0.2">
      <c r="O25514" s="223"/>
    </row>
    <row r="25515" spans="15:15" x14ac:dyDescent="0.2">
      <c r="O25515" s="223"/>
    </row>
    <row r="25516" spans="15:15" x14ac:dyDescent="0.2">
      <c r="O25516" s="223"/>
    </row>
    <row r="25517" spans="15:15" x14ac:dyDescent="0.2">
      <c r="O25517" s="223"/>
    </row>
    <row r="25518" spans="15:15" x14ac:dyDescent="0.2">
      <c r="O25518" s="223"/>
    </row>
    <row r="25519" spans="15:15" x14ac:dyDescent="0.2">
      <c r="O25519" s="223"/>
    </row>
    <row r="25520" spans="15:15" x14ac:dyDescent="0.2">
      <c r="O25520" s="223"/>
    </row>
    <row r="25521" spans="15:15" x14ac:dyDescent="0.2">
      <c r="O25521" s="223"/>
    </row>
    <row r="25522" spans="15:15" x14ac:dyDescent="0.2">
      <c r="O25522" s="223"/>
    </row>
    <row r="25523" spans="15:15" x14ac:dyDescent="0.2">
      <c r="O25523" s="223"/>
    </row>
    <row r="25524" spans="15:15" x14ac:dyDescent="0.2">
      <c r="O25524" s="223"/>
    </row>
    <row r="25525" spans="15:15" x14ac:dyDescent="0.2">
      <c r="O25525" s="223"/>
    </row>
    <row r="25526" spans="15:15" x14ac:dyDescent="0.2">
      <c r="O25526" s="223"/>
    </row>
    <row r="25527" spans="15:15" x14ac:dyDescent="0.2">
      <c r="O25527" s="223"/>
    </row>
    <row r="25528" spans="15:15" x14ac:dyDescent="0.2">
      <c r="O25528" s="223"/>
    </row>
    <row r="25529" spans="15:15" x14ac:dyDescent="0.2">
      <c r="O25529" s="223"/>
    </row>
    <row r="25530" spans="15:15" x14ac:dyDescent="0.2">
      <c r="O25530" s="223"/>
    </row>
    <row r="25531" spans="15:15" x14ac:dyDescent="0.2">
      <c r="O25531" s="223"/>
    </row>
    <row r="25532" spans="15:15" x14ac:dyDescent="0.2">
      <c r="O25532" s="223"/>
    </row>
    <row r="25533" spans="15:15" x14ac:dyDescent="0.2">
      <c r="O25533" s="223"/>
    </row>
    <row r="25534" spans="15:15" x14ac:dyDescent="0.2">
      <c r="O25534" s="223"/>
    </row>
    <row r="25535" spans="15:15" x14ac:dyDescent="0.2">
      <c r="O25535" s="223"/>
    </row>
    <row r="25536" spans="15:15" x14ac:dyDescent="0.2">
      <c r="O25536" s="223"/>
    </row>
    <row r="25537" spans="15:15" x14ac:dyDescent="0.2">
      <c r="O25537" s="223"/>
    </row>
    <row r="25538" spans="15:15" x14ac:dyDescent="0.2">
      <c r="O25538" s="223"/>
    </row>
    <row r="25539" spans="15:15" x14ac:dyDescent="0.2">
      <c r="O25539" s="223"/>
    </row>
    <row r="25540" spans="15:15" x14ac:dyDescent="0.2">
      <c r="O25540" s="223"/>
    </row>
    <row r="25541" spans="15:15" x14ac:dyDescent="0.2">
      <c r="O25541" s="223"/>
    </row>
    <row r="25542" spans="15:15" x14ac:dyDescent="0.2">
      <c r="O25542" s="223"/>
    </row>
    <row r="25543" spans="15:15" x14ac:dyDescent="0.2">
      <c r="O25543" s="223"/>
    </row>
    <row r="25544" spans="15:15" x14ac:dyDescent="0.2">
      <c r="O25544" s="223"/>
    </row>
    <row r="25545" spans="15:15" x14ac:dyDescent="0.2">
      <c r="O25545" s="223"/>
    </row>
    <row r="25546" spans="15:15" x14ac:dyDescent="0.2">
      <c r="O25546" s="223"/>
    </row>
    <row r="25547" spans="15:15" x14ac:dyDescent="0.2">
      <c r="O25547" s="223"/>
    </row>
    <row r="25548" spans="15:15" x14ac:dyDescent="0.2">
      <c r="O25548" s="223"/>
    </row>
    <row r="25549" spans="15:15" x14ac:dyDescent="0.2">
      <c r="O25549" s="223"/>
    </row>
    <row r="25550" spans="15:15" x14ac:dyDescent="0.2">
      <c r="O25550" s="223"/>
    </row>
    <row r="25551" spans="15:15" x14ac:dyDescent="0.2">
      <c r="O25551" s="223"/>
    </row>
    <row r="25552" spans="15:15" x14ac:dyDescent="0.2">
      <c r="O25552" s="223"/>
    </row>
    <row r="25553" spans="15:15" x14ac:dyDescent="0.2">
      <c r="O25553" s="223"/>
    </row>
    <row r="25554" spans="15:15" x14ac:dyDescent="0.2">
      <c r="O25554" s="223"/>
    </row>
    <row r="25555" spans="15:15" x14ac:dyDescent="0.2">
      <c r="O25555" s="223"/>
    </row>
    <row r="25556" spans="15:15" x14ac:dyDescent="0.2">
      <c r="O25556" s="223"/>
    </row>
    <row r="25557" spans="15:15" x14ac:dyDescent="0.2">
      <c r="O25557" s="223"/>
    </row>
    <row r="25558" spans="15:15" x14ac:dyDescent="0.2">
      <c r="O25558" s="223"/>
    </row>
    <row r="25559" spans="15:15" x14ac:dyDescent="0.2">
      <c r="O25559" s="223"/>
    </row>
    <row r="25560" spans="15:15" x14ac:dyDescent="0.2">
      <c r="O25560" s="223"/>
    </row>
    <row r="25561" spans="15:15" x14ac:dyDescent="0.2">
      <c r="O25561" s="223"/>
    </row>
    <row r="25562" spans="15:15" x14ac:dyDescent="0.2">
      <c r="O25562" s="223"/>
    </row>
    <row r="25563" spans="15:15" x14ac:dyDescent="0.2">
      <c r="O25563" s="223"/>
    </row>
    <row r="25564" spans="15:15" x14ac:dyDescent="0.2">
      <c r="O25564" s="223"/>
    </row>
    <row r="25565" spans="15:15" x14ac:dyDescent="0.2">
      <c r="O25565" s="223"/>
    </row>
    <row r="25566" spans="15:15" x14ac:dyDescent="0.2">
      <c r="O25566" s="223"/>
    </row>
    <row r="25567" spans="15:15" x14ac:dyDescent="0.2">
      <c r="O25567" s="223"/>
    </row>
    <row r="25568" spans="15:15" x14ac:dyDescent="0.2">
      <c r="O25568" s="223"/>
    </row>
    <row r="25569" spans="15:15" x14ac:dyDescent="0.2">
      <c r="O25569" s="223"/>
    </row>
    <row r="25570" spans="15:15" x14ac:dyDescent="0.2">
      <c r="O25570" s="223"/>
    </row>
    <row r="25571" spans="15:15" x14ac:dyDescent="0.2">
      <c r="O25571" s="223"/>
    </row>
    <row r="25572" spans="15:15" x14ac:dyDescent="0.2">
      <c r="O25572" s="223"/>
    </row>
    <row r="25573" spans="15:15" x14ac:dyDescent="0.2">
      <c r="O25573" s="223"/>
    </row>
    <row r="25574" spans="15:15" x14ac:dyDescent="0.2">
      <c r="O25574" s="223"/>
    </row>
    <row r="25575" spans="15:15" x14ac:dyDescent="0.2">
      <c r="O25575" s="223"/>
    </row>
    <row r="25576" spans="15:15" x14ac:dyDescent="0.2">
      <c r="O25576" s="223"/>
    </row>
    <row r="25577" spans="15:15" x14ac:dyDescent="0.2">
      <c r="O25577" s="223"/>
    </row>
    <row r="25578" spans="15:15" x14ac:dyDescent="0.2">
      <c r="O25578" s="223"/>
    </row>
    <row r="25579" spans="15:15" x14ac:dyDescent="0.2">
      <c r="O25579" s="223"/>
    </row>
    <row r="25580" spans="15:15" x14ac:dyDescent="0.2">
      <c r="O25580" s="223"/>
    </row>
    <row r="25581" spans="15:15" x14ac:dyDescent="0.2">
      <c r="O25581" s="223"/>
    </row>
    <row r="25582" spans="15:15" x14ac:dyDescent="0.2">
      <c r="O25582" s="223"/>
    </row>
    <row r="25583" spans="15:15" x14ac:dyDescent="0.2">
      <c r="O25583" s="223"/>
    </row>
    <row r="25584" spans="15:15" x14ac:dyDescent="0.2">
      <c r="O25584" s="223"/>
    </row>
    <row r="25585" spans="15:15" x14ac:dyDescent="0.2">
      <c r="O25585" s="223"/>
    </row>
    <row r="25586" spans="15:15" x14ac:dyDescent="0.2">
      <c r="O25586" s="223"/>
    </row>
    <row r="25587" spans="15:15" x14ac:dyDescent="0.2">
      <c r="O25587" s="223"/>
    </row>
    <row r="25588" spans="15:15" x14ac:dyDescent="0.2">
      <c r="O25588" s="223"/>
    </row>
    <row r="25589" spans="15:15" x14ac:dyDescent="0.2">
      <c r="O25589" s="223"/>
    </row>
    <row r="25590" spans="15:15" x14ac:dyDescent="0.2">
      <c r="O25590" s="223"/>
    </row>
    <row r="25591" spans="15:15" x14ac:dyDescent="0.2">
      <c r="O25591" s="223"/>
    </row>
    <row r="25592" spans="15:15" x14ac:dyDescent="0.2">
      <c r="O25592" s="223"/>
    </row>
    <row r="25593" spans="15:15" x14ac:dyDescent="0.2">
      <c r="O25593" s="223"/>
    </row>
    <row r="25594" spans="15:15" x14ac:dyDescent="0.2">
      <c r="O25594" s="223"/>
    </row>
    <row r="25595" spans="15:15" x14ac:dyDescent="0.2">
      <c r="O25595" s="223"/>
    </row>
    <row r="25596" spans="15:15" x14ac:dyDescent="0.2">
      <c r="O25596" s="223"/>
    </row>
    <row r="25597" spans="15:15" x14ac:dyDescent="0.2">
      <c r="O25597" s="223"/>
    </row>
    <row r="25598" spans="15:15" x14ac:dyDescent="0.2">
      <c r="O25598" s="223"/>
    </row>
    <row r="25599" spans="15:15" x14ac:dyDescent="0.2">
      <c r="O25599" s="223"/>
    </row>
    <row r="25600" spans="15:15" x14ac:dyDescent="0.2">
      <c r="O25600" s="223"/>
    </row>
    <row r="25601" spans="15:15" x14ac:dyDescent="0.2">
      <c r="O25601" s="223"/>
    </row>
    <row r="25602" spans="15:15" x14ac:dyDescent="0.2">
      <c r="O25602" s="223"/>
    </row>
    <row r="25603" spans="15:15" x14ac:dyDescent="0.2">
      <c r="O25603" s="223"/>
    </row>
    <row r="25604" spans="15:15" x14ac:dyDescent="0.2">
      <c r="O25604" s="223"/>
    </row>
    <row r="25605" spans="15:15" x14ac:dyDescent="0.2">
      <c r="O25605" s="223"/>
    </row>
    <row r="25606" spans="15:15" x14ac:dyDescent="0.2">
      <c r="O25606" s="223"/>
    </row>
    <row r="25607" spans="15:15" x14ac:dyDescent="0.2">
      <c r="O25607" s="223"/>
    </row>
    <row r="25608" spans="15:15" x14ac:dyDescent="0.2">
      <c r="O25608" s="223"/>
    </row>
    <row r="25609" spans="15:15" x14ac:dyDescent="0.2">
      <c r="O25609" s="223"/>
    </row>
    <row r="25610" spans="15:15" x14ac:dyDescent="0.2">
      <c r="O25610" s="223"/>
    </row>
    <row r="25611" spans="15:15" x14ac:dyDescent="0.2">
      <c r="O25611" s="223"/>
    </row>
    <row r="25612" spans="15:15" x14ac:dyDescent="0.2">
      <c r="O25612" s="223"/>
    </row>
    <row r="25613" spans="15:15" x14ac:dyDescent="0.2">
      <c r="O25613" s="223"/>
    </row>
    <row r="25614" spans="15:15" x14ac:dyDescent="0.2">
      <c r="O25614" s="223"/>
    </row>
    <row r="25615" spans="15:15" x14ac:dyDescent="0.2">
      <c r="O25615" s="223"/>
    </row>
    <row r="25616" spans="15:15" x14ac:dyDescent="0.2">
      <c r="O25616" s="223"/>
    </row>
    <row r="25617" spans="15:15" x14ac:dyDescent="0.2">
      <c r="O25617" s="223"/>
    </row>
    <row r="25618" spans="15:15" x14ac:dyDescent="0.2">
      <c r="O25618" s="223"/>
    </row>
    <row r="25619" spans="15:15" x14ac:dyDescent="0.2">
      <c r="O25619" s="223"/>
    </row>
    <row r="25620" spans="15:15" x14ac:dyDescent="0.2">
      <c r="O25620" s="223"/>
    </row>
    <row r="25621" spans="15:15" x14ac:dyDescent="0.2">
      <c r="O25621" s="223"/>
    </row>
    <row r="25622" spans="15:15" x14ac:dyDescent="0.2">
      <c r="O25622" s="223"/>
    </row>
    <row r="25623" spans="15:15" x14ac:dyDescent="0.2">
      <c r="O25623" s="223"/>
    </row>
    <row r="25624" spans="15:15" x14ac:dyDescent="0.2">
      <c r="O25624" s="223"/>
    </row>
    <row r="25625" spans="15:15" x14ac:dyDescent="0.2">
      <c r="O25625" s="223"/>
    </row>
    <row r="25626" spans="15:15" x14ac:dyDescent="0.2">
      <c r="O25626" s="223"/>
    </row>
    <row r="25627" spans="15:15" x14ac:dyDescent="0.2">
      <c r="O25627" s="223"/>
    </row>
    <row r="25628" spans="15:15" x14ac:dyDescent="0.2">
      <c r="O25628" s="223"/>
    </row>
    <row r="25629" spans="15:15" x14ac:dyDescent="0.2">
      <c r="O25629" s="223"/>
    </row>
    <row r="25630" spans="15:15" x14ac:dyDescent="0.2">
      <c r="O25630" s="223"/>
    </row>
    <row r="25631" spans="15:15" x14ac:dyDescent="0.2">
      <c r="O25631" s="223"/>
    </row>
    <row r="25632" spans="15:15" x14ac:dyDescent="0.2">
      <c r="O25632" s="223"/>
    </row>
    <row r="25633" spans="15:15" x14ac:dyDescent="0.2">
      <c r="O25633" s="223"/>
    </row>
    <row r="25634" spans="15:15" x14ac:dyDescent="0.2">
      <c r="O25634" s="223"/>
    </row>
    <row r="25635" spans="15:15" x14ac:dyDescent="0.2">
      <c r="O25635" s="223"/>
    </row>
    <row r="25636" spans="15:15" x14ac:dyDescent="0.2">
      <c r="O25636" s="223"/>
    </row>
    <row r="25637" spans="15:15" x14ac:dyDescent="0.2">
      <c r="O25637" s="223"/>
    </row>
    <row r="25638" spans="15:15" x14ac:dyDescent="0.2">
      <c r="O25638" s="223"/>
    </row>
    <row r="25639" spans="15:15" x14ac:dyDescent="0.2">
      <c r="O25639" s="223"/>
    </row>
    <row r="25640" spans="15:15" x14ac:dyDescent="0.2">
      <c r="O25640" s="223"/>
    </row>
    <row r="25641" spans="15:15" x14ac:dyDescent="0.2">
      <c r="O25641" s="223"/>
    </row>
    <row r="25642" spans="15:15" x14ac:dyDescent="0.2">
      <c r="O25642" s="223"/>
    </row>
    <row r="25643" spans="15:15" x14ac:dyDescent="0.2">
      <c r="O25643" s="223"/>
    </row>
    <row r="25644" spans="15:15" x14ac:dyDescent="0.2">
      <c r="O25644" s="223"/>
    </row>
    <row r="25645" spans="15:15" x14ac:dyDescent="0.2">
      <c r="O25645" s="223"/>
    </row>
    <row r="25646" spans="15:15" x14ac:dyDescent="0.2">
      <c r="O25646" s="223"/>
    </row>
    <row r="25647" spans="15:15" x14ac:dyDescent="0.2">
      <c r="O25647" s="223"/>
    </row>
    <row r="25648" spans="15:15" x14ac:dyDescent="0.2">
      <c r="O25648" s="223"/>
    </row>
    <row r="25649" spans="15:15" x14ac:dyDescent="0.2">
      <c r="O25649" s="223"/>
    </row>
    <row r="25650" spans="15:15" x14ac:dyDescent="0.2">
      <c r="O25650" s="223"/>
    </row>
    <row r="25651" spans="15:15" x14ac:dyDescent="0.2">
      <c r="O25651" s="223"/>
    </row>
    <row r="25652" spans="15:15" x14ac:dyDescent="0.2">
      <c r="O25652" s="223"/>
    </row>
    <row r="25653" spans="15:15" x14ac:dyDescent="0.2">
      <c r="O25653" s="223"/>
    </row>
    <row r="25654" spans="15:15" x14ac:dyDescent="0.2">
      <c r="O25654" s="223"/>
    </row>
    <row r="25655" spans="15:15" x14ac:dyDescent="0.2">
      <c r="O25655" s="223"/>
    </row>
    <row r="25656" spans="15:15" x14ac:dyDescent="0.2">
      <c r="O25656" s="223"/>
    </row>
    <row r="25657" spans="15:15" x14ac:dyDescent="0.2">
      <c r="O25657" s="223"/>
    </row>
    <row r="25658" spans="15:15" x14ac:dyDescent="0.2">
      <c r="O25658" s="223"/>
    </row>
    <row r="25659" spans="15:15" x14ac:dyDescent="0.2">
      <c r="O25659" s="223"/>
    </row>
    <row r="25660" spans="15:15" x14ac:dyDescent="0.2">
      <c r="O25660" s="223"/>
    </row>
    <row r="25661" spans="15:15" x14ac:dyDescent="0.2">
      <c r="O25661" s="223"/>
    </row>
    <row r="25662" spans="15:15" x14ac:dyDescent="0.2">
      <c r="O25662" s="223"/>
    </row>
    <row r="25663" spans="15:15" x14ac:dyDescent="0.2">
      <c r="O25663" s="223"/>
    </row>
    <row r="25664" spans="15:15" x14ac:dyDescent="0.2">
      <c r="O25664" s="223"/>
    </row>
    <row r="25665" spans="15:15" x14ac:dyDescent="0.2">
      <c r="O25665" s="223"/>
    </row>
    <row r="25666" spans="15:15" x14ac:dyDescent="0.2">
      <c r="O25666" s="223"/>
    </row>
    <row r="25667" spans="15:15" x14ac:dyDescent="0.2">
      <c r="O25667" s="223"/>
    </row>
    <row r="25668" spans="15:15" x14ac:dyDescent="0.2">
      <c r="O25668" s="223"/>
    </row>
    <row r="25669" spans="15:15" x14ac:dyDescent="0.2">
      <c r="O25669" s="223"/>
    </row>
    <row r="25670" spans="15:15" x14ac:dyDescent="0.2">
      <c r="O25670" s="223"/>
    </row>
    <row r="25671" spans="15:15" x14ac:dyDescent="0.2">
      <c r="O25671" s="223"/>
    </row>
    <row r="25672" spans="15:15" x14ac:dyDescent="0.2">
      <c r="O25672" s="223"/>
    </row>
    <row r="25673" spans="15:15" x14ac:dyDescent="0.2">
      <c r="O25673" s="223"/>
    </row>
    <row r="25674" spans="15:15" x14ac:dyDescent="0.2">
      <c r="O25674" s="223"/>
    </row>
    <row r="25675" spans="15:15" x14ac:dyDescent="0.2">
      <c r="O25675" s="223"/>
    </row>
    <row r="25676" spans="15:15" x14ac:dyDescent="0.2">
      <c r="O25676" s="223"/>
    </row>
    <row r="25677" spans="15:15" x14ac:dyDescent="0.2">
      <c r="O25677" s="223"/>
    </row>
    <row r="25678" spans="15:15" x14ac:dyDescent="0.2">
      <c r="O25678" s="223"/>
    </row>
    <row r="25679" spans="15:15" x14ac:dyDescent="0.2">
      <c r="O25679" s="223"/>
    </row>
    <row r="25680" spans="15:15" x14ac:dyDescent="0.2">
      <c r="O25680" s="223"/>
    </row>
    <row r="25681" spans="15:15" x14ac:dyDescent="0.2">
      <c r="O25681" s="223"/>
    </row>
    <row r="25682" spans="15:15" x14ac:dyDescent="0.2">
      <c r="O25682" s="223"/>
    </row>
    <row r="25683" spans="15:15" x14ac:dyDescent="0.2">
      <c r="O25683" s="223"/>
    </row>
    <row r="25684" spans="15:15" x14ac:dyDescent="0.2">
      <c r="O25684" s="223"/>
    </row>
    <row r="25685" spans="15:15" x14ac:dyDescent="0.2">
      <c r="O25685" s="223"/>
    </row>
    <row r="25686" spans="15:15" x14ac:dyDescent="0.2">
      <c r="O25686" s="223"/>
    </row>
    <row r="25687" spans="15:15" x14ac:dyDescent="0.2">
      <c r="O25687" s="223"/>
    </row>
    <row r="25688" spans="15:15" x14ac:dyDescent="0.2">
      <c r="O25688" s="223"/>
    </row>
    <row r="25689" spans="15:15" x14ac:dyDescent="0.2">
      <c r="O25689" s="223"/>
    </row>
    <row r="25690" spans="15:15" x14ac:dyDescent="0.2">
      <c r="O25690" s="223"/>
    </row>
    <row r="25691" spans="15:15" x14ac:dyDescent="0.2">
      <c r="O25691" s="223"/>
    </row>
    <row r="25692" spans="15:15" x14ac:dyDescent="0.2">
      <c r="O25692" s="223"/>
    </row>
    <row r="25693" spans="15:15" x14ac:dyDescent="0.2">
      <c r="O25693" s="223"/>
    </row>
    <row r="25694" spans="15:15" x14ac:dyDescent="0.2">
      <c r="O25694" s="223"/>
    </row>
    <row r="25695" spans="15:15" x14ac:dyDescent="0.2">
      <c r="O25695" s="223"/>
    </row>
    <row r="25696" spans="15:15" x14ac:dyDescent="0.2">
      <c r="O25696" s="223"/>
    </row>
    <row r="25697" spans="15:15" x14ac:dyDescent="0.2">
      <c r="O25697" s="223"/>
    </row>
    <row r="25698" spans="15:15" x14ac:dyDescent="0.2">
      <c r="O25698" s="223"/>
    </row>
    <row r="25699" spans="15:15" x14ac:dyDescent="0.2">
      <c r="O25699" s="223"/>
    </row>
    <row r="25700" spans="15:15" x14ac:dyDescent="0.2">
      <c r="O25700" s="223"/>
    </row>
    <row r="25701" spans="15:15" x14ac:dyDescent="0.2">
      <c r="O25701" s="223"/>
    </row>
    <row r="25702" spans="15:15" x14ac:dyDescent="0.2">
      <c r="O25702" s="223"/>
    </row>
    <row r="25703" spans="15:15" x14ac:dyDescent="0.2">
      <c r="O25703" s="223"/>
    </row>
    <row r="25704" spans="15:15" x14ac:dyDescent="0.2">
      <c r="O25704" s="223"/>
    </row>
    <row r="25705" spans="15:15" x14ac:dyDescent="0.2">
      <c r="O25705" s="223"/>
    </row>
    <row r="25706" spans="15:15" x14ac:dyDescent="0.2">
      <c r="O25706" s="223"/>
    </row>
    <row r="25707" spans="15:15" x14ac:dyDescent="0.2">
      <c r="O25707" s="223"/>
    </row>
    <row r="25708" spans="15:15" x14ac:dyDescent="0.2">
      <c r="O25708" s="223"/>
    </row>
    <row r="25709" spans="15:15" x14ac:dyDescent="0.2">
      <c r="O25709" s="223"/>
    </row>
    <row r="25710" spans="15:15" x14ac:dyDescent="0.2">
      <c r="O25710" s="223"/>
    </row>
    <row r="25711" spans="15:15" x14ac:dyDescent="0.2">
      <c r="O25711" s="223"/>
    </row>
    <row r="25712" spans="15:15" x14ac:dyDescent="0.2">
      <c r="O25712" s="223"/>
    </row>
    <row r="25713" spans="15:15" x14ac:dyDescent="0.2">
      <c r="O25713" s="223"/>
    </row>
    <row r="25714" spans="15:15" x14ac:dyDescent="0.2">
      <c r="O25714" s="223"/>
    </row>
    <row r="25715" spans="15:15" x14ac:dyDescent="0.2">
      <c r="O25715" s="223"/>
    </row>
    <row r="25716" spans="15:15" x14ac:dyDescent="0.2">
      <c r="O25716" s="223"/>
    </row>
    <row r="25717" spans="15:15" x14ac:dyDescent="0.2">
      <c r="O25717" s="223"/>
    </row>
    <row r="25718" spans="15:15" x14ac:dyDescent="0.2">
      <c r="O25718" s="223"/>
    </row>
    <row r="25719" spans="15:15" x14ac:dyDescent="0.2">
      <c r="O25719" s="223"/>
    </row>
    <row r="25720" spans="15:15" x14ac:dyDescent="0.2">
      <c r="O25720" s="223"/>
    </row>
    <row r="25721" spans="15:15" x14ac:dyDescent="0.2">
      <c r="O25721" s="223"/>
    </row>
    <row r="25722" spans="15:15" x14ac:dyDescent="0.2">
      <c r="O25722" s="223"/>
    </row>
    <row r="25723" spans="15:15" x14ac:dyDescent="0.2">
      <c r="O25723" s="223"/>
    </row>
    <row r="25724" spans="15:15" x14ac:dyDescent="0.2">
      <c r="O25724" s="223"/>
    </row>
    <row r="25725" spans="15:15" x14ac:dyDescent="0.2">
      <c r="O25725" s="223"/>
    </row>
    <row r="25726" spans="15:15" x14ac:dyDescent="0.2">
      <c r="O25726" s="223"/>
    </row>
    <row r="25727" spans="15:15" x14ac:dyDescent="0.2">
      <c r="O25727" s="223"/>
    </row>
    <row r="25728" spans="15:15" x14ac:dyDescent="0.2">
      <c r="O25728" s="223"/>
    </row>
    <row r="25729" spans="15:15" x14ac:dyDescent="0.2">
      <c r="O25729" s="223"/>
    </row>
    <row r="25730" spans="15:15" x14ac:dyDescent="0.2">
      <c r="O25730" s="223"/>
    </row>
    <row r="25731" spans="15:15" x14ac:dyDescent="0.2">
      <c r="O25731" s="223"/>
    </row>
    <row r="25732" spans="15:15" x14ac:dyDescent="0.2">
      <c r="O25732" s="223"/>
    </row>
    <row r="25733" spans="15:15" x14ac:dyDescent="0.2">
      <c r="O25733" s="223"/>
    </row>
    <row r="25734" spans="15:15" x14ac:dyDescent="0.2">
      <c r="O25734" s="223"/>
    </row>
    <row r="25735" spans="15:15" x14ac:dyDescent="0.2">
      <c r="O25735" s="223"/>
    </row>
    <row r="25736" spans="15:15" x14ac:dyDescent="0.2">
      <c r="O25736" s="223"/>
    </row>
    <row r="25737" spans="15:15" x14ac:dyDescent="0.2">
      <c r="O25737" s="223"/>
    </row>
    <row r="25738" spans="15:15" x14ac:dyDescent="0.2">
      <c r="O25738" s="223"/>
    </row>
    <row r="25739" spans="15:15" x14ac:dyDescent="0.2">
      <c r="O25739" s="223"/>
    </row>
    <row r="25740" spans="15:15" x14ac:dyDescent="0.2">
      <c r="O25740" s="223"/>
    </row>
    <row r="25741" spans="15:15" x14ac:dyDescent="0.2">
      <c r="O25741" s="223"/>
    </row>
    <row r="25742" spans="15:15" x14ac:dyDescent="0.2">
      <c r="O25742" s="223"/>
    </row>
    <row r="25743" spans="15:15" x14ac:dyDescent="0.2">
      <c r="O25743" s="223"/>
    </row>
    <row r="25744" spans="15:15" x14ac:dyDescent="0.2">
      <c r="O25744" s="223"/>
    </row>
    <row r="25745" spans="15:15" x14ac:dyDescent="0.2">
      <c r="O25745" s="223"/>
    </row>
    <row r="25746" spans="15:15" x14ac:dyDescent="0.2">
      <c r="O25746" s="223"/>
    </row>
    <row r="25747" spans="15:15" x14ac:dyDescent="0.2">
      <c r="O25747" s="223"/>
    </row>
    <row r="25748" spans="15:15" x14ac:dyDescent="0.2">
      <c r="O25748" s="223"/>
    </row>
    <row r="25749" spans="15:15" x14ac:dyDescent="0.2">
      <c r="O25749" s="223"/>
    </row>
    <row r="25750" spans="15:15" x14ac:dyDescent="0.2">
      <c r="O25750" s="223"/>
    </row>
    <row r="25751" spans="15:15" x14ac:dyDescent="0.2">
      <c r="O25751" s="223"/>
    </row>
    <row r="25752" spans="15:15" x14ac:dyDescent="0.2">
      <c r="O25752" s="223"/>
    </row>
    <row r="25753" spans="15:15" x14ac:dyDescent="0.2">
      <c r="O25753" s="223"/>
    </row>
    <row r="25754" spans="15:15" x14ac:dyDescent="0.2">
      <c r="O25754" s="223"/>
    </row>
    <row r="25755" spans="15:15" x14ac:dyDescent="0.2">
      <c r="O25755" s="223"/>
    </row>
    <row r="25756" spans="15:15" x14ac:dyDescent="0.2">
      <c r="O25756" s="223"/>
    </row>
    <row r="25757" spans="15:15" x14ac:dyDescent="0.2">
      <c r="O25757" s="223"/>
    </row>
    <row r="25758" spans="15:15" x14ac:dyDescent="0.2">
      <c r="O25758" s="223"/>
    </row>
    <row r="25759" spans="15:15" x14ac:dyDescent="0.2">
      <c r="O25759" s="223"/>
    </row>
    <row r="25760" spans="15:15" x14ac:dyDescent="0.2">
      <c r="O25760" s="223"/>
    </row>
    <row r="25761" spans="15:15" x14ac:dyDescent="0.2">
      <c r="O25761" s="223"/>
    </row>
    <row r="25762" spans="15:15" x14ac:dyDescent="0.2">
      <c r="O25762" s="223"/>
    </row>
    <row r="25763" spans="15:15" x14ac:dyDescent="0.2">
      <c r="O25763" s="223"/>
    </row>
    <row r="25764" spans="15:15" x14ac:dyDescent="0.2">
      <c r="O25764" s="223"/>
    </row>
    <row r="25765" spans="15:15" x14ac:dyDescent="0.2">
      <c r="O25765" s="223"/>
    </row>
    <row r="25766" spans="15:15" x14ac:dyDescent="0.2">
      <c r="O25766" s="223"/>
    </row>
    <row r="25767" spans="15:15" x14ac:dyDescent="0.2">
      <c r="O25767" s="223"/>
    </row>
    <row r="25768" spans="15:15" x14ac:dyDescent="0.2">
      <c r="O25768" s="223"/>
    </row>
    <row r="25769" spans="15:15" x14ac:dyDescent="0.2">
      <c r="O25769" s="223"/>
    </row>
    <row r="25770" spans="15:15" x14ac:dyDescent="0.2">
      <c r="O25770" s="223"/>
    </row>
    <row r="25771" spans="15:15" x14ac:dyDescent="0.2">
      <c r="O25771" s="223"/>
    </row>
    <row r="25772" spans="15:15" x14ac:dyDescent="0.2">
      <c r="O25772" s="223"/>
    </row>
    <row r="25773" spans="15:15" x14ac:dyDescent="0.2">
      <c r="O25773" s="223"/>
    </row>
    <row r="25774" spans="15:15" x14ac:dyDescent="0.2">
      <c r="O25774" s="223"/>
    </row>
    <row r="25775" spans="15:15" x14ac:dyDescent="0.2">
      <c r="O25775" s="223"/>
    </row>
    <row r="25776" spans="15:15" x14ac:dyDescent="0.2">
      <c r="O25776" s="223"/>
    </row>
    <row r="25777" spans="15:15" x14ac:dyDescent="0.2">
      <c r="O25777" s="223"/>
    </row>
    <row r="25778" spans="15:15" x14ac:dyDescent="0.2">
      <c r="O25778" s="223"/>
    </row>
    <row r="25779" spans="15:15" x14ac:dyDescent="0.2">
      <c r="O25779" s="223"/>
    </row>
    <row r="25780" spans="15:15" x14ac:dyDescent="0.2">
      <c r="O25780" s="223"/>
    </row>
    <row r="25781" spans="15:15" x14ac:dyDescent="0.2">
      <c r="O25781" s="223"/>
    </row>
    <row r="25782" spans="15:15" x14ac:dyDescent="0.2">
      <c r="O25782" s="223"/>
    </row>
    <row r="25783" spans="15:15" x14ac:dyDescent="0.2">
      <c r="O25783" s="223"/>
    </row>
    <row r="25784" spans="15:15" x14ac:dyDescent="0.2">
      <c r="O25784" s="223"/>
    </row>
    <row r="25785" spans="15:15" x14ac:dyDescent="0.2">
      <c r="O25785" s="223"/>
    </row>
    <row r="25786" spans="15:15" x14ac:dyDescent="0.2">
      <c r="O25786" s="223"/>
    </row>
    <row r="25787" spans="15:15" x14ac:dyDescent="0.2">
      <c r="O25787" s="223"/>
    </row>
    <row r="25788" spans="15:15" x14ac:dyDescent="0.2">
      <c r="O25788" s="223"/>
    </row>
    <row r="25789" spans="15:15" x14ac:dyDescent="0.2">
      <c r="O25789" s="223"/>
    </row>
    <row r="25790" spans="15:15" x14ac:dyDescent="0.2">
      <c r="O25790" s="223"/>
    </row>
    <row r="25791" spans="15:15" x14ac:dyDescent="0.2">
      <c r="O25791" s="223"/>
    </row>
    <row r="25792" spans="15:15" x14ac:dyDescent="0.2">
      <c r="O25792" s="223"/>
    </row>
    <row r="25793" spans="15:15" x14ac:dyDescent="0.2">
      <c r="O25793" s="223"/>
    </row>
    <row r="25794" spans="15:15" x14ac:dyDescent="0.2">
      <c r="O25794" s="223"/>
    </row>
    <row r="25795" spans="15:15" x14ac:dyDescent="0.2">
      <c r="O25795" s="223"/>
    </row>
    <row r="25796" spans="15:15" x14ac:dyDescent="0.2">
      <c r="O25796" s="223"/>
    </row>
    <row r="25797" spans="15:15" x14ac:dyDescent="0.2">
      <c r="O25797" s="223"/>
    </row>
    <row r="25798" spans="15:15" x14ac:dyDescent="0.2">
      <c r="O25798" s="223"/>
    </row>
    <row r="25799" spans="15:15" x14ac:dyDescent="0.2">
      <c r="O25799" s="223"/>
    </row>
    <row r="25800" spans="15:15" x14ac:dyDescent="0.2">
      <c r="O25800" s="223"/>
    </row>
    <row r="25801" spans="15:15" x14ac:dyDescent="0.2">
      <c r="O25801" s="223"/>
    </row>
    <row r="25802" spans="15:15" x14ac:dyDescent="0.2">
      <c r="O25802" s="223"/>
    </row>
    <row r="25803" spans="15:15" x14ac:dyDescent="0.2">
      <c r="O25803" s="223"/>
    </row>
    <row r="25804" spans="15:15" x14ac:dyDescent="0.2">
      <c r="O25804" s="223"/>
    </row>
    <row r="25805" spans="15:15" x14ac:dyDescent="0.2">
      <c r="O25805" s="223"/>
    </row>
    <row r="25806" spans="15:15" x14ac:dyDescent="0.2">
      <c r="O25806" s="223"/>
    </row>
    <row r="25807" spans="15:15" x14ac:dyDescent="0.2">
      <c r="O25807" s="223"/>
    </row>
    <row r="25808" spans="15:15" x14ac:dyDescent="0.2">
      <c r="O25808" s="223"/>
    </row>
    <row r="25809" spans="15:15" x14ac:dyDescent="0.2">
      <c r="O25809" s="223"/>
    </row>
    <row r="25810" spans="15:15" x14ac:dyDescent="0.2">
      <c r="O25810" s="223"/>
    </row>
    <row r="25811" spans="15:15" x14ac:dyDescent="0.2">
      <c r="O25811" s="223"/>
    </row>
    <row r="25812" spans="15:15" x14ac:dyDescent="0.2">
      <c r="O25812" s="223"/>
    </row>
    <row r="25813" spans="15:15" x14ac:dyDescent="0.2">
      <c r="O25813" s="223"/>
    </row>
    <row r="25814" spans="15:15" x14ac:dyDescent="0.2">
      <c r="O25814" s="223"/>
    </row>
    <row r="25815" spans="15:15" x14ac:dyDescent="0.2">
      <c r="O25815" s="223"/>
    </row>
    <row r="25816" spans="15:15" x14ac:dyDescent="0.2">
      <c r="O25816" s="223"/>
    </row>
    <row r="25817" spans="15:15" x14ac:dyDescent="0.2">
      <c r="O25817" s="223"/>
    </row>
    <row r="25818" spans="15:15" x14ac:dyDescent="0.2">
      <c r="O25818" s="223"/>
    </row>
    <row r="25819" spans="15:15" x14ac:dyDescent="0.2">
      <c r="O25819" s="223"/>
    </row>
    <row r="25820" spans="15:15" x14ac:dyDescent="0.2">
      <c r="O25820" s="223"/>
    </row>
    <row r="25821" spans="15:15" x14ac:dyDescent="0.2">
      <c r="O25821" s="223"/>
    </row>
    <row r="25822" spans="15:15" x14ac:dyDescent="0.2">
      <c r="O25822" s="223"/>
    </row>
    <row r="25823" spans="15:15" x14ac:dyDescent="0.2">
      <c r="O25823" s="223"/>
    </row>
    <row r="25824" spans="15:15" x14ac:dyDescent="0.2">
      <c r="O25824" s="223"/>
    </row>
    <row r="25825" spans="15:15" x14ac:dyDescent="0.2">
      <c r="O25825" s="223"/>
    </row>
    <row r="25826" spans="15:15" x14ac:dyDescent="0.2">
      <c r="O25826" s="223"/>
    </row>
    <row r="25827" spans="15:15" x14ac:dyDescent="0.2">
      <c r="O25827" s="223"/>
    </row>
    <row r="25828" spans="15:15" x14ac:dyDescent="0.2">
      <c r="O25828" s="223"/>
    </row>
    <row r="25829" spans="15:15" x14ac:dyDescent="0.2">
      <c r="O25829" s="223"/>
    </row>
    <row r="25830" spans="15:15" x14ac:dyDescent="0.2">
      <c r="O25830" s="223"/>
    </row>
    <row r="25831" spans="15:15" x14ac:dyDescent="0.2">
      <c r="O25831" s="223"/>
    </row>
    <row r="25832" spans="15:15" x14ac:dyDescent="0.2">
      <c r="O25832" s="223"/>
    </row>
    <row r="25833" spans="15:15" x14ac:dyDescent="0.2">
      <c r="O25833" s="223"/>
    </row>
    <row r="25834" spans="15:15" x14ac:dyDescent="0.2">
      <c r="O25834" s="223"/>
    </row>
    <row r="25835" spans="15:15" x14ac:dyDescent="0.2">
      <c r="O25835" s="223"/>
    </row>
    <row r="25836" spans="15:15" x14ac:dyDescent="0.2">
      <c r="O25836" s="223"/>
    </row>
    <row r="25837" spans="15:15" x14ac:dyDescent="0.2">
      <c r="O25837" s="223"/>
    </row>
    <row r="25838" spans="15:15" x14ac:dyDescent="0.2">
      <c r="O25838" s="223"/>
    </row>
    <row r="25839" spans="15:15" x14ac:dyDescent="0.2">
      <c r="O25839" s="223"/>
    </row>
    <row r="25840" spans="15:15" x14ac:dyDescent="0.2">
      <c r="O25840" s="223"/>
    </row>
    <row r="25841" spans="15:15" x14ac:dyDescent="0.2">
      <c r="O25841" s="223"/>
    </row>
    <row r="25842" spans="15:15" x14ac:dyDescent="0.2">
      <c r="O25842" s="223"/>
    </row>
    <row r="25843" spans="15:15" x14ac:dyDescent="0.2">
      <c r="O25843" s="223"/>
    </row>
    <row r="25844" spans="15:15" x14ac:dyDescent="0.2">
      <c r="O25844" s="223"/>
    </row>
    <row r="25845" spans="15:15" x14ac:dyDescent="0.2">
      <c r="O25845" s="223"/>
    </row>
    <row r="25846" spans="15:15" x14ac:dyDescent="0.2">
      <c r="O25846" s="223"/>
    </row>
    <row r="25847" spans="15:15" x14ac:dyDescent="0.2">
      <c r="O25847" s="223"/>
    </row>
    <row r="25848" spans="15:15" x14ac:dyDescent="0.2">
      <c r="O25848" s="223"/>
    </row>
    <row r="25849" spans="15:15" x14ac:dyDescent="0.2">
      <c r="O25849" s="223"/>
    </row>
    <row r="25850" spans="15:15" x14ac:dyDescent="0.2">
      <c r="O25850" s="223"/>
    </row>
    <row r="25851" spans="15:15" x14ac:dyDescent="0.2">
      <c r="O25851" s="223"/>
    </row>
    <row r="25852" spans="15:15" x14ac:dyDescent="0.2">
      <c r="O25852" s="223"/>
    </row>
    <row r="25853" spans="15:15" x14ac:dyDescent="0.2">
      <c r="O25853" s="223"/>
    </row>
    <row r="25854" spans="15:15" x14ac:dyDescent="0.2">
      <c r="O25854" s="223"/>
    </row>
    <row r="25855" spans="15:15" x14ac:dyDescent="0.2">
      <c r="O25855" s="223"/>
    </row>
    <row r="25856" spans="15:15" x14ac:dyDescent="0.2">
      <c r="O25856" s="223"/>
    </row>
    <row r="25857" spans="15:15" x14ac:dyDescent="0.2">
      <c r="O25857" s="223"/>
    </row>
    <row r="25858" spans="15:15" x14ac:dyDescent="0.2">
      <c r="O25858" s="223"/>
    </row>
    <row r="25859" spans="15:15" x14ac:dyDescent="0.2">
      <c r="O25859" s="223"/>
    </row>
    <row r="25860" spans="15:15" x14ac:dyDescent="0.2">
      <c r="O25860" s="223"/>
    </row>
    <row r="25861" spans="15:15" x14ac:dyDescent="0.2">
      <c r="O25861" s="223"/>
    </row>
    <row r="25862" spans="15:15" x14ac:dyDescent="0.2">
      <c r="O25862" s="223"/>
    </row>
    <row r="25863" spans="15:15" x14ac:dyDescent="0.2">
      <c r="O25863" s="223"/>
    </row>
    <row r="25864" spans="15:15" x14ac:dyDescent="0.2">
      <c r="O25864" s="223"/>
    </row>
    <row r="25865" spans="15:15" x14ac:dyDescent="0.2">
      <c r="O25865" s="223"/>
    </row>
    <row r="25866" spans="15:15" x14ac:dyDescent="0.2">
      <c r="O25866" s="223"/>
    </row>
    <row r="25867" spans="15:15" x14ac:dyDescent="0.2">
      <c r="O25867" s="223"/>
    </row>
    <row r="25868" spans="15:15" x14ac:dyDescent="0.2">
      <c r="O25868" s="223"/>
    </row>
    <row r="25869" spans="15:15" x14ac:dyDescent="0.2">
      <c r="O25869" s="223"/>
    </row>
    <row r="25870" spans="15:15" x14ac:dyDescent="0.2">
      <c r="O25870" s="223"/>
    </row>
    <row r="25871" spans="15:15" x14ac:dyDescent="0.2">
      <c r="O25871" s="223"/>
    </row>
    <row r="25872" spans="15:15" x14ac:dyDescent="0.2">
      <c r="O25872" s="223"/>
    </row>
    <row r="25873" spans="15:15" x14ac:dyDescent="0.2">
      <c r="O25873" s="223"/>
    </row>
    <row r="25874" spans="15:15" x14ac:dyDescent="0.2">
      <c r="O25874" s="223"/>
    </row>
    <row r="25875" spans="15:15" x14ac:dyDescent="0.2">
      <c r="O25875" s="223"/>
    </row>
    <row r="25876" spans="15:15" x14ac:dyDescent="0.2">
      <c r="O25876" s="223"/>
    </row>
    <row r="25877" spans="15:15" x14ac:dyDescent="0.2">
      <c r="O25877" s="223"/>
    </row>
    <row r="25878" spans="15:15" x14ac:dyDescent="0.2">
      <c r="O25878" s="223"/>
    </row>
    <row r="25879" spans="15:15" x14ac:dyDescent="0.2">
      <c r="O25879" s="223"/>
    </row>
    <row r="25880" spans="15:15" x14ac:dyDescent="0.2">
      <c r="O25880" s="223"/>
    </row>
    <row r="25881" spans="15:15" x14ac:dyDescent="0.2">
      <c r="O25881" s="223"/>
    </row>
    <row r="25882" spans="15:15" x14ac:dyDescent="0.2">
      <c r="O25882" s="223"/>
    </row>
    <row r="25883" spans="15:15" x14ac:dyDescent="0.2">
      <c r="O25883" s="223"/>
    </row>
    <row r="25884" spans="15:15" x14ac:dyDescent="0.2">
      <c r="O25884" s="223"/>
    </row>
    <row r="25885" spans="15:15" x14ac:dyDescent="0.2">
      <c r="O25885" s="223"/>
    </row>
    <row r="25886" spans="15:15" x14ac:dyDescent="0.2">
      <c r="O25886" s="223"/>
    </row>
    <row r="25887" spans="15:15" x14ac:dyDescent="0.2">
      <c r="O25887" s="223"/>
    </row>
    <row r="25888" spans="15:15" x14ac:dyDescent="0.2">
      <c r="O25888" s="223"/>
    </row>
    <row r="25889" spans="15:15" x14ac:dyDescent="0.2">
      <c r="O25889" s="223"/>
    </row>
    <row r="25890" spans="15:15" x14ac:dyDescent="0.2">
      <c r="O25890" s="223"/>
    </row>
    <row r="25891" spans="15:15" x14ac:dyDescent="0.2">
      <c r="O25891" s="223"/>
    </row>
    <row r="25892" spans="15:15" x14ac:dyDescent="0.2">
      <c r="O25892" s="223"/>
    </row>
    <row r="25893" spans="15:15" x14ac:dyDescent="0.2">
      <c r="O25893" s="223"/>
    </row>
    <row r="25894" spans="15:15" x14ac:dyDescent="0.2">
      <c r="O25894" s="223"/>
    </row>
    <row r="25895" spans="15:15" x14ac:dyDescent="0.2">
      <c r="O25895" s="223"/>
    </row>
    <row r="25896" spans="15:15" x14ac:dyDescent="0.2">
      <c r="O25896" s="223"/>
    </row>
    <row r="25897" spans="15:15" x14ac:dyDescent="0.2">
      <c r="O25897" s="223"/>
    </row>
    <row r="25898" spans="15:15" x14ac:dyDescent="0.2">
      <c r="O25898" s="223"/>
    </row>
    <row r="25899" spans="15:15" x14ac:dyDescent="0.2">
      <c r="O25899" s="223"/>
    </row>
    <row r="25900" spans="15:15" x14ac:dyDescent="0.2">
      <c r="O25900" s="223"/>
    </row>
    <row r="25901" spans="15:15" x14ac:dyDescent="0.2">
      <c r="O25901" s="223"/>
    </row>
    <row r="25902" spans="15:15" x14ac:dyDescent="0.2">
      <c r="O25902" s="223"/>
    </row>
    <row r="25903" spans="15:15" x14ac:dyDescent="0.2">
      <c r="O25903" s="223"/>
    </row>
    <row r="25904" spans="15:15" x14ac:dyDescent="0.2">
      <c r="O25904" s="223"/>
    </row>
    <row r="25905" spans="15:15" x14ac:dyDescent="0.2">
      <c r="O25905" s="223"/>
    </row>
    <row r="25906" spans="15:15" x14ac:dyDescent="0.2">
      <c r="O25906" s="223"/>
    </row>
    <row r="25907" spans="15:15" x14ac:dyDescent="0.2">
      <c r="O25907" s="223"/>
    </row>
    <row r="25908" spans="15:15" x14ac:dyDescent="0.2">
      <c r="O25908" s="223"/>
    </row>
    <row r="25909" spans="15:15" x14ac:dyDescent="0.2">
      <c r="O25909" s="223"/>
    </row>
    <row r="25910" spans="15:15" x14ac:dyDescent="0.2">
      <c r="O25910" s="223"/>
    </row>
    <row r="25911" spans="15:15" x14ac:dyDescent="0.2">
      <c r="O25911" s="223"/>
    </row>
    <row r="25912" spans="15:15" x14ac:dyDescent="0.2">
      <c r="O25912" s="223"/>
    </row>
    <row r="25913" spans="15:15" x14ac:dyDescent="0.2">
      <c r="O25913" s="223"/>
    </row>
    <row r="25914" spans="15:15" x14ac:dyDescent="0.2">
      <c r="O25914" s="223"/>
    </row>
    <row r="25915" spans="15:15" x14ac:dyDescent="0.2">
      <c r="O25915" s="223"/>
    </row>
    <row r="25916" spans="15:15" x14ac:dyDescent="0.2">
      <c r="O25916" s="223"/>
    </row>
    <row r="25917" spans="15:15" x14ac:dyDescent="0.2">
      <c r="O25917" s="223"/>
    </row>
    <row r="25918" spans="15:15" x14ac:dyDescent="0.2">
      <c r="O25918" s="223"/>
    </row>
    <row r="25919" spans="15:15" x14ac:dyDescent="0.2">
      <c r="O25919" s="223"/>
    </row>
    <row r="25920" spans="15:15" x14ac:dyDescent="0.2">
      <c r="O25920" s="223"/>
    </row>
    <row r="25921" spans="15:15" x14ac:dyDescent="0.2">
      <c r="O25921" s="223"/>
    </row>
    <row r="25922" spans="15:15" x14ac:dyDescent="0.2">
      <c r="O25922" s="223"/>
    </row>
    <row r="25923" spans="15:15" x14ac:dyDescent="0.2">
      <c r="O25923" s="223"/>
    </row>
    <row r="25924" spans="15:15" x14ac:dyDescent="0.2">
      <c r="O25924" s="223"/>
    </row>
    <row r="25925" spans="15:15" x14ac:dyDescent="0.2">
      <c r="O25925" s="223"/>
    </row>
    <row r="25926" spans="15:15" x14ac:dyDescent="0.2">
      <c r="O25926" s="223"/>
    </row>
    <row r="25927" spans="15:15" x14ac:dyDescent="0.2">
      <c r="O25927" s="223"/>
    </row>
    <row r="25928" spans="15:15" x14ac:dyDescent="0.2">
      <c r="O25928" s="223"/>
    </row>
    <row r="25929" spans="15:15" x14ac:dyDescent="0.2">
      <c r="O25929" s="223"/>
    </row>
    <row r="25930" spans="15:15" x14ac:dyDescent="0.2">
      <c r="O25930" s="223"/>
    </row>
    <row r="25931" spans="15:15" x14ac:dyDescent="0.2">
      <c r="O25931" s="223"/>
    </row>
    <row r="25932" spans="15:15" x14ac:dyDescent="0.2">
      <c r="O25932" s="223"/>
    </row>
    <row r="25933" spans="15:15" x14ac:dyDescent="0.2">
      <c r="O25933" s="223"/>
    </row>
    <row r="25934" spans="15:15" x14ac:dyDescent="0.2">
      <c r="O25934" s="223"/>
    </row>
    <row r="25935" spans="15:15" x14ac:dyDescent="0.2">
      <c r="O25935" s="223"/>
    </row>
    <row r="25936" spans="15:15" x14ac:dyDescent="0.2">
      <c r="O25936" s="223"/>
    </row>
    <row r="25937" spans="15:15" x14ac:dyDescent="0.2">
      <c r="O25937" s="223"/>
    </row>
    <row r="25938" spans="15:15" x14ac:dyDescent="0.2">
      <c r="O25938" s="223"/>
    </row>
    <row r="25939" spans="15:15" x14ac:dyDescent="0.2">
      <c r="O25939" s="223"/>
    </row>
    <row r="25940" spans="15:15" x14ac:dyDescent="0.2">
      <c r="O25940" s="223"/>
    </row>
    <row r="25941" spans="15:15" x14ac:dyDescent="0.2">
      <c r="O25941" s="223"/>
    </row>
    <row r="25942" spans="15:15" x14ac:dyDescent="0.2">
      <c r="O25942" s="223"/>
    </row>
    <row r="25943" spans="15:15" x14ac:dyDescent="0.2">
      <c r="O25943" s="223"/>
    </row>
    <row r="25944" spans="15:15" x14ac:dyDescent="0.2">
      <c r="O25944" s="223"/>
    </row>
    <row r="25945" spans="15:15" x14ac:dyDescent="0.2">
      <c r="O25945" s="223"/>
    </row>
    <row r="25946" spans="15:15" x14ac:dyDescent="0.2">
      <c r="O25946" s="223"/>
    </row>
    <row r="25947" spans="15:15" x14ac:dyDescent="0.2">
      <c r="O25947" s="223"/>
    </row>
    <row r="25948" spans="15:15" x14ac:dyDescent="0.2">
      <c r="O25948" s="223"/>
    </row>
    <row r="25949" spans="15:15" x14ac:dyDescent="0.2">
      <c r="O25949" s="223"/>
    </row>
    <row r="25950" spans="15:15" x14ac:dyDescent="0.2">
      <c r="O25950" s="223"/>
    </row>
    <row r="25951" spans="15:15" x14ac:dyDescent="0.2">
      <c r="O25951" s="223"/>
    </row>
    <row r="25952" spans="15:15" x14ac:dyDescent="0.2">
      <c r="O25952" s="223"/>
    </row>
    <row r="25953" spans="15:15" x14ac:dyDescent="0.2">
      <c r="O25953" s="223"/>
    </row>
    <row r="25954" spans="15:15" x14ac:dyDescent="0.2">
      <c r="O25954" s="223"/>
    </row>
    <row r="25955" spans="15:15" x14ac:dyDescent="0.2">
      <c r="O25955" s="223"/>
    </row>
    <row r="25956" spans="15:15" x14ac:dyDescent="0.2">
      <c r="O25956" s="223"/>
    </row>
    <row r="25957" spans="15:15" x14ac:dyDescent="0.2">
      <c r="O25957" s="223"/>
    </row>
    <row r="25958" spans="15:15" x14ac:dyDescent="0.2">
      <c r="O25958" s="223"/>
    </row>
    <row r="25959" spans="15:15" x14ac:dyDescent="0.2">
      <c r="O25959" s="223"/>
    </row>
    <row r="25960" spans="15:15" x14ac:dyDescent="0.2">
      <c r="O25960" s="223"/>
    </row>
    <row r="25961" spans="15:15" x14ac:dyDescent="0.2">
      <c r="O25961" s="223"/>
    </row>
    <row r="25962" spans="15:15" x14ac:dyDescent="0.2">
      <c r="O25962" s="223"/>
    </row>
    <row r="25963" spans="15:15" x14ac:dyDescent="0.2">
      <c r="O25963" s="223"/>
    </row>
    <row r="25964" spans="15:15" x14ac:dyDescent="0.2">
      <c r="O25964" s="223"/>
    </row>
    <row r="25965" spans="15:15" x14ac:dyDescent="0.2">
      <c r="O25965" s="223"/>
    </row>
    <row r="25966" spans="15:15" x14ac:dyDescent="0.2">
      <c r="O25966" s="223"/>
    </row>
    <row r="25967" spans="15:15" x14ac:dyDescent="0.2">
      <c r="O25967" s="223"/>
    </row>
    <row r="25968" spans="15:15" x14ac:dyDescent="0.2">
      <c r="O25968" s="223"/>
    </row>
    <row r="25969" spans="15:15" x14ac:dyDescent="0.2">
      <c r="O25969" s="223"/>
    </row>
    <row r="25970" spans="15:15" x14ac:dyDescent="0.2">
      <c r="O25970" s="223"/>
    </row>
    <row r="25971" spans="15:15" x14ac:dyDescent="0.2">
      <c r="O25971" s="223"/>
    </row>
    <row r="25972" spans="15:15" x14ac:dyDescent="0.2">
      <c r="O25972" s="223"/>
    </row>
    <row r="25973" spans="15:15" x14ac:dyDescent="0.2">
      <c r="O25973" s="223"/>
    </row>
    <row r="25974" spans="15:15" x14ac:dyDescent="0.2">
      <c r="O25974" s="223"/>
    </row>
    <row r="25975" spans="15:15" x14ac:dyDescent="0.2">
      <c r="O25975" s="223"/>
    </row>
    <row r="25976" spans="15:15" x14ac:dyDescent="0.2">
      <c r="O25976" s="223"/>
    </row>
    <row r="25977" spans="15:15" x14ac:dyDescent="0.2">
      <c r="O25977" s="223"/>
    </row>
    <row r="25978" spans="15:15" x14ac:dyDescent="0.2">
      <c r="O25978" s="223"/>
    </row>
    <row r="25979" spans="15:15" x14ac:dyDescent="0.2">
      <c r="O25979" s="223"/>
    </row>
    <row r="25980" spans="15:15" x14ac:dyDescent="0.2">
      <c r="O25980" s="223"/>
    </row>
    <row r="25981" spans="15:15" x14ac:dyDescent="0.2">
      <c r="O25981" s="223"/>
    </row>
    <row r="25982" spans="15:15" x14ac:dyDescent="0.2">
      <c r="O25982" s="223"/>
    </row>
    <row r="25983" spans="15:15" x14ac:dyDescent="0.2">
      <c r="O25983" s="223"/>
    </row>
    <row r="25984" spans="15:15" x14ac:dyDescent="0.2">
      <c r="O25984" s="223"/>
    </row>
    <row r="25985" spans="15:15" x14ac:dyDescent="0.2">
      <c r="O25985" s="223"/>
    </row>
    <row r="25986" spans="15:15" x14ac:dyDescent="0.2">
      <c r="O25986" s="223"/>
    </row>
    <row r="25987" spans="15:15" x14ac:dyDescent="0.2">
      <c r="O25987" s="223"/>
    </row>
    <row r="25988" spans="15:15" x14ac:dyDescent="0.2">
      <c r="O25988" s="223"/>
    </row>
    <row r="25989" spans="15:15" x14ac:dyDescent="0.2">
      <c r="O25989" s="223"/>
    </row>
    <row r="25990" spans="15:15" x14ac:dyDescent="0.2">
      <c r="O25990" s="223"/>
    </row>
    <row r="25991" spans="15:15" x14ac:dyDescent="0.2">
      <c r="O25991" s="223"/>
    </row>
    <row r="25992" spans="15:15" x14ac:dyDescent="0.2">
      <c r="O25992" s="223"/>
    </row>
    <row r="25993" spans="15:15" x14ac:dyDescent="0.2">
      <c r="O25993" s="223"/>
    </row>
    <row r="25994" spans="15:15" x14ac:dyDescent="0.2">
      <c r="O25994" s="223"/>
    </row>
    <row r="25995" spans="15:15" x14ac:dyDescent="0.2">
      <c r="O25995" s="223"/>
    </row>
    <row r="25996" spans="15:15" x14ac:dyDescent="0.2">
      <c r="O25996" s="223"/>
    </row>
    <row r="25997" spans="15:15" x14ac:dyDescent="0.2">
      <c r="O25997" s="223"/>
    </row>
    <row r="25998" spans="15:15" x14ac:dyDescent="0.2">
      <c r="O25998" s="223"/>
    </row>
    <row r="25999" spans="15:15" x14ac:dyDescent="0.2">
      <c r="O25999" s="223"/>
    </row>
    <row r="26000" spans="15:15" x14ac:dyDescent="0.2">
      <c r="O26000" s="223"/>
    </row>
    <row r="26001" spans="15:15" x14ac:dyDescent="0.2">
      <c r="O26001" s="223"/>
    </row>
    <row r="26002" spans="15:15" x14ac:dyDescent="0.2">
      <c r="O26002" s="223"/>
    </row>
    <row r="26003" spans="15:15" x14ac:dyDescent="0.2">
      <c r="O26003" s="223"/>
    </row>
    <row r="26004" spans="15:15" x14ac:dyDescent="0.2">
      <c r="O26004" s="223"/>
    </row>
    <row r="26005" spans="15:15" x14ac:dyDescent="0.2">
      <c r="O26005" s="223"/>
    </row>
    <row r="26006" spans="15:15" x14ac:dyDescent="0.2">
      <c r="O26006" s="223"/>
    </row>
    <row r="26007" spans="15:15" x14ac:dyDescent="0.2">
      <c r="O26007" s="223"/>
    </row>
    <row r="26008" spans="15:15" x14ac:dyDescent="0.2">
      <c r="O26008" s="223"/>
    </row>
    <row r="26009" spans="15:15" x14ac:dyDescent="0.2">
      <c r="O26009" s="223"/>
    </row>
    <row r="26010" spans="15:15" x14ac:dyDescent="0.2">
      <c r="O26010" s="223"/>
    </row>
    <row r="26011" spans="15:15" x14ac:dyDescent="0.2">
      <c r="O26011" s="223"/>
    </row>
    <row r="26012" spans="15:15" x14ac:dyDescent="0.2">
      <c r="O26012" s="223"/>
    </row>
    <row r="26013" spans="15:15" x14ac:dyDescent="0.2">
      <c r="O26013" s="223"/>
    </row>
    <row r="26014" spans="15:15" x14ac:dyDescent="0.2">
      <c r="O26014" s="223"/>
    </row>
    <row r="26015" spans="15:15" x14ac:dyDescent="0.2">
      <c r="O26015" s="223"/>
    </row>
    <row r="26016" spans="15:15" x14ac:dyDescent="0.2">
      <c r="O26016" s="223"/>
    </row>
    <row r="26017" spans="15:15" x14ac:dyDescent="0.2">
      <c r="O26017" s="223"/>
    </row>
    <row r="26018" spans="15:15" x14ac:dyDescent="0.2">
      <c r="O26018" s="223"/>
    </row>
    <row r="26019" spans="15:15" x14ac:dyDescent="0.2">
      <c r="O26019" s="223"/>
    </row>
    <row r="26020" spans="15:15" x14ac:dyDescent="0.2">
      <c r="O26020" s="223"/>
    </row>
    <row r="26021" spans="15:15" x14ac:dyDescent="0.2">
      <c r="O26021" s="223"/>
    </row>
    <row r="26022" spans="15:15" x14ac:dyDescent="0.2">
      <c r="O26022" s="223"/>
    </row>
    <row r="26023" spans="15:15" x14ac:dyDescent="0.2">
      <c r="O26023" s="223"/>
    </row>
    <row r="26024" spans="15:15" x14ac:dyDescent="0.2">
      <c r="O26024" s="223"/>
    </row>
    <row r="26025" spans="15:15" x14ac:dyDescent="0.2">
      <c r="O26025" s="223"/>
    </row>
    <row r="26026" spans="15:15" x14ac:dyDescent="0.2">
      <c r="O26026" s="223"/>
    </row>
    <row r="26027" spans="15:15" x14ac:dyDescent="0.2">
      <c r="O26027" s="223"/>
    </row>
    <row r="26028" spans="15:15" x14ac:dyDescent="0.2">
      <c r="O26028" s="223"/>
    </row>
    <row r="26029" spans="15:15" x14ac:dyDescent="0.2">
      <c r="O26029" s="223"/>
    </row>
    <row r="26030" spans="15:15" x14ac:dyDescent="0.2">
      <c r="O26030" s="223"/>
    </row>
    <row r="26031" spans="15:15" x14ac:dyDescent="0.2">
      <c r="O26031" s="223"/>
    </row>
    <row r="26032" spans="15:15" x14ac:dyDescent="0.2">
      <c r="O26032" s="223"/>
    </row>
    <row r="26033" spans="15:15" x14ac:dyDescent="0.2">
      <c r="O26033" s="223"/>
    </row>
    <row r="26034" spans="15:15" x14ac:dyDescent="0.2">
      <c r="O26034" s="223"/>
    </row>
    <row r="26035" spans="15:15" x14ac:dyDescent="0.2">
      <c r="O26035" s="223"/>
    </row>
    <row r="26036" spans="15:15" x14ac:dyDescent="0.2">
      <c r="O26036" s="223"/>
    </row>
    <row r="26037" spans="15:15" x14ac:dyDescent="0.2">
      <c r="O26037" s="223"/>
    </row>
    <row r="26038" spans="15:15" x14ac:dyDescent="0.2">
      <c r="O26038" s="223"/>
    </row>
    <row r="26039" spans="15:15" x14ac:dyDescent="0.2">
      <c r="O26039" s="223"/>
    </row>
    <row r="26040" spans="15:15" x14ac:dyDescent="0.2">
      <c r="O26040" s="223"/>
    </row>
    <row r="26041" spans="15:15" x14ac:dyDescent="0.2">
      <c r="O26041" s="223"/>
    </row>
    <row r="26042" spans="15:15" x14ac:dyDescent="0.2">
      <c r="O26042" s="223"/>
    </row>
    <row r="26043" spans="15:15" x14ac:dyDescent="0.2">
      <c r="O26043" s="223"/>
    </row>
    <row r="26044" spans="15:15" x14ac:dyDescent="0.2">
      <c r="O26044" s="223"/>
    </row>
    <row r="26045" spans="15:15" x14ac:dyDescent="0.2">
      <c r="O26045" s="223"/>
    </row>
    <row r="26046" spans="15:15" x14ac:dyDescent="0.2">
      <c r="O26046" s="223"/>
    </row>
    <row r="26047" spans="15:15" x14ac:dyDescent="0.2">
      <c r="O26047" s="223"/>
    </row>
    <row r="26048" spans="15:15" x14ac:dyDescent="0.2">
      <c r="O26048" s="223"/>
    </row>
    <row r="26049" spans="15:15" x14ac:dyDescent="0.2">
      <c r="O26049" s="223"/>
    </row>
    <row r="26050" spans="15:15" x14ac:dyDescent="0.2">
      <c r="O26050" s="223"/>
    </row>
    <row r="26051" spans="15:15" x14ac:dyDescent="0.2">
      <c r="O26051" s="223"/>
    </row>
    <row r="26052" spans="15:15" x14ac:dyDescent="0.2">
      <c r="O26052" s="223"/>
    </row>
    <row r="26053" spans="15:15" x14ac:dyDescent="0.2">
      <c r="O26053" s="223"/>
    </row>
    <row r="26054" spans="15:15" x14ac:dyDescent="0.2">
      <c r="O26054" s="223"/>
    </row>
    <row r="26055" spans="15:15" x14ac:dyDescent="0.2">
      <c r="O26055" s="223"/>
    </row>
    <row r="26056" spans="15:15" x14ac:dyDescent="0.2">
      <c r="O26056" s="223"/>
    </row>
    <row r="26057" spans="15:15" x14ac:dyDescent="0.2">
      <c r="O26057" s="223"/>
    </row>
    <row r="26058" spans="15:15" x14ac:dyDescent="0.2">
      <c r="O26058" s="223"/>
    </row>
    <row r="26059" spans="15:15" x14ac:dyDescent="0.2">
      <c r="O26059" s="223"/>
    </row>
    <row r="26060" spans="15:15" x14ac:dyDescent="0.2">
      <c r="O26060" s="223"/>
    </row>
    <row r="26061" spans="15:15" x14ac:dyDescent="0.2">
      <c r="O26061" s="223"/>
    </row>
    <row r="26062" spans="15:15" x14ac:dyDescent="0.2">
      <c r="O26062" s="223"/>
    </row>
    <row r="26063" spans="15:15" x14ac:dyDescent="0.2">
      <c r="O26063" s="223"/>
    </row>
    <row r="26064" spans="15:15" x14ac:dyDescent="0.2">
      <c r="O26064" s="223"/>
    </row>
    <row r="26065" spans="15:15" x14ac:dyDescent="0.2">
      <c r="O26065" s="223"/>
    </row>
    <row r="26066" spans="15:15" x14ac:dyDescent="0.2">
      <c r="O26066" s="223"/>
    </row>
    <row r="26067" spans="15:15" x14ac:dyDescent="0.2">
      <c r="O26067" s="223"/>
    </row>
    <row r="26068" spans="15:15" x14ac:dyDescent="0.2">
      <c r="O26068" s="223"/>
    </row>
    <row r="26069" spans="15:15" x14ac:dyDescent="0.2">
      <c r="O26069" s="223"/>
    </row>
    <row r="26070" spans="15:15" x14ac:dyDescent="0.2">
      <c r="O26070" s="223"/>
    </row>
    <row r="26071" spans="15:15" x14ac:dyDescent="0.2">
      <c r="O26071" s="223"/>
    </row>
    <row r="26072" spans="15:15" x14ac:dyDescent="0.2">
      <c r="O26072" s="223"/>
    </row>
    <row r="26073" spans="15:15" x14ac:dyDescent="0.2">
      <c r="O26073" s="223"/>
    </row>
    <row r="26074" spans="15:15" x14ac:dyDescent="0.2">
      <c r="O26074" s="223"/>
    </row>
    <row r="26075" spans="15:15" x14ac:dyDescent="0.2">
      <c r="O26075" s="223"/>
    </row>
    <row r="26076" spans="15:15" x14ac:dyDescent="0.2">
      <c r="O26076" s="223"/>
    </row>
    <row r="26077" spans="15:15" x14ac:dyDescent="0.2">
      <c r="O26077" s="223"/>
    </row>
    <row r="26078" spans="15:15" x14ac:dyDescent="0.2">
      <c r="O26078" s="223"/>
    </row>
    <row r="26079" spans="15:15" x14ac:dyDescent="0.2">
      <c r="O26079" s="223"/>
    </row>
    <row r="26080" spans="15:15" x14ac:dyDescent="0.2">
      <c r="O26080" s="223"/>
    </row>
    <row r="26081" spans="15:15" x14ac:dyDescent="0.2">
      <c r="O26081" s="223"/>
    </row>
    <row r="26082" spans="15:15" x14ac:dyDescent="0.2">
      <c r="O26082" s="223"/>
    </row>
    <row r="26083" spans="15:15" x14ac:dyDescent="0.2">
      <c r="O26083" s="223"/>
    </row>
    <row r="26084" spans="15:15" x14ac:dyDescent="0.2">
      <c r="O26084" s="223"/>
    </row>
    <row r="26085" spans="15:15" x14ac:dyDescent="0.2">
      <c r="O26085" s="223"/>
    </row>
    <row r="26086" spans="15:15" x14ac:dyDescent="0.2">
      <c r="O26086" s="223"/>
    </row>
    <row r="26087" spans="15:15" x14ac:dyDescent="0.2">
      <c r="O26087" s="223"/>
    </row>
    <row r="26088" spans="15:15" x14ac:dyDescent="0.2">
      <c r="O26088" s="223"/>
    </row>
    <row r="26089" spans="15:15" x14ac:dyDescent="0.2">
      <c r="O26089" s="223"/>
    </row>
    <row r="26090" spans="15:15" x14ac:dyDescent="0.2">
      <c r="O26090" s="223"/>
    </row>
    <row r="26091" spans="15:15" x14ac:dyDescent="0.2">
      <c r="O26091" s="223"/>
    </row>
    <row r="26092" spans="15:15" x14ac:dyDescent="0.2">
      <c r="O26092" s="223"/>
    </row>
    <row r="26093" spans="15:15" x14ac:dyDescent="0.2">
      <c r="O26093" s="223"/>
    </row>
    <row r="26094" spans="15:15" x14ac:dyDescent="0.2">
      <c r="O26094" s="223"/>
    </row>
    <row r="26095" spans="15:15" x14ac:dyDescent="0.2">
      <c r="O26095" s="223"/>
    </row>
    <row r="26096" spans="15:15" x14ac:dyDescent="0.2">
      <c r="O26096" s="223"/>
    </row>
    <row r="26097" spans="15:15" x14ac:dyDescent="0.2">
      <c r="O26097" s="223"/>
    </row>
    <row r="26098" spans="15:15" x14ac:dyDescent="0.2">
      <c r="O26098" s="223"/>
    </row>
    <row r="26099" spans="15:15" x14ac:dyDescent="0.2">
      <c r="O26099" s="223"/>
    </row>
    <row r="26100" spans="15:15" x14ac:dyDescent="0.2">
      <c r="O26100" s="223"/>
    </row>
    <row r="26101" spans="15:15" x14ac:dyDescent="0.2">
      <c r="O26101" s="223"/>
    </row>
    <row r="26102" spans="15:15" x14ac:dyDescent="0.2">
      <c r="O26102" s="223"/>
    </row>
    <row r="26103" spans="15:15" x14ac:dyDescent="0.2">
      <c r="O26103" s="223"/>
    </row>
    <row r="26104" spans="15:15" x14ac:dyDescent="0.2">
      <c r="O26104" s="223"/>
    </row>
    <row r="26105" spans="15:15" x14ac:dyDescent="0.2">
      <c r="O26105" s="223"/>
    </row>
    <row r="26106" spans="15:15" x14ac:dyDescent="0.2">
      <c r="O26106" s="223"/>
    </row>
    <row r="26107" spans="15:15" x14ac:dyDescent="0.2">
      <c r="O26107" s="223"/>
    </row>
    <row r="26108" spans="15:15" x14ac:dyDescent="0.2">
      <c r="O26108" s="223"/>
    </row>
    <row r="26109" spans="15:15" x14ac:dyDescent="0.2">
      <c r="O26109" s="223"/>
    </row>
    <row r="26110" spans="15:15" x14ac:dyDescent="0.2">
      <c r="O26110" s="223"/>
    </row>
    <row r="26111" spans="15:15" x14ac:dyDescent="0.2">
      <c r="O26111" s="223"/>
    </row>
    <row r="26112" spans="15:15" x14ac:dyDescent="0.2">
      <c r="O26112" s="223"/>
    </row>
    <row r="26113" spans="15:15" x14ac:dyDescent="0.2">
      <c r="O26113" s="223"/>
    </row>
    <row r="26114" spans="15:15" x14ac:dyDescent="0.2">
      <c r="O26114" s="223"/>
    </row>
    <row r="26115" spans="15:15" x14ac:dyDescent="0.2">
      <c r="O26115" s="223"/>
    </row>
    <row r="26116" spans="15:15" x14ac:dyDescent="0.2">
      <c r="O26116" s="223"/>
    </row>
    <row r="26117" spans="15:15" x14ac:dyDescent="0.2">
      <c r="O26117" s="223"/>
    </row>
    <row r="26118" spans="15:15" x14ac:dyDescent="0.2">
      <c r="O26118" s="223"/>
    </row>
    <row r="26119" spans="15:15" x14ac:dyDescent="0.2">
      <c r="O26119" s="223"/>
    </row>
    <row r="26120" spans="15:15" x14ac:dyDescent="0.2">
      <c r="O26120" s="223"/>
    </row>
    <row r="26121" spans="15:15" x14ac:dyDescent="0.2">
      <c r="O26121" s="223"/>
    </row>
    <row r="26122" spans="15:15" x14ac:dyDescent="0.2">
      <c r="O26122" s="223"/>
    </row>
    <row r="26123" spans="15:15" x14ac:dyDescent="0.2">
      <c r="O26123" s="223"/>
    </row>
    <row r="26124" spans="15:15" x14ac:dyDescent="0.2">
      <c r="O26124" s="223"/>
    </row>
    <row r="26125" spans="15:15" x14ac:dyDescent="0.2">
      <c r="O26125" s="223"/>
    </row>
    <row r="26126" spans="15:15" x14ac:dyDescent="0.2">
      <c r="O26126" s="223"/>
    </row>
    <row r="26127" spans="15:15" x14ac:dyDescent="0.2">
      <c r="O26127" s="223"/>
    </row>
    <row r="26128" spans="15:15" x14ac:dyDescent="0.2">
      <c r="O26128" s="223"/>
    </row>
    <row r="26129" spans="15:15" x14ac:dyDescent="0.2">
      <c r="O26129" s="223"/>
    </row>
    <row r="26130" spans="15:15" x14ac:dyDescent="0.2">
      <c r="O26130" s="223"/>
    </row>
    <row r="26131" spans="15:15" x14ac:dyDescent="0.2">
      <c r="O26131" s="223"/>
    </row>
    <row r="26132" spans="15:15" x14ac:dyDescent="0.2">
      <c r="O26132" s="223"/>
    </row>
    <row r="26133" spans="15:15" x14ac:dyDescent="0.2">
      <c r="O26133" s="223"/>
    </row>
    <row r="26134" spans="15:15" x14ac:dyDescent="0.2">
      <c r="O26134" s="223"/>
    </row>
    <row r="26135" spans="15:15" x14ac:dyDescent="0.2">
      <c r="O26135" s="223"/>
    </row>
    <row r="26136" spans="15:15" x14ac:dyDescent="0.2">
      <c r="O26136" s="223"/>
    </row>
    <row r="26137" spans="15:15" x14ac:dyDescent="0.2">
      <c r="O26137" s="223"/>
    </row>
    <row r="26138" spans="15:15" x14ac:dyDescent="0.2">
      <c r="O26138" s="223"/>
    </row>
    <row r="26139" spans="15:15" x14ac:dyDescent="0.2">
      <c r="O26139" s="223"/>
    </row>
    <row r="26140" spans="15:15" x14ac:dyDescent="0.2">
      <c r="O26140" s="223"/>
    </row>
    <row r="26141" spans="15:15" x14ac:dyDescent="0.2">
      <c r="O26141" s="223"/>
    </row>
    <row r="26142" spans="15:15" x14ac:dyDescent="0.2">
      <c r="O26142" s="223"/>
    </row>
    <row r="26143" spans="15:15" x14ac:dyDescent="0.2">
      <c r="O26143" s="223"/>
    </row>
    <row r="26144" spans="15:15" x14ac:dyDescent="0.2">
      <c r="O26144" s="223"/>
    </row>
    <row r="26145" spans="15:15" x14ac:dyDescent="0.2">
      <c r="O26145" s="223"/>
    </row>
    <row r="26146" spans="15:15" x14ac:dyDescent="0.2">
      <c r="O26146" s="223"/>
    </row>
    <row r="26147" spans="15:15" x14ac:dyDescent="0.2">
      <c r="O26147" s="223"/>
    </row>
    <row r="26148" spans="15:15" x14ac:dyDescent="0.2">
      <c r="O26148" s="223"/>
    </row>
    <row r="26149" spans="15:15" x14ac:dyDescent="0.2">
      <c r="O26149" s="223"/>
    </row>
    <row r="26150" spans="15:15" x14ac:dyDescent="0.2">
      <c r="O26150" s="223"/>
    </row>
    <row r="26151" spans="15:15" x14ac:dyDescent="0.2">
      <c r="O26151" s="223"/>
    </row>
    <row r="26152" spans="15:15" x14ac:dyDescent="0.2">
      <c r="O26152" s="223"/>
    </row>
    <row r="26153" spans="15:15" x14ac:dyDescent="0.2">
      <c r="O26153" s="223"/>
    </row>
    <row r="26154" spans="15:15" x14ac:dyDescent="0.2">
      <c r="O26154" s="223"/>
    </row>
    <row r="26155" spans="15:15" x14ac:dyDescent="0.2">
      <c r="O26155" s="223"/>
    </row>
    <row r="26156" spans="15:15" x14ac:dyDescent="0.2">
      <c r="O26156" s="223"/>
    </row>
    <row r="26157" spans="15:15" x14ac:dyDescent="0.2">
      <c r="O26157" s="223"/>
    </row>
    <row r="26158" spans="15:15" x14ac:dyDescent="0.2">
      <c r="O26158" s="223"/>
    </row>
    <row r="26159" spans="15:15" x14ac:dyDescent="0.2">
      <c r="O26159" s="223"/>
    </row>
    <row r="26160" spans="15:15" x14ac:dyDescent="0.2">
      <c r="O26160" s="223"/>
    </row>
    <row r="26161" spans="15:15" x14ac:dyDescent="0.2">
      <c r="O26161" s="223"/>
    </row>
    <row r="26162" spans="15:15" x14ac:dyDescent="0.2">
      <c r="O26162" s="223"/>
    </row>
    <row r="26163" spans="15:15" x14ac:dyDescent="0.2">
      <c r="O26163" s="223"/>
    </row>
    <row r="26164" spans="15:15" x14ac:dyDescent="0.2">
      <c r="O26164" s="223"/>
    </row>
    <row r="26165" spans="15:15" x14ac:dyDescent="0.2">
      <c r="O26165" s="223"/>
    </row>
    <row r="26166" spans="15:15" x14ac:dyDescent="0.2">
      <c r="O26166" s="223"/>
    </row>
    <row r="26167" spans="15:15" x14ac:dyDescent="0.2">
      <c r="O26167" s="223"/>
    </row>
    <row r="26168" spans="15:15" x14ac:dyDescent="0.2">
      <c r="O26168" s="223"/>
    </row>
    <row r="26169" spans="15:15" x14ac:dyDescent="0.2">
      <c r="O26169" s="223"/>
    </row>
    <row r="26170" spans="15:15" x14ac:dyDescent="0.2">
      <c r="O26170" s="223"/>
    </row>
    <row r="26171" spans="15:15" x14ac:dyDescent="0.2">
      <c r="O26171" s="223"/>
    </row>
    <row r="26172" spans="15:15" x14ac:dyDescent="0.2">
      <c r="O26172" s="223"/>
    </row>
    <row r="26173" spans="15:15" x14ac:dyDescent="0.2">
      <c r="O26173" s="223"/>
    </row>
    <row r="26174" spans="15:15" x14ac:dyDescent="0.2">
      <c r="O26174" s="223"/>
    </row>
    <row r="26175" spans="15:15" x14ac:dyDescent="0.2">
      <c r="O26175" s="223"/>
    </row>
    <row r="26176" spans="15:15" x14ac:dyDescent="0.2">
      <c r="O26176" s="223"/>
    </row>
    <row r="26177" spans="15:15" x14ac:dyDescent="0.2">
      <c r="O26177" s="223"/>
    </row>
    <row r="26178" spans="15:15" x14ac:dyDescent="0.2">
      <c r="O26178" s="223"/>
    </row>
    <row r="26179" spans="15:15" x14ac:dyDescent="0.2">
      <c r="O26179" s="223"/>
    </row>
    <row r="26180" spans="15:15" x14ac:dyDescent="0.2">
      <c r="O26180" s="223"/>
    </row>
    <row r="26181" spans="15:15" x14ac:dyDescent="0.2">
      <c r="O26181" s="223"/>
    </row>
    <row r="26182" spans="15:15" x14ac:dyDescent="0.2">
      <c r="O26182" s="223"/>
    </row>
    <row r="26183" spans="15:15" x14ac:dyDescent="0.2">
      <c r="O26183" s="223"/>
    </row>
    <row r="26184" spans="15:15" x14ac:dyDescent="0.2">
      <c r="O26184" s="223"/>
    </row>
    <row r="26185" spans="15:15" x14ac:dyDescent="0.2">
      <c r="O26185" s="223"/>
    </row>
    <row r="26186" spans="15:15" x14ac:dyDescent="0.2">
      <c r="O26186" s="223"/>
    </row>
    <row r="26187" spans="15:15" x14ac:dyDescent="0.2">
      <c r="O26187" s="223"/>
    </row>
    <row r="26188" spans="15:15" x14ac:dyDescent="0.2">
      <c r="O26188" s="223"/>
    </row>
    <row r="26189" spans="15:15" x14ac:dyDescent="0.2">
      <c r="O26189" s="223"/>
    </row>
    <row r="26190" spans="15:15" x14ac:dyDescent="0.2">
      <c r="O26190" s="223"/>
    </row>
    <row r="26191" spans="15:15" x14ac:dyDescent="0.2">
      <c r="O26191" s="223"/>
    </row>
    <row r="26192" spans="15:15" x14ac:dyDescent="0.2">
      <c r="O26192" s="223"/>
    </row>
    <row r="26193" spans="15:15" x14ac:dyDescent="0.2">
      <c r="O26193" s="223"/>
    </row>
    <row r="26194" spans="15:15" x14ac:dyDescent="0.2">
      <c r="O26194" s="223"/>
    </row>
    <row r="26195" spans="15:15" x14ac:dyDescent="0.2">
      <c r="O26195" s="223"/>
    </row>
    <row r="26196" spans="15:15" x14ac:dyDescent="0.2">
      <c r="O26196" s="223"/>
    </row>
    <row r="26197" spans="15:15" x14ac:dyDescent="0.2">
      <c r="O26197" s="223"/>
    </row>
    <row r="26198" spans="15:15" x14ac:dyDescent="0.2">
      <c r="O26198" s="223"/>
    </row>
    <row r="26199" spans="15:15" x14ac:dyDescent="0.2">
      <c r="O26199" s="223"/>
    </row>
    <row r="26200" spans="15:15" x14ac:dyDescent="0.2">
      <c r="O26200" s="223"/>
    </row>
    <row r="26201" spans="15:15" x14ac:dyDescent="0.2">
      <c r="O26201" s="223"/>
    </row>
    <row r="26202" spans="15:15" x14ac:dyDescent="0.2">
      <c r="O26202" s="223"/>
    </row>
    <row r="26203" spans="15:15" x14ac:dyDescent="0.2">
      <c r="O26203" s="223"/>
    </row>
    <row r="26204" spans="15:15" x14ac:dyDescent="0.2">
      <c r="O26204" s="223"/>
    </row>
    <row r="26205" spans="15:15" x14ac:dyDescent="0.2">
      <c r="O26205" s="223"/>
    </row>
    <row r="26206" spans="15:15" x14ac:dyDescent="0.2">
      <c r="O26206" s="223"/>
    </row>
    <row r="26207" spans="15:15" x14ac:dyDescent="0.2">
      <c r="O26207" s="223"/>
    </row>
    <row r="26208" spans="15:15" x14ac:dyDescent="0.2">
      <c r="O26208" s="223"/>
    </row>
    <row r="26209" spans="15:15" x14ac:dyDescent="0.2">
      <c r="O26209" s="223"/>
    </row>
    <row r="26210" spans="15:15" x14ac:dyDescent="0.2">
      <c r="O26210" s="223"/>
    </row>
    <row r="26211" spans="15:15" x14ac:dyDescent="0.2">
      <c r="O26211" s="223"/>
    </row>
    <row r="26212" spans="15:15" x14ac:dyDescent="0.2">
      <c r="O26212" s="223"/>
    </row>
    <row r="26213" spans="15:15" x14ac:dyDescent="0.2">
      <c r="O26213" s="223"/>
    </row>
    <row r="26214" spans="15:15" x14ac:dyDescent="0.2">
      <c r="O26214" s="223"/>
    </row>
    <row r="26215" spans="15:15" x14ac:dyDescent="0.2">
      <c r="O26215" s="223"/>
    </row>
    <row r="26216" spans="15:15" x14ac:dyDescent="0.2">
      <c r="O26216" s="223"/>
    </row>
    <row r="26217" spans="15:15" x14ac:dyDescent="0.2">
      <c r="O26217" s="223"/>
    </row>
    <row r="26218" spans="15:15" x14ac:dyDescent="0.2">
      <c r="O26218" s="223"/>
    </row>
    <row r="26219" spans="15:15" x14ac:dyDescent="0.2">
      <c r="O26219" s="223"/>
    </row>
    <row r="26220" spans="15:15" x14ac:dyDescent="0.2">
      <c r="O26220" s="223"/>
    </row>
    <row r="26221" spans="15:15" x14ac:dyDescent="0.2">
      <c r="O26221" s="223"/>
    </row>
    <row r="26222" spans="15:15" x14ac:dyDescent="0.2">
      <c r="O26222" s="223"/>
    </row>
    <row r="26223" spans="15:15" x14ac:dyDescent="0.2">
      <c r="O26223" s="223"/>
    </row>
    <row r="26224" spans="15:15" x14ac:dyDescent="0.2">
      <c r="O26224" s="223"/>
    </row>
    <row r="26225" spans="15:15" x14ac:dyDescent="0.2">
      <c r="O26225" s="223"/>
    </row>
    <row r="26226" spans="15:15" x14ac:dyDescent="0.2">
      <c r="O26226" s="223"/>
    </row>
    <row r="26227" spans="15:15" x14ac:dyDescent="0.2">
      <c r="O26227" s="223"/>
    </row>
    <row r="26228" spans="15:15" x14ac:dyDescent="0.2">
      <c r="O26228" s="223"/>
    </row>
    <row r="26229" spans="15:15" x14ac:dyDescent="0.2">
      <c r="O26229" s="223"/>
    </row>
    <row r="26230" spans="15:15" x14ac:dyDescent="0.2">
      <c r="O26230" s="223"/>
    </row>
    <row r="26231" spans="15:15" x14ac:dyDescent="0.2">
      <c r="O26231" s="223"/>
    </row>
    <row r="26232" spans="15:15" x14ac:dyDescent="0.2">
      <c r="O26232" s="223"/>
    </row>
    <row r="26233" spans="15:15" x14ac:dyDescent="0.2">
      <c r="O26233" s="223"/>
    </row>
    <row r="26234" spans="15:15" x14ac:dyDescent="0.2">
      <c r="O26234" s="223"/>
    </row>
    <row r="26235" spans="15:15" x14ac:dyDescent="0.2">
      <c r="O26235" s="223"/>
    </row>
    <row r="26236" spans="15:15" x14ac:dyDescent="0.2">
      <c r="O26236" s="223"/>
    </row>
    <row r="26237" spans="15:15" x14ac:dyDescent="0.2">
      <c r="O26237" s="223"/>
    </row>
    <row r="26238" spans="15:15" x14ac:dyDescent="0.2">
      <c r="O26238" s="223"/>
    </row>
    <row r="26239" spans="15:15" x14ac:dyDescent="0.2">
      <c r="O26239" s="223"/>
    </row>
    <row r="26240" spans="15:15" x14ac:dyDescent="0.2">
      <c r="O26240" s="223"/>
    </row>
    <row r="26241" spans="15:15" x14ac:dyDescent="0.2">
      <c r="O26241" s="223"/>
    </row>
    <row r="26242" spans="15:15" x14ac:dyDescent="0.2">
      <c r="O26242" s="223"/>
    </row>
    <row r="26243" spans="15:15" x14ac:dyDescent="0.2">
      <c r="O26243" s="223"/>
    </row>
    <row r="26244" spans="15:15" x14ac:dyDescent="0.2">
      <c r="O26244" s="223"/>
    </row>
    <row r="26245" spans="15:15" x14ac:dyDescent="0.2">
      <c r="O26245" s="223"/>
    </row>
    <row r="26246" spans="15:15" x14ac:dyDescent="0.2">
      <c r="O26246" s="223"/>
    </row>
    <row r="26247" spans="15:15" x14ac:dyDescent="0.2">
      <c r="O26247" s="223"/>
    </row>
    <row r="26248" spans="15:15" x14ac:dyDescent="0.2">
      <c r="O26248" s="223"/>
    </row>
    <row r="26249" spans="15:15" x14ac:dyDescent="0.2">
      <c r="O26249" s="223"/>
    </row>
    <row r="26250" spans="15:15" x14ac:dyDescent="0.2">
      <c r="O26250" s="223"/>
    </row>
    <row r="26251" spans="15:15" x14ac:dyDescent="0.2">
      <c r="O26251" s="223"/>
    </row>
    <row r="26252" spans="15:15" x14ac:dyDescent="0.2">
      <c r="O26252" s="223"/>
    </row>
    <row r="26253" spans="15:15" x14ac:dyDescent="0.2">
      <c r="O26253" s="223"/>
    </row>
    <row r="26254" spans="15:15" x14ac:dyDescent="0.2">
      <c r="O26254" s="223"/>
    </row>
    <row r="26255" spans="15:15" x14ac:dyDescent="0.2">
      <c r="O26255" s="223"/>
    </row>
    <row r="26256" spans="15:15" x14ac:dyDescent="0.2">
      <c r="O26256" s="223"/>
    </row>
    <row r="26257" spans="15:15" x14ac:dyDescent="0.2">
      <c r="O26257" s="223"/>
    </row>
    <row r="26258" spans="15:15" x14ac:dyDescent="0.2">
      <c r="O26258" s="223"/>
    </row>
    <row r="26259" spans="15:15" x14ac:dyDescent="0.2">
      <c r="O26259" s="223"/>
    </row>
    <row r="26260" spans="15:15" x14ac:dyDescent="0.2">
      <c r="O26260" s="223"/>
    </row>
    <row r="26261" spans="15:15" x14ac:dyDescent="0.2">
      <c r="O26261" s="223"/>
    </row>
    <row r="26262" spans="15:15" x14ac:dyDescent="0.2">
      <c r="O26262" s="223"/>
    </row>
    <row r="26263" spans="15:15" x14ac:dyDescent="0.2">
      <c r="O26263" s="223"/>
    </row>
    <row r="26264" spans="15:15" x14ac:dyDescent="0.2">
      <c r="O26264" s="223"/>
    </row>
    <row r="26265" spans="15:15" x14ac:dyDescent="0.2">
      <c r="O26265" s="223"/>
    </row>
    <row r="26266" spans="15:15" x14ac:dyDescent="0.2">
      <c r="O26266" s="223"/>
    </row>
    <row r="26267" spans="15:15" x14ac:dyDescent="0.2">
      <c r="O26267" s="223"/>
    </row>
    <row r="26268" spans="15:15" x14ac:dyDescent="0.2">
      <c r="O26268" s="223"/>
    </row>
    <row r="26269" spans="15:15" x14ac:dyDescent="0.2">
      <c r="O26269" s="223"/>
    </row>
    <row r="26270" spans="15:15" x14ac:dyDescent="0.2">
      <c r="O26270" s="223"/>
    </row>
    <row r="26271" spans="15:15" x14ac:dyDescent="0.2">
      <c r="O26271" s="223"/>
    </row>
    <row r="26272" spans="15:15" x14ac:dyDescent="0.2">
      <c r="O26272" s="223"/>
    </row>
    <row r="26273" spans="15:15" x14ac:dyDescent="0.2">
      <c r="O26273" s="223"/>
    </row>
    <row r="26274" spans="15:15" x14ac:dyDescent="0.2">
      <c r="O26274" s="223"/>
    </row>
    <row r="26275" spans="15:15" x14ac:dyDescent="0.2">
      <c r="O26275" s="223"/>
    </row>
    <row r="26276" spans="15:15" x14ac:dyDescent="0.2">
      <c r="O26276" s="223"/>
    </row>
    <row r="26277" spans="15:15" x14ac:dyDescent="0.2">
      <c r="O26277" s="223"/>
    </row>
    <row r="26278" spans="15:15" x14ac:dyDescent="0.2">
      <c r="O26278" s="223"/>
    </row>
    <row r="26279" spans="15:15" x14ac:dyDescent="0.2">
      <c r="O26279" s="223"/>
    </row>
    <row r="26280" spans="15:15" x14ac:dyDescent="0.2">
      <c r="O26280" s="223"/>
    </row>
    <row r="26281" spans="15:15" x14ac:dyDescent="0.2">
      <c r="O26281" s="223"/>
    </row>
    <row r="26282" spans="15:15" x14ac:dyDescent="0.2">
      <c r="O26282" s="223"/>
    </row>
    <row r="26283" spans="15:15" x14ac:dyDescent="0.2">
      <c r="O26283" s="223"/>
    </row>
    <row r="26284" spans="15:15" x14ac:dyDescent="0.2">
      <c r="O26284" s="223"/>
    </row>
    <row r="26285" spans="15:15" x14ac:dyDescent="0.2">
      <c r="O26285" s="223"/>
    </row>
    <row r="26286" spans="15:15" x14ac:dyDescent="0.2">
      <c r="O26286" s="223"/>
    </row>
    <row r="26287" spans="15:15" x14ac:dyDescent="0.2">
      <c r="O26287" s="223"/>
    </row>
    <row r="26288" spans="15:15" x14ac:dyDescent="0.2">
      <c r="O26288" s="223"/>
    </row>
    <row r="26289" spans="15:15" x14ac:dyDescent="0.2">
      <c r="O26289" s="223"/>
    </row>
    <row r="26290" spans="15:15" x14ac:dyDescent="0.2">
      <c r="O26290" s="223"/>
    </row>
    <row r="26291" spans="15:15" x14ac:dyDescent="0.2">
      <c r="O26291" s="223"/>
    </row>
    <row r="26292" spans="15:15" x14ac:dyDescent="0.2">
      <c r="O26292" s="223"/>
    </row>
    <row r="26293" spans="15:15" x14ac:dyDescent="0.2">
      <c r="O26293" s="223"/>
    </row>
    <row r="26294" spans="15:15" x14ac:dyDescent="0.2">
      <c r="O26294" s="223"/>
    </row>
    <row r="26295" spans="15:15" x14ac:dyDescent="0.2">
      <c r="O26295" s="223"/>
    </row>
    <row r="26296" spans="15:15" x14ac:dyDescent="0.2">
      <c r="O26296" s="223"/>
    </row>
    <row r="26297" spans="15:15" x14ac:dyDescent="0.2">
      <c r="O26297" s="223"/>
    </row>
    <row r="26298" spans="15:15" x14ac:dyDescent="0.2">
      <c r="O26298" s="223"/>
    </row>
    <row r="26299" spans="15:15" x14ac:dyDescent="0.2">
      <c r="O26299" s="223"/>
    </row>
    <row r="26300" spans="15:15" x14ac:dyDescent="0.2">
      <c r="O26300" s="223"/>
    </row>
    <row r="26301" spans="15:15" x14ac:dyDescent="0.2">
      <c r="O26301" s="223"/>
    </row>
    <row r="26302" spans="15:15" x14ac:dyDescent="0.2">
      <c r="O26302" s="223"/>
    </row>
    <row r="26303" spans="15:15" x14ac:dyDescent="0.2">
      <c r="O26303" s="223"/>
    </row>
    <row r="26304" spans="15:15" x14ac:dyDescent="0.2">
      <c r="O26304" s="223"/>
    </row>
    <row r="26305" spans="15:15" x14ac:dyDescent="0.2">
      <c r="O26305" s="223"/>
    </row>
    <row r="26306" spans="15:15" x14ac:dyDescent="0.2">
      <c r="O26306" s="223"/>
    </row>
    <row r="26307" spans="15:15" x14ac:dyDescent="0.2">
      <c r="O26307" s="223"/>
    </row>
    <row r="26308" spans="15:15" x14ac:dyDescent="0.2">
      <c r="O26308" s="223"/>
    </row>
    <row r="26309" spans="15:15" x14ac:dyDescent="0.2">
      <c r="O26309" s="223"/>
    </row>
    <row r="26310" spans="15:15" x14ac:dyDescent="0.2">
      <c r="O26310" s="223"/>
    </row>
    <row r="26311" spans="15:15" x14ac:dyDescent="0.2">
      <c r="O26311" s="223"/>
    </row>
    <row r="26312" spans="15:15" x14ac:dyDescent="0.2">
      <c r="O26312" s="223"/>
    </row>
    <row r="26313" spans="15:15" x14ac:dyDescent="0.2">
      <c r="O26313" s="223"/>
    </row>
    <row r="26314" spans="15:15" x14ac:dyDescent="0.2">
      <c r="O26314" s="223"/>
    </row>
    <row r="26315" spans="15:15" x14ac:dyDescent="0.2">
      <c r="O26315" s="223"/>
    </row>
    <row r="26316" spans="15:15" x14ac:dyDescent="0.2">
      <c r="O26316" s="223"/>
    </row>
    <row r="26317" spans="15:15" x14ac:dyDescent="0.2">
      <c r="O26317" s="223"/>
    </row>
    <row r="26318" spans="15:15" x14ac:dyDescent="0.2">
      <c r="O26318" s="223"/>
    </row>
    <row r="26319" spans="15:15" x14ac:dyDescent="0.2">
      <c r="O26319" s="223"/>
    </row>
    <row r="26320" spans="15:15" x14ac:dyDescent="0.2">
      <c r="O26320" s="223"/>
    </row>
    <row r="26321" spans="15:15" x14ac:dyDescent="0.2">
      <c r="O26321" s="223"/>
    </row>
    <row r="26322" spans="15:15" x14ac:dyDescent="0.2">
      <c r="O26322" s="223"/>
    </row>
    <row r="26323" spans="15:15" x14ac:dyDescent="0.2">
      <c r="O26323" s="223"/>
    </row>
    <row r="26324" spans="15:15" x14ac:dyDescent="0.2">
      <c r="O26324" s="223"/>
    </row>
    <row r="26325" spans="15:15" x14ac:dyDescent="0.2">
      <c r="O26325" s="223"/>
    </row>
    <row r="26326" spans="15:15" x14ac:dyDescent="0.2">
      <c r="O26326" s="223"/>
    </row>
    <row r="26327" spans="15:15" x14ac:dyDescent="0.2">
      <c r="O26327" s="223"/>
    </row>
    <row r="26328" spans="15:15" x14ac:dyDescent="0.2">
      <c r="O26328" s="223"/>
    </row>
    <row r="26329" spans="15:15" x14ac:dyDescent="0.2">
      <c r="O26329" s="223"/>
    </row>
    <row r="26330" spans="15:15" x14ac:dyDescent="0.2">
      <c r="O26330" s="223"/>
    </row>
    <row r="26331" spans="15:15" x14ac:dyDescent="0.2">
      <c r="O26331" s="223"/>
    </row>
    <row r="26332" spans="15:15" x14ac:dyDescent="0.2">
      <c r="O26332" s="223"/>
    </row>
    <row r="26333" spans="15:15" x14ac:dyDescent="0.2">
      <c r="O26333" s="223"/>
    </row>
    <row r="26334" spans="15:15" x14ac:dyDescent="0.2">
      <c r="O26334" s="223"/>
    </row>
    <row r="26335" spans="15:15" x14ac:dyDescent="0.2">
      <c r="O26335" s="223"/>
    </row>
    <row r="26336" spans="15:15" x14ac:dyDescent="0.2">
      <c r="O26336" s="223"/>
    </row>
    <row r="26337" spans="15:15" x14ac:dyDescent="0.2">
      <c r="O26337" s="223"/>
    </row>
    <row r="26338" spans="15:15" x14ac:dyDescent="0.2">
      <c r="O26338" s="223"/>
    </row>
    <row r="26339" spans="15:15" x14ac:dyDescent="0.2">
      <c r="O26339" s="223"/>
    </row>
    <row r="26340" spans="15:15" x14ac:dyDescent="0.2">
      <c r="O26340" s="223"/>
    </row>
    <row r="26341" spans="15:15" x14ac:dyDescent="0.2">
      <c r="O26341" s="223"/>
    </row>
    <row r="26342" spans="15:15" x14ac:dyDescent="0.2">
      <c r="O26342" s="223"/>
    </row>
    <row r="26343" spans="15:15" x14ac:dyDescent="0.2">
      <c r="O26343" s="223"/>
    </row>
    <row r="26344" spans="15:15" x14ac:dyDescent="0.2">
      <c r="O26344" s="223"/>
    </row>
    <row r="26345" spans="15:15" x14ac:dyDescent="0.2">
      <c r="O26345" s="223"/>
    </row>
    <row r="26346" spans="15:15" x14ac:dyDescent="0.2">
      <c r="O26346" s="223"/>
    </row>
    <row r="26347" spans="15:15" x14ac:dyDescent="0.2">
      <c r="O26347" s="223"/>
    </row>
    <row r="26348" spans="15:15" x14ac:dyDescent="0.2">
      <c r="O26348" s="223"/>
    </row>
    <row r="26349" spans="15:15" x14ac:dyDescent="0.2">
      <c r="O26349" s="223"/>
    </row>
    <row r="26350" spans="15:15" x14ac:dyDescent="0.2">
      <c r="O26350" s="223"/>
    </row>
    <row r="26351" spans="15:15" x14ac:dyDescent="0.2">
      <c r="O26351" s="223"/>
    </row>
    <row r="26352" spans="15:15" x14ac:dyDescent="0.2">
      <c r="O26352" s="223"/>
    </row>
    <row r="26353" spans="15:15" x14ac:dyDescent="0.2">
      <c r="O26353" s="223"/>
    </row>
    <row r="26354" spans="15:15" x14ac:dyDescent="0.2">
      <c r="O26354" s="223"/>
    </row>
    <row r="26355" spans="15:15" x14ac:dyDescent="0.2">
      <c r="O26355" s="223"/>
    </row>
    <row r="26356" spans="15:15" x14ac:dyDescent="0.2">
      <c r="O26356" s="223"/>
    </row>
    <row r="26357" spans="15:15" x14ac:dyDescent="0.2">
      <c r="O26357" s="223"/>
    </row>
    <row r="26358" spans="15:15" x14ac:dyDescent="0.2">
      <c r="O26358" s="223"/>
    </row>
    <row r="26359" spans="15:15" x14ac:dyDescent="0.2">
      <c r="O26359" s="223"/>
    </row>
    <row r="26360" spans="15:15" x14ac:dyDescent="0.2">
      <c r="O26360" s="223"/>
    </row>
    <row r="26361" spans="15:15" x14ac:dyDescent="0.2">
      <c r="O26361" s="223"/>
    </row>
    <row r="26362" spans="15:15" x14ac:dyDescent="0.2">
      <c r="O26362" s="223"/>
    </row>
    <row r="26363" spans="15:15" x14ac:dyDescent="0.2">
      <c r="O26363" s="223"/>
    </row>
    <row r="26364" spans="15:15" x14ac:dyDescent="0.2">
      <c r="O26364" s="223"/>
    </row>
    <row r="26365" spans="15:15" x14ac:dyDescent="0.2">
      <c r="O26365" s="223"/>
    </row>
    <row r="26366" spans="15:15" x14ac:dyDescent="0.2">
      <c r="O26366" s="223"/>
    </row>
    <row r="26367" spans="15:15" x14ac:dyDescent="0.2">
      <c r="O26367" s="223"/>
    </row>
    <row r="26368" spans="15:15" x14ac:dyDescent="0.2">
      <c r="O26368" s="223"/>
    </row>
    <row r="26369" spans="15:15" x14ac:dyDescent="0.2">
      <c r="O26369" s="223"/>
    </row>
    <row r="26370" spans="15:15" x14ac:dyDescent="0.2">
      <c r="O26370" s="223"/>
    </row>
    <row r="26371" spans="15:15" x14ac:dyDescent="0.2">
      <c r="O26371" s="223"/>
    </row>
    <row r="26372" spans="15:15" x14ac:dyDescent="0.2">
      <c r="O26372" s="223"/>
    </row>
    <row r="26373" spans="15:15" x14ac:dyDescent="0.2">
      <c r="O26373" s="223"/>
    </row>
    <row r="26374" spans="15:15" x14ac:dyDescent="0.2">
      <c r="O26374" s="223"/>
    </row>
    <row r="26375" spans="15:15" x14ac:dyDescent="0.2">
      <c r="O26375" s="223"/>
    </row>
    <row r="26376" spans="15:15" x14ac:dyDescent="0.2">
      <c r="O26376" s="223"/>
    </row>
    <row r="26377" spans="15:15" x14ac:dyDescent="0.2">
      <c r="O26377" s="223"/>
    </row>
    <row r="26378" spans="15:15" x14ac:dyDescent="0.2">
      <c r="O26378" s="223"/>
    </row>
    <row r="26379" spans="15:15" x14ac:dyDescent="0.2">
      <c r="O26379" s="223"/>
    </row>
    <row r="26380" spans="15:15" x14ac:dyDescent="0.2">
      <c r="O26380" s="223"/>
    </row>
    <row r="26381" spans="15:15" x14ac:dyDescent="0.2">
      <c r="O26381" s="223"/>
    </row>
    <row r="26382" spans="15:15" x14ac:dyDescent="0.2">
      <c r="O26382" s="223"/>
    </row>
    <row r="26383" spans="15:15" x14ac:dyDescent="0.2">
      <c r="O26383" s="223"/>
    </row>
    <row r="26384" spans="15:15" x14ac:dyDescent="0.2">
      <c r="O26384" s="223"/>
    </row>
    <row r="26385" spans="15:15" x14ac:dyDescent="0.2">
      <c r="O26385" s="223"/>
    </row>
    <row r="26386" spans="15:15" x14ac:dyDescent="0.2">
      <c r="O26386" s="223"/>
    </row>
    <row r="26387" spans="15:15" x14ac:dyDescent="0.2">
      <c r="O26387" s="223"/>
    </row>
    <row r="26388" spans="15:15" x14ac:dyDescent="0.2">
      <c r="O26388" s="223"/>
    </row>
    <row r="26389" spans="15:15" x14ac:dyDescent="0.2">
      <c r="O26389" s="223"/>
    </row>
    <row r="26390" spans="15:15" x14ac:dyDescent="0.2">
      <c r="O26390" s="223"/>
    </row>
    <row r="26391" spans="15:15" x14ac:dyDescent="0.2">
      <c r="O26391" s="223"/>
    </row>
    <row r="26392" spans="15:15" x14ac:dyDescent="0.2">
      <c r="O26392" s="223"/>
    </row>
    <row r="26393" spans="15:15" x14ac:dyDescent="0.2">
      <c r="O26393" s="223"/>
    </row>
    <row r="26394" spans="15:15" x14ac:dyDescent="0.2">
      <c r="O26394" s="223"/>
    </row>
    <row r="26395" spans="15:15" x14ac:dyDescent="0.2">
      <c r="O26395" s="223"/>
    </row>
    <row r="26396" spans="15:15" x14ac:dyDescent="0.2">
      <c r="O26396" s="223"/>
    </row>
    <row r="26397" spans="15:15" x14ac:dyDescent="0.2">
      <c r="O26397" s="223"/>
    </row>
    <row r="26398" spans="15:15" x14ac:dyDescent="0.2">
      <c r="O26398" s="223"/>
    </row>
    <row r="26399" spans="15:15" x14ac:dyDescent="0.2">
      <c r="O26399" s="223"/>
    </row>
    <row r="26400" spans="15:15" x14ac:dyDescent="0.2">
      <c r="O26400" s="223"/>
    </row>
    <row r="26401" spans="15:15" x14ac:dyDescent="0.2">
      <c r="O26401" s="223"/>
    </row>
    <row r="26402" spans="15:15" x14ac:dyDescent="0.2">
      <c r="O26402" s="223"/>
    </row>
    <row r="26403" spans="15:15" x14ac:dyDescent="0.2">
      <c r="O26403" s="223"/>
    </row>
    <row r="26404" spans="15:15" x14ac:dyDescent="0.2">
      <c r="O26404" s="223"/>
    </row>
    <row r="26405" spans="15:15" x14ac:dyDescent="0.2">
      <c r="O26405" s="223"/>
    </row>
    <row r="26406" spans="15:15" x14ac:dyDescent="0.2">
      <c r="O26406" s="223"/>
    </row>
    <row r="26407" spans="15:15" x14ac:dyDescent="0.2">
      <c r="O26407" s="223"/>
    </row>
    <row r="26408" spans="15:15" x14ac:dyDescent="0.2">
      <c r="O26408" s="223"/>
    </row>
    <row r="26409" spans="15:15" x14ac:dyDescent="0.2">
      <c r="O26409" s="223"/>
    </row>
    <row r="26410" spans="15:15" x14ac:dyDescent="0.2">
      <c r="O26410" s="223"/>
    </row>
    <row r="26411" spans="15:15" x14ac:dyDescent="0.2">
      <c r="O26411" s="223"/>
    </row>
    <row r="26412" spans="15:15" x14ac:dyDescent="0.2">
      <c r="O26412" s="223"/>
    </row>
    <row r="26413" spans="15:15" x14ac:dyDescent="0.2">
      <c r="O26413" s="223"/>
    </row>
    <row r="26414" spans="15:15" x14ac:dyDescent="0.2">
      <c r="O26414" s="223"/>
    </row>
    <row r="26415" spans="15:15" x14ac:dyDescent="0.2">
      <c r="O26415" s="223"/>
    </row>
    <row r="26416" spans="15:15" x14ac:dyDescent="0.2">
      <c r="O26416" s="223"/>
    </row>
    <row r="26417" spans="15:15" x14ac:dyDescent="0.2">
      <c r="O26417" s="223"/>
    </row>
    <row r="26418" spans="15:15" x14ac:dyDescent="0.2">
      <c r="O26418" s="223"/>
    </row>
    <row r="26419" spans="15:15" x14ac:dyDescent="0.2">
      <c r="O26419" s="223"/>
    </row>
    <row r="26420" spans="15:15" x14ac:dyDescent="0.2">
      <c r="O26420" s="223"/>
    </row>
    <row r="26421" spans="15:15" x14ac:dyDescent="0.2">
      <c r="O26421" s="223"/>
    </row>
    <row r="26422" spans="15:15" x14ac:dyDescent="0.2">
      <c r="O26422" s="223"/>
    </row>
    <row r="26423" spans="15:15" x14ac:dyDescent="0.2">
      <c r="O26423" s="223"/>
    </row>
    <row r="26424" spans="15:15" x14ac:dyDescent="0.2">
      <c r="O26424" s="223"/>
    </row>
    <row r="26425" spans="15:15" x14ac:dyDescent="0.2">
      <c r="O26425" s="223"/>
    </row>
    <row r="26426" spans="15:15" x14ac:dyDescent="0.2">
      <c r="O26426" s="223"/>
    </row>
    <row r="26427" spans="15:15" x14ac:dyDescent="0.2">
      <c r="O26427" s="223"/>
    </row>
    <row r="26428" spans="15:15" x14ac:dyDescent="0.2">
      <c r="O26428" s="223"/>
    </row>
    <row r="26429" spans="15:15" x14ac:dyDescent="0.2">
      <c r="O26429" s="223"/>
    </row>
    <row r="26430" spans="15:15" x14ac:dyDescent="0.2">
      <c r="O26430" s="223"/>
    </row>
    <row r="26431" spans="15:15" x14ac:dyDescent="0.2">
      <c r="O26431" s="223"/>
    </row>
    <row r="26432" spans="15:15" x14ac:dyDescent="0.2">
      <c r="O26432" s="223"/>
    </row>
    <row r="26433" spans="15:15" x14ac:dyDescent="0.2">
      <c r="O26433" s="223"/>
    </row>
    <row r="26434" spans="15:15" x14ac:dyDescent="0.2">
      <c r="O26434" s="223"/>
    </row>
    <row r="26435" spans="15:15" x14ac:dyDescent="0.2">
      <c r="O26435" s="223"/>
    </row>
    <row r="26436" spans="15:15" x14ac:dyDescent="0.2">
      <c r="O26436" s="223"/>
    </row>
    <row r="26437" spans="15:15" x14ac:dyDescent="0.2">
      <c r="O26437" s="223"/>
    </row>
    <row r="26438" spans="15:15" x14ac:dyDescent="0.2">
      <c r="O26438" s="223"/>
    </row>
    <row r="26439" spans="15:15" x14ac:dyDescent="0.2">
      <c r="O26439" s="223"/>
    </row>
    <row r="26440" spans="15:15" x14ac:dyDescent="0.2">
      <c r="O26440" s="223"/>
    </row>
    <row r="26441" spans="15:15" x14ac:dyDescent="0.2">
      <c r="O26441" s="223"/>
    </row>
    <row r="26442" spans="15:15" x14ac:dyDescent="0.2">
      <c r="O26442" s="223"/>
    </row>
    <row r="26443" spans="15:15" x14ac:dyDescent="0.2">
      <c r="O26443" s="223"/>
    </row>
    <row r="26444" spans="15:15" x14ac:dyDescent="0.2">
      <c r="O26444" s="223"/>
    </row>
    <row r="26445" spans="15:15" x14ac:dyDescent="0.2">
      <c r="O26445" s="223"/>
    </row>
    <row r="26446" spans="15:15" x14ac:dyDescent="0.2">
      <c r="O26446" s="223"/>
    </row>
    <row r="26447" spans="15:15" x14ac:dyDescent="0.2">
      <c r="O26447" s="223"/>
    </row>
    <row r="26448" spans="15:15" x14ac:dyDescent="0.2">
      <c r="O26448" s="223"/>
    </row>
    <row r="26449" spans="15:15" x14ac:dyDescent="0.2">
      <c r="O26449" s="223"/>
    </row>
    <row r="26450" spans="15:15" x14ac:dyDescent="0.2">
      <c r="O26450" s="223"/>
    </row>
    <row r="26451" spans="15:15" x14ac:dyDescent="0.2">
      <c r="O26451" s="223"/>
    </row>
    <row r="26452" spans="15:15" x14ac:dyDescent="0.2">
      <c r="O26452" s="223"/>
    </row>
    <row r="26453" spans="15:15" x14ac:dyDescent="0.2">
      <c r="O26453" s="223"/>
    </row>
    <row r="26454" spans="15:15" x14ac:dyDescent="0.2">
      <c r="O26454" s="223"/>
    </row>
    <row r="26455" spans="15:15" x14ac:dyDescent="0.2">
      <c r="O26455" s="223"/>
    </row>
    <row r="26456" spans="15:15" x14ac:dyDescent="0.2">
      <c r="O26456" s="223"/>
    </row>
    <row r="26457" spans="15:15" x14ac:dyDescent="0.2">
      <c r="O26457" s="223"/>
    </row>
    <row r="26458" spans="15:15" x14ac:dyDescent="0.2">
      <c r="O26458" s="223"/>
    </row>
    <row r="26459" spans="15:15" x14ac:dyDescent="0.2">
      <c r="O26459" s="223"/>
    </row>
    <row r="26460" spans="15:15" x14ac:dyDescent="0.2">
      <c r="O26460" s="223"/>
    </row>
    <row r="26461" spans="15:15" x14ac:dyDescent="0.2">
      <c r="O26461" s="223"/>
    </row>
    <row r="26462" spans="15:15" x14ac:dyDescent="0.2">
      <c r="O26462" s="223"/>
    </row>
    <row r="26463" spans="15:15" x14ac:dyDescent="0.2">
      <c r="O26463" s="223"/>
    </row>
    <row r="26464" spans="15:15" x14ac:dyDescent="0.2">
      <c r="O26464" s="223"/>
    </row>
    <row r="26465" spans="15:15" x14ac:dyDescent="0.2">
      <c r="O26465" s="223"/>
    </row>
    <row r="26466" spans="15:15" x14ac:dyDescent="0.2">
      <c r="O26466" s="223"/>
    </row>
    <row r="26467" spans="15:15" x14ac:dyDescent="0.2">
      <c r="O26467" s="223"/>
    </row>
    <row r="26468" spans="15:15" x14ac:dyDescent="0.2">
      <c r="O26468" s="223"/>
    </row>
    <row r="26469" spans="15:15" x14ac:dyDescent="0.2">
      <c r="O26469" s="223"/>
    </row>
    <row r="26470" spans="15:15" x14ac:dyDescent="0.2">
      <c r="O26470" s="223"/>
    </row>
    <row r="26471" spans="15:15" x14ac:dyDescent="0.2">
      <c r="O26471" s="223"/>
    </row>
    <row r="26472" spans="15:15" x14ac:dyDescent="0.2">
      <c r="O26472" s="223"/>
    </row>
    <row r="26473" spans="15:15" x14ac:dyDescent="0.2">
      <c r="O26473" s="223"/>
    </row>
    <row r="26474" spans="15:15" x14ac:dyDescent="0.2">
      <c r="O26474" s="223"/>
    </row>
    <row r="26475" spans="15:15" x14ac:dyDescent="0.2">
      <c r="O26475" s="223"/>
    </row>
    <row r="26476" spans="15:15" x14ac:dyDescent="0.2">
      <c r="O26476" s="223"/>
    </row>
    <row r="26477" spans="15:15" x14ac:dyDescent="0.2">
      <c r="O26477" s="223"/>
    </row>
    <row r="26478" spans="15:15" x14ac:dyDescent="0.2">
      <c r="O26478" s="223"/>
    </row>
    <row r="26479" spans="15:15" x14ac:dyDescent="0.2">
      <c r="O26479" s="223"/>
    </row>
    <row r="26480" spans="15:15" x14ac:dyDescent="0.2">
      <c r="O26480" s="223"/>
    </row>
    <row r="26481" spans="15:15" x14ac:dyDescent="0.2">
      <c r="O26481" s="223"/>
    </row>
    <row r="26482" spans="15:15" x14ac:dyDescent="0.2">
      <c r="O26482" s="223"/>
    </row>
    <row r="26483" spans="15:15" x14ac:dyDescent="0.2">
      <c r="O26483" s="223"/>
    </row>
    <row r="26484" spans="15:15" x14ac:dyDescent="0.2">
      <c r="O26484" s="223"/>
    </row>
    <row r="26485" spans="15:15" x14ac:dyDescent="0.2">
      <c r="O26485" s="223"/>
    </row>
    <row r="26486" spans="15:15" x14ac:dyDescent="0.2">
      <c r="O26486" s="223"/>
    </row>
    <row r="26487" spans="15:15" x14ac:dyDescent="0.2">
      <c r="O26487" s="223"/>
    </row>
    <row r="26488" spans="15:15" x14ac:dyDescent="0.2">
      <c r="O26488" s="223"/>
    </row>
    <row r="26489" spans="15:15" x14ac:dyDescent="0.2">
      <c r="O26489" s="223"/>
    </row>
    <row r="26490" spans="15:15" x14ac:dyDescent="0.2">
      <c r="O26490" s="223"/>
    </row>
    <row r="26491" spans="15:15" x14ac:dyDescent="0.2">
      <c r="O26491" s="223"/>
    </row>
    <row r="26492" spans="15:15" x14ac:dyDescent="0.2">
      <c r="O26492" s="223"/>
    </row>
    <row r="26493" spans="15:15" x14ac:dyDescent="0.2">
      <c r="O26493" s="223"/>
    </row>
    <row r="26494" spans="15:15" x14ac:dyDescent="0.2">
      <c r="O26494" s="223"/>
    </row>
    <row r="26495" spans="15:15" x14ac:dyDescent="0.2">
      <c r="O26495" s="223"/>
    </row>
    <row r="26496" spans="15:15" x14ac:dyDescent="0.2">
      <c r="O26496" s="223"/>
    </row>
    <row r="26497" spans="15:15" x14ac:dyDescent="0.2">
      <c r="O26497" s="223"/>
    </row>
    <row r="26498" spans="15:15" x14ac:dyDescent="0.2">
      <c r="O26498" s="223"/>
    </row>
    <row r="26499" spans="15:15" x14ac:dyDescent="0.2">
      <c r="O26499" s="223"/>
    </row>
    <row r="26500" spans="15:15" x14ac:dyDescent="0.2">
      <c r="O26500" s="223"/>
    </row>
    <row r="26501" spans="15:15" x14ac:dyDescent="0.2">
      <c r="O26501" s="223"/>
    </row>
    <row r="26502" spans="15:15" x14ac:dyDescent="0.2">
      <c r="O26502" s="223"/>
    </row>
    <row r="26503" spans="15:15" x14ac:dyDescent="0.2">
      <c r="O26503" s="223"/>
    </row>
    <row r="26504" spans="15:15" x14ac:dyDescent="0.2">
      <c r="O26504" s="223"/>
    </row>
    <row r="26505" spans="15:15" x14ac:dyDescent="0.2">
      <c r="O26505" s="223"/>
    </row>
    <row r="26506" spans="15:15" x14ac:dyDescent="0.2">
      <c r="O26506" s="223"/>
    </row>
    <row r="26507" spans="15:15" x14ac:dyDescent="0.2">
      <c r="O26507" s="223"/>
    </row>
    <row r="26508" spans="15:15" x14ac:dyDescent="0.2">
      <c r="O26508" s="223"/>
    </row>
    <row r="26509" spans="15:15" x14ac:dyDescent="0.2">
      <c r="O26509" s="223"/>
    </row>
    <row r="26510" spans="15:15" x14ac:dyDescent="0.2">
      <c r="O26510" s="223"/>
    </row>
    <row r="26511" spans="15:15" x14ac:dyDescent="0.2">
      <c r="O26511" s="223"/>
    </row>
    <row r="26512" spans="15:15" x14ac:dyDescent="0.2">
      <c r="O26512" s="223"/>
    </row>
    <row r="26513" spans="15:15" x14ac:dyDescent="0.2">
      <c r="O26513" s="223"/>
    </row>
    <row r="26514" spans="15:15" x14ac:dyDescent="0.2">
      <c r="O26514" s="223"/>
    </row>
    <row r="26515" spans="15:15" x14ac:dyDescent="0.2">
      <c r="O26515" s="223"/>
    </row>
    <row r="26516" spans="15:15" x14ac:dyDescent="0.2">
      <c r="O26516" s="223"/>
    </row>
    <row r="26517" spans="15:15" x14ac:dyDescent="0.2">
      <c r="O26517" s="223"/>
    </row>
    <row r="26518" spans="15:15" x14ac:dyDescent="0.2">
      <c r="O26518" s="223"/>
    </row>
    <row r="26519" spans="15:15" x14ac:dyDescent="0.2">
      <c r="O26519" s="223"/>
    </row>
    <row r="26520" spans="15:15" x14ac:dyDescent="0.2">
      <c r="O26520" s="223"/>
    </row>
    <row r="26521" spans="15:15" x14ac:dyDescent="0.2">
      <c r="O26521" s="223"/>
    </row>
    <row r="26522" spans="15:15" x14ac:dyDescent="0.2">
      <c r="O26522" s="223"/>
    </row>
    <row r="26523" spans="15:15" x14ac:dyDescent="0.2">
      <c r="O26523" s="223"/>
    </row>
    <row r="26524" spans="15:15" x14ac:dyDescent="0.2">
      <c r="O26524" s="223"/>
    </row>
    <row r="26525" spans="15:15" x14ac:dyDescent="0.2">
      <c r="O26525" s="223"/>
    </row>
    <row r="26526" spans="15:15" x14ac:dyDescent="0.2">
      <c r="O26526" s="223"/>
    </row>
    <row r="26527" spans="15:15" x14ac:dyDescent="0.2">
      <c r="O26527" s="223"/>
    </row>
    <row r="26528" spans="15:15" x14ac:dyDescent="0.2">
      <c r="O26528" s="223"/>
    </row>
    <row r="26529" spans="15:15" x14ac:dyDescent="0.2">
      <c r="O26529" s="223"/>
    </row>
    <row r="26530" spans="15:15" x14ac:dyDescent="0.2">
      <c r="O26530" s="223"/>
    </row>
    <row r="26531" spans="15:15" x14ac:dyDescent="0.2">
      <c r="O26531" s="223"/>
    </row>
    <row r="26532" spans="15:15" x14ac:dyDescent="0.2">
      <c r="O26532" s="223"/>
    </row>
    <row r="26533" spans="15:15" x14ac:dyDescent="0.2">
      <c r="O26533" s="223"/>
    </row>
    <row r="26534" spans="15:15" x14ac:dyDescent="0.2">
      <c r="O26534" s="223"/>
    </row>
    <row r="26535" spans="15:15" x14ac:dyDescent="0.2">
      <c r="O26535" s="223"/>
    </row>
    <row r="26536" spans="15:15" x14ac:dyDescent="0.2">
      <c r="O26536" s="223"/>
    </row>
    <row r="26537" spans="15:15" x14ac:dyDescent="0.2">
      <c r="O26537" s="223"/>
    </row>
    <row r="26538" spans="15:15" x14ac:dyDescent="0.2">
      <c r="O26538" s="223"/>
    </row>
    <row r="26539" spans="15:15" x14ac:dyDescent="0.2">
      <c r="O26539" s="223"/>
    </row>
    <row r="26540" spans="15:15" x14ac:dyDescent="0.2">
      <c r="O26540" s="223"/>
    </row>
    <row r="26541" spans="15:15" x14ac:dyDescent="0.2">
      <c r="O26541" s="223"/>
    </row>
    <row r="26542" spans="15:15" x14ac:dyDescent="0.2">
      <c r="O26542" s="223"/>
    </row>
    <row r="26543" spans="15:15" x14ac:dyDescent="0.2">
      <c r="O26543" s="223"/>
    </row>
    <row r="26544" spans="15:15" x14ac:dyDescent="0.2">
      <c r="O26544" s="223"/>
    </row>
    <row r="26545" spans="15:15" x14ac:dyDescent="0.2">
      <c r="O26545" s="223"/>
    </row>
    <row r="26546" spans="15:15" x14ac:dyDescent="0.2">
      <c r="O26546" s="223"/>
    </row>
    <row r="26547" spans="15:15" x14ac:dyDescent="0.2">
      <c r="O26547" s="223"/>
    </row>
    <row r="26548" spans="15:15" x14ac:dyDescent="0.2">
      <c r="O26548" s="223"/>
    </row>
    <row r="26549" spans="15:15" x14ac:dyDescent="0.2">
      <c r="O26549" s="223"/>
    </row>
    <row r="26550" spans="15:15" x14ac:dyDescent="0.2">
      <c r="O26550" s="223"/>
    </row>
    <row r="26551" spans="15:15" x14ac:dyDescent="0.2">
      <c r="O26551" s="223"/>
    </row>
    <row r="26552" spans="15:15" x14ac:dyDescent="0.2">
      <c r="O26552" s="223"/>
    </row>
    <row r="26553" spans="15:15" x14ac:dyDescent="0.2">
      <c r="O26553" s="223"/>
    </row>
    <row r="26554" spans="15:15" x14ac:dyDescent="0.2">
      <c r="O26554" s="223"/>
    </row>
    <row r="26555" spans="15:15" x14ac:dyDescent="0.2">
      <c r="O26555" s="223"/>
    </row>
    <row r="26556" spans="15:15" x14ac:dyDescent="0.2">
      <c r="O26556" s="223"/>
    </row>
    <row r="26557" spans="15:15" x14ac:dyDescent="0.2">
      <c r="O26557" s="223"/>
    </row>
    <row r="26558" spans="15:15" x14ac:dyDescent="0.2">
      <c r="O26558" s="223"/>
    </row>
    <row r="26559" spans="15:15" x14ac:dyDescent="0.2">
      <c r="O26559" s="223"/>
    </row>
    <row r="26560" spans="15:15" x14ac:dyDescent="0.2">
      <c r="O26560" s="223"/>
    </row>
    <row r="26561" spans="15:15" x14ac:dyDescent="0.2">
      <c r="O26561" s="223"/>
    </row>
    <row r="26562" spans="15:15" x14ac:dyDescent="0.2">
      <c r="O26562" s="223"/>
    </row>
    <row r="26563" spans="15:15" x14ac:dyDescent="0.2">
      <c r="O26563" s="223"/>
    </row>
    <row r="26564" spans="15:15" x14ac:dyDescent="0.2">
      <c r="O26564" s="223"/>
    </row>
    <row r="26565" spans="15:15" x14ac:dyDescent="0.2">
      <c r="O26565" s="223"/>
    </row>
    <row r="26566" spans="15:15" x14ac:dyDescent="0.2">
      <c r="O26566" s="223"/>
    </row>
    <row r="26567" spans="15:15" x14ac:dyDescent="0.2">
      <c r="O26567" s="223"/>
    </row>
    <row r="26568" spans="15:15" x14ac:dyDescent="0.2">
      <c r="O26568" s="223"/>
    </row>
    <row r="26569" spans="15:15" x14ac:dyDescent="0.2">
      <c r="O26569" s="223"/>
    </row>
    <row r="26570" spans="15:15" x14ac:dyDescent="0.2">
      <c r="O26570" s="223"/>
    </row>
    <row r="26571" spans="15:15" x14ac:dyDescent="0.2">
      <c r="O26571" s="223"/>
    </row>
    <row r="26572" spans="15:15" x14ac:dyDescent="0.2">
      <c r="O26572" s="223"/>
    </row>
    <row r="26573" spans="15:15" x14ac:dyDescent="0.2">
      <c r="O26573" s="223"/>
    </row>
    <row r="26574" spans="15:15" x14ac:dyDescent="0.2">
      <c r="O26574" s="223"/>
    </row>
    <row r="26575" spans="15:15" x14ac:dyDescent="0.2">
      <c r="O26575" s="223"/>
    </row>
    <row r="26576" spans="15:15" x14ac:dyDescent="0.2">
      <c r="O26576" s="223"/>
    </row>
    <row r="26577" spans="15:15" x14ac:dyDescent="0.2">
      <c r="O26577" s="223"/>
    </row>
    <row r="26578" spans="15:15" x14ac:dyDescent="0.2">
      <c r="O26578" s="223"/>
    </row>
    <row r="26579" spans="15:15" x14ac:dyDescent="0.2">
      <c r="O26579" s="223"/>
    </row>
    <row r="26580" spans="15:15" x14ac:dyDescent="0.2">
      <c r="O26580" s="223"/>
    </row>
    <row r="26581" spans="15:15" x14ac:dyDescent="0.2">
      <c r="O26581" s="223"/>
    </row>
    <row r="26582" spans="15:15" x14ac:dyDescent="0.2">
      <c r="O26582" s="223"/>
    </row>
    <row r="26583" spans="15:15" x14ac:dyDescent="0.2">
      <c r="O26583" s="223"/>
    </row>
    <row r="26584" spans="15:15" x14ac:dyDescent="0.2">
      <c r="O26584" s="223"/>
    </row>
    <row r="26585" spans="15:15" x14ac:dyDescent="0.2">
      <c r="O26585" s="223"/>
    </row>
    <row r="26586" spans="15:15" x14ac:dyDescent="0.2">
      <c r="O26586" s="223"/>
    </row>
    <row r="26587" spans="15:15" x14ac:dyDescent="0.2">
      <c r="O26587" s="223"/>
    </row>
    <row r="26588" spans="15:15" x14ac:dyDescent="0.2">
      <c r="O26588" s="223"/>
    </row>
    <row r="26589" spans="15:15" x14ac:dyDescent="0.2">
      <c r="O26589" s="223"/>
    </row>
    <row r="26590" spans="15:15" x14ac:dyDescent="0.2">
      <c r="O26590" s="223"/>
    </row>
    <row r="26591" spans="15:15" x14ac:dyDescent="0.2">
      <c r="O26591" s="223"/>
    </row>
    <row r="26592" spans="15:15" x14ac:dyDescent="0.2">
      <c r="O26592" s="223"/>
    </row>
    <row r="26593" spans="15:15" x14ac:dyDescent="0.2">
      <c r="O26593" s="223"/>
    </row>
    <row r="26594" spans="15:15" x14ac:dyDescent="0.2">
      <c r="O26594" s="223"/>
    </row>
    <row r="26595" spans="15:15" x14ac:dyDescent="0.2">
      <c r="O26595" s="223"/>
    </row>
    <row r="26596" spans="15:15" x14ac:dyDescent="0.2">
      <c r="O26596" s="223"/>
    </row>
    <row r="26597" spans="15:15" x14ac:dyDescent="0.2">
      <c r="O26597" s="223"/>
    </row>
    <row r="26598" spans="15:15" x14ac:dyDescent="0.2">
      <c r="O26598" s="223"/>
    </row>
    <row r="26599" spans="15:15" x14ac:dyDescent="0.2">
      <c r="O26599" s="223"/>
    </row>
    <row r="26600" spans="15:15" x14ac:dyDescent="0.2">
      <c r="O26600" s="223"/>
    </row>
    <row r="26601" spans="15:15" x14ac:dyDescent="0.2">
      <c r="O26601" s="223"/>
    </row>
    <row r="26602" spans="15:15" x14ac:dyDescent="0.2">
      <c r="O26602" s="223"/>
    </row>
    <row r="26603" spans="15:15" x14ac:dyDescent="0.2">
      <c r="O26603" s="223"/>
    </row>
    <row r="26604" spans="15:15" x14ac:dyDescent="0.2">
      <c r="O26604" s="223"/>
    </row>
    <row r="26605" spans="15:15" x14ac:dyDescent="0.2">
      <c r="O26605" s="223"/>
    </row>
    <row r="26606" spans="15:15" x14ac:dyDescent="0.2">
      <c r="O26606" s="223"/>
    </row>
    <row r="26607" spans="15:15" x14ac:dyDescent="0.2">
      <c r="O26607" s="223"/>
    </row>
    <row r="26608" spans="15:15" x14ac:dyDescent="0.2">
      <c r="O26608" s="223"/>
    </row>
    <row r="26609" spans="15:15" x14ac:dyDescent="0.2">
      <c r="O26609" s="223"/>
    </row>
    <row r="26610" spans="15:15" x14ac:dyDescent="0.2">
      <c r="O26610" s="223"/>
    </row>
    <row r="26611" spans="15:15" x14ac:dyDescent="0.2">
      <c r="O26611" s="223"/>
    </row>
    <row r="26612" spans="15:15" x14ac:dyDescent="0.2">
      <c r="O26612" s="223"/>
    </row>
    <row r="26613" spans="15:15" x14ac:dyDescent="0.2">
      <c r="O26613" s="223"/>
    </row>
    <row r="26614" spans="15:15" x14ac:dyDescent="0.2">
      <c r="O26614" s="223"/>
    </row>
    <row r="26615" spans="15:15" x14ac:dyDescent="0.2">
      <c r="O26615" s="223"/>
    </row>
    <row r="26616" spans="15:15" x14ac:dyDescent="0.2">
      <c r="O26616" s="223"/>
    </row>
    <row r="26617" spans="15:15" x14ac:dyDescent="0.2">
      <c r="O26617" s="223"/>
    </row>
    <row r="26618" spans="15:15" x14ac:dyDescent="0.2">
      <c r="O26618" s="223"/>
    </row>
    <row r="26619" spans="15:15" x14ac:dyDescent="0.2">
      <c r="O26619" s="223"/>
    </row>
    <row r="26620" spans="15:15" x14ac:dyDescent="0.2">
      <c r="O26620" s="223"/>
    </row>
    <row r="26621" spans="15:15" x14ac:dyDescent="0.2">
      <c r="O26621" s="223"/>
    </row>
    <row r="26622" spans="15:15" x14ac:dyDescent="0.2">
      <c r="O26622" s="223"/>
    </row>
    <row r="26623" spans="15:15" x14ac:dyDescent="0.2">
      <c r="O26623" s="223"/>
    </row>
    <row r="26624" spans="15:15" x14ac:dyDescent="0.2">
      <c r="O26624" s="223"/>
    </row>
    <row r="26625" spans="15:15" x14ac:dyDescent="0.2">
      <c r="O26625" s="223"/>
    </row>
    <row r="26626" spans="15:15" x14ac:dyDescent="0.2">
      <c r="O26626" s="223"/>
    </row>
    <row r="26627" spans="15:15" x14ac:dyDescent="0.2">
      <c r="O26627" s="223"/>
    </row>
    <row r="26628" spans="15:15" x14ac:dyDescent="0.2">
      <c r="O26628" s="223"/>
    </row>
    <row r="26629" spans="15:15" x14ac:dyDescent="0.2">
      <c r="O26629" s="223"/>
    </row>
    <row r="26630" spans="15:15" x14ac:dyDescent="0.2">
      <c r="O26630" s="223"/>
    </row>
    <row r="26631" spans="15:15" x14ac:dyDescent="0.2">
      <c r="O26631" s="223"/>
    </row>
    <row r="26632" spans="15:15" x14ac:dyDescent="0.2">
      <c r="O26632" s="223"/>
    </row>
    <row r="26633" spans="15:15" x14ac:dyDescent="0.2">
      <c r="O26633" s="223"/>
    </row>
    <row r="26634" spans="15:15" x14ac:dyDescent="0.2">
      <c r="O26634" s="223"/>
    </row>
    <row r="26635" spans="15:15" x14ac:dyDescent="0.2">
      <c r="O26635" s="223"/>
    </row>
    <row r="26636" spans="15:15" x14ac:dyDescent="0.2">
      <c r="O26636" s="223"/>
    </row>
    <row r="26637" spans="15:15" x14ac:dyDescent="0.2">
      <c r="O26637" s="223"/>
    </row>
    <row r="26638" spans="15:15" x14ac:dyDescent="0.2">
      <c r="O26638" s="223"/>
    </row>
    <row r="26639" spans="15:15" x14ac:dyDescent="0.2">
      <c r="O26639" s="223"/>
    </row>
    <row r="26640" spans="15:15" x14ac:dyDescent="0.2">
      <c r="O26640" s="223"/>
    </row>
    <row r="26641" spans="15:15" x14ac:dyDescent="0.2">
      <c r="O26641" s="223"/>
    </row>
    <row r="26642" spans="15:15" x14ac:dyDescent="0.2">
      <c r="O26642" s="223"/>
    </row>
    <row r="26643" spans="15:15" x14ac:dyDescent="0.2">
      <c r="O26643" s="223"/>
    </row>
    <row r="26644" spans="15:15" x14ac:dyDescent="0.2">
      <c r="O26644" s="223"/>
    </row>
    <row r="26645" spans="15:15" x14ac:dyDescent="0.2">
      <c r="O26645" s="223"/>
    </row>
    <row r="26646" spans="15:15" x14ac:dyDescent="0.2">
      <c r="O26646" s="223"/>
    </row>
    <row r="26647" spans="15:15" x14ac:dyDescent="0.2">
      <c r="O26647" s="223"/>
    </row>
    <row r="26648" spans="15:15" x14ac:dyDescent="0.2">
      <c r="O26648" s="223"/>
    </row>
    <row r="26649" spans="15:15" x14ac:dyDescent="0.2">
      <c r="O26649" s="223"/>
    </row>
    <row r="26650" spans="15:15" x14ac:dyDescent="0.2">
      <c r="O26650" s="223"/>
    </row>
    <row r="26651" spans="15:15" x14ac:dyDescent="0.2">
      <c r="O26651" s="223"/>
    </row>
    <row r="26652" spans="15:15" x14ac:dyDescent="0.2">
      <c r="O26652" s="223"/>
    </row>
    <row r="26653" spans="15:15" x14ac:dyDescent="0.2">
      <c r="O26653" s="223"/>
    </row>
    <row r="26654" spans="15:15" x14ac:dyDescent="0.2">
      <c r="O26654" s="223"/>
    </row>
    <row r="26655" spans="15:15" x14ac:dyDescent="0.2">
      <c r="O26655" s="223"/>
    </row>
    <row r="26656" spans="15:15" x14ac:dyDescent="0.2">
      <c r="O26656" s="223"/>
    </row>
    <row r="26657" spans="15:15" x14ac:dyDescent="0.2">
      <c r="O26657" s="223"/>
    </row>
    <row r="26658" spans="15:15" x14ac:dyDescent="0.2">
      <c r="O26658" s="223"/>
    </row>
    <row r="26659" spans="15:15" x14ac:dyDescent="0.2">
      <c r="O26659" s="223"/>
    </row>
    <row r="26660" spans="15:15" x14ac:dyDescent="0.2">
      <c r="O26660" s="223"/>
    </row>
    <row r="26661" spans="15:15" x14ac:dyDescent="0.2">
      <c r="O26661" s="223"/>
    </row>
    <row r="26662" spans="15:15" x14ac:dyDescent="0.2">
      <c r="O26662" s="223"/>
    </row>
    <row r="26663" spans="15:15" x14ac:dyDescent="0.2">
      <c r="O26663" s="223"/>
    </row>
    <row r="26664" spans="15:15" x14ac:dyDescent="0.2">
      <c r="O26664" s="223"/>
    </row>
    <row r="26665" spans="15:15" x14ac:dyDescent="0.2">
      <c r="O26665" s="223"/>
    </row>
    <row r="26666" spans="15:15" x14ac:dyDescent="0.2">
      <c r="O26666" s="223"/>
    </row>
    <row r="26667" spans="15:15" x14ac:dyDescent="0.2">
      <c r="O26667" s="223"/>
    </row>
    <row r="26668" spans="15:15" x14ac:dyDescent="0.2">
      <c r="O26668" s="223"/>
    </row>
    <row r="26669" spans="15:15" x14ac:dyDescent="0.2">
      <c r="O26669" s="223"/>
    </row>
    <row r="26670" spans="15:15" x14ac:dyDescent="0.2">
      <c r="O26670" s="223"/>
    </row>
    <row r="26671" spans="15:15" x14ac:dyDescent="0.2">
      <c r="O26671" s="223"/>
    </row>
    <row r="26672" spans="15:15" x14ac:dyDescent="0.2">
      <c r="O26672" s="223"/>
    </row>
    <row r="26673" spans="15:15" x14ac:dyDescent="0.2">
      <c r="O26673" s="223"/>
    </row>
    <row r="26674" spans="15:15" x14ac:dyDescent="0.2">
      <c r="O26674" s="223"/>
    </row>
    <row r="26675" spans="15:15" x14ac:dyDescent="0.2">
      <c r="O26675" s="223"/>
    </row>
    <row r="26676" spans="15:15" x14ac:dyDescent="0.2">
      <c r="O26676" s="223"/>
    </row>
    <row r="26677" spans="15:15" x14ac:dyDescent="0.2">
      <c r="O26677" s="223"/>
    </row>
    <row r="26678" spans="15:15" x14ac:dyDescent="0.2">
      <c r="O26678" s="223"/>
    </row>
    <row r="26679" spans="15:15" x14ac:dyDescent="0.2">
      <c r="O26679" s="223"/>
    </row>
    <row r="26680" spans="15:15" x14ac:dyDescent="0.2">
      <c r="O26680" s="223"/>
    </row>
    <row r="26681" spans="15:15" x14ac:dyDescent="0.2">
      <c r="O26681" s="223"/>
    </row>
    <row r="26682" spans="15:15" x14ac:dyDescent="0.2">
      <c r="O26682" s="223"/>
    </row>
    <row r="26683" spans="15:15" x14ac:dyDescent="0.2">
      <c r="O26683" s="223"/>
    </row>
    <row r="26684" spans="15:15" x14ac:dyDescent="0.2">
      <c r="O26684" s="223"/>
    </row>
    <row r="26685" spans="15:15" x14ac:dyDescent="0.2">
      <c r="O26685" s="223"/>
    </row>
    <row r="26686" spans="15:15" x14ac:dyDescent="0.2">
      <c r="O26686" s="223"/>
    </row>
    <row r="26687" spans="15:15" x14ac:dyDescent="0.2">
      <c r="O26687" s="223"/>
    </row>
    <row r="26688" spans="15:15" x14ac:dyDescent="0.2">
      <c r="O26688" s="223"/>
    </row>
    <row r="26689" spans="15:15" x14ac:dyDescent="0.2">
      <c r="O26689" s="223"/>
    </row>
    <row r="26690" spans="15:15" x14ac:dyDescent="0.2">
      <c r="O26690" s="223"/>
    </row>
    <row r="26691" spans="15:15" x14ac:dyDescent="0.2">
      <c r="O26691" s="223"/>
    </row>
    <row r="26692" spans="15:15" x14ac:dyDescent="0.2">
      <c r="O26692" s="223"/>
    </row>
    <row r="26693" spans="15:15" x14ac:dyDescent="0.2">
      <c r="O26693" s="223"/>
    </row>
    <row r="26694" spans="15:15" x14ac:dyDescent="0.2">
      <c r="O26694" s="223"/>
    </row>
    <row r="26695" spans="15:15" x14ac:dyDescent="0.2">
      <c r="O26695" s="223"/>
    </row>
    <row r="26696" spans="15:15" x14ac:dyDescent="0.2">
      <c r="O26696" s="223"/>
    </row>
    <row r="26697" spans="15:15" x14ac:dyDescent="0.2">
      <c r="O26697" s="223"/>
    </row>
    <row r="26698" spans="15:15" x14ac:dyDescent="0.2">
      <c r="O26698" s="223"/>
    </row>
    <row r="26699" spans="15:15" x14ac:dyDescent="0.2">
      <c r="O26699" s="223"/>
    </row>
    <row r="26700" spans="15:15" x14ac:dyDescent="0.2">
      <c r="O26700" s="223"/>
    </row>
    <row r="26701" spans="15:15" x14ac:dyDescent="0.2">
      <c r="O26701" s="223"/>
    </row>
    <row r="26702" spans="15:15" x14ac:dyDescent="0.2">
      <c r="O26702" s="223"/>
    </row>
    <row r="26703" spans="15:15" x14ac:dyDescent="0.2">
      <c r="O26703" s="223"/>
    </row>
    <row r="26704" spans="15:15" x14ac:dyDescent="0.2">
      <c r="O26704" s="223"/>
    </row>
    <row r="26705" spans="15:15" x14ac:dyDescent="0.2">
      <c r="O26705" s="223"/>
    </row>
    <row r="26706" spans="15:15" x14ac:dyDescent="0.2">
      <c r="O26706" s="223"/>
    </row>
    <row r="26707" spans="15:15" x14ac:dyDescent="0.2">
      <c r="O26707" s="223"/>
    </row>
    <row r="26708" spans="15:15" x14ac:dyDescent="0.2">
      <c r="O26708" s="223"/>
    </row>
    <row r="26709" spans="15:15" x14ac:dyDescent="0.2">
      <c r="O26709" s="223"/>
    </row>
    <row r="26710" spans="15:15" x14ac:dyDescent="0.2">
      <c r="O26710" s="223"/>
    </row>
    <row r="26711" spans="15:15" x14ac:dyDescent="0.2">
      <c r="O26711" s="223"/>
    </row>
    <row r="26712" spans="15:15" x14ac:dyDescent="0.2">
      <c r="O26712" s="223"/>
    </row>
    <row r="26713" spans="15:15" x14ac:dyDescent="0.2">
      <c r="O26713" s="223"/>
    </row>
    <row r="26714" spans="15:15" x14ac:dyDescent="0.2">
      <c r="O26714" s="223"/>
    </row>
    <row r="26715" spans="15:15" x14ac:dyDescent="0.2">
      <c r="O26715" s="223"/>
    </row>
    <row r="26716" spans="15:15" x14ac:dyDescent="0.2">
      <c r="O26716" s="223"/>
    </row>
    <row r="26717" spans="15:15" x14ac:dyDescent="0.2">
      <c r="O26717" s="223"/>
    </row>
    <row r="26718" spans="15:15" x14ac:dyDescent="0.2">
      <c r="O26718" s="223"/>
    </row>
    <row r="26719" spans="15:15" x14ac:dyDescent="0.2">
      <c r="O26719" s="223"/>
    </row>
    <row r="26720" spans="15:15" x14ac:dyDescent="0.2">
      <c r="O26720" s="223"/>
    </row>
    <row r="26721" spans="15:15" x14ac:dyDescent="0.2">
      <c r="O26721" s="223"/>
    </row>
    <row r="26722" spans="15:15" x14ac:dyDescent="0.2">
      <c r="O26722" s="223"/>
    </row>
    <row r="26723" spans="15:15" x14ac:dyDescent="0.2">
      <c r="O26723" s="223"/>
    </row>
    <row r="26724" spans="15:15" x14ac:dyDescent="0.2">
      <c r="O26724" s="223"/>
    </row>
    <row r="26725" spans="15:15" x14ac:dyDescent="0.2">
      <c r="O26725" s="223"/>
    </row>
    <row r="26726" spans="15:15" x14ac:dyDescent="0.2">
      <c r="O26726" s="223"/>
    </row>
    <row r="26727" spans="15:15" x14ac:dyDescent="0.2">
      <c r="O26727" s="223"/>
    </row>
    <row r="26728" spans="15:15" x14ac:dyDescent="0.2">
      <c r="O26728" s="223"/>
    </row>
    <row r="26729" spans="15:15" x14ac:dyDescent="0.2">
      <c r="O26729" s="223"/>
    </row>
    <row r="26730" spans="15:15" x14ac:dyDescent="0.2">
      <c r="O26730" s="223"/>
    </row>
    <row r="26731" spans="15:15" x14ac:dyDescent="0.2">
      <c r="O26731" s="223"/>
    </row>
    <row r="26732" spans="15:15" x14ac:dyDescent="0.2">
      <c r="O26732" s="223"/>
    </row>
    <row r="26733" spans="15:15" x14ac:dyDescent="0.2">
      <c r="O26733" s="223"/>
    </row>
    <row r="26734" spans="15:15" x14ac:dyDescent="0.2">
      <c r="O26734" s="223"/>
    </row>
    <row r="26735" spans="15:15" x14ac:dyDescent="0.2">
      <c r="O26735" s="223"/>
    </row>
    <row r="26736" spans="15:15" x14ac:dyDescent="0.2">
      <c r="O26736" s="223"/>
    </row>
    <row r="26737" spans="15:15" x14ac:dyDescent="0.2">
      <c r="O26737" s="223"/>
    </row>
    <row r="26738" spans="15:15" x14ac:dyDescent="0.2">
      <c r="O26738" s="223"/>
    </row>
    <row r="26739" spans="15:15" x14ac:dyDescent="0.2">
      <c r="O26739" s="223"/>
    </row>
    <row r="26740" spans="15:15" x14ac:dyDescent="0.2">
      <c r="O26740" s="223"/>
    </row>
    <row r="26741" spans="15:15" x14ac:dyDescent="0.2">
      <c r="O26741" s="223"/>
    </row>
    <row r="26742" spans="15:15" x14ac:dyDescent="0.2">
      <c r="O26742" s="223"/>
    </row>
    <row r="26743" spans="15:15" x14ac:dyDescent="0.2">
      <c r="O26743" s="223"/>
    </row>
    <row r="26744" spans="15:15" x14ac:dyDescent="0.2">
      <c r="O26744" s="223"/>
    </row>
    <row r="26745" spans="15:15" x14ac:dyDescent="0.2">
      <c r="O26745" s="223"/>
    </row>
    <row r="26746" spans="15:15" x14ac:dyDescent="0.2">
      <c r="O26746" s="223"/>
    </row>
    <row r="26747" spans="15:15" x14ac:dyDescent="0.2">
      <c r="O26747" s="223"/>
    </row>
    <row r="26748" spans="15:15" x14ac:dyDescent="0.2">
      <c r="O26748" s="223"/>
    </row>
    <row r="26749" spans="15:15" x14ac:dyDescent="0.2">
      <c r="O26749" s="223"/>
    </row>
    <row r="26750" spans="15:15" x14ac:dyDescent="0.2">
      <c r="O26750" s="223"/>
    </row>
    <row r="26751" spans="15:15" x14ac:dyDescent="0.2">
      <c r="O26751" s="223"/>
    </row>
    <row r="26752" spans="15:15" x14ac:dyDescent="0.2">
      <c r="O26752" s="223"/>
    </row>
    <row r="26753" spans="15:15" x14ac:dyDescent="0.2">
      <c r="O26753" s="223"/>
    </row>
    <row r="26754" spans="15:15" x14ac:dyDescent="0.2">
      <c r="O26754" s="223"/>
    </row>
    <row r="26755" spans="15:15" x14ac:dyDescent="0.2">
      <c r="O26755" s="223"/>
    </row>
    <row r="26756" spans="15:15" x14ac:dyDescent="0.2">
      <c r="O26756" s="223"/>
    </row>
    <row r="26757" spans="15:15" x14ac:dyDescent="0.2">
      <c r="O26757" s="223"/>
    </row>
    <row r="26758" spans="15:15" x14ac:dyDescent="0.2">
      <c r="O26758" s="223"/>
    </row>
    <row r="26759" spans="15:15" x14ac:dyDescent="0.2">
      <c r="O26759" s="223"/>
    </row>
    <row r="26760" spans="15:15" x14ac:dyDescent="0.2">
      <c r="O26760" s="223"/>
    </row>
    <row r="26761" spans="15:15" x14ac:dyDescent="0.2">
      <c r="O26761" s="223"/>
    </row>
    <row r="26762" spans="15:15" x14ac:dyDescent="0.2">
      <c r="O26762" s="223"/>
    </row>
    <row r="26763" spans="15:15" x14ac:dyDescent="0.2">
      <c r="O26763" s="223"/>
    </row>
    <row r="26764" spans="15:15" x14ac:dyDescent="0.2">
      <c r="O26764" s="223"/>
    </row>
    <row r="26765" spans="15:15" x14ac:dyDescent="0.2">
      <c r="O26765" s="223"/>
    </row>
    <row r="26766" spans="15:15" x14ac:dyDescent="0.2">
      <c r="O26766" s="223"/>
    </row>
    <row r="26767" spans="15:15" x14ac:dyDescent="0.2">
      <c r="O26767" s="223"/>
    </row>
    <row r="26768" spans="15:15" x14ac:dyDescent="0.2">
      <c r="O26768" s="223"/>
    </row>
    <row r="26769" spans="15:15" x14ac:dyDescent="0.2">
      <c r="O26769" s="223"/>
    </row>
    <row r="26770" spans="15:15" x14ac:dyDescent="0.2">
      <c r="O26770" s="223"/>
    </row>
    <row r="26771" spans="15:15" x14ac:dyDescent="0.2">
      <c r="O26771" s="223"/>
    </row>
    <row r="26772" spans="15:15" x14ac:dyDescent="0.2">
      <c r="O26772" s="223"/>
    </row>
    <row r="26773" spans="15:15" x14ac:dyDescent="0.2">
      <c r="O26773" s="223"/>
    </row>
    <row r="26774" spans="15:15" x14ac:dyDescent="0.2">
      <c r="O26774" s="223"/>
    </row>
    <row r="26775" spans="15:15" x14ac:dyDescent="0.2">
      <c r="O26775" s="223"/>
    </row>
    <row r="26776" spans="15:15" x14ac:dyDescent="0.2">
      <c r="O26776" s="223"/>
    </row>
    <row r="26777" spans="15:15" x14ac:dyDescent="0.2">
      <c r="O26777" s="223"/>
    </row>
    <row r="26778" spans="15:15" x14ac:dyDescent="0.2">
      <c r="O26778" s="223"/>
    </row>
    <row r="26779" spans="15:15" x14ac:dyDescent="0.2">
      <c r="O26779" s="223"/>
    </row>
    <row r="26780" spans="15:15" x14ac:dyDescent="0.2">
      <c r="O26780" s="223"/>
    </row>
    <row r="26781" spans="15:15" x14ac:dyDescent="0.2">
      <c r="O26781" s="223"/>
    </row>
    <row r="26782" spans="15:15" x14ac:dyDescent="0.2">
      <c r="O26782" s="223"/>
    </row>
    <row r="26783" spans="15:15" x14ac:dyDescent="0.2">
      <c r="O26783" s="223"/>
    </row>
    <row r="26784" spans="15:15" x14ac:dyDescent="0.2">
      <c r="O26784" s="223"/>
    </row>
    <row r="26785" spans="15:15" x14ac:dyDescent="0.2">
      <c r="O26785" s="223"/>
    </row>
    <row r="26786" spans="15:15" x14ac:dyDescent="0.2">
      <c r="O26786" s="223"/>
    </row>
    <row r="26787" spans="15:15" x14ac:dyDescent="0.2">
      <c r="O26787" s="223"/>
    </row>
    <row r="26788" spans="15:15" x14ac:dyDescent="0.2">
      <c r="O26788" s="223"/>
    </row>
    <row r="26789" spans="15:15" x14ac:dyDescent="0.2">
      <c r="O26789" s="223"/>
    </row>
    <row r="26790" spans="15:15" x14ac:dyDescent="0.2">
      <c r="O26790" s="223"/>
    </row>
    <row r="26791" spans="15:15" x14ac:dyDescent="0.2">
      <c r="O26791" s="223"/>
    </row>
    <row r="26792" spans="15:15" x14ac:dyDescent="0.2">
      <c r="O26792" s="223"/>
    </row>
    <row r="26793" spans="15:15" x14ac:dyDescent="0.2">
      <c r="O26793" s="223"/>
    </row>
    <row r="26794" spans="15:15" x14ac:dyDescent="0.2">
      <c r="O26794" s="223"/>
    </row>
    <row r="26795" spans="15:15" x14ac:dyDescent="0.2">
      <c r="O26795" s="223"/>
    </row>
    <row r="26796" spans="15:15" x14ac:dyDescent="0.2">
      <c r="O26796" s="223"/>
    </row>
    <row r="26797" spans="15:15" x14ac:dyDescent="0.2">
      <c r="O26797" s="223"/>
    </row>
    <row r="26798" spans="15:15" x14ac:dyDescent="0.2">
      <c r="O26798" s="223"/>
    </row>
    <row r="26799" spans="15:15" x14ac:dyDescent="0.2">
      <c r="O26799" s="223"/>
    </row>
    <row r="26800" spans="15:15" x14ac:dyDescent="0.2">
      <c r="O26800" s="223"/>
    </row>
    <row r="26801" spans="15:15" x14ac:dyDescent="0.2">
      <c r="O26801" s="223"/>
    </row>
    <row r="26802" spans="15:15" x14ac:dyDescent="0.2">
      <c r="O26802" s="223"/>
    </row>
    <row r="26803" spans="15:15" x14ac:dyDescent="0.2">
      <c r="O26803" s="223"/>
    </row>
    <row r="26804" spans="15:15" x14ac:dyDescent="0.2">
      <c r="O26804" s="223"/>
    </row>
    <row r="26805" spans="15:15" x14ac:dyDescent="0.2">
      <c r="O26805" s="223"/>
    </row>
    <row r="26806" spans="15:15" x14ac:dyDescent="0.2">
      <c r="O26806" s="223"/>
    </row>
    <row r="26807" spans="15:15" x14ac:dyDescent="0.2">
      <c r="O26807" s="223"/>
    </row>
    <row r="26808" spans="15:15" x14ac:dyDescent="0.2">
      <c r="O26808" s="223"/>
    </row>
    <row r="26809" spans="15:15" x14ac:dyDescent="0.2">
      <c r="O26809" s="223"/>
    </row>
    <row r="26810" spans="15:15" x14ac:dyDescent="0.2">
      <c r="O26810" s="223"/>
    </row>
    <row r="26811" spans="15:15" x14ac:dyDescent="0.2">
      <c r="O26811" s="223"/>
    </row>
    <row r="26812" spans="15:15" x14ac:dyDescent="0.2">
      <c r="O26812" s="223"/>
    </row>
    <row r="26813" spans="15:15" x14ac:dyDescent="0.2">
      <c r="O26813" s="223"/>
    </row>
    <row r="26814" spans="15:15" x14ac:dyDescent="0.2">
      <c r="O26814" s="223"/>
    </row>
    <row r="26815" spans="15:15" x14ac:dyDescent="0.2">
      <c r="O26815" s="223"/>
    </row>
    <row r="26816" spans="15:15" x14ac:dyDescent="0.2">
      <c r="O26816" s="223"/>
    </row>
    <row r="26817" spans="15:15" x14ac:dyDescent="0.2">
      <c r="O26817" s="223"/>
    </row>
    <row r="26818" spans="15:15" x14ac:dyDescent="0.2">
      <c r="O26818" s="223"/>
    </row>
    <row r="26819" spans="15:15" x14ac:dyDescent="0.2">
      <c r="O26819" s="223"/>
    </row>
    <row r="26820" spans="15:15" x14ac:dyDescent="0.2">
      <c r="O26820" s="223"/>
    </row>
    <row r="26821" spans="15:15" x14ac:dyDescent="0.2">
      <c r="O26821" s="223"/>
    </row>
    <row r="26822" spans="15:15" x14ac:dyDescent="0.2">
      <c r="O26822" s="223"/>
    </row>
    <row r="26823" spans="15:15" x14ac:dyDescent="0.2">
      <c r="O26823" s="223"/>
    </row>
    <row r="26824" spans="15:15" x14ac:dyDescent="0.2">
      <c r="O26824" s="223"/>
    </row>
    <row r="26825" spans="15:15" x14ac:dyDescent="0.2">
      <c r="O26825" s="223"/>
    </row>
    <row r="26826" spans="15:15" x14ac:dyDescent="0.2">
      <c r="O26826" s="223"/>
    </row>
    <row r="26827" spans="15:15" x14ac:dyDescent="0.2">
      <c r="O26827" s="223"/>
    </row>
    <row r="26828" spans="15:15" x14ac:dyDescent="0.2">
      <c r="O26828" s="223"/>
    </row>
    <row r="26829" spans="15:15" x14ac:dyDescent="0.2">
      <c r="O26829" s="223"/>
    </row>
    <row r="26830" spans="15:15" x14ac:dyDescent="0.2">
      <c r="O26830" s="223"/>
    </row>
    <row r="26831" spans="15:15" x14ac:dyDescent="0.2">
      <c r="O26831" s="223"/>
    </row>
    <row r="26832" spans="15:15" x14ac:dyDescent="0.2">
      <c r="O26832" s="223"/>
    </row>
    <row r="26833" spans="15:15" x14ac:dyDescent="0.2">
      <c r="O26833" s="223"/>
    </row>
    <row r="26834" spans="15:15" x14ac:dyDescent="0.2">
      <c r="O26834" s="223"/>
    </row>
    <row r="26835" spans="15:15" x14ac:dyDescent="0.2">
      <c r="O26835" s="223"/>
    </row>
    <row r="26836" spans="15:15" x14ac:dyDescent="0.2">
      <c r="O26836" s="223"/>
    </row>
    <row r="26837" spans="15:15" x14ac:dyDescent="0.2">
      <c r="O26837" s="223"/>
    </row>
    <row r="26838" spans="15:15" x14ac:dyDescent="0.2">
      <c r="O26838" s="223"/>
    </row>
    <row r="26839" spans="15:15" x14ac:dyDescent="0.2">
      <c r="O26839" s="223"/>
    </row>
    <row r="26840" spans="15:15" x14ac:dyDescent="0.2">
      <c r="O26840" s="223"/>
    </row>
    <row r="26841" spans="15:15" x14ac:dyDescent="0.2">
      <c r="O26841" s="223"/>
    </row>
    <row r="26842" spans="15:15" x14ac:dyDescent="0.2">
      <c r="O26842" s="223"/>
    </row>
    <row r="26843" spans="15:15" x14ac:dyDescent="0.2">
      <c r="O26843" s="223"/>
    </row>
    <row r="26844" spans="15:15" x14ac:dyDescent="0.2">
      <c r="O26844" s="223"/>
    </row>
    <row r="26845" spans="15:15" x14ac:dyDescent="0.2">
      <c r="O26845" s="223"/>
    </row>
    <row r="26846" spans="15:15" x14ac:dyDescent="0.2">
      <c r="O26846" s="223"/>
    </row>
    <row r="26847" spans="15:15" x14ac:dyDescent="0.2">
      <c r="O26847" s="223"/>
    </row>
    <row r="26848" spans="15:15" x14ac:dyDescent="0.2">
      <c r="O26848" s="223"/>
    </row>
    <row r="26849" spans="15:15" x14ac:dyDescent="0.2">
      <c r="O26849" s="223"/>
    </row>
    <row r="26850" spans="15:15" x14ac:dyDescent="0.2">
      <c r="O26850" s="223"/>
    </row>
    <row r="26851" spans="15:15" x14ac:dyDescent="0.2">
      <c r="O26851" s="223"/>
    </row>
    <row r="26852" spans="15:15" x14ac:dyDescent="0.2">
      <c r="O26852" s="223"/>
    </row>
    <row r="26853" spans="15:15" x14ac:dyDescent="0.2">
      <c r="O26853" s="223"/>
    </row>
    <row r="26854" spans="15:15" x14ac:dyDescent="0.2">
      <c r="O26854" s="223"/>
    </row>
    <row r="26855" spans="15:15" x14ac:dyDescent="0.2">
      <c r="O26855" s="223"/>
    </row>
    <row r="26856" spans="15:15" x14ac:dyDescent="0.2">
      <c r="O26856" s="223"/>
    </row>
    <row r="26857" spans="15:15" x14ac:dyDescent="0.2">
      <c r="O26857" s="223"/>
    </row>
    <row r="26858" spans="15:15" x14ac:dyDescent="0.2">
      <c r="O26858" s="223"/>
    </row>
    <row r="26859" spans="15:15" x14ac:dyDescent="0.2">
      <c r="O26859" s="223"/>
    </row>
    <row r="26860" spans="15:15" x14ac:dyDescent="0.2">
      <c r="O26860" s="223"/>
    </row>
    <row r="26861" spans="15:15" x14ac:dyDescent="0.2">
      <c r="O26861" s="223"/>
    </row>
    <row r="26862" spans="15:15" x14ac:dyDescent="0.2">
      <c r="O26862" s="223"/>
    </row>
    <row r="26863" spans="15:15" x14ac:dyDescent="0.2">
      <c r="O26863" s="223"/>
    </row>
    <row r="26864" spans="15:15" x14ac:dyDescent="0.2">
      <c r="O26864" s="223"/>
    </row>
    <row r="26865" spans="15:15" x14ac:dyDescent="0.2">
      <c r="O26865" s="223"/>
    </row>
    <row r="26866" spans="15:15" x14ac:dyDescent="0.2">
      <c r="O26866" s="223"/>
    </row>
    <row r="26867" spans="15:15" x14ac:dyDescent="0.2">
      <c r="O26867" s="223"/>
    </row>
    <row r="26868" spans="15:15" x14ac:dyDescent="0.2">
      <c r="O26868" s="223"/>
    </row>
    <row r="26869" spans="15:15" x14ac:dyDescent="0.2">
      <c r="O26869" s="223"/>
    </row>
    <row r="26870" spans="15:15" x14ac:dyDescent="0.2">
      <c r="O26870" s="223"/>
    </row>
    <row r="26871" spans="15:15" x14ac:dyDescent="0.2">
      <c r="O26871" s="223"/>
    </row>
    <row r="26872" spans="15:15" x14ac:dyDescent="0.2">
      <c r="O26872" s="223"/>
    </row>
    <row r="26873" spans="15:15" x14ac:dyDescent="0.2">
      <c r="O26873" s="223"/>
    </row>
    <row r="26874" spans="15:15" x14ac:dyDescent="0.2">
      <c r="O26874" s="223"/>
    </row>
    <row r="26875" spans="15:15" x14ac:dyDescent="0.2">
      <c r="O26875" s="223"/>
    </row>
    <row r="26876" spans="15:15" x14ac:dyDescent="0.2">
      <c r="O26876" s="223"/>
    </row>
    <row r="26877" spans="15:15" x14ac:dyDescent="0.2">
      <c r="O26877" s="223"/>
    </row>
    <row r="26878" spans="15:15" x14ac:dyDescent="0.2">
      <c r="O26878" s="223"/>
    </row>
    <row r="26879" spans="15:15" x14ac:dyDescent="0.2">
      <c r="O26879" s="223"/>
    </row>
    <row r="26880" spans="15:15" x14ac:dyDescent="0.2">
      <c r="O26880" s="223"/>
    </row>
    <row r="26881" spans="15:15" x14ac:dyDescent="0.2">
      <c r="O26881" s="223"/>
    </row>
    <row r="26882" spans="15:15" x14ac:dyDescent="0.2">
      <c r="O26882" s="223"/>
    </row>
    <row r="26883" spans="15:15" x14ac:dyDescent="0.2">
      <c r="O26883" s="223"/>
    </row>
    <row r="26884" spans="15:15" x14ac:dyDescent="0.2">
      <c r="O26884" s="223"/>
    </row>
    <row r="26885" spans="15:15" x14ac:dyDescent="0.2">
      <c r="O26885" s="223"/>
    </row>
    <row r="26886" spans="15:15" x14ac:dyDescent="0.2">
      <c r="O26886" s="223"/>
    </row>
    <row r="26887" spans="15:15" x14ac:dyDescent="0.2">
      <c r="O26887" s="223"/>
    </row>
    <row r="26888" spans="15:15" x14ac:dyDescent="0.2">
      <c r="O26888" s="223"/>
    </row>
    <row r="26889" spans="15:15" x14ac:dyDescent="0.2">
      <c r="O26889" s="223"/>
    </row>
    <row r="26890" spans="15:15" x14ac:dyDescent="0.2">
      <c r="O26890" s="223"/>
    </row>
    <row r="26891" spans="15:15" x14ac:dyDescent="0.2">
      <c r="O26891" s="223"/>
    </row>
    <row r="26892" spans="15:15" x14ac:dyDescent="0.2">
      <c r="O26892" s="223"/>
    </row>
    <row r="26893" spans="15:15" x14ac:dyDescent="0.2">
      <c r="O26893" s="223"/>
    </row>
    <row r="26894" spans="15:15" x14ac:dyDescent="0.2">
      <c r="O26894" s="223"/>
    </row>
    <row r="26895" spans="15:15" x14ac:dyDescent="0.2">
      <c r="O26895" s="223"/>
    </row>
    <row r="26896" spans="15:15" x14ac:dyDescent="0.2">
      <c r="O26896" s="223"/>
    </row>
    <row r="26897" spans="15:15" x14ac:dyDescent="0.2">
      <c r="O26897" s="223"/>
    </row>
    <row r="26898" spans="15:15" x14ac:dyDescent="0.2">
      <c r="O26898" s="223"/>
    </row>
    <row r="26899" spans="15:15" x14ac:dyDescent="0.2">
      <c r="O26899" s="223"/>
    </row>
    <row r="26900" spans="15:15" x14ac:dyDescent="0.2">
      <c r="O26900" s="223"/>
    </row>
    <row r="26901" spans="15:15" x14ac:dyDescent="0.2">
      <c r="O26901" s="223"/>
    </row>
    <row r="26902" spans="15:15" x14ac:dyDescent="0.2">
      <c r="O26902" s="223"/>
    </row>
    <row r="26903" spans="15:15" x14ac:dyDescent="0.2">
      <c r="O26903" s="223"/>
    </row>
    <row r="26904" spans="15:15" x14ac:dyDescent="0.2">
      <c r="O26904" s="223"/>
    </row>
    <row r="26905" spans="15:15" x14ac:dyDescent="0.2">
      <c r="O26905" s="223"/>
    </row>
    <row r="26906" spans="15:15" x14ac:dyDescent="0.2">
      <c r="O26906" s="223"/>
    </row>
    <row r="26907" spans="15:15" x14ac:dyDescent="0.2">
      <c r="O26907" s="223"/>
    </row>
    <row r="26908" spans="15:15" x14ac:dyDescent="0.2">
      <c r="O26908" s="223"/>
    </row>
    <row r="26909" spans="15:15" x14ac:dyDescent="0.2">
      <c r="O26909" s="223"/>
    </row>
    <row r="26910" spans="15:15" x14ac:dyDescent="0.2">
      <c r="O26910" s="223"/>
    </row>
    <row r="26911" spans="15:15" x14ac:dyDescent="0.2">
      <c r="O26911" s="223"/>
    </row>
    <row r="26912" spans="15:15" x14ac:dyDescent="0.2">
      <c r="O26912" s="223"/>
    </row>
    <row r="26913" spans="15:15" x14ac:dyDescent="0.2">
      <c r="O26913" s="223"/>
    </row>
    <row r="26914" spans="15:15" x14ac:dyDescent="0.2">
      <c r="O26914" s="223"/>
    </row>
    <row r="26915" spans="15:15" x14ac:dyDescent="0.2">
      <c r="O26915" s="223"/>
    </row>
    <row r="26916" spans="15:15" x14ac:dyDescent="0.2">
      <c r="O26916" s="223"/>
    </row>
    <row r="26917" spans="15:15" x14ac:dyDescent="0.2">
      <c r="O26917" s="223"/>
    </row>
    <row r="26918" spans="15:15" x14ac:dyDescent="0.2">
      <c r="O26918" s="223"/>
    </row>
    <row r="26919" spans="15:15" x14ac:dyDescent="0.2">
      <c r="O26919" s="223"/>
    </row>
    <row r="26920" spans="15:15" x14ac:dyDescent="0.2">
      <c r="O26920" s="223"/>
    </row>
    <row r="26921" spans="15:15" x14ac:dyDescent="0.2">
      <c r="O26921" s="223"/>
    </row>
    <row r="26922" spans="15:15" x14ac:dyDescent="0.2">
      <c r="O26922" s="223"/>
    </row>
    <row r="26923" spans="15:15" x14ac:dyDescent="0.2">
      <c r="O26923" s="223"/>
    </row>
    <row r="26924" spans="15:15" x14ac:dyDescent="0.2">
      <c r="O26924" s="223"/>
    </row>
    <row r="26925" spans="15:15" x14ac:dyDescent="0.2">
      <c r="O26925" s="223"/>
    </row>
    <row r="26926" spans="15:15" x14ac:dyDescent="0.2">
      <c r="O26926" s="223"/>
    </row>
    <row r="26927" spans="15:15" x14ac:dyDescent="0.2">
      <c r="O26927" s="223"/>
    </row>
    <row r="26928" spans="15:15" x14ac:dyDescent="0.2">
      <c r="O26928" s="223"/>
    </row>
    <row r="26929" spans="15:15" x14ac:dyDescent="0.2">
      <c r="O26929" s="223"/>
    </row>
    <row r="26930" spans="15:15" x14ac:dyDescent="0.2">
      <c r="O26930" s="223"/>
    </row>
    <row r="26931" spans="15:15" x14ac:dyDescent="0.2">
      <c r="O26931" s="223"/>
    </row>
    <row r="26932" spans="15:15" x14ac:dyDescent="0.2">
      <c r="O26932" s="223"/>
    </row>
    <row r="26933" spans="15:15" x14ac:dyDescent="0.2">
      <c r="O26933" s="223"/>
    </row>
    <row r="26934" spans="15:15" x14ac:dyDescent="0.2">
      <c r="O26934" s="223"/>
    </row>
    <row r="26935" spans="15:15" x14ac:dyDescent="0.2">
      <c r="O26935" s="223"/>
    </row>
    <row r="26936" spans="15:15" x14ac:dyDescent="0.2">
      <c r="O26936" s="223"/>
    </row>
    <row r="26937" spans="15:15" x14ac:dyDescent="0.2">
      <c r="O26937" s="223"/>
    </row>
    <row r="26938" spans="15:15" x14ac:dyDescent="0.2">
      <c r="O26938" s="223"/>
    </row>
    <row r="26939" spans="15:15" x14ac:dyDescent="0.2">
      <c r="O26939" s="223"/>
    </row>
    <row r="26940" spans="15:15" x14ac:dyDescent="0.2">
      <c r="O26940" s="223"/>
    </row>
    <row r="26941" spans="15:15" x14ac:dyDescent="0.2">
      <c r="O26941" s="223"/>
    </row>
    <row r="26942" spans="15:15" x14ac:dyDescent="0.2">
      <c r="O26942" s="223"/>
    </row>
    <row r="26943" spans="15:15" x14ac:dyDescent="0.2">
      <c r="O26943" s="223"/>
    </row>
    <row r="26944" spans="15:15" x14ac:dyDescent="0.2">
      <c r="O26944" s="223"/>
    </row>
    <row r="26945" spans="15:15" x14ac:dyDescent="0.2">
      <c r="O26945" s="223"/>
    </row>
    <row r="26946" spans="15:15" x14ac:dyDescent="0.2">
      <c r="O26946" s="223"/>
    </row>
    <row r="26947" spans="15:15" x14ac:dyDescent="0.2">
      <c r="O26947" s="223"/>
    </row>
    <row r="26948" spans="15:15" x14ac:dyDescent="0.2">
      <c r="O26948" s="223"/>
    </row>
    <row r="26949" spans="15:15" x14ac:dyDescent="0.2">
      <c r="O26949" s="223"/>
    </row>
    <row r="26950" spans="15:15" x14ac:dyDescent="0.2">
      <c r="O26950" s="223"/>
    </row>
    <row r="26951" spans="15:15" x14ac:dyDescent="0.2">
      <c r="O26951" s="223"/>
    </row>
    <row r="26952" spans="15:15" x14ac:dyDescent="0.2">
      <c r="O26952" s="223"/>
    </row>
    <row r="26953" spans="15:15" x14ac:dyDescent="0.2">
      <c r="O26953" s="223"/>
    </row>
    <row r="26954" spans="15:15" x14ac:dyDescent="0.2">
      <c r="O26954" s="223"/>
    </row>
    <row r="26955" spans="15:15" x14ac:dyDescent="0.2">
      <c r="O26955" s="223"/>
    </row>
    <row r="26956" spans="15:15" x14ac:dyDescent="0.2">
      <c r="O26956" s="223"/>
    </row>
    <row r="26957" spans="15:15" x14ac:dyDescent="0.2">
      <c r="O26957" s="223"/>
    </row>
    <row r="26958" spans="15:15" x14ac:dyDescent="0.2">
      <c r="O26958" s="223"/>
    </row>
    <row r="26959" spans="15:15" x14ac:dyDescent="0.2">
      <c r="O26959" s="223"/>
    </row>
    <row r="26960" spans="15:15" x14ac:dyDescent="0.2">
      <c r="O26960" s="223"/>
    </row>
    <row r="26961" spans="15:15" x14ac:dyDescent="0.2">
      <c r="O26961" s="223"/>
    </row>
    <row r="26962" spans="15:15" x14ac:dyDescent="0.2">
      <c r="O26962" s="223"/>
    </row>
    <row r="26963" spans="15:15" x14ac:dyDescent="0.2">
      <c r="O26963" s="223"/>
    </row>
    <row r="26964" spans="15:15" x14ac:dyDescent="0.2">
      <c r="O26964" s="223"/>
    </row>
    <row r="26965" spans="15:15" x14ac:dyDescent="0.2">
      <c r="O26965" s="223"/>
    </row>
    <row r="26966" spans="15:15" x14ac:dyDescent="0.2">
      <c r="O26966" s="223"/>
    </row>
    <row r="26967" spans="15:15" x14ac:dyDescent="0.2">
      <c r="O26967" s="223"/>
    </row>
    <row r="26968" spans="15:15" x14ac:dyDescent="0.2">
      <c r="O26968" s="223"/>
    </row>
    <row r="26969" spans="15:15" x14ac:dyDescent="0.2">
      <c r="O26969" s="223"/>
    </row>
    <row r="26970" spans="15:15" x14ac:dyDescent="0.2">
      <c r="O26970" s="223"/>
    </row>
    <row r="26971" spans="15:15" x14ac:dyDescent="0.2">
      <c r="O26971" s="223"/>
    </row>
    <row r="26972" spans="15:15" x14ac:dyDescent="0.2">
      <c r="O26972" s="223"/>
    </row>
    <row r="26973" spans="15:15" x14ac:dyDescent="0.2">
      <c r="O26973" s="223"/>
    </row>
    <row r="26974" spans="15:15" x14ac:dyDescent="0.2">
      <c r="O26974" s="223"/>
    </row>
    <row r="26975" spans="15:15" x14ac:dyDescent="0.2">
      <c r="O26975" s="223"/>
    </row>
    <row r="26976" spans="15:15" x14ac:dyDescent="0.2">
      <c r="O26976" s="223"/>
    </row>
    <row r="26977" spans="15:15" x14ac:dyDescent="0.2">
      <c r="O26977" s="223"/>
    </row>
    <row r="26978" spans="15:15" x14ac:dyDescent="0.2">
      <c r="O26978" s="223"/>
    </row>
    <row r="26979" spans="15:15" x14ac:dyDescent="0.2">
      <c r="O26979" s="223"/>
    </row>
    <row r="26980" spans="15:15" x14ac:dyDescent="0.2">
      <c r="O26980" s="223"/>
    </row>
    <row r="26981" spans="15:15" x14ac:dyDescent="0.2">
      <c r="O26981" s="223"/>
    </row>
    <row r="26982" spans="15:15" x14ac:dyDescent="0.2">
      <c r="O26982" s="223"/>
    </row>
    <row r="26983" spans="15:15" x14ac:dyDescent="0.2">
      <c r="O26983" s="223"/>
    </row>
    <row r="26984" spans="15:15" x14ac:dyDescent="0.2">
      <c r="O26984" s="223"/>
    </row>
    <row r="26985" spans="15:15" x14ac:dyDescent="0.2">
      <c r="O26985" s="223"/>
    </row>
    <row r="26986" spans="15:15" x14ac:dyDescent="0.2">
      <c r="O26986" s="223"/>
    </row>
    <row r="26987" spans="15:15" x14ac:dyDescent="0.2">
      <c r="O26987" s="223"/>
    </row>
    <row r="26988" spans="15:15" x14ac:dyDescent="0.2">
      <c r="O26988" s="223"/>
    </row>
    <row r="26989" spans="15:15" x14ac:dyDescent="0.2">
      <c r="O26989" s="223"/>
    </row>
    <row r="26990" spans="15:15" x14ac:dyDescent="0.2">
      <c r="O26990" s="223"/>
    </row>
    <row r="26991" spans="15:15" x14ac:dyDescent="0.2">
      <c r="O26991" s="223"/>
    </row>
    <row r="26992" spans="15:15" x14ac:dyDescent="0.2">
      <c r="O26992" s="223"/>
    </row>
    <row r="26993" spans="15:15" x14ac:dyDescent="0.2">
      <c r="O26993" s="223"/>
    </row>
    <row r="26994" spans="15:15" x14ac:dyDescent="0.2">
      <c r="O26994" s="223"/>
    </row>
    <row r="26995" spans="15:15" x14ac:dyDescent="0.2">
      <c r="O26995" s="223"/>
    </row>
    <row r="26996" spans="15:15" x14ac:dyDescent="0.2">
      <c r="O26996" s="223"/>
    </row>
    <row r="26997" spans="15:15" x14ac:dyDescent="0.2">
      <c r="O26997" s="223"/>
    </row>
    <row r="26998" spans="15:15" x14ac:dyDescent="0.2">
      <c r="O26998" s="223"/>
    </row>
    <row r="26999" spans="15:15" x14ac:dyDescent="0.2">
      <c r="O26999" s="223"/>
    </row>
    <row r="27000" spans="15:15" x14ac:dyDescent="0.2">
      <c r="O27000" s="223"/>
    </row>
    <row r="27001" spans="15:15" x14ac:dyDescent="0.2">
      <c r="O27001" s="223"/>
    </row>
    <row r="27002" spans="15:15" x14ac:dyDescent="0.2">
      <c r="O27002" s="223"/>
    </row>
    <row r="27003" spans="15:15" x14ac:dyDescent="0.2">
      <c r="O27003" s="223"/>
    </row>
    <row r="27004" spans="15:15" x14ac:dyDescent="0.2">
      <c r="O27004" s="223"/>
    </row>
    <row r="27005" spans="15:15" x14ac:dyDescent="0.2">
      <c r="O27005" s="223"/>
    </row>
    <row r="27006" spans="15:15" x14ac:dyDescent="0.2">
      <c r="O27006" s="223"/>
    </row>
    <row r="27007" spans="15:15" x14ac:dyDescent="0.2">
      <c r="O27007" s="223"/>
    </row>
    <row r="27008" spans="15:15" x14ac:dyDescent="0.2">
      <c r="O27008" s="223"/>
    </row>
    <row r="27009" spans="15:15" x14ac:dyDescent="0.2">
      <c r="O27009" s="223"/>
    </row>
    <row r="27010" spans="15:15" x14ac:dyDescent="0.2">
      <c r="O27010" s="223"/>
    </row>
    <row r="27011" spans="15:15" x14ac:dyDescent="0.2">
      <c r="O27011" s="223"/>
    </row>
    <row r="27012" spans="15:15" x14ac:dyDescent="0.2">
      <c r="O27012" s="223"/>
    </row>
    <row r="27013" spans="15:15" x14ac:dyDescent="0.2">
      <c r="O27013" s="223"/>
    </row>
    <row r="27014" spans="15:15" x14ac:dyDescent="0.2">
      <c r="O27014" s="223"/>
    </row>
    <row r="27015" spans="15:15" x14ac:dyDescent="0.2">
      <c r="O27015" s="223"/>
    </row>
    <row r="27016" spans="15:15" x14ac:dyDescent="0.2">
      <c r="O27016" s="223"/>
    </row>
    <row r="27017" spans="15:15" x14ac:dyDescent="0.2">
      <c r="O27017" s="223"/>
    </row>
    <row r="27018" spans="15:15" x14ac:dyDescent="0.2">
      <c r="O27018" s="223"/>
    </row>
    <row r="27019" spans="15:15" x14ac:dyDescent="0.2">
      <c r="O27019" s="223"/>
    </row>
    <row r="27020" spans="15:15" x14ac:dyDescent="0.2">
      <c r="O27020" s="223"/>
    </row>
    <row r="27021" spans="15:15" x14ac:dyDescent="0.2">
      <c r="O27021" s="223"/>
    </row>
    <row r="27022" spans="15:15" x14ac:dyDescent="0.2">
      <c r="O27022" s="223"/>
    </row>
    <row r="27023" spans="15:15" x14ac:dyDescent="0.2">
      <c r="O27023" s="223"/>
    </row>
    <row r="27024" spans="15:15" x14ac:dyDescent="0.2">
      <c r="O27024" s="223"/>
    </row>
    <row r="27025" spans="15:15" x14ac:dyDescent="0.2">
      <c r="O27025" s="223"/>
    </row>
    <row r="27026" spans="15:15" x14ac:dyDescent="0.2">
      <c r="O27026" s="223"/>
    </row>
    <row r="27027" spans="15:15" x14ac:dyDescent="0.2">
      <c r="O27027" s="223"/>
    </row>
    <row r="27028" spans="15:15" x14ac:dyDescent="0.2">
      <c r="O27028" s="223"/>
    </row>
    <row r="27029" spans="15:15" x14ac:dyDescent="0.2">
      <c r="O27029" s="223"/>
    </row>
    <row r="27030" spans="15:15" x14ac:dyDescent="0.2">
      <c r="O27030" s="223"/>
    </row>
    <row r="27031" spans="15:15" x14ac:dyDescent="0.2">
      <c r="O27031" s="223"/>
    </row>
    <row r="27032" spans="15:15" x14ac:dyDescent="0.2">
      <c r="O27032" s="223"/>
    </row>
    <row r="27033" spans="15:15" x14ac:dyDescent="0.2">
      <c r="O27033" s="223"/>
    </row>
    <row r="27034" spans="15:15" x14ac:dyDescent="0.2">
      <c r="O27034" s="223"/>
    </row>
    <row r="27035" spans="15:15" x14ac:dyDescent="0.2">
      <c r="O27035" s="223"/>
    </row>
    <row r="27036" spans="15:15" x14ac:dyDescent="0.2">
      <c r="O27036" s="223"/>
    </row>
    <row r="27037" spans="15:15" x14ac:dyDescent="0.2">
      <c r="O27037" s="223"/>
    </row>
    <row r="27038" spans="15:15" x14ac:dyDescent="0.2">
      <c r="O27038" s="223"/>
    </row>
    <row r="27039" spans="15:15" x14ac:dyDescent="0.2">
      <c r="O27039" s="223"/>
    </row>
    <row r="27040" spans="15:15" x14ac:dyDescent="0.2">
      <c r="O27040" s="223"/>
    </row>
    <row r="27041" spans="15:15" x14ac:dyDescent="0.2">
      <c r="O27041" s="223"/>
    </row>
    <row r="27042" spans="15:15" x14ac:dyDescent="0.2">
      <c r="O27042" s="223"/>
    </row>
    <row r="27043" spans="15:15" x14ac:dyDescent="0.2">
      <c r="O27043" s="223"/>
    </row>
    <row r="27044" spans="15:15" x14ac:dyDescent="0.2">
      <c r="O27044" s="223"/>
    </row>
    <row r="27045" spans="15:15" x14ac:dyDescent="0.2">
      <c r="O27045" s="223"/>
    </row>
    <row r="27046" spans="15:15" x14ac:dyDescent="0.2">
      <c r="O27046" s="223"/>
    </row>
    <row r="27047" spans="15:15" x14ac:dyDescent="0.2">
      <c r="O27047" s="223"/>
    </row>
    <row r="27048" spans="15:15" x14ac:dyDescent="0.2">
      <c r="O27048" s="223"/>
    </row>
    <row r="27049" spans="15:15" x14ac:dyDescent="0.2">
      <c r="O27049" s="223"/>
    </row>
    <row r="27050" spans="15:15" x14ac:dyDescent="0.2">
      <c r="O27050" s="223"/>
    </row>
    <row r="27051" spans="15:15" x14ac:dyDescent="0.2">
      <c r="O27051" s="223"/>
    </row>
    <row r="27052" spans="15:15" x14ac:dyDescent="0.2">
      <c r="O27052" s="223"/>
    </row>
    <row r="27053" spans="15:15" x14ac:dyDescent="0.2">
      <c r="O27053" s="223"/>
    </row>
    <row r="27054" spans="15:15" x14ac:dyDescent="0.2">
      <c r="O27054" s="223"/>
    </row>
    <row r="27055" spans="15:15" x14ac:dyDescent="0.2">
      <c r="O27055" s="223"/>
    </row>
    <row r="27056" spans="15:15" x14ac:dyDescent="0.2">
      <c r="O27056" s="223"/>
    </row>
    <row r="27057" spans="15:15" x14ac:dyDescent="0.2">
      <c r="O27057" s="223"/>
    </row>
    <row r="27058" spans="15:15" x14ac:dyDescent="0.2">
      <c r="O27058" s="223"/>
    </row>
    <row r="27059" spans="15:15" x14ac:dyDescent="0.2">
      <c r="O27059" s="223"/>
    </row>
    <row r="27060" spans="15:15" x14ac:dyDescent="0.2">
      <c r="O27060" s="223"/>
    </row>
    <row r="27061" spans="15:15" x14ac:dyDescent="0.2">
      <c r="O27061" s="223"/>
    </row>
    <row r="27062" spans="15:15" x14ac:dyDescent="0.2">
      <c r="O27062" s="223"/>
    </row>
    <row r="27063" spans="15:15" x14ac:dyDescent="0.2">
      <c r="O27063" s="223"/>
    </row>
    <row r="27064" spans="15:15" x14ac:dyDescent="0.2">
      <c r="O27064" s="223"/>
    </row>
    <row r="27065" spans="15:15" x14ac:dyDescent="0.2">
      <c r="O27065" s="223"/>
    </row>
    <row r="27066" spans="15:15" x14ac:dyDescent="0.2">
      <c r="O27066" s="223"/>
    </row>
    <row r="27067" spans="15:15" x14ac:dyDescent="0.2">
      <c r="O27067" s="223"/>
    </row>
    <row r="27068" spans="15:15" x14ac:dyDescent="0.2">
      <c r="O27068" s="223"/>
    </row>
    <row r="27069" spans="15:15" x14ac:dyDescent="0.2">
      <c r="O27069" s="223"/>
    </row>
    <row r="27070" spans="15:15" x14ac:dyDescent="0.2">
      <c r="O27070" s="223"/>
    </row>
    <row r="27071" spans="15:15" x14ac:dyDescent="0.2">
      <c r="O27071" s="223"/>
    </row>
    <row r="27072" spans="15:15" x14ac:dyDescent="0.2">
      <c r="O27072" s="223"/>
    </row>
    <row r="27073" spans="15:15" x14ac:dyDescent="0.2">
      <c r="O27073" s="223"/>
    </row>
    <row r="27074" spans="15:15" x14ac:dyDescent="0.2">
      <c r="O27074" s="223"/>
    </row>
    <row r="27075" spans="15:15" x14ac:dyDescent="0.2">
      <c r="O27075" s="223"/>
    </row>
    <row r="27076" spans="15:15" x14ac:dyDescent="0.2">
      <c r="O27076" s="223"/>
    </row>
    <row r="27077" spans="15:15" x14ac:dyDescent="0.2">
      <c r="O27077" s="223"/>
    </row>
    <row r="27078" spans="15:15" x14ac:dyDescent="0.2">
      <c r="O27078" s="223"/>
    </row>
    <row r="27079" spans="15:15" x14ac:dyDescent="0.2">
      <c r="O27079" s="223"/>
    </row>
    <row r="27080" spans="15:15" x14ac:dyDescent="0.2">
      <c r="O27080" s="223"/>
    </row>
    <row r="27081" spans="15:15" x14ac:dyDescent="0.2">
      <c r="O27081" s="223"/>
    </row>
    <row r="27082" spans="15:15" x14ac:dyDescent="0.2">
      <c r="O27082" s="223"/>
    </row>
    <row r="27083" spans="15:15" x14ac:dyDescent="0.2">
      <c r="O27083" s="223"/>
    </row>
    <row r="27084" spans="15:15" x14ac:dyDescent="0.2">
      <c r="O27084" s="223"/>
    </row>
    <row r="27085" spans="15:15" x14ac:dyDescent="0.2">
      <c r="O27085" s="223"/>
    </row>
    <row r="27086" spans="15:15" x14ac:dyDescent="0.2">
      <c r="O27086" s="223"/>
    </row>
    <row r="27087" spans="15:15" x14ac:dyDescent="0.2">
      <c r="O27087" s="223"/>
    </row>
    <row r="27088" spans="15:15" x14ac:dyDescent="0.2">
      <c r="O27088" s="223"/>
    </row>
    <row r="27089" spans="15:15" x14ac:dyDescent="0.2">
      <c r="O27089" s="223"/>
    </row>
    <row r="27090" spans="15:15" x14ac:dyDescent="0.2">
      <c r="O27090" s="223"/>
    </row>
    <row r="27091" spans="15:15" x14ac:dyDescent="0.2">
      <c r="O27091" s="223"/>
    </row>
    <row r="27092" spans="15:15" x14ac:dyDescent="0.2">
      <c r="O27092" s="223"/>
    </row>
    <row r="27093" spans="15:15" x14ac:dyDescent="0.2">
      <c r="O27093" s="223"/>
    </row>
    <row r="27094" spans="15:15" x14ac:dyDescent="0.2">
      <c r="O27094" s="223"/>
    </row>
    <row r="27095" spans="15:15" x14ac:dyDescent="0.2">
      <c r="O27095" s="223"/>
    </row>
    <row r="27096" spans="15:15" x14ac:dyDescent="0.2">
      <c r="O27096" s="223"/>
    </row>
    <row r="27097" spans="15:15" x14ac:dyDescent="0.2">
      <c r="O27097" s="223"/>
    </row>
    <row r="27098" spans="15:15" x14ac:dyDescent="0.2">
      <c r="O27098" s="223"/>
    </row>
    <row r="27099" spans="15:15" x14ac:dyDescent="0.2">
      <c r="O27099" s="223"/>
    </row>
    <row r="27100" spans="15:15" x14ac:dyDescent="0.2">
      <c r="O27100" s="223"/>
    </row>
    <row r="27101" spans="15:15" x14ac:dyDescent="0.2">
      <c r="O27101" s="223"/>
    </row>
    <row r="27102" spans="15:15" x14ac:dyDescent="0.2">
      <c r="O27102" s="223"/>
    </row>
    <row r="27103" spans="15:15" x14ac:dyDescent="0.2">
      <c r="O27103" s="223"/>
    </row>
    <row r="27104" spans="15:15" x14ac:dyDescent="0.2">
      <c r="O27104" s="223"/>
    </row>
    <row r="27105" spans="15:15" x14ac:dyDescent="0.2">
      <c r="O27105" s="223"/>
    </row>
    <row r="27106" spans="15:15" x14ac:dyDescent="0.2">
      <c r="O27106" s="223"/>
    </row>
    <row r="27107" spans="15:15" x14ac:dyDescent="0.2">
      <c r="O27107" s="223"/>
    </row>
    <row r="27108" spans="15:15" x14ac:dyDescent="0.2">
      <c r="O27108" s="223"/>
    </row>
    <row r="27109" spans="15:15" x14ac:dyDescent="0.2">
      <c r="O27109" s="223"/>
    </row>
    <row r="27110" spans="15:15" x14ac:dyDescent="0.2">
      <c r="O27110" s="223"/>
    </row>
    <row r="27111" spans="15:15" x14ac:dyDescent="0.2">
      <c r="O27111" s="223"/>
    </row>
    <row r="27112" spans="15:15" x14ac:dyDescent="0.2">
      <c r="O27112" s="223"/>
    </row>
    <row r="27113" spans="15:15" x14ac:dyDescent="0.2">
      <c r="O27113" s="223"/>
    </row>
    <row r="27114" spans="15:15" x14ac:dyDescent="0.2">
      <c r="O27114" s="223"/>
    </row>
    <row r="27115" spans="15:15" x14ac:dyDescent="0.2">
      <c r="O27115" s="223"/>
    </row>
    <row r="27116" spans="15:15" x14ac:dyDescent="0.2">
      <c r="O27116" s="223"/>
    </row>
    <row r="27117" spans="15:15" x14ac:dyDescent="0.2">
      <c r="O27117" s="223"/>
    </row>
    <row r="27118" spans="15:15" x14ac:dyDescent="0.2">
      <c r="O27118" s="223"/>
    </row>
    <row r="27119" spans="15:15" x14ac:dyDescent="0.2">
      <c r="O27119" s="223"/>
    </row>
    <row r="27120" spans="15:15" x14ac:dyDescent="0.2">
      <c r="O27120" s="223"/>
    </row>
    <row r="27121" spans="15:15" x14ac:dyDescent="0.2">
      <c r="O27121" s="223"/>
    </row>
    <row r="27122" spans="15:15" x14ac:dyDescent="0.2">
      <c r="O27122" s="223"/>
    </row>
    <row r="27123" spans="15:15" x14ac:dyDescent="0.2">
      <c r="O27123" s="223"/>
    </row>
    <row r="27124" spans="15:15" x14ac:dyDescent="0.2">
      <c r="O27124" s="223"/>
    </row>
    <row r="27125" spans="15:15" x14ac:dyDescent="0.2">
      <c r="O27125" s="223"/>
    </row>
    <row r="27126" spans="15:15" x14ac:dyDescent="0.2">
      <c r="O27126" s="223"/>
    </row>
    <row r="27127" spans="15:15" x14ac:dyDescent="0.2">
      <c r="O27127" s="223"/>
    </row>
    <row r="27128" spans="15:15" x14ac:dyDescent="0.2">
      <c r="O27128" s="223"/>
    </row>
    <row r="27129" spans="15:15" x14ac:dyDescent="0.2">
      <c r="O27129" s="223"/>
    </row>
    <row r="27130" spans="15:15" x14ac:dyDescent="0.2">
      <c r="O27130" s="223"/>
    </row>
    <row r="27131" spans="15:15" x14ac:dyDescent="0.2">
      <c r="O27131" s="223"/>
    </row>
    <row r="27132" spans="15:15" x14ac:dyDescent="0.2">
      <c r="O27132" s="223"/>
    </row>
    <row r="27133" spans="15:15" x14ac:dyDescent="0.2">
      <c r="O27133" s="223"/>
    </row>
    <row r="27134" spans="15:15" x14ac:dyDescent="0.2">
      <c r="O27134" s="223"/>
    </row>
    <row r="27135" spans="15:15" x14ac:dyDescent="0.2">
      <c r="O27135" s="223"/>
    </row>
    <row r="27136" spans="15:15" x14ac:dyDescent="0.2">
      <c r="O27136" s="223"/>
    </row>
    <row r="27137" spans="15:15" x14ac:dyDescent="0.2">
      <c r="O27137" s="223"/>
    </row>
    <row r="27138" spans="15:15" x14ac:dyDescent="0.2">
      <c r="O27138" s="223"/>
    </row>
    <row r="27139" spans="15:15" x14ac:dyDescent="0.2">
      <c r="O27139" s="223"/>
    </row>
    <row r="27140" spans="15:15" x14ac:dyDescent="0.2">
      <c r="O27140" s="223"/>
    </row>
    <row r="27141" spans="15:15" x14ac:dyDescent="0.2">
      <c r="O27141" s="223"/>
    </row>
    <row r="27142" spans="15:15" x14ac:dyDescent="0.2">
      <c r="O27142" s="223"/>
    </row>
    <row r="27143" spans="15:15" x14ac:dyDescent="0.2">
      <c r="O27143" s="223"/>
    </row>
    <row r="27144" spans="15:15" x14ac:dyDescent="0.2">
      <c r="O27144" s="223"/>
    </row>
    <row r="27145" spans="15:15" x14ac:dyDescent="0.2">
      <c r="O27145" s="223"/>
    </row>
    <row r="27146" spans="15:15" x14ac:dyDescent="0.2">
      <c r="O27146" s="223"/>
    </row>
    <row r="27147" spans="15:15" x14ac:dyDescent="0.2">
      <c r="O27147" s="223"/>
    </row>
    <row r="27148" spans="15:15" x14ac:dyDescent="0.2">
      <c r="O27148" s="223"/>
    </row>
    <row r="27149" spans="15:15" x14ac:dyDescent="0.2">
      <c r="O27149" s="223"/>
    </row>
    <row r="27150" spans="15:15" x14ac:dyDescent="0.2">
      <c r="O27150" s="223"/>
    </row>
    <row r="27151" spans="15:15" x14ac:dyDescent="0.2">
      <c r="O27151" s="223"/>
    </row>
    <row r="27152" spans="15:15" x14ac:dyDescent="0.2">
      <c r="O27152" s="223"/>
    </row>
    <row r="27153" spans="15:15" x14ac:dyDescent="0.2">
      <c r="O27153" s="223"/>
    </row>
    <row r="27154" spans="15:15" x14ac:dyDescent="0.2">
      <c r="O27154" s="223"/>
    </row>
    <row r="27155" spans="15:15" x14ac:dyDescent="0.2">
      <c r="O27155" s="223"/>
    </row>
    <row r="27156" spans="15:15" x14ac:dyDescent="0.2">
      <c r="O27156" s="223"/>
    </row>
    <row r="27157" spans="15:15" x14ac:dyDescent="0.2">
      <c r="O27157" s="223"/>
    </row>
    <row r="27158" spans="15:15" x14ac:dyDescent="0.2">
      <c r="O27158" s="223"/>
    </row>
    <row r="27159" spans="15:15" x14ac:dyDescent="0.2">
      <c r="O27159" s="223"/>
    </row>
    <row r="27160" spans="15:15" x14ac:dyDescent="0.2">
      <c r="O27160" s="223"/>
    </row>
    <row r="27161" spans="15:15" x14ac:dyDescent="0.2">
      <c r="O27161" s="223"/>
    </row>
    <row r="27162" spans="15:15" x14ac:dyDescent="0.2">
      <c r="O27162" s="223"/>
    </row>
    <row r="27163" spans="15:15" x14ac:dyDescent="0.2">
      <c r="O27163" s="223"/>
    </row>
    <row r="27164" spans="15:15" x14ac:dyDescent="0.2">
      <c r="O27164" s="223"/>
    </row>
    <row r="27165" spans="15:15" x14ac:dyDescent="0.2">
      <c r="O27165" s="223"/>
    </row>
    <row r="27166" spans="15:15" x14ac:dyDescent="0.2">
      <c r="O27166" s="223"/>
    </row>
    <row r="27167" spans="15:15" x14ac:dyDescent="0.2">
      <c r="O27167" s="223"/>
    </row>
    <row r="27168" spans="15:15" x14ac:dyDescent="0.2">
      <c r="O27168" s="223"/>
    </row>
    <row r="27169" spans="15:15" x14ac:dyDescent="0.2">
      <c r="O27169" s="223"/>
    </row>
    <row r="27170" spans="15:15" x14ac:dyDescent="0.2">
      <c r="O27170" s="223"/>
    </row>
    <row r="27171" spans="15:15" x14ac:dyDescent="0.2">
      <c r="O27171" s="223"/>
    </row>
    <row r="27172" spans="15:15" x14ac:dyDescent="0.2">
      <c r="O27172" s="223"/>
    </row>
    <row r="27173" spans="15:15" x14ac:dyDescent="0.2">
      <c r="O27173" s="223"/>
    </row>
    <row r="27174" spans="15:15" x14ac:dyDescent="0.2">
      <c r="O27174" s="223"/>
    </row>
    <row r="27175" spans="15:15" x14ac:dyDescent="0.2">
      <c r="O27175" s="223"/>
    </row>
    <row r="27176" spans="15:15" x14ac:dyDescent="0.2">
      <c r="O27176" s="223"/>
    </row>
    <row r="27177" spans="15:15" x14ac:dyDescent="0.2">
      <c r="O27177" s="223"/>
    </row>
    <row r="27178" spans="15:15" x14ac:dyDescent="0.2">
      <c r="O27178" s="223"/>
    </row>
    <row r="27179" spans="15:15" x14ac:dyDescent="0.2">
      <c r="O27179" s="223"/>
    </row>
    <row r="27180" spans="15:15" x14ac:dyDescent="0.2">
      <c r="O27180" s="223"/>
    </row>
    <row r="27181" spans="15:15" x14ac:dyDescent="0.2">
      <c r="O27181" s="223"/>
    </row>
    <row r="27182" spans="15:15" x14ac:dyDescent="0.2">
      <c r="O27182" s="223"/>
    </row>
    <row r="27183" spans="15:15" x14ac:dyDescent="0.2">
      <c r="O27183" s="223"/>
    </row>
    <row r="27184" spans="15:15" x14ac:dyDescent="0.2">
      <c r="O27184" s="223"/>
    </row>
    <row r="27185" spans="15:15" x14ac:dyDescent="0.2">
      <c r="O27185" s="223"/>
    </row>
    <row r="27186" spans="15:15" x14ac:dyDescent="0.2">
      <c r="O27186" s="223"/>
    </row>
    <row r="27187" spans="15:15" x14ac:dyDescent="0.2">
      <c r="O27187" s="223"/>
    </row>
    <row r="27188" spans="15:15" x14ac:dyDescent="0.2">
      <c r="O27188" s="223"/>
    </row>
    <row r="27189" spans="15:15" x14ac:dyDescent="0.2">
      <c r="O27189" s="223"/>
    </row>
    <row r="27190" spans="15:15" x14ac:dyDescent="0.2">
      <c r="O27190" s="223"/>
    </row>
    <row r="27191" spans="15:15" x14ac:dyDescent="0.2">
      <c r="O27191" s="223"/>
    </row>
    <row r="27192" spans="15:15" x14ac:dyDescent="0.2">
      <c r="O27192" s="223"/>
    </row>
    <row r="27193" spans="15:15" x14ac:dyDescent="0.2">
      <c r="O27193" s="223"/>
    </row>
    <row r="27194" spans="15:15" x14ac:dyDescent="0.2">
      <c r="O27194" s="223"/>
    </row>
    <row r="27195" spans="15:15" x14ac:dyDescent="0.2">
      <c r="O27195" s="223"/>
    </row>
    <row r="27196" spans="15:15" x14ac:dyDescent="0.2">
      <c r="O27196" s="223"/>
    </row>
    <row r="27197" spans="15:15" x14ac:dyDescent="0.2">
      <c r="O27197" s="223"/>
    </row>
    <row r="27198" spans="15:15" x14ac:dyDescent="0.2">
      <c r="O27198" s="223"/>
    </row>
    <row r="27199" spans="15:15" x14ac:dyDescent="0.2">
      <c r="O27199" s="223"/>
    </row>
    <row r="27200" spans="15:15" x14ac:dyDescent="0.2">
      <c r="O27200" s="223"/>
    </row>
    <row r="27201" spans="15:15" x14ac:dyDescent="0.2">
      <c r="O27201" s="223"/>
    </row>
    <row r="27202" spans="15:15" x14ac:dyDescent="0.2">
      <c r="O27202" s="223"/>
    </row>
    <row r="27203" spans="15:15" x14ac:dyDescent="0.2">
      <c r="O27203" s="223"/>
    </row>
    <row r="27204" spans="15:15" x14ac:dyDescent="0.2">
      <c r="O27204" s="223"/>
    </row>
    <row r="27205" spans="15:15" x14ac:dyDescent="0.2">
      <c r="O27205" s="223"/>
    </row>
    <row r="27206" spans="15:15" x14ac:dyDescent="0.2">
      <c r="O27206" s="223"/>
    </row>
    <row r="27207" spans="15:15" x14ac:dyDescent="0.2">
      <c r="O27207" s="223"/>
    </row>
    <row r="27208" spans="15:15" x14ac:dyDescent="0.2">
      <c r="O27208" s="223"/>
    </row>
    <row r="27209" spans="15:15" x14ac:dyDescent="0.2">
      <c r="O27209" s="223"/>
    </row>
    <row r="27210" spans="15:15" x14ac:dyDescent="0.2">
      <c r="O27210" s="223"/>
    </row>
    <row r="27211" spans="15:15" x14ac:dyDescent="0.2">
      <c r="O27211" s="223"/>
    </row>
    <row r="27212" spans="15:15" x14ac:dyDescent="0.2">
      <c r="O27212" s="223"/>
    </row>
    <row r="27213" spans="15:15" x14ac:dyDescent="0.2">
      <c r="O27213" s="223"/>
    </row>
    <row r="27214" spans="15:15" x14ac:dyDescent="0.2">
      <c r="O27214" s="223"/>
    </row>
    <row r="27215" spans="15:15" x14ac:dyDescent="0.2">
      <c r="O27215" s="223"/>
    </row>
    <row r="27216" spans="15:15" x14ac:dyDescent="0.2">
      <c r="O27216" s="223"/>
    </row>
    <row r="27217" spans="15:15" x14ac:dyDescent="0.2">
      <c r="O27217" s="223"/>
    </row>
    <row r="27218" spans="15:15" x14ac:dyDescent="0.2">
      <c r="O27218" s="223"/>
    </row>
    <row r="27219" spans="15:15" x14ac:dyDescent="0.2">
      <c r="O27219" s="223"/>
    </row>
    <row r="27220" spans="15:15" x14ac:dyDescent="0.2">
      <c r="O27220" s="223"/>
    </row>
    <row r="27221" spans="15:15" x14ac:dyDescent="0.2">
      <c r="O27221" s="223"/>
    </row>
    <row r="27222" spans="15:15" x14ac:dyDescent="0.2">
      <c r="O27222" s="223"/>
    </row>
    <row r="27223" spans="15:15" x14ac:dyDescent="0.2">
      <c r="O27223" s="223"/>
    </row>
    <row r="27224" spans="15:15" x14ac:dyDescent="0.2">
      <c r="O27224" s="223"/>
    </row>
    <row r="27225" spans="15:15" x14ac:dyDescent="0.2">
      <c r="O27225" s="223"/>
    </row>
    <row r="27226" spans="15:15" x14ac:dyDescent="0.2">
      <c r="O27226" s="223"/>
    </row>
    <row r="27227" spans="15:15" x14ac:dyDescent="0.2">
      <c r="O27227" s="223"/>
    </row>
    <row r="27228" spans="15:15" x14ac:dyDescent="0.2">
      <c r="O27228" s="223"/>
    </row>
    <row r="27229" spans="15:15" x14ac:dyDescent="0.2">
      <c r="O27229" s="223"/>
    </row>
    <row r="27230" spans="15:15" x14ac:dyDescent="0.2">
      <c r="O27230" s="223"/>
    </row>
    <row r="27231" spans="15:15" x14ac:dyDescent="0.2">
      <c r="O27231" s="223"/>
    </row>
    <row r="27232" spans="15:15" x14ac:dyDescent="0.2">
      <c r="O27232" s="223"/>
    </row>
    <row r="27233" spans="15:15" x14ac:dyDescent="0.2">
      <c r="O27233" s="223"/>
    </row>
    <row r="27234" spans="15:15" x14ac:dyDescent="0.2">
      <c r="O27234" s="223"/>
    </row>
    <row r="27235" spans="15:15" x14ac:dyDescent="0.2">
      <c r="O27235" s="223"/>
    </row>
    <row r="27236" spans="15:15" x14ac:dyDescent="0.2">
      <c r="O27236" s="223"/>
    </row>
    <row r="27237" spans="15:15" x14ac:dyDescent="0.2">
      <c r="O27237" s="223"/>
    </row>
    <row r="27238" spans="15:15" x14ac:dyDescent="0.2">
      <c r="O27238" s="223"/>
    </row>
    <row r="27239" spans="15:15" x14ac:dyDescent="0.2">
      <c r="O27239" s="223"/>
    </row>
    <row r="27240" spans="15:15" x14ac:dyDescent="0.2">
      <c r="O27240" s="223"/>
    </row>
    <row r="27241" spans="15:15" x14ac:dyDescent="0.2">
      <c r="O27241" s="223"/>
    </row>
    <row r="27242" spans="15:15" x14ac:dyDescent="0.2">
      <c r="O27242" s="223"/>
    </row>
    <row r="27243" spans="15:15" x14ac:dyDescent="0.2">
      <c r="O27243" s="223"/>
    </row>
    <row r="27244" spans="15:15" x14ac:dyDescent="0.2">
      <c r="O27244" s="223"/>
    </row>
    <row r="27245" spans="15:15" x14ac:dyDescent="0.2">
      <c r="O27245" s="223"/>
    </row>
    <row r="27246" spans="15:15" x14ac:dyDescent="0.2">
      <c r="O27246" s="223"/>
    </row>
    <row r="27247" spans="15:15" x14ac:dyDescent="0.2">
      <c r="O27247" s="223"/>
    </row>
    <row r="27248" spans="15:15" x14ac:dyDescent="0.2">
      <c r="O27248" s="223"/>
    </row>
    <row r="27249" spans="15:15" x14ac:dyDescent="0.2">
      <c r="O27249" s="223"/>
    </row>
    <row r="27250" spans="15:15" x14ac:dyDescent="0.2">
      <c r="O27250" s="223"/>
    </row>
    <row r="27251" spans="15:15" x14ac:dyDescent="0.2">
      <c r="O27251" s="223"/>
    </row>
    <row r="27252" spans="15:15" x14ac:dyDescent="0.2">
      <c r="O27252" s="223"/>
    </row>
    <row r="27253" spans="15:15" x14ac:dyDescent="0.2">
      <c r="O27253" s="223"/>
    </row>
    <row r="27254" spans="15:15" x14ac:dyDescent="0.2">
      <c r="O27254" s="223"/>
    </row>
    <row r="27255" spans="15:15" x14ac:dyDescent="0.2">
      <c r="O27255" s="223"/>
    </row>
    <row r="27256" spans="15:15" x14ac:dyDescent="0.2">
      <c r="O27256" s="223"/>
    </row>
    <row r="27257" spans="15:15" x14ac:dyDescent="0.2">
      <c r="O27257" s="223"/>
    </row>
    <row r="27258" spans="15:15" x14ac:dyDescent="0.2">
      <c r="O27258" s="223"/>
    </row>
    <row r="27259" spans="15:15" x14ac:dyDescent="0.2">
      <c r="O27259" s="223"/>
    </row>
    <row r="27260" spans="15:15" x14ac:dyDescent="0.2">
      <c r="O27260" s="223"/>
    </row>
    <row r="27261" spans="15:15" x14ac:dyDescent="0.2">
      <c r="O27261" s="223"/>
    </row>
    <row r="27262" spans="15:15" x14ac:dyDescent="0.2">
      <c r="O27262" s="223"/>
    </row>
    <row r="27263" spans="15:15" x14ac:dyDescent="0.2">
      <c r="O27263" s="223"/>
    </row>
    <row r="27264" spans="15:15" x14ac:dyDescent="0.2">
      <c r="O27264" s="223"/>
    </row>
    <row r="27265" spans="15:15" x14ac:dyDescent="0.2">
      <c r="O27265" s="223"/>
    </row>
    <row r="27266" spans="15:15" x14ac:dyDescent="0.2">
      <c r="O27266" s="223"/>
    </row>
    <row r="27267" spans="15:15" x14ac:dyDescent="0.2">
      <c r="O27267" s="223"/>
    </row>
    <row r="27268" spans="15:15" x14ac:dyDescent="0.2">
      <c r="O27268" s="223"/>
    </row>
    <row r="27269" spans="15:15" x14ac:dyDescent="0.2">
      <c r="O27269" s="223"/>
    </row>
    <row r="27270" spans="15:15" x14ac:dyDescent="0.2">
      <c r="O27270" s="223"/>
    </row>
    <row r="27271" spans="15:15" x14ac:dyDescent="0.2">
      <c r="O27271" s="223"/>
    </row>
    <row r="27272" spans="15:15" x14ac:dyDescent="0.2">
      <c r="O27272" s="223"/>
    </row>
    <row r="27273" spans="15:15" x14ac:dyDescent="0.2">
      <c r="O27273" s="223"/>
    </row>
    <row r="27274" spans="15:15" x14ac:dyDescent="0.2">
      <c r="O27274" s="223"/>
    </row>
    <row r="27275" spans="15:15" x14ac:dyDescent="0.2">
      <c r="O27275" s="223"/>
    </row>
    <row r="27276" spans="15:15" x14ac:dyDescent="0.2">
      <c r="O27276" s="223"/>
    </row>
    <row r="27277" spans="15:15" x14ac:dyDescent="0.2">
      <c r="O27277" s="223"/>
    </row>
    <row r="27278" spans="15:15" x14ac:dyDescent="0.2">
      <c r="O27278" s="223"/>
    </row>
    <row r="27279" spans="15:15" x14ac:dyDescent="0.2">
      <c r="O27279" s="223"/>
    </row>
    <row r="27280" spans="15:15" x14ac:dyDescent="0.2">
      <c r="O27280" s="223"/>
    </row>
    <row r="27281" spans="15:15" x14ac:dyDescent="0.2">
      <c r="O27281" s="223"/>
    </row>
    <row r="27282" spans="15:15" x14ac:dyDescent="0.2">
      <c r="O27282" s="223"/>
    </row>
    <row r="27283" spans="15:15" x14ac:dyDescent="0.2">
      <c r="O27283" s="223"/>
    </row>
    <row r="27284" spans="15:15" x14ac:dyDescent="0.2">
      <c r="O27284" s="223"/>
    </row>
    <row r="27285" spans="15:15" x14ac:dyDescent="0.2">
      <c r="O27285" s="223"/>
    </row>
    <row r="27286" spans="15:15" x14ac:dyDescent="0.2">
      <c r="O27286" s="223"/>
    </row>
    <row r="27287" spans="15:15" x14ac:dyDescent="0.2">
      <c r="O27287" s="223"/>
    </row>
    <row r="27288" spans="15:15" x14ac:dyDescent="0.2">
      <c r="O27288" s="223"/>
    </row>
    <row r="27289" spans="15:15" x14ac:dyDescent="0.2">
      <c r="O27289" s="223"/>
    </row>
    <row r="27290" spans="15:15" x14ac:dyDescent="0.2">
      <c r="O27290" s="223"/>
    </row>
    <row r="27291" spans="15:15" x14ac:dyDescent="0.2">
      <c r="O27291" s="223"/>
    </row>
    <row r="27292" spans="15:15" x14ac:dyDescent="0.2">
      <c r="O27292" s="223"/>
    </row>
    <row r="27293" spans="15:15" x14ac:dyDescent="0.2">
      <c r="O27293" s="223"/>
    </row>
    <row r="27294" spans="15:15" x14ac:dyDescent="0.2">
      <c r="O27294" s="223"/>
    </row>
    <row r="27295" spans="15:15" x14ac:dyDescent="0.2">
      <c r="O27295" s="223"/>
    </row>
    <row r="27296" spans="15:15" x14ac:dyDescent="0.2">
      <c r="O27296" s="223"/>
    </row>
    <row r="27297" spans="15:15" x14ac:dyDescent="0.2">
      <c r="O27297" s="223"/>
    </row>
    <row r="27298" spans="15:15" x14ac:dyDescent="0.2">
      <c r="O27298" s="223"/>
    </row>
    <row r="27299" spans="15:15" x14ac:dyDescent="0.2">
      <c r="O27299" s="223"/>
    </row>
    <row r="27300" spans="15:15" x14ac:dyDescent="0.2">
      <c r="O27300" s="223"/>
    </row>
    <row r="27301" spans="15:15" x14ac:dyDescent="0.2">
      <c r="O27301" s="223"/>
    </row>
    <row r="27302" spans="15:15" x14ac:dyDescent="0.2">
      <c r="O27302" s="223"/>
    </row>
    <row r="27303" spans="15:15" x14ac:dyDescent="0.2">
      <c r="O27303" s="223"/>
    </row>
    <row r="27304" spans="15:15" x14ac:dyDescent="0.2">
      <c r="O27304" s="223"/>
    </row>
    <row r="27305" spans="15:15" x14ac:dyDescent="0.2">
      <c r="O27305" s="223"/>
    </row>
    <row r="27306" spans="15:15" x14ac:dyDescent="0.2">
      <c r="O27306" s="223"/>
    </row>
    <row r="27307" spans="15:15" x14ac:dyDescent="0.2">
      <c r="O27307" s="223"/>
    </row>
    <row r="27308" spans="15:15" x14ac:dyDescent="0.2">
      <c r="O27308" s="223"/>
    </row>
    <row r="27309" spans="15:15" x14ac:dyDescent="0.2">
      <c r="O27309" s="223"/>
    </row>
    <row r="27310" spans="15:15" x14ac:dyDescent="0.2">
      <c r="O27310" s="223"/>
    </row>
    <row r="27311" spans="15:15" x14ac:dyDescent="0.2">
      <c r="O27311" s="223"/>
    </row>
    <row r="27312" spans="15:15" x14ac:dyDescent="0.2">
      <c r="O27312" s="223"/>
    </row>
    <row r="27313" spans="15:15" x14ac:dyDescent="0.2">
      <c r="O27313" s="223"/>
    </row>
    <row r="27314" spans="15:15" x14ac:dyDescent="0.2">
      <c r="O27314" s="223"/>
    </row>
    <row r="27315" spans="15:15" x14ac:dyDescent="0.2">
      <c r="O27315" s="223"/>
    </row>
    <row r="27316" spans="15:15" x14ac:dyDescent="0.2">
      <c r="O27316" s="223"/>
    </row>
    <row r="27317" spans="15:15" x14ac:dyDescent="0.2">
      <c r="O27317" s="223"/>
    </row>
    <row r="27318" spans="15:15" x14ac:dyDescent="0.2">
      <c r="O27318" s="223"/>
    </row>
    <row r="27319" spans="15:15" x14ac:dyDescent="0.2">
      <c r="O27319" s="223"/>
    </row>
    <row r="27320" spans="15:15" x14ac:dyDescent="0.2">
      <c r="O27320" s="223"/>
    </row>
    <row r="27321" spans="15:15" x14ac:dyDescent="0.2">
      <c r="O27321" s="223"/>
    </row>
    <row r="27322" spans="15:15" x14ac:dyDescent="0.2">
      <c r="O27322" s="223"/>
    </row>
    <row r="27323" spans="15:15" x14ac:dyDescent="0.2">
      <c r="O27323" s="223"/>
    </row>
    <row r="27324" spans="15:15" x14ac:dyDescent="0.2">
      <c r="O27324" s="223"/>
    </row>
    <row r="27325" spans="15:15" x14ac:dyDescent="0.2">
      <c r="O27325" s="223"/>
    </row>
    <row r="27326" spans="15:15" x14ac:dyDescent="0.2">
      <c r="O27326" s="223"/>
    </row>
    <row r="27327" spans="15:15" x14ac:dyDescent="0.2">
      <c r="O27327" s="223"/>
    </row>
    <row r="27328" spans="15:15" x14ac:dyDescent="0.2">
      <c r="O27328" s="223"/>
    </row>
    <row r="27329" spans="15:15" x14ac:dyDescent="0.2">
      <c r="O27329" s="223"/>
    </row>
    <row r="27330" spans="15:15" x14ac:dyDescent="0.2">
      <c r="O27330" s="223"/>
    </row>
    <row r="27331" spans="15:15" x14ac:dyDescent="0.2">
      <c r="O27331" s="223"/>
    </row>
    <row r="27332" spans="15:15" x14ac:dyDescent="0.2">
      <c r="O27332" s="223"/>
    </row>
    <row r="27333" spans="15:15" x14ac:dyDescent="0.2">
      <c r="O27333" s="223"/>
    </row>
    <row r="27334" spans="15:15" x14ac:dyDescent="0.2">
      <c r="O27334" s="223"/>
    </row>
    <row r="27335" spans="15:15" x14ac:dyDescent="0.2">
      <c r="O27335" s="223"/>
    </row>
    <row r="27336" spans="15:15" x14ac:dyDescent="0.2">
      <c r="O27336" s="223"/>
    </row>
    <row r="27337" spans="15:15" x14ac:dyDescent="0.2">
      <c r="O27337" s="223"/>
    </row>
    <row r="27338" spans="15:15" x14ac:dyDescent="0.2">
      <c r="O27338" s="223"/>
    </row>
    <row r="27339" spans="15:15" x14ac:dyDescent="0.2">
      <c r="O27339" s="223"/>
    </row>
    <row r="27340" spans="15:15" x14ac:dyDescent="0.2">
      <c r="O27340" s="223"/>
    </row>
    <row r="27341" spans="15:15" x14ac:dyDescent="0.2">
      <c r="O27341" s="223"/>
    </row>
    <row r="27342" spans="15:15" x14ac:dyDescent="0.2">
      <c r="O27342" s="223"/>
    </row>
    <row r="27343" spans="15:15" x14ac:dyDescent="0.2">
      <c r="O27343" s="223"/>
    </row>
    <row r="27344" spans="15:15" x14ac:dyDescent="0.2">
      <c r="O27344" s="223"/>
    </row>
    <row r="27345" spans="15:15" x14ac:dyDescent="0.2">
      <c r="O27345" s="223"/>
    </row>
    <row r="27346" spans="15:15" x14ac:dyDescent="0.2">
      <c r="O27346" s="223"/>
    </row>
    <row r="27347" spans="15:15" x14ac:dyDescent="0.2">
      <c r="O27347" s="223"/>
    </row>
    <row r="27348" spans="15:15" x14ac:dyDescent="0.2">
      <c r="O27348" s="223"/>
    </row>
    <row r="27349" spans="15:15" x14ac:dyDescent="0.2">
      <c r="O27349" s="223"/>
    </row>
    <row r="27350" spans="15:15" x14ac:dyDescent="0.2">
      <c r="O27350" s="223"/>
    </row>
    <row r="27351" spans="15:15" x14ac:dyDescent="0.2">
      <c r="O27351" s="223"/>
    </row>
    <row r="27352" spans="15:15" x14ac:dyDescent="0.2">
      <c r="O27352" s="223"/>
    </row>
    <row r="27353" spans="15:15" x14ac:dyDescent="0.2">
      <c r="O27353" s="223"/>
    </row>
    <row r="27354" spans="15:15" x14ac:dyDescent="0.2">
      <c r="O27354" s="223"/>
    </row>
    <row r="27355" spans="15:15" x14ac:dyDescent="0.2">
      <c r="O27355" s="223"/>
    </row>
    <row r="27356" spans="15:15" x14ac:dyDescent="0.2">
      <c r="O27356" s="223"/>
    </row>
    <row r="27357" spans="15:15" x14ac:dyDescent="0.2">
      <c r="O27357" s="223"/>
    </row>
    <row r="27358" spans="15:15" x14ac:dyDescent="0.2">
      <c r="O27358" s="223"/>
    </row>
    <row r="27359" spans="15:15" x14ac:dyDescent="0.2">
      <c r="O27359" s="223"/>
    </row>
    <row r="27360" spans="15:15" x14ac:dyDescent="0.2">
      <c r="O27360" s="223"/>
    </row>
    <row r="27361" spans="15:15" x14ac:dyDescent="0.2">
      <c r="O27361" s="223"/>
    </row>
    <row r="27362" spans="15:15" x14ac:dyDescent="0.2">
      <c r="O27362" s="223"/>
    </row>
    <row r="27363" spans="15:15" x14ac:dyDescent="0.2">
      <c r="O27363" s="223"/>
    </row>
    <row r="27364" spans="15:15" x14ac:dyDescent="0.2">
      <c r="O27364" s="223"/>
    </row>
    <row r="27365" spans="15:15" x14ac:dyDescent="0.2">
      <c r="O27365" s="223"/>
    </row>
    <row r="27366" spans="15:15" x14ac:dyDescent="0.2">
      <c r="O27366" s="223"/>
    </row>
    <row r="27367" spans="15:15" x14ac:dyDescent="0.2">
      <c r="O27367" s="223"/>
    </row>
    <row r="27368" spans="15:15" x14ac:dyDescent="0.2">
      <c r="O27368" s="223"/>
    </row>
    <row r="27369" spans="15:15" x14ac:dyDescent="0.2">
      <c r="O27369" s="223"/>
    </row>
    <row r="27370" spans="15:15" x14ac:dyDescent="0.2">
      <c r="O27370" s="223"/>
    </row>
    <row r="27371" spans="15:15" x14ac:dyDescent="0.2">
      <c r="O27371" s="223"/>
    </row>
    <row r="27372" spans="15:15" x14ac:dyDescent="0.2">
      <c r="O27372" s="223"/>
    </row>
    <row r="27373" spans="15:15" x14ac:dyDescent="0.2">
      <c r="O27373" s="223"/>
    </row>
    <row r="27374" spans="15:15" x14ac:dyDescent="0.2">
      <c r="O27374" s="223"/>
    </row>
    <row r="27375" spans="15:15" x14ac:dyDescent="0.2">
      <c r="O27375" s="223"/>
    </row>
    <row r="27376" spans="15:15" x14ac:dyDescent="0.2">
      <c r="O27376" s="223"/>
    </row>
    <row r="27377" spans="15:15" x14ac:dyDescent="0.2">
      <c r="O27377" s="223"/>
    </row>
    <row r="27378" spans="15:15" x14ac:dyDescent="0.2">
      <c r="O27378" s="223"/>
    </row>
    <row r="27379" spans="15:15" x14ac:dyDescent="0.2">
      <c r="O27379" s="223"/>
    </row>
    <row r="27380" spans="15:15" x14ac:dyDescent="0.2">
      <c r="O27380" s="223"/>
    </row>
    <row r="27381" spans="15:15" x14ac:dyDescent="0.2">
      <c r="O27381" s="223"/>
    </row>
    <row r="27382" spans="15:15" x14ac:dyDescent="0.2">
      <c r="O27382" s="223"/>
    </row>
    <row r="27383" spans="15:15" x14ac:dyDescent="0.2">
      <c r="O27383" s="223"/>
    </row>
    <row r="27384" spans="15:15" x14ac:dyDescent="0.2">
      <c r="O27384" s="223"/>
    </row>
    <row r="27385" spans="15:15" x14ac:dyDescent="0.2">
      <c r="O27385" s="223"/>
    </row>
    <row r="27386" spans="15:15" x14ac:dyDescent="0.2">
      <c r="O27386" s="223"/>
    </row>
    <row r="27387" spans="15:15" x14ac:dyDescent="0.2">
      <c r="O27387" s="223"/>
    </row>
    <row r="27388" spans="15:15" x14ac:dyDescent="0.2">
      <c r="O27388" s="223"/>
    </row>
    <row r="27389" spans="15:15" x14ac:dyDescent="0.2">
      <c r="O27389" s="223"/>
    </row>
    <row r="27390" spans="15:15" x14ac:dyDescent="0.2">
      <c r="O27390" s="223"/>
    </row>
    <row r="27391" spans="15:15" x14ac:dyDescent="0.2">
      <c r="O27391" s="223"/>
    </row>
    <row r="27392" spans="15:15" x14ac:dyDescent="0.2">
      <c r="O27392" s="223"/>
    </row>
    <row r="27393" spans="15:15" x14ac:dyDescent="0.2">
      <c r="O27393" s="223"/>
    </row>
    <row r="27394" spans="15:15" x14ac:dyDescent="0.2">
      <c r="O27394" s="223"/>
    </row>
    <row r="27395" spans="15:15" x14ac:dyDescent="0.2">
      <c r="O27395" s="223"/>
    </row>
    <row r="27396" spans="15:15" x14ac:dyDescent="0.2">
      <c r="O27396" s="223"/>
    </row>
    <row r="27397" spans="15:15" x14ac:dyDescent="0.2">
      <c r="O27397" s="223"/>
    </row>
    <row r="27398" spans="15:15" x14ac:dyDescent="0.2">
      <c r="O27398" s="223"/>
    </row>
    <row r="27399" spans="15:15" x14ac:dyDescent="0.2">
      <c r="O27399" s="223"/>
    </row>
    <row r="27400" spans="15:15" x14ac:dyDescent="0.2">
      <c r="O27400" s="223"/>
    </row>
    <row r="27401" spans="15:15" x14ac:dyDescent="0.2">
      <c r="O27401" s="223"/>
    </row>
    <row r="27402" spans="15:15" x14ac:dyDescent="0.2">
      <c r="O27402" s="223"/>
    </row>
    <row r="27403" spans="15:15" x14ac:dyDescent="0.2">
      <c r="O27403" s="223"/>
    </row>
    <row r="27404" spans="15:15" x14ac:dyDescent="0.2">
      <c r="O27404" s="223"/>
    </row>
    <row r="27405" spans="15:15" x14ac:dyDescent="0.2">
      <c r="O27405" s="223"/>
    </row>
    <row r="27406" spans="15:15" x14ac:dyDescent="0.2">
      <c r="O27406" s="223"/>
    </row>
    <row r="27407" spans="15:15" x14ac:dyDescent="0.2">
      <c r="O27407" s="223"/>
    </row>
    <row r="27408" spans="15:15" x14ac:dyDescent="0.2">
      <c r="O27408" s="223"/>
    </row>
    <row r="27409" spans="15:15" x14ac:dyDescent="0.2">
      <c r="O27409" s="223"/>
    </row>
    <row r="27410" spans="15:15" x14ac:dyDescent="0.2">
      <c r="O27410" s="223"/>
    </row>
    <row r="27411" spans="15:15" x14ac:dyDescent="0.2">
      <c r="O27411" s="223"/>
    </row>
    <row r="27412" spans="15:15" x14ac:dyDescent="0.2">
      <c r="O27412" s="223"/>
    </row>
    <row r="27413" spans="15:15" x14ac:dyDescent="0.2">
      <c r="O27413" s="223"/>
    </row>
    <row r="27414" spans="15:15" x14ac:dyDescent="0.2">
      <c r="O27414" s="223"/>
    </row>
    <row r="27415" spans="15:15" x14ac:dyDescent="0.2">
      <c r="O27415" s="223"/>
    </row>
    <row r="27416" spans="15:15" x14ac:dyDescent="0.2">
      <c r="O27416" s="223"/>
    </row>
    <row r="27417" spans="15:15" x14ac:dyDescent="0.2">
      <c r="O27417" s="223"/>
    </row>
    <row r="27418" spans="15:15" x14ac:dyDescent="0.2">
      <c r="O27418" s="223"/>
    </row>
    <row r="27419" spans="15:15" x14ac:dyDescent="0.2">
      <c r="O27419" s="223"/>
    </row>
    <row r="27420" spans="15:15" x14ac:dyDescent="0.2">
      <c r="O27420" s="223"/>
    </row>
    <row r="27421" spans="15:15" x14ac:dyDescent="0.2">
      <c r="O27421" s="223"/>
    </row>
    <row r="27422" spans="15:15" x14ac:dyDescent="0.2">
      <c r="O27422" s="223"/>
    </row>
    <row r="27423" spans="15:15" x14ac:dyDescent="0.2">
      <c r="O27423" s="223"/>
    </row>
    <row r="27424" spans="15:15" x14ac:dyDescent="0.2">
      <c r="O27424" s="223"/>
    </row>
    <row r="27425" spans="15:15" x14ac:dyDescent="0.2">
      <c r="O27425" s="223"/>
    </row>
    <row r="27426" spans="15:15" x14ac:dyDescent="0.2">
      <c r="O27426" s="223"/>
    </row>
    <row r="27427" spans="15:15" x14ac:dyDescent="0.2">
      <c r="O27427" s="223"/>
    </row>
    <row r="27428" spans="15:15" x14ac:dyDescent="0.2">
      <c r="O27428" s="223"/>
    </row>
    <row r="27429" spans="15:15" x14ac:dyDescent="0.2">
      <c r="O27429" s="223"/>
    </row>
    <row r="27430" spans="15:15" x14ac:dyDescent="0.2">
      <c r="O27430" s="223"/>
    </row>
    <row r="27431" spans="15:15" x14ac:dyDescent="0.2">
      <c r="O27431" s="223"/>
    </row>
    <row r="27432" spans="15:15" x14ac:dyDescent="0.2">
      <c r="O27432" s="223"/>
    </row>
    <row r="27433" spans="15:15" x14ac:dyDescent="0.2">
      <c r="O27433" s="223"/>
    </row>
    <row r="27434" spans="15:15" x14ac:dyDescent="0.2">
      <c r="O27434" s="223"/>
    </row>
    <row r="27435" spans="15:15" x14ac:dyDescent="0.2">
      <c r="O27435" s="223"/>
    </row>
    <row r="27436" spans="15:15" x14ac:dyDescent="0.2">
      <c r="O27436" s="223"/>
    </row>
    <row r="27437" spans="15:15" x14ac:dyDescent="0.2">
      <c r="O27437" s="223"/>
    </row>
    <row r="27438" spans="15:15" x14ac:dyDescent="0.2">
      <c r="O27438" s="223"/>
    </row>
    <row r="27439" spans="15:15" x14ac:dyDescent="0.2">
      <c r="O27439" s="223"/>
    </row>
    <row r="27440" spans="15:15" x14ac:dyDescent="0.2">
      <c r="O27440" s="223"/>
    </row>
    <row r="27441" spans="15:15" x14ac:dyDescent="0.2">
      <c r="O27441" s="223"/>
    </row>
    <row r="27442" spans="15:15" x14ac:dyDescent="0.2">
      <c r="O27442" s="223"/>
    </row>
    <row r="27443" spans="15:15" x14ac:dyDescent="0.2">
      <c r="O27443" s="223"/>
    </row>
    <row r="27444" spans="15:15" x14ac:dyDescent="0.2">
      <c r="O27444" s="223"/>
    </row>
    <row r="27445" spans="15:15" x14ac:dyDescent="0.2">
      <c r="O27445" s="223"/>
    </row>
    <row r="27446" spans="15:15" x14ac:dyDescent="0.2">
      <c r="O27446" s="223"/>
    </row>
    <row r="27447" spans="15:15" x14ac:dyDescent="0.2">
      <c r="O27447" s="223"/>
    </row>
    <row r="27448" spans="15:15" x14ac:dyDescent="0.2">
      <c r="O27448" s="223"/>
    </row>
    <row r="27449" spans="15:15" x14ac:dyDescent="0.2">
      <c r="O27449" s="223"/>
    </row>
    <row r="27450" spans="15:15" x14ac:dyDescent="0.2">
      <c r="O27450" s="223"/>
    </row>
    <row r="27451" spans="15:15" x14ac:dyDescent="0.2">
      <c r="O27451" s="223"/>
    </row>
    <row r="27452" spans="15:15" x14ac:dyDescent="0.2">
      <c r="O27452" s="223"/>
    </row>
    <row r="27453" spans="15:15" x14ac:dyDescent="0.2">
      <c r="O27453" s="223"/>
    </row>
    <row r="27454" spans="15:15" x14ac:dyDescent="0.2">
      <c r="O27454" s="223"/>
    </row>
    <row r="27455" spans="15:15" x14ac:dyDescent="0.2">
      <c r="O27455" s="223"/>
    </row>
    <row r="27456" spans="15:15" x14ac:dyDescent="0.2">
      <c r="O27456" s="223"/>
    </row>
    <row r="27457" spans="15:15" x14ac:dyDescent="0.2">
      <c r="O27457" s="223"/>
    </row>
    <row r="27458" spans="15:15" x14ac:dyDescent="0.2">
      <c r="O27458" s="223"/>
    </row>
    <row r="27459" spans="15:15" x14ac:dyDescent="0.2">
      <c r="O27459" s="223"/>
    </row>
    <row r="27460" spans="15:15" x14ac:dyDescent="0.2">
      <c r="O27460" s="223"/>
    </row>
    <row r="27461" spans="15:15" x14ac:dyDescent="0.2">
      <c r="O27461" s="223"/>
    </row>
    <row r="27462" spans="15:15" x14ac:dyDescent="0.2">
      <c r="O27462" s="223"/>
    </row>
    <row r="27463" spans="15:15" x14ac:dyDescent="0.2">
      <c r="O27463" s="223"/>
    </row>
    <row r="27464" spans="15:15" x14ac:dyDescent="0.2">
      <c r="O27464" s="223"/>
    </row>
    <row r="27465" spans="15:15" x14ac:dyDescent="0.2">
      <c r="O27465" s="223"/>
    </row>
    <row r="27466" spans="15:15" x14ac:dyDescent="0.2">
      <c r="O27466" s="223"/>
    </row>
    <row r="27467" spans="15:15" x14ac:dyDescent="0.2">
      <c r="O27467" s="223"/>
    </row>
    <row r="27468" spans="15:15" x14ac:dyDescent="0.2">
      <c r="O27468" s="223"/>
    </row>
    <row r="27469" spans="15:15" x14ac:dyDescent="0.2">
      <c r="O27469" s="223"/>
    </row>
    <row r="27470" spans="15:15" x14ac:dyDescent="0.2">
      <c r="O27470" s="223"/>
    </row>
    <row r="27471" spans="15:15" x14ac:dyDescent="0.2">
      <c r="O27471" s="223"/>
    </row>
    <row r="27472" spans="15:15" x14ac:dyDescent="0.2">
      <c r="O27472" s="223"/>
    </row>
    <row r="27473" spans="15:15" x14ac:dyDescent="0.2">
      <c r="O27473" s="223"/>
    </row>
    <row r="27474" spans="15:15" x14ac:dyDescent="0.2">
      <c r="O27474" s="223"/>
    </row>
    <row r="27475" spans="15:15" x14ac:dyDescent="0.2">
      <c r="O27475" s="223"/>
    </row>
    <row r="27476" spans="15:15" x14ac:dyDescent="0.2">
      <c r="O27476" s="223"/>
    </row>
    <row r="27477" spans="15:15" x14ac:dyDescent="0.2">
      <c r="O27477" s="223"/>
    </row>
    <row r="27478" spans="15:15" x14ac:dyDescent="0.2">
      <c r="O27478" s="223"/>
    </row>
    <row r="27479" spans="15:15" x14ac:dyDescent="0.2">
      <c r="O27479" s="223"/>
    </row>
    <row r="27480" spans="15:15" x14ac:dyDescent="0.2">
      <c r="O27480" s="223"/>
    </row>
    <row r="27481" spans="15:15" x14ac:dyDescent="0.2">
      <c r="O27481" s="223"/>
    </row>
    <row r="27482" spans="15:15" x14ac:dyDescent="0.2">
      <c r="O27482" s="223"/>
    </row>
    <row r="27483" spans="15:15" x14ac:dyDescent="0.2">
      <c r="O27483" s="223"/>
    </row>
    <row r="27484" spans="15:15" x14ac:dyDescent="0.2">
      <c r="O27484" s="223"/>
    </row>
    <row r="27485" spans="15:15" x14ac:dyDescent="0.2">
      <c r="O27485" s="223"/>
    </row>
    <row r="27486" spans="15:15" x14ac:dyDescent="0.2">
      <c r="O27486" s="223"/>
    </row>
    <row r="27487" spans="15:15" x14ac:dyDescent="0.2">
      <c r="O27487" s="223"/>
    </row>
    <row r="27488" spans="15:15" x14ac:dyDescent="0.2">
      <c r="O27488" s="223"/>
    </row>
    <row r="27489" spans="15:15" x14ac:dyDescent="0.2">
      <c r="O27489" s="223"/>
    </row>
    <row r="27490" spans="15:15" x14ac:dyDescent="0.2">
      <c r="O27490" s="223"/>
    </row>
    <row r="27491" spans="15:15" x14ac:dyDescent="0.2">
      <c r="O27491" s="223"/>
    </row>
    <row r="27492" spans="15:15" x14ac:dyDescent="0.2">
      <c r="O27492" s="223"/>
    </row>
    <row r="27493" spans="15:15" x14ac:dyDescent="0.2">
      <c r="O27493" s="223"/>
    </row>
    <row r="27494" spans="15:15" x14ac:dyDescent="0.2">
      <c r="O27494" s="223"/>
    </row>
    <row r="27495" spans="15:15" x14ac:dyDescent="0.2">
      <c r="O27495" s="223"/>
    </row>
    <row r="27496" spans="15:15" x14ac:dyDescent="0.2">
      <c r="O27496" s="223"/>
    </row>
    <row r="27497" spans="15:15" x14ac:dyDescent="0.2">
      <c r="O27497" s="223"/>
    </row>
    <row r="27498" spans="15:15" x14ac:dyDescent="0.2">
      <c r="O27498" s="223"/>
    </row>
    <row r="27499" spans="15:15" x14ac:dyDescent="0.2">
      <c r="O27499" s="223"/>
    </row>
    <row r="27500" spans="15:15" x14ac:dyDescent="0.2">
      <c r="O27500" s="223"/>
    </row>
    <row r="27501" spans="15:15" x14ac:dyDescent="0.2">
      <c r="O27501" s="223"/>
    </row>
    <row r="27502" spans="15:15" x14ac:dyDescent="0.2">
      <c r="O27502" s="223"/>
    </row>
    <row r="27503" spans="15:15" x14ac:dyDescent="0.2">
      <c r="O27503" s="223"/>
    </row>
    <row r="27504" spans="15:15" x14ac:dyDescent="0.2">
      <c r="O27504" s="223"/>
    </row>
    <row r="27505" spans="15:15" x14ac:dyDescent="0.2">
      <c r="O27505" s="223"/>
    </row>
    <row r="27506" spans="15:15" x14ac:dyDescent="0.2">
      <c r="O27506" s="223"/>
    </row>
    <row r="27507" spans="15:15" x14ac:dyDescent="0.2">
      <c r="O27507" s="223"/>
    </row>
    <row r="27508" spans="15:15" x14ac:dyDescent="0.2">
      <c r="O27508" s="223"/>
    </row>
    <row r="27509" spans="15:15" x14ac:dyDescent="0.2">
      <c r="O27509" s="223"/>
    </row>
    <row r="27510" spans="15:15" x14ac:dyDescent="0.2">
      <c r="O27510" s="223"/>
    </row>
    <row r="27511" spans="15:15" x14ac:dyDescent="0.2">
      <c r="O27511" s="223"/>
    </row>
    <row r="27512" spans="15:15" x14ac:dyDescent="0.2">
      <c r="O27512" s="223"/>
    </row>
    <row r="27513" spans="15:15" x14ac:dyDescent="0.2">
      <c r="O27513" s="223"/>
    </row>
    <row r="27514" spans="15:15" x14ac:dyDescent="0.2">
      <c r="O27514" s="223"/>
    </row>
    <row r="27515" spans="15:15" x14ac:dyDescent="0.2">
      <c r="O27515" s="223"/>
    </row>
    <row r="27516" spans="15:15" x14ac:dyDescent="0.2">
      <c r="O27516" s="223"/>
    </row>
    <row r="27517" spans="15:15" x14ac:dyDescent="0.2">
      <c r="O27517" s="223"/>
    </row>
    <row r="27518" spans="15:15" x14ac:dyDescent="0.2">
      <c r="O27518" s="223"/>
    </row>
    <row r="27519" spans="15:15" x14ac:dyDescent="0.2">
      <c r="O27519" s="223"/>
    </row>
    <row r="27520" spans="15:15" x14ac:dyDescent="0.2">
      <c r="O27520" s="223"/>
    </row>
    <row r="27521" spans="15:15" x14ac:dyDescent="0.2">
      <c r="O27521" s="223"/>
    </row>
    <row r="27522" spans="15:15" x14ac:dyDescent="0.2">
      <c r="O27522" s="223"/>
    </row>
    <row r="27523" spans="15:15" x14ac:dyDescent="0.2">
      <c r="O27523" s="223"/>
    </row>
    <row r="27524" spans="15:15" x14ac:dyDescent="0.2">
      <c r="O27524" s="223"/>
    </row>
    <row r="27525" spans="15:15" x14ac:dyDescent="0.2">
      <c r="O27525" s="223"/>
    </row>
    <row r="27526" spans="15:15" x14ac:dyDescent="0.2">
      <c r="O27526" s="223"/>
    </row>
    <row r="27527" spans="15:15" x14ac:dyDescent="0.2">
      <c r="O27527" s="223"/>
    </row>
    <row r="27528" spans="15:15" x14ac:dyDescent="0.2">
      <c r="O27528" s="223"/>
    </row>
    <row r="27529" spans="15:15" x14ac:dyDescent="0.2">
      <c r="O27529" s="223"/>
    </row>
    <row r="27530" spans="15:15" x14ac:dyDescent="0.2">
      <c r="O27530" s="223"/>
    </row>
    <row r="27531" spans="15:15" x14ac:dyDescent="0.2">
      <c r="O27531" s="223"/>
    </row>
    <row r="27532" spans="15:15" x14ac:dyDescent="0.2">
      <c r="O27532" s="223"/>
    </row>
    <row r="27533" spans="15:15" x14ac:dyDescent="0.2">
      <c r="O27533" s="223"/>
    </row>
    <row r="27534" spans="15:15" x14ac:dyDescent="0.2">
      <c r="O27534" s="223"/>
    </row>
    <row r="27535" spans="15:15" x14ac:dyDescent="0.2">
      <c r="O27535" s="223"/>
    </row>
    <row r="27536" spans="15:15" x14ac:dyDescent="0.2">
      <c r="O27536" s="223"/>
    </row>
    <row r="27537" spans="15:15" x14ac:dyDescent="0.2">
      <c r="O27537" s="223"/>
    </row>
    <row r="27538" spans="15:15" x14ac:dyDescent="0.2">
      <c r="O27538" s="223"/>
    </row>
    <row r="27539" spans="15:15" x14ac:dyDescent="0.2">
      <c r="O27539" s="223"/>
    </row>
    <row r="27540" spans="15:15" x14ac:dyDescent="0.2">
      <c r="O27540" s="223"/>
    </row>
    <row r="27541" spans="15:15" x14ac:dyDescent="0.2">
      <c r="O27541" s="223"/>
    </row>
    <row r="27542" spans="15:15" x14ac:dyDescent="0.2">
      <c r="O27542" s="223"/>
    </row>
    <row r="27543" spans="15:15" x14ac:dyDescent="0.2">
      <c r="O27543" s="223"/>
    </row>
    <row r="27544" spans="15:15" x14ac:dyDescent="0.2">
      <c r="O27544" s="223"/>
    </row>
    <row r="27545" spans="15:15" x14ac:dyDescent="0.2">
      <c r="O27545" s="223"/>
    </row>
    <row r="27546" spans="15:15" x14ac:dyDescent="0.2">
      <c r="O27546" s="223"/>
    </row>
    <row r="27547" spans="15:15" x14ac:dyDescent="0.2">
      <c r="O27547" s="223"/>
    </row>
    <row r="27548" spans="15:15" x14ac:dyDescent="0.2">
      <c r="O27548" s="223"/>
    </row>
    <row r="27549" spans="15:15" x14ac:dyDescent="0.2">
      <c r="O27549" s="223"/>
    </row>
    <row r="27550" spans="15:15" x14ac:dyDescent="0.2">
      <c r="O27550" s="223"/>
    </row>
    <row r="27551" spans="15:15" x14ac:dyDescent="0.2">
      <c r="O27551" s="223"/>
    </row>
    <row r="27552" spans="15:15" x14ac:dyDescent="0.2">
      <c r="O27552" s="223"/>
    </row>
    <row r="27553" spans="15:15" x14ac:dyDescent="0.2">
      <c r="O27553" s="223"/>
    </row>
    <row r="27554" spans="15:15" x14ac:dyDescent="0.2">
      <c r="O27554" s="223"/>
    </row>
    <row r="27555" spans="15:15" x14ac:dyDescent="0.2">
      <c r="O27555" s="223"/>
    </row>
    <row r="27556" spans="15:15" x14ac:dyDescent="0.2">
      <c r="O27556" s="223"/>
    </row>
    <row r="27557" spans="15:15" x14ac:dyDescent="0.2">
      <c r="O27557" s="223"/>
    </row>
    <row r="27558" spans="15:15" x14ac:dyDescent="0.2">
      <c r="O27558" s="223"/>
    </row>
    <row r="27559" spans="15:15" x14ac:dyDescent="0.2">
      <c r="O27559" s="223"/>
    </row>
    <row r="27560" spans="15:15" x14ac:dyDescent="0.2">
      <c r="O27560" s="223"/>
    </row>
    <row r="27561" spans="15:15" x14ac:dyDescent="0.2">
      <c r="O27561" s="223"/>
    </row>
    <row r="27562" spans="15:15" x14ac:dyDescent="0.2">
      <c r="O27562" s="223"/>
    </row>
    <row r="27563" spans="15:15" x14ac:dyDescent="0.2">
      <c r="O27563" s="223"/>
    </row>
    <row r="27564" spans="15:15" x14ac:dyDescent="0.2">
      <c r="O27564" s="223"/>
    </row>
    <row r="27565" spans="15:15" x14ac:dyDescent="0.2">
      <c r="O27565" s="223"/>
    </row>
    <row r="27566" spans="15:15" x14ac:dyDescent="0.2">
      <c r="O27566" s="223"/>
    </row>
    <row r="27567" spans="15:15" x14ac:dyDescent="0.2">
      <c r="O27567" s="223"/>
    </row>
    <row r="27568" spans="15:15" x14ac:dyDescent="0.2">
      <c r="O27568" s="223"/>
    </row>
    <row r="27569" spans="15:15" x14ac:dyDescent="0.2">
      <c r="O27569" s="223"/>
    </row>
    <row r="27570" spans="15:15" x14ac:dyDescent="0.2">
      <c r="O27570" s="223"/>
    </row>
    <row r="27571" spans="15:15" x14ac:dyDescent="0.2">
      <c r="O27571" s="223"/>
    </row>
    <row r="27572" spans="15:15" x14ac:dyDescent="0.2">
      <c r="O27572" s="223"/>
    </row>
    <row r="27573" spans="15:15" x14ac:dyDescent="0.2">
      <c r="O27573" s="223"/>
    </row>
    <row r="27574" spans="15:15" x14ac:dyDescent="0.2">
      <c r="O27574" s="223"/>
    </row>
    <row r="27575" spans="15:15" x14ac:dyDescent="0.2">
      <c r="O27575" s="223"/>
    </row>
    <row r="27576" spans="15:15" x14ac:dyDescent="0.2">
      <c r="O27576" s="223"/>
    </row>
    <row r="27577" spans="15:15" x14ac:dyDescent="0.2">
      <c r="O27577" s="223"/>
    </row>
    <row r="27578" spans="15:15" x14ac:dyDescent="0.2">
      <c r="O27578" s="223"/>
    </row>
    <row r="27579" spans="15:15" x14ac:dyDescent="0.2">
      <c r="O27579" s="223"/>
    </row>
    <row r="27580" spans="15:15" x14ac:dyDescent="0.2">
      <c r="O27580" s="223"/>
    </row>
    <row r="27581" spans="15:15" x14ac:dyDescent="0.2">
      <c r="O27581" s="223"/>
    </row>
    <row r="27582" spans="15:15" x14ac:dyDescent="0.2">
      <c r="O27582" s="223"/>
    </row>
    <row r="27583" spans="15:15" x14ac:dyDescent="0.2">
      <c r="O27583" s="223"/>
    </row>
    <row r="27584" spans="15:15" x14ac:dyDescent="0.2">
      <c r="O27584" s="223"/>
    </row>
    <row r="27585" spans="15:15" x14ac:dyDescent="0.2">
      <c r="O27585" s="223"/>
    </row>
    <row r="27586" spans="15:15" x14ac:dyDescent="0.2">
      <c r="O27586" s="223"/>
    </row>
    <row r="27587" spans="15:15" x14ac:dyDescent="0.2">
      <c r="O27587" s="223"/>
    </row>
    <row r="27588" spans="15:15" x14ac:dyDescent="0.2">
      <c r="O27588" s="223"/>
    </row>
    <row r="27589" spans="15:15" x14ac:dyDescent="0.2">
      <c r="O27589" s="223"/>
    </row>
    <row r="27590" spans="15:15" x14ac:dyDescent="0.2">
      <c r="O27590" s="223"/>
    </row>
    <row r="27591" spans="15:15" x14ac:dyDescent="0.2">
      <c r="O27591" s="223"/>
    </row>
    <row r="27592" spans="15:15" x14ac:dyDescent="0.2">
      <c r="O27592" s="223"/>
    </row>
    <row r="27593" spans="15:15" x14ac:dyDescent="0.2">
      <c r="O27593" s="223"/>
    </row>
    <row r="27594" spans="15:15" x14ac:dyDescent="0.2">
      <c r="O27594" s="223"/>
    </row>
    <row r="27595" spans="15:15" x14ac:dyDescent="0.2">
      <c r="O27595" s="223"/>
    </row>
    <row r="27596" spans="15:15" x14ac:dyDescent="0.2">
      <c r="O27596" s="223"/>
    </row>
    <row r="27597" spans="15:15" x14ac:dyDescent="0.2">
      <c r="O27597" s="223"/>
    </row>
    <row r="27598" spans="15:15" x14ac:dyDescent="0.2">
      <c r="O27598" s="223"/>
    </row>
    <row r="27599" spans="15:15" x14ac:dyDescent="0.2">
      <c r="O27599" s="223"/>
    </row>
    <row r="27600" spans="15:15" x14ac:dyDescent="0.2">
      <c r="O27600" s="223"/>
    </row>
    <row r="27601" spans="15:15" x14ac:dyDescent="0.2">
      <c r="O27601" s="223"/>
    </row>
    <row r="27602" spans="15:15" x14ac:dyDescent="0.2">
      <c r="O27602" s="223"/>
    </row>
    <row r="27603" spans="15:15" x14ac:dyDescent="0.2">
      <c r="O27603" s="223"/>
    </row>
    <row r="27604" spans="15:15" x14ac:dyDescent="0.2">
      <c r="O27604" s="223"/>
    </row>
    <row r="27605" spans="15:15" x14ac:dyDescent="0.2">
      <c r="O27605" s="223"/>
    </row>
    <row r="27606" spans="15:15" x14ac:dyDescent="0.2">
      <c r="O27606" s="223"/>
    </row>
    <row r="27607" spans="15:15" x14ac:dyDescent="0.2">
      <c r="O27607" s="223"/>
    </row>
    <row r="27608" spans="15:15" x14ac:dyDescent="0.2">
      <c r="O27608" s="223"/>
    </row>
    <row r="27609" spans="15:15" x14ac:dyDescent="0.2">
      <c r="O27609" s="223"/>
    </row>
    <row r="27610" spans="15:15" x14ac:dyDescent="0.2">
      <c r="O27610" s="223"/>
    </row>
    <row r="27611" spans="15:15" x14ac:dyDescent="0.2">
      <c r="O27611" s="223"/>
    </row>
    <row r="27612" spans="15:15" x14ac:dyDescent="0.2">
      <c r="O27612" s="223"/>
    </row>
    <row r="27613" spans="15:15" x14ac:dyDescent="0.2">
      <c r="O27613" s="223"/>
    </row>
    <row r="27614" spans="15:15" x14ac:dyDescent="0.2">
      <c r="O27614" s="223"/>
    </row>
    <row r="27615" spans="15:15" x14ac:dyDescent="0.2">
      <c r="O27615" s="223"/>
    </row>
    <row r="27616" spans="15:15" x14ac:dyDescent="0.2">
      <c r="O27616" s="223"/>
    </row>
    <row r="27617" spans="15:15" x14ac:dyDescent="0.2">
      <c r="O27617" s="223"/>
    </row>
    <row r="27618" spans="15:15" x14ac:dyDescent="0.2">
      <c r="O27618" s="223"/>
    </row>
    <row r="27619" spans="15:15" x14ac:dyDescent="0.2">
      <c r="O27619" s="223"/>
    </row>
    <row r="27620" spans="15:15" x14ac:dyDescent="0.2">
      <c r="O27620" s="223"/>
    </row>
    <row r="27621" spans="15:15" x14ac:dyDescent="0.2">
      <c r="O27621" s="223"/>
    </row>
    <row r="27622" spans="15:15" x14ac:dyDescent="0.2">
      <c r="O27622" s="223"/>
    </row>
    <row r="27623" spans="15:15" x14ac:dyDescent="0.2">
      <c r="O27623" s="223"/>
    </row>
    <row r="27624" spans="15:15" x14ac:dyDescent="0.2">
      <c r="O27624" s="223"/>
    </row>
    <row r="27625" spans="15:15" x14ac:dyDescent="0.2">
      <c r="O27625" s="223"/>
    </row>
    <row r="27626" spans="15:15" x14ac:dyDescent="0.2">
      <c r="O27626" s="223"/>
    </row>
    <row r="27627" spans="15:15" x14ac:dyDescent="0.2">
      <c r="O27627" s="223"/>
    </row>
    <row r="27628" spans="15:15" x14ac:dyDescent="0.2">
      <c r="O27628" s="223"/>
    </row>
    <row r="27629" spans="15:15" x14ac:dyDescent="0.2">
      <c r="O27629" s="223"/>
    </row>
    <row r="27630" spans="15:15" x14ac:dyDescent="0.2">
      <c r="O27630" s="223"/>
    </row>
    <row r="27631" spans="15:15" x14ac:dyDescent="0.2">
      <c r="O27631" s="223"/>
    </row>
    <row r="27632" spans="15:15" x14ac:dyDescent="0.2">
      <c r="O27632" s="223"/>
    </row>
    <row r="27633" spans="15:15" x14ac:dyDescent="0.2">
      <c r="O27633" s="223"/>
    </row>
    <row r="27634" spans="15:15" x14ac:dyDescent="0.2">
      <c r="O27634" s="223"/>
    </row>
    <row r="27635" spans="15:15" x14ac:dyDescent="0.2">
      <c r="O27635" s="223"/>
    </row>
    <row r="27636" spans="15:15" x14ac:dyDescent="0.2">
      <c r="O27636" s="223"/>
    </row>
    <row r="27637" spans="15:15" x14ac:dyDescent="0.2">
      <c r="O27637" s="223"/>
    </row>
    <row r="27638" spans="15:15" x14ac:dyDescent="0.2">
      <c r="O27638" s="223"/>
    </row>
    <row r="27639" spans="15:15" x14ac:dyDescent="0.2">
      <c r="O27639" s="223"/>
    </row>
    <row r="27640" spans="15:15" x14ac:dyDescent="0.2">
      <c r="O27640" s="223"/>
    </row>
    <row r="27641" spans="15:15" x14ac:dyDescent="0.2">
      <c r="O27641" s="223"/>
    </row>
    <row r="27642" spans="15:15" x14ac:dyDescent="0.2">
      <c r="O27642" s="223"/>
    </row>
    <row r="27643" spans="15:15" x14ac:dyDescent="0.2">
      <c r="O27643" s="223"/>
    </row>
    <row r="27644" spans="15:15" x14ac:dyDescent="0.2">
      <c r="O27644" s="223"/>
    </row>
    <row r="27645" spans="15:15" x14ac:dyDescent="0.2">
      <c r="O27645" s="223"/>
    </row>
    <row r="27646" spans="15:15" x14ac:dyDescent="0.2">
      <c r="O27646" s="223"/>
    </row>
    <row r="27647" spans="15:15" x14ac:dyDescent="0.2">
      <c r="O27647" s="223"/>
    </row>
    <row r="27648" spans="15:15" x14ac:dyDescent="0.2">
      <c r="O27648" s="223"/>
    </row>
    <row r="27649" spans="15:15" x14ac:dyDescent="0.2">
      <c r="O27649" s="223"/>
    </row>
    <row r="27650" spans="15:15" x14ac:dyDescent="0.2">
      <c r="O27650" s="223"/>
    </row>
    <row r="27651" spans="15:15" x14ac:dyDescent="0.2">
      <c r="O27651" s="223"/>
    </row>
    <row r="27652" spans="15:15" x14ac:dyDescent="0.2">
      <c r="O27652" s="223"/>
    </row>
    <row r="27653" spans="15:15" x14ac:dyDescent="0.2">
      <c r="O27653" s="223"/>
    </row>
    <row r="27654" spans="15:15" x14ac:dyDescent="0.2">
      <c r="O27654" s="223"/>
    </row>
    <row r="27655" spans="15:15" x14ac:dyDescent="0.2">
      <c r="O27655" s="223"/>
    </row>
    <row r="27656" spans="15:15" x14ac:dyDescent="0.2">
      <c r="O27656" s="223"/>
    </row>
    <row r="27657" spans="15:15" x14ac:dyDescent="0.2">
      <c r="O27657" s="223"/>
    </row>
    <row r="27658" spans="15:15" x14ac:dyDescent="0.2">
      <c r="O27658" s="223"/>
    </row>
    <row r="27659" spans="15:15" x14ac:dyDescent="0.2">
      <c r="O27659" s="223"/>
    </row>
    <row r="27660" spans="15:15" x14ac:dyDescent="0.2">
      <c r="O27660" s="223"/>
    </row>
    <row r="27661" spans="15:15" x14ac:dyDescent="0.2">
      <c r="O27661" s="223"/>
    </row>
    <row r="27662" spans="15:15" x14ac:dyDescent="0.2">
      <c r="O27662" s="223"/>
    </row>
    <row r="27663" spans="15:15" x14ac:dyDescent="0.2">
      <c r="O27663" s="223"/>
    </row>
    <row r="27664" spans="15:15" x14ac:dyDescent="0.2">
      <c r="O27664" s="223"/>
    </row>
    <row r="27665" spans="15:15" x14ac:dyDescent="0.2">
      <c r="O27665" s="223"/>
    </row>
    <row r="27666" spans="15:15" x14ac:dyDescent="0.2">
      <c r="O27666" s="223"/>
    </row>
    <row r="27667" spans="15:15" x14ac:dyDescent="0.2">
      <c r="O27667" s="223"/>
    </row>
    <row r="27668" spans="15:15" x14ac:dyDescent="0.2">
      <c r="O27668" s="223"/>
    </row>
    <row r="27669" spans="15:15" x14ac:dyDescent="0.2">
      <c r="O27669" s="223"/>
    </row>
    <row r="27670" spans="15:15" x14ac:dyDescent="0.2">
      <c r="O27670" s="223"/>
    </row>
    <row r="27671" spans="15:15" x14ac:dyDescent="0.2">
      <c r="O27671" s="223"/>
    </row>
    <row r="27672" spans="15:15" x14ac:dyDescent="0.2">
      <c r="O27672" s="223"/>
    </row>
    <row r="27673" spans="15:15" x14ac:dyDescent="0.2">
      <c r="O27673" s="223"/>
    </row>
    <row r="27674" spans="15:15" x14ac:dyDescent="0.2">
      <c r="O27674" s="223"/>
    </row>
    <row r="27675" spans="15:15" x14ac:dyDescent="0.2">
      <c r="O27675" s="223"/>
    </row>
    <row r="27676" spans="15:15" x14ac:dyDescent="0.2">
      <c r="O27676" s="223"/>
    </row>
    <row r="27677" spans="15:15" x14ac:dyDescent="0.2">
      <c r="O27677" s="223"/>
    </row>
    <row r="27678" spans="15:15" x14ac:dyDescent="0.2">
      <c r="O27678" s="223"/>
    </row>
    <row r="27679" spans="15:15" x14ac:dyDescent="0.2">
      <c r="O27679" s="223"/>
    </row>
    <row r="27680" spans="15:15" x14ac:dyDescent="0.2">
      <c r="O27680" s="223"/>
    </row>
    <row r="27681" spans="15:15" x14ac:dyDescent="0.2">
      <c r="O27681" s="223"/>
    </row>
    <row r="27682" spans="15:15" x14ac:dyDescent="0.2">
      <c r="O27682" s="223"/>
    </row>
    <row r="27683" spans="15:15" x14ac:dyDescent="0.2">
      <c r="O27683" s="223"/>
    </row>
    <row r="27684" spans="15:15" x14ac:dyDescent="0.2">
      <c r="O27684" s="223"/>
    </row>
    <row r="27685" spans="15:15" x14ac:dyDescent="0.2">
      <c r="O27685" s="223"/>
    </row>
    <row r="27686" spans="15:15" x14ac:dyDescent="0.2">
      <c r="O27686" s="223"/>
    </row>
    <row r="27687" spans="15:15" x14ac:dyDescent="0.2">
      <c r="O27687" s="223"/>
    </row>
    <row r="27688" spans="15:15" x14ac:dyDescent="0.2">
      <c r="O27688" s="223"/>
    </row>
    <row r="27689" spans="15:15" x14ac:dyDescent="0.2">
      <c r="O27689" s="223"/>
    </row>
    <row r="27690" spans="15:15" x14ac:dyDescent="0.2">
      <c r="O27690" s="223"/>
    </row>
    <row r="27691" spans="15:15" x14ac:dyDescent="0.2">
      <c r="O27691" s="223"/>
    </row>
    <row r="27692" spans="15:15" x14ac:dyDescent="0.2">
      <c r="O27692" s="223"/>
    </row>
    <row r="27693" spans="15:15" x14ac:dyDescent="0.2">
      <c r="O27693" s="223"/>
    </row>
    <row r="27694" spans="15:15" x14ac:dyDescent="0.2">
      <c r="O27694" s="223"/>
    </row>
    <row r="27695" spans="15:15" x14ac:dyDescent="0.2">
      <c r="O27695" s="223"/>
    </row>
    <row r="27696" spans="15:15" x14ac:dyDescent="0.2">
      <c r="O27696" s="223"/>
    </row>
    <row r="27697" spans="15:15" x14ac:dyDescent="0.2">
      <c r="O27697" s="223"/>
    </row>
    <row r="27698" spans="15:15" x14ac:dyDescent="0.2">
      <c r="O27698" s="223"/>
    </row>
    <row r="27699" spans="15:15" x14ac:dyDescent="0.2">
      <c r="O27699" s="223"/>
    </row>
    <row r="27700" spans="15:15" x14ac:dyDescent="0.2">
      <c r="O27700" s="223"/>
    </row>
    <row r="27701" spans="15:15" x14ac:dyDescent="0.2">
      <c r="O27701" s="223"/>
    </row>
    <row r="27702" spans="15:15" x14ac:dyDescent="0.2">
      <c r="O27702" s="223"/>
    </row>
    <row r="27703" spans="15:15" x14ac:dyDescent="0.2">
      <c r="O27703" s="223"/>
    </row>
    <row r="27704" spans="15:15" x14ac:dyDescent="0.2">
      <c r="O27704" s="223"/>
    </row>
    <row r="27705" spans="15:15" x14ac:dyDescent="0.2">
      <c r="O27705" s="223"/>
    </row>
    <row r="27706" spans="15:15" x14ac:dyDescent="0.2">
      <c r="O27706" s="223"/>
    </row>
    <row r="27707" spans="15:15" x14ac:dyDescent="0.2">
      <c r="O27707" s="223"/>
    </row>
    <row r="27708" spans="15:15" x14ac:dyDescent="0.2">
      <c r="O27708" s="223"/>
    </row>
    <row r="27709" spans="15:15" x14ac:dyDescent="0.2">
      <c r="O27709" s="223"/>
    </row>
    <row r="27710" spans="15:15" x14ac:dyDescent="0.2">
      <c r="O27710" s="223"/>
    </row>
    <row r="27711" spans="15:15" x14ac:dyDescent="0.2">
      <c r="O27711" s="223"/>
    </row>
    <row r="27712" spans="15:15" x14ac:dyDescent="0.2">
      <c r="O27712" s="223"/>
    </row>
    <row r="27713" spans="15:15" x14ac:dyDescent="0.2">
      <c r="O27713" s="223"/>
    </row>
    <row r="27714" spans="15:15" x14ac:dyDescent="0.2">
      <c r="O27714" s="223"/>
    </row>
    <row r="27715" spans="15:15" x14ac:dyDescent="0.2">
      <c r="O27715" s="223"/>
    </row>
    <row r="27716" spans="15:15" x14ac:dyDescent="0.2">
      <c r="O27716" s="223"/>
    </row>
    <row r="27717" spans="15:15" x14ac:dyDescent="0.2">
      <c r="O27717" s="223"/>
    </row>
    <row r="27718" spans="15:15" x14ac:dyDescent="0.2">
      <c r="O27718" s="223"/>
    </row>
    <row r="27719" spans="15:15" x14ac:dyDescent="0.2">
      <c r="O27719" s="223"/>
    </row>
    <row r="27720" spans="15:15" x14ac:dyDescent="0.2">
      <c r="O27720" s="223"/>
    </row>
    <row r="27721" spans="15:15" x14ac:dyDescent="0.2">
      <c r="O27721" s="223"/>
    </row>
    <row r="27722" spans="15:15" x14ac:dyDescent="0.2">
      <c r="O27722" s="223"/>
    </row>
    <row r="27723" spans="15:15" x14ac:dyDescent="0.2">
      <c r="O27723" s="223"/>
    </row>
    <row r="27724" spans="15:15" x14ac:dyDescent="0.2">
      <c r="O27724" s="223"/>
    </row>
    <row r="27725" spans="15:15" x14ac:dyDescent="0.2">
      <c r="O27725" s="223"/>
    </row>
    <row r="27726" spans="15:15" x14ac:dyDescent="0.2">
      <c r="O27726" s="223"/>
    </row>
    <row r="27727" spans="15:15" x14ac:dyDescent="0.2">
      <c r="O27727" s="223"/>
    </row>
    <row r="27728" spans="15:15" x14ac:dyDescent="0.2">
      <c r="O27728" s="223"/>
    </row>
    <row r="27729" spans="15:15" x14ac:dyDescent="0.2">
      <c r="O27729" s="223"/>
    </row>
    <row r="27730" spans="15:15" x14ac:dyDescent="0.2">
      <c r="O27730" s="223"/>
    </row>
    <row r="27731" spans="15:15" x14ac:dyDescent="0.2">
      <c r="O27731" s="223"/>
    </row>
    <row r="27732" spans="15:15" x14ac:dyDescent="0.2">
      <c r="O27732" s="223"/>
    </row>
    <row r="27733" spans="15:15" x14ac:dyDescent="0.2">
      <c r="O27733" s="223"/>
    </row>
    <row r="27734" spans="15:15" x14ac:dyDescent="0.2">
      <c r="O27734" s="223"/>
    </row>
    <row r="27735" spans="15:15" x14ac:dyDescent="0.2">
      <c r="O27735" s="223"/>
    </row>
    <row r="27736" spans="15:15" x14ac:dyDescent="0.2">
      <c r="O27736" s="223"/>
    </row>
    <row r="27737" spans="15:15" x14ac:dyDescent="0.2">
      <c r="O27737" s="223"/>
    </row>
    <row r="27738" spans="15:15" x14ac:dyDescent="0.2">
      <c r="O27738" s="223"/>
    </row>
    <row r="27739" spans="15:15" x14ac:dyDescent="0.2">
      <c r="O27739" s="223"/>
    </row>
    <row r="27740" spans="15:15" x14ac:dyDescent="0.2">
      <c r="O27740" s="223"/>
    </row>
    <row r="27741" spans="15:15" x14ac:dyDescent="0.2">
      <c r="O27741" s="223"/>
    </row>
    <row r="27742" spans="15:15" x14ac:dyDescent="0.2">
      <c r="O27742" s="223"/>
    </row>
    <row r="27743" spans="15:15" x14ac:dyDescent="0.2">
      <c r="O27743" s="223"/>
    </row>
    <row r="27744" spans="15:15" x14ac:dyDescent="0.2">
      <c r="O27744" s="223"/>
    </row>
    <row r="27745" spans="15:15" x14ac:dyDescent="0.2">
      <c r="O27745" s="223"/>
    </row>
    <row r="27746" spans="15:15" x14ac:dyDescent="0.2">
      <c r="O27746" s="223"/>
    </row>
    <row r="27747" spans="15:15" x14ac:dyDescent="0.2">
      <c r="O27747" s="223"/>
    </row>
    <row r="27748" spans="15:15" x14ac:dyDescent="0.2">
      <c r="O27748" s="223"/>
    </row>
    <row r="27749" spans="15:15" x14ac:dyDescent="0.2">
      <c r="O27749" s="223"/>
    </row>
    <row r="27750" spans="15:15" x14ac:dyDescent="0.2">
      <c r="O27750" s="223"/>
    </row>
    <row r="27751" spans="15:15" x14ac:dyDescent="0.2">
      <c r="O27751" s="223"/>
    </row>
    <row r="27752" spans="15:15" x14ac:dyDescent="0.2">
      <c r="O27752" s="223"/>
    </row>
    <row r="27753" spans="15:15" x14ac:dyDescent="0.2">
      <c r="O27753" s="223"/>
    </row>
    <row r="27754" spans="15:15" x14ac:dyDescent="0.2">
      <c r="O27754" s="223"/>
    </row>
    <row r="27755" spans="15:15" x14ac:dyDescent="0.2">
      <c r="O27755" s="223"/>
    </row>
    <row r="27756" spans="15:15" x14ac:dyDescent="0.2">
      <c r="O27756" s="223"/>
    </row>
    <row r="27757" spans="15:15" x14ac:dyDescent="0.2">
      <c r="O27757" s="223"/>
    </row>
    <row r="27758" spans="15:15" x14ac:dyDescent="0.2">
      <c r="O27758" s="223"/>
    </row>
    <row r="27759" spans="15:15" x14ac:dyDescent="0.2">
      <c r="O27759" s="223"/>
    </row>
    <row r="27760" spans="15:15" x14ac:dyDescent="0.2">
      <c r="O27760" s="223"/>
    </row>
    <row r="27761" spans="15:15" x14ac:dyDescent="0.2">
      <c r="O27761" s="223"/>
    </row>
    <row r="27762" spans="15:15" x14ac:dyDescent="0.2">
      <c r="O27762" s="223"/>
    </row>
    <row r="27763" spans="15:15" x14ac:dyDescent="0.2">
      <c r="O27763" s="223"/>
    </row>
    <row r="27764" spans="15:15" x14ac:dyDescent="0.2">
      <c r="O27764" s="223"/>
    </row>
    <row r="27765" spans="15:15" x14ac:dyDescent="0.2">
      <c r="O27765" s="223"/>
    </row>
    <row r="27766" spans="15:15" x14ac:dyDescent="0.2">
      <c r="O27766" s="223"/>
    </row>
    <row r="27767" spans="15:15" x14ac:dyDescent="0.2">
      <c r="O27767" s="223"/>
    </row>
    <row r="27768" spans="15:15" x14ac:dyDescent="0.2">
      <c r="O27768" s="223"/>
    </row>
    <row r="27769" spans="15:15" x14ac:dyDescent="0.2">
      <c r="O27769" s="223"/>
    </row>
    <row r="27770" spans="15:15" x14ac:dyDescent="0.2">
      <c r="O27770" s="223"/>
    </row>
    <row r="27771" spans="15:15" x14ac:dyDescent="0.2">
      <c r="O27771" s="223"/>
    </row>
    <row r="27772" spans="15:15" x14ac:dyDescent="0.2">
      <c r="O27772" s="223"/>
    </row>
    <row r="27773" spans="15:15" x14ac:dyDescent="0.2">
      <c r="O27773" s="223"/>
    </row>
    <row r="27774" spans="15:15" x14ac:dyDescent="0.2">
      <c r="O27774" s="223"/>
    </row>
    <row r="27775" spans="15:15" x14ac:dyDescent="0.2">
      <c r="O27775" s="223"/>
    </row>
    <row r="27776" spans="15:15" x14ac:dyDescent="0.2">
      <c r="O27776" s="223"/>
    </row>
    <row r="27777" spans="15:15" x14ac:dyDescent="0.2">
      <c r="O27777" s="223"/>
    </row>
    <row r="27778" spans="15:15" x14ac:dyDescent="0.2">
      <c r="O27778" s="223"/>
    </row>
    <row r="27779" spans="15:15" x14ac:dyDescent="0.2">
      <c r="O27779" s="223"/>
    </row>
    <row r="27780" spans="15:15" x14ac:dyDescent="0.2">
      <c r="O27780" s="223"/>
    </row>
    <row r="27781" spans="15:15" x14ac:dyDescent="0.2">
      <c r="O27781" s="223"/>
    </row>
    <row r="27782" spans="15:15" x14ac:dyDescent="0.2">
      <c r="O27782" s="223"/>
    </row>
    <row r="27783" spans="15:15" x14ac:dyDescent="0.2">
      <c r="O27783" s="223"/>
    </row>
    <row r="27784" spans="15:15" x14ac:dyDescent="0.2">
      <c r="O27784" s="223"/>
    </row>
    <row r="27785" spans="15:15" x14ac:dyDescent="0.2">
      <c r="O27785" s="223"/>
    </row>
    <row r="27786" spans="15:15" x14ac:dyDescent="0.2">
      <c r="O27786" s="223"/>
    </row>
    <row r="27787" spans="15:15" x14ac:dyDescent="0.2">
      <c r="O27787" s="223"/>
    </row>
    <row r="27788" spans="15:15" x14ac:dyDescent="0.2">
      <c r="O27788" s="223"/>
    </row>
    <row r="27789" spans="15:15" x14ac:dyDescent="0.2">
      <c r="O27789" s="223"/>
    </row>
    <row r="27790" spans="15:15" x14ac:dyDescent="0.2">
      <c r="O27790" s="223"/>
    </row>
    <row r="27791" spans="15:15" x14ac:dyDescent="0.2">
      <c r="O27791" s="223"/>
    </row>
    <row r="27792" spans="15:15" x14ac:dyDescent="0.2">
      <c r="O27792" s="223"/>
    </row>
    <row r="27793" spans="15:15" x14ac:dyDescent="0.2">
      <c r="O27793" s="223"/>
    </row>
    <row r="27794" spans="15:15" x14ac:dyDescent="0.2">
      <c r="O27794" s="223"/>
    </row>
    <row r="27795" spans="15:15" x14ac:dyDescent="0.2">
      <c r="O27795" s="223"/>
    </row>
    <row r="27796" spans="15:15" x14ac:dyDescent="0.2">
      <c r="O27796" s="223"/>
    </row>
    <row r="27797" spans="15:15" x14ac:dyDescent="0.2">
      <c r="O27797" s="223"/>
    </row>
    <row r="27798" spans="15:15" x14ac:dyDescent="0.2">
      <c r="O27798" s="223"/>
    </row>
    <row r="27799" spans="15:15" x14ac:dyDescent="0.2">
      <c r="O27799" s="223"/>
    </row>
    <row r="27800" spans="15:15" x14ac:dyDescent="0.2">
      <c r="O27800" s="223"/>
    </row>
    <row r="27801" spans="15:15" x14ac:dyDescent="0.2">
      <c r="O27801" s="223"/>
    </row>
    <row r="27802" spans="15:15" x14ac:dyDescent="0.2">
      <c r="O27802" s="223"/>
    </row>
    <row r="27803" spans="15:15" x14ac:dyDescent="0.2">
      <c r="O27803" s="223"/>
    </row>
    <row r="27804" spans="15:15" x14ac:dyDescent="0.2">
      <c r="O27804" s="223"/>
    </row>
    <row r="27805" spans="15:15" x14ac:dyDescent="0.2">
      <c r="O27805" s="223"/>
    </row>
    <row r="27806" spans="15:15" x14ac:dyDescent="0.2">
      <c r="O27806" s="223"/>
    </row>
    <row r="27807" spans="15:15" x14ac:dyDescent="0.2">
      <c r="O27807" s="223"/>
    </row>
    <row r="27808" spans="15:15" x14ac:dyDescent="0.2">
      <c r="O27808" s="223"/>
    </row>
    <row r="27809" spans="15:15" x14ac:dyDescent="0.2">
      <c r="O27809" s="223"/>
    </row>
    <row r="27810" spans="15:15" x14ac:dyDescent="0.2">
      <c r="O27810" s="223"/>
    </row>
    <row r="27811" spans="15:15" x14ac:dyDescent="0.2">
      <c r="O27811" s="223"/>
    </row>
    <row r="27812" spans="15:15" x14ac:dyDescent="0.2">
      <c r="O27812" s="223"/>
    </row>
    <row r="27813" spans="15:15" x14ac:dyDescent="0.2">
      <c r="O27813" s="223"/>
    </row>
    <row r="27814" spans="15:15" x14ac:dyDescent="0.2">
      <c r="O27814" s="223"/>
    </row>
    <row r="27815" spans="15:15" x14ac:dyDescent="0.2">
      <c r="O27815" s="223"/>
    </row>
    <row r="27816" spans="15:15" x14ac:dyDescent="0.2">
      <c r="O27816" s="223"/>
    </row>
    <row r="27817" spans="15:15" x14ac:dyDescent="0.2">
      <c r="O27817" s="223"/>
    </row>
    <row r="27818" spans="15:15" x14ac:dyDescent="0.2">
      <c r="O27818" s="223"/>
    </row>
    <row r="27819" spans="15:15" x14ac:dyDescent="0.2">
      <c r="O27819" s="223"/>
    </row>
    <row r="27820" spans="15:15" x14ac:dyDescent="0.2">
      <c r="O27820" s="223"/>
    </row>
    <row r="27821" spans="15:15" x14ac:dyDescent="0.2">
      <c r="O27821" s="223"/>
    </row>
    <row r="27822" spans="15:15" x14ac:dyDescent="0.2">
      <c r="O27822" s="223"/>
    </row>
    <row r="27823" spans="15:15" x14ac:dyDescent="0.2">
      <c r="O27823" s="223"/>
    </row>
    <row r="27824" spans="15:15" x14ac:dyDescent="0.2">
      <c r="O27824" s="223"/>
    </row>
    <row r="27825" spans="15:15" x14ac:dyDescent="0.2">
      <c r="O27825" s="223"/>
    </row>
    <row r="27826" spans="15:15" x14ac:dyDescent="0.2">
      <c r="O27826" s="223"/>
    </row>
    <row r="27827" spans="15:15" x14ac:dyDescent="0.2">
      <c r="O27827" s="223"/>
    </row>
    <row r="27828" spans="15:15" x14ac:dyDescent="0.2">
      <c r="O27828" s="223"/>
    </row>
    <row r="27829" spans="15:15" x14ac:dyDescent="0.2">
      <c r="O27829" s="223"/>
    </row>
    <row r="27830" spans="15:15" x14ac:dyDescent="0.2">
      <c r="O27830" s="223"/>
    </row>
    <row r="27831" spans="15:15" x14ac:dyDescent="0.2">
      <c r="O27831" s="223"/>
    </row>
    <row r="27832" spans="15:15" x14ac:dyDescent="0.2">
      <c r="O27832" s="223"/>
    </row>
    <row r="27833" spans="15:15" x14ac:dyDescent="0.2">
      <c r="O27833" s="223"/>
    </row>
    <row r="27834" spans="15:15" x14ac:dyDescent="0.2">
      <c r="O27834" s="223"/>
    </row>
    <row r="27835" spans="15:15" x14ac:dyDescent="0.2">
      <c r="O27835" s="223"/>
    </row>
    <row r="27836" spans="15:15" x14ac:dyDescent="0.2">
      <c r="O27836" s="223"/>
    </row>
    <row r="27837" spans="15:15" x14ac:dyDescent="0.2">
      <c r="O27837" s="223"/>
    </row>
    <row r="27838" spans="15:15" x14ac:dyDescent="0.2">
      <c r="O27838" s="223"/>
    </row>
    <row r="27839" spans="15:15" x14ac:dyDescent="0.2">
      <c r="O27839" s="223"/>
    </row>
    <row r="27840" spans="15:15" x14ac:dyDescent="0.2">
      <c r="O27840" s="223"/>
    </row>
    <row r="27841" spans="15:15" x14ac:dyDescent="0.2">
      <c r="O27841" s="223"/>
    </row>
    <row r="27842" spans="15:15" x14ac:dyDescent="0.2">
      <c r="O27842" s="223"/>
    </row>
    <row r="27843" spans="15:15" x14ac:dyDescent="0.2">
      <c r="O27843" s="223"/>
    </row>
    <row r="27844" spans="15:15" x14ac:dyDescent="0.2">
      <c r="O27844" s="223"/>
    </row>
    <row r="27845" spans="15:15" x14ac:dyDescent="0.2">
      <c r="O27845" s="223"/>
    </row>
    <row r="27846" spans="15:15" x14ac:dyDescent="0.2">
      <c r="O27846" s="223"/>
    </row>
    <row r="27847" spans="15:15" x14ac:dyDescent="0.2">
      <c r="O27847" s="223"/>
    </row>
    <row r="27848" spans="15:15" x14ac:dyDescent="0.2">
      <c r="O27848" s="223"/>
    </row>
    <row r="27849" spans="15:15" x14ac:dyDescent="0.2">
      <c r="O27849" s="223"/>
    </row>
    <row r="27850" spans="15:15" x14ac:dyDescent="0.2">
      <c r="O27850" s="223"/>
    </row>
    <row r="27851" spans="15:15" x14ac:dyDescent="0.2">
      <c r="O27851" s="223"/>
    </row>
    <row r="27852" spans="15:15" x14ac:dyDescent="0.2">
      <c r="O27852" s="223"/>
    </row>
    <row r="27853" spans="15:15" x14ac:dyDescent="0.2">
      <c r="O27853" s="223"/>
    </row>
    <row r="27854" spans="15:15" x14ac:dyDescent="0.2">
      <c r="O27854" s="223"/>
    </row>
    <row r="27855" spans="15:15" x14ac:dyDescent="0.2">
      <c r="O27855" s="223"/>
    </row>
    <row r="27856" spans="15:15" x14ac:dyDescent="0.2">
      <c r="O27856" s="223"/>
    </row>
    <row r="27857" spans="15:15" x14ac:dyDescent="0.2">
      <c r="O27857" s="223"/>
    </row>
    <row r="27858" spans="15:15" x14ac:dyDescent="0.2">
      <c r="O27858" s="223"/>
    </row>
    <row r="27859" spans="15:15" x14ac:dyDescent="0.2">
      <c r="O27859" s="223"/>
    </row>
    <row r="27860" spans="15:15" x14ac:dyDescent="0.2">
      <c r="O27860" s="223"/>
    </row>
    <row r="27861" spans="15:15" x14ac:dyDescent="0.2">
      <c r="O27861" s="223"/>
    </row>
    <row r="27862" spans="15:15" x14ac:dyDescent="0.2">
      <c r="O27862" s="223"/>
    </row>
    <row r="27863" spans="15:15" x14ac:dyDescent="0.2">
      <c r="O27863" s="223"/>
    </row>
    <row r="27864" spans="15:15" x14ac:dyDescent="0.2">
      <c r="O27864" s="223"/>
    </row>
    <row r="27865" spans="15:15" x14ac:dyDescent="0.2">
      <c r="O27865" s="223"/>
    </row>
    <row r="27866" spans="15:15" x14ac:dyDescent="0.2">
      <c r="O27866" s="223"/>
    </row>
    <row r="27867" spans="15:15" x14ac:dyDescent="0.2">
      <c r="O27867" s="223"/>
    </row>
    <row r="27868" spans="15:15" x14ac:dyDescent="0.2">
      <c r="O27868" s="223"/>
    </row>
    <row r="27869" spans="15:15" x14ac:dyDescent="0.2">
      <c r="O27869" s="223"/>
    </row>
    <row r="27870" spans="15:15" x14ac:dyDescent="0.2">
      <c r="O27870" s="223"/>
    </row>
    <row r="27871" spans="15:15" x14ac:dyDescent="0.2">
      <c r="O27871" s="223"/>
    </row>
    <row r="27872" spans="15:15" x14ac:dyDescent="0.2">
      <c r="O27872" s="223"/>
    </row>
    <row r="27873" spans="15:15" x14ac:dyDescent="0.2">
      <c r="O27873" s="223"/>
    </row>
    <row r="27874" spans="15:15" x14ac:dyDescent="0.2">
      <c r="O27874" s="223"/>
    </row>
    <row r="27875" spans="15:15" x14ac:dyDescent="0.2">
      <c r="O27875" s="223"/>
    </row>
    <row r="27876" spans="15:15" x14ac:dyDescent="0.2">
      <c r="O27876" s="223"/>
    </row>
    <row r="27877" spans="15:15" x14ac:dyDescent="0.2">
      <c r="O27877" s="223"/>
    </row>
    <row r="27878" spans="15:15" x14ac:dyDescent="0.2">
      <c r="O27878" s="223"/>
    </row>
    <row r="27879" spans="15:15" x14ac:dyDescent="0.2">
      <c r="O27879" s="223"/>
    </row>
    <row r="27880" spans="15:15" x14ac:dyDescent="0.2">
      <c r="O27880" s="223"/>
    </row>
    <row r="27881" spans="15:15" x14ac:dyDescent="0.2">
      <c r="O27881" s="223"/>
    </row>
    <row r="27882" spans="15:15" x14ac:dyDescent="0.2">
      <c r="O27882" s="223"/>
    </row>
    <row r="27883" spans="15:15" x14ac:dyDescent="0.2">
      <c r="O27883" s="223"/>
    </row>
    <row r="27884" spans="15:15" x14ac:dyDescent="0.2">
      <c r="O27884" s="223"/>
    </row>
    <row r="27885" spans="15:15" x14ac:dyDescent="0.2">
      <c r="O27885" s="223"/>
    </row>
    <row r="27886" spans="15:15" x14ac:dyDescent="0.2">
      <c r="O27886" s="223"/>
    </row>
    <row r="27887" spans="15:15" x14ac:dyDescent="0.2">
      <c r="O27887" s="223"/>
    </row>
    <row r="27888" spans="15:15" x14ac:dyDescent="0.2">
      <c r="O27888" s="223"/>
    </row>
    <row r="27889" spans="15:15" x14ac:dyDescent="0.2">
      <c r="O27889" s="223"/>
    </row>
    <row r="27890" spans="15:15" x14ac:dyDescent="0.2">
      <c r="O27890" s="223"/>
    </row>
    <row r="27891" spans="15:15" x14ac:dyDescent="0.2">
      <c r="O27891" s="223"/>
    </row>
    <row r="27892" spans="15:15" x14ac:dyDescent="0.2">
      <c r="O27892" s="223"/>
    </row>
    <row r="27893" spans="15:15" x14ac:dyDescent="0.2">
      <c r="O27893" s="223"/>
    </row>
    <row r="27894" spans="15:15" x14ac:dyDescent="0.2">
      <c r="O27894" s="223"/>
    </row>
    <row r="27895" spans="15:15" x14ac:dyDescent="0.2">
      <c r="O27895" s="223"/>
    </row>
    <row r="27896" spans="15:15" x14ac:dyDescent="0.2">
      <c r="O27896" s="223"/>
    </row>
    <row r="27897" spans="15:15" x14ac:dyDescent="0.2">
      <c r="O27897" s="223"/>
    </row>
    <row r="27898" spans="15:15" x14ac:dyDescent="0.2">
      <c r="O27898" s="223"/>
    </row>
    <row r="27899" spans="15:15" x14ac:dyDescent="0.2">
      <c r="O27899" s="223"/>
    </row>
    <row r="27900" spans="15:15" x14ac:dyDescent="0.2">
      <c r="O27900" s="223"/>
    </row>
    <row r="27901" spans="15:15" x14ac:dyDescent="0.2">
      <c r="O27901" s="223"/>
    </row>
    <row r="27902" spans="15:15" x14ac:dyDescent="0.2">
      <c r="O27902" s="223"/>
    </row>
    <row r="27903" spans="15:15" x14ac:dyDescent="0.2">
      <c r="O27903" s="223"/>
    </row>
    <row r="27904" spans="15:15" x14ac:dyDescent="0.2">
      <c r="O27904" s="223"/>
    </row>
    <row r="27905" spans="15:15" x14ac:dyDescent="0.2">
      <c r="O27905" s="223"/>
    </row>
    <row r="27906" spans="15:15" x14ac:dyDescent="0.2">
      <c r="O27906" s="223"/>
    </row>
    <row r="27907" spans="15:15" x14ac:dyDescent="0.2">
      <c r="O27907" s="223"/>
    </row>
    <row r="27908" spans="15:15" x14ac:dyDescent="0.2">
      <c r="O27908" s="223"/>
    </row>
    <row r="27909" spans="15:15" x14ac:dyDescent="0.2">
      <c r="O27909" s="223"/>
    </row>
    <row r="27910" spans="15:15" x14ac:dyDescent="0.2">
      <c r="O27910" s="223"/>
    </row>
    <row r="27911" spans="15:15" x14ac:dyDescent="0.2">
      <c r="O27911" s="223"/>
    </row>
    <row r="27912" spans="15:15" x14ac:dyDescent="0.2">
      <c r="O27912" s="223"/>
    </row>
    <row r="27913" spans="15:15" x14ac:dyDescent="0.2">
      <c r="O27913" s="223"/>
    </row>
    <row r="27914" spans="15:15" x14ac:dyDescent="0.2">
      <c r="O27914" s="223"/>
    </row>
    <row r="27915" spans="15:15" x14ac:dyDescent="0.2">
      <c r="O27915" s="223"/>
    </row>
    <row r="27916" spans="15:15" x14ac:dyDescent="0.2">
      <c r="O27916" s="223"/>
    </row>
    <row r="27917" spans="15:15" x14ac:dyDescent="0.2">
      <c r="O27917" s="223"/>
    </row>
    <row r="27918" spans="15:15" x14ac:dyDescent="0.2">
      <c r="O27918" s="223"/>
    </row>
    <row r="27919" spans="15:15" x14ac:dyDescent="0.2">
      <c r="O27919" s="223"/>
    </row>
    <row r="27920" spans="15:15" x14ac:dyDescent="0.2">
      <c r="O27920" s="223"/>
    </row>
    <row r="27921" spans="15:15" x14ac:dyDescent="0.2">
      <c r="O27921" s="223"/>
    </row>
    <row r="27922" spans="15:15" x14ac:dyDescent="0.2">
      <c r="O27922" s="223"/>
    </row>
    <row r="27923" spans="15:15" x14ac:dyDescent="0.2">
      <c r="O27923" s="223"/>
    </row>
    <row r="27924" spans="15:15" x14ac:dyDescent="0.2">
      <c r="O27924" s="223"/>
    </row>
    <row r="27925" spans="15:15" x14ac:dyDescent="0.2">
      <c r="O27925" s="223"/>
    </row>
    <row r="27926" spans="15:15" x14ac:dyDescent="0.2">
      <c r="O27926" s="223"/>
    </row>
    <row r="27927" spans="15:15" x14ac:dyDescent="0.2">
      <c r="O27927" s="223"/>
    </row>
    <row r="27928" spans="15:15" x14ac:dyDescent="0.2">
      <c r="O27928" s="223"/>
    </row>
    <row r="27929" spans="15:15" x14ac:dyDescent="0.2">
      <c r="O27929" s="223"/>
    </row>
    <row r="27930" spans="15:15" x14ac:dyDescent="0.2">
      <c r="O27930" s="223"/>
    </row>
    <row r="27931" spans="15:15" x14ac:dyDescent="0.2">
      <c r="O27931" s="223"/>
    </row>
    <row r="27932" spans="15:15" x14ac:dyDescent="0.2">
      <c r="O27932" s="223"/>
    </row>
    <row r="27933" spans="15:15" x14ac:dyDescent="0.2">
      <c r="O27933" s="223"/>
    </row>
    <row r="27934" spans="15:15" x14ac:dyDescent="0.2">
      <c r="O27934" s="223"/>
    </row>
    <row r="27935" spans="15:15" x14ac:dyDescent="0.2">
      <c r="O27935" s="223"/>
    </row>
    <row r="27936" spans="15:15" x14ac:dyDescent="0.2">
      <c r="O27936" s="223"/>
    </row>
    <row r="27937" spans="15:15" x14ac:dyDescent="0.2">
      <c r="O27937" s="223"/>
    </row>
    <row r="27938" spans="15:15" x14ac:dyDescent="0.2">
      <c r="O27938" s="223"/>
    </row>
    <row r="27939" spans="15:15" x14ac:dyDescent="0.2">
      <c r="O27939" s="223"/>
    </row>
    <row r="27940" spans="15:15" x14ac:dyDescent="0.2">
      <c r="O27940" s="223"/>
    </row>
    <row r="27941" spans="15:15" x14ac:dyDescent="0.2">
      <c r="O27941" s="223"/>
    </row>
    <row r="27942" spans="15:15" x14ac:dyDescent="0.2">
      <c r="O27942" s="223"/>
    </row>
    <row r="27943" spans="15:15" x14ac:dyDescent="0.2">
      <c r="O27943" s="223"/>
    </row>
    <row r="27944" spans="15:15" x14ac:dyDescent="0.2">
      <c r="O27944" s="223"/>
    </row>
    <row r="27945" spans="15:15" x14ac:dyDescent="0.2">
      <c r="O27945" s="223"/>
    </row>
    <row r="27946" spans="15:15" x14ac:dyDescent="0.2">
      <c r="O27946" s="223"/>
    </row>
    <row r="27947" spans="15:15" x14ac:dyDescent="0.2">
      <c r="O27947" s="223"/>
    </row>
    <row r="27948" spans="15:15" x14ac:dyDescent="0.2">
      <c r="O27948" s="223"/>
    </row>
    <row r="27949" spans="15:15" x14ac:dyDescent="0.2">
      <c r="O27949" s="223"/>
    </row>
    <row r="27950" spans="15:15" x14ac:dyDescent="0.2">
      <c r="O27950" s="223"/>
    </row>
    <row r="27951" spans="15:15" x14ac:dyDescent="0.2">
      <c r="O27951" s="223"/>
    </row>
    <row r="27952" spans="15:15" x14ac:dyDescent="0.2">
      <c r="O27952" s="223"/>
    </row>
    <row r="27953" spans="15:15" x14ac:dyDescent="0.2">
      <c r="O27953" s="223"/>
    </row>
    <row r="27954" spans="15:15" x14ac:dyDescent="0.2">
      <c r="O27954" s="223"/>
    </row>
    <row r="27955" spans="15:15" x14ac:dyDescent="0.2">
      <c r="O27955" s="223"/>
    </row>
    <row r="27956" spans="15:15" x14ac:dyDescent="0.2">
      <c r="O27956" s="223"/>
    </row>
    <row r="27957" spans="15:15" x14ac:dyDescent="0.2">
      <c r="O27957" s="223"/>
    </row>
    <row r="27958" spans="15:15" x14ac:dyDescent="0.2">
      <c r="O27958" s="223"/>
    </row>
    <row r="27959" spans="15:15" x14ac:dyDescent="0.2">
      <c r="O27959" s="223"/>
    </row>
    <row r="27960" spans="15:15" x14ac:dyDescent="0.2">
      <c r="O27960" s="223"/>
    </row>
    <row r="27961" spans="15:15" x14ac:dyDescent="0.2">
      <c r="O27961" s="223"/>
    </row>
    <row r="27962" spans="15:15" x14ac:dyDescent="0.2">
      <c r="O27962" s="223"/>
    </row>
    <row r="27963" spans="15:15" x14ac:dyDescent="0.2">
      <c r="O27963" s="223"/>
    </row>
    <row r="27964" spans="15:15" x14ac:dyDescent="0.2">
      <c r="O27964" s="223"/>
    </row>
    <row r="27965" spans="15:15" x14ac:dyDescent="0.2">
      <c r="O27965" s="223"/>
    </row>
    <row r="27966" spans="15:15" x14ac:dyDescent="0.2">
      <c r="O27966" s="223"/>
    </row>
    <row r="27967" spans="15:15" x14ac:dyDescent="0.2">
      <c r="O27967" s="223"/>
    </row>
    <row r="27968" spans="15:15" x14ac:dyDescent="0.2">
      <c r="O27968" s="223"/>
    </row>
    <row r="27969" spans="15:15" x14ac:dyDescent="0.2">
      <c r="O27969" s="223"/>
    </row>
    <row r="27970" spans="15:15" x14ac:dyDescent="0.2">
      <c r="O27970" s="223"/>
    </row>
    <row r="27971" spans="15:15" x14ac:dyDescent="0.2">
      <c r="O27971" s="223"/>
    </row>
    <row r="27972" spans="15:15" x14ac:dyDescent="0.2">
      <c r="O27972" s="223"/>
    </row>
    <row r="27973" spans="15:15" x14ac:dyDescent="0.2">
      <c r="O27973" s="223"/>
    </row>
    <row r="27974" spans="15:15" x14ac:dyDescent="0.2">
      <c r="O27974" s="223"/>
    </row>
    <row r="27975" spans="15:15" x14ac:dyDescent="0.2">
      <c r="O27975" s="223"/>
    </row>
    <row r="27976" spans="15:15" x14ac:dyDescent="0.2">
      <c r="O27976" s="223"/>
    </row>
    <row r="27977" spans="15:15" x14ac:dyDescent="0.2">
      <c r="O27977" s="223"/>
    </row>
    <row r="27978" spans="15:15" x14ac:dyDescent="0.2">
      <c r="O27978" s="223"/>
    </row>
    <row r="27979" spans="15:15" x14ac:dyDescent="0.2">
      <c r="O27979" s="223"/>
    </row>
    <row r="27980" spans="15:15" x14ac:dyDescent="0.2">
      <c r="O27980" s="223"/>
    </row>
    <row r="27981" spans="15:15" x14ac:dyDescent="0.2">
      <c r="O27981" s="223"/>
    </row>
    <row r="27982" spans="15:15" x14ac:dyDescent="0.2">
      <c r="O27982" s="223"/>
    </row>
    <row r="27983" spans="15:15" x14ac:dyDescent="0.2">
      <c r="O27983" s="223"/>
    </row>
    <row r="27984" spans="15:15" x14ac:dyDescent="0.2">
      <c r="O27984" s="223"/>
    </row>
    <row r="27985" spans="15:15" x14ac:dyDescent="0.2">
      <c r="O27985" s="223"/>
    </row>
    <row r="27986" spans="15:15" x14ac:dyDescent="0.2">
      <c r="O27986" s="223"/>
    </row>
    <row r="27987" spans="15:15" x14ac:dyDescent="0.2">
      <c r="O27987" s="223"/>
    </row>
    <row r="27988" spans="15:15" x14ac:dyDescent="0.2">
      <c r="O27988" s="223"/>
    </row>
    <row r="27989" spans="15:15" x14ac:dyDescent="0.2">
      <c r="O27989" s="223"/>
    </row>
    <row r="27990" spans="15:15" x14ac:dyDescent="0.2">
      <c r="O27990" s="223"/>
    </row>
    <row r="27991" spans="15:15" x14ac:dyDescent="0.2">
      <c r="O27991" s="223"/>
    </row>
    <row r="27992" spans="15:15" x14ac:dyDescent="0.2">
      <c r="O27992" s="223"/>
    </row>
    <row r="27993" spans="15:15" x14ac:dyDescent="0.2">
      <c r="O27993" s="223"/>
    </row>
    <row r="27994" spans="15:15" x14ac:dyDescent="0.2">
      <c r="O27994" s="223"/>
    </row>
    <row r="27995" spans="15:15" x14ac:dyDescent="0.2">
      <c r="O27995" s="223"/>
    </row>
    <row r="27996" spans="15:15" x14ac:dyDescent="0.2">
      <c r="O27996" s="223"/>
    </row>
    <row r="27997" spans="15:15" x14ac:dyDescent="0.2">
      <c r="O27997" s="223"/>
    </row>
    <row r="27998" spans="15:15" x14ac:dyDescent="0.2">
      <c r="O27998" s="223"/>
    </row>
    <row r="27999" spans="15:15" x14ac:dyDescent="0.2">
      <c r="O27999" s="223"/>
    </row>
    <row r="28000" spans="15:15" x14ac:dyDescent="0.2">
      <c r="O28000" s="223"/>
    </row>
    <row r="28001" spans="15:15" x14ac:dyDescent="0.2">
      <c r="O28001" s="223"/>
    </row>
    <row r="28002" spans="15:15" x14ac:dyDescent="0.2">
      <c r="O28002" s="223"/>
    </row>
    <row r="28003" spans="15:15" x14ac:dyDescent="0.2">
      <c r="O28003" s="223"/>
    </row>
    <row r="28004" spans="15:15" x14ac:dyDescent="0.2">
      <c r="O28004" s="223"/>
    </row>
    <row r="28005" spans="15:15" x14ac:dyDescent="0.2">
      <c r="O28005" s="223"/>
    </row>
    <row r="28006" spans="15:15" x14ac:dyDescent="0.2">
      <c r="O28006" s="223"/>
    </row>
    <row r="28007" spans="15:15" x14ac:dyDescent="0.2">
      <c r="O28007" s="223"/>
    </row>
    <row r="28008" spans="15:15" x14ac:dyDescent="0.2">
      <c r="O28008" s="223"/>
    </row>
    <row r="28009" spans="15:15" x14ac:dyDescent="0.2">
      <c r="O28009" s="223"/>
    </row>
    <row r="28010" spans="15:15" x14ac:dyDescent="0.2">
      <c r="O28010" s="223"/>
    </row>
    <row r="28011" spans="15:15" x14ac:dyDescent="0.2">
      <c r="O28011" s="223"/>
    </row>
    <row r="28012" spans="15:15" x14ac:dyDescent="0.2">
      <c r="O28012" s="223"/>
    </row>
    <row r="28013" spans="15:15" x14ac:dyDescent="0.2">
      <c r="O28013" s="223"/>
    </row>
    <row r="28014" spans="15:15" x14ac:dyDescent="0.2">
      <c r="O28014" s="223"/>
    </row>
    <row r="28015" spans="15:15" x14ac:dyDescent="0.2">
      <c r="O28015" s="223"/>
    </row>
    <row r="28016" spans="15:15" x14ac:dyDescent="0.2">
      <c r="O28016" s="223"/>
    </row>
    <row r="28017" spans="15:15" x14ac:dyDescent="0.2">
      <c r="O28017" s="223"/>
    </row>
    <row r="28018" spans="15:15" x14ac:dyDescent="0.2">
      <c r="O28018" s="223"/>
    </row>
    <row r="28019" spans="15:15" x14ac:dyDescent="0.2">
      <c r="O28019" s="223"/>
    </row>
    <row r="28020" spans="15:15" x14ac:dyDescent="0.2">
      <c r="O28020" s="223"/>
    </row>
    <row r="28021" spans="15:15" x14ac:dyDescent="0.2">
      <c r="O28021" s="223"/>
    </row>
    <row r="28022" spans="15:15" x14ac:dyDescent="0.2">
      <c r="O28022" s="223"/>
    </row>
    <row r="28023" spans="15:15" x14ac:dyDescent="0.2">
      <c r="O28023" s="223"/>
    </row>
    <row r="28024" spans="15:15" x14ac:dyDescent="0.2">
      <c r="O28024" s="223"/>
    </row>
    <row r="28025" spans="15:15" x14ac:dyDescent="0.2">
      <c r="O28025" s="223"/>
    </row>
    <row r="28026" spans="15:15" x14ac:dyDescent="0.2">
      <c r="O28026" s="223"/>
    </row>
    <row r="28027" spans="15:15" x14ac:dyDescent="0.2">
      <c r="O28027" s="223"/>
    </row>
    <row r="28028" spans="15:15" x14ac:dyDescent="0.2">
      <c r="O28028" s="223"/>
    </row>
    <row r="28029" spans="15:15" x14ac:dyDescent="0.2">
      <c r="O28029" s="223"/>
    </row>
    <row r="28030" spans="15:15" x14ac:dyDescent="0.2">
      <c r="O28030" s="223"/>
    </row>
    <row r="28031" spans="15:15" x14ac:dyDescent="0.2">
      <c r="O28031" s="223"/>
    </row>
    <row r="28032" spans="15:15" x14ac:dyDescent="0.2">
      <c r="O28032" s="223"/>
    </row>
    <row r="28033" spans="15:15" x14ac:dyDescent="0.2">
      <c r="O28033" s="223"/>
    </row>
    <row r="28034" spans="15:15" x14ac:dyDescent="0.2">
      <c r="O28034" s="223"/>
    </row>
    <row r="28035" spans="15:15" x14ac:dyDescent="0.2">
      <c r="O28035" s="223"/>
    </row>
    <row r="28036" spans="15:15" x14ac:dyDescent="0.2">
      <c r="O28036" s="223"/>
    </row>
    <row r="28037" spans="15:15" x14ac:dyDescent="0.2">
      <c r="O28037" s="223"/>
    </row>
    <row r="28038" spans="15:15" x14ac:dyDescent="0.2">
      <c r="O28038" s="223"/>
    </row>
    <row r="28039" spans="15:15" x14ac:dyDescent="0.2">
      <c r="O28039" s="223"/>
    </row>
    <row r="28040" spans="15:15" x14ac:dyDescent="0.2">
      <c r="O28040" s="223"/>
    </row>
    <row r="28041" spans="15:15" x14ac:dyDescent="0.2">
      <c r="O28041" s="223"/>
    </row>
    <row r="28042" spans="15:15" x14ac:dyDescent="0.2">
      <c r="O28042" s="223"/>
    </row>
    <row r="28043" spans="15:15" x14ac:dyDescent="0.2">
      <c r="O28043" s="223"/>
    </row>
    <row r="28044" spans="15:15" x14ac:dyDescent="0.2">
      <c r="O28044" s="223"/>
    </row>
    <row r="28045" spans="15:15" x14ac:dyDescent="0.2">
      <c r="O28045" s="223"/>
    </row>
    <row r="28046" spans="15:15" x14ac:dyDescent="0.2">
      <c r="O28046" s="223"/>
    </row>
    <row r="28047" spans="15:15" x14ac:dyDescent="0.2">
      <c r="O28047" s="223"/>
    </row>
    <row r="28048" spans="15:15" x14ac:dyDescent="0.2">
      <c r="O28048" s="223"/>
    </row>
    <row r="28049" spans="15:15" x14ac:dyDescent="0.2">
      <c r="O28049" s="223"/>
    </row>
    <row r="28050" spans="15:15" x14ac:dyDescent="0.2">
      <c r="O28050" s="223"/>
    </row>
    <row r="28051" spans="15:15" x14ac:dyDescent="0.2">
      <c r="O28051" s="223"/>
    </row>
    <row r="28052" spans="15:15" x14ac:dyDescent="0.2">
      <c r="O28052" s="223"/>
    </row>
    <row r="28053" spans="15:15" x14ac:dyDescent="0.2">
      <c r="O28053" s="223"/>
    </row>
    <row r="28054" spans="15:15" x14ac:dyDescent="0.2">
      <c r="O28054" s="223"/>
    </row>
    <row r="28055" spans="15:15" x14ac:dyDescent="0.2">
      <c r="O28055" s="223"/>
    </row>
    <row r="28056" spans="15:15" x14ac:dyDescent="0.2">
      <c r="O28056" s="223"/>
    </row>
    <row r="28057" spans="15:15" x14ac:dyDescent="0.2">
      <c r="O28057" s="223"/>
    </row>
    <row r="28058" spans="15:15" x14ac:dyDescent="0.2">
      <c r="O28058" s="223"/>
    </row>
    <row r="28059" spans="15:15" x14ac:dyDescent="0.2">
      <c r="O28059" s="223"/>
    </row>
    <row r="28060" spans="15:15" x14ac:dyDescent="0.2">
      <c r="O28060" s="223"/>
    </row>
    <row r="28061" spans="15:15" x14ac:dyDescent="0.2">
      <c r="O28061" s="223"/>
    </row>
    <row r="28062" spans="15:15" x14ac:dyDescent="0.2">
      <c r="O28062" s="223"/>
    </row>
    <row r="28063" spans="15:15" x14ac:dyDescent="0.2">
      <c r="O28063" s="223"/>
    </row>
    <row r="28064" spans="15:15" x14ac:dyDescent="0.2">
      <c r="O28064" s="223"/>
    </row>
    <row r="28065" spans="15:15" x14ac:dyDescent="0.2">
      <c r="O28065" s="223"/>
    </row>
    <row r="28066" spans="15:15" x14ac:dyDescent="0.2">
      <c r="O28066" s="223"/>
    </row>
    <row r="28067" spans="15:15" x14ac:dyDescent="0.2">
      <c r="O28067" s="223"/>
    </row>
    <row r="28068" spans="15:15" x14ac:dyDescent="0.2">
      <c r="O28068" s="223"/>
    </row>
    <row r="28069" spans="15:15" x14ac:dyDescent="0.2">
      <c r="O28069" s="223"/>
    </row>
    <row r="28070" spans="15:15" x14ac:dyDescent="0.2">
      <c r="O28070" s="223"/>
    </row>
    <row r="28071" spans="15:15" x14ac:dyDescent="0.2">
      <c r="O28071" s="223"/>
    </row>
    <row r="28072" spans="15:15" x14ac:dyDescent="0.2">
      <c r="O28072" s="223"/>
    </row>
    <row r="28073" spans="15:15" x14ac:dyDescent="0.2">
      <c r="O28073" s="223"/>
    </row>
    <row r="28074" spans="15:15" x14ac:dyDescent="0.2">
      <c r="O28074" s="223"/>
    </row>
    <row r="28075" spans="15:15" x14ac:dyDescent="0.2">
      <c r="O28075" s="223"/>
    </row>
    <row r="28076" spans="15:15" x14ac:dyDescent="0.2">
      <c r="O28076" s="223"/>
    </row>
    <row r="28077" spans="15:15" x14ac:dyDescent="0.2">
      <c r="O28077" s="223"/>
    </row>
    <row r="28078" spans="15:15" x14ac:dyDescent="0.2">
      <c r="O28078" s="223"/>
    </row>
    <row r="28079" spans="15:15" x14ac:dyDescent="0.2">
      <c r="O28079" s="223"/>
    </row>
    <row r="28080" spans="15:15" x14ac:dyDescent="0.2">
      <c r="O28080" s="223"/>
    </row>
    <row r="28081" spans="15:15" x14ac:dyDescent="0.2">
      <c r="O28081" s="223"/>
    </row>
    <row r="28082" spans="15:15" x14ac:dyDescent="0.2">
      <c r="O28082" s="223"/>
    </row>
    <row r="28083" spans="15:15" x14ac:dyDescent="0.2">
      <c r="O28083" s="223"/>
    </row>
    <row r="28084" spans="15:15" x14ac:dyDescent="0.2">
      <c r="O28084" s="223"/>
    </row>
    <row r="28085" spans="15:15" x14ac:dyDescent="0.2">
      <c r="O28085" s="223"/>
    </row>
    <row r="28086" spans="15:15" x14ac:dyDescent="0.2">
      <c r="O28086" s="223"/>
    </row>
    <row r="28087" spans="15:15" x14ac:dyDescent="0.2">
      <c r="O28087" s="223"/>
    </row>
    <row r="28088" spans="15:15" x14ac:dyDescent="0.2">
      <c r="O28088" s="223"/>
    </row>
    <row r="28089" spans="15:15" x14ac:dyDescent="0.2">
      <c r="O28089" s="223"/>
    </row>
    <row r="28090" spans="15:15" x14ac:dyDescent="0.2">
      <c r="O28090" s="223"/>
    </row>
    <row r="28091" spans="15:15" x14ac:dyDescent="0.2">
      <c r="O28091" s="223"/>
    </row>
    <row r="28092" spans="15:15" x14ac:dyDescent="0.2">
      <c r="O28092" s="223"/>
    </row>
    <row r="28093" spans="15:15" x14ac:dyDescent="0.2">
      <c r="O28093" s="223"/>
    </row>
    <row r="28094" spans="15:15" x14ac:dyDescent="0.2">
      <c r="O28094" s="223"/>
    </row>
    <row r="28095" spans="15:15" x14ac:dyDescent="0.2">
      <c r="O28095" s="223"/>
    </row>
    <row r="28096" spans="15:15" x14ac:dyDescent="0.2">
      <c r="O28096" s="223"/>
    </row>
    <row r="28097" spans="15:15" x14ac:dyDescent="0.2">
      <c r="O28097" s="223"/>
    </row>
    <row r="28098" spans="15:15" x14ac:dyDescent="0.2">
      <c r="O28098" s="223"/>
    </row>
    <row r="28099" spans="15:15" x14ac:dyDescent="0.2">
      <c r="O28099" s="223"/>
    </row>
    <row r="28100" spans="15:15" x14ac:dyDescent="0.2">
      <c r="O28100" s="223"/>
    </row>
    <row r="28101" spans="15:15" x14ac:dyDescent="0.2">
      <c r="O28101" s="223"/>
    </row>
    <row r="28102" spans="15:15" x14ac:dyDescent="0.2">
      <c r="O28102" s="223"/>
    </row>
    <row r="28103" spans="15:15" x14ac:dyDescent="0.2">
      <c r="O28103" s="223"/>
    </row>
    <row r="28104" spans="15:15" x14ac:dyDescent="0.2">
      <c r="O28104" s="223"/>
    </row>
    <row r="28105" spans="15:15" x14ac:dyDescent="0.2">
      <c r="O28105" s="223"/>
    </row>
    <row r="28106" spans="15:15" x14ac:dyDescent="0.2">
      <c r="O28106" s="223"/>
    </row>
    <row r="28107" spans="15:15" x14ac:dyDescent="0.2">
      <c r="O28107" s="223"/>
    </row>
    <row r="28108" spans="15:15" x14ac:dyDescent="0.2">
      <c r="O28108" s="223"/>
    </row>
    <row r="28109" spans="15:15" x14ac:dyDescent="0.2">
      <c r="O28109" s="223"/>
    </row>
    <row r="28110" spans="15:15" x14ac:dyDescent="0.2">
      <c r="O28110" s="223"/>
    </row>
    <row r="28111" spans="15:15" x14ac:dyDescent="0.2">
      <c r="O28111" s="223"/>
    </row>
    <row r="28112" spans="15:15" x14ac:dyDescent="0.2">
      <c r="O28112" s="223"/>
    </row>
    <row r="28113" spans="15:15" x14ac:dyDescent="0.2">
      <c r="O28113" s="223"/>
    </row>
    <row r="28114" spans="15:15" x14ac:dyDescent="0.2">
      <c r="O28114" s="223"/>
    </row>
    <row r="28115" spans="15:15" x14ac:dyDescent="0.2">
      <c r="O28115" s="223"/>
    </row>
    <row r="28116" spans="15:15" x14ac:dyDescent="0.2">
      <c r="O28116" s="223"/>
    </row>
    <row r="28117" spans="15:15" x14ac:dyDescent="0.2">
      <c r="O28117" s="223"/>
    </row>
    <row r="28118" spans="15:15" x14ac:dyDescent="0.2">
      <c r="O28118" s="223"/>
    </row>
    <row r="28119" spans="15:15" x14ac:dyDescent="0.2">
      <c r="O28119" s="223"/>
    </row>
    <row r="28120" spans="15:15" x14ac:dyDescent="0.2">
      <c r="O28120" s="223"/>
    </row>
    <row r="28121" spans="15:15" x14ac:dyDescent="0.2">
      <c r="O28121" s="223"/>
    </row>
    <row r="28122" spans="15:15" x14ac:dyDescent="0.2">
      <c r="O28122" s="223"/>
    </row>
    <row r="28123" spans="15:15" x14ac:dyDescent="0.2">
      <c r="O28123" s="223"/>
    </row>
    <row r="28124" spans="15:15" x14ac:dyDescent="0.2">
      <c r="O28124" s="223"/>
    </row>
    <row r="28125" spans="15:15" x14ac:dyDescent="0.2">
      <c r="O28125" s="223"/>
    </row>
    <row r="28126" spans="15:15" x14ac:dyDescent="0.2">
      <c r="O28126" s="223"/>
    </row>
    <row r="28127" spans="15:15" x14ac:dyDescent="0.2">
      <c r="O28127" s="223"/>
    </row>
    <row r="28128" spans="15:15" x14ac:dyDescent="0.2">
      <c r="O28128" s="223"/>
    </row>
    <row r="28129" spans="15:15" x14ac:dyDescent="0.2">
      <c r="O28129" s="223"/>
    </row>
    <row r="28130" spans="15:15" x14ac:dyDescent="0.2">
      <c r="O28130" s="223"/>
    </row>
    <row r="28131" spans="15:15" x14ac:dyDescent="0.2">
      <c r="O28131" s="223"/>
    </row>
    <row r="28132" spans="15:15" x14ac:dyDescent="0.2">
      <c r="O28132" s="223"/>
    </row>
    <row r="28133" spans="15:15" x14ac:dyDescent="0.2">
      <c r="O28133" s="223"/>
    </row>
    <row r="28134" spans="15:15" x14ac:dyDescent="0.2">
      <c r="O28134" s="223"/>
    </row>
    <row r="28135" spans="15:15" x14ac:dyDescent="0.2">
      <c r="O28135" s="223"/>
    </row>
    <row r="28136" spans="15:15" x14ac:dyDescent="0.2">
      <c r="O28136" s="223"/>
    </row>
    <row r="28137" spans="15:15" x14ac:dyDescent="0.2">
      <c r="O28137" s="223"/>
    </row>
    <row r="28138" spans="15:15" x14ac:dyDescent="0.2">
      <c r="O28138" s="223"/>
    </row>
    <row r="28139" spans="15:15" x14ac:dyDescent="0.2">
      <c r="O28139" s="223"/>
    </row>
    <row r="28140" spans="15:15" x14ac:dyDescent="0.2">
      <c r="O28140" s="223"/>
    </row>
    <row r="28141" spans="15:15" x14ac:dyDescent="0.2">
      <c r="O28141" s="223"/>
    </row>
    <row r="28142" spans="15:15" x14ac:dyDescent="0.2">
      <c r="O28142" s="223"/>
    </row>
    <row r="28143" spans="15:15" x14ac:dyDescent="0.2">
      <c r="O28143" s="223"/>
    </row>
    <row r="28144" spans="15:15" x14ac:dyDescent="0.2">
      <c r="O28144" s="223"/>
    </row>
    <row r="28145" spans="15:15" x14ac:dyDescent="0.2">
      <c r="O28145" s="223"/>
    </row>
    <row r="28146" spans="15:15" x14ac:dyDescent="0.2">
      <c r="O28146" s="223"/>
    </row>
    <row r="28147" spans="15:15" x14ac:dyDescent="0.2">
      <c r="O28147" s="223"/>
    </row>
    <row r="28148" spans="15:15" x14ac:dyDescent="0.2">
      <c r="O28148" s="223"/>
    </row>
    <row r="28149" spans="15:15" x14ac:dyDescent="0.2">
      <c r="O28149" s="223"/>
    </row>
    <row r="28150" spans="15:15" x14ac:dyDescent="0.2">
      <c r="O28150" s="223"/>
    </row>
    <row r="28151" spans="15:15" x14ac:dyDescent="0.2">
      <c r="O28151" s="223"/>
    </row>
    <row r="28152" spans="15:15" x14ac:dyDescent="0.2">
      <c r="O28152" s="223"/>
    </row>
    <row r="28153" spans="15:15" x14ac:dyDescent="0.2">
      <c r="O28153" s="223"/>
    </row>
    <row r="28154" spans="15:15" x14ac:dyDescent="0.2">
      <c r="O28154" s="223"/>
    </row>
    <row r="28155" spans="15:15" x14ac:dyDescent="0.2">
      <c r="O28155" s="223"/>
    </row>
    <row r="28156" spans="15:15" x14ac:dyDescent="0.2">
      <c r="O28156" s="223"/>
    </row>
    <row r="28157" spans="15:15" x14ac:dyDescent="0.2">
      <c r="O28157" s="223"/>
    </row>
    <row r="28158" spans="15:15" x14ac:dyDescent="0.2">
      <c r="O28158" s="223"/>
    </row>
    <row r="28159" spans="15:15" x14ac:dyDescent="0.2">
      <c r="O28159" s="223"/>
    </row>
    <row r="28160" spans="15:15" x14ac:dyDescent="0.2">
      <c r="O28160" s="223"/>
    </row>
    <row r="28161" spans="15:15" x14ac:dyDescent="0.2">
      <c r="O28161" s="223"/>
    </row>
    <row r="28162" spans="15:15" x14ac:dyDescent="0.2">
      <c r="O28162" s="223"/>
    </row>
    <row r="28163" spans="15:15" x14ac:dyDescent="0.2">
      <c r="O28163" s="223"/>
    </row>
    <row r="28164" spans="15:15" x14ac:dyDescent="0.2">
      <c r="O28164" s="223"/>
    </row>
    <row r="28165" spans="15:15" x14ac:dyDescent="0.2">
      <c r="O28165" s="223"/>
    </row>
    <row r="28166" spans="15:15" x14ac:dyDescent="0.2">
      <c r="O28166" s="223"/>
    </row>
    <row r="28167" spans="15:15" x14ac:dyDescent="0.2">
      <c r="O28167" s="223"/>
    </row>
    <row r="28168" spans="15:15" x14ac:dyDescent="0.2">
      <c r="O28168" s="223"/>
    </row>
    <row r="28169" spans="15:15" x14ac:dyDescent="0.2">
      <c r="O28169" s="223"/>
    </row>
    <row r="28170" spans="15:15" x14ac:dyDescent="0.2">
      <c r="O28170" s="223"/>
    </row>
    <row r="28171" spans="15:15" x14ac:dyDescent="0.2">
      <c r="O28171" s="223"/>
    </row>
    <row r="28172" spans="15:15" x14ac:dyDescent="0.2">
      <c r="O28172" s="223"/>
    </row>
    <row r="28173" spans="15:15" x14ac:dyDescent="0.2">
      <c r="O28173" s="223"/>
    </row>
    <row r="28174" spans="15:15" x14ac:dyDescent="0.2">
      <c r="O28174" s="223"/>
    </row>
    <row r="28175" spans="15:15" x14ac:dyDescent="0.2">
      <c r="O28175" s="223"/>
    </row>
    <row r="28176" spans="15:15" x14ac:dyDescent="0.2">
      <c r="O28176" s="223"/>
    </row>
    <row r="28177" spans="15:15" x14ac:dyDescent="0.2">
      <c r="O28177" s="223"/>
    </row>
    <row r="28178" spans="15:15" x14ac:dyDescent="0.2">
      <c r="O28178" s="223"/>
    </row>
    <row r="28179" spans="15:15" x14ac:dyDescent="0.2">
      <c r="O28179" s="223"/>
    </row>
    <row r="28180" spans="15:15" x14ac:dyDescent="0.2">
      <c r="O28180" s="223"/>
    </row>
    <row r="28181" spans="15:15" x14ac:dyDescent="0.2">
      <c r="O28181" s="223"/>
    </row>
    <row r="28182" spans="15:15" x14ac:dyDescent="0.2">
      <c r="O28182" s="223"/>
    </row>
    <row r="28183" spans="15:15" x14ac:dyDescent="0.2">
      <c r="O28183" s="223"/>
    </row>
    <row r="28184" spans="15:15" x14ac:dyDescent="0.2">
      <c r="O28184" s="223"/>
    </row>
    <row r="28185" spans="15:15" x14ac:dyDescent="0.2">
      <c r="O28185" s="223"/>
    </row>
    <row r="28186" spans="15:15" x14ac:dyDescent="0.2">
      <c r="O28186" s="223"/>
    </row>
    <row r="28187" spans="15:15" x14ac:dyDescent="0.2">
      <c r="O28187" s="223"/>
    </row>
    <row r="28188" spans="15:15" x14ac:dyDescent="0.2">
      <c r="O28188" s="223"/>
    </row>
    <row r="28189" spans="15:15" x14ac:dyDescent="0.2">
      <c r="O28189" s="223"/>
    </row>
    <row r="28190" spans="15:15" x14ac:dyDescent="0.2">
      <c r="O28190" s="223"/>
    </row>
    <row r="28191" spans="15:15" x14ac:dyDescent="0.2">
      <c r="O28191" s="223"/>
    </row>
    <row r="28192" spans="15:15" x14ac:dyDescent="0.2">
      <c r="O28192" s="223"/>
    </row>
    <row r="28193" spans="15:15" x14ac:dyDescent="0.2">
      <c r="O28193" s="223"/>
    </row>
    <row r="28194" spans="15:15" x14ac:dyDescent="0.2">
      <c r="O28194" s="223"/>
    </row>
    <row r="28195" spans="15:15" x14ac:dyDescent="0.2">
      <c r="O28195" s="223"/>
    </row>
    <row r="28196" spans="15:15" x14ac:dyDescent="0.2">
      <c r="O28196" s="223"/>
    </row>
    <row r="28197" spans="15:15" x14ac:dyDescent="0.2">
      <c r="O28197" s="223"/>
    </row>
    <row r="28198" spans="15:15" x14ac:dyDescent="0.2">
      <c r="O28198" s="223"/>
    </row>
    <row r="28199" spans="15:15" x14ac:dyDescent="0.2">
      <c r="O28199" s="223"/>
    </row>
    <row r="28200" spans="15:15" x14ac:dyDescent="0.2">
      <c r="O28200" s="223"/>
    </row>
    <row r="28201" spans="15:15" x14ac:dyDescent="0.2">
      <c r="O28201" s="223"/>
    </row>
    <row r="28202" spans="15:15" x14ac:dyDescent="0.2">
      <c r="O28202" s="223"/>
    </row>
    <row r="28203" spans="15:15" x14ac:dyDescent="0.2">
      <c r="O28203" s="223"/>
    </row>
    <row r="28204" spans="15:15" x14ac:dyDescent="0.2">
      <c r="O28204" s="223"/>
    </row>
    <row r="28205" spans="15:15" x14ac:dyDescent="0.2">
      <c r="O28205" s="223"/>
    </row>
    <row r="28206" spans="15:15" x14ac:dyDescent="0.2">
      <c r="O28206" s="223"/>
    </row>
    <row r="28207" spans="15:15" x14ac:dyDescent="0.2">
      <c r="O28207" s="223"/>
    </row>
    <row r="28208" spans="15:15" x14ac:dyDescent="0.2">
      <c r="O28208" s="223"/>
    </row>
    <row r="28209" spans="15:15" x14ac:dyDescent="0.2">
      <c r="O28209" s="223"/>
    </row>
    <row r="28210" spans="15:15" x14ac:dyDescent="0.2">
      <c r="O28210" s="223"/>
    </row>
    <row r="28211" spans="15:15" x14ac:dyDescent="0.2">
      <c r="O28211" s="223"/>
    </row>
    <row r="28212" spans="15:15" x14ac:dyDescent="0.2">
      <c r="O28212" s="223"/>
    </row>
    <row r="28213" spans="15:15" x14ac:dyDescent="0.2">
      <c r="O28213" s="223"/>
    </row>
    <row r="28214" spans="15:15" x14ac:dyDescent="0.2">
      <c r="O28214" s="223"/>
    </row>
    <row r="28215" spans="15:15" x14ac:dyDescent="0.2">
      <c r="O28215" s="223"/>
    </row>
    <row r="28216" spans="15:15" x14ac:dyDescent="0.2">
      <c r="O28216" s="223"/>
    </row>
    <row r="28217" spans="15:15" x14ac:dyDescent="0.2">
      <c r="O28217" s="223"/>
    </row>
    <row r="28218" spans="15:15" x14ac:dyDescent="0.2">
      <c r="O28218" s="223"/>
    </row>
    <row r="28219" spans="15:15" x14ac:dyDescent="0.2">
      <c r="O28219" s="223"/>
    </row>
    <row r="28220" spans="15:15" x14ac:dyDescent="0.2">
      <c r="O28220" s="223"/>
    </row>
    <row r="28221" spans="15:15" x14ac:dyDescent="0.2">
      <c r="O28221" s="223"/>
    </row>
    <row r="28222" spans="15:15" x14ac:dyDescent="0.2">
      <c r="O28222" s="223"/>
    </row>
    <row r="28223" spans="15:15" x14ac:dyDescent="0.2">
      <c r="O28223" s="223"/>
    </row>
    <row r="28224" spans="15:15" x14ac:dyDescent="0.2">
      <c r="O28224" s="223"/>
    </row>
    <row r="28225" spans="15:15" x14ac:dyDescent="0.2">
      <c r="O28225" s="223"/>
    </row>
    <row r="28226" spans="15:15" x14ac:dyDescent="0.2">
      <c r="O28226" s="223"/>
    </row>
    <row r="28227" spans="15:15" x14ac:dyDescent="0.2">
      <c r="O28227" s="223"/>
    </row>
    <row r="28228" spans="15:15" x14ac:dyDescent="0.2">
      <c r="O28228" s="223"/>
    </row>
    <row r="28229" spans="15:15" x14ac:dyDescent="0.2">
      <c r="O28229" s="223"/>
    </row>
    <row r="28230" spans="15:15" x14ac:dyDescent="0.2">
      <c r="O28230" s="223"/>
    </row>
    <row r="28231" spans="15:15" x14ac:dyDescent="0.2">
      <c r="O28231" s="223"/>
    </row>
    <row r="28232" spans="15:15" x14ac:dyDescent="0.2">
      <c r="O28232" s="223"/>
    </row>
    <row r="28233" spans="15:15" x14ac:dyDescent="0.2">
      <c r="O28233" s="223"/>
    </row>
    <row r="28234" spans="15:15" x14ac:dyDescent="0.2">
      <c r="O28234" s="223"/>
    </row>
    <row r="28235" spans="15:15" x14ac:dyDescent="0.2">
      <c r="O28235" s="223"/>
    </row>
    <row r="28236" spans="15:15" x14ac:dyDescent="0.2">
      <c r="O28236" s="223"/>
    </row>
    <row r="28237" spans="15:15" x14ac:dyDescent="0.2">
      <c r="O28237" s="223"/>
    </row>
    <row r="28238" spans="15:15" x14ac:dyDescent="0.2">
      <c r="O28238" s="223"/>
    </row>
    <row r="28239" spans="15:15" x14ac:dyDescent="0.2">
      <c r="O28239" s="223"/>
    </row>
    <row r="28240" spans="15:15" x14ac:dyDescent="0.2">
      <c r="O28240" s="223"/>
    </row>
    <row r="28241" spans="15:15" x14ac:dyDescent="0.2">
      <c r="O28241" s="223"/>
    </row>
    <row r="28242" spans="15:15" x14ac:dyDescent="0.2">
      <c r="O28242" s="223"/>
    </row>
    <row r="28243" spans="15:15" x14ac:dyDescent="0.2">
      <c r="O28243" s="223"/>
    </row>
    <row r="28244" spans="15:15" x14ac:dyDescent="0.2">
      <c r="O28244" s="223"/>
    </row>
    <row r="28245" spans="15:15" x14ac:dyDescent="0.2">
      <c r="O28245" s="223"/>
    </row>
    <row r="28246" spans="15:15" x14ac:dyDescent="0.2">
      <c r="O28246" s="223"/>
    </row>
    <row r="28247" spans="15:15" x14ac:dyDescent="0.2">
      <c r="O28247" s="223"/>
    </row>
    <row r="28248" spans="15:15" x14ac:dyDescent="0.2">
      <c r="O28248" s="223"/>
    </row>
    <row r="28249" spans="15:15" x14ac:dyDescent="0.2">
      <c r="O28249" s="223"/>
    </row>
    <row r="28250" spans="15:15" x14ac:dyDescent="0.2">
      <c r="O28250" s="223"/>
    </row>
    <row r="28251" spans="15:15" x14ac:dyDescent="0.2">
      <c r="O28251" s="223"/>
    </row>
    <row r="28252" spans="15:15" x14ac:dyDescent="0.2">
      <c r="O28252" s="223"/>
    </row>
    <row r="28253" spans="15:15" x14ac:dyDescent="0.2">
      <c r="O28253" s="223"/>
    </row>
    <row r="28254" spans="15:15" x14ac:dyDescent="0.2">
      <c r="O28254" s="223"/>
    </row>
    <row r="28255" spans="15:15" x14ac:dyDescent="0.2">
      <c r="O28255" s="223"/>
    </row>
    <row r="28256" spans="15:15" x14ac:dyDescent="0.2">
      <c r="O28256" s="223"/>
    </row>
    <row r="28257" spans="15:15" x14ac:dyDescent="0.2">
      <c r="O28257" s="223"/>
    </row>
    <row r="28258" spans="15:15" x14ac:dyDescent="0.2">
      <c r="O28258" s="223"/>
    </row>
    <row r="28259" spans="15:15" x14ac:dyDescent="0.2">
      <c r="O28259" s="223"/>
    </row>
    <row r="28260" spans="15:15" x14ac:dyDescent="0.2">
      <c r="O28260" s="223"/>
    </row>
    <row r="28261" spans="15:15" x14ac:dyDescent="0.2">
      <c r="O28261" s="223"/>
    </row>
    <row r="28262" spans="15:15" x14ac:dyDescent="0.2">
      <c r="O28262" s="223"/>
    </row>
    <row r="28263" spans="15:15" x14ac:dyDescent="0.2">
      <c r="O28263" s="223"/>
    </row>
    <row r="28264" spans="15:15" x14ac:dyDescent="0.2">
      <c r="O28264" s="223"/>
    </row>
    <row r="28265" spans="15:15" x14ac:dyDescent="0.2">
      <c r="O28265" s="223"/>
    </row>
    <row r="28266" spans="15:15" x14ac:dyDescent="0.2">
      <c r="O28266" s="223"/>
    </row>
    <row r="28267" spans="15:15" x14ac:dyDescent="0.2">
      <c r="O28267" s="223"/>
    </row>
    <row r="28268" spans="15:15" x14ac:dyDescent="0.2">
      <c r="O28268" s="223"/>
    </row>
    <row r="28269" spans="15:15" x14ac:dyDescent="0.2">
      <c r="O28269" s="223"/>
    </row>
    <row r="28270" spans="15:15" x14ac:dyDescent="0.2">
      <c r="O28270" s="223"/>
    </row>
    <row r="28271" spans="15:15" x14ac:dyDescent="0.2">
      <c r="O28271" s="223"/>
    </row>
    <row r="28272" spans="15:15" x14ac:dyDescent="0.2">
      <c r="O28272" s="223"/>
    </row>
    <row r="28273" spans="15:15" x14ac:dyDescent="0.2">
      <c r="O28273" s="223"/>
    </row>
    <row r="28274" spans="15:15" x14ac:dyDescent="0.2">
      <c r="O28274" s="223"/>
    </row>
    <row r="28275" spans="15:15" x14ac:dyDescent="0.2">
      <c r="O28275" s="223"/>
    </row>
    <row r="28276" spans="15:15" x14ac:dyDescent="0.2">
      <c r="O28276" s="223"/>
    </row>
    <row r="28277" spans="15:15" x14ac:dyDescent="0.2">
      <c r="O28277" s="223"/>
    </row>
    <row r="28278" spans="15:15" x14ac:dyDescent="0.2">
      <c r="O28278" s="223"/>
    </row>
    <row r="28279" spans="15:15" x14ac:dyDescent="0.2">
      <c r="O28279" s="223"/>
    </row>
    <row r="28280" spans="15:15" x14ac:dyDescent="0.2">
      <c r="O28280" s="223"/>
    </row>
    <row r="28281" spans="15:15" x14ac:dyDescent="0.2">
      <c r="O28281" s="223"/>
    </row>
    <row r="28282" spans="15:15" x14ac:dyDescent="0.2">
      <c r="O28282" s="223"/>
    </row>
    <row r="28283" spans="15:15" x14ac:dyDescent="0.2">
      <c r="O28283" s="223"/>
    </row>
    <row r="28284" spans="15:15" x14ac:dyDescent="0.2">
      <c r="O28284" s="223"/>
    </row>
    <row r="28285" spans="15:15" x14ac:dyDescent="0.2">
      <c r="O28285" s="223"/>
    </row>
    <row r="28286" spans="15:15" x14ac:dyDescent="0.2">
      <c r="O28286" s="223"/>
    </row>
    <row r="28287" spans="15:15" x14ac:dyDescent="0.2">
      <c r="O28287" s="223"/>
    </row>
    <row r="28288" spans="15:15" x14ac:dyDescent="0.2">
      <c r="O28288" s="223"/>
    </row>
    <row r="28289" spans="15:15" x14ac:dyDescent="0.2">
      <c r="O28289" s="223"/>
    </row>
    <row r="28290" spans="15:15" x14ac:dyDescent="0.2">
      <c r="O28290" s="223"/>
    </row>
    <row r="28291" spans="15:15" x14ac:dyDescent="0.2">
      <c r="O28291" s="223"/>
    </row>
    <row r="28292" spans="15:15" x14ac:dyDescent="0.2">
      <c r="O28292" s="223"/>
    </row>
    <row r="28293" spans="15:15" x14ac:dyDescent="0.2">
      <c r="O28293" s="223"/>
    </row>
    <row r="28294" spans="15:15" x14ac:dyDescent="0.2">
      <c r="O28294" s="223"/>
    </row>
    <row r="28295" spans="15:15" x14ac:dyDescent="0.2">
      <c r="O28295" s="223"/>
    </row>
    <row r="28296" spans="15:15" x14ac:dyDescent="0.2">
      <c r="O28296" s="223"/>
    </row>
    <row r="28297" spans="15:15" x14ac:dyDescent="0.2">
      <c r="O28297" s="223"/>
    </row>
    <row r="28298" spans="15:15" x14ac:dyDescent="0.2">
      <c r="O28298" s="223"/>
    </row>
    <row r="28299" spans="15:15" x14ac:dyDescent="0.2">
      <c r="O28299" s="223"/>
    </row>
    <row r="28300" spans="15:15" x14ac:dyDescent="0.2">
      <c r="O28300" s="223"/>
    </row>
    <row r="28301" spans="15:15" x14ac:dyDescent="0.2">
      <c r="O28301" s="223"/>
    </row>
    <row r="28302" spans="15:15" x14ac:dyDescent="0.2">
      <c r="O28302" s="223"/>
    </row>
    <row r="28303" spans="15:15" x14ac:dyDescent="0.2">
      <c r="O28303" s="223"/>
    </row>
    <row r="28304" spans="15:15" x14ac:dyDescent="0.2">
      <c r="O28304" s="223"/>
    </row>
    <row r="28305" spans="15:15" x14ac:dyDescent="0.2">
      <c r="O28305" s="223"/>
    </row>
    <row r="28306" spans="15:15" x14ac:dyDescent="0.2">
      <c r="O28306" s="223"/>
    </row>
    <row r="28307" spans="15:15" x14ac:dyDescent="0.2">
      <c r="O28307" s="223"/>
    </row>
    <row r="28308" spans="15:15" x14ac:dyDescent="0.2">
      <c r="O28308" s="223"/>
    </row>
    <row r="28309" spans="15:15" x14ac:dyDescent="0.2">
      <c r="O28309" s="223"/>
    </row>
    <row r="28310" spans="15:15" x14ac:dyDescent="0.2">
      <c r="O28310" s="223"/>
    </row>
    <row r="28311" spans="15:15" x14ac:dyDescent="0.2">
      <c r="O28311" s="223"/>
    </row>
    <row r="28312" spans="15:15" x14ac:dyDescent="0.2">
      <c r="O28312" s="223"/>
    </row>
    <row r="28313" spans="15:15" x14ac:dyDescent="0.2">
      <c r="O28313" s="223"/>
    </row>
    <row r="28314" spans="15:15" x14ac:dyDescent="0.2">
      <c r="O28314" s="223"/>
    </row>
    <row r="28315" spans="15:15" x14ac:dyDescent="0.2">
      <c r="O28315" s="223"/>
    </row>
    <row r="28316" spans="15:15" x14ac:dyDescent="0.2">
      <c r="O28316" s="223"/>
    </row>
    <row r="28317" spans="15:15" x14ac:dyDescent="0.2">
      <c r="O28317" s="223"/>
    </row>
    <row r="28318" spans="15:15" x14ac:dyDescent="0.2">
      <c r="O28318" s="223"/>
    </row>
    <row r="28319" spans="15:15" x14ac:dyDescent="0.2">
      <c r="O28319" s="223"/>
    </row>
    <row r="28320" spans="15:15" x14ac:dyDescent="0.2">
      <c r="O28320" s="223"/>
    </row>
    <row r="28321" spans="15:15" x14ac:dyDescent="0.2">
      <c r="O28321" s="223"/>
    </row>
    <row r="28322" spans="15:15" x14ac:dyDescent="0.2">
      <c r="O28322" s="223"/>
    </row>
    <row r="28323" spans="15:15" x14ac:dyDescent="0.2">
      <c r="O28323" s="223"/>
    </row>
    <row r="28324" spans="15:15" x14ac:dyDescent="0.2">
      <c r="O28324" s="223"/>
    </row>
    <row r="28325" spans="15:15" x14ac:dyDescent="0.2">
      <c r="O28325" s="223"/>
    </row>
    <row r="28326" spans="15:15" x14ac:dyDescent="0.2">
      <c r="O28326" s="223"/>
    </row>
    <row r="28327" spans="15:15" x14ac:dyDescent="0.2">
      <c r="O28327" s="223"/>
    </row>
    <row r="28328" spans="15:15" x14ac:dyDescent="0.2">
      <c r="O28328" s="223"/>
    </row>
    <row r="28329" spans="15:15" x14ac:dyDescent="0.2">
      <c r="O28329" s="223"/>
    </row>
    <row r="28330" spans="15:15" x14ac:dyDescent="0.2">
      <c r="O28330" s="223"/>
    </row>
    <row r="28331" spans="15:15" x14ac:dyDescent="0.2">
      <c r="O28331" s="223"/>
    </row>
    <row r="28332" spans="15:15" x14ac:dyDescent="0.2">
      <c r="O28332" s="223"/>
    </row>
    <row r="28333" spans="15:15" x14ac:dyDescent="0.2">
      <c r="O28333" s="223"/>
    </row>
    <row r="28334" spans="15:15" x14ac:dyDescent="0.2">
      <c r="O28334" s="223"/>
    </row>
    <row r="28335" spans="15:15" x14ac:dyDescent="0.2">
      <c r="O28335" s="223"/>
    </row>
    <row r="28336" spans="15:15" x14ac:dyDescent="0.2">
      <c r="O28336" s="223"/>
    </row>
    <row r="28337" spans="15:15" x14ac:dyDescent="0.2">
      <c r="O28337" s="223"/>
    </row>
    <row r="28338" spans="15:15" x14ac:dyDescent="0.2">
      <c r="O28338" s="223"/>
    </row>
    <row r="28339" spans="15:15" x14ac:dyDescent="0.2">
      <c r="O28339" s="223"/>
    </row>
    <row r="28340" spans="15:15" x14ac:dyDescent="0.2">
      <c r="O28340" s="223"/>
    </row>
    <row r="28341" spans="15:15" x14ac:dyDescent="0.2">
      <c r="O28341" s="223"/>
    </row>
    <row r="28342" spans="15:15" x14ac:dyDescent="0.2">
      <c r="O28342" s="223"/>
    </row>
    <row r="28343" spans="15:15" x14ac:dyDescent="0.2">
      <c r="O28343" s="223"/>
    </row>
    <row r="28344" spans="15:15" x14ac:dyDescent="0.2">
      <c r="O28344" s="223"/>
    </row>
    <row r="28345" spans="15:15" x14ac:dyDescent="0.2">
      <c r="O28345" s="223"/>
    </row>
    <row r="28346" spans="15:15" x14ac:dyDescent="0.2">
      <c r="O28346" s="223"/>
    </row>
    <row r="28347" spans="15:15" x14ac:dyDescent="0.2">
      <c r="O28347" s="223"/>
    </row>
    <row r="28348" spans="15:15" x14ac:dyDescent="0.2">
      <c r="O28348" s="223"/>
    </row>
    <row r="28349" spans="15:15" x14ac:dyDescent="0.2">
      <c r="O28349" s="223"/>
    </row>
    <row r="28350" spans="15:15" x14ac:dyDescent="0.2">
      <c r="O28350" s="223"/>
    </row>
    <row r="28351" spans="15:15" x14ac:dyDescent="0.2">
      <c r="O28351" s="223"/>
    </row>
    <row r="28352" spans="15:15" x14ac:dyDescent="0.2">
      <c r="O28352" s="223"/>
    </row>
    <row r="28353" spans="15:15" x14ac:dyDescent="0.2">
      <c r="O28353" s="223"/>
    </row>
    <row r="28354" spans="15:15" x14ac:dyDescent="0.2">
      <c r="O28354" s="223"/>
    </row>
    <row r="28355" spans="15:15" x14ac:dyDescent="0.2">
      <c r="O28355" s="223"/>
    </row>
    <row r="28356" spans="15:15" x14ac:dyDescent="0.2">
      <c r="O28356" s="223"/>
    </row>
    <row r="28357" spans="15:15" x14ac:dyDescent="0.2">
      <c r="O28357" s="223"/>
    </row>
    <row r="28358" spans="15:15" x14ac:dyDescent="0.2">
      <c r="O28358" s="223"/>
    </row>
    <row r="28359" spans="15:15" x14ac:dyDescent="0.2">
      <c r="O28359" s="223"/>
    </row>
    <row r="28360" spans="15:15" x14ac:dyDescent="0.2">
      <c r="O28360" s="223"/>
    </row>
    <row r="28361" spans="15:15" x14ac:dyDescent="0.2">
      <c r="O28361" s="223"/>
    </row>
    <row r="28362" spans="15:15" x14ac:dyDescent="0.2">
      <c r="O28362" s="223"/>
    </row>
    <row r="28363" spans="15:15" x14ac:dyDescent="0.2">
      <c r="O28363" s="223"/>
    </row>
    <row r="28364" spans="15:15" x14ac:dyDescent="0.2">
      <c r="O28364" s="223"/>
    </row>
    <row r="28365" spans="15:15" x14ac:dyDescent="0.2">
      <c r="O28365" s="223"/>
    </row>
    <row r="28366" spans="15:15" x14ac:dyDescent="0.2">
      <c r="O28366" s="223"/>
    </row>
    <row r="28367" spans="15:15" x14ac:dyDescent="0.2">
      <c r="O28367" s="223"/>
    </row>
    <row r="28368" spans="15:15" x14ac:dyDescent="0.2">
      <c r="O28368" s="223"/>
    </row>
    <row r="28369" spans="15:15" x14ac:dyDescent="0.2">
      <c r="O28369" s="223"/>
    </row>
    <row r="28370" spans="15:15" x14ac:dyDescent="0.2">
      <c r="O28370" s="223"/>
    </row>
    <row r="28371" spans="15:15" x14ac:dyDescent="0.2">
      <c r="O28371" s="223"/>
    </row>
    <row r="28372" spans="15:15" x14ac:dyDescent="0.2">
      <c r="O28372" s="223"/>
    </row>
    <row r="28373" spans="15:15" x14ac:dyDescent="0.2">
      <c r="O28373" s="223"/>
    </row>
    <row r="28374" spans="15:15" x14ac:dyDescent="0.2">
      <c r="O28374" s="223"/>
    </row>
    <row r="28375" spans="15:15" x14ac:dyDescent="0.2">
      <c r="O28375" s="223"/>
    </row>
    <row r="28376" spans="15:15" x14ac:dyDescent="0.2">
      <c r="O28376" s="223"/>
    </row>
    <row r="28377" spans="15:15" x14ac:dyDescent="0.2">
      <c r="O28377" s="223"/>
    </row>
    <row r="28378" spans="15:15" x14ac:dyDescent="0.2">
      <c r="O28378" s="223"/>
    </row>
    <row r="28379" spans="15:15" x14ac:dyDescent="0.2">
      <c r="O28379" s="223"/>
    </row>
    <row r="28380" spans="15:15" x14ac:dyDescent="0.2">
      <c r="O28380" s="223"/>
    </row>
    <row r="28381" spans="15:15" x14ac:dyDescent="0.2">
      <c r="O28381" s="223"/>
    </row>
    <row r="28382" spans="15:15" x14ac:dyDescent="0.2">
      <c r="O28382" s="223"/>
    </row>
    <row r="28383" spans="15:15" x14ac:dyDescent="0.2">
      <c r="O28383" s="223"/>
    </row>
    <row r="28384" spans="15:15" x14ac:dyDescent="0.2">
      <c r="O28384" s="223"/>
    </row>
    <row r="28385" spans="15:15" x14ac:dyDescent="0.2">
      <c r="O28385" s="223"/>
    </row>
    <row r="28386" spans="15:15" x14ac:dyDescent="0.2">
      <c r="O28386" s="223"/>
    </row>
    <row r="28387" spans="15:15" x14ac:dyDescent="0.2">
      <c r="O28387" s="223"/>
    </row>
    <row r="28388" spans="15:15" x14ac:dyDescent="0.2">
      <c r="O28388" s="223"/>
    </row>
    <row r="28389" spans="15:15" x14ac:dyDescent="0.2">
      <c r="O28389" s="223"/>
    </row>
    <row r="28390" spans="15:15" x14ac:dyDescent="0.2">
      <c r="O28390" s="223"/>
    </row>
    <row r="28391" spans="15:15" x14ac:dyDescent="0.2">
      <c r="O28391" s="223"/>
    </row>
    <row r="28392" spans="15:15" x14ac:dyDescent="0.2">
      <c r="O28392" s="223"/>
    </row>
    <row r="28393" spans="15:15" x14ac:dyDescent="0.2">
      <c r="O28393" s="223"/>
    </row>
    <row r="28394" spans="15:15" x14ac:dyDescent="0.2">
      <c r="O28394" s="223"/>
    </row>
    <row r="28395" spans="15:15" x14ac:dyDescent="0.2">
      <c r="O28395" s="223"/>
    </row>
    <row r="28396" spans="15:15" x14ac:dyDescent="0.2">
      <c r="O28396" s="223"/>
    </row>
    <row r="28397" spans="15:15" x14ac:dyDescent="0.2">
      <c r="O28397" s="223"/>
    </row>
    <row r="28398" spans="15:15" x14ac:dyDescent="0.2">
      <c r="O28398" s="223"/>
    </row>
    <row r="28399" spans="15:15" x14ac:dyDescent="0.2">
      <c r="O28399" s="223"/>
    </row>
    <row r="28400" spans="15:15" x14ac:dyDescent="0.2">
      <c r="O28400" s="223"/>
    </row>
    <row r="28401" spans="15:15" x14ac:dyDescent="0.2">
      <c r="O28401" s="223"/>
    </row>
    <row r="28402" spans="15:15" x14ac:dyDescent="0.2">
      <c r="O28402" s="223"/>
    </row>
    <row r="28403" spans="15:15" x14ac:dyDescent="0.2">
      <c r="O28403" s="223"/>
    </row>
    <row r="28404" spans="15:15" x14ac:dyDescent="0.2">
      <c r="O28404" s="223"/>
    </row>
    <row r="28405" spans="15:15" x14ac:dyDescent="0.2">
      <c r="O28405" s="223"/>
    </row>
    <row r="28406" spans="15:15" x14ac:dyDescent="0.2">
      <c r="O28406" s="223"/>
    </row>
    <row r="28407" spans="15:15" x14ac:dyDescent="0.2">
      <c r="O28407" s="223"/>
    </row>
    <row r="28408" spans="15:15" x14ac:dyDescent="0.2">
      <c r="O28408" s="223"/>
    </row>
    <row r="28409" spans="15:15" x14ac:dyDescent="0.2">
      <c r="O28409" s="223"/>
    </row>
    <row r="28410" spans="15:15" x14ac:dyDescent="0.2">
      <c r="O28410" s="223"/>
    </row>
    <row r="28411" spans="15:15" x14ac:dyDescent="0.2">
      <c r="O28411" s="223"/>
    </row>
    <row r="28412" spans="15:15" x14ac:dyDescent="0.2">
      <c r="O28412" s="223"/>
    </row>
    <row r="28413" spans="15:15" x14ac:dyDescent="0.2">
      <c r="O28413" s="223"/>
    </row>
    <row r="28414" spans="15:15" x14ac:dyDescent="0.2">
      <c r="O28414" s="223"/>
    </row>
    <row r="28415" spans="15:15" x14ac:dyDescent="0.2">
      <c r="O28415" s="223"/>
    </row>
    <row r="28416" spans="15:15" x14ac:dyDescent="0.2">
      <c r="O28416" s="223"/>
    </row>
    <row r="28417" spans="15:15" x14ac:dyDescent="0.2">
      <c r="O28417" s="223"/>
    </row>
    <row r="28418" spans="15:15" x14ac:dyDescent="0.2">
      <c r="O28418" s="223"/>
    </row>
    <row r="28419" spans="15:15" x14ac:dyDescent="0.2">
      <c r="O28419" s="223"/>
    </row>
    <row r="28420" spans="15:15" x14ac:dyDescent="0.2">
      <c r="O28420" s="223"/>
    </row>
    <row r="28421" spans="15:15" x14ac:dyDescent="0.2">
      <c r="O28421" s="223"/>
    </row>
    <row r="28422" spans="15:15" x14ac:dyDescent="0.2">
      <c r="O28422" s="223"/>
    </row>
    <row r="28423" spans="15:15" x14ac:dyDescent="0.2">
      <c r="O28423" s="223"/>
    </row>
    <row r="28424" spans="15:15" x14ac:dyDescent="0.2">
      <c r="O28424" s="223"/>
    </row>
    <row r="28425" spans="15:15" x14ac:dyDescent="0.2">
      <c r="O28425" s="223"/>
    </row>
    <row r="28426" spans="15:15" x14ac:dyDescent="0.2">
      <c r="O28426" s="223"/>
    </row>
    <row r="28427" spans="15:15" x14ac:dyDescent="0.2">
      <c r="O28427" s="223"/>
    </row>
    <row r="28428" spans="15:15" x14ac:dyDescent="0.2">
      <c r="O28428" s="223"/>
    </row>
    <row r="28429" spans="15:15" x14ac:dyDescent="0.2">
      <c r="O28429" s="223"/>
    </row>
    <row r="28430" spans="15:15" x14ac:dyDescent="0.2">
      <c r="O28430" s="223"/>
    </row>
    <row r="28431" spans="15:15" x14ac:dyDescent="0.2">
      <c r="O28431" s="223"/>
    </row>
    <row r="28432" spans="15:15" x14ac:dyDescent="0.2">
      <c r="O28432" s="223"/>
    </row>
    <row r="28433" spans="15:15" x14ac:dyDescent="0.2">
      <c r="O28433" s="223"/>
    </row>
    <row r="28434" spans="15:15" x14ac:dyDescent="0.2">
      <c r="O28434" s="223"/>
    </row>
    <row r="28435" spans="15:15" x14ac:dyDescent="0.2">
      <c r="O28435" s="223"/>
    </row>
    <row r="28436" spans="15:15" x14ac:dyDescent="0.2">
      <c r="O28436" s="223"/>
    </row>
    <row r="28437" spans="15:15" x14ac:dyDescent="0.2">
      <c r="O28437" s="223"/>
    </row>
    <row r="28438" spans="15:15" x14ac:dyDescent="0.2">
      <c r="O28438" s="223"/>
    </row>
    <row r="28439" spans="15:15" x14ac:dyDescent="0.2">
      <c r="O28439" s="223"/>
    </row>
    <row r="28440" spans="15:15" x14ac:dyDescent="0.2">
      <c r="O28440" s="223"/>
    </row>
    <row r="28441" spans="15:15" x14ac:dyDescent="0.2">
      <c r="O28441" s="223"/>
    </row>
    <row r="28442" spans="15:15" x14ac:dyDescent="0.2">
      <c r="O28442" s="223"/>
    </row>
    <row r="28443" spans="15:15" x14ac:dyDescent="0.2">
      <c r="O28443" s="223"/>
    </row>
    <row r="28444" spans="15:15" x14ac:dyDescent="0.2">
      <c r="O28444" s="223"/>
    </row>
    <row r="28445" spans="15:15" x14ac:dyDescent="0.2">
      <c r="O28445" s="223"/>
    </row>
    <row r="28446" spans="15:15" x14ac:dyDescent="0.2">
      <c r="O28446" s="223"/>
    </row>
    <row r="28447" spans="15:15" x14ac:dyDescent="0.2">
      <c r="O28447" s="223"/>
    </row>
    <row r="28448" spans="15:15" x14ac:dyDescent="0.2">
      <c r="O28448" s="223"/>
    </row>
    <row r="28449" spans="15:15" x14ac:dyDescent="0.2">
      <c r="O28449" s="223"/>
    </row>
    <row r="28450" spans="15:15" x14ac:dyDescent="0.2">
      <c r="O28450" s="223"/>
    </row>
    <row r="28451" spans="15:15" x14ac:dyDescent="0.2">
      <c r="O28451" s="223"/>
    </row>
    <row r="28452" spans="15:15" x14ac:dyDescent="0.2">
      <c r="O28452" s="223"/>
    </row>
    <row r="28453" spans="15:15" x14ac:dyDescent="0.2">
      <c r="O28453" s="223"/>
    </row>
    <row r="28454" spans="15:15" x14ac:dyDescent="0.2">
      <c r="O28454" s="223"/>
    </row>
    <row r="28455" spans="15:15" x14ac:dyDescent="0.2">
      <c r="O28455" s="223"/>
    </row>
    <row r="28456" spans="15:15" x14ac:dyDescent="0.2">
      <c r="O28456" s="223"/>
    </row>
    <row r="28457" spans="15:15" x14ac:dyDescent="0.2">
      <c r="O28457" s="223"/>
    </row>
    <row r="28458" spans="15:15" x14ac:dyDescent="0.2">
      <c r="O28458" s="223"/>
    </row>
    <row r="28459" spans="15:15" x14ac:dyDescent="0.2">
      <c r="O28459" s="223"/>
    </row>
    <row r="28460" spans="15:15" x14ac:dyDescent="0.2">
      <c r="O28460" s="223"/>
    </row>
    <row r="28461" spans="15:15" x14ac:dyDescent="0.2">
      <c r="O28461" s="223"/>
    </row>
    <row r="28462" spans="15:15" x14ac:dyDescent="0.2">
      <c r="O28462" s="223"/>
    </row>
    <row r="28463" spans="15:15" x14ac:dyDescent="0.2">
      <c r="O28463" s="223"/>
    </row>
    <row r="28464" spans="15:15" x14ac:dyDescent="0.2">
      <c r="O28464" s="223"/>
    </row>
    <row r="28465" spans="15:15" x14ac:dyDescent="0.2">
      <c r="O28465" s="223"/>
    </row>
    <row r="28466" spans="15:15" x14ac:dyDescent="0.2">
      <c r="O28466" s="223"/>
    </row>
    <row r="28467" spans="15:15" x14ac:dyDescent="0.2">
      <c r="O28467" s="223"/>
    </row>
    <row r="28468" spans="15:15" x14ac:dyDescent="0.2">
      <c r="O28468" s="223"/>
    </row>
    <row r="28469" spans="15:15" x14ac:dyDescent="0.2">
      <c r="O28469" s="223"/>
    </row>
    <row r="28470" spans="15:15" x14ac:dyDescent="0.2">
      <c r="O28470" s="223"/>
    </row>
    <row r="28471" spans="15:15" x14ac:dyDescent="0.2">
      <c r="O28471" s="223"/>
    </row>
    <row r="28472" spans="15:15" x14ac:dyDescent="0.2">
      <c r="O28472" s="223"/>
    </row>
    <row r="28473" spans="15:15" x14ac:dyDescent="0.2">
      <c r="O28473" s="223"/>
    </row>
    <row r="28474" spans="15:15" x14ac:dyDescent="0.2">
      <c r="O28474" s="223"/>
    </row>
    <row r="28475" spans="15:15" x14ac:dyDescent="0.2">
      <c r="O28475" s="223"/>
    </row>
    <row r="28476" spans="15:15" x14ac:dyDescent="0.2">
      <c r="O28476" s="223"/>
    </row>
    <row r="28477" spans="15:15" x14ac:dyDescent="0.2">
      <c r="O28477" s="223"/>
    </row>
    <row r="28478" spans="15:15" x14ac:dyDescent="0.2">
      <c r="O28478" s="223"/>
    </row>
    <row r="28479" spans="15:15" x14ac:dyDescent="0.2">
      <c r="O28479" s="223"/>
    </row>
    <row r="28480" spans="15:15" x14ac:dyDescent="0.2">
      <c r="O28480" s="223"/>
    </row>
    <row r="28481" spans="15:15" x14ac:dyDescent="0.2">
      <c r="O28481" s="223"/>
    </row>
    <row r="28482" spans="15:15" x14ac:dyDescent="0.2">
      <c r="O28482" s="223"/>
    </row>
    <row r="28483" spans="15:15" x14ac:dyDescent="0.2">
      <c r="O28483" s="223"/>
    </row>
    <row r="28484" spans="15:15" x14ac:dyDescent="0.2">
      <c r="O28484" s="223"/>
    </row>
    <row r="28485" spans="15:15" x14ac:dyDescent="0.2">
      <c r="O28485" s="223"/>
    </row>
    <row r="28486" spans="15:15" x14ac:dyDescent="0.2">
      <c r="O28486" s="223"/>
    </row>
    <row r="28487" spans="15:15" x14ac:dyDescent="0.2">
      <c r="O28487" s="223"/>
    </row>
    <row r="28488" spans="15:15" x14ac:dyDescent="0.2">
      <c r="O28488" s="223"/>
    </row>
    <row r="28489" spans="15:15" x14ac:dyDescent="0.2">
      <c r="O28489" s="223"/>
    </row>
    <row r="28490" spans="15:15" x14ac:dyDescent="0.2">
      <c r="O28490" s="223"/>
    </row>
    <row r="28491" spans="15:15" x14ac:dyDescent="0.2">
      <c r="O28491" s="223"/>
    </row>
    <row r="28492" spans="15:15" x14ac:dyDescent="0.2">
      <c r="O28492" s="223"/>
    </row>
    <row r="28493" spans="15:15" x14ac:dyDescent="0.2">
      <c r="O28493" s="223"/>
    </row>
    <row r="28494" spans="15:15" x14ac:dyDescent="0.2">
      <c r="O28494" s="223"/>
    </row>
    <row r="28495" spans="15:15" x14ac:dyDescent="0.2">
      <c r="O28495" s="223"/>
    </row>
    <row r="28496" spans="15:15" x14ac:dyDescent="0.2">
      <c r="O28496" s="223"/>
    </row>
    <row r="28497" spans="15:15" x14ac:dyDescent="0.2">
      <c r="O28497" s="223"/>
    </row>
    <row r="28498" spans="15:15" x14ac:dyDescent="0.2">
      <c r="O28498" s="223"/>
    </row>
    <row r="28499" spans="15:15" x14ac:dyDescent="0.2">
      <c r="O28499" s="223"/>
    </row>
    <row r="28500" spans="15:15" x14ac:dyDescent="0.2">
      <c r="O28500" s="223"/>
    </row>
    <row r="28501" spans="15:15" x14ac:dyDescent="0.2">
      <c r="O28501" s="223"/>
    </row>
    <row r="28502" spans="15:15" x14ac:dyDescent="0.2">
      <c r="O28502" s="223"/>
    </row>
    <row r="28503" spans="15:15" x14ac:dyDescent="0.2">
      <c r="O28503" s="223"/>
    </row>
    <row r="28504" spans="15:15" x14ac:dyDescent="0.2">
      <c r="O28504" s="223"/>
    </row>
    <row r="28505" spans="15:15" x14ac:dyDescent="0.2">
      <c r="O28505" s="223"/>
    </row>
    <row r="28506" spans="15:15" x14ac:dyDescent="0.2">
      <c r="O28506" s="223"/>
    </row>
    <row r="28507" spans="15:15" x14ac:dyDescent="0.2">
      <c r="O28507" s="223"/>
    </row>
    <row r="28508" spans="15:15" x14ac:dyDescent="0.2">
      <c r="O28508" s="223"/>
    </row>
    <row r="28509" spans="15:15" x14ac:dyDescent="0.2">
      <c r="O28509" s="223"/>
    </row>
    <row r="28510" spans="15:15" x14ac:dyDescent="0.2">
      <c r="O28510" s="223"/>
    </row>
    <row r="28511" spans="15:15" x14ac:dyDescent="0.2">
      <c r="O28511" s="223"/>
    </row>
    <row r="28512" spans="15:15" x14ac:dyDescent="0.2">
      <c r="O28512" s="223"/>
    </row>
    <row r="28513" spans="15:15" x14ac:dyDescent="0.2">
      <c r="O28513" s="223"/>
    </row>
    <row r="28514" spans="15:15" x14ac:dyDescent="0.2">
      <c r="O28514" s="223"/>
    </row>
    <row r="28515" spans="15:15" x14ac:dyDescent="0.2">
      <c r="O28515" s="223"/>
    </row>
    <row r="28516" spans="15:15" x14ac:dyDescent="0.2">
      <c r="O28516" s="223"/>
    </row>
    <row r="28517" spans="15:15" x14ac:dyDescent="0.2">
      <c r="O28517" s="223"/>
    </row>
    <row r="28518" spans="15:15" x14ac:dyDescent="0.2">
      <c r="O28518" s="223"/>
    </row>
    <row r="28519" spans="15:15" x14ac:dyDescent="0.2">
      <c r="O28519" s="223"/>
    </row>
    <row r="28520" spans="15:15" x14ac:dyDescent="0.2">
      <c r="O28520" s="223"/>
    </row>
    <row r="28521" spans="15:15" x14ac:dyDescent="0.2">
      <c r="O28521" s="223"/>
    </row>
    <row r="28522" spans="15:15" x14ac:dyDescent="0.2">
      <c r="O28522" s="223"/>
    </row>
    <row r="28523" spans="15:15" x14ac:dyDescent="0.2">
      <c r="O28523" s="223"/>
    </row>
    <row r="28524" spans="15:15" x14ac:dyDescent="0.2">
      <c r="O28524" s="223"/>
    </row>
    <row r="28525" spans="15:15" x14ac:dyDescent="0.2">
      <c r="O28525" s="223"/>
    </row>
    <row r="28526" spans="15:15" x14ac:dyDescent="0.2">
      <c r="O28526" s="223"/>
    </row>
    <row r="28527" spans="15:15" x14ac:dyDescent="0.2">
      <c r="O28527" s="223"/>
    </row>
    <row r="28528" spans="15:15" x14ac:dyDescent="0.2">
      <c r="O28528" s="223"/>
    </row>
    <row r="28529" spans="15:15" x14ac:dyDescent="0.2">
      <c r="O28529" s="223"/>
    </row>
    <row r="28530" spans="15:15" x14ac:dyDescent="0.2">
      <c r="O28530" s="223"/>
    </row>
    <row r="28531" spans="15:15" x14ac:dyDescent="0.2">
      <c r="O28531" s="223"/>
    </row>
    <row r="28532" spans="15:15" x14ac:dyDescent="0.2">
      <c r="O28532" s="223"/>
    </row>
    <row r="28533" spans="15:15" x14ac:dyDescent="0.2">
      <c r="O28533" s="223"/>
    </row>
    <row r="28534" spans="15:15" x14ac:dyDescent="0.2">
      <c r="O28534" s="223"/>
    </row>
    <row r="28535" spans="15:15" x14ac:dyDescent="0.2">
      <c r="O28535" s="223"/>
    </row>
    <row r="28536" spans="15:15" x14ac:dyDescent="0.2">
      <c r="O28536" s="223"/>
    </row>
    <row r="28537" spans="15:15" x14ac:dyDescent="0.2">
      <c r="O28537" s="223"/>
    </row>
    <row r="28538" spans="15:15" x14ac:dyDescent="0.2">
      <c r="O28538" s="223"/>
    </row>
    <row r="28539" spans="15:15" x14ac:dyDescent="0.2">
      <c r="O28539" s="223"/>
    </row>
    <row r="28540" spans="15:15" x14ac:dyDescent="0.2">
      <c r="O28540" s="223"/>
    </row>
    <row r="28541" spans="15:15" x14ac:dyDescent="0.2">
      <c r="O28541" s="223"/>
    </row>
    <row r="28542" spans="15:15" x14ac:dyDescent="0.2">
      <c r="O28542" s="223"/>
    </row>
    <row r="28543" spans="15:15" x14ac:dyDescent="0.2">
      <c r="O28543" s="223"/>
    </row>
    <row r="28544" spans="15:15" x14ac:dyDescent="0.2">
      <c r="O28544" s="223"/>
    </row>
    <row r="28545" spans="15:15" x14ac:dyDescent="0.2">
      <c r="O28545" s="223"/>
    </row>
    <row r="28546" spans="15:15" x14ac:dyDescent="0.2">
      <c r="O28546" s="223"/>
    </row>
    <row r="28547" spans="15:15" x14ac:dyDescent="0.2">
      <c r="O28547" s="223"/>
    </row>
    <row r="28548" spans="15:15" x14ac:dyDescent="0.2">
      <c r="O28548" s="223"/>
    </row>
    <row r="28549" spans="15:15" x14ac:dyDescent="0.2">
      <c r="O28549" s="223"/>
    </row>
    <row r="28550" spans="15:15" x14ac:dyDescent="0.2">
      <c r="O28550" s="223"/>
    </row>
    <row r="28551" spans="15:15" x14ac:dyDescent="0.2">
      <c r="O28551" s="223"/>
    </row>
    <row r="28552" spans="15:15" x14ac:dyDescent="0.2">
      <c r="O28552" s="223"/>
    </row>
    <row r="28553" spans="15:15" x14ac:dyDescent="0.2">
      <c r="O28553" s="223"/>
    </row>
    <row r="28554" spans="15:15" x14ac:dyDescent="0.2">
      <c r="O28554" s="223"/>
    </row>
    <row r="28555" spans="15:15" x14ac:dyDescent="0.2">
      <c r="O28555" s="223"/>
    </row>
    <row r="28556" spans="15:15" x14ac:dyDescent="0.2">
      <c r="O28556" s="223"/>
    </row>
    <row r="28557" spans="15:15" x14ac:dyDescent="0.2">
      <c r="O28557" s="223"/>
    </row>
    <row r="28558" spans="15:15" x14ac:dyDescent="0.2">
      <c r="O28558" s="223"/>
    </row>
    <row r="28559" spans="15:15" x14ac:dyDescent="0.2">
      <c r="O28559" s="223"/>
    </row>
    <row r="28560" spans="15:15" x14ac:dyDescent="0.2">
      <c r="O28560" s="223"/>
    </row>
    <row r="28561" spans="15:15" x14ac:dyDescent="0.2">
      <c r="O28561" s="223"/>
    </row>
    <row r="28562" spans="15:15" x14ac:dyDescent="0.2">
      <c r="O28562" s="223"/>
    </row>
    <row r="28563" spans="15:15" x14ac:dyDescent="0.2">
      <c r="O28563" s="223"/>
    </row>
    <row r="28564" spans="15:15" x14ac:dyDescent="0.2">
      <c r="O28564" s="223"/>
    </row>
    <row r="28565" spans="15:15" x14ac:dyDescent="0.2">
      <c r="O28565" s="223"/>
    </row>
    <row r="28566" spans="15:15" x14ac:dyDescent="0.2">
      <c r="O28566" s="223"/>
    </row>
    <row r="28567" spans="15:15" x14ac:dyDescent="0.2">
      <c r="O28567" s="223"/>
    </row>
    <row r="28568" spans="15:15" x14ac:dyDescent="0.2">
      <c r="O28568" s="223"/>
    </row>
    <row r="28569" spans="15:15" x14ac:dyDescent="0.2">
      <c r="O28569" s="223"/>
    </row>
    <row r="28570" spans="15:15" x14ac:dyDescent="0.2">
      <c r="O28570" s="223"/>
    </row>
    <row r="28571" spans="15:15" x14ac:dyDescent="0.2">
      <c r="O28571" s="223"/>
    </row>
    <row r="28572" spans="15:15" x14ac:dyDescent="0.2">
      <c r="O28572" s="223"/>
    </row>
    <row r="28573" spans="15:15" x14ac:dyDescent="0.2">
      <c r="O28573" s="223"/>
    </row>
    <row r="28574" spans="15:15" x14ac:dyDescent="0.2">
      <c r="O28574" s="223"/>
    </row>
    <row r="28575" spans="15:15" x14ac:dyDescent="0.2">
      <c r="O28575" s="223"/>
    </row>
    <row r="28576" spans="15:15" x14ac:dyDescent="0.2">
      <c r="O28576" s="223"/>
    </row>
    <row r="28577" spans="15:15" x14ac:dyDescent="0.2">
      <c r="O28577" s="223"/>
    </row>
    <row r="28578" spans="15:15" x14ac:dyDescent="0.2">
      <c r="O28578" s="223"/>
    </row>
    <row r="28579" spans="15:15" x14ac:dyDescent="0.2">
      <c r="O28579" s="223"/>
    </row>
    <row r="28580" spans="15:15" x14ac:dyDescent="0.2">
      <c r="O28580" s="223"/>
    </row>
    <row r="28581" spans="15:15" x14ac:dyDescent="0.2">
      <c r="O28581" s="223"/>
    </row>
    <row r="28582" spans="15:15" x14ac:dyDescent="0.2">
      <c r="O28582" s="223"/>
    </row>
    <row r="28583" spans="15:15" x14ac:dyDescent="0.2">
      <c r="O28583" s="223"/>
    </row>
    <row r="28584" spans="15:15" x14ac:dyDescent="0.2">
      <c r="O28584" s="223"/>
    </row>
    <row r="28585" spans="15:15" x14ac:dyDescent="0.2">
      <c r="O28585" s="223"/>
    </row>
    <row r="28586" spans="15:15" x14ac:dyDescent="0.2">
      <c r="O28586" s="223"/>
    </row>
    <row r="28587" spans="15:15" x14ac:dyDescent="0.2">
      <c r="O28587" s="223"/>
    </row>
    <row r="28588" spans="15:15" x14ac:dyDescent="0.2">
      <c r="O28588" s="223"/>
    </row>
    <row r="28589" spans="15:15" x14ac:dyDescent="0.2">
      <c r="O28589" s="223"/>
    </row>
    <row r="28590" spans="15:15" x14ac:dyDescent="0.2">
      <c r="O28590" s="223"/>
    </row>
    <row r="28591" spans="15:15" x14ac:dyDescent="0.2">
      <c r="O28591" s="223"/>
    </row>
    <row r="28592" spans="15:15" x14ac:dyDescent="0.2">
      <c r="O28592" s="223"/>
    </row>
    <row r="28593" spans="15:15" x14ac:dyDescent="0.2">
      <c r="O28593" s="223"/>
    </row>
    <row r="28594" spans="15:15" x14ac:dyDescent="0.2">
      <c r="O28594" s="223"/>
    </row>
    <row r="28595" spans="15:15" x14ac:dyDescent="0.2">
      <c r="O28595" s="223"/>
    </row>
    <row r="28596" spans="15:15" x14ac:dyDescent="0.2">
      <c r="O28596" s="223"/>
    </row>
    <row r="28597" spans="15:15" x14ac:dyDescent="0.2">
      <c r="O28597" s="223"/>
    </row>
    <row r="28598" spans="15:15" x14ac:dyDescent="0.2">
      <c r="O28598" s="223"/>
    </row>
    <row r="28599" spans="15:15" x14ac:dyDescent="0.2">
      <c r="O28599" s="223"/>
    </row>
    <row r="28600" spans="15:15" x14ac:dyDescent="0.2">
      <c r="O28600" s="223"/>
    </row>
    <row r="28601" spans="15:15" x14ac:dyDescent="0.2">
      <c r="O28601" s="223"/>
    </row>
    <row r="28602" spans="15:15" x14ac:dyDescent="0.2">
      <c r="O28602" s="223"/>
    </row>
    <row r="28603" spans="15:15" x14ac:dyDescent="0.2">
      <c r="O28603" s="223"/>
    </row>
    <row r="28604" spans="15:15" x14ac:dyDescent="0.2">
      <c r="O28604" s="223"/>
    </row>
    <row r="28605" spans="15:15" x14ac:dyDescent="0.2">
      <c r="O28605" s="223"/>
    </row>
    <row r="28606" spans="15:15" x14ac:dyDescent="0.2">
      <c r="O28606" s="223"/>
    </row>
    <row r="28607" spans="15:15" x14ac:dyDescent="0.2">
      <c r="O28607" s="223"/>
    </row>
    <row r="28608" spans="15:15" x14ac:dyDescent="0.2">
      <c r="O28608" s="223"/>
    </row>
    <row r="28609" spans="15:15" x14ac:dyDescent="0.2">
      <c r="O28609" s="223"/>
    </row>
    <row r="28610" spans="15:15" x14ac:dyDescent="0.2">
      <c r="O28610" s="223"/>
    </row>
    <row r="28611" spans="15:15" x14ac:dyDescent="0.2">
      <c r="O28611" s="223"/>
    </row>
    <row r="28612" spans="15:15" x14ac:dyDescent="0.2">
      <c r="O28612" s="223"/>
    </row>
    <row r="28613" spans="15:15" x14ac:dyDescent="0.2">
      <c r="O28613" s="223"/>
    </row>
    <row r="28614" spans="15:15" x14ac:dyDescent="0.2">
      <c r="O28614" s="223"/>
    </row>
    <row r="28615" spans="15:15" x14ac:dyDescent="0.2">
      <c r="O28615" s="223"/>
    </row>
    <row r="28616" spans="15:15" x14ac:dyDescent="0.2">
      <c r="O28616" s="223"/>
    </row>
    <row r="28617" spans="15:15" x14ac:dyDescent="0.2">
      <c r="O28617" s="223"/>
    </row>
    <row r="28618" spans="15:15" x14ac:dyDescent="0.2">
      <c r="O28618" s="223"/>
    </row>
    <row r="28619" spans="15:15" x14ac:dyDescent="0.2">
      <c r="O28619" s="223"/>
    </row>
    <row r="28620" spans="15:15" x14ac:dyDescent="0.2">
      <c r="O28620" s="223"/>
    </row>
    <row r="28621" spans="15:15" x14ac:dyDescent="0.2">
      <c r="O28621" s="223"/>
    </row>
    <row r="28622" spans="15:15" x14ac:dyDescent="0.2">
      <c r="O28622" s="223"/>
    </row>
    <row r="28623" spans="15:15" x14ac:dyDescent="0.2">
      <c r="O28623" s="223"/>
    </row>
    <row r="28624" spans="15:15" x14ac:dyDescent="0.2">
      <c r="O28624" s="223"/>
    </row>
    <row r="28625" spans="15:15" x14ac:dyDescent="0.2">
      <c r="O28625" s="223"/>
    </row>
    <row r="28626" spans="15:15" x14ac:dyDescent="0.2">
      <c r="O28626" s="223"/>
    </row>
    <row r="28627" spans="15:15" x14ac:dyDescent="0.2">
      <c r="O28627" s="223"/>
    </row>
    <row r="28628" spans="15:15" x14ac:dyDescent="0.2">
      <c r="O28628" s="223"/>
    </row>
    <row r="28629" spans="15:15" x14ac:dyDescent="0.2">
      <c r="O28629" s="223"/>
    </row>
    <row r="28630" spans="15:15" x14ac:dyDescent="0.2">
      <c r="O28630" s="223"/>
    </row>
    <row r="28631" spans="15:15" x14ac:dyDescent="0.2">
      <c r="O28631" s="223"/>
    </row>
    <row r="28632" spans="15:15" x14ac:dyDescent="0.2">
      <c r="O28632" s="223"/>
    </row>
    <row r="28633" spans="15:15" x14ac:dyDescent="0.2">
      <c r="O28633" s="223"/>
    </row>
    <row r="28634" spans="15:15" x14ac:dyDescent="0.2">
      <c r="O28634" s="223"/>
    </row>
    <row r="28635" spans="15:15" x14ac:dyDescent="0.2">
      <c r="O28635" s="223"/>
    </row>
    <row r="28636" spans="15:15" x14ac:dyDescent="0.2">
      <c r="O28636" s="223"/>
    </row>
    <row r="28637" spans="15:15" x14ac:dyDescent="0.2">
      <c r="O28637" s="223"/>
    </row>
    <row r="28638" spans="15:15" x14ac:dyDescent="0.2">
      <c r="O28638" s="223"/>
    </row>
    <row r="28639" spans="15:15" x14ac:dyDescent="0.2">
      <c r="O28639" s="223"/>
    </row>
    <row r="28640" spans="15:15" x14ac:dyDescent="0.2">
      <c r="O28640" s="223"/>
    </row>
    <row r="28641" spans="15:15" x14ac:dyDescent="0.2">
      <c r="O28641" s="223"/>
    </row>
    <row r="28642" spans="15:15" x14ac:dyDescent="0.2">
      <c r="O28642" s="223"/>
    </row>
    <row r="28643" spans="15:15" x14ac:dyDescent="0.2">
      <c r="O28643" s="223"/>
    </row>
    <row r="28644" spans="15:15" x14ac:dyDescent="0.2">
      <c r="O28644" s="223"/>
    </row>
    <row r="28645" spans="15:15" x14ac:dyDescent="0.2">
      <c r="O28645" s="223"/>
    </row>
    <row r="28646" spans="15:15" x14ac:dyDescent="0.2">
      <c r="O28646" s="223"/>
    </row>
    <row r="28647" spans="15:15" x14ac:dyDescent="0.2">
      <c r="O28647" s="223"/>
    </row>
    <row r="28648" spans="15:15" x14ac:dyDescent="0.2">
      <c r="O28648" s="223"/>
    </row>
    <row r="28649" spans="15:15" x14ac:dyDescent="0.2">
      <c r="O28649" s="223"/>
    </row>
    <row r="28650" spans="15:15" x14ac:dyDescent="0.2">
      <c r="O28650" s="223"/>
    </row>
    <row r="28651" spans="15:15" x14ac:dyDescent="0.2">
      <c r="O28651" s="223"/>
    </row>
    <row r="28652" spans="15:15" x14ac:dyDescent="0.2">
      <c r="O28652" s="223"/>
    </row>
    <row r="28653" spans="15:15" x14ac:dyDescent="0.2">
      <c r="O28653" s="223"/>
    </row>
    <row r="28654" spans="15:15" x14ac:dyDescent="0.2">
      <c r="O28654" s="223"/>
    </row>
    <row r="28655" spans="15:15" x14ac:dyDescent="0.2">
      <c r="O28655" s="223"/>
    </row>
    <row r="28656" spans="15:15" x14ac:dyDescent="0.2">
      <c r="O28656" s="223"/>
    </row>
    <row r="28657" spans="15:15" x14ac:dyDescent="0.2">
      <c r="O28657" s="223"/>
    </row>
    <row r="28658" spans="15:15" x14ac:dyDescent="0.2">
      <c r="O28658" s="223"/>
    </row>
    <row r="28659" spans="15:15" x14ac:dyDescent="0.2">
      <c r="O28659" s="223"/>
    </row>
    <row r="28660" spans="15:15" x14ac:dyDescent="0.2">
      <c r="O28660" s="223"/>
    </row>
    <row r="28661" spans="15:15" x14ac:dyDescent="0.2">
      <c r="O28661" s="223"/>
    </row>
    <row r="28662" spans="15:15" x14ac:dyDescent="0.2">
      <c r="O28662" s="223"/>
    </row>
    <row r="28663" spans="15:15" x14ac:dyDescent="0.2">
      <c r="O28663" s="223"/>
    </row>
    <row r="28664" spans="15:15" x14ac:dyDescent="0.2">
      <c r="O28664" s="223"/>
    </row>
    <row r="28665" spans="15:15" x14ac:dyDescent="0.2">
      <c r="O28665" s="223"/>
    </row>
    <row r="28666" spans="15:15" x14ac:dyDescent="0.2">
      <c r="O28666" s="223"/>
    </row>
    <row r="28667" spans="15:15" x14ac:dyDescent="0.2">
      <c r="O28667" s="223"/>
    </row>
    <row r="28668" spans="15:15" x14ac:dyDescent="0.2">
      <c r="O28668" s="223"/>
    </row>
    <row r="28669" spans="15:15" x14ac:dyDescent="0.2">
      <c r="O28669" s="223"/>
    </row>
    <row r="28670" spans="15:15" x14ac:dyDescent="0.2">
      <c r="O28670" s="223"/>
    </row>
    <row r="28671" spans="15:15" x14ac:dyDescent="0.2">
      <c r="O28671" s="223"/>
    </row>
    <row r="28672" spans="15:15" x14ac:dyDescent="0.2">
      <c r="O28672" s="223"/>
    </row>
    <row r="28673" spans="15:15" x14ac:dyDescent="0.2">
      <c r="O28673" s="223"/>
    </row>
    <row r="28674" spans="15:15" x14ac:dyDescent="0.2">
      <c r="O28674" s="223"/>
    </row>
    <row r="28675" spans="15:15" x14ac:dyDescent="0.2">
      <c r="O28675" s="223"/>
    </row>
    <row r="28676" spans="15:15" x14ac:dyDescent="0.2">
      <c r="O28676" s="223"/>
    </row>
    <row r="28677" spans="15:15" x14ac:dyDescent="0.2">
      <c r="O28677" s="223"/>
    </row>
    <row r="28678" spans="15:15" x14ac:dyDescent="0.2">
      <c r="O28678" s="223"/>
    </row>
    <row r="28679" spans="15:15" x14ac:dyDescent="0.2">
      <c r="O28679" s="223"/>
    </row>
    <row r="28680" spans="15:15" x14ac:dyDescent="0.2">
      <c r="O28680" s="223"/>
    </row>
    <row r="28681" spans="15:15" x14ac:dyDescent="0.2">
      <c r="O28681" s="223"/>
    </row>
    <row r="28682" spans="15:15" x14ac:dyDescent="0.2">
      <c r="O28682" s="223"/>
    </row>
    <row r="28683" spans="15:15" x14ac:dyDescent="0.2">
      <c r="O28683" s="223"/>
    </row>
    <row r="28684" spans="15:15" x14ac:dyDescent="0.2">
      <c r="O28684" s="223"/>
    </row>
    <row r="28685" spans="15:15" x14ac:dyDescent="0.2">
      <c r="O28685" s="223"/>
    </row>
    <row r="28686" spans="15:15" x14ac:dyDescent="0.2">
      <c r="O28686" s="223"/>
    </row>
    <row r="28687" spans="15:15" x14ac:dyDescent="0.2">
      <c r="O28687" s="223"/>
    </row>
    <row r="28688" spans="15:15" x14ac:dyDescent="0.2">
      <c r="O28688" s="223"/>
    </row>
    <row r="28689" spans="15:15" x14ac:dyDescent="0.2">
      <c r="O28689" s="223"/>
    </row>
    <row r="28690" spans="15:15" x14ac:dyDescent="0.2">
      <c r="O28690" s="223"/>
    </row>
    <row r="28691" spans="15:15" x14ac:dyDescent="0.2">
      <c r="O28691" s="223"/>
    </row>
    <row r="28692" spans="15:15" x14ac:dyDescent="0.2">
      <c r="O28692" s="223"/>
    </row>
    <row r="28693" spans="15:15" x14ac:dyDescent="0.2">
      <c r="O28693" s="223"/>
    </row>
    <row r="28694" spans="15:15" x14ac:dyDescent="0.2">
      <c r="O28694" s="223"/>
    </row>
    <row r="28695" spans="15:15" x14ac:dyDescent="0.2">
      <c r="O28695" s="223"/>
    </row>
    <row r="28696" spans="15:15" x14ac:dyDescent="0.2">
      <c r="O28696" s="223"/>
    </row>
    <row r="28697" spans="15:15" x14ac:dyDescent="0.2">
      <c r="O28697" s="223"/>
    </row>
    <row r="28698" spans="15:15" x14ac:dyDescent="0.2">
      <c r="O28698" s="223"/>
    </row>
    <row r="28699" spans="15:15" x14ac:dyDescent="0.2">
      <c r="O28699" s="223"/>
    </row>
    <row r="28700" spans="15:15" x14ac:dyDescent="0.2">
      <c r="O28700" s="223"/>
    </row>
    <row r="28701" spans="15:15" x14ac:dyDescent="0.2">
      <c r="O28701" s="223"/>
    </row>
    <row r="28702" spans="15:15" x14ac:dyDescent="0.2">
      <c r="O28702" s="223"/>
    </row>
    <row r="28703" spans="15:15" x14ac:dyDescent="0.2">
      <c r="O28703" s="223"/>
    </row>
    <row r="28704" spans="15:15" x14ac:dyDescent="0.2">
      <c r="O28704" s="223"/>
    </row>
    <row r="28705" spans="15:15" x14ac:dyDescent="0.2">
      <c r="O28705" s="223"/>
    </row>
    <row r="28706" spans="15:15" x14ac:dyDescent="0.2">
      <c r="O28706" s="223"/>
    </row>
    <row r="28707" spans="15:15" x14ac:dyDescent="0.2">
      <c r="O28707" s="223"/>
    </row>
    <row r="28708" spans="15:15" x14ac:dyDescent="0.2">
      <c r="O28708" s="223"/>
    </row>
    <row r="28709" spans="15:15" x14ac:dyDescent="0.2">
      <c r="O28709" s="223"/>
    </row>
    <row r="28710" spans="15:15" x14ac:dyDescent="0.2">
      <c r="O28710" s="223"/>
    </row>
    <row r="28711" spans="15:15" x14ac:dyDescent="0.2">
      <c r="O28711" s="223"/>
    </row>
    <row r="28712" spans="15:15" x14ac:dyDescent="0.2">
      <c r="O28712" s="223"/>
    </row>
    <row r="28713" spans="15:15" x14ac:dyDescent="0.2">
      <c r="O28713" s="223"/>
    </row>
    <row r="28714" spans="15:15" x14ac:dyDescent="0.2">
      <c r="O28714" s="223"/>
    </row>
    <row r="28715" spans="15:15" x14ac:dyDescent="0.2">
      <c r="O28715" s="223"/>
    </row>
    <row r="28716" spans="15:15" x14ac:dyDescent="0.2">
      <c r="O28716" s="223"/>
    </row>
    <row r="28717" spans="15:15" x14ac:dyDescent="0.2">
      <c r="O28717" s="223"/>
    </row>
    <row r="28718" spans="15:15" x14ac:dyDescent="0.2">
      <c r="O28718" s="223"/>
    </row>
    <row r="28719" spans="15:15" x14ac:dyDescent="0.2">
      <c r="O28719" s="223"/>
    </row>
    <row r="28720" spans="15:15" x14ac:dyDescent="0.2">
      <c r="O28720" s="223"/>
    </row>
    <row r="28721" spans="15:15" x14ac:dyDescent="0.2">
      <c r="O28721" s="223"/>
    </row>
    <row r="28722" spans="15:15" x14ac:dyDescent="0.2">
      <c r="O28722" s="223"/>
    </row>
    <row r="28723" spans="15:15" x14ac:dyDescent="0.2">
      <c r="O28723" s="223"/>
    </row>
    <row r="28724" spans="15:15" x14ac:dyDescent="0.2">
      <c r="O28724" s="223"/>
    </row>
    <row r="28725" spans="15:15" x14ac:dyDescent="0.2">
      <c r="O28725" s="223"/>
    </row>
    <row r="28726" spans="15:15" x14ac:dyDescent="0.2">
      <c r="O28726" s="223"/>
    </row>
    <row r="28727" spans="15:15" x14ac:dyDescent="0.2">
      <c r="O28727" s="223"/>
    </row>
    <row r="28728" spans="15:15" x14ac:dyDescent="0.2">
      <c r="O28728" s="223"/>
    </row>
    <row r="28729" spans="15:15" x14ac:dyDescent="0.2">
      <c r="O28729" s="223"/>
    </row>
    <row r="28730" spans="15:15" x14ac:dyDescent="0.2">
      <c r="O28730" s="223"/>
    </row>
    <row r="28731" spans="15:15" x14ac:dyDescent="0.2">
      <c r="O28731" s="223"/>
    </row>
    <row r="28732" spans="15:15" x14ac:dyDescent="0.2">
      <c r="O28732" s="223"/>
    </row>
    <row r="28733" spans="15:15" x14ac:dyDescent="0.2">
      <c r="O28733" s="223"/>
    </row>
    <row r="28734" spans="15:15" x14ac:dyDescent="0.2">
      <c r="O28734" s="223"/>
    </row>
    <row r="28735" spans="15:15" x14ac:dyDescent="0.2">
      <c r="O28735" s="223"/>
    </row>
    <row r="28736" spans="15:15" x14ac:dyDescent="0.2">
      <c r="O28736" s="223"/>
    </row>
    <row r="28737" spans="15:15" x14ac:dyDescent="0.2">
      <c r="O28737" s="223"/>
    </row>
    <row r="28738" spans="15:15" x14ac:dyDescent="0.2">
      <c r="O28738" s="223"/>
    </row>
    <row r="28739" spans="15:15" x14ac:dyDescent="0.2">
      <c r="O28739" s="223"/>
    </row>
    <row r="28740" spans="15:15" x14ac:dyDescent="0.2">
      <c r="O28740" s="223"/>
    </row>
    <row r="28741" spans="15:15" x14ac:dyDescent="0.2">
      <c r="O28741" s="223"/>
    </row>
    <row r="28742" spans="15:15" x14ac:dyDescent="0.2">
      <c r="O28742" s="223"/>
    </row>
    <row r="28743" spans="15:15" x14ac:dyDescent="0.2">
      <c r="O28743" s="223"/>
    </row>
    <row r="28744" spans="15:15" x14ac:dyDescent="0.2">
      <c r="O28744" s="223"/>
    </row>
    <row r="28745" spans="15:15" x14ac:dyDescent="0.2">
      <c r="O28745" s="223"/>
    </row>
    <row r="28746" spans="15:15" x14ac:dyDescent="0.2">
      <c r="O28746" s="223"/>
    </row>
    <row r="28747" spans="15:15" x14ac:dyDescent="0.2">
      <c r="O28747" s="223"/>
    </row>
    <row r="28748" spans="15:15" x14ac:dyDescent="0.2">
      <c r="O28748" s="223"/>
    </row>
    <row r="28749" spans="15:15" x14ac:dyDescent="0.2">
      <c r="O28749" s="223"/>
    </row>
    <row r="28750" spans="15:15" x14ac:dyDescent="0.2">
      <c r="O28750" s="223"/>
    </row>
    <row r="28751" spans="15:15" x14ac:dyDescent="0.2">
      <c r="O28751" s="223"/>
    </row>
    <row r="28752" spans="15:15" x14ac:dyDescent="0.2">
      <c r="O28752" s="223"/>
    </row>
    <row r="28753" spans="15:15" x14ac:dyDescent="0.2">
      <c r="O28753" s="223"/>
    </row>
    <row r="28754" spans="15:15" x14ac:dyDescent="0.2">
      <c r="O28754" s="223"/>
    </row>
    <row r="28755" spans="15:15" x14ac:dyDescent="0.2">
      <c r="O28755" s="223"/>
    </row>
    <row r="28756" spans="15:15" x14ac:dyDescent="0.2">
      <c r="O28756" s="223"/>
    </row>
    <row r="28757" spans="15:15" x14ac:dyDescent="0.2">
      <c r="O28757" s="223"/>
    </row>
    <row r="28758" spans="15:15" x14ac:dyDescent="0.2">
      <c r="O28758" s="223"/>
    </row>
    <row r="28759" spans="15:15" x14ac:dyDescent="0.2">
      <c r="O28759" s="223"/>
    </row>
    <row r="28760" spans="15:15" x14ac:dyDescent="0.2">
      <c r="O28760" s="223"/>
    </row>
    <row r="28761" spans="15:15" x14ac:dyDescent="0.2">
      <c r="O28761" s="223"/>
    </row>
    <row r="28762" spans="15:15" x14ac:dyDescent="0.2">
      <c r="O28762" s="223"/>
    </row>
    <row r="28763" spans="15:15" x14ac:dyDescent="0.2">
      <c r="O28763" s="223"/>
    </row>
    <row r="28764" spans="15:15" x14ac:dyDescent="0.2">
      <c r="O28764" s="223"/>
    </row>
    <row r="28765" spans="15:15" x14ac:dyDescent="0.2">
      <c r="O28765" s="223"/>
    </row>
    <row r="28766" spans="15:15" x14ac:dyDescent="0.2">
      <c r="O28766" s="223"/>
    </row>
    <row r="28767" spans="15:15" x14ac:dyDescent="0.2">
      <c r="O28767" s="223"/>
    </row>
    <row r="28768" spans="15:15" x14ac:dyDescent="0.2">
      <c r="O28768" s="223"/>
    </row>
    <row r="28769" spans="15:15" x14ac:dyDescent="0.2">
      <c r="O28769" s="223"/>
    </row>
    <row r="28770" spans="15:15" x14ac:dyDescent="0.2">
      <c r="O28770" s="223"/>
    </row>
    <row r="28771" spans="15:15" x14ac:dyDescent="0.2">
      <c r="O28771" s="223"/>
    </row>
    <row r="28772" spans="15:15" x14ac:dyDescent="0.2">
      <c r="O28772" s="223"/>
    </row>
    <row r="28773" spans="15:15" x14ac:dyDescent="0.2">
      <c r="O28773" s="223"/>
    </row>
    <row r="28774" spans="15:15" x14ac:dyDescent="0.2">
      <c r="O28774" s="223"/>
    </row>
    <row r="28775" spans="15:15" x14ac:dyDescent="0.2">
      <c r="O28775" s="223"/>
    </row>
    <row r="28776" spans="15:15" x14ac:dyDescent="0.2">
      <c r="O28776" s="223"/>
    </row>
    <row r="28777" spans="15:15" x14ac:dyDescent="0.2">
      <c r="O28777" s="223"/>
    </row>
    <row r="28778" spans="15:15" x14ac:dyDescent="0.2">
      <c r="O28778" s="223"/>
    </row>
    <row r="28779" spans="15:15" x14ac:dyDescent="0.2">
      <c r="O28779" s="223"/>
    </row>
    <row r="28780" spans="15:15" x14ac:dyDescent="0.2">
      <c r="O28780" s="223"/>
    </row>
    <row r="28781" spans="15:15" x14ac:dyDescent="0.2">
      <c r="O28781" s="223"/>
    </row>
    <row r="28782" spans="15:15" x14ac:dyDescent="0.2">
      <c r="O28782" s="223"/>
    </row>
    <row r="28783" spans="15:15" x14ac:dyDescent="0.2">
      <c r="O28783" s="223"/>
    </row>
    <row r="28784" spans="15:15" x14ac:dyDescent="0.2">
      <c r="O28784" s="223"/>
    </row>
    <row r="28785" spans="15:15" x14ac:dyDescent="0.2">
      <c r="O28785" s="223"/>
    </row>
    <row r="28786" spans="15:15" x14ac:dyDescent="0.2">
      <c r="O28786" s="223"/>
    </row>
    <row r="28787" spans="15:15" x14ac:dyDescent="0.2">
      <c r="O28787" s="223"/>
    </row>
    <row r="28788" spans="15:15" x14ac:dyDescent="0.2">
      <c r="O28788" s="223"/>
    </row>
    <row r="28789" spans="15:15" x14ac:dyDescent="0.2">
      <c r="O28789" s="223"/>
    </row>
    <row r="28790" spans="15:15" x14ac:dyDescent="0.2">
      <c r="O28790" s="223"/>
    </row>
    <row r="28791" spans="15:15" x14ac:dyDescent="0.2">
      <c r="O28791" s="223"/>
    </row>
    <row r="28792" spans="15:15" x14ac:dyDescent="0.2">
      <c r="O28792" s="223"/>
    </row>
    <row r="28793" spans="15:15" x14ac:dyDescent="0.2">
      <c r="O28793" s="223"/>
    </row>
    <row r="28794" spans="15:15" x14ac:dyDescent="0.2">
      <c r="O28794" s="223"/>
    </row>
    <row r="28795" spans="15:15" x14ac:dyDescent="0.2">
      <c r="O28795" s="223"/>
    </row>
    <row r="28796" spans="15:15" x14ac:dyDescent="0.2">
      <c r="O28796" s="223"/>
    </row>
    <row r="28797" spans="15:15" x14ac:dyDescent="0.2">
      <c r="O28797" s="223"/>
    </row>
    <row r="28798" spans="15:15" x14ac:dyDescent="0.2">
      <c r="O28798" s="223"/>
    </row>
    <row r="28799" spans="15:15" x14ac:dyDescent="0.2">
      <c r="O28799" s="223"/>
    </row>
    <row r="28800" spans="15:15" x14ac:dyDescent="0.2">
      <c r="O28800" s="223"/>
    </row>
    <row r="28801" spans="15:15" x14ac:dyDescent="0.2">
      <c r="O28801" s="223"/>
    </row>
    <row r="28802" spans="15:15" x14ac:dyDescent="0.2">
      <c r="O28802" s="223"/>
    </row>
    <row r="28803" spans="15:15" x14ac:dyDescent="0.2">
      <c r="O28803" s="223"/>
    </row>
    <row r="28804" spans="15:15" x14ac:dyDescent="0.2">
      <c r="O28804" s="223"/>
    </row>
    <row r="28805" spans="15:15" x14ac:dyDescent="0.2">
      <c r="O28805" s="223"/>
    </row>
    <row r="28806" spans="15:15" x14ac:dyDescent="0.2">
      <c r="O28806" s="223"/>
    </row>
    <row r="28807" spans="15:15" x14ac:dyDescent="0.2">
      <c r="O28807" s="223"/>
    </row>
    <row r="28808" spans="15:15" x14ac:dyDescent="0.2">
      <c r="O28808" s="223"/>
    </row>
    <row r="28809" spans="15:15" x14ac:dyDescent="0.2">
      <c r="O28809" s="223"/>
    </row>
    <row r="28810" spans="15:15" x14ac:dyDescent="0.2">
      <c r="O28810" s="223"/>
    </row>
    <row r="28811" spans="15:15" x14ac:dyDescent="0.2">
      <c r="O28811" s="223"/>
    </row>
    <row r="28812" spans="15:15" x14ac:dyDescent="0.2">
      <c r="O28812" s="223"/>
    </row>
    <row r="28813" spans="15:15" x14ac:dyDescent="0.2">
      <c r="O28813" s="223"/>
    </row>
    <row r="28814" spans="15:15" x14ac:dyDescent="0.2">
      <c r="O28814" s="223"/>
    </row>
    <row r="28815" spans="15:15" x14ac:dyDescent="0.2">
      <c r="O28815" s="223"/>
    </row>
    <row r="28816" spans="15:15" x14ac:dyDescent="0.2">
      <c r="O28816" s="223"/>
    </row>
    <row r="28817" spans="15:15" x14ac:dyDescent="0.2">
      <c r="O28817" s="223"/>
    </row>
    <row r="28818" spans="15:15" x14ac:dyDescent="0.2">
      <c r="O28818" s="223"/>
    </row>
    <row r="28819" spans="15:15" x14ac:dyDescent="0.2">
      <c r="O28819" s="223"/>
    </row>
    <row r="28820" spans="15:15" x14ac:dyDescent="0.2">
      <c r="O28820" s="223"/>
    </row>
    <row r="28821" spans="15:15" x14ac:dyDescent="0.2">
      <c r="O28821" s="223"/>
    </row>
    <row r="28822" spans="15:15" x14ac:dyDescent="0.2">
      <c r="O28822" s="223"/>
    </row>
    <row r="28823" spans="15:15" x14ac:dyDescent="0.2">
      <c r="O28823" s="223"/>
    </row>
    <row r="28824" spans="15:15" x14ac:dyDescent="0.2">
      <c r="O28824" s="223"/>
    </row>
    <row r="28825" spans="15:15" x14ac:dyDescent="0.2">
      <c r="O28825" s="223"/>
    </row>
    <row r="28826" spans="15:15" x14ac:dyDescent="0.2">
      <c r="O28826" s="223"/>
    </row>
    <row r="28827" spans="15:15" x14ac:dyDescent="0.2">
      <c r="O28827" s="223"/>
    </row>
    <row r="28828" spans="15:15" x14ac:dyDescent="0.2">
      <c r="O28828" s="223"/>
    </row>
    <row r="28829" spans="15:15" x14ac:dyDescent="0.2">
      <c r="O28829" s="223"/>
    </row>
    <row r="28830" spans="15:15" x14ac:dyDescent="0.2">
      <c r="O28830" s="223"/>
    </row>
    <row r="28831" spans="15:15" x14ac:dyDescent="0.2">
      <c r="O28831" s="223"/>
    </row>
    <row r="28832" spans="15:15" x14ac:dyDescent="0.2">
      <c r="O28832" s="223"/>
    </row>
    <row r="28833" spans="15:15" x14ac:dyDescent="0.2">
      <c r="O28833" s="223"/>
    </row>
    <row r="28834" spans="15:15" x14ac:dyDescent="0.2">
      <c r="O28834" s="223"/>
    </row>
    <row r="28835" spans="15:15" x14ac:dyDescent="0.2">
      <c r="O28835" s="223"/>
    </row>
    <row r="28836" spans="15:15" x14ac:dyDescent="0.2">
      <c r="O28836" s="223"/>
    </row>
    <row r="28837" spans="15:15" x14ac:dyDescent="0.2">
      <c r="O28837" s="223"/>
    </row>
    <row r="28838" spans="15:15" x14ac:dyDescent="0.2">
      <c r="O28838" s="223"/>
    </row>
    <row r="28839" spans="15:15" x14ac:dyDescent="0.2">
      <c r="O28839" s="223"/>
    </row>
    <row r="28840" spans="15:15" x14ac:dyDescent="0.2">
      <c r="O28840" s="223"/>
    </row>
    <row r="28841" spans="15:15" x14ac:dyDescent="0.2">
      <c r="O28841" s="223"/>
    </row>
    <row r="28842" spans="15:15" x14ac:dyDescent="0.2">
      <c r="O28842" s="223"/>
    </row>
    <row r="28843" spans="15:15" x14ac:dyDescent="0.2">
      <c r="O28843" s="223"/>
    </row>
    <row r="28844" spans="15:15" x14ac:dyDescent="0.2">
      <c r="O28844" s="223"/>
    </row>
    <row r="28845" spans="15:15" x14ac:dyDescent="0.2">
      <c r="O28845" s="223"/>
    </row>
    <row r="28846" spans="15:15" x14ac:dyDescent="0.2">
      <c r="O28846" s="223"/>
    </row>
    <row r="28847" spans="15:15" x14ac:dyDescent="0.2">
      <c r="O28847" s="223"/>
    </row>
    <row r="28848" spans="15:15" x14ac:dyDescent="0.2">
      <c r="O28848" s="223"/>
    </row>
    <row r="28849" spans="15:15" x14ac:dyDescent="0.2">
      <c r="O28849" s="223"/>
    </row>
    <row r="28850" spans="15:15" x14ac:dyDescent="0.2">
      <c r="O28850" s="223"/>
    </row>
    <row r="28851" spans="15:15" x14ac:dyDescent="0.2">
      <c r="O28851" s="223"/>
    </row>
    <row r="28852" spans="15:15" x14ac:dyDescent="0.2">
      <c r="O28852" s="223"/>
    </row>
    <row r="28853" spans="15:15" x14ac:dyDescent="0.2">
      <c r="O28853" s="223"/>
    </row>
    <row r="28854" spans="15:15" x14ac:dyDescent="0.2">
      <c r="O28854" s="223"/>
    </row>
    <row r="28855" spans="15:15" x14ac:dyDescent="0.2">
      <c r="O28855" s="223"/>
    </row>
    <row r="28856" spans="15:15" x14ac:dyDescent="0.2">
      <c r="O28856" s="223"/>
    </row>
    <row r="28857" spans="15:15" x14ac:dyDescent="0.2">
      <c r="O28857" s="223"/>
    </row>
    <row r="28858" spans="15:15" x14ac:dyDescent="0.2">
      <c r="O28858" s="223"/>
    </row>
    <row r="28859" spans="15:15" x14ac:dyDescent="0.2">
      <c r="O28859" s="223"/>
    </row>
    <row r="28860" spans="15:15" x14ac:dyDescent="0.2">
      <c r="O28860" s="223"/>
    </row>
    <row r="28861" spans="15:15" x14ac:dyDescent="0.2">
      <c r="O28861" s="223"/>
    </row>
    <row r="28862" spans="15:15" x14ac:dyDescent="0.2">
      <c r="O28862" s="223"/>
    </row>
    <row r="28863" spans="15:15" x14ac:dyDescent="0.2">
      <c r="O28863" s="223"/>
    </row>
    <row r="28864" spans="15:15" x14ac:dyDescent="0.2">
      <c r="O28864" s="223"/>
    </row>
    <row r="28865" spans="15:15" x14ac:dyDescent="0.2">
      <c r="O28865" s="223"/>
    </row>
    <row r="28866" spans="15:15" x14ac:dyDescent="0.2">
      <c r="O28866" s="223"/>
    </row>
    <row r="28867" spans="15:15" x14ac:dyDescent="0.2">
      <c r="O28867" s="223"/>
    </row>
    <row r="28868" spans="15:15" x14ac:dyDescent="0.2">
      <c r="O28868" s="223"/>
    </row>
    <row r="28869" spans="15:15" x14ac:dyDescent="0.2">
      <c r="O28869" s="223"/>
    </row>
    <row r="28870" spans="15:15" x14ac:dyDescent="0.2">
      <c r="O28870" s="223"/>
    </row>
    <row r="28871" spans="15:15" x14ac:dyDescent="0.2">
      <c r="O28871" s="223"/>
    </row>
    <row r="28872" spans="15:15" x14ac:dyDescent="0.2">
      <c r="O28872" s="223"/>
    </row>
    <row r="28873" spans="15:15" x14ac:dyDescent="0.2">
      <c r="O28873" s="223"/>
    </row>
    <row r="28874" spans="15:15" x14ac:dyDescent="0.2">
      <c r="O28874" s="223"/>
    </row>
    <row r="28875" spans="15:15" x14ac:dyDescent="0.2">
      <c r="O28875" s="223"/>
    </row>
    <row r="28876" spans="15:15" x14ac:dyDescent="0.2">
      <c r="O28876" s="223"/>
    </row>
    <row r="28877" spans="15:15" x14ac:dyDescent="0.2">
      <c r="O28877" s="223"/>
    </row>
    <row r="28878" spans="15:15" x14ac:dyDescent="0.2">
      <c r="O28878" s="223"/>
    </row>
    <row r="28879" spans="15:15" x14ac:dyDescent="0.2">
      <c r="O28879" s="223"/>
    </row>
    <row r="28880" spans="15:15" x14ac:dyDescent="0.2">
      <c r="O28880" s="223"/>
    </row>
    <row r="28881" spans="15:15" x14ac:dyDescent="0.2">
      <c r="O28881" s="223"/>
    </row>
    <row r="28882" spans="15:15" x14ac:dyDescent="0.2">
      <c r="O28882" s="223"/>
    </row>
    <row r="28883" spans="15:15" x14ac:dyDescent="0.2">
      <c r="O28883" s="223"/>
    </row>
    <row r="28884" spans="15:15" x14ac:dyDescent="0.2">
      <c r="O28884" s="223"/>
    </row>
    <row r="28885" spans="15:15" x14ac:dyDescent="0.2">
      <c r="O28885" s="223"/>
    </row>
    <row r="28886" spans="15:15" x14ac:dyDescent="0.2">
      <c r="O28886" s="223"/>
    </row>
    <row r="28887" spans="15:15" x14ac:dyDescent="0.2">
      <c r="O28887" s="223"/>
    </row>
    <row r="28888" spans="15:15" x14ac:dyDescent="0.2">
      <c r="O28888" s="223"/>
    </row>
    <row r="28889" spans="15:15" x14ac:dyDescent="0.2">
      <c r="O28889" s="223"/>
    </row>
    <row r="28890" spans="15:15" x14ac:dyDescent="0.2">
      <c r="O28890" s="223"/>
    </row>
    <row r="28891" spans="15:15" x14ac:dyDescent="0.2">
      <c r="O28891" s="223"/>
    </row>
    <row r="28892" spans="15:15" x14ac:dyDescent="0.2">
      <c r="O28892" s="223"/>
    </row>
    <row r="28893" spans="15:15" x14ac:dyDescent="0.2">
      <c r="O28893" s="223"/>
    </row>
    <row r="28894" spans="15:15" x14ac:dyDescent="0.2">
      <c r="O28894" s="223"/>
    </row>
    <row r="28895" spans="15:15" x14ac:dyDescent="0.2">
      <c r="O28895" s="223"/>
    </row>
    <row r="28896" spans="15:15" x14ac:dyDescent="0.2">
      <c r="O28896" s="223"/>
    </row>
    <row r="28897" spans="15:15" x14ac:dyDescent="0.2">
      <c r="O28897" s="223"/>
    </row>
    <row r="28898" spans="15:15" x14ac:dyDescent="0.2">
      <c r="O28898" s="223"/>
    </row>
    <row r="28899" spans="15:15" x14ac:dyDescent="0.2">
      <c r="O28899" s="223"/>
    </row>
    <row r="28900" spans="15:15" x14ac:dyDescent="0.2">
      <c r="O28900" s="223"/>
    </row>
    <row r="28901" spans="15:15" x14ac:dyDescent="0.2">
      <c r="O28901" s="223"/>
    </row>
    <row r="28902" spans="15:15" x14ac:dyDescent="0.2">
      <c r="O28902" s="223"/>
    </row>
    <row r="28903" spans="15:15" x14ac:dyDescent="0.2">
      <c r="O28903" s="223"/>
    </row>
    <row r="28904" spans="15:15" x14ac:dyDescent="0.2">
      <c r="O28904" s="223"/>
    </row>
    <row r="28905" spans="15:15" x14ac:dyDescent="0.2">
      <c r="O28905" s="223"/>
    </row>
    <row r="28906" spans="15:15" x14ac:dyDescent="0.2">
      <c r="O28906" s="223"/>
    </row>
    <row r="28907" spans="15:15" x14ac:dyDescent="0.2">
      <c r="O28907" s="223"/>
    </row>
    <row r="28908" spans="15:15" x14ac:dyDescent="0.2">
      <c r="O28908" s="223"/>
    </row>
    <row r="28909" spans="15:15" x14ac:dyDescent="0.2">
      <c r="O28909" s="223"/>
    </row>
    <row r="28910" spans="15:15" x14ac:dyDescent="0.2">
      <c r="O28910" s="223"/>
    </row>
    <row r="28911" spans="15:15" x14ac:dyDescent="0.2">
      <c r="O28911" s="223"/>
    </row>
    <row r="28912" spans="15:15" x14ac:dyDescent="0.2">
      <c r="O28912" s="223"/>
    </row>
    <row r="28913" spans="15:15" x14ac:dyDescent="0.2">
      <c r="O28913" s="223"/>
    </row>
    <row r="28914" spans="15:15" x14ac:dyDescent="0.2">
      <c r="O28914" s="223"/>
    </row>
    <row r="28915" spans="15:15" x14ac:dyDescent="0.2">
      <c r="O28915" s="223"/>
    </row>
    <row r="28916" spans="15:15" x14ac:dyDescent="0.2">
      <c r="O28916" s="223"/>
    </row>
    <row r="28917" spans="15:15" x14ac:dyDescent="0.2">
      <c r="O28917" s="223"/>
    </row>
    <row r="28918" spans="15:15" x14ac:dyDescent="0.2">
      <c r="O28918" s="223"/>
    </row>
    <row r="28919" spans="15:15" x14ac:dyDescent="0.2">
      <c r="O28919" s="223"/>
    </row>
    <row r="28920" spans="15:15" x14ac:dyDescent="0.2">
      <c r="O28920" s="223"/>
    </row>
    <row r="28921" spans="15:15" x14ac:dyDescent="0.2">
      <c r="O28921" s="223"/>
    </row>
    <row r="28922" spans="15:15" x14ac:dyDescent="0.2">
      <c r="O28922" s="223"/>
    </row>
    <row r="28923" spans="15:15" x14ac:dyDescent="0.2">
      <c r="O28923" s="223"/>
    </row>
    <row r="28924" spans="15:15" x14ac:dyDescent="0.2">
      <c r="O28924" s="223"/>
    </row>
    <row r="28925" spans="15:15" x14ac:dyDescent="0.2">
      <c r="O28925" s="223"/>
    </row>
    <row r="28926" spans="15:15" x14ac:dyDescent="0.2">
      <c r="O28926" s="223"/>
    </row>
    <row r="28927" spans="15:15" x14ac:dyDescent="0.2">
      <c r="O28927" s="223"/>
    </row>
    <row r="28928" spans="15:15" x14ac:dyDescent="0.2">
      <c r="O28928" s="223"/>
    </row>
    <row r="28929" spans="15:15" x14ac:dyDescent="0.2">
      <c r="O28929" s="223"/>
    </row>
    <row r="28930" spans="15:15" x14ac:dyDescent="0.2">
      <c r="O28930" s="223"/>
    </row>
    <row r="28931" spans="15:15" x14ac:dyDescent="0.2">
      <c r="O28931" s="223"/>
    </row>
    <row r="28932" spans="15:15" x14ac:dyDescent="0.2">
      <c r="O28932" s="223"/>
    </row>
    <row r="28933" spans="15:15" x14ac:dyDescent="0.2">
      <c r="O28933" s="223"/>
    </row>
    <row r="28934" spans="15:15" x14ac:dyDescent="0.2">
      <c r="O28934" s="223"/>
    </row>
    <row r="28935" spans="15:15" x14ac:dyDescent="0.2">
      <c r="O28935" s="223"/>
    </row>
    <row r="28936" spans="15:15" x14ac:dyDescent="0.2">
      <c r="O28936" s="223"/>
    </row>
    <row r="28937" spans="15:15" x14ac:dyDescent="0.2">
      <c r="O28937" s="223"/>
    </row>
    <row r="28938" spans="15:15" x14ac:dyDescent="0.2">
      <c r="O28938" s="223"/>
    </row>
    <row r="28939" spans="15:15" x14ac:dyDescent="0.2">
      <c r="O28939" s="223"/>
    </row>
    <row r="28940" spans="15:15" x14ac:dyDescent="0.2">
      <c r="O28940" s="223"/>
    </row>
    <row r="28941" spans="15:15" x14ac:dyDescent="0.2">
      <c r="O28941" s="223"/>
    </row>
    <row r="28942" spans="15:15" x14ac:dyDescent="0.2">
      <c r="O28942" s="223"/>
    </row>
    <row r="28943" spans="15:15" x14ac:dyDescent="0.2">
      <c r="O28943" s="223"/>
    </row>
    <row r="28944" spans="15:15" x14ac:dyDescent="0.2">
      <c r="O28944" s="223"/>
    </row>
    <row r="28945" spans="15:15" x14ac:dyDescent="0.2">
      <c r="O28945" s="223"/>
    </row>
    <row r="28946" spans="15:15" x14ac:dyDescent="0.2">
      <c r="O28946" s="223"/>
    </row>
    <row r="28947" spans="15:15" x14ac:dyDescent="0.2">
      <c r="O28947" s="223"/>
    </row>
    <row r="28948" spans="15:15" x14ac:dyDescent="0.2">
      <c r="O28948" s="223"/>
    </row>
    <row r="28949" spans="15:15" x14ac:dyDescent="0.2">
      <c r="O28949" s="223"/>
    </row>
    <row r="28950" spans="15:15" x14ac:dyDescent="0.2">
      <c r="O28950" s="223"/>
    </row>
    <row r="28951" spans="15:15" x14ac:dyDescent="0.2">
      <c r="O28951" s="223"/>
    </row>
    <row r="28952" spans="15:15" x14ac:dyDescent="0.2">
      <c r="O28952" s="223"/>
    </row>
    <row r="28953" spans="15:15" x14ac:dyDescent="0.2">
      <c r="O28953" s="223"/>
    </row>
    <row r="28954" spans="15:15" x14ac:dyDescent="0.2">
      <c r="O28954" s="223"/>
    </row>
    <row r="28955" spans="15:15" x14ac:dyDescent="0.2">
      <c r="O28955" s="223"/>
    </row>
    <row r="28956" spans="15:15" x14ac:dyDescent="0.2">
      <c r="O28956" s="223"/>
    </row>
    <row r="28957" spans="15:15" x14ac:dyDescent="0.2">
      <c r="O28957" s="223"/>
    </row>
    <row r="28958" spans="15:15" x14ac:dyDescent="0.2">
      <c r="O28958" s="223"/>
    </row>
    <row r="28959" spans="15:15" x14ac:dyDescent="0.2">
      <c r="O28959" s="223"/>
    </row>
    <row r="28960" spans="15:15" x14ac:dyDescent="0.2">
      <c r="O28960" s="223"/>
    </row>
    <row r="28961" spans="15:15" x14ac:dyDescent="0.2">
      <c r="O28961" s="223"/>
    </row>
    <row r="28962" spans="15:15" x14ac:dyDescent="0.2">
      <c r="O28962" s="223"/>
    </row>
    <row r="28963" spans="15:15" x14ac:dyDescent="0.2">
      <c r="O28963" s="223"/>
    </row>
    <row r="28964" spans="15:15" x14ac:dyDescent="0.2">
      <c r="O28964" s="223"/>
    </row>
    <row r="28965" spans="15:15" x14ac:dyDescent="0.2">
      <c r="O28965" s="223"/>
    </row>
    <row r="28966" spans="15:15" x14ac:dyDescent="0.2">
      <c r="O28966" s="223"/>
    </row>
    <row r="28967" spans="15:15" x14ac:dyDescent="0.2">
      <c r="O28967" s="223"/>
    </row>
    <row r="28968" spans="15:15" x14ac:dyDescent="0.2">
      <c r="O28968" s="223"/>
    </row>
    <row r="28969" spans="15:15" x14ac:dyDescent="0.2">
      <c r="O28969" s="223"/>
    </row>
    <row r="28970" spans="15:15" x14ac:dyDescent="0.2">
      <c r="O28970" s="223"/>
    </row>
    <row r="28971" spans="15:15" x14ac:dyDescent="0.2">
      <c r="O28971" s="223"/>
    </row>
    <row r="28972" spans="15:15" x14ac:dyDescent="0.2">
      <c r="O28972" s="223"/>
    </row>
    <row r="28973" spans="15:15" x14ac:dyDescent="0.2">
      <c r="O28973" s="223"/>
    </row>
    <row r="28974" spans="15:15" x14ac:dyDescent="0.2">
      <c r="O28974" s="223"/>
    </row>
    <row r="28975" spans="15:15" x14ac:dyDescent="0.2">
      <c r="O28975" s="223"/>
    </row>
    <row r="28976" spans="15:15" x14ac:dyDescent="0.2">
      <c r="O28976" s="223"/>
    </row>
    <row r="28977" spans="15:15" x14ac:dyDescent="0.2">
      <c r="O28977" s="223"/>
    </row>
    <row r="28978" spans="15:15" x14ac:dyDescent="0.2">
      <c r="O28978" s="223"/>
    </row>
    <row r="28979" spans="15:15" x14ac:dyDescent="0.2">
      <c r="O28979" s="223"/>
    </row>
    <row r="28980" spans="15:15" x14ac:dyDescent="0.2">
      <c r="O28980" s="223"/>
    </row>
    <row r="28981" spans="15:15" x14ac:dyDescent="0.2">
      <c r="O28981" s="223"/>
    </row>
    <row r="28982" spans="15:15" x14ac:dyDescent="0.2">
      <c r="O28982" s="223"/>
    </row>
    <row r="28983" spans="15:15" x14ac:dyDescent="0.2">
      <c r="O28983" s="223"/>
    </row>
    <row r="28984" spans="15:15" x14ac:dyDescent="0.2">
      <c r="O28984" s="223"/>
    </row>
    <row r="28985" spans="15:15" x14ac:dyDescent="0.2">
      <c r="O28985" s="223"/>
    </row>
    <row r="28986" spans="15:15" x14ac:dyDescent="0.2">
      <c r="O28986" s="223"/>
    </row>
    <row r="28987" spans="15:15" x14ac:dyDescent="0.2">
      <c r="O28987" s="223"/>
    </row>
    <row r="28988" spans="15:15" x14ac:dyDescent="0.2">
      <c r="O28988" s="223"/>
    </row>
    <row r="28989" spans="15:15" x14ac:dyDescent="0.2">
      <c r="O28989" s="223"/>
    </row>
    <row r="28990" spans="15:15" x14ac:dyDescent="0.2">
      <c r="O28990" s="223"/>
    </row>
    <row r="28991" spans="15:15" x14ac:dyDescent="0.2">
      <c r="O28991" s="223"/>
    </row>
    <row r="28992" spans="15:15" x14ac:dyDescent="0.2">
      <c r="O28992" s="223"/>
    </row>
    <row r="28993" spans="15:15" x14ac:dyDescent="0.2">
      <c r="O28993" s="223"/>
    </row>
    <row r="28994" spans="15:15" x14ac:dyDescent="0.2">
      <c r="O28994" s="223"/>
    </row>
    <row r="28995" spans="15:15" x14ac:dyDescent="0.2">
      <c r="O28995" s="223"/>
    </row>
    <row r="28996" spans="15:15" x14ac:dyDescent="0.2">
      <c r="O28996" s="223"/>
    </row>
    <row r="28997" spans="15:15" x14ac:dyDescent="0.2">
      <c r="O28997" s="223"/>
    </row>
    <row r="28998" spans="15:15" x14ac:dyDescent="0.2">
      <c r="O28998" s="223"/>
    </row>
    <row r="28999" spans="15:15" x14ac:dyDescent="0.2">
      <c r="O28999" s="223"/>
    </row>
    <row r="29000" spans="15:15" x14ac:dyDescent="0.2">
      <c r="O29000" s="223"/>
    </row>
    <row r="29001" spans="15:15" x14ac:dyDescent="0.2">
      <c r="O29001" s="223"/>
    </row>
    <row r="29002" spans="15:15" x14ac:dyDescent="0.2">
      <c r="O29002" s="223"/>
    </row>
    <row r="29003" spans="15:15" x14ac:dyDescent="0.2">
      <c r="O29003" s="223"/>
    </row>
    <row r="29004" spans="15:15" x14ac:dyDescent="0.2">
      <c r="O29004" s="223"/>
    </row>
    <row r="29005" spans="15:15" x14ac:dyDescent="0.2">
      <c r="O29005" s="223"/>
    </row>
    <row r="29006" spans="15:15" x14ac:dyDescent="0.2">
      <c r="O29006" s="223"/>
    </row>
    <row r="29007" spans="15:15" x14ac:dyDescent="0.2">
      <c r="O29007" s="223"/>
    </row>
    <row r="29008" spans="15:15" x14ac:dyDescent="0.2">
      <c r="O29008" s="223"/>
    </row>
    <row r="29009" spans="15:15" x14ac:dyDescent="0.2">
      <c r="O29009" s="223"/>
    </row>
    <row r="29010" spans="15:15" x14ac:dyDescent="0.2">
      <c r="O29010" s="223"/>
    </row>
    <row r="29011" spans="15:15" x14ac:dyDescent="0.2">
      <c r="O29011" s="223"/>
    </row>
    <row r="29012" spans="15:15" x14ac:dyDescent="0.2">
      <c r="O29012" s="223"/>
    </row>
    <row r="29013" spans="15:15" x14ac:dyDescent="0.2">
      <c r="O29013" s="223"/>
    </row>
    <row r="29014" spans="15:15" x14ac:dyDescent="0.2">
      <c r="O29014" s="223"/>
    </row>
    <row r="29015" spans="15:15" x14ac:dyDescent="0.2">
      <c r="O29015" s="223"/>
    </row>
    <row r="29016" spans="15:15" x14ac:dyDescent="0.2">
      <c r="O29016" s="223"/>
    </row>
    <row r="29017" spans="15:15" x14ac:dyDescent="0.2">
      <c r="O29017" s="223"/>
    </row>
    <row r="29018" spans="15:15" x14ac:dyDescent="0.2">
      <c r="O29018" s="223"/>
    </row>
    <row r="29019" spans="15:15" x14ac:dyDescent="0.2">
      <c r="O29019" s="223"/>
    </row>
    <row r="29020" spans="15:15" x14ac:dyDescent="0.2">
      <c r="O29020" s="223"/>
    </row>
    <row r="29021" spans="15:15" x14ac:dyDescent="0.2">
      <c r="O29021" s="223"/>
    </row>
    <row r="29022" spans="15:15" x14ac:dyDescent="0.2">
      <c r="O29022" s="223"/>
    </row>
    <row r="29023" spans="15:15" x14ac:dyDescent="0.2">
      <c r="O29023" s="223"/>
    </row>
    <row r="29024" spans="15:15" x14ac:dyDescent="0.2">
      <c r="O29024" s="223"/>
    </row>
    <row r="29025" spans="15:15" x14ac:dyDescent="0.2">
      <c r="O29025" s="223"/>
    </row>
    <row r="29026" spans="15:15" x14ac:dyDescent="0.2">
      <c r="O29026" s="223"/>
    </row>
    <row r="29027" spans="15:15" x14ac:dyDescent="0.2">
      <c r="O29027" s="223"/>
    </row>
    <row r="29028" spans="15:15" x14ac:dyDescent="0.2">
      <c r="O29028" s="223"/>
    </row>
    <row r="29029" spans="15:15" x14ac:dyDescent="0.2">
      <c r="O29029" s="223"/>
    </row>
    <row r="29030" spans="15:15" x14ac:dyDescent="0.2">
      <c r="O29030" s="223"/>
    </row>
    <row r="29031" spans="15:15" x14ac:dyDescent="0.2">
      <c r="O29031" s="223"/>
    </row>
    <row r="29032" spans="15:15" x14ac:dyDescent="0.2">
      <c r="O29032" s="223"/>
    </row>
    <row r="29033" spans="15:15" x14ac:dyDescent="0.2">
      <c r="O29033" s="223"/>
    </row>
    <row r="29034" spans="15:15" x14ac:dyDescent="0.2">
      <c r="O29034" s="223"/>
    </row>
    <row r="29035" spans="15:15" x14ac:dyDescent="0.2">
      <c r="O29035" s="223"/>
    </row>
    <row r="29036" spans="15:15" x14ac:dyDescent="0.2">
      <c r="O29036" s="223"/>
    </row>
    <row r="29037" spans="15:15" x14ac:dyDescent="0.2">
      <c r="O29037" s="223"/>
    </row>
    <row r="29038" spans="15:15" x14ac:dyDescent="0.2">
      <c r="O29038" s="223"/>
    </row>
    <row r="29039" spans="15:15" x14ac:dyDescent="0.2">
      <c r="O29039" s="223"/>
    </row>
    <row r="29040" spans="15:15" x14ac:dyDescent="0.2">
      <c r="O29040" s="223"/>
    </row>
    <row r="29041" spans="15:15" x14ac:dyDescent="0.2">
      <c r="O29041" s="223"/>
    </row>
    <row r="29042" spans="15:15" x14ac:dyDescent="0.2">
      <c r="O29042" s="223"/>
    </row>
    <row r="29043" spans="15:15" x14ac:dyDescent="0.2">
      <c r="O29043" s="223"/>
    </row>
    <row r="29044" spans="15:15" x14ac:dyDescent="0.2">
      <c r="O29044" s="223"/>
    </row>
    <row r="29045" spans="15:15" x14ac:dyDescent="0.2">
      <c r="O29045" s="223"/>
    </row>
    <row r="29046" spans="15:15" x14ac:dyDescent="0.2">
      <c r="O29046" s="223"/>
    </row>
    <row r="29047" spans="15:15" x14ac:dyDescent="0.2">
      <c r="O29047" s="223"/>
    </row>
    <row r="29048" spans="15:15" x14ac:dyDescent="0.2">
      <c r="O29048" s="223"/>
    </row>
    <row r="29049" spans="15:15" x14ac:dyDescent="0.2">
      <c r="O29049" s="223"/>
    </row>
    <row r="29050" spans="15:15" x14ac:dyDescent="0.2">
      <c r="O29050" s="223"/>
    </row>
    <row r="29051" spans="15:15" x14ac:dyDescent="0.2">
      <c r="O29051" s="223"/>
    </row>
    <row r="29052" spans="15:15" x14ac:dyDescent="0.2">
      <c r="O29052" s="223"/>
    </row>
    <row r="29053" spans="15:15" x14ac:dyDescent="0.2">
      <c r="O29053" s="223"/>
    </row>
    <row r="29054" spans="15:15" x14ac:dyDescent="0.2">
      <c r="O29054" s="223"/>
    </row>
    <row r="29055" spans="15:15" x14ac:dyDescent="0.2">
      <c r="O29055" s="223"/>
    </row>
    <row r="29056" spans="15:15" x14ac:dyDescent="0.2">
      <c r="O29056" s="223"/>
    </row>
    <row r="29057" spans="15:15" x14ac:dyDescent="0.2">
      <c r="O29057" s="223"/>
    </row>
    <row r="29058" spans="15:15" x14ac:dyDescent="0.2">
      <c r="O29058" s="223"/>
    </row>
    <row r="29059" spans="15:15" x14ac:dyDescent="0.2">
      <c r="O29059" s="223"/>
    </row>
    <row r="29060" spans="15:15" x14ac:dyDescent="0.2">
      <c r="O29060" s="223"/>
    </row>
    <row r="29061" spans="15:15" x14ac:dyDescent="0.2">
      <c r="O29061" s="223"/>
    </row>
    <row r="29062" spans="15:15" x14ac:dyDescent="0.2">
      <c r="O29062" s="223"/>
    </row>
    <row r="29063" spans="15:15" x14ac:dyDescent="0.2">
      <c r="O29063" s="223"/>
    </row>
    <row r="29064" spans="15:15" x14ac:dyDescent="0.2">
      <c r="O29064" s="223"/>
    </row>
    <row r="29065" spans="15:15" x14ac:dyDescent="0.2">
      <c r="O29065" s="223"/>
    </row>
    <row r="29066" spans="15:15" x14ac:dyDescent="0.2">
      <c r="O29066" s="223"/>
    </row>
    <row r="29067" spans="15:15" x14ac:dyDescent="0.2">
      <c r="O29067" s="223"/>
    </row>
    <row r="29068" spans="15:15" x14ac:dyDescent="0.2">
      <c r="O29068" s="223"/>
    </row>
    <row r="29069" spans="15:15" x14ac:dyDescent="0.2">
      <c r="O29069" s="223"/>
    </row>
    <row r="29070" spans="15:15" x14ac:dyDescent="0.2">
      <c r="O29070" s="223"/>
    </row>
    <row r="29071" spans="15:15" x14ac:dyDescent="0.2">
      <c r="O29071" s="223"/>
    </row>
    <row r="29072" spans="15:15" x14ac:dyDescent="0.2">
      <c r="O29072" s="223"/>
    </row>
    <row r="29073" spans="15:15" x14ac:dyDescent="0.2">
      <c r="O29073" s="223"/>
    </row>
    <row r="29074" spans="15:15" x14ac:dyDescent="0.2">
      <c r="O29074" s="223"/>
    </row>
    <row r="29075" spans="15:15" x14ac:dyDescent="0.2">
      <c r="O29075" s="223"/>
    </row>
    <row r="29076" spans="15:15" x14ac:dyDescent="0.2">
      <c r="O29076" s="223"/>
    </row>
    <row r="29077" spans="15:15" x14ac:dyDescent="0.2">
      <c r="O29077" s="223"/>
    </row>
    <row r="29078" spans="15:15" x14ac:dyDescent="0.2">
      <c r="O29078" s="223"/>
    </row>
    <row r="29079" spans="15:15" x14ac:dyDescent="0.2">
      <c r="O29079" s="223"/>
    </row>
    <row r="29080" spans="15:15" x14ac:dyDescent="0.2">
      <c r="O29080" s="223"/>
    </row>
    <row r="29081" spans="15:15" x14ac:dyDescent="0.2">
      <c r="O29081" s="223"/>
    </row>
    <row r="29082" spans="15:15" x14ac:dyDescent="0.2">
      <c r="O29082" s="223"/>
    </row>
    <row r="29083" spans="15:15" x14ac:dyDescent="0.2">
      <c r="O29083" s="223"/>
    </row>
    <row r="29084" spans="15:15" x14ac:dyDescent="0.2">
      <c r="O29084" s="223"/>
    </row>
    <row r="29085" spans="15:15" x14ac:dyDescent="0.2">
      <c r="O29085" s="223"/>
    </row>
    <row r="29086" spans="15:15" x14ac:dyDescent="0.2">
      <c r="O29086" s="223"/>
    </row>
    <row r="29087" spans="15:15" x14ac:dyDescent="0.2">
      <c r="O29087" s="223"/>
    </row>
    <row r="29088" spans="15:15" x14ac:dyDescent="0.2">
      <c r="O29088" s="223"/>
    </row>
    <row r="29089" spans="15:15" x14ac:dyDescent="0.2">
      <c r="O29089" s="223"/>
    </row>
    <row r="29090" spans="15:15" x14ac:dyDescent="0.2">
      <c r="O29090" s="223"/>
    </row>
    <row r="29091" spans="15:15" x14ac:dyDescent="0.2">
      <c r="O29091" s="223"/>
    </row>
    <row r="29092" spans="15:15" x14ac:dyDescent="0.2">
      <c r="O29092" s="223"/>
    </row>
    <row r="29093" spans="15:15" x14ac:dyDescent="0.2">
      <c r="O29093" s="223"/>
    </row>
    <row r="29094" spans="15:15" x14ac:dyDescent="0.2">
      <c r="O29094" s="223"/>
    </row>
    <row r="29095" spans="15:15" x14ac:dyDescent="0.2">
      <c r="O29095" s="223"/>
    </row>
    <row r="29096" spans="15:15" x14ac:dyDescent="0.2">
      <c r="O29096" s="223"/>
    </row>
    <row r="29097" spans="15:15" x14ac:dyDescent="0.2">
      <c r="O29097" s="223"/>
    </row>
    <row r="29098" spans="15:15" x14ac:dyDescent="0.2">
      <c r="O29098" s="223"/>
    </row>
    <row r="29099" spans="15:15" x14ac:dyDescent="0.2">
      <c r="O29099" s="223"/>
    </row>
    <row r="29100" spans="15:15" x14ac:dyDescent="0.2">
      <c r="O29100" s="223"/>
    </row>
    <row r="29101" spans="15:15" x14ac:dyDescent="0.2">
      <c r="O29101" s="223"/>
    </row>
    <row r="29102" spans="15:15" x14ac:dyDescent="0.2">
      <c r="O29102" s="223"/>
    </row>
    <row r="29103" spans="15:15" x14ac:dyDescent="0.2">
      <c r="O29103" s="223"/>
    </row>
    <row r="29104" spans="15:15" x14ac:dyDescent="0.2">
      <c r="O29104" s="223"/>
    </row>
    <row r="29105" spans="15:15" x14ac:dyDescent="0.2">
      <c r="O29105" s="223"/>
    </row>
    <row r="29106" spans="15:15" x14ac:dyDescent="0.2">
      <c r="O29106" s="223"/>
    </row>
    <row r="29107" spans="15:15" x14ac:dyDescent="0.2">
      <c r="O29107" s="223"/>
    </row>
    <row r="29108" spans="15:15" x14ac:dyDescent="0.2">
      <c r="O29108" s="223"/>
    </row>
    <row r="29109" spans="15:15" x14ac:dyDescent="0.2">
      <c r="O29109" s="223"/>
    </row>
    <row r="29110" spans="15:15" x14ac:dyDescent="0.2">
      <c r="O29110" s="223"/>
    </row>
    <row r="29111" spans="15:15" x14ac:dyDescent="0.2">
      <c r="O29111" s="223"/>
    </row>
    <row r="29112" spans="15:15" x14ac:dyDescent="0.2">
      <c r="O29112" s="223"/>
    </row>
    <row r="29113" spans="15:15" x14ac:dyDescent="0.2">
      <c r="O29113" s="223"/>
    </row>
    <row r="29114" spans="15:15" x14ac:dyDescent="0.2">
      <c r="O29114" s="223"/>
    </row>
    <row r="29115" spans="15:15" x14ac:dyDescent="0.2">
      <c r="O29115" s="223"/>
    </row>
    <row r="29116" spans="15:15" x14ac:dyDescent="0.2">
      <c r="O29116" s="223"/>
    </row>
    <row r="29117" spans="15:15" x14ac:dyDescent="0.2">
      <c r="O29117" s="223"/>
    </row>
    <row r="29118" spans="15:15" x14ac:dyDescent="0.2">
      <c r="O29118" s="223"/>
    </row>
    <row r="29119" spans="15:15" x14ac:dyDescent="0.2">
      <c r="O29119" s="223"/>
    </row>
    <row r="29120" spans="15:15" x14ac:dyDescent="0.2">
      <c r="O29120" s="223"/>
    </row>
    <row r="29121" spans="15:15" x14ac:dyDescent="0.2">
      <c r="O29121" s="223"/>
    </row>
    <row r="29122" spans="15:15" x14ac:dyDescent="0.2">
      <c r="O29122" s="223"/>
    </row>
    <row r="29123" spans="15:15" x14ac:dyDescent="0.2">
      <c r="O29123" s="223"/>
    </row>
    <row r="29124" spans="15:15" x14ac:dyDescent="0.2">
      <c r="O29124" s="223"/>
    </row>
    <row r="29125" spans="15:15" x14ac:dyDescent="0.2">
      <c r="O29125" s="223"/>
    </row>
    <row r="29126" spans="15:15" x14ac:dyDescent="0.2">
      <c r="O29126" s="223"/>
    </row>
    <row r="29127" spans="15:15" x14ac:dyDescent="0.2">
      <c r="O29127" s="223"/>
    </row>
    <row r="29128" spans="15:15" x14ac:dyDescent="0.2">
      <c r="O29128" s="223"/>
    </row>
    <row r="29129" spans="15:15" x14ac:dyDescent="0.2">
      <c r="O29129" s="223"/>
    </row>
    <row r="29130" spans="15:15" x14ac:dyDescent="0.2">
      <c r="O29130" s="223"/>
    </row>
    <row r="29131" spans="15:15" x14ac:dyDescent="0.2">
      <c r="O29131" s="223"/>
    </row>
    <row r="29132" spans="15:15" x14ac:dyDescent="0.2">
      <c r="O29132" s="223"/>
    </row>
    <row r="29133" spans="15:15" x14ac:dyDescent="0.2">
      <c r="O29133" s="223"/>
    </row>
    <row r="29134" spans="15:15" x14ac:dyDescent="0.2">
      <c r="O29134" s="223"/>
    </row>
    <row r="29135" spans="15:15" x14ac:dyDescent="0.2">
      <c r="O29135" s="223"/>
    </row>
    <row r="29136" spans="15:15" x14ac:dyDescent="0.2">
      <c r="O29136" s="223"/>
    </row>
    <row r="29137" spans="15:15" x14ac:dyDescent="0.2">
      <c r="O29137" s="223"/>
    </row>
    <row r="29138" spans="15:15" x14ac:dyDescent="0.2">
      <c r="O29138" s="223"/>
    </row>
    <row r="29139" spans="15:15" x14ac:dyDescent="0.2">
      <c r="O29139" s="223"/>
    </row>
    <row r="29140" spans="15:15" x14ac:dyDescent="0.2">
      <c r="O29140" s="223"/>
    </row>
    <row r="29141" spans="15:15" x14ac:dyDescent="0.2">
      <c r="O29141" s="223"/>
    </row>
    <row r="29142" spans="15:15" x14ac:dyDescent="0.2">
      <c r="O29142" s="223"/>
    </row>
    <row r="29143" spans="15:15" x14ac:dyDescent="0.2">
      <c r="O29143" s="223"/>
    </row>
    <row r="29144" spans="15:15" x14ac:dyDescent="0.2">
      <c r="O29144" s="223"/>
    </row>
    <row r="29145" spans="15:15" x14ac:dyDescent="0.2">
      <c r="O29145" s="223"/>
    </row>
    <row r="29146" spans="15:15" x14ac:dyDescent="0.2">
      <c r="O29146" s="223"/>
    </row>
    <row r="29147" spans="15:15" x14ac:dyDescent="0.2">
      <c r="O29147" s="223"/>
    </row>
    <row r="29148" spans="15:15" x14ac:dyDescent="0.2">
      <c r="O29148" s="223"/>
    </row>
    <row r="29149" spans="15:15" x14ac:dyDescent="0.2">
      <c r="O29149" s="223"/>
    </row>
    <row r="29150" spans="15:15" x14ac:dyDescent="0.2">
      <c r="O29150" s="223"/>
    </row>
    <row r="29151" spans="15:15" x14ac:dyDescent="0.2">
      <c r="O29151" s="223"/>
    </row>
    <row r="29152" spans="15:15" x14ac:dyDescent="0.2">
      <c r="O29152" s="223"/>
    </row>
    <row r="29153" spans="15:15" x14ac:dyDescent="0.2">
      <c r="O29153" s="223"/>
    </row>
    <row r="29154" spans="15:15" x14ac:dyDescent="0.2">
      <c r="O29154" s="223"/>
    </row>
    <row r="29155" spans="15:15" x14ac:dyDescent="0.2">
      <c r="O29155" s="223"/>
    </row>
    <row r="29156" spans="15:15" x14ac:dyDescent="0.2">
      <c r="O29156" s="223"/>
    </row>
    <row r="29157" spans="15:15" x14ac:dyDescent="0.2">
      <c r="O29157" s="223"/>
    </row>
    <row r="29158" spans="15:15" x14ac:dyDescent="0.2">
      <c r="O29158" s="223"/>
    </row>
    <row r="29159" spans="15:15" x14ac:dyDescent="0.2">
      <c r="O29159" s="223"/>
    </row>
    <row r="29160" spans="15:15" x14ac:dyDescent="0.2">
      <c r="O29160" s="223"/>
    </row>
    <row r="29161" spans="15:15" x14ac:dyDescent="0.2">
      <c r="O29161" s="223"/>
    </row>
    <row r="29162" spans="15:15" x14ac:dyDescent="0.2">
      <c r="O29162" s="223"/>
    </row>
    <row r="29163" spans="15:15" x14ac:dyDescent="0.2">
      <c r="O29163" s="223"/>
    </row>
    <row r="29164" spans="15:15" x14ac:dyDescent="0.2">
      <c r="O29164" s="223"/>
    </row>
    <row r="29165" spans="15:15" x14ac:dyDescent="0.2">
      <c r="O29165" s="223"/>
    </row>
    <row r="29166" spans="15:15" x14ac:dyDescent="0.2">
      <c r="O29166" s="223"/>
    </row>
    <row r="29167" spans="15:15" x14ac:dyDescent="0.2">
      <c r="O29167" s="223"/>
    </row>
    <row r="29168" spans="15:15" x14ac:dyDescent="0.2">
      <c r="O29168" s="223"/>
    </row>
    <row r="29169" spans="15:15" x14ac:dyDescent="0.2">
      <c r="O29169" s="223"/>
    </row>
    <row r="29170" spans="15:15" x14ac:dyDescent="0.2">
      <c r="O29170" s="223"/>
    </row>
    <row r="29171" spans="15:15" x14ac:dyDescent="0.2">
      <c r="O29171" s="223"/>
    </row>
    <row r="29172" spans="15:15" x14ac:dyDescent="0.2">
      <c r="O29172" s="223"/>
    </row>
    <row r="29173" spans="15:15" x14ac:dyDescent="0.2">
      <c r="O29173" s="223"/>
    </row>
    <row r="29174" spans="15:15" x14ac:dyDescent="0.2">
      <c r="O29174" s="223"/>
    </row>
    <row r="29175" spans="15:15" x14ac:dyDescent="0.2">
      <c r="O29175" s="223"/>
    </row>
    <row r="29176" spans="15:15" x14ac:dyDescent="0.2">
      <c r="O29176" s="223"/>
    </row>
    <row r="29177" spans="15:15" x14ac:dyDescent="0.2">
      <c r="O29177" s="223"/>
    </row>
    <row r="29178" spans="15:15" x14ac:dyDescent="0.2">
      <c r="O29178" s="223"/>
    </row>
    <row r="29179" spans="15:15" x14ac:dyDescent="0.2">
      <c r="O29179" s="223"/>
    </row>
    <row r="29180" spans="15:15" x14ac:dyDescent="0.2">
      <c r="O29180" s="223"/>
    </row>
    <row r="29181" spans="15:15" x14ac:dyDescent="0.2">
      <c r="O29181" s="223"/>
    </row>
    <row r="29182" spans="15:15" x14ac:dyDescent="0.2">
      <c r="O29182" s="223"/>
    </row>
    <row r="29183" spans="15:15" x14ac:dyDescent="0.2">
      <c r="O29183" s="223"/>
    </row>
    <row r="29184" spans="15:15" x14ac:dyDescent="0.2">
      <c r="O29184" s="223"/>
    </row>
    <row r="29185" spans="15:15" x14ac:dyDescent="0.2">
      <c r="O29185" s="223"/>
    </row>
    <row r="29186" spans="15:15" x14ac:dyDescent="0.2">
      <c r="O29186" s="223"/>
    </row>
    <row r="29187" spans="15:15" x14ac:dyDescent="0.2">
      <c r="O29187" s="223"/>
    </row>
    <row r="29188" spans="15:15" x14ac:dyDescent="0.2">
      <c r="O29188" s="223"/>
    </row>
    <row r="29189" spans="15:15" x14ac:dyDescent="0.2">
      <c r="O29189" s="223"/>
    </row>
    <row r="29190" spans="15:15" x14ac:dyDescent="0.2">
      <c r="O29190" s="223"/>
    </row>
    <row r="29191" spans="15:15" x14ac:dyDescent="0.2">
      <c r="O29191" s="223"/>
    </row>
    <row r="29192" spans="15:15" x14ac:dyDescent="0.2">
      <c r="O29192" s="223"/>
    </row>
    <row r="29193" spans="15:15" x14ac:dyDescent="0.2">
      <c r="O29193" s="223"/>
    </row>
    <row r="29194" spans="15:15" x14ac:dyDescent="0.2">
      <c r="O29194" s="223"/>
    </row>
    <row r="29195" spans="15:15" x14ac:dyDescent="0.2">
      <c r="O29195" s="223"/>
    </row>
    <row r="29196" spans="15:15" x14ac:dyDescent="0.2">
      <c r="O29196" s="223"/>
    </row>
    <row r="29197" spans="15:15" x14ac:dyDescent="0.2">
      <c r="O29197" s="223"/>
    </row>
    <row r="29198" spans="15:15" x14ac:dyDescent="0.2">
      <c r="O29198" s="223"/>
    </row>
    <row r="29199" spans="15:15" x14ac:dyDescent="0.2">
      <c r="O29199" s="223"/>
    </row>
    <row r="29200" spans="15:15" x14ac:dyDescent="0.2">
      <c r="O29200" s="223"/>
    </row>
    <row r="29201" spans="15:15" x14ac:dyDescent="0.2">
      <c r="O29201" s="223"/>
    </row>
    <row r="29202" spans="15:15" x14ac:dyDescent="0.2">
      <c r="O29202" s="223"/>
    </row>
    <row r="29203" spans="15:15" x14ac:dyDescent="0.2">
      <c r="O29203" s="223"/>
    </row>
    <row r="29204" spans="15:15" x14ac:dyDescent="0.2">
      <c r="O29204" s="223"/>
    </row>
    <row r="29205" spans="15:15" x14ac:dyDescent="0.2">
      <c r="O29205" s="223"/>
    </row>
    <row r="29206" spans="15:15" x14ac:dyDescent="0.2">
      <c r="O29206" s="223"/>
    </row>
    <row r="29207" spans="15:15" x14ac:dyDescent="0.2">
      <c r="O29207" s="223"/>
    </row>
    <row r="29208" spans="15:15" x14ac:dyDescent="0.2">
      <c r="O29208" s="223"/>
    </row>
    <row r="29209" spans="15:15" x14ac:dyDescent="0.2">
      <c r="O29209" s="223"/>
    </row>
    <row r="29210" spans="15:15" x14ac:dyDescent="0.2">
      <c r="O29210" s="223"/>
    </row>
    <row r="29211" spans="15:15" x14ac:dyDescent="0.2">
      <c r="O29211" s="223"/>
    </row>
    <row r="29212" spans="15:15" x14ac:dyDescent="0.2">
      <c r="O29212" s="223"/>
    </row>
    <row r="29213" spans="15:15" x14ac:dyDescent="0.2">
      <c r="O29213" s="223"/>
    </row>
    <row r="29214" spans="15:15" x14ac:dyDescent="0.2">
      <c r="O29214" s="223"/>
    </row>
    <row r="29215" spans="15:15" x14ac:dyDescent="0.2">
      <c r="O29215" s="223"/>
    </row>
    <row r="29216" spans="15:15" x14ac:dyDescent="0.2">
      <c r="O29216" s="223"/>
    </row>
    <row r="29217" spans="15:15" x14ac:dyDescent="0.2">
      <c r="O29217" s="223"/>
    </row>
    <row r="29218" spans="15:15" x14ac:dyDescent="0.2">
      <c r="O29218" s="223"/>
    </row>
    <row r="29219" spans="15:15" x14ac:dyDescent="0.2">
      <c r="O29219" s="223"/>
    </row>
    <row r="29220" spans="15:15" x14ac:dyDescent="0.2">
      <c r="O29220" s="223"/>
    </row>
    <row r="29221" spans="15:15" x14ac:dyDescent="0.2">
      <c r="O29221" s="223"/>
    </row>
    <row r="29222" spans="15:15" x14ac:dyDescent="0.2">
      <c r="O29222" s="223"/>
    </row>
    <row r="29223" spans="15:15" x14ac:dyDescent="0.2">
      <c r="O29223" s="223"/>
    </row>
    <row r="29224" spans="15:15" x14ac:dyDescent="0.2">
      <c r="O29224" s="223"/>
    </row>
    <row r="29225" spans="15:15" x14ac:dyDescent="0.2">
      <c r="O29225" s="223"/>
    </row>
    <row r="29226" spans="15:15" x14ac:dyDescent="0.2">
      <c r="O29226" s="223"/>
    </row>
    <row r="29227" spans="15:15" x14ac:dyDescent="0.2">
      <c r="O29227" s="223"/>
    </row>
    <row r="29228" spans="15:15" x14ac:dyDescent="0.2">
      <c r="O29228" s="223"/>
    </row>
    <row r="29229" spans="15:15" x14ac:dyDescent="0.2">
      <c r="O29229" s="223"/>
    </row>
    <row r="29230" spans="15:15" x14ac:dyDescent="0.2">
      <c r="O29230" s="223"/>
    </row>
    <row r="29231" spans="15:15" x14ac:dyDescent="0.2">
      <c r="O29231" s="223"/>
    </row>
    <row r="29232" spans="15:15" x14ac:dyDescent="0.2">
      <c r="O29232" s="223"/>
    </row>
    <row r="29233" spans="15:15" x14ac:dyDescent="0.2">
      <c r="O29233" s="223"/>
    </row>
    <row r="29234" spans="15:15" x14ac:dyDescent="0.2">
      <c r="O29234" s="223"/>
    </row>
    <row r="29235" spans="15:15" x14ac:dyDescent="0.2">
      <c r="O29235" s="223"/>
    </row>
    <row r="29236" spans="15:15" x14ac:dyDescent="0.2">
      <c r="O29236" s="223"/>
    </row>
    <row r="29237" spans="15:15" x14ac:dyDescent="0.2">
      <c r="O29237" s="223"/>
    </row>
    <row r="29238" spans="15:15" x14ac:dyDescent="0.2">
      <c r="O29238" s="223"/>
    </row>
    <row r="29239" spans="15:15" x14ac:dyDescent="0.2">
      <c r="O29239" s="223"/>
    </row>
    <row r="29240" spans="15:15" x14ac:dyDescent="0.2">
      <c r="O29240" s="223"/>
    </row>
    <row r="29241" spans="15:15" x14ac:dyDescent="0.2">
      <c r="O29241" s="223"/>
    </row>
    <row r="29242" spans="15:15" x14ac:dyDescent="0.2">
      <c r="O29242" s="223"/>
    </row>
    <row r="29243" spans="15:15" x14ac:dyDescent="0.2">
      <c r="O29243" s="223"/>
    </row>
    <row r="29244" spans="15:15" x14ac:dyDescent="0.2">
      <c r="O29244" s="223"/>
    </row>
    <row r="29245" spans="15:15" x14ac:dyDescent="0.2">
      <c r="O29245" s="223"/>
    </row>
    <row r="29246" spans="15:15" x14ac:dyDescent="0.2">
      <c r="O29246" s="223"/>
    </row>
    <row r="29247" spans="15:15" x14ac:dyDescent="0.2">
      <c r="O29247" s="223"/>
    </row>
    <row r="29248" spans="15:15" x14ac:dyDescent="0.2">
      <c r="O29248" s="223"/>
    </row>
    <row r="29249" spans="15:15" x14ac:dyDescent="0.2">
      <c r="O29249" s="223"/>
    </row>
    <row r="29250" spans="15:15" x14ac:dyDescent="0.2">
      <c r="O29250" s="223"/>
    </row>
    <row r="29251" spans="15:15" x14ac:dyDescent="0.2">
      <c r="O29251" s="223"/>
    </row>
    <row r="29252" spans="15:15" x14ac:dyDescent="0.2">
      <c r="O29252" s="223"/>
    </row>
    <row r="29253" spans="15:15" x14ac:dyDescent="0.2">
      <c r="O29253" s="223"/>
    </row>
    <row r="29254" spans="15:15" x14ac:dyDescent="0.2">
      <c r="O29254" s="223"/>
    </row>
    <row r="29255" spans="15:15" x14ac:dyDescent="0.2">
      <c r="O29255" s="223"/>
    </row>
    <row r="29256" spans="15:15" x14ac:dyDescent="0.2">
      <c r="O29256" s="223"/>
    </row>
    <row r="29257" spans="15:15" x14ac:dyDescent="0.2">
      <c r="O29257" s="223"/>
    </row>
    <row r="29258" spans="15:15" x14ac:dyDescent="0.2">
      <c r="O29258" s="223"/>
    </row>
    <row r="29259" spans="15:15" x14ac:dyDescent="0.2">
      <c r="O29259" s="223"/>
    </row>
    <row r="29260" spans="15:15" x14ac:dyDescent="0.2">
      <c r="O29260" s="223"/>
    </row>
    <row r="29261" spans="15:15" x14ac:dyDescent="0.2">
      <c r="O29261" s="223"/>
    </row>
    <row r="29262" spans="15:15" x14ac:dyDescent="0.2">
      <c r="O29262" s="223"/>
    </row>
    <row r="29263" spans="15:15" x14ac:dyDescent="0.2">
      <c r="O29263" s="223"/>
    </row>
    <row r="29264" spans="15:15" x14ac:dyDescent="0.2">
      <c r="O29264" s="223"/>
    </row>
    <row r="29265" spans="15:15" x14ac:dyDescent="0.2">
      <c r="O29265" s="223"/>
    </row>
    <row r="29266" spans="15:15" x14ac:dyDescent="0.2">
      <c r="O29266" s="223"/>
    </row>
    <row r="29267" spans="15:15" x14ac:dyDescent="0.2">
      <c r="O29267" s="223"/>
    </row>
    <row r="29268" spans="15:15" x14ac:dyDescent="0.2">
      <c r="O29268" s="223"/>
    </row>
    <row r="29269" spans="15:15" x14ac:dyDescent="0.2">
      <c r="O29269" s="223"/>
    </row>
    <row r="29270" spans="15:15" x14ac:dyDescent="0.2">
      <c r="O29270" s="223"/>
    </row>
    <row r="29271" spans="15:15" x14ac:dyDescent="0.2">
      <c r="O29271" s="223"/>
    </row>
    <row r="29272" spans="15:15" x14ac:dyDescent="0.2">
      <c r="O29272" s="223"/>
    </row>
    <row r="29273" spans="15:15" x14ac:dyDescent="0.2">
      <c r="O29273" s="223"/>
    </row>
    <row r="29274" spans="15:15" x14ac:dyDescent="0.2">
      <c r="O29274" s="223"/>
    </row>
    <row r="29275" spans="15:15" x14ac:dyDescent="0.2">
      <c r="O29275" s="223"/>
    </row>
    <row r="29276" spans="15:15" x14ac:dyDescent="0.2">
      <c r="O29276" s="223"/>
    </row>
    <row r="29277" spans="15:15" x14ac:dyDescent="0.2">
      <c r="O29277" s="223"/>
    </row>
    <row r="29278" spans="15:15" x14ac:dyDescent="0.2">
      <c r="O29278" s="223"/>
    </row>
    <row r="29279" spans="15:15" x14ac:dyDescent="0.2">
      <c r="O29279" s="223"/>
    </row>
    <row r="29280" spans="15:15" x14ac:dyDescent="0.2">
      <c r="O29280" s="223"/>
    </row>
    <row r="29281" spans="15:15" x14ac:dyDescent="0.2">
      <c r="O29281" s="223"/>
    </row>
    <row r="29282" spans="15:15" x14ac:dyDescent="0.2">
      <c r="O29282" s="223"/>
    </row>
    <row r="29283" spans="15:15" x14ac:dyDescent="0.2">
      <c r="O29283" s="223"/>
    </row>
    <row r="29284" spans="15:15" x14ac:dyDescent="0.2">
      <c r="O29284" s="223"/>
    </row>
    <row r="29285" spans="15:15" x14ac:dyDescent="0.2">
      <c r="O29285" s="223"/>
    </row>
    <row r="29286" spans="15:15" x14ac:dyDescent="0.2">
      <c r="O29286" s="223"/>
    </row>
    <row r="29287" spans="15:15" x14ac:dyDescent="0.2">
      <c r="O29287" s="223"/>
    </row>
    <row r="29288" spans="15:15" x14ac:dyDescent="0.2">
      <c r="O29288" s="223"/>
    </row>
    <row r="29289" spans="15:15" x14ac:dyDescent="0.2">
      <c r="O29289" s="223"/>
    </row>
    <row r="29290" spans="15:15" x14ac:dyDescent="0.2">
      <c r="O29290" s="223"/>
    </row>
    <row r="29291" spans="15:15" x14ac:dyDescent="0.2">
      <c r="O29291" s="223"/>
    </row>
    <row r="29292" spans="15:15" x14ac:dyDescent="0.2">
      <c r="O29292" s="223"/>
    </row>
    <row r="29293" spans="15:15" x14ac:dyDescent="0.2">
      <c r="O29293" s="223"/>
    </row>
    <row r="29294" spans="15:15" x14ac:dyDescent="0.2">
      <c r="O29294" s="223"/>
    </row>
    <row r="29295" spans="15:15" x14ac:dyDescent="0.2">
      <c r="O29295" s="223"/>
    </row>
    <row r="29296" spans="15:15" x14ac:dyDescent="0.2">
      <c r="O29296" s="223"/>
    </row>
    <row r="29297" spans="15:15" x14ac:dyDescent="0.2">
      <c r="O29297" s="223"/>
    </row>
    <row r="29298" spans="15:15" x14ac:dyDescent="0.2">
      <c r="O29298" s="223"/>
    </row>
    <row r="29299" spans="15:15" x14ac:dyDescent="0.2">
      <c r="O29299" s="223"/>
    </row>
    <row r="29300" spans="15:15" x14ac:dyDescent="0.2">
      <c r="O29300" s="223"/>
    </row>
    <row r="29301" spans="15:15" x14ac:dyDescent="0.2">
      <c r="O29301" s="223"/>
    </row>
    <row r="29302" spans="15:15" x14ac:dyDescent="0.2">
      <c r="O29302" s="223"/>
    </row>
    <row r="29303" spans="15:15" x14ac:dyDescent="0.2">
      <c r="O29303" s="223"/>
    </row>
    <row r="29304" spans="15:15" x14ac:dyDescent="0.2">
      <c r="O29304" s="223"/>
    </row>
    <row r="29305" spans="15:15" x14ac:dyDescent="0.2">
      <c r="O29305" s="223"/>
    </row>
    <row r="29306" spans="15:15" x14ac:dyDescent="0.2">
      <c r="O29306" s="223"/>
    </row>
    <row r="29307" spans="15:15" x14ac:dyDescent="0.2">
      <c r="O29307" s="223"/>
    </row>
    <row r="29308" spans="15:15" x14ac:dyDescent="0.2">
      <c r="O29308" s="223"/>
    </row>
    <row r="29309" spans="15:15" x14ac:dyDescent="0.2">
      <c r="O29309" s="223"/>
    </row>
    <row r="29310" spans="15:15" x14ac:dyDescent="0.2">
      <c r="O29310" s="223"/>
    </row>
    <row r="29311" spans="15:15" x14ac:dyDescent="0.2">
      <c r="O29311" s="223"/>
    </row>
    <row r="29312" spans="15:15" x14ac:dyDescent="0.2">
      <c r="O29312" s="223"/>
    </row>
    <row r="29313" spans="15:15" x14ac:dyDescent="0.2">
      <c r="O29313" s="223"/>
    </row>
    <row r="29314" spans="15:15" x14ac:dyDescent="0.2">
      <c r="O29314" s="223"/>
    </row>
    <row r="29315" spans="15:15" x14ac:dyDescent="0.2">
      <c r="O29315" s="223"/>
    </row>
    <row r="29316" spans="15:15" x14ac:dyDescent="0.2">
      <c r="O29316" s="223"/>
    </row>
    <row r="29317" spans="15:15" x14ac:dyDescent="0.2">
      <c r="O29317" s="223"/>
    </row>
    <row r="29318" spans="15:15" x14ac:dyDescent="0.2">
      <c r="O29318" s="223"/>
    </row>
    <row r="29319" spans="15:15" x14ac:dyDescent="0.2">
      <c r="O29319" s="223"/>
    </row>
    <row r="29320" spans="15:15" x14ac:dyDescent="0.2">
      <c r="O29320" s="223"/>
    </row>
    <row r="29321" spans="15:15" x14ac:dyDescent="0.2">
      <c r="O29321" s="223"/>
    </row>
    <row r="29322" spans="15:15" x14ac:dyDescent="0.2">
      <c r="O29322" s="223"/>
    </row>
    <row r="29323" spans="15:15" x14ac:dyDescent="0.2">
      <c r="O29323" s="223"/>
    </row>
    <row r="29324" spans="15:15" x14ac:dyDescent="0.2">
      <c r="O29324" s="223"/>
    </row>
    <row r="29325" spans="15:15" x14ac:dyDescent="0.2">
      <c r="O29325" s="223"/>
    </row>
    <row r="29326" spans="15:15" x14ac:dyDescent="0.2">
      <c r="O29326" s="223"/>
    </row>
    <row r="29327" spans="15:15" x14ac:dyDescent="0.2">
      <c r="O29327" s="223"/>
    </row>
    <row r="29328" spans="15:15" x14ac:dyDescent="0.2">
      <c r="O29328" s="223"/>
    </row>
    <row r="29329" spans="15:15" x14ac:dyDescent="0.2">
      <c r="O29329" s="223"/>
    </row>
    <row r="29330" spans="15:15" x14ac:dyDescent="0.2">
      <c r="O29330" s="223"/>
    </row>
    <row r="29331" spans="15:15" x14ac:dyDescent="0.2">
      <c r="O29331" s="223"/>
    </row>
    <row r="29332" spans="15:15" x14ac:dyDescent="0.2">
      <c r="O29332" s="223"/>
    </row>
    <row r="29333" spans="15:15" x14ac:dyDescent="0.2">
      <c r="O29333" s="223"/>
    </row>
    <row r="29334" spans="15:15" x14ac:dyDescent="0.2">
      <c r="O29334" s="223"/>
    </row>
    <row r="29335" spans="15:15" x14ac:dyDescent="0.2">
      <c r="O29335" s="223"/>
    </row>
    <row r="29336" spans="15:15" x14ac:dyDescent="0.2">
      <c r="O29336" s="223"/>
    </row>
    <row r="29337" spans="15:15" x14ac:dyDescent="0.2">
      <c r="O29337" s="223"/>
    </row>
    <row r="29338" spans="15:15" x14ac:dyDescent="0.2">
      <c r="O29338" s="223"/>
    </row>
    <row r="29339" spans="15:15" x14ac:dyDescent="0.2">
      <c r="O29339" s="223"/>
    </row>
    <row r="29340" spans="15:15" x14ac:dyDescent="0.2">
      <c r="O29340" s="223"/>
    </row>
    <row r="29341" spans="15:15" x14ac:dyDescent="0.2">
      <c r="O29341" s="223"/>
    </row>
    <row r="29342" spans="15:15" x14ac:dyDescent="0.2">
      <c r="O29342" s="223"/>
    </row>
    <row r="29343" spans="15:15" x14ac:dyDescent="0.2">
      <c r="O29343" s="223"/>
    </row>
    <row r="29344" spans="15:15" x14ac:dyDescent="0.2">
      <c r="O29344" s="223"/>
    </row>
    <row r="29345" spans="15:15" x14ac:dyDescent="0.2">
      <c r="O29345" s="223"/>
    </row>
    <row r="29346" spans="15:15" x14ac:dyDescent="0.2">
      <c r="O29346" s="223"/>
    </row>
    <row r="29347" spans="15:15" x14ac:dyDescent="0.2">
      <c r="O29347" s="223"/>
    </row>
    <row r="29348" spans="15:15" x14ac:dyDescent="0.2">
      <c r="O29348" s="223"/>
    </row>
    <row r="29349" spans="15:15" x14ac:dyDescent="0.2">
      <c r="O29349" s="223"/>
    </row>
    <row r="29350" spans="15:15" x14ac:dyDescent="0.2">
      <c r="O29350" s="223"/>
    </row>
    <row r="29351" spans="15:15" x14ac:dyDescent="0.2">
      <c r="O29351" s="223"/>
    </row>
    <row r="29352" spans="15:15" x14ac:dyDescent="0.2">
      <c r="O29352" s="223"/>
    </row>
    <row r="29353" spans="15:15" x14ac:dyDescent="0.2">
      <c r="O29353" s="223"/>
    </row>
    <row r="29354" spans="15:15" x14ac:dyDescent="0.2">
      <c r="O29354" s="223"/>
    </row>
    <row r="29355" spans="15:15" x14ac:dyDescent="0.2">
      <c r="O29355" s="223"/>
    </row>
    <row r="29356" spans="15:15" x14ac:dyDescent="0.2">
      <c r="O29356" s="223"/>
    </row>
    <row r="29357" spans="15:15" x14ac:dyDescent="0.2">
      <c r="O29357" s="223"/>
    </row>
    <row r="29358" spans="15:15" x14ac:dyDescent="0.2">
      <c r="O29358" s="223"/>
    </row>
    <row r="29359" spans="15:15" x14ac:dyDescent="0.2">
      <c r="O29359" s="223"/>
    </row>
    <row r="29360" spans="15:15" x14ac:dyDescent="0.2">
      <c r="O29360" s="223"/>
    </row>
    <row r="29361" spans="15:15" x14ac:dyDescent="0.2">
      <c r="O29361" s="223"/>
    </row>
    <row r="29362" spans="15:15" x14ac:dyDescent="0.2">
      <c r="O29362" s="223"/>
    </row>
    <row r="29363" spans="15:15" x14ac:dyDescent="0.2">
      <c r="O29363" s="223"/>
    </row>
    <row r="29364" spans="15:15" x14ac:dyDescent="0.2">
      <c r="O29364" s="223"/>
    </row>
    <row r="29365" spans="15:15" x14ac:dyDescent="0.2">
      <c r="O29365" s="223"/>
    </row>
    <row r="29366" spans="15:15" x14ac:dyDescent="0.2">
      <c r="O29366" s="223"/>
    </row>
    <row r="29367" spans="15:15" x14ac:dyDescent="0.2">
      <c r="O29367" s="223"/>
    </row>
    <row r="29368" spans="15:15" x14ac:dyDescent="0.2">
      <c r="O29368" s="223"/>
    </row>
    <row r="29369" spans="15:15" x14ac:dyDescent="0.2">
      <c r="O29369" s="223"/>
    </row>
    <row r="29370" spans="15:15" x14ac:dyDescent="0.2">
      <c r="O29370" s="223"/>
    </row>
    <row r="29371" spans="15:15" x14ac:dyDescent="0.2">
      <c r="O29371" s="223"/>
    </row>
    <row r="29372" spans="15:15" x14ac:dyDescent="0.2">
      <c r="O29372" s="223"/>
    </row>
    <row r="29373" spans="15:15" x14ac:dyDescent="0.2">
      <c r="O29373" s="223"/>
    </row>
    <row r="29374" spans="15:15" x14ac:dyDescent="0.2">
      <c r="O29374" s="223"/>
    </row>
    <row r="29375" spans="15:15" x14ac:dyDescent="0.2">
      <c r="O29375" s="223"/>
    </row>
    <row r="29376" spans="15:15" x14ac:dyDescent="0.2">
      <c r="O29376" s="223"/>
    </row>
    <row r="29377" spans="15:15" x14ac:dyDescent="0.2">
      <c r="O29377" s="223"/>
    </row>
    <row r="29378" spans="15:15" x14ac:dyDescent="0.2">
      <c r="O29378" s="223"/>
    </row>
    <row r="29379" spans="15:15" x14ac:dyDescent="0.2">
      <c r="O29379" s="223"/>
    </row>
    <row r="29380" spans="15:15" x14ac:dyDescent="0.2">
      <c r="O29380" s="223"/>
    </row>
    <row r="29381" spans="15:15" x14ac:dyDescent="0.2">
      <c r="O29381" s="223"/>
    </row>
    <row r="29382" spans="15:15" x14ac:dyDescent="0.2">
      <c r="O29382" s="223"/>
    </row>
    <row r="29383" spans="15:15" x14ac:dyDescent="0.2">
      <c r="O29383" s="223"/>
    </row>
    <row r="29384" spans="15:15" x14ac:dyDescent="0.2">
      <c r="O29384" s="223"/>
    </row>
    <row r="29385" spans="15:15" x14ac:dyDescent="0.2">
      <c r="O29385" s="223"/>
    </row>
    <row r="29386" spans="15:15" x14ac:dyDescent="0.2">
      <c r="O29386" s="223"/>
    </row>
    <row r="29387" spans="15:15" x14ac:dyDescent="0.2">
      <c r="O29387" s="223"/>
    </row>
    <row r="29388" spans="15:15" x14ac:dyDescent="0.2">
      <c r="O29388" s="223"/>
    </row>
    <row r="29389" spans="15:15" x14ac:dyDescent="0.2">
      <c r="O29389" s="223"/>
    </row>
    <row r="29390" spans="15:15" x14ac:dyDescent="0.2">
      <c r="O29390" s="223"/>
    </row>
    <row r="29391" spans="15:15" x14ac:dyDescent="0.2">
      <c r="O29391" s="223"/>
    </row>
    <row r="29392" spans="15:15" x14ac:dyDescent="0.2">
      <c r="O29392" s="223"/>
    </row>
    <row r="29393" spans="15:15" x14ac:dyDescent="0.2">
      <c r="O29393" s="223"/>
    </row>
    <row r="29394" spans="15:15" x14ac:dyDescent="0.2">
      <c r="O29394" s="223"/>
    </row>
    <row r="29395" spans="15:15" x14ac:dyDescent="0.2">
      <c r="O29395" s="223"/>
    </row>
    <row r="29396" spans="15:15" x14ac:dyDescent="0.2">
      <c r="O29396" s="223"/>
    </row>
    <row r="29397" spans="15:15" x14ac:dyDescent="0.2">
      <c r="O29397" s="223"/>
    </row>
    <row r="29398" spans="15:15" x14ac:dyDescent="0.2">
      <c r="O29398" s="223"/>
    </row>
    <row r="29399" spans="15:15" x14ac:dyDescent="0.2">
      <c r="O29399" s="223"/>
    </row>
    <row r="29400" spans="15:15" x14ac:dyDescent="0.2">
      <c r="O29400" s="223"/>
    </row>
    <row r="29401" spans="15:15" x14ac:dyDescent="0.2">
      <c r="O29401" s="223"/>
    </row>
    <row r="29402" spans="15:15" x14ac:dyDescent="0.2">
      <c r="O29402" s="223"/>
    </row>
    <row r="29403" spans="15:15" x14ac:dyDescent="0.2">
      <c r="O29403" s="223"/>
    </row>
    <row r="29404" spans="15:15" x14ac:dyDescent="0.2">
      <c r="O29404" s="223"/>
    </row>
    <row r="29405" spans="15:15" x14ac:dyDescent="0.2">
      <c r="O29405" s="223"/>
    </row>
    <row r="29406" spans="15:15" x14ac:dyDescent="0.2">
      <c r="O29406" s="223"/>
    </row>
    <row r="29407" spans="15:15" x14ac:dyDescent="0.2">
      <c r="O29407" s="223"/>
    </row>
    <row r="29408" spans="15:15" x14ac:dyDescent="0.2">
      <c r="O29408" s="223"/>
    </row>
    <row r="29409" spans="15:15" x14ac:dyDescent="0.2">
      <c r="O29409" s="223"/>
    </row>
    <row r="29410" spans="15:15" x14ac:dyDescent="0.2">
      <c r="O29410" s="223"/>
    </row>
    <row r="29411" spans="15:15" x14ac:dyDescent="0.2">
      <c r="O29411" s="223"/>
    </row>
    <row r="29412" spans="15:15" x14ac:dyDescent="0.2">
      <c r="O29412" s="223"/>
    </row>
    <row r="29413" spans="15:15" x14ac:dyDescent="0.2">
      <c r="O29413" s="223"/>
    </row>
    <row r="29414" spans="15:15" x14ac:dyDescent="0.2">
      <c r="O29414" s="223"/>
    </row>
    <row r="29415" spans="15:15" x14ac:dyDescent="0.2">
      <c r="O29415" s="223"/>
    </row>
    <row r="29416" spans="15:15" x14ac:dyDescent="0.2">
      <c r="O29416" s="223"/>
    </row>
    <row r="29417" spans="15:15" x14ac:dyDescent="0.2">
      <c r="O29417" s="223"/>
    </row>
    <row r="29418" spans="15:15" x14ac:dyDescent="0.2">
      <c r="O29418" s="223"/>
    </row>
    <row r="29419" spans="15:15" x14ac:dyDescent="0.2">
      <c r="O29419" s="223"/>
    </row>
    <row r="29420" spans="15:15" x14ac:dyDescent="0.2">
      <c r="O29420" s="223"/>
    </row>
    <row r="29421" spans="15:15" x14ac:dyDescent="0.2">
      <c r="O29421" s="223"/>
    </row>
    <row r="29422" spans="15:15" x14ac:dyDescent="0.2">
      <c r="O29422" s="223"/>
    </row>
    <row r="29423" spans="15:15" x14ac:dyDescent="0.2">
      <c r="O29423" s="223"/>
    </row>
    <row r="29424" spans="15:15" x14ac:dyDescent="0.2">
      <c r="O29424" s="223"/>
    </row>
    <row r="29425" spans="15:15" x14ac:dyDescent="0.2">
      <c r="O29425" s="223"/>
    </row>
    <row r="29426" spans="15:15" x14ac:dyDescent="0.2">
      <c r="O29426" s="223"/>
    </row>
    <row r="29427" spans="15:15" x14ac:dyDescent="0.2">
      <c r="O29427" s="223"/>
    </row>
    <row r="29428" spans="15:15" x14ac:dyDescent="0.2">
      <c r="O29428" s="223"/>
    </row>
    <row r="29429" spans="15:15" x14ac:dyDescent="0.2">
      <c r="O29429" s="223"/>
    </row>
    <row r="29430" spans="15:15" x14ac:dyDescent="0.2">
      <c r="O29430" s="223"/>
    </row>
    <row r="29431" spans="15:15" x14ac:dyDescent="0.2">
      <c r="O29431" s="223"/>
    </row>
    <row r="29432" spans="15:15" x14ac:dyDescent="0.2">
      <c r="O29432" s="223"/>
    </row>
    <row r="29433" spans="15:15" x14ac:dyDescent="0.2">
      <c r="O29433" s="223"/>
    </row>
    <row r="29434" spans="15:15" x14ac:dyDescent="0.2">
      <c r="O29434" s="223"/>
    </row>
    <row r="29435" spans="15:15" x14ac:dyDescent="0.2">
      <c r="O29435" s="223"/>
    </row>
    <row r="29436" spans="15:15" x14ac:dyDescent="0.2">
      <c r="O29436" s="223"/>
    </row>
    <row r="29437" spans="15:15" x14ac:dyDescent="0.2">
      <c r="O29437" s="223"/>
    </row>
    <row r="29438" spans="15:15" x14ac:dyDescent="0.2">
      <c r="O29438" s="223"/>
    </row>
    <row r="29439" spans="15:15" x14ac:dyDescent="0.2">
      <c r="O29439" s="223"/>
    </row>
    <row r="29440" spans="15:15" x14ac:dyDescent="0.2">
      <c r="O29440" s="223"/>
    </row>
    <row r="29441" spans="15:15" x14ac:dyDescent="0.2">
      <c r="O29441" s="223"/>
    </row>
    <row r="29442" spans="15:15" x14ac:dyDescent="0.2">
      <c r="O29442" s="223"/>
    </row>
    <row r="29443" spans="15:15" x14ac:dyDescent="0.2">
      <c r="O29443" s="223"/>
    </row>
    <row r="29444" spans="15:15" x14ac:dyDescent="0.2">
      <c r="O29444" s="223"/>
    </row>
    <row r="29445" spans="15:15" x14ac:dyDescent="0.2">
      <c r="O29445" s="223"/>
    </row>
    <row r="29446" spans="15:15" x14ac:dyDescent="0.2">
      <c r="O29446" s="223"/>
    </row>
    <row r="29447" spans="15:15" x14ac:dyDescent="0.2">
      <c r="O29447" s="223"/>
    </row>
    <row r="29448" spans="15:15" x14ac:dyDescent="0.2">
      <c r="O29448" s="223"/>
    </row>
    <row r="29449" spans="15:15" x14ac:dyDescent="0.2">
      <c r="O29449" s="223"/>
    </row>
    <row r="29450" spans="15:15" x14ac:dyDescent="0.2">
      <c r="O29450" s="223"/>
    </row>
    <row r="29451" spans="15:15" x14ac:dyDescent="0.2">
      <c r="O29451" s="223"/>
    </row>
    <row r="29452" spans="15:15" x14ac:dyDescent="0.2">
      <c r="O29452" s="223"/>
    </row>
    <row r="29453" spans="15:15" x14ac:dyDescent="0.2">
      <c r="O29453" s="223"/>
    </row>
    <row r="29454" spans="15:15" x14ac:dyDescent="0.2">
      <c r="O29454" s="223"/>
    </row>
    <row r="29455" spans="15:15" x14ac:dyDescent="0.2">
      <c r="O29455" s="223"/>
    </row>
    <row r="29456" spans="15:15" x14ac:dyDescent="0.2">
      <c r="O29456" s="223"/>
    </row>
    <row r="29457" spans="15:15" x14ac:dyDescent="0.2">
      <c r="O29457" s="223"/>
    </row>
    <row r="29458" spans="15:15" x14ac:dyDescent="0.2">
      <c r="O29458" s="223"/>
    </row>
    <row r="29459" spans="15:15" x14ac:dyDescent="0.2">
      <c r="O29459" s="223"/>
    </row>
    <row r="29460" spans="15:15" x14ac:dyDescent="0.2">
      <c r="O29460" s="223"/>
    </row>
    <row r="29461" spans="15:15" x14ac:dyDescent="0.2">
      <c r="O29461" s="223"/>
    </row>
    <row r="29462" spans="15:15" x14ac:dyDescent="0.2">
      <c r="O29462" s="223"/>
    </row>
    <row r="29463" spans="15:15" x14ac:dyDescent="0.2">
      <c r="O29463" s="223"/>
    </row>
    <row r="29464" spans="15:15" x14ac:dyDescent="0.2">
      <c r="O29464" s="223"/>
    </row>
    <row r="29465" spans="15:15" x14ac:dyDescent="0.2">
      <c r="O29465" s="223"/>
    </row>
    <row r="29466" spans="15:15" x14ac:dyDescent="0.2">
      <c r="O29466" s="223"/>
    </row>
    <row r="29467" spans="15:15" x14ac:dyDescent="0.2">
      <c r="O29467" s="223"/>
    </row>
    <row r="29468" spans="15:15" x14ac:dyDescent="0.2">
      <c r="O29468" s="223"/>
    </row>
    <row r="29469" spans="15:15" x14ac:dyDescent="0.2">
      <c r="O29469" s="223"/>
    </row>
    <row r="29470" spans="15:15" x14ac:dyDescent="0.2">
      <c r="O29470" s="223"/>
    </row>
    <row r="29471" spans="15:15" x14ac:dyDescent="0.2">
      <c r="O29471" s="223"/>
    </row>
    <row r="29472" spans="15:15" x14ac:dyDescent="0.2">
      <c r="O29472" s="223"/>
    </row>
    <row r="29473" spans="15:15" x14ac:dyDescent="0.2">
      <c r="O29473" s="223"/>
    </row>
    <row r="29474" spans="15:15" x14ac:dyDescent="0.2">
      <c r="O29474" s="223"/>
    </row>
    <row r="29475" spans="15:15" x14ac:dyDescent="0.2">
      <c r="O29475" s="223"/>
    </row>
    <row r="29476" spans="15:15" x14ac:dyDescent="0.2">
      <c r="O29476" s="223"/>
    </row>
    <row r="29477" spans="15:15" x14ac:dyDescent="0.2">
      <c r="O29477" s="223"/>
    </row>
    <row r="29478" spans="15:15" x14ac:dyDescent="0.2">
      <c r="O29478" s="223"/>
    </row>
    <row r="29479" spans="15:15" x14ac:dyDescent="0.2">
      <c r="O29479" s="223"/>
    </row>
    <row r="29480" spans="15:15" x14ac:dyDescent="0.2">
      <c r="O29480" s="223"/>
    </row>
    <row r="29481" spans="15:15" x14ac:dyDescent="0.2">
      <c r="O29481" s="223"/>
    </row>
    <row r="29482" spans="15:15" x14ac:dyDescent="0.2">
      <c r="O29482" s="223"/>
    </row>
    <row r="29483" spans="15:15" x14ac:dyDescent="0.2">
      <c r="O29483" s="223"/>
    </row>
    <row r="29484" spans="15:15" x14ac:dyDescent="0.2">
      <c r="O29484" s="223"/>
    </row>
    <row r="29485" spans="15:15" x14ac:dyDescent="0.2">
      <c r="O29485" s="223"/>
    </row>
    <row r="29486" spans="15:15" x14ac:dyDescent="0.2">
      <c r="O29486" s="223"/>
    </row>
    <row r="29487" spans="15:15" x14ac:dyDescent="0.2">
      <c r="O29487" s="223"/>
    </row>
    <row r="29488" spans="15:15" x14ac:dyDescent="0.2">
      <c r="O29488" s="223"/>
    </row>
    <row r="29489" spans="15:15" x14ac:dyDescent="0.2">
      <c r="O29489" s="223"/>
    </row>
    <row r="29490" spans="15:15" x14ac:dyDescent="0.2">
      <c r="O29490" s="223"/>
    </row>
    <row r="29491" spans="15:15" x14ac:dyDescent="0.2">
      <c r="O29491" s="223"/>
    </row>
    <row r="29492" spans="15:15" x14ac:dyDescent="0.2">
      <c r="O29492" s="223"/>
    </row>
    <row r="29493" spans="15:15" x14ac:dyDescent="0.2">
      <c r="O29493" s="223"/>
    </row>
    <row r="29494" spans="15:15" x14ac:dyDescent="0.2">
      <c r="O29494" s="223"/>
    </row>
    <row r="29495" spans="15:15" x14ac:dyDescent="0.2">
      <c r="O29495" s="223"/>
    </row>
    <row r="29496" spans="15:15" x14ac:dyDescent="0.2">
      <c r="O29496" s="223"/>
    </row>
    <row r="29497" spans="15:15" x14ac:dyDescent="0.2">
      <c r="O29497" s="223"/>
    </row>
    <row r="29498" spans="15:15" x14ac:dyDescent="0.2">
      <c r="O29498" s="223"/>
    </row>
    <row r="29499" spans="15:15" x14ac:dyDescent="0.2">
      <c r="O29499" s="223"/>
    </row>
    <row r="29500" spans="15:15" x14ac:dyDescent="0.2">
      <c r="O29500" s="223"/>
    </row>
    <row r="29501" spans="15:15" x14ac:dyDescent="0.2">
      <c r="O29501" s="223"/>
    </row>
    <row r="29502" spans="15:15" x14ac:dyDescent="0.2">
      <c r="O29502" s="223"/>
    </row>
    <row r="29503" spans="15:15" x14ac:dyDescent="0.2">
      <c r="O29503" s="223"/>
    </row>
    <row r="29504" spans="15:15" x14ac:dyDescent="0.2">
      <c r="O29504" s="223"/>
    </row>
    <row r="29505" spans="15:15" x14ac:dyDescent="0.2">
      <c r="O29505" s="223"/>
    </row>
    <row r="29506" spans="15:15" x14ac:dyDescent="0.2">
      <c r="O29506" s="223"/>
    </row>
    <row r="29507" spans="15:15" x14ac:dyDescent="0.2">
      <c r="O29507" s="223"/>
    </row>
    <row r="29508" spans="15:15" x14ac:dyDescent="0.2">
      <c r="O29508" s="223"/>
    </row>
    <row r="29509" spans="15:15" x14ac:dyDescent="0.2">
      <c r="O29509" s="223"/>
    </row>
    <row r="29510" spans="15:15" x14ac:dyDescent="0.2">
      <c r="O29510" s="223"/>
    </row>
    <row r="29511" spans="15:15" x14ac:dyDescent="0.2">
      <c r="O29511" s="223"/>
    </row>
    <row r="29512" spans="15:15" x14ac:dyDescent="0.2">
      <c r="O29512" s="223"/>
    </row>
    <row r="29513" spans="15:15" x14ac:dyDescent="0.2">
      <c r="O29513" s="223"/>
    </row>
    <row r="29514" spans="15:15" x14ac:dyDescent="0.2">
      <c r="O29514" s="223"/>
    </row>
    <row r="29515" spans="15:15" x14ac:dyDescent="0.2">
      <c r="O29515" s="223"/>
    </row>
    <row r="29516" spans="15:15" x14ac:dyDescent="0.2">
      <c r="O29516" s="223"/>
    </row>
    <row r="29517" spans="15:15" x14ac:dyDescent="0.2">
      <c r="O29517" s="223"/>
    </row>
    <row r="29518" spans="15:15" x14ac:dyDescent="0.2">
      <c r="O29518" s="223"/>
    </row>
    <row r="29519" spans="15:15" x14ac:dyDescent="0.2">
      <c r="O29519" s="223"/>
    </row>
    <row r="29520" spans="15:15" x14ac:dyDescent="0.2">
      <c r="O29520" s="223"/>
    </row>
    <row r="29521" spans="15:15" x14ac:dyDescent="0.2">
      <c r="O29521" s="223"/>
    </row>
    <row r="29522" spans="15:15" x14ac:dyDescent="0.2">
      <c r="O29522" s="223"/>
    </row>
    <row r="29523" spans="15:15" x14ac:dyDescent="0.2">
      <c r="O29523" s="223"/>
    </row>
    <row r="29524" spans="15:15" x14ac:dyDescent="0.2">
      <c r="O29524" s="223"/>
    </row>
    <row r="29525" spans="15:15" x14ac:dyDescent="0.2">
      <c r="O29525" s="223"/>
    </row>
    <row r="29526" spans="15:15" x14ac:dyDescent="0.2">
      <c r="O29526" s="223"/>
    </row>
    <row r="29527" spans="15:15" x14ac:dyDescent="0.2">
      <c r="O29527" s="223"/>
    </row>
    <row r="29528" spans="15:15" x14ac:dyDescent="0.2">
      <c r="O29528" s="223"/>
    </row>
    <row r="29529" spans="15:15" x14ac:dyDescent="0.2">
      <c r="O29529" s="223"/>
    </row>
    <row r="29530" spans="15:15" x14ac:dyDescent="0.2">
      <c r="O29530" s="223"/>
    </row>
    <row r="29531" spans="15:15" x14ac:dyDescent="0.2">
      <c r="O29531" s="223"/>
    </row>
    <row r="29532" spans="15:15" x14ac:dyDescent="0.2">
      <c r="O29532" s="223"/>
    </row>
    <row r="29533" spans="15:15" x14ac:dyDescent="0.2">
      <c r="O29533" s="223"/>
    </row>
    <row r="29534" spans="15:15" x14ac:dyDescent="0.2">
      <c r="O29534" s="223"/>
    </row>
    <row r="29535" spans="15:15" x14ac:dyDescent="0.2">
      <c r="O29535" s="223"/>
    </row>
    <row r="29536" spans="15:15" x14ac:dyDescent="0.2">
      <c r="O29536" s="223"/>
    </row>
    <row r="29537" spans="15:15" x14ac:dyDescent="0.2">
      <c r="O29537" s="223"/>
    </row>
    <row r="29538" spans="15:15" x14ac:dyDescent="0.2">
      <c r="O29538" s="223"/>
    </row>
    <row r="29539" spans="15:15" x14ac:dyDescent="0.2">
      <c r="O29539" s="223"/>
    </row>
    <row r="29540" spans="15:15" x14ac:dyDescent="0.2">
      <c r="O29540" s="223"/>
    </row>
    <row r="29541" spans="15:15" x14ac:dyDescent="0.2">
      <c r="O29541" s="223"/>
    </row>
    <row r="29542" spans="15:15" x14ac:dyDescent="0.2">
      <c r="O29542" s="223"/>
    </row>
    <row r="29543" spans="15:15" x14ac:dyDescent="0.2">
      <c r="O29543" s="223"/>
    </row>
    <row r="29544" spans="15:15" x14ac:dyDescent="0.2">
      <c r="O29544" s="223"/>
    </row>
    <row r="29545" spans="15:15" x14ac:dyDescent="0.2">
      <c r="O29545" s="223"/>
    </row>
    <row r="29546" spans="15:15" x14ac:dyDescent="0.2">
      <c r="O29546" s="223"/>
    </row>
    <row r="29547" spans="15:15" x14ac:dyDescent="0.2">
      <c r="O29547" s="223"/>
    </row>
    <row r="29548" spans="15:15" x14ac:dyDescent="0.2">
      <c r="O29548" s="223"/>
    </row>
    <row r="29549" spans="15:15" x14ac:dyDescent="0.2">
      <c r="O29549" s="223"/>
    </row>
    <row r="29550" spans="15:15" x14ac:dyDescent="0.2">
      <c r="O29550" s="223"/>
    </row>
    <row r="29551" spans="15:15" x14ac:dyDescent="0.2">
      <c r="O29551" s="223"/>
    </row>
    <row r="29552" spans="15:15" x14ac:dyDescent="0.2">
      <c r="O29552" s="223"/>
    </row>
    <row r="29553" spans="15:15" x14ac:dyDescent="0.2">
      <c r="O29553" s="223"/>
    </row>
    <row r="29554" spans="15:15" x14ac:dyDescent="0.2">
      <c r="O29554" s="223"/>
    </row>
    <row r="29555" spans="15:15" x14ac:dyDescent="0.2">
      <c r="O29555" s="223"/>
    </row>
    <row r="29556" spans="15:15" x14ac:dyDescent="0.2">
      <c r="O29556" s="223"/>
    </row>
    <row r="29557" spans="15:15" x14ac:dyDescent="0.2">
      <c r="O29557" s="223"/>
    </row>
    <row r="29558" spans="15:15" x14ac:dyDescent="0.2">
      <c r="O29558" s="223"/>
    </row>
    <row r="29559" spans="15:15" x14ac:dyDescent="0.2">
      <c r="O29559" s="223"/>
    </row>
    <row r="29560" spans="15:15" x14ac:dyDescent="0.2">
      <c r="O29560" s="223"/>
    </row>
    <row r="29561" spans="15:15" x14ac:dyDescent="0.2">
      <c r="O29561" s="223"/>
    </row>
    <row r="29562" spans="15:15" x14ac:dyDescent="0.2">
      <c r="O29562" s="223"/>
    </row>
    <row r="29563" spans="15:15" x14ac:dyDescent="0.2">
      <c r="O29563" s="223"/>
    </row>
    <row r="29564" spans="15:15" x14ac:dyDescent="0.2">
      <c r="O29564" s="223"/>
    </row>
    <row r="29565" spans="15:15" x14ac:dyDescent="0.2">
      <c r="O29565" s="223"/>
    </row>
    <row r="29566" spans="15:15" x14ac:dyDescent="0.2">
      <c r="O29566" s="223"/>
    </row>
    <row r="29567" spans="15:15" x14ac:dyDescent="0.2">
      <c r="O29567" s="223"/>
    </row>
    <row r="29568" spans="15:15" x14ac:dyDescent="0.2">
      <c r="O29568" s="223"/>
    </row>
    <row r="29569" spans="15:15" x14ac:dyDescent="0.2">
      <c r="O29569" s="223"/>
    </row>
    <row r="29570" spans="15:15" x14ac:dyDescent="0.2">
      <c r="O29570" s="223"/>
    </row>
    <row r="29571" spans="15:15" x14ac:dyDescent="0.2">
      <c r="O29571" s="223"/>
    </row>
    <row r="29572" spans="15:15" x14ac:dyDescent="0.2">
      <c r="O29572" s="223"/>
    </row>
    <row r="29573" spans="15:15" x14ac:dyDescent="0.2">
      <c r="O29573" s="223"/>
    </row>
    <row r="29574" spans="15:15" x14ac:dyDescent="0.2">
      <c r="O29574" s="223"/>
    </row>
    <row r="29575" spans="15:15" x14ac:dyDescent="0.2">
      <c r="O29575" s="223"/>
    </row>
    <row r="29576" spans="15:15" x14ac:dyDescent="0.2">
      <c r="O29576" s="223"/>
    </row>
    <row r="29577" spans="15:15" x14ac:dyDescent="0.2">
      <c r="O29577" s="223"/>
    </row>
    <row r="29578" spans="15:15" x14ac:dyDescent="0.2">
      <c r="O29578" s="223"/>
    </row>
    <row r="29579" spans="15:15" x14ac:dyDescent="0.2">
      <c r="O29579" s="223"/>
    </row>
    <row r="29580" spans="15:15" x14ac:dyDescent="0.2">
      <c r="O29580" s="223"/>
    </row>
    <row r="29581" spans="15:15" x14ac:dyDescent="0.2">
      <c r="O29581" s="223"/>
    </row>
    <row r="29582" spans="15:15" x14ac:dyDescent="0.2">
      <c r="O29582" s="223"/>
    </row>
    <row r="29583" spans="15:15" x14ac:dyDescent="0.2">
      <c r="O29583" s="223"/>
    </row>
    <row r="29584" spans="15:15" x14ac:dyDescent="0.2">
      <c r="O29584" s="223"/>
    </row>
    <row r="29585" spans="15:15" x14ac:dyDescent="0.2">
      <c r="O29585" s="223"/>
    </row>
    <row r="29586" spans="15:15" x14ac:dyDescent="0.2">
      <c r="O29586" s="223"/>
    </row>
    <row r="29587" spans="15:15" x14ac:dyDescent="0.2">
      <c r="O29587" s="223"/>
    </row>
    <row r="29588" spans="15:15" x14ac:dyDescent="0.2">
      <c r="O29588" s="223"/>
    </row>
    <row r="29589" spans="15:15" x14ac:dyDescent="0.2">
      <c r="O29589" s="223"/>
    </row>
    <row r="29590" spans="15:15" x14ac:dyDescent="0.2">
      <c r="O29590" s="223"/>
    </row>
    <row r="29591" spans="15:15" x14ac:dyDescent="0.2">
      <c r="O29591" s="223"/>
    </row>
    <row r="29592" spans="15:15" x14ac:dyDescent="0.2">
      <c r="O29592" s="223"/>
    </row>
    <row r="29593" spans="15:15" x14ac:dyDescent="0.2">
      <c r="O29593" s="223"/>
    </row>
    <row r="29594" spans="15:15" x14ac:dyDescent="0.2">
      <c r="O29594" s="223"/>
    </row>
    <row r="29595" spans="15:15" x14ac:dyDescent="0.2">
      <c r="O29595" s="223"/>
    </row>
    <row r="29596" spans="15:15" x14ac:dyDescent="0.2">
      <c r="O29596" s="223"/>
    </row>
    <row r="29597" spans="15:15" x14ac:dyDescent="0.2">
      <c r="O29597" s="223"/>
    </row>
    <row r="29598" spans="15:15" x14ac:dyDescent="0.2">
      <c r="O29598" s="223"/>
    </row>
    <row r="29599" spans="15:15" x14ac:dyDescent="0.2">
      <c r="O29599" s="223"/>
    </row>
    <row r="29600" spans="15:15" x14ac:dyDescent="0.2">
      <c r="O29600" s="223"/>
    </row>
    <row r="29601" spans="15:15" x14ac:dyDescent="0.2">
      <c r="O29601" s="223"/>
    </row>
    <row r="29602" spans="15:15" x14ac:dyDescent="0.2">
      <c r="O29602" s="223"/>
    </row>
    <row r="29603" spans="15:15" x14ac:dyDescent="0.2">
      <c r="O29603" s="223"/>
    </row>
    <row r="29604" spans="15:15" x14ac:dyDescent="0.2">
      <c r="O29604" s="223"/>
    </row>
    <row r="29605" spans="15:15" x14ac:dyDescent="0.2">
      <c r="O29605" s="223"/>
    </row>
    <row r="29606" spans="15:15" x14ac:dyDescent="0.2">
      <c r="O29606" s="223"/>
    </row>
    <row r="29607" spans="15:15" x14ac:dyDescent="0.2">
      <c r="O29607" s="223"/>
    </row>
    <row r="29608" spans="15:15" x14ac:dyDescent="0.2">
      <c r="O29608" s="223"/>
    </row>
    <row r="29609" spans="15:15" x14ac:dyDescent="0.2">
      <c r="O29609" s="223"/>
    </row>
    <row r="29610" spans="15:15" x14ac:dyDescent="0.2">
      <c r="O29610" s="223"/>
    </row>
    <row r="29611" spans="15:15" x14ac:dyDescent="0.2">
      <c r="O29611" s="223"/>
    </row>
    <row r="29612" spans="15:15" x14ac:dyDescent="0.2">
      <c r="O29612" s="223"/>
    </row>
    <row r="29613" spans="15:15" x14ac:dyDescent="0.2">
      <c r="O29613" s="223"/>
    </row>
    <row r="29614" spans="15:15" x14ac:dyDescent="0.2">
      <c r="O29614" s="223"/>
    </row>
    <row r="29615" spans="15:15" x14ac:dyDescent="0.2">
      <c r="O29615" s="223"/>
    </row>
    <row r="29616" spans="15:15" x14ac:dyDescent="0.2">
      <c r="O29616" s="223"/>
    </row>
    <row r="29617" spans="15:15" x14ac:dyDescent="0.2">
      <c r="O29617" s="223"/>
    </row>
    <row r="29618" spans="15:15" x14ac:dyDescent="0.2">
      <c r="O29618" s="223"/>
    </row>
    <row r="29619" spans="15:15" x14ac:dyDescent="0.2">
      <c r="O29619" s="223"/>
    </row>
    <row r="29620" spans="15:15" x14ac:dyDescent="0.2">
      <c r="O29620" s="223"/>
    </row>
    <row r="29621" spans="15:15" x14ac:dyDescent="0.2">
      <c r="O29621" s="223"/>
    </row>
    <row r="29622" spans="15:15" x14ac:dyDescent="0.2">
      <c r="O29622" s="223"/>
    </row>
    <row r="29623" spans="15:15" x14ac:dyDescent="0.2">
      <c r="O29623" s="223"/>
    </row>
    <row r="29624" spans="15:15" x14ac:dyDescent="0.2">
      <c r="O29624" s="223"/>
    </row>
    <row r="29625" spans="15:15" x14ac:dyDescent="0.2">
      <c r="O29625" s="223"/>
    </row>
    <row r="29626" spans="15:15" x14ac:dyDescent="0.2">
      <c r="O29626" s="223"/>
    </row>
    <row r="29627" spans="15:15" x14ac:dyDescent="0.2">
      <c r="O29627" s="223"/>
    </row>
    <row r="29628" spans="15:15" x14ac:dyDescent="0.2">
      <c r="O29628" s="223"/>
    </row>
    <row r="29629" spans="15:15" x14ac:dyDescent="0.2">
      <c r="O29629" s="223"/>
    </row>
    <row r="29630" spans="15:15" x14ac:dyDescent="0.2">
      <c r="O29630" s="223"/>
    </row>
    <row r="29631" spans="15:15" x14ac:dyDescent="0.2">
      <c r="O29631" s="223"/>
    </row>
    <row r="29632" spans="15:15" x14ac:dyDescent="0.2">
      <c r="O29632" s="223"/>
    </row>
    <row r="29633" spans="15:15" x14ac:dyDescent="0.2">
      <c r="O29633" s="223"/>
    </row>
    <row r="29634" spans="15:15" x14ac:dyDescent="0.2">
      <c r="O29634" s="223"/>
    </row>
    <row r="29635" spans="15:15" x14ac:dyDescent="0.2">
      <c r="O29635" s="223"/>
    </row>
    <row r="29636" spans="15:15" x14ac:dyDescent="0.2">
      <c r="O29636" s="223"/>
    </row>
    <row r="29637" spans="15:15" x14ac:dyDescent="0.2">
      <c r="O29637" s="223"/>
    </row>
    <row r="29638" spans="15:15" x14ac:dyDescent="0.2">
      <c r="O29638" s="223"/>
    </row>
    <row r="29639" spans="15:15" x14ac:dyDescent="0.2">
      <c r="O29639" s="223"/>
    </row>
    <row r="29640" spans="15:15" x14ac:dyDescent="0.2">
      <c r="O29640" s="223"/>
    </row>
    <row r="29641" spans="15:15" x14ac:dyDescent="0.2">
      <c r="O29641" s="223"/>
    </row>
    <row r="29642" spans="15:15" x14ac:dyDescent="0.2">
      <c r="O29642" s="223"/>
    </row>
    <row r="29643" spans="15:15" x14ac:dyDescent="0.2">
      <c r="O29643" s="223"/>
    </row>
    <row r="29644" spans="15:15" x14ac:dyDescent="0.2">
      <c r="O29644" s="223"/>
    </row>
    <row r="29645" spans="15:15" x14ac:dyDescent="0.2">
      <c r="O29645" s="223"/>
    </row>
    <row r="29646" spans="15:15" x14ac:dyDescent="0.2">
      <c r="O29646" s="223"/>
    </row>
    <row r="29647" spans="15:15" x14ac:dyDescent="0.2">
      <c r="O29647" s="223"/>
    </row>
    <row r="29648" spans="15:15" x14ac:dyDescent="0.2">
      <c r="O29648" s="223"/>
    </row>
    <row r="29649" spans="15:15" x14ac:dyDescent="0.2">
      <c r="O29649" s="223"/>
    </row>
    <row r="29650" spans="15:15" x14ac:dyDescent="0.2">
      <c r="O29650" s="223"/>
    </row>
    <row r="29651" spans="15:15" x14ac:dyDescent="0.2">
      <c r="O29651" s="223"/>
    </row>
    <row r="29652" spans="15:15" x14ac:dyDescent="0.2">
      <c r="O29652" s="223"/>
    </row>
    <row r="29653" spans="15:15" x14ac:dyDescent="0.2">
      <c r="O29653" s="223"/>
    </row>
    <row r="29654" spans="15:15" x14ac:dyDescent="0.2">
      <c r="O29654" s="223"/>
    </row>
    <row r="29655" spans="15:15" x14ac:dyDescent="0.2">
      <c r="O29655" s="223"/>
    </row>
    <row r="29656" spans="15:15" x14ac:dyDescent="0.2">
      <c r="O29656" s="223"/>
    </row>
    <row r="29657" spans="15:15" x14ac:dyDescent="0.2">
      <c r="O29657" s="223"/>
    </row>
    <row r="29658" spans="15:15" x14ac:dyDescent="0.2">
      <c r="O29658" s="223"/>
    </row>
    <row r="29659" spans="15:15" x14ac:dyDescent="0.2">
      <c r="O29659" s="223"/>
    </row>
    <row r="29660" spans="15:15" x14ac:dyDescent="0.2">
      <c r="O29660" s="223"/>
    </row>
    <row r="29661" spans="15:15" x14ac:dyDescent="0.2">
      <c r="O29661" s="223"/>
    </row>
    <row r="29662" spans="15:15" x14ac:dyDescent="0.2">
      <c r="O29662" s="223"/>
    </row>
    <row r="29663" spans="15:15" x14ac:dyDescent="0.2">
      <c r="O29663" s="223"/>
    </row>
    <row r="29664" spans="15:15" x14ac:dyDescent="0.2">
      <c r="O29664" s="223"/>
    </row>
    <row r="29665" spans="15:15" x14ac:dyDescent="0.2">
      <c r="O29665" s="223"/>
    </row>
    <row r="29666" spans="15:15" x14ac:dyDescent="0.2">
      <c r="O29666" s="223"/>
    </row>
    <row r="29667" spans="15:15" x14ac:dyDescent="0.2">
      <c r="O29667" s="223"/>
    </row>
    <row r="29668" spans="15:15" x14ac:dyDescent="0.2">
      <c r="O29668" s="223"/>
    </row>
    <row r="29669" spans="15:15" x14ac:dyDescent="0.2">
      <c r="O29669" s="223"/>
    </row>
    <row r="29670" spans="15:15" x14ac:dyDescent="0.2">
      <c r="O29670" s="223"/>
    </row>
    <row r="29671" spans="15:15" x14ac:dyDescent="0.2">
      <c r="O29671" s="223"/>
    </row>
    <row r="29672" spans="15:15" x14ac:dyDescent="0.2">
      <c r="O29672" s="223"/>
    </row>
    <row r="29673" spans="15:15" x14ac:dyDescent="0.2">
      <c r="O29673" s="223"/>
    </row>
    <row r="29674" spans="15:15" x14ac:dyDescent="0.2">
      <c r="O29674" s="223"/>
    </row>
    <row r="29675" spans="15:15" x14ac:dyDescent="0.2">
      <c r="O29675" s="223"/>
    </row>
    <row r="29676" spans="15:15" x14ac:dyDescent="0.2">
      <c r="O29676" s="223"/>
    </row>
    <row r="29677" spans="15:15" x14ac:dyDescent="0.2">
      <c r="O29677" s="223"/>
    </row>
    <row r="29678" spans="15:15" x14ac:dyDescent="0.2">
      <c r="O29678" s="223"/>
    </row>
    <row r="29679" spans="15:15" x14ac:dyDescent="0.2">
      <c r="O29679" s="223"/>
    </row>
    <row r="29680" spans="15:15" x14ac:dyDescent="0.2">
      <c r="O29680" s="223"/>
    </row>
    <row r="29681" spans="15:15" x14ac:dyDescent="0.2">
      <c r="O29681" s="223"/>
    </row>
    <row r="29682" spans="15:15" x14ac:dyDescent="0.2">
      <c r="O29682" s="223"/>
    </row>
    <row r="29683" spans="15:15" x14ac:dyDescent="0.2">
      <c r="O29683" s="223"/>
    </row>
    <row r="29684" spans="15:15" x14ac:dyDescent="0.2">
      <c r="O29684" s="223"/>
    </row>
    <row r="29685" spans="15:15" x14ac:dyDescent="0.2">
      <c r="O29685" s="223"/>
    </row>
    <row r="29686" spans="15:15" x14ac:dyDescent="0.2">
      <c r="O29686" s="223"/>
    </row>
    <row r="29687" spans="15:15" x14ac:dyDescent="0.2">
      <c r="O29687" s="223"/>
    </row>
    <row r="29688" spans="15:15" x14ac:dyDescent="0.2">
      <c r="O29688" s="223"/>
    </row>
    <row r="29689" spans="15:15" x14ac:dyDescent="0.2">
      <c r="O29689" s="223"/>
    </row>
    <row r="29690" spans="15:15" x14ac:dyDescent="0.2">
      <c r="O29690" s="223"/>
    </row>
    <row r="29691" spans="15:15" x14ac:dyDescent="0.2">
      <c r="O29691" s="223"/>
    </row>
    <row r="29692" spans="15:15" x14ac:dyDescent="0.2">
      <c r="O29692" s="223"/>
    </row>
    <row r="29693" spans="15:15" x14ac:dyDescent="0.2">
      <c r="O29693" s="223"/>
    </row>
    <row r="29694" spans="15:15" x14ac:dyDescent="0.2">
      <c r="O29694" s="223"/>
    </row>
    <row r="29695" spans="15:15" x14ac:dyDescent="0.2">
      <c r="O29695" s="223"/>
    </row>
    <row r="29696" spans="15:15" x14ac:dyDescent="0.2">
      <c r="O29696" s="223"/>
    </row>
    <row r="29697" spans="15:15" x14ac:dyDescent="0.2">
      <c r="O29697" s="223"/>
    </row>
    <row r="29698" spans="15:15" x14ac:dyDescent="0.2">
      <c r="O29698" s="223"/>
    </row>
    <row r="29699" spans="15:15" x14ac:dyDescent="0.2">
      <c r="O29699" s="223"/>
    </row>
    <row r="29700" spans="15:15" x14ac:dyDescent="0.2">
      <c r="O29700" s="223"/>
    </row>
    <row r="29701" spans="15:15" x14ac:dyDescent="0.2">
      <c r="O29701" s="223"/>
    </row>
    <row r="29702" spans="15:15" x14ac:dyDescent="0.2">
      <c r="O29702" s="223"/>
    </row>
    <row r="29703" spans="15:15" x14ac:dyDescent="0.2">
      <c r="O29703" s="223"/>
    </row>
    <row r="29704" spans="15:15" x14ac:dyDescent="0.2">
      <c r="O29704" s="223"/>
    </row>
    <row r="29705" spans="15:15" x14ac:dyDescent="0.2">
      <c r="O29705" s="223"/>
    </row>
    <row r="29706" spans="15:15" x14ac:dyDescent="0.2">
      <c r="O29706" s="223"/>
    </row>
    <row r="29707" spans="15:15" x14ac:dyDescent="0.2">
      <c r="O29707" s="223"/>
    </row>
    <row r="29708" spans="15:15" x14ac:dyDescent="0.2">
      <c r="O29708" s="223"/>
    </row>
    <row r="29709" spans="15:15" x14ac:dyDescent="0.2">
      <c r="O29709" s="223"/>
    </row>
    <row r="29710" spans="15:15" x14ac:dyDescent="0.2">
      <c r="O29710" s="223"/>
    </row>
    <row r="29711" spans="15:15" x14ac:dyDescent="0.2">
      <c r="O29711" s="223"/>
    </row>
    <row r="29712" spans="15:15" x14ac:dyDescent="0.2">
      <c r="O29712" s="223"/>
    </row>
    <row r="29713" spans="15:15" x14ac:dyDescent="0.2">
      <c r="O29713" s="223"/>
    </row>
    <row r="29714" spans="15:15" x14ac:dyDescent="0.2">
      <c r="O29714" s="223"/>
    </row>
    <row r="29715" spans="15:15" x14ac:dyDescent="0.2">
      <c r="O29715" s="223"/>
    </row>
    <row r="29716" spans="15:15" x14ac:dyDescent="0.2">
      <c r="O29716" s="223"/>
    </row>
    <row r="29717" spans="15:15" x14ac:dyDescent="0.2">
      <c r="O29717" s="223"/>
    </row>
    <row r="29718" spans="15:15" x14ac:dyDescent="0.2">
      <c r="O29718" s="223"/>
    </row>
    <row r="29719" spans="15:15" x14ac:dyDescent="0.2">
      <c r="O29719" s="223"/>
    </row>
    <row r="29720" spans="15:15" x14ac:dyDescent="0.2">
      <c r="O29720" s="223"/>
    </row>
    <row r="29721" spans="15:15" x14ac:dyDescent="0.2">
      <c r="O29721" s="223"/>
    </row>
    <row r="29722" spans="15:15" x14ac:dyDescent="0.2">
      <c r="O29722" s="223"/>
    </row>
    <row r="29723" spans="15:15" x14ac:dyDescent="0.2">
      <c r="O29723" s="223"/>
    </row>
    <row r="29724" spans="15:15" x14ac:dyDescent="0.2">
      <c r="O29724" s="223"/>
    </row>
    <row r="29725" spans="15:15" x14ac:dyDescent="0.2">
      <c r="O29725" s="223"/>
    </row>
    <row r="29726" spans="15:15" x14ac:dyDescent="0.2">
      <c r="O29726" s="223"/>
    </row>
    <row r="29727" spans="15:15" x14ac:dyDescent="0.2">
      <c r="O29727" s="223"/>
    </row>
    <row r="29728" spans="15:15" x14ac:dyDescent="0.2">
      <c r="O29728" s="223"/>
    </row>
    <row r="29729" spans="15:15" x14ac:dyDescent="0.2">
      <c r="O29729" s="223"/>
    </row>
    <row r="29730" spans="15:15" x14ac:dyDescent="0.2">
      <c r="O29730" s="223"/>
    </row>
    <row r="29731" spans="15:15" x14ac:dyDescent="0.2">
      <c r="O29731" s="223"/>
    </row>
    <row r="29732" spans="15:15" x14ac:dyDescent="0.2">
      <c r="O29732" s="223"/>
    </row>
    <row r="29733" spans="15:15" x14ac:dyDescent="0.2">
      <c r="O29733" s="223"/>
    </row>
    <row r="29734" spans="15:15" x14ac:dyDescent="0.2">
      <c r="O29734" s="223"/>
    </row>
    <row r="29735" spans="15:15" x14ac:dyDescent="0.2">
      <c r="O29735" s="223"/>
    </row>
    <row r="29736" spans="15:15" x14ac:dyDescent="0.2">
      <c r="O29736" s="223"/>
    </row>
    <row r="29737" spans="15:15" x14ac:dyDescent="0.2">
      <c r="O29737" s="223"/>
    </row>
    <row r="29738" spans="15:15" x14ac:dyDescent="0.2">
      <c r="O29738" s="223"/>
    </row>
    <row r="29739" spans="15:15" x14ac:dyDescent="0.2">
      <c r="O29739" s="223"/>
    </row>
    <row r="29740" spans="15:15" x14ac:dyDescent="0.2">
      <c r="O29740" s="223"/>
    </row>
    <row r="29741" spans="15:15" x14ac:dyDescent="0.2">
      <c r="O29741" s="223"/>
    </row>
    <row r="29742" spans="15:15" x14ac:dyDescent="0.2">
      <c r="O29742" s="223"/>
    </row>
    <row r="29743" spans="15:15" x14ac:dyDescent="0.2">
      <c r="O29743" s="223"/>
    </row>
    <row r="29744" spans="15:15" x14ac:dyDescent="0.2">
      <c r="O29744" s="223"/>
    </row>
    <row r="29745" spans="15:15" x14ac:dyDescent="0.2">
      <c r="O29745" s="223"/>
    </row>
    <row r="29746" spans="15:15" x14ac:dyDescent="0.2">
      <c r="O29746" s="223"/>
    </row>
    <row r="29747" spans="15:15" x14ac:dyDescent="0.2">
      <c r="O29747" s="223"/>
    </row>
    <row r="29748" spans="15:15" x14ac:dyDescent="0.2">
      <c r="O29748" s="223"/>
    </row>
    <row r="29749" spans="15:15" x14ac:dyDescent="0.2">
      <c r="O29749" s="223"/>
    </row>
    <row r="29750" spans="15:15" x14ac:dyDescent="0.2">
      <c r="O29750" s="223"/>
    </row>
    <row r="29751" spans="15:15" x14ac:dyDescent="0.2">
      <c r="O29751" s="223"/>
    </row>
    <row r="29752" spans="15:15" x14ac:dyDescent="0.2">
      <c r="O29752" s="223"/>
    </row>
    <row r="29753" spans="15:15" x14ac:dyDescent="0.2">
      <c r="O29753" s="223"/>
    </row>
    <row r="29754" spans="15:15" x14ac:dyDescent="0.2">
      <c r="O29754" s="223"/>
    </row>
    <row r="29755" spans="15:15" x14ac:dyDescent="0.2">
      <c r="O29755" s="223"/>
    </row>
    <row r="29756" spans="15:15" x14ac:dyDescent="0.2">
      <c r="O29756" s="223"/>
    </row>
    <row r="29757" spans="15:15" x14ac:dyDescent="0.2">
      <c r="O29757" s="223"/>
    </row>
    <row r="29758" spans="15:15" x14ac:dyDescent="0.2">
      <c r="O29758" s="223"/>
    </row>
    <row r="29759" spans="15:15" x14ac:dyDescent="0.2">
      <c r="O29759" s="223"/>
    </row>
    <row r="29760" spans="15:15" x14ac:dyDescent="0.2">
      <c r="O29760" s="223"/>
    </row>
    <row r="29761" spans="15:15" x14ac:dyDescent="0.2">
      <c r="O29761" s="223"/>
    </row>
    <row r="29762" spans="15:15" x14ac:dyDescent="0.2">
      <c r="O29762" s="223"/>
    </row>
    <row r="29763" spans="15:15" x14ac:dyDescent="0.2">
      <c r="O29763" s="223"/>
    </row>
    <row r="29764" spans="15:15" x14ac:dyDescent="0.2">
      <c r="O29764" s="223"/>
    </row>
    <row r="29765" spans="15:15" x14ac:dyDescent="0.2">
      <c r="O29765" s="223"/>
    </row>
    <row r="29766" spans="15:15" x14ac:dyDescent="0.2">
      <c r="O29766" s="223"/>
    </row>
    <row r="29767" spans="15:15" x14ac:dyDescent="0.2">
      <c r="O29767" s="223"/>
    </row>
    <row r="29768" spans="15:15" x14ac:dyDescent="0.2">
      <c r="O29768" s="223"/>
    </row>
    <row r="29769" spans="15:15" x14ac:dyDescent="0.2">
      <c r="O29769" s="223"/>
    </row>
    <row r="29770" spans="15:15" x14ac:dyDescent="0.2">
      <c r="O29770" s="223"/>
    </row>
    <row r="29771" spans="15:15" x14ac:dyDescent="0.2">
      <c r="O29771" s="223"/>
    </row>
    <row r="29772" spans="15:15" x14ac:dyDescent="0.2">
      <c r="O29772" s="223"/>
    </row>
    <row r="29773" spans="15:15" x14ac:dyDescent="0.2">
      <c r="O29773" s="223"/>
    </row>
    <row r="29774" spans="15:15" x14ac:dyDescent="0.2">
      <c r="O29774" s="223"/>
    </row>
    <row r="29775" spans="15:15" x14ac:dyDescent="0.2">
      <c r="O29775" s="223"/>
    </row>
    <row r="29776" spans="15:15" x14ac:dyDescent="0.2">
      <c r="O29776" s="223"/>
    </row>
    <row r="29777" spans="15:15" x14ac:dyDescent="0.2">
      <c r="O29777" s="223"/>
    </row>
    <row r="29778" spans="15:15" x14ac:dyDescent="0.2">
      <c r="O29778" s="223"/>
    </row>
    <row r="29779" spans="15:15" x14ac:dyDescent="0.2">
      <c r="O29779" s="223"/>
    </row>
    <row r="29780" spans="15:15" x14ac:dyDescent="0.2">
      <c r="O29780" s="223"/>
    </row>
    <row r="29781" spans="15:15" x14ac:dyDescent="0.2">
      <c r="O29781" s="223"/>
    </row>
    <row r="29782" spans="15:15" x14ac:dyDescent="0.2">
      <c r="O29782" s="223"/>
    </row>
    <row r="29783" spans="15:15" x14ac:dyDescent="0.2">
      <c r="O29783" s="223"/>
    </row>
    <row r="29784" spans="15:15" x14ac:dyDescent="0.2">
      <c r="O29784" s="223"/>
    </row>
    <row r="29785" spans="15:15" x14ac:dyDescent="0.2">
      <c r="O29785" s="223"/>
    </row>
    <row r="29786" spans="15:15" x14ac:dyDescent="0.2">
      <c r="O29786" s="223"/>
    </row>
    <row r="29787" spans="15:15" x14ac:dyDescent="0.2">
      <c r="O29787" s="223"/>
    </row>
    <row r="29788" spans="15:15" x14ac:dyDescent="0.2">
      <c r="O29788" s="223"/>
    </row>
    <row r="29789" spans="15:15" x14ac:dyDescent="0.2">
      <c r="O29789" s="223"/>
    </row>
    <row r="29790" spans="15:15" x14ac:dyDescent="0.2">
      <c r="O29790" s="223"/>
    </row>
    <row r="29791" spans="15:15" x14ac:dyDescent="0.2">
      <c r="O29791" s="223"/>
    </row>
    <row r="29792" spans="15:15" x14ac:dyDescent="0.2">
      <c r="O29792" s="223"/>
    </row>
    <row r="29793" spans="15:15" x14ac:dyDescent="0.2">
      <c r="O29793" s="223"/>
    </row>
    <row r="29794" spans="15:15" x14ac:dyDescent="0.2">
      <c r="O29794" s="223"/>
    </row>
    <row r="29795" spans="15:15" x14ac:dyDescent="0.2">
      <c r="O29795" s="223"/>
    </row>
    <row r="29796" spans="15:15" x14ac:dyDescent="0.2">
      <c r="O29796" s="223"/>
    </row>
    <row r="29797" spans="15:15" x14ac:dyDescent="0.2">
      <c r="O29797" s="223"/>
    </row>
    <row r="29798" spans="15:15" x14ac:dyDescent="0.2">
      <c r="O29798" s="223"/>
    </row>
    <row r="29799" spans="15:15" x14ac:dyDescent="0.2">
      <c r="O29799" s="223"/>
    </row>
    <row r="29800" spans="15:15" x14ac:dyDescent="0.2">
      <c r="O29800" s="223"/>
    </row>
    <row r="29801" spans="15:15" x14ac:dyDescent="0.2">
      <c r="O29801" s="223"/>
    </row>
    <row r="29802" spans="15:15" x14ac:dyDescent="0.2">
      <c r="O29802" s="223"/>
    </row>
    <row r="29803" spans="15:15" x14ac:dyDescent="0.2">
      <c r="O29803" s="223"/>
    </row>
    <row r="29804" spans="15:15" x14ac:dyDescent="0.2">
      <c r="O29804" s="223"/>
    </row>
    <row r="29805" spans="15:15" x14ac:dyDescent="0.2">
      <c r="O29805" s="223"/>
    </row>
    <row r="29806" spans="15:15" x14ac:dyDescent="0.2">
      <c r="O29806" s="223"/>
    </row>
    <row r="29807" spans="15:15" x14ac:dyDescent="0.2">
      <c r="O29807" s="223"/>
    </row>
    <row r="29808" spans="15:15" x14ac:dyDescent="0.2">
      <c r="O29808" s="223"/>
    </row>
    <row r="29809" spans="15:15" x14ac:dyDescent="0.2">
      <c r="O29809" s="223"/>
    </row>
    <row r="29810" spans="15:15" x14ac:dyDescent="0.2">
      <c r="O29810" s="223"/>
    </row>
    <row r="29811" spans="15:15" x14ac:dyDescent="0.2">
      <c r="O29811" s="223"/>
    </row>
    <row r="29812" spans="15:15" x14ac:dyDescent="0.2">
      <c r="O29812" s="223"/>
    </row>
    <row r="29813" spans="15:15" x14ac:dyDescent="0.2">
      <c r="O29813" s="223"/>
    </row>
    <row r="29814" spans="15:15" x14ac:dyDescent="0.2">
      <c r="O29814" s="223"/>
    </row>
    <row r="29815" spans="15:15" x14ac:dyDescent="0.2">
      <c r="O29815" s="223"/>
    </row>
    <row r="29816" spans="15:15" x14ac:dyDescent="0.2">
      <c r="O29816" s="223"/>
    </row>
    <row r="29817" spans="15:15" x14ac:dyDescent="0.2">
      <c r="O29817" s="223"/>
    </row>
    <row r="29818" spans="15:15" x14ac:dyDescent="0.2">
      <c r="O29818" s="223"/>
    </row>
    <row r="29819" spans="15:15" x14ac:dyDescent="0.2">
      <c r="O29819" s="223"/>
    </row>
    <row r="29820" spans="15:15" x14ac:dyDescent="0.2">
      <c r="O29820" s="223"/>
    </row>
    <row r="29821" spans="15:15" x14ac:dyDescent="0.2">
      <c r="O29821" s="223"/>
    </row>
    <row r="29822" spans="15:15" x14ac:dyDescent="0.2">
      <c r="O29822" s="223"/>
    </row>
    <row r="29823" spans="15:15" x14ac:dyDescent="0.2">
      <c r="O29823" s="223"/>
    </row>
    <row r="29824" spans="15:15" x14ac:dyDescent="0.2">
      <c r="O29824" s="223"/>
    </row>
    <row r="29825" spans="15:15" x14ac:dyDescent="0.2">
      <c r="O29825" s="223"/>
    </row>
    <row r="29826" spans="15:15" x14ac:dyDescent="0.2">
      <c r="O29826" s="223"/>
    </row>
    <row r="29827" spans="15:15" x14ac:dyDescent="0.2">
      <c r="O29827" s="223"/>
    </row>
    <row r="29828" spans="15:15" x14ac:dyDescent="0.2">
      <c r="O29828" s="223"/>
    </row>
    <row r="29829" spans="15:15" x14ac:dyDescent="0.2">
      <c r="O29829" s="223"/>
    </row>
    <row r="29830" spans="15:15" x14ac:dyDescent="0.2">
      <c r="O29830" s="223"/>
    </row>
    <row r="29831" spans="15:15" x14ac:dyDescent="0.2">
      <c r="O29831" s="223"/>
    </row>
    <row r="29832" spans="15:15" x14ac:dyDescent="0.2">
      <c r="O29832" s="223"/>
    </row>
    <row r="29833" spans="15:15" x14ac:dyDescent="0.2">
      <c r="O29833" s="223"/>
    </row>
    <row r="29834" spans="15:15" x14ac:dyDescent="0.2">
      <c r="O29834" s="223"/>
    </row>
    <row r="29835" spans="15:15" x14ac:dyDescent="0.2">
      <c r="O29835" s="223"/>
    </row>
    <row r="29836" spans="15:15" x14ac:dyDescent="0.2">
      <c r="O29836" s="223"/>
    </row>
    <row r="29837" spans="15:15" x14ac:dyDescent="0.2">
      <c r="O29837" s="223"/>
    </row>
    <row r="29838" spans="15:15" x14ac:dyDescent="0.2">
      <c r="O29838" s="223"/>
    </row>
    <row r="29839" spans="15:15" x14ac:dyDescent="0.2">
      <c r="O29839" s="223"/>
    </row>
    <row r="29840" spans="15:15" x14ac:dyDescent="0.2">
      <c r="O29840" s="223"/>
    </row>
    <row r="29841" spans="15:15" x14ac:dyDescent="0.2">
      <c r="O29841" s="223"/>
    </row>
    <row r="29842" spans="15:15" x14ac:dyDescent="0.2">
      <c r="O29842" s="223"/>
    </row>
    <row r="29843" spans="15:15" x14ac:dyDescent="0.2">
      <c r="O29843" s="223"/>
    </row>
    <row r="29844" spans="15:15" x14ac:dyDescent="0.2">
      <c r="O29844" s="223"/>
    </row>
    <row r="29845" spans="15:15" x14ac:dyDescent="0.2">
      <c r="O29845" s="223"/>
    </row>
    <row r="29846" spans="15:15" x14ac:dyDescent="0.2">
      <c r="O29846" s="223"/>
    </row>
    <row r="29847" spans="15:15" x14ac:dyDescent="0.2">
      <c r="O29847" s="223"/>
    </row>
    <row r="29848" spans="15:15" x14ac:dyDescent="0.2">
      <c r="O29848" s="223"/>
    </row>
    <row r="29849" spans="15:15" x14ac:dyDescent="0.2">
      <c r="O29849" s="223"/>
    </row>
    <row r="29850" spans="15:15" x14ac:dyDescent="0.2">
      <c r="O29850" s="223"/>
    </row>
    <row r="29851" spans="15:15" x14ac:dyDescent="0.2">
      <c r="O29851" s="223"/>
    </row>
    <row r="29852" spans="15:15" x14ac:dyDescent="0.2">
      <c r="O29852" s="223"/>
    </row>
    <row r="29853" spans="15:15" x14ac:dyDescent="0.2">
      <c r="O29853" s="223"/>
    </row>
    <row r="29854" spans="15:15" x14ac:dyDescent="0.2">
      <c r="O29854" s="223"/>
    </row>
    <row r="29855" spans="15:15" x14ac:dyDescent="0.2">
      <c r="O29855" s="223"/>
    </row>
    <row r="29856" spans="15:15" x14ac:dyDescent="0.2">
      <c r="O29856" s="223"/>
    </row>
    <row r="29857" spans="15:15" x14ac:dyDescent="0.2">
      <c r="O29857" s="223"/>
    </row>
    <row r="29858" spans="15:15" x14ac:dyDescent="0.2">
      <c r="O29858" s="223"/>
    </row>
    <row r="29859" spans="15:15" x14ac:dyDescent="0.2">
      <c r="O29859" s="223"/>
    </row>
    <row r="29860" spans="15:15" x14ac:dyDescent="0.2">
      <c r="O29860" s="223"/>
    </row>
    <row r="29861" spans="15:15" x14ac:dyDescent="0.2">
      <c r="O29861" s="223"/>
    </row>
    <row r="29862" spans="15:15" x14ac:dyDescent="0.2">
      <c r="O29862" s="223"/>
    </row>
    <row r="29863" spans="15:15" x14ac:dyDescent="0.2">
      <c r="O29863" s="223"/>
    </row>
    <row r="29864" spans="15:15" x14ac:dyDescent="0.2">
      <c r="O29864" s="223"/>
    </row>
    <row r="29865" spans="15:15" x14ac:dyDescent="0.2">
      <c r="O29865" s="223"/>
    </row>
    <row r="29866" spans="15:15" x14ac:dyDescent="0.2">
      <c r="O29866" s="223"/>
    </row>
    <row r="29867" spans="15:15" x14ac:dyDescent="0.2">
      <c r="O29867" s="223"/>
    </row>
    <row r="29868" spans="15:15" x14ac:dyDescent="0.2">
      <c r="O29868" s="223"/>
    </row>
    <row r="29869" spans="15:15" x14ac:dyDescent="0.2">
      <c r="O29869" s="223"/>
    </row>
    <row r="29870" spans="15:15" x14ac:dyDescent="0.2">
      <c r="O29870" s="223"/>
    </row>
    <row r="29871" spans="15:15" x14ac:dyDescent="0.2">
      <c r="O29871" s="223"/>
    </row>
    <row r="29872" spans="15:15" x14ac:dyDescent="0.2">
      <c r="O29872" s="223"/>
    </row>
    <row r="29873" spans="15:15" x14ac:dyDescent="0.2">
      <c r="O29873" s="223"/>
    </row>
    <row r="29874" spans="15:15" x14ac:dyDescent="0.2">
      <c r="O29874" s="223"/>
    </row>
    <row r="29875" spans="15:15" x14ac:dyDescent="0.2">
      <c r="O29875" s="223"/>
    </row>
    <row r="29876" spans="15:15" x14ac:dyDescent="0.2">
      <c r="O29876" s="223"/>
    </row>
    <row r="29877" spans="15:15" x14ac:dyDescent="0.2">
      <c r="O29877" s="223"/>
    </row>
    <row r="29878" spans="15:15" x14ac:dyDescent="0.2">
      <c r="O29878" s="223"/>
    </row>
    <row r="29879" spans="15:15" x14ac:dyDescent="0.2">
      <c r="O29879" s="223"/>
    </row>
    <row r="29880" spans="15:15" x14ac:dyDescent="0.2">
      <c r="O29880" s="223"/>
    </row>
    <row r="29881" spans="15:15" x14ac:dyDescent="0.2">
      <c r="O29881" s="223"/>
    </row>
    <row r="29882" spans="15:15" x14ac:dyDescent="0.2">
      <c r="O29882" s="223"/>
    </row>
    <row r="29883" spans="15:15" x14ac:dyDescent="0.2">
      <c r="O29883" s="223"/>
    </row>
    <row r="29884" spans="15:15" x14ac:dyDescent="0.2">
      <c r="O29884" s="223"/>
    </row>
    <row r="29885" spans="15:15" x14ac:dyDescent="0.2">
      <c r="O29885" s="223"/>
    </row>
    <row r="29886" spans="15:15" x14ac:dyDescent="0.2">
      <c r="O29886" s="223"/>
    </row>
    <row r="29887" spans="15:15" x14ac:dyDescent="0.2">
      <c r="O29887" s="223"/>
    </row>
    <row r="29888" spans="15:15" x14ac:dyDescent="0.2">
      <c r="O29888" s="223"/>
    </row>
    <row r="29889" spans="15:15" x14ac:dyDescent="0.2">
      <c r="O29889" s="223"/>
    </row>
    <row r="29890" spans="15:15" x14ac:dyDescent="0.2">
      <c r="O29890" s="223"/>
    </row>
    <row r="29891" spans="15:15" x14ac:dyDescent="0.2">
      <c r="O29891" s="223"/>
    </row>
    <row r="29892" spans="15:15" x14ac:dyDescent="0.2">
      <c r="O29892" s="223"/>
    </row>
    <row r="29893" spans="15:15" x14ac:dyDescent="0.2">
      <c r="O29893" s="223"/>
    </row>
    <row r="29894" spans="15:15" x14ac:dyDescent="0.2">
      <c r="O29894" s="223"/>
    </row>
    <row r="29895" spans="15:15" x14ac:dyDescent="0.2">
      <c r="O29895" s="223"/>
    </row>
    <row r="29896" spans="15:15" x14ac:dyDescent="0.2">
      <c r="O29896" s="223"/>
    </row>
    <row r="29897" spans="15:15" x14ac:dyDescent="0.2">
      <c r="O29897" s="223"/>
    </row>
    <row r="29898" spans="15:15" x14ac:dyDescent="0.2">
      <c r="O29898" s="223"/>
    </row>
    <row r="29899" spans="15:15" x14ac:dyDescent="0.2">
      <c r="O29899" s="223"/>
    </row>
    <row r="29900" spans="15:15" x14ac:dyDescent="0.2">
      <c r="O29900" s="223"/>
    </row>
    <row r="29901" spans="15:15" x14ac:dyDescent="0.2">
      <c r="O29901" s="223"/>
    </row>
    <row r="29902" spans="15:15" x14ac:dyDescent="0.2">
      <c r="O29902" s="223"/>
    </row>
    <row r="29903" spans="15:15" x14ac:dyDescent="0.2">
      <c r="O29903" s="223"/>
    </row>
    <row r="29904" spans="15:15" x14ac:dyDescent="0.2">
      <c r="O29904" s="223"/>
    </row>
    <row r="29905" spans="15:15" x14ac:dyDescent="0.2">
      <c r="O29905" s="223"/>
    </row>
    <row r="29906" spans="15:15" x14ac:dyDescent="0.2">
      <c r="O29906" s="223"/>
    </row>
    <row r="29907" spans="15:15" x14ac:dyDescent="0.2">
      <c r="O29907" s="223"/>
    </row>
    <row r="29908" spans="15:15" x14ac:dyDescent="0.2">
      <c r="O29908" s="223"/>
    </row>
    <row r="29909" spans="15:15" x14ac:dyDescent="0.2">
      <c r="O29909" s="223"/>
    </row>
    <row r="29910" spans="15:15" x14ac:dyDescent="0.2">
      <c r="O29910" s="223"/>
    </row>
    <row r="29911" spans="15:15" x14ac:dyDescent="0.2">
      <c r="O29911" s="223"/>
    </row>
    <row r="29912" spans="15:15" x14ac:dyDescent="0.2">
      <c r="O29912" s="223"/>
    </row>
    <row r="29913" spans="15:15" x14ac:dyDescent="0.2">
      <c r="O29913" s="223"/>
    </row>
    <row r="29914" spans="15:15" x14ac:dyDescent="0.2">
      <c r="O29914" s="223"/>
    </row>
    <row r="29915" spans="15:15" x14ac:dyDescent="0.2">
      <c r="O29915" s="223"/>
    </row>
    <row r="29916" spans="15:15" x14ac:dyDescent="0.2">
      <c r="O29916" s="223"/>
    </row>
    <row r="29917" spans="15:15" x14ac:dyDescent="0.2">
      <c r="O29917" s="223"/>
    </row>
    <row r="29918" spans="15:15" x14ac:dyDescent="0.2">
      <c r="O29918" s="223"/>
    </row>
    <row r="29919" spans="15:15" x14ac:dyDescent="0.2">
      <c r="O29919" s="223"/>
    </row>
    <row r="29920" spans="15:15" x14ac:dyDescent="0.2">
      <c r="O29920" s="223"/>
    </row>
    <row r="29921" spans="15:15" x14ac:dyDescent="0.2">
      <c r="O29921" s="223"/>
    </row>
    <row r="29922" spans="15:15" x14ac:dyDescent="0.2">
      <c r="O29922" s="223"/>
    </row>
    <row r="29923" spans="15:15" x14ac:dyDescent="0.2">
      <c r="O29923" s="223"/>
    </row>
    <row r="29924" spans="15:15" x14ac:dyDescent="0.2">
      <c r="O29924" s="223"/>
    </row>
    <row r="29925" spans="15:15" x14ac:dyDescent="0.2">
      <c r="O29925" s="223"/>
    </row>
    <row r="29926" spans="15:15" x14ac:dyDescent="0.2">
      <c r="O29926" s="223"/>
    </row>
    <row r="29927" spans="15:15" x14ac:dyDescent="0.2">
      <c r="O29927" s="223"/>
    </row>
    <row r="29928" spans="15:15" x14ac:dyDescent="0.2">
      <c r="O29928" s="223"/>
    </row>
    <row r="29929" spans="15:15" x14ac:dyDescent="0.2">
      <c r="O29929" s="223"/>
    </row>
    <row r="29930" spans="15:15" x14ac:dyDescent="0.2">
      <c r="O29930" s="223"/>
    </row>
    <row r="29931" spans="15:15" x14ac:dyDescent="0.2">
      <c r="O29931" s="223"/>
    </row>
    <row r="29932" spans="15:15" x14ac:dyDescent="0.2">
      <c r="O29932" s="223"/>
    </row>
    <row r="29933" spans="15:15" x14ac:dyDescent="0.2">
      <c r="O29933" s="223"/>
    </row>
    <row r="29934" spans="15:15" x14ac:dyDescent="0.2">
      <c r="O29934" s="223"/>
    </row>
    <row r="29935" spans="15:15" x14ac:dyDescent="0.2">
      <c r="O29935" s="223"/>
    </row>
    <row r="29936" spans="15:15" x14ac:dyDescent="0.2">
      <c r="O29936" s="223"/>
    </row>
    <row r="29937" spans="15:15" x14ac:dyDescent="0.2">
      <c r="O29937" s="223"/>
    </row>
    <row r="29938" spans="15:15" x14ac:dyDescent="0.2">
      <c r="O29938" s="223"/>
    </row>
    <row r="29939" spans="15:15" x14ac:dyDescent="0.2">
      <c r="O29939" s="223"/>
    </row>
    <row r="29940" spans="15:15" x14ac:dyDescent="0.2">
      <c r="O29940" s="223"/>
    </row>
    <row r="29941" spans="15:15" x14ac:dyDescent="0.2">
      <c r="O29941" s="223"/>
    </row>
    <row r="29942" spans="15:15" x14ac:dyDescent="0.2">
      <c r="O29942" s="223"/>
    </row>
    <row r="29943" spans="15:15" x14ac:dyDescent="0.2">
      <c r="O29943" s="223"/>
    </row>
    <row r="29944" spans="15:15" x14ac:dyDescent="0.2">
      <c r="O29944" s="223"/>
    </row>
    <row r="29945" spans="15:15" x14ac:dyDescent="0.2">
      <c r="O29945" s="223"/>
    </row>
    <row r="29946" spans="15:15" x14ac:dyDescent="0.2">
      <c r="O29946" s="223"/>
    </row>
    <row r="29947" spans="15:15" x14ac:dyDescent="0.2">
      <c r="O29947" s="223"/>
    </row>
    <row r="29948" spans="15:15" x14ac:dyDescent="0.2">
      <c r="O29948" s="223"/>
    </row>
    <row r="29949" spans="15:15" x14ac:dyDescent="0.2">
      <c r="O29949" s="223"/>
    </row>
    <row r="29950" spans="15:15" x14ac:dyDescent="0.2">
      <c r="O29950" s="223"/>
    </row>
    <row r="29951" spans="15:15" x14ac:dyDescent="0.2">
      <c r="O29951" s="223"/>
    </row>
    <row r="29952" spans="15:15" x14ac:dyDescent="0.2">
      <c r="O29952" s="223"/>
    </row>
    <row r="29953" spans="15:15" x14ac:dyDescent="0.2">
      <c r="O29953" s="223"/>
    </row>
    <row r="29954" spans="15:15" x14ac:dyDescent="0.2">
      <c r="O29954" s="223"/>
    </row>
    <row r="29955" spans="15:15" x14ac:dyDescent="0.2">
      <c r="O29955" s="223"/>
    </row>
    <row r="29956" spans="15:15" x14ac:dyDescent="0.2">
      <c r="O29956" s="223"/>
    </row>
    <row r="29957" spans="15:15" x14ac:dyDescent="0.2">
      <c r="O29957" s="223"/>
    </row>
    <row r="29958" spans="15:15" x14ac:dyDescent="0.2">
      <c r="O29958" s="223"/>
    </row>
    <row r="29959" spans="15:15" x14ac:dyDescent="0.2">
      <c r="O29959" s="223"/>
    </row>
    <row r="29960" spans="15:15" x14ac:dyDescent="0.2">
      <c r="O29960" s="223"/>
    </row>
    <row r="29961" spans="15:15" x14ac:dyDescent="0.2">
      <c r="O29961" s="223"/>
    </row>
    <row r="29962" spans="15:15" x14ac:dyDescent="0.2">
      <c r="O29962" s="223"/>
    </row>
    <row r="29963" spans="15:15" x14ac:dyDescent="0.2">
      <c r="O29963" s="223"/>
    </row>
    <row r="29964" spans="15:15" x14ac:dyDescent="0.2">
      <c r="O29964" s="223"/>
    </row>
    <row r="29965" spans="15:15" x14ac:dyDescent="0.2">
      <c r="O29965" s="223"/>
    </row>
    <row r="29966" spans="15:15" x14ac:dyDescent="0.2">
      <c r="O29966" s="223"/>
    </row>
    <row r="29967" spans="15:15" x14ac:dyDescent="0.2">
      <c r="O29967" s="223"/>
    </row>
    <row r="29968" spans="15:15" x14ac:dyDescent="0.2">
      <c r="O29968" s="223"/>
    </row>
    <row r="29969" spans="15:15" x14ac:dyDescent="0.2">
      <c r="O29969" s="223"/>
    </row>
    <row r="29970" spans="15:15" x14ac:dyDescent="0.2">
      <c r="O29970" s="223"/>
    </row>
    <row r="29971" spans="15:15" x14ac:dyDescent="0.2">
      <c r="O29971" s="223"/>
    </row>
    <row r="29972" spans="15:15" x14ac:dyDescent="0.2">
      <c r="O29972" s="223"/>
    </row>
    <row r="29973" spans="15:15" x14ac:dyDescent="0.2">
      <c r="O29973" s="223"/>
    </row>
    <row r="29974" spans="15:15" x14ac:dyDescent="0.2">
      <c r="O29974" s="223"/>
    </row>
    <row r="29975" spans="15:15" x14ac:dyDescent="0.2">
      <c r="O29975" s="223"/>
    </row>
    <row r="29976" spans="15:15" x14ac:dyDescent="0.2">
      <c r="O29976" s="223"/>
    </row>
    <row r="29977" spans="15:15" x14ac:dyDescent="0.2">
      <c r="O29977" s="223"/>
    </row>
    <row r="29978" spans="15:15" x14ac:dyDescent="0.2">
      <c r="O29978" s="223"/>
    </row>
    <row r="29979" spans="15:15" x14ac:dyDescent="0.2">
      <c r="O29979" s="223"/>
    </row>
    <row r="29980" spans="15:15" x14ac:dyDescent="0.2">
      <c r="O29980" s="223"/>
    </row>
    <row r="29981" spans="15:15" x14ac:dyDescent="0.2">
      <c r="O29981" s="223"/>
    </row>
    <row r="29982" spans="15:15" x14ac:dyDescent="0.2">
      <c r="O29982" s="223"/>
    </row>
    <row r="29983" spans="15:15" x14ac:dyDescent="0.2">
      <c r="O29983" s="223"/>
    </row>
    <row r="29984" spans="15:15" x14ac:dyDescent="0.2">
      <c r="O29984" s="223"/>
    </row>
    <row r="29985" spans="15:15" x14ac:dyDescent="0.2">
      <c r="O29985" s="223"/>
    </row>
    <row r="29986" spans="15:15" x14ac:dyDescent="0.2">
      <c r="O29986" s="223"/>
    </row>
    <row r="29987" spans="15:15" x14ac:dyDescent="0.2">
      <c r="O29987" s="223"/>
    </row>
    <row r="29988" spans="15:15" x14ac:dyDescent="0.2">
      <c r="O29988" s="223"/>
    </row>
    <row r="29989" spans="15:15" x14ac:dyDescent="0.2">
      <c r="O29989" s="223"/>
    </row>
    <row r="29990" spans="15:15" x14ac:dyDescent="0.2">
      <c r="O29990" s="223"/>
    </row>
    <row r="29991" spans="15:15" x14ac:dyDescent="0.2">
      <c r="O29991" s="223"/>
    </row>
    <row r="29992" spans="15:15" x14ac:dyDescent="0.2">
      <c r="O29992" s="223"/>
    </row>
    <row r="29993" spans="15:15" x14ac:dyDescent="0.2">
      <c r="O29993" s="223"/>
    </row>
    <row r="29994" spans="15:15" x14ac:dyDescent="0.2">
      <c r="O29994" s="223"/>
    </row>
    <row r="29995" spans="15:15" x14ac:dyDescent="0.2">
      <c r="O29995" s="223"/>
    </row>
    <row r="29996" spans="15:15" x14ac:dyDescent="0.2">
      <c r="O29996" s="223"/>
    </row>
    <row r="29997" spans="15:15" x14ac:dyDescent="0.2">
      <c r="O29997" s="223"/>
    </row>
    <row r="29998" spans="15:15" x14ac:dyDescent="0.2">
      <c r="O29998" s="223"/>
    </row>
    <row r="29999" spans="15:15" x14ac:dyDescent="0.2">
      <c r="O29999" s="223"/>
    </row>
    <row r="30000" spans="15:15" x14ac:dyDescent="0.2">
      <c r="O30000" s="223"/>
    </row>
    <row r="30001" spans="15:15" x14ac:dyDescent="0.2">
      <c r="O30001" s="223"/>
    </row>
    <row r="30002" spans="15:15" x14ac:dyDescent="0.2">
      <c r="O30002" s="223"/>
    </row>
    <row r="30003" spans="15:15" x14ac:dyDescent="0.2">
      <c r="O30003" s="223"/>
    </row>
    <row r="30004" spans="15:15" x14ac:dyDescent="0.2">
      <c r="O30004" s="223"/>
    </row>
    <row r="30005" spans="15:15" x14ac:dyDescent="0.2">
      <c r="O30005" s="223"/>
    </row>
    <row r="30006" spans="15:15" x14ac:dyDescent="0.2">
      <c r="O30006" s="223"/>
    </row>
    <row r="30007" spans="15:15" x14ac:dyDescent="0.2">
      <c r="O30007" s="223"/>
    </row>
    <row r="30008" spans="15:15" x14ac:dyDescent="0.2">
      <c r="O30008" s="223"/>
    </row>
    <row r="30009" spans="15:15" x14ac:dyDescent="0.2">
      <c r="O30009" s="223"/>
    </row>
    <row r="30010" spans="15:15" x14ac:dyDescent="0.2">
      <c r="O30010" s="223"/>
    </row>
    <row r="30011" spans="15:15" x14ac:dyDescent="0.2">
      <c r="O30011" s="223"/>
    </row>
    <row r="30012" spans="15:15" x14ac:dyDescent="0.2">
      <c r="O30012" s="223"/>
    </row>
    <row r="30013" spans="15:15" x14ac:dyDescent="0.2">
      <c r="O30013" s="223"/>
    </row>
    <row r="30014" spans="15:15" x14ac:dyDescent="0.2">
      <c r="O30014" s="223"/>
    </row>
    <row r="30015" spans="15:15" x14ac:dyDescent="0.2">
      <c r="O30015" s="223"/>
    </row>
    <row r="30016" spans="15:15" x14ac:dyDescent="0.2">
      <c r="O30016" s="223"/>
    </row>
    <row r="30017" spans="15:15" x14ac:dyDescent="0.2">
      <c r="O30017" s="223"/>
    </row>
    <row r="30018" spans="15:15" x14ac:dyDescent="0.2">
      <c r="O30018" s="223"/>
    </row>
    <row r="30019" spans="15:15" x14ac:dyDescent="0.2">
      <c r="O30019" s="223"/>
    </row>
    <row r="30020" spans="15:15" x14ac:dyDescent="0.2">
      <c r="O30020" s="223"/>
    </row>
    <row r="30021" spans="15:15" x14ac:dyDescent="0.2">
      <c r="O30021" s="223"/>
    </row>
    <row r="30022" spans="15:15" x14ac:dyDescent="0.2">
      <c r="O30022" s="223"/>
    </row>
    <row r="30023" spans="15:15" x14ac:dyDescent="0.2">
      <c r="O30023" s="223"/>
    </row>
    <row r="30024" spans="15:15" x14ac:dyDescent="0.2">
      <c r="O30024" s="223"/>
    </row>
    <row r="30025" spans="15:15" x14ac:dyDescent="0.2">
      <c r="O30025" s="223"/>
    </row>
    <row r="30026" spans="15:15" x14ac:dyDescent="0.2">
      <c r="O30026" s="223"/>
    </row>
    <row r="30027" spans="15:15" x14ac:dyDescent="0.2">
      <c r="O30027" s="223"/>
    </row>
    <row r="30028" spans="15:15" x14ac:dyDescent="0.2">
      <c r="O30028" s="223"/>
    </row>
    <row r="30029" spans="15:15" x14ac:dyDescent="0.2">
      <c r="O30029" s="223"/>
    </row>
    <row r="30030" spans="15:15" x14ac:dyDescent="0.2">
      <c r="O30030" s="223"/>
    </row>
    <row r="30031" spans="15:15" x14ac:dyDescent="0.2">
      <c r="O30031" s="223"/>
    </row>
    <row r="30032" spans="15:15" x14ac:dyDescent="0.2">
      <c r="O30032" s="223"/>
    </row>
    <row r="30033" spans="15:15" x14ac:dyDescent="0.2">
      <c r="O30033" s="223"/>
    </row>
    <row r="30034" spans="15:15" x14ac:dyDescent="0.2">
      <c r="O30034" s="223"/>
    </row>
    <row r="30035" spans="15:15" x14ac:dyDescent="0.2">
      <c r="O30035" s="223"/>
    </row>
    <row r="30036" spans="15:15" x14ac:dyDescent="0.2">
      <c r="O30036" s="223"/>
    </row>
    <row r="30037" spans="15:15" x14ac:dyDescent="0.2">
      <c r="O30037" s="223"/>
    </row>
    <row r="30038" spans="15:15" x14ac:dyDescent="0.2">
      <c r="O30038" s="223"/>
    </row>
    <row r="30039" spans="15:15" x14ac:dyDescent="0.2">
      <c r="O30039" s="223"/>
    </row>
    <row r="30040" spans="15:15" x14ac:dyDescent="0.2">
      <c r="O30040" s="223"/>
    </row>
    <row r="30041" spans="15:15" x14ac:dyDescent="0.2">
      <c r="O30041" s="223"/>
    </row>
    <row r="30042" spans="15:15" x14ac:dyDescent="0.2">
      <c r="O30042" s="223"/>
    </row>
    <row r="30043" spans="15:15" x14ac:dyDescent="0.2">
      <c r="O30043" s="223"/>
    </row>
    <row r="30044" spans="15:15" x14ac:dyDescent="0.2">
      <c r="O30044" s="223"/>
    </row>
    <row r="30045" spans="15:15" x14ac:dyDescent="0.2">
      <c r="O30045" s="223"/>
    </row>
    <row r="30046" spans="15:15" x14ac:dyDescent="0.2">
      <c r="O30046" s="223"/>
    </row>
    <row r="30047" spans="15:15" x14ac:dyDescent="0.2">
      <c r="O30047" s="223"/>
    </row>
    <row r="30048" spans="15:15" x14ac:dyDescent="0.2">
      <c r="O30048" s="223"/>
    </row>
    <row r="30049" spans="15:15" x14ac:dyDescent="0.2">
      <c r="O30049" s="223"/>
    </row>
    <row r="30050" spans="15:15" x14ac:dyDescent="0.2">
      <c r="O30050" s="223"/>
    </row>
    <row r="30051" spans="15:15" x14ac:dyDescent="0.2">
      <c r="O30051" s="223"/>
    </row>
    <row r="30052" spans="15:15" x14ac:dyDescent="0.2">
      <c r="O30052" s="223"/>
    </row>
    <row r="30053" spans="15:15" x14ac:dyDescent="0.2">
      <c r="O30053" s="223"/>
    </row>
    <row r="30054" spans="15:15" x14ac:dyDescent="0.2">
      <c r="O30054" s="223"/>
    </row>
    <row r="30055" spans="15:15" x14ac:dyDescent="0.2">
      <c r="O30055" s="223"/>
    </row>
    <row r="30056" spans="15:15" x14ac:dyDescent="0.2">
      <c r="O30056" s="223"/>
    </row>
    <row r="30057" spans="15:15" x14ac:dyDescent="0.2">
      <c r="O30057" s="223"/>
    </row>
    <row r="30058" spans="15:15" x14ac:dyDescent="0.2">
      <c r="O30058" s="223"/>
    </row>
    <row r="30059" spans="15:15" x14ac:dyDescent="0.2">
      <c r="O30059" s="223"/>
    </row>
    <row r="30060" spans="15:15" x14ac:dyDescent="0.2">
      <c r="O30060" s="223"/>
    </row>
    <row r="30061" spans="15:15" x14ac:dyDescent="0.2">
      <c r="O30061" s="223"/>
    </row>
    <row r="30062" spans="15:15" x14ac:dyDescent="0.2">
      <c r="O30062" s="223"/>
    </row>
    <row r="30063" spans="15:15" x14ac:dyDescent="0.2">
      <c r="O30063" s="223"/>
    </row>
    <row r="30064" spans="15:15" x14ac:dyDescent="0.2">
      <c r="O30064" s="223"/>
    </row>
    <row r="30065" spans="15:15" x14ac:dyDescent="0.2">
      <c r="O30065" s="223"/>
    </row>
    <row r="30066" spans="15:15" x14ac:dyDescent="0.2">
      <c r="O30066" s="223"/>
    </row>
    <row r="30067" spans="15:15" x14ac:dyDescent="0.2">
      <c r="O30067" s="223"/>
    </row>
    <row r="30068" spans="15:15" x14ac:dyDescent="0.2">
      <c r="O30068" s="223"/>
    </row>
    <row r="30069" spans="15:15" x14ac:dyDescent="0.2">
      <c r="O30069" s="223"/>
    </row>
    <row r="30070" spans="15:15" x14ac:dyDescent="0.2">
      <c r="O30070" s="223"/>
    </row>
    <row r="30071" spans="15:15" x14ac:dyDescent="0.2">
      <c r="O30071" s="223"/>
    </row>
    <row r="30072" spans="15:15" x14ac:dyDescent="0.2">
      <c r="O30072" s="223"/>
    </row>
    <row r="30073" spans="15:15" x14ac:dyDescent="0.2">
      <c r="O30073" s="223"/>
    </row>
    <row r="30074" spans="15:15" x14ac:dyDescent="0.2">
      <c r="O30074" s="223"/>
    </row>
    <row r="30075" spans="15:15" x14ac:dyDescent="0.2">
      <c r="O30075" s="223"/>
    </row>
    <row r="30076" spans="15:15" x14ac:dyDescent="0.2">
      <c r="O30076" s="223"/>
    </row>
    <row r="30077" spans="15:15" x14ac:dyDescent="0.2">
      <c r="O30077" s="223"/>
    </row>
    <row r="30078" spans="15:15" x14ac:dyDescent="0.2">
      <c r="O30078" s="223"/>
    </row>
    <row r="30079" spans="15:15" x14ac:dyDescent="0.2">
      <c r="O30079" s="223"/>
    </row>
    <row r="30080" spans="15:15" x14ac:dyDescent="0.2">
      <c r="O30080" s="223"/>
    </row>
    <row r="30081" spans="15:15" x14ac:dyDescent="0.2">
      <c r="O30081" s="223"/>
    </row>
    <row r="30082" spans="15:15" x14ac:dyDescent="0.2">
      <c r="O30082" s="223"/>
    </row>
    <row r="30083" spans="15:15" x14ac:dyDescent="0.2">
      <c r="O30083" s="223"/>
    </row>
    <row r="30084" spans="15:15" x14ac:dyDescent="0.2">
      <c r="O30084" s="223"/>
    </row>
    <row r="30085" spans="15:15" x14ac:dyDescent="0.2">
      <c r="O30085" s="223"/>
    </row>
    <row r="30086" spans="15:15" x14ac:dyDescent="0.2">
      <c r="O30086" s="223"/>
    </row>
    <row r="30087" spans="15:15" x14ac:dyDescent="0.2">
      <c r="O30087" s="223"/>
    </row>
    <row r="30088" spans="15:15" x14ac:dyDescent="0.2">
      <c r="O30088" s="223"/>
    </row>
    <row r="30089" spans="15:15" x14ac:dyDescent="0.2">
      <c r="O30089" s="223"/>
    </row>
    <row r="30090" spans="15:15" x14ac:dyDescent="0.2">
      <c r="O30090" s="223"/>
    </row>
    <row r="30091" spans="15:15" x14ac:dyDescent="0.2">
      <c r="O30091" s="223"/>
    </row>
    <row r="30092" spans="15:15" x14ac:dyDescent="0.2">
      <c r="O30092" s="223"/>
    </row>
    <row r="30093" spans="15:15" x14ac:dyDescent="0.2">
      <c r="O30093" s="223"/>
    </row>
    <row r="30094" spans="15:15" x14ac:dyDescent="0.2">
      <c r="O30094" s="223"/>
    </row>
    <row r="30095" spans="15:15" x14ac:dyDescent="0.2">
      <c r="O30095" s="223"/>
    </row>
    <row r="30096" spans="15:15" x14ac:dyDescent="0.2">
      <c r="O30096" s="223"/>
    </row>
    <row r="30097" spans="15:15" x14ac:dyDescent="0.2">
      <c r="O30097" s="223"/>
    </row>
    <row r="30098" spans="15:15" x14ac:dyDescent="0.2">
      <c r="O30098" s="223"/>
    </row>
    <row r="30099" spans="15:15" x14ac:dyDescent="0.2">
      <c r="O30099" s="223"/>
    </row>
    <row r="30100" spans="15:15" x14ac:dyDescent="0.2">
      <c r="O30100" s="223"/>
    </row>
    <row r="30101" spans="15:15" x14ac:dyDescent="0.2">
      <c r="O30101" s="223"/>
    </row>
    <row r="30102" spans="15:15" x14ac:dyDescent="0.2">
      <c r="O30102" s="223"/>
    </row>
    <row r="30103" spans="15:15" x14ac:dyDescent="0.2">
      <c r="O30103" s="223"/>
    </row>
    <row r="30104" spans="15:15" x14ac:dyDescent="0.2">
      <c r="O30104" s="223"/>
    </row>
    <row r="30105" spans="15:15" x14ac:dyDescent="0.2">
      <c r="O30105" s="223"/>
    </row>
    <row r="30106" spans="15:15" x14ac:dyDescent="0.2">
      <c r="O30106" s="223"/>
    </row>
    <row r="30107" spans="15:15" x14ac:dyDescent="0.2">
      <c r="O30107" s="223"/>
    </row>
    <row r="30108" spans="15:15" x14ac:dyDescent="0.2">
      <c r="O30108" s="223"/>
    </row>
    <row r="30109" spans="15:15" x14ac:dyDescent="0.2">
      <c r="O30109" s="223"/>
    </row>
    <row r="30110" spans="15:15" x14ac:dyDescent="0.2">
      <c r="O30110" s="223"/>
    </row>
    <row r="30111" spans="15:15" x14ac:dyDescent="0.2">
      <c r="O30111" s="223"/>
    </row>
    <row r="30112" spans="15:15" x14ac:dyDescent="0.2">
      <c r="O30112" s="223"/>
    </row>
    <row r="30113" spans="15:15" x14ac:dyDescent="0.2">
      <c r="O30113" s="223"/>
    </row>
    <row r="30114" spans="15:15" x14ac:dyDescent="0.2">
      <c r="O30114" s="223"/>
    </row>
    <row r="30115" spans="15:15" x14ac:dyDescent="0.2">
      <c r="O30115" s="223"/>
    </row>
    <row r="30116" spans="15:15" x14ac:dyDescent="0.2">
      <c r="O30116" s="223"/>
    </row>
    <row r="30117" spans="15:15" x14ac:dyDescent="0.2">
      <c r="O30117" s="223"/>
    </row>
    <row r="30118" spans="15:15" x14ac:dyDescent="0.2">
      <c r="O30118" s="223"/>
    </row>
    <row r="30119" spans="15:15" x14ac:dyDescent="0.2">
      <c r="O30119" s="223"/>
    </row>
    <row r="30120" spans="15:15" x14ac:dyDescent="0.2">
      <c r="O30120" s="223"/>
    </row>
    <row r="30121" spans="15:15" x14ac:dyDescent="0.2">
      <c r="O30121" s="223"/>
    </row>
    <row r="30122" spans="15:15" x14ac:dyDescent="0.2">
      <c r="O30122" s="223"/>
    </row>
    <row r="30123" spans="15:15" x14ac:dyDescent="0.2">
      <c r="O30123" s="223"/>
    </row>
    <row r="30124" spans="15:15" x14ac:dyDescent="0.2">
      <c r="O30124" s="223"/>
    </row>
    <row r="30125" spans="15:15" x14ac:dyDescent="0.2">
      <c r="O30125" s="223"/>
    </row>
    <row r="30126" spans="15:15" x14ac:dyDescent="0.2">
      <c r="O30126" s="223"/>
    </row>
    <row r="30127" spans="15:15" x14ac:dyDescent="0.2">
      <c r="O30127" s="223"/>
    </row>
    <row r="30128" spans="15:15" x14ac:dyDescent="0.2">
      <c r="O30128" s="223"/>
    </row>
    <row r="30129" spans="15:15" x14ac:dyDescent="0.2">
      <c r="O30129" s="223"/>
    </row>
    <row r="30130" spans="15:15" x14ac:dyDescent="0.2">
      <c r="O30130" s="223"/>
    </row>
    <row r="30131" spans="15:15" x14ac:dyDescent="0.2">
      <c r="O30131" s="223"/>
    </row>
    <row r="30132" spans="15:15" x14ac:dyDescent="0.2">
      <c r="O30132" s="223"/>
    </row>
    <row r="30133" spans="15:15" x14ac:dyDescent="0.2">
      <c r="O30133" s="223"/>
    </row>
    <row r="30134" spans="15:15" x14ac:dyDescent="0.2">
      <c r="O30134" s="223"/>
    </row>
    <row r="30135" spans="15:15" x14ac:dyDescent="0.2">
      <c r="O30135" s="223"/>
    </row>
    <row r="30136" spans="15:15" x14ac:dyDescent="0.2">
      <c r="O30136" s="223"/>
    </row>
    <row r="30137" spans="15:15" x14ac:dyDescent="0.2">
      <c r="O30137" s="223"/>
    </row>
    <row r="30138" spans="15:15" x14ac:dyDescent="0.2">
      <c r="O30138" s="223"/>
    </row>
    <row r="30139" spans="15:15" x14ac:dyDescent="0.2">
      <c r="O30139" s="223"/>
    </row>
    <row r="30140" spans="15:15" x14ac:dyDescent="0.2">
      <c r="O30140" s="223"/>
    </row>
    <row r="30141" spans="15:15" x14ac:dyDescent="0.2">
      <c r="O30141" s="223"/>
    </row>
    <row r="30142" spans="15:15" x14ac:dyDescent="0.2">
      <c r="O30142" s="223"/>
    </row>
    <row r="30143" spans="15:15" x14ac:dyDescent="0.2">
      <c r="O30143" s="223"/>
    </row>
    <row r="30144" spans="15:15" x14ac:dyDescent="0.2">
      <c r="O30144" s="223"/>
    </row>
    <row r="30145" spans="15:15" x14ac:dyDescent="0.2">
      <c r="O30145" s="223"/>
    </row>
    <row r="30146" spans="15:15" x14ac:dyDescent="0.2">
      <c r="O30146" s="223"/>
    </row>
    <row r="30147" spans="15:15" x14ac:dyDescent="0.2">
      <c r="O30147" s="223"/>
    </row>
    <row r="30148" spans="15:15" x14ac:dyDescent="0.2">
      <c r="O30148" s="223"/>
    </row>
    <row r="30149" spans="15:15" x14ac:dyDescent="0.2">
      <c r="O30149" s="223"/>
    </row>
    <row r="30150" spans="15:15" x14ac:dyDescent="0.2">
      <c r="O30150" s="223"/>
    </row>
    <row r="30151" spans="15:15" x14ac:dyDescent="0.2">
      <c r="O30151" s="223"/>
    </row>
    <row r="30152" spans="15:15" x14ac:dyDescent="0.2">
      <c r="O30152" s="223"/>
    </row>
    <row r="30153" spans="15:15" x14ac:dyDescent="0.2">
      <c r="O30153" s="223"/>
    </row>
    <row r="30154" spans="15:15" x14ac:dyDescent="0.2">
      <c r="O30154" s="223"/>
    </row>
    <row r="30155" spans="15:15" x14ac:dyDescent="0.2">
      <c r="O30155" s="223"/>
    </row>
    <row r="30156" spans="15:15" x14ac:dyDescent="0.2">
      <c r="O30156" s="223"/>
    </row>
    <row r="30157" spans="15:15" x14ac:dyDescent="0.2">
      <c r="O30157" s="223"/>
    </row>
    <row r="30158" spans="15:15" x14ac:dyDescent="0.2">
      <c r="O30158" s="223"/>
    </row>
    <row r="30159" spans="15:15" x14ac:dyDescent="0.2">
      <c r="O30159" s="223"/>
    </row>
    <row r="30160" spans="15:15" x14ac:dyDescent="0.2">
      <c r="O30160" s="223"/>
    </row>
    <row r="30161" spans="15:15" x14ac:dyDescent="0.2">
      <c r="O30161" s="223"/>
    </row>
    <row r="30162" spans="15:15" x14ac:dyDescent="0.2">
      <c r="O30162" s="223"/>
    </row>
    <row r="30163" spans="15:15" x14ac:dyDescent="0.2">
      <c r="O30163" s="223"/>
    </row>
    <row r="30164" spans="15:15" x14ac:dyDescent="0.2">
      <c r="O30164" s="223"/>
    </row>
    <row r="30165" spans="15:15" x14ac:dyDescent="0.2">
      <c r="O30165" s="223"/>
    </row>
    <row r="30166" spans="15:15" x14ac:dyDescent="0.2">
      <c r="O30166" s="223"/>
    </row>
    <row r="30167" spans="15:15" x14ac:dyDescent="0.2">
      <c r="O30167" s="223"/>
    </row>
    <row r="30168" spans="15:15" x14ac:dyDescent="0.2">
      <c r="O30168" s="223"/>
    </row>
    <row r="30169" spans="15:15" x14ac:dyDescent="0.2">
      <c r="O30169" s="223"/>
    </row>
    <row r="30170" spans="15:15" x14ac:dyDescent="0.2">
      <c r="O30170" s="223"/>
    </row>
    <row r="30171" spans="15:15" x14ac:dyDescent="0.2">
      <c r="O30171" s="223"/>
    </row>
    <row r="30172" spans="15:15" x14ac:dyDescent="0.2">
      <c r="O30172" s="223"/>
    </row>
    <row r="30173" spans="15:15" x14ac:dyDescent="0.2">
      <c r="O30173" s="223"/>
    </row>
    <row r="30174" spans="15:15" x14ac:dyDescent="0.2">
      <c r="O30174" s="223"/>
    </row>
    <row r="30175" spans="15:15" x14ac:dyDescent="0.2">
      <c r="O30175" s="223"/>
    </row>
    <row r="30176" spans="15:15" x14ac:dyDescent="0.2">
      <c r="O30176" s="223"/>
    </row>
    <row r="30177" spans="15:15" x14ac:dyDescent="0.2">
      <c r="O30177" s="223"/>
    </row>
    <row r="30178" spans="15:15" x14ac:dyDescent="0.2">
      <c r="O30178" s="223"/>
    </row>
    <row r="30179" spans="15:15" x14ac:dyDescent="0.2">
      <c r="O30179" s="223"/>
    </row>
    <row r="30180" spans="15:15" x14ac:dyDescent="0.2">
      <c r="O30180" s="223"/>
    </row>
    <row r="30181" spans="15:15" x14ac:dyDescent="0.2">
      <c r="O30181" s="223"/>
    </row>
    <row r="30182" spans="15:15" x14ac:dyDescent="0.2">
      <c r="O30182" s="223"/>
    </row>
    <row r="30183" spans="15:15" x14ac:dyDescent="0.2">
      <c r="O30183" s="223"/>
    </row>
    <row r="30184" spans="15:15" x14ac:dyDescent="0.2">
      <c r="O30184" s="223"/>
    </row>
    <row r="30185" spans="15:15" x14ac:dyDescent="0.2">
      <c r="O30185" s="223"/>
    </row>
    <row r="30186" spans="15:15" x14ac:dyDescent="0.2">
      <c r="O30186" s="223"/>
    </row>
    <row r="30187" spans="15:15" x14ac:dyDescent="0.2">
      <c r="O30187" s="223"/>
    </row>
    <row r="30188" spans="15:15" x14ac:dyDescent="0.2">
      <c r="O30188" s="223"/>
    </row>
    <row r="30189" spans="15:15" x14ac:dyDescent="0.2">
      <c r="O30189" s="223"/>
    </row>
    <row r="30190" spans="15:15" x14ac:dyDescent="0.2">
      <c r="O30190" s="223"/>
    </row>
    <row r="30191" spans="15:15" x14ac:dyDescent="0.2">
      <c r="O30191" s="223"/>
    </row>
    <row r="30192" spans="15:15" x14ac:dyDescent="0.2">
      <c r="O30192" s="223"/>
    </row>
    <row r="30193" spans="15:15" x14ac:dyDescent="0.2">
      <c r="O30193" s="223"/>
    </row>
    <row r="30194" spans="15:15" x14ac:dyDescent="0.2">
      <c r="O30194" s="223"/>
    </row>
    <row r="30195" spans="15:15" x14ac:dyDescent="0.2">
      <c r="O30195" s="223"/>
    </row>
    <row r="30196" spans="15:15" x14ac:dyDescent="0.2">
      <c r="O30196" s="223"/>
    </row>
    <row r="30197" spans="15:15" x14ac:dyDescent="0.2">
      <c r="O30197" s="223"/>
    </row>
    <row r="30198" spans="15:15" x14ac:dyDescent="0.2">
      <c r="O30198" s="223"/>
    </row>
    <row r="30199" spans="15:15" x14ac:dyDescent="0.2">
      <c r="O30199" s="223"/>
    </row>
    <row r="30200" spans="15:15" x14ac:dyDescent="0.2">
      <c r="O30200" s="223"/>
    </row>
    <row r="30201" spans="15:15" x14ac:dyDescent="0.2">
      <c r="O30201" s="223"/>
    </row>
    <row r="30202" spans="15:15" x14ac:dyDescent="0.2">
      <c r="O30202" s="223"/>
    </row>
    <row r="30203" spans="15:15" x14ac:dyDescent="0.2">
      <c r="O30203" s="223"/>
    </row>
    <row r="30204" spans="15:15" x14ac:dyDescent="0.2">
      <c r="O30204" s="223"/>
    </row>
    <row r="30205" spans="15:15" x14ac:dyDescent="0.2">
      <c r="O30205" s="223"/>
    </row>
    <row r="30206" spans="15:15" x14ac:dyDescent="0.2">
      <c r="O30206" s="223"/>
    </row>
    <row r="30207" spans="15:15" x14ac:dyDescent="0.2">
      <c r="O30207" s="223"/>
    </row>
    <row r="30208" spans="15:15" x14ac:dyDescent="0.2">
      <c r="O30208" s="223"/>
    </row>
    <row r="30209" spans="15:15" x14ac:dyDescent="0.2">
      <c r="O30209" s="223"/>
    </row>
    <row r="30210" spans="15:15" x14ac:dyDescent="0.2">
      <c r="O30210" s="223"/>
    </row>
    <row r="30211" spans="15:15" x14ac:dyDescent="0.2">
      <c r="O30211" s="223"/>
    </row>
    <row r="30212" spans="15:15" x14ac:dyDescent="0.2">
      <c r="O30212" s="223"/>
    </row>
    <row r="30213" spans="15:15" x14ac:dyDescent="0.2">
      <c r="O30213" s="223"/>
    </row>
    <row r="30214" spans="15:15" x14ac:dyDescent="0.2">
      <c r="O30214" s="223"/>
    </row>
    <row r="30215" spans="15:15" x14ac:dyDescent="0.2">
      <c r="O30215" s="223"/>
    </row>
    <row r="30216" spans="15:15" x14ac:dyDescent="0.2">
      <c r="O30216" s="223"/>
    </row>
    <row r="30217" spans="15:15" x14ac:dyDescent="0.2">
      <c r="O30217" s="223"/>
    </row>
    <row r="30218" spans="15:15" x14ac:dyDescent="0.2">
      <c r="O30218" s="223"/>
    </row>
    <row r="30219" spans="15:15" x14ac:dyDescent="0.2">
      <c r="O30219" s="223"/>
    </row>
    <row r="30220" spans="15:15" x14ac:dyDescent="0.2">
      <c r="O30220" s="223"/>
    </row>
    <row r="30221" spans="15:15" x14ac:dyDescent="0.2">
      <c r="O30221" s="223"/>
    </row>
    <row r="30222" spans="15:15" x14ac:dyDescent="0.2">
      <c r="O30222" s="223"/>
    </row>
    <row r="30223" spans="15:15" x14ac:dyDescent="0.2">
      <c r="O30223" s="223"/>
    </row>
    <row r="30224" spans="15:15" x14ac:dyDescent="0.2">
      <c r="O30224" s="223"/>
    </row>
    <row r="30225" spans="15:15" x14ac:dyDescent="0.2">
      <c r="O30225" s="223"/>
    </row>
    <row r="30226" spans="15:15" x14ac:dyDescent="0.2">
      <c r="O30226" s="223"/>
    </row>
    <row r="30227" spans="15:15" x14ac:dyDescent="0.2">
      <c r="O30227" s="223"/>
    </row>
    <row r="30228" spans="15:15" x14ac:dyDescent="0.2">
      <c r="O30228" s="223"/>
    </row>
    <row r="30229" spans="15:15" x14ac:dyDescent="0.2">
      <c r="O30229" s="223"/>
    </row>
    <row r="30230" spans="15:15" x14ac:dyDescent="0.2">
      <c r="O30230" s="223"/>
    </row>
    <row r="30231" spans="15:15" x14ac:dyDescent="0.2">
      <c r="O30231" s="223"/>
    </row>
    <row r="30232" spans="15:15" x14ac:dyDescent="0.2">
      <c r="O30232" s="223"/>
    </row>
    <row r="30233" spans="15:15" x14ac:dyDescent="0.2">
      <c r="O30233" s="223"/>
    </row>
    <row r="30234" spans="15:15" x14ac:dyDescent="0.2">
      <c r="O30234" s="223"/>
    </row>
    <row r="30235" spans="15:15" x14ac:dyDescent="0.2">
      <c r="O30235" s="223"/>
    </row>
    <row r="30236" spans="15:15" x14ac:dyDescent="0.2">
      <c r="O30236" s="223"/>
    </row>
    <row r="30237" spans="15:15" x14ac:dyDescent="0.2">
      <c r="O30237" s="223"/>
    </row>
    <row r="30238" spans="15:15" x14ac:dyDescent="0.2">
      <c r="O30238" s="223"/>
    </row>
    <row r="30239" spans="15:15" x14ac:dyDescent="0.2">
      <c r="O30239" s="223"/>
    </row>
    <row r="30240" spans="15:15" x14ac:dyDescent="0.2">
      <c r="O30240" s="223"/>
    </row>
    <row r="30241" spans="15:15" x14ac:dyDescent="0.2">
      <c r="O30241" s="223"/>
    </row>
    <row r="30242" spans="15:15" x14ac:dyDescent="0.2">
      <c r="O30242" s="223"/>
    </row>
    <row r="30243" spans="15:15" x14ac:dyDescent="0.2">
      <c r="O30243" s="223"/>
    </row>
    <row r="30244" spans="15:15" x14ac:dyDescent="0.2">
      <c r="O30244" s="223"/>
    </row>
    <row r="30245" spans="15:15" x14ac:dyDescent="0.2">
      <c r="O30245" s="223"/>
    </row>
    <row r="30246" spans="15:15" x14ac:dyDescent="0.2">
      <c r="O30246" s="223"/>
    </row>
    <row r="30247" spans="15:15" x14ac:dyDescent="0.2">
      <c r="O30247" s="223"/>
    </row>
    <row r="30248" spans="15:15" x14ac:dyDescent="0.2">
      <c r="O30248" s="223"/>
    </row>
    <row r="30249" spans="15:15" x14ac:dyDescent="0.2">
      <c r="O30249" s="223"/>
    </row>
    <row r="30250" spans="15:15" x14ac:dyDescent="0.2">
      <c r="O30250" s="223"/>
    </row>
    <row r="30251" spans="15:15" x14ac:dyDescent="0.2">
      <c r="O30251" s="223"/>
    </row>
    <row r="30252" spans="15:15" x14ac:dyDescent="0.2">
      <c r="O30252" s="223"/>
    </row>
    <row r="30253" spans="15:15" x14ac:dyDescent="0.2">
      <c r="O30253" s="223"/>
    </row>
    <row r="30254" spans="15:15" x14ac:dyDescent="0.2">
      <c r="O30254" s="223"/>
    </row>
    <row r="30255" spans="15:15" x14ac:dyDescent="0.2">
      <c r="O30255" s="223"/>
    </row>
    <row r="30256" spans="15:15" x14ac:dyDescent="0.2">
      <c r="O30256" s="223"/>
    </row>
    <row r="30257" spans="15:15" x14ac:dyDescent="0.2">
      <c r="O30257" s="223"/>
    </row>
    <row r="30258" spans="15:15" x14ac:dyDescent="0.2">
      <c r="O30258" s="223"/>
    </row>
    <row r="30259" spans="15:15" x14ac:dyDescent="0.2">
      <c r="O30259" s="223"/>
    </row>
    <row r="30260" spans="15:15" x14ac:dyDescent="0.2">
      <c r="O30260" s="223"/>
    </row>
    <row r="30261" spans="15:15" x14ac:dyDescent="0.2">
      <c r="O30261" s="223"/>
    </row>
    <row r="30262" spans="15:15" x14ac:dyDescent="0.2">
      <c r="O30262" s="223"/>
    </row>
    <row r="30263" spans="15:15" x14ac:dyDescent="0.2">
      <c r="O30263" s="223"/>
    </row>
    <row r="30264" spans="15:15" x14ac:dyDescent="0.2">
      <c r="O30264" s="223"/>
    </row>
    <row r="30265" spans="15:15" x14ac:dyDescent="0.2">
      <c r="O30265" s="223"/>
    </row>
    <row r="30266" spans="15:15" x14ac:dyDescent="0.2">
      <c r="O30266" s="223"/>
    </row>
    <row r="30267" spans="15:15" x14ac:dyDescent="0.2">
      <c r="O30267" s="223"/>
    </row>
    <row r="30268" spans="15:15" x14ac:dyDescent="0.2">
      <c r="O30268" s="223"/>
    </row>
    <row r="30269" spans="15:15" x14ac:dyDescent="0.2">
      <c r="O30269" s="223"/>
    </row>
    <row r="30270" spans="15:15" x14ac:dyDescent="0.2">
      <c r="O30270" s="223"/>
    </row>
    <row r="30271" spans="15:15" x14ac:dyDescent="0.2">
      <c r="O30271" s="223"/>
    </row>
    <row r="30272" spans="15:15" x14ac:dyDescent="0.2">
      <c r="O30272" s="223"/>
    </row>
    <row r="30273" spans="15:15" x14ac:dyDescent="0.2">
      <c r="O30273" s="223"/>
    </row>
    <row r="30274" spans="15:15" x14ac:dyDescent="0.2">
      <c r="O30274" s="223"/>
    </row>
    <row r="30275" spans="15:15" x14ac:dyDescent="0.2">
      <c r="O30275" s="223"/>
    </row>
    <row r="30276" spans="15:15" x14ac:dyDescent="0.2">
      <c r="O30276" s="223"/>
    </row>
    <row r="30277" spans="15:15" x14ac:dyDescent="0.2">
      <c r="O30277" s="223"/>
    </row>
    <row r="30278" spans="15:15" x14ac:dyDescent="0.2">
      <c r="O30278" s="223"/>
    </row>
    <row r="30279" spans="15:15" x14ac:dyDescent="0.2">
      <c r="O30279" s="223"/>
    </row>
    <row r="30280" spans="15:15" x14ac:dyDescent="0.2">
      <c r="O30280" s="223"/>
    </row>
    <row r="30281" spans="15:15" x14ac:dyDescent="0.2">
      <c r="O30281" s="223"/>
    </row>
    <row r="30282" spans="15:15" x14ac:dyDescent="0.2">
      <c r="O30282" s="223"/>
    </row>
    <row r="30283" spans="15:15" x14ac:dyDescent="0.2">
      <c r="O30283" s="223"/>
    </row>
    <row r="30284" spans="15:15" x14ac:dyDescent="0.2">
      <c r="O30284" s="223"/>
    </row>
    <row r="30285" spans="15:15" x14ac:dyDescent="0.2">
      <c r="O30285" s="223"/>
    </row>
    <row r="30286" spans="15:15" x14ac:dyDescent="0.2">
      <c r="O30286" s="223"/>
    </row>
    <row r="30287" spans="15:15" x14ac:dyDescent="0.2">
      <c r="O30287" s="223"/>
    </row>
    <row r="30288" spans="15:15" x14ac:dyDescent="0.2">
      <c r="O30288" s="223"/>
    </row>
    <row r="30289" spans="15:15" x14ac:dyDescent="0.2">
      <c r="O30289" s="223"/>
    </row>
    <row r="30290" spans="15:15" x14ac:dyDescent="0.2">
      <c r="O30290" s="223"/>
    </row>
    <row r="30291" spans="15:15" x14ac:dyDescent="0.2">
      <c r="O30291" s="223"/>
    </row>
    <row r="30292" spans="15:15" x14ac:dyDescent="0.2">
      <c r="O30292" s="223"/>
    </row>
    <row r="30293" spans="15:15" x14ac:dyDescent="0.2">
      <c r="O30293" s="223"/>
    </row>
    <row r="30294" spans="15:15" x14ac:dyDescent="0.2">
      <c r="O30294" s="223"/>
    </row>
    <row r="30295" spans="15:15" x14ac:dyDescent="0.2">
      <c r="O30295" s="223"/>
    </row>
    <row r="30296" spans="15:15" x14ac:dyDescent="0.2">
      <c r="O30296" s="223"/>
    </row>
    <row r="30297" spans="15:15" x14ac:dyDescent="0.2">
      <c r="O30297" s="223"/>
    </row>
    <row r="30298" spans="15:15" x14ac:dyDescent="0.2">
      <c r="O30298" s="223"/>
    </row>
    <row r="30299" spans="15:15" x14ac:dyDescent="0.2">
      <c r="O30299" s="223"/>
    </row>
    <row r="30300" spans="15:15" x14ac:dyDescent="0.2">
      <c r="O30300" s="223"/>
    </row>
    <row r="30301" spans="15:15" x14ac:dyDescent="0.2">
      <c r="O30301" s="223"/>
    </row>
    <row r="30302" spans="15:15" x14ac:dyDescent="0.2">
      <c r="O30302" s="223"/>
    </row>
    <row r="30303" spans="15:15" x14ac:dyDescent="0.2">
      <c r="O30303" s="223"/>
    </row>
    <row r="30304" spans="15:15" x14ac:dyDescent="0.2">
      <c r="O30304" s="223"/>
    </row>
    <row r="30305" spans="15:15" x14ac:dyDescent="0.2">
      <c r="O30305" s="223"/>
    </row>
    <row r="30306" spans="15:15" x14ac:dyDescent="0.2">
      <c r="O30306" s="223"/>
    </row>
    <row r="30307" spans="15:15" x14ac:dyDescent="0.2">
      <c r="O30307" s="223"/>
    </row>
    <row r="30308" spans="15:15" x14ac:dyDescent="0.2">
      <c r="O30308" s="223"/>
    </row>
    <row r="30309" spans="15:15" x14ac:dyDescent="0.2">
      <c r="O30309" s="223"/>
    </row>
    <row r="30310" spans="15:15" x14ac:dyDescent="0.2">
      <c r="O30310" s="223"/>
    </row>
    <row r="30311" spans="15:15" x14ac:dyDescent="0.2">
      <c r="O30311" s="223"/>
    </row>
    <row r="30312" spans="15:15" x14ac:dyDescent="0.2">
      <c r="O30312" s="223"/>
    </row>
    <row r="30313" spans="15:15" x14ac:dyDescent="0.2">
      <c r="O30313" s="223"/>
    </row>
    <row r="30314" spans="15:15" x14ac:dyDescent="0.2">
      <c r="O30314" s="223"/>
    </row>
    <row r="30315" spans="15:15" x14ac:dyDescent="0.2">
      <c r="O30315" s="223"/>
    </row>
    <row r="30316" spans="15:15" x14ac:dyDescent="0.2">
      <c r="O30316" s="223"/>
    </row>
    <row r="30317" spans="15:15" x14ac:dyDescent="0.2">
      <c r="O30317" s="223"/>
    </row>
    <row r="30318" spans="15:15" x14ac:dyDescent="0.2">
      <c r="O30318" s="223"/>
    </row>
    <row r="30319" spans="15:15" x14ac:dyDescent="0.2">
      <c r="O30319" s="223"/>
    </row>
    <row r="30320" spans="15:15" x14ac:dyDescent="0.2">
      <c r="O30320" s="223"/>
    </row>
    <row r="30321" spans="15:15" x14ac:dyDescent="0.2">
      <c r="O30321" s="223"/>
    </row>
    <row r="30322" spans="15:15" x14ac:dyDescent="0.2">
      <c r="O30322" s="223"/>
    </row>
    <row r="30323" spans="15:15" x14ac:dyDescent="0.2">
      <c r="O30323" s="223"/>
    </row>
    <row r="30324" spans="15:15" x14ac:dyDescent="0.2">
      <c r="O30324" s="223"/>
    </row>
    <row r="30325" spans="15:15" x14ac:dyDescent="0.2">
      <c r="O30325" s="223"/>
    </row>
    <row r="30326" spans="15:15" x14ac:dyDescent="0.2">
      <c r="O30326" s="223"/>
    </row>
    <row r="30327" spans="15:15" x14ac:dyDescent="0.2">
      <c r="O30327" s="223"/>
    </row>
    <row r="30328" spans="15:15" x14ac:dyDescent="0.2">
      <c r="O30328" s="223"/>
    </row>
    <row r="30329" spans="15:15" x14ac:dyDescent="0.2">
      <c r="O30329" s="223"/>
    </row>
    <row r="30330" spans="15:15" x14ac:dyDescent="0.2">
      <c r="O30330" s="223"/>
    </row>
    <row r="30331" spans="15:15" x14ac:dyDescent="0.2">
      <c r="O30331" s="223"/>
    </row>
    <row r="30332" spans="15:15" x14ac:dyDescent="0.2">
      <c r="O30332" s="223"/>
    </row>
    <row r="30333" spans="15:15" x14ac:dyDescent="0.2">
      <c r="O30333" s="223"/>
    </row>
    <row r="30334" spans="15:15" x14ac:dyDescent="0.2">
      <c r="O30334" s="223"/>
    </row>
    <row r="30335" spans="15:15" x14ac:dyDescent="0.2">
      <c r="O30335" s="223"/>
    </row>
    <row r="30336" spans="15:15" x14ac:dyDescent="0.2">
      <c r="O30336" s="223"/>
    </row>
    <row r="30337" spans="15:15" x14ac:dyDescent="0.2">
      <c r="O30337" s="223"/>
    </row>
    <row r="30338" spans="15:15" x14ac:dyDescent="0.2">
      <c r="O30338" s="223"/>
    </row>
    <row r="30339" spans="15:15" x14ac:dyDescent="0.2">
      <c r="O30339" s="223"/>
    </row>
    <row r="30340" spans="15:15" x14ac:dyDescent="0.2">
      <c r="O30340" s="223"/>
    </row>
    <row r="30341" spans="15:15" x14ac:dyDescent="0.2">
      <c r="O30341" s="223"/>
    </row>
    <row r="30342" spans="15:15" x14ac:dyDescent="0.2">
      <c r="O30342" s="223"/>
    </row>
    <row r="30343" spans="15:15" x14ac:dyDescent="0.2">
      <c r="O30343" s="223"/>
    </row>
    <row r="30344" spans="15:15" x14ac:dyDescent="0.2">
      <c r="O30344" s="223"/>
    </row>
    <row r="30345" spans="15:15" x14ac:dyDescent="0.2">
      <c r="O30345" s="223"/>
    </row>
    <row r="30346" spans="15:15" x14ac:dyDescent="0.2">
      <c r="O30346" s="223"/>
    </row>
    <row r="30347" spans="15:15" x14ac:dyDescent="0.2">
      <c r="O30347" s="223"/>
    </row>
    <row r="30348" spans="15:15" x14ac:dyDescent="0.2">
      <c r="O30348" s="223"/>
    </row>
    <row r="30349" spans="15:15" x14ac:dyDescent="0.2">
      <c r="O30349" s="223"/>
    </row>
    <row r="30350" spans="15:15" x14ac:dyDescent="0.2">
      <c r="O30350" s="223"/>
    </row>
    <row r="30351" spans="15:15" x14ac:dyDescent="0.2">
      <c r="O30351" s="223"/>
    </row>
    <row r="30352" spans="15:15" x14ac:dyDescent="0.2">
      <c r="O30352" s="223"/>
    </row>
    <row r="30353" spans="15:15" x14ac:dyDescent="0.2">
      <c r="O30353" s="223"/>
    </row>
    <row r="30354" spans="15:15" x14ac:dyDescent="0.2">
      <c r="O30354" s="223"/>
    </row>
    <row r="30355" spans="15:15" x14ac:dyDescent="0.2">
      <c r="O30355" s="223"/>
    </row>
    <row r="30356" spans="15:15" x14ac:dyDescent="0.2">
      <c r="O30356" s="223"/>
    </row>
    <row r="30357" spans="15:15" x14ac:dyDescent="0.2">
      <c r="O30357" s="223"/>
    </row>
    <row r="30358" spans="15:15" x14ac:dyDescent="0.2">
      <c r="O30358" s="223"/>
    </row>
    <row r="30359" spans="15:15" x14ac:dyDescent="0.2">
      <c r="O30359" s="223"/>
    </row>
    <row r="30360" spans="15:15" x14ac:dyDescent="0.2">
      <c r="O30360" s="223"/>
    </row>
    <row r="30361" spans="15:15" x14ac:dyDescent="0.2">
      <c r="O30361" s="223"/>
    </row>
    <row r="30362" spans="15:15" x14ac:dyDescent="0.2">
      <c r="O30362" s="223"/>
    </row>
    <row r="30363" spans="15:15" x14ac:dyDescent="0.2">
      <c r="O30363" s="223"/>
    </row>
    <row r="30364" spans="15:15" x14ac:dyDescent="0.2">
      <c r="O30364" s="223"/>
    </row>
    <row r="30365" spans="15:15" x14ac:dyDescent="0.2">
      <c r="O30365" s="223"/>
    </row>
    <row r="30366" spans="15:15" x14ac:dyDescent="0.2">
      <c r="O30366" s="223"/>
    </row>
    <row r="30367" spans="15:15" x14ac:dyDescent="0.2">
      <c r="O30367" s="223"/>
    </row>
    <row r="30368" spans="15:15" x14ac:dyDescent="0.2">
      <c r="O30368" s="223"/>
    </row>
    <row r="30369" spans="15:15" x14ac:dyDescent="0.2">
      <c r="O30369" s="223"/>
    </row>
    <row r="30370" spans="15:15" x14ac:dyDescent="0.2">
      <c r="O30370" s="223"/>
    </row>
    <row r="30371" spans="15:15" x14ac:dyDescent="0.2">
      <c r="O30371" s="223"/>
    </row>
    <row r="30372" spans="15:15" x14ac:dyDescent="0.2">
      <c r="O30372" s="223"/>
    </row>
    <row r="30373" spans="15:15" x14ac:dyDescent="0.2">
      <c r="O30373" s="223"/>
    </row>
    <row r="30374" spans="15:15" x14ac:dyDescent="0.2">
      <c r="O30374" s="223"/>
    </row>
    <row r="30375" spans="15:15" x14ac:dyDescent="0.2">
      <c r="O30375" s="223"/>
    </row>
    <row r="30376" spans="15:15" x14ac:dyDescent="0.2">
      <c r="O30376" s="223"/>
    </row>
    <row r="30377" spans="15:15" x14ac:dyDescent="0.2">
      <c r="O30377" s="223"/>
    </row>
    <row r="30378" spans="15:15" x14ac:dyDescent="0.2">
      <c r="O30378" s="223"/>
    </row>
    <row r="30379" spans="15:15" x14ac:dyDescent="0.2">
      <c r="O30379" s="223"/>
    </row>
    <row r="30380" spans="15:15" x14ac:dyDescent="0.2">
      <c r="O30380" s="223"/>
    </row>
    <row r="30381" spans="15:15" x14ac:dyDescent="0.2">
      <c r="O30381" s="223"/>
    </row>
    <row r="30382" spans="15:15" x14ac:dyDescent="0.2">
      <c r="O30382" s="223"/>
    </row>
    <row r="30383" spans="15:15" x14ac:dyDescent="0.2">
      <c r="O30383" s="223"/>
    </row>
    <row r="30384" spans="15:15" x14ac:dyDescent="0.2">
      <c r="O30384" s="223"/>
    </row>
    <row r="30385" spans="15:15" x14ac:dyDescent="0.2">
      <c r="O30385" s="223"/>
    </row>
    <row r="30386" spans="15:15" x14ac:dyDescent="0.2">
      <c r="O30386" s="223"/>
    </row>
    <row r="30387" spans="15:15" x14ac:dyDescent="0.2">
      <c r="O30387" s="223"/>
    </row>
    <row r="30388" spans="15:15" x14ac:dyDescent="0.2">
      <c r="O30388" s="223"/>
    </row>
    <row r="30389" spans="15:15" x14ac:dyDescent="0.2">
      <c r="O30389" s="223"/>
    </row>
    <row r="30390" spans="15:15" x14ac:dyDescent="0.2">
      <c r="O30390" s="223"/>
    </row>
    <row r="30391" spans="15:15" x14ac:dyDescent="0.2">
      <c r="O30391" s="223"/>
    </row>
    <row r="30392" spans="15:15" x14ac:dyDescent="0.2">
      <c r="O30392" s="223"/>
    </row>
    <row r="30393" spans="15:15" x14ac:dyDescent="0.2">
      <c r="O30393" s="223"/>
    </row>
    <row r="30394" spans="15:15" x14ac:dyDescent="0.2">
      <c r="O30394" s="223"/>
    </row>
    <row r="30395" spans="15:15" x14ac:dyDescent="0.2">
      <c r="O30395" s="223"/>
    </row>
    <row r="30396" spans="15:15" x14ac:dyDescent="0.2">
      <c r="O30396" s="223"/>
    </row>
    <row r="30397" spans="15:15" x14ac:dyDescent="0.2">
      <c r="O30397" s="223"/>
    </row>
    <row r="30398" spans="15:15" x14ac:dyDescent="0.2">
      <c r="O30398" s="223"/>
    </row>
    <row r="30399" spans="15:15" x14ac:dyDescent="0.2">
      <c r="O30399" s="223"/>
    </row>
    <row r="30400" spans="15:15" x14ac:dyDescent="0.2">
      <c r="O30400" s="223"/>
    </row>
    <row r="30401" spans="15:15" x14ac:dyDescent="0.2">
      <c r="O30401" s="223"/>
    </row>
    <row r="30402" spans="15:15" x14ac:dyDescent="0.2">
      <c r="O30402" s="223"/>
    </row>
    <row r="30403" spans="15:15" x14ac:dyDescent="0.2">
      <c r="O30403" s="223"/>
    </row>
    <row r="30404" spans="15:15" x14ac:dyDescent="0.2">
      <c r="O30404" s="223"/>
    </row>
    <row r="30405" spans="15:15" x14ac:dyDescent="0.2">
      <c r="O30405" s="223"/>
    </row>
    <row r="30406" spans="15:15" x14ac:dyDescent="0.2">
      <c r="O30406" s="223"/>
    </row>
    <row r="30407" spans="15:15" x14ac:dyDescent="0.2">
      <c r="O30407" s="223"/>
    </row>
    <row r="30408" spans="15:15" x14ac:dyDescent="0.2">
      <c r="O30408" s="223"/>
    </row>
    <row r="30409" spans="15:15" x14ac:dyDescent="0.2">
      <c r="O30409" s="223"/>
    </row>
    <row r="30410" spans="15:15" x14ac:dyDescent="0.2">
      <c r="O30410" s="223"/>
    </row>
    <row r="30411" spans="15:15" x14ac:dyDescent="0.2">
      <c r="O30411" s="223"/>
    </row>
    <row r="30412" spans="15:15" x14ac:dyDescent="0.2">
      <c r="O30412" s="223"/>
    </row>
    <row r="30413" spans="15:15" x14ac:dyDescent="0.2">
      <c r="O30413" s="223"/>
    </row>
    <row r="30414" spans="15:15" x14ac:dyDescent="0.2">
      <c r="O30414" s="223"/>
    </row>
    <row r="30415" spans="15:15" x14ac:dyDescent="0.2">
      <c r="O30415" s="223"/>
    </row>
    <row r="30416" spans="15:15" x14ac:dyDescent="0.2">
      <c r="O30416" s="223"/>
    </row>
    <row r="30417" spans="15:15" x14ac:dyDescent="0.2">
      <c r="O30417" s="223"/>
    </row>
    <row r="30418" spans="15:15" x14ac:dyDescent="0.2">
      <c r="O30418" s="223"/>
    </row>
    <row r="30419" spans="15:15" x14ac:dyDescent="0.2">
      <c r="O30419" s="223"/>
    </row>
    <row r="30420" spans="15:15" x14ac:dyDescent="0.2">
      <c r="O30420" s="223"/>
    </row>
    <row r="30421" spans="15:15" x14ac:dyDescent="0.2">
      <c r="O30421" s="223"/>
    </row>
    <row r="30422" spans="15:15" x14ac:dyDescent="0.2">
      <c r="O30422" s="223"/>
    </row>
    <row r="30423" spans="15:15" x14ac:dyDescent="0.2">
      <c r="O30423" s="223"/>
    </row>
    <row r="30424" spans="15:15" x14ac:dyDescent="0.2">
      <c r="O30424" s="223"/>
    </row>
    <row r="30425" spans="15:15" x14ac:dyDescent="0.2">
      <c r="O30425" s="223"/>
    </row>
    <row r="30426" spans="15:15" x14ac:dyDescent="0.2">
      <c r="O30426" s="223"/>
    </row>
    <row r="30427" spans="15:15" x14ac:dyDescent="0.2">
      <c r="O30427" s="223"/>
    </row>
    <row r="30428" spans="15:15" x14ac:dyDescent="0.2">
      <c r="O30428" s="223"/>
    </row>
    <row r="30429" spans="15:15" x14ac:dyDescent="0.2">
      <c r="O30429" s="223"/>
    </row>
    <row r="30430" spans="15:15" x14ac:dyDescent="0.2">
      <c r="O30430" s="223"/>
    </row>
    <row r="30431" spans="15:15" x14ac:dyDescent="0.2">
      <c r="O30431" s="223"/>
    </row>
    <row r="30432" spans="15:15" x14ac:dyDescent="0.2">
      <c r="O30432" s="223"/>
    </row>
    <row r="30433" spans="15:15" x14ac:dyDescent="0.2">
      <c r="O30433" s="223"/>
    </row>
    <row r="30434" spans="15:15" x14ac:dyDescent="0.2">
      <c r="O30434" s="223"/>
    </row>
    <row r="30435" spans="15:15" x14ac:dyDescent="0.2">
      <c r="O30435" s="223"/>
    </row>
    <row r="30436" spans="15:15" x14ac:dyDescent="0.2">
      <c r="O30436" s="223"/>
    </row>
    <row r="30437" spans="15:15" x14ac:dyDescent="0.2">
      <c r="O30437" s="223"/>
    </row>
    <row r="30438" spans="15:15" x14ac:dyDescent="0.2">
      <c r="O30438" s="223"/>
    </row>
    <row r="30439" spans="15:15" x14ac:dyDescent="0.2">
      <c r="O30439" s="223"/>
    </row>
    <row r="30440" spans="15:15" x14ac:dyDescent="0.2">
      <c r="O30440" s="223"/>
    </row>
    <row r="30441" spans="15:15" x14ac:dyDescent="0.2">
      <c r="O30441" s="223"/>
    </row>
    <row r="30442" spans="15:15" x14ac:dyDescent="0.2">
      <c r="O30442" s="223"/>
    </row>
    <row r="30443" spans="15:15" x14ac:dyDescent="0.2">
      <c r="O30443" s="223"/>
    </row>
    <row r="30444" spans="15:15" x14ac:dyDescent="0.2">
      <c r="O30444" s="223"/>
    </row>
    <row r="30445" spans="15:15" x14ac:dyDescent="0.2">
      <c r="O30445" s="223"/>
    </row>
    <row r="30446" spans="15:15" x14ac:dyDescent="0.2">
      <c r="O30446" s="223"/>
    </row>
    <row r="30447" spans="15:15" x14ac:dyDescent="0.2">
      <c r="O30447" s="223"/>
    </row>
    <row r="30448" spans="15:15" x14ac:dyDescent="0.2">
      <c r="O30448" s="223"/>
    </row>
    <row r="30449" spans="15:15" x14ac:dyDescent="0.2">
      <c r="O30449" s="223"/>
    </row>
    <row r="30450" spans="15:15" x14ac:dyDescent="0.2">
      <c r="O30450" s="223"/>
    </row>
    <row r="30451" spans="15:15" x14ac:dyDescent="0.2">
      <c r="O30451" s="223"/>
    </row>
    <row r="30452" spans="15:15" x14ac:dyDescent="0.2">
      <c r="O30452" s="223"/>
    </row>
    <row r="30453" spans="15:15" x14ac:dyDescent="0.2">
      <c r="O30453" s="223"/>
    </row>
    <row r="30454" spans="15:15" x14ac:dyDescent="0.2">
      <c r="O30454" s="223"/>
    </row>
    <row r="30455" spans="15:15" x14ac:dyDescent="0.2">
      <c r="O30455" s="223"/>
    </row>
    <row r="30456" spans="15:15" x14ac:dyDescent="0.2">
      <c r="O30456" s="223"/>
    </row>
    <row r="30457" spans="15:15" x14ac:dyDescent="0.2">
      <c r="O30457" s="223"/>
    </row>
    <row r="30458" spans="15:15" x14ac:dyDescent="0.2">
      <c r="O30458" s="223"/>
    </row>
    <row r="30459" spans="15:15" x14ac:dyDescent="0.2">
      <c r="O30459" s="223"/>
    </row>
    <row r="30460" spans="15:15" x14ac:dyDescent="0.2">
      <c r="O30460" s="223"/>
    </row>
    <row r="30461" spans="15:15" x14ac:dyDescent="0.2">
      <c r="O30461" s="223"/>
    </row>
    <row r="30462" spans="15:15" x14ac:dyDescent="0.2">
      <c r="O30462" s="223"/>
    </row>
    <row r="30463" spans="15:15" x14ac:dyDescent="0.2">
      <c r="O30463" s="223"/>
    </row>
    <row r="30464" spans="15:15" x14ac:dyDescent="0.2">
      <c r="O30464" s="223"/>
    </row>
    <row r="30465" spans="15:15" x14ac:dyDescent="0.2">
      <c r="O30465" s="223"/>
    </row>
    <row r="30466" spans="15:15" x14ac:dyDescent="0.2">
      <c r="O30466" s="223"/>
    </row>
    <row r="30467" spans="15:15" x14ac:dyDescent="0.2">
      <c r="O30467" s="223"/>
    </row>
    <row r="30468" spans="15:15" x14ac:dyDescent="0.2">
      <c r="O30468" s="223"/>
    </row>
    <row r="30469" spans="15:15" x14ac:dyDescent="0.2">
      <c r="O30469" s="223"/>
    </row>
    <row r="30470" spans="15:15" x14ac:dyDescent="0.2">
      <c r="O30470" s="223"/>
    </row>
    <row r="30471" spans="15:15" x14ac:dyDescent="0.2">
      <c r="O30471" s="223"/>
    </row>
    <row r="30472" spans="15:15" x14ac:dyDescent="0.2">
      <c r="O30472" s="223"/>
    </row>
    <row r="30473" spans="15:15" x14ac:dyDescent="0.2">
      <c r="O30473" s="223"/>
    </row>
    <row r="30474" spans="15:15" x14ac:dyDescent="0.2">
      <c r="O30474" s="223"/>
    </row>
    <row r="30475" spans="15:15" x14ac:dyDescent="0.2">
      <c r="O30475" s="223"/>
    </row>
    <row r="30476" spans="15:15" x14ac:dyDescent="0.2">
      <c r="O30476" s="223"/>
    </row>
    <row r="30477" spans="15:15" x14ac:dyDescent="0.2">
      <c r="O30477" s="223"/>
    </row>
    <row r="30478" spans="15:15" x14ac:dyDescent="0.2">
      <c r="O30478" s="223"/>
    </row>
    <row r="30479" spans="15:15" x14ac:dyDescent="0.2">
      <c r="O30479" s="223"/>
    </row>
    <row r="30480" spans="15:15" x14ac:dyDescent="0.2">
      <c r="O30480" s="223"/>
    </row>
    <row r="30481" spans="15:15" x14ac:dyDescent="0.2">
      <c r="O30481" s="223"/>
    </row>
    <row r="30482" spans="15:15" x14ac:dyDescent="0.2">
      <c r="O30482" s="223"/>
    </row>
    <row r="30483" spans="15:15" x14ac:dyDescent="0.2">
      <c r="O30483" s="223"/>
    </row>
    <row r="30484" spans="15:15" x14ac:dyDescent="0.2">
      <c r="O30484" s="223"/>
    </row>
    <row r="30485" spans="15:15" x14ac:dyDescent="0.2">
      <c r="O30485" s="223"/>
    </row>
    <row r="30486" spans="15:15" x14ac:dyDescent="0.2">
      <c r="O30486" s="223"/>
    </row>
    <row r="30487" spans="15:15" x14ac:dyDescent="0.2">
      <c r="O30487" s="223"/>
    </row>
    <row r="30488" spans="15:15" x14ac:dyDescent="0.2">
      <c r="O30488" s="223"/>
    </row>
    <row r="30489" spans="15:15" x14ac:dyDescent="0.2">
      <c r="O30489" s="223"/>
    </row>
    <row r="30490" spans="15:15" x14ac:dyDescent="0.2">
      <c r="O30490" s="223"/>
    </row>
    <row r="30491" spans="15:15" x14ac:dyDescent="0.2">
      <c r="O30491" s="223"/>
    </row>
    <row r="30492" spans="15:15" x14ac:dyDescent="0.2">
      <c r="O30492" s="223"/>
    </row>
    <row r="30493" spans="15:15" x14ac:dyDescent="0.2">
      <c r="O30493" s="223"/>
    </row>
    <row r="30494" spans="15:15" x14ac:dyDescent="0.2">
      <c r="O30494" s="223"/>
    </row>
    <row r="30495" spans="15:15" x14ac:dyDescent="0.2">
      <c r="O30495" s="223"/>
    </row>
    <row r="30496" spans="15:15" x14ac:dyDescent="0.2">
      <c r="O30496" s="223"/>
    </row>
    <row r="30497" spans="15:15" x14ac:dyDescent="0.2">
      <c r="O30497" s="223"/>
    </row>
    <row r="30498" spans="15:15" x14ac:dyDescent="0.2">
      <c r="O30498" s="223"/>
    </row>
    <row r="30499" spans="15:15" x14ac:dyDescent="0.2">
      <c r="O30499" s="223"/>
    </row>
    <row r="30500" spans="15:15" x14ac:dyDescent="0.2">
      <c r="O30500" s="223"/>
    </row>
    <row r="30501" spans="15:15" x14ac:dyDescent="0.2">
      <c r="O30501" s="223"/>
    </row>
    <row r="30502" spans="15:15" x14ac:dyDescent="0.2">
      <c r="O30502" s="223"/>
    </row>
    <row r="30503" spans="15:15" x14ac:dyDescent="0.2">
      <c r="O30503" s="223"/>
    </row>
    <row r="30504" spans="15:15" x14ac:dyDescent="0.2">
      <c r="O30504" s="223"/>
    </row>
    <row r="30505" spans="15:15" x14ac:dyDescent="0.2">
      <c r="O30505" s="223"/>
    </row>
    <row r="30506" spans="15:15" x14ac:dyDescent="0.2">
      <c r="O30506" s="223"/>
    </row>
    <row r="30507" spans="15:15" x14ac:dyDescent="0.2">
      <c r="O30507" s="223"/>
    </row>
    <row r="30508" spans="15:15" x14ac:dyDescent="0.2">
      <c r="O30508" s="223"/>
    </row>
    <row r="30509" spans="15:15" x14ac:dyDescent="0.2">
      <c r="O30509" s="223"/>
    </row>
    <row r="30510" spans="15:15" x14ac:dyDescent="0.2">
      <c r="O30510" s="223"/>
    </row>
    <row r="30511" spans="15:15" x14ac:dyDescent="0.2">
      <c r="O30511" s="223"/>
    </row>
    <row r="30512" spans="15:15" x14ac:dyDescent="0.2">
      <c r="O30512" s="223"/>
    </row>
    <row r="30513" spans="15:15" x14ac:dyDescent="0.2">
      <c r="O30513" s="223"/>
    </row>
    <row r="30514" spans="15:15" x14ac:dyDescent="0.2">
      <c r="O30514" s="223"/>
    </row>
    <row r="30515" spans="15:15" x14ac:dyDescent="0.2">
      <c r="O30515" s="223"/>
    </row>
    <row r="30516" spans="15:15" x14ac:dyDescent="0.2">
      <c r="O30516" s="223"/>
    </row>
    <row r="30517" spans="15:15" x14ac:dyDescent="0.2">
      <c r="O30517" s="223"/>
    </row>
    <row r="30518" spans="15:15" x14ac:dyDescent="0.2">
      <c r="O30518" s="223"/>
    </row>
    <row r="30519" spans="15:15" x14ac:dyDescent="0.2">
      <c r="O30519" s="223"/>
    </row>
    <row r="30520" spans="15:15" x14ac:dyDescent="0.2">
      <c r="O30520" s="223"/>
    </row>
    <row r="30521" spans="15:15" x14ac:dyDescent="0.2">
      <c r="O30521" s="223"/>
    </row>
    <row r="30522" spans="15:15" x14ac:dyDescent="0.2">
      <c r="O30522" s="223"/>
    </row>
    <row r="30523" spans="15:15" x14ac:dyDescent="0.2">
      <c r="O30523" s="223"/>
    </row>
    <row r="30524" spans="15:15" x14ac:dyDescent="0.2">
      <c r="O30524" s="223"/>
    </row>
    <row r="30525" spans="15:15" x14ac:dyDescent="0.2">
      <c r="O30525" s="223"/>
    </row>
    <row r="30526" spans="15:15" x14ac:dyDescent="0.2">
      <c r="O30526" s="223"/>
    </row>
    <row r="30527" spans="15:15" x14ac:dyDescent="0.2">
      <c r="O30527" s="223"/>
    </row>
    <row r="30528" spans="15:15" x14ac:dyDescent="0.2">
      <c r="O30528" s="223"/>
    </row>
    <row r="30529" spans="15:15" x14ac:dyDescent="0.2">
      <c r="O30529" s="223"/>
    </row>
    <row r="30530" spans="15:15" x14ac:dyDescent="0.2">
      <c r="O30530" s="223"/>
    </row>
    <row r="30531" spans="15:15" x14ac:dyDescent="0.2">
      <c r="O30531" s="223"/>
    </row>
    <row r="30532" spans="15:15" x14ac:dyDescent="0.2">
      <c r="O30532" s="223"/>
    </row>
    <row r="30533" spans="15:15" x14ac:dyDescent="0.2">
      <c r="O30533" s="223"/>
    </row>
    <row r="30534" spans="15:15" x14ac:dyDescent="0.2">
      <c r="O30534" s="223"/>
    </row>
    <row r="30535" spans="15:15" x14ac:dyDescent="0.2">
      <c r="O30535" s="223"/>
    </row>
    <row r="30536" spans="15:15" x14ac:dyDescent="0.2">
      <c r="O30536" s="223"/>
    </row>
    <row r="30537" spans="15:15" x14ac:dyDescent="0.2">
      <c r="O30537" s="223"/>
    </row>
    <row r="30538" spans="15:15" x14ac:dyDescent="0.2">
      <c r="O30538" s="223"/>
    </row>
    <row r="30539" spans="15:15" x14ac:dyDescent="0.2">
      <c r="O30539" s="223"/>
    </row>
    <row r="30540" spans="15:15" x14ac:dyDescent="0.2">
      <c r="O30540" s="223"/>
    </row>
    <row r="30541" spans="15:15" x14ac:dyDescent="0.2">
      <c r="O30541" s="223"/>
    </row>
    <row r="30542" spans="15:15" x14ac:dyDescent="0.2">
      <c r="O30542" s="223"/>
    </row>
    <row r="30543" spans="15:15" x14ac:dyDescent="0.2">
      <c r="O30543" s="223"/>
    </row>
    <row r="30544" spans="15:15" x14ac:dyDescent="0.2">
      <c r="O30544" s="223"/>
    </row>
    <row r="30545" spans="15:15" x14ac:dyDescent="0.2">
      <c r="O30545" s="223"/>
    </row>
    <row r="30546" spans="15:15" x14ac:dyDescent="0.2">
      <c r="O30546" s="223"/>
    </row>
    <row r="30547" spans="15:15" x14ac:dyDescent="0.2">
      <c r="O30547" s="223"/>
    </row>
    <row r="30548" spans="15:15" x14ac:dyDescent="0.2">
      <c r="O30548" s="223"/>
    </row>
    <row r="30549" spans="15:15" x14ac:dyDescent="0.2">
      <c r="O30549" s="223"/>
    </row>
    <row r="30550" spans="15:15" x14ac:dyDescent="0.2">
      <c r="O30550" s="223"/>
    </row>
    <row r="30551" spans="15:15" x14ac:dyDescent="0.2">
      <c r="O30551" s="223"/>
    </row>
    <row r="30552" spans="15:15" x14ac:dyDescent="0.2">
      <c r="O30552" s="223"/>
    </row>
    <row r="30553" spans="15:15" x14ac:dyDescent="0.2">
      <c r="O30553" s="223"/>
    </row>
    <row r="30554" spans="15:15" x14ac:dyDescent="0.2">
      <c r="O30554" s="223"/>
    </row>
    <row r="30555" spans="15:15" x14ac:dyDescent="0.2">
      <c r="O30555" s="223"/>
    </row>
    <row r="30556" spans="15:15" x14ac:dyDescent="0.2">
      <c r="O30556" s="223"/>
    </row>
    <row r="30557" spans="15:15" x14ac:dyDescent="0.2">
      <c r="O30557" s="223"/>
    </row>
    <row r="30558" spans="15:15" x14ac:dyDescent="0.2">
      <c r="O30558" s="223"/>
    </row>
    <row r="30559" spans="15:15" x14ac:dyDescent="0.2">
      <c r="O30559" s="223"/>
    </row>
    <row r="30560" spans="15:15" x14ac:dyDescent="0.2">
      <c r="O30560" s="223"/>
    </row>
    <row r="30561" spans="15:15" x14ac:dyDescent="0.2">
      <c r="O30561" s="223"/>
    </row>
    <row r="30562" spans="15:15" x14ac:dyDescent="0.2">
      <c r="O30562" s="223"/>
    </row>
    <row r="30563" spans="15:15" x14ac:dyDescent="0.2">
      <c r="O30563" s="223"/>
    </row>
    <row r="30564" spans="15:15" x14ac:dyDescent="0.2">
      <c r="O30564" s="223"/>
    </row>
    <row r="30565" spans="15:15" x14ac:dyDescent="0.2">
      <c r="O30565" s="223"/>
    </row>
    <row r="30566" spans="15:15" x14ac:dyDescent="0.2">
      <c r="O30566" s="223"/>
    </row>
    <row r="30567" spans="15:15" x14ac:dyDescent="0.2">
      <c r="O30567" s="223"/>
    </row>
    <row r="30568" spans="15:15" x14ac:dyDescent="0.2">
      <c r="O30568" s="223"/>
    </row>
    <row r="30569" spans="15:15" x14ac:dyDescent="0.2">
      <c r="O30569" s="223"/>
    </row>
    <row r="30570" spans="15:15" x14ac:dyDescent="0.2">
      <c r="O30570" s="223"/>
    </row>
    <row r="30571" spans="15:15" x14ac:dyDescent="0.2">
      <c r="O30571" s="223"/>
    </row>
    <row r="30572" spans="15:15" x14ac:dyDescent="0.2">
      <c r="O30572" s="223"/>
    </row>
    <row r="30573" spans="15:15" x14ac:dyDescent="0.2">
      <c r="O30573" s="223"/>
    </row>
    <row r="30574" spans="15:15" x14ac:dyDescent="0.2">
      <c r="O30574" s="223"/>
    </row>
    <row r="30575" spans="15:15" x14ac:dyDescent="0.2">
      <c r="O30575" s="223"/>
    </row>
    <row r="30576" spans="15:15" x14ac:dyDescent="0.2">
      <c r="O30576" s="223"/>
    </row>
    <row r="30577" spans="15:15" x14ac:dyDescent="0.2">
      <c r="O30577" s="223"/>
    </row>
    <row r="30578" spans="15:15" x14ac:dyDescent="0.2">
      <c r="O30578" s="223"/>
    </row>
    <row r="30579" spans="15:15" x14ac:dyDescent="0.2">
      <c r="O30579" s="223"/>
    </row>
    <row r="30580" spans="15:15" x14ac:dyDescent="0.2">
      <c r="O30580" s="223"/>
    </row>
    <row r="30581" spans="15:15" x14ac:dyDescent="0.2">
      <c r="O30581" s="223"/>
    </row>
    <row r="30582" spans="15:15" x14ac:dyDescent="0.2">
      <c r="O30582" s="223"/>
    </row>
    <row r="30583" spans="15:15" x14ac:dyDescent="0.2">
      <c r="O30583" s="223"/>
    </row>
    <row r="30584" spans="15:15" x14ac:dyDescent="0.2">
      <c r="O30584" s="223"/>
    </row>
    <row r="30585" spans="15:15" x14ac:dyDescent="0.2">
      <c r="O30585" s="223"/>
    </row>
    <row r="30586" spans="15:15" x14ac:dyDescent="0.2">
      <c r="O30586" s="223"/>
    </row>
    <row r="30587" spans="15:15" x14ac:dyDescent="0.2">
      <c r="O30587" s="223"/>
    </row>
    <row r="30588" spans="15:15" x14ac:dyDescent="0.2">
      <c r="O30588" s="223"/>
    </row>
    <row r="30589" spans="15:15" x14ac:dyDescent="0.2">
      <c r="O30589" s="223"/>
    </row>
    <row r="30590" spans="15:15" x14ac:dyDescent="0.2">
      <c r="O30590" s="223"/>
    </row>
    <row r="30591" spans="15:15" x14ac:dyDescent="0.2">
      <c r="O30591" s="223"/>
    </row>
    <row r="30592" spans="15:15" x14ac:dyDescent="0.2">
      <c r="O30592" s="223"/>
    </row>
    <row r="30593" spans="15:15" x14ac:dyDescent="0.2">
      <c r="O30593" s="223"/>
    </row>
    <row r="30594" spans="15:15" x14ac:dyDescent="0.2">
      <c r="O30594" s="223"/>
    </row>
    <row r="30595" spans="15:15" x14ac:dyDescent="0.2">
      <c r="O30595" s="223"/>
    </row>
    <row r="30596" spans="15:15" x14ac:dyDescent="0.2">
      <c r="O30596" s="223"/>
    </row>
    <row r="30597" spans="15:15" x14ac:dyDescent="0.2">
      <c r="O30597" s="223"/>
    </row>
    <row r="30598" spans="15:15" x14ac:dyDescent="0.2">
      <c r="O30598" s="223"/>
    </row>
    <row r="30599" spans="15:15" x14ac:dyDescent="0.2">
      <c r="O30599" s="223"/>
    </row>
    <row r="30600" spans="15:15" x14ac:dyDescent="0.2">
      <c r="O30600" s="223"/>
    </row>
    <row r="30601" spans="15:15" x14ac:dyDescent="0.2">
      <c r="O30601" s="223"/>
    </row>
    <row r="30602" spans="15:15" x14ac:dyDescent="0.2">
      <c r="O30602" s="223"/>
    </row>
    <row r="30603" spans="15:15" x14ac:dyDescent="0.2">
      <c r="O30603" s="223"/>
    </row>
    <row r="30604" spans="15:15" x14ac:dyDescent="0.2">
      <c r="O30604" s="223"/>
    </row>
    <row r="30605" spans="15:15" x14ac:dyDescent="0.2">
      <c r="O30605" s="223"/>
    </row>
    <row r="30606" spans="15:15" x14ac:dyDescent="0.2">
      <c r="O30606" s="223"/>
    </row>
    <row r="30607" spans="15:15" x14ac:dyDescent="0.2">
      <c r="O30607" s="223"/>
    </row>
    <row r="30608" spans="15:15" x14ac:dyDescent="0.2">
      <c r="O30608" s="223"/>
    </row>
    <row r="30609" spans="15:15" x14ac:dyDescent="0.2">
      <c r="O30609" s="223"/>
    </row>
    <row r="30610" spans="15:15" x14ac:dyDescent="0.2">
      <c r="O30610" s="223"/>
    </row>
    <row r="30611" spans="15:15" x14ac:dyDescent="0.2">
      <c r="O30611" s="223"/>
    </row>
    <row r="30612" spans="15:15" x14ac:dyDescent="0.2">
      <c r="O30612" s="223"/>
    </row>
    <row r="30613" spans="15:15" x14ac:dyDescent="0.2">
      <c r="O30613" s="223"/>
    </row>
    <row r="30614" spans="15:15" x14ac:dyDescent="0.2">
      <c r="O30614" s="223"/>
    </row>
    <row r="30615" spans="15:15" x14ac:dyDescent="0.2">
      <c r="O30615" s="223"/>
    </row>
    <row r="30616" spans="15:15" x14ac:dyDescent="0.2">
      <c r="O30616" s="223"/>
    </row>
    <row r="30617" spans="15:15" x14ac:dyDescent="0.2">
      <c r="O30617" s="223"/>
    </row>
    <row r="30618" spans="15:15" x14ac:dyDescent="0.2">
      <c r="O30618" s="223"/>
    </row>
    <row r="30619" spans="15:15" x14ac:dyDescent="0.2">
      <c r="O30619" s="223"/>
    </row>
    <row r="30620" spans="15:15" x14ac:dyDescent="0.2">
      <c r="O30620" s="223"/>
    </row>
    <row r="30621" spans="15:15" x14ac:dyDescent="0.2">
      <c r="O30621" s="223"/>
    </row>
    <row r="30622" spans="15:15" x14ac:dyDescent="0.2">
      <c r="O30622" s="223"/>
    </row>
    <row r="30623" spans="15:15" x14ac:dyDescent="0.2">
      <c r="O30623" s="223"/>
    </row>
    <row r="30624" spans="15:15" x14ac:dyDescent="0.2">
      <c r="O30624" s="223"/>
    </row>
    <row r="30625" spans="15:15" x14ac:dyDescent="0.2">
      <c r="O30625" s="223"/>
    </row>
    <row r="30626" spans="15:15" x14ac:dyDescent="0.2">
      <c r="O30626" s="223"/>
    </row>
    <row r="30627" spans="15:15" x14ac:dyDescent="0.2">
      <c r="O30627" s="223"/>
    </row>
    <row r="30628" spans="15:15" x14ac:dyDescent="0.2">
      <c r="O30628" s="223"/>
    </row>
    <row r="30629" spans="15:15" x14ac:dyDescent="0.2">
      <c r="O30629" s="223"/>
    </row>
    <row r="30630" spans="15:15" x14ac:dyDescent="0.2">
      <c r="O30630" s="223"/>
    </row>
    <row r="30631" spans="15:15" x14ac:dyDescent="0.2">
      <c r="O30631" s="223"/>
    </row>
    <row r="30632" spans="15:15" x14ac:dyDescent="0.2">
      <c r="O30632" s="223"/>
    </row>
    <row r="30633" spans="15:15" x14ac:dyDescent="0.2">
      <c r="O30633" s="223"/>
    </row>
    <row r="30634" spans="15:15" x14ac:dyDescent="0.2">
      <c r="O30634" s="223"/>
    </row>
    <row r="30635" spans="15:15" x14ac:dyDescent="0.2">
      <c r="O30635" s="223"/>
    </row>
    <row r="30636" spans="15:15" x14ac:dyDescent="0.2">
      <c r="O30636" s="223"/>
    </row>
    <row r="30637" spans="15:15" x14ac:dyDescent="0.2">
      <c r="O30637" s="223"/>
    </row>
    <row r="30638" spans="15:15" x14ac:dyDescent="0.2">
      <c r="O30638" s="223"/>
    </row>
    <row r="30639" spans="15:15" x14ac:dyDescent="0.2">
      <c r="O30639" s="223"/>
    </row>
    <row r="30640" spans="15:15" x14ac:dyDescent="0.2">
      <c r="O30640" s="223"/>
    </row>
    <row r="30641" spans="15:15" x14ac:dyDescent="0.2">
      <c r="O30641" s="223"/>
    </row>
    <row r="30642" spans="15:15" x14ac:dyDescent="0.2">
      <c r="O30642" s="223"/>
    </row>
    <row r="30643" spans="15:15" x14ac:dyDescent="0.2">
      <c r="O30643" s="223"/>
    </row>
    <row r="30644" spans="15:15" x14ac:dyDescent="0.2">
      <c r="O30644" s="223"/>
    </row>
    <row r="30645" spans="15:15" x14ac:dyDescent="0.2">
      <c r="O30645" s="223"/>
    </row>
    <row r="30646" spans="15:15" x14ac:dyDescent="0.2">
      <c r="O30646" s="223"/>
    </row>
    <row r="30647" spans="15:15" x14ac:dyDescent="0.2">
      <c r="O30647" s="223"/>
    </row>
    <row r="30648" spans="15:15" x14ac:dyDescent="0.2">
      <c r="O30648" s="223"/>
    </row>
    <row r="30649" spans="15:15" x14ac:dyDescent="0.2">
      <c r="O30649" s="223"/>
    </row>
    <row r="30650" spans="15:15" x14ac:dyDescent="0.2">
      <c r="O30650" s="223"/>
    </row>
    <row r="30651" spans="15:15" x14ac:dyDescent="0.2">
      <c r="O30651" s="223"/>
    </row>
    <row r="30652" spans="15:15" x14ac:dyDescent="0.2">
      <c r="O30652" s="223"/>
    </row>
    <row r="30653" spans="15:15" x14ac:dyDescent="0.2">
      <c r="O30653" s="223"/>
    </row>
    <row r="30654" spans="15:15" x14ac:dyDescent="0.2">
      <c r="O30654" s="223"/>
    </row>
    <row r="30655" spans="15:15" x14ac:dyDescent="0.2">
      <c r="O30655" s="223"/>
    </row>
    <row r="30656" spans="15:15" x14ac:dyDescent="0.2">
      <c r="O30656" s="223"/>
    </row>
    <row r="30657" spans="15:15" x14ac:dyDescent="0.2">
      <c r="O30657" s="223"/>
    </row>
    <row r="30658" spans="15:15" x14ac:dyDescent="0.2">
      <c r="O30658" s="223"/>
    </row>
    <row r="30659" spans="15:15" x14ac:dyDescent="0.2">
      <c r="O30659" s="223"/>
    </row>
    <row r="30660" spans="15:15" x14ac:dyDescent="0.2">
      <c r="O30660" s="223"/>
    </row>
    <row r="30661" spans="15:15" x14ac:dyDescent="0.2">
      <c r="O30661" s="223"/>
    </row>
    <row r="30662" spans="15:15" x14ac:dyDescent="0.2">
      <c r="O30662" s="223"/>
    </row>
    <row r="30663" spans="15:15" x14ac:dyDescent="0.2">
      <c r="O30663" s="223"/>
    </row>
    <row r="30664" spans="15:15" x14ac:dyDescent="0.2">
      <c r="O30664" s="223"/>
    </row>
    <row r="30665" spans="15:15" x14ac:dyDescent="0.2">
      <c r="O30665" s="223"/>
    </row>
    <row r="30666" spans="15:15" x14ac:dyDescent="0.2">
      <c r="O30666" s="223"/>
    </row>
    <row r="30667" spans="15:15" x14ac:dyDescent="0.2">
      <c r="O30667" s="223"/>
    </row>
    <row r="30668" spans="15:15" x14ac:dyDescent="0.2">
      <c r="O30668" s="223"/>
    </row>
    <row r="30669" spans="15:15" x14ac:dyDescent="0.2">
      <c r="O30669" s="223"/>
    </row>
    <row r="30670" spans="15:15" x14ac:dyDescent="0.2">
      <c r="O30670" s="223"/>
    </row>
    <row r="30671" spans="15:15" x14ac:dyDescent="0.2">
      <c r="O30671" s="223"/>
    </row>
    <row r="30672" spans="15:15" x14ac:dyDescent="0.2">
      <c r="O30672" s="223"/>
    </row>
    <row r="30673" spans="15:15" x14ac:dyDescent="0.2">
      <c r="O30673" s="223"/>
    </row>
    <row r="30674" spans="15:15" x14ac:dyDescent="0.2">
      <c r="O30674" s="223"/>
    </row>
    <row r="30675" spans="15:15" x14ac:dyDescent="0.2">
      <c r="O30675" s="223"/>
    </row>
    <row r="30676" spans="15:15" x14ac:dyDescent="0.2">
      <c r="O30676" s="223"/>
    </row>
    <row r="30677" spans="15:15" x14ac:dyDescent="0.2">
      <c r="O30677" s="223"/>
    </row>
    <row r="30678" spans="15:15" x14ac:dyDescent="0.2">
      <c r="O30678" s="223"/>
    </row>
    <row r="30679" spans="15:15" x14ac:dyDescent="0.2">
      <c r="O30679" s="223"/>
    </row>
    <row r="30680" spans="15:15" x14ac:dyDescent="0.2">
      <c r="O30680" s="223"/>
    </row>
    <row r="30681" spans="15:15" x14ac:dyDescent="0.2">
      <c r="O30681" s="223"/>
    </row>
    <row r="30682" spans="15:15" x14ac:dyDescent="0.2">
      <c r="O30682" s="223"/>
    </row>
    <row r="30683" spans="15:15" x14ac:dyDescent="0.2">
      <c r="O30683" s="223"/>
    </row>
    <row r="30684" spans="15:15" x14ac:dyDescent="0.2">
      <c r="O30684" s="223"/>
    </row>
    <row r="30685" spans="15:15" x14ac:dyDescent="0.2">
      <c r="O30685" s="223"/>
    </row>
    <row r="30686" spans="15:15" x14ac:dyDescent="0.2">
      <c r="O30686" s="223"/>
    </row>
    <row r="30687" spans="15:15" x14ac:dyDescent="0.2">
      <c r="O30687" s="223"/>
    </row>
    <row r="30688" spans="15:15" x14ac:dyDescent="0.2">
      <c r="O30688" s="223"/>
    </row>
    <row r="30689" spans="15:15" x14ac:dyDescent="0.2">
      <c r="O30689" s="223"/>
    </row>
    <row r="30690" spans="15:15" x14ac:dyDescent="0.2">
      <c r="O30690" s="223"/>
    </row>
    <row r="30691" spans="15:15" x14ac:dyDescent="0.2">
      <c r="O30691" s="223"/>
    </row>
    <row r="30692" spans="15:15" x14ac:dyDescent="0.2">
      <c r="O30692" s="223"/>
    </row>
    <row r="30693" spans="15:15" x14ac:dyDescent="0.2">
      <c r="O30693" s="223"/>
    </row>
    <row r="30694" spans="15:15" x14ac:dyDescent="0.2">
      <c r="O30694" s="223"/>
    </row>
    <row r="30695" spans="15:15" x14ac:dyDescent="0.2">
      <c r="O30695" s="223"/>
    </row>
    <row r="30696" spans="15:15" x14ac:dyDescent="0.2">
      <c r="O30696" s="223"/>
    </row>
    <row r="30697" spans="15:15" x14ac:dyDescent="0.2">
      <c r="O30697" s="223"/>
    </row>
    <row r="30698" spans="15:15" x14ac:dyDescent="0.2">
      <c r="O30698" s="223"/>
    </row>
    <row r="30699" spans="15:15" x14ac:dyDescent="0.2">
      <c r="O30699" s="223"/>
    </row>
    <row r="30700" spans="15:15" x14ac:dyDescent="0.2">
      <c r="O30700" s="223"/>
    </row>
    <row r="30701" spans="15:15" x14ac:dyDescent="0.2">
      <c r="O30701" s="223"/>
    </row>
    <row r="30702" spans="15:15" x14ac:dyDescent="0.2">
      <c r="O30702" s="223"/>
    </row>
    <row r="30703" spans="15:15" x14ac:dyDescent="0.2">
      <c r="O30703" s="223"/>
    </row>
    <row r="30704" spans="15:15" x14ac:dyDescent="0.2">
      <c r="O30704" s="223"/>
    </row>
    <row r="30705" spans="15:15" x14ac:dyDescent="0.2">
      <c r="O30705" s="223"/>
    </row>
    <row r="30706" spans="15:15" x14ac:dyDescent="0.2">
      <c r="O30706" s="223"/>
    </row>
    <row r="30707" spans="15:15" x14ac:dyDescent="0.2">
      <c r="O30707" s="223"/>
    </row>
    <row r="30708" spans="15:15" x14ac:dyDescent="0.2">
      <c r="O30708" s="223"/>
    </row>
    <row r="30709" spans="15:15" x14ac:dyDescent="0.2">
      <c r="O30709" s="223"/>
    </row>
    <row r="30710" spans="15:15" x14ac:dyDescent="0.2">
      <c r="O30710" s="223"/>
    </row>
    <row r="30711" spans="15:15" x14ac:dyDescent="0.2">
      <c r="O30711" s="223"/>
    </row>
    <row r="30712" spans="15:15" x14ac:dyDescent="0.2">
      <c r="O30712" s="223"/>
    </row>
    <row r="30713" spans="15:15" x14ac:dyDescent="0.2">
      <c r="O30713" s="223"/>
    </row>
    <row r="30714" spans="15:15" x14ac:dyDescent="0.2">
      <c r="O30714" s="223"/>
    </row>
    <row r="30715" spans="15:15" x14ac:dyDescent="0.2">
      <c r="O30715" s="223"/>
    </row>
    <row r="30716" spans="15:15" x14ac:dyDescent="0.2">
      <c r="O30716" s="223"/>
    </row>
    <row r="30717" spans="15:15" x14ac:dyDescent="0.2">
      <c r="O30717" s="223"/>
    </row>
    <row r="30718" spans="15:15" x14ac:dyDescent="0.2">
      <c r="O30718" s="223"/>
    </row>
    <row r="30719" spans="15:15" x14ac:dyDescent="0.2">
      <c r="O30719" s="223"/>
    </row>
    <row r="30720" spans="15:15" x14ac:dyDescent="0.2">
      <c r="O30720" s="223"/>
    </row>
    <row r="30721" spans="15:15" x14ac:dyDescent="0.2">
      <c r="O30721" s="223"/>
    </row>
    <row r="30722" spans="15:15" x14ac:dyDescent="0.2">
      <c r="O30722" s="223"/>
    </row>
    <row r="30723" spans="15:15" x14ac:dyDescent="0.2">
      <c r="O30723" s="223"/>
    </row>
    <row r="30724" spans="15:15" x14ac:dyDescent="0.2">
      <c r="O30724" s="223"/>
    </row>
    <row r="30725" spans="15:15" x14ac:dyDescent="0.2">
      <c r="O30725" s="223"/>
    </row>
    <row r="30726" spans="15:15" x14ac:dyDescent="0.2">
      <c r="O30726" s="223"/>
    </row>
    <row r="30727" spans="15:15" x14ac:dyDescent="0.2">
      <c r="O30727" s="223"/>
    </row>
    <row r="30728" spans="15:15" x14ac:dyDescent="0.2">
      <c r="O30728" s="223"/>
    </row>
    <row r="30729" spans="15:15" x14ac:dyDescent="0.2">
      <c r="O30729" s="223"/>
    </row>
    <row r="30730" spans="15:15" x14ac:dyDescent="0.2">
      <c r="O30730" s="223"/>
    </row>
    <row r="30731" spans="15:15" x14ac:dyDescent="0.2">
      <c r="O30731" s="223"/>
    </row>
    <row r="30732" spans="15:15" x14ac:dyDescent="0.2">
      <c r="O30732" s="223"/>
    </row>
    <row r="30733" spans="15:15" x14ac:dyDescent="0.2">
      <c r="O30733" s="223"/>
    </row>
    <row r="30734" spans="15:15" x14ac:dyDescent="0.2">
      <c r="O30734" s="223"/>
    </row>
    <row r="30735" spans="15:15" x14ac:dyDescent="0.2">
      <c r="O30735" s="223"/>
    </row>
    <row r="30736" spans="15:15" x14ac:dyDescent="0.2">
      <c r="O30736" s="223"/>
    </row>
    <row r="30737" spans="15:15" x14ac:dyDescent="0.2">
      <c r="O30737" s="223"/>
    </row>
    <row r="30738" spans="15:15" x14ac:dyDescent="0.2">
      <c r="O30738" s="223"/>
    </row>
    <row r="30739" spans="15:15" x14ac:dyDescent="0.2">
      <c r="O30739" s="223"/>
    </row>
    <row r="30740" spans="15:15" x14ac:dyDescent="0.2">
      <c r="O30740" s="223"/>
    </row>
    <row r="30741" spans="15:15" x14ac:dyDescent="0.2">
      <c r="O30741" s="223"/>
    </row>
    <row r="30742" spans="15:15" x14ac:dyDescent="0.2">
      <c r="O30742" s="223"/>
    </row>
    <row r="30743" spans="15:15" x14ac:dyDescent="0.2">
      <c r="O30743" s="223"/>
    </row>
    <row r="30744" spans="15:15" x14ac:dyDescent="0.2">
      <c r="O30744" s="223"/>
    </row>
    <row r="30745" spans="15:15" x14ac:dyDescent="0.2">
      <c r="O30745" s="223"/>
    </row>
    <row r="30746" spans="15:15" x14ac:dyDescent="0.2">
      <c r="O30746" s="223"/>
    </row>
    <row r="30747" spans="15:15" x14ac:dyDescent="0.2">
      <c r="O30747" s="223"/>
    </row>
    <row r="30748" spans="15:15" x14ac:dyDescent="0.2">
      <c r="O30748" s="223"/>
    </row>
    <row r="30749" spans="15:15" x14ac:dyDescent="0.2">
      <c r="O30749" s="223"/>
    </row>
    <row r="30750" spans="15:15" x14ac:dyDescent="0.2">
      <c r="O30750" s="223"/>
    </row>
    <row r="30751" spans="15:15" x14ac:dyDescent="0.2">
      <c r="O30751" s="223"/>
    </row>
    <row r="30752" spans="15:15" x14ac:dyDescent="0.2">
      <c r="O30752" s="223"/>
    </row>
    <row r="30753" spans="15:15" x14ac:dyDescent="0.2">
      <c r="O30753" s="223"/>
    </row>
    <row r="30754" spans="15:15" x14ac:dyDescent="0.2">
      <c r="O30754" s="223"/>
    </row>
    <row r="30755" spans="15:15" x14ac:dyDescent="0.2">
      <c r="O30755" s="223"/>
    </row>
    <row r="30756" spans="15:15" x14ac:dyDescent="0.2">
      <c r="O30756" s="223"/>
    </row>
    <row r="30757" spans="15:15" x14ac:dyDescent="0.2">
      <c r="O30757" s="223"/>
    </row>
    <row r="30758" spans="15:15" x14ac:dyDescent="0.2">
      <c r="O30758" s="223"/>
    </row>
    <row r="30759" spans="15:15" x14ac:dyDescent="0.2">
      <c r="O30759" s="223"/>
    </row>
    <row r="30760" spans="15:15" x14ac:dyDescent="0.2">
      <c r="O30760" s="223"/>
    </row>
    <row r="30761" spans="15:15" x14ac:dyDescent="0.2">
      <c r="O30761" s="223"/>
    </row>
    <row r="30762" spans="15:15" x14ac:dyDescent="0.2">
      <c r="O30762" s="223"/>
    </row>
    <row r="30763" spans="15:15" x14ac:dyDescent="0.2">
      <c r="O30763" s="223"/>
    </row>
    <row r="30764" spans="15:15" x14ac:dyDescent="0.2">
      <c r="O30764" s="223"/>
    </row>
    <row r="30765" spans="15:15" x14ac:dyDescent="0.2">
      <c r="O30765" s="223"/>
    </row>
    <row r="30766" spans="15:15" x14ac:dyDescent="0.2">
      <c r="O30766" s="223"/>
    </row>
    <row r="30767" spans="15:15" x14ac:dyDescent="0.2">
      <c r="O30767" s="223"/>
    </row>
    <row r="30768" spans="15:15" x14ac:dyDescent="0.2">
      <c r="O30768" s="223"/>
    </row>
    <row r="30769" spans="15:15" x14ac:dyDescent="0.2">
      <c r="O30769" s="223"/>
    </row>
    <row r="30770" spans="15:15" x14ac:dyDescent="0.2">
      <c r="O30770" s="223"/>
    </row>
    <row r="30771" spans="15:15" x14ac:dyDescent="0.2">
      <c r="O30771" s="223"/>
    </row>
    <row r="30772" spans="15:15" x14ac:dyDescent="0.2">
      <c r="O30772" s="223"/>
    </row>
    <row r="30773" spans="15:15" x14ac:dyDescent="0.2">
      <c r="O30773" s="223"/>
    </row>
    <row r="30774" spans="15:15" x14ac:dyDescent="0.2">
      <c r="O30774" s="223"/>
    </row>
    <row r="30775" spans="15:15" x14ac:dyDescent="0.2">
      <c r="O30775" s="223"/>
    </row>
    <row r="30776" spans="15:15" x14ac:dyDescent="0.2">
      <c r="O30776" s="223"/>
    </row>
    <row r="30777" spans="15:15" x14ac:dyDescent="0.2">
      <c r="O30777" s="223"/>
    </row>
    <row r="30778" spans="15:15" x14ac:dyDescent="0.2">
      <c r="O30778" s="223"/>
    </row>
    <row r="30779" spans="15:15" x14ac:dyDescent="0.2">
      <c r="O30779" s="223"/>
    </row>
    <row r="30780" spans="15:15" x14ac:dyDescent="0.2">
      <c r="O30780" s="223"/>
    </row>
    <row r="30781" spans="15:15" x14ac:dyDescent="0.2">
      <c r="O30781" s="223"/>
    </row>
    <row r="30782" spans="15:15" x14ac:dyDescent="0.2">
      <c r="O30782" s="223"/>
    </row>
    <row r="30783" spans="15:15" x14ac:dyDescent="0.2">
      <c r="O30783" s="223"/>
    </row>
    <row r="30784" spans="15:15" x14ac:dyDescent="0.2">
      <c r="O30784" s="223"/>
    </row>
    <row r="30785" spans="15:15" x14ac:dyDescent="0.2">
      <c r="O30785" s="223"/>
    </row>
    <row r="30786" spans="15:15" x14ac:dyDescent="0.2">
      <c r="O30786" s="223"/>
    </row>
    <row r="30787" spans="15:15" x14ac:dyDescent="0.2">
      <c r="O30787" s="223"/>
    </row>
    <row r="30788" spans="15:15" x14ac:dyDescent="0.2">
      <c r="O30788" s="223"/>
    </row>
    <row r="30789" spans="15:15" x14ac:dyDescent="0.2">
      <c r="O30789" s="223"/>
    </row>
    <row r="30790" spans="15:15" x14ac:dyDescent="0.2">
      <c r="O30790" s="223"/>
    </row>
    <row r="30791" spans="15:15" x14ac:dyDescent="0.2">
      <c r="O30791" s="223"/>
    </row>
    <row r="30792" spans="15:15" x14ac:dyDescent="0.2">
      <c r="O30792" s="223"/>
    </row>
    <row r="30793" spans="15:15" x14ac:dyDescent="0.2">
      <c r="O30793" s="223"/>
    </row>
    <row r="30794" spans="15:15" x14ac:dyDescent="0.2">
      <c r="O30794" s="223"/>
    </row>
    <row r="30795" spans="15:15" x14ac:dyDescent="0.2">
      <c r="O30795" s="223"/>
    </row>
    <row r="30796" spans="15:15" x14ac:dyDescent="0.2">
      <c r="O30796" s="223"/>
    </row>
    <row r="30797" spans="15:15" x14ac:dyDescent="0.2">
      <c r="O30797" s="223"/>
    </row>
    <row r="30798" spans="15:15" x14ac:dyDescent="0.2">
      <c r="O30798" s="223"/>
    </row>
    <row r="30799" spans="15:15" x14ac:dyDescent="0.2">
      <c r="O30799" s="223"/>
    </row>
    <row r="30800" spans="15:15" x14ac:dyDescent="0.2">
      <c r="O30800" s="223"/>
    </row>
    <row r="30801" spans="15:15" x14ac:dyDescent="0.2">
      <c r="O30801" s="223"/>
    </row>
    <row r="30802" spans="15:15" x14ac:dyDescent="0.2">
      <c r="O30802" s="223"/>
    </row>
    <row r="30803" spans="15:15" x14ac:dyDescent="0.2">
      <c r="O30803" s="223"/>
    </row>
    <row r="30804" spans="15:15" x14ac:dyDescent="0.2">
      <c r="O30804" s="223"/>
    </row>
    <row r="30805" spans="15:15" x14ac:dyDescent="0.2">
      <c r="O30805" s="223"/>
    </row>
    <row r="30806" spans="15:15" x14ac:dyDescent="0.2">
      <c r="O30806" s="223"/>
    </row>
    <row r="30807" spans="15:15" x14ac:dyDescent="0.2">
      <c r="O30807" s="223"/>
    </row>
    <row r="30808" spans="15:15" x14ac:dyDescent="0.2">
      <c r="O30808" s="223"/>
    </row>
    <row r="30809" spans="15:15" x14ac:dyDescent="0.2">
      <c r="O30809" s="223"/>
    </row>
    <row r="30810" spans="15:15" x14ac:dyDescent="0.2">
      <c r="O30810" s="223"/>
    </row>
    <row r="30811" spans="15:15" x14ac:dyDescent="0.2">
      <c r="O30811" s="223"/>
    </row>
    <row r="30812" spans="15:15" x14ac:dyDescent="0.2">
      <c r="O30812" s="223"/>
    </row>
    <row r="30813" spans="15:15" x14ac:dyDescent="0.2">
      <c r="O30813" s="223"/>
    </row>
    <row r="30814" spans="15:15" x14ac:dyDescent="0.2">
      <c r="O30814" s="223"/>
    </row>
    <row r="30815" spans="15:15" x14ac:dyDescent="0.2">
      <c r="O30815" s="223"/>
    </row>
    <row r="30816" spans="15:15" x14ac:dyDescent="0.2">
      <c r="O30816" s="223"/>
    </row>
    <row r="30817" spans="15:15" x14ac:dyDescent="0.2">
      <c r="O30817" s="223"/>
    </row>
    <row r="30818" spans="15:15" x14ac:dyDescent="0.2">
      <c r="O30818" s="223"/>
    </row>
    <row r="30819" spans="15:15" x14ac:dyDescent="0.2">
      <c r="O30819" s="223"/>
    </row>
    <row r="30820" spans="15:15" x14ac:dyDescent="0.2">
      <c r="O30820" s="223"/>
    </row>
    <row r="30821" spans="15:15" x14ac:dyDescent="0.2">
      <c r="O30821" s="223"/>
    </row>
    <row r="30822" spans="15:15" x14ac:dyDescent="0.2">
      <c r="O30822" s="223"/>
    </row>
    <row r="30823" spans="15:15" x14ac:dyDescent="0.2">
      <c r="O30823" s="223"/>
    </row>
    <row r="30824" spans="15:15" x14ac:dyDescent="0.2">
      <c r="O30824" s="223"/>
    </row>
    <row r="30825" spans="15:15" x14ac:dyDescent="0.2">
      <c r="O30825" s="223"/>
    </row>
    <row r="30826" spans="15:15" x14ac:dyDescent="0.2">
      <c r="O30826" s="223"/>
    </row>
    <row r="30827" spans="15:15" x14ac:dyDescent="0.2">
      <c r="O30827" s="223"/>
    </row>
    <row r="30828" spans="15:15" x14ac:dyDescent="0.2">
      <c r="O30828" s="223"/>
    </row>
    <row r="30829" spans="15:15" x14ac:dyDescent="0.2">
      <c r="O30829" s="223"/>
    </row>
    <row r="30830" spans="15:15" x14ac:dyDescent="0.2">
      <c r="O30830" s="223"/>
    </row>
    <row r="30831" spans="15:15" x14ac:dyDescent="0.2">
      <c r="O30831" s="223"/>
    </row>
    <row r="30832" spans="15:15" x14ac:dyDescent="0.2">
      <c r="O30832" s="223"/>
    </row>
    <row r="30833" spans="15:15" x14ac:dyDescent="0.2">
      <c r="O30833" s="223"/>
    </row>
    <row r="30834" spans="15:15" x14ac:dyDescent="0.2">
      <c r="O30834" s="223"/>
    </row>
    <row r="30835" spans="15:15" x14ac:dyDescent="0.2">
      <c r="O30835" s="223"/>
    </row>
    <row r="30836" spans="15:15" x14ac:dyDescent="0.2">
      <c r="O30836" s="223"/>
    </row>
    <row r="30837" spans="15:15" x14ac:dyDescent="0.2">
      <c r="O30837" s="223"/>
    </row>
    <row r="30838" spans="15:15" x14ac:dyDescent="0.2">
      <c r="O30838" s="223"/>
    </row>
    <row r="30839" spans="15:15" x14ac:dyDescent="0.2">
      <c r="O30839" s="223"/>
    </row>
    <row r="30840" spans="15:15" x14ac:dyDescent="0.2">
      <c r="O30840" s="223"/>
    </row>
    <row r="30841" spans="15:15" x14ac:dyDescent="0.2">
      <c r="O30841" s="223"/>
    </row>
    <row r="30842" spans="15:15" x14ac:dyDescent="0.2">
      <c r="O30842" s="223"/>
    </row>
    <row r="30843" spans="15:15" x14ac:dyDescent="0.2">
      <c r="O30843" s="223"/>
    </row>
    <row r="30844" spans="15:15" x14ac:dyDescent="0.2">
      <c r="O30844" s="223"/>
    </row>
    <row r="30845" spans="15:15" x14ac:dyDescent="0.2">
      <c r="O30845" s="223"/>
    </row>
    <row r="30846" spans="15:15" x14ac:dyDescent="0.2">
      <c r="O30846" s="223"/>
    </row>
    <row r="30847" spans="15:15" x14ac:dyDescent="0.2">
      <c r="O30847" s="223"/>
    </row>
    <row r="30848" spans="15:15" x14ac:dyDescent="0.2">
      <c r="O30848" s="223"/>
    </row>
    <row r="30849" spans="15:15" x14ac:dyDescent="0.2">
      <c r="O30849" s="223"/>
    </row>
    <row r="30850" spans="15:15" x14ac:dyDescent="0.2">
      <c r="O30850" s="223"/>
    </row>
    <row r="30851" spans="15:15" x14ac:dyDescent="0.2">
      <c r="O30851" s="223"/>
    </row>
    <row r="30852" spans="15:15" x14ac:dyDescent="0.2">
      <c r="O30852" s="223"/>
    </row>
    <row r="30853" spans="15:15" x14ac:dyDescent="0.2">
      <c r="O30853" s="223"/>
    </row>
    <row r="30854" spans="15:15" x14ac:dyDescent="0.2">
      <c r="O30854" s="223"/>
    </row>
    <row r="30855" spans="15:15" x14ac:dyDescent="0.2">
      <c r="O30855" s="223"/>
    </row>
    <row r="30856" spans="15:15" x14ac:dyDescent="0.2">
      <c r="O30856" s="223"/>
    </row>
    <row r="30857" spans="15:15" x14ac:dyDescent="0.2">
      <c r="O30857" s="223"/>
    </row>
    <row r="30858" spans="15:15" x14ac:dyDescent="0.2">
      <c r="O30858" s="223"/>
    </row>
    <row r="30859" spans="15:15" x14ac:dyDescent="0.2">
      <c r="O30859" s="223"/>
    </row>
    <row r="30860" spans="15:15" x14ac:dyDescent="0.2">
      <c r="O30860" s="223"/>
    </row>
    <row r="30861" spans="15:15" x14ac:dyDescent="0.2">
      <c r="O30861" s="223"/>
    </row>
    <row r="30862" spans="15:15" x14ac:dyDescent="0.2">
      <c r="O30862" s="223"/>
    </row>
    <row r="30863" spans="15:15" x14ac:dyDescent="0.2">
      <c r="O30863" s="223"/>
    </row>
    <row r="30864" spans="15:15" x14ac:dyDescent="0.2">
      <c r="O30864" s="223"/>
    </row>
    <row r="30865" spans="15:15" x14ac:dyDescent="0.2">
      <c r="O30865" s="223"/>
    </row>
    <row r="30866" spans="15:15" x14ac:dyDescent="0.2">
      <c r="O30866" s="223"/>
    </row>
    <row r="30867" spans="15:15" x14ac:dyDescent="0.2">
      <c r="O30867" s="223"/>
    </row>
    <row r="30868" spans="15:15" x14ac:dyDescent="0.2">
      <c r="O30868" s="223"/>
    </row>
    <row r="30869" spans="15:15" x14ac:dyDescent="0.2">
      <c r="O30869" s="223"/>
    </row>
    <row r="30870" spans="15:15" x14ac:dyDescent="0.2">
      <c r="O30870" s="223"/>
    </row>
    <row r="30871" spans="15:15" x14ac:dyDescent="0.2">
      <c r="O30871" s="223"/>
    </row>
    <row r="30872" spans="15:15" x14ac:dyDescent="0.2">
      <c r="O30872" s="223"/>
    </row>
    <row r="30873" spans="15:15" x14ac:dyDescent="0.2">
      <c r="O30873" s="223"/>
    </row>
    <row r="30874" spans="15:15" x14ac:dyDescent="0.2">
      <c r="O30874" s="223"/>
    </row>
    <row r="30875" spans="15:15" x14ac:dyDescent="0.2">
      <c r="O30875" s="223"/>
    </row>
    <row r="30876" spans="15:15" x14ac:dyDescent="0.2">
      <c r="O30876" s="223"/>
    </row>
    <row r="30877" spans="15:15" x14ac:dyDescent="0.2">
      <c r="O30877" s="223"/>
    </row>
    <row r="30878" spans="15:15" x14ac:dyDescent="0.2">
      <c r="O30878" s="223"/>
    </row>
    <row r="30879" spans="15:15" x14ac:dyDescent="0.2">
      <c r="O30879" s="223"/>
    </row>
    <row r="30880" spans="15:15" x14ac:dyDescent="0.2">
      <c r="O30880" s="223"/>
    </row>
    <row r="30881" spans="15:15" x14ac:dyDescent="0.2">
      <c r="O30881" s="223"/>
    </row>
    <row r="30882" spans="15:15" x14ac:dyDescent="0.2">
      <c r="O30882" s="223"/>
    </row>
    <row r="30883" spans="15:15" x14ac:dyDescent="0.2">
      <c r="O30883" s="223"/>
    </row>
    <row r="30884" spans="15:15" x14ac:dyDescent="0.2">
      <c r="O30884" s="223"/>
    </row>
    <row r="30885" spans="15:15" x14ac:dyDescent="0.2">
      <c r="O30885" s="223"/>
    </row>
    <row r="30886" spans="15:15" x14ac:dyDescent="0.2">
      <c r="O30886" s="223"/>
    </row>
    <row r="30887" spans="15:15" x14ac:dyDescent="0.2">
      <c r="O30887" s="223"/>
    </row>
    <row r="30888" spans="15:15" x14ac:dyDescent="0.2">
      <c r="O30888" s="223"/>
    </row>
    <row r="30889" spans="15:15" x14ac:dyDescent="0.2">
      <c r="O30889" s="223"/>
    </row>
    <row r="30890" spans="15:15" x14ac:dyDescent="0.2">
      <c r="O30890" s="223"/>
    </row>
    <row r="30891" spans="15:15" x14ac:dyDescent="0.2">
      <c r="O30891" s="223"/>
    </row>
    <row r="30892" spans="15:15" x14ac:dyDescent="0.2">
      <c r="O30892" s="223"/>
    </row>
    <row r="30893" spans="15:15" x14ac:dyDescent="0.2">
      <c r="O30893" s="223"/>
    </row>
    <row r="30894" spans="15:15" x14ac:dyDescent="0.2">
      <c r="O30894" s="223"/>
    </row>
    <row r="30895" spans="15:15" x14ac:dyDescent="0.2">
      <c r="O30895" s="223"/>
    </row>
    <row r="30896" spans="15:15" x14ac:dyDescent="0.2">
      <c r="O30896" s="223"/>
    </row>
    <row r="30897" spans="15:15" x14ac:dyDescent="0.2">
      <c r="O30897" s="223"/>
    </row>
    <row r="30898" spans="15:15" x14ac:dyDescent="0.2">
      <c r="O30898" s="223"/>
    </row>
    <row r="30899" spans="15:15" x14ac:dyDescent="0.2">
      <c r="O30899" s="223"/>
    </row>
    <row r="30900" spans="15:15" x14ac:dyDescent="0.2">
      <c r="O30900" s="223"/>
    </row>
    <row r="30901" spans="15:15" x14ac:dyDescent="0.2">
      <c r="O30901" s="223"/>
    </row>
    <row r="30902" spans="15:15" x14ac:dyDescent="0.2">
      <c r="O30902" s="223"/>
    </row>
    <row r="30903" spans="15:15" x14ac:dyDescent="0.2">
      <c r="O30903" s="223"/>
    </row>
    <row r="30904" spans="15:15" x14ac:dyDescent="0.2">
      <c r="O30904" s="223"/>
    </row>
    <row r="30905" spans="15:15" x14ac:dyDescent="0.2">
      <c r="O30905" s="223"/>
    </row>
    <row r="30906" spans="15:15" x14ac:dyDescent="0.2">
      <c r="O30906" s="223"/>
    </row>
    <row r="30907" spans="15:15" x14ac:dyDescent="0.2">
      <c r="O30907" s="223"/>
    </row>
    <row r="30908" spans="15:15" x14ac:dyDescent="0.2">
      <c r="O30908" s="223"/>
    </row>
    <row r="30909" spans="15:15" x14ac:dyDescent="0.2">
      <c r="O30909" s="223"/>
    </row>
    <row r="30910" spans="15:15" x14ac:dyDescent="0.2">
      <c r="O30910" s="223"/>
    </row>
    <row r="30911" spans="15:15" x14ac:dyDescent="0.2">
      <c r="O30911" s="223"/>
    </row>
    <row r="30912" spans="15:15" x14ac:dyDescent="0.2">
      <c r="O30912" s="223"/>
    </row>
    <row r="30913" spans="15:15" x14ac:dyDescent="0.2">
      <c r="O30913" s="223"/>
    </row>
    <row r="30914" spans="15:15" x14ac:dyDescent="0.2">
      <c r="O30914" s="223"/>
    </row>
    <row r="30915" spans="15:15" x14ac:dyDescent="0.2">
      <c r="O30915" s="223"/>
    </row>
    <row r="30916" spans="15:15" x14ac:dyDescent="0.2">
      <c r="O30916" s="223"/>
    </row>
    <row r="30917" spans="15:15" x14ac:dyDescent="0.2">
      <c r="O30917" s="223"/>
    </row>
    <row r="30918" spans="15:15" x14ac:dyDescent="0.2">
      <c r="O30918" s="223"/>
    </row>
    <row r="30919" spans="15:15" x14ac:dyDescent="0.2">
      <c r="O30919" s="223"/>
    </row>
    <row r="30920" spans="15:15" x14ac:dyDescent="0.2">
      <c r="O30920" s="223"/>
    </row>
    <row r="30921" spans="15:15" x14ac:dyDescent="0.2">
      <c r="O30921" s="223"/>
    </row>
    <row r="30922" spans="15:15" x14ac:dyDescent="0.2">
      <c r="O30922" s="223"/>
    </row>
    <row r="30923" spans="15:15" x14ac:dyDescent="0.2">
      <c r="O30923" s="223"/>
    </row>
    <row r="30924" spans="15:15" x14ac:dyDescent="0.2">
      <c r="O30924" s="223"/>
    </row>
    <row r="30925" spans="15:15" x14ac:dyDescent="0.2">
      <c r="O30925" s="223"/>
    </row>
    <row r="30926" spans="15:15" x14ac:dyDescent="0.2">
      <c r="O30926" s="223"/>
    </row>
    <row r="30927" spans="15:15" x14ac:dyDescent="0.2">
      <c r="O30927" s="223"/>
    </row>
    <row r="30928" spans="15:15" x14ac:dyDescent="0.2">
      <c r="O30928" s="223"/>
    </row>
    <row r="30929" spans="15:15" x14ac:dyDescent="0.2">
      <c r="O30929" s="223"/>
    </row>
    <row r="30930" spans="15:15" x14ac:dyDescent="0.2">
      <c r="O30930" s="223"/>
    </row>
    <row r="30931" spans="15:15" x14ac:dyDescent="0.2">
      <c r="O30931" s="223"/>
    </row>
    <row r="30932" spans="15:15" x14ac:dyDescent="0.2">
      <c r="O30932" s="223"/>
    </row>
    <row r="30933" spans="15:15" x14ac:dyDescent="0.2">
      <c r="O30933" s="223"/>
    </row>
    <row r="30934" spans="15:15" x14ac:dyDescent="0.2">
      <c r="O30934" s="223"/>
    </row>
    <row r="30935" spans="15:15" x14ac:dyDescent="0.2">
      <c r="O30935" s="223"/>
    </row>
    <row r="30936" spans="15:15" x14ac:dyDescent="0.2">
      <c r="O30936" s="223"/>
    </row>
    <row r="30937" spans="15:15" x14ac:dyDescent="0.2">
      <c r="O30937" s="223"/>
    </row>
    <row r="30938" spans="15:15" x14ac:dyDescent="0.2">
      <c r="O30938" s="223"/>
    </row>
    <row r="30939" spans="15:15" x14ac:dyDescent="0.2">
      <c r="O30939" s="223"/>
    </row>
    <row r="30940" spans="15:15" x14ac:dyDescent="0.2">
      <c r="O30940" s="223"/>
    </row>
    <row r="30941" spans="15:15" x14ac:dyDescent="0.2">
      <c r="O30941" s="223"/>
    </row>
    <row r="30942" spans="15:15" x14ac:dyDescent="0.2">
      <c r="O30942" s="223"/>
    </row>
    <row r="30943" spans="15:15" x14ac:dyDescent="0.2">
      <c r="O30943" s="223"/>
    </row>
    <row r="30944" spans="15:15" x14ac:dyDescent="0.2">
      <c r="O30944" s="223"/>
    </row>
    <row r="30945" spans="15:15" x14ac:dyDescent="0.2">
      <c r="O30945" s="223"/>
    </row>
    <row r="30946" spans="15:15" x14ac:dyDescent="0.2">
      <c r="O30946" s="223"/>
    </row>
    <row r="30947" spans="15:15" x14ac:dyDescent="0.2">
      <c r="O30947" s="223"/>
    </row>
    <row r="30948" spans="15:15" x14ac:dyDescent="0.2">
      <c r="O30948" s="223"/>
    </row>
    <row r="30949" spans="15:15" x14ac:dyDescent="0.2">
      <c r="O30949" s="223"/>
    </row>
    <row r="30950" spans="15:15" x14ac:dyDescent="0.2">
      <c r="O30950" s="223"/>
    </row>
    <row r="30951" spans="15:15" x14ac:dyDescent="0.2">
      <c r="O30951" s="223"/>
    </row>
    <row r="30952" spans="15:15" x14ac:dyDescent="0.2">
      <c r="O30952" s="223"/>
    </row>
    <row r="30953" spans="15:15" x14ac:dyDescent="0.2">
      <c r="O30953" s="223"/>
    </row>
    <row r="30954" spans="15:15" x14ac:dyDescent="0.2">
      <c r="O30954" s="223"/>
    </row>
    <row r="30955" spans="15:15" x14ac:dyDescent="0.2">
      <c r="O30955" s="223"/>
    </row>
    <row r="30956" spans="15:15" x14ac:dyDescent="0.2">
      <c r="O30956" s="223"/>
    </row>
    <row r="30957" spans="15:15" x14ac:dyDescent="0.2">
      <c r="O30957" s="223"/>
    </row>
    <row r="30958" spans="15:15" x14ac:dyDescent="0.2">
      <c r="O30958" s="223"/>
    </row>
    <row r="30959" spans="15:15" x14ac:dyDescent="0.2">
      <c r="O30959" s="223"/>
    </row>
    <row r="30960" spans="15:15" x14ac:dyDescent="0.2">
      <c r="O30960" s="223"/>
    </row>
    <row r="30961" spans="15:15" x14ac:dyDescent="0.2">
      <c r="O30961" s="223"/>
    </row>
    <row r="30962" spans="15:15" x14ac:dyDescent="0.2">
      <c r="O30962" s="223"/>
    </row>
    <row r="30963" spans="15:15" x14ac:dyDescent="0.2">
      <c r="O30963" s="223"/>
    </row>
    <row r="30964" spans="15:15" x14ac:dyDescent="0.2">
      <c r="O30964" s="223"/>
    </row>
    <row r="30965" spans="15:15" x14ac:dyDescent="0.2">
      <c r="O30965" s="223"/>
    </row>
    <row r="30966" spans="15:15" x14ac:dyDescent="0.2">
      <c r="O30966" s="223"/>
    </row>
    <row r="30967" spans="15:15" x14ac:dyDescent="0.2">
      <c r="O30967" s="223"/>
    </row>
    <row r="30968" spans="15:15" x14ac:dyDescent="0.2">
      <c r="O30968" s="223"/>
    </row>
    <row r="30969" spans="15:15" x14ac:dyDescent="0.2">
      <c r="O30969" s="223"/>
    </row>
    <row r="30970" spans="15:15" x14ac:dyDescent="0.2">
      <c r="O30970" s="223"/>
    </row>
    <row r="30971" spans="15:15" x14ac:dyDescent="0.2">
      <c r="O30971" s="223"/>
    </row>
    <row r="30972" spans="15:15" x14ac:dyDescent="0.2">
      <c r="O30972" s="223"/>
    </row>
    <row r="30973" spans="15:15" x14ac:dyDescent="0.2">
      <c r="O30973" s="223"/>
    </row>
    <row r="30974" spans="15:15" x14ac:dyDescent="0.2">
      <c r="O30974" s="223"/>
    </row>
    <row r="30975" spans="15:15" x14ac:dyDescent="0.2">
      <c r="O30975" s="223"/>
    </row>
    <row r="30976" spans="15:15" x14ac:dyDescent="0.2">
      <c r="O30976" s="223"/>
    </row>
    <row r="30977" spans="15:15" x14ac:dyDescent="0.2">
      <c r="O30977" s="223"/>
    </row>
    <row r="30978" spans="15:15" x14ac:dyDescent="0.2">
      <c r="O30978" s="223"/>
    </row>
    <row r="30979" spans="15:15" x14ac:dyDescent="0.2">
      <c r="O30979" s="223"/>
    </row>
    <row r="30980" spans="15:15" x14ac:dyDescent="0.2">
      <c r="O30980" s="223"/>
    </row>
    <row r="30981" spans="15:15" x14ac:dyDescent="0.2">
      <c r="O30981" s="223"/>
    </row>
    <row r="30982" spans="15:15" x14ac:dyDescent="0.2">
      <c r="O30982" s="223"/>
    </row>
    <row r="30983" spans="15:15" x14ac:dyDescent="0.2">
      <c r="O30983" s="223"/>
    </row>
    <row r="30984" spans="15:15" x14ac:dyDescent="0.2">
      <c r="O30984" s="223"/>
    </row>
    <row r="30985" spans="15:15" x14ac:dyDescent="0.2">
      <c r="O30985" s="223"/>
    </row>
    <row r="30986" spans="15:15" x14ac:dyDescent="0.2">
      <c r="O30986" s="223"/>
    </row>
    <row r="30987" spans="15:15" x14ac:dyDescent="0.2">
      <c r="O30987" s="223"/>
    </row>
    <row r="30988" spans="15:15" x14ac:dyDescent="0.2">
      <c r="O30988" s="223"/>
    </row>
    <row r="30989" spans="15:15" x14ac:dyDescent="0.2">
      <c r="O30989" s="223"/>
    </row>
    <row r="30990" spans="15:15" x14ac:dyDescent="0.2">
      <c r="O30990" s="223"/>
    </row>
    <row r="30991" spans="15:15" x14ac:dyDescent="0.2">
      <c r="O30991" s="223"/>
    </row>
    <row r="30992" spans="15:15" x14ac:dyDescent="0.2">
      <c r="O30992" s="223"/>
    </row>
    <row r="30993" spans="15:15" x14ac:dyDescent="0.2">
      <c r="O30993" s="223"/>
    </row>
    <row r="30994" spans="15:15" x14ac:dyDescent="0.2">
      <c r="O30994" s="223"/>
    </row>
    <row r="30995" spans="15:15" x14ac:dyDescent="0.2">
      <c r="O30995" s="223"/>
    </row>
    <row r="30996" spans="15:15" x14ac:dyDescent="0.2">
      <c r="O30996" s="223"/>
    </row>
    <row r="30997" spans="15:15" x14ac:dyDescent="0.2">
      <c r="O30997" s="223"/>
    </row>
    <row r="30998" spans="15:15" x14ac:dyDescent="0.2">
      <c r="O30998" s="223"/>
    </row>
    <row r="30999" spans="15:15" x14ac:dyDescent="0.2">
      <c r="O30999" s="223"/>
    </row>
    <row r="31000" spans="15:15" x14ac:dyDescent="0.2">
      <c r="O31000" s="223"/>
    </row>
    <row r="31001" spans="15:15" x14ac:dyDescent="0.2">
      <c r="O31001" s="223"/>
    </row>
    <row r="31002" spans="15:15" x14ac:dyDescent="0.2">
      <c r="O31002" s="223"/>
    </row>
    <row r="31003" spans="15:15" x14ac:dyDescent="0.2">
      <c r="O31003" s="223"/>
    </row>
    <row r="31004" spans="15:15" x14ac:dyDescent="0.2">
      <c r="O31004" s="223"/>
    </row>
    <row r="31005" spans="15:15" x14ac:dyDescent="0.2">
      <c r="O31005" s="223"/>
    </row>
    <row r="31006" spans="15:15" x14ac:dyDescent="0.2">
      <c r="O31006" s="223"/>
    </row>
    <row r="31007" spans="15:15" x14ac:dyDescent="0.2">
      <c r="O31007" s="223"/>
    </row>
    <row r="31008" spans="15:15" x14ac:dyDescent="0.2">
      <c r="O31008" s="223"/>
    </row>
    <row r="31009" spans="15:15" x14ac:dyDescent="0.2">
      <c r="O31009" s="223"/>
    </row>
    <row r="31010" spans="15:15" x14ac:dyDescent="0.2">
      <c r="O31010" s="223"/>
    </row>
    <row r="31011" spans="15:15" x14ac:dyDescent="0.2">
      <c r="O31011" s="223"/>
    </row>
    <row r="31012" spans="15:15" x14ac:dyDescent="0.2">
      <c r="O31012" s="223"/>
    </row>
    <row r="31013" spans="15:15" x14ac:dyDescent="0.2">
      <c r="O31013" s="223"/>
    </row>
    <row r="31014" spans="15:15" x14ac:dyDescent="0.2">
      <c r="O31014" s="223"/>
    </row>
    <row r="31015" spans="15:15" x14ac:dyDescent="0.2">
      <c r="O31015" s="223"/>
    </row>
    <row r="31016" spans="15:15" x14ac:dyDescent="0.2">
      <c r="O31016" s="223"/>
    </row>
    <row r="31017" spans="15:15" x14ac:dyDescent="0.2">
      <c r="O31017" s="223"/>
    </row>
    <row r="31018" spans="15:15" x14ac:dyDescent="0.2">
      <c r="O31018" s="223"/>
    </row>
    <row r="31019" spans="15:15" x14ac:dyDescent="0.2">
      <c r="O31019" s="223"/>
    </row>
    <row r="31020" spans="15:15" x14ac:dyDescent="0.2">
      <c r="O31020" s="223"/>
    </row>
    <row r="31021" spans="15:15" x14ac:dyDescent="0.2">
      <c r="O31021" s="223"/>
    </row>
    <row r="31022" spans="15:15" x14ac:dyDescent="0.2">
      <c r="O31022" s="223"/>
    </row>
    <row r="31023" spans="15:15" x14ac:dyDescent="0.2">
      <c r="O31023" s="223"/>
    </row>
    <row r="31024" spans="15:15" x14ac:dyDescent="0.2">
      <c r="O31024" s="223"/>
    </row>
    <row r="31025" spans="15:15" x14ac:dyDescent="0.2">
      <c r="O31025" s="223"/>
    </row>
    <row r="31026" spans="15:15" x14ac:dyDescent="0.2">
      <c r="O31026" s="223"/>
    </row>
    <row r="31027" spans="15:15" x14ac:dyDescent="0.2">
      <c r="O31027" s="223"/>
    </row>
    <row r="31028" spans="15:15" x14ac:dyDescent="0.2">
      <c r="O31028" s="223"/>
    </row>
    <row r="31029" spans="15:15" x14ac:dyDescent="0.2">
      <c r="O31029" s="223"/>
    </row>
    <row r="31030" spans="15:15" x14ac:dyDescent="0.2">
      <c r="O31030" s="223"/>
    </row>
    <row r="31031" spans="15:15" x14ac:dyDescent="0.2">
      <c r="O31031" s="223"/>
    </row>
    <row r="31032" spans="15:15" x14ac:dyDescent="0.2">
      <c r="O31032" s="223"/>
    </row>
    <row r="31033" spans="15:15" x14ac:dyDescent="0.2">
      <c r="O31033" s="223"/>
    </row>
    <row r="31034" spans="15:15" x14ac:dyDescent="0.2">
      <c r="O31034" s="223"/>
    </row>
    <row r="31035" spans="15:15" x14ac:dyDescent="0.2">
      <c r="O31035" s="223"/>
    </row>
    <row r="31036" spans="15:15" x14ac:dyDescent="0.2">
      <c r="O31036" s="223"/>
    </row>
    <row r="31037" spans="15:15" x14ac:dyDescent="0.2">
      <c r="O31037" s="223"/>
    </row>
    <row r="31038" spans="15:15" x14ac:dyDescent="0.2">
      <c r="O31038" s="223"/>
    </row>
    <row r="31039" spans="15:15" x14ac:dyDescent="0.2">
      <c r="O31039" s="223"/>
    </row>
    <row r="31040" spans="15:15" x14ac:dyDescent="0.2">
      <c r="O31040" s="223"/>
    </row>
    <row r="31041" spans="15:15" x14ac:dyDescent="0.2">
      <c r="O31041" s="223"/>
    </row>
    <row r="31042" spans="15:15" x14ac:dyDescent="0.2">
      <c r="O31042" s="223"/>
    </row>
    <row r="31043" spans="15:15" x14ac:dyDescent="0.2">
      <c r="O31043" s="223"/>
    </row>
    <row r="31044" spans="15:15" x14ac:dyDescent="0.2">
      <c r="O31044" s="223"/>
    </row>
    <row r="31045" spans="15:15" x14ac:dyDescent="0.2">
      <c r="O31045" s="223"/>
    </row>
    <row r="31046" spans="15:15" x14ac:dyDescent="0.2">
      <c r="O31046" s="223"/>
    </row>
    <row r="31047" spans="15:15" x14ac:dyDescent="0.2">
      <c r="O31047" s="223"/>
    </row>
    <row r="31048" spans="15:15" x14ac:dyDescent="0.2">
      <c r="O31048" s="223"/>
    </row>
    <row r="31049" spans="15:15" x14ac:dyDescent="0.2">
      <c r="O31049" s="223"/>
    </row>
    <row r="31050" spans="15:15" x14ac:dyDescent="0.2">
      <c r="O31050" s="223"/>
    </row>
    <row r="31051" spans="15:15" x14ac:dyDescent="0.2">
      <c r="O31051" s="223"/>
    </row>
    <row r="31052" spans="15:15" x14ac:dyDescent="0.2">
      <c r="O31052" s="223"/>
    </row>
    <row r="31053" spans="15:15" x14ac:dyDescent="0.2">
      <c r="O31053" s="223"/>
    </row>
    <row r="31054" spans="15:15" x14ac:dyDescent="0.2">
      <c r="O31054" s="223"/>
    </row>
    <row r="31055" spans="15:15" x14ac:dyDescent="0.2">
      <c r="O31055" s="223"/>
    </row>
    <row r="31056" spans="15:15" x14ac:dyDescent="0.2">
      <c r="O31056" s="223"/>
    </row>
    <row r="31057" spans="15:15" x14ac:dyDescent="0.2">
      <c r="O31057" s="223"/>
    </row>
    <row r="31058" spans="15:15" x14ac:dyDescent="0.2">
      <c r="O31058" s="223"/>
    </row>
    <row r="31059" spans="15:15" x14ac:dyDescent="0.2">
      <c r="O31059" s="223"/>
    </row>
    <row r="31060" spans="15:15" x14ac:dyDescent="0.2">
      <c r="O31060" s="223"/>
    </row>
    <row r="31061" spans="15:15" x14ac:dyDescent="0.2">
      <c r="O31061" s="223"/>
    </row>
    <row r="31062" spans="15:15" x14ac:dyDescent="0.2">
      <c r="O31062" s="223"/>
    </row>
    <row r="31063" spans="15:15" x14ac:dyDescent="0.2">
      <c r="O31063" s="223"/>
    </row>
    <row r="31064" spans="15:15" x14ac:dyDescent="0.2">
      <c r="O31064" s="223"/>
    </row>
    <row r="31065" spans="15:15" x14ac:dyDescent="0.2">
      <c r="O31065" s="223"/>
    </row>
    <row r="31066" spans="15:15" x14ac:dyDescent="0.2">
      <c r="O31066" s="223"/>
    </row>
    <row r="31067" spans="15:15" x14ac:dyDescent="0.2">
      <c r="O31067" s="223"/>
    </row>
    <row r="31068" spans="15:15" x14ac:dyDescent="0.2">
      <c r="O31068" s="223"/>
    </row>
    <row r="31069" spans="15:15" x14ac:dyDescent="0.2">
      <c r="O31069" s="223"/>
    </row>
    <row r="31070" spans="15:15" x14ac:dyDescent="0.2">
      <c r="O31070" s="223"/>
    </row>
    <row r="31071" spans="15:15" x14ac:dyDescent="0.2">
      <c r="O31071" s="223"/>
    </row>
    <row r="31072" spans="15:15" x14ac:dyDescent="0.2">
      <c r="O31072" s="223"/>
    </row>
    <row r="31073" spans="15:15" x14ac:dyDescent="0.2">
      <c r="O31073" s="223"/>
    </row>
    <row r="31074" spans="15:15" x14ac:dyDescent="0.2">
      <c r="O31074" s="223"/>
    </row>
    <row r="31075" spans="15:15" x14ac:dyDescent="0.2">
      <c r="O31075" s="223"/>
    </row>
    <row r="31076" spans="15:15" x14ac:dyDescent="0.2">
      <c r="O31076" s="223"/>
    </row>
    <row r="31077" spans="15:15" x14ac:dyDescent="0.2">
      <c r="O31077" s="223"/>
    </row>
    <row r="31078" spans="15:15" x14ac:dyDescent="0.2">
      <c r="O31078" s="223"/>
    </row>
    <row r="31079" spans="15:15" x14ac:dyDescent="0.2">
      <c r="O31079" s="223"/>
    </row>
    <row r="31080" spans="15:15" x14ac:dyDescent="0.2">
      <c r="O31080" s="223"/>
    </row>
    <row r="31081" spans="15:15" x14ac:dyDescent="0.2">
      <c r="O31081" s="223"/>
    </row>
    <row r="31082" spans="15:15" x14ac:dyDescent="0.2">
      <c r="O31082" s="223"/>
    </row>
    <row r="31083" spans="15:15" x14ac:dyDescent="0.2">
      <c r="O31083" s="223"/>
    </row>
    <row r="31084" spans="15:15" x14ac:dyDescent="0.2">
      <c r="O31084" s="223"/>
    </row>
    <row r="31085" spans="15:15" x14ac:dyDescent="0.2">
      <c r="O31085" s="223"/>
    </row>
    <row r="31086" spans="15:15" x14ac:dyDescent="0.2">
      <c r="O31086" s="223"/>
    </row>
    <row r="31087" spans="15:15" x14ac:dyDescent="0.2">
      <c r="O31087" s="223"/>
    </row>
    <row r="31088" spans="15:15" x14ac:dyDescent="0.2">
      <c r="O31088" s="223"/>
    </row>
    <row r="31089" spans="15:15" x14ac:dyDescent="0.2">
      <c r="O31089" s="223"/>
    </row>
    <row r="31090" spans="15:15" x14ac:dyDescent="0.2">
      <c r="O31090" s="223"/>
    </row>
    <row r="31091" spans="15:15" x14ac:dyDescent="0.2">
      <c r="O31091" s="223"/>
    </row>
    <row r="31092" spans="15:15" x14ac:dyDescent="0.2">
      <c r="O31092" s="223"/>
    </row>
    <row r="31093" spans="15:15" x14ac:dyDescent="0.2">
      <c r="O31093" s="223"/>
    </row>
    <row r="31094" spans="15:15" x14ac:dyDescent="0.2">
      <c r="O31094" s="223"/>
    </row>
    <row r="31095" spans="15:15" x14ac:dyDescent="0.2">
      <c r="O31095" s="223"/>
    </row>
    <row r="31096" spans="15:15" x14ac:dyDescent="0.2">
      <c r="O31096" s="223"/>
    </row>
    <row r="31097" spans="15:15" x14ac:dyDescent="0.2">
      <c r="O31097" s="223"/>
    </row>
    <row r="31098" spans="15:15" x14ac:dyDescent="0.2">
      <c r="O31098" s="223"/>
    </row>
    <row r="31099" spans="15:15" x14ac:dyDescent="0.2">
      <c r="O31099" s="223"/>
    </row>
    <row r="31100" spans="15:15" x14ac:dyDescent="0.2">
      <c r="O31100" s="223"/>
    </row>
    <row r="31101" spans="15:15" x14ac:dyDescent="0.2">
      <c r="O31101" s="223"/>
    </row>
    <row r="31102" spans="15:15" x14ac:dyDescent="0.2">
      <c r="O31102" s="223"/>
    </row>
    <row r="31103" spans="15:15" x14ac:dyDescent="0.2">
      <c r="O31103" s="223"/>
    </row>
    <row r="31104" spans="15:15" x14ac:dyDescent="0.2">
      <c r="O31104" s="223"/>
    </row>
    <row r="31105" spans="15:15" x14ac:dyDescent="0.2">
      <c r="O31105" s="223"/>
    </row>
    <row r="31106" spans="15:15" x14ac:dyDescent="0.2">
      <c r="O31106" s="223"/>
    </row>
    <row r="31107" spans="15:15" x14ac:dyDescent="0.2">
      <c r="O31107" s="223"/>
    </row>
    <row r="31108" spans="15:15" x14ac:dyDescent="0.2">
      <c r="O31108" s="223"/>
    </row>
    <row r="31109" spans="15:15" x14ac:dyDescent="0.2">
      <c r="O31109" s="223"/>
    </row>
    <row r="31110" spans="15:15" x14ac:dyDescent="0.2">
      <c r="O31110" s="223"/>
    </row>
    <row r="31111" spans="15:15" x14ac:dyDescent="0.2">
      <c r="O31111" s="223"/>
    </row>
    <row r="31112" spans="15:15" x14ac:dyDescent="0.2">
      <c r="O31112" s="223"/>
    </row>
    <row r="31113" spans="15:15" x14ac:dyDescent="0.2">
      <c r="O31113" s="223"/>
    </row>
    <row r="31114" spans="15:15" x14ac:dyDescent="0.2">
      <c r="O31114" s="223"/>
    </row>
    <row r="31115" spans="15:15" x14ac:dyDescent="0.2">
      <c r="O31115" s="223"/>
    </row>
    <row r="31116" spans="15:15" x14ac:dyDescent="0.2">
      <c r="O31116" s="223"/>
    </row>
    <row r="31117" spans="15:15" x14ac:dyDescent="0.2">
      <c r="O31117" s="223"/>
    </row>
    <row r="31118" spans="15:15" x14ac:dyDescent="0.2">
      <c r="O31118" s="223"/>
    </row>
    <row r="31119" spans="15:15" x14ac:dyDescent="0.2">
      <c r="O31119" s="223"/>
    </row>
    <row r="31120" spans="15:15" x14ac:dyDescent="0.2">
      <c r="O31120" s="223"/>
    </row>
    <row r="31121" spans="15:15" x14ac:dyDescent="0.2">
      <c r="O31121" s="223"/>
    </row>
    <row r="31122" spans="15:15" x14ac:dyDescent="0.2">
      <c r="O31122" s="223"/>
    </row>
    <row r="31123" spans="15:15" x14ac:dyDescent="0.2">
      <c r="O31123" s="223"/>
    </row>
    <row r="31124" spans="15:15" x14ac:dyDescent="0.2">
      <c r="O31124" s="223"/>
    </row>
    <row r="31125" spans="15:15" x14ac:dyDescent="0.2">
      <c r="O31125" s="223"/>
    </row>
    <row r="31126" spans="15:15" x14ac:dyDescent="0.2">
      <c r="O31126" s="223"/>
    </row>
    <row r="31127" spans="15:15" x14ac:dyDescent="0.2">
      <c r="O31127" s="223"/>
    </row>
    <row r="31128" spans="15:15" x14ac:dyDescent="0.2">
      <c r="O31128" s="223"/>
    </row>
    <row r="31129" spans="15:15" x14ac:dyDescent="0.2">
      <c r="O31129" s="223"/>
    </row>
    <row r="31130" spans="15:15" x14ac:dyDescent="0.2">
      <c r="O31130" s="223"/>
    </row>
    <row r="31131" spans="15:15" x14ac:dyDescent="0.2">
      <c r="O31131" s="223"/>
    </row>
    <row r="31132" spans="15:15" x14ac:dyDescent="0.2">
      <c r="O31132" s="223"/>
    </row>
    <row r="31133" spans="15:15" x14ac:dyDescent="0.2">
      <c r="O31133" s="223"/>
    </row>
    <row r="31134" spans="15:15" x14ac:dyDescent="0.2">
      <c r="O31134" s="223"/>
    </row>
    <row r="31135" spans="15:15" x14ac:dyDescent="0.2">
      <c r="O31135" s="223"/>
    </row>
    <row r="31136" spans="15:15" x14ac:dyDescent="0.2">
      <c r="O31136" s="223"/>
    </row>
    <row r="31137" spans="15:15" x14ac:dyDescent="0.2">
      <c r="O31137" s="223"/>
    </row>
    <row r="31138" spans="15:15" x14ac:dyDescent="0.2">
      <c r="O31138" s="223"/>
    </row>
    <row r="31139" spans="15:15" x14ac:dyDescent="0.2">
      <c r="O31139" s="223"/>
    </row>
    <row r="31140" spans="15:15" x14ac:dyDescent="0.2">
      <c r="O31140" s="223"/>
    </row>
    <row r="31141" spans="15:15" x14ac:dyDescent="0.2">
      <c r="O31141" s="223"/>
    </row>
    <row r="31142" spans="15:15" x14ac:dyDescent="0.2">
      <c r="O31142" s="223"/>
    </row>
    <row r="31143" spans="15:15" x14ac:dyDescent="0.2">
      <c r="O31143" s="223"/>
    </row>
    <row r="31144" spans="15:15" x14ac:dyDescent="0.2">
      <c r="O31144" s="223"/>
    </row>
    <row r="31145" spans="15:15" x14ac:dyDescent="0.2">
      <c r="O31145" s="223"/>
    </row>
    <row r="31146" spans="15:15" x14ac:dyDescent="0.2">
      <c r="O31146" s="223"/>
    </row>
    <row r="31147" spans="15:15" x14ac:dyDescent="0.2">
      <c r="O31147" s="223"/>
    </row>
    <row r="31148" spans="15:15" x14ac:dyDescent="0.2">
      <c r="O31148" s="223"/>
    </row>
    <row r="31149" spans="15:15" x14ac:dyDescent="0.2">
      <c r="O31149" s="223"/>
    </row>
    <row r="31150" spans="15:15" x14ac:dyDescent="0.2">
      <c r="O31150" s="223"/>
    </row>
    <row r="31151" spans="15:15" x14ac:dyDescent="0.2">
      <c r="O31151" s="223"/>
    </row>
    <row r="31152" spans="15:15" x14ac:dyDescent="0.2">
      <c r="O31152" s="223"/>
    </row>
    <row r="31153" spans="15:15" x14ac:dyDescent="0.2">
      <c r="O31153" s="223"/>
    </row>
    <row r="31154" spans="15:15" x14ac:dyDescent="0.2">
      <c r="O31154" s="223"/>
    </row>
    <row r="31155" spans="15:15" x14ac:dyDescent="0.2">
      <c r="O31155" s="223"/>
    </row>
    <row r="31156" spans="15:15" x14ac:dyDescent="0.2">
      <c r="O31156" s="223"/>
    </row>
    <row r="31157" spans="15:15" x14ac:dyDescent="0.2">
      <c r="O31157" s="223"/>
    </row>
    <row r="31158" spans="15:15" x14ac:dyDescent="0.2">
      <c r="O31158" s="223"/>
    </row>
    <row r="31159" spans="15:15" x14ac:dyDescent="0.2">
      <c r="O31159" s="223"/>
    </row>
    <row r="31160" spans="15:15" x14ac:dyDescent="0.2">
      <c r="O31160" s="223"/>
    </row>
    <row r="31161" spans="15:15" x14ac:dyDescent="0.2">
      <c r="O31161" s="223"/>
    </row>
    <row r="31162" spans="15:15" x14ac:dyDescent="0.2">
      <c r="O31162" s="223"/>
    </row>
    <row r="31163" spans="15:15" x14ac:dyDescent="0.2">
      <c r="O31163" s="223"/>
    </row>
    <row r="31164" spans="15:15" x14ac:dyDescent="0.2">
      <c r="O31164" s="223"/>
    </row>
    <row r="31165" spans="15:15" x14ac:dyDescent="0.2">
      <c r="O31165" s="223"/>
    </row>
    <row r="31166" spans="15:15" x14ac:dyDescent="0.2">
      <c r="O31166" s="223"/>
    </row>
    <row r="31167" spans="15:15" x14ac:dyDescent="0.2">
      <c r="O31167" s="223"/>
    </row>
    <row r="31168" spans="15:15" x14ac:dyDescent="0.2">
      <c r="O31168" s="223"/>
    </row>
    <row r="31169" spans="15:15" x14ac:dyDescent="0.2">
      <c r="O31169" s="223"/>
    </row>
    <row r="31170" spans="15:15" x14ac:dyDescent="0.2">
      <c r="O31170" s="223"/>
    </row>
    <row r="31171" spans="15:15" x14ac:dyDescent="0.2">
      <c r="O31171" s="223"/>
    </row>
    <row r="31172" spans="15:15" x14ac:dyDescent="0.2">
      <c r="O31172" s="223"/>
    </row>
    <row r="31173" spans="15:15" x14ac:dyDescent="0.2">
      <c r="O31173" s="223"/>
    </row>
    <row r="31174" spans="15:15" x14ac:dyDescent="0.2">
      <c r="O31174" s="223"/>
    </row>
    <row r="31175" spans="15:15" x14ac:dyDescent="0.2">
      <c r="O31175" s="223"/>
    </row>
    <row r="31176" spans="15:15" x14ac:dyDescent="0.2">
      <c r="O31176" s="223"/>
    </row>
    <row r="31177" spans="15:15" x14ac:dyDescent="0.2">
      <c r="O31177" s="223"/>
    </row>
    <row r="31178" spans="15:15" x14ac:dyDescent="0.2">
      <c r="O31178" s="223"/>
    </row>
    <row r="31179" spans="15:15" x14ac:dyDescent="0.2">
      <c r="O31179" s="223"/>
    </row>
    <row r="31180" spans="15:15" x14ac:dyDescent="0.2">
      <c r="O31180" s="223"/>
    </row>
    <row r="31181" spans="15:15" x14ac:dyDescent="0.2">
      <c r="O31181" s="223"/>
    </row>
    <row r="31182" spans="15:15" x14ac:dyDescent="0.2">
      <c r="O31182" s="223"/>
    </row>
    <row r="31183" spans="15:15" x14ac:dyDescent="0.2">
      <c r="O31183" s="223"/>
    </row>
    <row r="31184" spans="15:15" x14ac:dyDescent="0.2">
      <c r="O31184" s="223"/>
    </row>
    <row r="31185" spans="15:15" x14ac:dyDescent="0.2">
      <c r="O31185" s="223"/>
    </row>
    <row r="31186" spans="15:15" x14ac:dyDescent="0.2">
      <c r="O31186" s="223"/>
    </row>
    <row r="31187" spans="15:15" x14ac:dyDescent="0.2">
      <c r="O31187" s="223"/>
    </row>
    <row r="31188" spans="15:15" x14ac:dyDescent="0.2">
      <c r="O31188" s="223"/>
    </row>
    <row r="31189" spans="15:15" x14ac:dyDescent="0.2">
      <c r="O31189" s="223"/>
    </row>
    <row r="31190" spans="15:15" x14ac:dyDescent="0.2">
      <c r="O31190" s="223"/>
    </row>
    <row r="31191" spans="15:15" x14ac:dyDescent="0.2">
      <c r="O31191" s="223"/>
    </row>
    <row r="31192" spans="15:15" x14ac:dyDescent="0.2">
      <c r="O31192" s="223"/>
    </row>
    <row r="31193" spans="15:15" x14ac:dyDescent="0.2">
      <c r="O31193" s="223"/>
    </row>
    <row r="31194" spans="15:15" x14ac:dyDescent="0.2">
      <c r="O31194" s="223"/>
    </row>
    <row r="31195" spans="15:15" x14ac:dyDescent="0.2">
      <c r="O31195" s="223"/>
    </row>
    <row r="31196" spans="15:15" x14ac:dyDescent="0.2">
      <c r="O31196" s="223"/>
    </row>
    <row r="31197" spans="15:15" x14ac:dyDescent="0.2">
      <c r="O31197" s="223"/>
    </row>
    <row r="31198" spans="15:15" x14ac:dyDescent="0.2">
      <c r="O31198" s="223"/>
    </row>
    <row r="31199" spans="15:15" x14ac:dyDescent="0.2">
      <c r="O31199" s="223"/>
    </row>
    <row r="31200" spans="15:15" x14ac:dyDescent="0.2">
      <c r="O31200" s="223"/>
    </row>
    <row r="31201" spans="15:15" x14ac:dyDescent="0.2">
      <c r="O31201" s="223"/>
    </row>
    <row r="31202" spans="15:15" x14ac:dyDescent="0.2">
      <c r="O31202" s="223"/>
    </row>
    <row r="31203" spans="15:15" x14ac:dyDescent="0.2">
      <c r="O31203" s="223"/>
    </row>
    <row r="31204" spans="15:15" x14ac:dyDescent="0.2">
      <c r="O31204" s="223"/>
    </row>
    <row r="31205" spans="15:15" x14ac:dyDescent="0.2">
      <c r="O31205" s="223"/>
    </row>
    <row r="31206" spans="15:15" x14ac:dyDescent="0.2">
      <c r="O31206" s="223"/>
    </row>
    <row r="31207" spans="15:15" x14ac:dyDescent="0.2">
      <c r="O31207" s="223"/>
    </row>
    <row r="31208" spans="15:15" x14ac:dyDescent="0.2">
      <c r="O31208" s="223"/>
    </row>
    <row r="31209" spans="15:15" x14ac:dyDescent="0.2">
      <c r="O31209" s="223"/>
    </row>
    <row r="31210" spans="15:15" x14ac:dyDescent="0.2">
      <c r="O31210" s="223"/>
    </row>
    <row r="31211" spans="15:15" x14ac:dyDescent="0.2">
      <c r="O31211" s="223"/>
    </row>
    <row r="31212" spans="15:15" x14ac:dyDescent="0.2">
      <c r="O31212" s="223"/>
    </row>
    <row r="31213" spans="15:15" x14ac:dyDescent="0.2">
      <c r="O31213" s="223"/>
    </row>
    <row r="31214" spans="15:15" x14ac:dyDescent="0.2">
      <c r="O31214" s="223"/>
    </row>
    <row r="31215" spans="15:15" x14ac:dyDescent="0.2">
      <c r="O31215" s="223"/>
    </row>
    <row r="31216" spans="15:15" x14ac:dyDescent="0.2">
      <c r="O31216" s="223"/>
    </row>
    <row r="31217" spans="15:15" x14ac:dyDescent="0.2">
      <c r="O31217" s="223"/>
    </row>
    <row r="31218" spans="15:15" x14ac:dyDescent="0.2">
      <c r="O31218" s="223"/>
    </row>
    <row r="31219" spans="15:15" x14ac:dyDescent="0.2">
      <c r="O31219" s="223"/>
    </row>
    <row r="31220" spans="15:15" x14ac:dyDescent="0.2">
      <c r="O31220" s="223"/>
    </row>
    <row r="31221" spans="15:15" x14ac:dyDescent="0.2">
      <c r="O31221" s="223"/>
    </row>
    <row r="31222" spans="15:15" x14ac:dyDescent="0.2">
      <c r="O31222" s="223"/>
    </row>
    <row r="31223" spans="15:15" x14ac:dyDescent="0.2">
      <c r="O31223" s="223"/>
    </row>
    <row r="31224" spans="15:15" x14ac:dyDescent="0.2">
      <c r="O31224" s="223"/>
    </row>
    <row r="31225" spans="15:15" x14ac:dyDescent="0.2">
      <c r="O31225" s="223"/>
    </row>
    <row r="31226" spans="15:15" x14ac:dyDescent="0.2">
      <c r="O31226" s="223"/>
    </row>
    <row r="31227" spans="15:15" x14ac:dyDescent="0.2">
      <c r="O31227" s="223"/>
    </row>
    <row r="31228" spans="15:15" x14ac:dyDescent="0.2">
      <c r="O31228" s="223"/>
    </row>
    <row r="31229" spans="15:15" x14ac:dyDescent="0.2">
      <c r="O31229" s="223"/>
    </row>
    <row r="31230" spans="15:15" x14ac:dyDescent="0.2">
      <c r="O31230" s="223"/>
    </row>
    <row r="31231" spans="15:15" x14ac:dyDescent="0.2">
      <c r="O31231" s="223"/>
    </row>
    <row r="31232" spans="15:15" x14ac:dyDescent="0.2">
      <c r="O31232" s="223"/>
    </row>
    <row r="31233" spans="15:15" x14ac:dyDescent="0.2">
      <c r="O31233" s="223"/>
    </row>
    <row r="31234" spans="15:15" x14ac:dyDescent="0.2">
      <c r="O31234" s="223"/>
    </row>
    <row r="31235" spans="15:15" x14ac:dyDescent="0.2">
      <c r="O31235" s="223"/>
    </row>
    <row r="31236" spans="15:15" x14ac:dyDescent="0.2">
      <c r="O31236" s="223"/>
    </row>
    <row r="31237" spans="15:15" x14ac:dyDescent="0.2">
      <c r="O31237" s="223"/>
    </row>
    <row r="31238" spans="15:15" x14ac:dyDescent="0.2">
      <c r="O31238" s="223"/>
    </row>
    <row r="31239" spans="15:15" x14ac:dyDescent="0.2">
      <c r="O31239" s="223"/>
    </row>
    <row r="31240" spans="15:15" x14ac:dyDescent="0.2">
      <c r="O31240" s="223"/>
    </row>
    <row r="31241" spans="15:15" x14ac:dyDescent="0.2">
      <c r="O31241" s="223"/>
    </row>
    <row r="31242" spans="15:15" x14ac:dyDescent="0.2">
      <c r="O31242" s="223"/>
    </row>
    <row r="31243" spans="15:15" x14ac:dyDescent="0.2">
      <c r="O31243" s="223"/>
    </row>
    <row r="31244" spans="15:15" x14ac:dyDescent="0.2">
      <c r="O31244" s="223"/>
    </row>
    <row r="31245" spans="15:15" x14ac:dyDescent="0.2">
      <c r="O31245" s="223"/>
    </row>
    <row r="31246" spans="15:15" x14ac:dyDescent="0.2">
      <c r="O31246" s="223"/>
    </row>
    <row r="31247" spans="15:15" x14ac:dyDescent="0.2">
      <c r="O31247" s="223"/>
    </row>
    <row r="31248" spans="15:15" x14ac:dyDescent="0.2">
      <c r="O31248" s="223"/>
    </row>
    <row r="31249" spans="15:15" x14ac:dyDescent="0.2">
      <c r="O31249" s="223"/>
    </row>
    <row r="31250" spans="15:15" x14ac:dyDescent="0.2">
      <c r="O31250" s="223"/>
    </row>
    <row r="31251" spans="15:15" x14ac:dyDescent="0.2">
      <c r="O31251" s="223"/>
    </row>
    <row r="31252" spans="15:15" x14ac:dyDescent="0.2">
      <c r="O31252" s="223"/>
    </row>
    <row r="31253" spans="15:15" x14ac:dyDescent="0.2">
      <c r="O31253" s="223"/>
    </row>
    <row r="31254" spans="15:15" x14ac:dyDescent="0.2">
      <c r="O31254" s="223"/>
    </row>
    <row r="31255" spans="15:15" x14ac:dyDescent="0.2">
      <c r="O31255" s="223"/>
    </row>
    <row r="31256" spans="15:15" x14ac:dyDescent="0.2">
      <c r="O31256" s="223"/>
    </row>
    <row r="31257" spans="15:15" x14ac:dyDescent="0.2">
      <c r="O31257" s="223"/>
    </row>
    <row r="31258" spans="15:15" x14ac:dyDescent="0.2">
      <c r="O31258" s="223"/>
    </row>
    <row r="31259" spans="15:15" x14ac:dyDescent="0.2">
      <c r="O31259" s="223"/>
    </row>
    <row r="31260" spans="15:15" x14ac:dyDescent="0.2">
      <c r="O31260" s="223"/>
    </row>
    <row r="31261" spans="15:15" x14ac:dyDescent="0.2">
      <c r="O31261" s="223"/>
    </row>
    <row r="31262" spans="15:15" x14ac:dyDescent="0.2">
      <c r="O31262" s="223"/>
    </row>
    <row r="31263" spans="15:15" x14ac:dyDescent="0.2">
      <c r="O31263" s="223"/>
    </row>
    <row r="31264" spans="15:15" x14ac:dyDescent="0.2">
      <c r="O31264" s="223"/>
    </row>
    <row r="31265" spans="15:15" x14ac:dyDescent="0.2">
      <c r="O31265" s="223"/>
    </row>
    <row r="31266" spans="15:15" x14ac:dyDescent="0.2">
      <c r="O31266" s="223"/>
    </row>
    <row r="31267" spans="15:15" x14ac:dyDescent="0.2">
      <c r="O31267" s="223"/>
    </row>
    <row r="31268" spans="15:15" x14ac:dyDescent="0.2">
      <c r="O31268" s="223"/>
    </row>
    <row r="31269" spans="15:15" x14ac:dyDescent="0.2">
      <c r="O31269" s="223"/>
    </row>
    <row r="31270" spans="15:15" x14ac:dyDescent="0.2">
      <c r="O31270" s="223"/>
    </row>
    <row r="31271" spans="15:15" x14ac:dyDescent="0.2">
      <c r="O31271" s="223"/>
    </row>
    <row r="31272" spans="15:15" x14ac:dyDescent="0.2">
      <c r="O31272" s="223"/>
    </row>
    <row r="31273" spans="15:15" x14ac:dyDescent="0.2">
      <c r="O31273" s="223"/>
    </row>
    <row r="31274" spans="15:15" x14ac:dyDescent="0.2">
      <c r="O31274" s="223"/>
    </row>
    <row r="31275" spans="15:15" x14ac:dyDescent="0.2">
      <c r="O31275" s="223"/>
    </row>
    <row r="31276" spans="15:15" x14ac:dyDescent="0.2">
      <c r="O31276" s="223"/>
    </row>
    <row r="31277" spans="15:15" x14ac:dyDescent="0.2">
      <c r="O31277" s="223"/>
    </row>
    <row r="31278" spans="15:15" x14ac:dyDescent="0.2">
      <c r="O31278" s="223"/>
    </row>
    <row r="31279" spans="15:15" x14ac:dyDescent="0.2">
      <c r="O31279" s="223"/>
    </row>
    <row r="31280" spans="15:15" x14ac:dyDescent="0.2">
      <c r="O31280" s="223"/>
    </row>
    <row r="31281" spans="15:15" x14ac:dyDescent="0.2">
      <c r="O31281" s="223"/>
    </row>
    <row r="31282" spans="15:15" x14ac:dyDescent="0.2">
      <c r="O31282" s="223"/>
    </row>
    <row r="31283" spans="15:15" x14ac:dyDescent="0.2">
      <c r="O31283" s="223"/>
    </row>
    <row r="31284" spans="15:15" x14ac:dyDescent="0.2">
      <c r="O31284" s="223"/>
    </row>
    <row r="31285" spans="15:15" x14ac:dyDescent="0.2">
      <c r="O31285" s="223"/>
    </row>
    <row r="31286" spans="15:15" x14ac:dyDescent="0.2">
      <c r="O31286" s="223"/>
    </row>
    <row r="31287" spans="15:15" x14ac:dyDescent="0.2">
      <c r="O31287" s="223"/>
    </row>
    <row r="31288" spans="15:15" x14ac:dyDescent="0.2">
      <c r="O31288" s="223"/>
    </row>
    <row r="31289" spans="15:15" x14ac:dyDescent="0.2">
      <c r="O31289" s="223"/>
    </row>
    <row r="31290" spans="15:15" x14ac:dyDescent="0.2">
      <c r="O31290" s="223"/>
    </row>
    <row r="31291" spans="15:15" x14ac:dyDescent="0.2">
      <c r="O31291" s="223"/>
    </row>
    <row r="31292" spans="15:15" x14ac:dyDescent="0.2">
      <c r="O31292" s="223"/>
    </row>
    <row r="31293" spans="15:15" x14ac:dyDescent="0.2">
      <c r="O31293" s="223"/>
    </row>
    <row r="31294" spans="15:15" x14ac:dyDescent="0.2">
      <c r="O31294" s="223"/>
    </row>
    <row r="31295" spans="15:15" x14ac:dyDescent="0.2">
      <c r="O31295" s="223"/>
    </row>
    <row r="31296" spans="15:15" x14ac:dyDescent="0.2">
      <c r="O31296" s="223"/>
    </row>
    <row r="31297" spans="15:15" x14ac:dyDescent="0.2">
      <c r="O31297" s="223"/>
    </row>
    <row r="31298" spans="15:15" x14ac:dyDescent="0.2">
      <c r="O31298" s="223"/>
    </row>
    <row r="31299" spans="15:15" x14ac:dyDescent="0.2">
      <c r="O31299" s="223"/>
    </row>
    <row r="31300" spans="15:15" x14ac:dyDescent="0.2">
      <c r="O31300" s="223"/>
    </row>
    <row r="31301" spans="15:15" x14ac:dyDescent="0.2">
      <c r="O31301" s="223"/>
    </row>
    <row r="31302" spans="15:15" x14ac:dyDescent="0.2">
      <c r="O31302" s="223"/>
    </row>
    <row r="31303" spans="15:15" x14ac:dyDescent="0.2">
      <c r="O31303" s="223"/>
    </row>
    <row r="31304" spans="15:15" x14ac:dyDescent="0.2">
      <c r="O31304" s="223"/>
    </row>
    <row r="31305" spans="15:15" x14ac:dyDescent="0.2">
      <c r="O31305" s="223"/>
    </row>
    <row r="31306" spans="15:15" x14ac:dyDescent="0.2">
      <c r="O31306" s="223"/>
    </row>
    <row r="31307" spans="15:15" x14ac:dyDescent="0.2">
      <c r="O31307" s="223"/>
    </row>
    <row r="31308" spans="15:15" x14ac:dyDescent="0.2">
      <c r="O31308" s="223"/>
    </row>
    <row r="31309" spans="15:15" x14ac:dyDescent="0.2">
      <c r="O31309" s="223"/>
    </row>
    <row r="31310" spans="15:15" x14ac:dyDescent="0.2">
      <c r="O31310" s="223"/>
    </row>
    <row r="31311" spans="15:15" x14ac:dyDescent="0.2">
      <c r="O31311" s="223"/>
    </row>
    <row r="31312" spans="15:15" x14ac:dyDescent="0.2">
      <c r="O31312" s="223"/>
    </row>
    <row r="31313" spans="15:15" x14ac:dyDescent="0.2">
      <c r="O31313" s="223"/>
    </row>
    <row r="31314" spans="15:15" x14ac:dyDescent="0.2">
      <c r="O31314" s="223"/>
    </row>
    <row r="31315" spans="15:15" x14ac:dyDescent="0.2">
      <c r="O31315" s="223"/>
    </row>
    <row r="31316" spans="15:15" x14ac:dyDescent="0.2">
      <c r="O31316" s="223"/>
    </row>
    <row r="31317" spans="15:15" x14ac:dyDescent="0.2">
      <c r="O31317" s="223"/>
    </row>
    <row r="31318" spans="15:15" x14ac:dyDescent="0.2">
      <c r="O31318" s="223"/>
    </row>
    <row r="31319" spans="15:15" x14ac:dyDescent="0.2">
      <c r="O31319" s="223"/>
    </row>
    <row r="31320" spans="15:15" x14ac:dyDescent="0.2">
      <c r="O31320" s="223"/>
    </row>
    <row r="31321" spans="15:15" x14ac:dyDescent="0.2">
      <c r="O31321" s="223"/>
    </row>
    <row r="31322" spans="15:15" x14ac:dyDescent="0.2">
      <c r="O31322" s="223"/>
    </row>
    <row r="31323" spans="15:15" x14ac:dyDescent="0.2">
      <c r="O31323" s="223"/>
    </row>
    <row r="31324" spans="15:15" x14ac:dyDescent="0.2">
      <c r="O31324" s="223"/>
    </row>
    <row r="31325" spans="15:15" x14ac:dyDescent="0.2">
      <c r="O31325" s="223"/>
    </row>
    <row r="31326" spans="15:15" x14ac:dyDescent="0.2">
      <c r="O31326" s="223"/>
    </row>
    <row r="31327" spans="15:15" x14ac:dyDescent="0.2">
      <c r="O31327" s="223"/>
    </row>
    <row r="31328" spans="15:15" x14ac:dyDescent="0.2">
      <c r="O31328" s="223"/>
    </row>
    <row r="31329" spans="15:15" x14ac:dyDescent="0.2">
      <c r="O31329" s="223"/>
    </row>
    <row r="31330" spans="15:15" x14ac:dyDescent="0.2">
      <c r="O31330" s="223"/>
    </row>
    <row r="31331" spans="15:15" x14ac:dyDescent="0.2">
      <c r="O31331" s="223"/>
    </row>
    <row r="31332" spans="15:15" x14ac:dyDescent="0.2">
      <c r="O31332" s="223"/>
    </row>
    <row r="31333" spans="15:15" x14ac:dyDescent="0.2">
      <c r="O31333" s="223"/>
    </row>
    <row r="31334" spans="15:15" x14ac:dyDescent="0.2">
      <c r="O31334" s="223"/>
    </row>
    <row r="31335" spans="15:15" x14ac:dyDescent="0.2">
      <c r="O31335" s="223"/>
    </row>
    <row r="31336" spans="15:15" x14ac:dyDescent="0.2">
      <c r="O31336" s="223"/>
    </row>
    <row r="31337" spans="15:15" x14ac:dyDescent="0.2">
      <c r="O31337" s="223"/>
    </row>
    <row r="31338" spans="15:15" x14ac:dyDescent="0.2">
      <c r="O31338" s="223"/>
    </row>
    <row r="31339" spans="15:15" x14ac:dyDescent="0.2">
      <c r="O31339" s="223"/>
    </row>
    <row r="31340" spans="15:15" x14ac:dyDescent="0.2">
      <c r="O31340" s="223"/>
    </row>
    <row r="31341" spans="15:15" x14ac:dyDescent="0.2">
      <c r="O31341" s="223"/>
    </row>
    <row r="31342" spans="15:15" x14ac:dyDescent="0.2">
      <c r="O31342" s="223"/>
    </row>
    <row r="31343" spans="15:15" x14ac:dyDescent="0.2">
      <c r="O31343" s="223"/>
    </row>
    <row r="31344" spans="15:15" x14ac:dyDescent="0.2">
      <c r="O31344" s="223"/>
    </row>
    <row r="31345" spans="15:15" x14ac:dyDescent="0.2">
      <c r="O31345" s="223"/>
    </row>
    <row r="31346" spans="15:15" x14ac:dyDescent="0.2">
      <c r="O31346" s="223"/>
    </row>
    <row r="31347" spans="15:15" x14ac:dyDescent="0.2">
      <c r="O31347" s="223"/>
    </row>
    <row r="31348" spans="15:15" x14ac:dyDescent="0.2">
      <c r="O31348" s="223"/>
    </row>
    <row r="31349" spans="15:15" x14ac:dyDescent="0.2">
      <c r="O31349" s="223"/>
    </row>
    <row r="31350" spans="15:15" x14ac:dyDescent="0.2">
      <c r="O31350" s="223"/>
    </row>
    <row r="31351" spans="15:15" x14ac:dyDescent="0.2">
      <c r="O31351" s="223"/>
    </row>
    <row r="31352" spans="15:15" x14ac:dyDescent="0.2">
      <c r="O31352" s="223"/>
    </row>
    <row r="31353" spans="15:15" x14ac:dyDescent="0.2">
      <c r="O31353" s="223"/>
    </row>
    <row r="31354" spans="15:15" x14ac:dyDescent="0.2">
      <c r="O31354" s="223"/>
    </row>
    <row r="31355" spans="15:15" x14ac:dyDescent="0.2">
      <c r="O31355" s="223"/>
    </row>
    <row r="31356" spans="15:15" x14ac:dyDescent="0.2">
      <c r="O31356" s="223"/>
    </row>
    <row r="31357" spans="15:15" x14ac:dyDescent="0.2">
      <c r="O31357" s="223"/>
    </row>
    <row r="31358" spans="15:15" x14ac:dyDescent="0.2">
      <c r="O31358" s="223"/>
    </row>
    <row r="31359" spans="15:15" x14ac:dyDescent="0.2">
      <c r="O31359" s="223"/>
    </row>
    <row r="31360" spans="15:15" x14ac:dyDescent="0.2">
      <c r="O31360" s="223"/>
    </row>
    <row r="31361" spans="15:15" x14ac:dyDescent="0.2">
      <c r="O31361" s="223"/>
    </row>
    <row r="31362" spans="15:15" x14ac:dyDescent="0.2">
      <c r="O31362" s="223"/>
    </row>
    <row r="31363" spans="15:15" x14ac:dyDescent="0.2">
      <c r="O31363" s="223"/>
    </row>
    <row r="31364" spans="15:15" x14ac:dyDescent="0.2">
      <c r="O31364" s="223"/>
    </row>
    <row r="31365" spans="15:15" x14ac:dyDescent="0.2">
      <c r="O31365" s="223"/>
    </row>
    <row r="31366" spans="15:15" x14ac:dyDescent="0.2">
      <c r="O31366" s="223"/>
    </row>
    <row r="31367" spans="15:15" x14ac:dyDescent="0.2">
      <c r="O31367" s="223"/>
    </row>
    <row r="31368" spans="15:15" x14ac:dyDescent="0.2">
      <c r="O31368" s="223"/>
    </row>
    <row r="31369" spans="15:15" x14ac:dyDescent="0.2">
      <c r="O31369" s="223"/>
    </row>
    <row r="31370" spans="15:15" x14ac:dyDescent="0.2">
      <c r="O31370" s="223"/>
    </row>
    <row r="31371" spans="15:15" x14ac:dyDescent="0.2">
      <c r="O31371" s="223"/>
    </row>
    <row r="31372" spans="15:15" x14ac:dyDescent="0.2">
      <c r="O31372" s="223"/>
    </row>
    <row r="31373" spans="15:15" x14ac:dyDescent="0.2">
      <c r="O31373" s="223"/>
    </row>
    <row r="31374" spans="15:15" x14ac:dyDescent="0.2">
      <c r="O31374" s="223"/>
    </row>
    <row r="31375" spans="15:15" x14ac:dyDescent="0.2">
      <c r="O31375" s="223"/>
    </row>
    <row r="31376" spans="15:15" x14ac:dyDescent="0.2">
      <c r="O31376" s="223"/>
    </row>
    <row r="31377" spans="15:15" x14ac:dyDescent="0.2">
      <c r="O31377" s="223"/>
    </row>
    <row r="31378" spans="15:15" x14ac:dyDescent="0.2">
      <c r="O31378" s="223"/>
    </row>
    <row r="31379" spans="15:15" x14ac:dyDescent="0.2">
      <c r="O31379" s="223"/>
    </row>
    <row r="31380" spans="15:15" x14ac:dyDescent="0.2">
      <c r="O31380" s="223"/>
    </row>
    <row r="31381" spans="15:15" x14ac:dyDescent="0.2">
      <c r="O31381" s="223"/>
    </row>
    <row r="31382" spans="15:15" x14ac:dyDescent="0.2">
      <c r="O31382" s="223"/>
    </row>
    <row r="31383" spans="15:15" x14ac:dyDescent="0.2">
      <c r="O31383" s="223"/>
    </row>
    <row r="31384" spans="15:15" x14ac:dyDescent="0.2">
      <c r="O31384" s="223"/>
    </row>
    <row r="31385" spans="15:15" x14ac:dyDescent="0.2">
      <c r="O31385" s="223"/>
    </row>
    <row r="31386" spans="15:15" x14ac:dyDescent="0.2">
      <c r="O31386" s="223"/>
    </row>
    <row r="31387" spans="15:15" x14ac:dyDescent="0.2">
      <c r="O31387" s="223"/>
    </row>
    <row r="31388" spans="15:15" x14ac:dyDescent="0.2">
      <c r="O31388" s="223"/>
    </row>
    <row r="31389" spans="15:15" x14ac:dyDescent="0.2">
      <c r="O31389" s="223"/>
    </row>
    <row r="31390" spans="15:15" x14ac:dyDescent="0.2">
      <c r="O31390" s="223"/>
    </row>
    <row r="31391" spans="15:15" x14ac:dyDescent="0.2">
      <c r="O31391" s="223"/>
    </row>
    <row r="31392" spans="15:15" x14ac:dyDescent="0.2">
      <c r="O31392" s="223"/>
    </row>
    <row r="31393" spans="15:15" x14ac:dyDescent="0.2">
      <c r="O31393" s="223"/>
    </row>
    <row r="31394" spans="15:15" x14ac:dyDescent="0.2">
      <c r="O31394" s="223"/>
    </row>
    <row r="31395" spans="15:15" x14ac:dyDescent="0.2">
      <c r="O31395" s="223"/>
    </row>
    <row r="31396" spans="15:15" x14ac:dyDescent="0.2">
      <c r="O31396" s="223"/>
    </row>
    <row r="31397" spans="15:15" x14ac:dyDescent="0.2">
      <c r="O31397" s="223"/>
    </row>
    <row r="31398" spans="15:15" x14ac:dyDescent="0.2">
      <c r="O31398" s="223"/>
    </row>
    <row r="31399" spans="15:15" x14ac:dyDescent="0.2">
      <c r="O31399" s="223"/>
    </row>
    <row r="31400" spans="15:15" x14ac:dyDescent="0.2">
      <c r="O31400" s="223"/>
    </row>
    <row r="31401" spans="15:15" x14ac:dyDescent="0.2">
      <c r="O31401" s="223"/>
    </row>
    <row r="31402" spans="15:15" x14ac:dyDescent="0.2">
      <c r="O31402" s="223"/>
    </row>
    <row r="31403" spans="15:15" x14ac:dyDescent="0.2">
      <c r="O31403" s="223"/>
    </row>
    <row r="31404" spans="15:15" x14ac:dyDescent="0.2">
      <c r="O31404" s="223"/>
    </row>
    <row r="31405" spans="15:15" x14ac:dyDescent="0.2">
      <c r="O31405" s="223"/>
    </row>
    <row r="31406" spans="15:15" x14ac:dyDescent="0.2">
      <c r="O31406" s="223"/>
    </row>
    <row r="31407" spans="15:15" x14ac:dyDescent="0.2">
      <c r="O31407" s="223"/>
    </row>
    <row r="31408" spans="15:15" x14ac:dyDescent="0.2">
      <c r="O31408" s="223"/>
    </row>
    <row r="31409" spans="15:15" x14ac:dyDescent="0.2">
      <c r="O31409" s="223"/>
    </row>
    <row r="31410" spans="15:15" x14ac:dyDescent="0.2">
      <c r="O31410" s="223"/>
    </row>
    <row r="31411" spans="15:15" x14ac:dyDescent="0.2">
      <c r="O31411" s="223"/>
    </row>
    <row r="31412" spans="15:15" x14ac:dyDescent="0.2">
      <c r="O31412" s="223"/>
    </row>
    <row r="31413" spans="15:15" x14ac:dyDescent="0.2">
      <c r="O31413" s="223"/>
    </row>
    <row r="31414" spans="15:15" x14ac:dyDescent="0.2">
      <c r="O31414" s="223"/>
    </row>
    <row r="31415" spans="15:15" x14ac:dyDescent="0.2">
      <c r="O31415" s="223"/>
    </row>
    <row r="31416" spans="15:15" x14ac:dyDescent="0.2">
      <c r="O31416" s="223"/>
    </row>
    <row r="31417" spans="15:15" x14ac:dyDescent="0.2">
      <c r="O31417" s="223"/>
    </row>
    <row r="31418" spans="15:15" x14ac:dyDescent="0.2">
      <c r="O31418" s="223"/>
    </row>
    <row r="31419" spans="15:15" x14ac:dyDescent="0.2">
      <c r="O31419" s="223"/>
    </row>
    <row r="31420" spans="15:15" x14ac:dyDescent="0.2">
      <c r="O31420" s="223"/>
    </row>
    <row r="31421" spans="15:15" x14ac:dyDescent="0.2">
      <c r="O31421" s="223"/>
    </row>
    <row r="31422" spans="15:15" x14ac:dyDescent="0.2">
      <c r="O31422" s="223"/>
    </row>
    <row r="31423" spans="15:15" x14ac:dyDescent="0.2">
      <c r="O31423" s="223"/>
    </row>
    <row r="31424" spans="15:15" x14ac:dyDescent="0.2">
      <c r="O31424" s="223"/>
    </row>
    <row r="31425" spans="15:15" x14ac:dyDescent="0.2">
      <c r="O31425" s="223"/>
    </row>
    <row r="31426" spans="15:15" x14ac:dyDescent="0.2">
      <c r="O31426" s="223"/>
    </row>
    <row r="31427" spans="15:15" x14ac:dyDescent="0.2">
      <c r="O31427" s="223"/>
    </row>
    <row r="31428" spans="15:15" x14ac:dyDescent="0.2">
      <c r="O31428" s="223"/>
    </row>
    <row r="31429" spans="15:15" x14ac:dyDescent="0.2">
      <c r="O31429" s="223"/>
    </row>
    <row r="31430" spans="15:15" x14ac:dyDescent="0.2">
      <c r="O31430" s="223"/>
    </row>
    <row r="31431" spans="15:15" x14ac:dyDescent="0.2">
      <c r="O31431" s="223"/>
    </row>
    <row r="31432" spans="15:15" x14ac:dyDescent="0.2">
      <c r="O31432" s="223"/>
    </row>
    <row r="31433" spans="15:15" x14ac:dyDescent="0.2">
      <c r="O31433" s="223"/>
    </row>
    <row r="31434" spans="15:15" x14ac:dyDescent="0.2">
      <c r="O31434" s="223"/>
    </row>
    <row r="31435" spans="15:15" x14ac:dyDescent="0.2">
      <c r="O31435" s="223"/>
    </row>
    <row r="31436" spans="15:15" x14ac:dyDescent="0.2">
      <c r="O31436" s="223"/>
    </row>
    <row r="31437" spans="15:15" x14ac:dyDescent="0.2">
      <c r="O31437" s="223"/>
    </row>
    <row r="31438" spans="15:15" x14ac:dyDescent="0.2">
      <c r="O31438" s="223"/>
    </row>
    <row r="31439" spans="15:15" x14ac:dyDescent="0.2">
      <c r="O31439" s="223"/>
    </row>
    <row r="31440" spans="15:15" x14ac:dyDescent="0.2">
      <c r="O31440" s="223"/>
    </row>
    <row r="31441" spans="15:15" x14ac:dyDescent="0.2">
      <c r="O31441" s="223"/>
    </row>
    <row r="31442" spans="15:15" x14ac:dyDescent="0.2">
      <c r="O31442" s="223"/>
    </row>
    <row r="31443" spans="15:15" x14ac:dyDescent="0.2">
      <c r="O31443" s="223"/>
    </row>
    <row r="31444" spans="15:15" x14ac:dyDescent="0.2">
      <c r="O31444" s="223"/>
    </row>
    <row r="31445" spans="15:15" x14ac:dyDescent="0.2">
      <c r="O31445" s="223"/>
    </row>
    <row r="31446" spans="15:15" x14ac:dyDescent="0.2">
      <c r="O31446" s="223"/>
    </row>
    <row r="31447" spans="15:15" x14ac:dyDescent="0.2">
      <c r="O31447" s="223"/>
    </row>
    <row r="31448" spans="15:15" x14ac:dyDescent="0.2">
      <c r="O31448" s="223"/>
    </row>
    <row r="31449" spans="15:15" x14ac:dyDescent="0.2">
      <c r="O31449" s="223"/>
    </row>
    <row r="31450" spans="15:15" x14ac:dyDescent="0.2">
      <c r="O31450" s="223"/>
    </row>
    <row r="31451" spans="15:15" x14ac:dyDescent="0.2">
      <c r="O31451" s="223"/>
    </row>
    <row r="31452" spans="15:15" x14ac:dyDescent="0.2">
      <c r="O31452" s="223"/>
    </row>
    <row r="31453" spans="15:15" x14ac:dyDescent="0.2">
      <c r="O31453" s="223"/>
    </row>
    <row r="31454" spans="15:15" x14ac:dyDescent="0.2">
      <c r="O31454" s="223"/>
    </row>
    <row r="31455" spans="15:15" x14ac:dyDescent="0.2">
      <c r="O31455" s="223"/>
    </row>
    <row r="31456" spans="15:15" x14ac:dyDescent="0.2">
      <c r="O31456" s="223"/>
    </row>
    <row r="31457" spans="15:15" x14ac:dyDescent="0.2">
      <c r="O31457" s="223"/>
    </row>
    <row r="31458" spans="15:15" x14ac:dyDescent="0.2">
      <c r="O31458" s="223"/>
    </row>
    <row r="31459" spans="15:15" x14ac:dyDescent="0.2">
      <c r="O31459" s="223"/>
    </row>
    <row r="31460" spans="15:15" x14ac:dyDescent="0.2">
      <c r="O31460" s="223"/>
    </row>
    <row r="31461" spans="15:15" x14ac:dyDescent="0.2">
      <c r="O31461" s="223"/>
    </row>
    <row r="31462" spans="15:15" x14ac:dyDescent="0.2">
      <c r="O31462" s="223"/>
    </row>
    <row r="31463" spans="15:15" x14ac:dyDescent="0.2">
      <c r="O31463" s="223"/>
    </row>
    <row r="31464" spans="15:15" x14ac:dyDescent="0.2">
      <c r="O31464" s="223"/>
    </row>
    <row r="31465" spans="15:15" x14ac:dyDescent="0.2">
      <c r="O31465" s="223"/>
    </row>
    <row r="31466" spans="15:15" x14ac:dyDescent="0.2">
      <c r="O31466" s="223"/>
    </row>
    <row r="31467" spans="15:15" x14ac:dyDescent="0.2">
      <c r="O31467" s="223"/>
    </row>
    <row r="31468" spans="15:15" x14ac:dyDescent="0.2">
      <c r="O31468" s="223"/>
    </row>
    <row r="31469" spans="15:15" x14ac:dyDescent="0.2">
      <c r="O31469" s="223"/>
    </row>
    <row r="31470" spans="15:15" x14ac:dyDescent="0.2">
      <c r="O31470" s="223"/>
    </row>
    <row r="31471" spans="15:15" x14ac:dyDescent="0.2">
      <c r="O31471" s="223"/>
    </row>
    <row r="31472" spans="15:15" x14ac:dyDescent="0.2">
      <c r="O31472" s="223"/>
    </row>
    <row r="31473" spans="15:15" x14ac:dyDescent="0.2">
      <c r="O31473" s="223"/>
    </row>
    <row r="31474" spans="15:15" x14ac:dyDescent="0.2">
      <c r="O31474" s="223"/>
    </row>
    <row r="31475" spans="15:15" x14ac:dyDescent="0.2">
      <c r="O31475" s="223"/>
    </row>
    <row r="31476" spans="15:15" x14ac:dyDescent="0.2">
      <c r="O31476" s="223"/>
    </row>
    <row r="31477" spans="15:15" x14ac:dyDescent="0.2">
      <c r="O31477" s="223"/>
    </row>
    <row r="31478" spans="15:15" x14ac:dyDescent="0.2">
      <c r="O31478" s="223"/>
    </row>
    <row r="31479" spans="15:15" x14ac:dyDescent="0.2">
      <c r="O31479" s="223"/>
    </row>
    <row r="31480" spans="15:15" x14ac:dyDescent="0.2">
      <c r="O31480" s="223"/>
    </row>
    <row r="31481" spans="15:15" x14ac:dyDescent="0.2">
      <c r="O31481" s="223"/>
    </row>
    <row r="31482" spans="15:15" x14ac:dyDescent="0.2">
      <c r="O31482" s="223"/>
    </row>
    <row r="31483" spans="15:15" x14ac:dyDescent="0.2">
      <c r="O31483" s="223"/>
    </row>
    <row r="31484" spans="15:15" x14ac:dyDescent="0.2">
      <c r="O31484" s="223"/>
    </row>
    <row r="31485" spans="15:15" x14ac:dyDescent="0.2">
      <c r="O31485" s="223"/>
    </row>
    <row r="31486" spans="15:15" x14ac:dyDescent="0.2">
      <c r="O31486" s="223"/>
    </row>
    <row r="31487" spans="15:15" x14ac:dyDescent="0.2">
      <c r="O31487" s="223"/>
    </row>
    <row r="31488" spans="15:15" x14ac:dyDescent="0.2">
      <c r="O31488" s="223"/>
    </row>
    <row r="31489" spans="15:15" x14ac:dyDescent="0.2">
      <c r="O31489" s="223"/>
    </row>
    <row r="31490" spans="15:15" x14ac:dyDescent="0.2">
      <c r="O31490" s="223"/>
    </row>
    <row r="31491" spans="15:15" x14ac:dyDescent="0.2">
      <c r="O31491" s="223"/>
    </row>
    <row r="31492" spans="15:15" x14ac:dyDescent="0.2">
      <c r="O31492" s="223"/>
    </row>
    <row r="31493" spans="15:15" x14ac:dyDescent="0.2">
      <c r="O31493" s="223"/>
    </row>
    <row r="31494" spans="15:15" x14ac:dyDescent="0.2">
      <c r="O31494" s="223"/>
    </row>
    <row r="31495" spans="15:15" x14ac:dyDescent="0.2">
      <c r="O31495" s="223"/>
    </row>
    <row r="31496" spans="15:15" x14ac:dyDescent="0.2">
      <c r="O31496" s="223"/>
    </row>
    <row r="31497" spans="15:15" x14ac:dyDescent="0.2">
      <c r="O31497" s="223"/>
    </row>
    <row r="31498" spans="15:15" x14ac:dyDescent="0.2">
      <c r="O31498" s="223"/>
    </row>
    <row r="31499" spans="15:15" x14ac:dyDescent="0.2">
      <c r="O31499" s="223"/>
    </row>
    <row r="31500" spans="15:15" x14ac:dyDescent="0.2">
      <c r="O31500" s="223"/>
    </row>
    <row r="31501" spans="15:15" x14ac:dyDescent="0.2">
      <c r="O31501" s="223"/>
    </row>
    <row r="31502" spans="15:15" x14ac:dyDescent="0.2">
      <c r="O31502" s="223"/>
    </row>
    <row r="31503" spans="15:15" x14ac:dyDescent="0.2">
      <c r="O31503" s="223"/>
    </row>
    <row r="31504" spans="15:15" x14ac:dyDescent="0.2">
      <c r="O31504" s="223"/>
    </row>
    <row r="31505" spans="15:15" x14ac:dyDescent="0.2">
      <c r="O31505" s="223"/>
    </row>
    <row r="31506" spans="15:15" x14ac:dyDescent="0.2">
      <c r="O31506" s="223"/>
    </row>
    <row r="31507" spans="15:15" x14ac:dyDescent="0.2">
      <c r="O31507" s="223"/>
    </row>
    <row r="31508" spans="15:15" x14ac:dyDescent="0.2">
      <c r="O31508" s="223"/>
    </row>
    <row r="31509" spans="15:15" x14ac:dyDescent="0.2">
      <c r="O31509" s="223"/>
    </row>
    <row r="31510" spans="15:15" x14ac:dyDescent="0.2">
      <c r="O31510" s="223"/>
    </row>
    <row r="31511" spans="15:15" x14ac:dyDescent="0.2">
      <c r="O31511" s="223"/>
    </row>
    <row r="31512" spans="15:15" x14ac:dyDescent="0.2">
      <c r="O31512" s="223"/>
    </row>
    <row r="31513" spans="15:15" x14ac:dyDescent="0.2">
      <c r="O31513" s="223"/>
    </row>
    <row r="31514" spans="15:15" x14ac:dyDescent="0.2">
      <c r="O31514" s="223"/>
    </row>
    <row r="31515" spans="15:15" x14ac:dyDescent="0.2">
      <c r="O31515" s="223"/>
    </row>
    <row r="31516" spans="15:15" x14ac:dyDescent="0.2">
      <c r="O31516" s="223"/>
    </row>
    <row r="31517" spans="15:15" x14ac:dyDescent="0.2">
      <c r="O31517" s="223"/>
    </row>
    <row r="31518" spans="15:15" x14ac:dyDescent="0.2">
      <c r="O31518" s="223"/>
    </row>
    <row r="31519" spans="15:15" x14ac:dyDescent="0.2">
      <c r="O31519" s="223"/>
    </row>
    <row r="31520" spans="15:15" x14ac:dyDescent="0.2">
      <c r="O31520" s="223"/>
    </row>
    <row r="31521" spans="15:15" x14ac:dyDescent="0.2">
      <c r="O31521" s="223"/>
    </row>
    <row r="31522" spans="15:15" x14ac:dyDescent="0.2">
      <c r="O31522" s="223"/>
    </row>
    <row r="31523" spans="15:15" x14ac:dyDescent="0.2">
      <c r="O31523" s="223"/>
    </row>
    <row r="31524" spans="15:15" x14ac:dyDescent="0.2">
      <c r="O31524" s="223"/>
    </row>
    <row r="31525" spans="15:15" x14ac:dyDescent="0.2">
      <c r="O31525" s="223"/>
    </row>
    <row r="31526" spans="15:15" x14ac:dyDescent="0.2">
      <c r="O31526" s="223"/>
    </row>
    <row r="31527" spans="15:15" x14ac:dyDescent="0.2">
      <c r="O31527" s="223"/>
    </row>
    <row r="31528" spans="15:15" x14ac:dyDescent="0.2">
      <c r="O31528" s="223"/>
    </row>
    <row r="31529" spans="15:15" x14ac:dyDescent="0.2">
      <c r="O31529" s="223"/>
    </row>
    <row r="31530" spans="15:15" x14ac:dyDescent="0.2">
      <c r="O31530" s="223"/>
    </row>
    <row r="31531" spans="15:15" x14ac:dyDescent="0.2">
      <c r="O31531" s="223"/>
    </row>
    <row r="31532" spans="15:15" x14ac:dyDescent="0.2">
      <c r="O31532" s="223"/>
    </row>
    <row r="31533" spans="15:15" x14ac:dyDescent="0.2">
      <c r="O31533" s="223"/>
    </row>
    <row r="31534" spans="15:15" x14ac:dyDescent="0.2">
      <c r="O31534" s="223"/>
    </row>
    <row r="31535" spans="15:15" x14ac:dyDescent="0.2">
      <c r="O31535" s="223"/>
    </row>
    <row r="31536" spans="15:15" x14ac:dyDescent="0.2">
      <c r="O31536" s="223"/>
    </row>
    <row r="31537" spans="15:15" x14ac:dyDescent="0.2">
      <c r="O31537" s="223"/>
    </row>
    <row r="31538" spans="15:15" x14ac:dyDescent="0.2">
      <c r="O31538" s="223"/>
    </row>
    <row r="31539" spans="15:15" x14ac:dyDescent="0.2">
      <c r="O31539" s="223"/>
    </row>
    <row r="31540" spans="15:15" x14ac:dyDescent="0.2">
      <c r="O31540" s="223"/>
    </row>
    <row r="31541" spans="15:15" x14ac:dyDescent="0.2">
      <c r="O31541" s="223"/>
    </row>
    <row r="31542" spans="15:15" x14ac:dyDescent="0.2">
      <c r="O31542" s="223"/>
    </row>
    <row r="31543" spans="15:15" x14ac:dyDescent="0.2">
      <c r="O31543" s="223"/>
    </row>
    <row r="31544" spans="15:15" x14ac:dyDescent="0.2">
      <c r="O31544" s="223"/>
    </row>
    <row r="31545" spans="15:15" x14ac:dyDescent="0.2">
      <c r="O31545" s="223"/>
    </row>
    <row r="31546" spans="15:15" x14ac:dyDescent="0.2">
      <c r="O31546" s="223"/>
    </row>
    <row r="31547" spans="15:15" x14ac:dyDescent="0.2">
      <c r="O31547" s="223"/>
    </row>
    <row r="31548" spans="15:15" x14ac:dyDescent="0.2">
      <c r="O31548" s="223"/>
    </row>
    <row r="31549" spans="15:15" x14ac:dyDescent="0.2">
      <c r="O31549" s="223"/>
    </row>
    <row r="31550" spans="15:15" x14ac:dyDescent="0.2">
      <c r="O31550" s="223"/>
    </row>
    <row r="31551" spans="15:15" x14ac:dyDescent="0.2">
      <c r="O31551" s="223"/>
    </row>
    <row r="31552" spans="15:15" x14ac:dyDescent="0.2">
      <c r="O31552" s="223"/>
    </row>
    <row r="31553" spans="15:15" x14ac:dyDescent="0.2">
      <c r="O31553" s="223"/>
    </row>
    <row r="31554" spans="15:15" x14ac:dyDescent="0.2">
      <c r="O31554" s="223"/>
    </row>
    <row r="31555" spans="15:15" x14ac:dyDescent="0.2">
      <c r="O31555" s="223"/>
    </row>
    <row r="31556" spans="15:15" x14ac:dyDescent="0.2">
      <c r="O31556" s="223"/>
    </row>
    <row r="31557" spans="15:15" x14ac:dyDescent="0.2">
      <c r="O31557" s="223"/>
    </row>
    <row r="31558" spans="15:15" x14ac:dyDescent="0.2">
      <c r="O31558" s="223"/>
    </row>
    <row r="31559" spans="15:15" x14ac:dyDescent="0.2">
      <c r="O31559" s="223"/>
    </row>
    <row r="31560" spans="15:15" x14ac:dyDescent="0.2">
      <c r="O31560" s="223"/>
    </row>
    <row r="31561" spans="15:15" x14ac:dyDescent="0.2">
      <c r="O31561" s="223"/>
    </row>
    <row r="31562" spans="15:15" x14ac:dyDescent="0.2">
      <c r="O31562" s="223"/>
    </row>
    <row r="31563" spans="15:15" x14ac:dyDescent="0.2">
      <c r="O31563" s="223"/>
    </row>
    <row r="31564" spans="15:15" x14ac:dyDescent="0.2">
      <c r="O31564" s="223"/>
    </row>
    <row r="31565" spans="15:15" x14ac:dyDescent="0.2">
      <c r="O31565" s="223"/>
    </row>
    <row r="31566" spans="15:15" x14ac:dyDescent="0.2">
      <c r="O31566" s="223"/>
    </row>
    <row r="31567" spans="15:15" x14ac:dyDescent="0.2">
      <c r="O31567" s="223"/>
    </row>
    <row r="31568" spans="15:15" x14ac:dyDescent="0.2">
      <c r="O31568" s="223"/>
    </row>
    <row r="31569" spans="15:15" x14ac:dyDescent="0.2">
      <c r="O31569" s="223"/>
    </row>
    <row r="31570" spans="15:15" x14ac:dyDescent="0.2">
      <c r="O31570" s="223"/>
    </row>
    <row r="31571" spans="15:15" x14ac:dyDescent="0.2">
      <c r="O31571" s="223"/>
    </row>
    <row r="31572" spans="15:15" x14ac:dyDescent="0.2">
      <c r="O31572" s="223"/>
    </row>
    <row r="31573" spans="15:15" x14ac:dyDescent="0.2">
      <c r="O31573" s="223"/>
    </row>
    <row r="31574" spans="15:15" x14ac:dyDescent="0.2">
      <c r="O31574" s="223"/>
    </row>
    <row r="31575" spans="15:15" x14ac:dyDescent="0.2">
      <c r="O31575" s="223"/>
    </row>
    <row r="31576" spans="15:15" x14ac:dyDescent="0.2">
      <c r="O31576" s="223"/>
    </row>
    <row r="31577" spans="15:15" x14ac:dyDescent="0.2">
      <c r="O31577" s="223"/>
    </row>
    <row r="31578" spans="15:15" x14ac:dyDescent="0.2">
      <c r="O31578" s="223"/>
    </row>
    <row r="31579" spans="15:15" x14ac:dyDescent="0.2">
      <c r="O31579" s="223"/>
    </row>
    <row r="31580" spans="15:15" x14ac:dyDescent="0.2">
      <c r="O31580" s="223"/>
    </row>
    <row r="31581" spans="15:15" x14ac:dyDescent="0.2">
      <c r="O31581" s="223"/>
    </row>
    <row r="31582" spans="15:15" x14ac:dyDescent="0.2">
      <c r="O31582" s="223"/>
    </row>
    <row r="31583" spans="15:15" x14ac:dyDescent="0.2">
      <c r="O31583" s="223"/>
    </row>
    <row r="31584" spans="15:15" x14ac:dyDescent="0.2">
      <c r="O31584" s="223"/>
    </row>
    <row r="31585" spans="15:15" x14ac:dyDescent="0.2">
      <c r="O31585" s="223"/>
    </row>
    <row r="31586" spans="15:15" x14ac:dyDescent="0.2">
      <c r="O31586" s="223"/>
    </row>
    <row r="31587" spans="15:15" x14ac:dyDescent="0.2">
      <c r="O31587" s="223"/>
    </row>
    <row r="31588" spans="15:15" x14ac:dyDescent="0.2">
      <c r="O31588" s="223"/>
    </row>
    <row r="31589" spans="15:15" x14ac:dyDescent="0.2">
      <c r="O31589" s="223"/>
    </row>
    <row r="31590" spans="15:15" x14ac:dyDescent="0.2">
      <c r="O31590" s="223"/>
    </row>
    <row r="31591" spans="15:15" x14ac:dyDescent="0.2">
      <c r="O31591" s="223"/>
    </row>
    <row r="31592" spans="15:15" x14ac:dyDescent="0.2">
      <c r="O31592" s="223"/>
    </row>
    <row r="31593" spans="15:15" x14ac:dyDescent="0.2">
      <c r="O31593" s="223"/>
    </row>
    <row r="31594" spans="15:15" x14ac:dyDescent="0.2">
      <c r="O31594" s="223"/>
    </row>
    <row r="31595" spans="15:15" x14ac:dyDescent="0.2">
      <c r="O31595" s="223"/>
    </row>
    <row r="31596" spans="15:15" x14ac:dyDescent="0.2">
      <c r="O31596" s="223"/>
    </row>
    <row r="31597" spans="15:15" x14ac:dyDescent="0.2">
      <c r="O31597" s="223"/>
    </row>
    <row r="31598" spans="15:15" x14ac:dyDescent="0.2">
      <c r="O31598" s="223"/>
    </row>
    <row r="31599" spans="15:15" x14ac:dyDescent="0.2">
      <c r="O31599" s="223"/>
    </row>
    <row r="31600" spans="15:15" x14ac:dyDescent="0.2">
      <c r="O31600" s="223"/>
    </row>
    <row r="31601" spans="15:15" x14ac:dyDescent="0.2">
      <c r="O31601" s="223"/>
    </row>
    <row r="31602" spans="15:15" x14ac:dyDescent="0.2">
      <c r="O31602" s="223"/>
    </row>
    <row r="31603" spans="15:15" x14ac:dyDescent="0.2">
      <c r="O31603" s="223"/>
    </row>
    <row r="31604" spans="15:15" x14ac:dyDescent="0.2">
      <c r="O31604" s="223"/>
    </row>
    <row r="31605" spans="15:15" x14ac:dyDescent="0.2">
      <c r="O31605" s="223"/>
    </row>
    <row r="31606" spans="15:15" x14ac:dyDescent="0.2">
      <c r="O31606" s="223"/>
    </row>
    <row r="31607" spans="15:15" x14ac:dyDescent="0.2">
      <c r="O31607" s="223"/>
    </row>
    <row r="31608" spans="15:15" x14ac:dyDescent="0.2">
      <c r="O31608" s="223"/>
    </row>
    <row r="31609" spans="15:15" x14ac:dyDescent="0.2">
      <c r="O31609" s="223"/>
    </row>
    <row r="31610" spans="15:15" x14ac:dyDescent="0.2">
      <c r="O31610" s="223"/>
    </row>
    <row r="31611" spans="15:15" x14ac:dyDescent="0.2">
      <c r="O31611" s="223"/>
    </row>
    <row r="31612" spans="15:15" x14ac:dyDescent="0.2">
      <c r="O31612" s="223"/>
    </row>
    <row r="31613" spans="15:15" x14ac:dyDescent="0.2">
      <c r="O31613" s="223"/>
    </row>
    <row r="31614" spans="15:15" x14ac:dyDescent="0.2">
      <c r="O31614" s="223"/>
    </row>
    <row r="31615" spans="15:15" x14ac:dyDescent="0.2">
      <c r="O31615" s="223"/>
    </row>
    <row r="31616" spans="15:15" x14ac:dyDescent="0.2">
      <c r="O31616" s="223"/>
    </row>
    <row r="31617" spans="15:15" x14ac:dyDescent="0.2">
      <c r="O31617" s="223"/>
    </row>
    <row r="31618" spans="15:15" x14ac:dyDescent="0.2">
      <c r="O31618" s="223"/>
    </row>
    <row r="31619" spans="15:15" x14ac:dyDescent="0.2">
      <c r="O31619" s="223"/>
    </row>
    <row r="31620" spans="15:15" x14ac:dyDescent="0.2">
      <c r="O31620" s="223"/>
    </row>
    <row r="31621" spans="15:15" x14ac:dyDescent="0.2">
      <c r="O31621" s="223"/>
    </row>
    <row r="31622" spans="15:15" x14ac:dyDescent="0.2">
      <c r="O31622" s="223"/>
    </row>
    <row r="31623" spans="15:15" x14ac:dyDescent="0.2">
      <c r="O31623" s="223"/>
    </row>
    <row r="31624" spans="15:15" x14ac:dyDescent="0.2">
      <c r="O31624" s="223"/>
    </row>
    <row r="31625" spans="15:15" x14ac:dyDescent="0.2">
      <c r="O31625" s="223"/>
    </row>
    <row r="31626" spans="15:15" x14ac:dyDescent="0.2">
      <c r="O31626" s="223"/>
    </row>
    <row r="31627" spans="15:15" x14ac:dyDescent="0.2">
      <c r="O31627" s="223"/>
    </row>
    <row r="31628" spans="15:15" x14ac:dyDescent="0.2">
      <c r="O31628" s="223"/>
    </row>
    <row r="31629" spans="15:15" x14ac:dyDescent="0.2">
      <c r="O31629" s="223"/>
    </row>
    <row r="31630" spans="15:15" x14ac:dyDescent="0.2">
      <c r="O31630" s="223"/>
    </row>
    <row r="31631" spans="15:15" x14ac:dyDescent="0.2">
      <c r="O31631" s="223"/>
    </row>
    <row r="31632" spans="15:15" x14ac:dyDescent="0.2">
      <c r="O31632" s="223"/>
    </row>
    <row r="31633" spans="15:15" x14ac:dyDescent="0.2">
      <c r="O31633" s="223"/>
    </row>
    <row r="31634" spans="15:15" x14ac:dyDescent="0.2">
      <c r="O31634" s="223"/>
    </row>
    <row r="31635" spans="15:15" x14ac:dyDescent="0.2">
      <c r="O31635" s="223"/>
    </row>
    <row r="31636" spans="15:15" x14ac:dyDescent="0.2">
      <c r="O31636" s="223"/>
    </row>
    <row r="31637" spans="15:15" x14ac:dyDescent="0.2">
      <c r="O31637" s="223"/>
    </row>
    <row r="31638" spans="15:15" x14ac:dyDescent="0.2">
      <c r="O31638" s="223"/>
    </row>
    <row r="31639" spans="15:15" x14ac:dyDescent="0.2">
      <c r="O31639" s="223"/>
    </row>
    <row r="31640" spans="15:15" x14ac:dyDescent="0.2">
      <c r="O31640" s="223"/>
    </row>
    <row r="31641" spans="15:15" x14ac:dyDescent="0.2">
      <c r="O31641" s="223"/>
    </row>
    <row r="31642" spans="15:15" x14ac:dyDescent="0.2">
      <c r="O31642" s="223"/>
    </row>
    <row r="31643" spans="15:15" x14ac:dyDescent="0.2">
      <c r="O31643" s="223"/>
    </row>
    <row r="31644" spans="15:15" x14ac:dyDescent="0.2">
      <c r="O31644" s="223"/>
    </row>
    <row r="31645" spans="15:15" x14ac:dyDescent="0.2">
      <c r="O31645" s="223"/>
    </row>
    <row r="31646" spans="15:15" x14ac:dyDescent="0.2">
      <c r="O31646" s="223"/>
    </row>
    <row r="31647" spans="15:15" x14ac:dyDescent="0.2">
      <c r="O31647" s="223"/>
    </row>
    <row r="31648" spans="15:15" x14ac:dyDescent="0.2">
      <c r="O31648" s="223"/>
    </row>
    <row r="31649" spans="15:15" x14ac:dyDescent="0.2">
      <c r="O31649" s="223"/>
    </row>
    <row r="31650" spans="15:15" x14ac:dyDescent="0.2">
      <c r="O31650" s="223"/>
    </row>
    <row r="31651" spans="15:15" x14ac:dyDescent="0.2">
      <c r="O31651" s="223"/>
    </row>
    <row r="31652" spans="15:15" x14ac:dyDescent="0.2">
      <c r="O31652" s="223"/>
    </row>
    <row r="31653" spans="15:15" x14ac:dyDescent="0.2">
      <c r="O31653" s="223"/>
    </row>
    <row r="31654" spans="15:15" x14ac:dyDescent="0.2">
      <c r="O31654" s="223"/>
    </row>
    <row r="31655" spans="15:15" x14ac:dyDescent="0.2">
      <c r="O31655" s="223"/>
    </row>
    <row r="31656" spans="15:15" x14ac:dyDescent="0.2">
      <c r="O31656" s="223"/>
    </row>
    <row r="31657" spans="15:15" x14ac:dyDescent="0.2">
      <c r="O31657" s="223"/>
    </row>
    <row r="31658" spans="15:15" x14ac:dyDescent="0.2">
      <c r="O31658" s="223"/>
    </row>
    <row r="31659" spans="15:15" x14ac:dyDescent="0.2">
      <c r="O31659" s="223"/>
    </row>
    <row r="31660" spans="15:15" x14ac:dyDescent="0.2">
      <c r="O31660" s="223"/>
    </row>
    <row r="31661" spans="15:15" x14ac:dyDescent="0.2">
      <c r="O31661" s="223"/>
    </row>
    <row r="31662" spans="15:15" x14ac:dyDescent="0.2">
      <c r="O31662" s="223"/>
    </row>
    <row r="31663" spans="15:15" x14ac:dyDescent="0.2">
      <c r="O31663" s="223"/>
    </row>
    <row r="31664" spans="15:15" x14ac:dyDescent="0.2">
      <c r="O31664" s="223"/>
    </row>
    <row r="31665" spans="15:15" x14ac:dyDescent="0.2">
      <c r="O31665" s="223"/>
    </row>
    <row r="31666" spans="15:15" x14ac:dyDescent="0.2">
      <c r="O31666" s="223"/>
    </row>
    <row r="31667" spans="15:15" x14ac:dyDescent="0.2">
      <c r="O31667" s="223"/>
    </row>
    <row r="31668" spans="15:15" x14ac:dyDescent="0.2">
      <c r="O31668" s="223"/>
    </row>
    <row r="31669" spans="15:15" x14ac:dyDescent="0.2">
      <c r="O31669" s="223"/>
    </row>
    <row r="31670" spans="15:15" x14ac:dyDescent="0.2">
      <c r="O31670" s="223"/>
    </row>
    <row r="31671" spans="15:15" x14ac:dyDescent="0.2">
      <c r="O31671" s="223"/>
    </row>
    <row r="31672" spans="15:15" x14ac:dyDescent="0.2">
      <c r="O31672" s="223"/>
    </row>
    <row r="31673" spans="15:15" x14ac:dyDescent="0.2">
      <c r="O31673" s="223"/>
    </row>
    <row r="31674" spans="15:15" x14ac:dyDescent="0.2">
      <c r="O31674" s="223"/>
    </row>
    <row r="31675" spans="15:15" x14ac:dyDescent="0.2">
      <c r="O31675" s="223"/>
    </row>
    <row r="31676" spans="15:15" x14ac:dyDescent="0.2">
      <c r="O31676" s="223"/>
    </row>
    <row r="31677" spans="15:15" x14ac:dyDescent="0.2">
      <c r="O31677" s="223"/>
    </row>
    <row r="31678" spans="15:15" x14ac:dyDescent="0.2">
      <c r="O31678" s="223"/>
    </row>
    <row r="31679" spans="15:15" x14ac:dyDescent="0.2">
      <c r="O31679" s="223"/>
    </row>
    <row r="31680" spans="15:15" x14ac:dyDescent="0.2">
      <c r="O31680" s="223"/>
    </row>
    <row r="31681" spans="15:15" x14ac:dyDescent="0.2">
      <c r="O31681" s="223"/>
    </row>
    <row r="31682" spans="15:15" x14ac:dyDescent="0.2">
      <c r="O31682" s="223"/>
    </row>
    <row r="31683" spans="15:15" x14ac:dyDescent="0.2">
      <c r="O31683" s="223"/>
    </row>
    <row r="31684" spans="15:15" x14ac:dyDescent="0.2">
      <c r="O31684" s="223"/>
    </row>
    <row r="31685" spans="15:15" x14ac:dyDescent="0.2">
      <c r="O31685" s="223"/>
    </row>
    <row r="31686" spans="15:15" x14ac:dyDescent="0.2">
      <c r="O31686" s="223"/>
    </row>
    <row r="31687" spans="15:15" x14ac:dyDescent="0.2">
      <c r="O31687" s="223"/>
    </row>
    <row r="31688" spans="15:15" x14ac:dyDescent="0.2">
      <c r="O31688" s="223"/>
    </row>
    <row r="31689" spans="15:15" x14ac:dyDescent="0.2">
      <c r="O31689" s="223"/>
    </row>
    <row r="31690" spans="15:15" x14ac:dyDescent="0.2">
      <c r="O31690" s="223"/>
    </row>
    <row r="31691" spans="15:15" x14ac:dyDescent="0.2">
      <c r="O31691" s="223"/>
    </row>
    <row r="31692" spans="15:15" x14ac:dyDescent="0.2">
      <c r="O31692" s="223"/>
    </row>
    <row r="31693" spans="15:15" x14ac:dyDescent="0.2">
      <c r="O31693" s="223"/>
    </row>
    <row r="31694" spans="15:15" x14ac:dyDescent="0.2">
      <c r="O31694" s="223"/>
    </row>
    <row r="31695" spans="15:15" x14ac:dyDescent="0.2">
      <c r="O31695" s="223"/>
    </row>
    <row r="31696" spans="15:15" x14ac:dyDescent="0.2">
      <c r="O31696" s="223"/>
    </row>
    <row r="31697" spans="15:15" x14ac:dyDescent="0.2">
      <c r="O31697" s="223"/>
    </row>
    <row r="31698" spans="15:15" x14ac:dyDescent="0.2">
      <c r="O31698" s="223"/>
    </row>
    <row r="31699" spans="15:15" x14ac:dyDescent="0.2">
      <c r="O31699" s="223"/>
    </row>
    <row r="31700" spans="15:15" x14ac:dyDescent="0.2">
      <c r="O31700" s="223"/>
    </row>
    <row r="31701" spans="15:15" x14ac:dyDescent="0.2">
      <c r="O31701" s="223"/>
    </row>
    <row r="31702" spans="15:15" x14ac:dyDescent="0.2">
      <c r="O31702" s="223"/>
    </row>
    <row r="31703" spans="15:15" x14ac:dyDescent="0.2">
      <c r="O31703" s="223"/>
    </row>
    <row r="31704" spans="15:15" x14ac:dyDescent="0.2">
      <c r="O31704" s="223"/>
    </row>
    <row r="31705" spans="15:15" x14ac:dyDescent="0.2">
      <c r="O31705" s="223"/>
    </row>
    <row r="31706" spans="15:15" x14ac:dyDescent="0.2">
      <c r="O31706" s="223"/>
    </row>
    <row r="31707" spans="15:15" x14ac:dyDescent="0.2">
      <c r="O31707" s="223"/>
    </row>
    <row r="31708" spans="15:15" x14ac:dyDescent="0.2">
      <c r="O31708" s="223"/>
    </row>
    <row r="31709" spans="15:15" x14ac:dyDescent="0.2">
      <c r="O31709" s="223"/>
    </row>
    <row r="31710" spans="15:15" x14ac:dyDescent="0.2">
      <c r="O31710" s="223"/>
    </row>
    <row r="31711" spans="15:15" x14ac:dyDescent="0.2">
      <c r="O31711" s="223"/>
    </row>
    <row r="31712" spans="15:15" x14ac:dyDescent="0.2">
      <c r="O31712" s="223"/>
    </row>
    <row r="31713" spans="15:15" x14ac:dyDescent="0.2">
      <c r="O31713" s="223"/>
    </row>
    <row r="31714" spans="15:15" x14ac:dyDescent="0.2">
      <c r="O31714" s="223"/>
    </row>
    <row r="31715" spans="15:15" x14ac:dyDescent="0.2">
      <c r="O31715" s="223"/>
    </row>
    <row r="31716" spans="15:15" x14ac:dyDescent="0.2">
      <c r="O31716" s="223"/>
    </row>
    <row r="31717" spans="15:15" x14ac:dyDescent="0.2">
      <c r="O31717" s="223"/>
    </row>
    <row r="31718" spans="15:15" x14ac:dyDescent="0.2">
      <c r="O31718" s="223"/>
    </row>
    <row r="31719" spans="15:15" x14ac:dyDescent="0.2">
      <c r="O31719" s="223"/>
    </row>
    <row r="31720" spans="15:15" x14ac:dyDescent="0.2">
      <c r="O31720" s="223"/>
    </row>
    <row r="31721" spans="15:15" x14ac:dyDescent="0.2">
      <c r="O31721" s="223"/>
    </row>
    <row r="31722" spans="15:15" x14ac:dyDescent="0.2">
      <c r="O31722" s="223"/>
    </row>
    <row r="31723" spans="15:15" x14ac:dyDescent="0.2">
      <c r="O31723" s="223"/>
    </row>
    <row r="31724" spans="15:15" x14ac:dyDescent="0.2">
      <c r="O31724" s="223"/>
    </row>
    <row r="31725" spans="15:15" x14ac:dyDescent="0.2">
      <c r="O31725" s="223"/>
    </row>
    <row r="31726" spans="15:15" x14ac:dyDescent="0.2">
      <c r="O31726" s="223"/>
    </row>
    <row r="31727" spans="15:15" x14ac:dyDescent="0.2">
      <c r="O31727" s="223"/>
    </row>
    <row r="31728" spans="15:15" x14ac:dyDescent="0.2">
      <c r="O31728" s="223"/>
    </row>
    <row r="31729" spans="15:15" x14ac:dyDescent="0.2">
      <c r="O31729" s="223"/>
    </row>
    <row r="31730" spans="15:15" x14ac:dyDescent="0.2">
      <c r="O31730" s="223"/>
    </row>
    <row r="31731" spans="15:15" x14ac:dyDescent="0.2">
      <c r="O31731" s="223"/>
    </row>
    <row r="31732" spans="15:15" x14ac:dyDescent="0.2">
      <c r="O31732" s="223"/>
    </row>
    <row r="31733" spans="15:15" x14ac:dyDescent="0.2">
      <c r="O31733" s="223"/>
    </row>
    <row r="31734" spans="15:15" x14ac:dyDescent="0.2">
      <c r="O31734" s="223"/>
    </row>
    <row r="31735" spans="15:15" x14ac:dyDescent="0.2">
      <c r="O31735" s="223"/>
    </row>
    <row r="31736" spans="15:15" x14ac:dyDescent="0.2">
      <c r="O31736" s="223"/>
    </row>
    <row r="31737" spans="15:15" x14ac:dyDescent="0.2">
      <c r="O31737" s="223"/>
    </row>
    <row r="31738" spans="15:15" x14ac:dyDescent="0.2">
      <c r="O31738" s="223"/>
    </row>
    <row r="31739" spans="15:15" x14ac:dyDescent="0.2">
      <c r="O31739" s="223"/>
    </row>
    <row r="31740" spans="15:15" x14ac:dyDescent="0.2">
      <c r="O31740" s="223"/>
    </row>
    <row r="31741" spans="15:15" x14ac:dyDescent="0.2">
      <c r="O31741" s="223"/>
    </row>
    <row r="31742" spans="15:15" x14ac:dyDescent="0.2">
      <c r="O31742" s="223"/>
    </row>
    <row r="31743" spans="15:15" x14ac:dyDescent="0.2">
      <c r="O31743" s="223"/>
    </row>
    <row r="31744" spans="15:15" x14ac:dyDescent="0.2">
      <c r="O31744" s="223"/>
    </row>
    <row r="31745" spans="15:15" x14ac:dyDescent="0.2">
      <c r="O31745" s="223"/>
    </row>
    <row r="31746" spans="15:15" x14ac:dyDescent="0.2">
      <c r="O31746" s="223"/>
    </row>
    <row r="31747" spans="15:15" x14ac:dyDescent="0.2">
      <c r="O31747" s="223"/>
    </row>
    <row r="31748" spans="15:15" x14ac:dyDescent="0.2">
      <c r="O31748" s="223"/>
    </row>
    <row r="31749" spans="15:15" x14ac:dyDescent="0.2">
      <c r="O31749" s="223"/>
    </row>
    <row r="31750" spans="15:15" x14ac:dyDescent="0.2">
      <c r="O31750" s="223"/>
    </row>
    <row r="31751" spans="15:15" x14ac:dyDescent="0.2">
      <c r="O31751" s="223"/>
    </row>
    <row r="31752" spans="15:15" x14ac:dyDescent="0.2">
      <c r="O31752" s="223"/>
    </row>
    <row r="31753" spans="15:15" x14ac:dyDescent="0.2">
      <c r="O31753" s="223"/>
    </row>
    <row r="31754" spans="15:15" x14ac:dyDescent="0.2">
      <c r="O31754" s="223"/>
    </row>
    <row r="31755" spans="15:15" x14ac:dyDescent="0.2">
      <c r="O31755" s="223"/>
    </row>
    <row r="31756" spans="15:15" x14ac:dyDescent="0.2">
      <c r="O31756" s="223"/>
    </row>
    <row r="31757" spans="15:15" x14ac:dyDescent="0.2">
      <c r="O31757" s="223"/>
    </row>
    <row r="31758" spans="15:15" x14ac:dyDescent="0.2">
      <c r="O31758" s="223"/>
    </row>
    <row r="31759" spans="15:15" x14ac:dyDescent="0.2">
      <c r="O31759" s="223"/>
    </row>
    <row r="31760" spans="15:15" x14ac:dyDescent="0.2">
      <c r="O31760" s="223"/>
    </row>
    <row r="31761" spans="15:15" x14ac:dyDescent="0.2">
      <c r="O31761" s="223"/>
    </row>
    <row r="31762" spans="15:15" x14ac:dyDescent="0.2">
      <c r="O31762" s="223"/>
    </row>
    <row r="31763" spans="15:15" x14ac:dyDescent="0.2">
      <c r="O31763" s="223"/>
    </row>
    <row r="31764" spans="15:15" x14ac:dyDescent="0.2">
      <c r="O31764" s="223"/>
    </row>
    <row r="31765" spans="15:15" x14ac:dyDescent="0.2">
      <c r="O31765" s="223"/>
    </row>
    <row r="31766" spans="15:15" x14ac:dyDescent="0.2">
      <c r="O31766" s="223"/>
    </row>
    <row r="31767" spans="15:15" x14ac:dyDescent="0.2">
      <c r="O31767" s="223"/>
    </row>
    <row r="31768" spans="15:15" x14ac:dyDescent="0.2">
      <c r="O31768" s="223"/>
    </row>
    <row r="31769" spans="15:15" x14ac:dyDescent="0.2">
      <c r="O31769" s="223"/>
    </row>
    <row r="31770" spans="15:15" x14ac:dyDescent="0.2">
      <c r="O31770" s="223"/>
    </row>
    <row r="31771" spans="15:15" x14ac:dyDescent="0.2">
      <c r="O31771" s="223"/>
    </row>
    <row r="31772" spans="15:15" x14ac:dyDescent="0.2">
      <c r="O31772" s="223"/>
    </row>
    <row r="31773" spans="15:15" x14ac:dyDescent="0.2">
      <c r="O31773" s="223"/>
    </row>
    <row r="31774" spans="15:15" x14ac:dyDescent="0.2">
      <c r="O31774" s="223"/>
    </row>
    <row r="31775" spans="15:15" x14ac:dyDescent="0.2">
      <c r="O31775" s="223"/>
    </row>
    <row r="31776" spans="15:15" x14ac:dyDescent="0.2">
      <c r="O31776" s="223"/>
    </row>
    <row r="31777" spans="15:15" x14ac:dyDescent="0.2">
      <c r="O31777" s="223"/>
    </row>
    <row r="31778" spans="15:15" x14ac:dyDescent="0.2">
      <c r="O31778" s="223"/>
    </row>
    <row r="31779" spans="15:15" x14ac:dyDescent="0.2">
      <c r="O31779" s="223"/>
    </row>
    <row r="31780" spans="15:15" x14ac:dyDescent="0.2">
      <c r="O31780" s="223"/>
    </row>
    <row r="31781" spans="15:15" x14ac:dyDescent="0.2">
      <c r="O31781" s="223"/>
    </row>
    <row r="31782" spans="15:15" x14ac:dyDescent="0.2">
      <c r="O31782" s="223"/>
    </row>
    <row r="31783" spans="15:15" x14ac:dyDescent="0.2">
      <c r="O31783" s="223"/>
    </row>
    <row r="31784" spans="15:15" x14ac:dyDescent="0.2">
      <c r="O31784" s="223"/>
    </row>
    <row r="31785" spans="15:15" x14ac:dyDescent="0.2">
      <c r="O31785" s="223"/>
    </row>
    <row r="31786" spans="15:15" x14ac:dyDescent="0.2">
      <c r="O31786" s="223"/>
    </row>
    <row r="31787" spans="15:15" x14ac:dyDescent="0.2">
      <c r="O31787" s="223"/>
    </row>
    <row r="31788" spans="15:15" x14ac:dyDescent="0.2">
      <c r="O31788" s="223"/>
    </row>
    <row r="31789" spans="15:15" x14ac:dyDescent="0.2">
      <c r="O31789" s="223"/>
    </row>
    <row r="31790" spans="15:15" x14ac:dyDescent="0.2">
      <c r="O31790" s="223"/>
    </row>
    <row r="31791" spans="15:15" x14ac:dyDescent="0.2">
      <c r="O31791" s="223"/>
    </row>
    <row r="31792" spans="15:15" x14ac:dyDescent="0.2">
      <c r="O31792" s="223"/>
    </row>
    <row r="31793" spans="15:15" x14ac:dyDescent="0.2">
      <c r="O31793" s="223"/>
    </row>
    <row r="31794" spans="15:15" x14ac:dyDescent="0.2">
      <c r="O31794" s="223"/>
    </row>
    <row r="31795" spans="15:15" x14ac:dyDescent="0.2">
      <c r="O31795" s="223"/>
    </row>
    <row r="31796" spans="15:15" x14ac:dyDescent="0.2">
      <c r="O31796" s="223"/>
    </row>
    <row r="31797" spans="15:15" x14ac:dyDescent="0.2">
      <c r="O31797" s="223"/>
    </row>
    <row r="31798" spans="15:15" x14ac:dyDescent="0.2">
      <c r="O31798" s="223"/>
    </row>
    <row r="31799" spans="15:15" x14ac:dyDescent="0.2">
      <c r="O31799" s="223"/>
    </row>
    <row r="31800" spans="15:15" x14ac:dyDescent="0.2">
      <c r="O31800" s="223"/>
    </row>
    <row r="31801" spans="15:15" x14ac:dyDescent="0.2">
      <c r="O31801" s="223"/>
    </row>
    <row r="31802" spans="15:15" x14ac:dyDescent="0.2">
      <c r="O31802" s="223"/>
    </row>
    <row r="31803" spans="15:15" x14ac:dyDescent="0.2">
      <c r="O31803" s="223"/>
    </row>
    <row r="31804" spans="15:15" x14ac:dyDescent="0.2">
      <c r="O31804" s="223"/>
    </row>
    <row r="31805" spans="15:15" x14ac:dyDescent="0.2">
      <c r="O31805" s="223"/>
    </row>
    <row r="31806" spans="15:15" x14ac:dyDescent="0.2">
      <c r="O31806" s="223"/>
    </row>
    <row r="31807" spans="15:15" x14ac:dyDescent="0.2">
      <c r="O31807" s="223"/>
    </row>
    <row r="31808" spans="15:15" x14ac:dyDescent="0.2">
      <c r="O31808" s="223"/>
    </row>
    <row r="31809" spans="15:15" x14ac:dyDescent="0.2">
      <c r="O31809" s="223"/>
    </row>
    <row r="31810" spans="15:15" x14ac:dyDescent="0.2">
      <c r="O31810" s="223"/>
    </row>
    <row r="31811" spans="15:15" x14ac:dyDescent="0.2">
      <c r="O31811" s="223"/>
    </row>
    <row r="31812" spans="15:15" x14ac:dyDescent="0.2">
      <c r="O31812" s="223"/>
    </row>
    <row r="31813" spans="15:15" x14ac:dyDescent="0.2">
      <c r="O31813" s="223"/>
    </row>
    <row r="31814" spans="15:15" x14ac:dyDescent="0.2">
      <c r="O31814" s="223"/>
    </row>
    <row r="31815" spans="15:15" x14ac:dyDescent="0.2">
      <c r="O31815" s="223"/>
    </row>
    <row r="31816" spans="15:15" x14ac:dyDescent="0.2">
      <c r="O31816" s="223"/>
    </row>
    <row r="31817" spans="15:15" x14ac:dyDescent="0.2">
      <c r="O31817" s="223"/>
    </row>
    <row r="31818" spans="15:15" x14ac:dyDescent="0.2">
      <c r="O31818" s="223"/>
    </row>
    <row r="31819" spans="15:15" x14ac:dyDescent="0.2">
      <c r="O31819" s="223"/>
    </row>
    <row r="31820" spans="15:15" x14ac:dyDescent="0.2">
      <c r="O31820" s="223"/>
    </row>
    <row r="31821" spans="15:15" x14ac:dyDescent="0.2">
      <c r="O31821" s="223"/>
    </row>
    <row r="31822" spans="15:15" x14ac:dyDescent="0.2">
      <c r="O31822" s="223"/>
    </row>
    <row r="31823" spans="15:15" x14ac:dyDescent="0.2">
      <c r="O31823" s="223"/>
    </row>
    <row r="31824" spans="15:15" x14ac:dyDescent="0.2">
      <c r="O31824" s="223"/>
    </row>
    <row r="31825" spans="15:15" x14ac:dyDescent="0.2">
      <c r="O31825" s="223"/>
    </row>
    <row r="31826" spans="15:15" x14ac:dyDescent="0.2">
      <c r="O31826" s="223"/>
    </row>
    <row r="31827" spans="15:15" x14ac:dyDescent="0.2">
      <c r="O31827" s="223"/>
    </row>
    <row r="31828" spans="15:15" x14ac:dyDescent="0.2">
      <c r="O31828" s="223"/>
    </row>
    <row r="31829" spans="15:15" x14ac:dyDescent="0.2">
      <c r="O31829" s="223"/>
    </row>
    <row r="31830" spans="15:15" x14ac:dyDescent="0.2">
      <c r="O31830" s="223"/>
    </row>
    <row r="31831" spans="15:15" x14ac:dyDescent="0.2">
      <c r="O31831" s="223"/>
    </row>
    <row r="31832" spans="15:15" x14ac:dyDescent="0.2">
      <c r="O31832" s="223"/>
    </row>
    <row r="31833" spans="15:15" x14ac:dyDescent="0.2">
      <c r="O31833" s="223"/>
    </row>
    <row r="31834" spans="15:15" x14ac:dyDescent="0.2">
      <c r="O31834" s="223"/>
    </row>
    <row r="31835" spans="15:15" x14ac:dyDescent="0.2">
      <c r="O31835" s="223"/>
    </row>
    <row r="31836" spans="15:15" x14ac:dyDescent="0.2">
      <c r="O31836" s="223"/>
    </row>
    <row r="31837" spans="15:15" x14ac:dyDescent="0.2">
      <c r="O31837" s="223"/>
    </row>
    <row r="31838" spans="15:15" x14ac:dyDescent="0.2">
      <c r="O31838" s="223"/>
    </row>
    <row r="31839" spans="15:15" x14ac:dyDescent="0.2">
      <c r="O31839" s="223"/>
    </row>
    <row r="31840" spans="15:15" x14ac:dyDescent="0.2">
      <c r="O31840" s="223"/>
    </row>
    <row r="31841" spans="15:15" x14ac:dyDescent="0.2">
      <c r="O31841" s="223"/>
    </row>
    <row r="31842" spans="15:15" x14ac:dyDescent="0.2">
      <c r="O31842" s="223"/>
    </row>
    <row r="31843" spans="15:15" x14ac:dyDescent="0.2">
      <c r="O31843" s="223"/>
    </row>
    <row r="31844" spans="15:15" x14ac:dyDescent="0.2">
      <c r="O31844" s="223"/>
    </row>
    <row r="31845" spans="15:15" x14ac:dyDescent="0.2">
      <c r="O31845" s="223"/>
    </row>
    <row r="31846" spans="15:15" x14ac:dyDescent="0.2">
      <c r="O31846" s="223"/>
    </row>
    <row r="31847" spans="15:15" x14ac:dyDescent="0.2">
      <c r="O31847" s="223"/>
    </row>
    <row r="31848" spans="15:15" x14ac:dyDescent="0.2">
      <c r="O31848" s="223"/>
    </row>
    <row r="31849" spans="15:15" x14ac:dyDescent="0.2">
      <c r="O31849" s="223"/>
    </row>
    <row r="31850" spans="15:15" x14ac:dyDescent="0.2">
      <c r="O31850" s="223"/>
    </row>
    <row r="31851" spans="15:15" x14ac:dyDescent="0.2">
      <c r="O31851" s="223"/>
    </row>
    <row r="31852" spans="15:15" x14ac:dyDescent="0.2">
      <c r="O31852" s="223"/>
    </row>
    <row r="31853" spans="15:15" x14ac:dyDescent="0.2">
      <c r="O31853" s="223"/>
    </row>
    <row r="31854" spans="15:15" x14ac:dyDescent="0.2">
      <c r="O31854" s="223"/>
    </row>
    <row r="31855" spans="15:15" x14ac:dyDescent="0.2">
      <c r="O31855" s="223"/>
    </row>
    <row r="31856" spans="15:15" x14ac:dyDescent="0.2">
      <c r="O31856" s="223"/>
    </row>
    <row r="31857" spans="15:15" x14ac:dyDescent="0.2">
      <c r="O31857" s="223"/>
    </row>
    <row r="31858" spans="15:15" x14ac:dyDescent="0.2">
      <c r="O31858" s="223"/>
    </row>
    <row r="31859" spans="15:15" x14ac:dyDescent="0.2">
      <c r="O31859" s="223"/>
    </row>
    <row r="31860" spans="15:15" x14ac:dyDescent="0.2">
      <c r="O31860" s="223"/>
    </row>
    <row r="31861" spans="15:15" x14ac:dyDescent="0.2">
      <c r="O31861" s="223"/>
    </row>
    <row r="31862" spans="15:15" x14ac:dyDescent="0.2">
      <c r="O31862" s="223"/>
    </row>
    <row r="31863" spans="15:15" x14ac:dyDescent="0.2">
      <c r="O31863" s="223"/>
    </row>
    <row r="31864" spans="15:15" x14ac:dyDescent="0.2">
      <c r="O31864" s="223"/>
    </row>
    <row r="31865" spans="15:15" x14ac:dyDescent="0.2">
      <c r="O31865" s="223"/>
    </row>
    <row r="31866" spans="15:15" x14ac:dyDescent="0.2">
      <c r="O31866" s="223"/>
    </row>
    <row r="31867" spans="15:15" x14ac:dyDescent="0.2">
      <c r="O31867" s="223"/>
    </row>
    <row r="31868" spans="15:15" x14ac:dyDescent="0.2">
      <c r="O31868" s="223"/>
    </row>
    <row r="31869" spans="15:15" x14ac:dyDescent="0.2">
      <c r="O31869" s="223"/>
    </row>
    <row r="31870" spans="15:15" x14ac:dyDescent="0.2">
      <c r="O31870" s="223"/>
    </row>
    <row r="31871" spans="15:15" x14ac:dyDescent="0.2">
      <c r="O31871" s="223"/>
    </row>
    <row r="31872" spans="15:15" x14ac:dyDescent="0.2">
      <c r="O31872" s="223"/>
    </row>
    <row r="31873" spans="15:15" x14ac:dyDescent="0.2">
      <c r="O31873" s="223"/>
    </row>
    <row r="31874" spans="15:15" x14ac:dyDescent="0.2">
      <c r="O31874" s="223"/>
    </row>
    <row r="31875" spans="15:15" x14ac:dyDescent="0.2">
      <c r="O31875" s="223"/>
    </row>
    <row r="31876" spans="15:15" x14ac:dyDescent="0.2">
      <c r="O31876" s="223"/>
    </row>
    <row r="31877" spans="15:15" x14ac:dyDescent="0.2">
      <c r="O31877" s="223"/>
    </row>
    <row r="31878" spans="15:15" x14ac:dyDescent="0.2">
      <c r="O31878" s="223"/>
    </row>
    <row r="31879" spans="15:15" x14ac:dyDescent="0.2">
      <c r="O31879" s="223"/>
    </row>
    <row r="31880" spans="15:15" x14ac:dyDescent="0.2">
      <c r="O31880" s="223"/>
    </row>
    <row r="31881" spans="15:15" x14ac:dyDescent="0.2">
      <c r="O31881" s="223"/>
    </row>
    <row r="31882" spans="15:15" x14ac:dyDescent="0.2">
      <c r="O31882" s="223"/>
    </row>
    <row r="31883" spans="15:15" x14ac:dyDescent="0.2">
      <c r="O31883" s="223"/>
    </row>
    <row r="31884" spans="15:15" x14ac:dyDescent="0.2">
      <c r="O31884" s="223"/>
    </row>
    <row r="31885" spans="15:15" x14ac:dyDescent="0.2">
      <c r="O31885" s="223"/>
    </row>
    <row r="31886" spans="15:15" x14ac:dyDescent="0.2">
      <c r="O31886" s="223"/>
    </row>
    <row r="31887" spans="15:15" x14ac:dyDescent="0.2">
      <c r="O31887" s="223"/>
    </row>
    <row r="31888" spans="15:15" x14ac:dyDescent="0.2">
      <c r="O31888" s="223"/>
    </row>
    <row r="31889" spans="15:15" x14ac:dyDescent="0.2">
      <c r="O31889" s="223"/>
    </row>
    <row r="31890" spans="15:15" x14ac:dyDescent="0.2">
      <c r="O31890" s="223"/>
    </row>
    <row r="31891" spans="15:15" x14ac:dyDescent="0.2">
      <c r="O31891" s="223"/>
    </row>
    <row r="31892" spans="15:15" x14ac:dyDescent="0.2">
      <c r="O31892" s="223"/>
    </row>
    <row r="31893" spans="15:15" x14ac:dyDescent="0.2">
      <c r="O31893" s="223"/>
    </row>
    <row r="31894" spans="15:15" x14ac:dyDescent="0.2">
      <c r="O31894" s="223"/>
    </row>
    <row r="31895" spans="15:15" x14ac:dyDescent="0.2">
      <c r="O31895" s="223"/>
    </row>
    <row r="31896" spans="15:15" x14ac:dyDescent="0.2">
      <c r="O31896" s="223"/>
    </row>
    <row r="31897" spans="15:15" x14ac:dyDescent="0.2">
      <c r="O31897" s="223"/>
    </row>
    <row r="31898" spans="15:15" x14ac:dyDescent="0.2">
      <c r="O31898" s="223"/>
    </row>
    <row r="31899" spans="15:15" x14ac:dyDescent="0.2">
      <c r="O31899" s="223"/>
    </row>
    <row r="31900" spans="15:15" x14ac:dyDescent="0.2">
      <c r="O31900" s="223"/>
    </row>
    <row r="31901" spans="15:15" x14ac:dyDescent="0.2">
      <c r="O31901" s="223"/>
    </row>
    <row r="31902" spans="15:15" x14ac:dyDescent="0.2">
      <c r="O31902" s="223"/>
    </row>
    <row r="31903" spans="15:15" x14ac:dyDescent="0.2">
      <c r="O31903" s="223"/>
    </row>
    <row r="31904" spans="15:15" x14ac:dyDescent="0.2">
      <c r="O31904" s="223"/>
    </row>
    <row r="31905" spans="15:15" x14ac:dyDescent="0.2">
      <c r="O31905" s="223"/>
    </row>
    <row r="31906" spans="15:15" x14ac:dyDescent="0.2">
      <c r="O31906" s="223"/>
    </row>
    <row r="31907" spans="15:15" x14ac:dyDescent="0.2">
      <c r="O31907" s="223"/>
    </row>
    <row r="31908" spans="15:15" x14ac:dyDescent="0.2">
      <c r="O31908" s="223"/>
    </row>
    <row r="31909" spans="15:15" x14ac:dyDescent="0.2">
      <c r="O31909" s="223"/>
    </row>
    <row r="31910" spans="15:15" x14ac:dyDescent="0.2">
      <c r="O31910" s="223"/>
    </row>
    <row r="31911" spans="15:15" x14ac:dyDescent="0.2">
      <c r="O31911" s="223"/>
    </row>
    <row r="31912" spans="15:15" x14ac:dyDescent="0.2">
      <c r="O31912" s="223"/>
    </row>
    <row r="31913" spans="15:15" x14ac:dyDescent="0.2">
      <c r="O31913" s="223"/>
    </row>
    <row r="31914" spans="15:15" x14ac:dyDescent="0.2">
      <c r="O31914" s="223"/>
    </row>
    <row r="31915" spans="15:15" x14ac:dyDescent="0.2">
      <c r="O31915" s="223"/>
    </row>
    <row r="31916" spans="15:15" x14ac:dyDescent="0.2">
      <c r="O31916" s="223"/>
    </row>
    <row r="31917" spans="15:15" x14ac:dyDescent="0.2">
      <c r="O31917" s="223"/>
    </row>
    <row r="31918" spans="15:15" x14ac:dyDescent="0.2">
      <c r="O31918" s="223"/>
    </row>
    <row r="31919" spans="15:15" x14ac:dyDescent="0.2">
      <c r="O31919" s="223"/>
    </row>
    <row r="31920" spans="15:15" x14ac:dyDescent="0.2">
      <c r="O31920" s="223"/>
    </row>
    <row r="31921" spans="15:15" x14ac:dyDescent="0.2">
      <c r="O31921" s="223"/>
    </row>
    <row r="31922" spans="15:15" x14ac:dyDescent="0.2">
      <c r="O31922" s="223"/>
    </row>
    <row r="31923" spans="15:15" x14ac:dyDescent="0.2">
      <c r="O31923" s="223"/>
    </row>
    <row r="31924" spans="15:15" x14ac:dyDescent="0.2">
      <c r="O31924" s="223"/>
    </row>
    <row r="31925" spans="15:15" x14ac:dyDescent="0.2">
      <c r="O31925" s="223"/>
    </row>
    <row r="31926" spans="15:15" x14ac:dyDescent="0.2">
      <c r="O31926" s="223"/>
    </row>
    <row r="31927" spans="15:15" x14ac:dyDescent="0.2">
      <c r="O31927" s="223"/>
    </row>
    <row r="31928" spans="15:15" x14ac:dyDescent="0.2">
      <c r="O31928" s="223"/>
    </row>
    <row r="31929" spans="15:15" x14ac:dyDescent="0.2">
      <c r="O31929" s="223"/>
    </row>
    <row r="31930" spans="15:15" x14ac:dyDescent="0.2">
      <c r="O31930" s="223"/>
    </row>
    <row r="31931" spans="15:15" x14ac:dyDescent="0.2">
      <c r="O31931" s="223"/>
    </row>
    <row r="31932" spans="15:15" x14ac:dyDescent="0.2">
      <c r="O31932" s="223"/>
    </row>
    <row r="31933" spans="15:15" x14ac:dyDescent="0.2">
      <c r="O31933" s="223"/>
    </row>
    <row r="31934" spans="15:15" x14ac:dyDescent="0.2">
      <c r="O31934" s="223"/>
    </row>
    <row r="31935" spans="15:15" x14ac:dyDescent="0.2">
      <c r="O31935" s="223"/>
    </row>
    <row r="31936" spans="15:15" x14ac:dyDescent="0.2">
      <c r="O31936" s="223"/>
    </row>
    <row r="31937" spans="15:15" x14ac:dyDescent="0.2">
      <c r="O31937" s="223"/>
    </row>
    <row r="31938" spans="15:15" x14ac:dyDescent="0.2">
      <c r="O31938" s="223"/>
    </row>
    <row r="31939" spans="15:15" x14ac:dyDescent="0.2">
      <c r="O31939" s="223"/>
    </row>
    <row r="31940" spans="15:15" x14ac:dyDescent="0.2">
      <c r="O31940" s="223"/>
    </row>
    <row r="31941" spans="15:15" x14ac:dyDescent="0.2">
      <c r="O31941" s="223"/>
    </row>
    <row r="31942" spans="15:15" x14ac:dyDescent="0.2">
      <c r="O31942" s="223"/>
    </row>
    <row r="31943" spans="15:15" x14ac:dyDescent="0.2">
      <c r="O31943" s="223"/>
    </row>
    <row r="31944" spans="15:15" x14ac:dyDescent="0.2">
      <c r="O31944" s="223"/>
    </row>
    <row r="31945" spans="15:15" x14ac:dyDescent="0.2">
      <c r="O31945" s="223"/>
    </row>
    <row r="31946" spans="15:15" x14ac:dyDescent="0.2">
      <c r="O31946" s="223"/>
    </row>
    <row r="31947" spans="15:15" x14ac:dyDescent="0.2">
      <c r="O31947" s="223"/>
    </row>
    <row r="31948" spans="15:15" x14ac:dyDescent="0.2">
      <c r="O31948" s="223"/>
    </row>
    <row r="31949" spans="15:15" x14ac:dyDescent="0.2">
      <c r="O31949" s="223"/>
    </row>
    <row r="31950" spans="15:15" x14ac:dyDescent="0.2">
      <c r="O31950" s="223"/>
    </row>
    <row r="31951" spans="15:15" x14ac:dyDescent="0.2">
      <c r="O31951" s="223"/>
    </row>
    <row r="31952" spans="15:15" x14ac:dyDescent="0.2">
      <c r="O31952" s="223"/>
    </row>
    <row r="31953" spans="15:15" x14ac:dyDescent="0.2">
      <c r="O31953" s="223"/>
    </row>
    <row r="31954" spans="15:15" x14ac:dyDescent="0.2">
      <c r="O31954" s="223"/>
    </row>
    <row r="31955" spans="15:15" x14ac:dyDescent="0.2">
      <c r="O31955" s="223"/>
    </row>
    <row r="31956" spans="15:15" x14ac:dyDescent="0.2">
      <c r="O31956" s="223"/>
    </row>
    <row r="31957" spans="15:15" x14ac:dyDescent="0.2">
      <c r="O31957" s="223"/>
    </row>
    <row r="31958" spans="15:15" x14ac:dyDescent="0.2">
      <c r="O31958" s="223"/>
    </row>
    <row r="31959" spans="15:15" x14ac:dyDescent="0.2">
      <c r="O31959" s="223"/>
    </row>
    <row r="31960" spans="15:15" x14ac:dyDescent="0.2">
      <c r="O31960" s="223"/>
    </row>
    <row r="31961" spans="15:15" x14ac:dyDescent="0.2">
      <c r="O31961" s="223"/>
    </row>
    <row r="31962" spans="15:15" x14ac:dyDescent="0.2">
      <c r="O31962" s="223"/>
    </row>
    <row r="31963" spans="15:15" x14ac:dyDescent="0.2">
      <c r="O31963" s="223"/>
    </row>
    <row r="31964" spans="15:15" x14ac:dyDescent="0.2">
      <c r="O31964" s="223"/>
    </row>
    <row r="31965" spans="15:15" x14ac:dyDescent="0.2">
      <c r="O31965" s="223"/>
    </row>
    <row r="31966" spans="15:15" x14ac:dyDescent="0.2">
      <c r="O31966" s="223"/>
    </row>
    <row r="31967" spans="15:15" x14ac:dyDescent="0.2">
      <c r="O31967" s="223"/>
    </row>
    <row r="31968" spans="15:15" x14ac:dyDescent="0.2">
      <c r="O31968" s="223"/>
    </row>
    <row r="31969" spans="15:15" x14ac:dyDescent="0.2">
      <c r="O31969" s="223"/>
    </row>
    <row r="31970" spans="15:15" x14ac:dyDescent="0.2">
      <c r="O31970" s="223"/>
    </row>
    <row r="31971" spans="15:15" x14ac:dyDescent="0.2">
      <c r="O31971" s="223"/>
    </row>
    <row r="31972" spans="15:15" x14ac:dyDescent="0.2">
      <c r="O31972" s="223"/>
    </row>
    <row r="31973" spans="15:15" x14ac:dyDescent="0.2">
      <c r="O31973" s="223"/>
    </row>
    <row r="31974" spans="15:15" x14ac:dyDescent="0.2">
      <c r="O31974" s="223"/>
    </row>
    <row r="31975" spans="15:15" x14ac:dyDescent="0.2">
      <c r="O31975" s="223"/>
    </row>
    <row r="31976" spans="15:15" x14ac:dyDescent="0.2">
      <c r="O31976" s="223"/>
    </row>
    <row r="31977" spans="15:15" x14ac:dyDescent="0.2">
      <c r="O31977" s="223"/>
    </row>
    <row r="31978" spans="15:15" x14ac:dyDescent="0.2">
      <c r="O31978" s="223"/>
    </row>
    <row r="31979" spans="15:15" x14ac:dyDescent="0.2">
      <c r="O31979" s="223"/>
    </row>
    <row r="31980" spans="15:15" x14ac:dyDescent="0.2">
      <c r="O31980" s="223"/>
    </row>
    <row r="31981" spans="15:15" x14ac:dyDescent="0.2">
      <c r="O31981" s="223"/>
    </row>
    <row r="31982" spans="15:15" x14ac:dyDescent="0.2">
      <c r="O31982" s="223"/>
    </row>
    <row r="31983" spans="15:15" x14ac:dyDescent="0.2">
      <c r="O31983" s="223"/>
    </row>
    <row r="31984" spans="15:15" x14ac:dyDescent="0.2">
      <c r="O31984" s="223"/>
    </row>
    <row r="31985" spans="15:15" x14ac:dyDescent="0.2">
      <c r="O31985" s="223"/>
    </row>
    <row r="31986" spans="15:15" x14ac:dyDescent="0.2">
      <c r="O31986" s="223"/>
    </row>
    <row r="31987" spans="15:15" x14ac:dyDescent="0.2">
      <c r="O31987" s="223"/>
    </row>
    <row r="31988" spans="15:15" x14ac:dyDescent="0.2">
      <c r="O31988" s="223"/>
    </row>
    <row r="31989" spans="15:15" x14ac:dyDescent="0.2">
      <c r="O31989" s="223"/>
    </row>
    <row r="31990" spans="15:15" x14ac:dyDescent="0.2">
      <c r="O31990" s="223"/>
    </row>
    <row r="31991" spans="15:15" x14ac:dyDescent="0.2">
      <c r="O31991" s="223"/>
    </row>
    <row r="31992" spans="15:15" x14ac:dyDescent="0.2">
      <c r="O31992" s="223"/>
    </row>
    <row r="31993" spans="15:15" x14ac:dyDescent="0.2">
      <c r="O31993" s="223"/>
    </row>
    <row r="31994" spans="15:15" x14ac:dyDescent="0.2">
      <c r="O31994" s="223"/>
    </row>
    <row r="31995" spans="15:15" x14ac:dyDescent="0.2">
      <c r="O31995" s="223"/>
    </row>
    <row r="31996" spans="15:15" x14ac:dyDescent="0.2">
      <c r="O31996" s="223"/>
    </row>
    <row r="31997" spans="15:15" x14ac:dyDescent="0.2">
      <c r="O31997" s="223"/>
    </row>
    <row r="31998" spans="15:15" x14ac:dyDescent="0.2">
      <c r="O31998" s="223"/>
    </row>
    <row r="31999" spans="15:15" x14ac:dyDescent="0.2">
      <c r="O31999" s="223"/>
    </row>
    <row r="32000" spans="15:15" x14ac:dyDescent="0.2">
      <c r="O32000" s="223"/>
    </row>
    <row r="32001" spans="15:15" x14ac:dyDescent="0.2">
      <c r="O32001" s="223"/>
    </row>
    <row r="32002" spans="15:15" x14ac:dyDescent="0.2">
      <c r="O32002" s="223"/>
    </row>
    <row r="32003" spans="15:15" x14ac:dyDescent="0.2">
      <c r="O32003" s="223"/>
    </row>
    <row r="32004" spans="15:15" x14ac:dyDescent="0.2">
      <c r="O32004" s="223"/>
    </row>
    <row r="32005" spans="15:15" x14ac:dyDescent="0.2">
      <c r="O32005" s="223"/>
    </row>
    <row r="32006" spans="15:15" x14ac:dyDescent="0.2">
      <c r="O32006" s="223"/>
    </row>
    <row r="32007" spans="15:15" x14ac:dyDescent="0.2">
      <c r="O32007" s="223"/>
    </row>
    <row r="32008" spans="15:15" x14ac:dyDescent="0.2">
      <c r="O32008" s="223"/>
    </row>
    <row r="32009" spans="15:15" x14ac:dyDescent="0.2">
      <c r="O32009" s="223"/>
    </row>
    <row r="32010" spans="15:15" x14ac:dyDescent="0.2">
      <c r="O32010" s="223"/>
    </row>
    <row r="32011" spans="15:15" x14ac:dyDescent="0.2">
      <c r="O32011" s="223"/>
    </row>
    <row r="32012" spans="15:15" x14ac:dyDescent="0.2">
      <c r="O32012" s="223"/>
    </row>
    <row r="32013" spans="15:15" x14ac:dyDescent="0.2">
      <c r="O32013" s="223"/>
    </row>
    <row r="32014" spans="15:15" x14ac:dyDescent="0.2">
      <c r="O32014" s="223"/>
    </row>
    <row r="32015" spans="15:15" x14ac:dyDescent="0.2">
      <c r="O32015" s="223"/>
    </row>
    <row r="32016" spans="15:15" x14ac:dyDescent="0.2">
      <c r="O32016" s="223"/>
    </row>
    <row r="32017" spans="15:15" x14ac:dyDescent="0.2">
      <c r="O32017" s="223"/>
    </row>
    <row r="32018" spans="15:15" x14ac:dyDescent="0.2">
      <c r="O32018" s="223"/>
    </row>
    <row r="32019" spans="15:15" x14ac:dyDescent="0.2">
      <c r="O32019" s="223"/>
    </row>
    <row r="32020" spans="15:15" x14ac:dyDescent="0.2">
      <c r="O32020" s="223"/>
    </row>
    <row r="32021" spans="15:15" x14ac:dyDescent="0.2">
      <c r="O32021" s="223"/>
    </row>
    <row r="32022" spans="15:15" x14ac:dyDescent="0.2">
      <c r="O32022" s="223"/>
    </row>
    <row r="32023" spans="15:15" x14ac:dyDescent="0.2">
      <c r="O32023" s="223"/>
    </row>
    <row r="32024" spans="15:15" x14ac:dyDescent="0.2">
      <c r="O32024" s="223"/>
    </row>
    <row r="32025" spans="15:15" x14ac:dyDescent="0.2">
      <c r="O32025" s="223"/>
    </row>
    <row r="32026" spans="15:15" x14ac:dyDescent="0.2">
      <c r="O32026" s="223"/>
    </row>
    <row r="32027" spans="15:15" x14ac:dyDescent="0.2">
      <c r="O32027" s="223"/>
    </row>
    <row r="32028" spans="15:15" x14ac:dyDescent="0.2">
      <c r="O32028" s="223"/>
    </row>
    <row r="32029" spans="15:15" x14ac:dyDescent="0.2">
      <c r="O32029" s="223"/>
    </row>
    <row r="32030" spans="15:15" x14ac:dyDescent="0.2">
      <c r="O32030" s="223"/>
    </row>
    <row r="32031" spans="15:15" x14ac:dyDescent="0.2">
      <c r="O32031" s="223"/>
    </row>
    <row r="32032" spans="15:15" x14ac:dyDescent="0.2">
      <c r="O32032" s="223"/>
    </row>
    <row r="32033" spans="15:15" x14ac:dyDescent="0.2">
      <c r="O32033" s="223"/>
    </row>
    <row r="32034" spans="15:15" x14ac:dyDescent="0.2">
      <c r="O32034" s="223"/>
    </row>
    <row r="32035" spans="15:15" x14ac:dyDescent="0.2">
      <c r="O32035" s="223"/>
    </row>
    <row r="32036" spans="15:15" x14ac:dyDescent="0.2">
      <c r="O32036" s="223"/>
    </row>
    <row r="32037" spans="15:15" x14ac:dyDescent="0.2">
      <c r="O32037" s="223"/>
    </row>
    <row r="32038" spans="15:15" x14ac:dyDescent="0.2">
      <c r="O32038" s="223"/>
    </row>
    <row r="32039" spans="15:15" x14ac:dyDescent="0.2">
      <c r="O32039" s="223"/>
    </row>
    <row r="32040" spans="15:15" x14ac:dyDescent="0.2">
      <c r="O32040" s="223"/>
    </row>
    <row r="32041" spans="15:15" x14ac:dyDescent="0.2">
      <c r="O32041" s="223"/>
    </row>
    <row r="32042" spans="15:15" x14ac:dyDescent="0.2">
      <c r="O32042" s="223"/>
    </row>
    <row r="32043" spans="15:15" x14ac:dyDescent="0.2">
      <c r="O32043" s="223"/>
    </row>
    <row r="32044" spans="15:15" x14ac:dyDescent="0.2">
      <c r="O32044" s="223"/>
    </row>
    <row r="32045" spans="15:15" x14ac:dyDescent="0.2">
      <c r="O32045" s="223"/>
    </row>
    <row r="32046" spans="15:15" x14ac:dyDescent="0.2">
      <c r="O32046" s="223"/>
    </row>
    <row r="32047" spans="15:15" x14ac:dyDescent="0.2">
      <c r="O32047" s="223"/>
    </row>
    <row r="32048" spans="15:15" x14ac:dyDescent="0.2">
      <c r="O32048" s="223"/>
    </row>
    <row r="32049" spans="15:15" x14ac:dyDescent="0.2">
      <c r="O32049" s="223"/>
    </row>
    <row r="32050" spans="15:15" x14ac:dyDescent="0.2">
      <c r="O32050" s="223"/>
    </row>
    <row r="32051" spans="15:15" x14ac:dyDescent="0.2">
      <c r="O32051" s="223"/>
    </row>
    <row r="32052" spans="15:15" x14ac:dyDescent="0.2">
      <c r="O32052" s="223"/>
    </row>
    <row r="32053" spans="15:15" x14ac:dyDescent="0.2">
      <c r="O32053" s="223"/>
    </row>
    <row r="32054" spans="15:15" x14ac:dyDescent="0.2">
      <c r="O32054" s="223"/>
    </row>
    <row r="32055" spans="15:15" x14ac:dyDescent="0.2">
      <c r="O32055" s="223"/>
    </row>
    <row r="32056" spans="15:15" x14ac:dyDescent="0.2">
      <c r="O32056" s="223"/>
    </row>
    <row r="32057" spans="15:15" x14ac:dyDescent="0.2">
      <c r="O32057" s="223"/>
    </row>
    <row r="32058" spans="15:15" x14ac:dyDescent="0.2">
      <c r="O32058" s="223"/>
    </row>
    <row r="32059" spans="15:15" x14ac:dyDescent="0.2">
      <c r="O32059" s="223"/>
    </row>
    <row r="32060" spans="15:15" x14ac:dyDescent="0.2">
      <c r="O32060" s="223"/>
    </row>
    <row r="32061" spans="15:15" x14ac:dyDescent="0.2">
      <c r="O32061" s="223"/>
    </row>
    <row r="32062" spans="15:15" x14ac:dyDescent="0.2">
      <c r="O32062" s="223"/>
    </row>
    <row r="32063" spans="15:15" x14ac:dyDescent="0.2">
      <c r="O32063" s="223"/>
    </row>
    <row r="32064" spans="15:15" x14ac:dyDescent="0.2">
      <c r="O32064" s="223"/>
    </row>
    <row r="32065" spans="15:15" x14ac:dyDescent="0.2">
      <c r="O32065" s="223"/>
    </row>
    <row r="32066" spans="15:15" x14ac:dyDescent="0.2">
      <c r="O32066" s="223"/>
    </row>
    <row r="32067" spans="15:15" x14ac:dyDescent="0.2">
      <c r="O32067" s="223"/>
    </row>
    <row r="32068" spans="15:15" x14ac:dyDescent="0.2">
      <c r="O32068" s="223"/>
    </row>
    <row r="32069" spans="15:15" x14ac:dyDescent="0.2">
      <c r="O32069" s="223"/>
    </row>
    <row r="32070" spans="15:15" x14ac:dyDescent="0.2">
      <c r="O32070" s="223"/>
    </row>
    <row r="32071" spans="15:15" x14ac:dyDescent="0.2">
      <c r="O32071" s="223"/>
    </row>
    <row r="32072" spans="15:15" x14ac:dyDescent="0.2">
      <c r="O32072" s="223"/>
    </row>
    <row r="32073" spans="15:15" x14ac:dyDescent="0.2">
      <c r="O32073" s="223"/>
    </row>
    <row r="32074" spans="15:15" x14ac:dyDescent="0.2">
      <c r="O32074" s="223"/>
    </row>
    <row r="32075" spans="15:15" x14ac:dyDescent="0.2">
      <c r="O32075" s="223"/>
    </row>
    <row r="32076" spans="15:15" x14ac:dyDescent="0.2">
      <c r="O32076" s="223"/>
    </row>
    <row r="32077" spans="15:15" x14ac:dyDescent="0.2">
      <c r="O32077" s="223"/>
    </row>
    <row r="32078" spans="15:15" x14ac:dyDescent="0.2">
      <c r="O32078" s="223"/>
    </row>
    <row r="32079" spans="15:15" x14ac:dyDescent="0.2">
      <c r="O32079" s="223"/>
    </row>
    <row r="32080" spans="15:15" x14ac:dyDescent="0.2">
      <c r="O32080" s="223"/>
    </row>
    <row r="32081" spans="15:15" x14ac:dyDescent="0.2">
      <c r="O32081" s="223"/>
    </row>
    <row r="32082" spans="15:15" x14ac:dyDescent="0.2">
      <c r="O32082" s="223"/>
    </row>
    <row r="32083" spans="15:15" x14ac:dyDescent="0.2">
      <c r="O32083" s="223"/>
    </row>
    <row r="32084" spans="15:15" x14ac:dyDescent="0.2">
      <c r="O32084" s="223"/>
    </row>
    <row r="32085" spans="15:15" x14ac:dyDescent="0.2">
      <c r="O32085" s="223"/>
    </row>
    <row r="32086" spans="15:15" x14ac:dyDescent="0.2">
      <c r="O32086" s="223"/>
    </row>
    <row r="32087" spans="15:15" x14ac:dyDescent="0.2">
      <c r="O32087" s="223"/>
    </row>
    <row r="32088" spans="15:15" x14ac:dyDescent="0.2">
      <c r="O32088" s="223"/>
    </row>
    <row r="32089" spans="15:15" x14ac:dyDescent="0.2">
      <c r="O32089" s="223"/>
    </row>
    <row r="32090" spans="15:15" x14ac:dyDescent="0.2">
      <c r="O32090" s="223"/>
    </row>
    <row r="32091" spans="15:15" x14ac:dyDescent="0.2">
      <c r="O32091" s="223"/>
    </row>
    <row r="32092" spans="15:15" x14ac:dyDescent="0.2">
      <c r="O32092" s="223"/>
    </row>
    <row r="32093" spans="15:15" x14ac:dyDescent="0.2">
      <c r="O32093" s="223"/>
    </row>
    <row r="32094" spans="15:15" x14ac:dyDescent="0.2">
      <c r="O32094" s="223"/>
    </row>
    <row r="32095" spans="15:15" x14ac:dyDescent="0.2">
      <c r="O32095" s="223"/>
    </row>
    <row r="32096" spans="15:15" x14ac:dyDescent="0.2">
      <c r="O32096" s="223"/>
    </row>
    <row r="32097" spans="15:15" x14ac:dyDescent="0.2">
      <c r="O32097" s="223"/>
    </row>
    <row r="32098" spans="15:15" x14ac:dyDescent="0.2">
      <c r="O32098" s="223"/>
    </row>
    <row r="32099" spans="15:15" x14ac:dyDescent="0.2">
      <c r="O32099" s="223"/>
    </row>
    <row r="32100" spans="15:15" x14ac:dyDescent="0.2">
      <c r="O32100" s="223"/>
    </row>
    <row r="32101" spans="15:15" x14ac:dyDescent="0.2">
      <c r="O32101" s="223"/>
    </row>
    <row r="32102" spans="15:15" x14ac:dyDescent="0.2">
      <c r="O32102" s="223"/>
    </row>
    <row r="32103" spans="15:15" x14ac:dyDescent="0.2">
      <c r="O32103" s="223"/>
    </row>
    <row r="32104" spans="15:15" x14ac:dyDescent="0.2">
      <c r="O32104" s="223"/>
    </row>
    <row r="32105" spans="15:15" x14ac:dyDescent="0.2">
      <c r="O32105" s="223"/>
    </row>
    <row r="32106" spans="15:15" x14ac:dyDescent="0.2">
      <c r="O32106" s="223"/>
    </row>
    <row r="32107" spans="15:15" x14ac:dyDescent="0.2">
      <c r="O32107" s="223"/>
    </row>
    <row r="32108" spans="15:15" x14ac:dyDescent="0.2">
      <c r="O32108" s="223"/>
    </row>
    <row r="32109" spans="15:15" x14ac:dyDescent="0.2">
      <c r="O32109" s="223"/>
    </row>
    <row r="32110" spans="15:15" x14ac:dyDescent="0.2">
      <c r="O32110" s="223"/>
    </row>
    <row r="32111" spans="15:15" x14ac:dyDescent="0.2">
      <c r="O32111" s="223"/>
    </row>
    <row r="32112" spans="15:15" x14ac:dyDescent="0.2">
      <c r="O32112" s="223"/>
    </row>
    <row r="32113" spans="15:15" x14ac:dyDescent="0.2">
      <c r="O32113" s="223"/>
    </row>
    <row r="32114" spans="15:15" x14ac:dyDescent="0.2">
      <c r="O32114" s="223"/>
    </row>
    <row r="32115" spans="15:15" x14ac:dyDescent="0.2">
      <c r="O32115" s="223"/>
    </row>
    <row r="32116" spans="15:15" x14ac:dyDescent="0.2">
      <c r="O32116" s="223"/>
    </row>
    <row r="32117" spans="15:15" x14ac:dyDescent="0.2">
      <c r="O32117" s="223"/>
    </row>
    <row r="32118" spans="15:15" x14ac:dyDescent="0.2">
      <c r="O32118" s="223"/>
    </row>
    <row r="32119" spans="15:15" x14ac:dyDescent="0.2">
      <c r="O32119" s="223"/>
    </row>
    <row r="32120" spans="15:15" x14ac:dyDescent="0.2">
      <c r="O32120" s="223"/>
    </row>
    <row r="32121" spans="15:15" x14ac:dyDescent="0.2">
      <c r="O32121" s="223"/>
    </row>
    <row r="32122" spans="15:15" x14ac:dyDescent="0.2">
      <c r="O32122" s="223"/>
    </row>
    <row r="32123" spans="15:15" x14ac:dyDescent="0.2">
      <c r="O32123" s="223"/>
    </row>
    <row r="32124" spans="15:15" x14ac:dyDescent="0.2">
      <c r="O32124" s="223"/>
    </row>
    <row r="32125" spans="15:15" x14ac:dyDescent="0.2">
      <c r="O32125" s="223"/>
    </row>
    <row r="32126" spans="15:15" x14ac:dyDescent="0.2">
      <c r="O32126" s="223"/>
    </row>
    <row r="32127" spans="15:15" x14ac:dyDescent="0.2">
      <c r="O32127" s="223"/>
    </row>
    <row r="32128" spans="15:15" x14ac:dyDescent="0.2">
      <c r="O32128" s="223"/>
    </row>
    <row r="32129" spans="15:15" x14ac:dyDescent="0.2">
      <c r="O32129" s="223"/>
    </row>
    <row r="32130" spans="15:15" x14ac:dyDescent="0.2">
      <c r="O32130" s="223"/>
    </row>
    <row r="32131" spans="15:15" x14ac:dyDescent="0.2">
      <c r="O32131" s="223"/>
    </row>
    <row r="32132" spans="15:15" x14ac:dyDescent="0.2">
      <c r="O32132" s="223"/>
    </row>
    <row r="32133" spans="15:15" x14ac:dyDescent="0.2">
      <c r="O32133" s="223"/>
    </row>
    <row r="32134" spans="15:15" x14ac:dyDescent="0.2">
      <c r="O32134" s="223"/>
    </row>
    <row r="32135" spans="15:15" x14ac:dyDescent="0.2">
      <c r="O32135" s="223"/>
    </row>
    <row r="32136" spans="15:15" x14ac:dyDescent="0.2">
      <c r="O32136" s="223"/>
    </row>
    <row r="32137" spans="15:15" x14ac:dyDescent="0.2">
      <c r="O32137" s="223"/>
    </row>
    <row r="32138" spans="15:15" x14ac:dyDescent="0.2">
      <c r="O32138" s="223"/>
    </row>
    <row r="32139" spans="15:15" x14ac:dyDescent="0.2">
      <c r="O32139" s="223"/>
    </row>
    <row r="32140" spans="15:15" x14ac:dyDescent="0.2">
      <c r="O32140" s="223"/>
    </row>
    <row r="32141" spans="15:15" x14ac:dyDescent="0.2">
      <c r="O32141" s="223"/>
    </row>
    <row r="32142" spans="15:15" x14ac:dyDescent="0.2">
      <c r="O32142" s="223"/>
    </row>
    <row r="32143" spans="15:15" x14ac:dyDescent="0.2">
      <c r="O32143" s="223"/>
    </row>
    <row r="32144" spans="15:15" x14ac:dyDescent="0.2">
      <c r="O32144" s="223"/>
    </row>
    <row r="32145" spans="15:15" x14ac:dyDescent="0.2">
      <c r="O32145" s="223"/>
    </row>
    <row r="32146" spans="15:15" x14ac:dyDescent="0.2">
      <c r="O32146" s="223"/>
    </row>
    <row r="32147" spans="15:15" x14ac:dyDescent="0.2">
      <c r="O32147" s="223"/>
    </row>
    <row r="32148" spans="15:15" x14ac:dyDescent="0.2">
      <c r="O32148" s="223"/>
    </row>
    <row r="32149" spans="15:15" x14ac:dyDescent="0.2">
      <c r="O32149" s="223"/>
    </row>
    <row r="32150" spans="15:15" x14ac:dyDescent="0.2">
      <c r="O32150" s="223"/>
    </row>
    <row r="32151" spans="15:15" x14ac:dyDescent="0.2">
      <c r="O32151" s="223"/>
    </row>
    <row r="32152" spans="15:15" x14ac:dyDescent="0.2">
      <c r="O32152" s="223"/>
    </row>
    <row r="32153" spans="15:15" x14ac:dyDescent="0.2">
      <c r="O32153" s="223"/>
    </row>
    <row r="32154" spans="15:15" x14ac:dyDescent="0.2">
      <c r="O32154" s="223"/>
    </row>
    <row r="32155" spans="15:15" x14ac:dyDescent="0.2">
      <c r="O32155" s="223"/>
    </row>
    <row r="32156" spans="15:15" x14ac:dyDescent="0.2">
      <c r="O32156" s="223"/>
    </row>
    <row r="32157" spans="15:15" x14ac:dyDescent="0.2">
      <c r="O32157" s="223"/>
    </row>
    <row r="32158" spans="15:15" x14ac:dyDescent="0.2">
      <c r="O32158" s="223"/>
    </row>
    <row r="32159" spans="15:15" x14ac:dyDescent="0.2">
      <c r="O32159" s="223"/>
    </row>
    <row r="32160" spans="15:15" x14ac:dyDescent="0.2">
      <c r="O32160" s="223"/>
    </row>
    <row r="32161" spans="15:15" x14ac:dyDescent="0.2">
      <c r="O32161" s="223"/>
    </row>
    <row r="32162" spans="15:15" x14ac:dyDescent="0.2">
      <c r="O32162" s="223"/>
    </row>
    <row r="32163" spans="15:15" x14ac:dyDescent="0.2">
      <c r="O32163" s="223"/>
    </row>
    <row r="32164" spans="15:15" x14ac:dyDescent="0.2">
      <c r="O32164" s="223"/>
    </row>
    <row r="32165" spans="15:15" x14ac:dyDescent="0.2">
      <c r="O32165" s="223"/>
    </row>
    <row r="32166" spans="15:15" x14ac:dyDescent="0.2">
      <c r="O32166" s="223"/>
    </row>
    <row r="32167" spans="15:15" x14ac:dyDescent="0.2">
      <c r="O32167" s="223"/>
    </row>
    <row r="32168" spans="15:15" x14ac:dyDescent="0.2">
      <c r="O32168" s="223"/>
    </row>
    <row r="32169" spans="15:15" x14ac:dyDescent="0.2">
      <c r="O32169" s="223"/>
    </row>
    <row r="32170" spans="15:15" x14ac:dyDescent="0.2">
      <c r="O32170" s="223"/>
    </row>
    <row r="32171" spans="15:15" x14ac:dyDescent="0.2">
      <c r="O32171" s="223"/>
    </row>
    <row r="32172" spans="15:15" x14ac:dyDescent="0.2">
      <c r="O32172" s="223"/>
    </row>
    <row r="32173" spans="15:15" x14ac:dyDescent="0.2">
      <c r="O32173" s="223"/>
    </row>
    <row r="32174" spans="15:15" x14ac:dyDescent="0.2">
      <c r="O32174" s="223"/>
    </row>
    <row r="32175" spans="15:15" x14ac:dyDescent="0.2">
      <c r="O32175" s="223"/>
    </row>
    <row r="32176" spans="15:15" x14ac:dyDescent="0.2">
      <c r="O32176" s="223"/>
    </row>
    <row r="32177" spans="15:15" x14ac:dyDescent="0.2">
      <c r="O32177" s="223"/>
    </row>
    <row r="32178" spans="15:15" x14ac:dyDescent="0.2">
      <c r="O32178" s="223"/>
    </row>
    <row r="32179" spans="15:15" x14ac:dyDescent="0.2">
      <c r="O32179" s="223"/>
    </row>
    <row r="32180" spans="15:15" x14ac:dyDescent="0.2">
      <c r="O32180" s="223"/>
    </row>
    <row r="32181" spans="15:15" x14ac:dyDescent="0.2">
      <c r="O32181" s="223"/>
    </row>
    <row r="32182" spans="15:15" x14ac:dyDescent="0.2">
      <c r="O32182" s="223"/>
    </row>
    <row r="32183" spans="15:15" x14ac:dyDescent="0.2">
      <c r="O32183" s="223"/>
    </row>
    <row r="32184" spans="15:15" x14ac:dyDescent="0.2">
      <c r="O32184" s="223"/>
    </row>
    <row r="32185" spans="15:15" x14ac:dyDescent="0.2">
      <c r="O32185" s="223"/>
    </row>
    <row r="32186" spans="15:15" x14ac:dyDescent="0.2">
      <c r="O32186" s="223"/>
    </row>
    <row r="32187" spans="15:15" x14ac:dyDescent="0.2">
      <c r="O32187" s="223"/>
    </row>
    <row r="32188" spans="15:15" x14ac:dyDescent="0.2">
      <c r="O32188" s="223"/>
    </row>
    <row r="32189" spans="15:15" x14ac:dyDescent="0.2">
      <c r="O32189" s="223"/>
    </row>
    <row r="32190" spans="15:15" x14ac:dyDescent="0.2">
      <c r="O32190" s="223"/>
    </row>
    <row r="32191" spans="15:15" x14ac:dyDescent="0.2">
      <c r="O32191" s="223"/>
    </row>
    <row r="32192" spans="15:15" x14ac:dyDescent="0.2">
      <c r="O32192" s="223"/>
    </row>
    <row r="32193" spans="15:15" x14ac:dyDescent="0.2">
      <c r="O32193" s="223"/>
    </row>
    <row r="32194" spans="15:15" x14ac:dyDescent="0.2">
      <c r="O32194" s="223"/>
    </row>
    <row r="32195" spans="15:15" x14ac:dyDescent="0.2">
      <c r="O32195" s="223"/>
    </row>
    <row r="32196" spans="15:15" x14ac:dyDescent="0.2">
      <c r="O32196" s="223"/>
    </row>
    <row r="32197" spans="15:15" x14ac:dyDescent="0.2">
      <c r="O32197" s="223"/>
    </row>
    <row r="32198" spans="15:15" x14ac:dyDescent="0.2">
      <c r="O32198" s="223"/>
    </row>
    <row r="32199" spans="15:15" x14ac:dyDescent="0.2">
      <c r="O32199" s="223"/>
    </row>
    <row r="32200" spans="15:15" x14ac:dyDescent="0.2">
      <c r="O32200" s="223"/>
    </row>
    <row r="32201" spans="15:15" x14ac:dyDescent="0.2">
      <c r="O32201" s="223"/>
    </row>
    <row r="32202" spans="15:15" x14ac:dyDescent="0.2">
      <c r="O32202" s="223"/>
    </row>
    <row r="32203" spans="15:15" x14ac:dyDescent="0.2">
      <c r="O32203" s="223"/>
    </row>
    <row r="32204" spans="15:15" x14ac:dyDescent="0.2">
      <c r="O32204" s="223"/>
    </row>
    <row r="32205" spans="15:15" x14ac:dyDescent="0.2">
      <c r="O32205" s="223"/>
    </row>
    <row r="32206" spans="15:15" x14ac:dyDescent="0.2">
      <c r="O32206" s="223"/>
    </row>
    <row r="32207" spans="15:15" x14ac:dyDescent="0.2">
      <c r="O32207" s="223"/>
    </row>
    <row r="32208" spans="15:15" x14ac:dyDescent="0.2">
      <c r="O32208" s="223"/>
    </row>
    <row r="32209" spans="15:15" x14ac:dyDescent="0.2">
      <c r="O32209" s="223"/>
    </row>
    <row r="32210" spans="15:15" x14ac:dyDescent="0.2">
      <c r="O32210" s="223"/>
    </row>
    <row r="32211" spans="15:15" x14ac:dyDescent="0.2">
      <c r="O32211" s="223"/>
    </row>
    <row r="32212" spans="15:15" x14ac:dyDescent="0.2">
      <c r="O32212" s="223"/>
    </row>
    <row r="32213" spans="15:15" x14ac:dyDescent="0.2">
      <c r="O32213" s="223"/>
    </row>
    <row r="32214" spans="15:15" x14ac:dyDescent="0.2">
      <c r="O32214" s="223"/>
    </row>
    <row r="32215" spans="15:15" x14ac:dyDescent="0.2">
      <c r="O32215" s="223"/>
    </row>
    <row r="32216" spans="15:15" x14ac:dyDescent="0.2">
      <c r="O32216" s="223"/>
    </row>
    <row r="32217" spans="15:15" x14ac:dyDescent="0.2">
      <c r="O32217" s="223"/>
    </row>
    <row r="32218" spans="15:15" x14ac:dyDescent="0.2">
      <c r="O32218" s="223"/>
    </row>
    <row r="32219" spans="15:15" x14ac:dyDescent="0.2">
      <c r="O32219" s="223"/>
    </row>
    <row r="32220" spans="15:15" x14ac:dyDescent="0.2">
      <c r="O32220" s="223"/>
    </row>
    <row r="32221" spans="15:15" x14ac:dyDescent="0.2">
      <c r="O32221" s="223"/>
    </row>
    <row r="32222" spans="15:15" x14ac:dyDescent="0.2">
      <c r="O32222" s="223"/>
    </row>
    <row r="32223" spans="15:15" x14ac:dyDescent="0.2">
      <c r="O32223" s="223"/>
    </row>
    <row r="32224" spans="15:15" x14ac:dyDescent="0.2">
      <c r="O32224" s="223"/>
    </row>
    <row r="32225" spans="15:15" x14ac:dyDescent="0.2">
      <c r="O32225" s="223"/>
    </row>
    <row r="32226" spans="15:15" x14ac:dyDescent="0.2">
      <c r="O32226" s="223"/>
    </row>
    <row r="32227" spans="15:15" x14ac:dyDescent="0.2">
      <c r="O32227" s="223"/>
    </row>
    <row r="32228" spans="15:15" x14ac:dyDescent="0.2">
      <c r="O32228" s="223"/>
    </row>
    <row r="32229" spans="15:15" x14ac:dyDescent="0.2">
      <c r="O32229" s="223"/>
    </row>
    <row r="32230" spans="15:15" x14ac:dyDescent="0.2">
      <c r="O32230" s="223"/>
    </row>
    <row r="32231" spans="15:15" x14ac:dyDescent="0.2">
      <c r="O32231" s="223"/>
    </row>
    <row r="32232" spans="15:15" x14ac:dyDescent="0.2">
      <c r="O32232" s="223"/>
    </row>
    <row r="32233" spans="15:15" x14ac:dyDescent="0.2">
      <c r="O32233" s="223"/>
    </row>
    <row r="32234" spans="15:15" x14ac:dyDescent="0.2">
      <c r="O32234" s="223"/>
    </row>
    <row r="32235" spans="15:15" x14ac:dyDescent="0.2">
      <c r="O32235" s="223"/>
    </row>
    <row r="32236" spans="15:15" x14ac:dyDescent="0.2">
      <c r="O32236" s="223"/>
    </row>
    <row r="32237" spans="15:15" x14ac:dyDescent="0.2">
      <c r="O32237" s="223"/>
    </row>
    <row r="32238" spans="15:15" x14ac:dyDescent="0.2">
      <c r="O32238" s="223"/>
    </row>
    <row r="32239" spans="15:15" x14ac:dyDescent="0.2">
      <c r="O32239" s="223"/>
    </row>
    <row r="32240" spans="15:15" x14ac:dyDescent="0.2">
      <c r="O32240" s="223"/>
    </row>
    <row r="32241" spans="15:15" x14ac:dyDescent="0.2">
      <c r="O32241" s="223"/>
    </row>
    <row r="32242" spans="15:15" x14ac:dyDescent="0.2">
      <c r="O32242" s="223"/>
    </row>
    <row r="32243" spans="15:15" x14ac:dyDescent="0.2">
      <c r="O32243" s="223"/>
    </row>
    <row r="32244" spans="15:15" x14ac:dyDescent="0.2">
      <c r="O32244" s="223"/>
    </row>
    <row r="32245" spans="15:15" x14ac:dyDescent="0.2">
      <c r="O32245" s="223"/>
    </row>
    <row r="32246" spans="15:15" x14ac:dyDescent="0.2">
      <c r="O32246" s="223"/>
    </row>
    <row r="32247" spans="15:15" x14ac:dyDescent="0.2">
      <c r="O32247" s="223"/>
    </row>
    <row r="32248" spans="15:15" x14ac:dyDescent="0.2">
      <c r="O32248" s="223"/>
    </row>
    <row r="32249" spans="15:15" x14ac:dyDescent="0.2">
      <c r="O32249" s="223"/>
    </row>
    <row r="32250" spans="15:15" x14ac:dyDescent="0.2">
      <c r="O32250" s="223"/>
    </row>
    <row r="32251" spans="15:15" x14ac:dyDescent="0.2">
      <c r="O32251" s="223"/>
    </row>
    <row r="32252" spans="15:15" x14ac:dyDescent="0.2">
      <c r="O32252" s="223"/>
    </row>
    <row r="32253" spans="15:15" x14ac:dyDescent="0.2">
      <c r="O32253" s="223"/>
    </row>
    <row r="32254" spans="15:15" x14ac:dyDescent="0.2">
      <c r="O32254" s="223"/>
    </row>
    <row r="32255" spans="15:15" x14ac:dyDescent="0.2">
      <c r="O32255" s="223"/>
    </row>
    <row r="32256" spans="15:15" x14ac:dyDescent="0.2">
      <c r="O32256" s="223"/>
    </row>
    <row r="32257" spans="15:15" x14ac:dyDescent="0.2">
      <c r="O32257" s="223"/>
    </row>
    <row r="32258" spans="15:15" x14ac:dyDescent="0.2">
      <c r="O32258" s="223"/>
    </row>
    <row r="32259" spans="15:15" x14ac:dyDescent="0.2">
      <c r="O32259" s="223"/>
    </row>
    <row r="32260" spans="15:15" x14ac:dyDescent="0.2">
      <c r="O32260" s="223"/>
    </row>
    <row r="32261" spans="15:15" x14ac:dyDescent="0.2">
      <c r="O32261" s="223"/>
    </row>
    <row r="32262" spans="15:15" x14ac:dyDescent="0.2">
      <c r="O32262" s="223"/>
    </row>
    <row r="32263" spans="15:15" x14ac:dyDescent="0.2">
      <c r="O32263" s="223"/>
    </row>
    <row r="32264" spans="15:15" x14ac:dyDescent="0.2">
      <c r="O32264" s="223"/>
    </row>
    <row r="32265" spans="15:15" x14ac:dyDescent="0.2">
      <c r="O32265" s="223"/>
    </row>
    <row r="32266" spans="15:15" x14ac:dyDescent="0.2">
      <c r="O32266" s="223"/>
    </row>
    <row r="32267" spans="15:15" x14ac:dyDescent="0.2">
      <c r="O32267" s="223"/>
    </row>
    <row r="32268" spans="15:15" x14ac:dyDescent="0.2">
      <c r="O32268" s="223"/>
    </row>
    <row r="32269" spans="15:15" x14ac:dyDescent="0.2">
      <c r="O32269" s="223"/>
    </row>
    <row r="32270" spans="15:15" x14ac:dyDescent="0.2">
      <c r="O32270" s="223"/>
    </row>
    <row r="32271" spans="15:15" x14ac:dyDescent="0.2">
      <c r="O32271" s="223"/>
    </row>
    <row r="32272" spans="15:15" x14ac:dyDescent="0.2">
      <c r="O32272" s="223"/>
    </row>
    <row r="32273" spans="15:15" x14ac:dyDescent="0.2">
      <c r="O32273" s="223"/>
    </row>
    <row r="32274" spans="15:15" x14ac:dyDescent="0.2">
      <c r="O32274" s="223"/>
    </row>
    <row r="32275" spans="15:15" x14ac:dyDescent="0.2">
      <c r="O32275" s="223"/>
    </row>
    <row r="32276" spans="15:15" x14ac:dyDescent="0.2">
      <c r="O32276" s="223"/>
    </row>
    <row r="32277" spans="15:15" x14ac:dyDescent="0.2">
      <c r="O32277" s="223"/>
    </row>
    <row r="32278" spans="15:15" x14ac:dyDescent="0.2">
      <c r="O32278" s="223"/>
    </row>
    <row r="32279" spans="15:15" x14ac:dyDescent="0.2">
      <c r="O32279" s="223"/>
    </row>
    <row r="32280" spans="15:15" x14ac:dyDescent="0.2">
      <c r="O32280" s="223"/>
    </row>
    <row r="32281" spans="15:15" x14ac:dyDescent="0.2">
      <c r="O32281" s="223"/>
    </row>
    <row r="32282" spans="15:15" x14ac:dyDescent="0.2">
      <c r="O32282" s="223"/>
    </row>
    <row r="32283" spans="15:15" x14ac:dyDescent="0.2">
      <c r="O32283" s="223"/>
    </row>
    <row r="32284" spans="15:15" x14ac:dyDescent="0.2">
      <c r="O32284" s="223"/>
    </row>
    <row r="32285" spans="15:15" x14ac:dyDescent="0.2">
      <c r="O32285" s="223"/>
    </row>
    <row r="32286" spans="15:15" x14ac:dyDescent="0.2">
      <c r="O32286" s="223"/>
    </row>
    <row r="32287" spans="15:15" x14ac:dyDescent="0.2">
      <c r="O32287" s="223"/>
    </row>
    <row r="32288" spans="15:15" x14ac:dyDescent="0.2">
      <c r="O32288" s="223"/>
    </row>
    <row r="32289" spans="15:15" x14ac:dyDescent="0.2">
      <c r="O32289" s="223"/>
    </row>
    <row r="32290" spans="15:15" x14ac:dyDescent="0.2">
      <c r="O32290" s="223"/>
    </row>
    <row r="32291" spans="15:15" x14ac:dyDescent="0.2">
      <c r="O32291" s="223"/>
    </row>
    <row r="32292" spans="15:15" x14ac:dyDescent="0.2">
      <c r="O32292" s="223"/>
    </row>
    <row r="32293" spans="15:15" x14ac:dyDescent="0.2">
      <c r="O32293" s="223"/>
    </row>
    <row r="32294" spans="15:15" x14ac:dyDescent="0.2">
      <c r="O32294" s="223"/>
    </row>
    <row r="32295" spans="15:15" x14ac:dyDescent="0.2">
      <c r="O32295" s="223"/>
    </row>
    <row r="32296" spans="15:15" x14ac:dyDescent="0.2">
      <c r="O32296" s="223"/>
    </row>
    <row r="32297" spans="15:15" x14ac:dyDescent="0.2">
      <c r="O32297" s="223"/>
    </row>
    <row r="32298" spans="15:15" x14ac:dyDescent="0.2">
      <c r="O32298" s="223"/>
    </row>
    <row r="32299" spans="15:15" x14ac:dyDescent="0.2">
      <c r="O32299" s="223"/>
    </row>
    <row r="32300" spans="15:15" x14ac:dyDescent="0.2">
      <c r="O32300" s="223"/>
    </row>
    <row r="32301" spans="15:15" x14ac:dyDescent="0.2">
      <c r="O32301" s="223"/>
    </row>
    <row r="32302" spans="15:15" x14ac:dyDescent="0.2">
      <c r="O32302" s="223"/>
    </row>
    <row r="32303" spans="15:15" x14ac:dyDescent="0.2">
      <c r="O32303" s="223"/>
    </row>
    <row r="32304" spans="15:15" x14ac:dyDescent="0.2">
      <c r="O32304" s="223"/>
    </row>
    <row r="32305" spans="15:15" x14ac:dyDescent="0.2">
      <c r="O32305" s="223"/>
    </row>
    <row r="32306" spans="15:15" x14ac:dyDescent="0.2">
      <c r="O32306" s="223"/>
    </row>
    <row r="32307" spans="15:15" x14ac:dyDescent="0.2">
      <c r="O32307" s="223"/>
    </row>
    <row r="32308" spans="15:15" x14ac:dyDescent="0.2">
      <c r="O32308" s="223"/>
    </row>
    <row r="32309" spans="15:15" x14ac:dyDescent="0.2">
      <c r="O32309" s="223"/>
    </row>
    <row r="32310" spans="15:15" x14ac:dyDescent="0.2">
      <c r="O32310" s="223"/>
    </row>
    <row r="32311" spans="15:15" x14ac:dyDescent="0.2">
      <c r="O32311" s="223"/>
    </row>
    <row r="32312" spans="15:15" x14ac:dyDescent="0.2">
      <c r="O32312" s="223"/>
    </row>
    <row r="32313" spans="15:15" x14ac:dyDescent="0.2">
      <c r="O32313" s="223"/>
    </row>
    <row r="32314" spans="15:15" x14ac:dyDescent="0.2">
      <c r="O32314" s="223"/>
    </row>
    <row r="32315" spans="15:15" x14ac:dyDescent="0.2">
      <c r="O32315" s="223"/>
    </row>
    <row r="32316" spans="15:15" x14ac:dyDescent="0.2">
      <c r="O32316" s="223"/>
    </row>
    <row r="32317" spans="15:15" x14ac:dyDescent="0.2">
      <c r="O32317" s="223"/>
    </row>
    <row r="32318" spans="15:15" x14ac:dyDescent="0.2">
      <c r="O32318" s="223"/>
    </row>
    <row r="32319" spans="15:15" x14ac:dyDescent="0.2">
      <c r="O32319" s="223"/>
    </row>
    <row r="32320" spans="15:15" x14ac:dyDescent="0.2">
      <c r="O32320" s="223"/>
    </row>
    <row r="32321" spans="15:15" x14ac:dyDescent="0.2">
      <c r="O32321" s="223"/>
    </row>
    <row r="32322" spans="15:15" x14ac:dyDescent="0.2">
      <c r="O32322" s="223"/>
    </row>
    <row r="32323" spans="15:15" x14ac:dyDescent="0.2">
      <c r="O32323" s="223"/>
    </row>
    <row r="32324" spans="15:15" x14ac:dyDescent="0.2">
      <c r="O32324" s="223"/>
    </row>
    <row r="32325" spans="15:15" x14ac:dyDescent="0.2">
      <c r="O32325" s="223"/>
    </row>
    <row r="32326" spans="15:15" x14ac:dyDescent="0.2">
      <c r="O32326" s="223"/>
    </row>
    <row r="32327" spans="15:15" x14ac:dyDescent="0.2">
      <c r="O32327" s="223"/>
    </row>
    <row r="32328" spans="15:15" x14ac:dyDescent="0.2">
      <c r="O32328" s="223"/>
    </row>
    <row r="32329" spans="15:15" x14ac:dyDescent="0.2">
      <c r="O32329" s="223"/>
    </row>
    <row r="32330" spans="15:15" x14ac:dyDescent="0.2">
      <c r="O32330" s="223"/>
    </row>
    <row r="32331" spans="15:15" x14ac:dyDescent="0.2">
      <c r="O32331" s="223"/>
    </row>
    <row r="32332" spans="15:15" x14ac:dyDescent="0.2">
      <c r="O32332" s="223"/>
    </row>
    <row r="32333" spans="15:15" x14ac:dyDescent="0.2">
      <c r="O32333" s="223"/>
    </row>
    <row r="32334" spans="15:15" x14ac:dyDescent="0.2">
      <c r="O32334" s="223"/>
    </row>
    <row r="32335" spans="15:15" x14ac:dyDescent="0.2">
      <c r="O32335" s="223"/>
    </row>
    <row r="32336" spans="15:15" x14ac:dyDescent="0.2">
      <c r="O32336" s="223"/>
    </row>
    <row r="32337" spans="15:15" x14ac:dyDescent="0.2">
      <c r="O32337" s="223"/>
    </row>
    <row r="32338" spans="15:15" x14ac:dyDescent="0.2">
      <c r="O32338" s="223"/>
    </row>
    <row r="32339" spans="15:15" x14ac:dyDescent="0.2">
      <c r="O32339" s="223"/>
    </row>
    <row r="32340" spans="15:15" x14ac:dyDescent="0.2">
      <c r="O32340" s="223"/>
    </row>
    <row r="32341" spans="15:15" x14ac:dyDescent="0.2">
      <c r="O32341" s="223"/>
    </row>
    <row r="32342" spans="15:15" x14ac:dyDescent="0.2">
      <c r="O32342" s="223"/>
    </row>
    <row r="32343" spans="15:15" x14ac:dyDescent="0.2">
      <c r="O32343" s="223"/>
    </row>
    <row r="32344" spans="15:15" x14ac:dyDescent="0.2">
      <c r="O32344" s="223"/>
    </row>
    <row r="32345" spans="15:15" x14ac:dyDescent="0.2">
      <c r="O32345" s="223"/>
    </row>
    <row r="32346" spans="15:15" x14ac:dyDescent="0.2">
      <c r="O32346" s="223"/>
    </row>
    <row r="32347" spans="15:15" x14ac:dyDescent="0.2">
      <c r="O32347" s="223"/>
    </row>
    <row r="32348" spans="15:15" x14ac:dyDescent="0.2">
      <c r="O32348" s="223"/>
    </row>
    <row r="32349" spans="15:15" x14ac:dyDescent="0.2">
      <c r="O32349" s="223"/>
    </row>
    <row r="32350" spans="15:15" x14ac:dyDescent="0.2">
      <c r="O32350" s="223"/>
    </row>
    <row r="32351" spans="15:15" x14ac:dyDescent="0.2">
      <c r="O32351" s="223"/>
    </row>
    <row r="32352" spans="15:15" x14ac:dyDescent="0.2">
      <c r="O32352" s="223"/>
    </row>
    <row r="32353" spans="15:15" x14ac:dyDescent="0.2">
      <c r="O32353" s="223"/>
    </row>
    <row r="32354" spans="15:15" x14ac:dyDescent="0.2">
      <c r="O32354" s="223"/>
    </row>
    <row r="32355" spans="15:15" x14ac:dyDescent="0.2">
      <c r="O32355" s="223"/>
    </row>
    <row r="32356" spans="15:15" x14ac:dyDescent="0.2">
      <c r="O32356" s="223"/>
    </row>
    <row r="32357" spans="15:15" x14ac:dyDescent="0.2">
      <c r="O32357" s="223"/>
    </row>
    <row r="32358" spans="15:15" x14ac:dyDescent="0.2">
      <c r="O32358" s="223"/>
    </row>
    <row r="32359" spans="15:15" x14ac:dyDescent="0.2">
      <c r="O32359" s="223"/>
    </row>
    <row r="32360" spans="15:15" x14ac:dyDescent="0.2">
      <c r="O32360" s="223"/>
    </row>
    <row r="32361" spans="15:15" x14ac:dyDescent="0.2">
      <c r="O32361" s="223"/>
    </row>
    <row r="32362" spans="15:15" x14ac:dyDescent="0.2">
      <c r="O32362" s="223"/>
    </row>
    <row r="32363" spans="15:15" x14ac:dyDescent="0.2">
      <c r="O32363" s="223"/>
    </row>
    <row r="32364" spans="15:15" x14ac:dyDescent="0.2">
      <c r="O32364" s="223"/>
    </row>
    <row r="32365" spans="15:15" x14ac:dyDescent="0.2">
      <c r="O32365" s="223"/>
    </row>
    <row r="32366" spans="15:15" x14ac:dyDescent="0.2">
      <c r="O32366" s="223"/>
    </row>
    <row r="32367" spans="15:15" x14ac:dyDescent="0.2">
      <c r="O32367" s="223"/>
    </row>
    <row r="32368" spans="15:15" x14ac:dyDescent="0.2">
      <c r="O32368" s="223"/>
    </row>
    <row r="32369" spans="15:15" x14ac:dyDescent="0.2">
      <c r="O32369" s="223"/>
    </row>
    <row r="32370" spans="15:15" x14ac:dyDescent="0.2">
      <c r="O32370" s="223"/>
    </row>
    <row r="32371" spans="15:15" x14ac:dyDescent="0.2">
      <c r="O32371" s="223"/>
    </row>
    <row r="32372" spans="15:15" x14ac:dyDescent="0.2">
      <c r="O32372" s="223"/>
    </row>
    <row r="32373" spans="15:15" x14ac:dyDescent="0.2">
      <c r="O32373" s="223"/>
    </row>
    <row r="32374" spans="15:15" x14ac:dyDescent="0.2">
      <c r="O32374" s="223"/>
    </row>
    <row r="32375" spans="15:15" x14ac:dyDescent="0.2">
      <c r="O32375" s="223"/>
    </row>
    <row r="32376" spans="15:15" x14ac:dyDescent="0.2">
      <c r="O32376" s="223"/>
    </row>
    <row r="32377" spans="15:15" x14ac:dyDescent="0.2">
      <c r="O32377" s="223"/>
    </row>
    <row r="32378" spans="15:15" x14ac:dyDescent="0.2">
      <c r="O32378" s="223"/>
    </row>
    <row r="32379" spans="15:15" x14ac:dyDescent="0.2">
      <c r="O32379" s="223"/>
    </row>
    <row r="32380" spans="15:15" x14ac:dyDescent="0.2">
      <c r="O32380" s="223"/>
    </row>
    <row r="32381" spans="15:15" x14ac:dyDescent="0.2">
      <c r="O32381" s="223"/>
    </row>
    <row r="32382" spans="15:15" x14ac:dyDescent="0.2">
      <c r="O32382" s="223"/>
    </row>
    <row r="32383" spans="15:15" x14ac:dyDescent="0.2">
      <c r="O32383" s="223"/>
    </row>
    <row r="32384" spans="15:15" x14ac:dyDescent="0.2">
      <c r="O32384" s="223"/>
    </row>
    <row r="32385" spans="15:15" x14ac:dyDescent="0.2">
      <c r="O32385" s="223"/>
    </row>
    <row r="32386" spans="15:15" x14ac:dyDescent="0.2">
      <c r="O32386" s="223"/>
    </row>
    <row r="32387" spans="15:15" x14ac:dyDescent="0.2">
      <c r="O32387" s="223"/>
    </row>
    <row r="32388" spans="15:15" x14ac:dyDescent="0.2">
      <c r="O32388" s="223"/>
    </row>
    <row r="32389" spans="15:15" x14ac:dyDescent="0.2">
      <c r="O32389" s="223"/>
    </row>
    <row r="32390" spans="15:15" x14ac:dyDescent="0.2">
      <c r="O32390" s="223"/>
    </row>
    <row r="32391" spans="15:15" x14ac:dyDescent="0.2">
      <c r="O32391" s="223"/>
    </row>
    <row r="32392" spans="15:15" x14ac:dyDescent="0.2">
      <c r="O32392" s="223"/>
    </row>
    <row r="32393" spans="15:15" x14ac:dyDescent="0.2">
      <c r="O32393" s="223"/>
    </row>
    <row r="32394" spans="15:15" x14ac:dyDescent="0.2">
      <c r="O32394" s="223"/>
    </row>
    <row r="32395" spans="15:15" x14ac:dyDescent="0.2">
      <c r="O32395" s="223"/>
    </row>
    <row r="32396" spans="15:15" x14ac:dyDescent="0.2">
      <c r="O32396" s="223"/>
    </row>
    <row r="32397" spans="15:15" x14ac:dyDescent="0.2">
      <c r="O32397" s="223"/>
    </row>
    <row r="32398" spans="15:15" x14ac:dyDescent="0.2">
      <c r="O32398" s="223"/>
    </row>
    <row r="32399" spans="15:15" x14ac:dyDescent="0.2">
      <c r="O32399" s="223"/>
    </row>
    <row r="32400" spans="15:15" x14ac:dyDescent="0.2">
      <c r="O32400" s="223"/>
    </row>
    <row r="32401" spans="15:15" x14ac:dyDescent="0.2">
      <c r="O32401" s="223"/>
    </row>
    <row r="32402" spans="15:15" x14ac:dyDescent="0.2">
      <c r="O32402" s="223"/>
    </row>
    <row r="32403" spans="15:15" x14ac:dyDescent="0.2">
      <c r="O32403" s="223"/>
    </row>
    <row r="32404" spans="15:15" x14ac:dyDescent="0.2">
      <c r="O32404" s="223"/>
    </row>
    <row r="32405" spans="15:15" x14ac:dyDescent="0.2">
      <c r="O32405" s="223"/>
    </row>
    <row r="32406" spans="15:15" x14ac:dyDescent="0.2">
      <c r="O32406" s="223"/>
    </row>
    <row r="32407" spans="15:15" x14ac:dyDescent="0.2">
      <c r="O32407" s="223"/>
    </row>
    <row r="32408" spans="15:15" x14ac:dyDescent="0.2">
      <c r="O32408" s="223"/>
    </row>
    <row r="32409" spans="15:15" x14ac:dyDescent="0.2">
      <c r="O32409" s="223"/>
    </row>
    <row r="32410" spans="15:15" x14ac:dyDescent="0.2">
      <c r="O32410" s="223"/>
    </row>
    <row r="32411" spans="15:15" x14ac:dyDescent="0.2">
      <c r="O32411" s="223"/>
    </row>
    <row r="32412" spans="15:15" x14ac:dyDescent="0.2">
      <c r="O32412" s="223"/>
    </row>
    <row r="32413" spans="15:15" x14ac:dyDescent="0.2">
      <c r="O32413" s="223"/>
    </row>
    <row r="32414" spans="15:15" x14ac:dyDescent="0.2">
      <c r="O32414" s="223"/>
    </row>
    <row r="32415" spans="15:15" x14ac:dyDescent="0.2">
      <c r="O32415" s="223"/>
    </row>
    <row r="32416" spans="15:15" x14ac:dyDescent="0.2">
      <c r="O32416" s="223"/>
    </row>
    <row r="32417" spans="15:15" x14ac:dyDescent="0.2">
      <c r="O32417" s="223"/>
    </row>
    <row r="32418" spans="15:15" x14ac:dyDescent="0.2">
      <c r="O32418" s="223"/>
    </row>
    <row r="32419" spans="15:15" x14ac:dyDescent="0.2">
      <c r="O32419" s="223"/>
    </row>
    <row r="32420" spans="15:15" x14ac:dyDescent="0.2">
      <c r="O32420" s="223"/>
    </row>
    <row r="32421" spans="15:15" x14ac:dyDescent="0.2">
      <c r="O32421" s="223"/>
    </row>
    <row r="32422" spans="15:15" x14ac:dyDescent="0.2">
      <c r="O32422" s="223"/>
    </row>
    <row r="32423" spans="15:15" x14ac:dyDescent="0.2">
      <c r="O32423" s="223"/>
    </row>
    <row r="32424" spans="15:15" x14ac:dyDescent="0.2">
      <c r="O32424" s="223"/>
    </row>
    <row r="32425" spans="15:15" x14ac:dyDescent="0.2">
      <c r="O32425" s="223"/>
    </row>
    <row r="32426" spans="15:15" x14ac:dyDescent="0.2">
      <c r="O32426" s="223"/>
    </row>
    <row r="32427" spans="15:15" x14ac:dyDescent="0.2">
      <c r="O32427" s="223"/>
    </row>
    <row r="32428" spans="15:15" x14ac:dyDescent="0.2">
      <c r="O32428" s="223"/>
    </row>
    <row r="32429" spans="15:15" x14ac:dyDescent="0.2">
      <c r="O32429" s="223"/>
    </row>
    <row r="32430" spans="15:15" x14ac:dyDescent="0.2">
      <c r="O32430" s="223"/>
    </row>
    <row r="32431" spans="15:15" x14ac:dyDescent="0.2">
      <c r="O32431" s="223"/>
    </row>
    <row r="32432" spans="15:15" x14ac:dyDescent="0.2">
      <c r="O32432" s="223"/>
    </row>
    <row r="32433" spans="15:15" x14ac:dyDescent="0.2">
      <c r="O32433" s="223"/>
    </row>
    <row r="32434" spans="15:15" x14ac:dyDescent="0.2">
      <c r="O32434" s="223"/>
    </row>
    <row r="32435" spans="15:15" x14ac:dyDescent="0.2">
      <c r="O32435" s="223"/>
    </row>
    <row r="32436" spans="15:15" x14ac:dyDescent="0.2">
      <c r="O32436" s="223"/>
    </row>
    <row r="32437" spans="15:15" x14ac:dyDescent="0.2">
      <c r="O32437" s="223"/>
    </row>
    <row r="32438" spans="15:15" x14ac:dyDescent="0.2">
      <c r="O32438" s="223"/>
    </row>
    <row r="32439" spans="15:15" x14ac:dyDescent="0.2">
      <c r="O32439" s="223"/>
    </row>
    <row r="32440" spans="15:15" x14ac:dyDescent="0.2">
      <c r="O32440" s="223"/>
    </row>
    <row r="32441" spans="15:15" x14ac:dyDescent="0.2">
      <c r="O32441" s="223"/>
    </row>
    <row r="32442" spans="15:15" x14ac:dyDescent="0.2">
      <c r="O32442" s="223"/>
    </row>
    <row r="32443" spans="15:15" x14ac:dyDescent="0.2">
      <c r="O32443" s="223"/>
    </row>
    <row r="32444" spans="15:15" x14ac:dyDescent="0.2">
      <c r="O32444" s="223"/>
    </row>
    <row r="32445" spans="15:15" x14ac:dyDescent="0.2">
      <c r="O32445" s="223"/>
    </row>
    <row r="32446" spans="15:15" x14ac:dyDescent="0.2">
      <c r="O32446" s="223"/>
    </row>
    <row r="32447" spans="15:15" x14ac:dyDescent="0.2">
      <c r="O32447" s="223"/>
    </row>
    <row r="32448" spans="15:15" x14ac:dyDescent="0.2">
      <c r="O32448" s="223"/>
    </row>
    <row r="32449" spans="15:15" x14ac:dyDescent="0.2">
      <c r="O32449" s="223"/>
    </row>
    <row r="32450" spans="15:15" x14ac:dyDescent="0.2">
      <c r="O32450" s="223"/>
    </row>
    <row r="32451" spans="15:15" x14ac:dyDescent="0.2">
      <c r="O32451" s="223"/>
    </row>
    <row r="32452" spans="15:15" x14ac:dyDescent="0.2">
      <c r="O32452" s="223"/>
    </row>
    <row r="32453" spans="15:15" x14ac:dyDescent="0.2">
      <c r="O32453" s="223"/>
    </row>
    <row r="32454" spans="15:15" x14ac:dyDescent="0.2">
      <c r="O32454" s="223"/>
    </row>
    <row r="32455" spans="15:15" x14ac:dyDescent="0.2">
      <c r="O32455" s="223"/>
    </row>
    <row r="32456" spans="15:15" x14ac:dyDescent="0.2">
      <c r="O32456" s="223"/>
    </row>
    <row r="32457" spans="15:15" x14ac:dyDescent="0.2">
      <c r="O32457" s="223"/>
    </row>
    <row r="32458" spans="15:15" x14ac:dyDescent="0.2">
      <c r="O32458" s="223"/>
    </row>
    <row r="32459" spans="15:15" x14ac:dyDescent="0.2">
      <c r="O32459" s="223"/>
    </row>
    <row r="32460" spans="15:15" x14ac:dyDescent="0.2">
      <c r="O32460" s="223"/>
    </row>
    <row r="32461" spans="15:15" x14ac:dyDescent="0.2">
      <c r="O32461" s="223"/>
    </row>
    <row r="32462" spans="15:15" x14ac:dyDescent="0.2">
      <c r="O32462" s="223"/>
    </row>
    <row r="32463" spans="15:15" x14ac:dyDescent="0.2">
      <c r="O32463" s="223"/>
    </row>
    <row r="32464" spans="15:15" x14ac:dyDescent="0.2">
      <c r="O32464" s="223"/>
    </row>
    <row r="32465" spans="15:15" x14ac:dyDescent="0.2">
      <c r="O32465" s="223"/>
    </row>
    <row r="32466" spans="15:15" x14ac:dyDescent="0.2">
      <c r="O32466" s="223"/>
    </row>
    <row r="32467" spans="15:15" x14ac:dyDescent="0.2">
      <c r="O32467" s="223"/>
    </row>
    <row r="32468" spans="15:15" x14ac:dyDescent="0.2">
      <c r="O32468" s="223"/>
    </row>
    <row r="32469" spans="15:15" x14ac:dyDescent="0.2">
      <c r="O32469" s="223"/>
    </row>
    <row r="32470" spans="15:15" x14ac:dyDescent="0.2">
      <c r="O32470" s="223"/>
    </row>
    <row r="32471" spans="15:15" x14ac:dyDescent="0.2">
      <c r="O32471" s="223"/>
    </row>
    <row r="32472" spans="15:15" x14ac:dyDescent="0.2">
      <c r="O32472" s="223"/>
    </row>
    <row r="32473" spans="15:15" x14ac:dyDescent="0.2">
      <c r="O32473" s="223"/>
    </row>
    <row r="32474" spans="15:15" x14ac:dyDescent="0.2">
      <c r="O32474" s="223"/>
    </row>
    <row r="32475" spans="15:15" x14ac:dyDescent="0.2">
      <c r="O32475" s="223"/>
    </row>
    <row r="32476" spans="15:15" x14ac:dyDescent="0.2">
      <c r="O32476" s="223"/>
    </row>
    <row r="32477" spans="15:15" x14ac:dyDescent="0.2">
      <c r="O32477" s="223"/>
    </row>
    <row r="32478" spans="15:15" x14ac:dyDescent="0.2">
      <c r="O32478" s="223"/>
    </row>
    <row r="32479" spans="15:15" x14ac:dyDescent="0.2">
      <c r="O32479" s="223"/>
    </row>
    <row r="32480" spans="15:15" x14ac:dyDescent="0.2">
      <c r="O32480" s="223"/>
    </row>
    <row r="32481" spans="15:15" x14ac:dyDescent="0.2">
      <c r="O32481" s="223"/>
    </row>
    <row r="32482" spans="15:15" x14ac:dyDescent="0.2">
      <c r="O32482" s="223"/>
    </row>
    <row r="32483" spans="15:15" x14ac:dyDescent="0.2">
      <c r="O32483" s="223"/>
    </row>
    <row r="32484" spans="15:15" x14ac:dyDescent="0.2">
      <c r="O32484" s="223"/>
    </row>
    <row r="32485" spans="15:15" x14ac:dyDescent="0.2">
      <c r="O32485" s="223"/>
    </row>
    <row r="32486" spans="15:15" x14ac:dyDescent="0.2">
      <c r="O32486" s="223"/>
    </row>
    <row r="32487" spans="15:15" x14ac:dyDescent="0.2">
      <c r="O32487" s="223"/>
    </row>
    <row r="32488" spans="15:15" x14ac:dyDescent="0.2">
      <c r="O32488" s="223"/>
    </row>
    <row r="32489" spans="15:15" x14ac:dyDescent="0.2">
      <c r="O32489" s="223"/>
    </row>
    <row r="32490" spans="15:15" x14ac:dyDescent="0.2">
      <c r="O32490" s="223"/>
    </row>
    <row r="32491" spans="15:15" x14ac:dyDescent="0.2">
      <c r="O32491" s="223"/>
    </row>
    <row r="32492" spans="15:15" x14ac:dyDescent="0.2">
      <c r="O32492" s="223"/>
    </row>
    <row r="32493" spans="15:15" x14ac:dyDescent="0.2">
      <c r="O32493" s="223"/>
    </row>
    <row r="32494" spans="15:15" x14ac:dyDescent="0.2">
      <c r="O32494" s="223"/>
    </row>
    <row r="32495" spans="15:15" x14ac:dyDescent="0.2">
      <c r="O32495" s="223"/>
    </row>
    <row r="32496" spans="15:15" x14ac:dyDescent="0.2">
      <c r="O32496" s="223"/>
    </row>
    <row r="32497" spans="15:15" x14ac:dyDescent="0.2">
      <c r="O32497" s="223"/>
    </row>
    <row r="32498" spans="15:15" x14ac:dyDescent="0.2">
      <c r="O32498" s="223"/>
    </row>
    <row r="32499" spans="15:15" x14ac:dyDescent="0.2">
      <c r="O32499" s="223"/>
    </row>
    <row r="32500" spans="15:15" x14ac:dyDescent="0.2">
      <c r="O32500" s="223"/>
    </row>
    <row r="32501" spans="15:15" x14ac:dyDescent="0.2">
      <c r="O32501" s="223"/>
    </row>
    <row r="32502" spans="15:15" x14ac:dyDescent="0.2">
      <c r="O32502" s="223"/>
    </row>
    <row r="32503" spans="15:15" x14ac:dyDescent="0.2">
      <c r="O32503" s="223"/>
    </row>
    <row r="32504" spans="15:15" x14ac:dyDescent="0.2">
      <c r="O32504" s="223"/>
    </row>
    <row r="32505" spans="15:15" x14ac:dyDescent="0.2">
      <c r="O32505" s="223"/>
    </row>
    <row r="32506" spans="15:15" x14ac:dyDescent="0.2">
      <c r="O32506" s="223"/>
    </row>
    <row r="32507" spans="15:15" x14ac:dyDescent="0.2">
      <c r="O32507" s="223"/>
    </row>
    <row r="32508" spans="15:15" x14ac:dyDescent="0.2">
      <c r="O32508" s="223"/>
    </row>
    <row r="32509" spans="15:15" x14ac:dyDescent="0.2">
      <c r="O32509" s="223"/>
    </row>
    <row r="32510" spans="15:15" x14ac:dyDescent="0.2">
      <c r="O32510" s="223"/>
    </row>
    <row r="32511" spans="15:15" x14ac:dyDescent="0.2">
      <c r="O32511" s="223"/>
    </row>
    <row r="32512" spans="15:15" x14ac:dyDescent="0.2">
      <c r="O32512" s="223"/>
    </row>
    <row r="32513" spans="15:15" x14ac:dyDescent="0.2">
      <c r="O32513" s="223"/>
    </row>
    <row r="32514" spans="15:15" x14ac:dyDescent="0.2">
      <c r="O32514" s="223"/>
    </row>
    <row r="32515" spans="15:15" x14ac:dyDescent="0.2">
      <c r="O32515" s="223"/>
    </row>
    <row r="32516" spans="15:15" x14ac:dyDescent="0.2">
      <c r="O32516" s="223"/>
    </row>
    <row r="32517" spans="15:15" x14ac:dyDescent="0.2">
      <c r="O32517" s="223"/>
    </row>
    <row r="32518" spans="15:15" x14ac:dyDescent="0.2">
      <c r="O32518" s="223"/>
    </row>
    <row r="32519" spans="15:15" x14ac:dyDescent="0.2">
      <c r="O32519" s="223"/>
    </row>
    <row r="32520" spans="15:15" x14ac:dyDescent="0.2">
      <c r="O32520" s="223"/>
    </row>
    <row r="32521" spans="15:15" x14ac:dyDescent="0.2">
      <c r="O32521" s="223"/>
    </row>
    <row r="32522" spans="15:15" x14ac:dyDescent="0.2">
      <c r="O32522" s="223"/>
    </row>
    <row r="32523" spans="15:15" x14ac:dyDescent="0.2">
      <c r="O32523" s="223"/>
    </row>
    <row r="32524" spans="15:15" x14ac:dyDescent="0.2">
      <c r="O32524" s="223"/>
    </row>
    <row r="32525" spans="15:15" x14ac:dyDescent="0.2">
      <c r="O32525" s="223"/>
    </row>
    <row r="32526" spans="15:15" x14ac:dyDescent="0.2">
      <c r="O32526" s="223"/>
    </row>
    <row r="32527" spans="15:15" x14ac:dyDescent="0.2">
      <c r="O32527" s="223"/>
    </row>
    <row r="32528" spans="15:15" x14ac:dyDescent="0.2">
      <c r="O32528" s="223"/>
    </row>
    <row r="32529" spans="15:15" x14ac:dyDescent="0.2">
      <c r="O32529" s="223"/>
    </row>
    <row r="32530" spans="15:15" x14ac:dyDescent="0.2">
      <c r="O32530" s="223"/>
    </row>
    <row r="32531" spans="15:15" x14ac:dyDescent="0.2">
      <c r="O32531" s="223"/>
    </row>
    <row r="32532" spans="15:15" x14ac:dyDescent="0.2">
      <c r="O32532" s="223"/>
    </row>
    <row r="32533" spans="15:15" x14ac:dyDescent="0.2">
      <c r="O32533" s="223"/>
    </row>
    <row r="32534" spans="15:15" x14ac:dyDescent="0.2">
      <c r="O32534" s="223"/>
    </row>
    <row r="32535" spans="15:15" x14ac:dyDescent="0.2">
      <c r="O32535" s="223"/>
    </row>
    <row r="32536" spans="15:15" x14ac:dyDescent="0.2">
      <c r="O32536" s="223"/>
    </row>
    <row r="32537" spans="15:15" x14ac:dyDescent="0.2">
      <c r="O32537" s="223"/>
    </row>
    <row r="32538" spans="15:15" x14ac:dyDescent="0.2">
      <c r="O32538" s="223"/>
    </row>
    <row r="32539" spans="15:15" x14ac:dyDescent="0.2">
      <c r="O32539" s="223"/>
    </row>
    <row r="32540" spans="15:15" x14ac:dyDescent="0.2">
      <c r="O32540" s="223"/>
    </row>
    <row r="32541" spans="15:15" x14ac:dyDescent="0.2">
      <c r="O32541" s="223"/>
    </row>
    <row r="32542" spans="15:15" x14ac:dyDescent="0.2">
      <c r="O32542" s="223"/>
    </row>
    <row r="32543" spans="15:15" x14ac:dyDescent="0.2">
      <c r="O32543" s="223"/>
    </row>
    <row r="32544" spans="15:15" x14ac:dyDescent="0.2">
      <c r="O32544" s="223"/>
    </row>
    <row r="32545" spans="15:15" x14ac:dyDescent="0.2">
      <c r="O32545" s="223"/>
    </row>
    <row r="32546" spans="15:15" x14ac:dyDescent="0.2">
      <c r="O32546" s="223"/>
    </row>
    <row r="32547" spans="15:15" x14ac:dyDescent="0.2">
      <c r="O32547" s="223"/>
    </row>
    <row r="32548" spans="15:15" x14ac:dyDescent="0.2">
      <c r="O32548" s="223"/>
    </row>
    <row r="32549" spans="15:15" x14ac:dyDescent="0.2">
      <c r="O32549" s="223"/>
    </row>
    <row r="32550" spans="15:15" x14ac:dyDescent="0.2">
      <c r="O32550" s="223"/>
    </row>
    <row r="32551" spans="15:15" x14ac:dyDescent="0.2">
      <c r="O32551" s="223"/>
    </row>
    <row r="32552" spans="15:15" x14ac:dyDescent="0.2">
      <c r="O32552" s="223"/>
    </row>
    <row r="32553" spans="15:15" x14ac:dyDescent="0.2">
      <c r="O32553" s="223"/>
    </row>
    <row r="32554" spans="15:15" x14ac:dyDescent="0.2">
      <c r="O32554" s="223"/>
    </row>
    <row r="32555" spans="15:15" x14ac:dyDescent="0.2">
      <c r="O32555" s="223"/>
    </row>
    <row r="32556" spans="15:15" x14ac:dyDescent="0.2">
      <c r="O32556" s="223"/>
    </row>
    <row r="32557" spans="15:15" x14ac:dyDescent="0.2">
      <c r="O32557" s="223"/>
    </row>
    <row r="32558" spans="15:15" x14ac:dyDescent="0.2">
      <c r="O32558" s="223"/>
    </row>
    <row r="32559" spans="15:15" x14ac:dyDescent="0.2">
      <c r="O32559" s="223"/>
    </row>
    <row r="32560" spans="15:15" x14ac:dyDescent="0.2">
      <c r="O32560" s="223"/>
    </row>
    <row r="32561" spans="15:15" x14ac:dyDescent="0.2">
      <c r="O32561" s="223"/>
    </row>
    <row r="32562" spans="15:15" x14ac:dyDescent="0.2">
      <c r="O32562" s="223"/>
    </row>
    <row r="32563" spans="15:15" x14ac:dyDescent="0.2">
      <c r="O32563" s="223"/>
    </row>
    <row r="32564" spans="15:15" x14ac:dyDescent="0.2">
      <c r="O32564" s="223"/>
    </row>
    <row r="32565" spans="15:15" x14ac:dyDescent="0.2">
      <c r="O32565" s="223"/>
    </row>
    <row r="32566" spans="15:15" x14ac:dyDescent="0.2">
      <c r="O32566" s="223"/>
    </row>
    <row r="32567" spans="15:15" x14ac:dyDescent="0.2">
      <c r="O32567" s="223"/>
    </row>
    <row r="32568" spans="15:15" x14ac:dyDescent="0.2">
      <c r="O32568" s="223"/>
    </row>
    <row r="32569" spans="15:15" x14ac:dyDescent="0.2">
      <c r="O32569" s="223"/>
    </row>
    <row r="32570" spans="15:15" x14ac:dyDescent="0.2">
      <c r="O32570" s="223"/>
    </row>
    <row r="32571" spans="15:15" x14ac:dyDescent="0.2">
      <c r="O32571" s="223"/>
    </row>
    <row r="32572" spans="15:15" x14ac:dyDescent="0.2">
      <c r="O32572" s="223"/>
    </row>
    <row r="32573" spans="15:15" x14ac:dyDescent="0.2">
      <c r="O32573" s="223"/>
    </row>
    <row r="32574" spans="15:15" x14ac:dyDescent="0.2">
      <c r="O32574" s="223"/>
    </row>
    <row r="32575" spans="15:15" x14ac:dyDescent="0.2">
      <c r="O32575" s="223"/>
    </row>
    <row r="32576" spans="15:15" x14ac:dyDescent="0.2">
      <c r="O32576" s="223"/>
    </row>
    <row r="32577" spans="15:15" x14ac:dyDescent="0.2">
      <c r="O32577" s="223"/>
    </row>
    <row r="32578" spans="15:15" x14ac:dyDescent="0.2">
      <c r="O32578" s="223"/>
    </row>
    <row r="32579" spans="15:15" x14ac:dyDescent="0.2">
      <c r="O32579" s="223"/>
    </row>
    <row r="32580" spans="15:15" x14ac:dyDescent="0.2">
      <c r="O32580" s="223"/>
    </row>
    <row r="32581" spans="15:15" x14ac:dyDescent="0.2">
      <c r="O32581" s="223"/>
    </row>
    <row r="32582" spans="15:15" x14ac:dyDescent="0.2">
      <c r="O32582" s="223"/>
    </row>
    <row r="32583" spans="15:15" x14ac:dyDescent="0.2">
      <c r="O32583" s="223"/>
    </row>
    <row r="32584" spans="15:15" x14ac:dyDescent="0.2">
      <c r="O32584" s="223"/>
    </row>
    <row r="32585" spans="15:15" x14ac:dyDescent="0.2">
      <c r="O32585" s="223"/>
    </row>
    <row r="32586" spans="15:15" x14ac:dyDescent="0.2">
      <c r="O32586" s="223"/>
    </row>
    <row r="32587" spans="15:15" x14ac:dyDescent="0.2">
      <c r="O32587" s="223"/>
    </row>
    <row r="32588" spans="15:15" x14ac:dyDescent="0.2">
      <c r="O32588" s="223"/>
    </row>
    <row r="32589" spans="15:15" x14ac:dyDescent="0.2">
      <c r="O32589" s="223"/>
    </row>
    <row r="32590" spans="15:15" x14ac:dyDescent="0.2">
      <c r="O32590" s="223"/>
    </row>
    <row r="32591" spans="15:15" x14ac:dyDescent="0.2">
      <c r="O32591" s="223"/>
    </row>
    <row r="32592" spans="15:15" x14ac:dyDescent="0.2">
      <c r="O32592" s="223"/>
    </row>
    <row r="32593" spans="15:15" x14ac:dyDescent="0.2">
      <c r="O32593" s="223"/>
    </row>
    <row r="32594" spans="15:15" x14ac:dyDescent="0.2">
      <c r="O32594" s="223"/>
    </row>
    <row r="32595" spans="15:15" x14ac:dyDescent="0.2">
      <c r="O32595" s="223"/>
    </row>
    <row r="32596" spans="15:15" x14ac:dyDescent="0.2">
      <c r="O32596" s="223"/>
    </row>
    <row r="32597" spans="15:15" x14ac:dyDescent="0.2">
      <c r="O32597" s="223"/>
    </row>
    <row r="32598" spans="15:15" x14ac:dyDescent="0.2">
      <c r="O32598" s="223"/>
    </row>
    <row r="32599" spans="15:15" x14ac:dyDescent="0.2">
      <c r="O32599" s="223"/>
    </row>
    <row r="32600" spans="15:15" x14ac:dyDescent="0.2">
      <c r="O32600" s="223"/>
    </row>
    <row r="32601" spans="15:15" x14ac:dyDescent="0.2">
      <c r="O32601" s="223"/>
    </row>
    <row r="32602" spans="15:15" x14ac:dyDescent="0.2">
      <c r="O32602" s="223"/>
    </row>
    <row r="32603" spans="15:15" x14ac:dyDescent="0.2">
      <c r="O32603" s="223"/>
    </row>
    <row r="32604" spans="15:15" x14ac:dyDescent="0.2">
      <c r="O32604" s="223"/>
    </row>
    <row r="32605" spans="15:15" x14ac:dyDescent="0.2">
      <c r="O32605" s="223"/>
    </row>
    <row r="32606" spans="15:15" x14ac:dyDescent="0.2">
      <c r="O32606" s="223"/>
    </row>
    <row r="32607" spans="15:15" x14ac:dyDescent="0.2">
      <c r="O32607" s="223"/>
    </row>
    <row r="32608" spans="15:15" x14ac:dyDescent="0.2">
      <c r="O32608" s="223"/>
    </row>
    <row r="32609" spans="15:15" x14ac:dyDescent="0.2">
      <c r="O32609" s="223"/>
    </row>
    <row r="32610" spans="15:15" x14ac:dyDescent="0.2">
      <c r="O32610" s="223"/>
    </row>
    <row r="32611" spans="15:15" x14ac:dyDescent="0.2">
      <c r="O32611" s="223"/>
    </row>
    <row r="32612" spans="15:15" x14ac:dyDescent="0.2">
      <c r="O32612" s="223"/>
    </row>
    <row r="32613" spans="15:15" x14ac:dyDescent="0.2">
      <c r="O32613" s="223"/>
    </row>
    <row r="32614" spans="15:15" x14ac:dyDescent="0.2">
      <c r="O32614" s="223"/>
    </row>
    <row r="32615" spans="15:15" x14ac:dyDescent="0.2">
      <c r="O32615" s="223"/>
    </row>
    <row r="32616" spans="15:15" x14ac:dyDescent="0.2">
      <c r="O32616" s="223"/>
    </row>
    <row r="32617" spans="15:15" x14ac:dyDescent="0.2">
      <c r="O32617" s="223"/>
    </row>
    <row r="32618" spans="15:15" x14ac:dyDescent="0.2">
      <c r="O32618" s="223"/>
    </row>
    <row r="32619" spans="15:15" x14ac:dyDescent="0.2">
      <c r="O32619" s="223"/>
    </row>
    <row r="32620" spans="15:15" x14ac:dyDescent="0.2">
      <c r="O32620" s="223"/>
    </row>
    <row r="32621" spans="15:15" x14ac:dyDescent="0.2">
      <c r="O32621" s="223"/>
    </row>
    <row r="32622" spans="15:15" x14ac:dyDescent="0.2">
      <c r="O32622" s="223"/>
    </row>
    <row r="32623" spans="15:15" x14ac:dyDescent="0.2">
      <c r="O32623" s="223"/>
    </row>
    <row r="32624" spans="15:15" x14ac:dyDescent="0.2">
      <c r="O32624" s="223"/>
    </row>
    <row r="32625" spans="15:15" x14ac:dyDescent="0.2">
      <c r="O32625" s="223"/>
    </row>
    <row r="32626" spans="15:15" x14ac:dyDescent="0.2">
      <c r="O32626" s="223"/>
    </row>
    <row r="32627" spans="15:15" x14ac:dyDescent="0.2">
      <c r="O32627" s="223"/>
    </row>
    <row r="32628" spans="15:15" x14ac:dyDescent="0.2">
      <c r="O32628" s="223"/>
    </row>
    <row r="32629" spans="15:15" x14ac:dyDescent="0.2">
      <c r="O32629" s="223"/>
    </row>
    <row r="32630" spans="15:15" x14ac:dyDescent="0.2">
      <c r="O32630" s="223"/>
    </row>
    <row r="32631" spans="15:15" x14ac:dyDescent="0.2">
      <c r="O32631" s="223"/>
    </row>
    <row r="32632" spans="15:15" x14ac:dyDescent="0.2">
      <c r="O32632" s="223"/>
    </row>
    <row r="32633" spans="15:15" x14ac:dyDescent="0.2">
      <c r="O32633" s="223"/>
    </row>
    <row r="32634" spans="15:15" x14ac:dyDescent="0.2">
      <c r="O32634" s="223"/>
    </row>
    <row r="32635" spans="15:15" x14ac:dyDescent="0.2">
      <c r="O32635" s="223"/>
    </row>
    <row r="32636" spans="15:15" x14ac:dyDescent="0.2">
      <c r="O32636" s="223"/>
    </row>
    <row r="32637" spans="15:15" x14ac:dyDescent="0.2">
      <c r="O32637" s="223"/>
    </row>
    <row r="32638" spans="15:15" x14ac:dyDescent="0.2">
      <c r="O32638" s="223"/>
    </row>
    <row r="32639" spans="15:15" x14ac:dyDescent="0.2">
      <c r="O32639" s="223"/>
    </row>
    <row r="32640" spans="15:15" x14ac:dyDescent="0.2">
      <c r="O32640" s="223"/>
    </row>
    <row r="32641" spans="15:15" x14ac:dyDescent="0.2">
      <c r="O32641" s="223"/>
    </row>
    <row r="32642" spans="15:15" x14ac:dyDescent="0.2">
      <c r="O32642" s="223"/>
    </row>
    <row r="32643" spans="15:15" x14ac:dyDescent="0.2">
      <c r="O32643" s="223"/>
    </row>
    <row r="32644" spans="15:15" x14ac:dyDescent="0.2">
      <c r="O32644" s="223"/>
    </row>
    <row r="32645" spans="15:15" x14ac:dyDescent="0.2">
      <c r="O32645" s="223"/>
    </row>
    <row r="32646" spans="15:15" x14ac:dyDescent="0.2">
      <c r="O32646" s="223"/>
    </row>
    <row r="32647" spans="15:15" x14ac:dyDescent="0.2">
      <c r="O32647" s="223"/>
    </row>
    <row r="32648" spans="15:15" x14ac:dyDescent="0.2">
      <c r="O32648" s="223"/>
    </row>
    <row r="32649" spans="15:15" x14ac:dyDescent="0.2">
      <c r="O32649" s="223"/>
    </row>
    <row r="32650" spans="15:15" x14ac:dyDescent="0.2">
      <c r="O32650" s="223"/>
    </row>
    <row r="32651" spans="15:15" x14ac:dyDescent="0.2">
      <c r="O32651" s="223"/>
    </row>
    <row r="32652" spans="15:15" x14ac:dyDescent="0.2">
      <c r="O32652" s="223"/>
    </row>
    <row r="32653" spans="15:15" x14ac:dyDescent="0.2">
      <c r="O32653" s="223"/>
    </row>
    <row r="32654" spans="15:15" x14ac:dyDescent="0.2">
      <c r="O32654" s="223"/>
    </row>
    <row r="32655" spans="15:15" x14ac:dyDescent="0.2">
      <c r="O32655" s="223"/>
    </row>
    <row r="32656" spans="15:15" x14ac:dyDescent="0.2">
      <c r="O32656" s="223"/>
    </row>
    <row r="32657" spans="15:15" x14ac:dyDescent="0.2">
      <c r="O32657" s="223"/>
    </row>
    <row r="32658" spans="15:15" x14ac:dyDescent="0.2">
      <c r="O32658" s="223"/>
    </row>
    <row r="32659" spans="15:15" x14ac:dyDescent="0.2">
      <c r="O32659" s="223"/>
    </row>
    <row r="32660" spans="15:15" x14ac:dyDescent="0.2">
      <c r="O32660" s="223"/>
    </row>
    <row r="32661" spans="15:15" x14ac:dyDescent="0.2">
      <c r="O32661" s="223"/>
    </row>
    <row r="32662" spans="15:15" x14ac:dyDescent="0.2">
      <c r="O32662" s="223"/>
    </row>
    <row r="32663" spans="15:15" x14ac:dyDescent="0.2">
      <c r="O32663" s="223"/>
    </row>
    <row r="32664" spans="15:15" x14ac:dyDescent="0.2">
      <c r="O32664" s="223"/>
    </row>
    <row r="32665" spans="15:15" x14ac:dyDescent="0.2">
      <c r="O32665" s="223"/>
    </row>
    <row r="32666" spans="15:15" x14ac:dyDescent="0.2">
      <c r="O32666" s="223"/>
    </row>
    <row r="32667" spans="15:15" x14ac:dyDescent="0.2">
      <c r="O32667" s="223"/>
    </row>
    <row r="32668" spans="15:15" x14ac:dyDescent="0.2">
      <c r="O32668" s="223"/>
    </row>
    <row r="32669" spans="15:15" x14ac:dyDescent="0.2">
      <c r="O32669" s="223"/>
    </row>
    <row r="32670" spans="15:15" x14ac:dyDescent="0.2">
      <c r="O32670" s="223"/>
    </row>
    <row r="32671" spans="15:15" x14ac:dyDescent="0.2">
      <c r="O32671" s="223"/>
    </row>
    <row r="32672" spans="15:15" x14ac:dyDescent="0.2">
      <c r="O32672" s="223"/>
    </row>
    <row r="32673" spans="15:15" x14ac:dyDescent="0.2">
      <c r="O32673" s="223"/>
    </row>
    <row r="32674" spans="15:15" x14ac:dyDescent="0.2">
      <c r="O32674" s="223"/>
    </row>
    <row r="32675" spans="15:15" x14ac:dyDescent="0.2">
      <c r="O32675" s="223"/>
    </row>
    <row r="32676" spans="15:15" x14ac:dyDescent="0.2">
      <c r="O32676" s="223"/>
    </row>
    <row r="32677" spans="15:15" x14ac:dyDescent="0.2">
      <c r="O32677" s="223"/>
    </row>
    <row r="32678" spans="15:15" x14ac:dyDescent="0.2">
      <c r="O32678" s="223"/>
    </row>
    <row r="32679" spans="15:15" x14ac:dyDescent="0.2">
      <c r="O32679" s="223"/>
    </row>
    <row r="32680" spans="15:15" x14ac:dyDescent="0.2">
      <c r="O32680" s="223"/>
    </row>
    <row r="32681" spans="15:15" x14ac:dyDescent="0.2">
      <c r="O32681" s="223"/>
    </row>
    <row r="32682" spans="15:15" x14ac:dyDescent="0.2">
      <c r="O32682" s="223"/>
    </row>
    <row r="32683" spans="15:15" x14ac:dyDescent="0.2">
      <c r="O32683" s="223"/>
    </row>
    <row r="32684" spans="15:15" x14ac:dyDescent="0.2">
      <c r="O32684" s="223"/>
    </row>
    <row r="32685" spans="15:15" x14ac:dyDescent="0.2">
      <c r="O32685" s="223"/>
    </row>
    <row r="32686" spans="15:15" x14ac:dyDescent="0.2">
      <c r="O32686" s="223"/>
    </row>
    <row r="32687" spans="15:15" x14ac:dyDescent="0.2">
      <c r="O32687" s="223"/>
    </row>
    <row r="32688" spans="15:15" x14ac:dyDescent="0.2">
      <c r="O32688" s="223"/>
    </row>
    <row r="32689" spans="15:15" x14ac:dyDescent="0.2">
      <c r="O32689" s="223"/>
    </row>
    <row r="32690" spans="15:15" x14ac:dyDescent="0.2">
      <c r="O32690" s="223"/>
    </row>
    <row r="32691" spans="15:15" x14ac:dyDescent="0.2">
      <c r="O32691" s="223"/>
    </row>
    <row r="32692" spans="15:15" x14ac:dyDescent="0.2">
      <c r="O32692" s="223"/>
    </row>
    <row r="32693" spans="15:15" x14ac:dyDescent="0.2">
      <c r="O32693" s="223"/>
    </row>
    <row r="32694" spans="15:15" x14ac:dyDescent="0.2">
      <c r="O32694" s="223"/>
    </row>
    <row r="32695" spans="15:15" x14ac:dyDescent="0.2">
      <c r="O32695" s="223"/>
    </row>
    <row r="32696" spans="15:15" x14ac:dyDescent="0.2">
      <c r="O32696" s="223"/>
    </row>
    <row r="32697" spans="15:15" x14ac:dyDescent="0.2">
      <c r="O32697" s="223"/>
    </row>
    <row r="32698" spans="15:15" x14ac:dyDescent="0.2">
      <c r="O32698" s="223"/>
    </row>
    <row r="32699" spans="15:15" x14ac:dyDescent="0.2">
      <c r="O32699" s="223"/>
    </row>
    <row r="32700" spans="15:15" x14ac:dyDescent="0.2">
      <c r="O32700" s="223"/>
    </row>
    <row r="32701" spans="15:15" x14ac:dyDescent="0.2">
      <c r="O32701" s="223"/>
    </row>
    <row r="32702" spans="15:15" x14ac:dyDescent="0.2">
      <c r="O32702" s="223"/>
    </row>
    <row r="32703" spans="15:15" x14ac:dyDescent="0.2">
      <c r="O32703" s="223"/>
    </row>
    <row r="32704" spans="15:15" x14ac:dyDescent="0.2">
      <c r="O32704" s="223"/>
    </row>
    <row r="32705" spans="15:15" x14ac:dyDescent="0.2">
      <c r="O32705" s="223"/>
    </row>
    <row r="32706" spans="15:15" x14ac:dyDescent="0.2">
      <c r="O32706" s="223"/>
    </row>
    <row r="32707" spans="15:15" x14ac:dyDescent="0.2">
      <c r="O32707" s="223"/>
    </row>
    <row r="32708" spans="15:15" x14ac:dyDescent="0.2">
      <c r="O32708" s="223"/>
    </row>
    <row r="32709" spans="15:15" x14ac:dyDescent="0.2">
      <c r="O32709" s="223"/>
    </row>
    <row r="32710" spans="15:15" x14ac:dyDescent="0.2">
      <c r="O32710" s="223"/>
    </row>
    <row r="32711" spans="15:15" x14ac:dyDescent="0.2">
      <c r="O32711" s="223"/>
    </row>
    <row r="32712" spans="15:15" x14ac:dyDescent="0.2">
      <c r="O32712" s="223"/>
    </row>
    <row r="32713" spans="15:15" x14ac:dyDescent="0.2">
      <c r="O32713" s="223"/>
    </row>
    <row r="32714" spans="15:15" x14ac:dyDescent="0.2">
      <c r="O32714" s="223"/>
    </row>
    <row r="32715" spans="15:15" x14ac:dyDescent="0.2">
      <c r="O32715" s="223"/>
    </row>
    <row r="32716" spans="15:15" x14ac:dyDescent="0.2">
      <c r="O32716" s="223"/>
    </row>
    <row r="32717" spans="15:15" x14ac:dyDescent="0.2">
      <c r="O32717" s="223"/>
    </row>
    <row r="32718" spans="15:15" x14ac:dyDescent="0.2">
      <c r="O32718" s="223"/>
    </row>
    <row r="32719" spans="15:15" x14ac:dyDescent="0.2">
      <c r="O32719" s="223"/>
    </row>
    <row r="32720" spans="15:15" x14ac:dyDescent="0.2">
      <c r="O32720" s="223"/>
    </row>
    <row r="32721" spans="15:15" x14ac:dyDescent="0.2">
      <c r="O32721" s="223"/>
    </row>
    <row r="32722" spans="15:15" x14ac:dyDescent="0.2">
      <c r="O32722" s="223"/>
    </row>
    <row r="32723" spans="15:15" x14ac:dyDescent="0.2">
      <c r="O32723" s="223"/>
    </row>
    <row r="32724" spans="15:15" x14ac:dyDescent="0.2">
      <c r="O32724" s="223"/>
    </row>
    <row r="32725" spans="15:15" x14ac:dyDescent="0.2">
      <c r="O32725" s="223"/>
    </row>
    <row r="32726" spans="15:15" x14ac:dyDescent="0.2">
      <c r="O32726" s="223"/>
    </row>
    <row r="32727" spans="15:15" x14ac:dyDescent="0.2">
      <c r="O32727" s="223"/>
    </row>
    <row r="32728" spans="15:15" x14ac:dyDescent="0.2">
      <c r="O32728" s="223"/>
    </row>
    <row r="32729" spans="15:15" x14ac:dyDescent="0.2">
      <c r="O32729" s="223"/>
    </row>
    <row r="32730" spans="15:15" x14ac:dyDescent="0.2">
      <c r="O32730" s="223"/>
    </row>
    <row r="32731" spans="15:15" x14ac:dyDescent="0.2">
      <c r="O32731" s="223"/>
    </row>
    <row r="32732" spans="15:15" x14ac:dyDescent="0.2">
      <c r="O32732" s="223"/>
    </row>
    <row r="32733" spans="15:15" x14ac:dyDescent="0.2">
      <c r="O32733" s="223"/>
    </row>
    <row r="32734" spans="15:15" x14ac:dyDescent="0.2">
      <c r="O32734" s="223"/>
    </row>
    <row r="32735" spans="15:15" x14ac:dyDescent="0.2">
      <c r="O32735" s="223"/>
    </row>
    <row r="32736" spans="15:15" x14ac:dyDescent="0.2">
      <c r="O32736" s="223"/>
    </row>
    <row r="32737" spans="15:15" x14ac:dyDescent="0.2">
      <c r="O32737" s="223"/>
    </row>
    <row r="32738" spans="15:15" x14ac:dyDescent="0.2">
      <c r="O32738" s="223"/>
    </row>
    <row r="32739" spans="15:15" x14ac:dyDescent="0.2">
      <c r="O32739" s="223"/>
    </row>
    <row r="32740" spans="15:15" x14ac:dyDescent="0.2">
      <c r="O32740" s="223"/>
    </row>
    <row r="32741" spans="15:15" x14ac:dyDescent="0.2">
      <c r="O32741" s="223"/>
    </row>
    <row r="32742" spans="15:15" x14ac:dyDescent="0.2">
      <c r="O32742" s="223"/>
    </row>
    <row r="32743" spans="15:15" x14ac:dyDescent="0.2">
      <c r="O32743" s="223"/>
    </row>
    <row r="32744" spans="15:15" x14ac:dyDescent="0.2">
      <c r="O32744" s="223"/>
    </row>
    <row r="32745" spans="15:15" x14ac:dyDescent="0.2">
      <c r="O32745" s="223"/>
    </row>
    <row r="32746" spans="15:15" x14ac:dyDescent="0.2">
      <c r="O32746" s="223"/>
    </row>
    <row r="32747" spans="15:15" x14ac:dyDescent="0.2">
      <c r="O32747" s="223"/>
    </row>
    <row r="32748" spans="15:15" x14ac:dyDescent="0.2">
      <c r="O32748" s="223"/>
    </row>
    <row r="32749" spans="15:15" x14ac:dyDescent="0.2">
      <c r="O32749" s="223"/>
    </row>
    <row r="32750" spans="15:15" x14ac:dyDescent="0.2">
      <c r="O32750" s="223"/>
    </row>
    <row r="32751" spans="15:15" x14ac:dyDescent="0.2">
      <c r="O32751" s="223"/>
    </row>
    <row r="32752" spans="15:15" x14ac:dyDescent="0.2">
      <c r="O32752" s="223"/>
    </row>
    <row r="32753" spans="15:15" x14ac:dyDescent="0.2">
      <c r="O32753" s="223"/>
    </row>
    <row r="32754" spans="15:15" x14ac:dyDescent="0.2">
      <c r="O32754" s="223"/>
    </row>
    <row r="32755" spans="15:15" x14ac:dyDescent="0.2">
      <c r="O32755" s="223"/>
    </row>
    <row r="32756" spans="15:15" x14ac:dyDescent="0.2">
      <c r="O32756" s="223"/>
    </row>
    <row r="32757" spans="15:15" x14ac:dyDescent="0.2">
      <c r="O32757" s="223"/>
    </row>
    <row r="32758" spans="15:15" x14ac:dyDescent="0.2">
      <c r="O32758" s="223"/>
    </row>
    <row r="32759" spans="15:15" x14ac:dyDescent="0.2">
      <c r="O32759" s="223"/>
    </row>
    <row r="32760" spans="15:15" x14ac:dyDescent="0.2">
      <c r="O32760" s="223"/>
    </row>
    <row r="32761" spans="15:15" x14ac:dyDescent="0.2">
      <c r="O32761" s="223"/>
    </row>
    <row r="32762" spans="15:15" x14ac:dyDescent="0.2">
      <c r="O32762" s="223"/>
    </row>
    <row r="32763" spans="15:15" x14ac:dyDescent="0.2">
      <c r="O32763" s="223"/>
    </row>
    <row r="32764" spans="15:15" x14ac:dyDescent="0.2">
      <c r="O32764" s="223"/>
    </row>
    <row r="32765" spans="15:15" x14ac:dyDescent="0.2">
      <c r="O32765" s="223"/>
    </row>
    <row r="32766" spans="15:15" x14ac:dyDescent="0.2">
      <c r="O32766" s="223"/>
    </row>
    <row r="32767" spans="15:15" x14ac:dyDescent="0.2">
      <c r="O32767" s="223"/>
    </row>
    <row r="32768" spans="15:15" x14ac:dyDescent="0.2">
      <c r="O32768" s="223"/>
    </row>
    <row r="32769" spans="15:15" x14ac:dyDescent="0.2">
      <c r="O32769" s="223"/>
    </row>
    <row r="32770" spans="15:15" x14ac:dyDescent="0.2">
      <c r="O32770" s="223"/>
    </row>
    <row r="32771" spans="15:15" x14ac:dyDescent="0.2">
      <c r="O32771" s="223"/>
    </row>
    <row r="32772" spans="15:15" x14ac:dyDescent="0.2">
      <c r="O32772" s="223"/>
    </row>
    <row r="32773" spans="15:15" x14ac:dyDescent="0.2">
      <c r="O32773" s="223"/>
    </row>
    <row r="32774" spans="15:15" x14ac:dyDescent="0.2">
      <c r="O32774" s="223"/>
    </row>
    <row r="32775" spans="15:15" x14ac:dyDescent="0.2">
      <c r="O32775" s="223"/>
    </row>
    <row r="32776" spans="15:15" x14ac:dyDescent="0.2">
      <c r="O32776" s="223"/>
    </row>
    <row r="32777" spans="15:15" x14ac:dyDescent="0.2">
      <c r="O32777" s="223"/>
    </row>
    <row r="32778" spans="15:15" x14ac:dyDescent="0.2">
      <c r="O32778" s="223"/>
    </row>
    <row r="32779" spans="15:15" x14ac:dyDescent="0.2">
      <c r="O32779" s="223"/>
    </row>
    <row r="32780" spans="15:15" x14ac:dyDescent="0.2">
      <c r="O32780" s="223"/>
    </row>
    <row r="32781" spans="15:15" x14ac:dyDescent="0.2">
      <c r="O32781" s="223"/>
    </row>
    <row r="32782" spans="15:15" x14ac:dyDescent="0.2">
      <c r="O32782" s="223"/>
    </row>
    <row r="32783" spans="15:15" x14ac:dyDescent="0.2">
      <c r="O32783" s="223"/>
    </row>
    <row r="32784" spans="15:15" x14ac:dyDescent="0.2">
      <c r="O32784" s="223"/>
    </row>
    <row r="32785" spans="15:15" x14ac:dyDescent="0.2">
      <c r="O32785" s="223"/>
    </row>
    <row r="32786" spans="15:15" x14ac:dyDescent="0.2">
      <c r="O32786" s="223"/>
    </row>
    <row r="32787" spans="15:15" x14ac:dyDescent="0.2">
      <c r="O32787" s="223"/>
    </row>
    <row r="32788" spans="15:15" x14ac:dyDescent="0.2">
      <c r="O32788" s="223"/>
    </row>
    <row r="32789" spans="15:15" x14ac:dyDescent="0.2">
      <c r="O32789" s="223"/>
    </row>
    <row r="32790" spans="15:15" x14ac:dyDescent="0.2">
      <c r="O32790" s="223"/>
    </row>
    <row r="32791" spans="15:15" x14ac:dyDescent="0.2">
      <c r="O32791" s="223"/>
    </row>
    <row r="32792" spans="15:15" x14ac:dyDescent="0.2">
      <c r="O32792" s="223"/>
    </row>
    <row r="32793" spans="15:15" x14ac:dyDescent="0.2">
      <c r="O32793" s="223"/>
    </row>
    <row r="32794" spans="15:15" x14ac:dyDescent="0.2">
      <c r="O32794" s="223"/>
    </row>
    <row r="32795" spans="15:15" x14ac:dyDescent="0.2">
      <c r="O32795" s="223"/>
    </row>
    <row r="32796" spans="15:15" x14ac:dyDescent="0.2">
      <c r="O32796" s="223"/>
    </row>
    <row r="32797" spans="15:15" x14ac:dyDescent="0.2">
      <c r="O32797" s="223"/>
    </row>
    <row r="32798" spans="15:15" x14ac:dyDescent="0.2">
      <c r="O32798" s="223"/>
    </row>
    <row r="32799" spans="15:15" x14ac:dyDescent="0.2">
      <c r="O32799" s="223"/>
    </row>
    <row r="32800" spans="15:15" x14ac:dyDescent="0.2">
      <c r="O32800" s="223"/>
    </row>
    <row r="32801" spans="15:15" x14ac:dyDescent="0.2">
      <c r="O32801" s="223"/>
    </row>
    <row r="32802" spans="15:15" x14ac:dyDescent="0.2">
      <c r="O32802" s="223"/>
    </row>
    <row r="32803" spans="15:15" x14ac:dyDescent="0.2">
      <c r="O32803" s="223"/>
    </row>
    <row r="32804" spans="15:15" x14ac:dyDescent="0.2">
      <c r="O32804" s="223"/>
    </row>
    <row r="32805" spans="15:15" x14ac:dyDescent="0.2">
      <c r="O32805" s="223"/>
    </row>
    <row r="32806" spans="15:15" x14ac:dyDescent="0.2">
      <c r="O32806" s="223"/>
    </row>
    <row r="32807" spans="15:15" x14ac:dyDescent="0.2">
      <c r="O32807" s="223"/>
    </row>
    <row r="32808" spans="15:15" x14ac:dyDescent="0.2">
      <c r="O32808" s="223"/>
    </row>
    <row r="32809" spans="15:15" x14ac:dyDescent="0.2">
      <c r="O32809" s="223"/>
    </row>
    <row r="32810" spans="15:15" x14ac:dyDescent="0.2">
      <c r="O32810" s="223"/>
    </row>
    <row r="32811" spans="15:15" x14ac:dyDescent="0.2">
      <c r="O32811" s="223"/>
    </row>
    <row r="32812" spans="15:15" x14ac:dyDescent="0.2">
      <c r="O32812" s="223"/>
    </row>
    <row r="32813" spans="15:15" x14ac:dyDescent="0.2">
      <c r="O32813" s="223"/>
    </row>
    <row r="32814" spans="15:15" x14ac:dyDescent="0.2">
      <c r="O32814" s="223"/>
    </row>
    <row r="32815" spans="15:15" x14ac:dyDescent="0.2">
      <c r="O32815" s="223"/>
    </row>
    <row r="32816" spans="15:15" x14ac:dyDescent="0.2">
      <c r="O32816" s="223"/>
    </row>
    <row r="32817" spans="15:15" x14ac:dyDescent="0.2">
      <c r="O32817" s="223"/>
    </row>
    <row r="32818" spans="15:15" x14ac:dyDescent="0.2">
      <c r="O32818" s="223"/>
    </row>
    <row r="32819" spans="15:15" x14ac:dyDescent="0.2">
      <c r="O32819" s="223"/>
    </row>
    <row r="32820" spans="15:15" x14ac:dyDescent="0.2">
      <c r="O32820" s="223"/>
    </row>
    <row r="32821" spans="15:15" x14ac:dyDescent="0.2">
      <c r="O32821" s="223"/>
    </row>
    <row r="32822" spans="15:15" x14ac:dyDescent="0.2">
      <c r="O32822" s="223"/>
    </row>
    <row r="32823" spans="15:15" x14ac:dyDescent="0.2">
      <c r="O32823" s="223"/>
    </row>
    <row r="32824" spans="15:15" x14ac:dyDescent="0.2">
      <c r="O32824" s="223"/>
    </row>
    <row r="32825" spans="15:15" x14ac:dyDescent="0.2">
      <c r="O32825" s="223"/>
    </row>
    <row r="32826" spans="15:15" x14ac:dyDescent="0.2">
      <c r="O32826" s="223"/>
    </row>
    <row r="32827" spans="15:15" x14ac:dyDescent="0.2">
      <c r="O32827" s="223"/>
    </row>
    <row r="32828" spans="15:15" x14ac:dyDescent="0.2">
      <c r="O32828" s="223"/>
    </row>
    <row r="32829" spans="15:15" x14ac:dyDescent="0.2">
      <c r="O32829" s="223"/>
    </row>
    <row r="32830" spans="15:15" x14ac:dyDescent="0.2">
      <c r="O32830" s="223"/>
    </row>
    <row r="32831" spans="15:15" x14ac:dyDescent="0.2">
      <c r="O32831" s="223"/>
    </row>
    <row r="32832" spans="15:15" x14ac:dyDescent="0.2">
      <c r="O32832" s="223"/>
    </row>
    <row r="32833" spans="15:15" x14ac:dyDescent="0.2">
      <c r="O32833" s="223"/>
    </row>
    <row r="32834" spans="15:15" x14ac:dyDescent="0.2">
      <c r="O32834" s="223"/>
    </row>
    <row r="32835" spans="15:15" x14ac:dyDescent="0.2">
      <c r="O32835" s="223"/>
    </row>
    <row r="32836" spans="15:15" x14ac:dyDescent="0.2">
      <c r="O32836" s="223"/>
    </row>
    <row r="32837" spans="15:15" x14ac:dyDescent="0.2">
      <c r="O32837" s="223"/>
    </row>
    <row r="32838" spans="15:15" x14ac:dyDescent="0.2">
      <c r="O32838" s="223"/>
    </row>
    <row r="32839" spans="15:15" x14ac:dyDescent="0.2">
      <c r="O32839" s="223"/>
    </row>
    <row r="32840" spans="15:15" x14ac:dyDescent="0.2">
      <c r="O32840" s="223"/>
    </row>
    <row r="32841" spans="15:15" x14ac:dyDescent="0.2">
      <c r="O32841" s="223"/>
    </row>
    <row r="32842" spans="15:15" x14ac:dyDescent="0.2">
      <c r="O32842" s="223"/>
    </row>
    <row r="32843" spans="15:15" x14ac:dyDescent="0.2">
      <c r="O32843" s="223"/>
    </row>
    <row r="32844" spans="15:15" x14ac:dyDescent="0.2">
      <c r="O32844" s="223"/>
    </row>
    <row r="32845" spans="15:15" x14ac:dyDescent="0.2">
      <c r="O32845" s="223"/>
    </row>
    <row r="32846" spans="15:15" x14ac:dyDescent="0.2">
      <c r="O32846" s="223"/>
    </row>
    <row r="32847" spans="15:15" x14ac:dyDescent="0.2">
      <c r="O32847" s="223"/>
    </row>
    <row r="32848" spans="15:15" x14ac:dyDescent="0.2">
      <c r="O32848" s="223"/>
    </row>
    <row r="32849" spans="15:15" x14ac:dyDescent="0.2">
      <c r="O32849" s="223"/>
    </row>
    <row r="32850" spans="15:15" x14ac:dyDescent="0.2">
      <c r="O32850" s="223"/>
    </row>
    <row r="32851" spans="15:15" x14ac:dyDescent="0.2">
      <c r="O32851" s="223"/>
    </row>
    <row r="32852" spans="15:15" x14ac:dyDescent="0.2">
      <c r="O32852" s="223"/>
    </row>
    <row r="32853" spans="15:15" x14ac:dyDescent="0.2">
      <c r="O32853" s="223"/>
    </row>
    <row r="32854" spans="15:15" x14ac:dyDescent="0.2">
      <c r="O32854" s="223"/>
    </row>
    <row r="32855" spans="15:15" x14ac:dyDescent="0.2">
      <c r="O32855" s="223"/>
    </row>
    <row r="32856" spans="15:15" x14ac:dyDescent="0.2">
      <c r="O32856" s="223"/>
    </row>
    <row r="32857" spans="15:15" x14ac:dyDescent="0.2">
      <c r="O32857" s="223"/>
    </row>
    <row r="32858" spans="15:15" x14ac:dyDescent="0.2">
      <c r="O32858" s="223"/>
    </row>
    <row r="32859" spans="15:15" x14ac:dyDescent="0.2">
      <c r="O32859" s="223"/>
    </row>
    <row r="32860" spans="15:15" x14ac:dyDescent="0.2">
      <c r="O32860" s="223"/>
    </row>
    <row r="32861" spans="15:15" x14ac:dyDescent="0.2">
      <c r="O32861" s="223"/>
    </row>
    <row r="32862" spans="15:15" x14ac:dyDescent="0.2">
      <c r="O32862" s="223"/>
    </row>
    <row r="32863" spans="15:15" x14ac:dyDescent="0.2">
      <c r="O32863" s="223"/>
    </row>
    <row r="32864" spans="15:15" x14ac:dyDescent="0.2">
      <c r="O32864" s="223"/>
    </row>
    <row r="32865" spans="15:15" x14ac:dyDescent="0.2">
      <c r="O32865" s="223"/>
    </row>
    <row r="32866" spans="15:15" x14ac:dyDescent="0.2">
      <c r="O32866" s="223"/>
    </row>
    <row r="32867" spans="15:15" x14ac:dyDescent="0.2">
      <c r="O32867" s="223"/>
    </row>
    <row r="32868" spans="15:15" x14ac:dyDescent="0.2">
      <c r="O32868" s="223"/>
    </row>
    <row r="32869" spans="15:15" x14ac:dyDescent="0.2">
      <c r="O32869" s="223"/>
    </row>
    <row r="32870" spans="15:15" x14ac:dyDescent="0.2">
      <c r="O32870" s="223"/>
    </row>
    <row r="32871" spans="15:15" x14ac:dyDescent="0.2">
      <c r="O32871" s="223"/>
    </row>
    <row r="32872" spans="15:15" x14ac:dyDescent="0.2">
      <c r="O32872" s="223"/>
    </row>
    <row r="32873" spans="15:15" x14ac:dyDescent="0.2">
      <c r="O32873" s="223"/>
    </row>
    <row r="32874" spans="15:15" x14ac:dyDescent="0.2">
      <c r="O32874" s="223"/>
    </row>
    <row r="32875" spans="15:15" x14ac:dyDescent="0.2">
      <c r="O32875" s="223"/>
    </row>
    <row r="32876" spans="15:15" x14ac:dyDescent="0.2">
      <c r="O32876" s="223"/>
    </row>
    <row r="32877" spans="15:15" x14ac:dyDescent="0.2">
      <c r="O32877" s="223"/>
    </row>
    <row r="32878" spans="15:15" x14ac:dyDescent="0.2">
      <c r="O32878" s="223"/>
    </row>
    <row r="32879" spans="15:15" x14ac:dyDescent="0.2">
      <c r="O32879" s="223"/>
    </row>
    <row r="32880" spans="15:15" x14ac:dyDescent="0.2">
      <c r="O32880" s="223"/>
    </row>
    <row r="32881" spans="15:15" x14ac:dyDescent="0.2">
      <c r="O32881" s="223"/>
    </row>
    <row r="32882" spans="15:15" x14ac:dyDescent="0.2">
      <c r="O32882" s="223"/>
    </row>
    <row r="32883" spans="15:15" x14ac:dyDescent="0.2">
      <c r="O32883" s="223"/>
    </row>
    <row r="32884" spans="15:15" x14ac:dyDescent="0.2">
      <c r="O32884" s="223"/>
    </row>
    <row r="32885" spans="15:15" x14ac:dyDescent="0.2">
      <c r="O32885" s="223"/>
    </row>
    <row r="32886" spans="15:15" x14ac:dyDescent="0.2">
      <c r="O32886" s="223"/>
    </row>
    <row r="32887" spans="15:15" x14ac:dyDescent="0.2">
      <c r="O32887" s="223"/>
    </row>
    <row r="32888" spans="15:15" x14ac:dyDescent="0.2">
      <c r="O32888" s="223"/>
    </row>
    <row r="32889" spans="15:15" x14ac:dyDescent="0.2">
      <c r="O32889" s="223"/>
    </row>
    <row r="32890" spans="15:15" x14ac:dyDescent="0.2">
      <c r="O32890" s="223"/>
    </row>
    <row r="32891" spans="15:15" x14ac:dyDescent="0.2">
      <c r="O32891" s="223"/>
    </row>
    <row r="32892" spans="15:15" x14ac:dyDescent="0.2">
      <c r="O32892" s="223"/>
    </row>
    <row r="32893" spans="15:15" x14ac:dyDescent="0.2">
      <c r="O32893" s="223"/>
    </row>
    <row r="32894" spans="15:15" x14ac:dyDescent="0.2">
      <c r="O32894" s="223"/>
    </row>
    <row r="32895" spans="15:15" x14ac:dyDescent="0.2">
      <c r="O32895" s="223"/>
    </row>
    <row r="32896" spans="15:15" x14ac:dyDescent="0.2">
      <c r="O32896" s="223"/>
    </row>
    <row r="32897" spans="15:15" x14ac:dyDescent="0.2">
      <c r="O32897" s="223"/>
    </row>
    <row r="32898" spans="15:15" x14ac:dyDescent="0.2">
      <c r="O32898" s="223"/>
    </row>
    <row r="32899" spans="15:15" x14ac:dyDescent="0.2">
      <c r="O32899" s="223"/>
    </row>
    <row r="32900" spans="15:15" x14ac:dyDescent="0.2">
      <c r="O32900" s="223"/>
    </row>
    <row r="32901" spans="15:15" x14ac:dyDescent="0.2">
      <c r="O32901" s="223"/>
    </row>
    <row r="32902" spans="15:15" x14ac:dyDescent="0.2">
      <c r="O32902" s="223"/>
    </row>
    <row r="32903" spans="15:15" x14ac:dyDescent="0.2">
      <c r="O32903" s="223"/>
    </row>
    <row r="32904" spans="15:15" x14ac:dyDescent="0.2">
      <c r="O32904" s="223"/>
    </row>
    <row r="32905" spans="15:15" x14ac:dyDescent="0.2">
      <c r="O32905" s="223"/>
    </row>
    <row r="32906" spans="15:15" x14ac:dyDescent="0.2">
      <c r="O32906" s="223"/>
    </row>
    <row r="32907" spans="15:15" x14ac:dyDescent="0.2">
      <c r="O32907" s="223"/>
    </row>
    <row r="32908" spans="15:15" x14ac:dyDescent="0.2">
      <c r="O32908" s="223"/>
    </row>
    <row r="32909" spans="15:15" x14ac:dyDescent="0.2">
      <c r="O32909" s="223"/>
    </row>
    <row r="32910" spans="15:15" x14ac:dyDescent="0.2">
      <c r="O32910" s="223"/>
    </row>
    <row r="32911" spans="15:15" x14ac:dyDescent="0.2">
      <c r="O32911" s="223"/>
    </row>
    <row r="32912" spans="15:15" x14ac:dyDescent="0.2">
      <c r="O32912" s="223"/>
    </row>
    <row r="32913" spans="15:15" x14ac:dyDescent="0.2">
      <c r="O32913" s="223"/>
    </row>
    <row r="32914" spans="15:15" x14ac:dyDescent="0.2">
      <c r="O32914" s="223"/>
    </row>
    <row r="32915" spans="15:15" x14ac:dyDescent="0.2">
      <c r="O32915" s="223"/>
    </row>
    <row r="32916" spans="15:15" x14ac:dyDescent="0.2">
      <c r="O32916" s="223"/>
    </row>
    <row r="32917" spans="15:15" x14ac:dyDescent="0.2">
      <c r="O32917" s="223"/>
    </row>
    <row r="32918" spans="15:15" x14ac:dyDescent="0.2">
      <c r="O32918" s="223"/>
    </row>
    <row r="32919" spans="15:15" x14ac:dyDescent="0.2">
      <c r="O32919" s="223"/>
    </row>
    <row r="32920" spans="15:15" x14ac:dyDescent="0.2">
      <c r="O32920" s="223"/>
    </row>
    <row r="32921" spans="15:15" x14ac:dyDescent="0.2">
      <c r="O32921" s="223"/>
    </row>
    <row r="32922" spans="15:15" x14ac:dyDescent="0.2">
      <c r="O32922" s="223"/>
    </row>
    <row r="32923" spans="15:15" x14ac:dyDescent="0.2">
      <c r="O32923" s="223"/>
    </row>
    <row r="32924" spans="15:15" x14ac:dyDescent="0.2">
      <c r="O32924" s="223"/>
    </row>
    <row r="32925" spans="15:15" x14ac:dyDescent="0.2">
      <c r="O32925" s="223"/>
    </row>
    <row r="32926" spans="15:15" x14ac:dyDescent="0.2">
      <c r="O32926" s="223"/>
    </row>
    <row r="32927" spans="15:15" x14ac:dyDescent="0.2">
      <c r="O32927" s="223"/>
    </row>
    <row r="32928" spans="15:15" x14ac:dyDescent="0.2">
      <c r="O32928" s="223"/>
    </row>
    <row r="32929" spans="15:15" x14ac:dyDescent="0.2">
      <c r="O32929" s="223"/>
    </row>
    <row r="32930" spans="15:15" x14ac:dyDescent="0.2">
      <c r="O32930" s="223"/>
    </row>
    <row r="32931" spans="15:15" x14ac:dyDescent="0.2">
      <c r="O32931" s="223"/>
    </row>
    <row r="32932" spans="15:15" x14ac:dyDescent="0.2">
      <c r="O32932" s="223"/>
    </row>
    <row r="32933" spans="15:15" x14ac:dyDescent="0.2">
      <c r="O32933" s="223"/>
    </row>
    <row r="32934" spans="15:15" x14ac:dyDescent="0.2">
      <c r="O32934" s="223"/>
    </row>
    <row r="32935" spans="15:15" x14ac:dyDescent="0.2">
      <c r="O32935" s="223"/>
    </row>
    <row r="32936" spans="15:15" x14ac:dyDescent="0.2">
      <c r="O32936" s="223"/>
    </row>
    <row r="32937" spans="15:15" x14ac:dyDescent="0.2">
      <c r="O32937" s="223"/>
    </row>
    <row r="32938" spans="15:15" x14ac:dyDescent="0.2">
      <c r="O32938" s="223"/>
    </row>
    <row r="32939" spans="15:15" x14ac:dyDescent="0.2">
      <c r="O32939" s="223"/>
    </row>
    <row r="32940" spans="15:15" x14ac:dyDescent="0.2">
      <c r="O32940" s="223"/>
    </row>
    <row r="32941" spans="15:15" x14ac:dyDescent="0.2">
      <c r="O32941" s="223"/>
    </row>
    <row r="32942" spans="15:15" x14ac:dyDescent="0.2">
      <c r="O32942" s="223"/>
    </row>
    <row r="32943" spans="15:15" x14ac:dyDescent="0.2">
      <c r="O32943" s="223"/>
    </row>
    <row r="32944" spans="15:15" x14ac:dyDescent="0.2">
      <c r="O32944" s="223"/>
    </row>
    <row r="32945" spans="15:15" x14ac:dyDescent="0.2">
      <c r="O32945" s="223"/>
    </row>
    <row r="32946" spans="15:15" x14ac:dyDescent="0.2">
      <c r="O32946" s="223"/>
    </row>
    <row r="32947" spans="15:15" x14ac:dyDescent="0.2">
      <c r="O32947" s="223"/>
    </row>
    <row r="32948" spans="15:15" x14ac:dyDescent="0.2">
      <c r="O32948" s="223"/>
    </row>
    <row r="32949" spans="15:15" x14ac:dyDescent="0.2">
      <c r="O32949" s="223"/>
    </row>
    <row r="32950" spans="15:15" x14ac:dyDescent="0.2">
      <c r="O32950" s="223"/>
    </row>
    <row r="32951" spans="15:15" x14ac:dyDescent="0.2">
      <c r="O32951" s="223"/>
    </row>
    <row r="32952" spans="15:15" x14ac:dyDescent="0.2">
      <c r="O32952" s="223"/>
    </row>
    <row r="32953" spans="15:15" x14ac:dyDescent="0.2">
      <c r="O32953" s="223"/>
    </row>
    <row r="32954" spans="15:15" x14ac:dyDescent="0.2">
      <c r="O32954" s="223"/>
    </row>
    <row r="32955" spans="15:15" x14ac:dyDescent="0.2">
      <c r="O32955" s="223"/>
    </row>
    <row r="32956" spans="15:15" x14ac:dyDescent="0.2">
      <c r="O32956" s="223"/>
    </row>
    <row r="32957" spans="15:15" x14ac:dyDescent="0.2">
      <c r="O32957" s="223"/>
    </row>
    <row r="32958" spans="15:15" x14ac:dyDescent="0.2">
      <c r="O32958" s="223"/>
    </row>
    <row r="32959" spans="15:15" x14ac:dyDescent="0.2">
      <c r="O32959" s="223"/>
    </row>
    <row r="32960" spans="15:15" x14ac:dyDescent="0.2">
      <c r="O32960" s="223"/>
    </row>
    <row r="32961" spans="15:15" x14ac:dyDescent="0.2">
      <c r="O32961" s="223"/>
    </row>
    <row r="32962" spans="15:15" x14ac:dyDescent="0.2">
      <c r="O32962" s="223"/>
    </row>
    <row r="32963" spans="15:15" x14ac:dyDescent="0.2">
      <c r="O32963" s="223"/>
    </row>
    <row r="32964" spans="15:15" x14ac:dyDescent="0.2">
      <c r="O32964" s="223"/>
    </row>
    <row r="32965" spans="15:15" x14ac:dyDescent="0.2">
      <c r="O32965" s="223"/>
    </row>
    <row r="32966" spans="15:15" x14ac:dyDescent="0.2">
      <c r="O32966" s="223"/>
    </row>
    <row r="32967" spans="15:15" x14ac:dyDescent="0.2">
      <c r="O32967" s="223"/>
    </row>
    <row r="32968" spans="15:15" x14ac:dyDescent="0.2">
      <c r="O32968" s="223"/>
    </row>
    <row r="32969" spans="15:15" x14ac:dyDescent="0.2">
      <c r="O32969" s="223"/>
    </row>
    <row r="32970" spans="15:15" x14ac:dyDescent="0.2">
      <c r="O32970" s="223"/>
    </row>
    <row r="32971" spans="15:15" x14ac:dyDescent="0.2">
      <c r="O32971" s="223"/>
    </row>
    <row r="32972" spans="15:15" x14ac:dyDescent="0.2">
      <c r="O32972" s="223"/>
    </row>
    <row r="32973" spans="15:15" x14ac:dyDescent="0.2">
      <c r="O32973" s="223"/>
    </row>
    <row r="32974" spans="15:15" x14ac:dyDescent="0.2">
      <c r="O32974" s="223"/>
    </row>
    <row r="32975" spans="15:15" x14ac:dyDescent="0.2">
      <c r="O32975" s="223"/>
    </row>
    <row r="32976" spans="15:15" x14ac:dyDescent="0.2">
      <c r="O32976" s="223"/>
    </row>
    <row r="32977" spans="15:15" x14ac:dyDescent="0.2">
      <c r="O32977" s="223"/>
    </row>
    <row r="32978" spans="15:15" x14ac:dyDescent="0.2">
      <c r="O32978" s="223"/>
    </row>
    <row r="32979" spans="15:15" x14ac:dyDescent="0.2">
      <c r="O32979" s="223"/>
    </row>
    <row r="32980" spans="15:15" x14ac:dyDescent="0.2">
      <c r="O32980" s="223"/>
    </row>
    <row r="32981" spans="15:15" x14ac:dyDescent="0.2">
      <c r="O32981" s="223"/>
    </row>
    <row r="32982" spans="15:15" x14ac:dyDescent="0.2">
      <c r="O32982" s="223"/>
    </row>
    <row r="32983" spans="15:15" x14ac:dyDescent="0.2">
      <c r="O32983" s="223"/>
    </row>
    <row r="32984" spans="15:15" x14ac:dyDescent="0.2">
      <c r="O32984" s="223"/>
    </row>
    <row r="32985" spans="15:15" x14ac:dyDescent="0.2">
      <c r="O32985" s="223"/>
    </row>
    <row r="32986" spans="15:15" x14ac:dyDescent="0.2">
      <c r="O32986" s="223"/>
    </row>
    <row r="32987" spans="15:15" x14ac:dyDescent="0.2">
      <c r="O32987" s="223"/>
    </row>
    <row r="32988" spans="15:15" x14ac:dyDescent="0.2">
      <c r="O32988" s="223"/>
    </row>
    <row r="32989" spans="15:15" x14ac:dyDescent="0.2">
      <c r="O32989" s="223"/>
    </row>
    <row r="32990" spans="15:15" x14ac:dyDescent="0.2">
      <c r="O32990" s="223"/>
    </row>
    <row r="32991" spans="15:15" x14ac:dyDescent="0.2">
      <c r="O32991" s="223"/>
    </row>
    <row r="32992" spans="15:15" x14ac:dyDescent="0.2">
      <c r="O32992" s="223"/>
    </row>
    <row r="32993" spans="15:15" x14ac:dyDescent="0.2">
      <c r="O32993" s="223"/>
    </row>
    <row r="32994" spans="15:15" x14ac:dyDescent="0.2">
      <c r="O32994" s="223"/>
    </row>
    <row r="32995" spans="15:15" x14ac:dyDescent="0.2">
      <c r="O32995" s="223"/>
    </row>
    <row r="32996" spans="15:15" x14ac:dyDescent="0.2">
      <c r="O32996" s="223"/>
    </row>
    <row r="32997" spans="15:15" x14ac:dyDescent="0.2">
      <c r="O32997" s="223"/>
    </row>
    <row r="32998" spans="15:15" x14ac:dyDescent="0.2">
      <c r="O32998" s="223"/>
    </row>
    <row r="32999" spans="15:15" x14ac:dyDescent="0.2">
      <c r="O32999" s="223"/>
    </row>
    <row r="33000" spans="15:15" x14ac:dyDescent="0.2">
      <c r="O33000" s="223"/>
    </row>
    <row r="33001" spans="15:15" x14ac:dyDescent="0.2">
      <c r="O33001" s="223"/>
    </row>
    <row r="33002" spans="15:15" x14ac:dyDescent="0.2">
      <c r="O33002" s="223"/>
    </row>
    <row r="33003" spans="15:15" x14ac:dyDescent="0.2">
      <c r="O33003" s="223"/>
    </row>
    <row r="33004" spans="15:15" x14ac:dyDescent="0.2">
      <c r="O33004" s="223"/>
    </row>
    <row r="33005" spans="15:15" x14ac:dyDescent="0.2">
      <c r="O33005" s="223"/>
    </row>
    <row r="33006" spans="15:15" x14ac:dyDescent="0.2">
      <c r="O33006" s="223"/>
    </row>
    <row r="33007" spans="15:15" x14ac:dyDescent="0.2">
      <c r="O33007" s="223"/>
    </row>
    <row r="33008" spans="15:15" x14ac:dyDescent="0.2">
      <c r="O33008" s="223"/>
    </row>
    <row r="33009" spans="15:15" x14ac:dyDescent="0.2">
      <c r="O33009" s="223"/>
    </row>
    <row r="33010" spans="15:15" x14ac:dyDescent="0.2">
      <c r="O33010" s="223"/>
    </row>
    <row r="33011" spans="15:15" x14ac:dyDescent="0.2">
      <c r="O33011" s="223"/>
    </row>
    <row r="33012" spans="15:15" x14ac:dyDescent="0.2">
      <c r="O33012" s="223"/>
    </row>
    <row r="33013" spans="15:15" x14ac:dyDescent="0.2">
      <c r="O33013" s="223"/>
    </row>
    <row r="33014" spans="15:15" x14ac:dyDescent="0.2">
      <c r="O33014" s="223"/>
    </row>
    <row r="33015" spans="15:15" x14ac:dyDescent="0.2">
      <c r="O33015" s="223"/>
    </row>
    <row r="33016" spans="15:15" x14ac:dyDescent="0.2">
      <c r="O33016" s="223"/>
    </row>
    <row r="33017" spans="15:15" x14ac:dyDescent="0.2">
      <c r="O33017" s="223"/>
    </row>
    <row r="33018" spans="15:15" x14ac:dyDescent="0.2">
      <c r="O33018" s="223"/>
    </row>
    <row r="33019" spans="15:15" x14ac:dyDescent="0.2">
      <c r="O33019" s="223"/>
    </row>
    <row r="33020" spans="15:15" x14ac:dyDescent="0.2">
      <c r="O33020" s="223"/>
    </row>
    <row r="33021" spans="15:15" x14ac:dyDescent="0.2">
      <c r="O33021" s="223"/>
    </row>
    <row r="33022" spans="15:15" x14ac:dyDescent="0.2">
      <c r="O33022" s="223"/>
    </row>
    <row r="33023" spans="15:15" x14ac:dyDescent="0.2">
      <c r="O33023" s="223"/>
    </row>
    <row r="33024" spans="15:15" x14ac:dyDescent="0.2">
      <c r="O33024" s="223"/>
    </row>
    <row r="33025" spans="15:15" x14ac:dyDescent="0.2">
      <c r="O33025" s="223"/>
    </row>
    <row r="33026" spans="15:15" x14ac:dyDescent="0.2">
      <c r="O33026" s="223"/>
    </row>
    <row r="33027" spans="15:15" x14ac:dyDescent="0.2">
      <c r="O33027" s="223"/>
    </row>
    <row r="33028" spans="15:15" x14ac:dyDescent="0.2">
      <c r="O33028" s="223"/>
    </row>
    <row r="33029" spans="15:15" x14ac:dyDescent="0.2">
      <c r="O33029" s="223"/>
    </row>
    <row r="33030" spans="15:15" x14ac:dyDescent="0.2">
      <c r="O33030" s="223"/>
    </row>
    <row r="33031" spans="15:15" x14ac:dyDescent="0.2">
      <c r="O33031" s="223"/>
    </row>
    <row r="33032" spans="15:15" x14ac:dyDescent="0.2">
      <c r="O33032" s="223"/>
    </row>
    <row r="33033" spans="15:15" x14ac:dyDescent="0.2">
      <c r="O33033" s="223"/>
    </row>
    <row r="33034" spans="15:15" x14ac:dyDescent="0.2">
      <c r="O33034" s="223"/>
    </row>
    <row r="33035" spans="15:15" x14ac:dyDescent="0.2">
      <c r="O33035" s="223"/>
    </row>
    <row r="33036" spans="15:15" x14ac:dyDescent="0.2">
      <c r="O33036" s="223"/>
    </row>
    <row r="33037" spans="15:15" x14ac:dyDescent="0.2">
      <c r="O33037" s="223"/>
    </row>
    <row r="33038" spans="15:15" x14ac:dyDescent="0.2">
      <c r="O33038" s="223"/>
    </row>
    <row r="33039" spans="15:15" x14ac:dyDescent="0.2">
      <c r="O33039" s="223"/>
    </row>
    <row r="33040" spans="15:15" x14ac:dyDescent="0.2">
      <c r="O33040" s="223"/>
    </row>
    <row r="33041" spans="15:15" x14ac:dyDescent="0.2">
      <c r="O33041" s="223"/>
    </row>
    <row r="33042" spans="15:15" x14ac:dyDescent="0.2">
      <c r="O33042" s="223"/>
    </row>
    <row r="33043" spans="15:15" x14ac:dyDescent="0.2">
      <c r="O33043" s="223"/>
    </row>
    <row r="33044" spans="15:15" x14ac:dyDescent="0.2">
      <c r="O33044" s="223"/>
    </row>
    <row r="33045" spans="15:15" x14ac:dyDescent="0.2">
      <c r="O33045" s="223"/>
    </row>
    <row r="33046" spans="15:15" x14ac:dyDescent="0.2">
      <c r="O33046" s="223"/>
    </row>
    <row r="33047" spans="15:15" x14ac:dyDescent="0.2">
      <c r="O33047" s="223"/>
    </row>
    <row r="33048" spans="15:15" x14ac:dyDescent="0.2">
      <c r="O33048" s="223"/>
    </row>
    <row r="33049" spans="15:15" x14ac:dyDescent="0.2">
      <c r="O33049" s="223"/>
    </row>
    <row r="33050" spans="15:15" x14ac:dyDescent="0.2">
      <c r="O33050" s="223"/>
    </row>
    <row r="33051" spans="15:15" x14ac:dyDescent="0.2">
      <c r="O33051" s="223"/>
    </row>
    <row r="33052" spans="15:15" x14ac:dyDescent="0.2">
      <c r="O33052" s="223"/>
    </row>
    <row r="33053" spans="15:15" x14ac:dyDescent="0.2">
      <c r="O33053" s="223"/>
    </row>
    <row r="33054" spans="15:15" x14ac:dyDescent="0.2">
      <c r="O33054" s="223"/>
    </row>
    <row r="33055" spans="15:15" x14ac:dyDescent="0.2">
      <c r="O33055" s="223"/>
    </row>
    <row r="33056" spans="15:15" x14ac:dyDescent="0.2">
      <c r="O33056" s="223"/>
    </row>
    <row r="33057" spans="15:15" x14ac:dyDescent="0.2">
      <c r="O33057" s="223"/>
    </row>
    <row r="33058" spans="15:15" x14ac:dyDescent="0.2">
      <c r="O33058" s="223"/>
    </row>
    <row r="33059" spans="15:15" x14ac:dyDescent="0.2">
      <c r="O33059" s="223"/>
    </row>
    <row r="33060" spans="15:15" x14ac:dyDescent="0.2">
      <c r="O33060" s="223"/>
    </row>
    <row r="33061" spans="15:15" x14ac:dyDescent="0.2">
      <c r="O33061" s="223"/>
    </row>
    <row r="33062" spans="15:15" x14ac:dyDescent="0.2">
      <c r="O33062" s="223"/>
    </row>
    <row r="33063" spans="15:15" x14ac:dyDescent="0.2">
      <c r="O33063" s="223"/>
    </row>
    <row r="33064" spans="15:15" x14ac:dyDescent="0.2">
      <c r="O33064" s="223"/>
    </row>
    <row r="33065" spans="15:15" x14ac:dyDescent="0.2">
      <c r="O33065" s="223"/>
    </row>
    <row r="33066" spans="15:15" x14ac:dyDescent="0.2">
      <c r="O33066" s="223"/>
    </row>
    <row r="33067" spans="15:15" x14ac:dyDescent="0.2">
      <c r="O33067" s="223"/>
    </row>
    <row r="33068" spans="15:15" x14ac:dyDescent="0.2">
      <c r="O33068" s="223"/>
    </row>
    <row r="33069" spans="15:15" x14ac:dyDescent="0.2">
      <c r="O33069" s="223"/>
    </row>
    <row r="33070" spans="15:15" x14ac:dyDescent="0.2">
      <c r="O33070" s="223"/>
    </row>
    <row r="33071" spans="15:15" x14ac:dyDescent="0.2">
      <c r="O33071" s="223"/>
    </row>
    <row r="33072" spans="15:15" x14ac:dyDescent="0.2">
      <c r="O33072" s="223"/>
    </row>
    <row r="33073" spans="15:15" x14ac:dyDescent="0.2">
      <c r="O33073" s="223"/>
    </row>
    <row r="33074" spans="15:15" x14ac:dyDescent="0.2">
      <c r="O33074" s="223"/>
    </row>
    <row r="33075" spans="15:15" x14ac:dyDescent="0.2">
      <c r="O33075" s="223"/>
    </row>
    <row r="33076" spans="15:15" x14ac:dyDescent="0.2">
      <c r="O33076" s="223"/>
    </row>
    <row r="33077" spans="15:15" x14ac:dyDescent="0.2">
      <c r="O33077" s="223"/>
    </row>
    <row r="33078" spans="15:15" x14ac:dyDescent="0.2">
      <c r="O33078" s="223"/>
    </row>
    <row r="33079" spans="15:15" x14ac:dyDescent="0.2">
      <c r="O33079" s="223"/>
    </row>
    <row r="33080" spans="15:15" x14ac:dyDescent="0.2">
      <c r="O33080" s="223"/>
    </row>
    <row r="33081" spans="15:15" x14ac:dyDescent="0.2">
      <c r="O33081" s="223"/>
    </row>
    <row r="33082" spans="15:15" x14ac:dyDescent="0.2">
      <c r="O33082" s="223"/>
    </row>
    <row r="33083" spans="15:15" x14ac:dyDescent="0.2">
      <c r="O33083" s="223"/>
    </row>
    <row r="33084" spans="15:15" x14ac:dyDescent="0.2">
      <c r="O33084" s="223"/>
    </row>
    <row r="33085" spans="15:15" x14ac:dyDescent="0.2">
      <c r="O33085" s="223"/>
    </row>
    <row r="33086" spans="15:15" x14ac:dyDescent="0.2">
      <c r="O33086" s="223"/>
    </row>
    <row r="33087" spans="15:15" x14ac:dyDescent="0.2">
      <c r="O33087" s="223"/>
    </row>
    <row r="33088" spans="15:15" x14ac:dyDescent="0.2">
      <c r="O33088" s="223"/>
    </row>
    <row r="33089" spans="15:15" x14ac:dyDescent="0.2">
      <c r="O33089" s="223"/>
    </row>
    <row r="33090" spans="15:15" x14ac:dyDescent="0.2">
      <c r="O33090" s="223"/>
    </row>
    <row r="33091" spans="15:15" x14ac:dyDescent="0.2">
      <c r="O33091" s="223"/>
    </row>
    <row r="33092" spans="15:15" x14ac:dyDescent="0.2">
      <c r="O33092" s="223"/>
    </row>
    <row r="33093" spans="15:15" x14ac:dyDescent="0.2">
      <c r="O33093" s="223"/>
    </row>
    <row r="33094" spans="15:15" x14ac:dyDescent="0.2">
      <c r="O33094" s="223"/>
    </row>
    <row r="33095" spans="15:15" x14ac:dyDescent="0.2">
      <c r="O33095" s="223"/>
    </row>
    <row r="33096" spans="15:15" x14ac:dyDescent="0.2">
      <c r="O33096" s="223"/>
    </row>
    <row r="33097" spans="15:15" x14ac:dyDescent="0.2">
      <c r="O33097" s="223"/>
    </row>
    <row r="33098" spans="15:15" x14ac:dyDescent="0.2">
      <c r="O33098" s="223"/>
    </row>
    <row r="33099" spans="15:15" x14ac:dyDescent="0.2">
      <c r="O33099" s="223"/>
    </row>
    <row r="33100" spans="15:15" x14ac:dyDescent="0.2">
      <c r="O33100" s="223"/>
    </row>
    <row r="33101" spans="15:15" x14ac:dyDescent="0.2">
      <c r="O33101" s="223"/>
    </row>
    <row r="33102" spans="15:15" x14ac:dyDescent="0.2">
      <c r="O33102" s="223"/>
    </row>
    <row r="33103" spans="15:15" x14ac:dyDescent="0.2">
      <c r="O33103" s="223"/>
    </row>
    <row r="33104" spans="15:15" x14ac:dyDescent="0.2">
      <c r="O33104" s="223"/>
    </row>
    <row r="33105" spans="15:15" x14ac:dyDescent="0.2">
      <c r="O33105" s="223"/>
    </row>
    <row r="33106" spans="15:15" x14ac:dyDescent="0.2">
      <c r="O33106" s="223"/>
    </row>
    <row r="33107" spans="15:15" x14ac:dyDescent="0.2">
      <c r="O33107" s="223"/>
    </row>
    <row r="33108" spans="15:15" x14ac:dyDescent="0.2">
      <c r="O33108" s="223"/>
    </row>
    <row r="33109" spans="15:15" x14ac:dyDescent="0.2">
      <c r="O33109" s="223"/>
    </row>
    <row r="33110" spans="15:15" x14ac:dyDescent="0.2">
      <c r="O33110" s="223"/>
    </row>
    <row r="33111" spans="15:15" x14ac:dyDescent="0.2">
      <c r="O33111" s="223"/>
    </row>
    <row r="33112" spans="15:15" x14ac:dyDescent="0.2">
      <c r="O33112" s="223"/>
    </row>
    <row r="33113" spans="15:15" x14ac:dyDescent="0.2">
      <c r="O33113" s="223"/>
    </row>
    <row r="33114" spans="15:15" x14ac:dyDescent="0.2">
      <c r="O33114" s="223"/>
    </row>
    <row r="33115" spans="15:15" x14ac:dyDescent="0.2">
      <c r="O33115" s="223"/>
    </row>
    <row r="33116" spans="15:15" x14ac:dyDescent="0.2">
      <c r="O33116" s="223"/>
    </row>
    <row r="33117" spans="15:15" x14ac:dyDescent="0.2">
      <c r="O33117" s="223"/>
    </row>
    <row r="33118" spans="15:15" x14ac:dyDescent="0.2">
      <c r="O33118" s="223"/>
    </row>
    <row r="33119" spans="15:15" x14ac:dyDescent="0.2">
      <c r="O33119" s="223"/>
    </row>
    <row r="33120" spans="15:15" x14ac:dyDescent="0.2">
      <c r="O33120" s="223"/>
    </row>
    <row r="33121" spans="15:15" x14ac:dyDescent="0.2">
      <c r="O33121" s="223"/>
    </row>
    <row r="33122" spans="15:15" x14ac:dyDescent="0.2">
      <c r="O33122" s="223"/>
    </row>
    <row r="33123" spans="15:15" x14ac:dyDescent="0.2">
      <c r="O33123" s="223"/>
    </row>
    <row r="33124" spans="15:15" x14ac:dyDescent="0.2">
      <c r="O33124" s="223"/>
    </row>
    <row r="33125" spans="15:15" x14ac:dyDescent="0.2">
      <c r="O33125" s="223"/>
    </row>
    <row r="33126" spans="15:15" x14ac:dyDescent="0.2">
      <c r="O33126" s="223"/>
    </row>
    <row r="33127" spans="15:15" x14ac:dyDescent="0.2">
      <c r="O33127" s="223"/>
    </row>
    <row r="33128" spans="15:15" x14ac:dyDescent="0.2">
      <c r="O33128" s="223"/>
    </row>
    <row r="33129" spans="15:15" x14ac:dyDescent="0.2">
      <c r="O33129" s="223"/>
    </row>
    <row r="33130" spans="15:15" x14ac:dyDescent="0.2">
      <c r="O33130" s="223"/>
    </row>
    <row r="33131" spans="15:15" x14ac:dyDescent="0.2">
      <c r="O33131" s="223"/>
    </row>
    <row r="33132" spans="15:15" x14ac:dyDescent="0.2">
      <c r="O33132" s="223"/>
    </row>
    <row r="33133" spans="15:15" x14ac:dyDescent="0.2">
      <c r="O33133" s="223"/>
    </row>
    <row r="33134" spans="15:15" x14ac:dyDescent="0.2">
      <c r="O33134" s="223"/>
    </row>
    <row r="33135" spans="15:15" x14ac:dyDescent="0.2">
      <c r="O33135" s="223"/>
    </row>
    <row r="33136" spans="15:15" x14ac:dyDescent="0.2">
      <c r="O33136" s="223"/>
    </row>
    <row r="33137" spans="15:15" x14ac:dyDescent="0.2">
      <c r="O33137" s="223"/>
    </row>
    <row r="33138" spans="15:15" x14ac:dyDescent="0.2">
      <c r="O33138" s="223"/>
    </row>
    <row r="33139" spans="15:15" x14ac:dyDescent="0.2">
      <c r="O33139" s="223"/>
    </row>
    <row r="33140" spans="15:15" x14ac:dyDescent="0.2">
      <c r="O33140" s="223"/>
    </row>
    <row r="33141" spans="15:15" x14ac:dyDescent="0.2">
      <c r="O33141" s="223"/>
    </row>
    <row r="33142" spans="15:15" x14ac:dyDescent="0.2">
      <c r="O33142" s="223"/>
    </row>
    <row r="33143" spans="15:15" x14ac:dyDescent="0.2">
      <c r="O33143" s="223"/>
    </row>
    <row r="33144" spans="15:15" x14ac:dyDescent="0.2">
      <c r="O33144" s="223"/>
    </row>
    <row r="33145" spans="15:15" x14ac:dyDescent="0.2">
      <c r="O33145" s="223"/>
    </row>
    <row r="33146" spans="15:15" x14ac:dyDescent="0.2">
      <c r="O33146" s="223"/>
    </row>
    <row r="33147" spans="15:15" x14ac:dyDescent="0.2">
      <c r="O33147" s="223"/>
    </row>
    <row r="33148" spans="15:15" x14ac:dyDescent="0.2">
      <c r="O33148" s="223"/>
    </row>
    <row r="33149" spans="15:15" x14ac:dyDescent="0.2">
      <c r="O33149" s="223"/>
    </row>
    <row r="33150" spans="15:15" x14ac:dyDescent="0.2">
      <c r="O33150" s="223"/>
    </row>
    <row r="33151" spans="15:15" x14ac:dyDescent="0.2">
      <c r="O33151" s="223"/>
    </row>
    <row r="33152" spans="15:15" x14ac:dyDescent="0.2">
      <c r="O33152" s="223"/>
    </row>
    <row r="33153" spans="15:15" x14ac:dyDescent="0.2">
      <c r="O33153" s="223"/>
    </row>
    <row r="33154" spans="15:15" x14ac:dyDescent="0.2">
      <c r="O33154" s="223"/>
    </row>
    <row r="33155" spans="15:15" x14ac:dyDescent="0.2">
      <c r="O33155" s="223"/>
    </row>
    <row r="33156" spans="15:15" x14ac:dyDescent="0.2">
      <c r="O33156" s="223"/>
    </row>
    <row r="33157" spans="15:15" x14ac:dyDescent="0.2">
      <c r="O33157" s="223"/>
    </row>
    <row r="33158" spans="15:15" x14ac:dyDescent="0.2">
      <c r="O33158" s="223"/>
    </row>
    <row r="33159" spans="15:15" x14ac:dyDescent="0.2">
      <c r="O33159" s="223"/>
    </row>
    <row r="33160" spans="15:15" x14ac:dyDescent="0.2">
      <c r="O33160" s="223"/>
    </row>
    <row r="33161" spans="15:15" x14ac:dyDescent="0.2">
      <c r="O33161" s="223"/>
    </row>
    <row r="33162" spans="15:15" x14ac:dyDescent="0.2">
      <c r="O33162" s="223"/>
    </row>
    <row r="33163" spans="15:15" x14ac:dyDescent="0.2">
      <c r="O33163" s="223"/>
    </row>
    <row r="33164" spans="15:15" x14ac:dyDescent="0.2">
      <c r="O33164" s="223"/>
    </row>
    <row r="33165" spans="15:15" x14ac:dyDescent="0.2">
      <c r="O33165" s="223"/>
    </row>
    <row r="33166" spans="15:15" x14ac:dyDescent="0.2">
      <c r="O33166" s="223"/>
    </row>
    <row r="33167" spans="15:15" x14ac:dyDescent="0.2">
      <c r="O33167" s="223"/>
    </row>
    <row r="33168" spans="15:15" x14ac:dyDescent="0.2">
      <c r="O33168" s="223"/>
    </row>
    <row r="33169" spans="15:15" x14ac:dyDescent="0.2">
      <c r="O33169" s="223"/>
    </row>
    <row r="33170" spans="15:15" x14ac:dyDescent="0.2">
      <c r="O33170" s="223"/>
    </row>
    <row r="33171" spans="15:15" x14ac:dyDescent="0.2">
      <c r="O33171" s="223"/>
    </row>
    <row r="33172" spans="15:15" x14ac:dyDescent="0.2">
      <c r="O33172" s="223"/>
    </row>
    <row r="33173" spans="15:15" x14ac:dyDescent="0.2">
      <c r="O33173" s="223"/>
    </row>
    <row r="33174" spans="15:15" x14ac:dyDescent="0.2">
      <c r="O33174" s="223"/>
    </row>
    <row r="33175" spans="15:15" x14ac:dyDescent="0.2">
      <c r="O33175" s="223"/>
    </row>
    <row r="33176" spans="15:15" x14ac:dyDescent="0.2">
      <c r="O33176" s="223"/>
    </row>
    <row r="33177" spans="15:15" x14ac:dyDescent="0.2">
      <c r="O33177" s="223"/>
    </row>
    <row r="33178" spans="15:15" x14ac:dyDescent="0.2">
      <c r="O33178" s="223"/>
    </row>
    <row r="33179" spans="15:15" x14ac:dyDescent="0.2">
      <c r="O33179" s="223"/>
    </row>
    <row r="33180" spans="15:15" x14ac:dyDescent="0.2">
      <c r="O33180" s="223"/>
    </row>
    <row r="33181" spans="15:15" x14ac:dyDescent="0.2">
      <c r="O33181" s="223"/>
    </row>
    <row r="33182" spans="15:15" x14ac:dyDescent="0.2">
      <c r="O33182" s="223"/>
    </row>
    <row r="33183" spans="15:15" x14ac:dyDescent="0.2">
      <c r="O33183" s="223"/>
    </row>
    <row r="33184" spans="15:15" x14ac:dyDescent="0.2">
      <c r="O33184" s="223"/>
    </row>
    <row r="33185" spans="15:15" x14ac:dyDescent="0.2">
      <c r="O33185" s="223"/>
    </row>
    <row r="33186" spans="15:15" x14ac:dyDescent="0.2">
      <c r="O33186" s="223"/>
    </row>
    <row r="33187" spans="15:15" x14ac:dyDescent="0.2">
      <c r="O33187" s="223"/>
    </row>
    <row r="33188" spans="15:15" x14ac:dyDescent="0.2">
      <c r="O33188" s="223"/>
    </row>
    <row r="33189" spans="15:15" x14ac:dyDescent="0.2">
      <c r="O33189" s="223"/>
    </row>
    <row r="33190" spans="15:15" x14ac:dyDescent="0.2">
      <c r="O33190" s="223"/>
    </row>
    <row r="33191" spans="15:15" x14ac:dyDescent="0.2">
      <c r="O33191" s="223"/>
    </row>
    <row r="33192" spans="15:15" x14ac:dyDescent="0.2">
      <c r="O33192" s="223"/>
    </row>
    <row r="33193" spans="15:15" x14ac:dyDescent="0.2">
      <c r="O33193" s="223"/>
    </row>
    <row r="33194" spans="15:15" x14ac:dyDescent="0.2">
      <c r="O33194" s="223"/>
    </row>
    <row r="33195" spans="15:15" x14ac:dyDescent="0.2">
      <c r="O33195" s="223"/>
    </row>
    <row r="33196" spans="15:15" x14ac:dyDescent="0.2">
      <c r="O33196" s="223"/>
    </row>
    <row r="33197" spans="15:15" x14ac:dyDescent="0.2">
      <c r="O33197" s="223"/>
    </row>
    <row r="33198" spans="15:15" x14ac:dyDescent="0.2">
      <c r="O33198" s="223"/>
    </row>
    <row r="33199" spans="15:15" x14ac:dyDescent="0.2">
      <c r="O33199" s="223"/>
    </row>
    <row r="33200" spans="15:15" x14ac:dyDescent="0.2">
      <c r="O33200" s="223"/>
    </row>
    <row r="33201" spans="15:15" x14ac:dyDescent="0.2">
      <c r="O33201" s="223"/>
    </row>
    <row r="33202" spans="15:15" x14ac:dyDescent="0.2">
      <c r="O33202" s="223"/>
    </row>
    <row r="33203" spans="15:15" x14ac:dyDescent="0.2">
      <c r="O33203" s="223"/>
    </row>
    <row r="33204" spans="15:15" x14ac:dyDescent="0.2">
      <c r="O33204" s="223"/>
    </row>
    <row r="33205" spans="15:15" x14ac:dyDescent="0.2">
      <c r="O33205" s="223"/>
    </row>
    <row r="33206" spans="15:15" x14ac:dyDescent="0.2">
      <c r="O33206" s="223"/>
    </row>
    <row r="33207" spans="15:15" x14ac:dyDescent="0.2">
      <c r="O33207" s="223"/>
    </row>
    <row r="33208" spans="15:15" x14ac:dyDescent="0.2">
      <c r="O33208" s="223"/>
    </row>
    <row r="33209" spans="15:15" x14ac:dyDescent="0.2">
      <c r="O33209" s="223"/>
    </row>
    <row r="33210" spans="15:15" x14ac:dyDescent="0.2">
      <c r="O33210" s="223"/>
    </row>
    <row r="33211" spans="15:15" x14ac:dyDescent="0.2">
      <c r="O33211" s="223"/>
    </row>
    <row r="33212" spans="15:15" x14ac:dyDescent="0.2">
      <c r="O33212" s="223"/>
    </row>
    <row r="33213" spans="15:15" x14ac:dyDescent="0.2">
      <c r="O33213" s="223"/>
    </row>
    <row r="33214" spans="15:15" x14ac:dyDescent="0.2">
      <c r="O33214" s="223"/>
    </row>
    <row r="33215" spans="15:15" x14ac:dyDescent="0.2">
      <c r="O33215" s="223"/>
    </row>
    <row r="33216" spans="15:15" x14ac:dyDescent="0.2">
      <c r="O33216" s="223"/>
    </row>
    <row r="33217" spans="15:15" x14ac:dyDescent="0.2">
      <c r="O33217" s="223"/>
    </row>
    <row r="33218" spans="15:15" x14ac:dyDescent="0.2">
      <c r="O33218" s="223"/>
    </row>
    <row r="33219" spans="15:15" x14ac:dyDescent="0.2">
      <c r="O33219" s="223"/>
    </row>
    <row r="33220" spans="15:15" x14ac:dyDescent="0.2">
      <c r="O33220" s="223"/>
    </row>
    <row r="33221" spans="15:15" x14ac:dyDescent="0.2">
      <c r="O33221" s="223"/>
    </row>
    <row r="33222" spans="15:15" x14ac:dyDescent="0.2">
      <c r="O33222" s="223"/>
    </row>
    <row r="33223" spans="15:15" x14ac:dyDescent="0.2">
      <c r="O33223" s="223"/>
    </row>
    <row r="33224" spans="15:15" x14ac:dyDescent="0.2">
      <c r="O33224" s="223"/>
    </row>
    <row r="33225" spans="15:15" x14ac:dyDescent="0.2">
      <c r="O33225" s="223"/>
    </row>
    <row r="33226" spans="15:15" x14ac:dyDescent="0.2">
      <c r="O33226" s="223"/>
    </row>
    <row r="33227" spans="15:15" x14ac:dyDescent="0.2">
      <c r="O33227" s="223"/>
    </row>
    <row r="33228" spans="15:15" x14ac:dyDescent="0.2">
      <c r="O33228" s="223"/>
    </row>
    <row r="33229" spans="15:15" x14ac:dyDescent="0.2">
      <c r="O33229" s="223"/>
    </row>
    <row r="33230" spans="15:15" x14ac:dyDescent="0.2">
      <c r="O33230" s="223"/>
    </row>
    <row r="33231" spans="15:15" x14ac:dyDescent="0.2">
      <c r="O33231" s="223"/>
    </row>
    <row r="33232" spans="15:15" x14ac:dyDescent="0.2">
      <c r="O33232" s="223"/>
    </row>
    <row r="33233" spans="15:15" x14ac:dyDescent="0.2">
      <c r="O33233" s="223"/>
    </row>
    <row r="33234" spans="15:15" x14ac:dyDescent="0.2">
      <c r="O33234" s="223"/>
    </row>
    <row r="33235" spans="15:15" x14ac:dyDescent="0.2">
      <c r="O33235" s="223"/>
    </row>
    <row r="33236" spans="15:15" x14ac:dyDescent="0.2">
      <c r="O33236" s="223"/>
    </row>
    <row r="33237" spans="15:15" x14ac:dyDescent="0.2">
      <c r="O33237" s="223"/>
    </row>
    <row r="33238" spans="15:15" x14ac:dyDescent="0.2">
      <c r="O33238" s="223"/>
    </row>
    <row r="33239" spans="15:15" x14ac:dyDescent="0.2">
      <c r="O33239" s="223"/>
    </row>
    <row r="33240" spans="15:15" x14ac:dyDescent="0.2">
      <c r="O33240" s="223"/>
    </row>
    <row r="33241" spans="15:15" x14ac:dyDescent="0.2">
      <c r="O33241" s="223"/>
    </row>
    <row r="33242" spans="15:15" x14ac:dyDescent="0.2">
      <c r="O33242" s="223"/>
    </row>
    <row r="33243" spans="15:15" x14ac:dyDescent="0.2">
      <c r="O33243" s="223"/>
    </row>
    <row r="33244" spans="15:15" x14ac:dyDescent="0.2">
      <c r="O33244" s="223"/>
    </row>
    <row r="33245" spans="15:15" x14ac:dyDescent="0.2">
      <c r="O33245" s="223"/>
    </row>
    <row r="33246" spans="15:15" x14ac:dyDescent="0.2">
      <c r="O33246" s="223"/>
    </row>
    <row r="33247" spans="15:15" x14ac:dyDescent="0.2">
      <c r="O33247" s="223"/>
    </row>
    <row r="33248" spans="15:15" x14ac:dyDescent="0.2">
      <c r="O33248" s="223"/>
    </row>
    <row r="33249" spans="15:15" x14ac:dyDescent="0.2">
      <c r="O33249" s="223"/>
    </row>
    <row r="33250" spans="15:15" x14ac:dyDescent="0.2">
      <c r="O33250" s="223"/>
    </row>
    <row r="33251" spans="15:15" x14ac:dyDescent="0.2">
      <c r="O33251" s="223"/>
    </row>
    <row r="33252" spans="15:15" x14ac:dyDescent="0.2">
      <c r="O33252" s="223"/>
    </row>
    <row r="33253" spans="15:15" x14ac:dyDescent="0.2">
      <c r="O33253" s="223"/>
    </row>
    <row r="33254" spans="15:15" x14ac:dyDescent="0.2">
      <c r="O33254" s="223"/>
    </row>
    <row r="33255" spans="15:15" x14ac:dyDescent="0.2">
      <c r="O33255" s="223"/>
    </row>
    <row r="33256" spans="15:15" x14ac:dyDescent="0.2">
      <c r="O33256" s="223"/>
    </row>
    <row r="33257" spans="15:15" x14ac:dyDescent="0.2">
      <c r="O33257" s="223"/>
    </row>
    <row r="33258" spans="15:15" x14ac:dyDescent="0.2">
      <c r="O33258" s="223"/>
    </row>
    <row r="33259" spans="15:15" x14ac:dyDescent="0.2">
      <c r="O33259" s="223"/>
    </row>
    <row r="33260" spans="15:15" x14ac:dyDescent="0.2">
      <c r="O33260" s="223"/>
    </row>
    <row r="33261" spans="15:15" x14ac:dyDescent="0.2">
      <c r="O33261" s="223"/>
    </row>
    <row r="33262" spans="15:15" x14ac:dyDescent="0.2">
      <c r="O33262" s="223"/>
    </row>
    <row r="33263" spans="15:15" x14ac:dyDescent="0.2">
      <c r="O33263" s="223"/>
    </row>
    <row r="33264" spans="15:15" x14ac:dyDescent="0.2">
      <c r="O33264" s="223"/>
    </row>
    <row r="33265" spans="15:15" x14ac:dyDescent="0.2">
      <c r="O33265" s="223"/>
    </row>
    <row r="33266" spans="15:15" x14ac:dyDescent="0.2">
      <c r="O33266" s="223"/>
    </row>
    <row r="33267" spans="15:15" x14ac:dyDescent="0.2">
      <c r="O33267" s="223"/>
    </row>
    <row r="33268" spans="15:15" x14ac:dyDescent="0.2">
      <c r="O33268" s="223"/>
    </row>
    <row r="33269" spans="15:15" x14ac:dyDescent="0.2">
      <c r="O33269" s="223"/>
    </row>
    <row r="33270" spans="15:15" x14ac:dyDescent="0.2">
      <c r="O33270" s="223"/>
    </row>
    <row r="33271" spans="15:15" x14ac:dyDescent="0.2">
      <c r="O33271" s="223"/>
    </row>
    <row r="33272" spans="15:15" x14ac:dyDescent="0.2">
      <c r="O33272" s="223"/>
    </row>
    <row r="33273" spans="15:15" x14ac:dyDescent="0.2">
      <c r="O33273" s="223"/>
    </row>
    <row r="33274" spans="15:15" x14ac:dyDescent="0.2">
      <c r="O33274" s="223"/>
    </row>
    <row r="33275" spans="15:15" x14ac:dyDescent="0.2">
      <c r="O33275" s="223"/>
    </row>
    <row r="33276" spans="15:15" x14ac:dyDescent="0.2">
      <c r="O33276" s="223"/>
    </row>
    <row r="33277" spans="15:15" x14ac:dyDescent="0.2">
      <c r="O33277" s="223"/>
    </row>
    <row r="33278" spans="15:15" x14ac:dyDescent="0.2">
      <c r="O33278" s="223"/>
    </row>
    <row r="33279" spans="15:15" x14ac:dyDescent="0.2">
      <c r="O33279" s="223"/>
    </row>
    <row r="33280" spans="15:15" x14ac:dyDescent="0.2">
      <c r="O33280" s="223"/>
    </row>
    <row r="33281" spans="15:15" x14ac:dyDescent="0.2">
      <c r="O33281" s="223"/>
    </row>
    <row r="33282" spans="15:15" x14ac:dyDescent="0.2">
      <c r="O33282" s="223"/>
    </row>
    <row r="33283" spans="15:15" x14ac:dyDescent="0.2">
      <c r="O33283" s="223"/>
    </row>
    <row r="33284" spans="15:15" x14ac:dyDescent="0.2">
      <c r="O33284" s="223"/>
    </row>
    <row r="33285" spans="15:15" x14ac:dyDescent="0.2">
      <c r="O33285" s="223"/>
    </row>
    <row r="33286" spans="15:15" x14ac:dyDescent="0.2">
      <c r="O33286" s="223"/>
    </row>
    <row r="33287" spans="15:15" x14ac:dyDescent="0.2">
      <c r="O33287" s="223"/>
    </row>
    <row r="33288" spans="15:15" x14ac:dyDescent="0.2">
      <c r="O33288" s="223"/>
    </row>
    <row r="33289" spans="15:15" x14ac:dyDescent="0.2">
      <c r="O33289" s="223"/>
    </row>
    <row r="33290" spans="15:15" x14ac:dyDescent="0.2">
      <c r="O33290" s="223"/>
    </row>
    <row r="33291" spans="15:15" x14ac:dyDescent="0.2">
      <c r="O33291" s="223"/>
    </row>
    <row r="33292" spans="15:15" x14ac:dyDescent="0.2">
      <c r="O33292" s="223"/>
    </row>
    <row r="33293" spans="15:15" x14ac:dyDescent="0.2">
      <c r="O33293" s="223"/>
    </row>
    <row r="33294" spans="15:15" x14ac:dyDescent="0.2">
      <c r="O33294" s="223"/>
    </row>
    <row r="33295" spans="15:15" x14ac:dyDescent="0.2">
      <c r="O33295" s="223"/>
    </row>
    <row r="33296" spans="15:15" x14ac:dyDescent="0.2">
      <c r="O33296" s="223"/>
    </row>
    <row r="33297" spans="15:15" x14ac:dyDescent="0.2">
      <c r="O33297" s="223"/>
    </row>
    <row r="33298" spans="15:15" x14ac:dyDescent="0.2">
      <c r="O33298" s="223"/>
    </row>
    <row r="33299" spans="15:15" x14ac:dyDescent="0.2">
      <c r="O33299" s="223"/>
    </row>
    <row r="33300" spans="15:15" x14ac:dyDescent="0.2">
      <c r="O33300" s="223"/>
    </row>
    <row r="33301" spans="15:15" x14ac:dyDescent="0.2">
      <c r="O33301" s="223"/>
    </row>
    <row r="33302" spans="15:15" x14ac:dyDescent="0.2">
      <c r="O33302" s="223"/>
    </row>
    <row r="33303" spans="15:15" x14ac:dyDescent="0.2">
      <c r="O33303" s="223"/>
    </row>
    <row r="33304" spans="15:15" x14ac:dyDescent="0.2">
      <c r="O33304" s="223"/>
    </row>
    <row r="33305" spans="15:15" x14ac:dyDescent="0.2">
      <c r="O33305" s="223"/>
    </row>
    <row r="33306" spans="15:15" x14ac:dyDescent="0.2">
      <c r="O33306" s="223"/>
    </row>
    <row r="33307" spans="15:15" x14ac:dyDescent="0.2">
      <c r="O33307" s="223"/>
    </row>
    <row r="33308" spans="15:15" x14ac:dyDescent="0.2">
      <c r="O33308" s="223"/>
    </row>
    <row r="33309" spans="15:15" x14ac:dyDescent="0.2">
      <c r="O33309" s="223"/>
    </row>
    <row r="33310" spans="15:15" x14ac:dyDescent="0.2">
      <c r="O33310" s="223"/>
    </row>
    <row r="33311" spans="15:15" x14ac:dyDescent="0.2">
      <c r="O33311" s="223"/>
    </row>
    <row r="33312" spans="15:15" x14ac:dyDescent="0.2">
      <c r="O33312" s="223"/>
    </row>
    <row r="33313" spans="15:15" x14ac:dyDescent="0.2">
      <c r="O33313" s="223"/>
    </row>
    <row r="33314" spans="15:15" x14ac:dyDescent="0.2">
      <c r="O33314" s="223"/>
    </row>
    <row r="33315" spans="15:15" x14ac:dyDescent="0.2">
      <c r="O33315" s="223"/>
    </row>
    <row r="33316" spans="15:15" x14ac:dyDescent="0.2">
      <c r="O33316" s="223"/>
    </row>
    <row r="33317" spans="15:15" x14ac:dyDescent="0.2">
      <c r="O33317" s="223"/>
    </row>
    <row r="33318" spans="15:15" x14ac:dyDescent="0.2">
      <c r="O33318" s="223"/>
    </row>
    <row r="33319" spans="15:15" x14ac:dyDescent="0.2">
      <c r="O33319" s="223"/>
    </row>
    <row r="33320" spans="15:15" x14ac:dyDescent="0.2">
      <c r="O33320" s="223"/>
    </row>
    <row r="33321" spans="15:15" x14ac:dyDescent="0.2">
      <c r="O33321" s="223"/>
    </row>
    <row r="33322" spans="15:15" x14ac:dyDescent="0.2">
      <c r="O33322" s="223"/>
    </row>
    <row r="33323" spans="15:15" x14ac:dyDescent="0.2">
      <c r="O33323" s="223"/>
    </row>
    <row r="33324" spans="15:15" x14ac:dyDescent="0.2">
      <c r="O33324" s="223"/>
    </row>
    <row r="33325" spans="15:15" x14ac:dyDescent="0.2">
      <c r="O33325" s="223"/>
    </row>
    <row r="33326" spans="15:15" x14ac:dyDescent="0.2">
      <c r="O33326" s="223"/>
    </row>
    <row r="33327" spans="15:15" x14ac:dyDescent="0.2">
      <c r="O33327" s="223"/>
    </row>
    <row r="33328" spans="15:15" x14ac:dyDescent="0.2">
      <c r="O33328" s="223"/>
    </row>
    <row r="33329" spans="15:15" x14ac:dyDescent="0.2">
      <c r="O33329" s="223"/>
    </row>
    <row r="33330" spans="15:15" x14ac:dyDescent="0.2">
      <c r="O33330" s="223"/>
    </row>
    <row r="33331" spans="15:15" x14ac:dyDescent="0.2">
      <c r="O33331" s="223"/>
    </row>
    <row r="33332" spans="15:15" x14ac:dyDescent="0.2">
      <c r="O33332" s="223"/>
    </row>
    <row r="33333" spans="15:15" x14ac:dyDescent="0.2">
      <c r="O33333" s="223"/>
    </row>
    <row r="33334" spans="15:15" x14ac:dyDescent="0.2">
      <c r="O33334" s="223"/>
    </row>
    <row r="33335" spans="15:15" x14ac:dyDescent="0.2">
      <c r="O33335" s="223"/>
    </row>
    <row r="33336" spans="15:15" x14ac:dyDescent="0.2">
      <c r="O33336" s="223"/>
    </row>
    <row r="33337" spans="15:15" x14ac:dyDescent="0.2">
      <c r="O33337" s="223"/>
    </row>
    <row r="33338" spans="15:15" x14ac:dyDescent="0.2">
      <c r="O33338" s="223"/>
    </row>
    <row r="33339" spans="15:15" x14ac:dyDescent="0.2">
      <c r="O33339" s="223"/>
    </row>
    <row r="33340" spans="15:15" x14ac:dyDescent="0.2">
      <c r="O33340" s="223"/>
    </row>
    <row r="33341" spans="15:15" x14ac:dyDescent="0.2">
      <c r="O33341" s="223"/>
    </row>
    <row r="33342" spans="15:15" x14ac:dyDescent="0.2">
      <c r="O33342" s="223"/>
    </row>
    <row r="33343" spans="15:15" x14ac:dyDescent="0.2">
      <c r="O33343" s="223"/>
    </row>
    <row r="33344" spans="15:15" x14ac:dyDescent="0.2">
      <c r="O33344" s="223"/>
    </row>
    <row r="33345" spans="15:15" x14ac:dyDescent="0.2">
      <c r="O33345" s="223"/>
    </row>
    <row r="33346" spans="15:15" x14ac:dyDescent="0.2">
      <c r="O33346" s="223"/>
    </row>
    <row r="33347" spans="15:15" x14ac:dyDescent="0.2">
      <c r="O33347" s="223"/>
    </row>
    <row r="33348" spans="15:15" x14ac:dyDescent="0.2">
      <c r="O33348" s="223"/>
    </row>
    <row r="33349" spans="15:15" x14ac:dyDescent="0.2">
      <c r="O33349" s="223"/>
    </row>
    <row r="33350" spans="15:15" x14ac:dyDescent="0.2">
      <c r="O33350" s="223"/>
    </row>
    <row r="33351" spans="15:15" x14ac:dyDescent="0.2">
      <c r="O33351" s="223"/>
    </row>
    <row r="33352" spans="15:15" x14ac:dyDescent="0.2">
      <c r="O33352" s="223"/>
    </row>
    <row r="33353" spans="15:15" x14ac:dyDescent="0.2">
      <c r="O33353" s="223"/>
    </row>
    <row r="33354" spans="15:15" x14ac:dyDescent="0.2">
      <c r="O33354" s="223"/>
    </row>
    <row r="33355" spans="15:15" x14ac:dyDescent="0.2">
      <c r="O33355" s="223"/>
    </row>
    <row r="33356" spans="15:15" x14ac:dyDescent="0.2">
      <c r="O33356" s="223"/>
    </row>
    <row r="33357" spans="15:15" x14ac:dyDescent="0.2">
      <c r="O33357" s="223"/>
    </row>
    <row r="33358" spans="15:15" x14ac:dyDescent="0.2">
      <c r="O33358" s="223"/>
    </row>
    <row r="33359" spans="15:15" x14ac:dyDescent="0.2">
      <c r="O33359" s="223"/>
    </row>
    <row r="33360" spans="15:15" x14ac:dyDescent="0.2">
      <c r="O33360" s="223"/>
    </row>
    <row r="33361" spans="15:15" x14ac:dyDescent="0.2">
      <c r="O33361" s="223"/>
    </row>
    <row r="33362" spans="15:15" x14ac:dyDescent="0.2">
      <c r="O33362" s="223"/>
    </row>
    <row r="33363" spans="15:15" x14ac:dyDescent="0.2">
      <c r="O33363" s="223"/>
    </row>
    <row r="33364" spans="15:15" x14ac:dyDescent="0.2">
      <c r="O33364" s="223"/>
    </row>
    <row r="33365" spans="15:15" x14ac:dyDescent="0.2">
      <c r="O33365" s="223"/>
    </row>
    <row r="33366" spans="15:15" x14ac:dyDescent="0.2">
      <c r="O33366" s="223"/>
    </row>
    <row r="33367" spans="15:15" x14ac:dyDescent="0.2">
      <c r="O33367" s="223"/>
    </row>
    <row r="33368" spans="15:15" x14ac:dyDescent="0.2">
      <c r="O33368" s="223"/>
    </row>
    <row r="33369" spans="15:15" x14ac:dyDescent="0.2">
      <c r="O33369" s="223"/>
    </row>
    <row r="33370" spans="15:15" x14ac:dyDescent="0.2">
      <c r="O33370" s="223"/>
    </row>
    <row r="33371" spans="15:15" x14ac:dyDescent="0.2">
      <c r="O33371" s="223"/>
    </row>
    <row r="33372" spans="15:15" x14ac:dyDescent="0.2">
      <c r="O33372" s="223"/>
    </row>
    <row r="33373" spans="15:15" x14ac:dyDescent="0.2">
      <c r="O33373" s="223"/>
    </row>
    <row r="33374" spans="15:15" x14ac:dyDescent="0.2">
      <c r="O33374" s="223"/>
    </row>
    <row r="33375" spans="15:15" x14ac:dyDescent="0.2">
      <c r="O33375" s="223"/>
    </row>
    <row r="33376" spans="15:15" x14ac:dyDescent="0.2">
      <c r="O33376" s="223"/>
    </row>
    <row r="33377" spans="15:15" x14ac:dyDescent="0.2">
      <c r="O33377" s="223"/>
    </row>
    <row r="33378" spans="15:15" x14ac:dyDescent="0.2">
      <c r="O33378" s="223"/>
    </row>
    <row r="33379" spans="15:15" x14ac:dyDescent="0.2">
      <c r="O33379" s="223"/>
    </row>
    <row r="33380" spans="15:15" x14ac:dyDescent="0.2">
      <c r="O33380" s="223"/>
    </row>
    <row r="33381" spans="15:15" x14ac:dyDescent="0.2">
      <c r="O33381" s="223"/>
    </row>
    <row r="33382" spans="15:15" x14ac:dyDescent="0.2">
      <c r="O33382" s="223"/>
    </row>
    <row r="33383" spans="15:15" x14ac:dyDescent="0.2">
      <c r="O33383" s="223"/>
    </row>
    <row r="33384" spans="15:15" x14ac:dyDescent="0.2">
      <c r="O33384" s="223"/>
    </row>
    <row r="33385" spans="15:15" x14ac:dyDescent="0.2">
      <c r="O33385" s="223"/>
    </row>
    <row r="33386" spans="15:15" x14ac:dyDescent="0.2">
      <c r="O33386" s="223"/>
    </row>
    <row r="33387" spans="15:15" x14ac:dyDescent="0.2">
      <c r="O33387" s="223"/>
    </row>
    <row r="33388" spans="15:15" x14ac:dyDescent="0.2">
      <c r="O33388" s="223"/>
    </row>
    <row r="33389" spans="15:15" x14ac:dyDescent="0.2">
      <c r="O33389" s="223"/>
    </row>
    <row r="33390" spans="15:15" x14ac:dyDescent="0.2">
      <c r="O33390" s="223"/>
    </row>
    <row r="33391" spans="15:15" x14ac:dyDescent="0.2">
      <c r="O33391" s="223"/>
    </row>
    <row r="33392" spans="15:15" x14ac:dyDescent="0.2">
      <c r="O33392" s="223"/>
    </row>
    <row r="33393" spans="15:15" x14ac:dyDescent="0.2">
      <c r="O33393" s="223"/>
    </row>
    <row r="33394" spans="15:15" x14ac:dyDescent="0.2">
      <c r="O33394" s="223"/>
    </row>
    <row r="33395" spans="15:15" x14ac:dyDescent="0.2">
      <c r="O33395" s="223"/>
    </row>
    <row r="33396" spans="15:15" x14ac:dyDescent="0.2">
      <c r="O33396" s="223"/>
    </row>
    <row r="33397" spans="15:15" x14ac:dyDescent="0.2">
      <c r="O33397" s="223"/>
    </row>
    <row r="33398" spans="15:15" x14ac:dyDescent="0.2">
      <c r="O33398" s="223"/>
    </row>
    <row r="33399" spans="15:15" x14ac:dyDescent="0.2">
      <c r="O33399" s="223"/>
    </row>
    <row r="33400" spans="15:15" x14ac:dyDescent="0.2">
      <c r="O33400" s="223"/>
    </row>
    <row r="33401" spans="15:15" x14ac:dyDescent="0.2">
      <c r="O33401" s="223"/>
    </row>
    <row r="33402" spans="15:15" x14ac:dyDescent="0.2">
      <c r="O33402" s="223"/>
    </row>
    <row r="33403" spans="15:15" x14ac:dyDescent="0.2">
      <c r="O33403" s="223"/>
    </row>
    <row r="33404" spans="15:15" x14ac:dyDescent="0.2">
      <c r="O33404" s="223"/>
    </row>
    <row r="33405" spans="15:15" x14ac:dyDescent="0.2">
      <c r="O33405" s="223"/>
    </row>
    <row r="33406" spans="15:15" x14ac:dyDescent="0.2">
      <c r="O33406" s="223"/>
    </row>
    <row r="33407" spans="15:15" x14ac:dyDescent="0.2">
      <c r="O33407" s="223"/>
    </row>
    <row r="33408" spans="15:15" x14ac:dyDescent="0.2">
      <c r="O33408" s="223"/>
    </row>
    <row r="33409" spans="15:15" x14ac:dyDescent="0.2">
      <c r="O33409" s="223"/>
    </row>
    <row r="33410" spans="15:15" x14ac:dyDescent="0.2">
      <c r="O33410" s="223"/>
    </row>
    <row r="33411" spans="15:15" x14ac:dyDescent="0.2">
      <c r="O33411" s="223"/>
    </row>
    <row r="33412" spans="15:15" x14ac:dyDescent="0.2">
      <c r="O33412" s="223"/>
    </row>
    <row r="33413" spans="15:15" x14ac:dyDescent="0.2">
      <c r="O33413" s="223"/>
    </row>
    <row r="33414" spans="15:15" x14ac:dyDescent="0.2">
      <c r="O33414" s="223"/>
    </row>
    <row r="33415" spans="15:15" x14ac:dyDescent="0.2">
      <c r="O33415" s="223"/>
    </row>
    <row r="33416" spans="15:15" x14ac:dyDescent="0.2">
      <c r="O33416" s="223"/>
    </row>
    <row r="33417" spans="15:15" x14ac:dyDescent="0.2">
      <c r="O33417" s="223"/>
    </row>
    <row r="33418" spans="15:15" x14ac:dyDescent="0.2">
      <c r="O33418" s="223"/>
    </row>
    <row r="33419" spans="15:15" x14ac:dyDescent="0.2">
      <c r="O33419" s="223"/>
    </row>
    <row r="33420" spans="15:15" x14ac:dyDescent="0.2">
      <c r="O33420" s="223"/>
    </row>
    <row r="33421" spans="15:15" x14ac:dyDescent="0.2">
      <c r="O33421" s="223"/>
    </row>
    <row r="33422" spans="15:15" x14ac:dyDescent="0.2">
      <c r="O33422" s="223"/>
    </row>
    <row r="33423" spans="15:15" x14ac:dyDescent="0.2">
      <c r="O33423" s="223"/>
    </row>
    <row r="33424" spans="15:15" x14ac:dyDescent="0.2">
      <c r="O33424" s="223"/>
    </row>
    <row r="33425" spans="15:15" x14ac:dyDescent="0.2">
      <c r="O33425" s="223"/>
    </row>
    <row r="33426" spans="15:15" x14ac:dyDescent="0.2">
      <c r="O33426" s="223"/>
    </row>
    <row r="33427" spans="15:15" x14ac:dyDescent="0.2">
      <c r="O33427" s="223"/>
    </row>
    <row r="33428" spans="15:15" x14ac:dyDescent="0.2">
      <c r="O33428" s="223"/>
    </row>
    <row r="33429" spans="15:15" x14ac:dyDescent="0.2">
      <c r="O33429" s="223"/>
    </row>
    <row r="33430" spans="15:15" x14ac:dyDescent="0.2">
      <c r="O33430" s="223"/>
    </row>
    <row r="33431" spans="15:15" x14ac:dyDescent="0.2">
      <c r="O33431" s="223"/>
    </row>
    <row r="33432" spans="15:15" x14ac:dyDescent="0.2">
      <c r="O33432" s="223"/>
    </row>
    <row r="33433" spans="15:15" x14ac:dyDescent="0.2">
      <c r="O33433" s="223"/>
    </row>
    <row r="33434" spans="15:15" x14ac:dyDescent="0.2">
      <c r="O33434" s="223"/>
    </row>
    <row r="33435" spans="15:15" x14ac:dyDescent="0.2">
      <c r="O33435" s="223"/>
    </row>
    <row r="33436" spans="15:15" x14ac:dyDescent="0.2">
      <c r="O33436" s="223"/>
    </row>
    <row r="33437" spans="15:15" x14ac:dyDescent="0.2">
      <c r="O33437" s="223"/>
    </row>
    <row r="33438" spans="15:15" x14ac:dyDescent="0.2">
      <c r="O33438" s="223"/>
    </row>
    <row r="33439" spans="15:15" x14ac:dyDescent="0.2">
      <c r="O33439" s="223"/>
    </row>
    <row r="33440" spans="15:15" x14ac:dyDescent="0.2">
      <c r="O33440" s="223"/>
    </row>
    <row r="33441" spans="15:15" x14ac:dyDescent="0.2">
      <c r="O33441" s="223"/>
    </row>
    <row r="33442" spans="15:15" x14ac:dyDescent="0.2">
      <c r="O33442" s="223"/>
    </row>
    <row r="33443" spans="15:15" x14ac:dyDescent="0.2">
      <c r="O33443" s="223"/>
    </row>
    <row r="33444" spans="15:15" x14ac:dyDescent="0.2">
      <c r="O33444" s="223"/>
    </row>
    <row r="33445" spans="15:15" x14ac:dyDescent="0.2">
      <c r="O33445" s="223"/>
    </row>
    <row r="33446" spans="15:15" x14ac:dyDescent="0.2">
      <c r="O33446" s="223"/>
    </row>
    <row r="33447" spans="15:15" x14ac:dyDescent="0.2">
      <c r="O33447" s="223"/>
    </row>
    <row r="33448" spans="15:15" x14ac:dyDescent="0.2">
      <c r="O33448" s="223"/>
    </row>
    <row r="33449" spans="15:15" x14ac:dyDescent="0.2">
      <c r="O33449" s="223"/>
    </row>
    <row r="33450" spans="15:15" x14ac:dyDescent="0.2">
      <c r="O33450" s="223"/>
    </row>
    <row r="33451" spans="15:15" x14ac:dyDescent="0.2">
      <c r="O33451" s="223"/>
    </row>
    <row r="33452" spans="15:15" x14ac:dyDescent="0.2">
      <c r="O33452" s="223"/>
    </row>
    <row r="33453" spans="15:15" x14ac:dyDescent="0.2">
      <c r="O33453" s="223"/>
    </row>
    <row r="33454" spans="15:15" x14ac:dyDescent="0.2">
      <c r="O33454" s="223"/>
    </row>
    <row r="33455" spans="15:15" x14ac:dyDescent="0.2">
      <c r="O33455" s="223"/>
    </row>
    <row r="33456" spans="15:15" x14ac:dyDescent="0.2">
      <c r="O33456" s="223"/>
    </row>
    <row r="33457" spans="15:15" x14ac:dyDescent="0.2">
      <c r="O33457" s="223"/>
    </row>
    <row r="33458" spans="15:15" x14ac:dyDescent="0.2">
      <c r="O33458" s="223"/>
    </row>
    <row r="33459" spans="15:15" x14ac:dyDescent="0.2">
      <c r="O33459" s="223"/>
    </row>
    <row r="33460" spans="15:15" x14ac:dyDescent="0.2">
      <c r="O33460" s="223"/>
    </row>
    <row r="33461" spans="15:15" x14ac:dyDescent="0.2">
      <c r="O33461" s="223"/>
    </row>
    <row r="33462" spans="15:15" x14ac:dyDescent="0.2">
      <c r="O33462" s="223"/>
    </row>
    <row r="33463" spans="15:15" x14ac:dyDescent="0.2">
      <c r="O33463" s="223"/>
    </row>
    <row r="33464" spans="15:15" x14ac:dyDescent="0.2">
      <c r="O33464" s="223"/>
    </row>
    <row r="33465" spans="15:15" x14ac:dyDescent="0.2">
      <c r="O33465" s="223"/>
    </row>
    <row r="33466" spans="15:15" x14ac:dyDescent="0.2">
      <c r="O33466" s="223"/>
    </row>
    <row r="33467" spans="15:15" x14ac:dyDescent="0.2">
      <c r="O33467" s="223"/>
    </row>
    <row r="33468" spans="15:15" x14ac:dyDescent="0.2">
      <c r="O33468" s="223"/>
    </row>
    <row r="33469" spans="15:15" x14ac:dyDescent="0.2">
      <c r="O33469" s="223"/>
    </row>
    <row r="33470" spans="15:15" x14ac:dyDescent="0.2">
      <c r="O33470" s="223"/>
    </row>
    <row r="33471" spans="15:15" x14ac:dyDescent="0.2">
      <c r="O33471" s="223"/>
    </row>
    <row r="33472" spans="15:15" x14ac:dyDescent="0.2">
      <c r="O33472" s="223"/>
    </row>
    <row r="33473" spans="15:15" x14ac:dyDescent="0.2">
      <c r="O33473" s="223"/>
    </row>
    <row r="33474" spans="15:15" x14ac:dyDescent="0.2">
      <c r="O33474" s="223"/>
    </row>
    <row r="33475" spans="15:15" x14ac:dyDescent="0.2">
      <c r="O33475" s="223"/>
    </row>
    <row r="33476" spans="15:15" x14ac:dyDescent="0.2">
      <c r="O33476" s="223"/>
    </row>
    <row r="33477" spans="15:15" x14ac:dyDescent="0.2">
      <c r="O33477" s="223"/>
    </row>
    <row r="33478" spans="15:15" x14ac:dyDescent="0.2">
      <c r="O33478" s="223"/>
    </row>
    <row r="33479" spans="15:15" x14ac:dyDescent="0.2">
      <c r="O33479" s="223"/>
    </row>
    <row r="33480" spans="15:15" x14ac:dyDescent="0.2">
      <c r="O33480" s="223"/>
    </row>
    <row r="33481" spans="15:15" x14ac:dyDescent="0.2">
      <c r="O33481" s="223"/>
    </row>
    <row r="33482" spans="15:15" x14ac:dyDescent="0.2">
      <c r="O33482" s="223"/>
    </row>
    <row r="33483" spans="15:15" x14ac:dyDescent="0.2">
      <c r="O33483" s="223"/>
    </row>
    <row r="33484" spans="15:15" x14ac:dyDescent="0.2">
      <c r="O33484" s="223"/>
    </row>
    <row r="33485" spans="15:15" x14ac:dyDescent="0.2">
      <c r="O33485" s="223"/>
    </row>
    <row r="33486" spans="15:15" x14ac:dyDescent="0.2">
      <c r="O33486" s="223"/>
    </row>
    <row r="33487" spans="15:15" x14ac:dyDescent="0.2">
      <c r="O33487" s="223"/>
    </row>
    <row r="33488" spans="15:15" x14ac:dyDescent="0.2">
      <c r="O33488" s="223"/>
    </row>
    <row r="33489" spans="15:15" x14ac:dyDescent="0.2">
      <c r="O33489" s="223"/>
    </row>
    <row r="33490" spans="15:15" x14ac:dyDescent="0.2">
      <c r="O33490" s="223"/>
    </row>
    <row r="33491" spans="15:15" x14ac:dyDescent="0.2">
      <c r="O33491" s="223"/>
    </row>
    <row r="33492" spans="15:15" x14ac:dyDescent="0.2">
      <c r="O33492" s="223"/>
    </row>
    <row r="33493" spans="15:15" x14ac:dyDescent="0.2">
      <c r="O33493" s="223"/>
    </row>
    <row r="33494" spans="15:15" x14ac:dyDescent="0.2">
      <c r="O33494" s="223"/>
    </row>
    <row r="33495" spans="15:15" x14ac:dyDescent="0.2">
      <c r="O33495" s="223"/>
    </row>
    <row r="33496" spans="15:15" x14ac:dyDescent="0.2">
      <c r="O33496" s="223"/>
    </row>
    <row r="33497" spans="15:15" x14ac:dyDescent="0.2">
      <c r="O33497" s="223"/>
    </row>
    <row r="33498" spans="15:15" x14ac:dyDescent="0.2">
      <c r="O33498" s="223"/>
    </row>
    <row r="33499" spans="15:15" x14ac:dyDescent="0.2">
      <c r="O33499" s="223"/>
    </row>
    <row r="33500" spans="15:15" x14ac:dyDescent="0.2">
      <c r="O33500" s="223"/>
    </row>
    <row r="33501" spans="15:15" x14ac:dyDescent="0.2">
      <c r="O33501" s="223"/>
    </row>
    <row r="33502" spans="15:15" x14ac:dyDescent="0.2">
      <c r="O33502" s="223"/>
    </row>
    <row r="33503" spans="15:15" x14ac:dyDescent="0.2">
      <c r="O33503" s="223"/>
    </row>
    <row r="33504" spans="15:15" x14ac:dyDescent="0.2">
      <c r="O33504" s="223"/>
    </row>
    <row r="33505" spans="15:15" x14ac:dyDescent="0.2">
      <c r="O33505" s="223"/>
    </row>
    <row r="33506" spans="15:15" x14ac:dyDescent="0.2">
      <c r="O33506" s="223"/>
    </row>
    <row r="33507" spans="15:15" x14ac:dyDescent="0.2">
      <c r="O33507" s="223"/>
    </row>
    <row r="33508" spans="15:15" x14ac:dyDescent="0.2">
      <c r="O33508" s="223"/>
    </row>
    <row r="33509" spans="15:15" x14ac:dyDescent="0.2">
      <c r="O33509" s="223"/>
    </row>
    <row r="33510" spans="15:15" x14ac:dyDescent="0.2">
      <c r="O33510" s="223"/>
    </row>
    <row r="33511" spans="15:15" x14ac:dyDescent="0.2">
      <c r="O33511" s="223"/>
    </row>
    <row r="33512" spans="15:15" x14ac:dyDescent="0.2">
      <c r="O33512" s="223"/>
    </row>
    <row r="33513" spans="15:15" x14ac:dyDescent="0.2">
      <c r="O33513" s="223"/>
    </row>
    <row r="33514" spans="15:15" x14ac:dyDescent="0.2">
      <c r="O33514" s="223"/>
    </row>
    <row r="33515" spans="15:15" x14ac:dyDescent="0.2">
      <c r="O33515" s="223"/>
    </row>
    <row r="33516" spans="15:15" x14ac:dyDescent="0.2">
      <c r="O33516" s="223"/>
    </row>
    <row r="33517" spans="15:15" x14ac:dyDescent="0.2">
      <c r="O33517" s="223"/>
    </row>
    <row r="33518" spans="15:15" x14ac:dyDescent="0.2">
      <c r="O33518" s="223"/>
    </row>
    <row r="33519" spans="15:15" x14ac:dyDescent="0.2">
      <c r="O33519" s="223"/>
    </row>
    <row r="33520" spans="15:15" x14ac:dyDescent="0.2">
      <c r="O33520" s="223"/>
    </row>
    <row r="33521" spans="15:15" x14ac:dyDescent="0.2">
      <c r="O33521" s="223"/>
    </row>
    <row r="33522" spans="15:15" x14ac:dyDescent="0.2">
      <c r="O33522" s="223"/>
    </row>
    <row r="33523" spans="15:15" x14ac:dyDescent="0.2">
      <c r="O33523" s="223"/>
    </row>
    <row r="33524" spans="15:15" x14ac:dyDescent="0.2">
      <c r="O33524" s="223"/>
    </row>
    <row r="33525" spans="15:15" x14ac:dyDescent="0.2">
      <c r="O33525" s="223"/>
    </row>
    <row r="33526" spans="15:15" x14ac:dyDescent="0.2">
      <c r="O33526" s="223"/>
    </row>
    <row r="33527" spans="15:15" x14ac:dyDescent="0.2">
      <c r="O33527" s="223"/>
    </row>
    <row r="33528" spans="15:15" x14ac:dyDescent="0.2">
      <c r="O33528" s="223"/>
    </row>
    <row r="33529" spans="15:15" x14ac:dyDescent="0.2">
      <c r="O33529" s="223"/>
    </row>
    <row r="33530" spans="15:15" x14ac:dyDescent="0.2">
      <c r="O33530" s="223"/>
    </row>
    <row r="33531" spans="15:15" x14ac:dyDescent="0.2">
      <c r="O33531" s="223"/>
    </row>
    <row r="33532" spans="15:15" x14ac:dyDescent="0.2">
      <c r="O33532" s="223"/>
    </row>
    <row r="33533" spans="15:15" x14ac:dyDescent="0.2">
      <c r="O33533" s="223"/>
    </row>
    <row r="33534" spans="15:15" x14ac:dyDescent="0.2">
      <c r="O33534" s="223"/>
    </row>
    <row r="33535" spans="15:15" x14ac:dyDescent="0.2">
      <c r="O33535" s="223"/>
    </row>
    <row r="33536" spans="15:15" x14ac:dyDescent="0.2">
      <c r="O33536" s="223"/>
    </row>
    <row r="33537" spans="15:15" x14ac:dyDescent="0.2">
      <c r="O33537" s="223"/>
    </row>
    <row r="33538" spans="15:15" x14ac:dyDescent="0.2">
      <c r="O33538" s="223"/>
    </row>
    <row r="33539" spans="15:15" x14ac:dyDescent="0.2">
      <c r="O33539" s="223"/>
    </row>
    <row r="33540" spans="15:15" x14ac:dyDescent="0.2">
      <c r="O33540" s="223"/>
    </row>
    <row r="33541" spans="15:15" x14ac:dyDescent="0.2">
      <c r="O33541" s="223"/>
    </row>
    <row r="33542" spans="15:15" x14ac:dyDescent="0.2">
      <c r="O33542" s="223"/>
    </row>
    <row r="33543" spans="15:15" x14ac:dyDescent="0.2">
      <c r="O33543" s="223"/>
    </row>
    <row r="33544" spans="15:15" x14ac:dyDescent="0.2">
      <c r="O33544" s="223"/>
    </row>
    <row r="33545" spans="15:15" x14ac:dyDescent="0.2">
      <c r="O33545" s="223"/>
    </row>
    <row r="33546" spans="15:15" x14ac:dyDescent="0.2">
      <c r="O33546" s="223"/>
    </row>
    <row r="33547" spans="15:15" x14ac:dyDescent="0.2">
      <c r="O33547" s="223"/>
    </row>
    <row r="33548" spans="15:15" x14ac:dyDescent="0.2">
      <c r="O33548" s="223"/>
    </row>
    <row r="33549" spans="15:15" x14ac:dyDescent="0.2">
      <c r="O33549" s="223"/>
    </row>
    <row r="33550" spans="15:15" x14ac:dyDescent="0.2">
      <c r="O33550" s="223"/>
    </row>
    <row r="33551" spans="15:15" x14ac:dyDescent="0.2">
      <c r="O33551" s="223"/>
    </row>
    <row r="33552" spans="15:15" x14ac:dyDescent="0.2">
      <c r="O33552" s="223"/>
    </row>
    <row r="33553" spans="15:15" x14ac:dyDescent="0.2">
      <c r="O33553" s="223"/>
    </row>
    <row r="33554" spans="15:15" x14ac:dyDescent="0.2">
      <c r="O33554" s="223"/>
    </row>
    <row r="33555" spans="15:15" x14ac:dyDescent="0.2">
      <c r="O33555" s="223"/>
    </row>
    <row r="33556" spans="15:15" x14ac:dyDescent="0.2">
      <c r="O33556" s="223"/>
    </row>
    <row r="33557" spans="15:15" x14ac:dyDescent="0.2">
      <c r="O33557" s="223"/>
    </row>
    <row r="33558" spans="15:15" x14ac:dyDescent="0.2">
      <c r="O33558" s="223"/>
    </row>
    <row r="33559" spans="15:15" x14ac:dyDescent="0.2">
      <c r="O33559" s="223"/>
    </row>
    <row r="33560" spans="15:15" x14ac:dyDescent="0.2">
      <c r="O33560" s="223"/>
    </row>
    <row r="33561" spans="15:15" x14ac:dyDescent="0.2">
      <c r="O33561" s="223"/>
    </row>
    <row r="33562" spans="15:15" x14ac:dyDescent="0.2">
      <c r="O33562" s="223"/>
    </row>
    <row r="33563" spans="15:15" x14ac:dyDescent="0.2">
      <c r="O33563" s="223"/>
    </row>
    <row r="33564" spans="15:15" x14ac:dyDescent="0.2">
      <c r="O33564" s="223"/>
    </row>
    <row r="33565" spans="15:15" x14ac:dyDescent="0.2">
      <c r="O33565" s="223"/>
    </row>
    <row r="33566" spans="15:15" x14ac:dyDescent="0.2">
      <c r="O33566" s="223"/>
    </row>
    <row r="33567" spans="15:15" x14ac:dyDescent="0.2">
      <c r="O33567" s="223"/>
    </row>
    <row r="33568" spans="15:15" x14ac:dyDescent="0.2">
      <c r="O33568" s="223"/>
    </row>
    <row r="33569" spans="15:15" x14ac:dyDescent="0.2">
      <c r="O33569" s="223"/>
    </row>
    <row r="33570" spans="15:15" x14ac:dyDescent="0.2">
      <c r="O33570" s="223"/>
    </row>
    <row r="33571" spans="15:15" x14ac:dyDescent="0.2">
      <c r="O33571" s="223"/>
    </row>
    <row r="33572" spans="15:15" x14ac:dyDescent="0.2">
      <c r="O33572" s="223"/>
    </row>
    <row r="33573" spans="15:15" x14ac:dyDescent="0.2">
      <c r="O33573" s="223"/>
    </row>
    <row r="33574" spans="15:15" x14ac:dyDescent="0.2">
      <c r="O33574" s="223"/>
    </row>
    <row r="33575" spans="15:15" x14ac:dyDescent="0.2">
      <c r="O33575" s="223"/>
    </row>
    <row r="33576" spans="15:15" x14ac:dyDescent="0.2">
      <c r="O33576" s="223"/>
    </row>
    <row r="33577" spans="15:15" x14ac:dyDescent="0.2">
      <c r="O33577" s="223"/>
    </row>
    <row r="33578" spans="15:15" x14ac:dyDescent="0.2">
      <c r="O33578" s="223"/>
    </row>
    <row r="33579" spans="15:15" x14ac:dyDescent="0.2">
      <c r="O33579" s="223"/>
    </row>
    <row r="33580" spans="15:15" x14ac:dyDescent="0.2">
      <c r="O33580" s="223"/>
    </row>
    <row r="33581" spans="15:15" x14ac:dyDescent="0.2">
      <c r="O33581" s="223"/>
    </row>
    <row r="33582" spans="15:15" x14ac:dyDescent="0.2">
      <c r="O33582" s="223"/>
    </row>
    <row r="33583" spans="15:15" x14ac:dyDescent="0.2">
      <c r="O33583" s="223"/>
    </row>
    <row r="33584" spans="15:15" x14ac:dyDescent="0.2">
      <c r="O33584" s="223"/>
    </row>
    <row r="33585" spans="15:15" x14ac:dyDescent="0.2">
      <c r="O33585" s="223"/>
    </row>
    <row r="33586" spans="15:15" x14ac:dyDescent="0.2">
      <c r="O33586" s="223"/>
    </row>
    <row r="33587" spans="15:15" x14ac:dyDescent="0.2">
      <c r="O33587" s="223"/>
    </row>
    <row r="33588" spans="15:15" x14ac:dyDescent="0.2">
      <c r="O33588" s="223"/>
    </row>
    <row r="33589" spans="15:15" x14ac:dyDescent="0.2">
      <c r="O33589" s="223"/>
    </row>
    <row r="33590" spans="15:15" x14ac:dyDescent="0.2">
      <c r="O33590" s="223"/>
    </row>
    <row r="33591" spans="15:15" x14ac:dyDescent="0.2">
      <c r="O33591" s="223"/>
    </row>
    <row r="33592" spans="15:15" x14ac:dyDescent="0.2">
      <c r="O33592" s="223"/>
    </row>
    <row r="33593" spans="15:15" x14ac:dyDescent="0.2">
      <c r="O33593" s="223"/>
    </row>
    <row r="33594" spans="15:15" x14ac:dyDescent="0.2">
      <c r="O33594" s="223"/>
    </row>
    <row r="33595" spans="15:15" x14ac:dyDescent="0.2">
      <c r="O33595" s="223"/>
    </row>
    <row r="33596" spans="15:15" x14ac:dyDescent="0.2">
      <c r="O33596" s="223"/>
    </row>
    <row r="33597" spans="15:15" x14ac:dyDescent="0.2">
      <c r="O33597" s="223"/>
    </row>
    <row r="33598" spans="15:15" x14ac:dyDescent="0.2">
      <c r="O33598" s="223"/>
    </row>
    <row r="33599" spans="15:15" x14ac:dyDescent="0.2">
      <c r="O33599" s="223"/>
    </row>
    <row r="33600" spans="15:15" x14ac:dyDescent="0.2">
      <c r="O33600" s="223"/>
    </row>
    <row r="33601" spans="15:15" x14ac:dyDescent="0.2">
      <c r="O33601" s="223"/>
    </row>
    <row r="33602" spans="15:15" x14ac:dyDescent="0.2">
      <c r="O33602" s="223"/>
    </row>
    <row r="33603" spans="15:15" x14ac:dyDescent="0.2">
      <c r="O33603" s="223"/>
    </row>
    <row r="33604" spans="15:15" x14ac:dyDescent="0.2">
      <c r="O33604" s="223"/>
    </row>
    <row r="33605" spans="15:15" x14ac:dyDescent="0.2">
      <c r="O33605" s="223"/>
    </row>
    <row r="33606" spans="15:15" x14ac:dyDescent="0.2">
      <c r="O33606" s="223"/>
    </row>
    <row r="33607" spans="15:15" x14ac:dyDescent="0.2">
      <c r="O33607" s="223"/>
    </row>
    <row r="33608" spans="15:15" x14ac:dyDescent="0.2">
      <c r="O33608" s="223"/>
    </row>
    <row r="33609" spans="15:15" x14ac:dyDescent="0.2">
      <c r="O33609" s="223"/>
    </row>
    <row r="33610" spans="15:15" x14ac:dyDescent="0.2">
      <c r="O33610" s="223"/>
    </row>
    <row r="33611" spans="15:15" x14ac:dyDescent="0.2">
      <c r="O33611" s="223"/>
    </row>
    <row r="33612" spans="15:15" x14ac:dyDescent="0.2">
      <c r="O33612" s="223"/>
    </row>
    <row r="33613" spans="15:15" x14ac:dyDescent="0.2">
      <c r="O33613" s="223"/>
    </row>
    <row r="33614" spans="15:15" x14ac:dyDescent="0.2">
      <c r="O33614" s="223"/>
    </row>
    <row r="33615" spans="15:15" x14ac:dyDescent="0.2">
      <c r="O33615" s="223"/>
    </row>
    <row r="33616" spans="15:15" x14ac:dyDescent="0.2">
      <c r="O33616" s="223"/>
    </row>
    <row r="33617" spans="15:15" x14ac:dyDescent="0.2">
      <c r="O33617" s="223"/>
    </row>
    <row r="33618" spans="15:15" x14ac:dyDescent="0.2">
      <c r="O33618" s="223"/>
    </row>
    <row r="33619" spans="15:15" x14ac:dyDescent="0.2">
      <c r="O33619" s="223"/>
    </row>
    <row r="33620" spans="15:15" x14ac:dyDescent="0.2">
      <c r="O33620" s="223"/>
    </row>
    <row r="33621" spans="15:15" x14ac:dyDescent="0.2">
      <c r="O33621" s="223"/>
    </row>
    <row r="33622" spans="15:15" x14ac:dyDescent="0.2">
      <c r="O33622" s="223"/>
    </row>
    <row r="33623" spans="15:15" x14ac:dyDescent="0.2">
      <c r="O33623" s="223"/>
    </row>
    <row r="33624" spans="15:15" x14ac:dyDescent="0.2">
      <c r="O33624" s="223"/>
    </row>
    <row r="33625" spans="15:15" x14ac:dyDescent="0.2">
      <c r="O33625" s="223"/>
    </row>
    <row r="33626" spans="15:15" x14ac:dyDescent="0.2">
      <c r="O33626" s="223"/>
    </row>
    <row r="33627" spans="15:15" x14ac:dyDescent="0.2">
      <c r="O33627" s="223"/>
    </row>
    <row r="33628" spans="15:15" x14ac:dyDescent="0.2">
      <c r="O33628" s="223"/>
    </row>
    <row r="33629" spans="15:15" x14ac:dyDescent="0.2">
      <c r="O33629" s="223"/>
    </row>
    <row r="33630" spans="15:15" x14ac:dyDescent="0.2">
      <c r="O33630" s="223"/>
    </row>
    <row r="33631" spans="15:15" x14ac:dyDescent="0.2">
      <c r="O33631" s="223"/>
    </row>
    <row r="33632" spans="15:15" x14ac:dyDescent="0.2">
      <c r="O33632" s="223"/>
    </row>
    <row r="33633" spans="15:15" x14ac:dyDescent="0.2">
      <c r="O33633" s="223"/>
    </row>
    <row r="33634" spans="15:15" x14ac:dyDescent="0.2">
      <c r="O33634" s="223"/>
    </row>
    <row r="33635" spans="15:15" x14ac:dyDescent="0.2">
      <c r="O33635" s="223"/>
    </row>
    <row r="33636" spans="15:15" x14ac:dyDescent="0.2">
      <c r="O33636" s="223"/>
    </row>
    <row r="33637" spans="15:15" x14ac:dyDescent="0.2">
      <c r="O33637" s="223"/>
    </row>
    <row r="33638" spans="15:15" x14ac:dyDescent="0.2">
      <c r="O33638" s="223"/>
    </row>
    <row r="33639" spans="15:15" x14ac:dyDescent="0.2">
      <c r="O33639" s="223"/>
    </row>
    <row r="33640" spans="15:15" x14ac:dyDescent="0.2">
      <c r="O33640" s="223"/>
    </row>
    <row r="33641" spans="15:15" x14ac:dyDescent="0.2">
      <c r="O33641" s="223"/>
    </row>
    <row r="33642" spans="15:15" x14ac:dyDescent="0.2">
      <c r="O33642" s="223"/>
    </row>
    <row r="33643" spans="15:15" x14ac:dyDescent="0.2">
      <c r="O33643" s="223"/>
    </row>
    <row r="33644" spans="15:15" x14ac:dyDescent="0.2">
      <c r="O33644" s="223"/>
    </row>
    <row r="33645" spans="15:15" x14ac:dyDescent="0.2">
      <c r="O33645" s="223"/>
    </row>
    <row r="33646" spans="15:15" x14ac:dyDescent="0.2">
      <c r="O33646" s="223"/>
    </row>
    <row r="33647" spans="15:15" x14ac:dyDescent="0.2">
      <c r="O33647" s="223"/>
    </row>
    <row r="33648" spans="15:15" x14ac:dyDescent="0.2">
      <c r="O33648" s="223"/>
    </row>
    <row r="33649" spans="15:15" x14ac:dyDescent="0.2">
      <c r="O33649" s="223"/>
    </row>
    <row r="33650" spans="15:15" x14ac:dyDescent="0.2">
      <c r="O33650" s="223"/>
    </row>
    <row r="33651" spans="15:15" x14ac:dyDescent="0.2">
      <c r="O33651" s="223"/>
    </row>
    <row r="33652" spans="15:15" x14ac:dyDescent="0.2">
      <c r="O33652" s="223"/>
    </row>
    <row r="33653" spans="15:15" x14ac:dyDescent="0.2">
      <c r="O33653" s="223"/>
    </row>
    <row r="33654" spans="15:15" x14ac:dyDescent="0.2">
      <c r="O33654" s="223"/>
    </row>
    <row r="33655" spans="15:15" x14ac:dyDescent="0.2">
      <c r="O33655" s="223"/>
    </row>
    <row r="33656" spans="15:15" x14ac:dyDescent="0.2">
      <c r="O33656" s="223"/>
    </row>
    <row r="33657" spans="15:15" x14ac:dyDescent="0.2">
      <c r="O33657" s="223"/>
    </row>
    <row r="33658" spans="15:15" x14ac:dyDescent="0.2">
      <c r="O33658" s="223"/>
    </row>
    <row r="33659" spans="15:15" x14ac:dyDescent="0.2">
      <c r="O33659" s="223"/>
    </row>
    <row r="33660" spans="15:15" x14ac:dyDescent="0.2">
      <c r="O33660" s="223"/>
    </row>
    <row r="33661" spans="15:15" x14ac:dyDescent="0.2">
      <c r="O33661" s="223"/>
    </row>
    <row r="33662" spans="15:15" x14ac:dyDescent="0.2">
      <c r="O33662" s="223"/>
    </row>
    <row r="33663" spans="15:15" x14ac:dyDescent="0.2">
      <c r="O33663" s="223"/>
    </row>
    <row r="33664" spans="15:15" x14ac:dyDescent="0.2">
      <c r="O33664" s="223"/>
    </row>
    <row r="33665" spans="15:15" x14ac:dyDescent="0.2">
      <c r="O33665" s="223"/>
    </row>
    <row r="33666" spans="15:15" x14ac:dyDescent="0.2">
      <c r="O33666" s="223"/>
    </row>
    <row r="33667" spans="15:15" x14ac:dyDescent="0.2">
      <c r="O33667" s="223"/>
    </row>
    <row r="33668" spans="15:15" x14ac:dyDescent="0.2">
      <c r="O33668" s="223"/>
    </row>
    <row r="33669" spans="15:15" x14ac:dyDescent="0.2">
      <c r="O33669" s="223"/>
    </row>
    <row r="33670" spans="15:15" x14ac:dyDescent="0.2">
      <c r="O33670" s="223"/>
    </row>
    <row r="33671" spans="15:15" x14ac:dyDescent="0.2">
      <c r="O33671" s="223"/>
    </row>
    <row r="33672" spans="15:15" x14ac:dyDescent="0.2">
      <c r="O33672" s="223"/>
    </row>
    <row r="33673" spans="15:15" x14ac:dyDescent="0.2">
      <c r="O33673" s="223"/>
    </row>
    <row r="33674" spans="15:15" x14ac:dyDescent="0.2">
      <c r="O33674" s="223"/>
    </row>
    <row r="33675" spans="15:15" x14ac:dyDescent="0.2">
      <c r="O33675" s="223"/>
    </row>
    <row r="33676" spans="15:15" x14ac:dyDescent="0.2">
      <c r="O33676" s="223"/>
    </row>
    <row r="33677" spans="15:15" x14ac:dyDescent="0.2">
      <c r="O33677" s="223"/>
    </row>
    <row r="33678" spans="15:15" x14ac:dyDescent="0.2">
      <c r="O33678" s="223"/>
    </row>
    <row r="33679" spans="15:15" x14ac:dyDescent="0.2">
      <c r="O33679" s="223"/>
    </row>
    <row r="33680" spans="15:15" x14ac:dyDescent="0.2">
      <c r="O33680" s="223"/>
    </row>
    <row r="33681" spans="15:15" x14ac:dyDescent="0.2">
      <c r="O33681" s="223"/>
    </row>
    <row r="33682" spans="15:15" x14ac:dyDescent="0.2">
      <c r="O33682" s="223"/>
    </row>
    <row r="33683" spans="15:15" x14ac:dyDescent="0.2">
      <c r="O33683" s="223"/>
    </row>
    <row r="33684" spans="15:15" x14ac:dyDescent="0.2">
      <c r="O33684" s="223"/>
    </row>
    <row r="33685" spans="15:15" x14ac:dyDescent="0.2">
      <c r="O33685" s="223"/>
    </row>
    <row r="33686" spans="15:15" x14ac:dyDescent="0.2">
      <c r="O33686" s="223"/>
    </row>
    <row r="33687" spans="15:15" x14ac:dyDescent="0.2">
      <c r="O33687" s="223"/>
    </row>
    <row r="33688" spans="15:15" x14ac:dyDescent="0.2">
      <c r="O33688" s="223"/>
    </row>
    <row r="33689" spans="15:15" x14ac:dyDescent="0.2">
      <c r="O33689" s="223"/>
    </row>
    <row r="33690" spans="15:15" x14ac:dyDescent="0.2">
      <c r="O33690" s="223"/>
    </row>
    <row r="33691" spans="15:15" x14ac:dyDescent="0.2">
      <c r="O33691" s="223"/>
    </row>
    <row r="33692" spans="15:15" x14ac:dyDescent="0.2">
      <c r="O33692" s="223"/>
    </row>
    <row r="33693" spans="15:15" x14ac:dyDescent="0.2">
      <c r="O33693" s="223"/>
    </row>
    <row r="33694" spans="15:15" x14ac:dyDescent="0.2">
      <c r="O33694" s="223"/>
    </row>
    <row r="33695" spans="15:15" x14ac:dyDescent="0.2">
      <c r="O33695" s="223"/>
    </row>
    <row r="33696" spans="15:15" x14ac:dyDescent="0.2">
      <c r="O33696" s="223"/>
    </row>
    <row r="33697" spans="15:15" x14ac:dyDescent="0.2">
      <c r="O33697" s="223"/>
    </row>
    <row r="33698" spans="15:15" x14ac:dyDescent="0.2">
      <c r="O33698" s="223"/>
    </row>
    <row r="33699" spans="15:15" x14ac:dyDescent="0.2">
      <c r="O33699" s="223"/>
    </row>
    <row r="33700" spans="15:15" x14ac:dyDescent="0.2">
      <c r="O33700" s="223"/>
    </row>
    <row r="33701" spans="15:15" x14ac:dyDescent="0.2">
      <c r="O33701" s="223"/>
    </row>
    <row r="33702" spans="15:15" x14ac:dyDescent="0.2">
      <c r="O33702" s="223"/>
    </row>
    <row r="33703" spans="15:15" x14ac:dyDescent="0.2">
      <c r="O33703" s="223"/>
    </row>
    <row r="33704" spans="15:15" x14ac:dyDescent="0.2">
      <c r="O33704" s="223"/>
    </row>
    <row r="33705" spans="15:15" x14ac:dyDescent="0.2">
      <c r="O33705" s="223"/>
    </row>
    <row r="33706" spans="15:15" x14ac:dyDescent="0.2">
      <c r="O33706" s="223"/>
    </row>
    <row r="33707" spans="15:15" x14ac:dyDescent="0.2">
      <c r="O33707" s="223"/>
    </row>
    <row r="33708" spans="15:15" x14ac:dyDescent="0.2">
      <c r="O33708" s="223"/>
    </row>
    <row r="33709" spans="15:15" x14ac:dyDescent="0.2">
      <c r="O33709" s="223"/>
    </row>
    <row r="33710" spans="15:15" x14ac:dyDescent="0.2">
      <c r="O33710" s="223"/>
    </row>
    <row r="33711" spans="15:15" x14ac:dyDescent="0.2">
      <c r="O33711" s="223"/>
    </row>
    <row r="33712" spans="15:15" x14ac:dyDescent="0.2">
      <c r="O33712" s="223"/>
    </row>
    <row r="33713" spans="15:15" x14ac:dyDescent="0.2">
      <c r="O33713" s="223"/>
    </row>
    <row r="33714" spans="15:15" x14ac:dyDescent="0.2">
      <c r="O33714" s="223"/>
    </row>
    <row r="33715" spans="15:15" x14ac:dyDescent="0.2">
      <c r="O33715" s="223"/>
    </row>
    <row r="33716" spans="15:15" x14ac:dyDescent="0.2">
      <c r="O33716" s="223"/>
    </row>
    <row r="33717" spans="15:15" x14ac:dyDescent="0.2">
      <c r="O33717" s="223"/>
    </row>
    <row r="33718" spans="15:15" x14ac:dyDescent="0.2">
      <c r="O33718" s="223"/>
    </row>
    <row r="33719" spans="15:15" x14ac:dyDescent="0.2">
      <c r="O33719" s="223"/>
    </row>
    <row r="33720" spans="15:15" x14ac:dyDescent="0.2">
      <c r="O33720" s="223"/>
    </row>
    <row r="33721" spans="15:15" x14ac:dyDescent="0.2">
      <c r="O33721" s="223"/>
    </row>
    <row r="33722" spans="15:15" x14ac:dyDescent="0.2">
      <c r="O33722" s="223"/>
    </row>
    <row r="33723" spans="15:15" x14ac:dyDescent="0.2">
      <c r="O33723" s="223"/>
    </row>
    <row r="33724" spans="15:15" x14ac:dyDescent="0.2">
      <c r="O33724" s="223"/>
    </row>
    <row r="33725" spans="15:15" x14ac:dyDescent="0.2">
      <c r="O33725" s="223"/>
    </row>
    <row r="33726" spans="15:15" x14ac:dyDescent="0.2">
      <c r="O33726" s="223"/>
    </row>
    <row r="33727" spans="15:15" x14ac:dyDescent="0.2">
      <c r="O33727" s="223"/>
    </row>
    <row r="33728" spans="15:15" x14ac:dyDescent="0.2">
      <c r="O33728" s="223"/>
    </row>
    <row r="33729" spans="15:15" x14ac:dyDescent="0.2">
      <c r="O33729" s="223"/>
    </row>
    <row r="33730" spans="15:15" x14ac:dyDescent="0.2">
      <c r="O33730" s="223"/>
    </row>
    <row r="33731" spans="15:15" x14ac:dyDescent="0.2">
      <c r="O33731" s="223"/>
    </row>
    <row r="33732" spans="15:15" x14ac:dyDescent="0.2">
      <c r="O33732" s="223"/>
    </row>
    <row r="33733" spans="15:15" x14ac:dyDescent="0.2">
      <c r="O33733" s="223"/>
    </row>
    <row r="33734" spans="15:15" x14ac:dyDescent="0.2">
      <c r="O33734" s="223"/>
    </row>
    <row r="33735" spans="15:15" x14ac:dyDescent="0.2">
      <c r="O33735" s="223"/>
    </row>
    <row r="33736" spans="15:15" x14ac:dyDescent="0.2">
      <c r="O33736" s="223"/>
    </row>
    <row r="33737" spans="15:15" x14ac:dyDescent="0.2">
      <c r="O33737" s="223"/>
    </row>
    <row r="33738" spans="15:15" x14ac:dyDescent="0.2">
      <c r="O33738" s="223"/>
    </row>
    <row r="33739" spans="15:15" x14ac:dyDescent="0.2">
      <c r="O33739" s="223"/>
    </row>
    <row r="33740" spans="15:15" x14ac:dyDescent="0.2">
      <c r="O33740" s="223"/>
    </row>
    <row r="33741" spans="15:15" x14ac:dyDescent="0.2">
      <c r="O33741" s="223"/>
    </row>
    <row r="33742" spans="15:15" x14ac:dyDescent="0.2">
      <c r="O33742" s="223"/>
    </row>
    <row r="33743" spans="15:15" x14ac:dyDescent="0.2">
      <c r="O33743" s="223"/>
    </row>
    <row r="33744" spans="15:15" x14ac:dyDescent="0.2">
      <c r="O33744" s="223"/>
    </row>
    <row r="33745" spans="15:15" x14ac:dyDescent="0.2">
      <c r="O33745" s="223"/>
    </row>
    <row r="33746" spans="15:15" x14ac:dyDescent="0.2">
      <c r="O33746" s="223"/>
    </row>
    <row r="33747" spans="15:15" x14ac:dyDescent="0.2">
      <c r="O33747" s="223"/>
    </row>
    <row r="33748" spans="15:15" x14ac:dyDescent="0.2">
      <c r="O33748" s="223"/>
    </row>
    <row r="33749" spans="15:15" x14ac:dyDescent="0.2">
      <c r="O33749" s="223"/>
    </row>
    <row r="33750" spans="15:15" x14ac:dyDescent="0.2">
      <c r="O33750" s="223"/>
    </row>
    <row r="33751" spans="15:15" x14ac:dyDescent="0.2">
      <c r="O33751" s="223"/>
    </row>
    <row r="33752" spans="15:15" x14ac:dyDescent="0.2">
      <c r="O33752" s="223"/>
    </row>
    <row r="33753" spans="15:15" x14ac:dyDescent="0.2">
      <c r="O33753" s="223"/>
    </row>
    <row r="33754" spans="15:15" x14ac:dyDescent="0.2">
      <c r="O33754" s="223"/>
    </row>
    <row r="33755" spans="15:15" x14ac:dyDescent="0.2">
      <c r="O33755" s="223"/>
    </row>
    <row r="33756" spans="15:15" x14ac:dyDescent="0.2">
      <c r="O33756" s="223"/>
    </row>
    <row r="33757" spans="15:15" x14ac:dyDescent="0.2">
      <c r="O33757" s="223"/>
    </row>
    <row r="33758" spans="15:15" x14ac:dyDescent="0.2">
      <c r="O33758" s="223"/>
    </row>
    <row r="33759" spans="15:15" x14ac:dyDescent="0.2">
      <c r="O33759" s="223"/>
    </row>
    <row r="33760" spans="15:15" x14ac:dyDescent="0.2">
      <c r="O33760" s="223"/>
    </row>
    <row r="33761" spans="15:15" x14ac:dyDescent="0.2">
      <c r="O33761" s="223"/>
    </row>
    <row r="33762" spans="15:15" x14ac:dyDescent="0.2">
      <c r="O33762" s="223"/>
    </row>
    <row r="33763" spans="15:15" x14ac:dyDescent="0.2">
      <c r="O33763" s="223"/>
    </row>
    <row r="33764" spans="15:15" x14ac:dyDescent="0.2">
      <c r="O33764" s="223"/>
    </row>
    <row r="33765" spans="15:15" x14ac:dyDescent="0.2">
      <c r="O33765" s="223"/>
    </row>
    <row r="33766" spans="15:15" x14ac:dyDescent="0.2">
      <c r="O33766" s="223"/>
    </row>
    <row r="33767" spans="15:15" x14ac:dyDescent="0.2">
      <c r="O33767" s="223"/>
    </row>
    <row r="33768" spans="15:15" x14ac:dyDescent="0.2">
      <c r="O33768" s="223"/>
    </row>
    <row r="33769" spans="15:15" x14ac:dyDescent="0.2">
      <c r="O33769" s="223"/>
    </row>
    <row r="33770" spans="15:15" x14ac:dyDescent="0.2">
      <c r="O33770" s="223"/>
    </row>
    <row r="33771" spans="15:15" x14ac:dyDescent="0.2">
      <c r="O33771" s="223"/>
    </row>
    <row r="33772" spans="15:15" x14ac:dyDescent="0.2">
      <c r="O33772" s="223"/>
    </row>
    <row r="33773" spans="15:15" x14ac:dyDescent="0.2">
      <c r="O33773" s="223"/>
    </row>
    <row r="33774" spans="15:15" x14ac:dyDescent="0.2">
      <c r="O33774" s="223"/>
    </row>
    <row r="33775" spans="15:15" x14ac:dyDescent="0.2">
      <c r="O33775" s="223"/>
    </row>
    <row r="33776" spans="15:15" x14ac:dyDescent="0.2">
      <c r="O33776" s="223"/>
    </row>
    <row r="33777" spans="15:15" x14ac:dyDescent="0.2">
      <c r="O33777" s="223"/>
    </row>
    <row r="33778" spans="15:15" x14ac:dyDescent="0.2">
      <c r="O33778" s="223"/>
    </row>
    <row r="33779" spans="15:15" x14ac:dyDescent="0.2">
      <c r="O33779" s="223"/>
    </row>
    <row r="33780" spans="15:15" x14ac:dyDescent="0.2">
      <c r="O33780" s="223"/>
    </row>
    <row r="33781" spans="15:15" x14ac:dyDescent="0.2">
      <c r="O33781" s="223"/>
    </row>
    <row r="33782" spans="15:15" x14ac:dyDescent="0.2">
      <c r="O33782" s="223"/>
    </row>
    <row r="33783" spans="15:15" x14ac:dyDescent="0.2">
      <c r="O33783" s="223"/>
    </row>
    <row r="33784" spans="15:15" x14ac:dyDescent="0.2">
      <c r="O33784" s="223"/>
    </row>
    <row r="33785" spans="15:15" x14ac:dyDescent="0.2">
      <c r="O33785" s="223"/>
    </row>
    <row r="33786" spans="15:15" x14ac:dyDescent="0.2">
      <c r="O33786" s="223"/>
    </row>
    <row r="33787" spans="15:15" x14ac:dyDescent="0.2">
      <c r="O33787" s="223"/>
    </row>
    <row r="33788" spans="15:15" x14ac:dyDescent="0.2">
      <c r="O33788" s="223"/>
    </row>
    <row r="33789" spans="15:15" x14ac:dyDescent="0.2">
      <c r="O33789" s="223"/>
    </row>
    <row r="33790" spans="15:15" x14ac:dyDescent="0.2">
      <c r="O33790" s="223"/>
    </row>
    <row r="33791" spans="15:15" x14ac:dyDescent="0.2">
      <c r="O33791" s="223"/>
    </row>
    <row r="33792" spans="15:15" x14ac:dyDescent="0.2">
      <c r="O33792" s="223"/>
    </row>
    <row r="33793" spans="15:15" x14ac:dyDescent="0.2">
      <c r="O33793" s="223"/>
    </row>
    <row r="33794" spans="15:15" x14ac:dyDescent="0.2">
      <c r="O33794" s="223"/>
    </row>
    <row r="33795" spans="15:15" x14ac:dyDescent="0.2">
      <c r="O33795" s="223"/>
    </row>
    <row r="33796" spans="15:15" x14ac:dyDescent="0.2">
      <c r="O33796" s="223"/>
    </row>
    <row r="33797" spans="15:15" x14ac:dyDescent="0.2">
      <c r="O33797" s="223"/>
    </row>
    <row r="33798" spans="15:15" x14ac:dyDescent="0.2">
      <c r="O33798" s="223"/>
    </row>
    <row r="33799" spans="15:15" x14ac:dyDescent="0.2">
      <c r="O33799" s="223"/>
    </row>
    <row r="33800" spans="15:15" x14ac:dyDescent="0.2">
      <c r="O33800" s="223"/>
    </row>
    <row r="33801" spans="15:15" x14ac:dyDescent="0.2">
      <c r="O33801" s="223"/>
    </row>
    <row r="33802" spans="15:15" x14ac:dyDescent="0.2">
      <c r="O33802" s="223"/>
    </row>
    <row r="33803" spans="15:15" x14ac:dyDescent="0.2">
      <c r="O33803" s="223"/>
    </row>
    <row r="33804" spans="15:15" x14ac:dyDescent="0.2">
      <c r="O33804" s="223"/>
    </row>
    <row r="33805" spans="15:15" x14ac:dyDescent="0.2">
      <c r="O33805" s="223"/>
    </row>
    <row r="33806" spans="15:15" x14ac:dyDescent="0.2">
      <c r="O33806" s="223"/>
    </row>
    <row r="33807" spans="15:15" x14ac:dyDescent="0.2">
      <c r="O33807" s="223"/>
    </row>
    <row r="33808" spans="15:15" x14ac:dyDescent="0.2">
      <c r="O33808" s="223"/>
    </row>
    <row r="33809" spans="15:15" x14ac:dyDescent="0.2">
      <c r="O33809" s="223"/>
    </row>
    <row r="33810" spans="15:15" x14ac:dyDescent="0.2">
      <c r="O33810" s="223"/>
    </row>
    <row r="33811" spans="15:15" x14ac:dyDescent="0.2">
      <c r="O33811" s="223"/>
    </row>
    <row r="33812" spans="15:15" x14ac:dyDescent="0.2">
      <c r="O33812" s="223"/>
    </row>
    <row r="33813" spans="15:15" x14ac:dyDescent="0.2">
      <c r="O33813" s="223"/>
    </row>
    <row r="33814" spans="15:15" x14ac:dyDescent="0.2">
      <c r="O33814" s="223"/>
    </row>
    <row r="33815" spans="15:15" x14ac:dyDescent="0.2">
      <c r="O33815" s="223"/>
    </row>
    <row r="33816" spans="15:15" x14ac:dyDescent="0.2">
      <c r="O33816" s="223"/>
    </row>
    <row r="33817" spans="15:15" x14ac:dyDescent="0.2">
      <c r="O33817" s="223"/>
    </row>
    <row r="33818" spans="15:15" x14ac:dyDescent="0.2">
      <c r="O33818" s="223"/>
    </row>
    <row r="33819" spans="15:15" x14ac:dyDescent="0.2">
      <c r="O33819" s="223"/>
    </row>
    <row r="33820" spans="15:15" x14ac:dyDescent="0.2">
      <c r="O33820" s="223"/>
    </row>
    <row r="33821" spans="15:15" x14ac:dyDescent="0.2">
      <c r="O33821" s="223"/>
    </row>
    <row r="33822" spans="15:15" x14ac:dyDescent="0.2">
      <c r="O33822" s="223"/>
    </row>
    <row r="33823" spans="15:15" x14ac:dyDescent="0.2">
      <c r="O33823" s="223"/>
    </row>
    <row r="33824" spans="15:15" x14ac:dyDescent="0.2">
      <c r="O33824" s="223"/>
    </row>
    <row r="33825" spans="15:15" x14ac:dyDescent="0.2">
      <c r="O33825" s="223"/>
    </row>
    <row r="33826" spans="15:15" x14ac:dyDescent="0.2">
      <c r="O33826" s="223"/>
    </row>
    <row r="33827" spans="15:15" x14ac:dyDescent="0.2">
      <c r="O33827" s="223"/>
    </row>
    <row r="33828" spans="15:15" x14ac:dyDescent="0.2">
      <c r="O33828" s="223"/>
    </row>
    <row r="33829" spans="15:15" x14ac:dyDescent="0.2">
      <c r="O33829" s="223"/>
    </row>
    <row r="33830" spans="15:15" x14ac:dyDescent="0.2">
      <c r="O33830" s="223"/>
    </row>
    <row r="33831" spans="15:15" x14ac:dyDescent="0.2">
      <c r="O33831" s="223"/>
    </row>
    <row r="33832" spans="15:15" x14ac:dyDescent="0.2">
      <c r="O33832" s="223"/>
    </row>
    <row r="33833" spans="15:15" x14ac:dyDescent="0.2">
      <c r="O33833" s="223"/>
    </row>
    <row r="33834" spans="15:15" x14ac:dyDescent="0.2">
      <c r="O33834" s="223"/>
    </row>
    <row r="33835" spans="15:15" x14ac:dyDescent="0.2">
      <c r="O33835" s="223"/>
    </row>
    <row r="33836" spans="15:15" x14ac:dyDescent="0.2">
      <c r="O33836" s="223"/>
    </row>
    <row r="33837" spans="15:15" x14ac:dyDescent="0.2">
      <c r="O33837" s="223"/>
    </row>
    <row r="33838" spans="15:15" x14ac:dyDescent="0.2">
      <c r="O33838" s="223"/>
    </row>
    <row r="33839" spans="15:15" x14ac:dyDescent="0.2">
      <c r="O33839" s="223"/>
    </row>
    <row r="33840" spans="15:15" x14ac:dyDescent="0.2">
      <c r="O33840" s="223"/>
    </row>
    <row r="33841" spans="15:15" x14ac:dyDescent="0.2">
      <c r="O33841" s="223"/>
    </row>
    <row r="33842" spans="15:15" x14ac:dyDescent="0.2">
      <c r="O33842" s="223"/>
    </row>
    <row r="33843" spans="15:15" x14ac:dyDescent="0.2">
      <c r="O33843" s="223"/>
    </row>
    <row r="33844" spans="15:15" x14ac:dyDescent="0.2">
      <c r="O33844" s="223"/>
    </row>
    <row r="33845" spans="15:15" x14ac:dyDescent="0.2">
      <c r="O33845" s="223"/>
    </row>
    <row r="33846" spans="15:15" x14ac:dyDescent="0.2">
      <c r="O33846" s="223"/>
    </row>
    <row r="33847" spans="15:15" x14ac:dyDescent="0.2">
      <c r="O33847" s="223"/>
    </row>
    <row r="33848" spans="15:15" x14ac:dyDescent="0.2">
      <c r="O33848" s="223"/>
    </row>
    <row r="33849" spans="15:15" x14ac:dyDescent="0.2">
      <c r="O33849" s="223"/>
    </row>
    <row r="33850" spans="15:15" x14ac:dyDescent="0.2">
      <c r="O33850" s="223"/>
    </row>
    <row r="33851" spans="15:15" x14ac:dyDescent="0.2">
      <c r="O33851" s="223"/>
    </row>
    <row r="33852" spans="15:15" x14ac:dyDescent="0.2">
      <c r="O33852" s="223"/>
    </row>
    <row r="33853" spans="15:15" x14ac:dyDescent="0.2">
      <c r="O33853" s="223"/>
    </row>
    <row r="33854" spans="15:15" x14ac:dyDescent="0.2">
      <c r="O33854" s="223"/>
    </row>
    <row r="33855" spans="15:15" x14ac:dyDescent="0.2">
      <c r="O33855" s="223"/>
    </row>
    <row r="33856" spans="15:15" x14ac:dyDescent="0.2">
      <c r="O33856" s="223"/>
    </row>
    <row r="33857" spans="15:15" x14ac:dyDescent="0.2">
      <c r="O33857" s="223"/>
    </row>
    <row r="33858" spans="15:15" x14ac:dyDescent="0.2">
      <c r="O33858" s="223"/>
    </row>
    <row r="33859" spans="15:15" x14ac:dyDescent="0.2">
      <c r="O33859" s="223"/>
    </row>
    <row r="33860" spans="15:15" x14ac:dyDescent="0.2">
      <c r="O33860" s="223"/>
    </row>
    <row r="33861" spans="15:15" x14ac:dyDescent="0.2">
      <c r="O33861" s="223"/>
    </row>
    <row r="33862" spans="15:15" x14ac:dyDescent="0.2">
      <c r="O33862" s="223"/>
    </row>
    <row r="33863" spans="15:15" x14ac:dyDescent="0.2">
      <c r="O33863" s="223"/>
    </row>
    <row r="33864" spans="15:15" x14ac:dyDescent="0.2">
      <c r="O33864" s="223"/>
    </row>
    <row r="33865" spans="15:15" x14ac:dyDescent="0.2">
      <c r="O33865" s="223"/>
    </row>
    <row r="33866" spans="15:15" x14ac:dyDescent="0.2">
      <c r="O33866" s="223"/>
    </row>
    <row r="33867" spans="15:15" x14ac:dyDescent="0.2">
      <c r="O33867" s="223"/>
    </row>
    <row r="33868" spans="15:15" x14ac:dyDescent="0.2">
      <c r="O33868" s="223"/>
    </row>
    <row r="33869" spans="15:15" x14ac:dyDescent="0.2">
      <c r="O33869" s="223"/>
    </row>
    <row r="33870" spans="15:15" x14ac:dyDescent="0.2">
      <c r="O33870" s="223"/>
    </row>
    <row r="33871" spans="15:15" x14ac:dyDescent="0.2">
      <c r="O33871" s="223"/>
    </row>
    <row r="33872" spans="15:15" x14ac:dyDescent="0.2">
      <c r="O33872" s="223"/>
    </row>
    <row r="33873" spans="15:15" x14ac:dyDescent="0.2">
      <c r="O33873" s="223"/>
    </row>
    <row r="33874" spans="15:15" x14ac:dyDescent="0.2">
      <c r="O33874" s="223"/>
    </row>
    <row r="33875" spans="15:15" x14ac:dyDescent="0.2">
      <c r="O33875" s="223"/>
    </row>
    <row r="33876" spans="15:15" x14ac:dyDescent="0.2">
      <c r="O33876" s="223"/>
    </row>
    <row r="33877" spans="15:15" x14ac:dyDescent="0.2">
      <c r="O33877" s="223"/>
    </row>
    <row r="33878" spans="15:15" x14ac:dyDescent="0.2">
      <c r="O33878" s="223"/>
    </row>
    <row r="33879" spans="15:15" x14ac:dyDescent="0.2">
      <c r="O33879" s="223"/>
    </row>
    <row r="33880" spans="15:15" x14ac:dyDescent="0.2">
      <c r="O33880" s="223"/>
    </row>
    <row r="33881" spans="15:15" x14ac:dyDescent="0.2">
      <c r="O33881" s="223"/>
    </row>
    <row r="33882" spans="15:15" x14ac:dyDescent="0.2">
      <c r="O33882" s="223"/>
    </row>
    <row r="33883" spans="15:15" x14ac:dyDescent="0.2">
      <c r="O33883" s="223"/>
    </row>
    <row r="33884" spans="15:15" x14ac:dyDescent="0.2">
      <c r="O33884" s="223"/>
    </row>
    <row r="33885" spans="15:15" x14ac:dyDescent="0.2">
      <c r="O33885" s="223"/>
    </row>
    <row r="33886" spans="15:15" x14ac:dyDescent="0.2">
      <c r="O33886" s="223"/>
    </row>
    <row r="33887" spans="15:15" x14ac:dyDescent="0.2">
      <c r="O33887" s="223"/>
    </row>
    <row r="33888" spans="15:15" x14ac:dyDescent="0.2">
      <c r="O33888" s="223"/>
    </row>
    <row r="33889" spans="15:15" x14ac:dyDescent="0.2">
      <c r="O33889" s="223"/>
    </row>
    <row r="33890" spans="15:15" x14ac:dyDescent="0.2">
      <c r="O33890" s="223"/>
    </row>
    <row r="33891" spans="15:15" x14ac:dyDescent="0.2">
      <c r="O33891" s="223"/>
    </row>
    <row r="33892" spans="15:15" x14ac:dyDescent="0.2">
      <c r="O33892" s="223"/>
    </row>
    <row r="33893" spans="15:15" x14ac:dyDescent="0.2">
      <c r="O33893" s="223"/>
    </row>
    <row r="33894" spans="15:15" x14ac:dyDescent="0.2">
      <c r="O33894" s="223"/>
    </row>
    <row r="33895" spans="15:15" x14ac:dyDescent="0.2">
      <c r="O33895" s="223"/>
    </row>
    <row r="33896" spans="15:15" x14ac:dyDescent="0.2">
      <c r="O33896" s="223"/>
    </row>
    <row r="33897" spans="15:15" x14ac:dyDescent="0.2">
      <c r="O33897" s="223"/>
    </row>
    <row r="33898" spans="15:15" x14ac:dyDescent="0.2">
      <c r="O33898" s="223"/>
    </row>
    <row r="33899" spans="15:15" x14ac:dyDescent="0.2">
      <c r="O33899" s="223"/>
    </row>
    <row r="33900" spans="15:15" x14ac:dyDescent="0.2">
      <c r="O33900" s="223"/>
    </row>
    <row r="33901" spans="15:15" x14ac:dyDescent="0.2">
      <c r="O33901" s="223"/>
    </row>
    <row r="33902" spans="15:15" x14ac:dyDescent="0.2">
      <c r="O33902" s="223"/>
    </row>
    <row r="33903" spans="15:15" x14ac:dyDescent="0.2">
      <c r="O33903" s="223"/>
    </row>
    <row r="33904" spans="15:15" x14ac:dyDescent="0.2">
      <c r="O33904" s="223"/>
    </row>
    <row r="33905" spans="15:15" x14ac:dyDescent="0.2">
      <c r="O33905" s="223"/>
    </row>
    <row r="33906" spans="15:15" x14ac:dyDescent="0.2">
      <c r="O33906" s="223"/>
    </row>
    <row r="33907" spans="15:15" x14ac:dyDescent="0.2">
      <c r="O33907" s="223"/>
    </row>
    <row r="33908" spans="15:15" x14ac:dyDescent="0.2">
      <c r="O33908" s="223"/>
    </row>
    <row r="33909" spans="15:15" x14ac:dyDescent="0.2">
      <c r="O33909" s="223"/>
    </row>
    <row r="33910" spans="15:15" x14ac:dyDescent="0.2">
      <c r="O33910" s="223"/>
    </row>
    <row r="33911" spans="15:15" x14ac:dyDescent="0.2">
      <c r="O33911" s="223"/>
    </row>
    <row r="33912" spans="15:15" x14ac:dyDescent="0.2">
      <c r="O33912" s="223"/>
    </row>
    <row r="33913" spans="15:15" x14ac:dyDescent="0.2">
      <c r="O33913" s="223"/>
    </row>
    <row r="33914" spans="15:15" x14ac:dyDescent="0.2">
      <c r="O33914" s="223"/>
    </row>
    <row r="33915" spans="15:15" x14ac:dyDescent="0.2">
      <c r="O33915" s="223"/>
    </row>
    <row r="33916" spans="15:15" x14ac:dyDescent="0.2">
      <c r="O33916" s="223"/>
    </row>
    <row r="33917" spans="15:15" x14ac:dyDescent="0.2">
      <c r="O33917" s="223"/>
    </row>
    <row r="33918" spans="15:15" x14ac:dyDescent="0.2">
      <c r="O33918" s="223"/>
    </row>
    <row r="33919" spans="15:15" x14ac:dyDescent="0.2">
      <c r="O33919" s="223"/>
    </row>
    <row r="33920" spans="15:15" x14ac:dyDescent="0.2">
      <c r="O33920" s="223"/>
    </row>
    <row r="33921" spans="15:15" x14ac:dyDescent="0.2">
      <c r="O33921" s="223"/>
    </row>
    <row r="33922" spans="15:15" x14ac:dyDescent="0.2">
      <c r="O33922" s="223"/>
    </row>
    <row r="33923" spans="15:15" x14ac:dyDescent="0.2">
      <c r="O33923" s="223"/>
    </row>
    <row r="33924" spans="15:15" x14ac:dyDescent="0.2">
      <c r="O33924" s="223"/>
    </row>
    <row r="33925" spans="15:15" x14ac:dyDescent="0.2">
      <c r="O33925" s="223"/>
    </row>
    <row r="33926" spans="15:15" x14ac:dyDescent="0.2">
      <c r="O33926" s="223"/>
    </row>
    <row r="33927" spans="15:15" x14ac:dyDescent="0.2">
      <c r="O33927" s="223"/>
    </row>
    <row r="33928" spans="15:15" x14ac:dyDescent="0.2">
      <c r="O33928" s="223"/>
    </row>
    <row r="33929" spans="15:15" x14ac:dyDescent="0.2">
      <c r="O33929" s="223"/>
    </row>
    <row r="33930" spans="15:15" x14ac:dyDescent="0.2">
      <c r="O33930" s="223"/>
    </row>
    <row r="33931" spans="15:15" x14ac:dyDescent="0.2">
      <c r="O33931" s="223"/>
    </row>
    <row r="33932" spans="15:15" x14ac:dyDescent="0.2">
      <c r="O33932" s="223"/>
    </row>
    <row r="33933" spans="15:15" x14ac:dyDescent="0.2">
      <c r="O33933" s="223"/>
    </row>
    <row r="33934" spans="15:15" x14ac:dyDescent="0.2">
      <c r="O33934" s="223"/>
    </row>
    <row r="33935" spans="15:15" x14ac:dyDescent="0.2">
      <c r="O33935" s="223"/>
    </row>
    <row r="33936" spans="15:15" x14ac:dyDescent="0.2">
      <c r="O33936" s="223"/>
    </row>
    <row r="33937" spans="15:15" x14ac:dyDescent="0.2">
      <c r="O33937" s="223"/>
    </row>
    <row r="33938" spans="15:15" x14ac:dyDescent="0.2">
      <c r="O33938" s="223"/>
    </row>
    <row r="33939" spans="15:15" x14ac:dyDescent="0.2">
      <c r="O33939" s="223"/>
    </row>
    <row r="33940" spans="15:15" x14ac:dyDescent="0.2">
      <c r="O33940" s="223"/>
    </row>
    <row r="33941" spans="15:15" x14ac:dyDescent="0.2">
      <c r="O33941" s="223"/>
    </row>
    <row r="33942" spans="15:15" x14ac:dyDescent="0.2">
      <c r="O33942" s="223"/>
    </row>
    <row r="33943" spans="15:15" x14ac:dyDescent="0.2">
      <c r="O33943" s="223"/>
    </row>
    <row r="33944" spans="15:15" x14ac:dyDescent="0.2">
      <c r="O33944" s="223"/>
    </row>
    <row r="33945" spans="15:15" x14ac:dyDescent="0.2">
      <c r="O33945" s="223"/>
    </row>
    <row r="33946" spans="15:15" x14ac:dyDescent="0.2">
      <c r="O33946" s="223"/>
    </row>
    <row r="33947" spans="15:15" x14ac:dyDescent="0.2">
      <c r="O33947" s="223"/>
    </row>
    <row r="33948" spans="15:15" x14ac:dyDescent="0.2">
      <c r="O33948" s="223"/>
    </row>
    <row r="33949" spans="15:15" x14ac:dyDescent="0.2">
      <c r="O33949" s="223"/>
    </row>
    <row r="33950" spans="15:15" x14ac:dyDescent="0.2">
      <c r="O33950" s="223"/>
    </row>
    <row r="33951" spans="15:15" x14ac:dyDescent="0.2">
      <c r="O33951" s="223"/>
    </row>
    <row r="33952" spans="15:15" x14ac:dyDescent="0.2">
      <c r="O33952" s="223"/>
    </row>
    <row r="33953" spans="15:15" x14ac:dyDescent="0.2">
      <c r="O33953" s="223"/>
    </row>
    <row r="33954" spans="15:15" x14ac:dyDescent="0.2">
      <c r="O33954" s="223"/>
    </row>
    <row r="33955" spans="15:15" x14ac:dyDescent="0.2">
      <c r="O33955" s="223"/>
    </row>
    <row r="33956" spans="15:15" x14ac:dyDescent="0.2">
      <c r="O33956" s="223"/>
    </row>
    <row r="33957" spans="15:15" x14ac:dyDescent="0.2">
      <c r="O33957" s="223"/>
    </row>
    <row r="33958" spans="15:15" x14ac:dyDescent="0.2">
      <c r="O33958" s="223"/>
    </row>
    <row r="33959" spans="15:15" x14ac:dyDescent="0.2">
      <c r="O33959" s="223"/>
    </row>
    <row r="33960" spans="15:15" x14ac:dyDescent="0.2">
      <c r="O33960" s="223"/>
    </row>
    <row r="33961" spans="15:15" x14ac:dyDescent="0.2">
      <c r="O33961" s="223"/>
    </row>
    <row r="33962" spans="15:15" x14ac:dyDescent="0.2">
      <c r="O33962" s="223"/>
    </row>
    <row r="33963" spans="15:15" x14ac:dyDescent="0.2">
      <c r="O33963" s="223"/>
    </row>
    <row r="33964" spans="15:15" x14ac:dyDescent="0.2">
      <c r="O33964" s="223"/>
    </row>
    <row r="33965" spans="15:15" x14ac:dyDescent="0.2">
      <c r="O33965" s="223"/>
    </row>
    <row r="33966" spans="15:15" x14ac:dyDescent="0.2">
      <c r="O33966" s="223"/>
    </row>
    <row r="33967" spans="15:15" x14ac:dyDescent="0.2">
      <c r="O33967" s="223"/>
    </row>
    <row r="33968" spans="15:15" x14ac:dyDescent="0.2">
      <c r="O33968" s="223"/>
    </row>
    <row r="33969" spans="15:15" x14ac:dyDescent="0.2">
      <c r="O33969" s="223"/>
    </row>
    <row r="33970" spans="15:15" x14ac:dyDescent="0.2">
      <c r="O33970" s="223"/>
    </row>
    <row r="33971" spans="15:15" x14ac:dyDescent="0.2">
      <c r="O33971" s="223"/>
    </row>
    <row r="33972" spans="15:15" x14ac:dyDescent="0.2">
      <c r="O33972" s="223"/>
    </row>
    <row r="33973" spans="15:15" x14ac:dyDescent="0.2">
      <c r="O33973" s="223"/>
    </row>
    <row r="33974" spans="15:15" x14ac:dyDescent="0.2">
      <c r="O33974" s="223"/>
    </row>
    <row r="33975" spans="15:15" x14ac:dyDescent="0.2">
      <c r="O33975" s="223"/>
    </row>
    <row r="33976" spans="15:15" x14ac:dyDescent="0.2">
      <c r="O33976" s="223"/>
    </row>
    <row r="33977" spans="15:15" x14ac:dyDescent="0.2">
      <c r="O33977" s="223"/>
    </row>
    <row r="33978" spans="15:15" x14ac:dyDescent="0.2">
      <c r="O33978" s="223"/>
    </row>
    <row r="33979" spans="15:15" x14ac:dyDescent="0.2">
      <c r="O33979" s="223"/>
    </row>
    <row r="33980" spans="15:15" x14ac:dyDescent="0.2">
      <c r="O33980" s="223"/>
    </row>
    <row r="33981" spans="15:15" x14ac:dyDescent="0.2">
      <c r="O33981" s="223"/>
    </row>
    <row r="33982" spans="15:15" x14ac:dyDescent="0.2">
      <c r="O33982" s="223"/>
    </row>
    <row r="33983" spans="15:15" x14ac:dyDescent="0.2">
      <c r="O33983" s="223"/>
    </row>
    <row r="33984" spans="15:15" x14ac:dyDescent="0.2">
      <c r="O33984" s="223"/>
    </row>
    <row r="33985" spans="15:15" x14ac:dyDescent="0.2">
      <c r="O33985" s="223"/>
    </row>
    <row r="33986" spans="15:15" x14ac:dyDescent="0.2">
      <c r="O33986" s="223"/>
    </row>
    <row r="33987" spans="15:15" x14ac:dyDescent="0.2">
      <c r="O33987" s="223"/>
    </row>
    <row r="33988" spans="15:15" x14ac:dyDescent="0.2">
      <c r="O33988" s="223"/>
    </row>
    <row r="33989" spans="15:15" x14ac:dyDescent="0.2">
      <c r="O33989" s="223"/>
    </row>
    <row r="33990" spans="15:15" x14ac:dyDescent="0.2">
      <c r="O33990" s="223"/>
    </row>
    <row r="33991" spans="15:15" x14ac:dyDescent="0.2">
      <c r="O33991" s="223"/>
    </row>
    <row r="33992" spans="15:15" x14ac:dyDescent="0.2">
      <c r="O33992" s="223"/>
    </row>
    <row r="33993" spans="15:15" x14ac:dyDescent="0.2">
      <c r="O33993" s="223"/>
    </row>
    <row r="33994" spans="15:15" x14ac:dyDescent="0.2">
      <c r="O33994" s="223"/>
    </row>
    <row r="33995" spans="15:15" x14ac:dyDescent="0.2">
      <c r="O33995" s="223"/>
    </row>
    <row r="33996" spans="15:15" x14ac:dyDescent="0.2">
      <c r="O33996" s="223"/>
    </row>
    <row r="33997" spans="15:15" x14ac:dyDescent="0.2">
      <c r="O33997" s="223"/>
    </row>
    <row r="33998" spans="15:15" x14ac:dyDescent="0.2">
      <c r="O33998" s="223"/>
    </row>
    <row r="33999" spans="15:15" x14ac:dyDescent="0.2">
      <c r="O33999" s="223"/>
    </row>
    <row r="34000" spans="15:15" x14ac:dyDescent="0.2">
      <c r="O34000" s="223"/>
    </row>
    <row r="34001" spans="15:15" x14ac:dyDescent="0.2">
      <c r="O34001" s="223"/>
    </row>
    <row r="34002" spans="15:15" x14ac:dyDescent="0.2">
      <c r="O34002" s="223"/>
    </row>
    <row r="34003" spans="15:15" x14ac:dyDescent="0.2">
      <c r="O34003" s="223"/>
    </row>
    <row r="34004" spans="15:15" x14ac:dyDescent="0.2">
      <c r="O34004" s="223"/>
    </row>
    <row r="34005" spans="15:15" x14ac:dyDescent="0.2">
      <c r="O34005" s="223"/>
    </row>
    <row r="34006" spans="15:15" x14ac:dyDescent="0.2">
      <c r="O34006" s="223"/>
    </row>
    <row r="34007" spans="15:15" x14ac:dyDescent="0.2">
      <c r="O34007" s="223"/>
    </row>
    <row r="34008" spans="15:15" x14ac:dyDescent="0.2">
      <c r="O34008" s="223"/>
    </row>
    <row r="34009" spans="15:15" x14ac:dyDescent="0.2">
      <c r="O34009" s="223"/>
    </row>
    <row r="34010" spans="15:15" x14ac:dyDescent="0.2">
      <c r="O34010" s="223"/>
    </row>
    <row r="34011" spans="15:15" x14ac:dyDescent="0.2">
      <c r="O34011" s="223"/>
    </row>
    <row r="34012" spans="15:15" x14ac:dyDescent="0.2">
      <c r="O34012" s="223"/>
    </row>
    <row r="34013" spans="15:15" x14ac:dyDescent="0.2">
      <c r="O34013" s="223"/>
    </row>
    <row r="34014" spans="15:15" x14ac:dyDescent="0.2">
      <c r="O34014" s="223"/>
    </row>
    <row r="34015" spans="15:15" x14ac:dyDescent="0.2">
      <c r="O34015" s="223"/>
    </row>
    <row r="34016" spans="15:15" x14ac:dyDescent="0.2">
      <c r="O34016" s="223"/>
    </row>
    <row r="34017" spans="15:15" x14ac:dyDescent="0.2">
      <c r="O34017" s="223"/>
    </row>
    <row r="34018" spans="15:15" x14ac:dyDescent="0.2">
      <c r="O34018" s="223"/>
    </row>
    <row r="34019" spans="15:15" x14ac:dyDescent="0.2">
      <c r="O34019" s="223"/>
    </row>
    <row r="34020" spans="15:15" x14ac:dyDescent="0.2">
      <c r="O34020" s="223"/>
    </row>
    <row r="34021" spans="15:15" x14ac:dyDescent="0.2">
      <c r="O34021" s="223"/>
    </row>
    <row r="34022" spans="15:15" x14ac:dyDescent="0.2">
      <c r="O34022" s="223"/>
    </row>
    <row r="34023" spans="15:15" x14ac:dyDescent="0.2">
      <c r="O34023" s="223"/>
    </row>
    <row r="34024" spans="15:15" x14ac:dyDescent="0.2">
      <c r="O34024" s="223"/>
    </row>
    <row r="34025" spans="15:15" x14ac:dyDescent="0.2">
      <c r="O34025" s="223"/>
    </row>
    <row r="34026" spans="15:15" x14ac:dyDescent="0.2">
      <c r="O34026" s="223"/>
    </row>
    <row r="34027" spans="15:15" x14ac:dyDescent="0.2">
      <c r="O34027" s="223"/>
    </row>
    <row r="34028" spans="15:15" x14ac:dyDescent="0.2">
      <c r="O34028" s="223"/>
    </row>
    <row r="34029" spans="15:15" x14ac:dyDescent="0.2">
      <c r="O34029" s="223"/>
    </row>
    <row r="34030" spans="15:15" x14ac:dyDescent="0.2">
      <c r="O34030" s="223"/>
    </row>
    <row r="34031" spans="15:15" x14ac:dyDescent="0.2">
      <c r="O34031" s="223"/>
    </row>
    <row r="34032" spans="15:15" x14ac:dyDescent="0.2">
      <c r="O34032" s="223"/>
    </row>
    <row r="34033" spans="15:15" x14ac:dyDescent="0.2">
      <c r="O34033" s="223"/>
    </row>
    <row r="34034" spans="15:15" x14ac:dyDescent="0.2">
      <c r="O34034" s="223"/>
    </row>
    <row r="34035" spans="15:15" x14ac:dyDescent="0.2">
      <c r="O34035" s="223"/>
    </row>
    <row r="34036" spans="15:15" x14ac:dyDescent="0.2">
      <c r="O34036" s="223"/>
    </row>
    <row r="34037" spans="15:15" x14ac:dyDescent="0.2">
      <c r="O34037" s="223"/>
    </row>
    <row r="34038" spans="15:15" x14ac:dyDescent="0.2">
      <c r="O34038" s="223"/>
    </row>
    <row r="34039" spans="15:15" x14ac:dyDescent="0.2">
      <c r="O34039" s="223"/>
    </row>
    <row r="34040" spans="15:15" x14ac:dyDescent="0.2">
      <c r="O34040" s="223"/>
    </row>
    <row r="34041" spans="15:15" x14ac:dyDescent="0.2">
      <c r="O34041" s="223"/>
    </row>
    <row r="34042" spans="15:15" x14ac:dyDescent="0.2">
      <c r="O34042" s="223"/>
    </row>
    <row r="34043" spans="15:15" x14ac:dyDescent="0.2">
      <c r="O34043" s="223"/>
    </row>
    <row r="34044" spans="15:15" x14ac:dyDescent="0.2">
      <c r="O34044" s="223"/>
    </row>
    <row r="34045" spans="15:15" x14ac:dyDescent="0.2">
      <c r="O34045" s="223"/>
    </row>
    <row r="34046" spans="15:15" x14ac:dyDescent="0.2">
      <c r="O34046" s="223"/>
    </row>
    <row r="34047" spans="15:15" x14ac:dyDescent="0.2">
      <c r="O34047" s="223"/>
    </row>
    <row r="34048" spans="15:15" x14ac:dyDescent="0.2">
      <c r="O34048" s="223"/>
    </row>
    <row r="34049" spans="15:15" x14ac:dyDescent="0.2">
      <c r="O34049" s="223"/>
    </row>
    <row r="34050" spans="15:15" x14ac:dyDescent="0.2">
      <c r="O34050" s="223"/>
    </row>
    <row r="34051" spans="15:15" x14ac:dyDescent="0.2">
      <c r="O34051" s="223"/>
    </row>
    <row r="34052" spans="15:15" x14ac:dyDescent="0.2">
      <c r="O34052" s="223"/>
    </row>
    <row r="34053" spans="15:15" x14ac:dyDescent="0.2">
      <c r="O34053" s="223"/>
    </row>
    <row r="34054" spans="15:15" x14ac:dyDescent="0.2">
      <c r="O34054" s="223"/>
    </row>
    <row r="34055" spans="15:15" x14ac:dyDescent="0.2">
      <c r="O34055" s="223"/>
    </row>
    <row r="34056" spans="15:15" x14ac:dyDescent="0.2">
      <c r="O34056" s="223"/>
    </row>
    <row r="34057" spans="15:15" x14ac:dyDescent="0.2">
      <c r="O34057" s="223"/>
    </row>
    <row r="34058" spans="15:15" x14ac:dyDescent="0.2">
      <c r="O34058" s="223"/>
    </row>
    <row r="34059" spans="15:15" x14ac:dyDescent="0.2">
      <c r="O34059" s="223"/>
    </row>
    <row r="34060" spans="15:15" x14ac:dyDescent="0.2">
      <c r="O34060" s="223"/>
    </row>
    <row r="34061" spans="15:15" x14ac:dyDescent="0.2">
      <c r="O34061" s="223"/>
    </row>
    <row r="34062" spans="15:15" x14ac:dyDescent="0.2">
      <c r="O34062" s="223"/>
    </row>
    <row r="34063" spans="15:15" x14ac:dyDescent="0.2">
      <c r="O34063" s="223"/>
    </row>
    <row r="34064" spans="15:15" x14ac:dyDescent="0.2">
      <c r="O34064" s="223"/>
    </row>
    <row r="34065" spans="15:15" x14ac:dyDescent="0.2">
      <c r="O34065" s="223"/>
    </row>
    <row r="34066" spans="15:15" x14ac:dyDescent="0.2">
      <c r="O34066" s="223"/>
    </row>
    <row r="34067" spans="15:15" x14ac:dyDescent="0.2">
      <c r="O34067" s="223"/>
    </row>
    <row r="34068" spans="15:15" x14ac:dyDescent="0.2">
      <c r="O34068" s="223"/>
    </row>
    <row r="34069" spans="15:15" x14ac:dyDescent="0.2">
      <c r="O34069" s="223"/>
    </row>
    <row r="34070" spans="15:15" x14ac:dyDescent="0.2">
      <c r="O34070" s="223"/>
    </row>
    <row r="34071" spans="15:15" x14ac:dyDescent="0.2">
      <c r="O34071" s="223"/>
    </row>
    <row r="34072" spans="15:15" x14ac:dyDescent="0.2">
      <c r="O34072" s="223"/>
    </row>
    <row r="34073" spans="15:15" x14ac:dyDescent="0.2">
      <c r="O34073" s="223"/>
    </row>
    <row r="34074" spans="15:15" x14ac:dyDescent="0.2">
      <c r="O34074" s="223"/>
    </row>
    <row r="34075" spans="15:15" x14ac:dyDescent="0.2">
      <c r="O34075" s="223"/>
    </row>
    <row r="34076" spans="15:15" x14ac:dyDescent="0.2">
      <c r="O34076" s="223"/>
    </row>
    <row r="34077" spans="15:15" x14ac:dyDescent="0.2">
      <c r="O34077" s="223"/>
    </row>
    <row r="34078" spans="15:15" x14ac:dyDescent="0.2">
      <c r="O34078" s="223"/>
    </row>
    <row r="34079" spans="15:15" x14ac:dyDescent="0.2">
      <c r="O34079" s="223"/>
    </row>
    <row r="34080" spans="15:15" x14ac:dyDescent="0.2">
      <c r="O34080" s="223"/>
    </row>
    <row r="34081" spans="15:15" x14ac:dyDescent="0.2">
      <c r="O34081" s="223"/>
    </row>
    <row r="34082" spans="15:15" x14ac:dyDescent="0.2">
      <c r="O34082" s="223"/>
    </row>
    <row r="34083" spans="15:15" x14ac:dyDescent="0.2">
      <c r="O34083" s="223"/>
    </row>
    <row r="34084" spans="15:15" x14ac:dyDescent="0.2">
      <c r="O34084" s="223"/>
    </row>
    <row r="34085" spans="15:15" x14ac:dyDescent="0.2">
      <c r="O34085" s="223"/>
    </row>
    <row r="34086" spans="15:15" x14ac:dyDescent="0.2">
      <c r="O34086" s="223"/>
    </row>
    <row r="34087" spans="15:15" x14ac:dyDescent="0.2">
      <c r="O34087" s="223"/>
    </row>
    <row r="34088" spans="15:15" x14ac:dyDescent="0.2">
      <c r="O34088" s="223"/>
    </row>
    <row r="34089" spans="15:15" x14ac:dyDescent="0.2">
      <c r="O34089" s="223"/>
    </row>
    <row r="34090" spans="15:15" x14ac:dyDescent="0.2">
      <c r="O34090" s="223"/>
    </row>
    <row r="34091" spans="15:15" x14ac:dyDescent="0.2">
      <c r="O34091" s="223"/>
    </row>
    <row r="34092" spans="15:15" x14ac:dyDescent="0.2">
      <c r="O34092" s="223"/>
    </row>
    <row r="34093" spans="15:15" x14ac:dyDescent="0.2">
      <c r="O34093" s="223"/>
    </row>
    <row r="34094" spans="15:15" x14ac:dyDescent="0.2">
      <c r="O34094" s="223"/>
    </row>
    <row r="34095" spans="15:15" x14ac:dyDescent="0.2">
      <c r="O34095" s="223"/>
    </row>
    <row r="34096" spans="15:15" x14ac:dyDescent="0.2">
      <c r="O34096" s="223"/>
    </row>
    <row r="34097" spans="15:15" x14ac:dyDescent="0.2">
      <c r="O34097" s="223"/>
    </row>
    <row r="34098" spans="15:15" x14ac:dyDescent="0.2">
      <c r="O34098" s="223"/>
    </row>
    <row r="34099" spans="15:15" x14ac:dyDescent="0.2">
      <c r="O34099" s="223"/>
    </row>
    <row r="34100" spans="15:15" x14ac:dyDescent="0.2">
      <c r="O34100" s="223"/>
    </row>
    <row r="34101" spans="15:15" x14ac:dyDescent="0.2">
      <c r="O34101" s="223"/>
    </row>
    <row r="34102" spans="15:15" x14ac:dyDescent="0.2">
      <c r="O34102" s="223"/>
    </row>
    <row r="34103" spans="15:15" x14ac:dyDescent="0.2">
      <c r="O34103" s="223"/>
    </row>
    <row r="34104" spans="15:15" x14ac:dyDescent="0.2">
      <c r="O34104" s="223"/>
    </row>
    <row r="34105" spans="15:15" x14ac:dyDescent="0.2">
      <c r="O34105" s="223"/>
    </row>
    <row r="34106" spans="15:15" x14ac:dyDescent="0.2">
      <c r="O34106" s="223"/>
    </row>
    <row r="34107" spans="15:15" x14ac:dyDescent="0.2">
      <c r="O34107" s="223"/>
    </row>
    <row r="34108" spans="15:15" x14ac:dyDescent="0.2">
      <c r="O34108" s="223"/>
    </row>
    <row r="34109" spans="15:15" x14ac:dyDescent="0.2">
      <c r="O34109" s="223"/>
    </row>
    <row r="34110" spans="15:15" x14ac:dyDescent="0.2">
      <c r="O34110" s="223"/>
    </row>
    <row r="34111" spans="15:15" x14ac:dyDescent="0.2">
      <c r="O34111" s="223"/>
    </row>
    <row r="34112" spans="15:15" x14ac:dyDescent="0.2">
      <c r="O34112" s="223"/>
    </row>
    <row r="34113" spans="15:15" x14ac:dyDescent="0.2">
      <c r="O34113" s="223"/>
    </row>
    <row r="34114" spans="15:15" x14ac:dyDescent="0.2">
      <c r="O34114" s="223"/>
    </row>
    <row r="34115" spans="15:15" x14ac:dyDescent="0.2">
      <c r="O34115" s="223"/>
    </row>
    <row r="34116" spans="15:15" x14ac:dyDescent="0.2">
      <c r="O34116" s="223"/>
    </row>
    <row r="34117" spans="15:15" x14ac:dyDescent="0.2">
      <c r="O34117" s="223"/>
    </row>
    <row r="34118" spans="15:15" x14ac:dyDescent="0.2">
      <c r="O34118" s="223"/>
    </row>
    <row r="34119" spans="15:15" x14ac:dyDescent="0.2">
      <c r="O34119" s="223"/>
    </row>
    <row r="34120" spans="15:15" x14ac:dyDescent="0.2">
      <c r="O34120" s="223"/>
    </row>
    <row r="34121" spans="15:15" x14ac:dyDescent="0.2">
      <c r="O34121" s="223"/>
    </row>
    <row r="34122" spans="15:15" x14ac:dyDescent="0.2">
      <c r="O34122" s="223"/>
    </row>
    <row r="34123" spans="15:15" x14ac:dyDescent="0.2">
      <c r="O34123" s="223"/>
    </row>
    <row r="34124" spans="15:15" x14ac:dyDescent="0.2">
      <c r="O34124" s="223"/>
    </row>
    <row r="34125" spans="15:15" x14ac:dyDescent="0.2">
      <c r="O34125" s="223"/>
    </row>
    <row r="34126" spans="15:15" x14ac:dyDescent="0.2">
      <c r="O34126" s="223"/>
    </row>
    <row r="34127" spans="15:15" x14ac:dyDescent="0.2">
      <c r="O34127" s="223"/>
    </row>
    <row r="34128" spans="15:15" x14ac:dyDescent="0.2">
      <c r="O34128" s="223"/>
    </row>
    <row r="34129" spans="15:15" x14ac:dyDescent="0.2">
      <c r="O34129" s="223"/>
    </row>
    <row r="34130" spans="15:15" x14ac:dyDescent="0.2">
      <c r="O34130" s="223"/>
    </row>
    <row r="34131" spans="15:15" x14ac:dyDescent="0.2">
      <c r="O34131" s="223"/>
    </row>
    <row r="34132" spans="15:15" x14ac:dyDescent="0.2">
      <c r="O34132" s="223"/>
    </row>
    <row r="34133" spans="15:15" x14ac:dyDescent="0.2">
      <c r="O34133" s="223"/>
    </row>
    <row r="34134" spans="15:15" x14ac:dyDescent="0.2">
      <c r="O34134" s="223"/>
    </row>
    <row r="34135" spans="15:15" x14ac:dyDescent="0.2">
      <c r="O34135" s="223"/>
    </row>
    <row r="34136" spans="15:15" x14ac:dyDescent="0.2">
      <c r="O34136" s="223"/>
    </row>
    <row r="34137" spans="15:15" x14ac:dyDescent="0.2">
      <c r="O34137" s="223"/>
    </row>
    <row r="34138" spans="15:15" x14ac:dyDescent="0.2">
      <c r="O34138" s="223"/>
    </row>
    <row r="34139" spans="15:15" x14ac:dyDescent="0.2">
      <c r="O34139" s="223"/>
    </row>
    <row r="34140" spans="15:15" x14ac:dyDescent="0.2">
      <c r="O34140" s="223"/>
    </row>
    <row r="34141" spans="15:15" x14ac:dyDescent="0.2">
      <c r="O34141" s="223"/>
    </row>
    <row r="34142" spans="15:15" x14ac:dyDescent="0.2">
      <c r="O34142" s="223"/>
    </row>
    <row r="34143" spans="15:15" x14ac:dyDescent="0.2">
      <c r="O34143" s="223"/>
    </row>
    <row r="34144" spans="15:15" x14ac:dyDescent="0.2">
      <c r="O34144" s="223"/>
    </row>
    <row r="34145" spans="15:15" x14ac:dyDescent="0.2">
      <c r="O34145" s="223"/>
    </row>
    <row r="34146" spans="15:15" x14ac:dyDescent="0.2">
      <c r="O34146" s="223"/>
    </row>
    <row r="34147" spans="15:15" x14ac:dyDescent="0.2">
      <c r="O34147" s="223"/>
    </row>
    <row r="34148" spans="15:15" x14ac:dyDescent="0.2">
      <c r="O34148" s="223"/>
    </row>
    <row r="34149" spans="15:15" x14ac:dyDescent="0.2">
      <c r="O34149" s="223"/>
    </row>
    <row r="34150" spans="15:15" x14ac:dyDescent="0.2">
      <c r="O34150" s="223"/>
    </row>
    <row r="34151" spans="15:15" x14ac:dyDescent="0.2">
      <c r="O34151" s="223"/>
    </row>
    <row r="34152" spans="15:15" x14ac:dyDescent="0.2">
      <c r="O34152" s="223"/>
    </row>
    <row r="34153" spans="15:15" x14ac:dyDescent="0.2">
      <c r="O34153" s="223"/>
    </row>
    <row r="34154" spans="15:15" x14ac:dyDescent="0.2">
      <c r="O34154" s="223"/>
    </row>
    <row r="34155" spans="15:15" x14ac:dyDescent="0.2">
      <c r="O34155" s="223"/>
    </row>
    <row r="34156" spans="15:15" x14ac:dyDescent="0.2">
      <c r="O34156" s="223"/>
    </row>
    <row r="34157" spans="15:15" x14ac:dyDescent="0.2">
      <c r="O34157" s="223"/>
    </row>
    <row r="34158" spans="15:15" x14ac:dyDescent="0.2">
      <c r="O34158" s="223"/>
    </row>
    <row r="34159" spans="15:15" x14ac:dyDescent="0.2">
      <c r="O34159" s="223"/>
    </row>
    <row r="34160" spans="15:15" x14ac:dyDescent="0.2">
      <c r="O34160" s="223"/>
    </row>
    <row r="34161" spans="15:15" x14ac:dyDescent="0.2">
      <c r="O34161" s="223"/>
    </row>
    <row r="34162" spans="15:15" x14ac:dyDescent="0.2">
      <c r="O34162" s="223"/>
    </row>
    <row r="34163" spans="15:15" x14ac:dyDescent="0.2">
      <c r="O34163" s="223"/>
    </row>
    <row r="34164" spans="15:15" x14ac:dyDescent="0.2">
      <c r="O34164" s="223"/>
    </row>
    <row r="34165" spans="15:15" x14ac:dyDescent="0.2">
      <c r="O34165" s="223"/>
    </row>
    <row r="34166" spans="15:15" x14ac:dyDescent="0.2">
      <c r="O34166" s="223"/>
    </row>
    <row r="34167" spans="15:15" x14ac:dyDescent="0.2">
      <c r="O34167" s="223"/>
    </row>
    <row r="34168" spans="15:15" x14ac:dyDescent="0.2">
      <c r="O34168" s="223"/>
    </row>
    <row r="34169" spans="15:15" x14ac:dyDescent="0.2">
      <c r="O34169" s="223"/>
    </row>
    <row r="34170" spans="15:15" x14ac:dyDescent="0.2">
      <c r="O34170" s="223"/>
    </row>
    <row r="34171" spans="15:15" x14ac:dyDescent="0.2">
      <c r="O34171" s="223"/>
    </row>
    <row r="34172" spans="15:15" x14ac:dyDescent="0.2">
      <c r="O34172" s="223"/>
    </row>
    <row r="34173" spans="15:15" x14ac:dyDescent="0.2">
      <c r="O34173" s="223"/>
    </row>
    <row r="34174" spans="15:15" x14ac:dyDescent="0.2">
      <c r="O34174" s="223"/>
    </row>
    <row r="34175" spans="15:15" x14ac:dyDescent="0.2">
      <c r="O34175" s="223"/>
    </row>
    <row r="34176" spans="15:15" x14ac:dyDescent="0.2">
      <c r="O34176" s="223"/>
    </row>
    <row r="34177" spans="15:15" x14ac:dyDescent="0.2">
      <c r="O34177" s="223"/>
    </row>
    <row r="34178" spans="15:15" x14ac:dyDescent="0.2">
      <c r="O34178" s="223"/>
    </row>
    <row r="34179" spans="15:15" x14ac:dyDescent="0.2">
      <c r="O34179" s="223"/>
    </row>
    <row r="34180" spans="15:15" x14ac:dyDescent="0.2">
      <c r="O34180" s="223"/>
    </row>
    <row r="34181" spans="15:15" x14ac:dyDescent="0.2">
      <c r="O34181" s="223"/>
    </row>
    <row r="34182" spans="15:15" x14ac:dyDescent="0.2">
      <c r="O34182" s="223"/>
    </row>
    <row r="34183" spans="15:15" x14ac:dyDescent="0.2">
      <c r="O34183" s="223"/>
    </row>
    <row r="34184" spans="15:15" x14ac:dyDescent="0.2">
      <c r="O34184" s="223"/>
    </row>
    <row r="34185" spans="15:15" x14ac:dyDescent="0.2">
      <c r="O34185" s="223"/>
    </row>
    <row r="34186" spans="15:15" x14ac:dyDescent="0.2">
      <c r="O34186" s="223"/>
    </row>
    <row r="34187" spans="15:15" x14ac:dyDescent="0.2">
      <c r="O34187" s="223"/>
    </row>
    <row r="34188" spans="15:15" x14ac:dyDescent="0.2">
      <c r="O34188" s="223"/>
    </row>
    <row r="34189" spans="15:15" x14ac:dyDescent="0.2">
      <c r="O34189" s="223"/>
    </row>
    <row r="34190" spans="15:15" x14ac:dyDescent="0.2">
      <c r="O34190" s="223"/>
    </row>
    <row r="34191" spans="15:15" x14ac:dyDescent="0.2">
      <c r="O34191" s="223"/>
    </row>
    <row r="34192" spans="15:15" x14ac:dyDescent="0.2">
      <c r="O34192" s="223"/>
    </row>
    <row r="34193" spans="15:15" x14ac:dyDescent="0.2">
      <c r="O34193" s="223"/>
    </row>
    <row r="34194" spans="15:15" x14ac:dyDescent="0.2">
      <c r="O34194" s="223"/>
    </row>
    <row r="34195" spans="15:15" x14ac:dyDescent="0.2">
      <c r="O34195" s="223"/>
    </row>
    <row r="34196" spans="15:15" x14ac:dyDescent="0.2">
      <c r="O34196" s="223"/>
    </row>
    <row r="34197" spans="15:15" x14ac:dyDescent="0.2">
      <c r="O34197" s="223"/>
    </row>
    <row r="34198" spans="15:15" x14ac:dyDescent="0.2">
      <c r="O34198" s="223"/>
    </row>
    <row r="34199" spans="15:15" x14ac:dyDescent="0.2">
      <c r="O34199" s="223"/>
    </row>
    <row r="34200" spans="15:15" x14ac:dyDescent="0.2">
      <c r="O34200" s="223"/>
    </row>
    <row r="34201" spans="15:15" x14ac:dyDescent="0.2">
      <c r="O34201" s="223"/>
    </row>
    <row r="34202" spans="15:15" x14ac:dyDescent="0.2">
      <c r="O34202" s="223"/>
    </row>
    <row r="34203" spans="15:15" x14ac:dyDescent="0.2">
      <c r="O34203" s="223"/>
    </row>
    <row r="34204" spans="15:15" x14ac:dyDescent="0.2">
      <c r="O34204" s="223"/>
    </row>
    <row r="34205" spans="15:15" x14ac:dyDescent="0.2">
      <c r="O34205" s="223"/>
    </row>
    <row r="34206" spans="15:15" x14ac:dyDescent="0.2">
      <c r="O34206" s="223"/>
    </row>
    <row r="34207" spans="15:15" x14ac:dyDescent="0.2">
      <c r="O34207" s="223"/>
    </row>
    <row r="34208" spans="15:15" x14ac:dyDescent="0.2">
      <c r="O34208" s="223"/>
    </row>
    <row r="34209" spans="15:15" x14ac:dyDescent="0.2">
      <c r="O34209" s="223"/>
    </row>
    <row r="34210" spans="15:15" x14ac:dyDescent="0.2">
      <c r="O34210" s="223"/>
    </row>
    <row r="34211" spans="15:15" x14ac:dyDescent="0.2">
      <c r="O34211" s="223"/>
    </row>
    <row r="34212" spans="15:15" x14ac:dyDescent="0.2">
      <c r="O34212" s="223"/>
    </row>
    <row r="34213" spans="15:15" x14ac:dyDescent="0.2">
      <c r="O34213" s="223"/>
    </row>
    <row r="34214" spans="15:15" x14ac:dyDescent="0.2">
      <c r="O34214" s="223"/>
    </row>
    <row r="34215" spans="15:15" x14ac:dyDescent="0.2">
      <c r="O34215" s="223"/>
    </row>
    <row r="34216" spans="15:15" x14ac:dyDescent="0.2">
      <c r="O34216" s="223"/>
    </row>
    <row r="34217" spans="15:15" x14ac:dyDescent="0.2">
      <c r="O34217" s="223"/>
    </row>
    <row r="34218" spans="15:15" x14ac:dyDescent="0.2">
      <c r="O34218" s="223"/>
    </row>
    <row r="34219" spans="15:15" x14ac:dyDescent="0.2">
      <c r="O34219" s="223"/>
    </row>
    <row r="34220" spans="15:15" x14ac:dyDescent="0.2">
      <c r="O34220" s="223"/>
    </row>
    <row r="34221" spans="15:15" x14ac:dyDescent="0.2">
      <c r="O34221" s="223"/>
    </row>
    <row r="34222" spans="15:15" x14ac:dyDescent="0.2">
      <c r="O34222" s="223"/>
    </row>
    <row r="34223" spans="15:15" x14ac:dyDescent="0.2">
      <c r="O34223" s="223"/>
    </row>
    <row r="34224" spans="15:15" x14ac:dyDescent="0.2">
      <c r="O34224" s="223"/>
    </row>
    <row r="34225" spans="15:15" x14ac:dyDescent="0.2">
      <c r="O34225" s="223"/>
    </row>
    <row r="34226" spans="15:15" x14ac:dyDescent="0.2">
      <c r="O34226" s="223"/>
    </row>
    <row r="34227" spans="15:15" x14ac:dyDescent="0.2">
      <c r="O34227" s="223"/>
    </row>
    <row r="34228" spans="15:15" x14ac:dyDescent="0.2">
      <c r="O34228" s="223"/>
    </row>
    <row r="34229" spans="15:15" x14ac:dyDescent="0.2">
      <c r="O34229" s="223"/>
    </row>
    <row r="34230" spans="15:15" x14ac:dyDescent="0.2">
      <c r="O34230" s="223"/>
    </row>
    <row r="34231" spans="15:15" x14ac:dyDescent="0.2">
      <c r="O34231" s="223"/>
    </row>
    <row r="34232" spans="15:15" x14ac:dyDescent="0.2">
      <c r="O34232" s="223"/>
    </row>
    <row r="34233" spans="15:15" x14ac:dyDescent="0.2">
      <c r="O34233" s="223"/>
    </row>
    <row r="34234" spans="15:15" x14ac:dyDescent="0.2">
      <c r="O34234" s="223"/>
    </row>
    <row r="34235" spans="15:15" x14ac:dyDescent="0.2">
      <c r="O34235" s="223"/>
    </row>
    <row r="34236" spans="15:15" x14ac:dyDescent="0.2">
      <c r="O34236" s="223"/>
    </row>
    <row r="34237" spans="15:15" x14ac:dyDescent="0.2">
      <c r="O34237" s="223"/>
    </row>
    <row r="34238" spans="15:15" x14ac:dyDescent="0.2">
      <c r="O34238" s="223"/>
    </row>
    <row r="34239" spans="15:15" x14ac:dyDescent="0.2">
      <c r="O34239" s="223"/>
    </row>
    <row r="34240" spans="15:15" x14ac:dyDescent="0.2">
      <c r="O34240" s="223"/>
    </row>
    <row r="34241" spans="15:15" x14ac:dyDescent="0.2">
      <c r="O34241" s="223"/>
    </row>
    <row r="34242" spans="15:15" x14ac:dyDescent="0.2">
      <c r="O34242" s="223"/>
    </row>
    <row r="34243" spans="15:15" x14ac:dyDescent="0.2">
      <c r="O34243" s="223"/>
    </row>
    <row r="34244" spans="15:15" x14ac:dyDescent="0.2">
      <c r="O34244" s="223"/>
    </row>
    <row r="34245" spans="15:15" x14ac:dyDescent="0.2">
      <c r="O34245" s="223"/>
    </row>
    <row r="34246" spans="15:15" x14ac:dyDescent="0.2">
      <c r="O34246" s="223"/>
    </row>
    <row r="34247" spans="15:15" x14ac:dyDescent="0.2">
      <c r="O34247" s="223"/>
    </row>
    <row r="34248" spans="15:15" x14ac:dyDescent="0.2">
      <c r="O34248" s="223"/>
    </row>
    <row r="34249" spans="15:15" x14ac:dyDescent="0.2">
      <c r="O34249" s="223"/>
    </row>
    <row r="34250" spans="15:15" x14ac:dyDescent="0.2">
      <c r="O34250" s="223"/>
    </row>
    <row r="34251" spans="15:15" x14ac:dyDescent="0.2">
      <c r="O34251" s="223"/>
    </row>
    <row r="34252" spans="15:15" x14ac:dyDescent="0.2">
      <c r="O34252" s="223"/>
    </row>
    <row r="34253" spans="15:15" x14ac:dyDescent="0.2">
      <c r="O34253" s="223"/>
    </row>
    <row r="34254" spans="15:15" x14ac:dyDescent="0.2">
      <c r="O34254" s="223"/>
    </row>
    <row r="34255" spans="15:15" x14ac:dyDescent="0.2">
      <c r="O34255" s="223"/>
    </row>
    <row r="34256" spans="15:15" x14ac:dyDescent="0.2">
      <c r="O34256" s="223"/>
    </row>
    <row r="34257" spans="15:15" x14ac:dyDescent="0.2">
      <c r="O34257" s="223"/>
    </row>
    <row r="34258" spans="15:15" x14ac:dyDescent="0.2">
      <c r="O34258" s="223"/>
    </row>
    <row r="34259" spans="15:15" x14ac:dyDescent="0.2">
      <c r="O34259" s="223"/>
    </row>
    <row r="34260" spans="15:15" x14ac:dyDescent="0.2">
      <c r="O34260" s="223"/>
    </row>
    <row r="34261" spans="15:15" x14ac:dyDescent="0.2">
      <c r="O34261" s="223"/>
    </row>
    <row r="34262" spans="15:15" x14ac:dyDescent="0.2">
      <c r="O34262" s="223"/>
    </row>
    <row r="34263" spans="15:15" x14ac:dyDescent="0.2">
      <c r="O34263" s="223"/>
    </row>
    <row r="34264" spans="15:15" x14ac:dyDescent="0.2">
      <c r="O34264" s="223"/>
    </row>
    <row r="34265" spans="15:15" x14ac:dyDescent="0.2">
      <c r="O34265" s="223"/>
    </row>
    <row r="34266" spans="15:15" x14ac:dyDescent="0.2">
      <c r="O34266" s="223"/>
    </row>
    <row r="34267" spans="15:15" x14ac:dyDescent="0.2">
      <c r="O34267" s="223"/>
    </row>
    <row r="34268" spans="15:15" x14ac:dyDescent="0.2">
      <c r="O34268" s="223"/>
    </row>
    <row r="34269" spans="15:15" x14ac:dyDescent="0.2">
      <c r="O34269" s="223"/>
    </row>
    <row r="34270" spans="15:15" x14ac:dyDescent="0.2">
      <c r="O34270" s="223"/>
    </row>
    <row r="34271" spans="15:15" x14ac:dyDescent="0.2">
      <c r="O34271" s="223"/>
    </row>
    <row r="34272" spans="15:15" x14ac:dyDescent="0.2">
      <c r="O34272" s="223"/>
    </row>
    <row r="34273" spans="15:15" x14ac:dyDescent="0.2">
      <c r="O34273" s="223"/>
    </row>
    <row r="34274" spans="15:15" x14ac:dyDescent="0.2">
      <c r="O34274" s="223"/>
    </row>
    <row r="34275" spans="15:15" x14ac:dyDescent="0.2">
      <c r="O34275" s="223"/>
    </row>
    <row r="34276" spans="15:15" x14ac:dyDescent="0.2">
      <c r="O34276" s="223"/>
    </row>
    <row r="34277" spans="15:15" x14ac:dyDescent="0.2">
      <c r="O34277" s="223"/>
    </row>
    <row r="34278" spans="15:15" x14ac:dyDescent="0.2">
      <c r="O34278" s="223"/>
    </row>
    <row r="34279" spans="15:15" x14ac:dyDescent="0.2">
      <c r="O34279" s="223"/>
    </row>
    <row r="34280" spans="15:15" x14ac:dyDescent="0.2">
      <c r="O34280" s="223"/>
    </row>
    <row r="34281" spans="15:15" x14ac:dyDescent="0.2">
      <c r="O34281" s="223"/>
    </row>
    <row r="34282" spans="15:15" x14ac:dyDescent="0.2">
      <c r="O34282" s="223"/>
    </row>
    <row r="34283" spans="15:15" x14ac:dyDescent="0.2">
      <c r="O34283" s="223"/>
    </row>
    <row r="34284" spans="15:15" x14ac:dyDescent="0.2">
      <c r="O34284" s="223"/>
    </row>
    <row r="34285" spans="15:15" x14ac:dyDescent="0.2">
      <c r="O34285" s="223"/>
    </row>
    <row r="34286" spans="15:15" x14ac:dyDescent="0.2">
      <c r="O34286" s="223"/>
    </row>
    <row r="34287" spans="15:15" x14ac:dyDescent="0.2">
      <c r="O34287" s="223"/>
    </row>
    <row r="34288" spans="15:15" x14ac:dyDescent="0.2">
      <c r="O34288" s="223"/>
    </row>
    <row r="34289" spans="15:15" x14ac:dyDescent="0.2">
      <c r="O34289" s="223"/>
    </row>
    <row r="34290" spans="15:15" x14ac:dyDescent="0.2">
      <c r="O34290" s="223"/>
    </row>
    <row r="34291" spans="15:15" x14ac:dyDescent="0.2">
      <c r="O34291" s="223"/>
    </row>
    <row r="34292" spans="15:15" x14ac:dyDescent="0.2">
      <c r="O34292" s="223"/>
    </row>
    <row r="34293" spans="15:15" x14ac:dyDescent="0.2">
      <c r="O34293" s="223"/>
    </row>
    <row r="34294" spans="15:15" x14ac:dyDescent="0.2">
      <c r="O34294" s="223"/>
    </row>
    <row r="34295" spans="15:15" x14ac:dyDescent="0.2">
      <c r="O34295" s="223"/>
    </row>
    <row r="34296" spans="15:15" x14ac:dyDescent="0.2">
      <c r="O34296" s="223"/>
    </row>
    <row r="34297" spans="15:15" x14ac:dyDescent="0.2">
      <c r="O34297" s="223"/>
    </row>
    <row r="34298" spans="15:15" x14ac:dyDescent="0.2">
      <c r="O34298" s="223"/>
    </row>
    <row r="34299" spans="15:15" x14ac:dyDescent="0.2">
      <c r="O34299" s="223"/>
    </row>
    <row r="34300" spans="15:15" x14ac:dyDescent="0.2">
      <c r="O34300" s="223"/>
    </row>
    <row r="34301" spans="15:15" x14ac:dyDescent="0.2">
      <c r="O34301" s="223"/>
    </row>
    <row r="34302" spans="15:15" x14ac:dyDescent="0.2">
      <c r="O34302" s="223"/>
    </row>
    <row r="34303" spans="15:15" x14ac:dyDescent="0.2">
      <c r="O34303" s="223"/>
    </row>
    <row r="34304" spans="15:15" x14ac:dyDescent="0.2">
      <c r="O34304" s="223"/>
    </row>
    <row r="34305" spans="15:15" x14ac:dyDescent="0.2">
      <c r="O34305" s="223"/>
    </row>
    <row r="34306" spans="15:15" x14ac:dyDescent="0.2">
      <c r="O34306" s="223"/>
    </row>
    <row r="34307" spans="15:15" x14ac:dyDescent="0.2">
      <c r="O34307" s="223"/>
    </row>
    <row r="34308" spans="15:15" x14ac:dyDescent="0.2">
      <c r="O34308" s="223"/>
    </row>
    <row r="34309" spans="15:15" x14ac:dyDescent="0.2">
      <c r="O34309" s="223"/>
    </row>
    <row r="34310" spans="15:15" x14ac:dyDescent="0.2">
      <c r="O34310" s="223"/>
    </row>
    <row r="34311" spans="15:15" x14ac:dyDescent="0.2">
      <c r="O34311" s="223"/>
    </row>
    <row r="34312" spans="15:15" x14ac:dyDescent="0.2">
      <c r="O34312" s="223"/>
    </row>
    <row r="34313" spans="15:15" x14ac:dyDescent="0.2">
      <c r="O34313" s="223"/>
    </row>
    <row r="34314" spans="15:15" x14ac:dyDescent="0.2">
      <c r="O34314" s="223"/>
    </row>
    <row r="34315" spans="15:15" x14ac:dyDescent="0.2">
      <c r="O34315" s="223"/>
    </row>
    <row r="34316" spans="15:15" x14ac:dyDescent="0.2">
      <c r="O34316" s="223"/>
    </row>
    <row r="34317" spans="15:15" x14ac:dyDescent="0.2">
      <c r="O34317" s="223"/>
    </row>
    <row r="34318" spans="15:15" x14ac:dyDescent="0.2">
      <c r="O34318" s="223"/>
    </row>
    <row r="34319" spans="15:15" x14ac:dyDescent="0.2">
      <c r="O34319" s="223"/>
    </row>
    <row r="34320" spans="15:15" x14ac:dyDescent="0.2">
      <c r="O34320" s="223"/>
    </row>
    <row r="34321" spans="15:15" x14ac:dyDescent="0.2">
      <c r="O34321" s="223"/>
    </row>
    <row r="34322" spans="15:15" x14ac:dyDescent="0.2">
      <c r="O34322" s="223"/>
    </row>
    <row r="34323" spans="15:15" x14ac:dyDescent="0.2">
      <c r="O34323" s="223"/>
    </row>
    <row r="34324" spans="15:15" x14ac:dyDescent="0.2">
      <c r="O34324" s="223"/>
    </row>
    <row r="34325" spans="15:15" x14ac:dyDescent="0.2">
      <c r="O34325" s="223"/>
    </row>
    <row r="34326" spans="15:15" x14ac:dyDescent="0.2">
      <c r="O34326" s="223"/>
    </row>
    <row r="34327" spans="15:15" x14ac:dyDescent="0.2">
      <c r="O34327" s="223"/>
    </row>
    <row r="34328" spans="15:15" x14ac:dyDescent="0.2">
      <c r="O34328" s="223"/>
    </row>
    <row r="34329" spans="15:15" x14ac:dyDescent="0.2">
      <c r="O34329" s="223"/>
    </row>
    <row r="34330" spans="15:15" x14ac:dyDescent="0.2">
      <c r="O34330" s="223"/>
    </row>
    <row r="34331" spans="15:15" x14ac:dyDescent="0.2">
      <c r="O34331" s="223"/>
    </row>
    <row r="34332" spans="15:15" x14ac:dyDescent="0.2">
      <c r="O34332" s="223"/>
    </row>
    <row r="34333" spans="15:15" x14ac:dyDescent="0.2">
      <c r="O34333" s="223"/>
    </row>
    <row r="34334" spans="15:15" x14ac:dyDescent="0.2">
      <c r="O34334" s="223"/>
    </row>
    <row r="34335" spans="15:15" x14ac:dyDescent="0.2">
      <c r="O34335" s="223"/>
    </row>
    <row r="34336" spans="15:15" x14ac:dyDescent="0.2">
      <c r="O34336" s="223"/>
    </row>
    <row r="34337" spans="15:15" x14ac:dyDescent="0.2">
      <c r="O34337" s="223"/>
    </row>
    <row r="34338" spans="15:15" x14ac:dyDescent="0.2">
      <c r="O34338" s="223"/>
    </row>
    <row r="34339" spans="15:15" x14ac:dyDescent="0.2">
      <c r="O34339" s="223"/>
    </row>
    <row r="34340" spans="15:15" x14ac:dyDescent="0.2">
      <c r="O34340" s="223"/>
    </row>
    <row r="34341" spans="15:15" x14ac:dyDescent="0.2">
      <c r="O34341" s="223"/>
    </row>
    <row r="34342" spans="15:15" x14ac:dyDescent="0.2">
      <c r="O34342" s="223"/>
    </row>
    <row r="34343" spans="15:15" x14ac:dyDescent="0.2">
      <c r="O34343" s="223"/>
    </row>
    <row r="34344" spans="15:15" x14ac:dyDescent="0.2">
      <c r="O34344" s="223"/>
    </row>
    <row r="34345" spans="15:15" x14ac:dyDescent="0.2">
      <c r="O34345" s="223"/>
    </row>
    <row r="34346" spans="15:15" x14ac:dyDescent="0.2">
      <c r="O34346" s="223"/>
    </row>
    <row r="34347" spans="15:15" x14ac:dyDescent="0.2">
      <c r="O34347" s="223"/>
    </row>
    <row r="34348" spans="15:15" x14ac:dyDescent="0.2">
      <c r="O34348" s="223"/>
    </row>
    <row r="34349" spans="15:15" x14ac:dyDescent="0.2">
      <c r="O34349" s="223"/>
    </row>
    <row r="34350" spans="15:15" x14ac:dyDescent="0.2">
      <c r="O34350" s="223"/>
    </row>
    <row r="34351" spans="15:15" x14ac:dyDescent="0.2">
      <c r="O34351" s="223"/>
    </row>
    <row r="34352" spans="15:15" x14ac:dyDescent="0.2">
      <c r="O34352" s="223"/>
    </row>
    <row r="34353" spans="15:15" x14ac:dyDescent="0.2">
      <c r="O34353" s="223"/>
    </row>
    <row r="34354" spans="15:15" x14ac:dyDescent="0.2">
      <c r="O34354" s="223"/>
    </row>
    <row r="34355" spans="15:15" x14ac:dyDescent="0.2">
      <c r="O34355" s="223"/>
    </row>
    <row r="34356" spans="15:15" x14ac:dyDescent="0.2">
      <c r="O34356" s="223"/>
    </row>
    <row r="34357" spans="15:15" x14ac:dyDescent="0.2">
      <c r="O34357" s="223"/>
    </row>
    <row r="34358" spans="15:15" x14ac:dyDescent="0.2">
      <c r="O34358" s="223"/>
    </row>
    <row r="34359" spans="15:15" x14ac:dyDescent="0.2">
      <c r="O34359" s="223"/>
    </row>
    <row r="34360" spans="15:15" x14ac:dyDescent="0.2">
      <c r="O34360" s="223"/>
    </row>
    <row r="34361" spans="15:15" x14ac:dyDescent="0.2">
      <c r="O34361" s="223"/>
    </row>
    <row r="34362" spans="15:15" x14ac:dyDescent="0.2">
      <c r="O34362" s="223"/>
    </row>
    <row r="34363" spans="15:15" x14ac:dyDescent="0.2">
      <c r="O34363" s="223"/>
    </row>
    <row r="34364" spans="15:15" x14ac:dyDescent="0.2">
      <c r="O34364" s="223"/>
    </row>
    <row r="34365" spans="15:15" x14ac:dyDescent="0.2">
      <c r="O34365" s="223"/>
    </row>
    <row r="34366" spans="15:15" x14ac:dyDescent="0.2">
      <c r="O34366" s="223"/>
    </row>
    <row r="34367" spans="15:15" x14ac:dyDescent="0.2">
      <c r="O34367" s="223"/>
    </row>
    <row r="34368" spans="15:15" x14ac:dyDescent="0.2">
      <c r="O34368" s="223"/>
    </row>
    <row r="34369" spans="15:15" x14ac:dyDescent="0.2">
      <c r="O34369" s="223"/>
    </row>
    <row r="34370" spans="15:15" x14ac:dyDescent="0.2">
      <c r="O34370" s="223"/>
    </row>
    <row r="34371" spans="15:15" x14ac:dyDescent="0.2">
      <c r="O34371" s="223"/>
    </row>
    <row r="34372" spans="15:15" x14ac:dyDescent="0.2">
      <c r="O34372" s="223"/>
    </row>
    <row r="34373" spans="15:15" x14ac:dyDescent="0.2">
      <c r="O34373" s="223"/>
    </row>
    <row r="34374" spans="15:15" x14ac:dyDescent="0.2">
      <c r="O34374" s="223"/>
    </row>
    <row r="34375" spans="15:15" x14ac:dyDescent="0.2">
      <c r="O34375" s="223"/>
    </row>
    <row r="34376" spans="15:15" x14ac:dyDescent="0.2">
      <c r="O34376" s="223"/>
    </row>
    <row r="34377" spans="15:15" x14ac:dyDescent="0.2">
      <c r="O34377" s="223"/>
    </row>
    <row r="34378" spans="15:15" x14ac:dyDescent="0.2">
      <c r="O34378" s="223"/>
    </row>
    <row r="34379" spans="15:15" x14ac:dyDescent="0.2">
      <c r="O34379" s="223"/>
    </row>
    <row r="34380" spans="15:15" x14ac:dyDescent="0.2">
      <c r="O34380" s="223"/>
    </row>
    <row r="34381" spans="15:15" x14ac:dyDescent="0.2">
      <c r="O34381" s="223"/>
    </row>
    <row r="34382" spans="15:15" x14ac:dyDescent="0.2">
      <c r="O34382" s="223"/>
    </row>
    <row r="34383" spans="15:15" x14ac:dyDescent="0.2">
      <c r="O34383" s="223"/>
    </row>
    <row r="34384" spans="15:15" x14ac:dyDescent="0.2">
      <c r="O34384" s="223"/>
    </row>
    <row r="34385" spans="15:15" x14ac:dyDescent="0.2">
      <c r="O34385" s="223"/>
    </row>
    <row r="34386" spans="15:15" x14ac:dyDescent="0.2">
      <c r="O34386" s="223"/>
    </row>
    <row r="34387" spans="15:15" x14ac:dyDescent="0.2">
      <c r="O34387" s="223"/>
    </row>
    <row r="34388" spans="15:15" x14ac:dyDescent="0.2">
      <c r="O34388" s="223"/>
    </row>
    <row r="34389" spans="15:15" x14ac:dyDescent="0.2">
      <c r="O34389" s="223"/>
    </row>
    <row r="34390" spans="15:15" x14ac:dyDescent="0.2">
      <c r="O34390" s="223"/>
    </row>
    <row r="34391" spans="15:15" x14ac:dyDescent="0.2">
      <c r="O34391" s="223"/>
    </row>
    <row r="34392" spans="15:15" x14ac:dyDescent="0.2">
      <c r="O34392" s="223"/>
    </row>
    <row r="34393" spans="15:15" x14ac:dyDescent="0.2">
      <c r="O34393" s="223"/>
    </row>
    <row r="34394" spans="15:15" x14ac:dyDescent="0.2">
      <c r="O34394" s="223"/>
    </row>
    <row r="34395" spans="15:15" x14ac:dyDescent="0.2">
      <c r="O34395" s="223"/>
    </row>
    <row r="34396" spans="15:15" x14ac:dyDescent="0.2">
      <c r="O34396" s="223"/>
    </row>
    <row r="34397" spans="15:15" x14ac:dyDescent="0.2">
      <c r="O34397" s="223"/>
    </row>
    <row r="34398" spans="15:15" x14ac:dyDescent="0.2">
      <c r="O34398" s="223"/>
    </row>
    <row r="34399" spans="15:15" x14ac:dyDescent="0.2">
      <c r="O34399" s="223"/>
    </row>
    <row r="34400" spans="15:15" x14ac:dyDescent="0.2">
      <c r="O34400" s="223"/>
    </row>
    <row r="34401" spans="15:15" x14ac:dyDescent="0.2">
      <c r="O34401" s="223"/>
    </row>
    <row r="34402" spans="15:15" x14ac:dyDescent="0.2">
      <c r="O34402" s="223"/>
    </row>
    <row r="34403" spans="15:15" x14ac:dyDescent="0.2">
      <c r="O34403" s="223"/>
    </row>
    <row r="34404" spans="15:15" x14ac:dyDescent="0.2">
      <c r="O34404" s="223"/>
    </row>
    <row r="34405" spans="15:15" x14ac:dyDescent="0.2">
      <c r="O34405" s="223"/>
    </row>
    <row r="34406" spans="15:15" x14ac:dyDescent="0.2">
      <c r="O34406" s="223"/>
    </row>
    <row r="34407" spans="15:15" x14ac:dyDescent="0.2">
      <c r="O34407" s="223"/>
    </row>
    <row r="34408" spans="15:15" x14ac:dyDescent="0.2">
      <c r="O34408" s="223"/>
    </row>
    <row r="34409" spans="15:15" x14ac:dyDescent="0.2">
      <c r="O34409" s="223"/>
    </row>
    <row r="34410" spans="15:15" x14ac:dyDescent="0.2">
      <c r="O34410" s="223"/>
    </row>
    <row r="34411" spans="15:15" x14ac:dyDescent="0.2">
      <c r="O34411" s="223"/>
    </row>
    <row r="34412" spans="15:15" x14ac:dyDescent="0.2">
      <c r="O34412" s="223"/>
    </row>
    <row r="34413" spans="15:15" x14ac:dyDescent="0.2">
      <c r="O34413" s="223"/>
    </row>
    <row r="34414" spans="15:15" x14ac:dyDescent="0.2">
      <c r="O34414" s="223"/>
    </row>
    <row r="34415" spans="15:15" x14ac:dyDescent="0.2">
      <c r="O34415" s="223"/>
    </row>
    <row r="34416" spans="15:15" x14ac:dyDescent="0.2">
      <c r="O34416" s="223"/>
    </row>
    <row r="34417" spans="15:15" x14ac:dyDescent="0.2">
      <c r="O34417" s="223"/>
    </row>
    <row r="34418" spans="15:15" x14ac:dyDescent="0.2">
      <c r="O34418" s="223"/>
    </row>
    <row r="34419" spans="15:15" x14ac:dyDescent="0.2">
      <c r="O34419" s="223"/>
    </row>
    <row r="34420" spans="15:15" x14ac:dyDescent="0.2">
      <c r="O34420" s="223"/>
    </row>
    <row r="34421" spans="15:15" x14ac:dyDescent="0.2">
      <c r="O34421" s="223"/>
    </row>
    <row r="34422" spans="15:15" x14ac:dyDescent="0.2">
      <c r="O34422" s="223"/>
    </row>
    <row r="34423" spans="15:15" x14ac:dyDescent="0.2">
      <c r="O34423" s="223"/>
    </row>
    <row r="34424" spans="15:15" x14ac:dyDescent="0.2">
      <c r="O34424" s="223"/>
    </row>
    <row r="34425" spans="15:15" x14ac:dyDescent="0.2">
      <c r="O34425" s="223"/>
    </row>
    <row r="34426" spans="15:15" x14ac:dyDescent="0.2">
      <c r="O34426" s="223"/>
    </row>
    <row r="34427" spans="15:15" x14ac:dyDescent="0.2">
      <c r="O34427" s="223"/>
    </row>
    <row r="34428" spans="15:15" x14ac:dyDescent="0.2">
      <c r="O34428" s="223"/>
    </row>
    <row r="34429" spans="15:15" x14ac:dyDescent="0.2">
      <c r="O34429" s="223"/>
    </row>
    <row r="34430" spans="15:15" x14ac:dyDescent="0.2">
      <c r="O34430" s="223"/>
    </row>
    <row r="34431" spans="15:15" x14ac:dyDescent="0.2">
      <c r="O34431" s="223"/>
    </row>
    <row r="34432" spans="15:15" x14ac:dyDescent="0.2">
      <c r="O34432" s="223"/>
    </row>
    <row r="34433" spans="15:15" x14ac:dyDescent="0.2">
      <c r="O34433" s="223"/>
    </row>
    <row r="34434" spans="15:15" x14ac:dyDescent="0.2">
      <c r="O34434" s="223"/>
    </row>
    <row r="34435" spans="15:15" x14ac:dyDescent="0.2">
      <c r="O34435" s="223"/>
    </row>
    <row r="34436" spans="15:15" x14ac:dyDescent="0.2">
      <c r="O34436" s="223"/>
    </row>
    <row r="34437" spans="15:15" x14ac:dyDescent="0.2">
      <c r="O34437" s="223"/>
    </row>
    <row r="34438" spans="15:15" x14ac:dyDescent="0.2">
      <c r="O34438" s="223"/>
    </row>
    <row r="34439" spans="15:15" x14ac:dyDescent="0.2">
      <c r="O34439" s="223"/>
    </row>
    <row r="34440" spans="15:15" x14ac:dyDescent="0.2">
      <c r="O34440" s="223"/>
    </row>
    <row r="34441" spans="15:15" x14ac:dyDescent="0.2">
      <c r="O34441" s="223"/>
    </row>
    <row r="34442" spans="15:15" x14ac:dyDescent="0.2">
      <c r="O34442" s="223"/>
    </row>
    <row r="34443" spans="15:15" x14ac:dyDescent="0.2">
      <c r="O34443" s="223"/>
    </row>
    <row r="34444" spans="15:15" x14ac:dyDescent="0.2">
      <c r="O34444" s="223"/>
    </row>
    <row r="34445" spans="15:15" x14ac:dyDescent="0.2">
      <c r="O34445" s="223"/>
    </row>
    <row r="34446" spans="15:15" x14ac:dyDescent="0.2">
      <c r="O34446" s="223"/>
    </row>
    <row r="34447" spans="15:15" x14ac:dyDescent="0.2">
      <c r="O34447" s="223"/>
    </row>
    <row r="34448" spans="15:15" x14ac:dyDescent="0.2">
      <c r="O34448" s="223"/>
    </row>
    <row r="34449" spans="15:15" x14ac:dyDescent="0.2">
      <c r="O34449" s="223"/>
    </row>
    <row r="34450" spans="15:15" x14ac:dyDescent="0.2">
      <c r="O34450" s="223"/>
    </row>
    <row r="34451" spans="15:15" x14ac:dyDescent="0.2">
      <c r="O34451" s="223"/>
    </row>
    <row r="34452" spans="15:15" x14ac:dyDescent="0.2">
      <c r="O34452" s="223"/>
    </row>
    <row r="34453" spans="15:15" x14ac:dyDescent="0.2">
      <c r="O34453" s="223"/>
    </row>
    <row r="34454" spans="15:15" x14ac:dyDescent="0.2">
      <c r="O34454" s="223"/>
    </row>
    <row r="34455" spans="15:15" x14ac:dyDescent="0.2">
      <c r="O34455" s="223"/>
    </row>
    <row r="34456" spans="15:15" x14ac:dyDescent="0.2">
      <c r="O34456" s="223"/>
    </row>
    <row r="34457" spans="15:15" x14ac:dyDescent="0.2">
      <c r="O34457" s="223"/>
    </row>
    <row r="34458" spans="15:15" x14ac:dyDescent="0.2">
      <c r="O34458" s="223"/>
    </row>
    <row r="34459" spans="15:15" x14ac:dyDescent="0.2">
      <c r="O34459" s="223"/>
    </row>
    <row r="34460" spans="15:15" x14ac:dyDescent="0.2">
      <c r="O34460" s="223"/>
    </row>
    <row r="34461" spans="15:15" x14ac:dyDescent="0.2">
      <c r="O34461" s="223"/>
    </row>
    <row r="34462" spans="15:15" x14ac:dyDescent="0.2">
      <c r="O34462" s="223"/>
    </row>
    <row r="34463" spans="15:15" x14ac:dyDescent="0.2">
      <c r="O34463" s="223"/>
    </row>
    <row r="34464" spans="15:15" x14ac:dyDescent="0.2">
      <c r="O34464" s="223"/>
    </row>
    <row r="34465" spans="15:15" x14ac:dyDescent="0.2">
      <c r="O34465" s="223"/>
    </row>
    <row r="34466" spans="15:15" x14ac:dyDescent="0.2">
      <c r="O34466" s="223"/>
    </row>
    <row r="34467" spans="15:15" x14ac:dyDescent="0.2">
      <c r="O34467" s="223"/>
    </row>
    <row r="34468" spans="15:15" x14ac:dyDescent="0.2">
      <c r="O34468" s="223"/>
    </row>
    <row r="34469" spans="15:15" x14ac:dyDescent="0.2">
      <c r="O34469" s="223"/>
    </row>
    <row r="34470" spans="15:15" x14ac:dyDescent="0.2">
      <c r="O34470" s="223"/>
    </row>
    <row r="34471" spans="15:15" x14ac:dyDescent="0.2">
      <c r="O34471" s="223"/>
    </row>
    <row r="34472" spans="15:15" x14ac:dyDescent="0.2">
      <c r="O34472" s="223"/>
    </row>
    <row r="34473" spans="15:15" x14ac:dyDescent="0.2">
      <c r="O34473" s="223"/>
    </row>
    <row r="34474" spans="15:15" x14ac:dyDescent="0.2">
      <c r="O34474" s="223"/>
    </row>
    <row r="34475" spans="15:15" x14ac:dyDescent="0.2">
      <c r="O34475" s="223"/>
    </row>
    <row r="34476" spans="15:15" x14ac:dyDescent="0.2">
      <c r="O34476" s="223"/>
    </row>
    <row r="34477" spans="15:15" x14ac:dyDescent="0.2">
      <c r="O34477" s="223"/>
    </row>
    <row r="34478" spans="15:15" x14ac:dyDescent="0.2">
      <c r="O34478" s="223"/>
    </row>
    <row r="34479" spans="15:15" x14ac:dyDescent="0.2">
      <c r="O34479" s="223"/>
    </row>
    <row r="34480" spans="15:15" x14ac:dyDescent="0.2">
      <c r="O34480" s="223"/>
    </row>
    <row r="34481" spans="15:15" x14ac:dyDescent="0.2">
      <c r="O34481" s="223"/>
    </row>
    <row r="34482" spans="15:15" x14ac:dyDescent="0.2">
      <c r="O34482" s="223"/>
    </row>
    <row r="34483" spans="15:15" x14ac:dyDescent="0.2">
      <c r="O34483" s="223"/>
    </row>
    <row r="34484" spans="15:15" x14ac:dyDescent="0.2">
      <c r="O34484" s="223"/>
    </row>
    <row r="34485" spans="15:15" x14ac:dyDescent="0.2">
      <c r="O34485" s="223"/>
    </row>
    <row r="34486" spans="15:15" x14ac:dyDescent="0.2">
      <c r="O34486" s="223"/>
    </row>
    <row r="34487" spans="15:15" x14ac:dyDescent="0.2">
      <c r="O34487" s="223"/>
    </row>
    <row r="34488" spans="15:15" x14ac:dyDescent="0.2">
      <c r="O34488" s="223"/>
    </row>
    <row r="34489" spans="15:15" x14ac:dyDescent="0.2">
      <c r="O34489" s="223"/>
    </row>
    <row r="34490" spans="15:15" x14ac:dyDescent="0.2">
      <c r="O34490" s="223"/>
    </row>
    <row r="34491" spans="15:15" x14ac:dyDescent="0.2">
      <c r="O34491" s="223"/>
    </row>
    <row r="34492" spans="15:15" x14ac:dyDescent="0.2">
      <c r="O34492" s="223"/>
    </row>
    <row r="34493" spans="15:15" x14ac:dyDescent="0.2">
      <c r="O34493" s="223"/>
    </row>
    <row r="34494" spans="15:15" x14ac:dyDescent="0.2">
      <c r="O34494" s="223"/>
    </row>
    <row r="34495" spans="15:15" x14ac:dyDescent="0.2">
      <c r="O34495" s="223"/>
    </row>
    <row r="34496" spans="15:15" x14ac:dyDescent="0.2">
      <c r="O34496" s="223"/>
    </row>
    <row r="34497" spans="15:15" x14ac:dyDescent="0.2">
      <c r="O34497" s="223"/>
    </row>
    <row r="34498" spans="15:15" x14ac:dyDescent="0.2">
      <c r="O34498" s="223"/>
    </row>
    <row r="34499" spans="15:15" x14ac:dyDescent="0.2">
      <c r="O34499" s="223"/>
    </row>
    <row r="34500" spans="15:15" x14ac:dyDescent="0.2">
      <c r="O34500" s="223"/>
    </row>
    <row r="34501" spans="15:15" x14ac:dyDescent="0.2">
      <c r="O34501" s="223"/>
    </row>
    <row r="34502" spans="15:15" x14ac:dyDescent="0.2">
      <c r="O34502" s="223"/>
    </row>
    <row r="34503" spans="15:15" x14ac:dyDescent="0.2">
      <c r="O34503" s="223"/>
    </row>
    <row r="34504" spans="15:15" x14ac:dyDescent="0.2">
      <c r="O34504" s="223"/>
    </row>
    <row r="34505" spans="15:15" x14ac:dyDescent="0.2">
      <c r="O34505" s="223"/>
    </row>
    <row r="34506" spans="15:15" x14ac:dyDescent="0.2">
      <c r="O34506" s="223"/>
    </row>
    <row r="34507" spans="15:15" x14ac:dyDescent="0.2">
      <c r="O34507" s="223"/>
    </row>
    <row r="34508" spans="15:15" x14ac:dyDescent="0.2">
      <c r="O34508" s="223"/>
    </row>
    <row r="34509" spans="15:15" x14ac:dyDescent="0.2">
      <c r="O34509" s="223"/>
    </row>
    <row r="34510" spans="15:15" x14ac:dyDescent="0.2">
      <c r="O34510" s="223"/>
    </row>
    <row r="34511" spans="15:15" x14ac:dyDescent="0.2">
      <c r="O34511" s="223"/>
    </row>
    <row r="34512" spans="15:15" x14ac:dyDescent="0.2">
      <c r="O34512" s="223"/>
    </row>
    <row r="34513" spans="15:15" x14ac:dyDescent="0.2">
      <c r="O34513" s="223"/>
    </row>
    <row r="34514" spans="15:15" x14ac:dyDescent="0.2">
      <c r="O34514" s="223"/>
    </row>
    <row r="34515" spans="15:15" x14ac:dyDescent="0.2">
      <c r="O34515" s="223"/>
    </row>
    <row r="34516" spans="15:15" x14ac:dyDescent="0.2">
      <c r="O34516" s="223"/>
    </row>
    <row r="34517" spans="15:15" x14ac:dyDescent="0.2">
      <c r="O34517" s="223"/>
    </row>
    <row r="34518" spans="15:15" x14ac:dyDescent="0.2">
      <c r="O34518" s="223"/>
    </row>
    <row r="34519" spans="15:15" x14ac:dyDescent="0.2">
      <c r="O34519" s="223"/>
    </row>
    <row r="34520" spans="15:15" x14ac:dyDescent="0.2">
      <c r="O34520" s="223"/>
    </row>
    <row r="34521" spans="15:15" x14ac:dyDescent="0.2">
      <c r="O34521" s="223"/>
    </row>
    <row r="34522" spans="15:15" x14ac:dyDescent="0.2">
      <c r="O34522" s="223"/>
    </row>
    <row r="34523" spans="15:15" x14ac:dyDescent="0.2">
      <c r="O34523" s="223"/>
    </row>
    <row r="34524" spans="15:15" x14ac:dyDescent="0.2">
      <c r="O34524" s="223"/>
    </row>
    <row r="34525" spans="15:15" x14ac:dyDescent="0.2">
      <c r="O34525" s="223"/>
    </row>
    <row r="34526" spans="15:15" x14ac:dyDescent="0.2">
      <c r="O34526" s="223"/>
    </row>
    <row r="34527" spans="15:15" x14ac:dyDescent="0.2">
      <c r="O34527" s="223"/>
    </row>
    <row r="34528" spans="15:15" x14ac:dyDescent="0.2">
      <c r="O34528" s="223"/>
    </row>
    <row r="34529" spans="15:15" x14ac:dyDescent="0.2">
      <c r="O34529" s="223"/>
    </row>
    <row r="34530" spans="15:15" x14ac:dyDescent="0.2">
      <c r="O34530" s="223"/>
    </row>
    <row r="34531" spans="15:15" x14ac:dyDescent="0.2">
      <c r="O34531" s="223"/>
    </row>
    <row r="34532" spans="15:15" x14ac:dyDescent="0.2">
      <c r="O34532" s="223"/>
    </row>
    <row r="34533" spans="15:15" x14ac:dyDescent="0.2">
      <c r="O34533" s="223"/>
    </row>
    <row r="34534" spans="15:15" x14ac:dyDescent="0.2">
      <c r="O34534" s="223"/>
    </row>
    <row r="34535" spans="15:15" x14ac:dyDescent="0.2">
      <c r="O34535" s="223"/>
    </row>
    <row r="34536" spans="15:15" x14ac:dyDescent="0.2">
      <c r="O34536" s="223"/>
    </row>
    <row r="34537" spans="15:15" x14ac:dyDescent="0.2">
      <c r="O34537" s="223"/>
    </row>
    <row r="34538" spans="15:15" x14ac:dyDescent="0.2">
      <c r="O34538" s="223"/>
    </row>
    <row r="34539" spans="15:15" x14ac:dyDescent="0.2">
      <c r="O34539" s="223"/>
    </row>
    <row r="34540" spans="15:15" x14ac:dyDescent="0.2">
      <c r="O34540" s="223"/>
    </row>
    <row r="34541" spans="15:15" x14ac:dyDescent="0.2">
      <c r="O34541" s="223"/>
    </row>
    <row r="34542" spans="15:15" x14ac:dyDescent="0.2">
      <c r="O34542" s="223"/>
    </row>
    <row r="34543" spans="15:15" x14ac:dyDescent="0.2">
      <c r="O34543" s="223"/>
    </row>
    <row r="34544" spans="15:15" x14ac:dyDescent="0.2">
      <c r="O34544" s="223"/>
    </row>
    <row r="34545" spans="15:15" x14ac:dyDescent="0.2">
      <c r="O34545" s="223"/>
    </row>
    <row r="34546" spans="15:15" x14ac:dyDescent="0.2">
      <c r="O34546" s="223"/>
    </row>
    <row r="34547" spans="15:15" x14ac:dyDescent="0.2">
      <c r="O34547" s="223"/>
    </row>
    <row r="34548" spans="15:15" x14ac:dyDescent="0.2">
      <c r="O34548" s="223"/>
    </row>
    <row r="34549" spans="15:15" x14ac:dyDescent="0.2">
      <c r="O34549" s="223"/>
    </row>
    <row r="34550" spans="15:15" x14ac:dyDescent="0.2">
      <c r="O34550" s="223"/>
    </row>
    <row r="34551" spans="15:15" x14ac:dyDescent="0.2">
      <c r="O34551" s="223"/>
    </row>
    <row r="34552" spans="15:15" x14ac:dyDescent="0.2">
      <c r="O34552" s="223"/>
    </row>
    <row r="34553" spans="15:15" x14ac:dyDescent="0.2">
      <c r="O34553" s="223"/>
    </row>
    <row r="34554" spans="15:15" x14ac:dyDescent="0.2">
      <c r="O34554" s="223"/>
    </row>
    <row r="34555" spans="15:15" x14ac:dyDescent="0.2">
      <c r="O34555" s="223"/>
    </row>
    <row r="34556" spans="15:15" x14ac:dyDescent="0.2">
      <c r="O34556" s="223"/>
    </row>
    <row r="34557" spans="15:15" x14ac:dyDescent="0.2">
      <c r="O34557" s="223"/>
    </row>
    <row r="34558" spans="15:15" x14ac:dyDescent="0.2">
      <c r="O34558" s="223"/>
    </row>
    <row r="34559" spans="15:15" x14ac:dyDescent="0.2">
      <c r="O34559" s="223"/>
    </row>
    <row r="34560" spans="15:15" x14ac:dyDescent="0.2">
      <c r="O34560" s="223"/>
    </row>
    <row r="34561" spans="15:15" x14ac:dyDescent="0.2">
      <c r="O34561" s="223"/>
    </row>
    <row r="34562" spans="15:15" x14ac:dyDescent="0.2">
      <c r="O34562" s="223"/>
    </row>
    <row r="34563" spans="15:15" x14ac:dyDescent="0.2">
      <c r="O34563" s="223"/>
    </row>
    <row r="34564" spans="15:15" x14ac:dyDescent="0.2">
      <c r="O34564" s="223"/>
    </row>
    <row r="34565" spans="15:15" x14ac:dyDescent="0.2">
      <c r="O34565" s="223"/>
    </row>
    <row r="34566" spans="15:15" x14ac:dyDescent="0.2">
      <c r="O34566" s="223"/>
    </row>
    <row r="34567" spans="15:15" x14ac:dyDescent="0.2">
      <c r="O34567" s="223"/>
    </row>
    <row r="34568" spans="15:15" x14ac:dyDescent="0.2">
      <c r="O34568" s="223"/>
    </row>
    <row r="34569" spans="15:15" x14ac:dyDescent="0.2">
      <c r="O34569" s="223"/>
    </row>
    <row r="34570" spans="15:15" x14ac:dyDescent="0.2">
      <c r="O34570" s="223"/>
    </row>
    <row r="34571" spans="15:15" x14ac:dyDescent="0.2">
      <c r="O34571" s="223"/>
    </row>
    <row r="34572" spans="15:15" x14ac:dyDescent="0.2">
      <c r="O34572" s="223"/>
    </row>
    <row r="34573" spans="15:15" x14ac:dyDescent="0.2">
      <c r="O34573" s="223"/>
    </row>
    <row r="34574" spans="15:15" x14ac:dyDescent="0.2">
      <c r="O34574" s="223"/>
    </row>
    <row r="34575" spans="15:15" x14ac:dyDescent="0.2">
      <c r="O34575" s="223"/>
    </row>
    <row r="34576" spans="15:15" x14ac:dyDescent="0.2">
      <c r="O34576" s="223"/>
    </row>
    <row r="34577" spans="15:15" x14ac:dyDescent="0.2">
      <c r="O34577" s="223"/>
    </row>
    <row r="34578" spans="15:15" x14ac:dyDescent="0.2">
      <c r="O34578" s="223"/>
    </row>
    <row r="34579" spans="15:15" x14ac:dyDescent="0.2">
      <c r="O34579" s="223"/>
    </row>
    <row r="34580" spans="15:15" x14ac:dyDescent="0.2">
      <c r="O34580" s="223"/>
    </row>
    <row r="34581" spans="15:15" x14ac:dyDescent="0.2">
      <c r="O34581" s="223"/>
    </row>
    <row r="34582" spans="15:15" x14ac:dyDescent="0.2">
      <c r="O34582" s="223"/>
    </row>
    <row r="34583" spans="15:15" x14ac:dyDescent="0.2">
      <c r="O34583" s="223"/>
    </row>
    <row r="34584" spans="15:15" x14ac:dyDescent="0.2">
      <c r="O34584" s="223"/>
    </row>
    <row r="34585" spans="15:15" x14ac:dyDescent="0.2">
      <c r="O34585" s="223"/>
    </row>
    <row r="34586" spans="15:15" x14ac:dyDescent="0.2">
      <c r="O34586" s="223"/>
    </row>
    <row r="34587" spans="15:15" x14ac:dyDescent="0.2">
      <c r="O34587" s="223"/>
    </row>
    <row r="34588" spans="15:15" x14ac:dyDescent="0.2">
      <c r="O34588" s="223"/>
    </row>
    <row r="34589" spans="15:15" x14ac:dyDescent="0.2">
      <c r="O34589" s="223"/>
    </row>
    <row r="34590" spans="15:15" x14ac:dyDescent="0.2">
      <c r="O34590" s="223"/>
    </row>
    <row r="34591" spans="15:15" x14ac:dyDescent="0.2">
      <c r="O34591" s="223"/>
    </row>
    <row r="34592" spans="15:15" x14ac:dyDescent="0.2">
      <c r="O34592" s="223"/>
    </row>
    <row r="34593" spans="15:15" x14ac:dyDescent="0.2">
      <c r="O34593" s="223"/>
    </row>
    <row r="34594" spans="15:15" x14ac:dyDescent="0.2">
      <c r="O34594" s="223"/>
    </row>
    <row r="34595" spans="15:15" x14ac:dyDescent="0.2">
      <c r="O34595" s="223"/>
    </row>
    <row r="34596" spans="15:15" x14ac:dyDescent="0.2">
      <c r="O34596" s="223"/>
    </row>
    <row r="34597" spans="15:15" x14ac:dyDescent="0.2">
      <c r="O34597" s="223"/>
    </row>
    <row r="34598" spans="15:15" x14ac:dyDescent="0.2">
      <c r="O34598" s="223"/>
    </row>
    <row r="34599" spans="15:15" x14ac:dyDescent="0.2">
      <c r="O34599" s="223"/>
    </row>
    <row r="34600" spans="15:15" x14ac:dyDescent="0.2">
      <c r="O34600" s="223"/>
    </row>
    <row r="34601" spans="15:15" x14ac:dyDescent="0.2">
      <c r="O34601" s="223"/>
    </row>
    <row r="34602" spans="15:15" x14ac:dyDescent="0.2">
      <c r="O34602" s="223"/>
    </row>
    <row r="34603" spans="15:15" x14ac:dyDescent="0.2">
      <c r="O34603" s="223"/>
    </row>
    <row r="34604" spans="15:15" x14ac:dyDescent="0.2">
      <c r="O34604" s="223"/>
    </row>
    <row r="34605" spans="15:15" x14ac:dyDescent="0.2">
      <c r="O34605" s="223"/>
    </row>
    <row r="34606" spans="15:15" x14ac:dyDescent="0.2">
      <c r="O34606" s="223"/>
    </row>
    <row r="34607" spans="15:15" x14ac:dyDescent="0.2">
      <c r="O34607" s="223"/>
    </row>
    <row r="34608" spans="15:15" x14ac:dyDescent="0.2">
      <c r="O34608" s="223"/>
    </row>
    <row r="34609" spans="15:15" x14ac:dyDescent="0.2">
      <c r="O34609" s="223"/>
    </row>
    <row r="34610" spans="15:15" x14ac:dyDescent="0.2">
      <c r="O34610" s="223"/>
    </row>
    <row r="34611" spans="15:15" x14ac:dyDescent="0.2">
      <c r="O34611" s="223"/>
    </row>
    <row r="34612" spans="15:15" x14ac:dyDescent="0.2">
      <c r="O34612" s="223"/>
    </row>
    <row r="34613" spans="15:15" x14ac:dyDescent="0.2">
      <c r="O34613" s="223"/>
    </row>
    <row r="34614" spans="15:15" x14ac:dyDescent="0.2">
      <c r="O34614" s="223"/>
    </row>
    <row r="34615" spans="15:15" x14ac:dyDescent="0.2">
      <c r="O34615" s="223"/>
    </row>
    <row r="34616" spans="15:15" x14ac:dyDescent="0.2">
      <c r="O34616" s="223"/>
    </row>
    <row r="34617" spans="15:15" x14ac:dyDescent="0.2">
      <c r="O34617" s="223"/>
    </row>
    <row r="34618" spans="15:15" x14ac:dyDescent="0.2">
      <c r="O34618" s="223"/>
    </row>
    <row r="34619" spans="15:15" x14ac:dyDescent="0.2">
      <c r="O34619" s="223"/>
    </row>
    <row r="34620" spans="15:15" x14ac:dyDescent="0.2">
      <c r="O34620" s="223"/>
    </row>
    <row r="34621" spans="15:15" x14ac:dyDescent="0.2">
      <c r="O34621" s="223"/>
    </row>
    <row r="34622" spans="15:15" x14ac:dyDescent="0.2">
      <c r="O34622" s="223"/>
    </row>
    <row r="34623" spans="15:15" x14ac:dyDescent="0.2">
      <c r="O34623" s="223"/>
    </row>
    <row r="34624" spans="15:15" x14ac:dyDescent="0.2">
      <c r="O34624" s="223"/>
    </row>
    <row r="34625" spans="15:15" x14ac:dyDescent="0.2">
      <c r="O34625" s="223"/>
    </row>
    <row r="34626" spans="15:15" x14ac:dyDescent="0.2">
      <c r="O34626" s="223"/>
    </row>
    <row r="34627" spans="15:15" x14ac:dyDescent="0.2">
      <c r="O34627" s="223"/>
    </row>
    <row r="34628" spans="15:15" x14ac:dyDescent="0.2">
      <c r="O34628" s="223"/>
    </row>
    <row r="34629" spans="15:15" x14ac:dyDescent="0.2">
      <c r="O34629" s="223"/>
    </row>
    <row r="34630" spans="15:15" x14ac:dyDescent="0.2">
      <c r="O34630" s="223"/>
    </row>
    <row r="34631" spans="15:15" x14ac:dyDescent="0.2">
      <c r="O34631" s="223"/>
    </row>
    <row r="34632" spans="15:15" x14ac:dyDescent="0.2">
      <c r="O34632" s="223"/>
    </row>
    <row r="34633" spans="15:15" x14ac:dyDescent="0.2">
      <c r="O34633" s="223"/>
    </row>
    <row r="34634" spans="15:15" x14ac:dyDescent="0.2">
      <c r="O34634" s="223"/>
    </row>
    <row r="34635" spans="15:15" x14ac:dyDescent="0.2">
      <c r="O34635" s="223"/>
    </row>
    <row r="34636" spans="15:15" x14ac:dyDescent="0.2">
      <c r="O34636" s="223"/>
    </row>
    <row r="34637" spans="15:15" x14ac:dyDescent="0.2">
      <c r="O34637" s="223"/>
    </row>
    <row r="34638" spans="15:15" x14ac:dyDescent="0.2">
      <c r="O34638" s="223"/>
    </row>
    <row r="34639" spans="15:15" x14ac:dyDescent="0.2">
      <c r="O34639" s="223"/>
    </row>
    <row r="34640" spans="15:15" x14ac:dyDescent="0.2">
      <c r="O34640" s="223"/>
    </row>
    <row r="34641" spans="15:15" x14ac:dyDescent="0.2">
      <c r="O34641" s="223"/>
    </row>
    <row r="34642" spans="15:15" x14ac:dyDescent="0.2">
      <c r="O34642" s="223"/>
    </row>
    <row r="34643" spans="15:15" x14ac:dyDescent="0.2">
      <c r="O34643" s="223"/>
    </row>
    <row r="34644" spans="15:15" x14ac:dyDescent="0.2">
      <c r="O34644" s="223"/>
    </row>
    <row r="34645" spans="15:15" x14ac:dyDescent="0.2">
      <c r="O34645" s="223"/>
    </row>
    <row r="34646" spans="15:15" x14ac:dyDescent="0.2">
      <c r="O34646" s="223"/>
    </row>
    <row r="34647" spans="15:15" x14ac:dyDescent="0.2">
      <c r="O34647" s="223"/>
    </row>
    <row r="34648" spans="15:15" x14ac:dyDescent="0.2">
      <c r="O34648" s="223"/>
    </row>
    <row r="34649" spans="15:15" x14ac:dyDescent="0.2">
      <c r="O34649" s="223"/>
    </row>
    <row r="34650" spans="15:15" x14ac:dyDescent="0.2">
      <c r="O34650" s="223"/>
    </row>
    <row r="34651" spans="15:15" x14ac:dyDescent="0.2">
      <c r="O34651" s="223"/>
    </row>
    <row r="34652" spans="15:15" x14ac:dyDescent="0.2">
      <c r="O34652" s="223"/>
    </row>
    <row r="34653" spans="15:15" x14ac:dyDescent="0.2">
      <c r="O34653" s="223"/>
    </row>
    <row r="34654" spans="15:15" x14ac:dyDescent="0.2">
      <c r="O34654" s="223"/>
    </row>
    <row r="34655" spans="15:15" x14ac:dyDescent="0.2">
      <c r="O34655" s="223"/>
    </row>
    <row r="34656" spans="15:15" x14ac:dyDescent="0.2">
      <c r="O34656" s="223"/>
    </row>
    <row r="34657" spans="15:15" x14ac:dyDescent="0.2">
      <c r="O34657" s="223"/>
    </row>
    <row r="34658" spans="15:15" x14ac:dyDescent="0.2">
      <c r="O34658" s="223"/>
    </row>
    <row r="34659" spans="15:15" x14ac:dyDescent="0.2">
      <c r="O34659" s="223"/>
    </row>
    <row r="34660" spans="15:15" x14ac:dyDescent="0.2">
      <c r="O34660" s="223"/>
    </row>
    <row r="34661" spans="15:15" x14ac:dyDescent="0.2">
      <c r="O34661" s="223"/>
    </row>
    <row r="34662" spans="15:15" x14ac:dyDescent="0.2">
      <c r="O34662" s="223"/>
    </row>
    <row r="34663" spans="15:15" x14ac:dyDescent="0.2">
      <c r="O34663" s="223"/>
    </row>
    <row r="34664" spans="15:15" x14ac:dyDescent="0.2">
      <c r="O34664" s="223"/>
    </row>
    <row r="34665" spans="15:15" x14ac:dyDescent="0.2">
      <c r="O34665" s="223"/>
    </row>
    <row r="34666" spans="15:15" x14ac:dyDescent="0.2">
      <c r="O34666" s="223"/>
    </row>
    <row r="34667" spans="15:15" x14ac:dyDescent="0.2">
      <c r="O34667" s="223"/>
    </row>
    <row r="34668" spans="15:15" x14ac:dyDescent="0.2">
      <c r="O34668" s="223"/>
    </row>
    <row r="34669" spans="15:15" x14ac:dyDescent="0.2">
      <c r="O34669" s="223"/>
    </row>
    <row r="34670" spans="15:15" x14ac:dyDescent="0.2">
      <c r="O34670" s="223"/>
    </row>
    <row r="34671" spans="15:15" x14ac:dyDescent="0.2">
      <c r="O34671" s="223"/>
    </row>
    <row r="34672" spans="15:15" x14ac:dyDescent="0.2">
      <c r="O34672" s="223"/>
    </row>
    <row r="34673" spans="15:15" x14ac:dyDescent="0.2">
      <c r="O34673" s="223"/>
    </row>
    <row r="34674" spans="15:15" x14ac:dyDescent="0.2">
      <c r="O34674" s="223"/>
    </row>
    <row r="34675" spans="15:15" x14ac:dyDescent="0.2">
      <c r="O34675" s="223"/>
    </row>
    <row r="34676" spans="15:15" x14ac:dyDescent="0.2">
      <c r="O34676" s="223"/>
    </row>
    <row r="34677" spans="15:15" x14ac:dyDescent="0.2">
      <c r="O34677" s="223"/>
    </row>
    <row r="34678" spans="15:15" x14ac:dyDescent="0.2">
      <c r="O34678" s="223"/>
    </row>
    <row r="34679" spans="15:15" x14ac:dyDescent="0.2">
      <c r="O34679" s="223"/>
    </row>
    <row r="34680" spans="15:15" x14ac:dyDescent="0.2">
      <c r="O34680" s="223"/>
    </row>
    <row r="34681" spans="15:15" x14ac:dyDescent="0.2">
      <c r="O34681" s="223"/>
    </row>
    <row r="34682" spans="15:15" x14ac:dyDescent="0.2">
      <c r="O34682" s="223"/>
    </row>
    <row r="34683" spans="15:15" x14ac:dyDescent="0.2">
      <c r="O34683" s="223"/>
    </row>
    <row r="34684" spans="15:15" x14ac:dyDescent="0.2">
      <c r="O34684" s="223"/>
    </row>
    <row r="34685" spans="15:15" x14ac:dyDescent="0.2">
      <c r="O34685" s="223"/>
    </row>
    <row r="34686" spans="15:15" x14ac:dyDescent="0.2">
      <c r="O34686" s="223"/>
    </row>
    <row r="34687" spans="15:15" x14ac:dyDescent="0.2">
      <c r="O34687" s="223"/>
    </row>
    <row r="34688" spans="15:15" x14ac:dyDescent="0.2">
      <c r="O34688" s="223"/>
    </row>
    <row r="34689" spans="15:15" x14ac:dyDescent="0.2">
      <c r="O34689" s="223"/>
    </row>
    <row r="34690" spans="15:15" x14ac:dyDescent="0.2">
      <c r="O34690" s="223"/>
    </row>
    <row r="34691" spans="15:15" x14ac:dyDescent="0.2">
      <c r="O34691" s="223"/>
    </row>
    <row r="34692" spans="15:15" x14ac:dyDescent="0.2">
      <c r="O34692" s="223"/>
    </row>
    <row r="34693" spans="15:15" x14ac:dyDescent="0.2">
      <c r="O34693" s="223"/>
    </row>
    <row r="34694" spans="15:15" x14ac:dyDescent="0.2">
      <c r="O34694" s="223"/>
    </row>
    <row r="34695" spans="15:15" x14ac:dyDescent="0.2">
      <c r="O34695" s="223"/>
    </row>
    <row r="34696" spans="15:15" x14ac:dyDescent="0.2">
      <c r="O34696" s="223"/>
    </row>
    <row r="34697" spans="15:15" x14ac:dyDescent="0.2">
      <c r="O34697" s="223"/>
    </row>
    <row r="34698" spans="15:15" x14ac:dyDescent="0.2">
      <c r="O34698" s="223"/>
    </row>
    <row r="34699" spans="15:15" x14ac:dyDescent="0.2">
      <c r="O34699" s="223"/>
    </row>
    <row r="34700" spans="15:15" x14ac:dyDescent="0.2">
      <c r="O34700" s="223"/>
    </row>
    <row r="34701" spans="15:15" x14ac:dyDescent="0.2">
      <c r="O34701" s="223"/>
    </row>
    <row r="34702" spans="15:15" x14ac:dyDescent="0.2">
      <c r="O34702" s="223"/>
    </row>
    <row r="34703" spans="15:15" x14ac:dyDescent="0.2">
      <c r="O34703" s="223"/>
    </row>
    <row r="34704" spans="15:15" x14ac:dyDescent="0.2">
      <c r="O34704" s="223"/>
    </row>
    <row r="34705" spans="15:15" x14ac:dyDescent="0.2">
      <c r="O34705" s="223"/>
    </row>
    <row r="34706" spans="15:15" x14ac:dyDescent="0.2">
      <c r="O34706" s="223"/>
    </row>
    <row r="34707" spans="15:15" x14ac:dyDescent="0.2">
      <c r="O34707" s="223"/>
    </row>
    <row r="34708" spans="15:15" x14ac:dyDescent="0.2">
      <c r="O34708" s="223"/>
    </row>
    <row r="34709" spans="15:15" x14ac:dyDescent="0.2">
      <c r="O34709" s="223"/>
    </row>
    <row r="34710" spans="15:15" x14ac:dyDescent="0.2">
      <c r="O34710" s="223"/>
    </row>
    <row r="34711" spans="15:15" x14ac:dyDescent="0.2">
      <c r="O34711" s="223"/>
    </row>
    <row r="34712" spans="15:15" x14ac:dyDescent="0.2">
      <c r="O34712" s="223"/>
    </row>
    <row r="34713" spans="15:15" x14ac:dyDescent="0.2">
      <c r="O34713" s="223"/>
    </row>
    <row r="34714" spans="15:15" x14ac:dyDescent="0.2">
      <c r="O34714" s="223"/>
    </row>
    <row r="34715" spans="15:15" x14ac:dyDescent="0.2">
      <c r="O34715" s="223"/>
    </row>
    <row r="34716" spans="15:15" x14ac:dyDescent="0.2">
      <c r="O34716" s="223"/>
    </row>
    <row r="34717" spans="15:15" x14ac:dyDescent="0.2">
      <c r="O34717" s="223"/>
    </row>
    <row r="34718" spans="15:15" x14ac:dyDescent="0.2">
      <c r="O34718" s="223"/>
    </row>
    <row r="34719" spans="15:15" x14ac:dyDescent="0.2">
      <c r="O34719" s="223"/>
    </row>
    <row r="34720" spans="15:15" x14ac:dyDescent="0.2">
      <c r="O34720" s="223"/>
    </row>
    <row r="34721" spans="15:15" x14ac:dyDescent="0.2">
      <c r="O34721" s="223"/>
    </row>
    <row r="34722" spans="15:15" x14ac:dyDescent="0.2">
      <c r="O34722" s="223"/>
    </row>
    <row r="34723" spans="15:15" x14ac:dyDescent="0.2">
      <c r="O34723" s="223"/>
    </row>
    <row r="34724" spans="15:15" x14ac:dyDescent="0.2">
      <c r="O34724" s="223"/>
    </row>
    <row r="34725" spans="15:15" x14ac:dyDescent="0.2">
      <c r="O34725" s="223"/>
    </row>
    <row r="34726" spans="15:15" x14ac:dyDescent="0.2">
      <c r="O34726" s="223"/>
    </row>
    <row r="34727" spans="15:15" x14ac:dyDescent="0.2">
      <c r="O34727" s="223"/>
    </row>
    <row r="34728" spans="15:15" x14ac:dyDescent="0.2">
      <c r="O34728" s="223"/>
    </row>
    <row r="34729" spans="15:15" x14ac:dyDescent="0.2">
      <c r="O34729" s="223"/>
    </row>
    <row r="34730" spans="15:15" x14ac:dyDescent="0.2">
      <c r="O34730" s="223"/>
    </row>
    <row r="34731" spans="15:15" x14ac:dyDescent="0.2">
      <c r="O34731" s="223"/>
    </row>
    <row r="34732" spans="15:15" x14ac:dyDescent="0.2">
      <c r="O34732" s="223"/>
    </row>
    <row r="34733" spans="15:15" x14ac:dyDescent="0.2">
      <c r="O34733" s="223"/>
    </row>
    <row r="34734" spans="15:15" x14ac:dyDescent="0.2">
      <c r="O34734" s="223"/>
    </row>
    <row r="34735" spans="15:15" x14ac:dyDescent="0.2">
      <c r="O34735" s="223"/>
    </row>
    <row r="34736" spans="15:15" x14ac:dyDescent="0.2">
      <c r="O34736" s="223"/>
    </row>
    <row r="34737" spans="15:15" x14ac:dyDescent="0.2">
      <c r="O34737" s="223"/>
    </row>
    <row r="34738" spans="15:15" x14ac:dyDescent="0.2">
      <c r="O34738" s="223"/>
    </row>
    <row r="34739" spans="15:15" x14ac:dyDescent="0.2">
      <c r="O34739" s="223"/>
    </row>
    <row r="34740" spans="15:15" x14ac:dyDescent="0.2">
      <c r="O34740" s="223"/>
    </row>
    <row r="34741" spans="15:15" x14ac:dyDescent="0.2">
      <c r="O34741" s="223"/>
    </row>
    <row r="34742" spans="15:15" x14ac:dyDescent="0.2">
      <c r="O34742" s="223"/>
    </row>
    <row r="34743" spans="15:15" x14ac:dyDescent="0.2">
      <c r="O34743" s="223"/>
    </row>
    <row r="34744" spans="15:15" x14ac:dyDescent="0.2">
      <c r="O34744" s="223"/>
    </row>
    <row r="34745" spans="15:15" x14ac:dyDescent="0.2">
      <c r="O34745" s="223"/>
    </row>
    <row r="34746" spans="15:15" x14ac:dyDescent="0.2">
      <c r="O34746" s="223"/>
    </row>
    <row r="34747" spans="15:15" x14ac:dyDescent="0.2">
      <c r="O34747" s="223"/>
    </row>
    <row r="34748" spans="15:15" x14ac:dyDescent="0.2">
      <c r="O34748" s="223"/>
    </row>
    <row r="34749" spans="15:15" x14ac:dyDescent="0.2">
      <c r="O34749" s="223"/>
    </row>
    <row r="34750" spans="15:15" x14ac:dyDescent="0.2">
      <c r="O34750" s="223"/>
    </row>
    <row r="34751" spans="15:15" x14ac:dyDescent="0.2">
      <c r="O34751" s="223"/>
    </row>
    <row r="34752" spans="15:15" x14ac:dyDescent="0.2">
      <c r="O34752" s="223"/>
    </row>
    <row r="34753" spans="15:15" x14ac:dyDescent="0.2">
      <c r="O34753" s="223"/>
    </row>
    <row r="34754" spans="15:15" x14ac:dyDescent="0.2">
      <c r="O34754" s="223"/>
    </row>
    <row r="34755" spans="15:15" x14ac:dyDescent="0.2">
      <c r="O34755" s="223"/>
    </row>
    <row r="34756" spans="15:15" x14ac:dyDescent="0.2">
      <c r="O34756" s="223"/>
    </row>
    <row r="34757" spans="15:15" x14ac:dyDescent="0.2">
      <c r="O34757" s="223"/>
    </row>
    <row r="34758" spans="15:15" x14ac:dyDescent="0.2">
      <c r="O34758" s="223"/>
    </row>
    <row r="34759" spans="15:15" x14ac:dyDescent="0.2">
      <c r="O34759" s="223"/>
    </row>
    <row r="34760" spans="15:15" x14ac:dyDescent="0.2">
      <c r="O34760" s="223"/>
    </row>
    <row r="34761" spans="15:15" x14ac:dyDescent="0.2">
      <c r="O34761" s="223"/>
    </row>
    <row r="34762" spans="15:15" x14ac:dyDescent="0.2">
      <c r="O34762" s="223"/>
    </row>
    <row r="34763" spans="15:15" x14ac:dyDescent="0.2">
      <c r="O34763" s="223"/>
    </row>
    <row r="34764" spans="15:15" x14ac:dyDescent="0.2">
      <c r="O34764" s="223"/>
    </row>
    <row r="34765" spans="15:15" x14ac:dyDescent="0.2">
      <c r="O34765" s="223"/>
    </row>
    <row r="34766" spans="15:15" x14ac:dyDescent="0.2">
      <c r="O34766" s="223"/>
    </row>
    <row r="34767" spans="15:15" x14ac:dyDescent="0.2">
      <c r="O34767" s="223"/>
    </row>
    <row r="34768" spans="15:15" x14ac:dyDescent="0.2">
      <c r="O34768" s="223"/>
    </row>
    <row r="34769" spans="15:15" x14ac:dyDescent="0.2">
      <c r="O34769" s="223"/>
    </row>
    <row r="34770" spans="15:15" x14ac:dyDescent="0.2">
      <c r="O34770" s="223"/>
    </row>
    <row r="34771" spans="15:15" x14ac:dyDescent="0.2">
      <c r="O34771" s="223"/>
    </row>
    <row r="34772" spans="15:15" x14ac:dyDescent="0.2">
      <c r="O34772" s="223"/>
    </row>
    <row r="34773" spans="15:15" x14ac:dyDescent="0.2">
      <c r="O34773" s="223"/>
    </row>
    <row r="34774" spans="15:15" x14ac:dyDescent="0.2">
      <c r="O34774" s="223"/>
    </row>
    <row r="34775" spans="15:15" x14ac:dyDescent="0.2">
      <c r="O34775" s="223"/>
    </row>
    <row r="34776" spans="15:15" x14ac:dyDescent="0.2">
      <c r="O34776" s="223"/>
    </row>
    <row r="34777" spans="15:15" x14ac:dyDescent="0.2">
      <c r="O34777" s="223"/>
    </row>
    <row r="34778" spans="15:15" x14ac:dyDescent="0.2">
      <c r="O34778" s="223"/>
    </row>
    <row r="34779" spans="15:15" x14ac:dyDescent="0.2">
      <c r="O34779" s="223"/>
    </row>
    <row r="34780" spans="15:15" x14ac:dyDescent="0.2">
      <c r="O34780" s="223"/>
    </row>
    <row r="34781" spans="15:15" x14ac:dyDescent="0.2">
      <c r="O34781" s="223"/>
    </row>
    <row r="34782" spans="15:15" x14ac:dyDescent="0.2">
      <c r="O34782" s="223"/>
    </row>
    <row r="34783" spans="15:15" x14ac:dyDescent="0.2">
      <c r="O34783" s="223"/>
    </row>
    <row r="34784" spans="15:15" x14ac:dyDescent="0.2">
      <c r="O34784" s="223"/>
    </row>
    <row r="34785" spans="15:15" x14ac:dyDescent="0.2">
      <c r="O34785" s="223"/>
    </row>
    <row r="34786" spans="15:15" x14ac:dyDescent="0.2">
      <c r="O34786" s="223"/>
    </row>
    <row r="34787" spans="15:15" x14ac:dyDescent="0.2">
      <c r="O34787" s="223"/>
    </row>
    <row r="34788" spans="15:15" x14ac:dyDescent="0.2">
      <c r="O34788" s="223"/>
    </row>
    <row r="34789" spans="15:15" x14ac:dyDescent="0.2">
      <c r="O34789" s="223"/>
    </row>
    <row r="34790" spans="15:15" x14ac:dyDescent="0.2">
      <c r="O34790" s="223"/>
    </row>
    <row r="34791" spans="15:15" x14ac:dyDescent="0.2">
      <c r="O34791" s="223"/>
    </row>
    <row r="34792" spans="15:15" x14ac:dyDescent="0.2">
      <c r="O34792" s="223"/>
    </row>
    <row r="34793" spans="15:15" x14ac:dyDescent="0.2">
      <c r="O34793" s="223"/>
    </row>
    <row r="34794" spans="15:15" x14ac:dyDescent="0.2">
      <c r="O34794" s="223"/>
    </row>
    <row r="34795" spans="15:15" x14ac:dyDescent="0.2">
      <c r="O34795" s="223"/>
    </row>
    <row r="34796" spans="15:15" x14ac:dyDescent="0.2">
      <c r="O34796" s="223"/>
    </row>
    <row r="34797" spans="15:15" x14ac:dyDescent="0.2">
      <c r="O34797" s="223"/>
    </row>
    <row r="34798" spans="15:15" x14ac:dyDescent="0.2">
      <c r="O34798" s="223"/>
    </row>
    <row r="34799" spans="15:15" x14ac:dyDescent="0.2">
      <c r="O34799" s="223"/>
    </row>
    <row r="34800" spans="15:15" x14ac:dyDescent="0.2">
      <c r="O34800" s="223"/>
    </row>
    <row r="34801" spans="15:15" x14ac:dyDescent="0.2">
      <c r="O34801" s="223"/>
    </row>
    <row r="34802" spans="15:15" x14ac:dyDescent="0.2">
      <c r="O34802" s="223"/>
    </row>
    <row r="34803" spans="15:15" x14ac:dyDescent="0.2">
      <c r="O34803" s="223"/>
    </row>
    <row r="34804" spans="15:15" x14ac:dyDescent="0.2">
      <c r="O34804" s="223"/>
    </row>
    <row r="34805" spans="15:15" x14ac:dyDescent="0.2">
      <c r="O34805" s="223"/>
    </row>
    <row r="34806" spans="15:15" x14ac:dyDescent="0.2">
      <c r="O34806" s="223"/>
    </row>
    <row r="34807" spans="15:15" x14ac:dyDescent="0.2">
      <c r="O34807" s="223"/>
    </row>
    <row r="34808" spans="15:15" x14ac:dyDescent="0.2">
      <c r="O34808" s="223"/>
    </row>
    <row r="34809" spans="15:15" x14ac:dyDescent="0.2">
      <c r="O34809" s="223"/>
    </row>
    <row r="34810" spans="15:15" x14ac:dyDescent="0.2">
      <c r="O34810" s="223"/>
    </row>
    <row r="34811" spans="15:15" x14ac:dyDescent="0.2">
      <c r="O34811" s="223"/>
    </row>
    <row r="34812" spans="15:15" x14ac:dyDescent="0.2">
      <c r="O34812" s="223"/>
    </row>
    <row r="34813" spans="15:15" x14ac:dyDescent="0.2">
      <c r="O34813" s="223"/>
    </row>
    <row r="34814" spans="15:15" x14ac:dyDescent="0.2">
      <c r="O34814" s="223"/>
    </row>
    <row r="34815" spans="15:15" x14ac:dyDescent="0.2">
      <c r="O34815" s="223"/>
    </row>
    <row r="34816" spans="15:15" x14ac:dyDescent="0.2">
      <c r="O34816" s="223"/>
    </row>
    <row r="34817" spans="15:15" x14ac:dyDescent="0.2">
      <c r="O34817" s="223"/>
    </row>
    <row r="34818" spans="15:15" x14ac:dyDescent="0.2">
      <c r="O34818" s="223"/>
    </row>
    <row r="34819" spans="15:15" x14ac:dyDescent="0.2">
      <c r="O34819" s="223"/>
    </row>
    <row r="34820" spans="15:15" x14ac:dyDescent="0.2">
      <c r="O34820" s="223"/>
    </row>
    <row r="34821" spans="15:15" x14ac:dyDescent="0.2">
      <c r="O34821" s="223"/>
    </row>
    <row r="34822" spans="15:15" x14ac:dyDescent="0.2">
      <c r="O34822" s="223"/>
    </row>
    <row r="34823" spans="15:15" x14ac:dyDescent="0.2">
      <c r="O34823" s="223"/>
    </row>
    <row r="34824" spans="15:15" x14ac:dyDescent="0.2">
      <c r="O34824" s="223"/>
    </row>
    <row r="34825" spans="15:15" x14ac:dyDescent="0.2">
      <c r="O34825" s="223"/>
    </row>
    <row r="34826" spans="15:15" x14ac:dyDescent="0.2">
      <c r="O34826" s="223"/>
    </row>
    <row r="34827" spans="15:15" x14ac:dyDescent="0.2">
      <c r="O34827" s="223"/>
    </row>
    <row r="34828" spans="15:15" x14ac:dyDescent="0.2">
      <c r="O34828" s="223"/>
    </row>
    <row r="34829" spans="15:15" x14ac:dyDescent="0.2">
      <c r="O34829" s="223"/>
    </row>
    <row r="34830" spans="15:15" x14ac:dyDescent="0.2">
      <c r="O34830" s="223"/>
    </row>
    <row r="34831" spans="15:15" x14ac:dyDescent="0.2">
      <c r="O34831" s="223"/>
    </row>
    <row r="34832" spans="15:15" x14ac:dyDescent="0.2">
      <c r="O34832" s="223"/>
    </row>
    <row r="34833" spans="15:15" x14ac:dyDescent="0.2">
      <c r="O34833" s="223"/>
    </row>
    <row r="34834" spans="15:15" x14ac:dyDescent="0.2">
      <c r="O34834" s="223"/>
    </row>
    <row r="34835" spans="15:15" x14ac:dyDescent="0.2">
      <c r="O34835" s="223"/>
    </row>
    <row r="34836" spans="15:15" x14ac:dyDescent="0.2">
      <c r="O34836" s="223"/>
    </row>
    <row r="34837" spans="15:15" x14ac:dyDescent="0.2">
      <c r="O34837" s="223"/>
    </row>
    <row r="34838" spans="15:15" x14ac:dyDescent="0.2">
      <c r="O34838" s="223"/>
    </row>
    <row r="34839" spans="15:15" x14ac:dyDescent="0.2">
      <c r="O34839" s="223"/>
    </row>
    <row r="34840" spans="15:15" x14ac:dyDescent="0.2">
      <c r="O34840" s="223"/>
    </row>
    <row r="34841" spans="15:15" x14ac:dyDescent="0.2">
      <c r="O34841" s="223"/>
    </row>
    <row r="34842" spans="15:15" x14ac:dyDescent="0.2">
      <c r="O34842" s="223"/>
    </row>
    <row r="34843" spans="15:15" x14ac:dyDescent="0.2">
      <c r="O34843" s="223"/>
    </row>
    <row r="34844" spans="15:15" x14ac:dyDescent="0.2">
      <c r="O34844" s="223"/>
    </row>
    <row r="34845" spans="15:15" x14ac:dyDescent="0.2">
      <c r="O34845" s="223"/>
    </row>
    <row r="34846" spans="15:15" x14ac:dyDescent="0.2">
      <c r="O34846" s="223"/>
    </row>
    <row r="34847" spans="15:15" x14ac:dyDescent="0.2">
      <c r="O34847" s="223"/>
    </row>
    <row r="34848" spans="15:15" x14ac:dyDescent="0.2">
      <c r="O34848" s="223"/>
    </row>
    <row r="34849" spans="15:15" x14ac:dyDescent="0.2">
      <c r="O34849" s="223"/>
    </row>
    <row r="34850" spans="15:15" x14ac:dyDescent="0.2">
      <c r="O34850" s="223"/>
    </row>
    <row r="34851" spans="15:15" x14ac:dyDescent="0.2">
      <c r="O34851" s="223"/>
    </row>
    <row r="34852" spans="15:15" x14ac:dyDescent="0.2">
      <c r="O34852" s="223"/>
    </row>
    <row r="34853" spans="15:15" x14ac:dyDescent="0.2">
      <c r="O34853" s="223"/>
    </row>
    <row r="34854" spans="15:15" x14ac:dyDescent="0.2">
      <c r="O34854" s="223"/>
    </row>
    <row r="34855" spans="15:15" x14ac:dyDescent="0.2">
      <c r="O34855" s="223"/>
    </row>
    <row r="34856" spans="15:15" x14ac:dyDescent="0.2">
      <c r="O34856" s="223"/>
    </row>
    <row r="34857" spans="15:15" x14ac:dyDescent="0.2">
      <c r="O34857" s="223"/>
    </row>
    <row r="34858" spans="15:15" x14ac:dyDescent="0.2">
      <c r="O34858" s="223"/>
    </row>
    <row r="34859" spans="15:15" x14ac:dyDescent="0.2">
      <c r="O34859" s="223"/>
    </row>
    <row r="34860" spans="15:15" x14ac:dyDescent="0.2">
      <c r="O34860" s="223"/>
    </row>
    <row r="34861" spans="15:15" x14ac:dyDescent="0.2">
      <c r="O34861" s="223"/>
    </row>
    <row r="34862" spans="15:15" x14ac:dyDescent="0.2">
      <c r="O34862" s="223"/>
    </row>
    <row r="34863" spans="15:15" x14ac:dyDescent="0.2">
      <c r="O34863" s="223"/>
    </row>
    <row r="34864" spans="15:15" x14ac:dyDescent="0.2">
      <c r="O34864" s="223"/>
    </row>
    <row r="34865" spans="15:15" x14ac:dyDescent="0.2">
      <c r="O34865" s="223"/>
    </row>
    <row r="34866" spans="15:15" x14ac:dyDescent="0.2">
      <c r="O34866" s="223"/>
    </row>
    <row r="34867" spans="15:15" x14ac:dyDescent="0.2">
      <c r="O34867" s="223"/>
    </row>
    <row r="34868" spans="15:15" x14ac:dyDescent="0.2">
      <c r="O34868" s="223"/>
    </row>
    <row r="34869" spans="15:15" x14ac:dyDescent="0.2">
      <c r="O34869" s="223"/>
    </row>
    <row r="34870" spans="15:15" x14ac:dyDescent="0.2">
      <c r="O34870" s="223"/>
    </row>
    <row r="34871" spans="15:15" x14ac:dyDescent="0.2">
      <c r="O34871" s="223"/>
    </row>
    <row r="34872" spans="15:15" x14ac:dyDescent="0.2">
      <c r="O34872" s="223"/>
    </row>
    <row r="34873" spans="15:15" x14ac:dyDescent="0.2">
      <c r="O34873" s="223"/>
    </row>
    <row r="34874" spans="15:15" x14ac:dyDescent="0.2">
      <c r="O34874" s="223"/>
    </row>
    <row r="34875" spans="15:15" x14ac:dyDescent="0.2">
      <c r="O34875" s="223"/>
    </row>
    <row r="34876" spans="15:15" x14ac:dyDescent="0.2">
      <c r="O34876" s="223"/>
    </row>
    <row r="34877" spans="15:15" x14ac:dyDescent="0.2">
      <c r="O34877" s="223"/>
    </row>
    <row r="34878" spans="15:15" x14ac:dyDescent="0.2">
      <c r="O34878" s="223"/>
    </row>
    <row r="34879" spans="15:15" x14ac:dyDescent="0.2">
      <c r="O34879" s="223"/>
    </row>
    <row r="34880" spans="15:15" x14ac:dyDescent="0.2">
      <c r="O34880" s="223"/>
    </row>
    <row r="34881" spans="15:15" x14ac:dyDescent="0.2">
      <c r="O34881" s="223"/>
    </row>
    <row r="34882" spans="15:15" x14ac:dyDescent="0.2">
      <c r="O34882" s="223"/>
    </row>
    <row r="34883" spans="15:15" x14ac:dyDescent="0.2">
      <c r="O34883" s="223"/>
    </row>
    <row r="34884" spans="15:15" x14ac:dyDescent="0.2">
      <c r="O34884" s="223"/>
    </row>
    <row r="34885" spans="15:15" x14ac:dyDescent="0.2">
      <c r="O34885" s="223"/>
    </row>
    <row r="34886" spans="15:15" x14ac:dyDescent="0.2">
      <c r="O34886" s="223"/>
    </row>
    <row r="34887" spans="15:15" x14ac:dyDescent="0.2">
      <c r="O34887" s="223"/>
    </row>
    <row r="34888" spans="15:15" x14ac:dyDescent="0.2">
      <c r="O34888" s="223"/>
    </row>
    <row r="34889" spans="15:15" x14ac:dyDescent="0.2">
      <c r="O34889" s="223"/>
    </row>
    <row r="34890" spans="15:15" x14ac:dyDescent="0.2">
      <c r="O34890" s="223"/>
    </row>
    <row r="34891" spans="15:15" x14ac:dyDescent="0.2">
      <c r="O34891" s="223"/>
    </row>
    <row r="34892" spans="15:15" x14ac:dyDescent="0.2">
      <c r="O34892" s="223"/>
    </row>
    <row r="34893" spans="15:15" x14ac:dyDescent="0.2">
      <c r="O34893" s="223"/>
    </row>
    <row r="34894" spans="15:15" x14ac:dyDescent="0.2">
      <c r="O34894" s="223"/>
    </row>
    <row r="34895" spans="15:15" x14ac:dyDescent="0.2">
      <c r="O34895" s="223"/>
    </row>
    <row r="34896" spans="15:15" x14ac:dyDescent="0.2">
      <c r="O34896" s="223"/>
    </row>
    <row r="34897" spans="15:15" x14ac:dyDescent="0.2">
      <c r="O34897" s="223"/>
    </row>
    <row r="34898" spans="15:15" x14ac:dyDescent="0.2">
      <c r="O34898" s="223"/>
    </row>
    <row r="34899" spans="15:15" x14ac:dyDescent="0.2">
      <c r="O34899" s="223"/>
    </row>
    <row r="34900" spans="15:15" x14ac:dyDescent="0.2">
      <c r="O34900" s="223"/>
    </row>
    <row r="34901" spans="15:15" x14ac:dyDescent="0.2">
      <c r="O34901" s="223"/>
    </row>
    <row r="34902" spans="15:15" x14ac:dyDescent="0.2">
      <c r="O34902" s="223"/>
    </row>
    <row r="34903" spans="15:15" x14ac:dyDescent="0.2">
      <c r="O34903" s="223"/>
    </row>
    <row r="34904" spans="15:15" x14ac:dyDescent="0.2">
      <c r="O34904" s="223"/>
    </row>
    <row r="34905" spans="15:15" x14ac:dyDescent="0.2">
      <c r="O34905" s="223"/>
    </row>
    <row r="34906" spans="15:15" x14ac:dyDescent="0.2">
      <c r="O34906" s="223"/>
    </row>
    <row r="34907" spans="15:15" x14ac:dyDescent="0.2">
      <c r="O34907" s="223"/>
    </row>
    <row r="34908" spans="15:15" x14ac:dyDescent="0.2">
      <c r="O34908" s="223"/>
    </row>
    <row r="34909" spans="15:15" x14ac:dyDescent="0.2">
      <c r="O34909" s="223"/>
    </row>
    <row r="34910" spans="15:15" x14ac:dyDescent="0.2">
      <c r="O34910" s="223"/>
    </row>
    <row r="34911" spans="15:15" x14ac:dyDescent="0.2">
      <c r="O34911" s="223"/>
    </row>
    <row r="34912" spans="15:15" x14ac:dyDescent="0.2">
      <c r="O34912" s="223"/>
    </row>
    <row r="34913" spans="15:15" x14ac:dyDescent="0.2">
      <c r="O34913" s="223"/>
    </row>
    <row r="34914" spans="15:15" x14ac:dyDescent="0.2">
      <c r="O34914" s="223"/>
    </row>
    <row r="34915" spans="15:15" x14ac:dyDescent="0.2">
      <c r="O34915" s="223"/>
    </row>
    <row r="34916" spans="15:15" x14ac:dyDescent="0.2">
      <c r="O34916" s="223"/>
    </row>
    <row r="34917" spans="15:15" x14ac:dyDescent="0.2">
      <c r="O34917" s="223"/>
    </row>
    <row r="34918" spans="15:15" x14ac:dyDescent="0.2">
      <c r="O34918" s="223"/>
    </row>
    <row r="34919" spans="15:15" x14ac:dyDescent="0.2">
      <c r="O34919" s="223"/>
    </row>
    <row r="34920" spans="15:15" x14ac:dyDescent="0.2">
      <c r="O34920" s="223"/>
    </row>
    <row r="34921" spans="15:15" x14ac:dyDescent="0.2">
      <c r="O34921" s="223"/>
    </row>
    <row r="34922" spans="15:15" x14ac:dyDescent="0.2">
      <c r="O34922" s="223"/>
    </row>
    <row r="34923" spans="15:15" x14ac:dyDescent="0.2">
      <c r="O34923" s="223"/>
    </row>
    <row r="34924" spans="15:15" x14ac:dyDescent="0.2">
      <c r="O34924" s="223"/>
    </row>
    <row r="34925" spans="15:15" x14ac:dyDescent="0.2">
      <c r="O34925" s="223"/>
    </row>
    <row r="34926" spans="15:15" x14ac:dyDescent="0.2">
      <c r="O34926" s="223"/>
    </row>
    <row r="34927" spans="15:15" x14ac:dyDescent="0.2">
      <c r="O34927" s="223"/>
    </row>
    <row r="34928" spans="15:15" x14ac:dyDescent="0.2">
      <c r="O34928" s="223"/>
    </row>
    <row r="34929" spans="15:15" x14ac:dyDescent="0.2">
      <c r="O34929" s="223"/>
    </row>
    <row r="34930" spans="15:15" x14ac:dyDescent="0.2">
      <c r="O34930" s="223"/>
    </row>
    <row r="34931" spans="15:15" x14ac:dyDescent="0.2">
      <c r="O34931" s="223"/>
    </row>
    <row r="34932" spans="15:15" x14ac:dyDescent="0.2">
      <c r="O34932" s="223"/>
    </row>
    <row r="34933" spans="15:15" x14ac:dyDescent="0.2">
      <c r="O34933" s="223"/>
    </row>
    <row r="34934" spans="15:15" x14ac:dyDescent="0.2">
      <c r="O34934" s="223"/>
    </row>
    <row r="34935" spans="15:15" x14ac:dyDescent="0.2">
      <c r="O34935" s="223"/>
    </row>
    <row r="34936" spans="15:15" x14ac:dyDescent="0.2">
      <c r="O34936" s="223"/>
    </row>
    <row r="34937" spans="15:15" x14ac:dyDescent="0.2">
      <c r="O34937" s="223"/>
    </row>
    <row r="34938" spans="15:15" x14ac:dyDescent="0.2">
      <c r="O34938" s="223"/>
    </row>
    <row r="34939" spans="15:15" x14ac:dyDescent="0.2">
      <c r="O34939" s="223"/>
    </row>
    <row r="34940" spans="15:15" x14ac:dyDescent="0.2">
      <c r="O34940" s="223"/>
    </row>
    <row r="34941" spans="15:15" x14ac:dyDescent="0.2">
      <c r="O34941" s="223"/>
    </row>
    <row r="34942" spans="15:15" x14ac:dyDescent="0.2">
      <c r="O34942" s="223"/>
    </row>
    <row r="34943" spans="15:15" x14ac:dyDescent="0.2">
      <c r="O34943" s="223"/>
    </row>
    <row r="34944" spans="15:15" x14ac:dyDescent="0.2">
      <c r="O34944" s="223"/>
    </row>
    <row r="34945" spans="15:15" x14ac:dyDescent="0.2">
      <c r="O34945" s="223"/>
    </row>
    <row r="34946" spans="15:15" x14ac:dyDescent="0.2">
      <c r="O34946" s="223"/>
    </row>
    <row r="34947" spans="15:15" x14ac:dyDescent="0.2">
      <c r="O34947" s="223"/>
    </row>
    <row r="34948" spans="15:15" x14ac:dyDescent="0.2">
      <c r="O34948" s="223"/>
    </row>
    <row r="34949" spans="15:15" x14ac:dyDescent="0.2">
      <c r="O34949" s="223"/>
    </row>
    <row r="34950" spans="15:15" x14ac:dyDescent="0.2">
      <c r="O34950" s="223"/>
    </row>
    <row r="34951" spans="15:15" x14ac:dyDescent="0.2">
      <c r="O34951" s="223"/>
    </row>
    <row r="34952" spans="15:15" x14ac:dyDescent="0.2">
      <c r="O34952" s="223"/>
    </row>
    <row r="34953" spans="15:15" x14ac:dyDescent="0.2">
      <c r="O34953" s="223"/>
    </row>
    <row r="34954" spans="15:15" x14ac:dyDescent="0.2">
      <c r="O34954" s="223"/>
    </row>
    <row r="34955" spans="15:15" x14ac:dyDescent="0.2">
      <c r="O34955" s="223"/>
    </row>
    <row r="34956" spans="15:15" x14ac:dyDescent="0.2">
      <c r="O34956" s="223"/>
    </row>
    <row r="34957" spans="15:15" x14ac:dyDescent="0.2">
      <c r="O34957" s="223"/>
    </row>
    <row r="34958" spans="15:15" x14ac:dyDescent="0.2">
      <c r="O34958" s="223"/>
    </row>
    <row r="34959" spans="15:15" x14ac:dyDescent="0.2">
      <c r="O34959" s="223"/>
    </row>
    <row r="34960" spans="15:15" x14ac:dyDescent="0.2">
      <c r="O34960" s="223"/>
    </row>
    <row r="34961" spans="15:15" x14ac:dyDescent="0.2">
      <c r="O34961" s="223"/>
    </row>
    <row r="34962" spans="15:15" x14ac:dyDescent="0.2">
      <c r="O34962" s="223"/>
    </row>
    <row r="34963" spans="15:15" x14ac:dyDescent="0.2">
      <c r="O34963" s="223"/>
    </row>
    <row r="34964" spans="15:15" x14ac:dyDescent="0.2">
      <c r="O34964" s="223"/>
    </row>
    <row r="34965" spans="15:15" x14ac:dyDescent="0.2">
      <c r="O34965" s="223"/>
    </row>
    <row r="34966" spans="15:15" x14ac:dyDescent="0.2">
      <c r="O34966" s="223"/>
    </row>
    <row r="34967" spans="15:15" x14ac:dyDescent="0.2">
      <c r="O34967" s="223"/>
    </row>
    <row r="34968" spans="15:15" x14ac:dyDescent="0.2">
      <c r="O34968" s="223"/>
    </row>
    <row r="34969" spans="15:15" x14ac:dyDescent="0.2">
      <c r="O34969" s="223"/>
    </row>
    <row r="34970" spans="15:15" x14ac:dyDescent="0.2">
      <c r="O34970" s="223"/>
    </row>
    <row r="34971" spans="15:15" x14ac:dyDescent="0.2">
      <c r="O34971" s="223"/>
    </row>
    <row r="34972" spans="15:15" x14ac:dyDescent="0.2">
      <c r="O34972" s="223"/>
    </row>
    <row r="34973" spans="15:15" x14ac:dyDescent="0.2">
      <c r="O34973" s="223"/>
    </row>
    <row r="34974" spans="15:15" x14ac:dyDescent="0.2">
      <c r="O34974" s="223"/>
    </row>
    <row r="34975" spans="15:15" x14ac:dyDescent="0.2">
      <c r="O34975" s="223"/>
    </row>
    <row r="34976" spans="15:15" x14ac:dyDescent="0.2">
      <c r="O34976" s="223"/>
    </row>
    <row r="34977" spans="15:15" x14ac:dyDescent="0.2">
      <c r="O34977" s="223"/>
    </row>
    <row r="34978" spans="15:15" x14ac:dyDescent="0.2">
      <c r="O34978" s="223"/>
    </row>
    <row r="34979" spans="15:15" x14ac:dyDescent="0.2">
      <c r="O34979" s="223"/>
    </row>
    <row r="34980" spans="15:15" x14ac:dyDescent="0.2">
      <c r="O34980" s="223"/>
    </row>
    <row r="34981" spans="15:15" x14ac:dyDescent="0.2">
      <c r="O34981" s="223"/>
    </row>
    <row r="34982" spans="15:15" x14ac:dyDescent="0.2">
      <c r="O34982" s="223"/>
    </row>
    <row r="34983" spans="15:15" x14ac:dyDescent="0.2">
      <c r="O34983" s="223"/>
    </row>
    <row r="34984" spans="15:15" x14ac:dyDescent="0.2">
      <c r="O34984" s="223"/>
    </row>
    <row r="34985" spans="15:15" x14ac:dyDescent="0.2">
      <c r="O34985" s="223"/>
    </row>
    <row r="34986" spans="15:15" x14ac:dyDescent="0.2">
      <c r="O34986" s="223"/>
    </row>
    <row r="34987" spans="15:15" x14ac:dyDescent="0.2">
      <c r="O34987" s="223"/>
    </row>
    <row r="34988" spans="15:15" x14ac:dyDescent="0.2">
      <c r="O34988" s="223"/>
    </row>
    <row r="34989" spans="15:15" x14ac:dyDescent="0.2">
      <c r="O34989" s="223"/>
    </row>
    <row r="34990" spans="15:15" x14ac:dyDescent="0.2">
      <c r="O34990" s="223"/>
    </row>
    <row r="34991" spans="15:15" x14ac:dyDescent="0.2">
      <c r="O34991" s="223"/>
    </row>
    <row r="34992" spans="15:15" x14ac:dyDescent="0.2">
      <c r="O34992" s="223"/>
    </row>
    <row r="34993" spans="15:15" x14ac:dyDescent="0.2">
      <c r="O34993" s="223"/>
    </row>
    <row r="34994" spans="15:15" x14ac:dyDescent="0.2">
      <c r="O34994" s="223"/>
    </row>
    <row r="34995" spans="15:15" x14ac:dyDescent="0.2">
      <c r="O34995" s="223"/>
    </row>
    <row r="34996" spans="15:15" x14ac:dyDescent="0.2">
      <c r="O34996" s="223"/>
    </row>
    <row r="34997" spans="15:15" x14ac:dyDescent="0.2">
      <c r="O34997" s="223"/>
    </row>
    <row r="34998" spans="15:15" x14ac:dyDescent="0.2">
      <c r="O34998" s="223"/>
    </row>
    <row r="34999" spans="15:15" x14ac:dyDescent="0.2">
      <c r="O34999" s="223"/>
    </row>
    <row r="35000" spans="15:15" x14ac:dyDescent="0.2">
      <c r="O35000" s="223"/>
    </row>
    <row r="35001" spans="15:15" x14ac:dyDescent="0.2">
      <c r="O35001" s="223"/>
    </row>
    <row r="35002" spans="15:15" x14ac:dyDescent="0.2">
      <c r="O35002" s="223"/>
    </row>
    <row r="35003" spans="15:15" x14ac:dyDescent="0.2">
      <c r="O35003" s="223"/>
    </row>
    <row r="35004" spans="15:15" x14ac:dyDescent="0.2">
      <c r="O35004" s="223"/>
    </row>
    <row r="35005" spans="15:15" x14ac:dyDescent="0.2">
      <c r="O35005" s="223"/>
    </row>
    <row r="35006" spans="15:15" x14ac:dyDescent="0.2">
      <c r="O35006" s="223"/>
    </row>
    <row r="35007" spans="15:15" x14ac:dyDescent="0.2">
      <c r="O35007" s="223"/>
    </row>
    <row r="35008" spans="15:15" x14ac:dyDescent="0.2">
      <c r="O35008" s="223"/>
    </row>
    <row r="35009" spans="15:15" x14ac:dyDescent="0.2">
      <c r="O35009" s="223"/>
    </row>
    <row r="35010" spans="15:15" x14ac:dyDescent="0.2">
      <c r="O35010" s="223"/>
    </row>
    <row r="35011" spans="15:15" x14ac:dyDescent="0.2">
      <c r="O35011" s="223"/>
    </row>
    <row r="35012" spans="15:15" x14ac:dyDescent="0.2">
      <c r="O35012" s="223"/>
    </row>
    <row r="35013" spans="15:15" x14ac:dyDescent="0.2">
      <c r="O35013" s="223"/>
    </row>
    <row r="35014" spans="15:15" x14ac:dyDescent="0.2">
      <c r="O35014" s="223"/>
    </row>
    <row r="35015" spans="15:15" x14ac:dyDescent="0.2">
      <c r="O35015" s="223"/>
    </row>
    <row r="35016" spans="15:15" x14ac:dyDescent="0.2">
      <c r="O35016" s="223"/>
    </row>
    <row r="35017" spans="15:15" x14ac:dyDescent="0.2">
      <c r="O35017" s="223"/>
    </row>
    <row r="35018" spans="15:15" x14ac:dyDescent="0.2">
      <c r="O35018" s="223"/>
    </row>
    <row r="35019" spans="15:15" x14ac:dyDescent="0.2">
      <c r="O35019" s="223"/>
    </row>
    <row r="35020" spans="15:15" x14ac:dyDescent="0.2">
      <c r="O35020" s="223"/>
    </row>
    <row r="35021" spans="15:15" x14ac:dyDescent="0.2">
      <c r="O35021" s="223"/>
    </row>
    <row r="35022" spans="15:15" x14ac:dyDescent="0.2">
      <c r="O35022" s="223"/>
    </row>
    <row r="35023" spans="15:15" x14ac:dyDescent="0.2">
      <c r="O35023" s="223"/>
    </row>
    <row r="35024" spans="15:15" x14ac:dyDescent="0.2">
      <c r="O35024" s="223"/>
    </row>
    <row r="35025" spans="15:15" x14ac:dyDescent="0.2">
      <c r="O35025" s="223"/>
    </row>
    <row r="35026" spans="15:15" x14ac:dyDescent="0.2">
      <c r="O35026" s="223"/>
    </row>
    <row r="35027" spans="15:15" x14ac:dyDescent="0.2">
      <c r="O35027" s="223"/>
    </row>
    <row r="35028" spans="15:15" x14ac:dyDescent="0.2">
      <c r="O35028" s="223"/>
    </row>
    <row r="35029" spans="15:15" x14ac:dyDescent="0.2">
      <c r="O35029" s="223"/>
    </row>
    <row r="35030" spans="15:15" x14ac:dyDescent="0.2">
      <c r="O35030" s="223"/>
    </row>
    <row r="35031" spans="15:15" x14ac:dyDescent="0.2">
      <c r="O35031" s="223"/>
    </row>
    <row r="35032" spans="15:15" x14ac:dyDescent="0.2">
      <c r="O35032" s="223"/>
    </row>
    <row r="35033" spans="15:15" x14ac:dyDescent="0.2">
      <c r="O35033" s="223"/>
    </row>
    <row r="35034" spans="15:15" x14ac:dyDescent="0.2">
      <c r="O35034" s="223"/>
    </row>
    <row r="35035" spans="15:15" x14ac:dyDescent="0.2">
      <c r="O35035" s="223"/>
    </row>
    <row r="35036" spans="15:15" x14ac:dyDescent="0.2">
      <c r="O35036" s="223"/>
    </row>
    <row r="35037" spans="15:15" x14ac:dyDescent="0.2">
      <c r="O35037" s="223"/>
    </row>
    <row r="35038" spans="15:15" x14ac:dyDescent="0.2">
      <c r="O35038" s="223"/>
    </row>
    <row r="35039" spans="15:15" x14ac:dyDescent="0.2">
      <c r="O35039" s="223"/>
    </row>
    <row r="35040" spans="15:15" x14ac:dyDescent="0.2">
      <c r="O35040" s="223"/>
    </row>
    <row r="35041" spans="15:15" x14ac:dyDescent="0.2">
      <c r="O35041" s="223"/>
    </row>
    <row r="35042" spans="15:15" x14ac:dyDescent="0.2">
      <c r="O35042" s="223"/>
    </row>
    <row r="35043" spans="15:15" x14ac:dyDescent="0.2">
      <c r="O35043" s="223"/>
    </row>
    <row r="35044" spans="15:15" x14ac:dyDescent="0.2">
      <c r="O35044" s="223"/>
    </row>
    <row r="35045" spans="15:15" x14ac:dyDescent="0.2">
      <c r="O35045" s="223"/>
    </row>
    <row r="35046" spans="15:15" x14ac:dyDescent="0.2">
      <c r="O35046" s="223"/>
    </row>
    <row r="35047" spans="15:15" x14ac:dyDescent="0.2">
      <c r="O35047" s="223"/>
    </row>
    <row r="35048" spans="15:15" x14ac:dyDescent="0.2">
      <c r="O35048" s="223"/>
    </row>
    <row r="35049" spans="15:15" x14ac:dyDescent="0.2">
      <c r="O35049" s="223"/>
    </row>
    <row r="35050" spans="15:15" x14ac:dyDescent="0.2">
      <c r="O35050" s="223"/>
    </row>
    <row r="35051" spans="15:15" x14ac:dyDescent="0.2">
      <c r="O35051" s="223"/>
    </row>
    <row r="35052" spans="15:15" x14ac:dyDescent="0.2">
      <c r="O35052" s="223"/>
    </row>
    <row r="35053" spans="15:15" x14ac:dyDescent="0.2">
      <c r="O35053" s="223"/>
    </row>
    <row r="35054" spans="15:15" x14ac:dyDescent="0.2">
      <c r="O35054" s="223"/>
    </row>
    <row r="35055" spans="15:15" x14ac:dyDescent="0.2">
      <c r="O35055" s="223"/>
    </row>
    <row r="35056" spans="15:15" x14ac:dyDescent="0.2">
      <c r="O35056" s="223"/>
    </row>
    <row r="35057" spans="15:15" x14ac:dyDescent="0.2">
      <c r="O35057" s="223"/>
    </row>
    <row r="35058" spans="15:15" x14ac:dyDescent="0.2">
      <c r="O35058" s="223"/>
    </row>
    <row r="35059" spans="15:15" x14ac:dyDescent="0.2">
      <c r="O35059" s="223"/>
    </row>
    <row r="35060" spans="15:15" x14ac:dyDescent="0.2">
      <c r="O35060" s="223"/>
    </row>
    <row r="35061" spans="15:15" x14ac:dyDescent="0.2">
      <c r="O35061" s="223"/>
    </row>
    <row r="35062" spans="15:15" x14ac:dyDescent="0.2">
      <c r="O35062" s="223"/>
    </row>
    <row r="35063" spans="15:15" x14ac:dyDescent="0.2">
      <c r="O35063" s="223"/>
    </row>
    <row r="35064" spans="15:15" x14ac:dyDescent="0.2">
      <c r="O35064" s="223"/>
    </row>
    <row r="35065" spans="15:15" x14ac:dyDescent="0.2">
      <c r="O35065" s="223"/>
    </row>
    <row r="35066" spans="15:15" x14ac:dyDescent="0.2">
      <c r="O35066" s="223"/>
    </row>
    <row r="35067" spans="15:15" x14ac:dyDescent="0.2">
      <c r="O35067" s="223"/>
    </row>
    <row r="35068" spans="15:15" x14ac:dyDescent="0.2">
      <c r="O35068" s="223"/>
    </row>
    <row r="35069" spans="15:15" x14ac:dyDescent="0.2">
      <c r="O35069" s="223"/>
    </row>
    <row r="35070" spans="15:15" x14ac:dyDescent="0.2">
      <c r="O35070" s="223"/>
    </row>
    <row r="35071" spans="15:15" x14ac:dyDescent="0.2">
      <c r="O35071" s="223"/>
    </row>
    <row r="35072" spans="15:15" x14ac:dyDescent="0.2">
      <c r="O35072" s="223"/>
    </row>
    <row r="35073" spans="15:15" x14ac:dyDescent="0.2">
      <c r="O35073" s="223"/>
    </row>
    <row r="35074" spans="15:15" x14ac:dyDescent="0.2">
      <c r="O35074" s="223"/>
    </row>
    <row r="35075" spans="15:15" x14ac:dyDescent="0.2">
      <c r="O35075" s="223"/>
    </row>
    <row r="35076" spans="15:15" x14ac:dyDescent="0.2">
      <c r="O35076" s="223"/>
    </row>
    <row r="35077" spans="15:15" x14ac:dyDescent="0.2">
      <c r="O35077" s="223"/>
    </row>
    <row r="35078" spans="15:15" x14ac:dyDescent="0.2">
      <c r="O35078" s="223"/>
    </row>
    <row r="35079" spans="15:15" x14ac:dyDescent="0.2">
      <c r="O35079" s="223"/>
    </row>
    <row r="35080" spans="15:15" x14ac:dyDescent="0.2">
      <c r="O35080" s="223"/>
    </row>
    <row r="35081" spans="15:15" x14ac:dyDescent="0.2">
      <c r="O35081" s="223"/>
    </row>
    <row r="35082" spans="15:15" x14ac:dyDescent="0.2">
      <c r="O35082" s="223"/>
    </row>
    <row r="35083" spans="15:15" x14ac:dyDescent="0.2">
      <c r="O35083" s="223"/>
    </row>
    <row r="35084" spans="15:15" x14ac:dyDescent="0.2">
      <c r="O35084" s="223"/>
    </row>
    <row r="35085" spans="15:15" x14ac:dyDescent="0.2">
      <c r="O35085" s="223"/>
    </row>
    <row r="35086" spans="15:15" x14ac:dyDescent="0.2">
      <c r="O35086" s="223"/>
    </row>
    <row r="35087" spans="15:15" x14ac:dyDescent="0.2">
      <c r="O35087" s="223"/>
    </row>
    <row r="35088" spans="15:15" x14ac:dyDescent="0.2">
      <c r="O35088" s="223"/>
    </row>
    <row r="35089" spans="15:15" x14ac:dyDescent="0.2">
      <c r="O35089" s="223"/>
    </row>
    <row r="35090" spans="15:15" x14ac:dyDescent="0.2">
      <c r="O35090" s="223"/>
    </row>
    <row r="35091" spans="15:15" x14ac:dyDescent="0.2">
      <c r="O35091" s="223"/>
    </row>
    <row r="35092" spans="15:15" x14ac:dyDescent="0.2">
      <c r="O35092" s="223"/>
    </row>
    <row r="35093" spans="15:15" x14ac:dyDescent="0.2">
      <c r="O35093" s="223"/>
    </row>
    <row r="35094" spans="15:15" x14ac:dyDescent="0.2">
      <c r="O35094" s="223"/>
    </row>
    <row r="35095" spans="15:15" x14ac:dyDescent="0.2">
      <c r="O35095" s="223"/>
    </row>
    <row r="35096" spans="15:15" x14ac:dyDescent="0.2">
      <c r="O35096" s="223"/>
    </row>
    <row r="35097" spans="15:15" x14ac:dyDescent="0.2">
      <c r="O35097" s="223"/>
    </row>
    <row r="35098" spans="15:15" x14ac:dyDescent="0.2">
      <c r="O35098" s="223"/>
    </row>
    <row r="35099" spans="15:15" x14ac:dyDescent="0.2">
      <c r="O35099" s="223"/>
    </row>
    <row r="35100" spans="15:15" x14ac:dyDescent="0.2">
      <c r="O35100" s="223"/>
    </row>
    <row r="35101" spans="15:15" x14ac:dyDescent="0.2">
      <c r="O35101" s="223"/>
    </row>
    <row r="35102" spans="15:15" x14ac:dyDescent="0.2">
      <c r="O35102" s="223"/>
    </row>
    <row r="35103" spans="15:15" x14ac:dyDescent="0.2">
      <c r="O35103" s="223"/>
    </row>
    <row r="35104" spans="15:15" x14ac:dyDescent="0.2">
      <c r="O35104" s="223"/>
    </row>
    <row r="35105" spans="15:15" x14ac:dyDescent="0.2">
      <c r="O35105" s="223"/>
    </row>
    <row r="35106" spans="15:15" x14ac:dyDescent="0.2">
      <c r="O35106" s="223"/>
    </row>
    <row r="35107" spans="15:15" x14ac:dyDescent="0.2">
      <c r="O35107" s="223"/>
    </row>
    <row r="35108" spans="15:15" x14ac:dyDescent="0.2">
      <c r="O35108" s="223"/>
    </row>
    <row r="35109" spans="15:15" x14ac:dyDescent="0.2">
      <c r="O35109" s="223"/>
    </row>
    <row r="35110" spans="15:15" x14ac:dyDescent="0.2">
      <c r="O35110" s="223"/>
    </row>
    <row r="35111" spans="15:15" x14ac:dyDescent="0.2">
      <c r="O35111" s="223"/>
    </row>
    <row r="35112" spans="15:15" x14ac:dyDescent="0.2">
      <c r="O35112" s="223"/>
    </row>
    <row r="35113" spans="15:15" x14ac:dyDescent="0.2">
      <c r="O35113" s="223"/>
    </row>
    <row r="35114" spans="15:15" x14ac:dyDescent="0.2">
      <c r="O35114" s="223"/>
    </row>
    <row r="35115" spans="15:15" x14ac:dyDescent="0.2">
      <c r="O35115" s="223"/>
    </row>
    <row r="35116" spans="15:15" x14ac:dyDescent="0.2">
      <c r="O35116" s="223"/>
    </row>
    <row r="35117" spans="15:15" x14ac:dyDescent="0.2">
      <c r="O35117" s="223"/>
    </row>
    <row r="35118" spans="15:15" x14ac:dyDescent="0.2">
      <c r="O35118" s="223"/>
    </row>
    <row r="35119" spans="15:15" x14ac:dyDescent="0.2">
      <c r="O35119" s="223"/>
    </row>
    <row r="35120" spans="15:15" x14ac:dyDescent="0.2">
      <c r="O35120" s="223"/>
    </row>
    <row r="35121" spans="15:15" x14ac:dyDescent="0.2">
      <c r="O35121" s="223"/>
    </row>
    <row r="35122" spans="15:15" x14ac:dyDescent="0.2">
      <c r="O35122" s="223"/>
    </row>
    <row r="35123" spans="15:15" x14ac:dyDescent="0.2">
      <c r="O35123" s="223"/>
    </row>
    <row r="35124" spans="15:15" x14ac:dyDescent="0.2">
      <c r="O35124" s="223"/>
    </row>
    <row r="35125" spans="15:15" x14ac:dyDescent="0.2">
      <c r="O35125" s="223"/>
    </row>
    <row r="35126" spans="15:15" x14ac:dyDescent="0.2">
      <c r="O35126" s="223"/>
    </row>
    <row r="35127" spans="15:15" x14ac:dyDescent="0.2">
      <c r="O35127" s="223"/>
    </row>
    <row r="35128" spans="15:15" x14ac:dyDescent="0.2">
      <c r="O35128" s="223"/>
    </row>
    <row r="35129" spans="15:15" x14ac:dyDescent="0.2">
      <c r="O35129" s="223"/>
    </row>
    <row r="35130" spans="15:15" x14ac:dyDescent="0.2">
      <c r="O35130" s="223"/>
    </row>
    <row r="35131" spans="15:15" x14ac:dyDescent="0.2">
      <c r="O35131" s="223"/>
    </row>
    <row r="35132" spans="15:15" x14ac:dyDescent="0.2">
      <c r="O35132" s="223"/>
    </row>
    <row r="35133" spans="15:15" x14ac:dyDescent="0.2">
      <c r="O35133" s="223"/>
    </row>
    <row r="35134" spans="15:15" x14ac:dyDescent="0.2">
      <c r="O35134" s="223"/>
    </row>
    <row r="35135" spans="15:15" x14ac:dyDescent="0.2">
      <c r="O35135" s="223"/>
    </row>
    <row r="35136" spans="15:15" x14ac:dyDescent="0.2">
      <c r="O35136" s="223"/>
    </row>
    <row r="35137" spans="15:15" x14ac:dyDescent="0.2">
      <c r="O35137" s="223"/>
    </row>
    <row r="35138" spans="15:15" x14ac:dyDescent="0.2">
      <c r="O35138" s="223"/>
    </row>
    <row r="35139" spans="15:15" x14ac:dyDescent="0.2">
      <c r="O35139" s="223"/>
    </row>
    <row r="35140" spans="15:15" x14ac:dyDescent="0.2">
      <c r="O35140" s="223"/>
    </row>
    <row r="35141" spans="15:15" x14ac:dyDescent="0.2">
      <c r="O35141" s="223"/>
    </row>
    <row r="35142" spans="15:15" x14ac:dyDescent="0.2">
      <c r="O35142" s="223"/>
    </row>
    <row r="35143" spans="15:15" x14ac:dyDescent="0.2">
      <c r="O35143" s="223"/>
    </row>
    <row r="35144" spans="15:15" x14ac:dyDescent="0.2">
      <c r="O35144" s="223"/>
    </row>
    <row r="35145" spans="15:15" x14ac:dyDescent="0.2">
      <c r="O35145" s="223"/>
    </row>
    <row r="35146" spans="15:15" x14ac:dyDescent="0.2">
      <c r="O35146" s="223"/>
    </row>
    <row r="35147" spans="15:15" x14ac:dyDescent="0.2">
      <c r="O35147" s="223"/>
    </row>
    <row r="35148" spans="15:15" x14ac:dyDescent="0.2">
      <c r="O35148" s="223"/>
    </row>
    <row r="35149" spans="15:15" x14ac:dyDescent="0.2">
      <c r="O35149" s="223"/>
    </row>
    <row r="35150" spans="15:15" x14ac:dyDescent="0.2">
      <c r="O35150" s="223"/>
    </row>
    <row r="35151" spans="15:15" x14ac:dyDescent="0.2">
      <c r="O35151" s="223"/>
    </row>
    <row r="35152" spans="15:15" x14ac:dyDescent="0.2">
      <c r="O35152" s="223"/>
    </row>
    <row r="35153" spans="15:15" x14ac:dyDescent="0.2">
      <c r="O35153" s="223"/>
    </row>
    <row r="35154" spans="15:15" x14ac:dyDescent="0.2">
      <c r="O35154" s="223"/>
    </row>
    <row r="35155" spans="15:15" x14ac:dyDescent="0.2">
      <c r="O35155" s="223"/>
    </row>
    <row r="35156" spans="15:15" x14ac:dyDescent="0.2">
      <c r="O35156" s="223"/>
    </row>
    <row r="35157" spans="15:15" x14ac:dyDescent="0.2">
      <c r="O35157" s="223"/>
    </row>
    <row r="35158" spans="15:15" x14ac:dyDescent="0.2">
      <c r="O35158" s="223"/>
    </row>
    <row r="35159" spans="15:15" x14ac:dyDescent="0.2">
      <c r="O35159" s="223"/>
    </row>
    <row r="35160" spans="15:15" x14ac:dyDescent="0.2">
      <c r="O35160" s="223"/>
    </row>
    <row r="35161" spans="15:15" x14ac:dyDescent="0.2">
      <c r="O35161" s="223"/>
    </row>
    <row r="35162" spans="15:15" x14ac:dyDescent="0.2">
      <c r="O35162" s="223"/>
    </row>
    <row r="35163" spans="15:15" x14ac:dyDescent="0.2">
      <c r="O35163" s="223"/>
    </row>
    <row r="35164" spans="15:15" x14ac:dyDescent="0.2">
      <c r="O35164" s="223"/>
    </row>
    <row r="35165" spans="15:15" x14ac:dyDescent="0.2">
      <c r="O35165" s="223"/>
    </row>
    <row r="35166" spans="15:15" x14ac:dyDescent="0.2">
      <c r="O35166" s="223"/>
    </row>
    <row r="35167" spans="15:15" x14ac:dyDescent="0.2">
      <c r="O35167" s="223"/>
    </row>
    <row r="35168" spans="15:15" x14ac:dyDescent="0.2">
      <c r="O35168" s="223"/>
    </row>
    <row r="35169" spans="15:15" x14ac:dyDescent="0.2">
      <c r="O35169" s="223"/>
    </row>
    <row r="35170" spans="15:15" x14ac:dyDescent="0.2">
      <c r="O35170" s="223"/>
    </row>
    <row r="35171" spans="15:15" x14ac:dyDescent="0.2">
      <c r="O35171" s="223"/>
    </row>
    <row r="35172" spans="15:15" x14ac:dyDescent="0.2">
      <c r="O35172" s="223"/>
    </row>
    <row r="35173" spans="15:15" x14ac:dyDescent="0.2">
      <c r="O35173" s="223"/>
    </row>
    <row r="35174" spans="15:15" x14ac:dyDescent="0.2">
      <c r="O35174" s="223"/>
    </row>
    <row r="35175" spans="15:15" x14ac:dyDescent="0.2">
      <c r="O35175" s="223"/>
    </row>
    <row r="35176" spans="15:15" x14ac:dyDescent="0.2">
      <c r="O35176" s="223"/>
    </row>
    <row r="35177" spans="15:15" x14ac:dyDescent="0.2">
      <c r="O35177" s="223"/>
    </row>
    <row r="35178" spans="15:15" x14ac:dyDescent="0.2">
      <c r="O35178" s="223"/>
    </row>
    <row r="35179" spans="15:15" x14ac:dyDescent="0.2">
      <c r="O35179" s="223"/>
    </row>
    <row r="35180" spans="15:15" x14ac:dyDescent="0.2">
      <c r="O35180" s="223"/>
    </row>
    <row r="35181" spans="15:15" x14ac:dyDescent="0.2">
      <c r="O35181" s="223"/>
    </row>
    <row r="35182" spans="15:15" x14ac:dyDescent="0.2">
      <c r="O35182" s="223"/>
    </row>
    <row r="35183" spans="15:15" x14ac:dyDescent="0.2">
      <c r="O35183" s="223"/>
    </row>
    <row r="35184" spans="15:15" x14ac:dyDescent="0.2">
      <c r="O35184" s="223"/>
    </row>
    <row r="35185" spans="15:15" x14ac:dyDescent="0.2">
      <c r="O35185" s="223"/>
    </row>
    <row r="35186" spans="15:15" x14ac:dyDescent="0.2">
      <c r="O35186" s="223"/>
    </row>
    <row r="35187" spans="15:15" x14ac:dyDescent="0.2">
      <c r="O35187" s="223"/>
    </row>
    <row r="35188" spans="15:15" x14ac:dyDescent="0.2">
      <c r="O35188" s="223"/>
    </row>
    <row r="35189" spans="15:15" x14ac:dyDescent="0.2">
      <c r="O35189" s="223"/>
    </row>
    <row r="35190" spans="15:15" x14ac:dyDescent="0.2">
      <c r="O35190" s="223"/>
    </row>
    <row r="35191" spans="15:15" x14ac:dyDescent="0.2">
      <c r="O35191" s="223"/>
    </row>
    <row r="35192" spans="15:15" x14ac:dyDescent="0.2">
      <c r="O35192" s="223"/>
    </row>
    <row r="35193" spans="15:15" x14ac:dyDescent="0.2">
      <c r="O35193" s="223"/>
    </row>
    <row r="35194" spans="15:15" x14ac:dyDescent="0.2">
      <c r="O35194" s="223"/>
    </row>
    <row r="35195" spans="15:15" x14ac:dyDescent="0.2">
      <c r="O35195" s="223"/>
    </row>
    <row r="35196" spans="15:15" x14ac:dyDescent="0.2">
      <c r="O35196" s="223"/>
    </row>
    <row r="35197" spans="15:15" x14ac:dyDescent="0.2">
      <c r="O35197" s="223"/>
    </row>
    <row r="35198" spans="15:15" x14ac:dyDescent="0.2">
      <c r="O35198" s="223"/>
    </row>
    <row r="35199" spans="15:15" x14ac:dyDescent="0.2">
      <c r="O35199" s="223"/>
    </row>
    <row r="35200" spans="15:15" x14ac:dyDescent="0.2">
      <c r="O35200" s="223"/>
    </row>
    <row r="35201" spans="15:15" x14ac:dyDescent="0.2">
      <c r="O35201" s="223"/>
    </row>
    <row r="35202" spans="15:15" x14ac:dyDescent="0.2">
      <c r="O35202" s="223"/>
    </row>
    <row r="35203" spans="15:15" x14ac:dyDescent="0.2">
      <c r="O35203" s="223"/>
    </row>
    <row r="35204" spans="15:15" x14ac:dyDescent="0.2">
      <c r="O35204" s="223"/>
    </row>
    <row r="35205" spans="15:15" x14ac:dyDescent="0.2">
      <c r="O35205" s="223"/>
    </row>
    <row r="35206" spans="15:15" x14ac:dyDescent="0.2">
      <c r="O35206" s="223"/>
    </row>
    <row r="35207" spans="15:15" x14ac:dyDescent="0.2">
      <c r="O35207" s="223"/>
    </row>
    <row r="35208" spans="15:15" x14ac:dyDescent="0.2">
      <c r="O35208" s="223"/>
    </row>
    <row r="35209" spans="15:15" x14ac:dyDescent="0.2">
      <c r="O35209" s="223"/>
    </row>
    <row r="35210" spans="15:15" x14ac:dyDescent="0.2">
      <c r="O35210" s="223"/>
    </row>
    <row r="35211" spans="15:15" x14ac:dyDescent="0.2">
      <c r="O35211" s="223"/>
    </row>
    <row r="35212" spans="15:15" x14ac:dyDescent="0.2">
      <c r="O35212" s="223"/>
    </row>
    <row r="35213" spans="15:15" x14ac:dyDescent="0.2">
      <c r="O35213" s="223"/>
    </row>
    <row r="35214" spans="15:15" x14ac:dyDescent="0.2">
      <c r="O35214" s="223"/>
    </row>
    <row r="35215" spans="15:15" x14ac:dyDescent="0.2">
      <c r="O35215" s="223"/>
    </row>
    <row r="35216" spans="15:15" x14ac:dyDescent="0.2">
      <c r="O35216" s="223"/>
    </row>
    <row r="35217" spans="15:15" x14ac:dyDescent="0.2">
      <c r="O35217" s="223"/>
    </row>
    <row r="35218" spans="15:15" x14ac:dyDescent="0.2">
      <c r="O35218" s="223"/>
    </row>
    <row r="35219" spans="15:15" x14ac:dyDescent="0.2">
      <c r="O35219" s="223"/>
    </row>
    <row r="35220" spans="15:15" x14ac:dyDescent="0.2">
      <c r="O35220" s="223"/>
    </row>
    <row r="35221" spans="15:15" x14ac:dyDescent="0.2">
      <c r="O35221" s="223"/>
    </row>
    <row r="35222" spans="15:15" x14ac:dyDescent="0.2">
      <c r="O35222" s="223"/>
    </row>
    <row r="35223" spans="15:15" x14ac:dyDescent="0.2">
      <c r="O35223" s="223"/>
    </row>
    <row r="35224" spans="15:15" x14ac:dyDescent="0.2">
      <c r="O35224" s="223"/>
    </row>
    <row r="35225" spans="15:15" x14ac:dyDescent="0.2">
      <c r="O35225" s="223"/>
    </row>
    <row r="35226" spans="15:15" x14ac:dyDescent="0.2">
      <c r="O35226" s="223"/>
    </row>
    <row r="35227" spans="15:15" x14ac:dyDescent="0.2">
      <c r="O35227" s="223"/>
    </row>
    <row r="35228" spans="15:15" x14ac:dyDescent="0.2">
      <c r="O35228" s="223"/>
    </row>
    <row r="35229" spans="15:15" x14ac:dyDescent="0.2">
      <c r="O35229" s="223"/>
    </row>
    <row r="35230" spans="15:15" x14ac:dyDescent="0.2">
      <c r="O35230" s="223"/>
    </row>
    <row r="35231" spans="15:15" x14ac:dyDescent="0.2">
      <c r="O35231" s="223"/>
    </row>
    <row r="35232" spans="15:15" x14ac:dyDescent="0.2">
      <c r="O35232" s="223"/>
    </row>
    <row r="35233" spans="15:15" x14ac:dyDescent="0.2">
      <c r="O35233" s="223"/>
    </row>
    <row r="35234" spans="15:15" x14ac:dyDescent="0.2">
      <c r="O35234" s="223"/>
    </row>
    <row r="35235" spans="15:15" x14ac:dyDescent="0.2">
      <c r="O35235" s="223"/>
    </row>
    <row r="35236" spans="15:15" x14ac:dyDescent="0.2">
      <c r="O35236" s="223"/>
    </row>
    <row r="35237" spans="15:15" x14ac:dyDescent="0.2">
      <c r="O35237" s="223"/>
    </row>
    <row r="35238" spans="15:15" x14ac:dyDescent="0.2">
      <c r="O35238" s="223"/>
    </row>
    <row r="35239" spans="15:15" x14ac:dyDescent="0.2">
      <c r="O35239" s="223"/>
    </row>
    <row r="35240" spans="15:15" x14ac:dyDescent="0.2">
      <c r="O35240" s="223"/>
    </row>
    <row r="35241" spans="15:15" x14ac:dyDescent="0.2">
      <c r="O35241" s="223"/>
    </row>
    <row r="35242" spans="15:15" x14ac:dyDescent="0.2">
      <c r="O35242" s="223"/>
    </row>
    <row r="35243" spans="15:15" x14ac:dyDescent="0.2">
      <c r="O35243" s="223"/>
    </row>
    <row r="35244" spans="15:15" x14ac:dyDescent="0.2">
      <c r="O35244" s="223"/>
    </row>
    <row r="35245" spans="15:15" x14ac:dyDescent="0.2">
      <c r="O35245" s="223"/>
    </row>
    <row r="35246" spans="15:15" x14ac:dyDescent="0.2">
      <c r="O35246" s="223"/>
    </row>
    <row r="35247" spans="15:15" x14ac:dyDescent="0.2">
      <c r="O35247" s="223"/>
    </row>
    <row r="35248" spans="15:15" x14ac:dyDescent="0.2">
      <c r="O35248" s="223"/>
    </row>
    <row r="35249" spans="15:15" x14ac:dyDescent="0.2">
      <c r="O35249" s="223"/>
    </row>
    <row r="35250" spans="15:15" x14ac:dyDescent="0.2">
      <c r="O35250" s="223"/>
    </row>
    <row r="35251" spans="15:15" x14ac:dyDescent="0.2">
      <c r="O35251" s="223"/>
    </row>
    <row r="35252" spans="15:15" x14ac:dyDescent="0.2">
      <c r="O35252" s="223"/>
    </row>
    <row r="35253" spans="15:15" x14ac:dyDescent="0.2">
      <c r="O35253" s="223"/>
    </row>
    <row r="35254" spans="15:15" x14ac:dyDescent="0.2">
      <c r="O35254" s="223"/>
    </row>
    <row r="35255" spans="15:15" x14ac:dyDescent="0.2">
      <c r="O35255" s="223"/>
    </row>
    <row r="35256" spans="15:15" x14ac:dyDescent="0.2">
      <c r="O35256" s="223"/>
    </row>
    <row r="35257" spans="15:15" x14ac:dyDescent="0.2">
      <c r="O35257" s="223"/>
    </row>
    <row r="35258" spans="15:15" x14ac:dyDescent="0.2">
      <c r="O35258" s="223"/>
    </row>
    <row r="35259" spans="15:15" x14ac:dyDescent="0.2">
      <c r="O35259" s="223"/>
    </row>
    <row r="35260" spans="15:15" x14ac:dyDescent="0.2">
      <c r="O35260" s="223"/>
    </row>
    <row r="35261" spans="15:15" x14ac:dyDescent="0.2">
      <c r="O35261" s="223"/>
    </row>
    <row r="35262" spans="15:15" x14ac:dyDescent="0.2">
      <c r="O35262" s="223"/>
    </row>
    <row r="35263" spans="15:15" x14ac:dyDescent="0.2">
      <c r="O35263" s="223"/>
    </row>
    <row r="35264" spans="15:15" x14ac:dyDescent="0.2">
      <c r="O35264" s="223"/>
    </row>
    <row r="35265" spans="15:15" x14ac:dyDescent="0.2">
      <c r="O35265" s="223"/>
    </row>
    <row r="35266" spans="15:15" x14ac:dyDescent="0.2">
      <c r="O35266" s="223"/>
    </row>
    <row r="35267" spans="15:15" x14ac:dyDescent="0.2">
      <c r="O35267" s="223"/>
    </row>
    <row r="35268" spans="15:15" x14ac:dyDescent="0.2">
      <c r="O35268" s="223"/>
    </row>
    <row r="35269" spans="15:15" x14ac:dyDescent="0.2">
      <c r="O35269" s="223"/>
    </row>
    <row r="35270" spans="15:15" x14ac:dyDescent="0.2">
      <c r="O35270" s="223"/>
    </row>
    <row r="35271" spans="15:15" x14ac:dyDescent="0.2">
      <c r="O35271" s="223"/>
    </row>
    <row r="35272" spans="15:15" x14ac:dyDescent="0.2">
      <c r="O35272" s="223"/>
    </row>
    <row r="35273" spans="15:15" x14ac:dyDescent="0.2">
      <c r="O35273" s="223"/>
    </row>
    <row r="35274" spans="15:15" x14ac:dyDescent="0.2">
      <c r="O35274" s="223"/>
    </row>
    <row r="35275" spans="15:15" x14ac:dyDescent="0.2">
      <c r="O35275" s="223"/>
    </row>
    <row r="35276" spans="15:15" x14ac:dyDescent="0.2">
      <c r="O35276" s="223"/>
    </row>
    <row r="35277" spans="15:15" x14ac:dyDescent="0.2">
      <c r="O35277" s="223"/>
    </row>
    <row r="35278" spans="15:15" x14ac:dyDescent="0.2">
      <c r="O35278" s="223"/>
    </row>
    <row r="35279" spans="15:15" x14ac:dyDescent="0.2">
      <c r="O35279" s="223"/>
    </row>
    <row r="35280" spans="15:15" x14ac:dyDescent="0.2">
      <c r="O35280" s="223"/>
    </row>
    <row r="35281" spans="15:15" x14ac:dyDescent="0.2">
      <c r="O35281" s="223"/>
    </row>
    <row r="35282" spans="15:15" x14ac:dyDescent="0.2">
      <c r="O35282" s="223"/>
    </row>
    <row r="35283" spans="15:15" x14ac:dyDescent="0.2">
      <c r="O35283" s="223"/>
    </row>
    <row r="35284" spans="15:15" x14ac:dyDescent="0.2">
      <c r="O35284" s="223"/>
    </row>
    <row r="35285" spans="15:15" x14ac:dyDescent="0.2">
      <c r="O35285" s="223"/>
    </row>
    <row r="35286" spans="15:15" x14ac:dyDescent="0.2">
      <c r="O35286" s="223"/>
    </row>
    <row r="35287" spans="15:15" x14ac:dyDescent="0.2">
      <c r="O35287" s="223"/>
    </row>
    <row r="35288" spans="15:15" x14ac:dyDescent="0.2">
      <c r="O35288" s="223"/>
    </row>
    <row r="35289" spans="15:15" x14ac:dyDescent="0.2">
      <c r="O35289" s="223"/>
    </row>
    <row r="35290" spans="15:15" x14ac:dyDescent="0.2">
      <c r="O35290" s="223"/>
    </row>
    <row r="35291" spans="15:15" x14ac:dyDescent="0.2">
      <c r="O35291" s="223"/>
    </row>
    <row r="35292" spans="15:15" x14ac:dyDescent="0.2">
      <c r="O35292" s="223"/>
    </row>
    <row r="35293" spans="15:15" x14ac:dyDescent="0.2">
      <c r="O35293" s="223"/>
    </row>
    <row r="35294" spans="15:15" x14ac:dyDescent="0.2">
      <c r="O35294" s="223"/>
    </row>
    <row r="35295" spans="15:15" x14ac:dyDescent="0.2">
      <c r="O35295" s="223"/>
    </row>
    <row r="35296" spans="15:15" x14ac:dyDescent="0.2">
      <c r="O35296" s="223"/>
    </row>
    <row r="35297" spans="15:15" x14ac:dyDescent="0.2">
      <c r="O35297" s="223"/>
    </row>
    <row r="35298" spans="15:15" x14ac:dyDescent="0.2">
      <c r="O35298" s="223"/>
    </row>
    <row r="35299" spans="15:15" x14ac:dyDescent="0.2">
      <c r="O35299" s="223"/>
    </row>
    <row r="35300" spans="15:15" x14ac:dyDescent="0.2">
      <c r="O35300" s="223"/>
    </row>
    <row r="35301" spans="15:15" x14ac:dyDescent="0.2">
      <c r="O35301" s="223"/>
    </row>
    <row r="35302" spans="15:15" x14ac:dyDescent="0.2">
      <c r="O35302" s="223"/>
    </row>
    <row r="35303" spans="15:15" x14ac:dyDescent="0.2">
      <c r="O35303" s="223"/>
    </row>
    <row r="35304" spans="15:15" x14ac:dyDescent="0.2">
      <c r="O35304" s="223"/>
    </row>
    <row r="35305" spans="15:15" x14ac:dyDescent="0.2">
      <c r="O35305" s="223"/>
    </row>
    <row r="35306" spans="15:15" x14ac:dyDescent="0.2">
      <c r="O35306" s="223"/>
    </row>
    <row r="35307" spans="15:15" x14ac:dyDescent="0.2">
      <c r="O35307" s="223"/>
    </row>
    <row r="35308" spans="15:15" x14ac:dyDescent="0.2">
      <c r="O35308" s="223"/>
    </row>
    <row r="35309" spans="15:15" x14ac:dyDescent="0.2">
      <c r="O35309" s="223"/>
    </row>
    <row r="35310" spans="15:15" x14ac:dyDescent="0.2">
      <c r="O35310" s="223"/>
    </row>
    <row r="35311" spans="15:15" x14ac:dyDescent="0.2">
      <c r="O35311" s="223"/>
    </row>
    <row r="35312" spans="15:15" x14ac:dyDescent="0.2">
      <c r="O35312" s="223"/>
    </row>
    <row r="35313" spans="15:15" x14ac:dyDescent="0.2">
      <c r="O35313" s="223"/>
    </row>
    <row r="35314" spans="15:15" x14ac:dyDescent="0.2">
      <c r="O35314" s="223"/>
    </row>
    <row r="35315" spans="15:15" x14ac:dyDescent="0.2">
      <c r="O35315" s="223"/>
    </row>
    <row r="35316" spans="15:15" x14ac:dyDescent="0.2">
      <c r="O35316" s="223"/>
    </row>
    <row r="35317" spans="15:15" x14ac:dyDescent="0.2">
      <c r="O35317" s="223"/>
    </row>
    <row r="35318" spans="15:15" x14ac:dyDescent="0.2">
      <c r="O35318" s="223"/>
    </row>
    <row r="35319" spans="15:15" x14ac:dyDescent="0.2">
      <c r="O35319" s="223"/>
    </row>
    <row r="35320" spans="15:15" x14ac:dyDescent="0.2">
      <c r="O35320" s="223"/>
    </row>
    <row r="35321" spans="15:15" x14ac:dyDescent="0.2">
      <c r="O35321" s="223"/>
    </row>
    <row r="35322" spans="15:15" x14ac:dyDescent="0.2">
      <c r="O35322" s="223"/>
    </row>
    <row r="35323" spans="15:15" x14ac:dyDescent="0.2">
      <c r="O35323" s="223"/>
    </row>
    <row r="35324" spans="15:15" x14ac:dyDescent="0.2">
      <c r="O35324" s="223"/>
    </row>
    <row r="35325" spans="15:15" x14ac:dyDescent="0.2">
      <c r="O35325" s="223"/>
    </row>
    <row r="35326" spans="15:15" x14ac:dyDescent="0.2">
      <c r="O35326" s="223"/>
    </row>
    <row r="35327" spans="15:15" x14ac:dyDescent="0.2">
      <c r="O35327" s="223"/>
    </row>
    <row r="35328" spans="15:15" x14ac:dyDescent="0.2">
      <c r="O35328" s="223"/>
    </row>
    <row r="35329" spans="15:15" x14ac:dyDescent="0.2">
      <c r="O35329" s="223"/>
    </row>
    <row r="35330" spans="15:15" x14ac:dyDescent="0.2">
      <c r="O35330" s="223"/>
    </row>
    <row r="35331" spans="15:15" x14ac:dyDescent="0.2">
      <c r="O35331" s="223"/>
    </row>
    <row r="35332" spans="15:15" x14ac:dyDescent="0.2">
      <c r="O35332" s="223"/>
    </row>
    <row r="35333" spans="15:15" x14ac:dyDescent="0.2">
      <c r="O35333" s="223"/>
    </row>
    <row r="35334" spans="15:15" x14ac:dyDescent="0.2">
      <c r="O35334" s="223"/>
    </row>
    <row r="35335" spans="15:15" x14ac:dyDescent="0.2">
      <c r="O35335" s="223"/>
    </row>
    <row r="35336" spans="15:15" x14ac:dyDescent="0.2">
      <c r="O35336" s="223"/>
    </row>
    <row r="35337" spans="15:15" x14ac:dyDescent="0.2">
      <c r="O35337" s="223"/>
    </row>
    <row r="35338" spans="15:15" x14ac:dyDescent="0.2">
      <c r="O35338" s="223"/>
    </row>
    <row r="35339" spans="15:15" x14ac:dyDescent="0.2">
      <c r="O35339" s="223"/>
    </row>
    <row r="35340" spans="15:15" x14ac:dyDescent="0.2">
      <c r="O35340" s="223"/>
    </row>
    <row r="35341" spans="15:15" x14ac:dyDescent="0.2">
      <c r="O35341" s="223"/>
    </row>
    <row r="35342" spans="15:15" x14ac:dyDescent="0.2">
      <c r="O35342" s="223"/>
    </row>
    <row r="35343" spans="15:15" x14ac:dyDescent="0.2">
      <c r="O35343" s="223"/>
    </row>
    <row r="35344" spans="15:15" x14ac:dyDescent="0.2">
      <c r="O35344" s="223"/>
    </row>
    <row r="35345" spans="15:15" x14ac:dyDescent="0.2">
      <c r="O35345" s="223"/>
    </row>
    <row r="35346" spans="15:15" x14ac:dyDescent="0.2">
      <c r="O35346" s="223"/>
    </row>
    <row r="35347" spans="15:15" x14ac:dyDescent="0.2">
      <c r="O35347" s="223"/>
    </row>
    <row r="35348" spans="15:15" x14ac:dyDescent="0.2">
      <c r="O35348" s="223"/>
    </row>
    <row r="35349" spans="15:15" x14ac:dyDescent="0.2">
      <c r="O35349" s="223"/>
    </row>
    <row r="35350" spans="15:15" x14ac:dyDescent="0.2">
      <c r="O35350" s="223"/>
    </row>
    <row r="35351" spans="15:15" x14ac:dyDescent="0.2">
      <c r="O35351" s="223"/>
    </row>
    <row r="35352" spans="15:15" x14ac:dyDescent="0.2">
      <c r="O35352" s="223"/>
    </row>
    <row r="35353" spans="15:15" x14ac:dyDescent="0.2">
      <c r="O35353" s="223"/>
    </row>
    <row r="35354" spans="15:15" x14ac:dyDescent="0.2">
      <c r="O35354" s="223"/>
    </row>
    <row r="35355" spans="15:15" x14ac:dyDescent="0.2">
      <c r="O35355" s="223"/>
    </row>
    <row r="35356" spans="15:15" x14ac:dyDescent="0.2">
      <c r="O35356" s="223"/>
    </row>
    <row r="35357" spans="15:15" x14ac:dyDescent="0.2">
      <c r="O35357" s="223"/>
    </row>
    <row r="35358" spans="15:15" x14ac:dyDescent="0.2">
      <c r="O35358" s="223"/>
    </row>
    <row r="35359" spans="15:15" x14ac:dyDescent="0.2">
      <c r="O35359" s="223"/>
    </row>
    <row r="35360" spans="15:15" x14ac:dyDescent="0.2">
      <c r="O35360" s="223"/>
    </row>
    <row r="35361" spans="15:15" x14ac:dyDescent="0.2">
      <c r="O35361" s="223"/>
    </row>
    <row r="35362" spans="15:15" x14ac:dyDescent="0.2">
      <c r="O35362" s="223"/>
    </row>
    <row r="35363" spans="15:15" x14ac:dyDescent="0.2">
      <c r="O35363" s="223"/>
    </row>
    <row r="35364" spans="15:15" x14ac:dyDescent="0.2">
      <c r="O35364" s="223"/>
    </row>
    <row r="35365" spans="15:15" x14ac:dyDescent="0.2">
      <c r="O35365" s="223"/>
    </row>
    <row r="35366" spans="15:15" x14ac:dyDescent="0.2">
      <c r="O35366" s="223"/>
    </row>
    <row r="35367" spans="15:15" x14ac:dyDescent="0.2">
      <c r="O35367" s="223"/>
    </row>
    <row r="35368" spans="15:15" x14ac:dyDescent="0.2">
      <c r="O35368" s="223"/>
    </row>
    <row r="35369" spans="15:15" x14ac:dyDescent="0.2">
      <c r="O35369" s="223"/>
    </row>
    <row r="35370" spans="15:15" x14ac:dyDescent="0.2">
      <c r="O35370" s="223"/>
    </row>
    <row r="35371" spans="15:15" x14ac:dyDescent="0.2">
      <c r="O35371" s="223"/>
    </row>
    <row r="35372" spans="15:15" x14ac:dyDescent="0.2">
      <c r="O35372" s="223"/>
    </row>
    <row r="35373" spans="15:15" x14ac:dyDescent="0.2">
      <c r="O35373" s="223"/>
    </row>
    <row r="35374" spans="15:15" x14ac:dyDescent="0.2">
      <c r="O35374" s="223"/>
    </row>
    <row r="35375" spans="15:15" x14ac:dyDescent="0.2">
      <c r="O35375" s="223"/>
    </row>
    <row r="35376" spans="15:15" x14ac:dyDescent="0.2">
      <c r="O35376" s="223"/>
    </row>
    <row r="35377" spans="15:15" x14ac:dyDescent="0.2">
      <c r="O35377" s="223"/>
    </row>
    <row r="35378" spans="15:15" x14ac:dyDescent="0.2">
      <c r="O35378" s="223"/>
    </row>
    <row r="35379" spans="15:15" x14ac:dyDescent="0.2">
      <c r="O35379" s="223"/>
    </row>
    <row r="35380" spans="15:15" x14ac:dyDescent="0.2">
      <c r="O35380" s="223"/>
    </row>
    <row r="35381" spans="15:15" x14ac:dyDescent="0.2">
      <c r="O35381" s="223"/>
    </row>
    <row r="35382" spans="15:15" x14ac:dyDescent="0.2">
      <c r="O35382" s="223"/>
    </row>
    <row r="35383" spans="15:15" x14ac:dyDescent="0.2">
      <c r="O35383" s="223"/>
    </row>
    <row r="35384" spans="15:15" x14ac:dyDescent="0.2">
      <c r="O35384" s="223"/>
    </row>
    <row r="35385" spans="15:15" x14ac:dyDescent="0.2">
      <c r="O35385" s="223"/>
    </row>
    <row r="35386" spans="15:15" x14ac:dyDescent="0.2">
      <c r="O35386" s="223"/>
    </row>
    <row r="35387" spans="15:15" x14ac:dyDescent="0.2">
      <c r="O35387" s="223"/>
    </row>
    <row r="35388" spans="15:15" x14ac:dyDescent="0.2">
      <c r="O35388" s="223"/>
    </row>
    <row r="35389" spans="15:15" x14ac:dyDescent="0.2">
      <c r="O35389" s="223"/>
    </row>
    <row r="35390" spans="15:15" x14ac:dyDescent="0.2">
      <c r="O35390" s="223"/>
    </row>
    <row r="35391" spans="15:15" x14ac:dyDescent="0.2">
      <c r="O35391" s="223"/>
    </row>
    <row r="35392" spans="15:15" x14ac:dyDescent="0.2">
      <c r="O35392" s="223"/>
    </row>
    <row r="35393" spans="15:15" x14ac:dyDescent="0.2">
      <c r="O35393" s="223"/>
    </row>
    <row r="35394" spans="15:15" x14ac:dyDescent="0.2">
      <c r="O35394" s="223"/>
    </row>
    <row r="35395" spans="15:15" x14ac:dyDescent="0.2">
      <c r="O35395" s="223"/>
    </row>
    <row r="35396" spans="15:15" x14ac:dyDescent="0.2">
      <c r="O35396" s="223"/>
    </row>
    <row r="35397" spans="15:15" x14ac:dyDescent="0.2">
      <c r="O35397" s="223"/>
    </row>
    <row r="35398" spans="15:15" x14ac:dyDescent="0.2">
      <c r="O35398" s="223"/>
    </row>
    <row r="35399" spans="15:15" x14ac:dyDescent="0.2">
      <c r="O35399" s="223"/>
    </row>
    <row r="35400" spans="15:15" x14ac:dyDescent="0.2">
      <c r="O35400" s="223"/>
    </row>
    <row r="35401" spans="15:15" x14ac:dyDescent="0.2">
      <c r="O35401" s="223"/>
    </row>
    <row r="35402" spans="15:15" x14ac:dyDescent="0.2">
      <c r="O35402" s="223"/>
    </row>
    <row r="35403" spans="15:15" x14ac:dyDescent="0.2">
      <c r="O35403" s="223"/>
    </row>
    <row r="35404" spans="15:15" x14ac:dyDescent="0.2">
      <c r="O35404" s="223"/>
    </row>
    <row r="35405" spans="15:15" x14ac:dyDescent="0.2">
      <c r="O35405" s="223"/>
    </row>
    <row r="35406" spans="15:15" x14ac:dyDescent="0.2">
      <c r="O35406" s="223"/>
    </row>
    <row r="35407" spans="15:15" x14ac:dyDescent="0.2">
      <c r="O35407" s="223"/>
    </row>
    <row r="35408" spans="15:15" x14ac:dyDescent="0.2">
      <c r="O35408" s="223"/>
    </row>
    <row r="35409" spans="15:15" x14ac:dyDescent="0.2">
      <c r="O35409" s="223"/>
    </row>
    <row r="35410" spans="15:15" x14ac:dyDescent="0.2">
      <c r="O35410" s="223"/>
    </row>
    <row r="35411" spans="15:15" x14ac:dyDescent="0.2">
      <c r="O35411" s="223"/>
    </row>
    <row r="35412" spans="15:15" x14ac:dyDescent="0.2">
      <c r="O35412" s="223"/>
    </row>
    <row r="35413" spans="15:15" x14ac:dyDescent="0.2">
      <c r="O35413" s="223"/>
    </row>
    <row r="35414" spans="15:15" x14ac:dyDescent="0.2">
      <c r="O35414" s="223"/>
    </row>
    <row r="35415" spans="15:15" x14ac:dyDescent="0.2">
      <c r="O35415" s="223"/>
    </row>
    <row r="35416" spans="15:15" x14ac:dyDescent="0.2">
      <c r="O35416" s="223"/>
    </row>
    <row r="35417" spans="15:15" x14ac:dyDescent="0.2">
      <c r="O35417" s="223"/>
    </row>
    <row r="35418" spans="15:15" x14ac:dyDescent="0.2">
      <c r="O35418" s="223"/>
    </row>
    <row r="35419" spans="15:15" x14ac:dyDescent="0.2">
      <c r="O35419" s="223"/>
    </row>
    <row r="35420" spans="15:15" x14ac:dyDescent="0.2">
      <c r="O35420" s="223"/>
    </row>
    <row r="35421" spans="15:15" x14ac:dyDescent="0.2">
      <c r="O35421" s="223"/>
    </row>
    <row r="35422" spans="15:15" x14ac:dyDescent="0.2">
      <c r="O35422" s="223"/>
    </row>
    <row r="35423" spans="15:15" x14ac:dyDescent="0.2">
      <c r="O35423" s="223"/>
    </row>
    <row r="35424" spans="15:15" x14ac:dyDescent="0.2">
      <c r="O35424" s="223"/>
    </row>
    <row r="35425" spans="15:15" x14ac:dyDescent="0.2">
      <c r="O35425" s="223"/>
    </row>
    <row r="35426" spans="15:15" x14ac:dyDescent="0.2">
      <c r="O35426" s="223"/>
    </row>
    <row r="35427" spans="15:15" x14ac:dyDescent="0.2">
      <c r="O35427" s="223"/>
    </row>
    <row r="35428" spans="15:15" x14ac:dyDescent="0.2">
      <c r="O35428" s="223"/>
    </row>
    <row r="35429" spans="15:15" x14ac:dyDescent="0.2">
      <c r="O35429" s="223"/>
    </row>
    <row r="35430" spans="15:15" x14ac:dyDescent="0.2">
      <c r="O35430" s="223"/>
    </row>
    <row r="35431" spans="15:15" x14ac:dyDescent="0.2">
      <c r="O35431" s="223"/>
    </row>
    <row r="35432" spans="15:15" x14ac:dyDescent="0.2">
      <c r="O35432" s="223"/>
    </row>
    <row r="35433" spans="15:15" x14ac:dyDescent="0.2">
      <c r="O35433" s="223"/>
    </row>
    <row r="35434" spans="15:15" x14ac:dyDescent="0.2">
      <c r="O35434" s="223"/>
    </row>
    <row r="35435" spans="15:15" x14ac:dyDescent="0.2">
      <c r="O35435" s="223"/>
    </row>
    <row r="35436" spans="15:15" x14ac:dyDescent="0.2">
      <c r="O35436" s="223"/>
    </row>
    <row r="35437" spans="15:15" x14ac:dyDescent="0.2">
      <c r="O35437" s="223"/>
    </row>
    <row r="35438" spans="15:15" x14ac:dyDescent="0.2">
      <c r="O35438" s="223"/>
    </row>
    <row r="35439" spans="15:15" x14ac:dyDescent="0.2">
      <c r="O35439" s="223"/>
    </row>
    <row r="35440" spans="15:15" x14ac:dyDescent="0.2">
      <c r="O35440" s="223"/>
    </row>
    <row r="35441" spans="15:15" x14ac:dyDescent="0.2">
      <c r="O35441" s="223"/>
    </row>
    <row r="35442" spans="15:15" x14ac:dyDescent="0.2">
      <c r="O35442" s="223"/>
    </row>
    <row r="35443" spans="15:15" x14ac:dyDescent="0.2">
      <c r="O35443" s="223"/>
    </row>
    <row r="35444" spans="15:15" x14ac:dyDescent="0.2">
      <c r="O35444" s="223"/>
    </row>
    <row r="35445" spans="15:15" x14ac:dyDescent="0.2">
      <c r="O35445" s="223"/>
    </row>
    <row r="35446" spans="15:15" x14ac:dyDescent="0.2">
      <c r="O35446" s="223"/>
    </row>
    <row r="35447" spans="15:15" x14ac:dyDescent="0.2">
      <c r="O35447" s="223"/>
    </row>
    <row r="35448" spans="15:15" x14ac:dyDescent="0.2">
      <c r="O35448" s="223"/>
    </row>
    <row r="35449" spans="15:15" x14ac:dyDescent="0.2">
      <c r="O35449" s="223"/>
    </row>
    <row r="35450" spans="15:15" x14ac:dyDescent="0.2">
      <c r="O35450" s="223"/>
    </row>
    <row r="35451" spans="15:15" x14ac:dyDescent="0.2">
      <c r="O35451" s="223"/>
    </row>
    <row r="35452" spans="15:15" x14ac:dyDescent="0.2">
      <c r="O35452" s="223"/>
    </row>
    <row r="35453" spans="15:15" x14ac:dyDescent="0.2">
      <c r="O35453" s="223"/>
    </row>
    <row r="35454" spans="15:15" x14ac:dyDescent="0.2">
      <c r="O35454" s="223"/>
    </row>
    <row r="35455" spans="15:15" x14ac:dyDescent="0.2">
      <c r="O35455" s="223"/>
    </row>
    <row r="35456" spans="15:15" x14ac:dyDescent="0.2">
      <c r="O35456" s="223"/>
    </row>
    <row r="35457" spans="15:15" x14ac:dyDescent="0.2">
      <c r="O35457" s="223"/>
    </row>
    <row r="35458" spans="15:15" x14ac:dyDescent="0.2">
      <c r="O35458" s="223"/>
    </row>
    <row r="35459" spans="15:15" x14ac:dyDescent="0.2">
      <c r="O35459" s="223"/>
    </row>
    <row r="35460" spans="15:15" x14ac:dyDescent="0.2">
      <c r="O35460" s="223"/>
    </row>
    <row r="35461" spans="15:15" x14ac:dyDescent="0.2">
      <c r="O35461" s="223"/>
    </row>
    <row r="35462" spans="15:15" x14ac:dyDescent="0.2">
      <c r="O35462" s="223"/>
    </row>
    <row r="35463" spans="15:15" x14ac:dyDescent="0.2">
      <c r="O35463" s="223"/>
    </row>
    <row r="35464" spans="15:15" x14ac:dyDescent="0.2">
      <c r="O35464" s="223"/>
    </row>
    <row r="35465" spans="15:15" x14ac:dyDescent="0.2">
      <c r="O35465" s="223"/>
    </row>
    <row r="35466" spans="15:15" x14ac:dyDescent="0.2">
      <c r="O35466" s="223"/>
    </row>
    <row r="35467" spans="15:15" x14ac:dyDescent="0.2">
      <c r="O35467" s="223"/>
    </row>
    <row r="35468" spans="15:15" x14ac:dyDescent="0.2">
      <c r="O35468" s="223"/>
    </row>
    <row r="35469" spans="15:15" x14ac:dyDescent="0.2">
      <c r="O35469" s="223"/>
    </row>
    <row r="35470" spans="15:15" x14ac:dyDescent="0.2">
      <c r="O35470" s="223"/>
    </row>
    <row r="35471" spans="15:15" x14ac:dyDescent="0.2">
      <c r="O35471" s="223"/>
    </row>
    <row r="35472" spans="15:15" x14ac:dyDescent="0.2">
      <c r="O35472" s="223"/>
    </row>
    <row r="35473" spans="15:15" x14ac:dyDescent="0.2">
      <c r="O35473" s="223"/>
    </row>
    <row r="35474" spans="15:15" x14ac:dyDescent="0.2">
      <c r="O35474" s="223"/>
    </row>
    <row r="35475" spans="15:15" x14ac:dyDescent="0.2">
      <c r="O35475" s="223"/>
    </row>
    <row r="35476" spans="15:15" x14ac:dyDescent="0.2">
      <c r="O35476" s="223"/>
    </row>
    <row r="35477" spans="15:15" x14ac:dyDescent="0.2">
      <c r="O35477" s="223"/>
    </row>
    <row r="35478" spans="15:15" x14ac:dyDescent="0.2">
      <c r="O35478" s="223"/>
    </row>
    <row r="35479" spans="15:15" x14ac:dyDescent="0.2">
      <c r="O35479" s="223"/>
    </row>
    <row r="35480" spans="15:15" x14ac:dyDescent="0.2">
      <c r="O35480" s="223"/>
    </row>
    <row r="35481" spans="15:15" x14ac:dyDescent="0.2">
      <c r="O35481" s="223"/>
    </row>
    <row r="35482" spans="15:15" x14ac:dyDescent="0.2">
      <c r="O35482" s="223"/>
    </row>
    <row r="35483" spans="15:15" x14ac:dyDescent="0.2">
      <c r="O35483" s="223"/>
    </row>
    <row r="35484" spans="15:15" x14ac:dyDescent="0.2">
      <c r="O35484" s="223"/>
    </row>
    <row r="35485" spans="15:15" x14ac:dyDescent="0.2">
      <c r="O35485" s="223"/>
    </row>
    <row r="35486" spans="15:15" x14ac:dyDescent="0.2">
      <c r="O35486" s="223"/>
    </row>
    <row r="35487" spans="15:15" x14ac:dyDescent="0.2">
      <c r="O35487" s="223"/>
    </row>
    <row r="35488" spans="15:15" x14ac:dyDescent="0.2">
      <c r="O35488" s="223"/>
    </row>
    <row r="35489" spans="15:15" x14ac:dyDescent="0.2">
      <c r="O35489" s="223"/>
    </row>
    <row r="35490" spans="15:15" x14ac:dyDescent="0.2">
      <c r="O35490" s="223"/>
    </row>
    <row r="35491" spans="15:15" x14ac:dyDescent="0.2">
      <c r="O35491" s="223"/>
    </row>
    <row r="35492" spans="15:15" x14ac:dyDescent="0.2">
      <c r="O35492" s="223"/>
    </row>
    <row r="35493" spans="15:15" x14ac:dyDescent="0.2">
      <c r="O35493" s="223"/>
    </row>
    <row r="35494" spans="15:15" x14ac:dyDescent="0.2">
      <c r="O35494" s="223"/>
    </row>
    <row r="35495" spans="15:15" x14ac:dyDescent="0.2">
      <c r="O35495" s="223"/>
    </row>
    <row r="35496" spans="15:15" x14ac:dyDescent="0.2">
      <c r="O35496" s="223"/>
    </row>
    <row r="35497" spans="15:15" x14ac:dyDescent="0.2">
      <c r="O35497" s="223"/>
    </row>
    <row r="35498" spans="15:15" x14ac:dyDescent="0.2">
      <c r="O35498" s="223"/>
    </row>
    <row r="35499" spans="15:15" x14ac:dyDescent="0.2">
      <c r="O35499" s="223"/>
    </row>
    <row r="35500" spans="15:15" x14ac:dyDescent="0.2">
      <c r="O35500" s="223"/>
    </row>
    <row r="35501" spans="15:15" x14ac:dyDescent="0.2">
      <c r="O35501" s="223"/>
    </row>
    <row r="35502" spans="15:15" x14ac:dyDescent="0.2">
      <c r="O35502" s="223"/>
    </row>
    <row r="35503" spans="15:15" x14ac:dyDescent="0.2">
      <c r="O35503" s="223"/>
    </row>
    <row r="35504" spans="15:15" x14ac:dyDescent="0.2">
      <c r="O35504" s="223"/>
    </row>
    <row r="35505" spans="15:15" x14ac:dyDescent="0.2">
      <c r="O35505" s="223"/>
    </row>
    <row r="35506" spans="15:15" x14ac:dyDescent="0.2">
      <c r="O35506" s="223"/>
    </row>
    <row r="35507" spans="15:15" x14ac:dyDescent="0.2">
      <c r="O35507" s="223"/>
    </row>
    <row r="35508" spans="15:15" x14ac:dyDescent="0.2">
      <c r="O35508" s="223"/>
    </row>
    <row r="35509" spans="15:15" x14ac:dyDescent="0.2">
      <c r="O35509" s="223"/>
    </row>
    <row r="35510" spans="15:15" x14ac:dyDescent="0.2">
      <c r="O35510" s="223"/>
    </row>
    <row r="35511" spans="15:15" x14ac:dyDescent="0.2">
      <c r="O35511" s="223"/>
    </row>
    <row r="35512" spans="15:15" x14ac:dyDescent="0.2">
      <c r="O35512" s="223"/>
    </row>
    <row r="35513" spans="15:15" x14ac:dyDescent="0.2">
      <c r="O35513" s="223"/>
    </row>
    <row r="35514" spans="15:15" x14ac:dyDescent="0.2">
      <c r="O35514" s="223"/>
    </row>
    <row r="35515" spans="15:15" x14ac:dyDescent="0.2">
      <c r="O35515" s="223"/>
    </row>
    <row r="35516" spans="15:15" x14ac:dyDescent="0.2">
      <c r="O35516" s="223"/>
    </row>
    <row r="35517" spans="15:15" x14ac:dyDescent="0.2">
      <c r="O35517" s="223"/>
    </row>
    <row r="35518" spans="15:15" x14ac:dyDescent="0.2">
      <c r="O35518" s="223"/>
    </row>
    <row r="35519" spans="15:15" x14ac:dyDescent="0.2">
      <c r="O35519" s="223"/>
    </row>
    <row r="35520" spans="15:15" x14ac:dyDescent="0.2">
      <c r="O35520" s="223"/>
    </row>
    <row r="35521" spans="15:15" x14ac:dyDescent="0.2">
      <c r="O35521" s="223"/>
    </row>
    <row r="35522" spans="15:15" x14ac:dyDescent="0.2">
      <c r="O35522" s="223"/>
    </row>
    <row r="35523" spans="15:15" x14ac:dyDescent="0.2">
      <c r="O35523" s="223"/>
    </row>
    <row r="35524" spans="15:15" x14ac:dyDescent="0.2">
      <c r="O35524" s="223"/>
    </row>
    <row r="35525" spans="15:15" x14ac:dyDescent="0.2">
      <c r="O35525" s="223"/>
    </row>
    <row r="35526" spans="15:15" x14ac:dyDescent="0.2">
      <c r="O35526" s="223"/>
    </row>
    <row r="35527" spans="15:15" x14ac:dyDescent="0.2">
      <c r="O35527" s="223"/>
    </row>
    <row r="35528" spans="15:15" x14ac:dyDescent="0.2">
      <c r="O35528" s="223"/>
    </row>
    <row r="35529" spans="15:15" x14ac:dyDescent="0.2">
      <c r="O35529" s="223"/>
    </row>
    <row r="35530" spans="15:15" x14ac:dyDescent="0.2">
      <c r="O35530" s="223"/>
    </row>
    <row r="35531" spans="15:15" x14ac:dyDescent="0.2">
      <c r="O35531" s="223"/>
    </row>
    <row r="35532" spans="15:15" x14ac:dyDescent="0.2">
      <c r="O35532" s="223"/>
    </row>
    <row r="35533" spans="15:15" x14ac:dyDescent="0.2">
      <c r="O35533" s="223"/>
    </row>
    <row r="35534" spans="15:15" x14ac:dyDescent="0.2">
      <c r="O35534" s="223"/>
    </row>
    <row r="35535" spans="15:15" x14ac:dyDescent="0.2">
      <c r="O35535" s="223"/>
    </row>
    <row r="35536" spans="15:15" x14ac:dyDescent="0.2">
      <c r="O35536" s="223"/>
    </row>
    <row r="35537" spans="15:15" x14ac:dyDescent="0.2">
      <c r="O35537" s="223"/>
    </row>
    <row r="35538" spans="15:15" x14ac:dyDescent="0.2">
      <c r="O35538" s="223"/>
    </row>
    <row r="35539" spans="15:15" x14ac:dyDescent="0.2">
      <c r="O35539" s="223"/>
    </row>
    <row r="35540" spans="15:15" x14ac:dyDescent="0.2">
      <c r="O35540" s="223"/>
    </row>
    <row r="35541" spans="15:15" x14ac:dyDescent="0.2">
      <c r="O35541" s="223"/>
    </row>
    <row r="35542" spans="15:15" x14ac:dyDescent="0.2">
      <c r="O35542" s="223"/>
    </row>
    <row r="35543" spans="15:15" x14ac:dyDescent="0.2">
      <c r="O35543" s="223"/>
    </row>
    <row r="35544" spans="15:15" x14ac:dyDescent="0.2">
      <c r="O35544" s="223"/>
    </row>
    <row r="35545" spans="15:15" x14ac:dyDescent="0.2">
      <c r="O35545" s="223"/>
    </row>
    <row r="35546" spans="15:15" x14ac:dyDescent="0.2">
      <c r="O35546" s="223"/>
    </row>
    <row r="35547" spans="15:15" x14ac:dyDescent="0.2">
      <c r="O35547" s="223"/>
    </row>
    <row r="35548" spans="15:15" x14ac:dyDescent="0.2">
      <c r="O35548" s="223"/>
    </row>
    <row r="35549" spans="15:15" x14ac:dyDescent="0.2">
      <c r="O35549" s="223"/>
    </row>
    <row r="35550" spans="15:15" x14ac:dyDescent="0.2">
      <c r="O35550" s="223"/>
    </row>
    <row r="35551" spans="15:15" x14ac:dyDescent="0.2">
      <c r="O35551" s="223"/>
    </row>
    <row r="35552" spans="15:15" x14ac:dyDescent="0.2">
      <c r="O35552" s="223"/>
    </row>
    <row r="35553" spans="15:15" x14ac:dyDescent="0.2">
      <c r="O35553" s="223"/>
    </row>
    <row r="35554" spans="15:15" x14ac:dyDescent="0.2">
      <c r="O35554" s="223"/>
    </row>
    <row r="35555" spans="15:15" x14ac:dyDescent="0.2">
      <c r="O35555" s="223"/>
    </row>
    <row r="35556" spans="15:15" x14ac:dyDescent="0.2">
      <c r="O35556" s="223"/>
    </row>
    <row r="35557" spans="15:15" x14ac:dyDescent="0.2">
      <c r="O35557" s="223"/>
    </row>
    <row r="35558" spans="15:15" x14ac:dyDescent="0.2">
      <c r="O35558" s="223"/>
    </row>
    <row r="35559" spans="15:15" x14ac:dyDescent="0.2">
      <c r="O35559" s="223"/>
    </row>
    <row r="35560" spans="15:15" x14ac:dyDescent="0.2">
      <c r="O35560" s="223"/>
    </row>
    <row r="35561" spans="15:15" x14ac:dyDescent="0.2">
      <c r="O35561" s="223"/>
    </row>
    <row r="35562" spans="15:15" x14ac:dyDescent="0.2">
      <c r="O35562" s="223"/>
    </row>
    <row r="35563" spans="15:15" x14ac:dyDescent="0.2">
      <c r="O35563" s="223"/>
    </row>
    <row r="35564" spans="15:15" x14ac:dyDescent="0.2">
      <c r="O35564" s="223"/>
    </row>
    <row r="35565" spans="15:15" x14ac:dyDescent="0.2">
      <c r="O35565" s="223"/>
    </row>
    <row r="35566" spans="15:15" x14ac:dyDescent="0.2">
      <c r="O35566" s="223"/>
    </row>
    <row r="35567" spans="15:15" x14ac:dyDescent="0.2">
      <c r="O35567" s="223"/>
    </row>
    <row r="35568" spans="15:15" x14ac:dyDescent="0.2">
      <c r="O35568" s="223"/>
    </row>
    <row r="35569" spans="15:15" x14ac:dyDescent="0.2">
      <c r="O35569" s="223"/>
    </row>
    <row r="35570" spans="15:15" x14ac:dyDescent="0.2">
      <c r="O35570" s="223"/>
    </row>
    <row r="35571" spans="15:15" x14ac:dyDescent="0.2">
      <c r="O35571" s="223"/>
    </row>
    <row r="35572" spans="15:15" x14ac:dyDescent="0.2">
      <c r="O35572" s="223"/>
    </row>
    <row r="35573" spans="15:15" x14ac:dyDescent="0.2">
      <c r="O35573" s="223"/>
    </row>
    <row r="35574" spans="15:15" x14ac:dyDescent="0.2">
      <c r="O35574" s="223"/>
    </row>
    <row r="35575" spans="15:15" x14ac:dyDescent="0.2">
      <c r="O35575" s="223"/>
    </row>
    <row r="35576" spans="15:15" x14ac:dyDescent="0.2">
      <c r="O35576" s="223"/>
    </row>
    <row r="35577" spans="15:15" x14ac:dyDescent="0.2">
      <c r="O35577" s="223"/>
    </row>
    <row r="35578" spans="15:15" x14ac:dyDescent="0.2">
      <c r="O35578" s="223"/>
    </row>
    <row r="35579" spans="15:15" x14ac:dyDescent="0.2">
      <c r="O35579" s="223"/>
    </row>
    <row r="35580" spans="15:15" x14ac:dyDescent="0.2">
      <c r="O35580" s="223"/>
    </row>
    <row r="35581" spans="15:15" x14ac:dyDescent="0.2">
      <c r="O35581" s="223"/>
    </row>
    <row r="35582" spans="15:15" x14ac:dyDescent="0.2">
      <c r="O35582" s="223"/>
    </row>
    <row r="35583" spans="15:15" x14ac:dyDescent="0.2">
      <c r="O35583" s="223"/>
    </row>
    <row r="35584" spans="15:15" x14ac:dyDescent="0.2">
      <c r="O35584" s="223"/>
    </row>
    <row r="35585" spans="15:15" x14ac:dyDescent="0.2">
      <c r="O35585" s="223"/>
    </row>
    <row r="35586" spans="15:15" x14ac:dyDescent="0.2">
      <c r="O35586" s="223"/>
    </row>
    <row r="35587" spans="15:15" x14ac:dyDescent="0.2">
      <c r="O35587" s="223"/>
    </row>
    <row r="35588" spans="15:15" x14ac:dyDescent="0.2">
      <c r="O35588" s="223"/>
    </row>
    <row r="35589" spans="15:15" x14ac:dyDescent="0.2">
      <c r="O35589" s="223"/>
    </row>
    <row r="35590" spans="15:15" x14ac:dyDescent="0.2">
      <c r="O35590" s="223"/>
    </row>
    <row r="35591" spans="15:15" x14ac:dyDescent="0.2">
      <c r="O35591" s="223"/>
    </row>
    <row r="35592" spans="15:15" x14ac:dyDescent="0.2">
      <c r="O35592" s="223"/>
    </row>
    <row r="35593" spans="15:15" x14ac:dyDescent="0.2">
      <c r="O35593" s="223"/>
    </row>
    <row r="35594" spans="15:15" x14ac:dyDescent="0.2">
      <c r="O35594" s="223"/>
    </row>
    <row r="35595" spans="15:15" x14ac:dyDescent="0.2">
      <c r="O35595" s="223"/>
    </row>
    <row r="35596" spans="15:15" x14ac:dyDescent="0.2">
      <c r="O35596" s="223"/>
    </row>
    <row r="35597" spans="15:15" x14ac:dyDescent="0.2">
      <c r="O35597" s="223"/>
    </row>
    <row r="35598" spans="15:15" x14ac:dyDescent="0.2">
      <c r="O35598" s="223"/>
    </row>
    <row r="35599" spans="15:15" x14ac:dyDescent="0.2">
      <c r="O35599" s="223"/>
    </row>
    <row r="35600" spans="15:15" x14ac:dyDescent="0.2">
      <c r="O35600" s="223"/>
    </row>
    <row r="35601" spans="15:15" x14ac:dyDescent="0.2">
      <c r="O35601" s="223"/>
    </row>
    <row r="35602" spans="15:15" x14ac:dyDescent="0.2">
      <c r="O35602" s="223"/>
    </row>
    <row r="35603" spans="15:15" x14ac:dyDescent="0.2">
      <c r="O35603" s="223"/>
    </row>
    <row r="35604" spans="15:15" x14ac:dyDescent="0.2">
      <c r="O35604" s="223"/>
    </row>
    <row r="35605" spans="15:15" x14ac:dyDescent="0.2">
      <c r="O35605" s="223"/>
    </row>
    <row r="35606" spans="15:15" x14ac:dyDescent="0.2">
      <c r="O35606" s="223"/>
    </row>
    <row r="35607" spans="15:15" x14ac:dyDescent="0.2">
      <c r="O35607" s="223"/>
    </row>
    <row r="35608" spans="15:15" x14ac:dyDescent="0.2">
      <c r="O35608" s="223"/>
    </row>
    <row r="35609" spans="15:15" x14ac:dyDescent="0.2">
      <c r="O35609" s="223"/>
    </row>
    <row r="35610" spans="15:15" x14ac:dyDescent="0.2">
      <c r="O35610" s="223"/>
    </row>
    <row r="35611" spans="15:15" x14ac:dyDescent="0.2">
      <c r="O35611" s="223"/>
    </row>
    <row r="35612" spans="15:15" x14ac:dyDescent="0.2">
      <c r="O35612" s="223"/>
    </row>
    <row r="35613" spans="15:15" x14ac:dyDescent="0.2">
      <c r="O35613" s="223"/>
    </row>
    <row r="35614" spans="15:15" x14ac:dyDescent="0.2">
      <c r="O35614" s="223"/>
    </row>
    <row r="35615" spans="15:15" x14ac:dyDescent="0.2">
      <c r="O35615" s="223"/>
    </row>
    <row r="35616" spans="15:15" x14ac:dyDescent="0.2">
      <c r="O35616" s="223"/>
    </row>
    <row r="35617" spans="15:15" x14ac:dyDescent="0.2">
      <c r="O35617" s="223"/>
    </row>
    <row r="35618" spans="15:15" x14ac:dyDescent="0.2">
      <c r="O35618" s="223"/>
    </row>
    <row r="35619" spans="15:15" x14ac:dyDescent="0.2">
      <c r="O35619" s="223"/>
    </row>
    <row r="35620" spans="15:15" x14ac:dyDescent="0.2">
      <c r="O35620" s="223"/>
    </row>
    <row r="35621" spans="15:15" x14ac:dyDescent="0.2">
      <c r="O35621" s="223"/>
    </row>
    <row r="35622" spans="15:15" x14ac:dyDescent="0.2">
      <c r="O35622" s="223"/>
    </row>
    <row r="35623" spans="15:15" x14ac:dyDescent="0.2">
      <c r="O35623" s="223"/>
    </row>
    <row r="35624" spans="15:15" x14ac:dyDescent="0.2">
      <c r="O35624" s="223"/>
    </row>
    <row r="35625" spans="15:15" x14ac:dyDescent="0.2">
      <c r="O35625" s="223"/>
    </row>
    <row r="35626" spans="15:15" x14ac:dyDescent="0.2">
      <c r="O35626" s="223"/>
    </row>
    <row r="35627" spans="15:15" x14ac:dyDescent="0.2">
      <c r="O35627" s="223"/>
    </row>
    <row r="35628" spans="15:15" x14ac:dyDescent="0.2">
      <c r="O35628" s="223"/>
    </row>
    <row r="35629" spans="15:15" x14ac:dyDescent="0.2">
      <c r="O35629" s="223"/>
    </row>
    <row r="35630" spans="15:15" x14ac:dyDescent="0.2">
      <c r="O35630" s="223"/>
    </row>
    <row r="35631" spans="15:15" x14ac:dyDescent="0.2">
      <c r="O35631" s="223"/>
    </row>
    <row r="35632" spans="15:15" x14ac:dyDescent="0.2">
      <c r="O35632" s="223"/>
    </row>
    <row r="35633" spans="15:15" x14ac:dyDescent="0.2">
      <c r="O35633" s="223"/>
    </row>
    <row r="35634" spans="15:15" x14ac:dyDescent="0.2">
      <c r="O35634" s="223"/>
    </row>
    <row r="35635" spans="15:15" x14ac:dyDescent="0.2">
      <c r="O35635" s="223"/>
    </row>
    <row r="35636" spans="15:15" x14ac:dyDescent="0.2">
      <c r="O35636" s="223"/>
    </row>
    <row r="35637" spans="15:15" x14ac:dyDescent="0.2">
      <c r="O35637" s="223"/>
    </row>
    <row r="35638" spans="15:15" x14ac:dyDescent="0.2">
      <c r="O35638" s="223"/>
    </row>
    <row r="35639" spans="15:15" x14ac:dyDescent="0.2">
      <c r="O35639" s="223"/>
    </row>
    <row r="35640" spans="15:15" x14ac:dyDescent="0.2">
      <c r="O35640" s="223"/>
    </row>
    <row r="35641" spans="15:15" x14ac:dyDescent="0.2">
      <c r="O35641" s="223"/>
    </row>
    <row r="35642" spans="15:15" x14ac:dyDescent="0.2">
      <c r="O35642" s="223"/>
    </row>
    <row r="35643" spans="15:15" x14ac:dyDescent="0.2">
      <c r="O35643" s="223"/>
    </row>
    <row r="35644" spans="15:15" x14ac:dyDescent="0.2">
      <c r="O35644" s="223"/>
    </row>
    <row r="35645" spans="15:15" x14ac:dyDescent="0.2">
      <c r="O35645" s="223"/>
    </row>
    <row r="35646" spans="15:15" x14ac:dyDescent="0.2">
      <c r="O35646" s="223"/>
    </row>
    <row r="35647" spans="15:15" x14ac:dyDescent="0.2">
      <c r="O35647" s="223"/>
    </row>
    <row r="35648" spans="15:15" x14ac:dyDescent="0.2">
      <c r="O35648" s="223"/>
    </row>
    <row r="35649" spans="15:15" x14ac:dyDescent="0.2">
      <c r="O35649" s="223"/>
    </row>
    <row r="35650" spans="15:15" x14ac:dyDescent="0.2">
      <c r="O35650" s="223"/>
    </row>
    <row r="35651" spans="15:15" x14ac:dyDescent="0.2">
      <c r="O35651" s="223"/>
    </row>
    <row r="35652" spans="15:15" x14ac:dyDescent="0.2">
      <c r="O35652" s="223"/>
    </row>
    <row r="35653" spans="15:15" x14ac:dyDescent="0.2">
      <c r="O35653" s="223"/>
    </row>
    <row r="35654" spans="15:15" x14ac:dyDescent="0.2">
      <c r="O35654" s="223"/>
    </row>
    <row r="35655" spans="15:15" x14ac:dyDescent="0.2">
      <c r="O35655" s="223"/>
    </row>
    <row r="35656" spans="15:15" x14ac:dyDescent="0.2">
      <c r="O35656" s="223"/>
    </row>
    <row r="35657" spans="15:15" x14ac:dyDescent="0.2">
      <c r="O35657" s="223"/>
    </row>
    <row r="35658" spans="15:15" x14ac:dyDescent="0.2">
      <c r="O35658" s="223"/>
    </row>
    <row r="35659" spans="15:15" x14ac:dyDescent="0.2">
      <c r="O35659" s="223"/>
    </row>
    <row r="35660" spans="15:15" x14ac:dyDescent="0.2">
      <c r="O35660" s="223"/>
    </row>
    <row r="35661" spans="15:15" x14ac:dyDescent="0.2">
      <c r="O35661" s="223"/>
    </row>
    <row r="35662" spans="15:15" x14ac:dyDescent="0.2">
      <c r="O35662" s="223"/>
    </row>
    <row r="35663" spans="15:15" x14ac:dyDescent="0.2">
      <c r="O35663" s="223"/>
    </row>
    <row r="35664" spans="15:15" x14ac:dyDescent="0.2">
      <c r="O35664" s="223"/>
    </row>
    <row r="35665" spans="15:15" x14ac:dyDescent="0.2">
      <c r="O35665" s="223"/>
    </row>
    <row r="35666" spans="15:15" x14ac:dyDescent="0.2">
      <c r="O35666" s="223"/>
    </row>
    <row r="35667" spans="15:15" x14ac:dyDescent="0.2">
      <c r="O35667" s="223"/>
    </row>
    <row r="35668" spans="15:15" x14ac:dyDescent="0.2">
      <c r="O35668" s="223"/>
    </row>
    <row r="35669" spans="15:15" x14ac:dyDescent="0.2">
      <c r="O35669" s="223"/>
    </row>
    <row r="35670" spans="15:15" x14ac:dyDescent="0.2">
      <c r="O35670" s="223"/>
    </row>
    <row r="35671" spans="15:15" x14ac:dyDescent="0.2">
      <c r="O35671" s="223"/>
    </row>
    <row r="35672" spans="15:15" x14ac:dyDescent="0.2">
      <c r="O35672" s="223"/>
    </row>
    <row r="35673" spans="15:15" x14ac:dyDescent="0.2">
      <c r="O35673" s="223"/>
    </row>
    <row r="35674" spans="15:15" x14ac:dyDescent="0.2">
      <c r="O35674" s="223"/>
    </row>
    <row r="35675" spans="15:15" x14ac:dyDescent="0.2">
      <c r="O35675" s="223"/>
    </row>
    <row r="35676" spans="15:15" x14ac:dyDescent="0.2">
      <c r="O35676" s="223"/>
    </row>
    <row r="35677" spans="15:15" x14ac:dyDescent="0.2">
      <c r="O35677" s="223"/>
    </row>
    <row r="35678" spans="15:15" x14ac:dyDescent="0.2">
      <c r="O35678" s="223"/>
    </row>
    <row r="35679" spans="15:15" x14ac:dyDescent="0.2">
      <c r="O35679" s="223"/>
    </row>
    <row r="35680" spans="15:15" x14ac:dyDescent="0.2">
      <c r="O35680" s="223"/>
    </row>
    <row r="35681" spans="15:15" x14ac:dyDescent="0.2">
      <c r="O35681" s="223"/>
    </row>
    <row r="35682" spans="15:15" x14ac:dyDescent="0.2">
      <c r="O35682" s="223"/>
    </row>
    <row r="35683" spans="15:15" x14ac:dyDescent="0.2">
      <c r="O35683" s="223"/>
    </row>
    <row r="35684" spans="15:15" x14ac:dyDescent="0.2">
      <c r="O35684" s="223"/>
    </row>
    <row r="35685" spans="15:15" x14ac:dyDescent="0.2">
      <c r="O35685" s="223"/>
    </row>
    <row r="35686" spans="15:15" x14ac:dyDescent="0.2">
      <c r="O35686" s="223"/>
    </row>
    <row r="35687" spans="15:15" x14ac:dyDescent="0.2">
      <c r="O35687" s="223"/>
    </row>
    <row r="35688" spans="15:15" x14ac:dyDescent="0.2">
      <c r="O35688" s="223"/>
    </row>
    <row r="35689" spans="15:15" x14ac:dyDescent="0.2">
      <c r="O35689" s="223"/>
    </row>
    <row r="35690" spans="15:15" x14ac:dyDescent="0.2">
      <c r="O35690" s="223"/>
    </row>
    <row r="35691" spans="15:15" x14ac:dyDescent="0.2">
      <c r="O35691" s="223"/>
    </row>
    <row r="35692" spans="15:15" x14ac:dyDescent="0.2">
      <c r="O35692" s="223"/>
    </row>
    <row r="35693" spans="15:15" x14ac:dyDescent="0.2">
      <c r="O35693" s="223"/>
    </row>
    <row r="35694" spans="15:15" x14ac:dyDescent="0.2">
      <c r="O35694" s="223"/>
    </row>
    <row r="35695" spans="15:15" x14ac:dyDescent="0.2">
      <c r="O35695" s="223"/>
    </row>
    <row r="35696" spans="15:15" x14ac:dyDescent="0.2">
      <c r="O35696" s="223"/>
    </row>
    <row r="35697" spans="15:15" x14ac:dyDescent="0.2">
      <c r="O35697" s="223"/>
    </row>
    <row r="35698" spans="15:15" x14ac:dyDescent="0.2">
      <c r="O35698" s="223"/>
    </row>
    <row r="35699" spans="15:15" x14ac:dyDescent="0.2">
      <c r="O35699" s="223"/>
    </row>
    <row r="35700" spans="15:15" x14ac:dyDescent="0.2">
      <c r="O35700" s="223"/>
    </row>
    <row r="35701" spans="15:15" x14ac:dyDescent="0.2">
      <c r="O35701" s="223"/>
    </row>
    <row r="35702" spans="15:15" x14ac:dyDescent="0.2">
      <c r="O35702" s="223"/>
    </row>
    <row r="35703" spans="15:15" x14ac:dyDescent="0.2">
      <c r="O35703" s="223"/>
    </row>
    <row r="35704" spans="15:15" x14ac:dyDescent="0.2">
      <c r="O35704" s="223"/>
    </row>
    <row r="35705" spans="15:15" x14ac:dyDescent="0.2">
      <c r="O35705" s="223"/>
    </row>
    <row r="35706" spans="15:15" x14ac:dyDescent="0.2">
      <c r="O35706" s="223"/>
    </row>
    <row r="35707" spans="15:15" x14ac:dyDescent="0.2">
      <c r="O35707" s="223"/>
    </row>
    <row r="35708" spans="15:15" x14ac:dyDescent="0.2">
      <c r="O35708" s="223"/>
    </row>
    <row r="35709" spans="15:15" x14ac:dyDescent="0.2">
      <c r="O35709" s="223"/>
    </row>
    <row r="35710" spans="15:15" x14ac:dyDescent="0.2">
      <c r="O35710" s="223"/>
    </row>
    <row r="35711" spans="15:15" x14ac:dyDescent="0.2">
      <c r="O35711" s="223"/>
    </row>
    <row r="35712" spans="15:15" x14ac:dyDescent="0.2">
      <c r="O35712" s="223"/>
    </row>
    <row r="35713" spans="15:15" x14ac:dyDescent="0.2">
      <c r="O35713" s="223"/>
    </row>
    <row r="35714" spans="15:15" x14ac:dyDescent="0.2">
      <c r="O35714" s="223"/>
    </row>
    <row r="35715" spans="15:15" x14ac:dyDescent="0.2">
      <c r="O35715" s="223"/>
    </row>
    <row r="35716" spans="15:15" x14ac:dyDescent="0.2">
      <c r="O35716" s="223"/>
    </row>
    <row r="35717" spans="15:15" x14ac:dyDescent="0.2">
      <c r="O35717" s="223"/>
    </row>
    <row r="35718" spans="15:15" x14ac:dyDescent="0.2">
      <c r="O35718" s="223"/>
    </row>
    <row r="35719" spans="15:15" x14ac:dyDescent="0.2">
      <c r="O35719" s="223"/>
    </row>
    <row r="35720" spans="15:15" x14ac:dyDescent="0.2">
      <c r="O35720" s="223"/>
    </row>
    <row r="35721" spans="15:15" x14ac:dyDescent="0.2">
      <c r="O35721" s="223"/>
    </row>
    <row r="35722" spans="15:15" x14ac:dyDescent="0.2">
      <c r="O35722" s="223"/>
    </row>
    <row r="35723" spans="15:15" x14ac:dyDescent="0.2">
      <c r="O35723" s="223"/>
    </row>
    <row r="35724" spans="15:15" x14ac:dyDescent="0.2">
      <c r="O35724" s="223"/>
    </row>
    <row r="35725" spans="15:15" x14ac:dyDescent="0.2">
      <c r="O35725" s="223"/>
    </row>
    <row r="35726" spans="15:15" x14ac:dyDescent="0.2">
      <c r="O35726" s="223"/>
    </row>
    <row r="35727" spans="15:15" x14ac:dyDescent="0.2">
      <c r="O35727" s="223"/>
    </row>
    <row r="35728" spans="15:15" x14ac:dyDescent="0.2">
      <c r="O35728" s="223"/>
    </row>
    <row r="35729" spans="15:15" x14ac:dyDescent="0.2">
      <c r="O35729" s="223"/>
    </row>
    <row r="35730" spans="15:15" x14ac:dyDescent="0.2">
      <c r="O35730" s="223"/>
    </row>
    <row r="35731" spans="15:15" x14ac:dyDescent="0.2">
      <c r="O35731" s="223"/>
    </row>
    <row r="35732" spans="15:15" x14ac:dyDescent="0.2">
      <c r="O35732" s="223"/>
    </row>
    <row r="35733" spans="15:15" x14ac:dyDescent="0.2">
      <c r="O35733" s="223"/>
    </row>
    <row r="35734" spans="15:15" x14ac:dyDescent="0.2">
      <c r="O35734" s="223"/>
    </row>
    <row r="35735" spans="15:15" x14ac:dyDescent="0.2">
      <c r="O35735" s="223"/>
    </row>
    <row r="35736" spans="15:15" x14ac:dyDescent="0.2">
      <c r="O35736" s="223"/>
    </row>
    <row r="35737" spans="15:15" x14ac:dyDescent="0.2">
      <c r="O35737" s="223"/>
    </row>
    <row r="35738" spans="15:15" x14ac:dyDescent="0.2">
      <c r="O35738" s="223"/>
    </row>
    <row r="35739" spans="15:15" x14ac:dyDescent="0.2">
      <c r="O35739" s="223"/>
    </row>
    <row r="35740" spans="15:15" x14ac:dyDescent="0.2">
      <c r="O35740" s="223"/>
    </row>
    <row r="35741" spans="15:15" x14ac:dyDescent="0.2">
      <c r="O35741" s="223"/>
    </row>
    <row r="35742" spans="15:15" x14ac:dyDescent="0.2">
      <c r="O35742" s="223"/>
    </row>
    <row r="35743" spans="15:15" x14ac:dyDescent="0.2">
      <c r="O35743" s="223"/>
    </row>
    <row r="35744" spans="15:15" x14ac:dyDescent="0.2">
      <c r="O35744" s="223"/>
    </row>
    <row r="35745" spans="15:15" x14ac:dyDescent="0.2">
      <c r="O35745" s="223"/>
    </row>
    <row r="35746" spans="15:15" x14ac:dyDescent="0.2">
      <c r="O35746" s="223"/>
    </row>
    <row r="35747" spans="15:15" x14ac:dyDescent="0.2">
      <c r="O35747" s="223"/>
    </row>
    <row r="35748" spans="15:15" x14ac:dyDescent="0.2">
      <c r="O35748" s="223"/>
    </row>
    <row r="35749" spans="15:15" x14ac:dyDescent="0.2">
      <c r="O35749" s="223"/>
    </row>
    <row r="35750" spans="15:15" x14ac:dyDescent="0.2">
      <c r="O35750" s="223"/>
    </row>
    <row r="35751" spans="15:15" x14ac:dyDescent="0.2">
      <c r="O35751" s="223"/>
    </row>
    <row r="35752" spans="15:15" x14ac:dyDescent="0.2">
      <c r="O35752" s="223"/>
    </row>
    <row r="35753" spans="15:15" x14ac:dyDescent="0.2">
      <c r="O35753" s="223"/>
    </row>
    <row r="35754" spans="15:15" x14ac:dyDescent="0.2">
      <c r="O35754" s="223"/>
    </row>
    <row r="35755" spans="15:15" x14ac:dyDescent="0.2">
      <c r="O35755" s="223"/>
    </row>
    <row r="35756" spans="15:15" x14ac:dyDescent="0.2">
      <c r="O35756" s="223"/>
    </row>
    <row r="35757" spans="15:15" x14ac:dyDescent="0.2">
      <c r="O35757" s="223"/>
    </row>
    <row r="35758" spans="15:15" x14ac:dyDescent="0.2">
      <c r="O35758" s="223"/>
    </row>
    <row r="35759" spans="15:15" x14ac:dyDescent="0.2">
      <c r="O35759" s="223"/>
    </row>
    <row r="35760" spans="15:15" x14ac:dyDescent="0.2">
      <c r="O35760" s="223"/>
    </row>
    <row r="35761" spans="15:15" x14ac:dyDescent="0.2">
      <c r="O35761" s="223"/>
    </row>
    <row r="35762" spans="15:15" x14ac:dyDescent="0.2">
      <c r="O35762" s="223"/>
    </row>
    <row r="35763" spans="15:15" x14ac:dyDescent="0.2">
      <c r="O35763" s="223"/>
    </row>
    <row r="35764" spans="15:15" x14ac:dyDescent="0.2">
      <c r="O35764" s="223"/>
    </row>
    <row r="35765" spans="15:15" x14ac:dyDescent="0.2">
      <c r="O35765" s="223"/>
    </row>
    <row r="35766" spans="15:15" x14ac:dyDescent="0.2">
      <c r="O35766" s="223"/>
    </row>
    <row r="35767" spans="15:15" x14ac:dyDescent="0.2">
      <c r="O35767" s="223"/>
    </row>
    <row r="35768" spans="15:15" x14ac:dyDescent="0.2">
      <c r="O35768" s="223"/>
    </row>
    <row r="35769" spans="15:15" x14ac:dyDescent="0.2">
      <c r="O35769" s="223"/>
    </row>
    <row r="35770" spans="15:15" x14ac:dyDescent="0.2">
      <c r="O35770" s="223"/>
    </row>
    <row r="35771" spans="15:15" x14ac:dyDescent="0.2">
      <c r="O35771" s="223"/>
    </row>
    <row r="35772" spans="15:15" x14ac:dyDescent="0.2">
      <c r="O35772" s="223"/>
    </row>
    <row r="35773" spans="15:15" x14ac:dyDescent="0.2">
      <c r="O35773" s="223"/>
    </row>
    <row r="35774" spans="15:15" x14ac:dyDescent="0.2">
      <c r="O35774" s="223"/>
    </row>
    <row r="35775" spans="15:15" x14ac:dyDescent="0.2">
      <c r="O35775" s="223"/>
    </row>
    <row r="35776" spans="15:15" x14ac:dyDescent="0.2">
      <c r="O35776" s="223"/>
    </row>
    <row r="35777" spans="15:15" x14ac:dyDescent="0.2">
      <c r="O35777" s="223"/>
    </row>
    <row r="35778" spans="15:15" x14ac:dyDescent="0.2">
      <c r="O35778" s="223"/>
    </row>
    <row r="35779" spans="15:15" x14ac:dyDescent="0.2">
      <c r="O35779" s="223"/>
    </row>
    <row r="35780" spans="15:15" x14ac:dyDescent="0.2">
      <c r="O35780" s="223"/>
    </row>
    <row r="35781" spans="15:15" x14ac:dyDescent="0.2">
      <c r="O35781" s="223"/>
    </row>
    <row r="35782" spans="15:15" x14ac:dyDescent="0.2">
      <c r="O35782" s="223"/>
    </row>
    <row r="35783" spans="15:15" x14ac:dyDescent="0.2">
      <c r="O35783" s="223"/>
    </row>
    <row r="35784" spans="15:15" x14ac:dyDescent="0.2">
      <c r="O35784" s="223"/>
    </row>
    <row r="35785" spans="15:15" x14ac:dyDescent="0.2">
      <c r="O35785" s="223"/>
    </row>
    <row r="35786" spans="15:15" x14ac:dyDescent="0.2">
      <c r="O35786" s="223"/>
    </row>
    <row r="35787" spans="15:15" x14ac:dyDescent="0.2">
      <c r="O35787" s="223"/>
    </row>
    <row r="35788" spans="15:15" x14ac:dyDescent="0.2">
      <c r="O35788" s="223"/>
    </row>
    <row r="35789" spans="15:15" x14ac:dyDescent="0.2">
      <c r="O35789" s="223"/>
    </row>
    <row r="35790" spans="15:15" x14ac:dyDescent="0.2">
      <c r="O35790" s="223"/>
    </row>
    <row r="35791" spans="15:15" x14ac:dyDescent="0.2">
      <c r="O35791" s="223"/>
    </row>
    <row r="35792" spans="15:15" x14ac:dyDescent="0.2">
      <c r="O35792" s="223"/>
    </row>
    <row r="35793" spans="15:15" x14ac:dyDescent="0.2">
      <c r="O35793" s="223"/>
    </row>
    <row r="35794" spans="15:15" x14ac:dyDescent="0.2">
      <c r="O35794" s="223"/>
    </row>
    <row r="35795" spans="15:15" x14ac:dyDescent="0.2">
      <c r="O35795" s="223"/>
    </row>
    <row r="35796" spans="15:15" x14ac:dyDescent="0.2">
      <c r="O35796" s="223"/>
    </row>
    <row r="35797" spans="15:15" x14ac:dyDescent="0.2">
      <c r="O35797" s="223"/>
    </row>
    <row r="35798" spans="15:15" x14ac:dyDescent="0.2">
      <c r="O35798" s="223"/>
    </row>
    <row r="35799" spans="15:15" x14ac:dyDescent="0.2">
      <c r="O35799" s="223"/>
    </row>
    <row r="35800" spans="15:15" x14ac:dyDescent="0.2">
      <c r="O35800" s="223"/>
    </row>
    <row r="35801" spans="15:15" x14ac:dyDescent="0.2">
      <c r="O35801" s="223"/>
    </row>
    <row r="35802" spans="15:15" x14ac:dyDescent="0.2">
      <c r="O35802" s="223"/>
    </row>
    <row r="35803" spans="15:15" x14ac:dyDescent="0.2">
      <c r="O35803" s="223"/>
    </row>
    <row r="35804" spans="15:15" x14ac:dyDescent="0.2">
      <c r="O35804" s="223"/>
    </row>
    <row r="35805" spans="15:15" x14ac:dyDescent="0.2">
      <c r="O35805" s="223"/>
    </row>
    <row r="35806" spans="15:15" x14ac:dyDescent="0.2">
      <c r="O35806" s="223"/>
    </row>
    <row r="35807" spans="15:15" x14ac:dyDescent="0.2">
      <c r="O35807" s="223"/>
    </row>
    <row r="35808" spans="15:15" x14ac:dyDescent="0.2">
      <c r="O35808" s="223"/>
    </row>
    <row r="35809" spans="15:15" x14ac:dyDescent="0.2">
      <c r="O35809" s="223"/>
    </row>
    <row r="35810" spans="15:15" x14ac:dyDescent="0.2">
      <c r="O35810" s="223"/>
    </row>
    <row r="35811" spans="15:15" x14ac:dyDescent="0.2">
      <c r="O35811" s="223"/>
    </row>
    <row r="35812" spans="15:15" x14ac:dyDescent="0.2">
      <c r="O35812" s="223"/>
    </row>
    <row r="35813" spans="15:15" x14ac:dyDescent="0.2">
      <c r="O35813" s="223"/>
    </row>
    <row r="35814" spans="15:15" x14ac:dyDescent="0.2">
      <c r="O35814" s="223"/>
    </row>
    <row r="35815" spans="15:15" x14ac:dyDescent="0.2">
      <c r="O35815" s="223"/>
    </row>
    <row r="35816" spans="15:15" x14ac:dyDescent="0.2">
      <c r="O35816" s="223"/>
    </row>
    <row r="35817" spans="15:15" x14ac:dyDescent="0.2">
      <c r="O35817" s="223"/>
    </row>
    <row r="35818" spans="15:15" x14ac:dyDescent="0.2">
      <c r="O35818" s="223"/>
    </row>
    <row r="35819" spans="15:15" x14ac:dyDescent="0.2">
      <c r="O35819" s="223"/>
    </row>
    <row r="35820" spans="15:15" x14ac:dyDescent="0.2">
      <c r="O35820" s="223"/>
    </row>
    <row r="35821" spans="15:15" x14ac:dyDescent="0.2">
      <c r="O35821" s="223"/>
    </row>
    <row r="35822" spans="15:15" x14ac:dyDescent="0.2">
      <c r="O35822" s="223"/>
    </row>
    <row r="35823" spans="15:15" x14ac:dyDescent="0.2">
      <c r="O35823" s="223"/>
    </row>
    <row r="35824" spans="15:15" x14ac:dyDescent="0.2">
      <c r="O35824" s="223"/>
    </row>
    <row r="35825" spans="15:15" x14ac:dyDescent="0.2">
      <c r="O35825" s="223"/>
    </row>
    <row r="35826" spans="15:15" x14ac:dyDescent="0.2">
      <c r="O35826" s="223"/>
    </row>
    <row r="35827" spans="15:15" x14ac:dyDescent="0.2">
      <c r="O35827" s="223"/>
    </row>
    <row r="35828" spans="15:15" x14ac:dyDescent="0.2">
      <c r="O35828" s="223"/>
    </row>
    <row r="35829" spans="15:15" x14ac:dyDescent="0.2">
      <c r="O35829" s="223"/>
    </row>
    <row r="35830" spans="15:15" x14ac:dyDescent="0.2">
      <c r="O35830" s="223"/>
    </row>
    <row r="35831" spans="15:15" x14ac:dyDescent="0.2">
      <c r="O35831" s="223"/>
    </row>
    <row r="35832" spans="15:15" x14ac:dyDescent="0.2">
      <c r="O35832" s="223"/>
    </row>
    <row r="35833" spans="15:15" x14ac:dyDescent="0.2">
      <c r="O35833" s="223"/>
    </row>
    <row r="35834" spans="15:15" x14ac:dyDescent="0.2">
      <c r="O35834" s="223"/>
    </row>
    <row r="35835" spans="15:15" x14ac:dyDescent="0.2">
      <c r="O35835" s="223"/>
    </row>
    <row r="35836" spans="15:15" x14ac:dyDescent="0.2">
      <c r="O35836" s="223"/>
    </row>
    <row r="35837" spans="15:15" x14ac:dyDescent="0.2">
      <c r="O35837" s="223"/>
    </row>
    <row r="35838" spans="15:15" x14ac:dyDescent="0.2">
      <c r="O35838" s="223"/>
    </row>
    <row r="35839" spans="15:15" x14ac:dyDescent="0.2">
      <c r="O35839" s="223"/>
    </row>
    <row r="35840" spans="15:15" x14ac:dyDescent="0.2">
      <c r="O35840" s="223"/>
    </row>
    <row r="35841" spans="15:15" x14ac:dyDescent="0.2">
      <c r="O35841" s="223"/>
    </row>
    <row r="35842" spans="15:15" x14ac:dyDescent="0.2">
      <c r="O35842" s="223"/>
    </row>
    <row r="35843" spans="15:15" x14ac:dyDescent="0.2">
      <c r="O35843" s="223"/>
    </row>
    <row r="35844" spans="15:15" x14ac:dyDescent="0.2">
      <c r="O35844" s="223"/>
    </row>
    <row r="35845" spans="15:15" x14ac:dyDescent="0.2">
      <c r="O35845" s="223"/>
    </row>
    <row r="35846" spans="15:15" x14ac:dyDescent="0.2">
      <c r="O35846" s="223"/>
    </row>
    <row r="35847" spans="15:15" x14ac:dyDescent="0.2">
      <c r="O35847" s="223"/>
    </row>
    <row r="35848" spans="15:15" x14ac:dyDescent="0.2">
      <c r="O35848" s="223"/>
    </row>
    <row r="35849" spans="15:15" x14ac:dyDescent="0.2">
      <c r="O35849" s="223"/>
    </row>
    <row r="35850" spans="15:15" x14ac:dyDescent="0.2">
      <c r="O35850" s="223"/>
    </row>
    <row r="35851" spans="15:15" x14ac:dyDescent="0.2">
      <c r="O35851" s="223"/>
    </row>
    <row r="35852" spans="15:15" x14ac:dyDescent="0.2">
      <c r="O35852" s="223"/>
    </row>
    <row r="35853" spans="15:15" x14ac:dyDescent="0.2">
      <c r="O35853" s="223"/>
    </row>
    <row r="35854" spans="15:15" x14ac:dyDescent="0.2">
      <c r="O35854" s="223"/>
    </row>
    <row r="35855" spans="15:15" x14ac:dyDescent="0.2">
      <c r="O35855" s="223"/>
    </row>
    <row r="35856" spans="15:15" x14ac:dyDescent="0.2">
      <c r="O35856" s="223"/>
    </row>
    <row r="35857" spans="15:15" x14ac:dyDescent="0.2">
      <c r="O35857" s="223"/>
    </row>
    <row r="35858" spans="15:15" x14ac:dyDescent="0.2">
      <c r="O35858" s="223"/>
    </row>
    <row r="35859" spans="15:15" x14ac:dyDescent="0.2">
      <c r="O35859" s="223"/>
    </row>
    <row r="35860" spans="15:15" x14ac:dyDescent="0.2">
      <c r="O35860" s="223"/>
    </row>
    <row r="35861" spans="15:15" x14ac:dyDescent="0.2">
      <c r="O35861" s="223"/>
    </row>
    <row r="35862" spans="15:15" x14ac:dyDescent="0.2">
      <c r="O35862" s="223"/>
    </row>
    <row r="35863" spans="15:15" x14ac:dyDescent="0.2">
      <c r="O35863" s="223"/>
    </row>
    <row r="35864" spans="15:15" x14ac:dyDescent="0.2">
      <c r="O35864" s="223"/>
    </row>
    <row r="35865" spans="15:15" x14ac:dyDescent="0.2">
      <c r="O35865" s="223"/>
    </row>
    <row r="35866" spans="15:15" x14ac:dyDescent="0.2">
      <c r="O35866" s="223"/>
    </row>
    <row r="35867" spans="15:15" x14ac:dyDescent="0.2">
      <c r="O35867" s="223"/>
    </row>
    <row r="35868" spans="15:15" x14ac:dyDescent="0.2">
      <c r="O35868" s="223"/>
    </row>
    <row r="35869" spans="15:15" x14ac:dyDescent="0.2">
      <c r="O35869" s="223"/>
    </row>
    <row r="35870" spans="15:15" x14ac:dyDescent="0.2">
      <c r="O35870" s="223"/>
    </row>
    <row r="35871" spans="15:15" x14ac:dyDescent="0.2">
      <c r="O35871" s="223"/>
    </row>
    <row r="35872" spans="15:15" x14ac:dyDescent="0.2">
      <c r="O35872" s="223"/>
    </row>
    <row r="35873" spans="15:15" x14ac:dyDescent="0.2">
      <c r="O35873" s="223"/>
    </row>
    <row r="35874" spans="15:15" x14ac:dyDescent="0.2">
      <c r="O35874" s="223"/>
    </row>
    <row r="35875" spans="15:15" x14ac:dyDescent="0.2">
      <c r="O35875" s="223"/>
    </row>
    <row r="35876" spans="15:15" x14ac:dyDescent="0.2">
      <c r="O35876" s="223"/>
    </row>
    <row r="35877" spans="15:15" x14ac:dyDescent="0.2">
      <c r="O35877" s="223"/>
    </row>
    <row r="35878" spans="15:15" x14ac:dyDescent="0.2">
      <c r="O35878" s="223"/>
    </row>
    <row r="35879" spans="15:15" x14ac:dyDescent="0.2">
      <c r="O35879" s="223"/>
    </row>
    <row r="35880" spans="15:15" x14ac:dyDescent="0.2">
      <c r="O35880" s="223"/>
    </row>
    <row r="35881" spans="15:15" x14ac:dyDescent="0.2">
      <c r="O35881" s="223"/>
    </row>
    <row r="35882" spans="15:15" x14ac:dyDescent="0.2">
      <c r="O35882" s="223"/>
    </row>
    <row r="35883" spans="15:15" x14ac:dyDescent="0.2">
      <c r="O35883" s="223"/>
    </row>
    <row r="35884" spans="15:15" x14ac:dyDescent="0.2">
      <c r="O35884" s="223"/>
    </row>
    <row r="35885" spans="15:15" x14ac:dyDescent="0.2">
      <c r="O35885" s="223"/>
    </row>
    <row r="35886" spans="15:15" x14ac:dyDescent="0.2">
      <c r="O35886" s="223"/>
    </row>
    <row r="35887" spans="15:15" x14ac:dyDescent="0.2">
      <c r="O35887" s="223"/>
    </row>
    <row r="35888" spans="15:15" x14ac:dyDescent="0.2">
      <c r="O35888" s="223"/>
    </row>
    <row r="35889" spans="15:15" x14ac:dyDescent="0.2">
      <c r="O35889" s="223"/>
    </row>
    <row r="35890" spans="15:15" x14ac:dyDescent="0.2">
      <c r="O35890" s="223"/>
    </row>
    <row r="35891" spans="15:15" x14ac:dyDescent="0.2">
      <c r="O35891" s="223"/>
    </row>
    <row r="35892" spans="15:15" x14ac:dyDescent="0.2">
      <c r="O35892" s="223"/>
    </row>
    <row r="35893" spans="15:15" x14ac:dyDescent="0.2">
      <c r="O35893" s="223"/>
    </row>
    <row r="35894" spans="15:15" x14ac:dyDescent="0.2">
      <c r="O35894" s="223"/>
    </row>
    <row r="35895" spans="15:15" x14ac:dyDescent="0.2">
      <c r="O35895" s="223"/>
    </row>
    <row r="35896" spans="15:15" x14ac:dyDescent="0.2">
      <c r="O35896" s="223"/>
    </row>
    <row r="35897" spans="15:15" x14ac:dyDescent="0.2">
      <c r="O35897" s="223"/>
    </row>
    <row r="35898" spans="15:15" x14ac:dyDescent="0.2">
      <c r="O35898" s="223"/>
    </row>
    <row r="35899" spans="15:15" x14ac:dyDescent="0.2">
      <c r="O35899" s="223"/>
    </row>
    <row r="35900" spans="15:15" x14ac:dyDescent="0.2">
      <c r="O35900" s="223"/>
    </row>
    <row r="35901" spans="15:15" x14ac:dyDescent="0.2">
      <c r="O35901" s="223"/>
    </row>
    <row r="35902" spans="15:15" x14ac:dyDescent="0.2">
      <c r="O35902" s="223"/>
    </row>
    <row r="35903" spans="15:15" x14ac:dyDescent="0.2">
      <c r="O35903" s="223"/>
    </row>
    <row r="35904" spans="15:15" x14ac:dyDescent="0.2">
      <c r="O35904" s="223"/>
    </row>
    <row r="35905" spans="15:15" x14ac:dyDescent="0.2">
      <c r="O35905" s="223"/>
    </row>
    <row r="35906" spans="15:15" x14ac:dyDescent="0.2">
      <c r="O35906" s="223"/>
    </row>
    <row r="35907" spans="15:15" x14ac:dyDescent="0.2">
      <c r="O35907" s="223"/>
    </row>
    <row r="35908" spans="15:15" x14ac:dyDescent="0.2">
      <c r="O35908" s="223"/>
    </row>
    <row r="35909" spans="15:15" x14ac:dyDescent="0.2">
      <c r="O35909" s="223"/>
    </row>
    <row r="35910" spans="15:15" x14ac:dyDescent="0.2">
      <c r="O35910" s="223"/>
    </row>
    <row r="35911" spans="15:15" x14ac:dyDescent="0.2">
      <c r="O35911" s="223"/>
    </row>
    <row r="35912" spans="15:15" x14ac:dyDescent="0.2">
      <c r="O35912" s="223"/>
    </row>
    <row r="35913" spans="15:15" x14ac:dyDescent="0.2">
      <c r="O35913" s="223"/>
    </row>
    <row r="35914" spans="15:15" x14ac:dyDescent="0.2">
      <c r="O35914" s="223"/>
    </row>
    <row r="35915" spans="15:15" x14ac:dyDescent="0.2">
      <c r="O35915" s="223"/>
    </row>
    <row r="35916" spans="15:15" x14ac:dyDescent="0.2">
      <c r="O35916" s="223"/>
    </row>
    <row r="35917" spans="15:15" x14ac:dyDescent="0.2">
      <c r="O35917" s="223"/>
    </row>
    <row r="35918" spans="15:15" x14ac:dyDescent="0.2">
      <c r="O35918" s="223"/>
    </row>
    <row r="35919" spans="15:15" x14ac:dyDescent="0.2">
      <c r="O35919" s="223"/>
    </row>
    <row r="35920" spans="15:15" x14ac:dyDescent="0.2">
      <c r="O35920" s="223"/>
    </row>
    <row r="35921" spans="15:15" x14ac:dyDescent="0.2">
      <c r="O35921" s="223"/>
    </row>
    <row r="35922" spans="15:15" x14ac:dyDescent="0.2">
      <c r="O35922" s="223"/>
    </row>
    <row r="35923" spans="15:15" x14ac:dyDescent="0.2">
      <c r="O35923" s="223"/>
    </row>
    <row r="35924" spans="15:15" x14ac:dyDescent="0.2">
      <c r="O35924" s="223"/>
    </row>
    <row r="35925" spans="15:15" x14ac:dyDescent="0.2">
      <c r="O35925" s="223"/>
    </row>
    <row r="35926" spans="15:15" x14ac:dyDescent="0.2">
      <c r="O35926" s="223"/>
    </row>
    <row r="35927" spans="15:15" x14ac:dyDescent="0.2">
      <c r="O35927" s="223"/>
    </row>
    <row r="35928" spans="15:15" x14ac:dyDescent="0.2">
      <c r="O35928" s="223"/>
    </row>
    <row r="35929" spans="15:15" x14ac:dyDescent="0.2">
      <c r="O35929" s="223"/>
    </row>
    <row r="35930" spans="15:15" x14ac:dyDescent="0.2">
      <c r="O35930" s="223"/>
    </row>
    <row r="35931" spans="15:15" x14ac:dyDescent="0.2">
      <c r="O35931" s="223"/>
    </row>
    <row r="35932" spans="15:15" x14ac:dyDescent="0.2">
      <c r="O35932" s="223"/>
    </row>
    <row r="35933" spans="15:15" x14ac:dyDescent="0.2">
      <c r="O35933" s="223"/>
    </row>
    <row r="35934" spans="15:15" x14ac:dyDescent="0.2">
      <c r="O35934" s="223"/>
    </row>
    <row r="35935" spans="15:15" x14ac:dyDescent="0.2">
      <c r="O35935" s="223"/>
    </row>
    <row r="35936" spans="15:15" x14ac:dyDescent="0.2">
      <c r="O35936" s="223"/>
    </row>
    <row r="35937" spans="15:15" x14ac:dyDescent="0.2">
      <c r="O35937" s="223"/>
    </row>
    <row r="35938" spans="15:15" x14ac:dyDescent="0.2">
      <c r="O35938" s="223"/>
    </row>
    <row r="35939" spans="15:15" x14ac:dyDescent="0.2">
      <c r="O35939" s="223"/>
    </row>
    <row r="35940" spans="15:15" x14ac:dyDescent="0.2">
      <c r="O35940" s="223"/>
    </row>
    <row r="35941" spans="15:15" x14ac:dyDescent="0.2">
      <c r="O35941" s="223"/>
    </row>
    <row r="35942" spans="15:15" x14ac:dyDescent="0.2">
      <c r="O35942" s="223"/>
    </row>
    <row r="35943" spans="15:15" x14ac:dyDescent="0.2">
      <c r="O35943" s="223"/>
    </row>
    <row r="35944" spans="15:15" x14ac:dyDescent="0.2">
      <c r="O35944" s="223"/>
    </row>
    <row r="35945" spans="15:15" x14ac:dyDescent="0.2">
      <c r="O35945" s="223"/>
    </row>
    <row r="35946" spans="15:15" x14ac:dyDescent="0.2">
      <c r="O35946" s="223"/>
    </row>
    <row r="35947" spans="15:15" x14ac:dyDescent="0.2">
      <c r="O35947" s="223"/>
    </row>
    <row r="35948" spans="15:15" x14ac:dyDescent="0.2">
      <c r="O35948" s="223"/>
    </row>
    <row r="35949" spans="15:15" x14ac:dyDescent="0.2">
      <c r="O35949" s="223"/>
    </row>
    <row r="35950" spans="15:15" x14ac:dyDescent="0.2">
      <c r="O35950" s="223"/>
    </row>
    <row r="35951" spans="15:15" x14ac:dyDescent="0.2">
      <c r="O35951" s="223"/>
    </row>
    <row r="35952" spans="15:15" x14ac:dyDescent="0.2">
      <c r="O35952" s="223"/>
    </row>
    <row r="35953" spans="15:15" x14ac:dyDescent="0.2">
      <c r="O35953" s="223"/>
    </row>
    <row r="35954" spans="15:15" x14ac:dyDescent="0.2">
      <c r="O35954" s="223"/>
    </row>
    <row r="35955" spans="15:15" x14ac:dyDescent="0.2">
      <c r="O35955" s="223"/>
    </row>
    <row r="35956" spans="15:15" x14ac:dyDescent="0.2">
      <c r="O35956" s="223"/>
    </row>
    <row r="35957" spans="15:15" x14ac:dyDescent="0.2">
      <c r="O35957" s="223"/>
    </row>
    <row r="35958" spans="15:15" x14ac:dyDescent="0.2">
      <c r="O35958" s="223"/>
    </row>
    <row r="35959" spans="15:15" x14ac:dyDescent="0.2">
      <c r="O35959" s="223"/>
    </row>
    <row r="35960" spans="15:15" x14ac:dyDescent="0.2">
      <c r="O35960" s="223"/>
    </row>
    <row r="35961" spans="15:15" x14ac:dyDescent="0.2">
      <c r="O35961" s="223"/>
    </row>
    <row r="35962" spans="15:15" x14ac:dyDescent="0.2">
      <c r="O35962" s="223"/>
    </row>
    <row r="35963" spans="15:15" x14ac:dyDescent="0.2">
      <c r="O35963" s="223"/>
    </row>
    <row r="35964" spans="15:15" x14ac:dyDescent="0.2">
      <c r="O35964" s="223"/>
    </row>
    <row r="35965" spans="15:15" x14ac:dyDescent="0.2">
      <c r="O35965" s="223"/>
    </row>
    <row r="35966" spans="15:15" x14ac:dyDescent="0.2">
      <c r="O35966" s="223"/>
    </row>
    <row r="35967" spans="15:15" x14ac:dyDescent="0.2">
      <c r="O35967" s="223"/>
    </row>
    <row r="35968" spans="15:15" x14ac:dyDescent="0.2">
      <c r="O35968" s="223"/>
    </row>
    <row r="35969" spans="15:15" x14ac:dyDescent="0.2">
      <c r="O35969" s="223"/>
    </row>
    <row r="35970" spans="15:15" x14ac:dyDescent="0.2">
      <c r="O35970" s="223"/>
    </row>
    <row r="35971" spans="15:15" x14ac:dyDescent="0.2">
      <c r="O35971" s="223"/>
    </row>
    <row r="35972" spans="15:15" x14ac:dyDescent="0.2">
      <c r="O35972" s="223"/>
    </row>
    <row r="35973" spans="15:15" x14ac:dyDescent="0.2">
      <c r="O35973" s="223"/>
    </row>
    <row r="35974" spans="15:15" x14ac:dyDescent="0.2">
      <c r="O35974" s="223"/>
    </row>
    <row r="35975" spans="15:15" x14ac:dyDescent="0.2">
      <c r="O35975" s="223"/>
    </row>
    <row r="35976" spans="15:15" x14ac:dyDescent="0.2">
      <c r="O35976" s="223"/>
    </row>
    <row r="35977" spans="15:15" x14ac:dyDescent="0.2">
      <c r="O35977" s="223"/>
    </row>
    <row r="35978" spans="15:15" x14ac:dyDescent="0.2">
      <c r="O35978" s="223"/>
    </row>
    <row r="35979" spans="15:15" x14ac:dyDescent="0.2">
      <c r="O35979" s="223"/>
    </row>
    <row r="35980" spans="15:15" x14ac:dyDescent="0.2">
      <c r="O35980" s="223"/>
    </row>
    <row r="35981" spans="15:15" x14ac:dyDescent="0.2">
      <c r="O35981" s="223"/>
    </row>
    <row r="35982" spans="15:15" x14ac:dyDescent="0.2">
      <c r="O35982" s="223"/>
    </row>
    <row r="35983" spans="15:15" x14ac:dyDescent="0.2">
      <c r="O35983" s="223"/>
    </row>
    <row r="35984" spans="15:15" x14ac:dyDescent="0.2">
      <c r="O35984" s="223"/>
    </row>
    <row r="35985" spans="15:15" x14ac:dyDescent="0.2">
      <c r="O35985" s="223"/>
    </row>
    <row r="35986" spans="15:15" x14ac:dyDescent="0.2">
      <c r="O35986" s="223"/>
    </row>
    <row r="35987" spans="15:15" x14ac:dyDescent="0.2">
      <c r="O35987" s="223"/>
    </row>
    <row r="35988" spans="15:15" x14ac:dyDescent="0.2">
      <c r="O35988" s="223"/>
    </row>
    <row r="35989" spans="15:15" x14ac:dyDescent="0.2">
      <c r="O35989" s="223"/>
    </row>
    <row r="35990" spans="15:15" x14ac:dyDescent="0.2">
      <c r="O35990" s="223"/>
    </row>
    <row r="35991" spans="15:15" x14ac:dyDescent="0.2">
      <c r="O35991" s="223"/>
    </row>
    <row r="35992" spans="15:15" x14ac:dyDescent="0.2">
      <c r="O35992" s="223"/>
    </row>
    <row r="35993" spans="15:15" x14ac:dyDescent="0.2">
      <c r="O35993" s="223"/>
    </row>
    <row r="35994" spans="15:15" x14ac:dyDescent="0.2">
      <c r="O35994" s="223"/>
    </row>
    <row r="35995" spans="15:15" x14ac:dyDescent="0.2">
      <c r="O35995" s="223"/>
    </row>
    <row r="35996" spans="15:15" x14ac:dyDescent="0.2">
      <c r="O35996" s="223"/>
    </row>
    <row r="35997" spans="15:15" x14ac:dyDescent="0.2">
      <c r="O35997" s="223"/>
    </row>
    <row r="35998" spans="15:15" x14ac:dyDescent="0.2">
      <c r="O35998" s="223"/>
    </row>
    <row r="35999" spans="15:15" x14ac:dyDescent="0.2">
      <c r="O35999" s="223"/>
    </row>
    <row r="36000" spans="15:15" x14ac:dyDescent="0.2">
      <c r="O36000" s="223"/>
    </row>
    <row r="36001" spans="15:15" x14ac:dyDescent="0.2">
      <c r="O36001" s="223"/>
    </row>
    <row r="36002" spans="15:15" x14ac:dyDescent="0.2">
      <c r="O36002" s="223"/>
    </row>
    <row r="36003" spans="15:15" x14ac:dyDescent="0.2">
      <c r="O36003" s="223"/>
    </row>
    <row r="36004" spans="15:15" x14ac:dyDescent="0.2">
      <c r="O36004" s="223"/>
    </row>
    <row r="36005" spans="15:15" x14ac:dyDescent="0.2">
      <c r="O36005" s="223"/>
    </row>
    <row r="36006" spans="15:15" x14ac:dyDescent="0.2">
      <c r="O36006" s="223"/>
    </row>
    <row r="36007" spans="15:15" x14ac:dyDescent="0.2">
      <c r="O36007" s="223"/>
    </row>
    <row r="36008" spans="15:15" x14ac:dyDescent="0.2">
      <c r="O36008" s="223"/>
    </row>
    <row r="36009" spans="15:15" x14ac:dyDescent="0.2">
      <c r="O36009" s="223"/>
    </row>
    <row r="36010" spans="15:15" x14ac:dyDescent="0.2">
      <c r="O36010" s="223"/>
    </row>
    <row r="36011" spans="15:15" x14ac:dyDescent="0.2">
      <c r="O36011" s="223"/>
    </row>
    <row r="36012" spans="15:15" x14ac:dyDescent="0.2">
      <c r="O36012" s="223"/>
    </row>
    <row r="36013" spans="15:15" x14ac:dyDescent="0.2">
      <c r="O36013" s="223"/>
    </row>
    <row r="36014" spans="15:15" x14ac:dyDescent="0.2">
      <c r="O36014" s="223"/>
    </row>
    <row r="36015" spans="15:15" x14ac:dyDescent="0.2">
      <c r="O36015" s="223"/>
    </row>
    <row r="36016" spans="15:15" x14ac:dyDescent="0.2">
      <c r="O36016" s="223"/>
    </row>
    <row r="36017" spans="15:15" x14ac:dyDescent="0.2">
      <c r="O36017" s="223"/>
    </row>
    <row r="36018" spans="15:15" x14ac:dyDescent="0.2">
      <c r="O36018" s="223"/>
    </row>
    <row r="36019" spans="15:15" x14ac:dyDescent="0.2">
      <c r="O36019" s="223"/>
    </row>
    <row r="36020" spans="15:15" x14ac:dyDescent="0.2">
      <c r="O36020" s="223"/>
    </row>
    <row r="36021" spans="15:15" x14ac:dyDescent="0.2">
      <c r="O36021" s="223"/>
    </row>
    <row r="36022" spans="15:15" x14ac:dyDescent="0.2">
      <c r="O36022" s="223"/>
    </row>
    <row r="36023" spans="15:15" x14ac:dyDescent="0.2">
      <c r="O36023" s="223"/>
    </row>
    <row r="36024" spans="15:15" x14ac:dyDescent="0.2">
      <c r="O36024" s="223"/>
    </row>
    <row r="36025" spans="15:15" x14ac:dyDescent="0.2">
      <c r="O36025" s="223"/>
    </row>
    <row r="36026" spans="15:15" x14ac:dyDescent="0.2">
      <c r="O36026" s="223"/>
    </row>
    <row r="36027" spans="15:15" x14ac:dyDescent="0.2">
      <c r="O36027" s="223"/>
    </row>
    <row r="36028" spans="15:15" x14ac:dyDescent="0.2">
      <c r="O36028" s="223"/>
    </row>
    <row r="36029" spans="15:15" x14ac:dyDescent="0.2">
      <c r="O36029" s="223"/>
    </row>
    <row r="36030" spans="15:15" x14ac:dyDescent="0.2">
      <c r="O36030" s="223"/>
    </row>
    <row r="36031" spans="15:15" x14ac:dyDescent="0.2">
      <c r="O36031" s="223"/>
    </row>
    <row r="36032" spans="15:15" x14ac:dyDescent="0.2">
      <c r="O36032" s="223"/>
    </row>
    <row r="36033" spans="15:15" x14ac:dyDescent="0.2">
      <c r="O36033" s="223"/>
    </row>
    <row r="36034" spans="15:15" x14ac:dyDescent="0.2">
      <c r="O36034" s="223"/>
    </row>
    <row r="36035" spans="15:15" x14ac:dyDescent="0.2">
      <c r="O36035" s="223"/>
    </row>
    <row r="36036" spans="15:15" x14ac:dyDescent="0.2">
      <c r="O36036" s="223"/>
    </row>
    <row r="36037" spans="15:15" x14ac:dyDescent="0.2">
      <c r="O36037" s="223"/>
    </row>
    <row r="36038" spans="15:15" x14ac:dyDescent="0.2">
      <c r="O36038" s="223"/>
    </row>
    <row r="36039" spans="15:15" x14ac:dyDescent="0.2">
      <c r="O36039" s="223"/>
    </row>
    <row r="36040" spans="15:15" x14ac:dyDescent="0.2">
      <c r="O36040" s="223"/>
    </row>
    <row r="36041" spans="15:15" x14ac:dyDescent="0.2">
      <c r="O36041" s="223"/>
    </row>
    <row r="36042" spans="15:15" x14ac:dyDescent="0.2">
      <c r="O36042" s="223"/>
    </row>
    <row r="36043" spans="15:15" x14ac:dyDescent="0.2">
      <c r="O36043" s="223"/>
    </row>
    <row r="36044" spans="15:15" x14ac:dyDescent="0.2">
      <c r="O36044" s="223"/>
    </row>
    <row r="36045" spans="15:15" x14ac:dyDescent="0.2">
      <c r="O36045" s="223"/>
    </row>
    <row r="36046" spans="15:15" x14ac:dyDescent="0.2">
      <c r="O36046" s="223"/>
    </row>
    <row r="36047" spans="15:15" x14ac:dyDescent="0.2">
      <c r="O36047" s="223"/>
    </row>
    <row r="36048" spans="15:15" x14ac:dyDescent="0.2">
      <c r="O36048" s="223"/>
    </row>
    <row r="36049" spans="15:15" x14ac:dyDescent="0.2">
      <c r="O36049" s="223"/>
    </row>
    <row r="36050" spans="15:15" x14ac:dyDescent="0.2">
      <c r="O36050" s="223"/>
    </row>
    <row r="36051" spans="15:15" x14ac:dyDescent="0.2">
      <c r="O36051" s="223"/>
    </row>
    <row r="36052" spans="15:15" x14ac:dyDescent="0.2">
      <c r="O36052" s="223"/>
    </row>
    <row r="36053" spans="15:15" x14ac:dyDescent="0.2">
      <c r="O36053" s="223"/>
    </row>
    <row r="36054" spans="15:15" x14ac:dyDescent="0.2">
      <c r="O36054" s="223"/>
    </row>
    <row r="36055" spans="15:15" x14ac:dyDescent="0.2">
      <c r="O36055" s="223"/>
    </row>
    <row r="36056" spans="15:15" x14ac:dyDescent="0.2">
      <c r="O36056" s="223"/>
    </row>
    <row r="36057" spans="15:15" x14ac:dyDescent="0.2">
      <c r="O36057" s="223"/>
    </row>
    <row r="36058" spans="15:15" x14ac:dyDescent="0.2">
      <c r="O36058" s="223"/>
    </row>
    <row r="36059" spans="15:15" x14ac:dyDescent="0.2">
      <c r="O36059" s="223"/>
    </row>
    <row r="36060" spans="15:15" x14ac:dyDescent="0.2">
      <c r="O36060" s="223"/>
    </row>
    <row r="36061" spans="15:15" x14ac:dyDescent="0.2">
      <c r="O36061" s="223"/>
    </row>
    <row r="36062" spans="15:15" x14ac:dyDescent="0.2">
      <c r="O36062" s="223"/>
    </row>
    <row r="36063" spans="15:15" x14ac:dyDescent="0.2">
      <c r="O36063" s="223"/>
    </row>
    <row r="36064" spans="15:15" x14ac:dyDescent="0.2">
      <c r="O36064" s="223"/>
    </row>
    <row r="36065" spans="15:15" x14ac:dyDescent="0.2">
      <c r="O36065" s="223"/>
    </row>
    <row r="36066" spans="15:15" x14ac:dyDescent="0.2">
      <c r="O36066" s="223"/>
    </row>
    <row r="36067" spans="15:15" x14ac:dyDescent="0.2">
      <c r="O36067" s="223"/>
    </row>
    <row r="36068" spans="15:15" x14ac:dyDescent="0.2">
      <c r="O36068" s="223"/>
    </row>
    <row r="36069" spans="15:15" x14ac:dyDescent="0.2">
      <c r="O36069" s="223"/>
    </row>
    <row r="36070" spans="15:15" x14ac:dyDescent="0.2">
      <c r="O36070" s="223"/>
    </row>
    <row r="36071" spans="15:15" x14ac:dyDescent="0.2">
      <c r="O36071" s="223"/>
    </row>
    <row r="36072" spans="15:15" x14ac:dyDescent="0.2">
      <c r="O36072" s="223"/>
    </row>
    <row r="36073" spans="15:15" x14ac:dyDescent="0.2">
      <c r="O36073" s="223"/>
    </row>
    <row r="36074" spans="15:15" x14ac:dyDescent="0.2">
      <c r="O36074" s="223"/>
    </row>
    <row r="36075" spans="15:15" x14ac:dyDescent="0.2">
      <c r="O36075" s="223"/>
    </row>
    <row r="36076" spans="15:15" x14ac:dyDescent="0.2">
      <c r="O36076" s="223"/>
    </row>
    <row r="36077" spans="15:15" x14ac:dyDescent="0.2">
      <c r="O36077" s="223"/>
    </row>
    <row r="36078" spans="15:15" x14ac:dyDescent="0.2">
      <c r="O36078" s="223"/>
    </row>
    <row r="36079" spans="15:15" x14ac:dyDescent="0.2">
      <c r="O36079" s="223"/>
    </row>
    <row r="36080" spans="15:15" x14ac:dyDescent="0.2">
      <c r="O36080" s="223"/>
    </row>
    <row r="36081" spans="15:15" x14ac:dyDescent="0.2">
      <c r="O36081" s="223"/>
    </row>
    <row r="36082" spans="15:15" x14ac:dyDescent="0.2">
      <c r="O36082" s="223"/>
    </row>
    <row r="36083" spans="15:15" x14ac:dyDescent="0.2">
      <c r="O36083" s="223"/>
    </row>
    <row r="36084" spans="15:15" x14ac:dyDescent="0.2">
      <c r="O36084" s="223"/>
    </row>
    <row r="36085" spans="15:15" x14ac:dyDescent="0.2">
      <c r="O36085" s="223"/>
    </row>
    <row r="36086" spans="15:15" x14ac:dyDescent="0.2">
      <c r="O36086" s="223"/>
    </row>
    <row r="36087" spans="15:15" x14ac:dyDescent="0.2">
      <c r="O36087" s="223"/>
    </row>
    <row r="36088" spans="15:15" x14ac:dyDescent="0.2">
      <c r="O36088" s="223"/>
    </row>
    <row r="36089" spans="15:15" x14ac:dyDescent="0.2">
      <c r="O36089" s="223"/>
    </row>
    <row r="36090" spans="15:15" x14ac:dyDescent="0.2">
      <c r="O36090" s="223"/>
    </row>
    <row r="36091" spans="15:15" x14ac:dyDescent="0.2">
      <c r="O36091" s="223"/>
    </row>
    <row r="36092" spans="15:15" x14ac:dyDescent="0.2">
      <c r="O36092" s="223"/>
    </row>
    <row r="36093" spans="15:15" x14ac:dyDescent="0.2">
      <c r="O36093" s="223"/>
    </row>
    <row r="36094" spans="15:15" x14ac:dyDescent="0.2">
      <c r="O36094" s="223"/>
    </row>
    <row r="36095" spans="15:15" x14ac:dyDescent="0.2">
      <c r="O36095" s="223"/>
    </row>
    <row r="36096" spans="15:15" x14ac:dyDescent="0.2">
      <c r="O36096" s="223"/>
    </row>
    <row r="36097" spans="15:15" x14ac:dyDescent="0.2">
      <c r="O36097" s="223"/>
    </row>
    <row r="36098" spans="15:15" x14ac:dyDescent="0.2">
      <c r="O36098" s="223"/>
    </row>
    <row r="36099" spans="15:15" x14ac:dyDescent="0.2">
      <c r="O36099" s="223"/>
    </row>
    <row r="36100" spans="15:15" x14ac:dyDescent="0.2">
      <c r="O36100" s="223"/>
    </row>
    <row r="36101" spans="15:15" x14ac:dyDescent="0.2">
      <c r="O36101" s="223"/>
    </row>
    <row r="36102" spans="15:15" x14ac:dyDescent="0.2">
      <c r="O36102" s="223"/>
    </row>
    <row r="36103" spans="15:15" x14ac:dyDescent="0.2">
      <c r="O36103" s="223"/>
    </row>
    <row r="36104" spans="15:15" x14ac:dyDescent="0.2">
      <c r="O36104" s="223"/>
    </row>
    <row r="36105" spans="15:15" x14ac:dyDescent="0.2">
      <c r="O36105" s="223"/>
    </row>
    <row r="36106" spans="15:15" x14ac:dyDescent="0.2">
      <c r="O36106" s="223"/>
    </row>
    <row r="36107" spans="15:15" x14ac:dyDescent="0.2">
      <c r="O36107" s="223"/>
    </row>
    <row r="36108" spans="15:15" x14ac:dyDescent="0.2">
      <c r="O36108" s="223"/>
    </row>
    <row r="36109" spans="15:15" x14ac:dyDescent="0.2">
      <c r="O36109" s="223"/>
    </row>
    <row r="36110" spans="15:15" x14ac:dyDescent="0.2">
      <c r="O36110" s="223"/>
    </row>
    <row r="36111" spans="15:15" x14ac:dyDescent="0.2">
      <c r="O36111" s="223"/>
    </row>
    <row r="36112" spans="15:15" x14ac:dyDescent="0.2">
      <c r="O36112" s="223"/>
    </row>
    <row r="36113" spans="15:15" x14ac:dyDescent="0.2">
      <c r="O36113" s="223"/>
    </row>
    <row r="36114" spans="15:15" x14ac:dyDescent="0.2">
      <c r="O36114" s="223"/>
    </row>
    <row r="36115" spans="15:15" x14ac:dyDescent="0.2">
      <c r="O36115" s="223"/>
    </row>
    <row r="36116" spans="15:15" x14ac:dyDescent="0.2">
      <c r="O36116" s="223"/>
    </row>
    <row r="36117" spans="15:15" x14ac:dyDescent="0.2">
      <c r="O36117" s="223"/>
    </row>
    <row r="36118" spans="15:15" x14ac:dyDescent="0.2">
      <c r="O36118" s="223"/>
    </row>
    <row r="36119" spans="15:15" x14ac:dyDescent="0.2">
      <c r="O36119" s="223"/>
    </row>
    <row r="36120" spans="15:15" x14ac:dyDescent="0.2">
      <c r="O36120" s="223"/>
    </row>
    <row r="36121" spans="15:15" x14ac:dyDescent="0.2">
      <c r="O36121" s="223"/>
    </row>
    <row r="36122" spans="15:15" x14ac:dyDescent="0.2">
      <c r="O36122" s="223"/>
    </row>
    <row r="36123" spans="15:15" x14ac:dyDescent="0.2">
      <c r="O36123" s="223"/>
    </row>
    <row r="36124" spans="15:15" x14ac:dyDescent="0.2">
      <c r="O36124" s="223"/>
    </row>
    <row r="36125" spans="15:15" x14ac:dyDescent="0.2">
      <c r="O36125" s="223"/>
    </row>
    <row r="36126" spans="15:15" x14ac:dyDescent="0.2">
      <c r="O36126" s="223"/>
    </row>
    <row r="36127" spans="15:15" x14ac:dyDescent="0.2">
      <c r="O36127" s="223"/>
    </row>
    <row r="36128" spans="15:15" x14ac:dyDescent="0.2">
      <c r="O36128" s="223"/>
    </row>
    <row r="36129" spans="15:15" x14ac:dyDescent="0.2">
      <c r="O36129" s="223"/>
    </row>
    <row r="36130" spans="15:15" x14ac:dyDescent="0.2">
      <c r="O36130" s="223"/>
    </row>
    <row r="36131" spans="15:15" x14ac:dyDescent="0.2">
      <c r="O36131" s="223"/>
    </row>
    <row r="36132" spans="15:15" x14ac:dyDescent="0.2">
      <c r="O36132" s="223"/>
    </row>
    <row r="36133" spans="15:15" x14ac:dyDescent="0.2">
      <c r="O36133" s="223"/>
    </row>
    <row r="36134" spans="15:15" x14ac:dyDescent="0.2">
      <c r="O36134" s="223"/>
    </row>
    <row r="36135" spans="15:15" x14ac:dyDescent="0.2">
      <c r="O36135" s="223"/>
    </row>
    <row r="36136" spans="15:15" x14ac:dyDescent="0.2">
      <c r="O36136" s="223"/>
    </row>
    <row r="36137" spans="15:15" x14ac:dyDescent="0.2">
      <c r="O36137" s="223"/>
    </row>
    <row r="36138" spans="15:15" x14ac:dyDescent="0.2">
      <c r="O36138" s="223"/>
    </row>
    <row r="36139" spans="15:15" x14ac:dyDescent="0.2">
      <c r="O36139" s="223"/>
    </row>
    <row r="36140" spans="15:15" x14ac:dyDescent="0.2">
      <c r="O36140" s="223"/>
    </row>
    <row r="36141" spans="15:15" x14ac:dyDescent="0.2">
      <c r="O36141" s="223"/>
    </row>
    <row r="36142" spans="15:15" x14ac:dyDescent="0.2">
      <c r="O36142" s="223"/>
    </row>
    <row r="36143" spans="15:15" x14ac:dyDescent="0.2">
      <c r="O36143" s="223"/>
    </row>
    <row r="36144" spans="15:15" x14ac:dyDescent="0.2">
      <c r="O36144" s="223"/>
    </row>
    <row r="36145" spans="15:15" x14ac:dyDescent="0.2">
      <c r="O36145" s="223"/>
    </row>
    <row r="36146" spans="15:15" x14ac:dyDescent="0.2">
      <c r="O36146" s="223"/>
    </row>
    <row r="36147" spans="15:15" x14ac:dyDescent="0.2">
      <c r="O36147" s="223"/>
    </row>
    <row r="36148" spans="15:15" x14ac:dyDescent="0.2">
      <c r="O36148" s="223"/>
    </row>
    <row r="36149" spans="15:15" x14ac:dyDescent="0.2">
      <c r="O36149" s="223"/>
    </row>
    <row r="36150" spans="15:15" x14ac:dyDescent="0.2">
      <c r="O36150" s="223"/>
    </row>
    <row r="36151" spans="15:15" x14ac:dyDescent="0.2">
      <c r="O36151" s="223"/>
    </row>
    <row r="36152" spans="15:15" x14ac:dyDescent="0.2">
      <c r="O36152" s="223"/>
    </row>
    <row r="36153" spans="15:15" x14ac:dyDescent="0.2">
      <c r="O36153" s="223"/>
    </row>
    <row r="36154" spans="15:15" x14ac:dyDescent="0.2">
      <c r="O36154" s="223"/>
    </row>
    <row r="36155" spans="15:15" x14ac:dyDescent="0.2">
      <c r="O36155" s="223"/>
    </row>
    <row r="36156" spans="15:15" x14ac:dyDescent="0.2">
      <c r="O36156" s="223"/>
    </row>
    <row r="36157" spans="15:15" x14ac:dyDescent="0.2">
      <c r="O36157" s="223"/>
    </row>
    <row r="36158" spans="15:15" x14ac:dyDescent="0.2">
      <c r="O36158" s="223"/>
    </row>
    <row r="36159" spans="15:15" x14ac:dyDescent="0.2">
      <c r="O36159" s="223"/>
    </row>
    <row r="36160" spans="15:15" x14ac:dyDescent="0.2">
      <c r="O36160" s="223"/>
    </row>
    <row r="36161" spans="15:15" x14ac:dyDescent="0.2">
      <c r="O36161" s="223"/>
    </row>
    <row r="36162" spans="15:15" x14ac:dyDescent="0.2">
      <c r="O36162" s="223"/>
    </row>
    <row r="36163" spans="15:15" x14ac:dyDescent="0.2">
      <c r="O36163" s="223"/>
    </row>
    <row r="36164" spans="15:15" x14ac:dyDescent="0.2">
      <c r="O36164" s="223"/>
    </row>
    <row r="36165" spans="15:15" x14ac:dyDescent="0.2">
      <c r="O36165" s="223"/>
    </row>
    <row r="36166" spans="15:15" x14ac:dyDescent="0.2">
      <c r="O36166" s="223"/>
    </row>
    <row r="36167" spans="15:15" x14ac:dyDescent="0.2">
      <c r="O36167" s="223"/>
    </row>
    <row r="36168" spans="15:15" x14ac:dyDescent="0.2">
      <c r="O36168" s="223"/>
    </row>
    <row r="36169" spans="15:15" x14ac:dyDescent="0.2">
      <c r="O36169" s="223"/>
    </row>
    <row r="36170" spans="15:15" x14ac:dyDescent="0.2">
      <c r="O36170" s="223"/>
    </row>
    <row r="36171" spans="15:15" x14ac:dyDescent="0.2">
      <c r="O36171" s="223"/>
    </row>
    <row r="36172" spans="15:15" x14ac:dyDescent="0.2">
      <c r="O36172" s="223"/>
    </row>
    <row r="36173" spans="15:15" x14ac:dyDescent="0.2">
      <c r="O36173" s="223"/>
    </row>
    <row r="36174" spans="15:15" x14ac:dyDescent="0.2">
      <c r="O36174" s="223"/>
    </row>
    <row r="36175" spans="15:15" x14ac:dyDescent="0.2">
      <c r="O36175" s="223"/>
    </row>
    <row r="36176" spans="15:15" x14ac:dyDescent="0.2">
      <c r="O36176" s="223"/>
    </row>
    <row r="36177" spans="15:15" x14ac:dyDescent="0.2">
      <c r="O36177" s="223"/>
    </row>
    <row r="36178" spans="15:15" x14ac:dyDescent="0.2">
      <c r="O36178" s="223"/>
    </row>
    <row r="36179" spans="15:15" x14ac:dyDescent="0.2">
      <c r="O36179" s="223"/>
    </row>
    <row r="36180" spans="15:15" x14ac:dyDescent="0.2">
      <c r="O36180" s="223"/>
    </row>
    <row r="36181" spans="15:15" x14ac:dyDescent="0.2">
      <c r="O36181" s="223"/>
    </row>
    <row r="36182" spans="15:15" x14ac:dyDescent="0.2">
      <c r="O36182" s="223"/>
    </row>
    <row r="36183" spans="15:15" x14ac:dyDescent="0.2">
      <c r="O36183" s="223"/>
    </row>
    <row r="36184" spans="15:15" x14ac:dyDescent="0.2">
      <c r="O36184" s="223"/>
    </row>
    <row r="36185" spans="15:15" x14ac:dyDescent="0.2">
      <c r="O36185" s="223"/>
    </row>
    <row r="36186" spans="15:15" x14ac:dyDescent="0.2">
      <c r="O36186" s="223"/>
    </row>
    <row r="36187" spans="15:15" x14ac:dyDescent="0.2">
      <c r="O36187" s="223"/>
    </row>
    <row r="36188" spans="15:15" x14ac:dyDescent="0.2">
      <c r="O36188" s="223"/>
    </row>
    <row r="36189" spans="15:15" x14ac:dyDescent="0.2">
      <c r="O36189" s="223"/>
    </row>
    <row r="36190" spans="15:15" x14ac:dyDescent="0.2">
      <c r="O36190" s="223"/>
    </row>
    <row r="36191" spans="15:15" x14ac:dyDescent="0.2">
      <c r="O36191" s="223"/>
    </row>
    <row r="36192" spans="15:15" x14ac:dyDescent="0.2">
      <c r="O36192" s="223"/>
    </row>
    <row r="36193" spans="15:15" x14ac:dyDescent="0.2">
      <c r="O36193" s="223"/>
    </row>
    <row r="36194" spans="15:15" x14ac:dyDescent="0.2">
      <c r="O36194" s="223"/>
    </row>
    <row r="36195" spans="15:15" x14ac:dyDescent="0.2">
      <c r="O36195" s="223"/>
    </row>
    <row r="36196" spans="15:15" x14ac:dyDescent="0.2">
      <c r="O36196" s="223"/>
    </row>
    <row r="36197" spans="15:15" x14ac:dyDescent="0.2">
      <c r="O36197" s="223"/>
    </row>
    <row r="36198" spans="15:15" x14ac:dyDescent="0.2">
      <c r="O36198" s="223"/>
    </row>
    <row r="36199" spans="15:15" x14ac:dyDescent="0.2">
      <c r="O36199" s="223"/>
    </row>
    <row r="36200" spans="15:15" x14ac:dyDescent="0.2">
      <c r="O36200" s="223"/>
    </row>
    <row r="36201" spans="15:15" x14ac:dyDescent="0.2">
      <c r="O36201" s="223"/>
    </row>
    <row r="36202" spans="15:15" x14ac:dyDescent="0.2">
      <c r="O36202" s="223"/>
    </row>
    <row r="36203" spans="15:15" x14ac:dyDescent="0.2">
      <c r="O36203" s="223"/>
    </row>
    <row r="36204" spans="15:15" x14ac:dyDescent="0.2">
      <c r="O36204" s="223"/>
    </row>
    <row r="36205" spans="15:15" x14ac:dyDescent="0.2">
      <c r="O36205" s="223"/>
    </row>
    <row r="36206" spans="15:15" x14ac:dyDescent="0.2">
      <c r="O36206" s="223"/>
    </row>
    <row r="36207" spans="15:15" x14ac:dyDescent="0.2">
      <c r="O36207" s="223"/>
    </row>
    <row r="36208" spans="15:15" x14ac:dyDescent="0.2">
      <c r="O36208" s="223"/>
    </row>
    <row r="36209" spans="15:15" x14ac:dyDescent="0.2">
      <c r="O36209" s="223"/>
    </row>
    <row r="36210" spans="15:15" x14ac:dyDescent="0.2">
      <c r="O36210" s="223"/>
    </row>
    <row r="36211" spans="15:15" x14ac:dyDescent="0.2">
      <c r="O36211" s="223"/>
    </row>
    <row r="36212" spans="15:15" x14ac:dyDescent="0.2">
      <c r="O36212" s="223"/>
    </row>
    <row r="36213" spans="15:15" x14ac:dyDescent="0.2">
      <c r="O36213" s="223"/>
    </row>
    <row r="36214" spans="15:15" x14ac:dyDescent="0.2">
      <c r="O36214" s="223"/>
    </row>
    <row r="36215" spans="15:15" x14ac:dyDescent="0.2">
      <c r="O36215" s="223"/>
    </row>
    <row r="36216" spans="15:15" x14ac:dyDescent="0.2">
      <c r="O36216" s="223"/>
    </row>
    <row r="36217" spans="15:15" x14ac:dyDescent="0.2">
      <c r="O36217" s="223"/>
    </row>
    <row r="36218" spans="15:15" x14ac:dyDescent="0.2">
      <c r="O36218" s="223"/>
    </row>
    <row r="36219" spans="15:15" x14ac:dyDescent="0.2">
      <c r="O36219" s="223"/>
    </row>
    <row r="36220" spans="15:15" x14ac:dyDescent="0.2">
      <c r="O36220" s="223"/>
    </row>
    <row r="36221" spans="15:15" x14ac:dyDescent="0.2">
      <c r="O36221" s="223"/>
    </row>
    <row r="36222" spans="15:15" x14ac:dyDescent="0.2">
      <c r="O36222" s="223"/>
    </row>
    <row r="36223" spans="15:15" x14ac:dyDescent="0.2">
      <c r="O36223" s="223"/>
    </row>
    <row r="36224" spans="15:15" x14ac:dyDescent="0.2">
      <c r="O36224" s="223"/>
    </row>
    <row r="36225" spans="15:15" x14ac:dyDescent="0.2">
      <c r="O36225" s="223"/>
    </row>
    <row r="36226" spans="15:15" x14ac:dyDescent="0.2">
      <c r="O36226" s="223"/>
    </row>
    <row r="36227" spans="15:15" x14ac:dyDescent="0.2">
      <c r="O36227" s="223"/>
    </row>
    <row r="36228" spans="15:15" x14ac:dyDescent="0.2">
      <c r="O36228" s="223"/>
    </row>
    <row r="36229" spans="15:15" x14ac:dyDescent="0.2">
      <c r="O36229" s="223"/>
    </row>
    <row r="36230" spans="15:15" x14ac:dyDescent="0.2">
      <c r="O36230" s="223"/>
    </row>
    <row r="36231" spans="15:15" x14ac:dyDescent="0.2">
      <c r="O36231" s="223"/>
    </row>
    <row r="36232" spans="15:15" x14ac:dyDescent="0.2">
      <c r="O36232" s="223"/>
    </row>
    <row r="36233" spans="15:15" x14ac:dyDescent="0.2">
      <c r="O36233" s="223"/>
    </row>
    <row r="36234" spans="15:15" x14ac:dyDescent="0.2">
      <c r="O36234" s="223"/>
    </row>
    <row r="36235" spans="15:15" x14ac:dyDescent="0.2">
      <c r="O36235" s="223"/>
    </row>
    <row r="36236" spans="15:15" x14ac:dyDescent="0.2">
      <c r="O36236" s="223"/>
    </row>
    <row r="36237" spans="15:15" x14ac:dyDescent="0.2">
      <c r="O36237" s="223"/>
    </row>
    <row r="36238" spans="15:15" x14ac:dyDescent="0.2">
      <c r="O36238" s="223"/>
    </row>
    <row r="36239" spans="15:15" x14ac:dyDescent="0.2">
      <c r="O36239" s="223"/>
    </row>
    <row r="36240" spans="15:15" x14ac:dyDescent="0.2">
      <c r="O36240" s="223"/>
    </row>
    <row r="36241" spans="15:15" x14ac:dyDescent="0.2">
      <c r="O36241" s="223"/>
    </row>
    <row r="36242" spans="15:15" x14ac:dyDescent="0.2">
      <c r="O36242" s="223"/>
    </row>
    <row r="36243" spans="15:15" x14ac:dyDescent="0.2">
      <c r="O36243" s="223"/>
    </row>
    <row r="36244" spans="15:15" x14ac:dyDescent="0.2">
      <c r="O36244" s="223"/>
    </row>
    <row r="36245" spans="15:15" x14ac:dyDescent="0.2">
      <c r="O36245" s="223"/>
    </row>
    <row r="36246" spans="15:15" x14ac:dyDescent="0.2">
      <c r="O36246" s="223"/>
    </row>
    <row r="36247" spans="15:15" x14ac:dyDescent="0.2">
      <c r="O36247" s="223"/>
    </row>
    <row r="36248" spans="15:15" x14ac:dyDescent="0.2">
      <c r="O36248" s="223"/>
    </row>
    <row r="36249" spans="15:15" x14ac:dyDescent="0.2">
      <c r="O36249" s="223"/>
    </row>
    <row r="36250" spans="15:15" x14ac:dyDescent="0.2">
      <c r="O36250" s="223"/>
    </row>
    <row r="36251" spans="15:15" x14ac:dyDescent="0.2">
      <c r="O36251" s="223"/>
    </row>
    <row r="36252" spans="15:15" x14ac:dyDescent="0.2">
      <c r="O36252" s="223"/>
    </row>
    <row r="36253" spans="15:15" x14ac:dyDescent="0.2">
      <c r="O36253" s="223"/>
    </row>
    <row r="36254" spans="15:15" x14ac:dyDescent="0.2">
      <c r="O36254" s="223"/>
    </row>
    <row r="36255" spans="15:15" x14ac:dyDescent="0.2">
      <c r="O36255" s="223"/>
    </row>
    <row r="36256" spans="15:15" x14ac:dyDescent="0.2">
      <c r="O36256" s="223"/>
    </row>
    <row r="36257" spans="15:15" x14ac:dyDescent="0.2">
      <c r="O36257" s="223"/>
    </row>
    <row r="36258" spans="15:15" x14ac:dyDescent="0.2">
      <c r="O36258" s="223"/>
    </row>
    <row r="36259" spans="15:15" x14ac:dyDescent="0.2">
      <c r="O36259" s="223"/>
    </row>
    <row r="36260" spans="15:15" x14ac:dyDescent="0.2">
      <c r="O36260" s="223"/>
    </row>
    <row r="36261" spans="15:15" x14ac:dyDescent="0.2">
      <c r="O36261" s="223"/>
    </row>
    <row r="36262" spans="15:15" x14ac:dyDescent="0.2">
      <c r="O36262" s="223"/>
    </row>
    <row r="36263" spans="15:15" x14ac:dyDescent="0.2">
      <c r="O36263" s="223"/>
    </row>
    <row r="36264" spans="15:15" x14ac:dyDescent="0.2">
      <c r="O36264" s="223"/>
    </row>
    <row r="36265" spans="15:15" x14ac:dyDescent="0.2">
      <c r="O36265" s="223"/>
    </row>
    <row r="36266" spans="15:15" x14ac:dyDescent="0.2">
      <c r="O36266" s="223"/>
    </row>
    <row r="36267" spans="15:15" x14ac:dyDescent="0.2">
      <c r="O36267" s="223"/>
    </row>
    <row r="36268" spans="15:15" x14ac:dyDescent="0.2">
      <c r="O36268" s="223"/>
    </row>
    <row r="36269" spans="15:15" x14ac:dyDescent="0.2">
      <c r="O36269" s="223"/>
    </row>
    <row r="36270" spans="15:15" x14ac:dyDescent="0.2">
      <c r="O36270" s="223"/>
    </row>
    <row r="36271" spans="15:15" x14ac:dyDescent="0.2">
      <c r="O36271" s="223"/>
    </row>
    <row r="36272" spans="15:15" x14ac:dyDescent="0.2">
      <c r="O36272" s="223"/>
    </row>
    <row r="36273" spans="15:15" x14ac:dyDescent="0.2">
      <c r="O36273" s="223"/>
    </row>
    <row r="36274" spans="15:15" x14ac:dyDescent="0.2">
      <c r="O36274" s="223"/>
    </row>
    <row r="36275" spans="15:15" x14ac:dyDescent="0.2">
      <c r="O36275" s="223"/>
    </row>
    <row r="36276" spans="15:15" x14ac:dyDescent="0.2">
      <c r="O36276" s="223"/>
    </row>
    <row r="36277" spans="15:15" x14ac:dyDescent="0.2">
      <c r="O36277" s="223"/>
    </row>
    <row r="36278" spans="15:15" x14ac:dyDescent="0.2">
      <c r="O36278" s="223"/>
    </row>
    <row r="36279" spans="15:15" x14ac:dyDescent="0.2">
      <c r="O36279" s="223"/>
    </row>
    <row r="36280" spans="15:15" x14ac:dyDescent="0.2">
      <c r="O36280" s="223"/>
    </row>
    <row r="36281" spans="15:15" x14ac:dyDescent="0.2">
      <c r="O36281" s="223"/>
    </row>
    <row r="36282" spans="15:15" x14ac:dyDescent="0.2">
      <c r="O36282" s="223"/>
    </row>
    <row r="36283" spans="15:15" x14ac:dyDescent="0.2">
      <c r="O36283" s="223"/>
    </row>
    <row r="36284" spans="15:15" x14ac:dyDescent="0.2">
      <c r="O36284" s="223"/>
    </row>
    <row r="36285" spans="15:15" x14ac:dyDescent="0.2">
      <c r="O36285" s="223"/>
    </row>
    <row r="36286" spans="15:15" x14ac:dyDescent="0.2">
      <c r="O36286" s="223"/>
    </row>
    <row r="36287" spans="15:15" x14ac:dyDescent="0.2">
      <c r="O36287" s="223"/>
    </row>
    <row r="36288" spans="15:15" x14ac:dyDescent="0.2">
      <c r="O36288" s="223"/>
    </row>
    <row r="36289" spans="15:15" x14ac:dyDescent="0.2">
      <c r="O36289" s="223"/>
    </row>
    <row r="36290" spans="15:15" x14ac:dyDescent="0.2">
      <c r="O36290" s="223"/>
    </row>
    <row r="36291" spans="15:15" x14ac:dyDescent="0.2">
      <c r="O36291" s="223"/>
    </row>
    <row r="36292" spans="15:15" x14ac:dyDescent="0.2">
      <c r="O36292" s="223"/>
    </row>
    <row r="36293" spans="15:15" x14ac:dyDescent="0.2">
      <c r="O36293" s="223"/>
    </row>
    <row r="36294" spans="15:15" x14ac:dyDescent="0.2">
      <c r="O36294" s="223"/>
    </row>
    <row r="36295" spans="15:15" x14ac:dyDescent="0.2">
      <c r="O36295" s="223"/>
    </row>
    <row r="36296" spans="15:15" x14ac:dyDescent="0.2">
      <c r="O36296" s="223"/>
    </row>
    <row r="36297" spans="15:15" x14ac:dyDescent="0.2">
      <c r="O36297" s="223"/>
    </row>
    <row r="36298" spans="15:15" x14ac:dyDescent="0.2">
      <c r="O36298" s="223"/>
    </row>
    <row r="36299" spans="15:15" x14ac:dyDescent="0.2">
      <c r="O36299" s="223"/>
    </row>
    <row r="36300" spans="15:15" x14ac:dyDescent="0.2">
      <c r="O36300" s="223"/>
    </row>
    <row r="36301" spans="15:15" x14ac:dyDescent="0.2">
      <c r="O36301" s="223"/>
    </row>
    <row r="36302" spans="15:15" x14ac:dyDescent="0.2">
      <c r="O36302" s="223"/>
    </row>
    <row r="36303" spans="15:15" x14ac:dyDescent="0.2">
      <c r="O36303" s="223"/>
    </row>
    <row r="36304" spans="15:15" x14ac:dyDescent="0.2">
      <c r="O36304" s="223"/>
    </row>
    <row r="36305" spans="15:15" x14ac:dyDescent="0.2">
      <c r="O36305" s="223"/>
    </row>
    <row r="36306" spans="15:15" x14ac:dyDescent="0.2">
      <c r="O36306" s="223"/>
    </row>
    <row r="36307" spans="15:15" x14ac:dyDescent="0.2">
      <c r="O36307" s="223"/>
    </row>
    <row r="36308" spans="15:15" x14ac:dyDescent="0.2">
      <c r="O36308" s="223"/>
    </row>
    <row r="36309" spans="15:15" x14ac:dyDescent="0.2">
      <c r="O36309" s="223"/>
    </row>
    <row r="36310" spans="15:15" x14ac:dyDescent="0.2">
      <c r="O36310" s="223"/>
    </row>
    <row r="36311" spans="15:15" x14ac:dyDescent="0.2">
      <c r="O36311" s="223"/>
    </row>
    <row r="36312" spans="15:15" x14ac:dyDescent="0.2">
      <c r="O36312" s="223"/>
    </row>
    <row r="36313" spans="15:15" x14ac:dyDescent="0.2">
      <c r="O36313" s="223"/>
    </row>
    <row r="36314" spans="15:15" x14ac:dyDescent="0.2">
      <c r="O36314" s="223"/>
    </row>
    <row r="36315" spans="15:15" x14ac:dyDescent="0.2">
      <c r="O36315" s="223"/>
    </row>
    <row r="36316" spans="15:15" x14ac:dyDescent="0.2">
      <c r="O36316" s="223"/>
    </row>
    <row r="36317" spans="15:15" x14ac:dyDescent="0.2">
      <c r="O36317" s="223"/>
    </row>
    <row r="36318" spans="15:15" x14ac:dyDescent="0.2">
      <c r="O36318" s="223"/>
    </row>
    <row r="36319" spans="15:15" x14ac:dyDescent="0.2">
      <c r="O36319" s="223"/>
    </row>
    <row r="36320" spans="15:15" x14ac:dyDescent="0.2">
      <c r="O36320" s="223"/>
    </row>
    <row r="36321" spans="15:15" x14ac:dyDescent="0.2">
      <c r="O36321" s="223"/>
    </row>
    <row r="36322" spans="15:15" x14ac:dyDescent="0.2">
      <c r="O36322" s="223"/>
    </row>
    <row r="36323" spans="15:15" x14ac:dyDescent="0.2">
      <c r="O36323" s="223"/>
    </row>
    <row r="36324" spans="15:15" x14ac:dyDescent="0.2">
      <c r="O36324" s="223"/>
    </row>
    <row r="36325" spans="15:15" x14ac:dyDescent="0.2">
      <c r="O36325" s="223"/>
    </row>
    <row r="36326" spans="15:15" x14ac:dyDescent="0.2">
      <c r="O36326" s="223"/>
    </row>
    <row r="36327" spans="15:15" x14ac:dyDescent="0.2">
      <c r="O36327" s="223"/>
    </row>
    <row r="36328" spans="15:15" x14ac:dyDescent="0.2">
      <c r="O36328" s="223"/>
    </row>
    <row r="36329" spans="15:15" x14ac:dyDescent="0.2">
      <c r="O36329" s="223"/>
    </row>
    <row r="36330" spans="15:15" x14ac:dyDescent="0.2">
      <c r="O36330" s="223"/>
    </row>
    <row r="36331" spans="15:15" x14ac:dyDescent="0.2">
      <c r="O36331" s="223"/>
    </row>
    <row r="36332" spans="15:15" x14ac:dyDescent="0.2">
      <c r="O36332" s="223"/>
    </row>
    <row r="36333" spans="15:15" x14ac:dyDescent="0.2">
      <c r="O36333" s="223"/>
    </row>
    <row r="36334" spans="15:15" x14ac:dyDescent="0.2">
      <c r="O36334" s="223"/>
    </row>
    <row r="36335" spans="15:15" x14ac:dyDescent="0.2">
      <c r="O36335" s="223"/>
    </row>
    <row r="36336" spans="15:15" x14ac:dyDescent="0.2">
      <c r="O36336" s="223"/>
    </row>
    <row r="36337" spans="15:15" x14ac:dyDescent="0.2">
      <c r="O36337" s="223"/>
    </row>
    <row r="36338" spans="15:15" x14ac:dyDescent="0.2">
      <c r="O36338" s="223"/>
    </row>
    <row r="36339" spans="15:15" x14ac:dyDescent="0.2">
      <c r="O36339" s="223"/>
    </row>
    <row r="36340" spans="15:15" x14ac:dyDescent="0.2">
      <c r="O36340" s="223"/>
    </row>
    <row r="36341" spans="15:15" x14ac:dyDescent="0.2">
      <c r="O36341" s="223"/>
    </row>
    <row r="36342" spans="15:15" x14ac:dyDescent="0.2">
      <c r="O36342" s="223"/>
    </row>
    <row r="36343" spans="15:15" x14ac:dyDescent="0.2">
      <c r="O36343" s="223"/>
    </row>
    <row r="36344" spans="15:15" x14ac:dyDescent="0.2">
      <c r="O36344" s="223"/>
    </row>
    <row r="36345" spans="15:15" x14ac:dyDescent="0.2">
      <c r="O36345" s="223"/>
    </row>
    <row r="36346" spans="15:15" x14ac:dyDescent="0.2">
      <c r="O36346" s="223"/>
    </row>
    <row r="36347" spans="15:15" x14ac:dyDescent="0.2">
      <c r="O36347" s="223"/>
    </row>
    <row r="36348" spans="15:15" x14ac:dyDescent="0.2">
      <c r="O36348" s="223"/>
    </row>
    <row r="36349" spans="15:15" x14ac:dyDescent="0.2">
      <c r="O36349" s="223"/>
    </row>
    <row r="36350" spans="15:15" x14ac:dyDescent="0.2">
      <c r="O36350" s="223"/>
    </row>
    <row r="36351" spans="15:15" x14ac:dyDescent="0.2">
      <c r="O36351" s="223"/>
    </row>
    <row r="36352" spans="15:15" x14ac:dyDescent="0.2">
      <c r="O36352" s="223"/>
    </row>
    <row r="36353" spans="15:15" x14ac:dyDescent="0.2">
      <c r="O36353" s="223"/>
    </row>
    <row r="36354" spans="15:15" x14ac:dyDescent="0.2">
      <c r="O36354" s="223"/>
    </row>
    <row r="36355" spans="15:15" x14ac:dyDescent="0.2">
      <c r="O36355" s="223"/>
    </row>
    <row r="36356" spans="15:15" x14ac:dyDescent="0.2">
      <c r="O36356" s="223"/>
    </row>
    <row r="36357" spans="15:15" x14ac:dyDescent="0.2">
      <c r="O36357" s="223"/>
    </row>
    <row r="36358" spans="15:15" x14ac:dyDescent="0.2">
      <c r="O36358" s="223"/>
    </row>
    <row r="36359" spans="15:15" x14ac:dyDescent="0.2">
      <c r="O36359" s="223"/>
    </row>
    <row r="36360" spans="15:15" x14ac:dyDescent="0.2">
      <c r="O36360" s="223"/>
    </row>
    <row r="36361" spans="15:15" x14ac:dyDescent="0.2">
      <c r="O36361" s="223"/>
    </row>
    <row r="36362" spans="15:15" x14ac:dyDescent="0.2">
      <c r="O36362" s="223"/>
    </row>
    <row r="36363" spans="15:15" x14ac:dyDescent="0.2">
      <c r="O36363" s="223"/>
    </row>
    <row r="36364" spans="15:15" x14ac:dyDescent="0.2">
      <c r="O36364" s="223"/>
    </row>
    <row r="36365" spans="15:15" x14ac:dyDescent="0.2">
      <c r="O36365" s="223"/>
    </row>
    <row r="36366" spans="15:15" x14ac:dyDescent="0.2">
      <c r="O36366" s="223"/>
    </row>
    <row r="36367" spans="15:15" x14ac:dyDescent="0.2">
      <c r="O36367" s="223"/>
    </row>
    <row r="36368" spans="15:15" x14ac:dyDescent="0.2">
      <c r="O36368" s="223"/>
    </row>
    <row r="36369" spans="15:15" x14ac:dyDescent="0.2">
      <c r="O36369" s="223"/>
    </row>
    <row r="36370" spans="15:15" x14ac:dyDescent="0.2">
      <c r="O36370" s="223"/>
    </row>
    <row r="36371" spans="15:15" x14ac:dyDescent="0.2">
      <c r="O36371" s="223"/>
    </row>
    <row r="36372" spans="15:15" x14ac:dyDescent="0.2">
      <c r="O36372" s="223"/>
    </row>
    <row r="36373" spans="15:15" x14ac:dyDescent="0.2">
      <c r="O36373" s="223"/>
    </row>
    <row r="36374" spans="15:15" x14ac:dyDescent="0.2">
      <c r="O36374" s="223"/>
    </row>
    <row r="36375" spans="15:15" x14ac:dyDescent="0.2">
      <c r="O36375" s="223"/>
    </row>
    <row r="36376" spans="15:15" x14ac:dyDescent="0.2">
      <c r="O36376" s="223"/>
    </row>
    <row r="36377" spans="15:15" x14ac:dyDescent="0.2">
      <c r="O36377" s="223"/>
    </row>
    <row r="36378" spans="15:15" x14ac:dyDescent="0.2">
      <c r="O36378" s="223"/>
    </row>
    <row r="36379" spans="15:15" x14ac:dyDescent="0.2">
      <c r="O36379" s="223"/>
    </row>
    <row r="36380" spans="15:15" x14ac:dyDescent="0.2">
      <c r="O36380" s="223"/>
    </row>
    <row r="36381" spans="15:15" x14ac:dyDescent="0.2">
      <c r="O36381" s="223"/>
    </row>
    <row r="36382" spans="15:15" x14ac:dyDescent="0.2">
      <c r="O36382" s="223"/>
    </row>
    <row r="36383" spans="15:15" x14ac:dyDescent="0.2">
      <c r="O36383" s="223"/>
    </row>
    <row r="36384" spans="15:15" x14ac:dyDescent="0.2">
      <c r="O36384" s="223"/>
    </row>
    <row r="36385" spans="15:15" x14ac:dyDescent="0.2">
      <c r="O36385" s="223"/>
    </row>
    <row r="36386" spans="15:15" x14ac:dyDescent="0.2">
      <c r="O36386" s="223"/>
    </row>
    <row r="36387" spans="15:15" x14ac:dyDescent="0.2">
      <c r="O36387" s="223"/>
    </row>
    <row r="36388" spans="15:15" x14ac:dyDescent="0.2">
      <c r="O36388" s="223"/>
    </row>
    <row r="36389" spans="15:15" x14ac:dyDescent="0.2">
      <c r="O36389" s="223"/>
    </row>
    <row r="36390" spans="15:15" x14ac:dyDescent="0.2">
      <c r="O36390" s="223"/>
    </row>
    <row r="36391" spans="15:15" x14ac:dyDescent="0.2">
      <c r="O36391" s="223"/>
    </row>
    <row r="36392" spans="15:15" x14ac:dyDescent="0.2">
      <c r="O36392" s="223"/>
    </row>
    <row r="36393" spans="15:15" x14ac:dyDescent="0.2">
      <c r="O36393" s="223"/>
    </row>
    <row r="36394" spans="15:15" x14ac:dyDescent="0.2">
      <c r="O36394" s="223"/>
    </row>
    <row r="36395" spans="15:15" x14ac:dyDescent="0.2">
      <c r="O36395" s="223"/>
    </row>
    <row r="36396" spans="15:15" x14ac:dyDescent="0.2">
      <c r="O36396" s="223"/>
    </row>
    <row r="36397" spans="15:15" x14ac:dyDescent="0.2">
      <c r="O36397" s="223"/>
    </row>
    <row r="36398" spans="15:15" x14ac:dyDescent="0.2">
      <c r="O36398" s="223"/>
    </row>
    <row r="36399" spans="15:15" x14ac:dyDescent="0.2">
      <c r="O36399" s="223"/>
    </row>
    <row r="36400" spans="15:15" x14ac:dyDescent="0.2">
      <c r="O36400" s="223"/>
    </row>
    <row r="36401" spans="15:15" x14ac:dyDescent="0.2">
      <c r="O36401" s="223"/>
    </row>
    <row r="36402" spans="15:15" x14ac:dyDescent="0.2">
      <c r="O36402" s="223"/>
    </row>
    <row r="36403" spans="15:15" x14ac:dyDescent="0.2">
      <c r="O36403" s="223"/>
    </row>
    <row r="36404" spans="15:15" x14ac:dyDescent="0.2">
      <c r="O36404" s="223"/>
    </row>
    <row r="36405" spans="15:15" x14ac:dyDescent="0.2">
      <c r="O36405" s="223"/>
    </row>
    <row r="36406" spans="15:15" x14ac:dyDescent="0.2">
      <c r="O36406" s="223"/>
    </row>
    <row r="36407" spans="15:15" x14ac:dyDescent="0.2">
      <c r="O36407" s="223"/>
    </row>
    <row r="36408" spans="15:15" x14ac:dyDescent="0.2">
      <c r="O36408" s="223"/>
    </row>
    <row r="36409" spans="15:15" x14ac:dyDescent="0.2">
      <c r="O36409" s="223"/>
    </row>
    <row r="36410" spans="15:15" x14ac:dyDescent="0.2">
      <c r="O36410" s="223"/>
    </row>
    <row r="36411" spans="15:15" x14ac:dyDescent="0.2">
      <c r="O36411" s="223"/>
    </row>
    <row r="36412" spans="15:15" x14ac:dyDescent="0.2">
      <c r="O36412" s="223"/>
    </row>
    <row r="36413" spans="15:15" x14ac:dyDescent="0.2">
      <c r="O36413" s="223"/>
    </row>
    <row r="36414" spans="15:15" x14ac:dyDescent="0.2">
      <c r="O36414" s="223"/>
    </row>
    <row r="36415" spans="15:15" x14ac:dyDescent="0.2">
      <c r="O36415" s="223"/>
    </row>
    <row r="36416" spans="15:15" x14ac:dyDescent="0.2">
      <c r="O36416" s="223"/>
    </row>
    <row r="36417" spans="15:15" x14ac:dyDescent="0.2">
      <c r="O36417" s="223"/>
    </row>
    <row r="36418" spans="15:15" x14ac:dyDescent="0.2">
      <c r="O36418" s="223"/>
    </row>
    <row r="36419" spans="15:15" x14ac:dyDescent="0.2">
      <c r="O36419" s="223"/>
    </row>
    <row r="36420" spans="15:15" x14ac:dyDescent="0.2">
      <c r="O36420" s="223"/>
    </row>
    <row r="36421" spans="15:15" x14ac:dyDescent="0.2">
      <c r="O36421" s="223"/>
    </row>
    <row r="36422" spans="15:15" x14ac:dyDescent="0.2">
      <c r="O36422" s="223"/>
    </row>
    <row r="36423" spans="15:15" x14ac:dyDescent="0.2">
      <c r="O36423" s="223"/>
    </row>
    <row r="36424" spans="15:15" x14ac:dyDescent="0.2">
      <c r="O36424" s="223"/>
    </row>
    <row r="36425" spans="15:15" x14ac:dyDescent="0.2">
      <c r="O36425" s="223"/>
    </row>
    <row r="36426" spans="15:15" x14ac:dyDescent="0.2">
      <c r="O36426" s="223"/>
    </row>
    <row r="36427" spans="15:15" x14ac:dyDescent="0.2">
      <c r="O36427" s="223"/>
    </row>
    <row r="36428" spans="15:15" x14ac:dyDescent="0.2">
      <c r="O36428" s="223"/>
    </row>
    <row r="36429" spans="15:15" x14ac:dyDescent="0.2">
      <c r="O36429" s="223"/>
    </row>
    <row r="36430" spans="15:15" x14ac:dyDescent="0.2">
      <c r="O36430" s="223"/>
    </row>
    <row r="36431" spans="15:15" x14ac:dyDescent="0.2">
      <c r="O36431" s="223"/>
    </row>
    <row r="36432" spans="15:15" x14ac:dyDescent="0.2">
      <c r="O36432" s="223"/>
    </row>
    <row r="36433" spans="15:15" x14ac:dyDescent="0.2">
      <c r="O36433" s="223"/>
    </row>
    <row r="36434" spans="15:15" x14ac:dyDescent="0.2">
      <c r="O36434" s="223"/>
    </row>
    <row r="36435" spans="15:15" x14ac:dyDescent="0.2">
      <c r="O36435" s="223"/>
    </row>
    <row r="36436" spans="15:15" x14ac:dyDescent="0.2">
      <c r="O36436" s="223"/>
    </row>
    <row r="36437" spans="15:15" x14ac:dyDescent="0.2">
      <c r="O36437" s="223"/>
    </row>
    <row r="36438" spans="15:15" x14ac:dyDescent="0.2">
      <c r="O36438" s="223"/>
    </row>
    <row r="36439" spans="15:15" x14ac:dyDescent="0.2">
      <c r="O36439" s="223"/>
    </row>
    <row r="36440" spans="15:15" x14ac:dyDescent="0.2">
      <c r="O36440" s="223"/>
    </row>
    <row r="36441" spans="15:15" x14ac:dyDescent="0.2">
      <c r="O36441" s="223"/>
    </row>
    <row r="36442" spans="15:15" x14ac:dyDescent="0.2">
      <c r="O36442" s="223"/>
    </row>
    <row r="36443" spans="15:15" x14ac:dyDescent="0.2">
      <c r="O36443" s="223"/>
    </row>
    <row r="36444" spans="15:15" x14ac:dyDescent="0.2">
      <c r="O36444" s="223"/>
    </row>
    <row r="36445" spans="15:15" x14ac:dyDescent="0.2">
      <c r="O36445" s="223"/>
    </row>
    <row r="36446" spans="15:15" x14ac:dyDescent="0.2">
      <c r="O36446" s="223"/>
    </row>
    <row r="36447" spans="15:15" x14ac:dyDescent="0.2">
      <c r="O36447" s="223"/>
    </row>
    <row r="36448" spans="15:15" x14ac:dyDescent="0.2">
      <c r="O36448" s="223"/>
    </row>
    <row r="36449" spans="15:15" x14ac:dyDescent="0.2">
      <c r="O36449" s="223"/>
    </row>
    <row r="36450" spans="15:15" x14ac:dyDescent="0.2">
      <c r="O36450" s="223"/>
    </row>
    <row r="36451" spans="15:15" x14ac:dyDescent="0.2">
      <c r="O36451" s="223"/>
    </row>
    <row r="36452" spans="15:15" x14ac:dyDescent="0.2">
      <c r="O36452" s="223"/>
    </row>
    <row r="36453" spans="15:15" x14ac:dyDescent="0.2">
      <c r="O36453" s="223"/>
    </row>
    <row r="36454" spans="15:15" x14ac:dyDescent="0.2">
      <c r="O36454" s="223"/>
    </row>
    <row r="36455" spans="15:15" x14ac:dyDescent="0.2">
      <c r="O36455" s="223"/>
    </row>
    <row r="36456" spans="15:15" x14ac:dyDescent="0.2">
      <c r="O36456" s="223"/>
    </row>
    <row r="36457" spans="15:15" x14ac:dyDescent="0.2">
      <c r="O36457" s="223"/>
    </row>
    <row r="36458" spans="15:15" x14ac:dyDescent="0.2">
      <c r="O36458" s="223"/>
    </row>
    <row r="36459" spans="15:15" x14ac:dyDescent="0.2">
      <c r="O36459" s="223"/>
    </row>
    <row r="36460" spans="15:15" x14ac:dyDescent="0.2">
      <c r="O36460" s="223"/>
    </row>
    <row r="36461" spans="15:15" x14ac:dyDescent="0.2">
      <c r="O36461" s="223"/>
    </row>
    <row r="36462" spans="15:15" x14ac:dyDescent="0.2">
      <c r="O36462" s="223"/>
    </row>
    <row r="36463" spans="15:15" x14ac:dyDescent="0.2">
      <c r="O36463" s="223"/>
    </row>
    <row r="36464" spans="15:15" x14ac:dyDescent="0.2">
      <c r="O36464" s="223"/>
    </row>
    <row r="36465" spans="15:15" x14ac:dyDescent="0.2">
      <c r="O36465" s="223"/>
    </row>
    <row r="36466" spans="15:15" x14ac:dyDescent="0.2">
      <c r="O36466" s="223"/>
    </row>
    <row r="36467" spans="15:15" x14ac:dyDescent="0.2">
      <c r="O36467" s="223"/>
    </row>
    <row r="36468" spans="15:15" x14ac:dyDescent="0.2">
      <c r="O36468" s="223"/>
    </row>
    <row r="36469" spans="15:15" x14ac:dyDescent="0.2">
      <c r="O36469" s="223"/>
    </row>
    <row r="36470" spans="15:15" x14ac:dyDescent="0.2">
      <c r="O36470" s="223"/>
    </row>
    <row r="36471" spans="15:15" x14ac:dyDescent="0.2">
      <c r="O36471" s="223"/>
    </row>
    <row r="36472" spans="15:15" x14ac:dyDescent="0.2">
      <c r="O36472" s="223"/>
    </row>
    <row r="36473" spans="15:15" x14ac:dyDescent="0.2">
      <c r="O36473" s="223"/>
    </row>
    <row r="36474" spans="15:15" x14ac:dyDescent="0.2">
      <c r="O36474" s="223"/>
    </row>
    <row r="36475" spans="15:15" x14ac:dyDescent="0.2">
      <c r="O36475" s="223"/>
    </row>
    <row r="36476" spans="15:15" x14ac:dyDescent="0.2">
      <c r="O36476" s="223"/>
    </row>
    <row r="36477" spans="15:15" x14ac:dyDescent="0.2">
      <c r="O36477" s="223"/>
    </row>
    <row r="36478" spans="15:15" x14ac:dyDescent="0.2">
      <c r="O36478" s="223"/>
    </row>
    <row r="36479" spans="15:15" x14ac:dyDescent="0.2">
      <c r="O36479" s="223"/>
    </row>
    <row r="36480" spans="15:15" x14ac:dyDescent="0.2">
      <c r="O36480" s="223"/>
    </row>
    <row r="36481" spans="15:15" x14ac:dyDescent="0.2">
      <c r="O36481" s="223"/>
    </row>
    <row r="36482" spans="15:15" x14ac:dyDescent="0.2">
      <c r="O36482" s="223"/>
    </row>
    <row r="36483" spans="15:15" x14ac:dyDescent="0.2">
      <c r="O36483" s="223"/>
    </row>
    <row r="36484" spans="15:15" x14ac:dyDescent="0.2">
      <c r="O36484" s="223"/>
    </row>
    <row r="36485" spans="15:15" x14ac:dyDescent="0.2">
      <c r="O36485" s="223"/>
    </row>
    <row r="36486" spans="15:15" x14ac:dyDescent="0.2">
      <c r="O36486" s="223"/>
    </row>
    <row r="36487" spans="15:15" x14ac:dyDescent="0.2">
      <c r="O36487" s="223"/>
    </row>
    <row r="36488" spans="15:15" x14ac:dyDescent="0.2">
      <c r="O36488" s="223"/>
    </row>
    <row r="36489" spans="15:15" x14ac:dyDescent="0.2">
      <c r="O36489" s="223"/>
    </row>
    <row r="36490" spans="15:15" x14ac:dyDescent="0.2">
      <c r="O36490" s="223"/>
    </row>
    <row r="36491" spans="15:15" x14ac:dyDescent="0.2">
      <c r="O36491" s="223"/>
    </row>
    <row r="36492" spans="15:15" x14ac:dyDescent="0.2">
      <c r="O36492" s="223"/>
    </row>
    <row r="36493" spans="15:15" x14ac:dyDescent="0.2">
      <c r="O36493" s="223"/>
    </row>
    <row r="36494" spans="15:15" x14ac:dyDescent="0.2">
      <c r="O36494" s="223"/>
    </row>
    <row r="36495" spans="15:15" x14ac:dyDescent="0.2">
      <c r="O36495" s="223"/>
    </row>
    <row r="36496" spans="15:15" x14ac:dyDescent="0.2">
      <c r="O36496" s="223"/>
    </row>
    <row r="36497" spans="15:15" x14ac:dyDescent="0.2">
      <c r="O36497" s="223"/>
    </row>
    <row r="36498" spans="15:15" x14ac:dyDescent="0.2">
      <c r="O36498" s="223"/>
    </row>
    <row r="36499" spans="15:15" x14ac:dyDescent="0.2">
      <c r="O36499" s="223"/>
    </row>
    <row r="36500" spans="15:15" x14ac:dyDescent="0.2">
      <c r="O36500" s="223"/>
    </row>
    <row r="36501" spans="15:15" x14ac:dyDescent="0.2">
      <c r="O36501" s="223"/>
    </row>
    <row r="36502" spans="15:15" x14ac:dyDescent="0.2">
      <c r="O36502" s="223"/>
    </row>
    <row r="36503" spans="15:15" x14ac:dyDescent="0.2">
      <c r="O36503" s="223"/>
    </row>
    <row r="36504" spans="15:15" x14ac:dyDescent="0.2">
      <c r="O36504" s="223"/>
    </row>
    <row r="36505" spans="15:15" x14ac:dyDescent="0.2">
      <c r="O36505" s="223"/>
    </row>
    <row r="36506" spans="15:15" x14ac:dyDescent="0.2">
      <c r="O36506" s="223"/>
    </row>
    <row r="36507" spans="15:15" x14ac:dyDescent="0.2">
      <c r="O36507" s="223"/>
    </row>
    <row r="36508" spans="15:15" x14ac:dyDescent="0.2">
      <c r="O36508" s="223"/>
    </row>
    <row r="36509" spans="15:15" x14ac:dyDescent="0.2">
      <c r="O36509" s="223"/>
    </row>
    <row r="36510" spans="15:15" x14ac:dyDescent="0.2">
      <c r="O36510" s="223"/>
    </row>
    <row r="36511" spans="15:15" x14ac:dyDescent="0.2">
      <c r="O36511" s="223"/>
    </row>
    <row r="36512" spans="15:15" x14ac:dyDescent="0.2">
      <c r="O36512" s="223"/>
    </row>
    <row r="36513" spans="15:15" x14ac:dyDescent="0.2">
      <c r="O36513" s="223"/>
    </row>
    <row r="36514" spans="15:15" x14ac:dyDescent="0.2">
      <c r="O36514" s="223"/>
    </row>
    <row r="36515" spans="15:15" x14ac:dyDescent="0.2">
      <c r="O36515" s="223"/>
    </row>
    <row r="36516" spans="15:15" x14ac:dyDescent="0.2">
      <c r="O36516" s="223"/>
    </row>
    <row r="36517" spans="15:15" x14ac:dyDescent="0.2">
      <c r="O36517" s="223"/>
    </row>
    <row r="36518" spans="15:15" x14ac:dyDescent="0.2">
      <c r="O36518" s="223"/>
    </row>
    <row r="36519" spans="15:15" x14ac:dyDescent="0.2">
      <c r="O36519" s="223"/>
    </row>
    <row r="36520" spans="15:15" x14ac:dyDescent="0.2">
      <c r="O36520" s="223"/>
    </row>
    <row r="36521" spans="15:15" x14ac:dyDescent="0.2">
      <c r="O36521" s="223"/>
    </row>
    <row r="36522" spans="15:15" x14ac:dyDescent="0.2">
      <c r="O36522" s="223"/>
    </row>
    <row r="36523" spans="15:15" x14ac:dyDescent="0.2">
      <c r="O36523" s="223"/>
    </row>
    <row r="36524" spans="15:15" x14ac:dyDescent="0.2">
      <c r="O36524" s="223"/>
    </row>
    <row r="36525" spans="15:15" x14ac:dyDescent="0.2">
      <c r="O36525" s="223"/>
    </row>
    <row r="36526" spans="15:15" x14ac:dyDescent="0.2">
      <c r="O36526" s="223"/>
    </row>
    <row r="36527" spans="15:15" x14ac:dyDescent="0.2">
      <c r="O36527" s="223"/>
    </row>
    <row r="36528" spans="15:15" x14ac:dyDescent="0.2">
      <c r="O36528" s="223"/>
    </row>
    <row r="36529" spans="15:15" x14ac:dyDescent="0.2">
      <c r="O36529" s="223"/>
    </row>
    <row r="36530" spans="15:15" x14ac:dyDescent="0.2">
      <c r="O36530" s="223"/>
    </row>
    <row r="36531" spans="15:15" x14ac:dyDescent="0.2">
      <c r="O36531" s="223"/>
    </row>
    <row r="36532" spans="15:15" x14ac:dyDescent="0.2">
      <c r="O36532" s="223"/>
    </row>
    <row r="36533" spans="15:15" x14ac:dyDescent="0.2">
      <c r="O36533" s="223"/>
    </row>
    <row r="36534" spans="15:15" x14ac:dyDescent="0.2">
      <c r="O36534" s="223"/>
    </row>
    <row r="36535" spans="15:15" x14ac:dyDescent="0.2">
      <c r="O36535" s="223"/>
    </row>
    <row r="36536" spans="15:15" x14ac:dyDescent="0.2">
      <c r="O36536" s="223"/>
    </row>
    <row r="36537" spans="15:15" x14ac:dyDescent="0.2">
      <c r="O36537" s="223"/>
    </row>
    <row r="36538" spans="15:15" x14ac:dyDescent="0.2">
      <c r="O36538" s="223"/>
    </row>
    <row r="36539" spans="15:15" x14ac:dyDescent="0.2">
      <c r="O36539" s="223"/>
    </row>
    <row r="36540" spans="15:15" x14ac:dyDescent="0.2">
      <c r="O36540" s="223"/>
    </row>
    <row r="36541" spans="15:15" x14ac:dyDescent="0.2">
      <c r="O36541" s="223"/>
    </row>
    <row r="36542" spans="15:15" x14ac:dyDescent="0.2">
      <c r="O36542" s="223"/>
    </row>
    <row r="36543" spans="15:15" x14ac:dyDescent="0.2">
      <c r="O36543" s="223"/>
    </row>
    <row r="36544" spans="15:15" x14ac:dyDescent="0.2">
      <c r="O36544" s="223"/>
    </row>
    <row r="36545" spans="15:15" x14ac:dyDescent="0.2">
      <c r="O36545" s="223"/>
    </row>
    <row r="36546" spans="15:15" x14ac:dyDescent="0.2">
      <c r="O36546" s="223"/>
    </row>
    <row r="36547" spans="15:15" x14ac:dyDescent="0.2">
      <c r="O36547" s="223"/>
    </row>
    <row r="36548" spans="15:15" x14ac:dyDescent="0.2">
      <c r="O36548" s="223"/>
    </row>
    <row r="36549" spans="15:15" x14ac:dyDescent="0.2">
      <c r="O36549" s="223"/>
    </row>
    <row r="36550" spans="15:15" x14ac:dyDescent="0.2">
      <c r="O36550" s="223"/>
    </row>
    <row r="36551" spans="15:15" x14ac:dyDescent="0.2">
      <c r="O36551" s="223"/>
    </row>
    <row r="36552" spans="15:15" x14ac:dyDescent="0.2">
      <c r="O36552" s="223"/>
    </row>
    <row r="36553" spans="15:15" x14ac:dyDescent="0.2">
      <c r="O36553" s="223"/>
    </row>
    <row r="36554" spans="15:15" x14ac:dyDescent="0.2">
      <c r="O36554" s="223"/>
    </row>
    <row r="36555" spans="15:15" x14ac:dyDescent="0.2">
      <c r="O36555" s="223"/>
    </row>
    <row r="36556" spans="15:15" x14ac:dyDescent="0.2">
      <c r="O36556" s="223"/>
    </row>
    <row r="36557" spans="15:15" x14ac:dyDescent="0.2">
      <c r="O36557" s="223"/>
    </row>
    <row r="36558" spans="15:15" x14ac:dyDescent="0.2">
      <c r="O36558" s="223"/>
    </row>
    <row r="36559" spans="15:15" x14ac:dyDescent="0.2">
      <c r="O36559" s="223"/>
    </row>
    <row r="36560" spans="15:15" x14ac:dyDescent="0.2">
      <c r="O36560" s="223"/>
    </row>
    <row r="36561" spans="15:15" x14ac:dyDescent="0.2">
      <c r="O36561" s="223"/>
    </row>
    <row r="36562" spans="15:15" x14ac:dyDescent="0.2">
      <c r="O36562" s="223"/>
    </row>
    <row r="36563" spans="15:15" x14ac:dyDescent="0.2">
      <c r="O36563" s="223"/>
    </row>
    <row r="36564" spans="15:15" x14ac:dyDescent="0.2">
      <c r="O36564" s="223"/>
    </row>
    <row r="36565" spans="15:15" x14ac:dyDescent="0.2">
      <c r="O36565" s="223"/>
    </row>
    <row r="36566" spans="15:15" x14ac:dyDescent="0.2">
      <c r="O36566" s="223"/>
    </row>
    <row r="36567" spans="15:15" x14ac:dyDescent="0.2">
      <c r="O36567" s="223"/>
    </row>
    <row r="36568" spans="15:15" x14ac:dyDescent="0.2">
      <c r="O36568" s="223"/>
    </row>
    <row r="36569" spans="15:15" x14ac:dyDescent="0.2">
      <c r="O36569" s="223"/>
    </row>
    <row r="36570" spans="15:15" x14ac:dyDescent="0.2">
      <c r="O36570" s="223"/>
    </row>
    <row r="36571" spans="15:15" x14ac:dyDescent="0.2">
      <c r="O36571" s="223"/>
    </row>
    <row r="36572" spans="15:15" x14ac:dyDescent="0.2">
      <c r="O36572" s="223"/>
    </row>
    <row r="36573" spans="15:15" x14ac:dyDescent="0.2">
      <c r="O36573" s="223"/>
    </row>
    <row r="36574" spans="15:15" x14ac:dyDescent="0.2">
      <c r="O36574" s="223"/>
    </row>
    <row r="36575" spans="15:15" x14ac:dyDescent="0.2">
      <c r="O36575" s="223"/>
    </row>
    <row r="36576" spans="15:15" x14ac:dyDescent="0.2">
      <c r="O36576" s="223"/>
    </row>
    <row r="36577" spans="15:15" x14ac:dyDescent="0.2">
      <c r="O36577" s="223"/>
    </row>
    <row r="36578" spans="15:15" x14ac:dyDescent="0.2">
      <c r="O36578" s="223"/>
    </row>
    <row r="36579" spans="15:15" x14ac:dyDescent="0.2">
      <c r="O36579" s="223"/>
    </row>
    <row r="36580" spans="15:15" x14ac:dyDescent="0.2">
      <c r="O36580" s="223"/>
    </row>
    <row r="36581" spans="15:15" x14ac:dyDescent="0.2">
      <c r="O36581" s="223"/>
    </row>
    <row r="36582" spans="15:15" x14ac:dyDescent="0.2">
      <c r="O36582" s="223"/>
    </row>
    <row r="36583" spans="15:15" x14ac:dyDescent="0.2">
      <c r="O36583" s="223"/>
    </row>
    <row r="36584" spans="15:15" x14ac:dyDescent="0.2">
      <c r="O36584" s="223"/>
    </row>
    <row r="36585" spans="15:15" x14ac:dyDescent="0.2">
      <c r="O36585" s="223"/>
    </row>
    <row r="36586" spans="15:15" x14ac:dyDescent="0.2">
      <c r="O36586" s="223"/>
    </row>
    <row r="36587" spans="15:15" x14ac:dyDescent="0.2">
      <c r="O36587" s="223"/>
    </row>
    <row r="36588" spans="15:15" x14ac:dyDescent="0.2">
      <c r="O36588" s="223"/>
    </row>
    <row r="36589" spans="15:15" x14ac:dyDescent="0.2">
      <c r="O36589" s="223"/>
    </row>
    <row r="36590" spans="15:15" x14ac:dyDescent="0.2">
      <c r="O36590" s="223"/>
    </row>
    <row r="36591" spans="15:15" x14ac:dyDescent="0.2">
      <c r="O36591" s="223"/>
    </row>
    <row r="36592" spans="15:15" x14ac:dyDescent="0.2">
      <c r="O36592" s="223"/>
    </row>
    <row r="36593" spans="15:15" x14ac:dyDescent="0.2">
      <c r="O36593" s="223"/>
    </row>
    <row r="36594" spans="15:15" x14ac:dyDescent="0.2">
      <c r="O36594" s="223"/>
    </row>
    <row r="36595" spans="15:15" x14ac:dyDescent="0.2">
      <c r="O36595" s="223"/>
    </row>
    <row r="36596" spans="15:15" x14ac:dyDescent="0.2">
      <c r="O36596" s="223"/>
    </row>
    <row r="36597" spans="15:15" x14ac:dyDescent="0.2">
      <c r="O36597" s="223"/>
    </row>
    <row r="36598" spans="15:15" x14ac:dyDescent="0.2">
      <c r="O36598" s="223"/>
    </row>
    <row r="36599" spans="15:15" x14ac:dyDescent="0.2">
      <c r="O36599" s="223"/>
    </row>
    <row r="36600" spans="15:15" x14ac:dyDescent="0.2">
      <c r="O36600" s="223"/>
    </row>
    <row r="36601" spans="15:15" x14ac:dyDescent="0.2">
      <c r="O36601" s="223"/>
    </row>
    <row r="36602" spans="15:15" x14ac:dyDescent="0.2">
      <c r="O36602" s="223"/>
    </row>
    <row r="36603" spans="15:15" x14ac:dyDescent="0.2">
      <c r="O36603" s="223"/>
    </row>
    <row r="36604" spans="15:15" x14ac:dyDescent="0.2">
      <c r="O36604" s="223"/>
    </row>
    <row r="36605" spans="15:15" x14ac:dyDescent="0.2">
      <c r="O36605" s="223"/>
    </row>
    <row r="36606" spans="15:15" x14ac:dyDescent="0.2">
      <c r="O36606" s="223"/>
    </row>
    <row r="36607" spans="15:15" x14ac:dyDescent="0.2">
      <c r="O36607" s="223"/>
    </row>
    <row r="36608" spans="15:15" x14ac:dyDescent="0.2">
      <c r="O36608" s="223"/>
    </row>
    <row r="36609" spans="15:15" x14ac:dyDescent="0.2">
      <c r="O36609" s="223"/>
    </row>
    <row r="36610" spans="15:15" x14ac:dyDescent="0.2">
      <c r="O36610" s="223"/>
    </row>
    <row r="36611" spans="15:15" x14ac:dyDescent="0.2">
      <c r="O36611" s="223"/>
    </row>
    <row r="36612" spans="15:15" x14ac:dyDescent="0.2">
      <c r="O36612" s="223"/>
    </row>
    <row r="36613" spans="15:15" x14ac:dyDescent="0.2">
      <c r="O36613" s="223"/>
    </row>
    <row r="36614" spans="15:15" x14ac:dyDescent="0.2">
      <c r="O36614" s="223"/>
    </row>
    <row r="36615" spans="15:15" x14ac:dyDescent="0.2">
      <c r="O36615" s="223"/>
    </row>
    <row r="36616" spans="15:15" x14ac:dyDescent="0.2">
      <c r="O36616" s="223"/>
    </row>
    <row r="36617" spans="15:15" x14ac:dyDescent="0.2">
      <c r="O36617" s="223"/>
    </row>
    <row r="36618" spans="15:15" x14ac:dyDescent="0.2">
      <c r="O36618" s="223"/>
    </row>
    <row r="36619" spans="15:15" x14ac:dyDescent="0.2">
      <c r="O36619" s="223"/>
    </row>
    <row r="36620" spans="15:15" x14ac:dyDescent="0.2">
      <c r="O36620" s="223"/>
    </row>
    <row r="36621" spans="15:15" x14ac:dyDescent="0.2">
      <c r="O36621" s="223"/>
    </row>
    <row r="36622" spans="15:15" x14ac:dyDescent="0.2">
      <c r="O36622" s="223"/>
    </row>
    <row r="36623" spans="15:15" x14ac:dyDescent="0.2">
      <c r="O36623" s="223"/>
    </row>
    <row r="36624" spans="15:15" x14ac:dyDescent="0.2">
      <c r="O36624" s="223"/>
    </row>
    <row r="36625" spans="15:15" x14ac:dyDescent="0.2">
      <c r="O36625" s="223"/>
    </row>
    <row r="36626" spans="15:15" x14ac:dyDescent="0.2">
      <c r="O36626" s="223"/>
    </row>
    <row r="36627" spans="15:15" x14ac:dyDescent="0.2">
      <c r="O36627" s="223"/>
    </row>
    <row r="36628" spans="15:15" x14ac:dyDescent="0.2">
      <c r="O36628" s="223"/>
    </row>
    <row r="36629" spans="15:15" x14ac:dyDescent="0.2">
      <c r="O36629" s="223"/>
    </row>
    <row r="36630" spans="15:15" x14ac:dyDescent="0.2">
      <c r="O36630" s="223"/>
    </row>
    <row r="36631" spans="15:15" x14ac:dyDescent="0.2">
      <c r="O36631" s="223"/>
    </row>
    <row r="36632" spans="15:15" x14ac:dyDescent="0.2">
      <c r="O36632" s="223"/>
    </row>
    <row r="36633" spans="15:15" x14ac:dyDescent="0.2">
      <c r="O36633" s="223"/>
    </row>
    <row r="36634" spans="15:15" x14ac:dyDescent="0.2">
      <c r="O36634" s="223"/>
    </row>
    <row r="36635" spans="15:15" x14ac:dyDescent="0.2">
      <c r="O36635" s="223"/>
    </row>
    <row r="36636" spans="15:15" x14ac:dyDescent="0.2">
      <c r="O36636" s="223"/>
    </row>
    <row r="36637" spans="15:15" x14ac:dyDescent="0.2">
      <c r="O36637" s="223"/>
    </row>
    <row r="36638" spans="15:15" x14ac:dyDescent="0.2">
      <c r="O36638" s="223"/>
    </row>
    <row r="36639" spans="15:15" x14ac:dyDescent="0.2">
      <c r="O36639" s="223"/>
    </row>
    <row r="36640" spans="15:15" x14ac:dyDescent="0.2">
      <c r="O36640" s="223"/>
    </row>
    <row r="36641" spans="15:15" x14ac:dyDescent="0.2">
      <c r="O36641" s="223"/>
    </row>
    <row r="36642" spans="15:15" x14ac:dyDescent="0.2">
      <c r="O36642" s="223"/>
    </row>
    <row r="36643" spans="15:15" x14ac:dyDescent="0.2">
      <c r="O36643" s="223"/>
    </row>
    <row r="36644" spans="15:15" x14ac:dyDescent="0.2">
      <c r="O36644" s="223"/>
    </row>
    <row r="36645" spans="15:15" x14ac:dyDescent="0.2">
      <c r="O36645" s="223"/>
    </row>
    <row r="36646" spans="15:15" x14ac:dyDescent="0.2">
      <c r="O36646" s="223"/>
    </row>
    <row r="36647" spans="15:15" x14ac:dyDescent="0.2">
      <c r="O36647" s="223"/>
    </row>
    <row r="36648" spans="15:15" x14ac:dyDescent="0.2">
      <c r="O36648" s="223"/>
    </row>
    <row r="36649" spans="15:15" x14ac:dyDescent="0.2">
      <c r="O36649" s="223"/>
    </row>
    <row r="36650" spans="15:15" x14ac:dyDescent="0.2">
      <c r="O36650" s="223"/>
    </row>
    <row r="36651" spans="15:15" x14ac:dyDescent="0.2">
      <c r="O36651" s="223"/>
    </row>
    <row r="36652" spans="15:15" x14ac:dyDescent="0.2">
      <c r="O36652" s="223"/>
    </row>
    <row r="36653" spans="15:15" x14ac:dyDescent="0.2">
      <c r="O36653" s="223"/>
    </row>
    <row r="36654" spans="15:15" x14ac:dyDescent="0.2">
      <c r="O36654" s="223"/>
    </row>
    <row r="36655" spans="15:15" x14ac:dyDescent="0.2">
      <c r="O36655" s="223"/>
    </row>
    <row r="36656" spans="15:15" x14ac:dyDescent="0.2">
      <c r="O36656" s="223"/>
    </row>
    <row r="36657" spans="15:15" x14ac:dyDescent="0.2">
      <c r="O36657" s="223"/>
    </row>
    <row r="36658" spans="15:15" x14ac:dyDescent="0.2">
      <c r="O36658" s="223"/>
    </row>
    <row r="36659" spans="15:15" x14ac:dyDescent="0.2">
      <c r="O36659" s="223"/>
    </row>
    <row r="36660" spans="15:15" x14ac:dyDescent="0.2">
      <c r="O36660" s="223"/>
    </row>
    <row r="36661" spans="15:15" x14ac:dyDescent="0.2">
      <c r="O36661" s="223"/>
    </row>
    <row r="36662" spans="15:15" x14ac:dyDescent="0.2">
      <c r="O36662" s="223"/>
    </row>
    <row r="36663" spans="15:15" x14ac:dyDescent="0.2">
      <c r="O36663" s="223"/>
    </row>
    <row r="36664" spans="15:15" x14ac:dyDescent="0.2">
      <c r="O36664" s="223"/>
    </row>
    <row r="36665" spans="15:15" x14ac:dyDescent="0.2">
      <c r="O36665" s="223"/>
    </row>
    <row r="36666" spans="15:15" x14ac:dyDescent="0.2">
      <c r="O36666" s="223"/>
    </row>
    <row r="36667" spans="15:15" x14ac:dyDescent="0.2">
      <c r="O36667" s="223"/>
    </row>
    <row r="36668" spans="15:15" x14ac:dyDescent="0.2">
      <c r="O36668" s="223"/>
    </row>
    <row r="36669" spans="15:15" x14ac:dyDescent="0.2">
      <c r="O36669" s="223"/>
    </row>
    <row r="36670" spans="15:15" x14ac:dyDescent="0.2">
      <c r="O36670" s="223"/>
    </row>
    <row r="36671" spans="15:15" x14ac:dyDescent="0.2">
      <c r="O36671" s="223"/>
    </row>
    <row r="36672" spans="15:15" x14ac:dyDescent="0.2">
      <c r="O36672" s="223"/>
    </row>
    <row r="36673" spans="15:15" x14ac:dyDescent="0.2">
      <c r="O36673" s="223"/>
    </row>
    <row r="36674" spans="15:15" x14ac:dyDescent="0.2">
      <c r="O36674" s="223"/>
    </row>
    <row r="36675" spans="15:15" x14ac:dyDescent="0.2">
      <c r="O36675" s="223"/>
    </row>
    <row r="36676" spans="15:15" x14ac:dyDescent="0.2">
      <c r="O36676" s="223"/>
    </row>
    <row r="36677" spans="15:15" x14ac:dyDescent="0.2">
      <c r="O36677" s="223"/>
    </row>
    <row r="36678" spans="15:15" x14ac:dyDescent="0.2">
      <c r="O36678" s="223"/>
    </row>
    <row r="36679" spans="15:15" x14ac:dyDescent="0.2">
      <c r="O36679" s="223"/>
    </row>
    <row r="36680" spans="15:15" x14ac:dyDescent="0.2">
      <c r="O36680" s="223"/>
    </row>
    <row r="36681" spans="15:15" x14ac:dyDescent="0.2">
      <c r="O36681" s="223"/>
    </row>
    <row r="36682" spans="15:15" x14ac:dyDescent="0.2">
      <c r="O36682" s="223"/>
    </row>
    <row r="36683" spans="15:15" x14ac:dyDescent="0.2">
      <c r="O36683" s="223"/>
    </row>
    <row r="36684" spans="15:15" x14ac:dyDescent="0.2">
      <c r="O36684" s="223"/>
    </row>
    <row r="36685" spans="15:15" x14ac:dyDescent="0.2">
      <c r="O36685" s="223"/>
    </row>
    <row r="36686" spans="15:15" x14ac:dyDescent="0.2">
      <c r="O36686" s="223"/>
    </row>
    <row r="36687" spans="15:15" x14ac:dyDescent="0.2">
      <c r="O36687" s="223"/>
    </row>
    <row r="36688" spans="15:15" x14ac:dyDescent="0.2">
      <c r="O36688" s="223"/>
    </row>
    <row r="36689" spans="15:15" x14ac:dyDescent="0.2">
      <c r="O36689" s="223"/>
    </row>
    <row r="36690" spans="15:15" x14ac:dyDescent="0.2">
      <c r="O36690" s="223"/>
    </row>
    <row r="36691" spans="15:15" x14ac:dyDescent="0.2">
      <c r="O36691" s="223"/>
    </row>
    <row r="36692" spans="15:15" x14ac:dyDescent="0.2">
      <c r="O36692" s="223"/>
    </row>
    <row r="36693" spans="15:15" x14ac:dyDescent="0.2">
      <c r="O36693" s="223"/>
    </row>
    <row r="36694" spans="15:15" x14ac:dyDescent="0.2">
      <c r="O36694" s="223"/>
    </row>
    <row r="36695" spans="15:15" x14ac:dyDescent="0.2">
      <c r="O36695" s="223"/>
    </row>
    <row r="36696" spans="15:15" x14ac:dyDescent="0.2">
      <c r="O36696" s="223"/>
    </row>
    <row r="36697" spans="15:15" x14ac:dyDescent="0.2">
      <c r="O36697" s="223"/>
    </row>
    <row r="36698" spans="15:15" x14ac:dyDescent="0.2">
      <c r="O36698" s="223"/>
    </row>
    <row r="36699" spans="15:15" x14ac:dyDescent="0.2">
      <c r="O36699" s="223"/>
    </row>
    <row r="36700" spans="15:15" x14ac:dyDescent="0.2">
      <c r="O36700" s="223"/>
    </row>
    <row r="36701" spans="15:15" x14ac:dyDescent="0.2">
      <c r="O36701" s="223"/>
    </row>
    <row r="36702" spans="15:15" x14ac:dyDescent="0.2">
      <c r="O36702" s="223"/>
    </row>
    <row r="36703" spans="15:15" x14ac:dyDescent="0.2">
      <c r="O36703" s="223"/>
    </row>
    <row r="36704" spans="15:15" x14ac:dyDescent="0.2">
      <c r="O36704" s="223"/>
    </row>
    <row r="36705" spans="15:15" x14ac:dyDescent="0.2">
      <c r="O36705" s="223"/>
    </row>
    <row r="36706" spans="15:15" x14ac:dyDescent="0.2">
      <c r="O36706" s="223"/>
    </row>
    <row r="36707" spans="15:15" x14ac:dyDescent="0.2">
      <c r="O36707" s="223"/>
    </row>
    <row r="36708" spans="15:15" x14ac:dyDescent="0.2">
      <c r="O36708" s="223"/>
    </row>
    <row r="36709" spans="15:15" x14ac:dyDescent="0.2">
      <c r="O36709" s="223"/>
    </row>
    <row r="36710" spans="15:15" x14ac:dyDescent="0.2">
      <c r="O36710" s="223"/>
    </row>
    <row r="36711" spans="15:15" x14ac:dyDescent="0.2">
      <c r="O36711" s="223"/>
    </row>
    <row r="36712" spans="15:15" x14ac:dyDescent="0.2">
      <c r="O36712" s="223"/>
    </row>
    <row r="36713" spans="15:15" x14ac:dyDescent="0.2">
      <c r="O36713" s="223"/>
    </row>
    <row r="36714" spans="15:15" x14ac:dyDescent="0.2">
      <c r="O36714" s="223"/>
    </row>
    <row r="36715" spans="15:15" x14ac:dyDescent="0.2">
      <c r="O36715" s="223"/>
    </row>
    <row r="36716" spans="15:15" x14ac:dyDescent="0.2">
      <c r="O36716" s="223"/>
    </row>
    <row r="36717" spans="15:15" x14ac:dyDescent="0.2">
      <c r="O36717" s="223"/>
    </row>
    <row r="36718" spans="15:15" x14ac:dyDescent="0.2">
      <c r="O36718" s="223"/>
    </row>
    <row r="36719" spans="15:15" x14ac:dyDescent="0.2">
      <c r="O36719" s="223"/>
    </row>
    <row r="36720" spans="15:15" x14ac:dyDescent="0.2">
      <c r="O36720" s="223"/>
    </row>
    <row r="36721" spans="15:15" x14ac:dyDescent="0.2">
      <c r="O36721" s="223"/>
    </row>
    <row r="36722" spans="15:15" x14ac:dyDescent="0.2">
      <c r="O36722" s="223"/>
    </row>
    <row r="36723" spans="15:15" x14ac:dyDescent="0.2">
      <c r="O36723" s="223"/>
    </row>
    <row r="36724" spans="15:15" x14ac:dyDescent="0.2">
      <c r="O36724" s="223"/>
    </row>
    <row r="36725" spans="15:15" x14ac:dyDescent="0.2">
      <c r="O36725" s="223"/>
    </row>
    <row r="36726" spans="15:15" x14ac:dyDescent="0.2">
      <c r="O36726" s="223"/>
    </row>
    <row r="36727" spans="15:15" x14ac:dyDescent="0.2">
      <c r="O36727" s="223"/>
    </row>
    <row r="36728" spans="15:15" x14ac:dyDescent="0.2">
      <c r="O36728" s="223"/>
    </row>
    <row r="36729" spans="15:15" x14ac:dyDescent="0.2">
      <c r="O36729" s="223"/>
    </row>
    <row r="36730" spans="15:15" x14ac:dyDescent="0.2">
      <c r="O36730" s="223"/>
    </row>
    <row r="36731" spans="15:15" x14ac:dyDescent="0.2">
      <c r="O36731" s="223"/>
    </row>
    <row r="36732" spans="15:15" x14ac:dyDescent="0.2">
      <c r="O36732" s="223"/>
    </row>
    <row r="36733" spans="15:15" x14ac:dyDescent="0.2">
      <c r="O36733" s="223"/>
    </row>
    <row r="36734" spans="15:15" x14ac:dyDescent="0.2">
      <c r="O36734" s="223"/>
    </row>
    <row r="36735" spans="15:15" x14ac:dyDescent="0.2">
      <c r="O36735" s="223"/>
    </row>
    <row r="36736" spans="15:15" x14ac:dyDescent="0.2">
      <c r="O36736" s="223"/>
    </row>
    <row r="36737" spans="15:15" x14ac:dyDescent="0.2">
      <c r="O36737" s="223"/>
    </row>
    <row r="36738" spans="15:15" x14ac:dyDescent="0.2">
      <c r="O36738" s="223"/>
    </row>
    <row r="36739" spans="15:15" x14ac:dyDescent="0.2">
      <c r="O36739" s="223"/>
    </row>
    <row r="36740" spans="15:15" x14ac:dyDescent="0.2">
      <c r="O36740" s="223"/>
    </row>
    <row r="36741" spans="15:15" x14ac:dyDescent="0.2">
      <c r="O36741" s="223"/>
    </row>
    <row r="36742" spans="15:15" x14ac:dyDescent="0.2">
      <c r="O36742" s="223"/>
    </row>
    <row r="36743" spans="15:15" x14ac:dyDescent="0.2">
      <c r="O36743" s="223"/>
    </row>
    <row r="36744" spans="15:15" x14ac:dyDescent="0.2">
      <c r="O36744" s="223"/>
    </row>
    <row r="36745" spans="15:15" x14ac:dyDescent="0.2">
      <c r="O36745" s="223"/>
    </row>
    <row r="36746" spans="15:15" x14ac:dyDescent="0.2">
      <c r="O36746" s="223"/>
    </row>
    <row r="36747" spans="15:15" x14ac:dyDescent="0.2">
      <c r="O36747" s="223"/>
    </row>
    <row r="36748" spans="15:15" x14ac:dyDescent="0.2">
      <c r="O36748" s="223"/>
    </row>
    <row r="36749" spans="15:15" x14ac:dyDescent="0.2">
      <c r="O36749" s="223"/>
    </row>
    <row r="36750" spans="15:15" x14ac:dyDescent="0.2">
      <c r="O36750" s="223"/>
    </row>
    <row r="36751" spans="15:15" x14ac:dyDescent="0.2">
      <c r="O36751" s="223"/>
    </row>
    <row r="36752" spans="15:15" x14ac:dyDescent="0.2">
      <c r="O36752" s="223"/>
    </row>
    <row r="36753" spans="15:15" x14ac:dyDescent="0.2">
      <c r="O36753" s="223"/>
    </row>
    <row r="36754" spans="15:15" x14ac:dyDescent="0.2">
      <c r="O36754" s="223"/>
    </row>
    <row r="36755" spans="15:15" x14ac:dyDescent="0.2">
      <c r="O36755" s="223"/>
    </row>
    <row r="36756" spans="15:15" x14ac:dyDescent="0.2">
      <c r="O36756" s="223"/>
    </row>
    <row r="36757" spans="15:15" x14ac:dyDescent="0.2">
      <c r="O36757" s="223"/>
    </row>
    <row r="36758" spans="15:15" x14ac:dyDescent="0.2">
      <c r="O36758" s="223"/>
    </row>
    <row r="36759" spans="15:15" x14ac:dyDescent="0.2">
      <c r="O36759" s="223"/>
    </row>
    <row r="36760" spans="15:15" x14ac:dyDescent="0.2">
      <c r="O36760" s="223"/>
    </row>
    <row r="36761" spans="15:15" x14ac:dyDescent="0.2">
      <c r="O36761" s="223"/>
    </row>
    <row r="36762" spans="15:15" x14ac:dyDescent="0.2">
      <c r="O36762" s="223"/>
    </row>
    <row r="36763" spans="15:15" x14ac:dyDescent="0.2">
      <c r="O36763" s="223"/>
    </row>
    <row r="36764" spans="15:15" x14ac:dyDescent="0.2">
      <c r="O36764" s="223"/>
    </row>
    <row r="36765" spans="15:15" x14ac:dyDescent="0.2">
      <c r="O36765" s="223"/>
    </row>
    <row r="36766" spans="15:15" x14ac:dyDescent="0.2">
      <c r="O36766" s="223"/>
    </row>
    <row r="36767" spans="15:15" x14ac:dyDescent="0.2">
      <c r="O36767" s="223"/>
    </row>
    <row r="36768" spans="15:15" x14ac:dyDescent="0.2">
      <c r="O36768" s="223"/>
    </row>
    <row r="36769" spans="15:15" x14ac:dyDescent="0.2">
      <c r="O36769" s="223"/>
    </row>
    <row r="36770" spans="15:15" x14ac:dyDescent="0.2">
      <c r="O36770" s="223"/>
    </row>
    <row r="36771" spans="15:15" x14ac:dyDescent="0.2">
      <c r="O36771" s="223"/>
    </row>
    <row r="36772" spans="15:15" x14ac:dyDescent="0.2">
      <c r="O36772" s="223"/>
    </row>
    <row r="36773" spans="15:15" x14ac:dyDescent="0.2">
      <c r="O36773" s="223"/>
    </row>
    <row r="36774" spans="15:15" x14ac:dyDescent="0.2">
      <c r="O36774" s="223"/>
    </row>
    <row r="36775" spans="15:15" x14ac:dyDescent="0.2">
      <c r="O36775" s="223"/>
    </row>
    <row r="36776" spans="15:15" x14ac:dyDescent="0.2">
      <c r="O36776" s="223"/>
    </row>
    <row r="36777" spans="15:15" x14ac:dyDescent="0.2">
      <c r="O36777" s="223"/>
    </row>
    <row r="36778" spans="15:15" x14ac:dyDescent="0.2">
      <c r="O36778" s="223"/>
    </row>
    <row r="36779" spans="15:15" x14ac:dyDescent="0.2">
      <c r="O36779" s="223"/>
    </row>
    <row r="36780" spans="15:15" x14ac:dyDescent="0.2">
      <c r="O36780" s="223"/>
    </row>
    <row r="36781" spans="15:15" x14ac:dyDescent="0.2">
      <c r="O36781" s="223"/>
    </row>
    <row r="36782" spans="15:15" x14ac:dyDescent="0.2">
      <c r="O36782" s="223"/>
    </row>
    <row r="36783" spans="15:15" x14ac:dyDescent="0.2">
      <c r="O36783" s="223"/>
    </row>
    <row r="36784" spans="15:15" x14ac:dyDescent="0.2">
      <c r="O36784" s="223"/>
    </row>
    <row r="36785" spans="15:15" x14ac:dyDescent="0.2">
      <c r="O36785" s="223"/>
    </row>
    <row r="36786" spans="15:15" x14ac:dyDescent="0.2">
      <c r="O36786" s="223"/>
    </row>
    <row r="36787" spans="15:15" x14ac:dyDescent="0.2">
      <c r="O36787" s="223"/>
    </row>
    <row r="36788" spans="15:15" x14ac:dyDescent="0.2">
      <c r="O36788" s="223"/>
    </row>
    <row r="36789" spans="15:15" x14ac:dyDescent="0.2">
      <c r="O36789" s="223"/>
    </row>
    <row r="36790" spans="15:15" x14ac:dyDescent="0.2">
      <c r="O36790" s="223"/>
    </row>
    <row r="36791" spans="15:15" x14ac:dyDescent="0.2">
      <c r="O36791" s="223"/>
    </row>
    <row r="36792" spans="15:15" x14ac:dyDescent="0.2">
      <c r="O36792" s="223"/>
    </row>
    <row r="36793" spans="15:15" x14ac:dyDescent="0.2">
      <c r="O36793" s="223"/>
    </row>
    <row r="36794" spans="15:15" x14ac:dyDescent="0.2">
      <c r="O36794" s="223"/>
    </row>
    <row r="36795" spans="15:15" x14ac:dyDescent="0.2">
      <c r="O36795" s="223"/>
    </row>
    <row r="36796" spans="15:15" x14ac:dyDescent="0.2">
      <c r="O36796" s="223"/>
    </row>
    <row r="36797" spans="15:15" x14ac:dyDescent="0.2">
      <c r="O36797" s="223"/>
    </row>
    <row r="36798" spans="15:15" x14ac:dyDescent="0.2">
      <c r="O36798" s="223"/>
    </row>
    <row r="36799" spans="15:15" x14ac:dyDescent="0.2">
      <c r="O36799" s="223"/>
    </row>
    <row r="36800" spans="15:15" x14ac:dyDescent="0.2">
      <c r="O36800" s="223"/>
    </row>
    <row r="36801" spans="15:15" x14ac:dyDescent="0.2">
      <c r="O36801" s="223"/>
    </row>
    <row r="36802" spans="15:15" x14ac:dyDescent="0.2">
      <c r="O36802" s="223"/>
    </row>
    <row r="36803" spans="15:15" x14ac:dyDescent="0.2">
      <c r="O36803" s="223"/>
    </row>
    <row r="36804" spans="15:15" x14ac:dyDescent="0.2">
      <c r="O36804" s="223"/>
    </row>
    <row r="36805" spans="15:15" x14ac:dyDescent="0.2">
      <c r="O36805" s="223"/>
    </row>
    <row r="36806" spans="15:15" x14ac:dyDescent="0.2">
      <c r="O36806" s="223"/>
    </row>
    <row r="36807" spans="15:15" x14ac:dyDescent="0.2">
      <c r="O36807" s="223"/>
    </row>
    <row r="36808" spans="15:15" x14ac:dyDescent="0.2">
      <c r="O36808" s="223"/>
    </row>
    <row r="36809" spans="15:15" x14ac:dyDescent="0.2">
      <c r="O36809" s="223"/>
    </row>
    <row r="36810" spans="15:15" x14ac:dyDescent="0.2">
      <c r="O36810" s="223"/>
    </row>
    <row r="36811" spans="15:15" x14ac:dyDescent="0.2">
      <c r="O36811" s="223"/>
    </row>
    <row r="36812" spans="15:15" x14ac:dyDescent="0.2">
      <c r="O36812" s="223"/>
    </row>
    <row r="36813" spans="15:15" x14ac:dyDescent="0.2">
      <c r="O36813" s="223"/>
    </row>
    <row r="36814" spans="15:15" x14ac:dyDescent="0.2">
      <c r="O36814" s="223"/>
    </row>
    <row r="36815" spans="15:15" x14ac:dyDescent="0.2">
      <c r="O36815" s="223"/>
    </row>
    <row r="36816" spans="15:15" x14ac:dyDescent="0.2">
      <c r="O36816" s="223"/>
    </row>
    <row r="36817" spans="15:15" x14ac:dyDescent="0.2">
      <c r="O36817" s="223"/>
    </row>
    <row r="36818" spans="15:15" x14ac:dyDescent="0.2">
      <c r="O36818" s="223"/>
    </row>
    <row r="36819" spans="15:15" x14ac:dyDescent="0.2">
      <c r="O36819" s="223"/>
    </row>
    <row r="36820" spans="15:15" x14ac:dyDescent="0.2">
      <c r="O36820" s="223"/>
    </row>
    <row r="36821" spans="15:15" x14ac:dyDescent="0.2">
      <c r="O36821" s="223"/>
    </row>
    <row r="36822" spans="15:15" x14ac:dyDescent="0.2">
      <c r="O36822" s="223"/>
    </row>
    <row r="36823" spans="15:15" x14ac:dyDescent="0.2">
      <c r="O36823" s="223"/>
    </row>
    <row r="36824" spans="15:15" x14ac:dyDescent="0.2">
      <c r="O36824" s="223"/>
    </row>
    <row r="36825" spans="15:15" x14ac:dyDescent="0.2">
      <c r="O36825" s="223"/>
    </row>
    <row r="36826" spans="15:15" x14ac:dyDescent="0.2">
      <c r="O36826" s="223"/>
    </row>
    <row r="36827" spans="15:15" x14ac:dyDescent="0.2">
      <c r="O36827" s="223"/>
    </row>
    <row r="36828" spans="15:15" x14ac:dyDescent="0.2">
      <c r="O36828" s="223"/>
    </row>
    <row r="36829" spans="15:15" x14ac:dyDescent="0.2">
      <c r="O36829" s="223"/>
    </row>
    <row r="36830" spans="15:15" x14ac:dyDescent="0.2">
      <c r="O36830" s="223"/>
    </row>
    <row r="36831" spans="15:15" x14ac:dyDescent="0.2">
      <c r="O36831" s="223"/>
    </row>
    <row r="36832" spans="15:15" x14ac:dyDescent="0.2">
      <c r="O36832" s="223"/>
    </row>
    <row r="36833" spans="15:15" x14ac:dyDescent="0.2">
      <c r="O36833" s="223"/>
    </row>
    <row r="36834" spans="15:15" x14ac:dyDescent="0.2">
      <c r="O36834" s="223"/>
    </row>
    <row r="36835" spans="15:15" x14ac:dyDescent="0.2">
      <c r="O36835" s="223"/>
    </row>
    <row r="36836" spans="15:15" x14ac:dyDescent="0.2">
      <c r="O36836" s="223"/>
    </row>
    <row r="36837" spans="15:15" x14ac:dyDescent="0.2">
      <c r="O36837" s="223"/>
    </row>
    <row r="36838" spans="15:15" x14ac:dyDescent="0.2">
      <c r="O36838" s="223"/>
    </row>
    <row r="36839" spans="15:15" x14ac:dyDescent="0.2">
      <c r="O36839" s="223"/>
    </row>
    <row r="36840" spans="15:15" x14ac:dyDescent="0.2">
      <c r="O36840" s="223"/>
    </row>
    <row r="36841" spans="15:15" x14ac:dyDescent="0.2">
      <c r="O36841" s="223"/>
    </row>
    <row r="36842" spans="15:15" x14ac:dyDescent="0.2">
      <c r="O36842" s="223"/>
    </row>
    <row r="36843" spans="15:15" x14ac:dyDescent="0.2">
      <c r="O36843" s="223"/>
    </row>
    <row r="36844" spans="15:15" x14ac:dyDescent="0.2">
      <c r="O36844" s="223"/>
    </row>
    <row r="36845" spans="15:15" x14ac:dyDescent="0.2">
      <c r="O36845" s="223"/>
    </row>
    <row r="36846" spans="15:15" x14ac:dyDescent="0.2">
      <c r="O36846" s="223"/>
    </row>
    <row r="36847" spans="15:15" x14ac:dyDescent="0.2">
      <c r="O36847" s="223"/>
    </row>
    <row r="36848" spans="15:15" x14ac:dyDescent="0.2">
      <c r="O36848" s="223"/>
    </row>
    <row r="36849" spans="15:15" x14ac:dyDescent="0.2">
      <c r="O36849" s="223"/>
    </row>
    <row r="36850" spans="15:15" x14ac:dyDescent="0.2">
      <c r="O36850" s="223"/>
    </row>
    <row r="36851" spans="15:15" x14ac:dyDescent="0.2">
      <c r="O36851" s="223"/>
    </row>
    <row r="36852" spans="15:15" x14ac:dyDescent="0.2">
      <c r="O36852" s="223"/>
    </row>
    <row r="36853" spans="15:15" x14ac:dyDescent="0.2">
      <c r="O36853" s="223"/>
    </row>
    <row r="36854" spans="15:15" x14ac:dyDescent="0.2">
      <c r="O36854" s="223"/>
    </row>
    <row r="36855" spans="15:15" x14ac:dyDescent="0.2">
      <c r="O36855" s="223"/>
    </row>
    <row r="36856" spans="15:15" x14ac:dyDescent="0.2">
      <c r="O36856" s="223"/>
    </row>
    <row r="36857" spans="15:15" x14ac:dyDescent="0.2">
      <c r="O36857" s="223"/>
    </row>
    <row r="36858" spans="15:15" x14ac:dyDescent="0.2">
      <c r="O36858" s="223"/>
    </row>
    <row r="36859" spans="15:15" x14ac:dyDescent="0.2">
      <c r="O36859" s="223"/>
    </row>
    <row r="36860" spans="15:15" x14ac:dyDescent="0.2">
      <c r="O36860" s="223"/>
    </row>
    <row r="36861" spans="15:15" x14ac:dyDescent="0.2">
      <c r="O36861" s="223"/>
    </row>
    <row r="36862" spans="15:15" x14ac:dyDescent="0.2">
      <c r="O36862" s="223"/>
    </row>
    <row r="36863" spans="15:15" x14ac:dyDescent="0.2">
      <c r="O36863" s="223"/>
    </row>
    <row r="36864" spans="15:15" x14ac:dyDescent="0.2">
      <c r="O36864" s="223"/>
    </row>
    <row r="36865" spans="15:15" x14ac:dyDescent="0.2">
      <c r="O36865" s="223"/>
    </row>
    <row r="36866" spans="15:15" x14ac:dyDescent="0.2">
      <c r="O36866" s="223"/>
    </row>
    <row r="36867" spans="15:15" x14ac:dyDescent="0.2">
      <c r="O36867" s="223"/>
    </row>
    <row r="36868" spans="15:15" x14ac:dyDescent="0.2">
      <c r="O36868" s="223"/>
    </row>
    <row r="36869" spans="15:15" x14ac:dyDescent="0.2">
      <c r="O36869" s="223"/>
    </row>
    <row r="36870" spans="15:15" x14ac:dyDescent="0.2">
      <c r="O36870" s="223"/>
    </row>
    <row r="36871" spans="15:15" x14ac:dyDescent="0.2">
      <c r="O36871" s="223"/>
    </row>
    <row r="36872" spans="15:15" x14ac:dyDescent="0.2">
      <c r="O36872" s="223"/>
    </row>
    <row r="36873" spans="15:15" x14ac:dyDescent="0.2">
      <c r="O36873" s="223"/>
    </row>
    <row r="36874" spans="15:15" x14ac:dyDescent="0.2">
      <c r="O36874" s="223"/>
    </row>
    <row r="36875" spans="15:15" x14ac:dyDescent="0.2">
      <c r="O36875" s="223"/>
    </row>
    <row r="36876" spans="15:15" x14ac:dyDescent="0.2">
      <c r="O36876" s="223"/>
    </row>
    <row r="36877" spans="15:15" x14ac:dyDescent="0.2">
      <c r="O36877" s="223"/>
    </row>
    <row r="36878" spans="15:15" x14ac:dyDescent="0.2">
      <c r="O36878" s="223"/>
    </row>
    <row r="36879" spans="15:15" x14ac:dyDescent="0.2">
      <c r="O36879" s="223"/>
    </row>
    <row r="36880" spans="15:15" x14ac:dyDescent="0.2">
      <c r="O36880" s="223"/>
    </row>
    <row r="36881" spans="15:15" x14ac:dyDescent="0.2">
      <c r="O36881" s="223"/>
    </row>
    <row r="36882" spans="15:15" x14ac:dyDescent="0.2">
      <c r="O36882" s="223"/>
    </row>
    <row r="36883" spans="15:15" x14ac:dyDescent="0.2">
      <c r="O36883" s="223"/>
    </row>
    <row r="36884" spans="15:15" x14ac:dyDescent="0.2">
      <c r="O36884" s="223"/>
    </row>
    <row r="36885" spans="15:15" x14ac:dyDescent="0.2">
      <c r="O36885" s="223"/>
    </row>
    <row r="36886" spans="15:15" x14ac:dyDescent="0.2">
      <c r="O36886" s="223"/>
    </row>
    <row r="36887" spans="15:15" x14ac:dyDescent="0.2">
      <c r="O36887" s="223"/>
    </row>
    <row r="36888" spans="15:15" x14ac:dyDescent="0.2">
      <c r="O36888" s="223"/>
    </row>
    <row r="36889" spans="15:15" x14ac:dyDescent="0.2">
      <c r="O36889" s="223"/>
    </row>
    <row r="36890" spans="15:15" x14ac:dyDescent="0.2">
      <c r="O36890" s="223"/>
    </row>
    <row r="36891" spans="15:15" x14ac:dyDescent="0.2">
      <c r="O36891" s="223"/>
    </row>
    <row r="36892" spans="15:15" x14ac:dyDescent="0.2">
      <c r="O36892" s="223"/>
    </row>
    <row r="36893" spans="15:15" x14ac:dyDescent="0.2">
      <c r="O36893" s="223"/>
    </row>
    <row r="36894" spans="15:15" x14ac:dyDescent="0.2">
      <c r="O36894" s="223"/>
    </row>
    <row r="36895" spans="15:15" x14ac:dyDescent="0.2">
      <c r="O36895" s="223"/>
    </row>
    <row r="36896" spans="15:15" x14ac:dyDescent="0.2">
      <c r="O36896" s="223"/>
    </row>
    <row r="36897" spans="15:15" x14ac:dyDescent="0.2">
      <c r="O36897" s="223"/>
    </row>
    <row r="36898" spans="15:15" x14ac:dyDescent="0.2">
      <c r="O36898" s="223"/>
    </row>
    <row r="36899" spans="15:15" x14ac:dyDescent="0.2">
      <c r="O36899" s="223"/>
    </row>
    <row r="36900" spans="15:15" x14ac:dyDescent="0.2">
      <c r="O36900" s="223"/>
    </row>
    <row r="36901" spans="15:15" x14ac:dyDescent="0.2">
      <c r="O36901" s="223"/>
    </row>
    <row r="36902" spans="15:15" x14ac:dyDescent="0.2">
      <c r="O36902" s="223"/>
    </row>
    <row r="36903" spans="15:15" x14ac:dyDescent="0.2">
      <c r="O36903" s="223"/>
    </row>
    <row r="36904" spans="15:15" x14ac:dyDescent="0.2">
      <c r="O36904" s="223"/>
    </row>
    <row r="36905" spans="15:15" x14ac:dyDescent="0.2">
      <c r="O36905" s="223"/>
    </row>
    <row r="36906" spans="15:15" x14ac:dyDescent="0.2">
      <c r="O36906" s="223"/>
    </row>
    <row r="36907" spans="15:15" x14ac:dyDescent="0.2">
      <c r="O36907" s="223"/>
    </row>
    <row r="36908" spans="15:15" x14ac:dyDescent="0.2">
      <c r="O36908" s="223"/>
    </row>
    <row r="36909" spans="15:15" x14ac:dyDescent="0.2">
      <c r="O36909" s="223"/>
    </row>
    <row r="36910" spans="15:15" x14ac:dyDescent="0.2">
      <c r="O36910" s="223"/>
    </row>
    <row r="36911" spans="15:15" x14ac:dyDescent="0.2">
      <c r="O36911" s="223"/>
    </row>
    <row r="36912" spans="15:15" x14ac:dyDescent="0.2">
      <c r="O36912" s="223"/>
    </row>
    <row r="36913" spans="15:15" x14ac:dyDescent="0.2">
      <c r="O36913" s="223"/>
    </row>
    <row r="36914" spans="15:15" x14ac:dyDescent="0.2">
      <c r="O36914" s="223"/>
    </row>
    <row r="36915" spans="15:15" x14ac:dyDescent="0.2">
      <c r="O36915" s="223"/>
    </row>
    <row r="36916" spans="15:15" x14ac:dyDescent="0.2">
      <c r="O36916" s="223"/>
    </row>
    <row r="36917" spans="15:15" x14ac:dyDescent="0.2">
      <c r="O36917" s="223"/>
    </row>
    <row r="36918" spans="15:15" x14ac:dyDescent="0.2">
      <c r="O36918" s="223"/>
    </row>
    <row r="36919" spans="15:15" x14ac:dyDescent="0.2">
      <c r="O36919" s="223"/>
    </row>
    <row r="36920" spans="15:15" x14ac:dyDescent="0.2">
      <c r="O36920" s="223"/>
    </row>
    <row r="36921" spans="15:15" x14ac:dyDescent="0.2">
      <c r="O36921" s="223"/>
    </row>
    <row r="36922" spans="15:15" x14ac:dyDescent="0.2">
      <c r="O36922" s="223"/>
    </row>
    <row r="36923" spans="15:15" x14ac:dyDescent="0.2">
      <c r="O36923" s="223"/>
    </row>
    <row r="36924" spans="15:15" x14ac:dyDescent="0.2">
      <c r="O36924" s="223"/>
    </row>
    <row r="36925" spans="15:15" x14ac:dyDescent="0.2">
      <c r="O36925" s="223"/>
    </row>
    <row r="36926" spans="15:15" x14ac:dyDescent="0.2">
      <c r="O36926" s="223"/>
    </row>
    <row r="36927" spans="15:15" x14ac:dyDescent="0.2">
      <c r="O36927" s="223"/>
    </row>
    <row r="36928" spans="15:15" x14ac:dyDescent="0.2">
      <c r="O36928" s="223"/>
    </row>
    <row r="36929" spans="15:15" x14ac:dyDescent="0.2">
      <c r="O36929" s="223"/>
    </row>
    <row r="36930" spans="15:15" x14ac:dyDescent="0.2">
      <c r="O36930" s="223"/>
    </row>
    <row r="36931" spans="15:15" x14ac:dyDescent="0.2">
      <c r="O36931" s="223"/>
    </row>
    <row r="36932" spans="15:15" x14ac:dyDescent="0.2">
      <c r="O36932" s="223"/>
    </row>
    <row r="36933" spans="15:15" x14ac:dyDescent="0.2">
      <c r="O36933" s="223"/>
    </row>
    <row r="36934" spans="15:15" x14ac:dyDescent="0.2">
      <c r="O36934" s="223"/>
    </row>
    <row r="36935" spans="15:15" x14ac:dyDescent="0.2">
      <c r="O36935" s="223"/>
    </row>
    <row r="36936" spans="15:15" x14ac:dyDescent="0.2">
      <c r="O36936" s="223"/>
    </row>
    <row r="36937" spans="15:15" x14ac:dyDescent="0.2">
      <c r="O36937" s="223"/>
    </row>
    <row r="36938" spans="15:15" x14ac:dyDescent="0.2">
      <c r="O36938" s="223"/>
    </row>
    <row r="36939" spans="15:15" x14ac:dyDescent="0.2">
      <c r="O36939" s="223"/>
    </row>
    <row r="36940" spans="15:15" x14ac:dyDescent="0.2">
      <c r="O36940" s="223"/>
    </row>
    <row r="36941" spans="15:15" x14ac:dyDescent="0.2">
      <c r="O36941" s="223"/>
    </row>
    <row r="36942" spans="15:15" x14ac:dyDescent="0.2">
      <c r="O36942" s="223"/>
    </row>
    <row r="36943" spans="15:15" x14ac:dyDescent="0.2">
      <c r="O36943" s="223"/>
    </row>
    <row r="36944" spans="15:15" x14ac:dyDescent="0.2">
      <c r="O36944" s="223"/>
    </row>
    <row r="36945" spans="15:15" x14ac:dyDescent="0.2">
      <c r="O36945" s="223"/>
    </row>
    <row r="36946" spans="15:15" x14ac:dyDescent="0.2">
      <c r="O36946" s="223"/>
    </row>
    <row r="36947" spans="15:15" x14ac:dyDescent="0.2">
      <c r="O36947" s="223"/>
    </row>
    <row r="36948" spans="15:15" x14ac:dyDescent="0.2">
      <c r="O36948" s="223"/>
    </row>
    <row r="36949" spans="15:15" x14ac:dyDescent="0.2">
      <c r="O36949" s="223"/>
    </row>
    <row r="36950" spans="15:15" x14ac:dyDescent="0.2">
      <c r="O36950" s="223"/>
    </row>
    <row r="36951" spans="15:15" x14ac:dyDescent="0.2">
      <c r="O36951" s="223"/>
    </row>
    <row r="36952" spans="15:15" x14ac:dyDescent="0.2">
      <c r="O36952" s="223"/>
    </row>
    <row r="36953" spans="15:15" x14ac:dyDescent="0.2">
      <c r="O36953" s="223"/>
    </row>
    <row r="36954" spans="15:15" x14ac:dyDescent="0.2">
      <c r="O36954" s="223"/>
    </row>
    <row r="36955" spans="15:15" x14ac:dyDescent="0.2">
      <c r="O36955" s="223"/>
    </row>
    <row r="36956" spans="15:15" x14ac:dyDescent="0.2">
      <c r="O36956" s="223"/>
    </row>
    <row r="36957" spans="15:15" x14ac:dyDescent="0.2">
      <c r="O36957" s="223"/>
    </row>
    <row r="36958" spans="15:15" x14ac:dyDescent="0.2">
      <c r="O36958" s="223"/>
    </row>
    <row r="36959" spans="15:15" x14ac:dyDescent="0.2">
      <c r="O36959" s="223"/>
    </row>
    <row r="36960" spans="15:15" x14ac:dyDescent="0.2">
      <c r="O36960" s="223"/>
    </row>
    <row r="36961" spans="15:15" x14ac:dyDescent="0.2">
      <c r="O36961" s="223"/>
    </row>
    <row r="36962" spans="15:15" x14ac:dyDescent="0.2">
      <c r="O36962" s="223"/>
    </row>
    <row r="36963" spans="15:15" x14ac:dyDescent="0.2">
      <c r="O36963" s="223"/>
    </row>
    <row r="36964" spans="15:15" x14ac:dyDescent="0.2">
      <c r="O36964" s="223"/>
    </row>
    <row r="36965" spans="15:15" x14ac:dyDescent="0.2">
      <c r="O36965" s="223"/>
    </row>
    <row r="36966" spans="15:15" x14ac:dyDescent="0.2">
      <c r="O36966" s="223"/>
    </row>
    <row r="36967" spans="15:15" x14ac:dyDescent="0.2">
      <c r="O36967" s="223"/>
    </row>
    <row r="36968" spans="15:15" x14ac:dyDescent="0.2">
      <c r="O36968" s="223"/>
    </row>
    <row r="36969" spans="15:15" x14ac:dyDescent="0.2">
      <c r="O36969" s="223"/>
    </row>
    <row r="36970" spans="15:15" x14ac:dyDescent="0.2">
      <c r="O36970" s="223"/>
    </row>
    <row r="36971" spans="15:15" x14ac:dyDescent="0.2">
      <c r="O36971" s="223"/>
    </row>
    <row r="36972" spans="15:15" x14ac:dyDescent="0.2">
      <c r="O36972" s="223"/>
    </row>
    <row r="36973" spans="15:15" x14ac:dyDescent="0.2">
      <c r="O36973" s="223"/>
    </row>
    <row r="36974" spans="15:15" x14ac:dyDescent="0.2">
      <c r="O36974" s="223"/>
    </row>
    <row r="36975" spans="15:15" x14ac:dyDescent="0.2">
      <c r="O36975" s="223"/>
    </row>
    <row r="36976" spans="15:15" x14ac:dyDescent="0.2">
      <c r="O36976" s="223"/>
    </row>
    <row r="36977" spans="15:15" x14ac:dyDescent="0.2">
      <c r="O36977" s="223"/>
    </row>
    <row r="36978" spans="15:15" x14ac:dyDescent="0.2">
      <c r="O36978" s="223"/>
    </row>
    <row r="36979" spans="15:15" x14ac:dyDescent="0.2">
      <c r="O36979" s="223"/>
    </row>
    <row r="36980" spans="15:15" x14ac:dyDescent="0.2">
      <c r="O36980" s="223"/>
    </row>
    <row r="36981" spans="15:15" x14ac:dyDescent="0.2">
      <c r="O36981" s="223"/>
    </row>
    <row r="36982" spans="15:15" x14ac:dyDescent="0.2">
      <c r="O36982" s="223"/>
    </row>
    <row r="36983" spans="15:15" x14ac:dyDescent="0.2">
      <c r="O36983" s="223"/>
    </row>
    <row r="36984" spans="15:15" x14ac:dyDescent="0.2">
      <c r="O36984" s="223"/>
    </row>
    <row r="36985" spans="15:15" x14ac:dyDescent="0.2">
      <c r="O36985" s="223"/>
    </row>
    <row r="36986" spans="15:15" x14ac:dyDescent="0.2">
      <c r="O36986" s="223"/>
    </row>
    <row r="36987" spans="15:15" x14ac:dyDescent="0.2">
      <c r="O36987" s="223"/>
    </row>
    <row r="36988" spans="15:15" x14ac:dyDescent="0.2">
      <c r="O36988" s="223"/>
    </row>
    <row r="36989" spans="15:15" x14ac:dyDescent="0.2">
      <c r="O36989" s="223"/>
    </row>
    <row r="36990" spans="15:15" x14ac:dyDescent="0.2">
      <c r="O36990" s="223"/>
    </row>
    <row r="36991" spans="15:15" x14ac:dyDescent="0.2">
      <c r="O36991" s="223"/>
    </row>
    <row r="36992" spans="15:15" x14ac:dyDescent="0.2">
      <c r="O36992" s="223"/>
    </row>
    <row r="36993" spans="15:15" x14ac:dyDescent="0.2">
      <c r="O36993" s="223"/>
    </row>
    <row r="36994" spans="15:15" x14ac:dyDescent="0.2">
      <c r="O36994" s="223"/>
    </row>
    <row r="36995" spans="15:15" x14ac:dyDescent="0.2">
      <c r="O36995" s="223"/>
    </row>
    <row r="36996" spans="15:15" x14ac:dyDescent="0.2">
      <c r="O36996" s="223"/>
    </row>
    <row r="36997" spans="15:15" x14ac:dyDescent="0.2">
      <c r="O36997" s="223"/>
    </row>
    <row r="36998" spans="15:15" x14ac:dyDescent="0.2">
      <c r="O36998" s="223"/>
    </row>
    <row r="36999" spans="15:15" x14ac:dyDescent="0.2">
      <c r="O36999" s="223"/>
    </row>
    <row r="37000" spans="15:15" x14ac:dyDescent="0.2">
      <c r="O37000" s="223"/>
    </row>
    <row r="37001" spans="15:15" x14ac:dyDescent="0.2">
      <c r="O37001" s="223"/>
    </row>
    <row r="37002" spans="15:15" x14ac:dyDescent="0.2">
      <c r="O37002" s="223"/>
    </row>
    <row r="37003" spans="15:15" x14ac:dyDescent="0.2">
      <c r="O37003" s="223"/>
    </row>
    <row r="37004" spans="15:15" x14ac:dyDescent="0.2">
      <c r="O37004" s="223"/>
    </row>
    <row r="37005" spans="15:15" x14ac:dyDescent="0.2">
      <c r="O37005" s="223"/>
    </row>
    <row r="37006" spans="15:15" x14ac:dyDescent="0.2">
      <c r="O37006" s="223"/>
    </row>
    <row r="37007" spans="15:15" x14ac:dyDescent="0.2">
      <c r="O37007" s="223"/>
    </row>
    <row r="37008" spans="15:15" x14ac:dyDescent="0.2">
      <c r="O37008" s="223"/>
    </row>
    <row r="37009" spans="15:15" x14ac:dyDescent="0.2">
      <c r="O37009" s="223"/>
    </row>
    <row r="37010" spans="15:15" x14ac:dyDescent="0.2">
      <c r="O37010" s="223"/>
    </row>
    <row r="37011" spans="15:15" x14ac:dyDescent="0.2">
      <c r="O37011" s="223"/>
    </row>
    <row r="37012" spans="15:15" x14ac:dyDescent="0.2">
      <c r="O37012" s="223"/>
    </row>
    <row r="37013" spans="15:15" x14ac:dyDescent="0.2">
      <c r="O37013" s="223"/>
    </row>
    <row r="37014" spans="15:15" x14ac:dyDescent="0.2">
      <c r="O37014" s="223"/>
    </row>
    <row r="37015" spans="15:15" x14ac:dyDescent="0.2">
      <c r="O37015" s="223"/>
    </row>
    <row r="37016" spans="15:15" x14ac:dyDescent="0.2">
      <c r="O37016" s="223"/>
    </row>
    <row r="37017" spans="15:15" x14ac:dyDescent="0.2">
      <c r="O37017" s="223"/>
    </row>
    <row r="37018" spans="15:15" x14ac:dyDescent="0.2">
      <c r="O37018" s="223"/>
    </row>
    <row r="37019" spans="15:15" x14ac:dyDescent="0.2">
      <c r="O37019" s="223"/>
    </row>
    <row r="37020" spans="15:15" x14ac:dyDescent="0.2">
      <c r="O37020" s="223"/>
    </row>
    <row r="37021" spans="15:15" x14ac:dyDescent="0.2">
      <c r="O37021" s="223"/>
    </row>
    <row r="37022" spans="15:15" x14ac:dyDescent="0.2">
      <c r="O37022" s="223"/>
    </row>
    <row r="37023" spans="15:15" x14ac:dyDescent="0.2">
      <c r="O37023" s="223"/>
    </row>
    <row r="37024" spans="15:15" x14ac:dyDescent="0.2">
      <c r="O37024" s="223"/>
    </row>
    <row r="37025" spans="15:15" x14ac:dyDescent="0.2">
      <c r="O37025" s="223"/>
    </row>
    <row r="37026" spans="15:15" x14ac:dyDescent="0.2">
      <c r="O37026" s="223"/>
    </row>
    <row r="37027" spans="15:15" x14ac:dyDescent="0.2">
      <c r="O37027" s="223"/>
    </row>
    <row r="37028" spans="15:15" x14ac:dyDescent="0.2">
      <c r="O37028" s="223"/>
    </row>
    <row r="37029" spans="15:15" x14ac:dyDescent="0.2">
      <c r="O37029" s="223"/>
    </row>
    <row r="37030" spans="15:15" x14ac:dyDescent="0.2">
      <c r="O37030" s="223"/>
    </row>
    <row r="37031" spans="15:15" x14ac:dyDescent="0.2">
      <c r="O37031" s="223"/>
    </row>
    <row r="37032" spans="15:15" x14ac:dyDescent="0.2">
      <c r="O37032" s="223"/>
    </row>
    <row r="37033" spans="15:15" x14ac:dyDescent="0.2">
      <c r="O37033" s="223"/>
    </row>
    <row r="37034" spans="15:15" x14ac:dyDescent="0.2">
      <c r="O37034" s="223"/>
    </row>
    <row r="37035" spans="15:15" x14ac:dyDescent="0.2">
      <c r="O37035" s="223"/>
    </row>
    <row r="37036" spans="15:15" x14ac:dyDescent="0.2">
      <c r="O37036" s="223"/>
    </row>
    <row r="37037" spans="15:15" x14ac:dyDescent="0.2">
      <c r="O37037" s="223"/>
    </row>
    <row r="37038" spans="15:15" x14ac:dyDescent="0.2">
      <c r="O37038" s="223"/>
    </row>
    <row r="37039" spans="15:15" x14ac:dyDescent="0.2">
      <c r="O37039" s="223"/>
    </row>
    <row r="37040" spans="15:15" x14ac:dyDescent="0.2">
      <c r="O37040" s="223"/>
    </row>
    <row r="37041" spans="15:15" x14ac:dyDescent="0.2">
      <c r="O37041" s="223"/>
    </row>
    <row r="37042" spans="15:15" x14ac:dyDescent="0.2">
      <c r="O37042" s="223"/>
    </row>
    <row r="37043" spans="15:15" x14ac:dyDescent="0.2">
      <c r="O37043" s="223"/>
    </row>
    <row r="37044" spans="15:15" x14ac:dyDescent="0.2">
      <c r="O37044" s="223"/>
    </row>
    <row r="37045" spans="15:15" x14ac:dyDescent="0.2">
      <c r="O37045" s="223"/>
    </row>
    <row r="37046" spans="15:15" x14ac:dyDescent="0.2">
      <c r="O37046" s="223"/>
    </row>
    <row r="37047" spans="15:15" x14ac:dyDescent="0.2">
      <c r="O37047" s="223"/>
    </row>
    <row r="37048" spans="15:15" x14ac:dyDescent="0.2">
      <c r="O37048" s="223"/>
    </row>
    <row r="37049" spans="15:15" x14ac:dyDescent="0.2">
      <c r="O37049" s="223"/>
    </row>
    <row r="37050" spans="15:15" x14ac:dyDescent="0.2">
      <c r="O37050" s="223"/>
    </row>
    <row r="37051" spans="15:15" x14ac:dyDescent="0.2">
      <c r="O37051" s="223"/>
    </row>
    <row r="37052" spans="15:15" x14ac:dyDescent="0.2">
      <c r="O37052" s="223"/>
    </row>
    <row r="37053" spans="15:15" x14ac:dyDescent="0.2">
      <c r="O37053" s="223"/>
    </row>
    <row r="37054" spans="15:15" x14ac:dyDescent="0.2">
      <c r="O37054" s="223"/>
    </row>
    <row r="37055" spans="15:15" x14ac:dyDescent="0.2">
      <c r="O37055" s="223"/>
    </row>
    <row r="37056" spans="15:15" x14ac:dyDescent="0.2">
      <c r="O37056" s="223"/>
    </row>
    <row r="37057" spans="15:15" x14ac:dyDescent="0.2">
      <c r="O37057" s="223"/>
    </row>
    <row r="37058" spans="15:15" x14ac:dyDescent="0.2">
      <c r="O37058" s="223"/>
    </row>
    <row r="37059" spans="15:15" x14ac:dyDescent="0.2">
      <c r="O37059" s="223"/>
    </row>
    <row r="37060" spans="15:15" x14ac:dyDescent="0.2">
      <c r="O37060" s="223"/>
    </row>
    <row r="37061" spans="15:15" x14ac:dyDescent="0.2">
      <c r="O37061" s="223"/>
    </row>
    <row r="37062" spans="15:15" x14ac:dyDescent="0.2">
      <c r="O37062" s="223"/>
    </row>
    <row r="37063" spans="15:15" x14ac:dyDescent="0.2">
      <c r="O37063" s="223"/>
    </row>
    <row r="37064" spans="15:15" x14ac:dyDescent="0.2">
      <c r="O37064" s="223"/>
    </row>
    <row r="37065" spans="15:15" x14ac:dyDescent="0.2">
      <c r="O37065" s="223"/>
    </row>
    <row r="37066" spans="15:15" x14ac:dyDescent="0.2">
      <c r="O37066" s="223"/>
    </row>
    <row r="37067" spans="15:15" x14ac:dyDescent="0.2">
      <c r="O37067" s="223"/>
    </row>
    <row r="37068" spans="15:15" x14ac:dyDescent="0.2">
      <c r="O37068" s="223"/>
    </row>
    <row r="37069" spans="15:15" x14ac:dyDescent="0.2">
      <c r="O37069" s="223"/>
    </row>
    <row r="37070" spans="15:15" x14ac:dyDescent="0.2">
      <c r="O37070" s="223"/>
    </row>
    <row r="37071" spans="15:15" x14ac:dyDescent="0.2">
      <c r="O37071" s="223"/>
    </row>
    <row r="37072" spans="15:15" x14ac:dyDescent="0.2">
      <c r="O37072" s="223"/>
    </row>
    <row r="37073" spans="15:15" x14ac:dyDescent="0.2">
      <c r="O37073" s="223"/>
    </row>
    <row r="37074" spans="15:15" x14ac:dyDescent="0.2">
      <c r="O37074" s="223"/>
    </row>
    <row r="37075" spans="15:15" x14ac:dyDescent="0.2">
      <c r="O37075" s="223"/>
    </row>
    <row r="37076" spans="15:15" x14ac:dyDescent="0.2">
      <c r="O37076" s="223"/>
    </row>
    <row r="37077" spans="15:15" x14ac:dyDescent="0.2">
      <c r="O37077" s="223"/>
    </row>
    <row r="37078" spans="15:15" x14ac:dyDescent="0.2">
      <c r="O37078" s="223"/>
    </row>
    <row r="37079" spans="15:15" x14ac:dyDescent="0.2">
      <c r="O37079" s="223"/>
    </row>
    <row r="37080" spans="15:15" x14ac:dyDescent="0.2">
      <c r="O37080" s="223"/>
    </row>
    <row r="37081" spans="15:15" x14ac:dyDescent="0.2">
      <c r="O37081" s="223"/>
    </row>
    <row r="37082" spans="15:15" x14ac:dyDescent="0.2">
      <c r="O37082" s="223"/>
    </row>
    <row r="37083" spans="15:15" x14ac:dyDescent="0.2">
      <c r="O37083" s="223"/>
    </row>
    <row r="37084" spans="15:15" x14ac:dyDescent="0.2">
      <c r="O37084" s="223"/>
    </row>
    <row r="37085" spans="15:15" x14ac:dyDescent="0.2">
      <c r="O37085" s="223"/>
    </row>
    <row r="37086" spans="15:15" x14ac:dyDescent="0.2">
      <c r="O37086" s="223"/>
    </row>
    <row r="37087" spans="15:15" x14ac:dyDescent="0.2">
      <c r="O37087" s="223"/>
    </row>
    <row r="37088" spans="15:15" x14ac:dyDescent="0.2">
      <c r="O37088" s="223"/>
    </row>
    <row r="37089" spans="15:15" x14ac:dyDescent="0.2">
      <c r="O37089" s="223"/>
    </row>
    <row r="37090" spans="15:15" x14ac:dyDescent="0.2">
      <c r="O37090" s="223"/>
    </row>
    <row r="37091" spans="15:15" x14ac:dyDescent="0.2">
      <c r="O37091" s="223"/>
    </row>
    <row r="37092" spans="15:15" x14ac:dyDescent="0.2">
      <c r="O37092" s="223"/>
    </row>
    <row r="37093" spans="15:15" x14ac:dyDescent="0.2">
      <c r="O37093" s="223"/>
    </row>
    <row r="37094" spans="15:15" x14ac:dyDescent="0.2">
      <c r="O37094" s="223"/>
    </row>
    <row r="37095" spans="15:15" x14ac:dyDescent="0.2">
      <c r="O37095" s="223"/>
    </row>
    <row r="37096" spans="15:15" x14ac:dyDescent="0.2">
      <c r="O37096" s="223"/>
    </row>
    <row r="37097" spans="15:15" x14ac:dyDescent="0.2">
      <c r="O37097" s="223"/>
    </row>
    <row r="37098" spans="15:15" x14ac:dyDescent="0.2">
      <c r="O37098" s="223"/>
    </row>
    <row r="37099" spans="15:15" x14ac:dyDescent="0.2">
      <c r="O37099" s="223"/>
    </row>
    <row r="37100" spans="15:15" x14ac:dyDescent="0.2">
      <c r="O37100" s="223"/>
    </row>
    <row r="37101" spans="15:15" x14ac:dyDescent="0.2">
      <c r="O37101" s="223"/>
    </row>
    <row r="37102" spans="15:15" x14ac:dyDescent="0.2">
      <c r="O37102" s="223"/>
    </row>
    <row r="37103" spans="15:15" x14ac:dyDescent="0.2">
      <c r="O37103" s="223"/>
    </row>
    <row r="37104" spans="15:15" x14ac:dyDescent="0.2">
      <c r="O37104" s="223"/>
    </row>
    <row r="37105" spans="15:15" x14ac:dyDescent="0.2">
      <c r="O37105" s="223"/>
    </row>
    <row r="37106" spans="15:15" x14ac:dyDescent="0.2">
      <c r="O37106" s="223"/>
    </row>
    <row r="37107" spans="15:15" x14ac:dyDescent="0.2">
      <c r="O37107" s="223"/>
    </row>
    <row r="37108" spans="15:15" x14ac:dyDescent="0.2">
      <c r="O37108" s="223"/>
    </row>
    <row r="37109" spans="15:15" x14ac:dyDescent="0.2">
      <c r="O37109" s="223"/>
    </row>
    <row r="37110" spans="15:15" x14ac:dyDescent="0.2">
      <c r="O37110" s="223"/>
    </row>
    <row r="37111" spans="15:15" x14ac:dyDescent="0.2">
      <c r="O37111" s="223"/>
    </row>
    <row r="37112" spans="15:15" x14ac:dyDescent="0.2">
      <c r="O37112" s="223"/>
    </row>
    <row r="37113" spans="15:15" x14ac:dyDescent="0.2">
      <c r="O37113" s="223"/>
    </row>
    <row r="37114" spans="15:15" x14ac:dyDescent="0.2">
      <c r="O37114" s="223"/>
    </row>
    <row r="37115" spans="15:15" x14ac:dyDescent="0.2">
      <c r="O37115" s="223"/>
    </row>
    <row r="37116" spans="15:15" x14ac:dyDescent="0.2">
      <c r="O37116" s="223"/>
    </row>
    <row r="37117" spans="15:15" x14ac:dyDescent="0.2">
      <c r="O37117" s="223"/>
    </row>
    <row r="37118" spans="15:15" x14ac:dyDescent="0.2">
      <c r="O37118" s="223"/>
    </row>
    <row r="37119" spans="15:15" x14ac:dyDescent="0.2">
      <c r="O37119" s="223"/>
    </row>
    <row r="37120" spans="15:15" x14ac:dyDescent="0.2">
      <c r="O37120" s="223"/>
    </row>
    <row r="37121" spans="15:15" x14ac:dyDescent="0.2">
      <c r="O37121" s="223"/>
    </row>
    <row r="37122" spans="15:15" x14ac:dyDescent="0.2">
      <c r="O37122" s="223"/>
    </row>
    <row r="37123" spans="15:15" x14ac:dyDescent="0.2">
      <c r="O37123" s="223"/>
    </row>
    <row r="37124" spans="15:15" x14ac:dyDescent="0.2">
      <c r="O37124" s="223"/>
    </row>
    <row r="37125" spans="15:15" x14ac:dyDescent="0.2">
      <c r="O37125" s="223"/>
    </row>
    <row r="37126" spans="15:15" x14ac:dyDescent="0.2">
      <c r="O37126" s="223"/>
    </row>
    <row r="37127" spans="15:15" x14ac:dyDescent="0.2">
      <c r="O37127" s="223"/>
    </row>
    <row r="37128" spans="15:15" x14ac:dyDescent="0.2">
      <c r="O37128" s="223"/>
    </row>
    <row r="37129" spans="15:15" x14ac:dyDescent="0.2">
      <c r="O37129" s="223"/>
    </row>
    <row r="37130" spans="15:15" x14ac:dyDescent="0.2">
      <c r="O37130" s="223"/>
    </row>
    <row r="37131" spans="15:15" x14ac:dyDescent="0.2">
      <c r="O37131" s="223"/>
    </row>
    <row r="37132" spans="15:15" x14ac:dyDescent="0.2">
      <c r="O37132" s="223"/>
    </row>
    <row r="37133" spans="15:15" x14ac:dyDescent="0.2">
      <c r="O37133" s="223"/>
    </row>
    <row r="37134" spans="15:15" x14ac:dyDescent="0.2">
      <c r="O37134" s="223"/>
    </row>
    <row r="37135" spans="15:15" x14ac:dyDescent="0.2">
      <c r="O37135" s="223"/>
    </row>
    <row r="37136" spans="15:15" x14ac:dyDescent="0.2">
      <c r="O37136" s="223"/>
    </row>
    <row r="37137" spans="15:15" x14ac:dyDescent="0.2">
      <c r="O37137" s="223"/>
    </row>
    <row r="37138" spans="15:15" x14ac:dyDescent="0.2">
      <c r="O37138" s="223"/>
    </row>
    <row r="37139" spans="15:15" x14ac:dyDescent="0.2">
      <c r="O37139" s="223"/>
    </row>
    <row r="37140" spans="15:15" x14ac:dyDescent="0.2">
      <c r="O37140" s="223"/>
    </row>
    <row r="37141" spans="15:15" x14ac:dyDescent="0.2">
      <c r="O37141" s="223"/>
    </row>
    <row r="37142" spans="15:15" x14ac:dyDescent="0.2">
      <c r="O37142" s="223"/>
    </row>
    <row r="37143" spans="15:15" x14ac:dyDescent="0.2">
      <c r="O37143" s="223"/>
    </row>
    <row r="37144" spans="15:15" x14ac:dyDescent="0.2">
      <c r="O37144" s="223"/>
    </row>
    <row r="37145" spans="15:15" x14ac:dyDescent="0.2">
      <c r="O37145" s="223"/>
    </row>
    <row r="37146" spans="15:15" x14ac:dyDescent="0.2">
      <c r="O37146" s="223"/>
    </row>
    <row r="37147" spans="15:15" x14ac:dyDescent="0.2">
      <c r="O37147" s="223"/>
    </row>
    <row r="37148" spans="15:15" x14ac:dyDescent="0.2">
      <c r="O37148" s="223"/>
    </row>
    <row r="37149" spans="15:15" x14ac:dyDescent="0.2">
      <c r="O37149" s="223"/>
    </row>
    <row r="37150" spans="15:15" x14ac:dyDescent="0.2">
      <c r="O37150" s="223"/>
    </row>
    <row r="37151" spans="15:15" x14ac:dyDescent="0.2">
      <c r="O37151" s="223"/>
    </row>
    <row r="37152" spans="15:15" x14ac:dyDescent="0.2">
      <c r="O37152" s="223"/>
    </row>
    <row r="37153" spans="15:15" x14ac:dyDescent="0.2">
      <c r="O37153" s="223"/>
    </row>
    <row r="37154" spans="15:15" x14ac:dyDescent="0.2">
      <c r="O37154" s="223"/>
    </row>
    <row r="37155" spans="15:15" x14ac:dyDescent="0.2">
      <c r="O37155" s="223"/>
    </row>
    <row r="37156" spans="15:15" x14ac:dyDescent="0.2">
      <c r="O37156" s="223"/>
    </row>
    <row r="37157" spans="15:15" x14ac:dyDescent="0.2">
      <c r="O37157" s="223"/>
    </row>
    <row r="37158" spans="15:15" x14ac:dyDescent="0.2">
      <c r="O37158" s="223"/>
    </row>
    <row r="37159" spans="15:15" x14ac:dyDescent="0.2">
      <c r="O37159" s="223"/>
    </row>
    <row r="37160" spans="15:15" x14ac:dyDescent="0.2">
      <c r="O37160" s="223"/>
    </row>
    <row r="37161" spans="15:15" x14ac:dyDescent="0.2">
      <c r="O37161" s="223"/>
    </row>
    <row r="37162" spans="15:15" x14ac:dyDescent="0.2">
      <c r="O37162" s="223"/>
    </row>
    <row r="37163" spans="15:15" x14ac:dyDescent="0.2">
      <c r="O37163" s="223"/>
    </row>
    <row r="37164" spans="15:15" x14ac:dyDescent="0.2">
      <c r="O37164" s="223"/>
    </row>
    <row r="37165" spans="15:15" x14ac:dyDescent="0.2">
      <c r="O37165" s="223"/>
    </row>
    <row r="37166" spans="15:15" x14ac:dyDescent="0.2">
      <c r="O37166" s="223"/>
    </row>
    <row r="37167" spans="15:15" x14ac:dyDescent="0.2">
      <c r="O37167" s="223"/>
    </row>
    <row r="37168" spans="15:15" x14ac:dyDescent="0.2">
      <c r="O37168" s="223"/>
    </row>
    <row r="37169" spans="15:15" x14ac:dyDescent="0.2">
      <c r="O37169" s="223"/>
    </row>
    <row r="37170" spans="15:15" x14ac:dyDescent="0.2">
      <c r="O37170" s="223"/>
    </row>
    <row r="37171" spans="15:15" x14ac:dyDescent="0.2">
      <c r="O37171" s="223"/>
    </row>
    <row r="37172" spans="15:15" x14ac:dyDescent="0.2">
      <c r="O37172" s="223"/>
    </row>
    <row r="37173" spans="15:15" x14ac:dyDescent="0.2">
      <c r="O37173" s="223"/>
    </row>
    <row r="37174" spans="15:15" x14ac:dyDescent="0.2">
      <c r="O37174" s="223"/>
    </row>
    <row r="37175" spans="15:15" x14ac:dyDescent="0.2">
      <c r="O37175" s="223"/>
    </row>
    <row r="37176" spans="15:15" x14ac:dyDescent="0.2">
      <c r="O37176" s="223"/>
    </row>
    <row r="37177" spans="15:15" x14ac:dyDescent="0.2">
      <c r="O37177" s="223"/>
    </row>
    <row r="37178" spans="15:15" x14ac:dyDescent="0.2">
      <c r="O37178" s="223"/>
    </row>
    <row r="37179" spans="15:15" x14ac:dyDescent="0.2">
      <c r="O37179" s="223"/>
    </row>
    <row r="37180" spans="15:15" x14ac:dyDescent="0.2">
      <c r="O37180" s="223"/>
    </row>
    <row r="37181" spans="15:15" x14ac:dyDescent="0.2">
      <c r="O37181" s="223"/>
    </row>
    <row r="37182" spans="15:15" x14ac:dyDescent="0.2">
      <c r="O37182" s="223"/>
    </row>
    <row r="37183" spans="15:15" x14ac:dyDescent="0.2">
      <c r="O37183" s="223"/>
    </row>
    <row r="37184" spans="15:15" x14ac:dyDescent="0.2">
      <c r="O37184" s="223"/>
    </row>
    <row r="37185" spans="15:15" x14ac:dyDescent="0.2">
      <c r="O37185" s="223"/>
    </row>
    <row r="37186" spans="15:15" x14ac:dyDescent="0.2">
      <c r="O37186" s="223"/>
    </row>
    <row r="37187" spans="15:15" x14ac:dyDescent="0.2">
      <c r="O37187" s="223"/>
    </row>
    <row r="37188" spans="15:15" x14ac:dyDescent="0.2">
      <c r="O37188" s="223"/>
    </row>
    <row r="37189" spans="15:15" x14ac:dyDescent="0.2">
      <c r="O37189" s="223"/>
    </row>
    <row r="37190" spans="15:15" x14ac:dyDescent="0.2">
      <c r="O37190" s="223"/>
    </row>
    <row r="37191" spans="15:15" x14ac:dyDescent="0.2">
      <c r="O37191" s="223"/>
    </row>
    <row r="37192" spans="15:15" x14ac:dyDescent="0.2">
      <c r="O37192" s="223"/>
    </row>
    <row r="37193" spans="15:15" x14ac:dyDescent="0.2">
      <c r="O37193" s="223"/>
    </row>
    <row r="37194" spans="15:15" x14ac:dyDescent="0.2">
      <c r="O37194" s="223"/>
    </row>
    <row r="37195" spans="15:15" x14ac:dyDescent="0.2">
      <c r="O37195" s="223"/>
    </row>
    <row r="37196" spans="15:15" x14ac:dyDescent="0.2">
      <c r="O37196" s="223"/>
    </row>
    <row r="37197" spans="15:15" x14ac:dyDescent="0.2">
      <c r="O37197" s="223"/>
    </row>
    <row r="37198" spans="15:15" x14ac:dyDescent="0.2">
      <c r="O37198" s="223"/>
    </row>
    <row r="37199" spans="15:15" x14ac:dyDescent="0.2">
      <c r="O37199" s="223"/>
    </row>
    <row r="37200" spans="15:15" x14ac:dyDescent="0.2">
      <c r="O37200" s="223"/>
    </row>
    <row r="37201" spans="15:15" x14ac:dyDescent="0.2">
      <c r="O37201" s="223"/>
    </row>
    <row r="37202" spans="15:15" x14ac:dyDescent="0.2">
      <c r="O37202" s="223"/>
    </row>
    <row r="37203" spans="15:15" x14ac:dyDescent="0.2">
      <c r="O37203" s="223"/>
    </row>
    <row r="37204" spans="15:15" x14ac:dyDescent="0.2">
      <c r="O37204" s="223"/>
    </row>
    <row r="37205" spans="15:15" x14ac:dyDescent="0.2">
      <c r="O37205" s="223"/>
    </row>
    <row r="37206" spans="15:15" x14ac:dyDescent="0.2">
      <c r="O37206" s="223"/>
    </row>
    <row r="37207" spans="15:15" x14ac:dyDescent="0.2">
      <c r="O37207" s="223"/>
    </row>
    <row r="37208" spans="15:15" x14ac:dyDescent="0.2">
      <c r="O37208" s="223"/>
    </row>
    <row r="37209" spans="15:15" x14ac:dyDescent="0.2">
      <c r="O37209" s="223"/>
    </row>
    <row r="37210" spans="15:15" x14ac:dyDescent="0.2">
      <c r="O37210" s="223"/>
    </row>
    <row r="37211" spans="15:15" x14ac:dyDescent="0.2">
      <c r="O37211" s="223"/>
    </row>
    <row r="37212" spans="15:15" x14ac:dyDescent="0.2">
      <c r="O37212" s="223"/>
    </row>
    <row r="37213" spans="15:15" x14ac:dyDescent="0.2">
      <c r="O37213" s="223"/>
    </row>
    <row r="37214" spans="15:15" x14ac:dyDescent="0.2">
      <c r="O37214" s="223"/>
    </row>
    <row r="37215" spans="15:15" x14ac:dyDescent="0.2">
      <c r="O37215" s="223"/>
    </row>
    <row r="37216" spans="15:15" x14ac:dyDescent="0.2">
      <c r="O37216" s="223"/>
    </row>
    <row r="37217" spans="15:15" x14ac:dyDescent="0.2">
      <c r="O37217" s="223"/>
    </row>
    <row r="37218" spans="15:15" x14ac:dyDescent="0.2">
      <c r="O37218" s="223"/>
    </row>
    <row r="37219" spans="15:15" x14ac:dyDescent="0.2">
      <c r="O37219" s="223"/>
    </row>
    <row r="37220" spans="15:15" x14ac:dyDescent="0.2">
      <c r="O37220" s="223"/>
    </row>
    <row r="37221" spans="15:15" x14ac:dyDescent="0.2">
      <c r="O37221" s="223"/>
    </row>
    <row r="37222" spans="15:15" x14ac:dyDescent="0.2">
      <c r="O37222" s="223"/>
    </row>
    <row r="37223" spans="15:15" x14ac:dyDescent="0.2">
      <c r="O37223" s="223"/>
    </row>
    <row r="37224" spans="15:15" x14ac:dyDescent="0.2">
      <c r="O37224" s="223"/>
    </row>
    <row r="37225" spans="15:15" x14ac:dyDescent="0.2">
      <c r="O37225" s="223"/>
    </row>
    <row r="37226" spans="15:15" x14ac:dyDescent="0.2">
      <c r="O37226" s="223"/>
    </row>
    <row r="37227" spans="15:15" x14ac:dyDescent="0.2">
      <c r="O37227" s="223"/>
    </row>
    <row r="37228" spans="15:15" x14ac:dyDescent="0.2">
      <c r="O37228" s="223"/>
    </row>
    <row r="37229" spans="15:15" x14ac:dyDescent="0.2">
      <c r="O37229" s="223"/>
    </row>
    <row r="37230" spans="15:15" x14ac:dyDescent="0.2">
      <c r="O37230" s="223"/>
    </row>
    <row r="37231" spans="15:15" x14ac:dyDescent="0.2">
      <c r="O37231" s="223"/>
    </row>
    <row r="37232" spans="15:15" x14ac:dyDescent="0.2">
      <c r="O37232" s="223"/>
    </row>
    <row r="37233" spans="15:15" x14ac:dyDescent="0.2">
      <c r="O37233" s="223"/>
    </row>
    <row r="37234" spans="15:15" x14ac:dyDescent="0.2">
      <c r="O37234" s="223"/>
    </row>
    <row r="37235" spans="15:15" x14ac:dyDescent="0.2">
      <c r="O37235" s="223"/>
    </row>
    <row r="37236" spans="15:15" x14ac:dyDescent="0.2">
      <c r="O37236" s="223"/>
    </row>
    <row r="37237" spans="15:15" x14ac:dyDescent="0.2">
      <c r="O37237" s="223"/>
    </row>
    <row r="37238" spans="15:15" x14ac:dyDescent="0.2">
      <c r="O37238" s="223"/>
    </row>
    <row r="37239" spans="15:15" x14ac:dyDescent="0.2">
      <c r="O37239" s="223"/>
    </row>
    <row r="37240" spans="15:15" x14ac:dyDescent="0.2">
      <c r="O37240" s="223"/>
    </row>
    <row r="37241" spans="15:15" x14ac:dyDescent="0.2">
      <c r="O37241" s="223"/>
    </row>
    <row r="37242" spans="15:15" x14ac:dyDescent="0.2">
      <c r="O37242" s="223"/>
    </row>
    <row r="37243" spans="15:15" x14ac:dyDescent="0.2">
      <c r="O37243" s="223"/>
    </row>
    <row r="37244" spans="15:15" x14ac:dyDescent="0.2">
      <c r="O37244" s="223"/>
    </row>
    <row r="37245" spans="15:15" x14ac:dyDescent="0.2">
      <c r="O37245" s="223"/>
    </row>
    <row r="37246" spans="15:15" x14ac:dyDescent="0.2">
      <c r="O37246" s="223"/>
    </row>
    <row r="37247" spans="15:15" x14ac:dyDescent="0.2">
      <c r="O37247" s="223"/>
    </row>
    <row r="37248" spans="15:15" x14ac:dyDescent="0.2">
      <c r="O37248" s="223"/>
    </row>
    <row r="37249" spans="15:15" x14ac:dyDescent="0.2">
      <c r="O37249" s="223"/>
    </row>
    <row r="37250" spans="15:15" x14ac:dyDescent="0.2">
      <c r="O37250" s="223"/>
    </row>
    <row r="37251" spans="15:15" x14ac:dyDescent="0.2">
      <c r="O37251" s="223"/>
    </row>
    <row r="37252" spans="15:15" x14ac:dyDescent="0.2">
      <c r="O37252" s="223"/>
    </row>
    <row r="37253" spans="15:15" x14ac:dyDescent="0.2">
      <c r="O37253" s="223"/>
    </row>
    <row r="37254" spans="15:15" x14ac:dyDescent="0.2">
      <c r="O37254" s="223"/>
    </row>
    <row r="37255" spans="15:15" x14ac:dyDescent="0.2">
      <c r="O37255" s="223"/>
    </row>
    <row r="37256" spans="15:15" x14ac:dyDescent="0.2">
      <c r="O37256" s="223"/>
    </row>
    <row r="37257" spans="15:15" x14ac:dyDescent="0.2">
      <c r="O37257" s="223"/>
    </row>
    <row r="37258" spans="15:15" x14ac:dyDescent="0.2">
      <c r="O37258" s="223"/>
    </row>
    <row r="37259" spans="15:15" x14ac:dyDescent="0.2">
      <c r="O37259" s="223"/>
    </row>
    <row r="37260" spans="15:15" x14ac:dyDescent="0.2">
      <c r="O37260" s="223"/>
    </row>
    <row r="37261" spans="15:15" x14ac:dyDescent="0.2">
      <c r="O37261" s="223"/>
    </row>
    <row r="37262" spans="15:15" x14ac:dyDescent="0.2">
      <c r="O37262" s="223"/>
    </row>
    <row r="37263" spans="15:15" x14ac:dyDescent="0.2">
      <c r="O37263" s="223"/>
    </row>
    <row r="37264" spans="15:15" x14ac:dyDescent="0.2">
      <c r="O37264" s="223"/>
    </row>
    <row r="37265" spans="15:15" x14ac:dyDescent="0.2">
      <c r="O37265" s="223"/>
    </row>
    <row r="37266" spans="15:15" x14ac:dyDescent="0.2">
      <c r="O37266" s="223"/>
    </row>
    <row r="37267" spans="15:15" x14ac:dyDescent="0.2">
      <c r="O37267" s="223"/>
    </row>
    <row r="37268" spans="15:15" x14ac:dyDescent="0.2">
      <c r="O37268" s="223"/>
    </row>
    <row r="37269" spans="15:15" x14ac:dyDescent="0.2">
      <c r="O37269" s="223"/>
    </row>
    <row r="37270" spans="15:15" x14ac:dyDescent="0.2">
      <c r="O37270" s="223"/>
    </row>
    <row r="37271" spans="15:15" x14ac:dyDescent="0.2">
      <c r="O37271" s="223"/>
    </row>
    <row r="37272" spans="15:15" x14ac:dyDescent="0.2">
      <c r="O37272" s="223"/>
    </row>
    <row r="37273" spans="15:15" x14ac:dyDescent="0.2">
      <c r="O37273" s="223"/>
    </row>
    <row r="37274" spans="15:15" x14ac:dyDescent="0.2">
      <c r="O37274" s="223"/>
    </row>
    <row r="37275" spans="15:15" x14ac:dyDescent="0.2">
      <c r="O37275" s="223"/>
    </row>
    <row r="37276" spans="15:15" x14ac:dyDescent="0.2">
      <c r="O37276" s="223"/>
    </row>
    <row r="37277" spans="15:15" x14ac:dyDescent="0.2">
      <c r="O37277" s="223"/>
    </row>
    <row r="37278" spans="15:15" x14ac:dyDescent="0.2">
      <c r="O37278" s="223"/>
    </row>
    <row r="37279" spans="15:15" x14ac:dyDescent="0.2">
      <c r="O37279" s="223"/>
    </row>
    <row r="37280" spans="15:15" x14ac:dyDescent="0.2">
      <c r="O37280" s="223"/>
    </row>
    <row r="37281" spans="15:15" x14ac:dyDescent="0.2">
      <c r="O37281" s="223"/>
    </row>
    <row r="37282" spans="15:15" x14ac:dyDescent="0.2">
      <c r="O37282" s="223"/>
    </row>
    <row r="37283" spans="15:15" x14ac:dyDescent="0.2">
      <c r="O37283" s="223"/>
    </row>
    <row r="37284" spans="15:15" x14ac:dyDescent="0.2">
      <c r="O37284" s="223"/>
    </row>
    <row r="37285" spans="15:15" x14ac:dyDescent="0.2">
      <c r="O37285" s="223"/>
    </row>
    <row r="37286" spans="15:15" x14ac:dyDescent="0.2">
      <c r="O37286" s="223"/>
    </row>
    <row r="37287" spans="15:15" x14ac:dyDescent="0.2">
      <c r="O37287" s="223"/>
    </row>
    <row r="37288" spans="15:15" x14ac:dyDescent="0.2">
      <c r="O37288" s="223"/>
    </row>
    <row r="37289" spans="15:15" x14ac:dyDescent="0.2">
      <c r="O37289" s="223"/>
    </row>
    <row r="37290" spans="15:15" x14ac:dyDescent="0.2">
      <c r="O37290" s="223"/>
    </row>
    <row r="37291" spans="15:15" x14ac:dyDescent="0.2">
      <c r="O37291" s="223"/>
    </row>
    <row r="37292" spans="15:15" x14ac:dyDescent="0.2">
      <c r="O37292" s="223"/>
    </row>
    <row r="37293" spans="15:15" x14ac:dyDescent="0.2">
      <c r="O37293" s="223"/>
    </row>
    <row r="37294" spans="15:15" x14ac:dyDescent="0.2">
      <c r="O37294" s="223"/>
    </row>
    <row r="37295" spans="15:15" x14ac:dyDescent="0.2">
      <c r="O37295" s="223"/>
    </row>
    <row r="37296" spans="15:15" x14ac:dyDescent="0.2">
      <c r="O37296" s="223"/>
    </row>
    <row r="37297" spans="15:15" x14ac:dyDescent="0.2">
      <c r="O37297" s="223"/>
    </row>
    <row r="37298" spans="15:15" x14ac:dyDescent="0.2">
      <c r="O37298" s="223"/>
    </row>
    <row r="37299" spans="15:15" x14ac:dyDescent="0.2">
      <c r="O37299" s="223"/>
    </row>
    <row r="37300" spans="15:15" x14ac:dyDescent="0.2">
      <c r="O37300" s="223"/>
    </row>
    <row r="37301" spans="15:15" x14ac:dyDescent="0.2">
      <c r="O37301" s="223"/>
    </row>
    <row r="37302" spans="15:15" x14ac:dyDescent="0.2">
      <c r="O37302" s="223"/>
    </row>
    <row r="37303" spans="15:15" x14ac:dyDescent="0.2">
      <c r="O37303" s="223"/>
    </row>
    <row r="37304" spans="15:15" x14ac:dyDescent="0.2">
      <c r="O37304" s="223"/>
    </row>
    <row r="37305" spans="15:15" x14ac:dyDescent="0.2">
      <c r="O37305" s="223"/>
    </row>
    <row r="37306" spans="15:15" x14ac:dyDescent="0.2">
      <c r="O37306" s="223"/>
    </row>
    <row r="37307" spans="15:15" x14ac:dyDescent="0.2">
      <c r="O37307" s="223"/>
    </row>
    <row r="37308" spans="15:15" x14ac:dyDescent="0.2">
      <c r="O37308" s="223"/>
    </row>
    <row r="37309" spans="15:15" x14ac:dyDescent="0.2">
      <c r="O37309" s="223"/>
    </row>
    <row r="37310" spans="15:15" x14ac:dyDescent="0.2">
      <c r="O37310" s="223"/>
    </row>
    <row r="37311" spans="15:15" x14ac:dyDescent="0.2">
      <c r="O37311" s="223"/>
    </row>
    <row r="37312" spans="15:15" x14ac:dyDescent="0.2">
      <c r="O37312" s="223"/>
    </row>
    <row r="37313" spans="15:15" x14ac:dyDescent="0.2">
      <c r="O37313" s="223"/>
    </row>
    <row r="37314" spans="15:15" x14ac:dyDescent="0.2">
      <c r="O37314" s="223"/>
    </row>
    <row r="37315" spans="15:15" x14ac:dyDescent="0.2">
      <c r="O37315" s="223"/>
    </row>
    <row r="37316" spans="15:15" x14ac:dyDescent="0.2">
      <c r="O37316" s="223"/>
    </row>
    <row r="37317" spans="15:15" x14ac:dyDescent="0.2">
      <c r="O37317" s="223"/>
    </row>
    <row r="37318" spans="15:15" x14ac:dyDescent="0.2">
      <c r="O37318" s="223"/>
    </row>
    <row r="37319" spans="15:15" x14ac:dyDescent="0.2">
      <c r="O37319" s="223"/>
    </row>
    <row r="37320" spans="15:15" x14ac:dyDescent="0.2">
      <c r="O37320" s="223"/>
    </row>
    <row r="37321" spans="15:15" x14ac:dyDescent="0.2">
      <c r="O37321" s="223"/>
    </row>
    <row r="37322" spans="15:15" x14ac:dyDescent="0.2">
      <c r="O37322" s="223"/>
    </row>
    <row r="37323" spans="15:15" x14ac:dyDescent="0.2">
      <c r="O37323" s="223"/>
    </row>
    <row r="37324" spans="15:15" x14ac:dyDescent="0.2">
      <c r="O37324" s="223"/>
    </row>
    <row r="37325" spans="15:15" x14ac:dyDescent="0.2">
      <c r="O37325" s="223"/>
    </row>
    <row r="37326" spans="15:15" x14ac:dyDescent="0.2">
      <c r="O37326" s="223"/>
    </row>
    <row r="37327" spans="15:15" x14ac:dyDescent="0.2">
      <c r="O37327" s="223"/>
    </row>
    <row r="37328" spans="15:15" x14ac:dyDescent="0.2">
      <c r="O37328" s="223"/>
    </row>
    <row r="37329" spans="15:15" x14ac:dyDescent="0.2">
      <c r="O37329" s="223"/>
    </row>
    <row r="37330" spans="15:15" x14ac:dyDescent="0.2">
      <c r="O37330" s="223"/>
    </row>
    <row r="37331" spans="15:15" x14ac:dyDescent="0.2">
      <c r="O37331" s="223"/>
    </row>
    <row r="37332" spans="15:15" x14ac:dyDescent="0.2">
      <c r="O37332" s="223"/>
    </row>
    <row r="37333" spans="15:15" x14ac:dyDescent="0.2">
      <c r="O37333" s="223"/>
    </row>
    <row r="37334" spans="15:15" x14ac:dyDescent="0.2">
      <c r="O37334" s="223"/>
    </row>
    <row r="37335" spans="15:15" x14ac:dyDescent="0.2">
      <c r="O37335" s="223"/>
    </row>
    <row r="37336" spans="15:15" x14ac:dyDescent="0.2">
      <c r="O37336" s="223"/>
    </row>
    <row r="37337" spans="15:15" x14ac:dyDescent="0.2">
      <c r="O37337" s="223"/>
    </row>
    <row r="37338" spans="15:15" x14ac:dyDescent="0.2">
      <c r="O37338" s="223"/>
    </row>
    <row r="37339" spans="15:15" x14ac:dyDescent="0.2">
      <c r="O37339" s="223"/>
    </row>
    <row r="37340" spans="15:15" x14ac:dyDescent="0.2">
      <c r="O37340" s="223"/>
    </row>
    <row r="37341" spans="15:15" x14ac:dyDescent="0.2">
      <c r="O37341" s="223"/>
    </row>
    <row r="37342" spans="15:15" x14ac:dyDescent="0.2">
      <c r="O37342" s="223"/>
    </row>
    <row r="37343" spans="15:15" x14ac:dyDescent="0.2">
      <c r="O37343" s="223"/>
    </row>
    <row r="37344" spans="15:15" x14ac:dyDescent="0.2">
      <c r="O37344" s="223"/>
    </row>
    <row r="37345" spans="15:15" x14ac:dyDescent="0.2">
      <c r="O37345" s="223"/>
    </row>
    <row r="37346" spans="15:15" x14ac:dyDescent="0.2">
      <c r="O37346" s="223"/>
    </row>
    <row r="37347" spans="15:15" x14ac:dyDescent="0.2">
      <c r="O37347" s="223"/>
    </row>
    <row r="37348" spans="15:15" x14ac:dyDescent="0.2">
      <c r="O37348" s="223"/>
    </row>
    <row r="37349" spans="15:15" x14ac:dyDescent="0.2">
      <c r="O37349" s="223"/>
    </row>
    <row r="37350" spans="15:15" x14ac:dyDescent="0.2">
      <c r="O37350" s="223"/>
    </row>
    <row r="37351" spans="15:15" x14ac:dyDescent="0.2">
      <c r="O37351" s="223"/>
    </row>
    <row r="37352" spans="15:15" x14ac:dyDescent="0.2">
      <c r="O37352" s="223"/>
    </row>
    <row r="37353" spans="15:15" x14ac:dyDescent="0.2">
      <c r="O37353" s="223"/>
    </row>
    <row r="37354" spans="15:15" x14ac:dyDescent="0.2">
      <c r="O37354" s="223"/>
    </row>
    <row r="37355" spans="15:15" x14ac:dyDescent="0.2">
      <c r="O37355" s="223"/>
    </row>
    <row r="37356" spans="15:15" x14ac:dyDescent="0.2">
      <c r="O37356" s="223"/>
    </row>
    <row r="37357" spans="15:15" x14ac:dyDescent="0.2">
      <c r="O37357" s="223"/>
    </row>
    <row r="37358" spans="15:15" x14ac:dyDescent="0.2">
      <c r="O37358" s="223"/>
    </row>
    <row r="37359" spans="15:15" x14ac:dyDescent="0.2">
      <c r="O37359" s="223"/>
    </row>
    <row r="37360" spans="15:15" x14ac:dyDescent="0.2">
      <c r="O37360" s="223"/>
    </row>
    <row r="37361" spans="15:15" x14ac:dyDescent="0.2">
      <c r="O37361" s="223"/>
    </row>
    <row r="37362" spans="15:15" x14ac:dyDescent="0.2">
      <c r="O37362" s="223"/>
    </row>
    <row r="37363" spans="15:15" x14ac:dyDescent="0.2">
      <c r="O37363" s="223"/>
    </row>
    <row r="37364" spans="15:15" x14ac:dyDescent="0.2">
      <c r="O37364" s="223"/>
    </row>
    <row r="37365" spans="15:15" x14ac:dyDescent="0.2">
      <c r="O37365" s="223"/>
    </row>
    <row r="37366" spans="15:15" x14ac:dyDescent="0.2">
      <c r="O37366" s="223"/>
    </row>
    <row r="37367" spans="15:15" x14ac:dyDescent="0.2">
      <c r="O37367" s="223"/>
    </row>
    <row r="37368" spans="15:15" x14ac:dyDescent="0.2">
      <c r="O37368" s="223"/>
    </row>
    <row r="37369" spans="15:15" x14ac:dyDescent="0.2">
      <c r="O37369" s="223"/>
    </row>
    <row r="37370" spans="15:15" x14ac:dyDescent="0.2">
      <c r="O37370" s="223"/>
    </row>
    <row r="37371" spans="15:15" x14ac:dyDescent="0.2">
      <c r="O37371" s="223"/>
    </row>
    <row r="37372" spans="15:15" x14ac:dyDescent="0.2">
      <c r="O37372" s="223"/>
    </row>
    <row r="37373" spans="15:15" x14ac:dyDescent="0.2">
      <c r="O37373" s="223"/>
    </row>
    <row r="37374" spans="15:15" x14ac:dyDescent="0.2">
      <c r="O37374" s="223"/>
    </row>
    <row r="37375" spans="15:15" x14ac:dyDescent="0.2">
      <c r="O37375" s="223"/>
    </row>
    <row r="37376" spans="15:15" x14ac:dyDescent="0.2">
      <c r="O37376" s="223"/>
    </row>
    <row r="37377" spans="15:15" x14ac:dyDescent="0.2">
      <c r="O37377" s="223"/>
    </row>
    <row r="37378" spans="15:15" x14ac:dyDescent="0.2">
      <c r="O37378" s="223"/>
    </row>
    <row r="37379" spans="15:15" x14ac:dyDescent="0.2">
      <c r="O37379" s="223"/>
    </row>
    <row r="37380" spans="15:15" x14ac:dyDescent="0.2">
      <c r="O37380" s="223"/>
    </row>
    <row r="37381" spans="15:15" x14ac:dyDescent="0.2">
      <c r="O37381" s="223"/>
    </row>
    <row r="37382" spans="15:15" x14ac:dyDescent="0.2">
      <c r="O37382" s="223"/>
    </row>
    <row r="37383" spans="15:15" x14ac:dyDescent="0.2">
      <c r="O37383" s="223"/>
    </row>
    <row r="37384" spans="15:15" x14ac:dyDescent="0.2">
      <c r="O37384" s="223"/>
    </row>
    <row r="37385" spans="15:15" x14ac:dyDescent="0.2">
      <c r="O37385" s="223"/>
    </row>
    <row r="37386" spans="15:15" x14ac:dyDescent="0.2">
      <c r="O37386" s="223"/>
    </row>
    <row r="37387" spans="15:15" x14ac:dyDescent="0.2">
      <c r="O37387" s="223"/>
    </row>
    <row r="37388" spans="15:15" x14ac:dyDescent="0.2">
      <c r="O37388" s="223"/>
    </row>
    <row r="37389" spans="15:15" x14ac:dyDescent="0.2">
      <c r="O37389" s="223"/>
    </row>
    <row r="37390" spans="15:15" x14ac:dyDescent="0.2">
      <c r="O37390" s="223"/>
    </row>
    <row r="37391" spans="15:15" x14ac:dyDescent="0.2">
      <c r="O37391" s="223"/>
    </row>
    <row r="37392" spans="15:15" x14ac:dyDescent="0.2">
      <c r="O37392" s="223"/>
    </row>
    <row r="37393" spans="15:15" x14ac:dyDescent="0.2">
      <c r="O37393" s="223"/>
    </row>
    <row r="37394" spans="15:15" x14ac:dyDescent="0.2">
      <c r="O37394" s="223"/>
    </row>
    <row r="37395" spans="15:15" x14ac:dyDescent="0.2">
      <c r="O37395" s="223"/>
    </row>
    <row r="37396" spans="15:15" x14ac:dyDescent="0.2">
      <c r="O37396" s="223"/>
    </row>
    <row r="37397" spans="15:15" x14ac:dyDescent="0.2">
      <c r="O37397" s="223"/>
    </row>
    <row r="37398" spans="15:15" x14ac:dyDescent="0.2">
      <c r="O37398" s="223"/>
    </row>
    <row r="37399" spans="15:15" x14ac:dyDescent="0.2">
      <c r="O37399" s="223"/>
    </row>
    <row r="37400" spans="15:15" x14ac:dyDescent="0.2">
      <c r="O37400" s="223"/>
    </row>
    <row r="37401" spans="15:15" x14ac:dyDescent="0.2">
      <c r="O37401" s="223"/>
    </row>
    <row r="37402" spans="15:15" x14ac:dyDescent="0.2">
      <c r="O37402" s="223"/>
    </row>
    <row r="37403" spans="15:15" x14ac:dyDescent="0.2">
      <c r="O37403" s="223"/>
    </row>
    <row r="37404" spans="15:15" x14ac:dyDescent="0.2">
      <c r="O37404" s="223"/>
    </row>
    <row r="37405" spans="15:15" x14ac:dyDescent="0.2">
      <c r="O37405" s="223"/>
    </row>
    <row r="37406" spans="15:15" x14ac:dyDescent="0.2">
      <c r="O37406" s="223"/>
    </row>
    <row r="37407" spans="15:15" x14ac:dyDescent="0.2">
      <c r="O37407" s="223"/>
    </row>
    <row r="37408" spans="15:15" x14ac:dyDescent="0.2">
      <c r="O37408" s="223"/>
    </row>
    <row r="37409" spans="15:15" x14ac:dyDescent="0.2">
      <c r="O37409" s="223"/>
    </row>
    <row r="37410" spans="15:15" x14ac:dyDescent="0.2">
      <c r="O37410" s="223"/>
    </row>
    <row r="37411" spans="15:15" x14ac:dyDescent="0.2">
      <c r="O37411" s="223"/>
    </row>
    <row r="37412" spans="15:15" x14ac:dyDescent="0.2">
      <c r="O37412" s="223"/>
    </row>
    <row r="37413" spans="15:15" x14ac:dyDescent="0.2">
      <c r="O37413" s="223"/>
    </row>
    <row r="37414" spans="15:15" x14ac:dyDescent="0.2">
      <c r="O37414" s="223"/>
    </row>
    <row r="37415" spans="15:15" x14ac:dyDescent="0.2">
      <c r="O37415" s="223"/>
    </row>
    <row r="37416" spans="15:15" x14ac:dyDescent="0.2">
      <c r="O37416" s="223"/>
    </row>
    <row r="37417" spans="15:15" x14ac:dyDescent="0.2">
      <c r="O37417" s="223"/>
    </row>
    <row r="37418" spans="15:15" x14ac:dyDescent="0.2">
      <c r="O37418" s="223"/>
    </row>
    <row r="37419" spans="15:15" x14ac:dyDescent="0.2">
      <c r="O37419" s="223"/>
    </row>
    <row r="37420" spans="15:15" x14ac:dyDescent="0.2">
      <c r="O37420" s="223"/>
    </row>
    <row r="37421" spans="15:15" x14ac:dyDescent="0.2">
      <c r="O37421" s="223"/>
    </row>
    <row r="37422" spans="15:15" x14ac:dyDescent="0.2">
      <c r="O37422" s="223"/>
    </row>
    <row r="37423" spans="15:15" x14ac:dyDescent="0.2">
      <c r="O37423" s="223"/>
    </row>
    <row r="37424" spans="15:15" x14ac:dyDescent="0.2">
      <c r="O37424" s="223"/>
    </row>
    <row r="37425" spans="15:15" x14ac:dyDescent="0.2">
      <c r="O37425" s="223"/>
    </row>
    <row r="37426" spans="15:15" x14ac:dyDescent="0.2">
      <c r="O37426" s="223"/>
    </row>
    <row r="37427" spans="15:15" x14ac:dyDescent="0.2">
      <c r="O37427" s="223"/>
    </row>
    <row r="37428" spans="15:15" x14ac:dyDescent="0.2">
      <c r="O37428" s="223"/>
    </row>
    <row r="37429" spans="15:15" x14ac:dyDescent="0.2">
      <c r="O37429" s="223"/>
    </row>
    <row r="37430" spans="15:15" x14ac:dyDescent="0.2">
      <c r="O37430" s="223"/>
    </row>
    <row r="37431" spans="15:15" x14ac:dyDescent="0.2">
      <c r="O37431" s="223"/>
    </row>
    <row r="37432" spans="15:15" x14ac:dyDescent="0.2">
      <c r="O37432" s="223"/>
    </row>
    <row r="37433" spans="15:15" x14ac:dyDescent="0.2">
      <c r="O37433" s="223"/>
    </row>
    <row r="37434" spans="15:15" x14ac:dyDescent="0.2">
      <c r="O37434" s="223"/>
    </row>
    <row r="37435" spans="15:15" x14ac:dyDescent="0.2">
      <c r="O37435" s="223"/>
    </row>
    <row r="37436" spans="15:15" x14ac:dyDescent="0.2">
      <c r="O37436" s="223"/>
    </row>
    <row r="37437" spans="15:15" x14ac:dyDescent="0.2">
      <c r="O37437" s="223"/>
    </row>
    <row r="37438" spans="15:15" x14ac:dyDescent="0.2">
      <c r="O37438" s="223"/>
    </row>
    <row r="37439" spans="15:15" x14ac:dyDescent="0.2">
      <c r="O37439" s="223"/>
    </row>
    <row r="37440" spans="15:15" x14ac:dyDescent="0.2">
      <c r="O37440" s="223"/>
    </row>
    <row r="37441" spans="15:15" x14ac:dyDescent="0.2">
      <c r="O37441" s="223"/>
    </row>
    <row r="37442" spans="15:15" x14ac:dyDescent="0.2">
      <c r="O37442" s="223"/>
    </row>
    <row r="37443" spans="15:15" x14ac:dyDescent="0.2">
      <c r="O37443" s="223"/>
    </row>
    <row r="37444" spans="15:15" x14ac:dyDescent="0.2">
      <c r="O37444" s="223"/>
    </row>
    <row r="37445" spans="15:15" x14ac:dyDescent="0.2">
      <c r="O37445" s="223"/>
    </row>
    <row r="37446" spans="15:15" x14ac:dyDescent="0.2">
      <c r="O37446" s="223"/>
    </row>
    <row r="37447" spans="15:15" x14ac:dyDescent="0.2">
      <c r="O37447" s="223"/>
    </row>
    <row r="37448" spans="15:15" x14ac:dyDescent="0.2">
      <c r="O37448" s="223"/>
    </row>
    <row r="37449" spans="15:15" x14ac:dyDescent="0.2">
      <c r="O37449" s="223"/>
    </row>
    <row r="37450" spans="15:15" x14ac:dyDescent="0.2">
      <c r="O37450" s="223"/>
    </row>
    <row r="37451" spans="15:15" x14ac:dyDescent="0.2">
      <c r="O37451" s="223"/>
    </row>
    <row r="37452" spans="15:15" x14ac:dyDescent="0.2">
      <c r="O37452" s="223"/>
    </row>
    <row r="37453" spans="15:15" x14ac:dyDescent="0.2">
      <c r="O37453" s="223"/>
    </row>
    <row r="37454" spans="15:15" x14ac:dyDescent="0.2">
      <c r="O37454" s="223"/>
    </row>
    <row r="37455" spans="15:15" x14ac:dyDescent="0.2">
      <c r="O37455" s="223"/>
    </row>
    <row r="37456" spans="15:15" x14ac:dyDescent="0.2">
      <c r="O37456" s="223"/>
    </row>
    <row r="37457" spans="15:15" x14ac:dyDescent="0.2">
      <c r="O37457" s="223"/>
    </row>
    <row r="37458" spans="15:15" x14ac:dyDescent="0.2">
      <c r="O37458" s="223"/>
    </row>
    <row r="37459" spans="15:15" x14ac:dyDescent="0.2">
      <c r="O37459" s="223"/>
    </row>
    <row r="37460" spans="15:15" x14ac:dyDescent="0.2">
      <c r="O37460" s="223"/>
    </row>
    <row r="37461" spans="15:15" x14ac:dyDescent="0.2">
      <c r="O37461" s="223"/>
    </row>
    <row r="37462" spans="15:15" x14ac:dyDescent="0.2">
      <c r="O37462" s="223"/>
    </row>
    <row r="37463" spans="15:15" x14ac:dyDescent="0.2">
      <c r="O37463" s="223"/>
    </row>
    <row r="37464" spans="15:15" x14ac:dyDescent="0.2">
      <c r="O37464" s="223"/>
    </row>
    <row r="37465" spans="15:15" x14ac:dyDescent="0.2">
      <c r="O37465" s="223"/>
    </row>
    <row r="37466" spans="15:15" x14ac:dyDescent="0.2">
      <c r="O37466" s="223"/>
    </row>
    <row r="37467" spans="15:15" x14ac:dyDescent="0.2">
      <c r="O37467" s="223"/>
    </row>
    <row r="37468" spans="15:15" x14ac:dyDescent="0.2">
      <c r="O37468" s="223"/>
    </row>
    <row r="37469" spans="15:15" x14ac:dyDescent="0.2">
      <c r="O37469" s="223"/>
    </row>
    <row r="37470" spans="15:15" x14ac:dyDescent="0.2">
      <c r="O37470" s="223"/>
    </row>
    <row r="37471" spans="15:15" x14ac:dyDescent="0.2">
      <c r="O37471" s="223"/>
    </row>
    <row r="37472" spans="15:15" x14ac:dyDescent="0.2">
      <c r="O37472" s="223"/>
    </row>
    <row r="37473" spans="15:15" x14ac:dyDescent="0.2">
      <c r="O37473" s="223"/>
    </row>
    <row r="37474" spans="15:15" x14ac:dyDescent="0.2">
      <c r="O37474" s="223"/>
    </row>
    <row r="37475" spans="15:15" x14ac:dyDescent="0.2">
      <c r="O37475" s="223"/>
    </row>
    <row r="37476" spans="15:15" x14ac:dyDescent="0.2">
      <c r="O37476" s="223"/>
    </row>
    <row r="37477" spans="15:15" x14ac:dyDescent="0.2">
      <c r="O37477" s="223"/>
    </row>
    <row r="37478" spans="15:15" x14ac:dyDescent="0.2">
      <c r="O37478" s="223"/>
    </row>
    <row r="37479" spans="15:15" x14ac:dyDescent="0.2">
      <c r="O37479" s="223"/>
    </row>
    <row r="37480" spans="15:15" x14ac:dyDescent="0.2">
      <c r="O37480" s="223"/>
    </row>
    <row r="37481" spans="15:15" x14ac:dyDescent="0.2">
      <c r="O37481" s="223"/>
    </row>
    <row r="37482" spans="15:15" x14ac:dyDescent="0.2">
      <c r="O37482" s="223"/>
    </row>
    <row r="37483" spans="15:15" x14ac:dyDescent="0.2">
      <c r="O37483" s="223"/>
    </row>
    <row r="37484" spans="15:15" x14ac:dyDescent="0.2">
      <c r="O37484" s="223"/>
    </row>
    <row r="37485" spans="15:15" x14ac:dyDescent="0.2">
      <c r="O37485" s="223"/>
    </row>
    <row r="37486" spans="15:15" x14ac:dyDescent="0.2">
      <c r="O37486" s="223"/>
    </row>
    <row r="37487" spans="15:15" x14ac:dyDescent="0.2">
      <c r="O37487" s="223"/>
    </row>
    <row r="37488" spans="15:15" x14ac:dyDescent="0.2">
      <c r="O37488" s="223"/>
    </row>
    <row r="37489" spans="15:15" x14ac:dyDescent="0.2">
      <c r="O37489" s="223"/>
    </row>
    <row r="37490" spans="15:15" x14ac:dyDescent="0.2">
      <c r="O37490" s="223"/>
    </row>
    <row r="37491" spans="15:15" x14ac:dyDescent="0.2">
      <c r="O37491" s="223"/>
    </row>
    <row r="37492" spans="15:15" x14ac:dyDescent="0.2">
      <c r="O37492" s="223"/>
    </row>
    <row r="37493" spans="15:15" x14ac:dyDescent="0.2">
      <c r="O37493" s="223"/>
    </row>
    <row r="37494" spans="15:15" x14ac:dyDescent="0.2">
      <c r="O37494" s="223"/>
    </row>
    <row r="37495" spans="15:15" x14ac:dyDescent="0.2">
      <c r="O37495" s="223"/>
    </row>
    <row r="37496" spans="15:15" x14ac:dyDescent="0.2">
      <c r="O37496" s="223"/>
    </row>
    <row r="37497" spans="15:15" x14ac:dyDescent="0.2">
      <c r="O37497" s="223"/>
    </row>
    <row r="37498" spans="15:15" x14ac:dyDescent="0.2">
      <c r="O37498" s="223"/>
    </row>
    <row r="37499" spans="15:15" x14ac:dyDescent="0.2">
      <c r="O37499" s="223"/>
    </row>
    <row r="37500" spans="15:15" x14ac:dyDescent="0.2">
      <c r="O37500" s="223"/>
    </row>
    <row r="37501" spans="15:15" x14ac:dyDescent="0.2">
      <c r="O37501" s="223"/>
    </row>
    <row r="37502" spans="15:15" x14ac:dyDescent="0.2">
      <c r="O37502" s="223"/>
    </row>
    <row r="37503" spans="15:15" x14ac:dyDescent="0.2">
      <c r="O37503" s="223"/>
    </row>
    <row r="37504" spans="15:15" x14ac:dyDescent="0.2">
      <c r="O37504" s="223"/>
    </row>
    <row r="37505" spans="15:15" x14ac:dyDescent="0.2">
      <c r="O37505" s="223"/>
    </row>
    <row r="37506" spans="15:15" x14ac:dyDescent="0.2">
      <c r="O37506" s="223"/>
    </row>
    <row r="37507" spans="15:15" x14ac:dyDescent="0.2">
      <c r="O37507" s="223"/>
    </row>
    <row r="37508" spans="15:15" x14ac:dyDescent="0.2">
      <c r="O37508" s="223"/>
    </row>
    <row r="37509" spans="15:15" x14ac:dyDescent="0.2">
      <c r="O37509" s="223"/>
    </row>
    <row r="37510" spans="15:15" x14ac:dyDescent="0.2">
      <c r="O37510" s="223"/>
    </row>
    <row r="37511" spans="15:15" x14ac:dyDescent="0.2">
      <c r="O37511" s="223"/>
    </row>
    <row r="37512" spans="15:15" x14ac:dyDescent="0.2">
      <c r="O37512" s="223"/>
    </row>
    <row r="37513" spans="15:15" x14ac:dyDescent="0.2">
      <c r="O37513" s="223"/>
    </row>
    <row r="37514" spans="15:15" x14ac:dyDescent="0.2">
      <c r="O37514" s="223"/>
    </row>
    <row r="37515" spans="15:15" x14ac:dyDescent="0.2">
      <c r="O37515" s="223"/>
    </row>
    <row r="37516" spans="15:15" x14ac:dyDescent="0.2">
      <c r="O37516" s="223"/>
    </row>
    <row r="37517" spans="15:15" x14ac:dyDescent="0.2">
      <c r="O37517" s="223"/>
    </row>
    <row r="37518" spans="15:15" x14ac:dyDescent="0.2">
      <c r="O37518" s="223"/>
    </row>
    <row r="37519" spans="15:15" x14ac:dyDescent="0.2">
      <c r="O37519" s="223"/>
    </row>
    <row r="37520" spans="15:15" x14ac:dyDescent="0.2">
      <c r="O37520" s="223"/>
    </row>
    <row r="37521" spans="15:15" x14ac:dyDescent="0.2">
      <c r="O37521" s="223"/>
    </row>
    <row r="37522" spans="15:15" x14ac:dyDescent="0.2">
      <c r="O37522" s="223"/>
    </row>
    <row r="37523" spans="15:15" x14ac:dyDescent="0.2">
      <c r="O37523" s="223"/>
    </row>
    <row r="37524" spans="15:15" x14ac:dyDescent="0.2">
      <c r="O37524" s="223"/>
    </row>
    <row r="37525" spans="15:15" x14ac:dyDescent="0.2">
      <c r="O37525" s="223"/>
    </row>
    <row r="37526" spans="15:15" x14ac:dyDescent="0.2">
      <c r="O37526" s="223"/>
    </row>
    <row r="37527" spans="15:15" x14ac:dyDescent="0.2">
      <c r="O37527" s="223"/>
    </row>
    <row r="37528" spans="15:15" x14ac:dyDescent="0.2">
      <c r="O37528" s="223"/>
    </row>
    <row r="37529" spans="15:15" x14ac:dyDescent="0.2">
      <c r="O37529" s="223"/>
    </row>
    <row r="37530" spans="15:15" x14ac:dyDescent="0.2">
      <c r="O37530" s="223"/>
    </row>
    <row r="37531" spans="15:15" x14ac:dyDescent="0.2">
      <c r="O37531" s="223"/>
    </row>
    <row r="37532" spans="15:15" x14ac:dyDescent="0.2">
      <c r="O37532" s="223"/>
    </row>
    <row r="37533" spans="15:15" x14ac:dyDescent="0.2">
      <c r="O37533" s="223"/>
    </row>
    <row r="37534" spans="15:15" x14ac:dyDescent="0.2">
      <c r="O37534" s="223"/>
    </row>
    <row r="37535" spans="15:15" x14ac:dyDescent="0.2">
      <c r="O37535" s="223"/>
    </row>
    <row r="37536" spans="15:15" x14ac:dyDescent="0.2">
      <c r="O37536" s="223"/>
    </row>
    <row r="37537" spans="15:15" x14ac:dyDescent="0.2">
      <c r="O37537" s="223"/>
    </row>
    <row r="37538" spans="15:15" x14ac:dyDescent="0.2">
      <c r="O37538" s="223"/>
    </row>
    <row r="37539" spans="15:15" x14ac:dyDescent="0.2">
      <c r="O37539" s="223"/>
    </row>
    <row r="37540" spans="15:15" x14ac:dyDescent="0.2">
      <c r="O37540" s="223"/>
    </row>
    <row r="37541" spans="15:15" x14ac:dyDescent="0.2">
      <c r="O37541" s="223"/>
    </row>
    <row r="37542" spans="15:15" x14ac:dyDescent="0.2">
      <c r="O37542" s="223"/>
    </row>
    <row r="37543" spans="15:15" x14ac:dyDescent="0.2">
      <c r="O37543" s="223"/>
    </row>
    <row r="37544" spans="15:15" x14ac:dyDescent="0.2">
      <c r="O37544" s="223"/>
    </row>
    <row r="37545" spans="15:15" x14ac:dyDescent="0.2">
      <c r="O37545" s="223"/>
    </row>
    <row r="37546" spans="15:15" x14ac:dyDescent="0.2">
      <c r="O37546" s="223"/>
    </row>
    <row r="37547" spans="15:15" x14ac:dyDescent="0.2">
      <c r="O37547" s="223"/>
    </row>
    <row r="37548" spans="15:15" x14ac:dyDescent="0.2">
      <c r="O37548" s="223"/>
    </row>
    <row r="37549" spans="15:15" x14ac:dyDescent="0.2">
      <c r="O37549" s="223"/>
    </row>
    <row r="37550" spans="15:15" x14ac:dyDescent="0.2">
      <c r="O37550" s="223"/>
    </row>
    <row r="37551" spans="15:15" x14ac:dyDescent="0.2">
      <c r="O37551" s="223"/>
    </row>
    <row r="37552" spans="15:15" x14ac:dyDescent="0.2">
      <c r="O37552" s="223"/>
    </row>
    <row r="37553" spans="15:15" x14ac:dyDescent="0.2">
      <c r="O37553" s="223"/>
    </row>
    <row r="37554" spans="15:15" x14ac:dyDescent="0.2">
      <c r="O37554" s="223"/>
    </row>
    <row r="37555" spans="15:15" x14ac:dyDescent="0.2">
      <c r="O37555" s="223"/>
    </row>
    <row r="37556" spans="15:15" x14ac:dyDescent="0.2">
      <c r="O37556" s="223"/>
    </row>
    <row r="37557" spans="15:15" x14ac:dyDescent="0.2">
      <c r="O37557" s="223"/>
    </row>
    <row r="37558" spans="15:15" x14ac:dyDescent="0.2">
      <c r="O37558" s="223"/>
    </row>
    <row r="37559" spans="15:15" x14ac:dyDescent="0.2">
      <c r="O37559" s="223"/>
    </row>
    <row r="37560" spans="15:15" x14ac:dyDescent="0.2">
      <c r="O37560" s="223"/>
    </row>
    <row r="37561" spans="15:15" x14ac:dyDescent="0.2">
      <c r="O37561" s="223"/>
    </row>
    <row r="37562" spans="15:15" x14ac:dyDescent="0.2">
      <c r="O37562" s="223"/>
    </row>
    <row r="37563" spans="15:15" x14ac:dyDescent="0.2">
      <c r="O37563" s="223"/>
    </row>
    <row r="37564" spans="15:15" x14ac:dyDescent="0.2">
      <c r="O37564" s="223"/>
    </row>
    <row r="37565" spans="15:15" x14ac:dyDescent="0.2">
      <c r="O37565" s="223"/>
    </row>
    <row r="37566" spans="15:15" x14ac:dyDescent="0.2">
      <c r="O37566" s="223"/>
    </row>
    <row r="37567" spans="15:15" x14ac:dyDescent="0.2">
      <c r="O37567" s="223"/>
    </row>
    <row r="37568" spans="15:15" x14ac:dyDescent="0.2">
      <c r="O37568" s="223"/>
    </row>
    <row r="37569" spans="15:15" x14ac:dyDescent="0.2">
      <c r="O37569" s="223"/>
    </row>
    <row r="37570" spans="15:15" x14ac:dyDescent="0.2">
      <c r="O37570" s="223"/>
    </row>
    <row r="37571" spans="15:15" x14ac:dyDescent="0.2">
      <c r="O37571" s="223"/>
    </row>
    <row r="37572" spans="15:15" x14ac:dyDescent="0.2">
      <c r="O37572" s="223"/>
    </row>
    <row r="37573" spans="15:15" x14ac:dyDescent="0.2">
      <c r="O37573" s="223"/>
    </row>
    <row r="37574" spans="15:15" x14ac:dyDescent="0.2">
      <c r="O37574" s="223"/>
    </row>
    <row r="37575" spans="15:15" x14ac:dyDescent="0.2">
      <c r="O37575" s="223"/>
    </row>
    <row r="37576" spans="15:15" x14ac:dyDescent="0.2">
      <c r="O37576" s="223"/>
    </row>
    <row r="37577" spans="15:15" x14ac:dyDescent="0.2">
      <c r="O37577" s="223"/>
    </row>
    <row r="37578" spans="15:15" x14ac:dyDescent="0.2">
      <c r="O37578" s="223"/>
    </row>
    <row r="37579" spans="15:15" x14ac:dyDescent="0.2">
      <c r="O37579" s="223"/>
    </row>
    <row r="37580" spans="15:15" x14ac:dyDescent="0.2">
      <c r="O37580" s="223"/>
    </row>
    <row r="37581" spans="15:15" x14ac:dyDescent="0.2">
      <c r="O37581" s="223"/>
    </row>
    <row r="37582" spans="15:15" x14ac:dyDescent="0.2">
      <c r="O37582" s="223"/>
    </row>
    <row r="37583" spans="15:15" x14ac:dyDescent="0.2">
      <c r="O37583" s="223"/>
    </row>
    <row r="37584" spans="15:15" x14ac:dyDescent="0.2">
      <c r="O37584" s="223"/>
    </row>
    <row r="37585" spans="15:15" x14ac:dyDescent="0.2">
      <c r="O37585" s="223"/>
    </row>
    <row r="37586" spans="15:15" x14ac:dyDescent="0.2">
      <c r="O37586" s="223"/>
    </row>
    <row r="37587" spans="15:15" x14ac:dyDescent="0.2">
      <c r="O37587" s="223"/>
    </row>
    <row r="37588" spans="15:15" x14ac:dyDescent="0.2">
      <c r="O37588" s="223"/>
    </row>
    <row r="37589" spans="15:15" x14ac:dyDescent="0.2">
      <c r="O37589" s="223"/>
    </row>
    <row r="37590" spans="15:15" x14ac:dyDescent="0.2">
      <c r="O37590" s="223"/>
    </row>
    <row r="37591" spans="15:15" x14ac:dyDescent="0.2">
      <c r="O37591" s="223"/>
    </row>
    <row r="37592" spans="15:15" x14ac:dyDescent="0.2">
      <c r="O37592" s="223"/>
    </row>
    <row r="37593" spans="15:15" x14ac:dyDescent="0.2">
      <c r="O37593" s="223"/>
    </row>
    <row r="37594" spans="15:15" x14ac:dyDescent="0.2">
      <c r="O37594" s="223"/>
    </row>
    <row r="37595" spans="15:15" x14ac:dyDescent="0.2">
      <c r="O37595" s="223"/>
    </row>
    <row r="37596" spans="15:15" x14ac:dyDescent="0.2">
      <c r="O37596" s="223"/>
    </row>
    <row r="37597" spans="15:15" x14ac:dyDescent="0.2">
      <c r="O37597" s="223"/>
    </row>
    <row r="37598" spans="15:15" x14ac:dyDescent="0.2">
      <c r="O37598" s="223"/>
    </row>
    <row r="37599" spans="15:15" x14ac:dyDescent="0.2">
      <c r="O37599" s="223"/>
    </row>
    <row r="37600" spans="15:15" x14ac:dyDescent="0.2">
      <c r="O37600" s="223"/>
    </row>
    <row r="37601" spans="15:15" x14ac:dyDescent="0.2">
      <c r="O37601" s="223"/>
    </row>
    <row r="37602" spans="15:15" x14ac:dyDescent="0.2">
      <c r="O37602" s="223"/>
    </row>
    <row r="37603" spans="15:15" x14ac:dyDescent="0.2">
      <c r="O37603" s="223"/>
    </row>
    <row r="37604" spans="15:15" x14ac:dyDescent="0.2">
      <c r="O37604" s="223"/>
    </row>
    <row r="37605" spans="15:15" x14ac:dyDescent="0.2">
      <c r="O37605" s="223"/>
    </row>
    <row r="37606" spans="15:15" x14ac:dyDescent="0.2">
      <c r="O37606" s="223"/>
    </row>
    <row r="37607" spans="15:15" x14ac:dyDescent="0.2">
      <c r="O37607" s="223"/>
    </row>
    <row r="37608" spans="15:15" x14ac:dyDescent="0.2">
      <c r="O37608" s="223"/>
    </row>
    <row r="37609" spans="15:15" x14ac:dyDescent="0.2">
      <c r="O37609" s="223"/>
    </row>
    <row r="37610" spans="15:15" x14ac:dyDescent="0.2">
      <c r="O37610" s="223"/>
    </row>
    <row r="37611" spans="15:15" x14ac:dyDescent="0.2">
      <c r="O37611" s="223"/>
    </row>
    <row r="37612" spans="15:15" x14ac:dyDescent="0.2">
      <c r="O37612" s="223"/>
    </row>
    <row r="37613" spans="15:15" x14ac:dyDescent="0.2">
      <c r="O37613" s="223"/>
    </row>
    <row r="37614" spans="15:15" x14ac:dyDescent="0.2">
      <c r="O37614" s="223"/>
    </row>
    <row r="37615" spans="15:15" x14ac:dyDescent="0.2">
      <c r="O37615" s="223"/>
    </row>
    <row r="37616" spans="15:15" x14ac:dyDescent="0.2">
      <c r="O37616" s="223"/>
    </row>
    <row r="37617" spans="15:15" x14ac:dyDescent="0.2">
      <c r="O37617" s="223"/>
    </row>
    <row r="37618" spans="15:15" x14ac:dyDescent="0.2">
      <c r="O37618" s="223"/>
    </row>
    <row r="37619" spans="15:15" x14ac:dyDescent="0.2">
      <c r="O37619" s="223"/>
    </row>
    <row r="37620" spans="15:15" x14ac:dyDescent="0.2">
      <c r="O37620" s="223"/>
    </row>
    <row r="37621" spans="15:15" x14ac:dyDescent="0.2">
      <c r="O37621" s="223"/>
    </row>
    <row r="37622" spans="15:15" x14ac:dyDescent="0.2">
      <c r="O37622" s="223"/>
    </row>
    <row r="37623" spans="15:15" x14ac:dyDescent="0.2">
      <c r="O37623" s="223"/>
    </row>
    <row r="37624" spans="15:15" x14ac:dyDescent="0.2">
      <c r="O37624" s="223"/>
    </row>
    <row r="37625" spans="15:15" x14ac:dyDescent="0.2">
      <c r="O37625" s="223"/>
    </row>
    <row r="37626" spans="15:15" x14ac:dyDescent="0.2">
      <c r="O37626" s="223"/>
    </row>
    <row r="37627" spans="15:15" x14ac:dyDescent="0.2">
      <c r="O37627" s="223"/>
    </row>
    <row r="37628" spans="15:15" x14ac:dyDescent="0.2">
      <c r="O37628" s="223"/>
    </row>
    <row r="37629" spans="15:15" x14ac:dyDescent="0.2">
      <c r="O37629" s="223"/>
    </row>
    <row r="37630" spans="15:15" x14ac:dyDescent="0.2">
      <c r="O37630" s="223"/>
    </row>
    <row r="37631" spans="15:15" x14ac:dyDescent="0.2">
      <c r="O37631" s="223"/>
    </row>
    <row r="37632" spans="15:15" x14ac:dyDescent="0.2">
      <c r="O37632" s="223"/>
    </row>
    <row r="37633" spans="15:15" x14ac:dyDescent="0.2">
      <c r="O37633" s="223"/>
    </row>
    <row r="37634" spans="15:15" x14ac:dyDescent="0.2">
      <c r="O37634" s="223"/>
    </row>
    <row r="37635" spans="15:15" x14ac:dyDescent="0.2">
      <c r="O37635" s="223"/>
    </row>
    <row r="37636" spans="15:15" x14ac:dyDescent="0.2">
      <c r="O37636" s="223"/>
    </row>
    <row r="37637" spans="15:15" x14ac:dyDescent="0.2">
      <c r="O37637" s="223"/>
    </row>
    <row r="37638" spans="15:15" x14ac:dyDescent="0.2">
      <c r="O37638" s="223"/>
    </row>
    <row r="37639" spans="15:15" x14ac:dyDescent="0.2">
      <c r="O37639" s="223"/>
    </row>
    <row r="37640" spans="15:15" x14ac:dyDescent="0.2">
      <c r="O37640" s="223"/>
    </row>
    <row r="37641" spans="15:15" x14ac:dyDescent="0.2">
      <c r="O37641" s="223"/>
    </row>
    <row r="37642" spans="15:15" x14ac:dyDescent="0.2">
      <c r="O37642" s="223"/>
    </row>
    <row r="37643" spans="15:15" x14ac:dyDescent="0.2">
      <c r="O37643" s="223"/>
    </row>
    <row r="37644" spans="15:15" x14ac:dyDescent="0.2">
      <c r="O37644" s="223"/>
    </row>
    <row r="37645" spans="15:15" x14ac:dyDescent="0.2">
      <c r="O37645" s="223"/>
    </row>
    <row r="37646" spans="15:15" x14ac:dyDescent="0.2">
      <c r="O37646" s="223"/>
    </row>
    <row r="37647" spans="15:15" x14ac:dyDescent="0.2">
      <c r="O37647" s="223"/>
    </row>
    <row r="37648" spans="15:15" x14ac:dyDescent="0.2">
      <c r="O37648" s="223"/>
    </row>
    <row r="37649" spans="15:15" x14ac:dyDescent="0.2">
      <c r="O37649" s="223"/>
    </row>
    <row r="37650" spans="15:15" x14ac:dyDescent="0.2">
      <c r="O37650" s="223"/>
    </row>
    <row r="37651" spans="15:15" x14ac:dyDescent="0.2">
      <c r="O37651" s="223"/>
    </row>
    <row r="37652" spans="15:15" x14ac:dyDescent="0.2">
      <c r="O37652" s="223"/>
    </row>
    <row r="37653" spans="15:15" x14ac:dyDescent="0.2">
      <c r="O37653" s="223"/>
    </row>
    <row r="37654" spans="15:15" x14ac:dyDescent="0.2">
      <c r="O37654" s="223"/>
    </row>
    <row r="37655" spans="15:15" x14ac:dyDescent="0.2">
      <c r="O37655" s="223"/>
    </row>
    <row r="37656" spans="15:15" x14ac:dyDescent="0.2">
      <c r="O37656" s="223"/>
    </row>
    <row r="37657" spans="15:15" x14ac:dyDescent="0.2">
      <c r="O37657" s="223"/>
    </row>
    <row r="37658" spans="15:15" x14ac:dyDescent="0.2">
      <c r="O37658" s="223"/>
    </row>
    <row r="37659" spans="15:15" x14ac:dyDescent="0.2">
      <c r="O37659" s="223"/>
    </row>
    <row r="37660" spans="15:15" x14ac:dyDescent="0.2">
      <c r="O37660" s="223"/>
    </row>
    <row r="37661" spans="15:15" x14ac:dyDescent="0.2">
      <c r="O37661" s="223"/>
    </row>
    <row r="37662" spans="15:15" x14ac:dyDescent="0.2">
      <c r="O37662" s="223"/>
    </row>
    <row r="37663" spans="15:15" x14ac:dyDescent="0.2">
      <c r="O37663" s="223"/>
    </row>
    <row r="37664" spans="15:15" x14ac:dyDescent="0.2">
      <c r="O37664" s="223"/>
    </row>
    <row r="37665" spans="15:15" x14ac:dyDescent="0.2">
      <c r="O37665" s="223"/>
    </row>
    <row r="37666" spans="15:15" x14ac:dyDescent="0.2">
      <c r="O37666" s="223"/>
    </row>
    <row r="37667" spans="15:15" x14ac:dyDescent="0.2">
      <c r="O37667" s="223"/>
    </row>
    <row r="37668" spans="15:15" x14ac:dyDescent="0.2">
      <c r="O37668" s="223"/>
    </row>
    <row r="37669" spans="15:15" x14ac:dyDescent="0.2">
      <c r="O37669" s="223"/>
    </row>
    <row r="37670" spans="15:15" x14ac:dyDescent="0.2">
      <c r="O37670" s="223"/>
    </row>
    <row r="37671" spans="15:15" x14ac:dyDescent="0.2">
      <c r="O37671" s="223"/>
    </row>
    <row r="37672" spans="15:15" x14ac:dyDescent="0.2">
      <c r="O37672" s="223"/>
    </row>
    <row r="37673" spans="15:15" x14ac:dyDescent="0.2">
      <c r="O37673" s="223"/>
    </row>
    <row r="37674" spans="15:15" x14ac:dyDescent="0.2">
      <c r="O37674" s="223"/>
    </row>
    <row r="37675" spans="15:15" x14ac:dyDescent="0.2">
      <c r="O37675" s="223"/>
    </row>
    <row r="37676" spans="15:15" x14ac:dyDescent="0.2">
      <c r="O37676" s="223"/>
    </row>
    <row r="37677" spans="15:15" x14ac:dyDescent="0.2">
      <c r="O37677" s="223"/>
    </row>
    <row r="37678" spans="15:15" x14ac:dyDescent="0.2">
      <c r="O37678" s="223"/>
    </row>
    <row r="37679" spans="15:15" x14ac:dyDescent="0.2">
      <c r="O37679" s="223"/>
    </row>
    <row r="37680" spans="15:15" x14ac:dyDescent="0.2">
      <c r="O37680" s="223"/>
    </row>
    <row r="37681" spans="15:15" x14ac:dyDescent="0.2">
      <c r="O37681" s="223"/>
    </row>
    <row r="37682" spans="15:15" x14ac:dyDescent="0.2">
      <c r="O37682" s="223"/>
    </row>
    <row r="37683" spans="15:15" x14ac:dyDescent="0.2">
      <c r="O37683" s="223"/>
    </row>
    <row r="37684" spans="15:15" x14ac:dyDescent="0.2">
      <c r="O37684" s="223"/>
    </row>
    <row r="37685" spans="15:15" x14ac:dyDescent="0.2">
      <c r="O37685" s="223"/>
    </row>
    <row r="37686" spans="15:15" x14ac:dyDescent="0.2">
      <c r="O37686" s="223"/>
    </row>
    <row r="37687" spans="15:15" x14ac:dyDescent="0.2">
      <c r="O37687" s="223"/>
    </row>
    <row r="37688" spans="15:15" x14ac:dyDescent="0.2">
      <c r="O37688" s="223"/>
    </row>
    <row r="37689" spans="15:15" x14ac:dyDescent="0.2">
      <c r="O37689" s="223"/>
    </row>
    <row r="37690" spans="15:15" x14ac:dyDescent="0.2">
      <c r="O37690" s="223"/>
    </row>
    <row r="37691" spans="15:15" x14ac:dyDescent="0.2">
      <c r="O37691" s="223"/>
    </row>
    <row r="37692" spans="15:15" x14ac:dyDescent="0.2">
      <c r="O37692" s="223"/>
    </row>
    <row r="37693" spans="15:15" x14ac:dyDescent="0.2">
      <c r="O37693" s="223"/>
    </row>
    <row r="37694" spans="15:15" x14ac:dyDescent="0.2">
      <c r="O37694" s="223"/>
    </row>
    <row r="37695" spans="15:15" x14ac:dyDescent="0.2">
      <c r="O37695" s="223"/>
    </row>
    <row r="37696" spans="15:15" x14ac:dyDescent="0.2">
      <c r="O37696" s="223"/>
    </row>
    <row r="37697" spans="15:15" x14ac:dyDescent="0.2">
      <c r="O37697" s="223"/>
    </row>
    <row r="37698" spans="15:15" x14ac:dyDescent="0.2">
      <c r="O37698" s="223"/>
    </row>
    <row r="37699" spans="15:15" x14ac:dyDescent="0.2">
      <c r="O37699" s="223"/>
    </row>
    <row r="37700" spans="15:15" x14ac:dyDescent="0.2">
      <c r="O37700" s="223"/>
    </row>
    <row r="37701" spans="15:15" x14ac:dyDescent="0.2">
      <c r="O37701" s="223"/>
    </row>
    <row r="37702" spans="15:15" x14ac:dyDescent="0.2">
      <c r="O37702" s="223"/>
    </row>
    <row r="37703" spans="15:15" x14ac:dyDescent="0.2">
      <c r="O37703" s="223"/>
    </row>
    <row r="37704" spans="15:15" x14ac:dyDescent="0.2">
      <c r="O37704" s="223"/>
    </row>
    <row r="37705" spans="15:15" x14ac:dyDescent="0.2">
      <c r="O37705" s="223"/>
    </row>
    <row r="37706" spans="15:15" x14ac:dyDescent="0.2">
      <c r="O37706" s="223"/>
    </row>
    <row r="37707" spans="15:15" x14ac:dyDescent="0.2">
      <c r="O37707" s="223"/>
    </row>
    <row r="37708" spans="15:15" x14ac:dyDescent="0.2">
      <c r="O37708" s="223"/>
    </row>
    <row r="37709" spans="15:15" x14ac:dyDescent="0.2">
      <c r="O37709" s="223"/>
    </row>
    <row r="37710" spans="15:15" x14ac:dyDescent="0.2">
      <c r="O37710" s="223"/>
    </row>
    <row r="37711" spans="15:15" x14ac:dyDescent="0.2">
      <c r="O37711" s="223"/>
    </row>
    <row r="37712" spans="15:15" x14ac:dyDescent="0.2">
      <c r="O37712" s="223"/>
    </row>
    <row r="37713" spans="15:15" x14ac:dyDescent="0.2">
      <c r="O37713" s="223"/>
    </row>
    <row r="37714" spans="15:15" x14ac:dyDescent="0.2">
      <c r="O37714" s="223"/>
    </row>
    <row r="37715" spans="15:15" x14ac:dyDescent="0.2">
      <c r="O37715" s="223"/>
    </row>
    <row r="37716" spans="15:15" x14ac:dyDescent="0.2">
      <c r="O37716" s="223"/>
    </row>
    <row r="37717" spans="15:15" x14ac:dyDescent="0.2">
      <c r="O37717" s="223"/>
    </row>
    <row r="37718" spans="15:15" x14ac:dyDescent="0.2">
      <c r="O37718" s="223"/>
    </row>
    <row r="37719" spans="15:15" x14ac:dyDescent="0.2">
      <c r="O37719" s="223"/>
    </row>
    <row r="37720" spans="15:15" x14ac:dyDescent="0.2">
      <c r="O37720" s="223"/>
    </row>
    <row r="37721" spans="15:15" x14ac:dyDescent="0.2">
      <c r="O37721" s="223"/>
    </row>
    <row r="37722" spans="15:15" x14ac:dyDescent="0.2">
      <c r="O37722" s="223"/>
    </row>
    <row r="37723" spans="15:15" x14ac:dyDescent="0.2">
      <c r="O37723" s="223"/>
    </row>
    <row r="37724" spans="15:15" x14ac:dyDescent="0.2">
      <c r="O37724" s="223"/>
    </row>
    <row r="37725" spans="15:15" x14ac:dyDescent="0.2">
      <c r="O37725" s="223"/>
    </row>
    <row r="37726" spans="15:15" x14ac:dyDescent="0.2">
      <c r="O37726" s="223"/>
    </row>
    <row r="37727" spans="15:15" x14ac:dyDescent="0.2">
      <c r="O37727" s="223"/>
    </row>
    <row r="37728" spans="15:15" x14ac:dyDescent="0.2">
      <c r="O37728" s="223"/>
    </row>
    <row r="37729" spans="15:15" x14ac:dyDescent="0.2">
      <c r="O37729" s="223"/>
    </row>
    <row r="37730" spans="15:15" x14ac:dyDescent="0.2">
      <c r="O37730" s="223"/>
    </row>
    <row r="37731" spans="15:15" x14ac:dyDescent="0.2">
      <c r="O37731" s="223"/>
    </row>
    <row r="37732" spans="15:15" x14ac:dyDescent="0.2">
      <c r="O37732" s="223"/>
    </row>
    <row r="37733" spans="15:15" x14ac:dyDescent="0.2">
      <c r="O37733" s="223"/>
    </row>
    <row r="37734" spans="15:15" x14ac:dyDescent="0.2">
      <c r="O37734" s="223"/>
    </row>
    <row r="37735" spans="15:15" x14ac:dyDescent="0.2">
      <c r="O37735" s="223"/>
    </row>
    <row r="37736" spans="15:15" x14ac:dyDescent="0.2">
      <c r="O37736" s="223"/>
    </row>
    <row r="37737" spans="15:15" x14ac:dyDescent="0.2">
      <c r="O37737" s="223"/>
    </row>
    <row r="37738" spans="15:15" x14ac:dyDescent="0.2">
      <c r="O37738" s="223"/>
    </row>
    <row r="37739" spans="15:15" x14ac:dyDescent="0.2">
      <c r="O37739" s="223"/>
    </row>
    <row r="37740" spans="15:15" x14ac:dyDescent="0.2">
      <c r="O37740" s="223"/>
    </row>
    <row r="37741" spans="15:15" x14ac:dyDescent="0.2">
      <c r="O37741" s="223"/>
    </row>
    <row r="37742" spans="15:15" x14ac:dyDescent="0.2">
      <c r="O37742" s="223"/>
    </row>
    <row r="37743" spans="15:15" x14ac:dyDescent="0.2">
      <c r="O37743" s="223"/>
    </row>
    <row r="37744" spans="15:15" x14ac:dyDescent="0.2">
      <c r="O37744" s="223"/>
    </row>
    <row r="37745" spans="15:15" x14ac:dyDescent="0.2">
      <c r="O37745" s="223"/>
    </row>
    <row r="37746" spans="15:15" x14ac:dyDescent="0.2">
      <c r="O37746" s="223"/>
    </row>
    <row r="37747" spans="15:15" x14ac:dyDescent="0.2">
      <c r="O37747" s="223"/>
    </row>
    <row r="37748" spans="15:15" x14ac:dyDescent="0.2">
      <c r="O37748" s="223"/>
    </row>
    <row r="37749" spans="15:15" x14ac:dyDescent="0.2">
      <c r="O37749" s="223"/>
    </row>
    <row r="37750" spans="15:15" x14ac:dyDescent="0.2">
      <c r="O37750" s="223"/>
    </row>
    <row r="37751" spans="15:15" x14ac:dyDescent="0.2">
      <c r="O37751" s="223"/>
    </row>
    <row r="37752" spans="15:15" x14ac:dyDescent="0.2">
      <c r="O37752" s="223"/>
    </row>
    <row r="37753" spans="15:15" x14ac:dyDescent="0.2">
      <c r="O37753" s="223"/>
    </row>
    <row r="37754" spans="15:15" x14ac:dyDescent="0.2">
      <c r="O37754" s="223"/>
    </row>
    <row r="37755" spans="15:15" x14ac:dyDescent="0.2">
      <c r="O37755" s="223"/>
    </row>
    <row r="37756" spans="15:15" x14ac:dyDescent="0.2">
      <c r="O37756" s="223"/>
    </row>
    <row r="37757" spans="15:15" x14ac:dyDescent="0.2">
      <c r="O37757" s="223"/>
    </row>
    <row r="37758" spans="15:15" x14ac:dyDescent="0.2">
      <c r="O37758" s="223"/>
    </row>
    <row r="37759" spans="15:15" x14ac:dyDescent="0.2">
      <c r="O37759" s="223"/>
    </row>
    <row r="37760" spans="15:15" x14ac:dyDescent="0.2">
      <c r="O37760" s="223"/>
    </row>
    <row r="37761" spans="15:15" x14ac:dyDescent="0.2">
      <c r="O37761" s="223"/>
    </row>
    <row r="37762" spans="15:15" x14ac:dyDescent="0.2">
      <c r="O37762" s="223"/>
    </row>
    <row r="37763" spans="15:15" x14ac:dyDescent="0.2">
      <c r="O37763" s="223"/>
    </row>
    <row r="37764" spans="15:15" x14ac:dyDescent="0.2">
      <c r="O37764" s="223"/>
    </row>
    <row r="37765" spans="15:15" x14ac:dyDescent="0.2">
      <c r="O37765" s="223"/>
    </row>
    <row r="37766" spans="15:15" x14ac:dyDescent="0.2">
      <c r="O37766" s="223"/>
    </row>
    <row r="37767" spans="15:15" x14ac:dyDescent="0.2">
      <c r="O37767" s="223"/>
    </row>
    <row r="37768" spans="15:15" x14ac:dyDescent="0.2">
      <c r="O37768" s="223"/>
    </row>
    <row r="37769" spans="15:15" x14ac:dyDescent="0.2">
      <c r="O37769" s="223"/>
    </row>
    <row r="37770" spans="15:15" x14ac:dyDescent="0.2">
      <c r="O37770" s="223"/>
    </row>
    <row r="37771" spans="15:15" x14ac:dyDescent="0.2">
      <c r="O37771" s="223"/>
    </row>
    <row r="37772" spans="15:15" x14ac:dyDescent="0.2">
      <c r="O37772" s="223"/>
    </row>
    <row r="37773" spans="15:15" x14ac:dyDescent="0.2">
      <c r="O37773" s="223"/>
    </row>
    <row r="37774" spans="15:15" x14ac:dyDescent="0.2">
      <c r="O37774" s="223"/>
    </row>
    <row r="37775" spans="15:15" x14ac:dyDescent="0.2">
      <c r="O37775" s="223"/>
    </row>
    <row r="37776" spans="15:15" x14ac:dyDescent="0.2">
      <c r="O37776" s="223"/>
    </row>
    <row r="37777" spans="15:15" x14ac:dyDescent="0.2">
      <c r="O37777" s="223"/>
    </row>
    <row r="37778" spans="15:15" x14ac:dyDescent="0.2">
      <c r="O37778" s="223"/>
    </row>
    <row r="37779" spans="15:15" x14ac:dyDescent="0.2">
      <c r="O37779" s="223"/>
    </row>
    <row r="37780" spans="15:15" x14ac:dyDescent="0.2">
      <c r="O37780" s="223"/>
    </row>
    <row r="37781" spans="15:15" x14ac:dyDescent="0.2">
      <c r="O37781" s="223"/>
    </row>
    <row r="37782" spans="15:15" x14ac:dyDescent="0.2">
      <c r="O37782" s="223"/>
    </row>
    <row r="37783" spans="15:15" x14ac:dyDescent="0.2">
      <c r="O37783" s="223"/>
    </row>
    <row r="37784" spans="15:15" x14ac:dyDescent="0.2">
      <c r="O37784" s="223"/>
    </row>
    <row r="37785" spans="15:15" x14ac:dyDescent="0.2">
      <c r="O37785" s="223"/>
    </row>
    <row r="37786" spans="15:15" x14ac:dyDescent="0.2">
      <c r="O37786" s="223"/>
    </row>
    <row r="37787" spans="15:15" x14ac:dyDescent="0.2">
      <c r="O37787" s="223"/>
    </row>
    <row r="37788" spans="15:15" x14ac:dyDescent="0.2">
      <c r="O37788" s="223"/>
    </row>
    <row r="37789" spans="15:15" x14ac:dyDescent="0.2">
      <c r="O37789" s="223"/>
    </row>
    <row r="37790" spans="15:15" x14ac:dyDescent="0.2">
      <c r="O37790" s="223"/>
    </row>
    <row r="37791" spans="15:15" x14ac:dyDescent="0.2">
      <c r="O37791" s="223"/>
    </row>
    <row r="37792" spans="15:15" x14ac:dyDescent="0.2">
      <c r="O37792" s="223"/>
    </row>
    <row r="37793" spans="15:15" x14ac:dyDescent="0.2">
      <c r="O37793" s="223"/>
    </row>
    <row r="37794" spans="15:15" x14ac:dyDescent="0.2">
      <c r="O37794" s="223"/>
    </row>
    <row r="37795" spans="15:15" x14ac:dyDescent="0.2">
      <c r="O37795" s="223"/>
    </row>
    <row r="37796" spans="15:15" x14ac:dyDescent="0.2">
      <c r="O37796" s="223"/>
    </row>
    <row r="37797" spans="15:15" x14ac:dyDescent="0.2">
      <c r="O37797" s="223"/>
    </row>
    <row r="37798" spans="15:15" x14ac:dyDescent="0.2">
      <c r="O37798" s="223"/>
    </row>
    <row r="37799" spans="15:15" x14ac:dyDescent="0.2">
      <c r="O37799" s="223"/>
    </row>
    <row r="37800" spans="15:15" x14ac:dyDescent="0.2">
      <c r="O37800" s="223"/>
    </row>
    <row r="37801" spans="15:15" x14ac:dyDescent="0.2">
      <c r="O37801" s="223"/>
    </row>
    <row r="37802" spans="15:15" x14ac:dyDescent="0.2">
      <c r="O37802" s="223"/>
    </row>
    <row r="37803" spans="15:15" x14ac:dyDescent="0.2">
      <c r="O37803" s="223"/>
    </row>
    <row r="37804" spans="15:15" x14ac:dyDescent="0.2">
      <c r="O37804" s="223"/>
    </row>
    <row r="37805" spans="15:15" x14ac:dyDescent="0.2">
      <c r="O37805" s="223"/>
    </row>
    <row r="37806" spans="15:15" x14ac:dyDescent="0.2">
      <c r="O37806" s="223"/>
    </row>
    <row r="37807" spans="15:15" x14ac:dyDescent="0.2">
      <c r="O37807" s="223"/>
    </row>
    <row r="37808" spans="15:15" x14ac:dyDescent="0.2">
      <c r="O37808" s="223"/>
    </row>
    <row r="37809" spans="15:15" x14ac:dyDescent="0.2">
      <c r="O37809" s="223"/>
    </row>
    <row r="37810" spans="15:15" x14ac:dyDescent="0.2">
      <c r="O37810" s="223"/>
    </row>
    <row r="37811" spans="15:15" x14ac:dyDescent="0.2">
      <c r="O37811" s="223"/>
    </row>
    <row r="37812" spans="15:15" x14ac:dyDescent="0.2">
      <c r="O37812" s="223"/>
    </row>
    <row r="37813" spans="15:15" x14ac:dyDescent="0.2">
      <c r="O37813" s="223"/>
    </row>
    <row r="37814" spans="15:15" x14ac:dyDescent="0.2">
      <c r="O37814" s="223"/>
    </row>
    <row r="37815" spans="15:15" x14ac:dyDescent="0.2">
      <c r="O37815" s="223"/>
    </row>
    <row r="37816" spans="15:15" x14ac:dyDescent="0.2">
      <c r="O37816" s="223"/>
    </row>
    <row r="37817" spans="15:15" x14ac:dyDescent="0.2">
      <c r="O37817" s="223"/>
    </row>
    <row r="37818" spans="15:15" x14ac:dyDescent="0.2">
      <c r="O37818" s="223"/>
    </row>
    <row r="37819" spans="15:15" x14ac:dyDescent="0.2">
      <c r="O37819" s="223"/>
    </row>
    <row r="37820" spans="15:15" x14ac:dyDescent="0.2">
      <c r="O37820" s="223"/>
    </row>
    <row r="37821" spans="15:15" x14ac:dyDescent="0.2">
      <c r="O37821" s="223"/>
    </row>
    <row r="37822" spans="15:15" x14ac:dyDescent="0.2">
      <c r="O37822" s="223"/>
    </row>
    <row r="37823" spans="15:15" x14ac:dyDescent="0.2">
      <c r="O37823" s="223"/>
    </row>
    <row r="37824" spans="15:15" x14ac:dyDescent="0.2">
      <c r="O37824" s="223"/>
    </row>
    <row r="37825" spans="15:15" x14ac:dyDescent="0.2">
      <c r="O37825" s="223"/>
    </row>
    <row r="37826" spans="15:15" x14ac:dyDescent="0.2">
      <c r="O37826" s="223"/>
    </row>
    <row r="37827" spans="15:15" x14ac:dyDescent="0.2">
      <c r="O37827" s="223"/>
    </row>
    <row r="37828" spans="15:15" x14ac:dyDescent="0.2">
      <c r="O37828" s="223"/>
    </row>
    <row r="37829" spans="15:15" x14ac:dyDescent="0.2">
      <c r="O37829" s="223"/>
    </row>
    <row r="37830" spans="15:15" x14ac:dyDescent="0.2">
      <c r="O37830" s="223"/>
    </row>
    <row r="37831" spans="15:15" x14ac:dyDescent="0.2">
      <c r="O37831" s="223"/>
    </row>
    <row r="37832" spans="15:15" x14ac:dyDescent="0.2">
      <c r="O37832" s="223"/>
    </row>
    <row r="37833" spans="15:15" x14ac:dyDescent="0.2">
      <c r="O37833" s="223"/>
    </row>
    <row r="37834" spans="15:15" x14ac:dyDescent="0.2">
      <c r="O37834" s="223"/>
    </row>
    <row r="37835" spans="15:15" x14ac:dyDescent="0.2">
      <c r="O37835" s="223"/>
    </row>
    <row r="37836" spans="15:15" x14ac:dyDescent="0.2">
      <c r="O37836" s="223"/>
    </row>
    <row r="37837" spans="15:15" x14ac:dyDescent="0.2">
      <c r="O37837" s="223"/>
    </row>
    <row r="37838" spans="15:15" x14ac:dyDescent="0.2">
      <c r="O37838" s="223"/>
    </row>
    <row r="37839" spans="15:15" x14ac:dyDescent="0.2">
      <c r="O37839" s="223"/>
    </row>
    <row r="37840" spans="15:15" x14ac:dyDescent="0.2">
      <c r="O37840" s="223"/>
    </row>
    <row r="37841" spans="15:15" x14ac:dyDescent="0.2">
      <c r="O37841" s="223"/>
    </row>
    <row r="37842" spans="15:15" x14ac:dyDescent="0.2">
      <c r="O37842" s="223"/>
    </row>
    <row r="37843" spans="15:15" x14ac:dyDescent="0.2">
      <c r="O37843" s="223"/>
    </row>
    <row r="37844" spans="15:15" x14ac:dyDescent="0.2">
      <c r="O37844" s="223"/>
    </row>
    <row r="37845" spans="15:15" x14ac:dyDescent="0.2">
      <c r="O37845" s="223"/>
    </row>
    <row r="37846" spans="15:15" x14ac:dyDescent="0.2">
      <c r="O37846" s="223"/>
    </row>
    <row r="37847" spans="15:15" x14ac:dyDescent="0.2">
      <c r="O37847" s="223"/>
    </row>
    <row r="37848" spans="15:15" x14ac:dyDescent="0.2">
      <c r="O37848" s="223"/>
    </row>
    <row r="37849" spans="15:15" x14ac:dyDescent="0.2">
      <c r="O37849" s="223"/>
    </row>
    <row r="37850" spans="15:15" x14ac:dyDescent="0.2">
      <c r="O37850" s="223"/>
    </row>
    <row r="37851" spans="15:15" x14ac:dyDescent="0.2">
      <c r="O37851" s="223"/>
    </row>
    <row r="37852" spans="15:15" x14ac:dyDescent="0.2">
      <c r="O37852" s="223"/>
    </row>
    <row r="37853" spans="15:15" x14ac:dyDescent="0.2">
      <c r="O37853" s="223"/>
    </row>
    <row r="37854" spans="15:15" x14ac:dyDescent="0.2">
      <c r="O37854" s="223"/>
    </row>
    <row r="37855" spans="15:15" x14ac:dyDescent="0.2">
      <c r="O37855" s="223"/>
    </row>
    <row r="37856" spans="15:15" x14ac:dyDescent="0.2">
      <c r="O37856" s="223"/>
    </row>
    <row r="37857" spans="15:15" x14ac:dyDescent="0.2">
      <c r="O37857" s="223"/>
    </row>
    <row r="37858" spans="15:15" x14ac:dyDescent="0.2">
      <c r="O37858" s="223"/>
    </row>
    <row r="37859" spans="15:15" x14ac:dyDescent="0.2">
      <c r="O37859" s="223"/>
    </row>
    <row r="37860" spans="15:15" x14ac:dyDescent="0.2">
      <c r="O37860" s="223"/>
    </row>
    <row r="37861" spans="15:15" x14ac:dyDescent="0.2">
      <c r="O37861" s="223"/>
    </row>
    <row r="37862" spans="15:15" x14ac:dyDescent="0.2">
      <c r="O37862" s="223"/>
    </row>
    <row r="37863" spans="15:15" x14ac:dyDescent="0.2">
      <c r="O37863" s="223"/>
    </row>
    <row r="37864" spans="15:15" x14ac:dyDescent="0.2">
      <c r="O37864" s="223"/>
    </row>
    <row r="37865" spans="15:15" x14ac:dyDescent="0.2">
      <c r="O37865" s="223"/>
    </row>
    <row r="37866" spans="15:15" x14ac:dyDescent="0.2">
      <c r="O37866" s="223"/>
    </row>
    <row r="37867" spans="15:15" x14ac:dyDescent="0.2">
      <c r="O37867" s="223"/>
    </row>
    <row r="37868" spans="15:15" x14ac:dyDescent="0.2">
      <c r="O37868" s="223"/>
    </row>
    <row r="37869" spans="15:15" x14ac:dyDescent="0.2">
      <c r="O37869" s="223"/>
    </row>
    <row r="37870" spans="15:15" x14ac:dyDescent="0.2">
      <c r="O37870" s="223"/>
    </row>
    <row r="37871" spans="15:15" x14ac:dyDescent="0.2">
      <c r="O37871" s="223"/>
    </row>
    <row r="37872" spans="15:15" x14ac:dyDescent="0.2">
      <c r="O37872" s="223"/>
    </row>
    <row r="37873" spans="15:15" x14ac:dyDescent="0.2">
      <c r="O37873" s="223"/>
    </row>
    <row r="37874" spans="15:15" x14ac:dyDescent="0.2">
      <c r="O37874" s="223"/>
    </row>
    <row r="37875" spans="15:15" x14ac:dyDescent="0.2">
      <c r="O37875" s="223"/>
    </row>
    <row r="37876" spans="15:15" x14ac:dyDescent="0.2">
      <c r="O37876" s="223"/>
    </row>
    <row r="37877" spans="15:15" x14ac:dyDescent="0.2">
      <c r="O37877" s="223"/>
    </row>
    <row r="37878" spans="15:15" x14ac:dyDescent="0.2">
      <c r="O37878" s="223"/>
    </row>
    <row r="37879" spans="15:15" x14ac:dyDescent="0.2">
      <c r="O37879" s="223"/>
    </row>
    <row r="37880" spans="15:15" x14ac:dyDescent="0.2">
      <c r="O37880" s="223"/>
    </row>
    <row r="37881" spans="15:15" x14ac:dyDescent="0.2">
      <c r="O37881" s="223"/>
    </row>
    <row r="37882" spans="15:15" x14ac:dyDescent="0.2">
      <c r="O37882" s="223"/>
    </row>
    <row r="37883" spans="15:15" x14ac:dyDescent="0.2">
      <c r="O37883" s="223"/>
    </row>
    <row r="37884" spans="15:15" x14ac:dyDescent="0.2">
      <c r="O37884" s="223"/>
    </row>
    <row r="37885" spans="15:15" x14ac:dyDescent="0.2">
      <c r="O37885" s="223"/>
    </row>
    <row r="37886" spans="15:15" x14ac:dyDescent="0.2">
      <c r="O37886" s="223"/>
    </row>
    <row r="37887" spans="15:15" x14ac:dyDescent="0.2">
      <c r="O37887" s="223"/>
    </row>
    <row r="37888" spans="15:15" x14ac:dyDescent="0.2">
      <c r="O37888" s="223"/>
    </row>
    <row r="37889" spans="15:15" x14ac:dyDescent="0.2">
      <c r="O37889" s="223"/>
    </row>
    <row r="37890" spans="15:15" x14ac:dyDescent="0.2">
      <c r="O37890" s="223"/>
    </row>
    <row r="37891" spans="15:15" x14ac:dyDescent="0.2">
      <c r="O37891" s="223"/>
    </row>
    <row r="37892" spans="15:15" x14ac:dyDescent="0.2">
      <c r="O37892" s="223"/>
    </row>
    <row r="37893" spans="15:15" x14ac:dyDescent="0.2">
      <c r="O37893" s="223"/>
    </row>
    <row r="37894" spans="15:15" x14ac:dyDescent="0.2">
      <c r="O37894" s="223"/>
    </row>
    <row r="37895" spans="15:15" x14ac:dyDescent="0.2">
      <c r="O37895" s="223"/>
    </row>
    <row r="37896" spans="15:15" x14ac:dyDescent="0.2">
      <c r="O37896" s="223"/>
    </row>
    <row r="37897" spans="15:15" x14ac:dyDescent="0.2">
      <c r="O37897" s="223"/>
    </row>
    <row r="37898" spans="15:15" x14ac:dyDescent="0.2">
      <c r="O37898" s="223"/>
    </row>
    <row r="37899" spans="15:15" x14ac:dyDescent="0.2">
      <c r="O37899" s="223"/>
    </row>
    <row r="37900" spans="15:15" x14ac:dyDescent="0.2">
      <c r="O37900" s="223"/>
    </row>
    <row r="37901" spans="15:15" x14ac:dyDescent="0.2">
      <c r="O37901" s="223"/>
    </row>
    <row r="37902" spans="15:15" x14ac:dyDescent="0.2">
      <c r="O37902" s="223"/>
    </row>
    <row r="37903" spans="15:15" x14ac:dyDescent="0.2">
      <c r="O37903" s="223"/>
    </row>
    <row r="37904" spans="15:15" x14ac:dyDescent="0.2">
      <c r="O37904" s="223"/>
    </row>
    <row r="37905" spans="15:15" x14ac:dyDescent="0.2">
      <c r="O37905" s="223"/>
    </row>
    <row r="37906" spans="15:15" x14ac:dyDescent="0.2">
      <c r="O37906" s="223"/>
    </row>
    <row r="37907" spans="15:15" x14ac:dyDescent="0.2">
      <c r="O37907" s="223"/>
    </row>
    <row r="37908" spans="15:15" x14ac:dyDescent="0.2">
      <c r="O37908" s="223"/>
    </row>
    <row r="37909" spans="15:15" x14ac:dyDescent="0.2">
      <c r="O37909" s="223"/>
    </row>
    <row r="37910" spans="15:15" x14ac:dyDescent="0.2">
      <c r="O37910" s="223"/>
    </row>
    <row r="37911" spans="15:15" x14ac:dyDescent="0.2">
      <c r="O37911" s="223"/>
    </row>
    <row r="37912" spans="15:15" x14ac:dyDescent="0.2">
      <c r="O37912" s="223"/>
    </row>
    <row r="37913" spans="15:15" x14ac:dyDescent="0.2">
      <c r="O37913" s="223"/>
    </row>
    <row r="37914" spans="15:15" x14ac:dyDescent="0.2">
      <c r="O37914" s="223"/>
    </row>
    <row r="37915" spans="15:15" x14ac:dyDescent="0.2">
      <c r="O37915" s="223"/>
    </row>
    <row r="37916" spans="15:15" x14ac:dyDescent="0.2">
      <c r="O37916" s="223"/>
    </row>
    <row r="37917" spans="15:15" x14ac:dyDescent="0.2">
      <c r="O37917" s="223"/>
    </row>
    <row r="37918" spans="15:15" x14ac:dyDescent="0.2">
      <c r="O37918" s="223"/>
    </row>
    <row r="37919" spans="15:15" x14ac:dyDescent="0.2">
      <c r="O37919" s="223"/>
    </row>
    <row r="37920" spans="15:15" x14ac:dyDescent="0.2">
      <c r="O37920" s="223"/>
    </row>
    <row r="37921" spans="15:15" x14ac:dyDescent="0.2">
      <c r="O37921" s="223"/>
    </row>
    <row r="37922" spans="15:15" x14ac:dyDescent="0.2">
      <c r="O37922" s="223"/>
    </row>
    <row r="37923" spans="15:15" x14ac:dyDescent="0.2">
      <c r="O37923" s="223"/>
    </row>
    <row r="37924" spans="15:15" x14ac:dyDescent="0.2">
      <c r="O37924" s="223"/>
    </row>
    <row r="37925" spans="15:15" x14ac:dyDescent="0.2">
      <c r="O37925" s="223"/>
    </row>
    <row r="37926" spans="15:15" x14ac:dyDescent="0.2">
      <c r="O37926" s="223"/>
    </row>
    <row r="37927" spans="15:15" x14ac:dyDescent="0.2">
      <c r="O37927" s="223"/>
    </row>
    <row r="37928" spans="15:15" x14ac:dyDescent="0.2">
      <c r="O37928" s="223"/>
    </row>
    <row r="37929" spans="15:15" x14ac:dyDescent="0.2">
      <c r="O37929" s="223"/>
    </row>
    <row r="37930" spans="15:15" x14ac:dyDescent="0.2">
      <c r="O37930" s="223"/>
    </row>
    <row r="37931" spans="15:15" x14ac:dyDescent="0.2">
      <c r="O37931" s="223"/>
    </row>
    <row r="37932" spans="15:15" x14ac:dyDescent="0.2">
      <c r="O37932" s="223"/>
    </row>
    <row r="37933" spans="15:15" x14ac:dyDescent="0.2">
      <c r="O37933" s="223"/>
    </row>
    <row r="37934" spans="15:15" x14ac:dyDescent="0.2">
      <c r="O37934" s="223"/>
    </row>
    <row r="37935" spans="15:15" x14ac:dyDescent="0.2">
      <c r="O37935" s="223"/>
    </row>
    <row r="37936" spans="15:15" x14ac:dyDescent="0.2">
      <c r="O37936" s="223"/>
    </row>
    <row r="37937" spans="15:15" x14ac:dyDescent="0.2">
      <c r="O37937" s="223"/>
    </row>
    <row r="37938" spans="15:15" x14ac:dyDescent="0.2">
      <c r="O37938" s="223"/>
    </row>
    <row r="37939" spans="15:15" x14ac:dyDescent="0.2">
      <c r="O37939" s="223"/>
    </row>
    <row r="37940" spans="15:15" x14ac:dyDescent="0.2">
      <c r="O37940" s="223"/>
    </row>
    <row r="37941" spans="15:15" x14ac:dyDescent="0.2">
      <c r="O37941" s="223"/>
    </row>
    <row r="37942" spans="15:15" x14ac:dyDescent="0.2">
      <c r="O37942" s="223"/>
    </row>
    <row r="37943" spans="15:15" x14ac:dyDescent="0.2">
      <c r="O37943" s="223"/>
    </row>
    <row r="37944" spans="15:15" x14ac:dyDescent="0.2">
      <c r="O37944" s="223"/>
    </row>
    <row r="37945" spans="15:15" x14ac:dyDescent="0.2">
      <c r="O37945" s="223"/>
    </row>
    <row r="37946" spans="15:15" x14ac:dyDescent="0.2">
      <c r="O37946" s="223"/>
    </row>
    <row r="37947" spans="15:15" x14ac:dyDescent="0.2">
      <c r="O37947" s="223"/>
    </row>
    <row r="37948" spans="15:15" x14ac:dyDescent="0.2">
      <c r="O37948" s="223"/>
    </row>
    <row r="37949" spans="15:15" x14ac:dyDescent="0.2">
      <c r="O37949" s="223"/>
    </row>
    <row r="37950" spans="15:15" x14ac:dyDescent="0.2">
      <c r="O37950" s="223"/>
    </row>
    <row r="37951" spans="15:15" x14ac:dyDescent="0.2">
      <c r="O37951" s="223"/>
    </row>
    <row r="37952" spans="15:15" x14ac:dyDescent="0.2">
      <c r="O37952" s="223"/>
    </row>
    <row r="37953" spans="15:15" x14ac:dyDescent="0.2">
      <c r="O37953" s="223"/>
    </row>
    <row r="37954" spans="15:15" x14ac:dyDescent="0.2">
      <c r="O37954" s="223"/>
    </row>
    <row r="37955" spans="15:15" x14ac:dyDescent="0.2">
      <c r="O37955" s="223"/>
    </row>
    <row r="37956" spans="15:15" x14ac:dyDescent="0.2">
      <c r="O37956" s="223"/>
    </row>
    <row r="37957" spans="15:15" x14ac:dyDescent="0.2">
      <c r="O37957" s="223"/>
    </row>
    <row r="37958" spans="15:15" x14ac:dyDescent="0.2">
      <c r="O37958" s="223"/>
    </row>
    <row r="37959" spans="15:15" x14ac:dyDescent="0.2">
      <c r="O37959" s="223"/>
    </row>
    <row r="37960" spans="15:15" x14ac:dyDescent="0.2">
      <c r="O37960" s="223"/>
    </row>
    <row r="37961" spans="15:15" x14ac:dyDescent="0.2">
      <c r="O37961" s="223"/>
    </row>
    <row r="37962" spans="15:15" x14ac:dyDescent="0.2">
      <c r="O37962" s="223"/>
    </row>
    <row r="37963" spans="15:15" x14ac:dyDescent="0.2">
      <c r="O37963" s="223"/>
    </row>
    <row r="37964" spans="15:15" x14ac:dyDescent="0.2">
      <c r="O37964" s="223"/>
    </row>
    <row r="37965" spans="15:15" x14ac:dyDescent="0.2">
      <c r="O37965" s="223"/>
    </row>
    <row r="37966" spans="15:15" x14ac:dyDescent="0.2">
      <c r="O37966" s="223"/>
    </row>
    <row r="37967" spans="15:15" x14ac:dyDescent="0.2">
      <c r="O37967" s="223"/>
    </row>
    <row r="37968" spans="15:15" x14ac:dyDescent="0.2">
      <c r="O37968" s="223"/>
    </row>
    <row r="37969" spans="15:15" x14ac:dyDescent="0.2">
      <c r="O37969" s="223"/>
    </row>
    <row r="37970" spans="15:15" x14ac:dyDescent="0.2">
      <c r="O37970" s="223"/>
    </row>
    <row r="37971" spans="15:15" x14ac:dyDescent="0.2">
      <c r="O37971" s="223"/>
    </row>
    <row r="37972" spans="15:15" x14ac:dyDescent="0.2">
      <c r="O37972" s="223"/>
    </row>
    <row r="37973" spans="15:15" x14ac:dyDescent="0.2">
      <c r="O37973" s="223"/>
    </row>
    <row r="37974" spans="15:15" x14ac:dyDescent="0.2">
      <c r="O37974" s="223"/>
    </row>
    <row r="37975" spans="15:15" x14ac:dyDescent="0.2">
      <c r="O37975" s="223"/>
    </row>
    <row r="37976" spans="15:15" x14ac:dyDescent="0.2">
      <c r="O37976" s="223"/>
    </row>
    <row r="37977" spans="15:15" x14ac:dyDescent="0.2">
      <c r="O37977" s="223"/>
    </row>
    <row r="37978" spans="15:15" x14ac:dyDescent="0.2">
      <c r="O37978" s="223"/>
    </row>
    <row r="37979" spans="15:15" x14ac:dyDescent="0.2">
      <c r="O37979" s="223"/>
    </row>
    <row r="37980" spans="15:15" x14ac:dyDescent="0.2">
      <c r="O37980" s="223"/>
    </row>
    <row r="37981" spans="15:15" x14ac:dyDescent="0.2">
      <c r="O37981" s="223"/>
    </row>
    <row r="37982" spans="15:15" x14ac:dyDescent="0.2">
      <c r="O37982" s="223"/>
    </row>
    <row r="37983" spans="15:15" x14ac:dyDescent="0.2">
      <c r="O37983" s="223"/>
    </row>
    <row r="37984" spans="15:15" x14ac:dyDescent="0.2">
      <c r="O37984" s="223"/>
    </row>
    <row r="37985" spans="15:15" x14ac:dyDescent="0.2">
      <c r="O37985" s="223"/>
    </row>
    <row r="37986" spans="15:15" x14ac:dyDescent="0.2">
      <c r="O37986" s="223"/>
    </row>
    <row r="37987" spans="15:15" x14ac:dyDescent="0.2">
      <c r="O37987" s="223"/>
    </row>
    <row r="37988" spans="15:15" x14ac:dyDescent="0.2">
      <c r="O37988" s="223"/>
    </row>
    <row r="37989" spans="15:15" x14ac:dyDescent="0.2">
      <c r="O37989" s="223"/>
    </row>
    <row r="37990" spans="15:15" x14ac:dyDescent="0.2">
      <c r="O37990" s="223"/>
    </row>
    <row r="37991" spans="15:15" x14ac:dyDescent="0.2">
      <c r="O37991" s="223"/>
    </row>
    <row r="37992" spans="15:15" x14ac:dyDescent="0.2">
      <c r="O37992" s="223"/>
    </row>
    <row r="37993" spans="15:15" x14ac:dyDescent="0.2">
      <c r="O37993" s="223"/>
    </row>
    <row r="37994" spans="15:15" x14ac:dyDescent="0.2">
      <c r="O37994" s="223"/>
    </row>
    <row r="37995" spans="15:15" x14ac:dyDescent="0.2">
      <c r="O37995" s="223"/>
    </row>
    <row r="37996" spans="15:15" x14ac:dyDescent="0.2">
      <c r="O37996" s="223"/>
    </row>
    <row r="37997" spans="15:15" x14ac:dyDescent="0.2">
      <c r="O37997" s="223"/>
    </row>
    <row r="37998" spans="15:15" x14ac:dyDescent="0.2">
      <c r="O37998" s="223"/>
    </row>
    <row r="37999" spans="15:15" x14ac:dyDescent="0.2">
      <c r="O37999" s="223"/>
    </row>
    <row r="38000" spans="15:15" x14ac:dyDescent="0.2">
      <c r="O38000" s="223"/>
    </row>
    <row r="38001" spans="15:15" x14ac:dyDescent="0.2">
      <c r="O38001" s="223"/>
    </row>
    <row r="38002" spans="15:15" x14ac:dyDescent="0.2">
      <c r="O38002" s="223"/>
    </row>
    <row r="38003" spans="15:15" x14ac:dyDescent="0.2">
      <c r="O38003" s="223"/>
    </row>
    <row r="38004" spans="15:15" x14ac:dyDescent="0.2">
      <c r="O38004" s="223"/>
    </row>
    <row r="38005" spans="15:15" x14ac:dyDescent="0.2">
      <c r="O38005" s="223"/>
    </row>
    <row r="38006" spans="15:15" x14ac:dyDescent="0.2">
      <c r="O38006" s="223"/>
    </row>
    <row r="38007" spans="15:15" x14ac:dyDescent="0.2">
      <c r="O38007" s="223"/>
    </row>
    <row r="38008" spans="15:15" x14ac:dyDescent="0.2">
      <c r="O38008" s="223"/>
    </row>
    <row r="38009" spans="15:15" x14ac:dyDescent="0.2">
      <c r="O38009" s="223"/>
    </row>
    <row r="38010" spans="15:15" x14ac:dyDescent="0.2">
      <c r="O38010" s="223"/>
    </row>
    <row r="38011" spans="15:15" x14ac:dyDescent="0.2">
      <c r="O38011" s="223"/>
    </row>
    <row r="38012" spans="15:15" x14ac:dyDescent="0.2">
      <c r="O38012" s="223"/>
    </row>
    <row r="38013" spans="15:15" x14ac:dyDescent="0.2">
      <c r="O38013" s="223"/>
    </row>
    <row r="38014" spans="15:15" x14ac:dyDescent="0.2">
      <c r="O38014" s="223"/>
    </row>
    <row r="38015" spans="15:15" x14ac:dyDescent="0.2">
      <c r="O38015" s="223"/>
    </row>
    <row r="38016" spans="15:15" x14ac:dyDescent="0.2">
      <c r="O38016" s="223"/>
    </row>
    <row r="38017" spans="15:15" x14ac:dyDescent="0.2">
      <c r="O38017" s="223"/>
    </row>
    <row r="38018" spans="15:15" x14ac:dyDescent="0.2">
      <c r="O38018" s="223"/>
    </row>
    <row r="38019" spans="15:15" x14ac:dyDescent="0.2">
      <c r="O38019" s="223"/>
    </row>
    <row r="38020" spans="15:15" x14ac:dyDescent="0.2">
      <c r="O38020" s="223"/>
    </row>
    <row r="38021" spans="15:15" x14ac:dyDescent="0.2">
      <c r="O38021" s="223"/>
    </row>
    <row r="38022" spans="15:15" x14ac:dyDescent="0.2">
      <c r="O38022" s="223"/>
    </row>
    <row r="38023" spans="15:15" x14ac:dyDescent="0.2">
      <c r="O38023" s="223"/>
    </row>
    <row r="38024" spans="15:15" x14ac:dyDescent="0.2">
      <c r="O38024" s="223"/>
    </row>
    <row r="38025" spans="15:15" x14ac:dyDescent="0.2">
      <c r="O38025" s="223"/>
    </row>
    <row r="38026" spans="15:15" x14ac:dyDescent="0.2">
      <c r="O38026" s="223"/>
    </row>
    <row r="38027" spans="15:15" x14ac:dyDescent="0.2">
      <c r="O38027" s="223"/>
    </row>
    <row r="38028" spans="15:15" x14ac:dyDescent="0.2">
      <c r="O38028" s="223"/>
    </row>
    <row r="38029" spans="15:15" x14ac:dyDescent="0.2">
      <c r="O38029" s="223"/>
    </row>
    <row r="38030" spans="15:15" x14ac:dyDescent="0.2">
      <c r="O38030" s="223"/>
    </row>
    <row r="38031" spans="15:15" x14ac:dyDescent="0.2">
      <c r="O38031" s="223"/>
    </row>
    <row r="38032" spans="15:15" x14ac:dyDescent="0.2">
      <c r="O38032" s="223"/>
    </row>
    <row r="38033" spans="15:15" x14ac:dyDescent="0.2">
      <c r="O38033" s="223"/>
    </row>
    <row r="38034" spans="15:15" x14ac:dyDescent="0.2">
      <c r="O38034" s="223"/>
    </row>
    <row r="38035" spans="15:15" x14ac:dyDescent="0.2">
      <c r="O38035" s="223"/>
    </row>
    <row r="38036" spans="15:15" x14ac:dyDescent="0.2">
      <c r="O38036" s="223"/>
    </row>
    <row r="38037" spans="15:15" x14ac:dyDescent="0.2">
      <c r="O38037" s="223"/>
    </row>
    <row r="38038" spans="15:15" x14ac:dyDescent="0.2">
      <c r="O38038" s="223"/>
    </row>
    <row r="38039" spans="15:15" x14ac:dyDescent="0.2">
      <c r="O38039" s="223"/>
    </row>
    <row r="38040" spans="15:15" x14ac:dyDescent="0.2">
      <c r="O38040" s="223"/>
    </row>
    <row r="38041" spans="15:15" x14ac:dyDescent="0.2">
      <c r="O38041" s="223"/>
    </row>
    <row r="38042" spans="15:15" x14ac:dyDescent="0.2">
      <c r="O38042" s="223"/>
    </row>
    <row r="38043" spans="15:15" x14ac:dyDescent="0.2">
      <c r="O38043" s="223"/>
    </row>
    <row r="38044" spans="15:15" x14ac:dyDescent="0.2">
      <c r="O38044" s="223"/>
    </row>
    <row r="38045" spans="15:15" x14ac:dyDescent="0.2">
      <c r="O38045" s="223"/>
    </row>
    <row r="38046" spans="15:15" x14ac:dyDescent="0.2">
      <c r="O38046" s="223"/>
    </row>
    <row r="38047" spans="15:15" x14ac:dyDescent="0.2">
      <c r="O38047" s="223"/>
    </row>
    <row r="38048" spans="15:15" x14ac:dyDescent="0.2">
      <c r="O38048" s="223"/>
    </row>
    <row r="38049" spans="15:15" x14ac:dyDescent="0.2">
      <c r="O38049" s="223"/>
    </row>
    <row r="38050" spans="15:15" x14ac:dyDescent="0.2">
      <c r="O38050" s="223"/>
    </row>
    <row r="38051" spans="15:15" x14ac:dyDescent="0.2">
      <c r="O38051" s="223"/>
    </row>
    <row r="38052" spans="15:15" x14ac:dyDescent="0.2">
      <c r="O38052" s="223"/>
    </row>
    <row r="38053" spans="15:15" x14ac:dyDescent="0.2">
      <c r="O38053" s="223"/>
    </row>
    <row r="38054" spans="15:15" x14ac:dyDescent="0.2">
      <c r="O38054" s="223"/>
    </row>
    <row r="38055" spans="15:15" x14ac:dyDescent="0.2">
      <c r="O38055" s="223"/>
    </row>
    <row r="38056" spans="15:15" x14ac:dyDescent="0.2">
      <c r="O38056" s="223"/>
    </row>
    <row r="38057" spans="15:15" x14ac:dyDescent="0.2">
      <c r="O38057" s="223"/>
    </row>
    <row r="38058" spans="15:15" x14ac:dyDescent="0.2">
      <c r="O38058" s="223"/>
    </row>
    <row r="38059" spans="15:15" x14ac:dyDescent="0.2">
      <c r="O38059" s="223"/>
    </row>
    <row r="38060" spans="15:15" x14ac:dyDescent="0.2">
      <c r="O38060" s="223"/>
    </row>
    <row r="38061" spans="15:15" x14ac:dyDescent="0.2">
      <c r="O38061" s="223"/>
    </row>
    <row r="38062" spans="15:15" x14ac:dyDescent="0.2">
      <c r="O38062" s="223"/>
    </row>
    <row r="38063" spans="15:15" x14ac:dyDescent="0.2">
      <c r="O38063" s="223"/>
    </row>
    <row r="38064" spans="15:15" x14ac:dyDescent="0.2">
      <c r="O38064" s="223"/>
    </row>
    <row r="38065" spans="15:15" x14ac:dyDescent="0.2">
      <c r="O38065" s="223"/>
    </row>
    <row r="38066" spans="15:15" x14ac:dyDescent="0.2">
      <c r="O38066" s="223"/>
    </row>
    <row r="38067" spans="15:15" x14ac:dyDescent="0.2">
      <c r="O38067" s="223"/>
    </row>
    <row r="38068" spans="15:15" x14ac:dyDescent="0.2">
      <c r="O38068" s="223"/>
    </row>
    <row r="38069" spans="15:15" x14ac:dyDescent="0.2">
      <c r="O38069" s="223"/>
    </row>
    <row r="38070" spans="15:15" x14ac:dyDescent="0.2">
      <c r="O38070" s="223"/>
    </row>
    <row r="38071" spans="15:15" x14ac:dyDescent="0.2">
      <c r="O38071" s="223"/>
    </row>
    <row r="38072" spans="15:15" x14ac:dyDescent="0.2">
      <c r="O38072" s="223"/>
    </row>
    <row r="38073" spans="15:15" x14ac:dyDescent="0.2">
      <c r="O38073" s="223"/>
    </row>
    <row r="38074" spans="15:15" x14ac:dyDescent="0.2">
      <c r="O38074" s="223"/>
    </row>
    <row r="38075" spans="15:15" x14ac:dyDescent="0.2">
      <c r="O38075" s="223"/>
    </row>
    <row r="38076" spans="15:15" x14ac:dyDescent="0.2">
      <c r="O38076" s="223"/>
    </row>
    <row r="38077" spans="15:15" x14ac:dyDescent="0.2">
      <c r="O38077" s="223"/>
    </row>
    <row r="38078" spans="15:15" x14ac:dyDescent="0.2">
      <c r="O38078" s="223"/>
    </row>
    <row r="38079" spans="15:15" x14ac:dyDescent="0.2">
      <c r="O38079" s="223"/>
    </row>
    <row r="38080" spans="15:15" x14ac:dyDescent="0.2">
      <c r="O38080" s="223"/>
    </row>
    <row r="38081" spans="15:15" x14ac:dyDescent="0.2">
      <c r="O38081" s="223"/>
    </row>
    <row r="38082" spans="15:15" x14ac:dyDescent="0.2">
      <c r="O38082" s="223"/>
    </row>
    <row r="38083" spans="15:15" x14ac:dyDescent="0.2">
      <c r="O38083" s="223"/>
    </row>
    <row r="38084" spans="15:15" x14ac:dyDescent="0.2">
      <c r="O38084" s="223"/>
    </row>
    <row r="38085" spans="15:15" x14ac:dyDescent="0.2">
      <c r="O38085" s="223"/>
    </row>
    <row r="38086" spans="15:15" x14ac:dyDescent="0.2">
      <c r="O38086" s="223"/>
    </row>
    <row r="38087" spans="15:15" x14ac:dyDescent="0.2">
      <c r="O38087" s="223"/>
    </row>
    <row r="38088" spans="15:15" x14ac:dyDescent="0.2">
      <c r="O38088" s="223"/>
    </row>
    <row r="38089" spans="15:15" x14ac:dyDescent="0.2">
      <c r="O38089" s="223"/>
    </row>
    <row r="38090" spans="15:15" x14ac:dyDescent="0.2">
      <c r="O38090" s="223"/>
    </row>
    <row r="38091" spans="15:15" x14ac:dyDescent="0.2">
      <c r="O38091" s="223"/>
    </row>
    <row r="38092" spans="15:15" x14ac:dyDescent="0.2">
      <c r="O38092" s="223"/>
    </row>
    <row r="38093" spans="15:15" x14ac:dyDescent="0.2">
      <c r="O38093" s="223"/>
    </row>
    <row r="38094" spans="15:15" x14ac:dyDescent="0.2">
      <c r="O38094" s="223"/>
    </row>
    <row r="38095" spans="15:15" x14ac:dyDescent="0.2">
      <c r="O38095" s="223"/>
    </row>
    <row r="38096" spans="15:15" x14ac:dyDescent="0.2">
      <c r="O38096" s="223"/>
    </row>
    <row r="38097" spans="15:15" x14ac:dyDescent="0.2">
      <c r="O38097" s="223"/>
    </row>
    <row r="38098" spans="15:15" x14ac:dyDescent="0.2">
      <c r="O38098" s="223"/>
    </row>
    <row r="38099" spans="15:15" x14ac:dyDescent="0.2">
      <c r="O38099" s="223"/>
    </row>
    <row r="38100" spans="15:15" x14ac:dyDescent="0.2">
      <c r="O38100" s="223"/>
    </row>
    <row r="38101" spans="15:15" x14ac:dyDescent="0.2">
      <c r="O38101" s="223"/>
    </row>
    <row r="38102" spans="15:15" x14ac:dyDescent="0.2">
      <c r="O38102" s="223"/>
    </row>
    <row r="38103" spans="15:15" x14ac:dyDescent="0.2">
      <c r="O38103" s="223"/>
    </row>
    <row r="38104" spans="15:15" x14ac:dyDescent="0.2">
      <c r="O38104" s="223"/>
    </row>
    <row r="38105" spans="15:15" x14ac:dyDescent="0.2">
      <c r="O38105" s="223"/>
    </row>
    <row r="38106" spans="15:15" x14ac:dyDescent="0.2">
      <c r="O38106" s="223"/>
    </row>
    <row r="38107" spans="15:15" x14ac:dyDescent="0.2">
      <c r="O38107" s="223"/>
    </row>
    <row r="38108" spans="15:15" x14ac:dyDescent="0.2">
      <c r="O38108" s="223"/>
    </row>
    <row r="38109" spans="15:15" x14ac:dyDescent="0.2">
      <c r="O38109" s="223"/>
    </row>
    <row r="38110" spans="15:15" x14ac:dyDescent="0.2">
      <c r="O38110" s="223"/>
    </row>
    <row r="38111" spans="15:15" x14ac:dyDescent="0.2">
      <c r="O38111" s="223"/>
    </row>
    <row r="38112" spans="15:15" x14ac:dyDescent="0.2">
      <c r="O38112" s="223"/>
    </row>
    <row r="38113" spans="15:15" x14ac:dyDescent="0.2">
      <c r="O38113" s="223"/>
    </row>
    <row r="38114" spans="15:15" x14ac:dyDescent="0.2">
      <c r="O38114" s="223"/>
    </row>
    <row r="38115" spans="15:15" x14ac:dyDescent="0.2">
      <c r="O38115" s="223"/>
    </row>
    <row r="38116" spans="15:15" x14ac:dyDescent="0.2">
      <c r="O38116" s="223"/>
    </row>
    <row r="38117" spans="15:15" x14ac:dyDescent="0.2">
      <c r="O38117" s="223"/>
    </row>
    <row r="38118" spans="15:15" x14ac:dyDescent="0.2">
      <c r="O38118" s="223"/>
    </row>
    <row r="38119" spans="15:15" x14ac:dyDescent="0.2">
      <c r="O38119" s="223"/>
    </row>
    <row r="38120" spans="15:15" x14ac:dyDescent="0.2">
      <c r="O38120" s="223"/>
    </row>
    <row r="38121" spans="15:15" x14ac:dyDescent="0.2">
      <c r="O38121" s="223"/>
    </row>
    <row r="38122" spans="15:15" x14ac:dyDescent="0.2">
      <c r="O38122" s="223"/>
    </row>
    <row r="38123" spans="15:15" x14ac:dyDescent="0.2">
      <c r="O38123" s="223"/>
    </row>
    <row r="38124" spans="15:15" x14ac:dyDescent="0.2">
      <c r="O38124" s="223"/>
    </row>
    <row r="38125" spans="15:15" x14ac:dyDescent="0.2">
      <c r="O38125" s="223"/>
    </row>
    <row r="38126" spans="15:15" x14ac:dyDescent="0.2">
      <c r="O38126" s="223"/>
    </row>
    <row r="38127" spans="15:15" x14ac:dyDescent="0.2">
      <c r="O38127" s="223"/>
    </row>
    <row r="38128" spans="15:15" x14ac:dyDescent="0.2">
      <c r="O38128" s="223"/>
    </row>
    <row r="38129" spans="15:15" x14ac:dyDescent="0.2">
      <c r="O38129" s="223"/>
    </row>
    <row r="38130" spans="15:15" x14ac:dyDescent="0.2">
      <c r="O38130" s="223"/>
    </row>
    <row r="38131" spans="15:15" x14ac:dyDescent="0.2">
      <c r="O38131" s="223"/>
    </row>
    <row r="38132" spans="15:15" x14ac:dyDescent="0.2">
      <c r="O38132" s="223"/>
    </row>
    <row r="38133" spans="15:15" x14ac:dyDescent="0.2">
      <c r="O38133" s="223"/>
    </row>
    <row r="38134" spans="15:15" x14ac:dyDescent="0.2">
      <c r="O38134" s="223"/>
    </row>
    <row r="38135" spans="15:15" x14ac:dyDescent="0.2">
      <c r="O38135" s="223"/>
    </row>
    <row r="38136" spans="15:15" x14ac:dyDescent="0.2">
      <c r="O38136" s="223"/>
    </row>
    <row r="38137" spans="15:15" x14ac:dyDescent="0.2">
      <c r="O38137" s="223"/>
    </row>
    <row r="38138" spans="15:15" x14ac:dyDescent="0.2">
      <c r="O38138" s="223"/>
    </row>
    <row r="38139" spans="15:15" x14ac:dyDescent="0.2">
      <c r="O38139" s="223"/>
    </row>
    <row r="38140" spans="15:15" x14ac:dyDescent="0.2">
      <c r="O38140" s="223"/>
    </row>
    <row r="38141" spans="15:15" x14ac:dyDescent="0.2">
      <c r="O38141" s="223"/>
    </row>
    <row r="38142" spans="15:15" x14ac:dyDescent="0.2">
      <c r="O38142" s="223"/>
    </row>
    <row r="38143" spans="15:15" x14ac:dyDescent="0.2">
      <c r="O38143" s="223"/>
    </row>
    <row r="38144" spans="15:15" x14ac:dyDescent="0.2">
      <c r="O38144" s="223"/>
    </row>
    <row r="38145" spans="15:15" x14ac:dyDescent="0.2">
      <c r="O38145" s="223"/>
    </row>
    <row r="38146" spans="15:15" x14ac:dyDescent="0.2">
      <c r="O38146" s="223"/>
    </row>
    <row r="38147" spans="15:15" x14ac:dyDescent="0.2">
      <c r="O38147" s="223"/>
    </row>
    <row r="38148" spans="15:15" x14ac:dyDescent="0.2">
      <c r="O38148" s="223"/>
    </row>
    <row r="38149" spans="15:15" x14ac:dyDescent="0.2">
      <c r="O38149" s="223"/>
    </row>
    <row r="38150" spans="15:15" x14ac:dyDescent="0.2">
      <c r="O38150" s="223"/>
    </row>
    <row r="38151" spans="15:15" x14ac:dyDescent="0.2">
      <c r="O38151" s="223"/>
    </row>
    <row r="38152" spans="15:15" x14ac:dyDescent="0.2">
      <c r="O38152" s="223"/>
    </row>
    <row r="38153" spans="15:15" x14ac:dyDescent="0.2">
      <c r="O38153" s="223"/>
    </row>
    <row r="38154" spans="15:15" x14ac:dyDescent="0.2">
      <c r="O38154" s="223"/>
    </row>
    <row r="38155" spans="15:15" x14ac:dyDescent="0.2">
      <c r="O38155" s="223"/>
    </row>
    <row r="38156" spans="15:15" x14ac:dyDescent="0.2">
      <c r="O38156" s="223"/>
    </row>
    <row r="38157" spans="15:15" x14ac:dyDescent="0.2">
      <c r="O38157" s="223"/>
    </row>
    <row r="38158" spans="15:15" x14ac:dyDescent="0.2">
      <c r="O38158" s="223"/>
    </row>
    <row r="38159" spans="15:15" x14ac:dyDescent="0.2">
      <c r="O38159" s="223"/>
    </row>
    <row r="38160" spans="15:15" x14ac:dyDescent="0.2">
      <c r="O38160" s="223"/>
    </row>
    <row r="38161" spans="15:15" x14ac:dyDescent="0.2">
      <c r="O38161" s="223"/>
    </row>
    <row r="38162" spans="15:15" x14ac:dyDescent="0.2">
      <c r="O38162" s="223"/>
    </row>
    <row r="38163" spans="15:15" x14ac:dyDescent="0.2">
      <c r="O38163" s="223"/>
    </row>
    <row r="38164" spans="15:15" x14ac:dyDescent="0.2">
      <c r="O38164" s="223"/>
    </row>
    <row r="38165" spans="15:15" x14ac:dyDescent="0.2">
      <c r="O38165" s="223"/>
    </row>
    <row r="38166" spans="15:15" x14ac:dyDescent="0.2">
      <c r="O38166" s="223"/>
    </row>
    <row r="38167" spans="15:15" x14ac:dyDescent="0.2">
      <c r="O38167" s="223"/>
    </row>
    <row r="38168" spans="15:15" x14ac:dyDescent="0.2">
      <c r="O38168" s="223"/>
    </row>
    <row r="38169" spans="15:15" x14ac:dyDescent="0.2">
      <c r="O38169" s="223"/>
    </row>
    <row r="38170" spans="15:15" x14ac:dyDescent="0.2">
      <c r="O38170" s="223"/>
    </row>
    <row r="38171" spans="15:15" x14ac:dyDescent="0.2">
      <c r="O38171" s="223"/>
    </row>
    <row r="38172" spans="15:15" x14ac:dyDescent="0.2">
      <c r="O38172" s="223"/>
    </row>
    <row r="38173" spans="15:15" x14ac:dyDescent="0.2">
      <c r="O38173" s="223"/>
    </row>
    <row r="38174" spans="15:15" x14ac:dyDescent="0.2">
      <c r="O38174" s="223"/>
    </row>
    <row r="38175" spans="15:15" x14ac:dyDescent="0.2">
      <c r="O38175" s="223"/>
    </row>
    <row r="38176" spans="15:15" x14ac:dyDescent="0.2">
      <c r="O38176" s="223"/>
    </row>
    <row r="38177" spans="15:15" x14ac:dyDescent="0.2">
      <c r="O38177" s="223"/>
    </row>
    <row r="38178" spans="15:15" x14ac:dyDescent="0.2">
      <c r="O38178" s="223"/>
    </row>
    <row r="38179" spans="15:15" x14ac:dyDescent="0.2">
      <c r="O38179" s="223"/>
    </row>
    <row r="38180" spans="15:15" x14ac:dyDescent="0.2">
      <c r="O38180" s="223"/>
    </row>
    <row r="38181" spans="15:15" x14ac:dyDescent="0.2">
      <c r="O38181" s="223"/>
    </row>
    <row r="38182" spans="15:15" x14ac:dyDescent="0.2">
      <c r="O38182" s="223"/>
    </row>
    <row r="38183" spans="15:15" x14ac:dyDescent="0.2">
      <c r="O38183" s="223"/>
    </row>
    <row r="38184" spans="15:15" x14ac:dyDescent="0.2">
      <c r="O38184" s="223"/>
    </row>
    <row r="38185" spans="15:15" x14ac:dyDescent="0.2">
      <c r="O38185" s="223"/>
    </row>
    <row r="38186" spans="15:15" x14ac:dyDescent="0.2">
      <c r="O38186" s="223"/>
    </row>
    <row r="38187" spans="15:15" x14ac:dyDescent="0.2">
      <c r="O38187" s="223"/>
    </row>
    <row r="38188" spans="15:15" x14ac:dyDescent="0.2">
      <c r="O38188" s="223"/>
    </row>
    <row r="38189" spans="15:15" x14ac:dyDescent="0.2">
      <c r="O38189" s="223"/>
    </row>
    <row r="38190" spans="15:15" x14ac:dyDescent="0.2">
      <c r="O38190" s="223"/>
    </row>
    <row r="38191" spans="15:15" x14ac:dyDescent="0.2">
      <c r="O38191" s="223"/>
    </row>
    <row r="38192" spans="15:15" x14ac:dyDescent="0.2">
      <c r="O38192" s="223"/>
    </row>
    <row r="38193" spans="15:15" x14ac:dyDescent="0.2">
      <c r="O38193" s="223"/>
    </row>
    <row r="38194" spans="15:15" x14ac:dyDescent="0.2">
      <c r="O38194" s="223"/>
    </row>
    <row r="38195" spans="15:15" x14ac:dyDescent="0.2">
      <c r="O38195" s="223"/>
    </row>
    <row r="38196" spans="15:15" x14ac:dyDescent="0.2">
      <c r="O38196" s="223"/>
    </row>
    <row r="38197" spans="15:15" x14ac:dyDescent="0.2">
      <c r="O38197" s="223"/>
    </row>
    <row r="38198" spans="15:15" x14ac:dyDescent="0.2">
      <c r="O38198" s="223"/>
    </row>
    <row r="38199" spans="15:15" x14ac:dyDescent="0.2">
      <c r="O38199" s="223"/>
    </row>
    <row r="38200" spans="15:15" x14ac:dyDescent="0.2">
      <c r="O38200" s="223"/>
    </row>
    <row r="38201" spans="15:15" x14ac:dyDescent="0.2">
      <c r="O38201" s="223"/>
    </row>
    <row r="38202" spans="15:15" x14ac:dyDescent="0.2">
      <c r="O38202" s="223"/>
    </row>
    <row r="38203" spans="15:15" x14ac:dyDescent="0.2">
      <c r="O38203" s="223"/>
    </row>
    <row r="38204" spans="15:15" x14ac:dyDescent="0.2">
      <c r="O38204" s="223"/>
    </row>
    <row r="38205" spans="15:15" x14ac:dyDescent="0.2">
      <c r="O38205" s="223"/>
    </row>
    <row r="38206" spans="15:15" x14ac:dyDescent="0.2">
      <c r="O38206" s="223"/>
    </row>
    <row r="38207" spans="15:15" x14ac:dyDescent="0.2">
      <c r="O38207" s="223"/>
    </row>
    <row r="38208" spans="15:15" x14ac:dyDescent="0.2">
      <c r="O38208" s="223"/>
    </row>
    <row r="38209" spans="15:15" x14ac:dyDescent="0.2">
      <c r="O38209" s="223"/>
    </row>
    <row r="38210" spans="15:15" x14ac:dyDescent="0.2">
      <c r="O38210" s="223"/>
    </row>
    <row r="38211" spans="15:15" x14ac:dyDescent="0.2">
      <c r="O38211" s="223"/>
    </row>
    <row r="38212" spans="15:15" x14ac:dyDescent="0.2">
      <c r="O38212" s="223"/>
    </row>
    <row r="38213" spans="15:15" x14ac:dyDescent="0.2">
      <c r="O38213" s="223"/>
    </row>
    <row r="38214" spans="15:15" x14ac:dyDescent="0.2">
      <c r="O38214" s="223"/>
    </row>
    <row r="38215" spans="15:15" x14ac:dyDescent="0.2">
      <c r="O38215" s="223"/>
    </row>
    <row r="38216" spans="15:15" x14ac:dyDescent="0.2">
      <c r="O38216" s="223"/>
    </row>
    <row r="38217" spans="15:15" x14ac:dyDescent="0.2">
      <c r="O38217" s="223"/>
    </row>
    <row r="38218" spans="15:15" x14ac:dyDescent="0.2">
      <c r="O38218" s="223"/>
    </row>
    <row r="38219" spans="15:15" x14ac:dyDescent="0.2">
      <c r="O38219" s="223"/>
    </row>
    <row r="38220" spans="15:15" x14ac:dyDescent="0.2">
      <c r="O38220" s="223"/>
    </row>
    <row r="38221" spans="15:15" x14ac:dyDescent="0.2">
      <c r="O38221" s="223"/>
    </row>
    <row r="38222" spans="15:15" x14ac:dyDescent="0.2">
      <c r="O38222" s="223"/>
    </row>
    <row r="38223" spans="15:15" x14ac:dyDescent="0.2">
      <c r="O38223" s="223"/>
    </row>
    <row r="38224" spans="15:15" x14ac:dyDescent="0.2">
      <c r="O38224" s="223"/>
    </row>
    <row r="38225" spans="15:15" x14ac:dyDescent="0.2">
      <c r="O38225" s="223"/>
    </row>
    <row r="38226" spans="15:15" x14ac:dyDescent="0.2">
      <c r="O38226" s="223"/>
    </row>
    <row r="38227" spans="15:15" x14ac:dyDescent="0.2">
      <c r="O38227" s="223"/>
    </row>
    <row r="38228" spans="15:15" x14ac:dyDescent="0.2">
      <c r="O38228" s="223"/>
    </row>
    <row r="38229" spans="15:15" x14ac:dyDescent="0.2">
      <c r="O38229" s="223"/>
    </row>
    <row r="38230" spans="15:15" x14ac:dyDescent="0.2">
      <c r="O38230" s="223"/>
    </row>
    <row r="38231" spans="15:15" x14ac:dyDescent="0.2">
      <c r="O38231" s="223"/>
    </row>
    <row r="38232" spans="15:15" x14ac:dyDescent="0.2">
      <c r="O38232" s="223"/>
    </row>
    <row r="38233" spans="15:15" x14ac:dyDescent="0.2">
      <c r="O38233" s="223"/>
    </row>
    <row r="38234" spans="15:15" x14ac:dyDescent="0.2">
      <c r="O38234" s="223"/>
    </row>
    <row r="38235" spans="15:15" x14ac:dyDescent="0.2">
      <c r="O38235" s="223"/>
    </row>
    <row r="38236" spans="15:15" x14ac:dyDescent="0.2">
      <c r="O38236" s="223"/>
    </row>
    <row r="38237" spans="15:15" x14ac:dyDescent="0.2">
      <c r="O38237" s="223"/>
    </row>
    <row r="38238" spans="15:15" x14ac:dyDescent="0.2">
      <c r="O38238" s="223"/>
    </row>
    <row r="38239" spans="15:15" x14ac:dyDescent="0.2">
      <c r="O38239" s="223"/>
    </row>
    <row r="38240" spans="15:15" x14ac:dyDescent="0.2">
      <c r="O38240" s="223"/>
    </row>
    <row r="38241" spans="15:15" x14ac:dyDescent="0.2">
      <c r="O38241" s="223"/>
    </row>
    <row r="38242" spans="15:15" x14ac:dyDescent="0.2">
      <c r="O38242" s="223"/>
    </row>
    <row r="38243" spans="15:15" x14ac:dyDescent="0.2">
      <c r="O38243" s="223"/>
    </row>
    <row r="38244" spans="15:15" x14ac:dyDescent="0.2">
      <c r="O38244" s="223"/>
    </row>
    <row r="38245" spans="15:15" x14ac:dyDescent="0.2">
      <c r="O38245" s="223"/>
    </row>
    <row r="38246" spans="15:15" x14ac:dyDescent="0.2">
      <c r="O38246" s="223"/>
    </row>
    <row r="38247" spans="15:15" x14ac:dyDescent="0.2">
      <c r="O38247" s="223"/>
    </row>
    <row r="38248" spans="15:15" x14ac:dyDescent="0.2">
      <c r="O38248" s="223"/>
    </row>
    <row r="38249" spans="15:15" x14ac:dyDescent="0.2">
      <c r="O38249" s="223"/>
    </row>
    <row r="38250" spans="15:15" x14ac:dyDescent="0.2">
      <c r="O38250" s="223"/>
    </row>
    <row r="38251" spans="15:15" x14ac:dyDescent="0.2">
      <c r="O38251" s="223"/>
    </row>
    <row r="38252" spans="15:15" x14ac:dyDescent="0.2">
      <c r="O38252" s="223"/>
    </row>
    <row r="38253" spans="15:15" x14ac:dyDescent="0.2">
      <c r="O38253" s="223"/>
    </row>
    <row r="38254" spans="15:15" x14ac:dyDescent="0.2">
      <c r="O38254" s="223"/>
    </row>
    <row r="38255" spans="15:15" x14ac:dyDescent="0.2">
      <c r="O38255" s="223"/>
    </row>
    <row r="38256" spans="15:15" x14ac:dyDescent="0.2">
      <c r="O38256" s="223"/>
    </row>
    <row r="38257" spans="15:15" x14ac:dyDescent="0.2">
      <c r="O38257" s="223"/>
    </row>
    <row r="38258" spans="15:15" x14ac:dyDescent="0.2">
      <c r="O38258" s="223"/>
    </row>
    <row r="38259" spans="15:15" x14ac:dyDescent="0.2">
      <c r="O38259" s="223"/>
    </row>
    <row r="38260" spans="15:15" x14ac:dyDescent="0.2">
      <c r="O38260" s="223"/>
    </row>
    <row r="38261" spans="15:15" x14ac:dyDescent="0.2">
      <c r="O38261" s="223"/>
    </row>
    <row r="38262" spans="15:15" x14ac:dyDescent="0.2">
      <c r="O38262" s="223"/>
    </row>
    <row r="38263" spans="15:15" x14ac:dyDescent="0.2">
      <c r="O38263" s="223"/>
    </row>
    <row r="38264" spans="15:15" x14ac:dyDescent="0.2">
      <c r="O38264" s="223"/>
    </row>
    <row r="38265" spans="15:15" x14ac:dyDescent="0.2">
      <c r="O38265" s="223"/>
    </row>
    <row r="38266" spans="15:15" x14ac:dyDescent="0.2">
      <c r="O38266" s="223"/>
    </row>
    <row r="38267" spans="15:15" x14ac:dyDescent="0.2">
      <c r="O38267" s="223"/>
    </row>
    <row r="38268" spans="15:15" x14ac:dyDescent="0.2">
      <c r="O38268" s="223"/>
    </row>
    <row r="38269" spans="15:15" x14ac:dyDescent="0.2">
      <c r="O38269" s="223"/>
    </row>
    <row r="38270" spans="15:15" x14ac:dyDescent="0.2">
      <c r="O38270" s="223"/>
    </row>
    <row r="38271" spans="15:15" x14ac:dyDescent="0.2">
      <c r="O38271" s="223"/>
    </row>
    <row r="38272" spans="15:15" x14ac:dyDescent="0.2">
      <c r="O38272" s="223"/>
    </row>
    <row r="38273" spans="15:15" x14ac:dyDescent="0.2">
      <c r="O38273" s="223"/>
    </row>
    <row r="38274" spans="15:15" x14ac:dyDescent="0.2">
      <c r="O38274" s="223"/>
    </row>
    <row r="38275" spans="15:15" x14ac:dyDescent="0.2">
      <c r="O38275" s="223"/>
    </row>
    <row r="38276" spans="15:15" x14ac:dyDescent="0.2">
      <c r="O38276" s="223"/>
    </row>
    <row r="38277" spans="15:15" x14ac:dyDescent="0.2">
      <c r="O38277" s="223"/>
    </row>
    <row r="38278" spans="15:15" x14ac:dyDescent="0.2">
      <c r="O38278" s="223"/>
    </row>
    <row r="38279" spans="15:15" x14ac:dyDescent="0.2">
      <c r="O38279" s="223"/>
    </row>
    <row r="38280" spans="15:15" x14ac:dyDescent="0.2">
      <c r="O38280" s="223"/>
    </row>
    <row r="38281" spans="15:15" x14ac:dyDescent="0.2">
      <c r="O38281" s="223"/>
    </row>
    <row r="38282" spans="15:15" x14ac:dyDescent="0.2">
      <c r="O38282" s="223"/>
    </row>
    <row r="38283" spans="15:15" x14ac:dyDescent="0.2">
      <c r="O38283" s="223"/>
    </row>
    <row r="38284" spans="15:15" x14ac:dyDescent="0.2">
      <c r="O38284" s="223"/>
    </row>
    <row r="38285" spans="15:15" x14ac:dyDescent="0.2">
      <c r="O38285" s="223"/>
    </row>
    <row r="38286" spans="15:15" x14ac:dyDescent="0.2">
      <c r="O38286" s="223"/>
    </row>
    <row r="38287" spans="15:15" x14ac:dyDescent="0.2">
      <c r="O38287" s="223"/>
    </row>
    <row r="38288" spans="15:15" x14ac:dyDescent="0.2">
      <c r="O38288" s="223"/>
    </row>
    <row r="38289" spans="15:15" x14ac:dyDescent="0.2">
      <c r="O38289" s="223"/>
    </row>
    <row r="38290" spans="15:15" x14ac:dyDescent="0.2">
      <c r="O38290" s="223"/>
    </row>
    <row r="38291" spans="15:15" x14ac:dyDescent="0.2">
      <c r="O38291" s="223"/>
    </row>
    <row r="38292" spans="15:15" x14ac:dyDescent="0.2">
      <c r="O38292" s="223"/>
    </row>
    <row r="38293" spans="15:15" x14ac:dyDescent="0.2">
      <c r="O38293" s="223"/>
    </row>
    <row r="38294" spans="15:15" x14ac:dyDescent="0.2">
      <c r="O38294" s="223"/>
    </row>
    <row r="38295" spans="15:15" x14ac:dyDescent="0.2">
      <c r="O38295" s="223"/>
    </row>
    <row r="38296" spans="15:15" x14ac:dyDescent="0.2">
      <c r="O38296" s="223"/>
    </row>
    <row r="38297" spans="15:15" x14ac:dyDescent="0.2">
      <c r="O38297" s="223"/>
    </row>
    <row r="38298" spans="15:15" x14ac:dyDescent="0.2">
      <c r="O38298" s="223"/>
    </row>
    <row r="38299" spans="15:15" x14ac:dyDescent="0.2">
      <c r="O38299" s="223"/>
    </row>
    <row r="38300" spans="15:15" x14ac:dyDescent="0.2">
      <c r="O38300" s="223"/>
    </row>
    <row r="38301" spans="15:15" x14ac:dyDescent="0.2">
      <c r="O38301" s="223"/>
    </row>
    <row r="38302" spans="15:15" x14ac:dyDescent="0.2">
      <c r="O38302" s="223"/>
    </row>
    <row r="38303" spans="15:15" x14ac:dyDescent="0.2">
      <c r="O38303" s="223"/>
    </row>
    <row r="38304" spans="15:15" x14ac:dyDescent="0.2">
      <c r="O38304" s="223"/>
    </row>
    <row r="38305" spans="15:15" x14ac:dyDescent="0.2">
      <c r="O38305" s="223"/>
    </row>
    <row r="38306" spans="15:15" x14ac:dyDescent="0.2">
      <c r="O38306" s="223"/>
    </row>
    <row r="38307" spans="15:15" x14ac:dyDescent="0.2">
      <c r="O38307" s="223"/>
    </row>
    <row r="38308" spans="15:15" x14ac:dyDescent="0.2">
      <c r="O38308" s="223"/>
    </row>
    <row r="38309" spans="15:15" x14ac:dyDescent="0.2">
      <c r="O38309" s="223"/>
    </row>
    <row r="38310" spans="15:15" x14ac:dyDescent="0.2">
      <c r="O38310" s="223"/>
    </row>
    <row r="38311" spans="15:15" x14ac:dyDescent="0.2">
      <c r="O38311" s="223"/>
    </row>
    <row r="38312" spans="15:15" x14ac:dyDescent="0.2">
      <c r="O38312" s="223"/>
    </row>
    <row r="38313" spans="15:15" x14ac:dyDescent="0.2">
      <c r="O38313" s="223"/>
    </row>
    <row r="38314" spans="15:15" x14ac:dyDescent="0.2">
      <c r="O38314" s="223"/>
    </row>
    <row r="38315" spans="15:15" x14ac:dyDescent="0.2">
      <c r="O38315" s="223"/>
    </row>
    <row r="38316" spans="15:15" x14ac:dyDescent="0.2">
      <c r="O38316" s="223"/>
    </row>
    <row r="38317" spans="15:15" x14ac:dyDescent="0.2">
      <c r="O38317" s="223"/>
    </row>
    <row r="38318" spans="15:15" x14ac:dyDescent="0.2">
      <c r="O38318" s="223"/>
    </row>
    <row r="38319" spans="15:15" x14ac:dyDescent="0.2">
      <c r="O38319" s="223"/>
    </row>
    <row r="38320" spans="15:15" x14ac:dyDescent="0.2">
      <c r="O38320" s="223"/>
    </row>
    <row r="38321" spans="15:15" x14ac:dyDescent="0.2">
      <c r="O38321" s="223"/>
    </row>
    <row r="38322" spans="15:15" x14ac:dyDescent="0.2">
      <c r="O38322" s="223"/>
    </row>
    <row r="38323" spans="15:15" x14ac:dyDescent="0.2">
      <c r="O38323" s="223"/>
    </row>
    <row r="38324" spans="15:15" x14ac:dyDescent="0.2">
      <c r="O38324" s="223"/>
    </row>
    <row r="38325" spans="15:15" x14ac:dyDescent="0.2">
      <c r="O38325" s="223"/>
    </row>
    <row r="38326" spans="15:15" x14ac:dyDescent="0.2">
      <c r="O38326" s="223"/>
    </row>
    <row r="38327" spans="15:15" x14ac:dyDescent="0.2">
      <c r="O38327" s="223"/>
    </row>
    <row r="38328" spans="15:15" x14ac:dyDescent="0.2">
      <c r="O38328" s="223"/>
    </row>
    <row r="38329" spans="15:15" x14ac:dyDescent="0.2">
      <c r="O38329" s="223"/>
    </row>
    <row r="38330" spans="15:15" x14ac:dyDescent="0.2">
      <c r="O38330" s="223"/>
    </row>
    <row r="38331" spans="15:15" x14ac:dyDescent="0.2">
      <c r="O38331" s="223"/>
    </row>
    <row r="38332" spans="15:15" x14ac:dyDescent="0.2">
      <c r="O38332" s="223"/>
    </row>
    <row r="38333" spans="15:15" x14ac:dyDescent="0.2">
      <c r="O38333" s="223"/>
    </row>
    <row r="38334" spans="15:15" x14ac:dyDescent="0.2">
      <c r="O38334" s="223"/>
    </row>
    <row r="38335" spans="15:15" x14ac:dyDescent="0.2">
      <c r="O38335" s="223"/>
    </row>
    <row r="38336" spans="15:15" x14ac:dyDescent="0.2">
      <c r="O38336" s="223"/>
    </row>
    <row r="38337" spans="15:15" x14ac:dyDescent="0.2">
      <c r="O38337" s="223"/>
    </row>
    <row r="38338" spans="15:15" x14ac:dyDescent="0.2">
      <c r="O38338" s="223"/>
    </row>
    <row r="38339" spans="15:15" x14ac:dyDescent="0.2">
      <c r="O38339" s="223"/>
    </row>
    <row r="38340" spans="15:15" x14ac:dyDescent="0.2">
      <c r="O38340" s="223"/>
    </row>
    <row r="38341" spans="15:15" x14ac:dyDescent="0.2">
      <c r="O38341" s="223"/>
    </row>
    <row r="38342" spans="15:15" x14ac:dyDescent="0.2">
      <c r="O38342" s="223"/>
    </row>
    <row r="38343" spans="15:15" x14ac:dyDescent="0.2">
      <c r="O38343" s="223"/>
    </row>
    <row r="38344" spans="15:15" x14ac:dyDescent="0.2">
      <c r="O38344" s="223"/>
    </row>
    <row r="38345" spans="15:15" x14ac:dyDescent="0.2">
      <c r="O38345" s="223"/>
    </row>
    <row r="38346" spans="15:15" x14ac:dyDescent="0.2">
      <c r="O38346" s="223"/>
    </row>
    <row r="38347" spans="15:15" x14ac:dyDescent="0.2">
      <c r="O38347" s="223"/>
    </row>
    <row r="38348" spans="15:15" x14ac:dyDescent="0.2">
      <c r="O38348" s="223"/>
    </row>
    <row r="38349" spans="15:15" x14ac:dyDescent="0.2">
      <c r="O38349" s="223"/>
    </row>
    <row r="38350" spans="15:15" x14ac:dyDescent="0.2">
      <c r="O38350" s="223"/>
    </row>
    <row r="38351" spans="15:15" x14ac:dyDescent="0.2">
      <c r="O38351" s="223"/>
    </row>
    <row r="38352" spans="15:15" x14ac:dyDescent="0.2">
      <c r="O38352" s="223"/>
    </row>
    <row r="38353" spans="15:15" x14ac:dyDescent="0.2">
      <c r="O38353" s="223"/>
    </row>
    <row r="38354" spans="15:15" x14ac:dyDescent="0.2">
      <c r="O38354" s="223"/>
    </row>
    <row r="38355" spans="15:15" x14ac:dyDescent="0.2">
      <c r="O38355" s="223"/>
    </row>
    <row r="38356" spans="15:15" x14ac:dyDescent="0.2">
      <c r="O38356" s="223"/>
    </row>
    <row r="38357" spans="15:15" x14ac:dyDescent="0.2">
      <c r="O38357" s="223"/>
    </row>
    <row r="38358" spans="15:15" x14ac:dyDescent="0.2">
      <c r="O38358" s="223"/>
    </row>
    <row r="38359" spans="15:15" x14ac:dyDescent="0.2">
      <c r="O38359" s="223"/>
    </row>
    <row r="38360" spans="15:15" x14ac:dyDescent="0.2">
      <c r="O38360" s="223"/>
    </row>
    <row r="38361" spans="15:15" x14ac:dyDescent="0.2">
      <c r="O38361" s="223"/>
    </row>
    <row r="38362" spans="15:15" x14ac:dyDescent="0.2">
      <c r="O38362" s="223"/>
    </row>
    <row r="38363" spans="15:15" x14ac:dyDescent="0.2">
      <c r="O38363" s="223"/>
    </row>
    <row r="38364" spans="15:15" x14ac:dyDescent="0.2">
      <c r="O38364" s="223"/>
    </row>
    <row r="38365" spans="15:15" x14ac:dyDescent="0.2">
      <c r="O38365" s="223"/>
    </row>
    <row r="38366" spans="15:15" x14ac:dyDescent="0.2">
      <c r="O38366" s="223"/>
    </row>
    <row r="38367" spans="15:15" x14ac:dyDescent="0.2">
      <c r="O38367" s="223"/>
    </row>
    <row r="38368" spans="15:15" x14ac:dyDescent="0.2">
      <c r="O38368" s="223"/>
    </row>
    <row r="38369" spans="15:15" x14ac:dyDescent="0.2">
      <c r="O38369" s="223"/>
    </row>
    <row r="38370" spans="15:15" x14ac:dyDescent="0.2">
      <c r="O38370" s="223"/>
    </row>
    <row r="38371" spans="15:15" x14ac:dyDescent="0.2">
      <c r="O38371" s="223"/>
    </row>
    <row r="38372" spans="15:15" x14ac:dyDescent="0.2">
      <c r="O38372" s="223"/>
    </row>
    <row r="38373" spans="15:15" x14ac:dyDescent="0.2">
      <c r="O38373" s="223"/>
    </row>
    <row r="38374" spans="15:15" x14ac:dyDescent="0.2">
      <c r="O38374" s="223"/>
    </row>
    <row r="38375" spans="15:15" x14ac:dyDescent="0.2">
      <c r="O38375" s="223"/>
    </row>
    <row r="38376" spans="15:15" x14ac:dyDescent="0.2">
      <c r="O38376" s="223"/>
    </row>
    <row r="38377" spans="15:15" x14ac:dyDescent="0.2">
      <c r="O38377" s="223"/>
    </row>
    <row r="38378" spans="15:15" x14ac:dyDescent="0.2">
      <c r="O38378" s="223"/>
    </row>
    <row r="38379" spans="15:15" x14ac:dyDescent="0.2">
      <c r="O38379" s="223"/>
    </row>
    <row r="38380" spans="15:15" x14ac:dyDescent="0.2">
      <c r="O38380" s="223"/>
    </row>
    <row r="38381" spans="15:15" x14ac:dyDescent="0.2">
      <c r="O38381" s="223"/>
    </row>
    <row r="38382" spans="15:15" x14ac:dyDescent="0.2">
      <c r="O38382" s="223"/>
    </row>
    <row r="38383" spans="15:15" x14ac:dyDescent="0.2">
      <c r="O38383" s="223"/>
    </row>
    <row r="38384" spans="15:15" x14ac:dyDescent="0.2">
      <c r="O38384" s="223"/>
    </row>
    <row r="38385" spans="15:15" x14ac:dyDescent="0.2">
      <c r="O38385" s="223"/>
    </row>
    <row r="38386" spans="15:15" x14ac:dyDescent="0.2">
      <c r="O38386" s="223"/>
    </row>
    <row r="38387" spans="15:15" x14ac:dyDescent="0.2">
      <c r="O38387" s="223"/>
    </row>
    <row r="38388" spans="15:15" x14ac:dyDescent="0.2">
      <c r="O38388" s="223"/>
    </row>
    <row r="38389" spans="15:15" x14ac:dyDescent="0.2">
      <c r="O38389" s="223"/>
    </row>
    <row r="38390" spans="15:15" x14ac:dyDescent="0.2">
      <c r="O38390" s="223"/>
    </row>
    <row r="38391" spans="15:15" x14ac:dyDescent="0.2">
      <c r="O38391" s="223"/>
    </row>
    <row r="38392" spans="15:15" x14ac:dyDescent="0.2">
      <c r="O38392" s="223"/>
    </row>
    <row r="38393" spans="15:15" x14ac:dyDescent="0.2">
      <c r="O38393" s="223"/>
    </row>
    <row r="38394" spans="15:15" x14ac:dyDescent="0.2">
      <c r="O38394" s="223"/>
    </row>
    <row r="38395" spans="15:15" x14ac:dyDescent="0.2">
      <c r="O38395" s="223"/>
    </row>
    <row r="38396" spans="15:15" x14ac:dyDescent="0.2">
      <c r="O38396" s="223"/>
    </row>
    <row r="38397" spans="15:15" x14ac:dyDescent="0.2">
      <c r="O38397" s="223"/>
    </row>
    <row r="38398" spans="15:15" x14ac:dyDescent="0.2">
      <c r="O38398" s="223"/>
    </row>
    <row r="38399" spans="15:15" x14ac:dyDescent="0.2">
      <c r="O38399" s="223"/>
    </row>
    <row r="38400" spans="15:15" x14ac:dyDescent="0.2">
      <c r="O38400" s="223"/>
    </row>
    <row r="38401" spans="15:15" x14ac:dyDescent="0.2">
      <c r="O38401" s="223"/>
    </row>
    <row r="38402" spans="15:15" x14ac:dyDescent="0.2">
      <c r="O38402" s="223"/>
    </row>
    <row r="38403" spans="15:15" x14ac:dyDescent="0.2">
      <c r="O38403" s="223"/>
    </row>
    <row r="38404" spans="15:15" x14ac:dyDescent="0.2">
      <c r="O38404" s="223"/>
    </row>
    <row r="38405" spans="15:15" x14ac:dyDescent="0.2">
      <c r="O38405" s="223"/>
    </row>
    <row r="38406" spans="15:15" x14ac:dyDescent="0.2">
      <c r="O38406" s="223"/>
    </row>
    <row r="38407" spans="15:15" x14ac:dyDescent="0.2">
      <c r="O38407" s="223"/>
    </row>
    <row r="38408" spans="15:15" x14ac:dyDescent="0.2">
      <c r="O38408" s="223"/>
    </row>
    <row r="38409" spans="15:15" x14ac:dyDescent="0.2">
      <c r="O38409" s="223"/>
    </row>
    <row r="38410" spans="15:15" x14ac:dyDescent="0.2">
      <c r="O38410" s="223"/>
    </row>
    <row r="38411" spans="15:15" x14ac:dyDescent="0.2">
      <c r="O38411" s="223"/>
    </row>
    <row r="38412" spans="15:15" x14ac:dyDescent="0.2">
      <c r="O38412" s="223"/>
    </row>
    <row r="38413" spans="15:15" x14ac:dyDescent="0.2">
      <c r="O38413" s="223"/>
    </row>
    <row r="38414" spans="15:15" x14ac:dyDescent="0.2">
      <c r="O38414" s="223"/>
    </row>
    <row r="38415" spans="15:15" x14ac:dyDescent="0.2">
      <c r="O38415" s="223"/>
    </row>
    <row r="38416" spans="15:15" x14ac:dyDescent="0.2">
      <c r="O38416" s="223"/>
    </row>
    <row r="38417" spans="15:15" x14ac:dyDescent="0.2">
      <c r="O38417" s="223"/>
    </row>
    <row r="38418" spans="15:15" x14ac:dyDescent="0.2">
      <c r="O38418" s="223"/>
    </row>
    <row r="38419" spans="15:15" x14ac:dyDescent="0.2">
      <c r="O38419" s="223"/>
    </row>
    <row r="38420" spans="15:15" x14ac:dyDescent="0.2">
      <c r="O38420" s="223"/>
    </row>
    <row r="38421" spans="15:15" x14ac:dyDescent="0.2">
      <c r="O38421" s="223"/>
    </row>
    <row r="38422" spans="15:15" x14ac:dyDescent="0.2">
      <c r="O38422" s="223"/>
    </row>
    <row r="38423" spans="15:15" x14ac:dyDescent="0.2">
      <c r="O38423" s="223"/>
    </row>
    <row r="38424" spans="15:15" x14ac:dyDescent="0.2">
      <c r="O38424" s="223"/>
    </row>
    <row r="38425" spans="15:15" x14ac:dyDescent="0.2">
      <c r="O38425" s="223"/>
    </row>
    <row r="38426" spans="15:15" x14ac:dyDescent="0.2">
      <c r="O38426" s="223"/>
    </row>
    <row r="38427" spans="15:15" x14ac:dyDescent="0.2">
      <c r="O38427" s="223"/>
    </row>
    <row r="38428" spans="15:15" x14ac:dyDescent="0.2">
      <c r="O38428" s="223"/>
    </row>
    <row r="38429" spans="15:15" x14ac:dyDescent="0.2">
      <c r="O38429" s="223"/>
    </row>
    <row r="38430" spans="15:15" x14ac:dyDescent="0.2">
      <c r="O38430" s="223"/>
    </row>
    <row r="38431" spans="15:15" x14ac:dyDescent="0.2">
      <c r="O38431" s="223"/>
    </row>
    <row r="38432" spans="15:15" x14ac:dyDescent="0.2">
      <c r="O38432" s="223"/>
    </row>
    <row r="38433" spans="15:15" x14ac:dyDescent="0.2">
      <c r="O38433" s="223"/>
    </row>
    <row r="38434" spans="15:15" x14ac:dyDescent="0.2">
      <c r="O38434" s="223"/>
    </row>
    <row r="38435" spans="15:15" x14ac:dyDescent="0.2">
      <c r="O38435" s="223"/>
    </row>
    <row r="38436" spans="15:15" x14ac:dyDescent="0.2">
      <c r="O38436" s="223"/>
    </row>
    <row r="38437" spans="15:15" x14ac:dyDescent="0.2">
      <c r="O38437" s="223"/>
    </row>
    <row r="38438" spans="15:15" x14ac:dyDescent="0.2">
      <c r="O38438" s="223"/>
    </row>
    <row r="38439" spans="15:15" x14ac:dyDescent="0.2">
      <c r="O38439" s="223"/>
    </row>
    <row r="38440" spans="15:15" x14ac:dyDescent="0.2">
      <c r="O38440" s="223"/>
    </row>
    <row r="38441" spans="15:15" x14ac:dyDescent="0.2">
      <c r="O38441" s="223"/>
    </row>
    <row r="38442" spans="15:15" x14ac:dyDescent="0.2">
      <c r="O38442" s="223"/>
    </row>
    <row r="38443" spans="15:15" x14ac:dyDescent="0.2">
      <c r="O38443" s="223"/>
    </row>
    <row r="38444" spans="15:15" x14ac:dyDescent="0.2">
      <c r="O38444" s="223"/>
    </row>
    <row r="38445" spans="15:15" x14ac:dyDescent="0.2">
      <c r="O38445" s="223"/>
    </row>
    <row r="38446" spans="15:15" x14ac:dyDescent="0.2">
      <c r="O38446" s="223"/>
    </row>
    <row r="38447" spans="15:15" x14ac:dyDescent="0.2">
      <c r="O38447" s="223"/>
    </row>
    <row r="38448" spans="15:15" x14ac:dyDescent="0.2">
      <c r="O38448" s="223"/>
    </row>
    <row r="38449" spans="15:15" x14ac:dyDescent="0.2">
      <c r="O38449" s="223"/>
    </row>
    <row r="38450" spans="15:15" x14ac:dyDescent="0.2">
      <c r="O38450" s="223"/>
    </row>
    <row r="38451" spans="15:15" x14ac:dyDescent="0.2">
      <c r="O38451" s="223"/>
    </row>
    <row r="38452" spans="15:15" x14ac:dyDescent="0.2">
      <c r="O38452" s="223"/>
    </row>
    <row r="38453" spans="15:15" x14ac:dyDescent="0.2">
      <c r="O38453" s="223"/>
    </row>
    <row r="38454" spans="15:15" x14ac:dyDescent="0.2">
      <c r="O38454" s="223"/>
    </row>
    <row r="38455" spans="15:15" x14ac:dyDescent="0.2">
      <c r="O38455" s="223"/>
    </row>
    <row r="38456" spans="15:15" x14ac:dyDescent="0.2">
      <c r="O38456" s="223"/>
    </row>
    <row r="38457" spans="15:15" x14ac:dyDescent="0.2">
      <c r="O38457" s="223"/>
    </row>
    <row r="38458" spans="15:15" x14ac:dyDescent="0.2">
      <c r="O38458" s="223"/>
    </row>
    <row r="38459" spans="15:15" x14ac:dyDescent="0.2">
      <c r="O38459" s="223"/>
    </row>
    <row r="38460" spans="15:15" x14ac:dyDescent="0.2">
      <c r="O38460" s="223"/>
    </row>
    <row r="38461" spans="15:15" x14ac:dyDescent="0.2">
      <c r="O38461" s="223"/>
    </row>
    <row r="38462" spans="15:15" x14ac:dyDescent="0.2">
      <c r="O38462" s="223"/>
    </row>
    <row r="38463" spans="15:15" x14ac:dyDescent="0.2">
      <c r="O38463" s="223"/>
    </row>
    <row r="38464" spans="15:15" x14ac:dyDescent="0.2">
      <c r="O38464" s="223"/>
    </row>
    <row r="38465" spans="15:15" x14ac:dyDescent="0.2">
      <c r="O38465" s="223"/>
    </row>
    <row r="38466" spans="15:15" x14ac:dyDescent="0.2">
      <c r="O38466" s="223"/>
    </row>
    <row r="38467" spans="15:15" x14ac:dyDescent="0.2">
      <c r="O38467" s="223"/>
    </row>
    <row r="38468" spans="15:15" x14ac:dyDescent="0.2">
      <c r="O38468" s="223"/>
    </row>
    <row r="38469" spans="15:15" x14ac:dyDescent="0.2">
      <c r="O38469" s="223"/>
    </row>
    <row r="38470" spans="15:15" x14ac:dyDescent="0.2">
      <c r="O38470" s="223"/>
    </row>
    <row r="38471" spans="15:15" x14ac:dyDescent="0.2">
      <c r="O38471" s="223"/>
    </row>
    <row r="38472" spans="15:15" x14ac:dyDescent="0.2">
      <c r="O38472" s="223"/>
    </row>
    <row r="38473" spans="15:15" x14ac:dyDescent="0.2">
      <c r="O38473" s="223"/>
    </row>
    <row r="38474" spans="15:15" x14ac:dyDescent="0.2">
      <c r="O38474" s="223"/>
    </row>
    <row r="38475" spans="15:15" x14ac:dyDescent="0.2">
      <c r="O38475" s="223"/>
    </row>
    <row r="38476" spans="15:15" x14ac:dyDescent="0.2">
      <c r="O38476" s="223"/>
    </row>
    <row r="38477" spans="15:15" x14ac:dyDescent="0.2">
      <c r="O38477" s="223"/>
    </row>
    <row r="38478" spans="15:15" x14ac:dyDescent="0.2">
      <c r="O38478" s="223"/>
    </row>
    <row r="38479" spans="15:15" x14ac:dyDescent="0.2">
      <c r="O38479" s="223"/>
    </row>
    <row r="38480" spans="15:15" x14ac:dyDescent="0.2">
      <c r="O38480" s="223"/>
    </row>
    <row r="38481" spans="15:15" x14ac:dyDescent="0.2">
      <c r="O38481" s="223"/>
    </row>
    <row r="38482" spans="15:15" x14ac:dyDescent="0.2">
      <c r="O38482" s="223"/>
    </row>
    <row r="38483" spans="15:15" x14ac:dyDescent="0.2">
      <c r="O38483" s="223"/>
    </row>
    <row r="38484" spans="15:15" x14ac:dyDescent="0.2">
      <c r="O38484" s="223"/>
    </row>
    <row r="38485" spans="15:15" x14ac:dyDescent="0.2">
      <c r="O38485" s="223"/>
    </row>
    <row r="38486" spans="15:15" x14ac:dyDescent="0.2">
      <c r="O38486" s="223"/>
    </row>
    <row r="38487" spans="15:15" x14ac:dyDescent="0.2">
      <c r="O38487" s="223"/>
    </row>
    <row r="38488" spans="15:15" x14ac:dyDescent="0.2">
      <c r="O38488" s="223"/>
    </row>
    <row r="38489" spans="15:15" x14ac:dyDescent="0.2">
      <c r="O38489" s="223"/>
    </row>
    <row r="38490" spans="15:15" x14ac:dyDescent="0.2">
      <c r="O38490" s="223"/>
    </row>
    <row r="38491" spans="15:15" x14ac:dyDescent="0.2">
      <c r="O38491" s="223"/>
    </row>
    <row r="38492" spans="15:15" x14ac:dyDescent="0.2">
      <c r="O38492" s="223"/>
    </row>
    <row r="38493" spans="15:15" x14ac:dyDescent="0.2">
      <c r="O38493" s="223"/>
    </row>
    <row r="38494" spans="15:15" x14ac:dyDescent="0.2">
      <c r="O38494" s="223"/>
    </row>
    <row r="38495" spans="15:15" x14ac:dyDescent="0.2">
      <c r="O38495" s="223"/>
    </row>
    <row r="38496" spans="15:15" x14ac:dyDescent="0.2">
      <c r="O38496" s="223"/>
    </row>
    <row r="38497" spans="15:15" x14ac:dyDescent="0.2">
      <c r="O38497" s="223"/>
    </row>
    <row r="38498" spans="15:15" x14ac:dyDescent="0.2">
      <c r="O38498" s="223"/>
    </row>
    <row r="38499" spans="15:15" x14ac:dyDescent="0.2">
      <c r="O38499" s="223"/>
    </row>
    <row r="38500" spans="15:15" x14ac:dyDescent="0.2">
      <c r="O38500" s="223"/>
    </row>
    <row r="38501" spans="15:15" x14ac:dyDescent="0.2">
      <c r="O38501" s="223"/>
    </row>
    <row r="38502" spans="15:15" x14ac:dyDescent="0.2">
      <c r="O38502" s="223"/>
    </row>
    <row r="38503" spans="15:15" x14ac:dyDescent="0.2">
      <c r="O38503" s="223"/>
    </row>
    <row r="38504" spans="15:15" x14ac:dyDescent="0.2">
      <c r="O38504" s="223"/>
    </row>
    <row r="38505" spans="15:15" x14ac:dyDescent="0.2">
      <c r="O38505" s="223"/>
    </row>
    <row r="38506" spans="15:15" x14ac:dyDescent="0.2">
      <c r="O38506" s="223"/>
    </row>
    <row r="38507" spans="15:15" x14ac:dyDescent="0.2">
      <c r="O38507" s="223"/>
    </row>
    <row r="38508" spans="15:15" x14ac:dyDescent="0.2">
      <c r="O38508" s="223"/>
    </row>
    <row r="38509" spans="15:15" x14ac:dyDescent="0.2">
      <c r="O38509" s="223"/>
    </row>
    <row r="38510" spans="15:15" x14ac:dyDescent="0.2">
      <c r="O38510" s="223"/>
    </row>
    <row r="38511" spans="15:15" x14ac:dyDescent="0.2">
      <c r="O38511" s="223"/>
    </row>
    <row r="38512" spans="15:15" x14ac:dyDescent="0.2">
      <c r="O38512" s="223"/>
    </row>
    <row r="38513" spans="15:15" x14ac:dyDescent="0.2">
      <c r="O38513" s="223"/>
    </row>
    <row r="38514" spans="15:15" x14ac:dyDescent="0.2">
      <c r="O38514" s="223"/>
    </row>
    <row r="38515" spans="15:15" x14ac:dyDescent="0.2">
      <c r="O38515" s="223"/>
    </row>
    <row r="38516" spans="15:15" x14ac:dyDescent="0.2">
      <c r="O38516" s="223"/>
    </row>
    <row r="38517" spans="15:15" x14ac:dyDescent="0.2">
      <c r="O38517" s="223"/>
    </row>
    <row r="38518" spans="15:15" x14ac:dyDescent="0.2">
      <c r="O38518" s="223"/>
    </row>
    <row r="38519" spans="15:15" x14ac:dyDescent="0.2">
      <c r="O38519" s="223"/>
    </row>
    <row r="38520" spans="15:15" x14ac:dyDescent="0.2">
      <c r="O38520" s="223"/>
    </row>
    <row r="38521" spans="15:15" x14ac:dyDescent="0.2">
      <c r="O38521" s="223"/>
    </row>
    <row r="38522" spans="15:15" x14ac:dyDescent="0.2">
      <c r="O38522" s="223"/>
    </row>
    <row r="38523" spans="15:15" x14ac:dyDescent="0.2">
      <c r="O38523" s="223"/>
    </row>
    <row r="38524" spans="15:15" x14ac:dyDescent="0.2">
      <c r="O38524" s="223"/>
    </row>
    <row r="38525" spans="15:15" x14ac:dyDescent="0.2">
      <c r="O38525" s="223"/>
    </row>
    <row r="38526" spans="15:15" x14ac:dyDescent="0.2">
      <c r="O38526" s="223"/>
    </row>
    <row r="38527" spans="15:15" x14ac:dyDescent="0.2">
      <c r="O38527" s="223"/>
    </row>
    <row r="38528" spans="15:15" x14ac:dyDescent="0.2">
      <c r="O38528" s="223"/>
    </row>
    <row r="38529" spans="15:15" x14ac:dyDescent="0.2">
      <c r="O38529" s="223"/>
    </row>
    <row r="38530" spans="15:15" x14ac:dyDescent="0.2">
      <c r="O38530" s="223"/>
    </row>
    <row r="38531" spans="15:15" x14ac:dyDescent="0.2">
      <c r="O38531" s="223"/>
    </row>
    <row r="38532" spans="15:15" x14ac:dyDescent="0.2">
      <c r="O38532" s="223"/>
    </row>
    <row r="38533" spans="15:15" x14ac:dyDescent="0.2">
      <c r="O38533" s="223"/>
    </row>
    <row r="38534" spans="15:15" x14ac:dyDescent="0.2">
      <c r="O38534" s="223"/>
    </row>
    <row r="38535" spans="15:15" x14ac:dyDescent="0.2">
      <c r="O38535" s="223"/>
    </row>
    <row r="38536" spans="15:15" x14ac:dyDescent="0.2">
      <c r="O38536" s="223"/>
    </row>
    <row r="38537" spans="15:15" x14ac:dyDescent="0.2">
      <c r="O38537" s="223"/>
    </row>
    <row r="38538" spans="15:15" x14ac:dyDescent="0.2">
      <c r="O38538" s="223"/>
    </row>
    <row r="38539" spans="15:15" x14ac:dyDescent="0.2">
      <c r="O38539" s="223"/>
    </row>
    <row r="38540" spans="15:15" x14ac:dyDescent="0.2">
      <c r="O38540" s="223"/>
    </row>
    <row r="38541" spans="15:15" x14ac:dyDescent="0.2">
      <c r="O38541" s="223"/>
    </row>
    <row r="38542" spans="15:15" x14ac:dyDescent="0.2">
      <c r="O38542" s="223"/>
    </row>
    <row r="38543" spans="15:15" x14ac:dyDescent="0.2">
      <c r="O38543" s="223"/>
    </row>
    <row r="38544" spans="15:15" x14ac:dyDescent="0.2">
      <c r="O38544" s="223"/>
    </row>
    <row r="38545" spans="15:15" x14ac:dyDescent="0.2">
      <c r="O38545" s="223"/>
    </row>
    <row r="38546" spans="15:15" x14ac:dyDescent="0.2">
      <c r="O38546" s="223"/>
    </row>
    <row r="38547" spans="15:15" x14ac:dyDescent="0.2">
      <c r="O38547" s="223"/>
    </row>
    <row r="38548" spans="15:15" x14ac:dyDescent="0.2">
      <c r="O38548" s="223"/>
    </row>
    <row r="38549" spans="15:15" x14ac:dyDescent="0.2">
      <c r="O38549" s="223"/>
    </row>
    <row r="38550" spans="15:15" x14ac:dyDescent="0.2">
      <c r="O38550" s="223"/>
    </row>
    <row r="38551" spans="15:15" x14ac:dyDescent="0.2">
      <c r="O38551" s="223"/>
    </row>
    <row r="38552" spans="15:15" x14ac:dyDescent="0.2">
      <c r="O38552" s="223"/>
    </row>
    <row r="38553" spans="15:15" x14ac:dyDescent="0.2">
      <c r="O38553" s="223"/>
    </row>
    <row r="38554" spans="15:15" x14ac:dyDescent="0.2">
      <c r="O38554" s="223"/>
    </row>
    <row r="38555" spans="15:15" x14ac:dyDescent="0.2">
      <c r="O38555" s="223"/>
    </row>
    <row r="38556" spans="15:15" x14ac:dyDescent="0.2">
      <c r="O38556" s="223"/>
    </row>
    <row r="38557" spans="15:15" x14ac:dyDescent="0.2">
      <c r="O38557" s="223"/>
    </row>
    <row r="38558" spans="15:15" x14ac:dyDescent="0.2">
      <c r="O38558" s="223"/>
    </row>
    <row r="38559" spans="15:15" x14ac:dyDescent="0.2">
      <c r="O38559" s="223"/>
    </row>
    <row r="38560" spans="15:15" x14ac:dyDescent="0.2">
      <c r="O38560" s="223"/>
    </row>
    <row r="38561" spans="15:15" x14ac:dyDescent="0.2">
      <c r="O38561" s="223"/>
    </row>
    <row r="38562" spans="15:15" x14ac:dyDescent="0.2">
      <c r="O38562" s="223"/>
    </row>
    <row r="38563" spans="15:15" x14ac:dyDescent="0.2">
      <c r="O38563" s="223"/>
    </row>
    <row r="38564" spans="15:15" x14ac:dyDescent="0.2">
      <c r="O38564" s="223"/>
    </row>
    <row r="38565" spans="15:15" x14ac:dyDescent="0.2">
      <c r="O38565" s="223"/>
    </row>
    <row r="38566" spans="15:15" x14ac:dyDescent="0.2">
      <c r="O38566" s="223"/>
    </row>
    <row r="38567" spans="15:15" x14ac:dyDescent="0.2">
      <c r="O38567" s="223"/>
    </row>
    <row r="38568" spans="15:15" x14ac:dyDescent="0.2">
      <c r="O38568" s="223"/>
    </row>
    <row r="38569" spans="15:15" x14ac:dyDescent="0.2">
      <c r="O38569" s="223"/>
    </row>
    <row r="38570" spans="15:15" x14ac:dyDescent="0.2">
      <c r="O38570" s="223"/>
    </row>
    <row r="38571" spans="15:15" x14ac:dyDescent="0.2">
      <c r="O38571" s="223"/>
    </row>
    <row r="38572" spans="15:15" x14ac:dyDescent="0.2">
      <c r="O38572" s="223"/>
    </row>
    <row r="38573" spans="15:15" x14ac:dyDescent="0.2">
      <c r="O38573" s="223"/>
    </row>
    <row r="38574" spans="15:15" x14ac:dyDescent="0.2">
      <c r="O38574" s="223"/>
    </row>
    <row r="38575" spans="15:15" x14ac:dyDescent="0.2">
      <c r="O38575" s="223"/>
    </row>
    <row r="38576" spans="15:15" x14ac:dyDescent="0.2">
      <c r="O38576" s="223"/>
    </row>
    <row r="38577" spans="15:15" x14ac:dyDescent="0.2">
      <c r="O38577" s="223"/>
    </row>
    <row r="38578" spans="15:15" x14ac:dyDescent="0.2">
      <c r="O38578" s="223"/>
    </row>
    <row r="38579" spans="15:15" x14ac:dyDescent="0.2">
      <c r="O38579" s="223"/>
    </row>
    <row r="38580" spans="15:15" x14ac:dyDescent="0.2">
      <c r="O38580" s="223"/>
    </row>
    <row r="38581" spans="15:15" x14ac:dyDescent="0.2">
      <c r="O38581" s="223"/>
    </row>
    <row r="38582" spans="15:15" x14ac:dyDescent="0.2">
      <c r="O38582" s="223"/>
    </row>
    <row r="38583" spans="15:15" x14ac:dyDescent="0.2">
      <c r="O38583" s="223"/>
    </row>
    <row r="38584" spans="15:15" x14ac:dyDescent="0.2">
      <c r="O38584" s="223"/>
    </row>
    <row r="38585" spans="15:15" x14ac:dyDescent="0.2">
      <c r="O38585" s="223"/>
    </row>
    <row r="38586" spans="15:15" x14ac:dyDescent="0.2">
      <c r="O38586" s="223"/>
    </row>
    <row r="38587" spans="15:15" x14ac:dyDescent="0.2">
      <c r="O38587" s="223"/>
    </row>
    <row r="38588" spans="15:15" x14ac:dyDescent="0.2">
      <c r="O38588" s="223"/>
    </row>
    <row r="38589" spans="15:15" x14ac:dyDescent="0.2">
      <c r="O38589" s="223"/>
    </row>
    <row r="38590" spans="15:15" x14ac:dyDescent="0.2">
      <c r="O38590" s="223"/>
    </row>
    <row r="38591" spans="15:15" x14ac:dyDescent="0.2">
      <c r="O38591" s="223"/>
    </row>
    <row r="38592" spans="15:15" x14ac:dyDescent="0.2">
      <c r="O38592" s="223"/>
    </row>
    <row r="38593" spans="15:15" x14ac:dyDescent="0.2">
      <c r="O38593" s="223"/>
    </row>
    <row r="38594" spans="15:15" x14ac:dyDescent="0.2">
      <c r="O38594" s="223"/>
    </row>
    <row r="38595" spans="15:15" x14ac:dyDescent="0.2">
      <c r="O38595" s="223"/>
    </row>
    <row r="38596" spans="15:15" x14ac:dyDescent="0.2">
      <c r="O38596" s="223"/>
    </row>
    <row r="38597" spans="15:15" x14ac:dyDescent="0.2">
      <c r="O38597" s="223"/>
    </row>
    <row r="38598" spans="15:15" x14ac:dyDescent="0.2">
      <c r="O38598" s="223"/>
    </row>
    <row r="38599" spans="15:15" x14ac:dyDescent="0.2">
      <c r="O38599" s="223"/>
    </row>
    <row r="38600" spans="15:15" x14ac:dyDescent="0.2">
      <c r="O38600" s="223"/>
    </row>
    <row r="38601" spans="15:15" x14ac:dyDescent="0.2">
      <c r="O38601" s="223"/>
    </row>
    <row r="38602" spans="15:15" x14ac:dyDescent="0.2">
      <c r="O38602" s="223"/>
    </row>
    <row r="38603" spans="15:15" x14ac:dyDescent="0.2">
      <c r="O38603" s="223"/>
    </row>
    <row r="38604" spans="15:15" x14ac:dyDescent="0.2">
      <c r="O38604" s="223"/>
    </row>
    <row r="38605" spans="15:15" x14ac:dyDescent="0.2">
      <c r="O38605" s="223"/>
    </row>
    <row r="38606" spans="15:15" x14ac:dyDescent="0.2">
      <c r="O38606" s="223"/>
    </row>
    <row r="38607" spans="15:15" x14ac:dyDescent="0.2">
      <c r="O38607" s="223"/>
    </row>
    <row r="38608" spans="15:15" x14ac:dyDescent="0.2">
      <c r="O38608" s="223"/>
    </row>
    <row r="38609" spans="15:15" x14ac:dyDescent="0.2">
      <c r="O38609" s="223"/>
    </row>
    <row r="38610" spans="15:15" x14ac:dyDescent="0.2">
      <c r="O38610" s="223"/>
    </row>
    <row r="38611" spans="15:15" x14ac:dyDescent="0.2">
      <c r="O38611" s="223"/>
    </row>
    <row r="38612" spans="15:15" x14ac:dyDescent="0.2">
      <c r="O38612" s="223"/>
    </row>
    <row r="38613" spans="15:15" x14ac:dyDescent="0.2">
      <c r="O38613" s="223"/>
    </row>
    <row r="38614" spans="15:15" x14ac:dyDescent="0.2">
      <c r="O38614" s="223"/>
    </row>
    <row r="38615" spans="15:15" x14ac:dyDescent="0.2">
      <c r="O38615" s="223"/>
    </row>
    <row r="38616" spans="15:15" x14ac:dyDescent="0.2">
      <c r="O38616" s="223"/>
    </row>
    <row r="38617" spans="15:15" x14ac:dyDescent="0.2">
      <c r="O38617" s="223"/>
    </row>
    <row r="38618" spans="15:15" x14ac:dyDescent="0.2">
      <c r="O38618" s="223"/>
    </row>
    <row r="38619" spans="15:15" x14ac:dyDescent="0.2">
      <c r="O38619" s="223"/>
    </row>
    <row r="38620" spans="15:15" x14ac:dyDescent="0.2">
      <c r="O38620" s="223"/>
    </row>
    <row r="38621" spans="15:15" x14ac:dyDescent="0.2">
      <c r="O38621" s="223"/>
    </row>
    <row r="38622" spans="15:15" x14ac:dyDescent="0.2">
      <c r="O38622" s="223"/>
    </row>
    <row r="38623" spans="15:15" x14ac:dyDescent="0.2">
      <c r="O38623" s="223"/>
    </row>
    <row r="38624" spans="15:15" x14ac:dyDescent="0.2">
      <c r="O38624" s="223"/>
    </row>
    <row r="38625" spans="15:15" x14ac:dyDescent="0.2">
      <c r="O38625" s="223"/>
    </row>
    <row r="38626" spans="15:15" x14ac:dyDescent="0.2">
      <c r="O38626" s="223"/>
    </row>
    <row r="38627" spans="15:15" x14ac:dyDescent="0.2">
      <c r="O38627" s="223"/>
    </row>
    <row r="38628" spans="15:15" x14ac:dyDescent="0.2">
      <c r="O38628" s="223"/>
    </row>
    <row r="38629" spans="15:15" x14ac:dyDescent="0.2">
      <c r="O38629" s="223"/>
    </row>
    <row r="38630" spans="15:15" x14ac:dyDescent="0.2">
      <c r="O38630" s="223"/>
    </row>
    <row r="38631" spans="15:15" x14ac:dyDescent="0.2">
      <c r="O38631" s="223"/>
    </row>
    <row r="38632" spans="15:15" x14ac:dyDescent="0.2">
      <c r="O38632" s="223"/>
    </row>
    <row r="38633" spans="15:15" x14ac:dyDescent="0.2">
      <c r="O38633" s="223"/>
    </row>
    <row r="38634" spans="15:15" x14ac:dyDescent="0.2">
      <c r="O38634" s="223"/>
    </row>
    <row r="38635" spans="15:15" x14ac:dyDescent="0.2">
      <c r="O38635" s="223"/>
    </row>
    <row r="38636" spans="15:15" x14ac:dyDescent="0.2">
      <c r="O38636" s="223"/>
    </row>
    <row r="38637" spans="15:15" x14ac:dyDescent="0.2">
      <c r="O38637" s="223"/>
    </row>
    <row r="38638" spans="15:15" x14ac:dyDescent="0.2">
      <c r="O38638" s="223"/>
    </row>
    <row r="38639" spans="15:15" x14ac:dyDescent="0.2">
      <c r="O38639" s="223"/>
    </row>
    <row r="38640" spans="15:15" x14ac:dyDescent="0.2">
      <c r="O38640" s="223"/>
    </row>
    <row r="38641" spans="15:15" x14ac:dyDescent="0.2">
      <c r="O38641" s="223"/>
    </row>
    <row r="38642" spans="15:15" x14ac:dyDescent="0.2">
      <c r="O38642" s="223"/>
    </row>
    <row r="38643" spans="15:15" x14ac:dyDescent="0.2">
      <c r="O38643" s="223"/>
    </row>
    <row r="38644" spans="15:15" x14ac:dyDescent="0.2">
      <c r="O38644" s="223"/>
    </row>
    <row r="38645" spans="15:15" x14ac:dyDescent="0.2">
      <c r="O38645" s="223"/>
    </row>
    <row r="38646" spans="15:15" x14ac:dyDescent="0.2">
      <c r="O38646" s="223"/>
    </row>
    <row r="38647" spans="15:15" x14ac:dyDescent="0.2">
      <c r="O38647" s="223"/>
    </row>
    <row r="38648" spans="15:15" x14ac:dyDescent="0.2">
      <c r="O38648" s="223"/>
    </row>
    <row r="38649" spans="15:15" x14ac:dyDescent="0.2">
      <c r="O38649" s="223"/>
    </row>
    <row r="38650" spans="15:15" x14ac:dyDescent="0.2">
      <c r="O38650" s="223"/>
    </row>
    <row r="38651" spans="15:15" x14ac:dyDescent="0.2">
      <c r="O38651" s="223"/>
    </row>
    <row r="38652" spans="15:15" x14ac:dyDescent="0.2">
      <c r="O38652" s="223"/>
    </row>
    <row r="38653" spans="15:15" x14ac:dyDescent="0.2">
      <c r="O38653" s="223"/>
    </row>
    <row r="38654" spans="15:15" x14ac:dyDescent="0.2">
      <c r="O38654" s="223"/>
    </row>
    <row r="38655" spans="15:15" x14ac:dyDescent="0.2">
      <c r="O38655" s="223"/>
    </row>
    <row r="38656" spans="15:15" x14ac:dyDescent="0.2">
      <c r="O38656" s="223"/>
    </row>
    <row r="38657" spans="15:15" x14ac:dyDescent="0.2">
      <c r="O38657" s="223"/>
    </row>
    <row r="38658" spans="15:15" x14ac:dyDescent="0.2">
      <c r="O38658" s="223"/>
    </row>
    <row r="38659" spans="15:15" x14ac:dyDescent="0.2">
      <c r="O38659" s="223"/>
    </row>
    <row r="38660" spans="15:15" x14ac:dyDescent="0.2">
      <c r="O38660" s="223"/>
    </row>
    <row r="38661" spans="15:15" x14ac:dyDescent="0.2">
      <c r="O38661" s="223"/>
    </row>
    <row r="38662" spans="15:15" x14ac:dyDescent="0.2">
      <c r="O38662" s="223"/>
    </row>
    <row r="38663" spans="15:15" x14ac:dyDescent="0.2">
      <c r="O38663" s="223"/>
    </row>
    <row r="38664" spans="15:15" x14ac:dyDescent="0.2">
      <c r="O38664" s="223"/>
    </row>
    <row r="38665" spans="15:15" x14ac:dyDescent="0.2">
      <c r="O38665" s="223"/>
    </row>
    <row r="38666" spans="15:15" x14ac:dyDescent="0.2">
      <c r="O38666" s="223"/>
    </row>
    <row r="38667" spans="15:15" x14ac:dyDescent="0.2">
      <c r="O38667" s="223"/>
    </row>
    <row r="38668" spans="15:15" x14ac:dyDescent="0.2">
      <c r="O38668" s="223"/>
    </row>
    <row r="38669" spans="15:15" x14ac:dyDescent="0.2">
      <c r="O38669" s="223"/>
    </row>
    <row r="38670" spans="15:15" x14ac:dyDescent="0.2">
      <c r="O38670" s="223"/>
    </row>
    <row r="38671" spans="15:15" x14ac:dyDescent="0.2">
      <c r="O38671" s="223"/>
    </row>
    <row r="38672" spans="15:15" x14ac:dyDescent="0.2">
      <c r="O38672" s="223"/>
    </row>
    <row r="38673" spans="15:15" x14ac:dyDescent="0.2">
      <c r="O38673" s="223"/>
    </row>
    <row r="38674" spans="15:15" x14ac:dyDescent="0.2">
      <c r="O38674" s="223"/>
    </row>
    <row r="38675" spans="15:15" x14ac:dyDescent="0.2">
      <c r="O38675" s="223"/>
    </row>
    <row r="38676" spans="15:15" x14ac:dyDescent="0.2">
      <c r="O38676" s="223"/>
    </row>
    <row r="38677" spans="15:15" x14ac:dyDescent="0.2">
      <c r="O38677" s="223"/>
    </row>
    <row r="38678" spans="15:15" x14ac:dyDescent="0.2">
      <c r="O38678" s="223"/>
    </row>
    <row r="38679" spans="15:15" x14ac:dyDescent="0.2">
      <c r="O38679" s="223"/>
    </row>
    <row r="38680" spans="15:15" x14ac:dyDescent="0.2">
      <c r="O38680" s="223"/>
    </row>
    <row r="38681" spans="15:15" x14ac:dyDescent="0.2">
      <c r="O38681" s="223"/>
    </row>
    <row r="38682" spans="15:15" x14ac:dyDescent="0.2">
      <c r="O38682" s="223"/>
    </row>
    <row r="38683" spans="15:15" x14ac:dyDescent="0.2">
      <c r="O38683" s="223"/>
    </row>
    <row r="38684" spans="15:15" x14ac:dyDescent="0.2">
      <c r="O38684" s="223"/>
    </row>
    <row r="38685" spans="15:15" x14ac:dyDescent="0.2">
      <c r="O38685" s="223"/>
    </row>
    <row r="38686" spans="15:15" x14ac:dyDescent="0.2">
      <c r="O38686" s="223"/>
    </row>
    <row r="38687" spans="15:15" x14ac:dyDescent="0.2">
      <c r="O38687" s="223"/>
    </row>
    <row r="38688" spans="15:15" x14ac:dyDescent="0.2">
      <c r="O38688" s="223"/>
    </row>
    <row r="38689" spans="15:15" x14ac:dyDescent="0.2">
      <c r="O38689" s="223"/>
    </row>
    <row r="38690" spans="15:15" x14ac:dyDescent="0.2">
      <c r="O38690" s="223"/>
    </row>
    <row r="38691" spans="15:15" x14ac:dyDescent="0.2">
      <c r="O38691" s="223"/>
    </row>
    <row r="38692" spans="15:15" x14ac:dyDescent="0.2">
      <c r="O38692" s="223"/>
    </row>
    <row r="38693" spans="15:15" x14ac:dyDescent="0.2">
      <c r="O38693" s="223"/>
    </row>
    <row r="38694" spans="15:15" x14ac:dyDescent="0.2">
      <c r="O38694" s="223"/>
    </row>
    <row r="38695" spans="15:15" x14ac:dyDescent="0.2">
      <c r="O38695" s="223"/>
    </row>
    <row r="38696" spans="15:15" x14ac:dyDescent="0.2">
      <c r="O38696" s="223"/>
    </row>
    <row r="38697" spans="15:15" x14ac:dyDescent="0.2">
      <c r="O38697" s="223"/>
    </row>
    <row r="38698" spans="15:15" x14ac:dyDescent="0.2">
      <c r="O38698" s="223"/>
    </row>
    <row r="38699" spans="15:15" x14ac:dyDescent="0.2">
      <c r="O38699" s="223"/>
    </row>
    <row r="38700" spans="15:15" x14ac:dyDescent="0.2">
      <c r="O38700" s="223"/>
    </row>
    <row r="38701" spans="15:15" x14ac:dyDescent="0.2">
      <c r="O38701" s="223"/>
    </row>
    <row r="38702" spans="15:15" x14ac:dyDescent="0.2">
      <c r="O38702" s="223"/>
    </row>
    <row r="38703" spans="15:15" x14ac:dyDescent="0.2">
      <c r="O38703" s="223"/>
    </row>
    <row r="38704" spans="15:15" x14ac:dyDescent="0.2">
      <c r="O38704" s="223"/>
    </row>
    <row r="38705" spans="15:15" x14ac:dyDescent="0.2">
      <c r="O38705" s="223"/>
    </row>
    <row r="38706" spans="15:15" x14ac:dyDescent="0.2">
      <c r="O38706" s="223"/>
    </row>
    <row r="38707" spans="15:15" x14ac:dyDescent="0.2">
      <c r="O38707" s="223"/>
    </row>
    <row r="38708" spans="15:15" x14ac:dyDescent="0.2">
      <c r="O38708" s="223"/>
    </row>
    <row r="38709" spans="15:15" x14ac:dyDescent="0.2">
      <c r="O38709" s="223"/>
    </row>
    <row r="38710" spans="15:15" x14ac:dyDescent="0.2">
      <c r="O38710" s="223"/>
    </row>
    <row r="38711" spans="15:15" x14ac:dyDescent="0.2">
      <c r="O38711" s="223"/>
    </row>
    <row r="38712" spans="15:15" x14ac:dyDescent="0.2">
      <c r="O38712" s="223"/>
    </row>
    <row r="38713" spans="15:15" x14ac:dyDescent="0.2">
      <c r="O38713" s="223"/>
    </row>
    <row r="38714" spans="15:15" x14ac:dyDescent="0.2">
      <c r="O38714" s="223"/>
    </row>
    <row r="38715" spans="15:15" x14ac:dyDescent="0.2">
      <c r="O38715" s="223"/>
    </row>
    <row r="38716" spans="15:15" x14ac:dyDescent="0.2">
      <c r="O38716" s="223"/>
    </row>
    <row r="38717" spans="15:15" x14ac:dyDescent="0.2">
      <c r="O38717" s="223"/>
    </row>
    <row r="38718" spans="15:15" x14ac:dyDescent="0.2">
      <c r="O38718" s="223"/>
    </row>
    <row r="38719" spans="15:15" x14ac:dyDescent="0.2">
      <c r="O38719" s="223"/>
    </row>
    <row r="38720" spans="15:15" x14ac:dyDescent="0.2">
      <c r="O38720" s="223"/>
    </row>
    <row r="38721" spans="15:15" x14ac:dyDescent="0.2">
      <c r="O38721" s="223"/>
    </row>
    <row r="38722" spans="15:15" x14ac:dyDescent="0.2">
      <c r="O38722" s="223"/>
    </row>
    <row r="38723" spans="15:15" x14ac:dyDescent="0.2">
      <c r="O38723" s="223"/>
    </row>
    <row r="38724" spans="15:15" x14ac:dyDescent="0.2">
      <c r="O38724" s="223"/>
    </row>
    <row r="38725" spans="15:15" x14ac:dyDescent="0.2">
      <c r="O38725" s="223"/>
    </row>
    <row r="38726" spans="15:15" x14ac:dyDescent="0.2">
      <c r="O38726" s="223"/>
    </row>
    <row r="38727" spans="15:15" x14ac:dyDescent="0.2">
      <c r="O38727" s="223"/>
    </row>
    <row r="38728" spans="15:15" x14ac:dyDescent="0.2">
      <c r="O38728" s="223"/>
    </row>
    <row r="38729" spans="15:15" x14ac:dyDescent="0.2">
      <c r="O38729" s="223"/>
    </row>
    <row r="38730" spans="15:15" x14ac:dyDescent="0.2">
      <c r="O38730" s="223"/>
    </row>
    <row r="38731" spans="15:15" x14ac:dyDescent="0.2">
      <c r="O38731" s="223"/>
    </row>
    <row r="38732" spans="15:15" x14ac:dyDescent="0.2">
      <c r="O38732" s="223"/>
    </row>
    <row r="38733" spans="15:15" x14ac:dyDescent="0.2">
      <c r="O38733" s="223"/>
    </row>
    <row r="38734" spans="15:15" x14ac:dyDescent="0.2">
      <c r="O38734" s="223"/>
    </row>
    <row r="38735" spans="15:15" x14ac:dyDescent="0.2">
      <c r="O38735" s="223"/>
    </row>
    <row r="38736" spans="15:15" x14ac:dyDescent="0.2">
      <c r="O38736" s="223"/>
    </row>
    <row r="38737" spans="15:15" x14ac:dyDescent="0.2">
      <c r="O38737" s="223"/>
    </row>
    <row r="38738" spans="15:15" x14ac:dyDescent="0.2">
      <c r="O38738" s="223"/>
    </row>
    <row r="38739" spans="15:15" x14ac:dyDescent="0.2">
      <c r="O38739" s="223"/>
    </row>
    <row r="38740" spans="15:15" x14ac:dyDescent="0.2">
      <c r="O38740" s="223"/>
    </row>
    <row r="38741" spans="15:15" x14ac:dyDescent="0.2">
      <c r="O38741" s="223"/>
    </row>
    <row r="38742" spans="15:15" x14ac:dyDescent="0.2">
      <c r="O38742" s="223"/>
    </row>
    <row r="38743" spans="15:15" x14ac:dyDescent="0.2">
      <c r="O38743" s="223"/>
    </row>
    <row r="38744" spans="15:15" x14ac:dyDescent="0.2">
      <c r="O38744" s="223"/>
    </row>
    <row r="38745" spans="15:15" x14ac:dyDescent="0.2">
      <c r="O38745" s="223"/>
    </row>
    <row r="38746" spans="15:15" x14ac:dyDescent="0.2">
      <c r="O38746" s="223"/>
    </row>
    <row r="38747" spans="15:15" x14ac:dyDescent="0.2">
      <c r="O38747" s="223"/>
    </row>
    <row r="38748" spans="15:15" x14ac:dyDescent="0.2">
      <c r="O38748" s="223"/>
    </row>
    <row r="38749" spans="15:15" x14ac:dyDescent="0.2">
      <c r="O38749" s="223"/>
    </row>
    <row r="38750" spans="15:15" x14ac:dyDescent="0.2">
      <c r="O38750" s="223"/>
    </row>
    <row r="38751" spans="15:15" x14ac:dyDescent="0.2">
      <c r="O38751" s="223"/>
    </row>
    <row r="38752" spans="15:15" x14ac:dyDescent="0.2">
      <c r="O38752" s="223"/>
    </row>
    <row r="38753" spans="15:15" x14ac:dyDescent="0.2">
      <c r="O38753" s="223"/>
    </row>
    <row r="38754" spans="15:15" x14ac:dyDescent="0.2">
      <c r="O38754" s="223"/>
    </row>
    <row r="38755" spans="15:15" x14ac:dyDescent="0.2">
      <c r="O38755" s="223"/>
    </row>
    <row r="38756" spans="15:15" x14ac:dyDescent="0.2">
      <c r="O38756" s="223"/>
    </row>
    <row r="38757" spans="15:15" x14ac:dyDescent="0.2">
      <c r="O38757" s="223"/>
    </row>
    <row r="38758" spans="15:15" x14ac:dyDescent="0.2">
      <c r="O38758" s="223"/>
    </row>
    <row r="38759" spans="15:15" x14ac:dyDescent="0.2">
      <c r="O38759" s="223"/>
    </row>
    <row r="38760" spans="15:15" x14ac:dyDescent="0.2">
      <c r="O38760" s="223"/>
    </row>
    <row r="38761" spans="15:15" x14ac:dyDescent="0.2">
      <c r="O38761" s="223"/>
    </row>
    <row r="38762" spans="15:15" x14ac:dyDescent="0.2">
      <c r="O38762" s="223"/>
    </row>
    <row r="38763" spans="15:15" x14ac:dyDescent="0.2">
      <c r="O38763" s="223"/>
    </row>
    <row r="38764" spans="15:15" x14ac:dyDescent="0.2">
      <c r="O38764" s="223"/>
    </row>
    <row r="38765" spans="15:15" x14ac:dyDescent="0.2">
      <c r="O38765" s="223"/>
    </row>
    <row r="38766" spans="15:15" x14ac:dyDescent="0.2">
      <c r="O38766" s="223"/>
    </row>
    <row r="38767" spans="15:15" x14ac:dyDescent="0.2">
      <c r="O38767" s="223"/>
    </row>
    <row r="38768" spans="15:15" x14ac:dyDescent="0.2">
      <c r="O38768" s="223"/>
    </row>
    <row r="38769" spans="15:15" x14ac:dyDescent="0.2">
      <c r="O38769" s="223"/>
    </row>
    <row r="38770" spans="15:15" x14ac:dyDescent="0.2">
      <c r="O38770" s="223"/>
    </row>
    <row r="38771" spans="15:15" x14ac:dyDescent="0.2">
      <c r="O38771" s="223"/>
    </row>
    <row r="38772" spans="15:15" x14ac:dyDescent="0.2">
      <c r="O38772" s="223"/>
    </row>
    <row r="38773" spans="15:15" x14ac:dyDescent="0.2">
      <c r="O38773" s="223"/>
    </row>
    <row r="38774" spans="15:15" x14ac:dyDescent="0.2">
      <c r="O38774" s="223"/>
    </row>
    <row r="38775" spans="15:15" x14ac:dyDescent="0.2">
      <c r="O38775" s="223"/>
    </row>
    <row r="38776" spans="15:15" x14ac:dyDescent="0.2">
      <c r="O38776" s="223"/>
    </row>
    <row r="38777" spans="15:15" x14ac:dyDescent="0.2">
      <c r="O38777" s="223"/>
    </row>
    <row r="38778" spans="15:15" x14ac:dyDescent="0.2">
      <c r="O38778" s="223"/>
    </row>
    <row r="38779" spans="15:15" x14ac:dyDescent="0.2">
      <c r="O38779" s="223"/>
    </row>
    <row r="38780" spans="15:15" x14ac:dyDescent="0.2">
      <c r="O38780" s="223"/>
    </row>
    <row r="38781" spans="15:15" x14ac:dyDescent="0.2">
      <c r="O38781" s="223"/>
    </row>
    <row r="38782" spans="15:15" x14ac:dyDescent="0.2">
      <c r="O38782" s="223"/>
    </row>
    <row r="38783" spans="15:15" x14ac:dyDescent="0.2">
      <c r="O38783" s="223"/>
    </row>
    <row r="38784" spans="15:15" x14ac:dyDescent="0.2">
      <c r="O38784" s="223"/>
    </row>
    <row r="38785" spans="15:15" x14ac:dyDescent="0.2">
      <c r="O38785" s="223"/>
    </row>
    <row r="38786" spans="15:15" x14ac:dyDescent="0.2">
      <c r="O38786" s="223"/>
    </row>
    <row r="38787" spans="15:15" x14ac:dyDescent="0.2">
      <c r="O38787" s="223"/>
    </row>
    <row r="38788" spans="15:15" x14ac:dyDescent="0.2">
      <c r="O38788" s="223"/>
    </row>
    <row r="38789" spans="15:15" x14ac:dyDescent="0.2">
      <c r="O38789" s="223"/>
    </row>
    <row r="38790" spans="15:15" x14ac:dyDescent="0.2">
      <c r="O38790" s="223"/>
    </row>
    <row r="38791" spans="15:15" x14ac:dyDescent="0.2">
      <c r="O38791" s="223"/>
    </row>
    <row r="38792" spans="15:15" x14ac:dyDescent="0.2">
      <c r="O38792" s="223"/>
    </row>
    <row r="38793" spans="15:15" x14ac:dyDescent="0.2">
      <c r="O38793" s="223"/>
    </row>
    <row r="38794" spans="15:15" x14ac:dyDescent="0.2">
      <c r="O38794" s="223"/>
    </row>
    <row r="38795" spans="15:15" x14ac:dyDescent="0.2">
      <c r="O38795" s="223"/>
    </row>
    <row r="38796" spans="15:15" x14ac:dyDescent="0.2">
      <c r="O38796" s="223"/>
    </row>
    <row r="38797" spans="15:15" x14ac:dyDescent="0.2">
      <c r="O38797" s="223"/>
    </row>
    <row r="38798" spans="15:15" x14ac:dyDescent="0.2">
      <c r="O38798" s="223"/>
    </row>
    <row r="38799" spans="15:15" x14ac:dyDescent="0.2">
      <c r="O38799" s="223"/>
    </row>
    <row r="38800" spans="15:15" x14ac:dyDescent="0.2">
      <c r="O38800" s="223"/>
    </row>
    <row r="38801" spans="15:15" x14ac:dyDescent="0.2">
      <c r="O38801" s="223"/>
    </row>
    <row r="38802" spans="15:15" x14ac:dyDescent="0.2">
      <c r="O38802" s="223"/>
    </row>
    <row r="38803" spans="15:15" x14ac:dyDescent="0.2">
      <c r="O38803" s="223"/>
    </row>
    <row r="38804" spans="15:15" x14ac:dyDescent="0.2">
      <c r="O38804" s="223"/>
    </row>
    <row r="38805" spans="15:15" x14ac:dyDescent="0.2">
      <c r="O38805" s="223"/>
    </row>
    <row r="38806" spans="15:15" x14ac:dyDescent="0.2">
      <c r="O38806" s="223"/>
    </row>
    <row r="38807" spans="15:15" x14ac:dyDescent="0.2">
      <c r="O38807" s="223"/>
    </row>
    <row r="38808" spans="15:15" x14ac:dyDescent="0.2">
      <c r="O38808" s="223"/>
    </row>
    <row r="38809" spans="15:15" x14ac:dyDescent="0.2">
      <c r="O38809" s="223"/>
    </row>
    <row r="38810" spans="15:15" x14ac:dyDescent="0.2">
      <c r="O38810" s="223"/>
    </row>
    <row r="38811" spans="15:15" x14ac:dyDescent="0.2">
      <c r="O38811" s="223"/>
    </row>
    <row r="38812" spans="15:15" x14ac:dyDescent="0.2">
      <c r="O38812" s="223"/>
    </row>
    <row r="38813" spans="15:15" x14ac:dyDescent="0.2">
      <c r="O38813" s="223"/>
    </row>
    <row r="38814" spans="15:15" x14ac:dyDescent="0.2">
      <c r="O38814" s="223"/>
    </row>
    <row r="38815" spans="15:15" x14ac:dyDescent="0.2">
      <c r="O38815" s="223"/>
    </row>
    <row r="38816" spans="15:15" x14ac:dyDescent="0.2">
      <c r="O38816" s="223"/>
    </row>
    <row r="38817" spans="15:15" x14ac:dyDescent="0.2">
      <c r="O38817" s="223"/>
    </row>
    <row r="38818" spans="15:15" x14ac:dyDescent="0.2">
      <c r="O38818" s="223"/>
    </row>
    <row r="38819" spans="15:15" x14ac:dyDescent="0.2">
      <c r="O38819" s="223"/>
    </row>
    <row r="38820" spans="15:15" x14ac:dyDescent="0.2">
      <c r="O38820" s="223"/>
    </row>
    <row r="38821" spans="15:15" x14ac:dyDescent="0.2">
      <c r="O38821" s="223"/>
    </row>
    <row r="38822" spans="15:15" x14ac:dyDescent="0.2">
      <c r="O38822" s="223"/>
    </row>
    <row r="38823" spans="15:15" x14ac:dyDescent="0.2">
      <c r="O38823" s="223"/>
    </row>
    <row r="38824" spans="15:15" x14ac:dyDescent="0.2">
      <c r="O38824" s="223"/>
    </row>
    <row r="38825" spans="15:15" x14ac:dyDescent="0.2">
      <c r="O38825" s="223"/>
    </row>
    <row r="38826" spans="15:15" x14ac:dyDescent="0.2">
      <c r="O38826" s="223"/>
    </row>
    <row r="38827" spans="15:15" x14ac:dyDescent="0.2">
      <c r="O38827" s="223"/>
    </row>
    <row r="38828" spans="15:15" x14ac:dyDescent="0.2">
      <c r="O38828" s="223"/>
    </row>
    <row r="38829" spans="15:15" x14ac:dyDescent="0.2">
      <c r="O38829" s="223"/>
    </row>
    <row r="38830" spans="15:15" x14ac:dyDescent="0.2">
      <c r="O38830" s="223"/>
    </row>
    <row r="38831" spans="15:15" x14ac:dyDescent="0.2">
      <c r="O38831" s="223"/>
    </row>
    <row r="38832" spans="15:15" x14ac:dyDescent="0.2">
      <c r="O38832" s="223"/>
    </row>
    <row r="38833" spans="15:15" x14ac:dyDescent="0.2">
      <c r="O38833" s="223"/>
    </row>
    <row r="38834" spans="15:15" x14ac:dyDescent="0.2">
      <c r="O38834" s="223"/>
    </row>
    <row r="38835" spans="15:15" x14ac:dyDescent="0.2">
      <c r="O38835" s="223"/>
    </row>
    <row r="38836" spans="15:15" x14ac:dyDescent="0.2">
      <c r="O38836" s="223"/>
    </row>
    <row r="38837" spans="15:15" x14ac:dyDescent="0.2">
      <c r="O38837" s="223"/>
    </row>
    <row r="38838" spans="15:15" x14ac:dyDescent="0.2">
      <c r="O38838" s="223"/>
    </row>
    <row r="38839" spans="15:15" x14ac:dyDescent="0.2">
      <c r="O38839" s="223"/>
    </row>
    <row r="38840" spans="15:15" x14ac:dyDescent="0.2">
      <c r="O38840" s="223"/>
    </row>
    <row r="38841" spans="15:15" x14ac:dyDescent="0.2">
      <c r="O38841" s="223"/>
    </row>
    <row r="38842" spans="15:15" x14ac:dyDescent="0.2">
      <c r="O38842" s="223"/>
    </row>
    <row r="38843" spans="15:15" x14ac:dyDescent="0.2">
      <c r="O38843" s="223"/>
    </row>
    <row r="38844" spans="15:15" x14ac:dyDescent="0.2">
      <c r="O38844" s="223"/>
    </row>
    <row r="38845" spans="15:15" x14ac:dyDescent="0.2">
      <c r="O38845" s="223"/>
    </row>
    <row r="38846" spans="15:15" x14ac:dyDescent="0.2">
      <c r="O38846" s="223"/>
    </row>
    <row r="38847" spans="15:15" x14ac:dyDescent="0.2">
      <c r="O38847" s="223"/>
    </row>
    <row r="38848" spans="15:15" x14ac:dyDescent="0.2">
      <c r="O38848" s="223"/>
    </row>
    <row r="38849" spans="15:15" x14ac:dyDescent="0.2">
      <c r="O38849" s="223"/>
    </row>
    <row r="38850" spans="15:15" x14ac:dyDescent="0.2">
      <c r="O38850" s="223"/>
    </row>
    <row r="38851" spans="15:15" x14ac:dyDescent="0.2">
      <c r="O38851" s="223"/>
    </row>
    <row r="38852" spans="15:15" x14ac:dyDescent="0.2">
      <c r="O38852" s="223"/>
    </row>
    <row r="38853" spans="15:15" x14ac:dyDescent="0.2">
      <c r="O38853" s="223"/>
    </row>
    <row r="38854" spans="15:15" x14ac:dyDescent="0.2">
      <c r="O38854" s="223"/>
    </row>
    <row r="38855" spans="15:15" x14ac:dyDescent="0.2">
      <c r="O38855" s="223"/>
    </row>
    <row r="38856" spans="15:15" x14ac:dyDescent="0.2">
      <c r="O38856" s="223"/>
    </row>
    <row r="38857" spans="15:15" x14ac:dyDescent="0.2">
      <c r="O38857" s="223"/>
    </row>
    <row r="38858" spans="15:15" x14ac:dyDescent="0.2">
      <c r="O38858" s="223"/>
    </row>
    <row r="38859" spans="15:15" x14ac:dyDescent="0.2">
      <c r="O38859" s="223"/>
    </row>
    <row r="38860" spans="15:15" x14ac:dyDescent="0.2">
      <c r="O38860" s="223"/>
    </row>
    <row r="38861" spans="15:15" x14ac:dyDescent="0.2">
      <c r="O38861" s="223"/>
    </row>
    <row r="38862" spans="15:15" x14ac:dyDescent="0.2">
      <c r="O38862" s="223"/>
    </row>
    <row r="38863" spans="15:15" x14ac:dyDescent="0.2">
      <c r="O38863" s="223"/>
    </row>
    <row r="38864" spans="15:15" x14ac:dyDescent="0.2">
      <c r="O38864" s="223"/>
    </row>
    <row r="38865" spans="15:15" x14ac:dyDescent="0.2">
      <c r="O38865" s="223"/>
    </row>
    <row r="38866" spans="15:15" x14ac:dyDescent="0.2">
      <c r="O38866" s="223"/>
    </row>
    <row r="38867" spans="15:15" x14ac:dyDescent="0.2">
      <c r="O38867" s="223"/>
    </row>
    <row r="38868" spans="15:15" x14ac:dyDescent="0.2">
      <c r="O38868" s="223"/>
    </row>
    <row r="38869" spans="15:15" x14ac:dyDescent="0.2">
      <c r="O38869" s="223"/>
    </row>
    <row r="38870" spans="15:15" x14ac:dyDescent="0.2">
      <c r="O38870" s="223"/>
    </row>
    <row r="38871" spans="15:15" x14ac:dyDescent="0.2">
      <c r="O38871" s="223"/>
    </row>
    <row r="38872" spans="15:15" x14ac:dyDescent="0.2">
      <c r="O38872" s="223"/>
    </row>
    <row r="38873" spans="15:15" x14ac:dyDescent="0.2">
      <c r="O38873" s="223"/>
    </row>
    <row r="38874" spans="15:15" x14ac:dyDescent="0.2">
      <c r="O38874" s="223"/>
    </row>
    <row r="38875" spans="15:15" x14ac:dyDescent="0.2">
      <c r="O38875" s="223"/>
    </row>
    <row r="38876" spans="15:15" x14ac:dyDescent="0.2">
      <c r="O38876" s="223"/>
    </row>
    <row r="38877" spans="15:15" x14ac:dyDescent="0.2">
      <c r="O38877" s="223"/>
    </row>
    <row r="38878" spans="15:15" x14ac:dyDescent="0.2">
      <c r="O38878" s="223"/>
    </row>
    <row r="38879" spans="15:15" x14ac:dyDescent="0.2">
      <c r="O38879" s="223"/>
    </row>
    <row r="38880" spans="15:15" x14ac:dyDescent="0.2">
      <c r="O38880" s="223"/>
    </row>
    <row r="38881" spans="15:15" x14ac:dyDescent="0.2">
      <c r="O38881" s="223"/>
    </row>
    <row r="38882" spans="15:15" x14ac:dyDescent="0.2">
      <c r="O38882" s="223"/>
    </row>
    <row r="38883" spans="15:15" x14ac:dyDescent="0.2">
      <c r="O38883" s="223"/>
    </row>
    <row r="38884" spans="15:15" x14ac:dyDescent="0.2">
      <c r="O38884" s="223"/>
    </row>
    <row r="38885" spans="15:15" x14ac:dyDescent="0.2">
      <c r="O38885" s="223"/>
    </row>
    <row r="38886" spans="15:15" x14ac:dyDescent="0.2">
      <c r="O38886" s="223"/>
    </row>
    <row r="38887" spans="15:15" x14ac:dyDescent="0.2">
      <c r="O38887" s="223"/>
    </row>
    <row r="38888" spans="15:15" x14ac:dyDescent="0.2">
      <c r="O38888" s="223"/>
    </row>
    <row r="38889" spans="15:15" x14ac:dyDescent="0.2">
      <c r="O38889" s="223"/>
    </row>
    <row r="38890" spans="15:15" x14ac:dyDescent="0.2">
      <c r="O38890" s="223"/>
    </row>
    <row r="38891" spans="15:15" x14ac:dyDescent="0.2">
      <c r="O38891" s="223"/>
    </row>
    <row r="38892" spans="15:15" x14ac:dyDescent="0.2">
      <c r="O38892" s="223"/>
    </row>
    <row r="38893" spans="15:15" x14ac:dyDescent="0.2">
      <c r="O38893" s="223"/>
    </row>
    <row r="38894" spans="15:15" x14ac:dyDescent="0.2">
      <c r="O38894" s="223"/>
    </row>
    <row r="38895" spans="15:15" x14ac:dyDescent="0.2">
      <c r="O38895" s="223"/>
    </row>
    <row r="38896" spans="15:15" x14ac:dyDescent="0.2">
      <c r="O38896" s="223"/>
    </row>
    <row r="38897" spans="15:15" x14ac:dyDescent="0.2">
      <c r="O38897" s="223"/>
    </row>
    <row r="38898" spans="15:15" x14ac:dyDescent="0.2">
      <c r="O38898" s="223"/>
    </row>
    <row r="38899" spans="15:15" x14ac:dyDescent="0.2">
      <c r="O38899" s="223"/>
    </row>
    <row r="38900" spans="15:15" x14ac:dyDescent="0.2">
      <c r="O38900" s="223"/>
    </row>
    <row r="38901" spans="15:15" x14ac:dyDescent="0.2">
      <c r="O38901" s="223"/>
    </row>
    <row r="38902" spans="15:15" x14ac:dyDescent="0.2">
      <c r="O38902" s="223"/>
    </row>
    <row r="38903" spans="15:15" x14ac:dyDescent="0.2">
      <c r="O38903" s="223"/>
    </row>
    <row r="38904" spans="15:15" x14ac:dyDescent="0.2">
      <c r="O38904" s="223"/>
    </row>
    <row r="38905" spans="15:15" x14ac:dyDescent="0.2">
      <c r="O38905" s="223"/>
    </row>
    <row r="38906" spans="15:15" x14ac:dyDescent="0.2">
      <c r="O38906" s="223"/>
    </row>
    <row r="38907" spans="15:15" x14ac:dyDescent="0.2">
      <c r="O38907" s="223"/>
    </row>
    <row r="38908" spans="15:15" x14ac:dyDescent="0.2">
      <c r="O38908" s="223"/>
    </row>
    <row r="38909" spans="15:15" x14ac:dyDescent="0.2">
      <c r="O38909" s="223"/>
    </row>
    <row r="38910" spans="15:15" x14ac:dyDescent="0.2">
      <c r="O38910" s="223"/>
    </row>
    <row r="38911" spans="15:15" x14ac:dyDescent="0.2">
      <c r="O38911" s="223"/>
    </row>
    <row r="38912" spans="15:15" x14ac:dyDescent="0.2">
      <c r="O38912" s="223"/>
    </row>
    <row r="38913" spans="15:15" x14ac:dyDescent="0.2">
      <c r="O38913" s="223"/>
    </row>
    <row r="38914" spans="15:15" x14ac:dyDescent="0.2">
      <c r="O38914" s="223"/>
    </row>
    <row r="38915" spans="15:15" x14ac:dyDescent="0.2">
      <c r="O38915" s="223"/>
    </row>
    <row r="38916" spans="15:15" x14ac:dyDescent="0.2">
      <c r="O38916" s="223"/>
    </row>
    <row r="38917" spans="15:15" x14ac:dyDescent="0.2">
      <c r="O38917" s="223"/>
    </row>
    <row r="38918" spans="15:15" x14ac:dyDescent="0.2">
      <c r="O38918" s="223"/>
    </row>
    <row r="38919" spans="15:15" x14ac:dyDescent="0.2">
      <c r="O38919" s="223"/>
    </row>
    <row r="38920" spans="15:15" x14ac:dyDescent="0.2">
      <c r="O38920" s="223"/>
    </row>
    <row r="38921" spans="15:15" x14ac:dyDescent="0.2">
      <c r="O38921" s="223"/>
    </row>
    <row r="38922" spans="15:15" x14ac:dyDescent="0.2">
      <c r="O38922" s="223"/>
    </row>
    <row r="38923" spans="15:15" x14ac:dyDescent="0.2">
      <c r="O38923" s="223"/>
    </row>
    <row r="38924" spans="15:15" x14ac:dyDescent="0.2">
      <c r="O38924" s="223"/>
    </row>
    <row r="38925" spans="15:15" x14ac:dyDescent="0.2">
      <c r="O38925" s="223"/>
    </row>
    <row r="38926" spans="15:15" x14ac:dyDescent="0.2">
      <c r="O38926" s="223"/>
    </row>
    <row r="38927" spans="15:15" x14ac:dyDescent="0.2">
      <c r="O38927" s="223"/>
    </row>
    <row r="38928" spans="15:15" x14ac:dyDescent="0.2">
      <c r="O38928" s="223"/>
    </row>
    <row r="38929" spans="15:15" x14ac:dyDescent="0.2">
      <c r="O38929" s="223"/>
    </row>
    <row r="38930" spans="15:15" x14ac:dyDescent="0.2">
      <c r="O38930" s="223"/>
    </row>
    <row r="38931" spans="15:15" x14ac:dyDescent="0.2">
      <c r="O38931" s="223"/>
    </row>
    <row r="38932" spans="15:15" x14ac:dyDescent="0.2">
      <c r="O38932" s="223"/>
    </row>
    <row r="38933" spans="15:15" x14ac:dyDescent="0.2">
      <c r="O38933" s="223"/>
    </row>
    <row r="38934" spans="15:15" x14ac:dyDescent="0.2">
      <c r="O38934" s="223"/>
    </row>
    <row r="38935" spans="15:15" x14ac:dyDescent="0.2">
      <c r="O38935" s="223"/>
    </row>
    <row r="38936" spans="15:15" x14ac:dyDescent="0.2">
      <c r="O38936" s="223"/>
    </row>
    <row r="38937" spans="15:15" x14ac:dyDescent="0.2">
      <c r="O38937" s="223"/>
    </row>
    <row r="38938" spans="15:15" x14ac:dyDescent="0.2">
      <c r="O38938" s="223"/>
    </row>
    <row r="38939" spans="15:15" x14ac:dyDescent="0.2">
      <c r="O38939" s="223"/>
    </row>
    <row r="38940" spans="15:15" x14ac:dyDescent="0.2">
      <c r="O38940" s="223"/>
    </row>
    <row r="38941" spans="15:15" x14ac:dyDescent="0.2">
      <c r="O38941" s="223"/>
    </row>
    <row r="38942" spans="15:15" x14ac:dyDescent="0.2">
      <c r="O38942" s="223"/>
    </row>
    <row r="38943" spans="15:15" x14ac:dyDescent="0.2">
      <c r="O38943" s="223"/>
    </row>
    <row r="38944" spans="15:15" x14ac:dyDescent="0.2">
      <c r="O38944" s="223"/>
    </row>
    <row r="38945" spans="15:15" x14ac:dyDescent="0.2">
      <c r="O38945" s="223"/>
    </row>
    <row r="38946" spans="15:15" x14ac:dyDescent="0.2">
      <c r="O38946" s="223"/>
    </row>
    <row r="38947" spans="15:15" x14ac:dyDescent="0.2">
      <c r="O38947" s="223"/>
    </row>
    <row r="38948" spans="15:15" x14ac:dyDescent="0.2">
      <c r="O38948" s="223"/>
    </row>
    <row r="38949" spans="15:15" x14ac:dyDescent="0.2">
      <c r="O38949" s="223"/>
    </row>
    <row r="38950" spans="15:15" x14ac:dyDescent="0.2">
      <c r="O38950" s="223"/>
    </row>
    <row r="38951" spans="15:15" x14ac:dyDescent="0.2">
      <c r="O38951" s="223"/>
    </row>
    <row r="38952" spans="15:15" x14ac:dyDescent="0.2">
      <c r="O38952" s="223"/>
    </row>
    <row r="38953" spans="15:15" x14ac:dyDescent="0.2">
      <c r="O38953" s="223"/>
    </row>
    <row r="38954" spans="15:15" x14ac:dyDescent="0.2">
      <c r="O38954" s="223"/>
    </row>
    <row r="38955" spans="15:15" x14ac:dyDescent="0.2">
      <c r="O38955" s="223"/>
    </row>
    <row r="38956" spans="15:15" x14ac:dyDescent="0.2">
      <c r="O38956" s="223"/>
    </row>
    <row r="38957" spans="15:15" x14ac:dyDescent="0.2">
      <c r="O38957" s="223"/>
    </row>
    <row r="38958" spans="15:15" x14ac:dyDescent="0.2">
      <c r="O38958" s="223"/>
    </row>
    <row r="38959" spans="15:15" x14ac:dyDescent="0.2">
      <c r="O38959" s="223"/>
    </row>
    <row r="38960" spans="15:15" x14ac:dyDescent="0.2">
      <c r="O38960" s="223"/>
    </row>
    <row r="38961" spans="15:15" x14ac:dyDescent="0.2">
      <c r="O38961" s="223"/>
    </row>
    <row r="38962" spans="15:15" x14ac:dyDescent="0.2">
      <c r="O38962" s="223"/>
    </row>
    <row r="38963" spans="15:15" x14ac:dyDescent="0.2">
      <c r="O38963" s="223"/>
    </row>
    <row r="38964" spans="15:15" x14ac:dyDescent="0.2">
      <c r="O38964" s="223"/>
    </row>
    <row r="38965" spans="15:15" x14ac:dyDescent="0.2">
      <c r="O38965" s="223"/>
    </row>
    <row r="38966" spans="15:15" x14ac:dyDescent="0.2">
      <c r="O38966" s="223"/>
    </row>
    <row r="38967" spans="15:15" x14ac:dyDescent="0.2">
      <c r="O38967" s="223"/>
    </row>
    <row r="38968" spans="15:15" x14ac:dyDescent="0.2">
      <c r="O38968" s="223"/>
    </row>
    <row r="38969" spans="15:15" x14ac:dyDescent="0.2">
      <c r="O38969" s="223"/>
    </row>
    <row r="38970" spans="15:15" x14ac:dyDescent="0.2">
      <c r="O38970" s="223"/>
    </row>
    <row r="38971" spans="15:15" x14ac:dyDescent="0.2">
      <c r="O38971" s="223"/>
    </row>
    <row r="38972" spans="15:15" x14ac:dyDescent="0.2">
      <c r="O38972" s="223"/>
    </row>
    <row r="38973" spans="15:15" x14ac:dyDescent="0.2">
      <c r="O38973" s="223"/>
    </row>
    <row r="38974" spans="15:15" x14ac:dyDescent="0.2">
      <c r="O38974" s="223"/>
    </row>
    <row r="38975" spans="15:15" x14ac:dyDescent="0.2">
      <c r="O38975" s="223"/>
    </row>
    <row r="38976" spans="15:15" x14ac:dyDescent="0.2">
      <c r="O38976" s="223"/>
    </row>
    <row r="38977" spans="15:15" x14ac:dyDescent="0.2">
      <c r="O38977" s="223"/>
    </row>
    <row r="38978" spans="15:15" x14ac:dyDescent="0.2">
      <c r="O38978" s="223"/>
    </row>
    <row r="38979" spans="15:15" x14ac:dyDescent="0.2">
      <c r="O38979" s="223"/>
    </row>
    <row r="38980" spans="15:15" x14ac:dyDescent="0.2">
      <c r="O38980" s="223"/>
    </row>
    <row r="38981" spans="15:15" x14ac:dyDescent="0.2">
      <c r="O38981" s="223"/>
    </row>
    <row r="38982" spans="15:15" x14ac:dyDescent="0.2">
      <c r="O38982" s="223"/>
    </row>
    <row r="38983" spans="15:15" x14ac:dyDescent="0.2">
      <c r="O38983" s="223"/>
    </row>
    <row r="38984" spans="15:15" x14ac:dyDescent="0.2">
      <c r="O38984" s="223"/>
    </row>
    <row r="38985" spans="15:15" x14ac:dyDescent="0.2">
      <c r="O38985" s="223"/>
    </row>
    <row r="38986" spans="15:15" x14ac:dyDescent="0.2">
      <c r="O38986" s="223"/>
    </row>
    <row r="38987" spans="15:15" x14ac:dyDescent="0.2">
      <c r="O38987" s="223"/>
    </row>
    <row r="38988" spans="15:15" x14ac:dyDescent="0.2">
      <c r="O38988" s="223"/>
    </row>
    <row r="38989" spans="15:15" x14ac:dyDescent="0.2">
      <c r="O38989" s="223"/>
    </row>
    <row r="38990" spans="15:15" x14ac:dyDescent="0.2">
      <c r="O38990" s="223"/>
    </row>
    <row r="38991" spans="15:15" x14ac:dyDescent="0.2">
      <c r="O38991" s="223"/>
    </row>
    <row r="38992" spans="15:15" x14ac:dyDescent="0.2">
      <c r="O38992" s="223"/>
    </row>
    <row r="38993" spans="15:15" x14ac:dyDescent="0.2">
      <c r="O38993" s="223"/>
    </row>
    <row r="38994" spans="15:15" x14ac:dyDescent="0.2">
      <c r="O38994" s="223"/>
    </row>
    <row r="38995" spans="15:15" x14ac:dyDescent="0.2">
      <c r="O38995" s="223"/>
    </row>
    <row r="38996" spans="15:15" x14ac:dyDescent="0.2">
      <c r="O38996" s="223"/>
    </row>
    <row r="38997" spans="15:15" x14ac:dyDescent="0.2">
      <c r="O38997" s="223"/>
    </row>
    <row r="38998" spans="15:15" x14ac:dyDescent="0.2">
      <c r="O38998" s="223"/>
    </row>
    <row r="38999" spans="15:15" x14ac:dyDescent="0.2">
      <c r="O38999" s="223"/>
    </row>
    <row r="39000" spans="15:15" x14ac:dyDescent="0.2">
      <c r="O39000" s="223"/>
    </row>
    <row r="39001" spans="15:15" x14ac:dyDescent="0.2">
      <c r="O39001" s="223"/>
    </row>
    <row r="39002" spans="15:15" x14ac:dyDescent="0.2">
      <c r="O39002" s="223"/>
    </row>
    <row r="39003" spans="15:15" x14ac:dyDescent="0.2">
      <c r="O39003" s="223"/>
    </row>
    <row r="39004" spans="15:15" x14ac:dyDescent="0.2">
      <c r="O39004" s="223"/>
    </row>
    <row r="39005" spans="15:15" x14ac:dyDescent="0.2">
      <c r="O39005" s="223"/>
    </row>
    <row r="39006" spans="15:15" x14ac:dyDescent="0.2">
      <c r="O39006" s="223"/>
    </row>
    <row r="39007" spans="15:15" x14ac:dyDescent="0.2">
      <c r="O39007" s="223"/>
    </row>
    <row r="39008" spans="15:15" x14ac:dyDescent="0.2">
      <c r="O39008" s="223"/>
    </row>
    <row r="39009" spans="15:15" x14ac:dyDescent="0.2">
      <c r="O39009" s="223"/>
    </row>
    <row r="39010" spans="15:15" x14ac:dyDescent="0.2">
      <c r="O39010" s="223"/>
    </row>
    <row r="39011" spans="15:15" x14ac:dyDescent="0.2">
      <c r="O39011" s="223"/>
    </row>
    <row r="39012" spans="15:15" x14ac:dyDescent="0.2">
      <c r="O39012" s="223"/>
    </row>
    <row r="39013" spans="15:15" x14ac:dyDescent="0.2">
      <c r="O39013" s="223"/>
    </row>
    <row r="39014" spans="15:15" x14ac:dyDescent="0.2">
      <c r="O39014" s="223"/>
    </row>
    <row r="39015" spans="15:15" x14ac:dyDescent="0.2">
      <c r="O39015" s="223"/>
    </row>
    <row r="39016" spans="15:15" x14ac:dyDescent="0.2">
      <c r="O39016" s="223"/>
    </row>
    <row r="39017" spans="15:15" x14ac:dyDescent="0.2">
      <c r="O39017" s="223"/>
    </row>
    <row r="39018" spans="15:15" x14ac:dyDescent="0.2">
      <c r="O39018" s="223"/>
    </row>
    <row r="39019" spans="15:15" x14ac:dyDescent="0.2">
      <c r="O39019" s="223"/>
    </row>
    <row r="39020" spans="15:15" x14ac:dyDescent="0.2">
      <c r="O39020" s="223"/>
    </row>
    <row r="39021" spans="15:15" x14ac:dyDescent="0.2">
      <c r="O39021" s="223"/>
    </row>
    <row r="39022" spans="15:15" x14ac:dyDescent="0.2">
      <c r="O39022" s="223"/>
    </row>
    <row r="39023" spans="15:15" x14ac:dyDescent="0.2">
      <c r="O39023" s="223"/>
    </row>
    <row r="39024" spans="15:15" x14ac:dyDescent="0.2">
      <c r="O39024" s="223"/>
    </row>
    <row r="39025" spans="15:15" x14ac:dyDescent="0.2">
      <c r="O39025" s="223"/>
    </row>
    <row r="39026" spans="15:15" x14ac:dyDescent="0.2">
      <c r="O39026" s="223"/>
    </row>
    <row r="39027" spans="15:15" x14ac:dyDescent="0.2">
      <c r="O39027" s="223"/>
    </row>
    <row r="39028" spans="15:15" x14ac:dyDescent="0.2">
      <c r="O39028" s="223"/>
    </row>
    <row r="39029" spans="15:15" x14ac:dyDescent="0.2">
      <c r="O39029" s="223"/>
    </row>
    <row r="39030" spans="15:15" x14ac:dyDescent="0.2">
      <c r="O39030" s="223"/>
    </row>
    <row r="39031" spans="15:15" x14ac:dyDescent="0.2">
      <c r="O39031" s="223"/>
    </row>
    <row r="39032" spans="15:15" x14ac:dyDescent="0.2">
      <c r="O39032" s="223"/>
    </row>
    <row r="39033" spans="15:15" x14ac:dyDescent="0.2">
      <c r="O39033" s="223"/>
    </row>
    <row r="39034" spans="15:15" x14ac:dyDescent="0.2">
      <c r="O39034" s="223"/>
    </row>
    <row r="39035" spans="15:15" x14ac:dyDescent="0.2">
      <c r="O39035" s="223"/>
    </row>
    <row r="39036" spans="15:15" x14ac:dyDescent="0.2">
      <c r="O39036" s="223"/>
    </row>
    <row r="39037" spans="15:15" x14ac:dyDescent="0.2">
      <c r="O39037" s="223"/>
    </row>
    <row r="39038" spans="15:15" x14ac:dyDescent="0.2">
      <c r="O39038" s="223"/>
    </row>
    <row r="39039" spans="15:15" x14ac:dyDescent="0.2">
      <c r="O39039" s="223"/>
    </row>
    <row r="39040" spans="15:15" x14ac:dyDescent="0.2">
      <c r="O39040" s="223"/>
    </row>
    <row r="39041" spans="15:15" x14ac:dyDescent="0.2">
      <c r="O39041" s="223"/>
    </row>
    <row r="39042" spans="15:15" x14ac:dyDescent="0.2">
      <c r="O39042" s="223"/>
    </row>
    <row r="39043" spans="15:15" x14ac:dyDescent="0.2">
      <c r="O39043" s="223"/>
    </row>
    <row r="39044" spans="15:15" x14ac:dyDescent="0.2">
      <c r="O39044" s="223"/>
    </row>
    <row r="39045" spans="15:15" x14ac:dyDescent="0.2">
      <c r="O39045" s="223"/>
    </row>
    <row r="39046" spans="15:15" x14ac:dyDescent="0.2">
      <c r="O39046" s="223"/>
    </row>
    <row r="39047" spans="15:15" x14ac:dyDescent="0.2">
      <c r="O39047" s="223"/>
    </row>
    <row r="39048" spans="15:15" x14ac:dyDescent="0.2">
      <c r="O39048" s="223"/>
    </row>
    <row r="39049" spans="15:15" x14ac:dyDescent="0.2">
      <c r="O39049" s="223"/>
    </row>
    <row r="39050" spans="15:15" x14ac:dyDescent="0.2">
      <c r="O39050" s="223"/>
    </row>
    <row r="39051" spans="15:15" x14ac:dyDescent="0.2">
      <c r="O39051" s="223"/>
    </row>
    <row r="39052" spans="15:15" x14ac:dyDescent="0.2">
      <c r="O39052" s="223"/>
    </row>
    <row r="39053" spans="15:15" x14ac:dyDescent="0.2">
      <c r="O39053" s="223"/>
    </row>
    <row r="39054" spans="15:15" x14ac:dyDescent="0.2">
      <c r="O39054" s="223"/>
    </row>
    <row r="39055" spans="15:15" x14ac:dyDescent="0.2">
      <c r="O39055" s="223"/>
    </row>
    <row r="39056" spans="15:15" x14ac:dyDescent="0.2">
      <c r="O39056" s="223"/>
    </row>
    <row r="39057" spans="15:15" x14ac:dyDescent="0.2">
      <c r="O39057" s="223"/>
    </row>
    <row r="39058" spans="15:15" x14ac:dyDescent="0.2">
      <c r="O39058" s="223"/>
    </row>
    <row r="39059" spans="15:15" x14ac:dyDescent="0.2">
      <c r="O39059" s="223"/>
    </row>
    <row r="39060" spans="15:15" x14ac:dyDescent="0.2">
      <c r="O39060" s="223"/>
    </row>
    <row r="39061" spans="15:15" x14ac:dyDescent="0.2">
      <c r="O39061" s="223"/>
    </row>
    <row r="39062" spans="15:15" x14ac:dyDescent="0.2">
      <c r="O39062" s="223"/>
    </row>
    <row r="39063" spans="15:15" x14ac:dyDescent="0.2">
      <c r="O39063" s="223"/>
    </row>
    <row r="39064" spans="15:15" x14ac:dyDescent="0.2">
      <c r="O39064" s="223"/>
    </row>
    <row r="39065" spans="15:15" x14ac:dyDescent="0.2">
      <c r="O39065" s="223"/>
    </row>
    <row r="39066" spans="15:15" x14ac:dyDescent="0.2">
      <c r="O39066" s="223"/>
    </row>
    <row r="39067" spans="15:15" x14ac:dyDescent="0.2">
      <c r="O39067" s="223"/>
    </row>
    <row r="39068" spans="15:15" x14ac:dyDescent="0.2">
      <c r="O39068" s="223"/>
    </row>
    <row r="39069" spans="15:15" x14ac:dyDescent="0.2">
      <c r="O39069" s="223"/>
    </row>
    <row r="39070" spans="15:15" x14ac:dyDescent="0.2">
      <c r="O39070" s="223"/>
    </row>
    <row r="39071" spans="15:15" x14ac:dyDescent="0.2">
      <c r="O39071" s="223"/>
    </row>
    <row r="39072" spans="15:15" x14ac:dyDescent="0.2">
      <c r="O39072" s="223"/>
    </row>
    <row r="39073" spans="15:15" x14ac:dyDescent="0.2">
      <c r="O39073" s="223"/>
    </row>
    <row r="39074" spans="15:15" x14ac:dyDescent="0.2">
      <c r="O39074" s="223"/>
    </row>
    <row r="39075" spans="15:15" x14ac:dyDescent="0.2">
      <c r="O39075" s="223"/>
    </row>
    <row r="39076" spans="15:15" x14ac:dyDescent="0.2">
      <c r="O39076" s="223"/>
    </row>
    <row r="39077" spans="15:15" x14ac:dyDescent="0.2">
      <c r="O39077" s="223"/>
    </row>
    <row r="39078" spans="15:15" x14ac:dyDescent="0.2">
      <c r="O39078" s="223"/>
    </row>
    <row r="39079" spans="15:15" x14ac:dyDescent="0.2">
      <c r="O39079" s="223"/>
    </row>
    <row r="39080" spans="15:15" x14ac:dyDescent="0.2">
      <c r="O39080" s="223"/>
    </row>
    <row r="39081" spans="15:15" x14ac:dyDescent="0.2">
      <c r="O39081" s="223"/>
    </row>
    <row r="39082" spans="15:15" x14ac:dyDescent="0.2">
      <c r="O39082" s="223"/>
    </row>
    <row r="39083" spans="15:15" x14ac:dyDescent="0.2">
      <c r="O39083" s="223"/>
    </row>
    <row r="39084" spans="15:15" x14ac:dyDescent="0.2">
      <c r="O39084" s="223"/>
    </row>
    <row r="39085" spans="15:15" x14ac:dyDescent="0.2">
      <c r="O39085" s="223"/>
    </row>
    <row r="39086" spans="15:15" x14ac:dyDescent="0.2">
      <c r="O39086" s="223"/>
    </row>
    <row r="39087" spans="15:15" x14ac:dyDescent="0.2">
      <c r="O39087" s="223"/>
    </row>
    <row r="39088" spans="15:15" x14ac:dyDescent="0.2">
      <c r="O39088" s="223"/>
    </row>
    <row r="39089" spans="15:15" x14ac:dyDescent="0.2">
      <c r="O39089" s="223"/>
    </row>
    <row r="39090" spans="15:15" x14ac:dyDescent="0.2">
      <c r="O39090" s="223"/>
    </row>
    <row r="39091" spans="15:15" x14ac:dyDescent="0.2">
      <c r="O39091" s="223"/>
    </row>
    <row r="39092" spans="15:15" x14ac:dyDescent="0.2">
      <c r="O39092" s="223"/>
    </row>
    <row r="39093" spans="15:15" x14ac:dyDescent="0.2">
      <c r="O39093" s="223"/>
    </row>
    <row r="39094" spans="15:15" x14ac:dyDescent="0.2">
      <c r="O39094" s="223"/>
    </row>
    <row r="39095" spans="15:15" x14ac:dyDescent="0.2">
      <c r="O39095" s="223"/>
    </row>
    <row r="39096" spans="15:15" x14ac:dyDescent="0.2">
      <c r="O39096" s="223"/>
    </row>
    <row r="39097" spans="15:15" x14ac:dyDescent="0.2">
      <c r="O39097" s="223"/>
    </row>
    <row r="39098" spans="15:15" x14ac:dyDescent="0.2">
      <c r="O39098" s="223"/>
    </row>
    <row r="39099" spans="15:15" x14ac:dyDescent="0.2">
      <c r="O39099" s="223"/>
    </row>
    <row r="39100" spans="15:15" x14ac:dyDescent="0.2">
      <c r="O39100" s="223"/>
    </row>
    <row r="39101" spans="15:15" x14ac:dyDescent="0.2">
      <c r="O39101" s="223"/>
    </row>
    <row r="39102" spans="15:15" x14ac:dyDescent="0.2">
      <c r="O39102" s="223"/>
    </row>
    <row r="39103" spans="15:15" x14ac:dyDescent="0.2">
      <c r="O39103" s="223"/>
    </row>
    <row r="39104" spans="15:15" x14ac:dyDescent="0.2">
      <c r="O39104" s="223"/>
    </row>
    <row r="39105" spans="15:15" x14ac:dyDescent="0.2">
      <c r="O39105" s="223"/>
    </row>
    <row r="39106" spans="15:15" x14ac:dyDescent="0.2">
      <c r="O39106" s="223"/>
    </row>
    <row r="39107" spans="15:15" x14ac:dyDescent="0.2">
      <c r="O39107" s="223"/>
    </row>
    <row r="39108" spans="15:15" x14ac:dyDescent="0.2">
      <c r="O39108" s="223"/>
    </row>
    <row r="39109" spans="15:15" x14ac:dyDescent="0.2">
      <c r="O39109" s="223"/>
    </row>
    <row r="39110" spans="15:15" x14ac:dyDescent="0.2">
      <c r="O39110" s="223"/>
    </row>
    <row r="39111" spans="15:15" x14ac:dyDescent="0.2">
      <c r="O39111" s="223"/>
    </row>
    <row r="39112" spans="15:15" x14ac:dyDescent="0.2">
      <c r="O39112" s="223"/>
    </row>
    <row r="39113" spans="15:15" x14ac:dyDescent="0.2">
      <c r="O39113" s="223"/>
    </row>
    <row r="39114" spans="15:15" x14ac:dyDescent="0.2">
      <c r="O39114" s="223"/>
    </row>
    <row r="39115" spans="15:15" x14ac:dyDescent="0.2">
      <c r="O39115" s="223"/>
    </row>
    <row r="39116" spans="15:15" x14ac:dyDescent="0.2">
      <c r="O39116" s="223"/>
    </row>
    <row r="39117" spans="15:15" x14ac:dyDescent="0.2">
      <c r="O39117" s="223"/>
    </row>
    <row r="39118" spans="15:15" x14ac:dyDescent="0.2">
      <c r="O39118" s="223"/>
    </row>
    <row r="39119" spans="15:15" x14ac:dyDescent="0.2">
      <c r="O39119" s="223"/>
    </row>
    <row r="39120" spans="15:15" x14ac:dyDescent="0.2">
      <c r="O39120" s="223"/>
    </row>
    <row r="39121" spans="15:15" x14ac:dyDescent="0.2">
      <c r="O39121" s="223"/>
    </row>
    <row r="39122" spans="15:15" x14ac:dyDescent="0.2">
      <c r="O39122" s="223"/>
    </row>
    <row r="39123" spans="15:15" x14ac:dyDescent="0.2">
      <c r="O39123" s="223"/>
    </row>
    <row r="39124" spans="15:15" x14ac:dyDescent="0.2">
      <c r="O39124" s="223"/>
    </row>
    <row r="39125" spans="15:15" x14ac:dyDescent="0.2">
      <c r="O39125" s="223"/>
    </row>
    <row r="39126" spans="15:15" x14ac:dyDescent="0.2">
      <c r="O39126" s="223"/>
    </row>
    <row r="39127" spans="15:15" x14ac:dyDescent="0.2">
      <c r="O39127" s="223"/>
    </row>
    <row r="39128" spans="15:15" x14ac:dyDescent="0.2">
      <c r="O39128" s="223"/>
    </row>
    <row r="39129" spans="15:15" x14ac:dyDescent="0.2">
      <c r="O39129" s="223"/>
    </row>
    <row r="39130" spans="15:15" x14ac:dyDescent="0.2">
      <c r="O39130" s="223"/>
    </row>
    <row r="39131" spans="15:15" x14ac:dyDescent="0.2">
      <c r="O39131" s="223"/>
    </row>
    <row r="39132" spans="15:15" x14ac:dyDescent="0.2">
      <c r="O39132" s="223"/>
    </row>
    <row r="39133" spans="15:15" x14ac:dyDescent="0.2">
      <c r="O39133" s="223"/>
    </row>
    <row r="39134" spans="15:15" x14ac:dyDescent="0.2">
      <c r="O39134" s="223"/>
    </row>
    <row r="39135" spans="15:15" x14ac:dyDescent="0.2">
      <c r="O39135" s="223"/>
    </row>
    <row r="39136" spans="15:15" x14ac:dyDescent="0.2">
      <c r="O39136" s="223"/>
    </row>
    <row r="39137" spans="15:15" x14ac:dyDescent="0.2">
      <c r="O39137" s="223"/>
    </row>
    <row r="39138" spans="15:15" x14ac:dyDescent="0.2">
      <c r="O39138" s="223"/>
    </row>
    <row r="39139" spans="15:15" x14ac:dyDescent="0.2">
      <c r="O39139" s="223"/>
    </row>
    <row r="39140" spans="15:15" x14ac:dyDescent="0.2">
      <c r="O39140" s="223"/>
    </row>
    <row r="39141" spans="15:15" x14ac:dyDescent="0.2">
      <c r="O39141" s="223"/>
    </row>
    <row r="39142" spans="15:15" x14ac:dyDescent="0.2">
      <c r="O39142" s="223"/>
    </row>
    <row r="39143" spans="15:15" x14ac:dyDescent="0.2">
      <c r="O39143" s="223"/>
    </row>
    <row r="39144" spans="15:15" x14ac:dyDescent="0.2">
      <c r="O39144" s="223"/>
    </row>
    <row r="39145" spans="15:15" x14ac:dyDescent="0.2">
      <c r="O39145" s="223"/>
    </row>
    <row r="39146" spans="15:15" x14ac:dyDescent="0.2">
      <c r="O39146" s="223"/>
    </row>
    <row r="39147" spans="15:15" x14ac:dyDescent="0.2">
      <c r="O39147" s="223"/>
    </row>
    <row r="39148" spans="15:15" x14ac:dyDescent="0.2">
      <c r="O39148" s="223"/>
    </row>
    <row r="39149" spans="15:15" x14ac:dyDescent="0.2">
      <c r="O39149" s="223"/>
    </row>
    <row r="39150" spans="15:15" x14ac:dyDescent="0.2">
      <c r="O39150" s="223"/>
    </row>
    <row r="39151" spans="15:15" x14ac:dyDescent="0.2">
      <c r="O39151" s="223"/>
    </row>
    <row r="39152" spans="15:15" x14ac:dyDescent="0.2">
      <c r="O39152" s="223"/>
    </row>
    <row r="39153" spans="15:15" x14ac:dyDescent="0.2">
      <c r="O39153" s="223"/>
    </row>
    <row r="39154" spans="15:15" x14ac:dyDescent="0.2">
      <c r="O39154" s="223"/>
    </row>
    <row r="39155" spans="15:15" x14ac:dyDescent="0.2">
      <c r="O39155" s="223"/>
    </row>
    <row r="39156" spans="15:15" x14ac:dyDescent="0.2">
      <c r="O39156" s="223"/>
    </row>
    <row r="39157" spans="15:15" x14ac:dyDescent="0.2">
      <c r="O39157" s="223"/>
    </row>
    <row r="39158" spans="15:15" x14ac:dyDescent="0.2">
      <c r="O39158" s="223"/>
    </row>
    <row r="39159" spans="15:15" x14ac:dyDescent="0.2">
      <c r="O39159" s="223"/>
    </row>
    <row r="39160" spans="15:15" x14ac:dyDescent="0.2">
      <c r="O39160" s="223"/>
    </row>
    <row r="39161" spans="15:15" x14ac:dyDescent="0.2">
      <c r="O39161" s="223"/>
    </row>
    <row r="39162" spans="15:15" x14ac:dyDescent="0.2">
      <c r="O39162" s="223"/>
    </row>
    <row r="39163" spans="15:15" x14ac:dyDescent="0.2">
      <c r="O39163" s="223"/>
    </row>
    <row r="39164" spans="15:15" x14ac:dyDescent="0.2">
      <c r="O39164" s="223"/>
    </row>
    <row r="39165" spans="15:15" x14ac:dyDescent="0.2">
      <c r="O39165" s="223"/>
    </row>
    <row r="39166" spans="15:15" x14ac:dyDescent="0.2">
      <c r="O39166" s="223"/>
    </row>
    <row r="39167" spans="15:15" x14ac:dyDescent="0.2">
      <c r="O39167" s="223"/>
    </row>
    <row r="39168" spans="15:15" x14ac:dyDescent="0.2">
      <c r="O39168" s="223"/>
    </row>
    <row r="39169" spans="15:15" x14ac:dyDescent="0.2">
      <c r="O39169" s="223"/>
    </row>
    <row r="39170" spans="15:15" x14ac:dyDescent="0.2">
      <c r="O39170" s="223"/>
    </row>
    <row r="39171" spans="15:15" x14ac:dyDescent="0.2">
      <c r="O39171" s="223"/>
    </row>
    <row r="39172" spans="15:15" x14ac:dyDescent="0.2">
      <c r="O39172" s="223"/>
    </row>
    <row r="39173" spans="15:15" x14ac:dyDescent="0.2">
      <c r="O39173" s="223"/>
    </row>
    <row r="39174" spans="15:15" x14ac:dyDescent="0.2">
      <c r="O39174" s="223"/>
    </row>
    <row r="39175" spans="15:15" x14ac:dyDescent="0.2">
      <c r="O39175" s="223"/>
    </row>
    <row r="39176" spans="15:15" x14ac:dyDescent="0.2">
      <c r="O39176" s="223"/>
    </row>
    <row r="39177" spans="15:15" x14ac:dyDescent="0.2">
      <c r="O39177" s="223"/>
    </row>
    <row r="39178" spans="15:15" x14ac:dyDescent="0.2">
      <c r="O39178" s="223"/>
    </row>
    <row r="39179" spans="15:15" x14ac:dyDescent="0.2">
      <c r="O39179" s="223"/>
    </row>
    <row r="39180" spans="15:15" x14ac:dyDescent="0.2">
      <c r="O39180" s="223"/>
    </row>
    <row r="39181" spans="15:15" x14ac:dyDescent="0.2">
      <c r="O39181" s="223"/>
    </row>
    <row r="39182" spans="15:15" x14ac:dyDescent="0.2">
      <c r="O39182" s="223"/>
    </row>
    <row r="39183" spans="15:15" x14ac:dyDescent="0.2">
      <c r="O39183" s="223"/>
    </row>
    <row r="39184" spans="15:15" x14ac:dyDescent="0.2">
      <c r="O39184" s="223"/>
    </row>
    <row r="39185" spans="15:15" x14ac:dyDescent="0.2">
      <c r="O39185" s="223"/>
    </row>
    <row r="39186" spans="15:15" x14ac:dyDescent="0.2">
      <c r="O39186" s="223"/>
    </row>
    <row r="39187" spans="15:15" x14ac:dyDescent="0.2">
      <c r="O39187" s="223"/>
    </row>
    <row r="39188" spans="15:15" x14ac:dyDescent="0.2">
      <c r="O39188" s="223"/>
    </row>
    <row r="39189" spans="15:15" x14ac:dyDescent="0.2">
      <c r="O39189" s="223"/>
    </row>
    <row r="39190" spans="15:15" x14ac:dyDescent="0.2">
      <c r="O39190" s="223"/>
    </row>
    <row r="39191" spans="15:15" x14ac:dyDescent="0.2">
      <c r="O39191" s="223"/>
    </row>
    <row r="39192" spans="15:15" x14ac:dyDescent="0.2">
      <c r="O39192" s="223"/>
    </row>
    <row r="39193" spans="15:15" x14ac:dyDescent="0.2">
      <c r="O39193" s="223"/>
    </row>
    <row r="39194" spans="15:15" x14ac:dyDescent="0.2">
      <c r="O39194" s="223"/>
    </row>
    <row r="39195" spans="15:15" x14ac:dyDescent="0.2">
      <c r="O39195" s="223"/>
    </row>
    <row r="39196" spans="15:15" x14ac:dyDescent="0.2">
      <c r="O39196" s="223"/>
    </row>
    <row r="39197" spans="15:15" x14ac:dyDescent="0.2">
      <c r="O39197" s="223"/>
    </row>
    <row r="39198" spans="15:15" x14ac:dyDescent="0.2">
      <c r="O39198" s="223"/>
    </row>
    <row r="39199" spans="15:15" x14ac:dyDescent="0.2">
      <c r="O39199" s="223"/>
    </row>
    <row r="39200" spans="15:15" x14ac:dyDescent="0.2">
      <c r="O39200" s="223"/>
    </row>
    <row r="39201" spans="15:15" x14ac:dyDescent="0.2">
      <c r="O39201" s="223"/>
    </row>
    <row r="39202" spans="15:15" x14ac:dyDescent="0.2">
      <c r="O39202" s="223"/>
    </row>
    <row r="39203" spans="15:15" x14ac:dyDescent="0.2">
      <c r="O39203" s="223"/>
    </row>
    <row r="39204" spans="15:15" x14ac:dyDescent="0.2">
      <c r="O39204" s="223"/>
    </row>
    <row r="39205" spans="15:15" x14ac:dyDescent="0.2">
      <c r="O39205" s="223"/>
    </row>
    <row r="39206" spans="15:15" x14ac:dyDescent="0.2">
      <c r="O39206" s="223"/>
    </row>
    <row r="39207" spans="15:15" x14ac:dyDescent="0.2">
      <c r="O39207" s="223"/>
    </row>
    <row r="39208" spans="15:15" x14ac:dyDescent="0.2">
      <c r="O39208" s="223"/>
    </row>
    <row r="39209" spans="15:15" x14ac:dyDescent="0.2">
      <c r="O39209" s="223"/>
    </row>
    <row r="39210" spans="15:15" x14ac:dyDescent="0.2">
      <c r="O39210" s="223"/>
    </row>
    <row r="39211" spans="15:15" x14ac:dyDescent="0.2">
      <c r="O39211" s="223"/>
    </row>
    <row r="39212" spans="15:15" x14ac:dyDescent="0.2">
      <c r="O39212" s="223"/>
    </row>
    <row r="39213" spans="15:15" x14ac:dyDescent="0.2">
      <c r="O39213" s="223"/>
    </row>
    <row r="39214" spans="15:15" x14ac:dyDescent="0.2">
      <c r="O39214" s="223"/>
    </row>
    <row r="39215" spans="15:15" x14ac:dyDescent="0.2">
      <c r="O39215" s="223"/>
    </row>
    <row r="39216" spans="15:15" x14ac:dyDescent="0.2">
      <c r="O39216" s="223"/>
    </row>
    <row r="39217" spans="15:15" x14ac:dyDescent="0.2">
      <c r="O39217" s="223"/>
    </row>
    <row r="39218" spans="15:15" x14ac:dyDescent="0.2">
      <c r="O39218" s="223"/>
    </row>
    <row r="39219" spans="15:15" x14ac:dyDescent="0.2">
      <c r="O39219" s="223"/>
    </row>
    <row r="39220" spans="15:15" x14ac:dyDescent="0.2">
      <c r="O39220" s="223"/>
    </row>
    <row r="39221" spans="15:15" x14ac:dyDescent="0.2">
      <c r="O39221" s="223"/>
    </row>
    <row r="39222" spans="15:15" x14ac:dyDescent="0.2">
      <c r="O39222" s="223"/>
    </row>
    <row r="39223" spans="15:15" x14ac:dyDescent="0.2">
      <c r="O39223" s="223"/>
    </row>
    <row r="39224" spans="15:15" x14ac:dyDescent="0.2">
      <c r="O39224" s="223"/>
    </row>
    <row r="39225" spans="15:15" x14ac:dyDescent="0.2">
      <c r="O39225" s="223"/>
    </row>
    <row r="39226" spans="15:15" x14ac:dyDescent="0.2">
      <c r="O39226" s="223"/>
    </row>
    <row r="39227" spans="15:15" x14ac:dyDescent="0.2">
      <c r="O39227" s="223"/>
    </row>
    <row r="39228" spans="15:15" x14ac:dyDescent="0.2">
      <c r="O39228" s="223"/>
    </row>
    <row r="39229" spans="15:15" x14ac:dyDescent="0.2">
      <c r="O39229" s="223"/>
    </row>
    <row r="39230" spans="15:15" x14ac:dyDescent="0.2">
      <c r="O39230" s="223"/>
    </row>
    <row r="39231" spans="15:15" x14ac:dyDescent="0.2">
      <c r="O39231" s="223"/>
    </row>
    <row r="39232" spans="15:15" x14ac:dyDescent="0.2">
      <c r="O39232" s="223"/>
    </row>
    <row r="39233" spans="15:15" x14ac:dyDescent="0.2">
      <c r="O39233" s="223"/>
    </row>
    <row r="39234" spans="15:15" x14ac:dyDescent="0.2">
      <c r="O39234" s="223"/>
    </row>
    <row r="39235" spans="15:15" x14ac:dyDescent="0.2">
      <c r="O39235" s="223"/>
    </row>
    <row r="39236" spans="15:15" x14ac:dyDescent="0.2">
      <c r="O39236" s="223"/>
    </row>
    <row r="39237" spans="15:15" x14ac:dyDescent="0.2">
      <c r="O39237" s="223"/>
    </row>
    <row r="39238" spans="15:15" x14ac:dyDescent="0.2">
      <c r="O39238" s="223"/>
    </row>
    <row r="39239" spans="15:15" x14ac:dyDescent="0.2">
      <c r="O39239" s="223"/>
    </row>
    <row r="39240" spans="15:15" x14ac:dyDescent="0.2">
      <c r="O39240" s="223"/>
    </row>
    <row r="39241" spans="15:15" x14ac:dyDescent="0.2">
      <c r="O39241" s="223"/>
    </row>
    <row r="39242" spans="15:15" x14ac:dyDescent="0.2">
      <c r="O39242" s="223"/>
    </row>
    <row r="39243" spans="15:15" x14ac:dyDescent="0.2">
      <c r="O39243" s="223"/>
    </row>
    <row r="39244" spans="15:15" x14ac:dyDescent="0.2">
      <c r="O39244" s="223"/>
    </row>
    <row r="39245" spans="15:15" x14ac:dyDescent="0.2">
      <c r="O39245" s="223"/>
    </row>
    <row r="39246" spans="15:15" x14ac:dyDescent="0.2">
      <c r="O39246" s="223"/>
    </row>
    <row r="39247" spans="15:15" x14ac:dyDescent="0.2">
      <c r="O39247" s="223"/>
    </row>
    <row r="39248" spans="15:15" x14ac:dyDescent="0.2">
      <c r="O39248" s="223"/>
    </row>
    <row r="39249" spans="15:15" x14ac:dyDescent="0.2">
      <c r="O39249" s="223"/>
    </row>
    <row r="39250" spans="15:15" x14ac:dyDescent="0.2">
      <c r="O39250" s="223"/>
    </row>
    <row r="39251" spans="15:15" x14ac:dyDescent="0.2">
      <c r="O39251" s="223"/>
    </row>
    <row r="39252" spans="15:15" x14ac:dyDescent="0.2">
      <c r="O39252" s="223"/>
    </row>
    <row r="39253" spans="15:15" x14ac:dyDescent="0.2">
      <c r="O39253" s="223"/>
    </row>
    <row r="39254" spans="15:15" x14ac:dyDescent="0.2">
      <c r="O39254" s="223"/>
    </row>
    <row r="39255" spans="15:15" x14ac:dyDescent="0.2">
      <c r="O39255" s="223"/>
    </row>
    <row r="39256" spans="15:15" x14ac:dyDescent="0.2">
      <c r="O39256" s="223"/>
    </row>
    <row r="39257" spans="15:15" x14ac:dyDescent="0.2">
      <c r="O39257" s="223"/>
    </row>
    <row r="39258" spans="15:15" x14ac:dyDescent="0.2">
      <c r="O39258" s="223"/>
    </row>
    <row r="39259" spans="15:15" x14ac:dyDescent="0.2">
      <c r="O39259" s="223"/>
    </row>
    <row r="39260" spans="15:15" x14ac:dyDescent="0.2">
      <c r="O39260" s="223"/>
    </row>
    <row r="39261" spans="15:15" x14ac:dyDescent="0.2">
      <c r="O39261" s="223"/>
    </row>
    <row r="39262" spans="15:15" x14ac:dyDescent="0.2">
      <c r="O39262" s="223"/>
    </row>
    <row r="39263" spans="15:15" x14ac:dyDescent="0.2">
      <c r="O39263" s="223"/>
    </row>
    <row r="39264" spans="15:15" x14ac:dyDescent="0.2">
      <c r="O39264" s="223"/>
    </row>
    <row r="39265" spans="15:15" x14ac:dyDescent="0.2">
      <c r="O39265" s="223"/>
    </row>
    <row r="39266" spans="15:15" x14ac:dyDescent="0.2">
      <c r="O39266" s="223"/>
    </row>
    <row r="39267" spans="15:15" x14ac:dyDescent="0.2">
      <c r="O39267" s="223"/>
    </row>
    <row r="39268" spans="15:15" x14ac:dyDescent="0.2">
      <c r="O39268" s="223"/>
    </row>
    <row r="39269" spans="15:15" x14ac:dyDescent="0.2">
      <c r="O39269" s="223"/>
    </row>
    <row r="39270" spans="15:15" x14ac:dyDescent="0.2">
      <c r="O39270" s="223"/>
    </row>
    <row r="39271" spans="15:15" x14ac:dyDescent="0.2">
      <c r="O39271" s="223"/>
    </row>
    <row r="39272" spans="15:15" x14ac:dyDescent="0.2">
      <c r="O39272" s="223"/>
    </row>
    <row r="39273" spans="15:15" x14ac:dyDescent="0.2">
      <c r="O39273" s="223"/>
    </row>
    <row r="39274" spans="15:15" x14ac:dyDescent="0.2">
      <c r="O39274" s="223"/>
    </row>
    <row r="39275" spans="15:15" x14ac:dyDescent="0.2">
      <c r="O39275" s="223"/>
    </row>
    <row r="39276" spans="15:15" x14ac:dyDescent="0.2">
      <c r="O39276" s="223"/>
    </row>
    <row r="39277" spans="15:15" x14ac:dyDescent="0.2">
      <c r="O39277" s="223"/>
    </row>
    <row r="39278" spans="15:15" x14ac:dyDescent="0.2">
      <c r="O39278" s="223"/>
    </row>
    <row r="39279" spans="15:15" x14ac:dyDescent="0.2">
      <c r="O39279" s="223"/>
    </row>
    <row r="39280" spans="15:15" x14ac:dyDescent="0.2">
      <c r="O39280" s="223"/>
    </row>
    <row r="39281" spans="15:15" x14ac:dyDescent="0.2">
      <c r="O39281" s="223"/>
    </row>
    <row r="39282" spans="15:15" x14ac:dyDescent="0.2">
      <c r="O39282" s="223"/>
    </row>
    <row r="39283" spans="15:15" x14ac:dyDescent="0.2">
      <c r="O39283" s="223"/>
    </row>
    <row r="39284" spans="15:15" x14ac:dyDescent="0.2">
      <c r="O39284" s="223"/>
    </row>
    <row r="39285" spans="15:15" x14ac:dyDescent="0.2">
      <c r="O39285" s="223"/>
    </row>
    <row r="39286" spans="15:15" x14ac:dyDescent="0.2">
      <c r="O39286" s="223"/>
    </row>
    <row r="39287" spans="15:15" x14ac:dyDescent="0.2">
      <c r="O39287" s="223"/>
    </row>
    <row r="39288" spans="15:15" x14ac:dyDescent="0.2">
      <c r="O39288" s="223"/>
    </row>
    <row r="39289" spans="15:15" x14ac:dyDescent="0.2">
      <c r="O39289" s="223"/>
    </row>
    <row r="39290" spans="15:15" x14ac:dyDescent="0.2">
      <c r="O39290" s="223"/>
    </row>
    <row r="39291" spans="15:15" x14ac:dyDescent="0.2">
      <c r="O39291" s="223"/>
    </row>
    <row r="39292" spans="15:15" x14ac:dyDescent="0.2">
      <c r="O39292" s="223"/>
    </row>
    <row r="39293" spans="15:15" x14ac:dyDescent="0.2">
      <c r="O39293" s="223"/>
    </row>
    <row r="39294" spans="15:15" x14ac:dyDescent="0.2">
      <c r="O39294" s="223"/>
    </row>
    <row r="39295" spans="15:15" x14ac:dyDescent="0.2">
      <c r="O39295" s="223"/>
    </row>
    <row r="39296" spans="15:15" x14ac:dyDescent="0.2">
      <c r="O39296" s="223"/>
    </row>
    <row r="39297" spans="15:15" x14ac:dyDescent="0.2">
      <c r="O39297" s="223"/>
    </row>
    <row r="39298" spans="15:15" x14ac:dyDescent="0.2">
      <c r="O39298" s="223"/>
    </row>
    <row r="39299" spans="15:15" x14ac:dyDescent="0.2">
      <c r="O39299" s="223"/>
    </row>
    <row r="39300" spans="15:15" x14ac:dyDescent="0.2">
      <c r="O39300" s="223"/>
    </row>
    <row r="39301" spans="15:15" x14ac:dyDescent="0.2">
      <c r="O39301" s="223"/>
    </row>
    <row r="39302" spans="15:15" x14ac:dyDescent="0.2">
      <c r="O39302" s="223"/>
    </row>
    <row r="39303" spans="15:15" x14ac:dyDescent="0.2">
      <c r="O39303" s="223"/>
    </row>
    <row r="39304" spans="15:15" x14ac:dyDescent="0.2">
      <c r="O39304" s="223"/>
    </row>
    <row r="39305" spans="15:15" x14ac:dyDescent="0.2">
      <c r="O39305" s="223"/>
    </row>
    <row r="39306" spans="15:15" x14ac:dyDescent="0.2">
      <c r="O39306" s="223"/>
    </row>
    <row r="39307" spans="15:15" x14ac:dyDescent="0.2">
      <c r="O39307" s="223"/>
    </row>
    <row r="39308" spans="15:15" x14ac:dyDescent="0.2">
      <c r="O39308" s="223"/>
    </row>
    <row r="39309" spans="15:15" x14ac:dyDescent="0.2">
      <c r="O39309" s="223"/>
    </row>
    <row r="39310" spans="15:15" x14ac:dyDescent="0.2">
      <c r="O39310" s="223"/>
    </row>
    <row r="39311" spans="15:15" x14ac:dyDescent="0.2">
      <c r="O39311" s="223"/>
    </row>
    <row r="39312" spans="15:15" x14ac:dyDescent="0.2">
      <c r="O39312" s="223"/>
    </row>
    <row r="39313" spans="15:15" x14ac:dyDescent="0.2">
      <c r="O39313" s="223"/>
    </row>
    <row r="39314" spans="15:15" x14ac:dyDescent="0.2">
      <c r="O39314" s="223"/>
    </row>
    <row r="39315" spans="15:15" x14ac:dyDescent="0.2">
      <c r="O39315" s="223"/>
    </row>
    <row r="39316" spans="15:15" x14ac:dyDescent="0.2">
      <c r="O39316" s="223"/>
    </row>
    <row r="39317" spans="15:15" x14ac:dyDescent="0.2">
      <c r="O39317" s="223"/>
    </row>
    <row r="39318" spans="15:15" x14ac:dyDescent="0.2">
      <c r="O39318" s="223"/>
    </row>
    <row r="39319" spans="15:15" x14ac:dyDescent="0.2">
      <c r="O39319" s="223"/>
    </row>
    <row r="39320" spans="15:15" x14ac:dyDescent="0.2">
      <c r="O39320" s="223"/>
    </row>
    <row r="39321" spans="15:15" x14ac:dyDescent="0.2">
      <c r="O39321" s="223"/>
    </row>
    <row r="39322" spans="15:15" x14ac:dyDescent="0.2">
      <c r="O39322" s="223"/>
    </row>
    <row r="39323" spans="15:15" x14ac:dyDescent="0.2">
      <c r="O39323" s="223"/>
    </row>
    <row r="39324" spans="15:15" x14ac:dyDescent="0.2">
      <c r="O39324" s="223"/>
    </row>
    <row r="39325" spans="15:15" x14ac:dyDescent="0.2">
      <c r="O39325" s="223"/>
    </row>
    <row r="39326" spans="15:15" x14ac:dyDescent="0.2">
      <c r="O39326" s="223"/>
    </row>
    <row r="39327" spans="15:15" x14ac:dyDescent="0.2">
      <c r="O39327" s="223"/>
    </row>
    <row r="39328" spans="15:15" x14ac:dyDescent="0.2">
      <c r="O39328" s="223"/>
    </row>
    <row r="39329" spans="15:15" x14ac:dyDescent="0.2">
      <c r="O39329" s="223"/>
    </row>
    <row r="39330" spans="15:15" x14ac:dyDescent="0.2">
      <c r="O39330" s="223"/>
    </row>
    <row r="39331" spans="15:15" x14ac:dyDescent="0.2">
      <c r="O39331" s="223"/>
    </row>
    <row r="39332" spans="15:15" x14ac:dyDescent="0.2">
      <c r="O39332" s="223"/>
    </row>
    <row r="39333" spans="15:15" x14ac:dyDescent="0.2">
      <c r="O39333" s="223"/>
    </row>
    <row r="39334" spans="15:15" x14ac:dyDescent="0.2">
      <c r="O39334" s="223"/>
    </row>
    <row r="39335" spans="15:15" x14ac:dyDescent="0.2">
      <c r="O39335" s="223"/>
    </row>
    <row r="39336" spans="15:15" x14ac:dyDescent="0.2">
      <c r="O39336" s="223"/>
    </row>
    <row r="39337" spans="15:15" x14ac:dyDescent="0.2">
      <c r="O39337" s="223"/>
    </row>
    <row r="39338" spans="15:15" x14ac:dyDescent="0.2">
      <c r="O39338" s="223"/>
    </row>
    <row r="39339" spans="15:15" x14ac:dyDescent="0.2">
      <c r="O39339" s="223"/>
    </row>
    <row r="39340" spans="15:15" x14ac:dyDescent="0.2">
      <c r="O39340" s="223"/>
    </row>
    <row r="39341" spans="15:15" x14ac:dyDescent="0.2">
      <c r="O39341" s="223"/>
    </row>
    <row r="39342" spans="15:15" x14ac:dyDescent="0.2">
      <c r="O39342" s="223"/>
    </row>
    <row r="39343" spans="15:15" x14ac:dyDescent="0.2">
      <c r="O39343" s="223"/>
    </row>
    <row r="39344" spans="15:15" x14ac:dyDescent="0.2">
      <c r="O39344" s="223"/>
    </row>
    <row r="39345" spans="15:15" x14ac:dyDescent="0.2">
      <c r="O39345" s="223"/>
    </row>
    <row r="39346" spans="15:15" x14ac:dyDescent="0.2">
      <c r="O39346" s="223"/>
    </row>
    <row r="39347" spans="15:15" x14ac:dyDescent="0.2">
      <c r="O39347" s="223"/>
    </row>
    <row r="39348" spans="15:15" x14ac:dyDescent="0.2">
      <c r="O39348" s="223"/>
    </row>
    <row r="39349" spans="15:15" x14ac:dyDescent="0.2">
      <c r="O39349" s="223"/>
    </row>
    <row r="39350" spans="15:15" x14ac:dyDescent="0.2">
      <c r="O39350" s="223"/>
    </row>
    <row r="39351" spans="15:15" x14ac:dyDescent="0.2">
      <c r="O39351" s="223"/>
    </row>
    <row r="39352" spans="15:15" x14ac:dyDescent="0.2">
      <c r="O39352" s="223"/>
    </row>
    <row r="39353" spans="15:15" x14ac:dyDescent="0.2">
      <c r="O39353" s="223"/>
    </row>
    <row r="39354" spans="15:15" x14ac:dyDescent="0.2">
      <c r="O39354" s="223"/>
    </row>
    <row r="39355" spans="15:15" x14ac:dyDescent="0.2">
      <c r="O39355" s="223"/>
    </row>
    <row r="39356" spans="15:15" x14ac:dyDescent="0.2">
      <c r="O39356" s="223"/>
    </row>
    <row r="39357" spans="15:15" x14ac:dyDescent="0.2">
      <c r="O39357" s="223"/>
    </row>
    <row r="39358" spans="15:15" x14ac:dyDescent="0.2">
      <c r="O39358" s="223"/>
    </row>
    <row r="39359" spans="15:15" x14ac:dyDescent="0.2">
      <c r="O39359" s="223"/>
    </row>
    <row r="39360" spans="15:15" x14ac:dyDescent="0.2">
      <c r="O39360" s="223"/>
    </row>
    <row r="39361" spans="15:15" x14ac:dyDescent="0.2">
      <c r="O39361" s="223"/>
    </row>
    <row r="39362" spans="15:15" x14ac:dyDescent="0.2">
      <c r="O39362" s="223"/>
    </row>
    <row r="39363" spans="15:15" x14ac:dyDescent="0.2">
      <c r="O39363" s="223"/>
    </row>
    <row r="39364" spans="15:15" x14ac:dyDescent="0.2">
      <c r="O39364" s="223"/>
    </row>
    <row r="39365" spans="15:15" x14ac:dyDescent="0.2">
      <c r="O39365" s="223"/>
    </row>
    <row r="39366" spans="15:15" x14ac:dyDescent="0.2">
      <c r="O39366" s="223"/>
    </row>
    <row r="39367" spans="15:15" x14ac:dyDescent="0.2">
      <c r="O39367" s="223"/>
    </row>
    <row r="39368" spans="15:15" x14ac:dyDescent="0.2">
      <c r="O39368" s="223"/>
    </row>
    <row r="39369" spans="15:15" x14ac:dyDescent="0.2">
      <c r="O39369" s="223"/>
    </row>
    <row r="39370" spans="15:15" x14ac:dyDescent="0.2">
      <c r="O39370" s="223"/>
    </row>
    <row r="39371" spans="15:15" x14ac:dyDescent="0.2">
      <c r="O39371" s="223"/>
    </row>
    <row r="39372" spans="15:15" x14ac:dyDescent="0.2">
      <c r="O39372" s="223"/>
    </row>
    <row r="39373" spans="15:15" x14ac:dyDescent="0.2">
      <c r="O39373" s="223"/>
    </row>
    <row r="39374" spans="15:15" x14ac:dyDescent="0.2">
      <c r="O39374" s="223"/>
    </row>
    <row r="39375" spans="15:15" x14ac:dyDescent="0.2">
      <c r="O39375" s="223"/>
    </row>
    <row r="39376" spans="15:15" x14ac:dyDescent="0.2">
      <c r="O39376" s="223"/>
    </row>
    <row r="39377" spans="15:15" x14ac:dyDescent="0.2">
      <c r="O39377" s="223"/>
    </row>
    <row r="39378" spans="15:15" x14ac:dyDescent="0.2">
      <c r="O39378" s="223"/>
    </row>
    <row r="39379" spans="15:15" x14ac:dyDescent="0.2">
      <c r="O39379" s="223"/>
    </row>
    <row r="39380" spans="15:15" x14ac:dyDescent="0.2">
      <c r="O39380" s="223"/>
    </row>
    <row r="39381" spans="15:15" x14ac:dyDescent="0.2">
      <c r="O39381" s="223"/>
    </row>
    <row r="39382" spans="15:15" x14ac:dyDescent="0.2">
      <c r="O39382" s="223"/>
    </row>
    <row r="39383" spans="15:15" x14ac:dyDescent="0.2">
      <c r="O39383" s="223"/>
    </row>
    <row r="39384" spans="15:15" x14ac:dyDescent="0.2">
      <c r="O39384" s="223"/>
    </row>
    <row r="39385" spans="15:15" x14ac:dyDescent="0.2">
      <c r="O39385" s="223"/>
    </row>
    <row r="39386" spans="15:15" x14ac:dyDescent="0.2">
      <c r="O39386" s="223"/>
    </row>
    <row r="39387" spans="15:15" x14ac:dyDescent="0.2">
      <c r="O39387" s="223"/>
    </row>
    <row r="39388" spans="15:15" x14ac:dyDescent="0.2">
      <c r="O39388" s="223"/>
    </row>
    <row r="39389" spans="15:15" x14ac:dyDescent="0.2">
      <c r="O39389" s="223"/>
    </row>
    <row r="39390" spans="15:15" x14ac:dyDescent="0.2">
      <c r="O39390" s="223"/>
    </row>
    <row r="39391" spans="15:15" x14ac:dyDescent="0.2">
      <c r="O39391" s="223"/>
    </row>
    <row r="39392" spans="15:15" x14ac:dyDescent="0.2">
      <c r="O39392" s="223"/>
    </row>
    <row r="39393" spans="15:15" x14ac:dyDescent="0.2">
      <c r="O39393" s="223"/>
    </row>
    <row r="39394" spans="15:15" x14ac:dyDescent="0.2">
      <c r="O39394" s="223"/>
    </row>
    <row r="39395" spans="15:15" x14ac:dyDescent="0.2">
      <c r="O39395" s="223"/>
    </row>
    <row r="39396" spans="15:15" x14ac:dyDescent="0.2">
      <c r="O39396" s="223"/>
    </row>
    <row r="39397" spans="15:15" x14ac:dyDescent="0.2">
      <c r="O39397" s="223"/>
    </row>
    <row r="39398" spans="15:15" x14ac:dyDescent="0.2">
      <c r="O39398" s="223"/>
    </row>
    <row r="39399" spans="15:15" x14ac:dyDescent="0.2">
      <c r="O39399" s="223"/>
    </row>
    <row r="39400" spans="15:15" x14ac:dyDescent="0.2">
      <c r="O39400" s="223"/>
    </row>
    <row r="39401" spans="15:15" x14ac:dyDescent="0.2">
      <c r="O39401" s="223"/>
    </row>
    <row r="39402" spans="15:15" x14ac:dyDescent="0.2">
      <c r="O39402" s="223"/>
    </row>
    <row r="39403" spans="15:15" x14ac:dyDescent="0.2">
      <c r="O39403" s="223"/>
    </row>
    <row r="39404" spans="15:15" x14ac:dyDescent="0.2">
      <c r="O39404" s="223"/>
    </row>
    <row r="39405" spans="15:15" x14ac:dyDescent="0.2">
      <c r="O39405" s="223"/>
    </row>
    <row r="39406" spans="15:15" x14ac:dyDescent="0.2">
      <c r="O39406" s="223"/>
    </row>
    <row r="39407" spans="15:15" x14ac:dyDescent="0.2">
      <c r="O39407" s="223"/>
    </row>
    <row r="39408" spans="15:15" x14ac:dyDescent="0.2">
      <c r="O39408" s="223"/>
    </row>
    <row r="39409" spans="15:15" x14ac:dyDescent="0.2">
      <c r="O39409" s="223"/>
    </row>
    <row r="39410" spans="15:15" x14ac:dyDescent="0.2">
      <c r="O39410" s="223"/>
    </row>
    <row r="39411" spans="15:15" x14ac:dyDescent="0.2">
      <c r="O39411" s="223"/>
    </row>
    <row r="39412" spans="15:15" x14ac:dyDescent="0.2">
      <c r="O39412" s="223"/>
    </row>
    <row r="39413" spans="15:15" x14ac:dyDescent="0.2">
      <c r="O39413" s="223"/>
    </row>
    <row r="39414" spans="15:15" x14ac:dyDescent="0.2">
      <c r="O39414" s="223"/>
    </row>
    <row r="39415" spans="15:15" x14ac:dyDescent="0.2">
      <c r="O39415" s="223"/>
    </row>
    <row r="39416" spans="15:15" x14ac:dyDescent="0.2">
      <c r="O39416" s="223"/>
    </row>
    <row r="39417" spans="15:15" x14ac:dyDescent="0.2">
      <c r="O39417" s="223"/>
    </row>
    <row r="39418" spans="15:15" x14ac:dyDescent="0.2">
      <c r="O39418" s="223"/>
    </row>
    <row r="39419" spans="15:15" x14ac:dyDescent="0.2">
      <c r="O39419" s="223"/>
    </row>
    <row r="39420" spans="15:15" x14ac:dyDescent="0.2">
      <c r="O39420" s="223"/>
    </row>
    <row r="39421" spans="15:15" x14ac:dyDescent="0.2">
      <c r="O39421" s="223"/>
    </row>
    <row r="39422" spans="15:15" x14ac:dyDescent="0.2">
      <c r="O39422" s="223"/>
    </row>
    <row r="39423" spans="15:15" x14ac:dyDescent="0.2">
      <c r="O39423" s="223"/>
    </row>
    <row r="39424" spans="15:15" x14ac:dyDescent="0.2">
      <c r="O39424" s="223"/>
    </row>
    <row r="39425" spans="15:15" x14ac:dyDescent="0.2">
      <c r="O39425" s="223"/>
    </row>
    <row r="39426" spans="15:15" x14ac:dyDescent="0.2">
      <c r="O39426" s="223"/>
    </row>
    <row r="39427" spans="15:15" x14ac:dyDescent="0.2">
      <c r="O39427" s="223"/>
    </row>
    <row r="39428" spans="15:15" x14ac:dyDescent="0.2">
      <c r="O39428" s="223"/>
    </row>
    <row r="39429" spans="15:15" x14ac:dyDescent="0.2">
      <c r="O39429" s="223"/>
    </row>
    <row r="39430" spans="15:15" x14ac:dyDescent="0.2">
      <c r="O39430" s="223"/>
    </row>
    <row r="39431" spans="15:15" x14ac:dyDescent="0.2">
      <c r="O39431" s="223"/>
    </row>
    <row r="39432" spans="15:15" x14ac:dyDescent="0.2">
      <c r="O39432" s="223"/>
    </row>
    <row r="39433" spans="15:15" x14ac:dyDescent="0.2">
      <c r="O39433" s="223"/>
    </row>
    <row r="39434" spans="15:15" x14ac:dyDescent="0.2">
      <c r="O39434" s="223"/>
    </row>
    <row r="39435" spans="15:15" x14ac:dyDescent="0.2">
      <c r="O39435" s="223"/>
    </row>
    <row r="39436" spans="15:15" x14ac:dyDescent="0.2">
      <c r="O39436" s="223"/>
    </row>
    <row r="39437" spans="15:15" x14ac:dyDescent="0.2">
      <c r="O39437" s="223"/>
    </row>
    <row r="39438" spans="15:15" x14ac:dyDescent="0.2">
      <c r="O39438" s="223"/>
    </row>
    <row r="39439" spans="15:15" x14ac:dyDescent="0.2">
      <c r="O39439" s="223"/>
    </row>
    <row r="39440" spans="15:15" x14ac:dyDescent="0.2">
      <c r="O39440" s="223"/>
    </row>
    <row r="39441" spans="15:15" x14ac:dyDescent="0.2">
      <c r="O39441" s="223"/>
    </row>
    <row r="39442" spans="15:15" x14ac:dyDescent="0.2">
      <c r="O39442" s="223"/>
    </row>
    <row r="39443" spans="15:15" x14ac:dyDescent="0.2">
      <c r="O39443" s="223"/>
    </row>
    <row r="39444" spans="15:15" x14ac:dyDescent="0.2">
      <c r="O39444" s="223"/>
    </row>
    <row r="39445" spans="15:15" x14ac:dyDescent="0.2">
      <c r="O39445" s="223"/>
    </row>
    <row r="39446" spans="15:15" x14ac:dyDescent="0.2">
      <c r="O39446" s="223"/>
    </row>
    <row r="39447" spans="15:15" x14ac:dyDescent="0.2">
      <c r="O39447" s="223"/>
    </row>
    <row r="39448" spans="15:15" x14ac:dyDescent="0.2">
      <c r="O39448" s="223"/>
    </row>
    <row r="39449" spans="15:15" x14ac:dyDescent="0.2">
      <c r="O39449" s="223"/>
    </row>
    <row r="39450" spans="15:15" x14ac:dyDescent="0.2">
      <c r="O39450" s="223"/>
    </row>
    <row r="39451" spans="15:15" x14ac:dyDescent="0.2">
      <c r="O39451" s="223"/>
    </row>
    <row r="39452" spans="15:15" x14ac:dyDescent="0.2">
      <c r="O39452" s="223"/>
    </row>
    <row r="39453" spans="15:15" x14ac:dyDescent="0.2">
      <c r="O39453" s="223"/>
    </row>
    <row r="39454" spans="15:15" x14ac:dyDescent="0.2">
      <c r="O39454" s="223"/>
    </row>
    <row r="39455" spans="15:15" x14ac:dyDescent="0.2">
      <c r="O39455" s="223"/>
    </row>
    <row r="39456" spans="15:15" x14ac:dyDescent="0.2">
      <c r="O39456" s="223"/>
    </row>
    <row r="39457" spans="15:15" x14ac:dyDescent="0.2">
      <c r="O39457" s="223"/>
    </row>
    <row r="39458" spans="15:15" x14ac:dyDescent="0.2">
      <c r="O39458" s="223"/>
    </row>
    <row r="39459" spans="15:15" x14ac:dyDescent="0.2">
      <c r="O39459" s="223"/>
    </row>
    <row r="39460" spans="15:15" x14ac:dyDescent="0.2">
      <c r="O39460" s="223"/>
    </row>
    <row r="39461" spans="15:15" x14ac:dyDescent="0.2">
      <c r="O39461" s="223"/>
    </row>
    <row r="39462" spans="15:15" x14ac:dyDescent="0.2">
      <c r="O39462" s="223"/>
    </row>
    <row r="39463" spans="15:15" x14ac:dyDescent="0.2">
      <c r="O39463" s="223"/>
    </row>
    <row r="39464" spans="15:15" x14ac:dyDescent="0.2">
      <c r="O39464" s="223"/>
    </row>
    <row r="39465" spans="15:15" x14ac:dyDescent="0.2">
      <c r="O39465" s="223"/>
    </row>
    <row r="39466" spans="15:15" x14ac:dyDescent="0.2">
      <c r="O39466" s="223"/>
    </row>
    <row r="39467" spans="15:15" x14ac:dyDescent="0.2">
      <c r="O39467" s="223"/>
    </row>
    <row r="39468" spans="15:15" x14ac:dyDescent="0.2">
      <c r="O39468" s="223"/>
    </row>
    <row r="39469" spans="15:15" x14ac:dyDescent="0.2">
      <c r="O39469" s="223"/>
    </row>
    <row r="39470" spans="15:15" x14ac:dyDescent="0.2">
      <c r="O39470" s="223"/>
    </row>
    <row r="39471" spans="15:15" x14ac:dyDescent="0.2">
      <c r="O39471" s="223"/>
    </row>
    <row r="39472" spans="15:15" x14ac:dyDescent="0.2">
      <c r="O39472" s="223"/>
    </row>
    <row r="39473" spans="15:15" x14ac:dyDescent="0.2">
      <c r="O39473" s="223"/>
    </row>
    <row r="39474" spans="15:15" x14ac:dyDescent="0.2">
      <c r="O39474" s="223"/>
    </row>
    <row r="39475" spans="15:15" x14ac:dyDescent="0.2">
      <c r="O39475" s="223"/>
    </row>
    <row r="39476" spans="15:15" x14ac:dyDescent="0.2">
      <c r="O39476" s="223"/>
    </row>
    <row r="39477" spans="15:15" x14ac:dyDescent="0.2">
      <c r="O39477" s="223"/>
    </row>
    <row r="39478" spans="15:15" x14ac:dyDescent="0.2">
      <c r="O39478" s="223"/>
    </row>
    <row r="39479" spans="15:15" x14ac:dyDescent="0.2">
      <c r="O39479" s="223"/>
    </row>
    <row r="39480" spans="15:15" x14ac:dyDescent="0.2">
      <c r="O39480" s="223"/>
    </row>
    <row r="39481" spans="15:15" x14ac:dyDescent="0.2">
      <c r="O39481" s="223"/>
    </row>
    <row r="39482" spans="15:15" x14ac:dyDescent="0.2">
      <c r="O39482" s="223"/>
    </row>
    <row r="39483" spans="15:15" x14ac:dyDescent="0.2">
      <c r="O39483" s="223"/>
    </row>
    <row r="39484" spans="15:15" x14ac:dyDescent="0.2">
      <c r="O39484" s="223"/>
    </row>
    <row r="39485" spans="15:15" x14ac:dyDescent="0.2">
      <c r="O39485" s="223"/>
    </row>
    <row r="39486" spans="15:15" x14ac:dyDescent="0.2">
      <c r="O39486" s="223"/>
    </row>
    <row r="39487" spans="15:15" x14ac:dyDescent="0.2">
      <c r="O39487" s="223"/>
    </row>
    <row r="39488" spans="15:15" x14ac:dyDescent="0.2">
      <c r="O39488" s="223"/>
    </row>
    <row r="39489" spans="15:15" x14ac:dyDescent="0.2">
      <c r="O39489" s="223"/>
    </row>
    <row r="39490" spans="15:15" x14ac:dyDescent="0.2">
      <c r="O39490" s="223"/>
    </row>
    <row r="39491" spans="15:15" x14ac:dyDescent="0.2">
      <c r="O39491" s="223"/>
    </row>
    <row r="39492" spans="15:15" x14ac:dyDescent="0.2">
      <c r="O39492" s="223"/>
    </row>
    <row r="39493" spans="15:15" x14ac:dyDescent="0.2">
      <c r="O39493" s="223"/>
    </row>
    <row r="39494" spans="15:15" x14ac:dyDescent="0.2">
      <c r="O39494" s="223"/>
    </row>
    <row r="39495" spans="15:15" x14ac:dyDescent="0.2">
      <c r="O39495" s="223"/>
    </row>
    <row r="39496" spans="15:15" x14ac:dyDescent="0.2">
      <c r="O39496" s="223"/>
    </row>
    <row r="39497" spans="15:15" x14ac:dyDescent="0.2">
      <c r="O39497" s="223"/>
    </row>
    <row r="39498" spans="15:15" x14ac:dyDescent="0.2">
      <c r="O39498" s="223"/>
    </row>
    <row r="39499" spans="15:15" x14ac:dyDescent="0.2">
      <c r="O39499" s="223"/>
    </row>
    <row r="39500" spans="15:15" x14ac:dyDescent="0.2">
      <c r="O39500" s="223"/>
    </row>
    <row r="39501" spans="15:15" x14ac:dyDescent="0.2">
      <c r="O39501" s="223"/>
    </row>
    <row r="39502" spans="15:15" x14ac:dyDescent="0.2">
      <c r="O39502" s="223"/>
    </row>
    <row r="39503" spans="15:15" x14ac:dyDescent="0.2">
      <c r="O39503" s="223"/>
    </row>
    <row r="39504" spans="15:15" x14ac:dyDescent="0.2">
      <c r="O39504" s="223"/>
    </row>
    <row r="39505" spans="15:15" x14ac:dyDescent="0.2">
      <c r="O39505" s="223"/>
    </row>
    <row r="39506" spans="15:15" x14ac:dyDescent="0.2">
      <c r="O39506" s="223"/>
    </row>
    <row r="39507" spans="15:15" x14ac:dyDescent="0.2">
      <c r="O39507" s="223"/>
    </row>
    <row r="39508" spans="15:15" x14ac:dyDescent="0.2">
      <c r="O39508" s="223"/>
    </row>
    <row r="39509" spans="15:15" x14ac:dyDescent="0.2">
      <c r="O39509" s="223"/>
    </row>
    <row r="39510" spans="15:15" x14ac:dyDescent="0.2">
      <c r="O39510" s="223"/>
    </row>
    <row r="39511" spans="15:15" x14ac:dyDescent="0.2">
      <c r="O39511" s="223"/>
    </row>
    <row r="39512" spans="15:15" x14ac:dyDescent="0.2">
      <c r="O39512" s="223"/>
    </row>
    <row r="39513" spans="15:15" x14ac:dyDescent="0.2">
      <c r="O39513" s="223"/>
    </row>
    <row r="39514" spans="15:15" x14ac:dyDescent="0.2">
      <c r="O39514" s="223"/>
    </row>
    <row r="39515" spans="15:15" x14ac:dyDescent="0.2">
      <c r="O39515" s="223"/>
    </row>
    <row r="39516" spans="15:15" x14ac:dyDescent="0.2">
      <c r="O39516" s="223"/>
    </row>
    <row r="39517" spans="15:15" x14ac:dyDescent="0.2">
      <c r="O39517" s="223"/>
    </row>
    <row r="39518" spans="15:15" x14ac:dyDescent="0.2">
      <c r="O39518" s="223"/>
    </row>
    <row r="39519" spans="15:15" x14ac:dyDescent="0.2">
      <c r="O39519" s="223"/>
    </row>
    <row r="39520" spans="15:15" x14ac:dyDescent="0.2">
      <c r="O39520" s="223"/>
    </row>
    <row r="39521" spans="15:15" x14ac:dyDescent="0.2">
      <c r="O39521" s="223"/>
    </row>
    <row r="39522" spans="15:15" x14ac:dyDescent="0.2">
      <c r="O39522" s="223"/>
    </row>
    <row r="39523" spans="15:15" x14ac:dyDescent="0.2">
      <c r="O39523" s="223"/>
    </row>
    <row r="39524" spans="15:15" x14ac:dyDescent="0.2">
      <c r="O39524" s="223"/>
    </row>
    <row r="39525" spans="15:15" x14ac:dyDescent="0.2">
      <c r="O39525" s="223"/>
    </row>
    <row r="39526" spans="15:15" x14ac:dyDescent="0.2">
      <c r="O39526" s="223"/>
    </row>
    <row r="39527" spans="15:15" x14ac:dyDescent="0.2">
      <c r="O39527" s="223"/>
    </row>
    <row r="39528" spans="15:15" x14ac:dyDescent="0.2">
      <c r="O39528" s="223"/>
    </row>
    <row r="39529" spans="15:15" x14ac:dyDescent="0.2">
      <c r="O39529" s="223"/>
    </row>
    <row r="39530" spans="15:15" x14ac:dyDescent="0.2">
      <c r="O39530" s="223"/>
    </row>
    <row r="39531" spans="15:15" x14ac:dyDescent="0.2">
      <c r="O39531" s="223"/>
    </row>
    <row r="39532" spans="15:15" x14ac:dyDescent="0.2">
      <c r="O39532" s="223"/>
    </row>
    <row r="39533" spans="15:15" x14ac:dyDescent="0.2">
      <c r="O39533" s="223"/>
    </row>
    <row r="39534" spans="15:15" x14ac:dyDescent="0.2">
      <c r="O39534" s="223"/>
    </row>
    <row r="39535" spans="15:15" x14ac:dyDescent="0.2">
      <c r="O39535" s="223"/>
    </row>
    <row r="39536" spans="15:15" x14ac:dyDescent="0.2">
      <c r="O39536" s="223"/>
    </row>
    <row r="39537" spans="15:15" x14ac:dyDescent="0.2">
      <c r="O39537" s="223"/>
    </row>
    <row r="39538" spans="15:15" x14ac:dyDescent="0.2">
      <c r="O39538" s="223"/>
    </row>
    <row r="39539" spans="15:15" x14ac:dyDescent="0.2">
      <c r="O39539" s="223"/>
    </row>
    <row r="39540" spans="15:15" x14ac:dyDescent="0.2">
      <c r="O39540" s="223"/>
    </row>
    <row r="39541" spans="15:15" x14ac:dyDescent="0.2">
      <c r="O39541" s="223"/>
    </row>
    <row r="39542" spans="15:15" x14ac:dyDescent="0.2">
      <c r="O39542" s="223"/>
    </row>
    <row r="39543" spans="15:15" x14ac:dyDescent="0.2">
      <c r="O39543" s="223"/>
    </row>
    <row r="39544" spans="15:15" x14ac:dyDescent="0.2">
      <c r="O39544" s="223"/>
    </row>
    <row r="39545" spans="15:15" x14ac:dyDescent="0.2">
      <c r="O39545" s="223"/>
    </row>
    <row r="39546" spans="15:15" x14ac:dyDescent="0.2">
      <c r="O39546" s="223"/>
    </row>
    <row r="39547" spans="15:15" x14ac:dyDescent="0.2">
      <c r="O39547" s="223"/>
    </row>
    <row r="39548" spans="15:15" x14ac:dyDescent="0.2">
      <c r="O39548" s="223"/>
    </row>
    <row r="39549" spans="15:15" x14ac:dyDescent="0.2">
      <c r="O39549" s="223"/>
    </row>
    <row r="39550" spans="15:15" x14ac:dyDescent="0.2">
      <c r="O39550" s="223"/>
    </row>
    <row r="39551" spans="15:15" x14ac:dyDescent="0.2">
      <c r="O39551" s="223"/>
    </row>
    <row r="39552" spans="15:15" x14ac:dyDescent="0.2">
      <c r="O39552" s="223"/>
    </row>
    <row r="39553" spans="15:15" x14ac:dyDescent="0.2">
      <c r="O39553" s="223"/>
    </row>
    <row r="39554" spans="15:15" x14ac:dyDescent="0.2">
      <c r="O39554" s="223"/>
    </row>
    <row r="39555" spans="15:15" x14ac:dyDescent="0.2">
      <c r="O39555" s="223"/>
    </row>
    <row r="39556" spans="15:15" x14ac:dyDescent="0.2">
      <c r="O39556" s="223"/>
    </row>
    <row r="39557" spans="15:15" x14ac:dyDescent="0.2">
      <c r="O39557" s="223"/>
    </row>
    <row r="39558" spans="15:15" x14ac:dyDescent="0.2">
      <c r="O39558" s="223"/>
    </row>
    <row r="39559" spans="15:15" x14ac:dyDescent="0.2">
      <c r="O39559" s="223"/>
    </row>
    <row r="39560" spans="15:15" x14ac:dyDescent="0.2">
      <c r="O39560" s="223"/>
    </row>
    <row r="39561" spans="15:15" x14ac:dyDescent="0.2">
      <c r="O39561" s="223"/>
    </row>
    <row r="39562" spans="15:15" x14ac:dyDescent="0.2">
      <c r="O39562" s="223"/>
    </row>
    <row r="39563" spans="15:15" x14ac:dyDescent="0.2">
      <c r="O39563" s="223"/>
    </row>
    <row r="39564" spans="15:15" x14ac:dyDescent="0.2">
      <c r="O39564" s="223"/>
    </row>
    <row r="39565" spans="15:15" x14ac:dyDescent="0.2">
      <c r="O39565" s="223"/>
    </row>
    <row r="39566" spans="15:15" x14ac:dyDescent="0.2">
      <c r="O39566" s="223"/>
    </row>
    <row r="39567" spans="15:15" x14ac:dyDescent="0.2">
      <c r="O39567" s="223"/>
    </row>
    <row r="39568" spans="15:15" x14ac:dyDescent="0.2">
      <c r="O39568" s="223"/>
    </row>
    <row r="39569" spans="15:15" x14ac:dyDescent="0.2">
      <c r="O39569" s="223"/>
    </row>
    <row r="39570" spans="15:15" x14ac:dyDescent="0.2">
      <c r="O39570" s="223"/>
    </row>
    <row r="39571" spans="15:15" x14ac:dyDescent="0.2">
      <c r="O39571" s="223"/>
    </row>
    <row r="39572" spans="15:15" x14ac:dyDescent="0.2">
      <c r="O39572" s="223"/>
    </row>
    <row r="39573" spans="15:15" x14ac:dyDescent="0.2">
      <c r="O39573" s="223"/>
    </row>
    <row r="39574" spans="15:15" x14ac:dyDescent="0.2">
      <c r="O39574" s="223"/>
    </row>
    <row r="39575" spans="15:15" x14ac:dyDescent="0.2">
      <c r="O39575" s="223"/>
    </row>
    <row r="39576" spans="15:15" x14ac:dyDescent="0.2">
      <c r="O39576" s="223"/>
    </row>
    <row r="39577" spans="15:15" x14ac:dyDescent="0.2">
      <c r="O39577" s="223"/>
    </row>
    <row r="39578" spans="15:15" x14ac:dyDescent="0.2">
      <c r="O39578" s="223"/>
    </row>
    <row r="39579" spans="15:15" x14ac:dyDescent="0.2">
      <c r="O39579" s="223"/>
    </row>
    <row r="39580" spans="15:15" x14ac:dyDescent="0.2">
      <c r="O39580" s="223"/>
    </row>
    <row r="39581" spans="15:15" x14ac:dyDescent="0.2">
      <c r="O39581" s="223"/>
    </row>
    <row r="39582" spans="15:15" x14ac:dyDescent="0.2">
      <c r="O39582" s="223"/>
    </row>
    <row r="39583" spans="15:15" x14ac:dyDescent="0.2">
      <c r="O39583" s="223"/>
    </row>
    <row r="39584" spans="15:15" x14ac:dyDescent="0.2">
      <c r="O39584" s="223"/>
    </row>
    <row r="39585" spans="15:15" x14ac:dyDescent="0.2">
      <c r="O39585" s="223"/>
    </row>
    <row r="39586" spans="15:15" x14ac:dyDescent="0.2">
      <c r="O39586" s="223"/>
    </row>
    <row r="39587" spans="15:15" x14ac:dyDescent="0.2">
      <c r="O39587" s="223"/>
    </row>
    <row r="39588" spans="15:15" x14ac:dyDescent="0.2">
      <c r="O39588" s="223"/>
    </row>
    <row r="39589" spans="15:15" x14ac:dyDescent="0.2">
      <c r="O39589" s="223"/>
    </row>
    <row r="39590" spans="15:15" x14ac:dyDescent="0.2">
      <c r="O39590" s="223"/>
    </row>
    <row r="39591" spans="15:15" x14ac:dyDescent="0.2">
      <c r="O39591" s="223"/>
    </row>
    <row r="39592" spans="15:15" x14ac:dyDescent="0.2">
      <c r="O39592" s="223"/>
    </row>
    <row r="39593" spans="15:15" x14ac:dyDescent="0.2">
      <c r="O39593" s="223"/>
    </row>
    <row r="39594" spans="15:15" x14ac:dyDescent="0.2">
      <c r="O39594" s="223"/>
    </row>
    <row r="39595" spans="15:15" x14ac:dyDescent="0.2">
      <c r="O39595" s="223"/>
    </row>
    <row r="39596" spans="15:15" x14ac:dyDescent="0.2">
      <c r="O39596" s="223"/>
    </row>
    <row r="39597" spans="15:15" x14ac:dyDescent="0.2">
      <c r="O39597" s="223"/>
    </row>
    <row r="39598" spans="15:15" x14ac:dyDescent="0.2">
      <c r="O39598" s="223"/>
    </row>
    <row r="39599" spans="15:15" x14ac:dyDescent="0.2">
      <c r="O39599" s="223"/>
    </row>
    <row r="39600" spans="15:15" x14ac:dyDescent="0.2">
      <c r="O39600" s="223"/>
    </row>
    <row r="39601" spans="15:15" x14ac:dyDescent="0.2">
      <c r="O39601" s="223"/>
    </row>
    <row r="39602" spans="15:15" x14ac:dyDescent="0.2">
      <c r="O39602" s="223"/>
    </row>
    <row r="39603" spans="15:15" x14ac:dyDescent="0.2">
      <c r="O39603" s="223"/>
    </row>
    <row r="39604" spans="15:15" x14ac:dyDescent="0.2">
      <c r="O39604" s="223"/>
    </row>
    <row r="39605" spans="15:15" x14ac:dyDescent="0.2">
      <c r="O39605" s="223"/>
    </row>
    <row r="39606" spans="15:15" x14ac:dyDescent="0.2">
      <c r="O39606" s="223"/>
    </row>
    <row r="39607" spans="15:15" x14ac:dyDescent="0.2">
      <c r="O39607" s="223"/>
    </row>
    <row r="39608" spans="15:15" x14ac:dyDescent="0.2">
      <c r="O39608" s="223"/>
    </row>
    <row r="39609" spans="15:15" x14ac:dyDescent="0.2">
      <c r="O39609" s="223"/>
    </row>
    <row r="39610" spans="15:15" x14ac:dyDescent="0.2">
      <c r="O39610" s="223"/>
    </row>
    <row r="39611" spans="15:15" x14ac:dyDescent="0.2">
      <c r="O39611" s="223"/>
    </row>
    <row r="39612" spans="15:15" x14ac:dyDescent="0.2">
      <c r="O39612" s="223"/>
    </row>
    <row r="39613" spans="15:15" x14ac:dyDescent="0.2">
      <c r="O39613" s="223"/>
    </row>
    <row r="39614" spans="15:15" x14ac:dyDescent="0.2">
      <c r="O39614" s="223"/>
    </row>
    <row r="39615" spans="15:15" x14ac:dyDescent="0.2">
      <c r="O39615" s="223"/>
    </row>
    <row r="39616" spans="15:15" x14ac:dyDescent="0.2">
      <c r="O39616" s="223"/>
    </row>
    <row r="39617" spans="15:15" x14ac:dyDescent="0.2">
      <c r="O39617" s="223"/>
    </row>
    <row r="39618" spans="15:15" x14ac:dyDescent="0.2">
      <c r="O39618" s="223"/>
    </row>
    <row r="39619" spans="15:15" x14ac:dyDescent="0.2">
      <c r="O39619" s="223"/>
    </row>
    <row r="39620" spans="15:15" x14ac:dyDescent="0.2">
      <c r="O39620" s="223"/>
    </row>
    <row r="39621" spans="15:15" x14ac:dyDescent="0.2">
      <c r="O39621" s="223"/>
    </row>
    <row r="39622" spans="15:15" x14ac:dyDescent="0.2">
      <c r="O39622" s="223"/>
    </row>
    <row r="39623" spans="15:15" x14ac:dyDescent="0.2">
      <c r="O39623" s="223"/>
    </row>
    <row r="39624" spans="15:15" x14ac:dyDescent="0.2">
      <c r="O39624" s="223"/>
    </row>
    <row r="39625" spans="15:15" x14ac:dyDescent="0.2">
      <c r="O39625" s="223"/>
    </row>
    <row r="39626" spans="15:15" x14ac:dyDescent="0.2">
      <c r="O39626" s="223"/>
    </row>
    <row r="39627" spans="15:15" x14ac:dyDescent="0.2">
      <c r="O39627" s="223"/>
    </row>
    <row r="39628" spans="15:15" x14ac:dyDescent="0.2">
      <c r="O39628" s="223"/>
    </row>
    <row r="39629" spans="15:15" x14ac:dyDescent="0.2">
      <c r="O39629" s="223"/>
    </row>
    <row r="39630" spans="15:15" x14ac:dyDescent="0.2">
      <c r="O39630" s="223"/>
    </row>
    <row r="39631" spans="15:15" x14ac:dyDescent="0.2">
      <c r="O39631" s="223"/>
    </row>
    <row r="39632" spans="15:15" x14ac:dyDescent="0.2">
      <c r="O39632" s="223"/>
    </row>
    <row r="39633" spans="15:15" x14ac:dyDescent="0.2">
      <c r="O39633" s="223"/>
    </row>
    <row r="39634" spans="15:15" x14ac:dyDescent="0.2">
      <c r="O39634" s="223"/>
    </row>
    <row r="39635" spans="15:15" x14ac:dyDescent="0.2">
      <c r="O39635" s="223"/>
    </row>
    <row r="39636" spans="15:15" x14ac:dyDescent="0.2">
      <c r="O39636" s="223"/>
    </row>
    <row r="39637" spans="15:15" x14ac:dyDescent="0.2">
      <c r="O39637" s="223"/>
    </row>
    <row r="39638" spans="15:15" x14ac:dyDescent="0.2">
      <c r="O39638" s="223"/>
    </row>
    <row r="39639" spans="15:15" x14ac:dyDescent="0.2">
      <c r="O39639" s="223"/>
    </row>
    <row r="39640" spans="15:15" x14ac:dyDescent="0.2">
      <c r="O39640" s="223"/>
    </row>
    <row r="39641" spans="15:15" x14ac:dyDescent="0.2">
      <c r="O39641" s="223"/>
    </row>
    <row r="39642" spans="15:15" x14ac:dyDescent="0.2">
      <c r="O39642" s="223"/>
    </row>
    <row r="39643" spans="15:15" x14ac:dyDescent="0.2">
      <c r="O39643" s="223"/>
    </row>
    <row r="39644" spans="15:15" x14ac:dyDescent="0.2">
      <c r="O39644" s="223"/>
    </row>
    <row r="39645" spans="15:15" x14ac:dyDescent="0.2">
      <c r="O39645" s="223"/>
    </row>
    <row r="39646" spans="15:15" x14ac:dyDescent="0.2">
      <c r="O39646" s="223"/>
    </row>
    <row r="39647" spans="15:15" x14ac:dyDescent="0.2">
      <c r="O39647" s="223"/>
    </row>
    <row r="39648" spans="15:15" x14ac:dyDescent="0.2">
      <c r="O39648" s="223"/>
    </row>
    <row r="39649" spans="15:15" x14ac:dyDescent="0.2">
      <c r="O39649" s="223"/>
    </row>
    <row r="39650" spans="15:15" x14ac:dyDescent="0.2">
      <c r="O39650" s="223"/>
    </row>
    <row r="39651" spans="15:15" x14ac:dyDescent="0.2">
      <c r="O39651" s="223"/>
    </row>
    <row r="39652" spans="15:15" x14ac:dyDescent="0.2">
      <c r="O39652" s="223"/>
    </row>
    <row r="39653" spans="15:15" x14ac:dyDescent="0.2">
      <c r="O39653" s="223"/>
    </row>
    <row r="39654" spans="15:15" x14ac:dyDescent="0.2">
      <c r="O39654" s="223"/>
    </row>
    <row r="39655" spans="15:15" x14ac:dyDescent="0.2">
      <c r="O39655" s="223"/>
    </row>
    <row r="39656" spans="15:15" x14ac:dyDescent="0.2">
      <c r="O39656" s="223"/>
    </row>
    <row r="39657" spans="15:15" x14ac:dyDescent="0.2">
      <c r="O39657" s="223"/>
    </row>
    <row r="39658" spans="15:15" x14ac:dyDescent="0.2">
      <c r="O39658" s="223"/>
    </row>
    <row r="39659" spans="15:15" x14ac:dyDescent="0.2">
      <c r="O39659" s="223"/>
    </row>
    <row r="39660" spans="15:15" x14ac:dyDescent="0.2">
      <c r="O39660" s="223"/>
    </row>
    <row r="39661" spans="15:15" x14ac:dyDescent="0.2">
      <c r="O39661" s="223"/>
    </row>
    <row r="39662" spans="15:15" x14ac:dyDescent="0.2">
      <c r="O39662" s="223"/>
    </row>
    <row r="39663" spans="15:15" x14ac:dyDescent="0.2">
      <c r="O39663" s="223"/>
    </row>
    <row r="39664" spans="15:15" x14ac:dyDescent="0.2">
      <c r="O39664" s="223"/>
    </row>
    <row r="39665" spans="15:15" x14ac:dyDescent="0.2">
      <c r="O39665" s="223"/>
    </row>
    <row r="39666" spans="15:15" x14ac:dyDescent="0.2">
      <c r="O39666" s="223"/>
    </row>
    <row r="39667" spans="15:15" x14ac:dyDescent="0.2">
      <c r="O39667" s="223"/>
    </row>
    <row r="39668" spans="15:15" x14ac:dyDescent="0.2">
      <c r="O39668" s="223"/>
    </row>
    <row r="39669" spans="15:15" x14ac:dyDescent="0.2">
      <c r="O39669" s="223"/>
    </row>
    <row r="39670" spans="15:15" x14ac:dyDescent="0.2">
      <c r="O39670" s="223"/>
    </row>
    <row r="39671" spans="15:15" x14ac:dyDescent="0.2">
      <c r="O39671" s="223"/>
    </row>
    <row r="39672" spans="15:15" x14ac:dyDescent="0.2">
      <c r="O39672" s="223"/>
    </row>
    <row r="39673" spans="15:15" x14ac:dyDescent="0.2">
      <c r="O39673" s="223"/>
    </row>
    <row r="39674" spans="15:15" x14ac:dyDescent="0.2">
      <c r="O39674" s="223"/>
    </row>
    <row r="39675" spans="15:15" x14ac:dyDescent="0.2">
      <c r="O39675" s="223"/>
    </row>
    <row r="39676" spans="15:15" x14ac:dyDescent="0.2">
      <c r="O39676" s="223"/>
    </row>
    <row r="39677" spans="15:15" x14ac:dyDescent="0.2">
      <c r="O39677" s="223"/>
    </row>
    <row r="39678" spans="15:15" x14ac:dyDescent="0.2">
      <c r="O39678" s="223"/>
    </row>
    <row r="39679" spans="15:15" x14ac:dyDescent="0.2">
      <c r="O39679" s="223"/>
    </row>
    <row r="39680" spans="15:15" x14ac:dyDescent="0.2">
      <c r="O39680" s="223"/>
    </row>
    <row r="39681" spans="15:15" x14ac:dyDescent="0.2">
      <c r="O39681" s="223"/>
    </row>
    <row r="39682" spans="15:15" x14ac:dyDescent="0.2">
      <c r="O39682" s="223"/>
    </row>
    <row r="39683" spans="15:15" x14ac:dyDescent="0.2">
      <c r="O39683" s="223"/>
    </row>
    <row r="39684" spans="15:15" x14ac:dyDescent="0.2">
      <c r="O39684" s="223"/>
    </row>
    <row r="39685" spans="15:15" x14ac:dyDescent="0.2">
      <c r="O39685" s="223"/>
    </row>
    <row r="39686" spans="15:15" x14ac:dyDescent="0.2">
      <c r="O39686" s="223"/>
    </row>
    <row r="39687" spans="15:15" x14ac:dyDescent="0.2">
      <c r="O39687" s="223"/>
    </row>
    <row r="39688" spans="15:15" x14ac:dyDescent="0.2">
      <c r="O39688" s="223"/>
    </row>
    <row r="39689" spans="15:15" x14ac:dyDescent="0.2">
      <c r="O39689" s="223"/>
    </row>
    <row r="39690" spans="15:15" x14ac:dyDescent="0.2">
      <c r="O39690" s="223"/>
    </row>
    <row r="39691" spans="15:15" x14ac:dyDescent="0.2">
      <c r="O39691" s="223"/>
    </row>
    <row r="39692" spans="15:15" x14ac:dyDescent="0.2">
      <c r="O39692" s="223"/>
    </row>
    <row r="39693" spans="15:15" x14ac:dyDescent="0.2">
      <c r="O39693" s="223"/>
    </row>
    <row r="39694" spans="15:15" x14ac:dyDescent="0.2">
      <c r="O39694" s="223"/>
    </row>
    <row r="39695" spans="15:15" x14ac:dyDescent="0.2">
      <c r="O39695" s="223"/>
    </row>
    <row r="39696" spans="15:15" x14ac:dyDescent="0.2">
      <c r="O39696" s="223"/>
    </row>
    <row r="39697" spans="15:15" x14ac:dyDescent="0.2">
      <c r="O39697" s="223"/>
    </row>
    <row r="39698" spans="15:15" x14ac:dyDescent="0.2">
      <c r="O39698" s="223"/>
    </row>
    <row r="39699" spans="15:15" x14ac:dyDescent="0.2">
      <c r="O39699" s="223"/>
    </row>
    <row r="39700" spans="15:15" x14ac:dyDescent="0.2">
      <c r="O39700" s="223"/>
    </row>
    <row r="39701" spans="15:15" x14ac:dyDescent="0.2">
      <c r="O39701" s="223"/>
    </row>
    <row r="39702" spans="15:15" x14ac:dyDescent="0.2">
      <c r="O39702" s="223"/>
    </row>
    <row r="39703" spans="15:15" x14ac:dyDescent="0.2">
      <c r="O39703" s="223"/>
    </row>
    <row r="39704" spans="15:15" x14ac:dyDescent="0.2">
      <c r="O39704" s="223"/>
    </row>
    <row r="39705" spans="15:15" x14ac:dyDescent="0.2">
      <c r="O39705" s="223"/>
    </row>
    <row r="39706" spans="15:15" x14ac:dyDescent="0.2">
      <c r="O39706" s="223"/>
    </row>
    <row r="39707" spans="15:15" x14ac:dyDescent="0.2">
      <c r="O39707" s="223"/>
    </row>
    <row r="39708" spans="15:15" x14ac:dyDescent="0.2">
      <c r="O39708" s="223"/>
    </row>
    <row r="39709" spans="15:15" x14ac:dyDescent="0.2">
      <c r="O39709" s="223"/>
    </row>
    <row r="39710" spans="15:15" x14ac:dyDescent="0.2">
      <c r="O39710" s="223"/>
    </row>
    <row r="39711" spans="15:15" x14ac:dyDescent="0.2">
      <c r="O39711" s="223"/>
    </row>
    <row r="39712" spans="15:15" x14ac:dyDescent="0.2">
      <c r="O39712" s="223"/>
    </row>
    <row r="39713" spans="15:15" x14ac:dyDescent="0.2">
      <c r="O39713" s="223"/>
    </row>
    <row r="39714" spans="15:15" x14ac:dyDescent="0.2">
      <c r="O39714" s="223"/>
    </row>
    <row r="39715" spans="15:15" x14ac:dyDescent="0.2">
      <c r="O39715" s="223"/>
    </row>
    <row r="39716" spans="15:15" x14ac:dyDescent="0.2">
      <c r="O39716" s="223"/>
    </row>
    <row r="39717" spans="15:15" x14ac:dyDescent="0.2">
      <c r="O39717" s="223"/>
    </row>
    <row r="39718" spans="15:15" x14ac:dyDescent="0.2">
      <c r="O39718" s="223"/>
    </row>
    <row r="39719" spans="15:15" x14ac:dyDescent="0.2">
      <c r="O39719" s="223"/>
    </row>
    <row r="39720" spans="15:15" x14ac:dyDescent="0.2">
      <c r="O39720" s="223"/>
    </row>
    <row r="39721" spans="15:15" x14ac:dyDescent="0.2">
      <c r="O39721" s="223"/>
    </row>
    <row r="39722" spans="15:15" x14ac:dyDescent="0.2">
      <c r="O39722" s="223"/>
    </row>
    <row r="39723" spans="15:15" x14ac:dyDescent="0.2">
      <c r="O39723" s="223"/>
    </row>
    <row r="39724" spans="15:15" x14ac:dyDescent="0.2">
      <c r="O39724" s="223"/>
    </row>
    <row r="39725" spans="15:15" x14ac:dyDescent="0.2">
      <c r="O39725" s="223"/>
    </row>
    <row r="39726" spans="15:15" x14ac:dyDescent="0.2">
      <c r="O39726" s="223"/>
    </row>
    <row r="39727" spans="15:15" x14ac:dyDescent="0.2">
      <c r="O39727" s="223"/>
    </row>
    <row r="39728" spans="15:15" x14ac:dyDescent="0.2">
      <c r="O39728" s="223"/>
    </row>
    <row r="39729" spans="15:15" x14ac:dyDescent="0.2">
      <c r="O39729" s="223"/>
    </row>
    <row r="39730" spans="15:15" x14ac:dyDescent="0.2">
      <c r="O39730" s="223"/>
    </row>
    <row r="39731" spans="15:15" x14ac:dyDescent="0.2">
      <c r="O39731" s="223"/>
    </row>
    <row r="39732" spans="15:15" x14ac:dyDescent="0.2">
      <c r="O39732" s="223"/>
    </row>
    <row r="39733" spans="15:15" x14ac:dyDescent="0.2">
      <c r="O39733" s="223"/>
    </row>
    <row r="39734" spans="15:15" x14ac:dyDescent="0.2">
      <c r="O39734" s="223"/>
    </row>
    <row r="39735" spans="15:15" x14ac:dyDescent="0.2">
      <c r="O39735" s="223"/>
    </row>
    <row r="39736" spans="15:15" x14ac:dyDescent="0.2">
      <c r="O39736" s="223"/>
    </row>
    <row r="39737" spans="15:15" x14ac:dyDescent="0.2">
      <c r="O39737" s="223"/>
    </row>
    <row r="39738" spans="15:15" x14ac:dyDescent="0.2">
      <c r="O39738" s="223"/>
    </row>
    <row r="39739" spans="15:15" x14ac:dyDescent="0.2">
      <c r="O39739" s="223"/>
    </row>
    <row r="39740" spans="15:15" x14ac:dyDescent="0.2">
      <c r="O39740" s="223"/>
    </row>
    <row r="39741" spans="15:15" x14ac:dyDescent="0.2">
      <c r="O39741" s="223"/>
    </row>
    <row r="39742" spans="15:15" x14ac:dyDescent="0.2">
      <c r="O39742" s="223"/>
    </row>
    <row r="39743" spans="15:15" x14ac:dyDescent="0.2">
      <c r="O39743" s="223"/>
    </row>
    <row r="39744" spans="15:15" x14ac:dyDescent="0.2">
      <c r="O39744" s="223"/>
    </row>
    <row r="39745" spans="15:15" x14ac:dyDescent="0.2">
      <c r="O39745" s="223"/>
    </row>
    <row r="39746" spans="15:15" x14ac:dyDescent="0.2">
      <c r="O39746" s="223"/>
    </row>
    <row r="39747" spans="15:15" x14ac:dyDescent="0.2">
      <c r="O39747" s="223"/>
    </row>
    <row r="39748" spans="15:15" x14ac:dyDescent="0.2">
      <c r="O39748" s="223"/>
    </row>
    <row r="39749" spans="15:15" x14ac:dyDescent="0.2">
      <c r="O39749" s="223"/>
    </row>
    <row r="39750" spans="15:15" x14ac:dyDescent="0.2">
      <c r="O39750" s="223"/>
    </row>
    <row r="39751" spans="15:15" x14ac:dyDescent="0.2">
      <c r="O39751" s="223"/>
    </row>
    <row r="39752" spans="15:15" x14ac:dyDescent="0.2">
      <c r="O39752" s="223"/>
    </row>
    <row r="39753" spans="15:15" x14ac:dyDescent="0.2">
      <c r="O39753" s="223"/>
    </row>
    <row r="39754" spans="15:15" x14ac:dyDescent="0.2">
      <c r="O39754" s="223"/>
    </row>
    <row r="39755" spans="15:15" x14ac:dyDescent="0.2">
      <c r="O39755" s="223"/>
    </row>
    <row r="39756" spans="15:15" x14ac:dyDescent="0.2">
      <c r="O39756" s="223"/>
    </row>
    <row r="39757" spans="15:15" x14ac:dyDescent="0.2">
      <c r="O39757" s="223"/>
    </row>
    <row r="39758" spans="15:15" x14ac:dyDescent="0.2">
      <c r="O39758" s="223"/>
    </row>
    <row r="39759" spans="15:15" x14ac:dyDescent="0.2">
      <c r="O39759" s="223"/>
    </row>
    <row r="39760" spans="15:15" x14ac:dyDescent="0.2">
      <c r="O39760" s="223"/>
    </row>
    <row r="39761" spans="15:15" x14ac:dyDescent="0.2">
      <c r="O39761" s="223"/>
    </row>
    <row r="39762" spans="15:15" x14ac:dyDescent="0.2">
      <c r="O39762" s="223"/>
    </row>
    <row r="39763" spans="15:15" x14ac:dyDescent="0.2">
      <c r="O39763" s="223"/>
    </row>
    <row r="39764" spans="15:15" x14ac:dyDescent="0.2">
      <c r="O39764" s="223"/>
    </row>
    <row r="39765" spans="15:15" x14ac:dyDescent="0.2">
      <c r="O39765" s="223"/>
    </row>
    <row r="39766" spans="15:15" x14ac:dyDescent="0.2">
      <c r="O39766" s="223"/>
    </row>
    <row r="39767" spans="15:15" x14ac:dyDescent="0.2">
      <c r="O39767" s="223"/>
    </row>
    <row r="39768" spans="15:15" x14ac:dyDescent="0.2">
      <c r="O39768" s="223"/>
    </row>
    <row r="39769" spans="15:15" x14ac:dyDescent="0.2">
      <c r="O39769" s="223"/>
    </row>
    <row r="39770" spans="15:15" x14ac:dyDescent="0.2">
      <c r="O39770" s="223"/>
    </row>
    <row r="39771" spans="15:15" x14ac:dyDescent="0.2">
      <c r="O39771" s="223"/>
    </row>
    <row r="39772" spans="15:15" x14ac:dyDescent="0.2">
      <c r="O39772" s="223"/>
    </row>
    <row r="39773" spans="15:15" x14ac:dyDescent="0.2">
      <c r="O39773" s="223"/>
    </row>
    <row r="39774" spans="15:15" x14ac:dyDescent="0.2">
      <c r="O39774" s="223"/>
    </row>
    <row r="39775" spans="15:15" x14ac:dyDescent="0.2">
      <c r="O39775" s="223"/>
    </row>
    <row r="39776" spans="15:15" x14ac:dyDescent="0.2">
      <c r="O39776" s="223"/>
    </row>
    <row r="39777" spans="15:15" x14ac:dyDescent="0.2">
      <c r="O39777" s="223"/>
    </row>
    <row r="39778" spans="15:15" x14ac:dyDescent="0.2">
      <c r="O39778" s="223"/>
    </row>
    <row r="39779" spans="15:15" x14ac:dyDescent="0.2">
      <c r="O39779" s="223"/>
    </row>
    <row r="39780" spans="15:15" x14ac:dyDescent="0.2">
      <c r="O39780" s="223"/>
    </row>
    <row r="39781" spans="15:15" x14ac:dyDescent="0.2">
      <c r="O39781" s="223"/>
    </row>
    <row r="39782" spans="15:15" x14ac:dyDescent="0.2">
      <c r="O39782" s="223"/>
    </row>
    <row r="39783" spans="15:15" x14ac:dyDescent="0.2">
      <c r="O39783" s="223"/>
    </row>
    <row r="39784" spans="15:15" x14ac:dyDescent="0.2">
      <c r="O39784" s="223"/>
    </row>
    <row r="39785" spans="15:15" x14ac:dyDescent="0.2">
      <c r="O39785" s="223"/>
    </row>
    <row r="39786" spans="15:15" x14ac:dyDescent="0.2">
      <c r="O39786" s="223"/>
    </row>
    <row r="39787" spans="15:15" x14ac:dyDescent="0.2">
      <c r="O39787" s="223"/>
    </row>
    <row r="39788" spans="15:15" x14ac:dyDescent="0.2">
      <c r="O39788" s="223"/>
    </row>
    <row r="39789" spans="15:15" x14ac:dyDescent="0.2">
      <c r="O39789" s="223"/>
    </row>
    <row r="39790" spans="15:15" x14ac:dyDescent="0.2">
      <c r="O39790" s="223"/>
    </row>
    <row r="39791" spans="15:15" x14ac:dyDescent="0.2">
      <c r="O39791" s="223"/>
    </row>
    <row r="39792" spans="15:15" x14ac:dyDescent="0.2">
      <c r="O39792" s="223"/>
    </row>
    <row r="39793" spans="15:15" x14ac:dyDescent="0.2">
      <c r="O39793" s="223"/>
    </row>
    <row r="39794" spans="15:15" x14ac:dyDescent="0.2">
      <c r="O39794" s="223"/>
    </row>
    <row r="39795" spans="15:15" x14ac:dyDescent="0.2">
      <c r="O39795" s="223"/>
    </row>
    <row r="39796" spans="15:15" x14ac:dyDescent="0.2">
      <c r="O39796" s="223"/>
    </row>
    <row r="39797" spans="15:15" x14ac:dyDescent="0.2">
      <c r="O39797" s="223"/>
    </row>
    <row r="39798" spans="15:15" x14ac:dyDescent="0.2">
      <c r="O39798" s="223"/>
    </row>
    <row r="39799" spans="15:15" x14ac:dyDescent="0.2">
      <c r="O39799" s="223"/>
    </row>
    <row r="39800" spans="15:15" x14ac:dyDescent="0.2">
      <c r="O39800" s="223"/>
    </row>
    <row r="39801" spans="15:15" x14ac:dyDescent="0.2">
      <c r="O39801" s="223"/>
    </row>
    <row r="39802" spans="15:15" x14ac:dyDescent="0.2">
      <c r="O39802" s="223"/>
    </row>
    <row r="39803" spans="15:15" x14ac:dyDescent="0.2">
      <c r="O39803" s="223"/>
    </row>
    <row r="39804" spans="15:15" x14ac:dyDescent="0.2">
      <c r="O39804" s="223"/>
    </row>
    <row r="39805" spans="15:15" x14ac:dyDescent="0.2">
      <c r="O39805" s="223"/>
    </row>
    <row r="39806" spans="15:15" x14ac:dyDescent="0.2">
      <c r="O39806" s="223"/>
    </row>
    <row r="39807" spans="15:15" x14ac:dyDescent="0.2">
      <c r="O39807" s="223"/>
    </row>
    <row r="39808" spans="15:15" x14ac:dyDescent="0.2">
      <c r="O39808" s="223"/>
    </row>
    <row r="39809" spans="15:15" x14ac:dyDescent="0.2">
      <c r="O39809" s="223"/>
    </row>
    <row r="39810" spans="15:15" x14ac:dyDescent="0.2">
      <c r="O39810" s="223"/>
    </row>
    <row r="39811" spans="15:15" x14ac:dyDescent="0.2">
      <c r="O39811" s="223"/>
    </row>
    <row r="39812" spans="15:15" x14ac:dyDescent="0.2">
      <c r="O39812" s="223"/>
    </row>
    <row r="39813" spans="15:15" x14ac:dyDescent="0.2">
      <c r="O39813" s="223"/>
    </row>
    <row r="39814" spans="15:15" x14ac:dyDescent="0.2">
      <c r="O39814" s="223"/>
    </row>
    <row r="39815" spans="15:15" x14ac:dyDescent="0.2">
      <c r="O39815" s="223"/>
    </row>
    <row r="39816" spans="15:15" x14ac:dyDescent="0.2">
      <c r="O39816" s="223"/>
    </row>
    <row r="39817" spans="15:15" x14ac:dyDescent="0.2">
      <c r="O39817" s="223"/>
    </row>
    <row r="39818" spans="15:15" x14ac:dyDescent="0.2">
      <c r="O39818" s="223"/>
    </row>
    <row r="39819" spans="15:15" x14ac:dyDescent="0.2">
      <c r="O39819" s="223"/>
    </row>
    <row r="39820" spans="15:15" x14ac:dyDescent="0.2">
      <c r="O39820" s="223"/>
    </row>
    <row r="39821" spans="15:15" x14ac:dyDescent="0.2">
      <c r="O39821" s="223"/>
    </row>
    <row r="39822" spans="15:15" x14ac:dyDescent="0.2">
      <c r="O39822" s="223"/>
    </row>
    <row r="39823" spans="15:15" x14ac:dyDescent="0.2">
      <c r="O39823" s="223"/>
    </row>
    <row r="39824" spans="15:15" x14ac:dyDescent="0.2">
      <c r="O39824" s="223"/>
    </row>
    <row r="39825" spans="15:15" x14ac:dyDescent="0.2">
      <c r="O39825" s="223"/>
    </row>
    <row r="39826" spans="15:15" x14ac:dyDescent="0.2">
      <c r="O39826" s="223"/>
    </row>
    <row r="39827" spans="15:15" x14ac:dyDescent="0.2">
      <c r="O39827" s="223"/>
    </row>
    <row r="39828" spans="15:15" x14ac:dyDescent="0.2">
      <c r="O39828" s="223"/>
    </row>
    <row r="39829" spans="15:15" x14ac:dyDescent="0.2">
      <c r="O39829" s="223"/>
    </row>
    <row r="39830" spans="15:15" x14ac:dyDescent="0.2">
      <c r="O39830" s="223"/>
    </row>
    <row r="39831" spans="15:15" x14ac:dyDescent="0.2">
      <c r="O39831" s="223"/>
    </row>
    <row r="39832" spans="15:15" x14ac:dyDescent="0.2">
      <c r="O39832" s="223"/>
    </row>
    <row r="39833" spans="15:15" x14ac:dyDescent="0.2">
      <c r="O39833" s="223"/>
    </row>
    <row r="39834" spans="15:15" x14ac:dyDescent="0.2">
      <c r="O39834" s="223"/>
    </row>
    <row r="39835" spans="15:15" x14ac:dyDescent="0.2">
      <c r="O39835" s="223"/>
    </row>
    <row r="39836" spans="15:15" x14ac:dyDescent="0.2">
      <c r="O39836" s="223"/>
    </row>
    <row r="39837" spans="15:15" x14ac:dyDescent="0.2">
      <c r="O39837" s="223"/>
    </row>
    <row r="39838" spans="15:15" x14ac:dyDescent="0.2">
      <c r="O39838" s="223"/>
    </row>
    <row r="39839" spans="15:15" x14ac:dyDescent="0.2">
      <c r="O39839" s="223"/>
    </row>
    <row r="39840" spans="15:15" x14ac:dyDescent="0.2">
      <c r="O39840" s="223"/>
    </row>
    <row r="39841" spans="15:15" x14ac:dyDescent="0.2">
      <c r="O39841" s="223"/>
    </row>
    <row r="39842" spans="15:15" x14ac:dyDescent="0.2">
      <c r="O39842" s="223"/>
    </row>
    <row r="39843" spans="15:15" x14ac:dyDescent="0.2">
      <c r="O39843" s="223"/>
    </row>
    <row r="39844" spans="15:15" x14ac:dyDescent="0.2">
      <c r="O39844" s="223"/>
    </row>
    <row r="39845" spans="15:15" x14ac:dyDescent="0.2">
      <c r="O39845" s="223"/>
    </row>
    <row r="39846" spans="15:15" x14ac:dyDescent="0.2">
      <c r="O39846" s="223"/>
    </row>
    <row r="39847" spans="15:15" x14ac:dyDescent="0.2">
      <c r="O39847" s="223"/>
    </row>
    <row r="39848" spans="15:15" x14ac:dyDescent="0.2">
      <c r="O39848" s="223"/>
    </row>
    <row r="39849" spans="15:15" x14ac:dyDescent="0.2">
      <c r="O39849" s="223"/>
    </row>
    <row r="39850" spans="15:15" x14ac:dyDescent="0.2">
      <c r="O39850" s="223"/>
    </row>
    <row r="39851" spans="15:15" x14ac:dyDescent="0.2">
      <c r="O39851" s="223"/>
    </row>
    <row r="39852" spans="15:15" x14ac:dyDescent="0.2">
      <c r="O39852" s="223"/>
    </row>
    <row r="39853" spans="15:15" x14ac:dyDescent="0.2">
      <c r="O39853" s="223"/>
    </row>
    <row r="39854" spans="15:15" x14ac:dyDescent="0.2">
      <c r="O39854" s="223"/>
    </row>
    <row r="39855" spans="15:15" x14ac:dyDescent="0.2">
      <c r="O39855" s="223"/>
    </row>
    <row r="39856" spans="15:15" x14ac:dyDescent="0.2">
      <c r="O39856" s="223"/>
    </row>
    <row r="39857" spans="15:15" x14ac:dyDescent="0.2">
      <c r="O39857" s="223"/>
    </row>
    <row r="39858" spans="15:15" x14ac:dyDescent="0.2">
      <c r="O39858" s="223"/>
    </row>
    <row r="39859" spans="15:15" x14ac:dyDescent="0.2">
      <c r="O39859" s="223"/>
    </row>
    <row r="39860" spans="15:15" x14ac:dyDescent="0.2">
      <c r="O39860" s="223"/>
    </row>
    <row r="39861" spans="15:15" x14ac:dyDescent="0.2">
      <c r="O39861" s="223"/>
    </row>
    <row r="39862" spans="15:15" x14ac:dyDescent="0.2">
      <c r="O39862" s="223"/>
    </row>
    <row r="39863" spans="15:15" x14ac:dyDescent="0.2">
      <c r="O39863" s="223"/>
    </row>
    <row r="39864" spans="15:15" x14ac:dyDescent="0.2">
      <c r="O39864" s="223"/>
    </row>
    <row r="39865" spans="15:15" x14ac:dyDescent="0.2">
      <c r="O39865" s="223"/>
    </row>
    <row r="39866" spans="15:15" x14ac:dyDescent="0.2">
      <c r="O39866" s="223"/>
    </row>
    <row r="39867" spans="15:15" x14ac:dyDescent="0.2">
      <c r="O39867" s="223"/>
    </row>
    <row r="39868" spans="15:15" x14ac:dyDescent="0.2">
      <c r="O39868" s="223"/>
    </row>
    <row r="39869" spans="15:15" x14ac:dyDescent="0.2">
      <c r="O39869" s="223"/>
    </row>
    <row r="39870" spans="15:15" x14ac:dyDescent="0.2">
      <c r="O39870" s="223"/>
    </row>
    <row r="39871" spans="15:15" x14ac:dyDescent="0.2">
      <c r="O39871" s="223"/>
    </row>
    <row r="39872" spans="15:15" x14ac:dyDescent="0.2">
      <c r="O39872" s="223"/>
    </row>
    <row r="39873" spans="15:15" x14ac:dyDescent="0.2">
      <c r="O39873" s="223"/>
    </row>
    <row r="39874" spans="15:15" x14ac:dyDescent="0.2">
      <c r="O39874" s="223"/>
    </row>
    <row r="39875" spans="15:15" x14ac:dyDescent="0.2">
      <c r="O39875" s="223"/>
    </row>
    <row r="39876" spans="15:15" x14ac:dyDescent="0.2">
      <c r="O39876" s="223"/>
    </row>
    <row r="39877" spans="15:15" x14ac:dyDescent="0.2">
      <c r="O39877" s="223"/>
    </row>
    <row r="39878" spans="15:15" x14ac:dyDescent="0.2">
      <c r="O39878" s="223"/>
    </row>
    <row r="39879" spans="15:15" x14ac:dyDescent="0.2">
      <c r="O39879" s="223"/>
    </row>
    <row r="39880" spans="15:15" x14ac:dyDescent="0.2">
      <c r="O39880" s="223"/>
    </row>
    <row r="39881" spans="15:15" x14ac:dyDescent="0.2">
      <c r="O39881" s="223"/>
    </row>
    <row r="39882" spans="15:15" x14ac:dyDescent="0.2">
      <c r="O39882" s="223"/>
    </row>
    <row r="39883" spans="15:15" x14ac:dyDescent="0.2">
      <c r="O39883" s="223"/>
    </row>
    <row r="39884" spans="15:15" x14ac:dyDescent="0.2">
      <c r="O39884" s="223"/>
    </row>
    <row r="39885" spans="15:15" x14ac:dyDescent="0.2">
      <c r="O39885" s="223"/>
    </row>
    <row r="39886" spans="15:15" x14ac:dyDescent="0.2">
      <c r="O39886" s="223"/>
    </row>
    <row r="39887" spans="15:15" x14ac:dyDescent="0.2">
      <c r="O39887" s="223"/>
    </row>
    <row r="39888" spans="15:15" x14ac:dyDescent="0.2">
      <c r="O39888" s="223"/>
    </row>
    <row r="39889" spans="15:15" x14ac:dyDescent="0.2">
      <c r="O39889" s="223"/>
    </row>
    <row r="39890" spans="15:15" x14ac:dyDescent="0.2">
      <c r="O39890" s="223"/>
    </row>
    <row r="39891" spans="15:15" x14ac:dyDescent="0.2">
      <c r="O39891" s="223"/>
    </row>
    <row r="39892" spans="15:15" x14ac:dyDescent="0.2">
      <c r="O39892" s="223"/>
    </row>
    <row r="39893" spans="15:15" x14ac:dyDescent="0.2">
      <c r="O39893" s="223"/>
    </row>
    <row r="39894" spans="15:15" x14ac:dyDescent="0.2">
      <c r="O39894" s="223"/>
    </row>
    <row r="39895" spans="15:15" x14ac:dyDescent="0.2">
      <c r="O39895" s="223"/>
    </row>
    <row r="39896" spans="15:15" x14ac:dyDescent="0.2">
      <c r="O39896" s="223"/>
    </row>
    <row r="39897" spans="15:15" x14ac:dyDescent="0.2">
      <c r="O39897" s="223"/>
    </row>
    <row r="39898" spans="15:15" x14ac:dyDescent="0.2">
      <c r="O39898" s="223"/>
    </row>
    <row r="39899" spans="15:15" x14ac:dyDescent="0.2">
      <c r="O39899" s="223"/>
    </row>
    <row r="39900" spans="15:15" x14ac:dyDescent="0.2">
      <c r="O39900" s="223"/>
    </row>
    <row r="39901" spans="15:15" x14ac:dyDescent="0.2">
      <c r="O39901" s="223"/>
    </row>
    <row r="39902" spans="15:15" x14ac:dyDescent="0.2">
      <c r="O39902" s="223"/>
    </row>
    <row r="39903" spans="15:15" x14ac:dyDescent="0.2">
      <c r="O39903" s="223"/>
    </row>
    <row r="39904" spans="15:15" x14ac:dyDescent="0.2">
      <c r="O39904" s="223"/>
    </row>
    <row r="39905" spans="15:15" x14ac:dyDescent="0.2">
      <c r="O39905" s="223"/>
    </row>
    <row r="39906" spans="15:15" x14ac:dyDescent="0.2">
      <c r="O39906" s="223"/>
    </row>
    <row r="39907" spans="15:15" x14ac:dyDescent="0.2">
      <c r="O39907" s="223"/>
    </row>
    <row r="39908" spans="15:15" x14ac:dyDescent="0.2">
      <c r="O39908" s="223"/>
    </row>
    <row r="39909" spans="15:15" x14ac:dyDescent="0.2">
      <c r="O39909" s="223"/>
    </row>
    <row r="39910" spans="15:15" x14ac:dyDescent="0.2">
      <c r="O39910" s="223"/>
    </row>
    <row r="39911" spans="15:15" x14ac:dyDescent="0.2">
      <c r="O39911" s="223"/>
    </row>
    <row r="39912" spans="15:15" x14ac:dyDescent="0.2">
      <c r="O39912" s="223"/>
    </row>
    <row r="39913" spans="15:15" x14ac:dyDescent="0.2">
      <c r="O39913" s="223"/>
    </row>
    <row r="39914" spans="15:15" x14ac:dyDescent="0.2">
      <c r="O39914" s="223"/>
    </row>
    <row r="39915" spans="15:15" x14ac:dyDescent="0.2">
      <c r="O39915" s="223"/>
    </row>
    <row r="39916" spans="15:15" x14ac:dyDescent="0.2">
      <c r="O39916" s="223"/>
    </row>
    <row r="39917" spans="15:15" x14ac:dyDescent="0.2">
      <c r="O39917" s="223"/>
    </row>
    <row r="39918" spans="15:15" x14ac:dyDescent="0.2">
      <c r="O39918" s="223"/>
    </row>
    <row r="39919" spans="15:15" x14ac:dyDescent="0.2">
      <c r="O39919" s="223"/>
    </row>
    <row r="39920" spans="15:15" x14ac:dyDescent="0.2">
      <c r="O39920" s="223"/>
    </row>
    <row r="39921" spans="15:15" x14ac:dyDescent="0.2">
      <c r="O39921" s="223"/>
    </row>
    <row r="39922" spans="15:15" x14ac:dyDescent="0.2">
      <c r="O39922" s="223"/>
    </row>
    <row r="39923" spans="15:15" x14ac:dyDescent="0.2">
      <c r="O39923" s="223"/>
    </row>
    <row r="39924" spans="15:15" x14ac:dyDescent="0.2">
      <c r="O39924" s="223"/>
    </row>
    <row r="39925" spans="15:15" x14ac:dyDescent="0.2">
      <c r="O39925" s="223"/>
    </row>
    <row r="39926" spans="15:15" x14ac:dyDescent="0.2">
      <c r="O39926" s="223"/>
    </row>
    <row r="39927" spans="15:15" x14ac:dyDescent="0.2">
      <c r="O39927" s="223"/>
    </row>
    <row r="39928" spans="15:15" x14ac:dyDescent="0.2">
      <c r="O39928" s="223"/>
    </row>
    <row r="39929" spans="15:15" x14ac:dyDescent="0.2">
      <c r="O39929" s="223"/>
    </row>
    <row r="39930" spans="15:15" x14ac:dyDescent="0.2">
      <c r="O39930" s="223"/>
    </row>
    <row r="39931" spans="15:15" x14ac:dyDescent="0.2">
      <c r="O39931" s="223"/>
    </row>
    <row r="39932" spans="15:15" x14ac:dyDescent="0.2">
      <c r="O39932" s="223"/>
    </row>
    <row r="39933" spans="15:15" x14ac:dyDescent="0.2">
      <c r="O39933" s="223"/>
    </row>
    <row r="39934" spans="15:15" x14ac:dyDescent="0.2">
      <c r="O39934" s="223"/>
    </row>
    <row r="39935" spans="15:15" x14ac:dyDescent="0.2">
      <c r="O39935" s="223"/>
    </row>
    <row r="39936" spans="15:15" x14ac:dyDescent="0.2">
      <c r="O39936" s="223"/>
    </row>
    <row r="39937" spans="15:15" x14ac:dyDescent="0.2">
      <c r="O39937" s="223"/>
    </row>
    <row r="39938" spans="15:15" x14ac:dyDescent="0.2">
      <c r="O39938" s="223"/>
    </row>
    <row r="39939" spans="15:15" x14ac:dyDescent="0.2">
      <c r="O39939" s="223"/>
    </row>
    <row r="39940" spans="15:15" x14ac:dyDescent="0.2">
      <c r="O39940" s="223"/>
    </row>
    <row r="39941" spans="15:15" x14ac:dyDescent="0.2">
      <c r="O39941" s="223"/>
    </row>
    <row r="39942" spans="15:15" x14ac:dyDescent="0.2">
      <c r="O39942" s="223"/>
    </row>
    <row r="39943" spans="15:15" x14ac:dyDescent="0.2">
      <c r="O39943" s="223"/>
    </row>
    <row r="39944" spans="15:15" x14ac:dyDescent="0.2">
      <c r="O39944" s="223"/>
    </row>
    <row r="39945" spans="15:15" x14ac:dyDescent="0.2">
      <c r="O39945" s="223"/>
    </row>
    <row r="39946" spans="15:15" x14ac:dyDescent="0.2">
      <c r="O39946" s="223"/>
    </row>
    <row r="39947" spans="15:15" x14ac:dyDescent="0.2">
      <c r="O39947" s="223"/>
    </row>
    <row r="39948" spans="15:15" x14ac:dyDescent="0.2">
      <c r="O39948" s="223"/>
    </row>
    <row r="39949" spans="15:15" x14ac:dyDescent="0.2">
      <c r="O39949" s="223"/>
    </row>
    <row r="39950" spans="15:15" x14ac:dyDescent="0.2">
      <c r="O39950" s="223"/>
    </row>
    <row r="39951" spans="15:15" x14ac:dyDescent="0.2">
      <c r="O39951" s="223"/>
    </row>
    <row r="39952" spans="15:15" x14ac:dyDescent="0.2">
      <c r="O39952" s="223"/>
    </row>
    <row r="39953" spans="15:15" x14ac:dyDescent="0.2">
      <c r="O39953" s="223"/>
    </row>
    <row r="39954" spans="15:15" x14ac:dyDescent="0.2">
      <c r="O39954" s="223"/>
    </row>
    <row r="39955" spans="15:15" x14ac:dyDescent="0.2">
      <c r="O39955" s="223"/>
    </row>
    <row r="39956" spans="15:15" x14ac:dyDescent="0.2">
      <c r="O39956" s="223"/>
    </row>
    <row r="39957" spans="15:15" x14ac:dyDescent="0.2">
      <c r="O39957" s="223"/>
    </row>
    <row r="39958" spans="15:15" x14ac:dyDescent="0.2">
      <c r="O39958" s="223"/>
    </row>
    <row r="39959" spans="15:15" x14ac:dyDescent="0.2">
      <c r="O39959" s="223"/>
    </row>
    <row r="39960" spans="15:15" x14ac:dyDescent="0.2">
      <c r="O39960" s="223"/>
    </row>
    <row r="39961" spans="15:15" x14ac:dyDescent="0.2">
      <c r="O39961" s="223"/>
    </row>
    <row r="39962" spans="15:15" x14ac:dyDescent="0.2">
      <c r="O39962" s="223"/>
    </row>
    <row r="39963" spans="15:15" x14ac:dyDescent="0.2">
      <c r="O39963" s="223"/>
    </row>
    <row r="39964" spans="15:15" x14ac:dyDescent="0.2">
      <c r="O39964" s="223"/>
    </row>
    <row r="39965" spans="15:15" x14ac:dyDescent="0.2">
      <c r="O39965" s="223"/>
    </row>
    <row r="39966" spans="15:15" x14ac:dyDescent="0.2">
      <c r="O39966" s="223"/>
    </row>
    <row r="39967" spans="15:15" x14ac:dyDescent="0.2">
      <c r="O39967" s="223"/>
    </row>
    <row r="39968" spans="15:15" x14ac:dyDescent="0.2">
      <c r="O39968" s="223"/>
    </row>
    <row r="39969" spans="15:15" x14ac:dyDescent="0.2">
      <c r="O39969" s="223"/>
    </row>
    <row r="39970" spans="15:15" x14ac:dyDescent="0.2">
      <c r="O39970" s="223"/>
    </row>
    <row r="39971" spans="15:15" x14ac:dyDescent="0.2">
      <c r="O39971" s="223"/>
    </row>
    <row r="39972" spans="15:15" x14ac:dyDescent="0.2">
      <c r="O39972" s="223"/>
    </row>
    <row r="39973" spans="15:15" x14ac:dyDescent="0.2">
      <c r="O39973" s="223"/>
    </row>
    <row r="39974" spans="15:15" x14ac:dyDescent="0.2">
      <c r="O39974" s="223"/>
    </row>
    <row r="39975" spans="15:15" x14ac:dyDescent="0.2">
      <c r="O39975" s="223"/>
    </row>
    <row r="39976" spans="15:15" x14ac:dyDescent="0.2">
      <c r="O39976" s="223"/>
    </row>
    <row r="39977" spans="15:15" x14ac:dyDescent="0.2">
      <c r="O39977" s="223"/>
    </row>
    <row r="39978" spans="15:15" x14ac:dyDescent="0.2">
      <c r="O39978" s="223"/>
    </row>
    <row r="39979" spans="15:15" x14ac:dyDescent="0.2">
      <c r="O39979" s="223"/>
    </row>
    <row r="39980" spans="15:15" x14ac:dyDescent="0.2">
      <c r="O39980" s="223"/>
    </row>
    <row r="39981" spans="15:15" x14ac:dyDescent="0.2">
      <c r="O39981" s="223"/>
    </row>
    <row r="39982" spans="15:15" x14ac:dyDescent="0.2">
      <c r="O39982" s="223"/>
    </row>
    <row r="39983" spans="15:15" x14ac:dyDescent="0.2">
      <c r="O39983" s="223"/>
    </row>
    <row r="39984" spans="15:15" x14ac:dyDescent="0.2">
      <c r="O39984" s="223"/>
    </row>
    <row r="39985" spans="15:15" x14ac:dyDescent="0.2">
      <c r="O39985" s="223"/>
    </row>
    <row r="39986" spans="15:15" x14ac:dyDescent="0.2">
      <c r="O39986" s="223"/>
    </row>
    <row r="39987" spans="15:15" x14ac:dyDescent="0.2">
      <c r="O39987" s="223"/>
    </row>
    <row r="39988" spans="15:15" x14ac:dyDescent="0.2">
      <c r="O39988" s="223"/>
    </row>
    <row r="39989" spans="15:15" x14ac:dyDescent="0.2">
      <c r="O39989" s="223"/>
    </row>
    <row r="39990" spans="15:15" x14ac:dyDescent="0.2">
      <c r="O39990" s="223"/>
    </row>
    <row r="39991" spans="15:15" x14ac:dyDescent="0.2">
      <c r="O39991" s="223"/>
    </row>
    <row r="39992" spans="15:15" x14ac:dyDescent="0.2">
      <c r="O39992" s="223"/>
    </row>
    <row r="39993" spans="15:15" x14ac:dyDescent="0.2">
      <c r="O39993" s="223"/>
    </row>
    <row r="39994" spans="15:15" x14ac:dyDescent="0.2">
      <c r="O39994" s="223"/>
    </row>
    <row r="39995" spans="15:15" x14ac:dyDescent="0.2">
      <c r="O39995" s="223"/>
    </row>
    <row r="39996" spans="15:15" x14ac:dyDescent="0.2">
      <c r="O39996" s="223"/>
    </row>
    <row r="39997" spans="15:15" x14ac:dyDescent="0.2">
      <c r="O39997" s="223"/>
    </row>
    <row r="39998" spans="15:15" x14ac:dyDescent="0.2">
      <c r="O39998" s="223"/>
    </row>
    <row r="39999" spans="15:15" x14ac:dyDescent="0.2">
      <c r="O39999" s="223"/>
    </row>
    <row r="40000" spans="15:15" x14ac:dyDescent="0.2">
      <c r="O40000" s="223"/>
    </row>
    <row r="40001" spans="15:15" x14ac:dyDescent="0.2">
      <c r="O40001" s="223"/>
    </row>
    <row r="40002" spans="15:15" x14ac:dyDescent="0.2">
      <c r="O40002" s="223"/>
    </row>
    <row r="40003" spans="15:15" x14ac:dyDescent="0.2">
      <c r="O40003" s="223"/>
    </row>
    <row r="40004" spans="15:15" x14ac:dyDescent="0.2">
      <c r="O40004" s="223"/>
    </row>
    <row r="40005" spans="15:15" x14ac:dyDescent="0.2">
      <c r="O40005" s="223"/>
    </row>
    <row r="40006" spans="15:15" x14ac:dyDescent="0.2">
      <c r="O40006" s="223"/>
    </row>
    <row r="40007" spans="15:15" x14ac:dyDescent="0.2">
      <c r="O40007" s="223"/>
    </row>
    <row r="40008" spans="15:15" x14ac:dyDescent="0.2">
      <c r="O40008" s="223"/>
    </row>
    <row r="40009" spans="15:15" x14ac:dyDescent="0.2">
      <c r="O40009" s="223"/>
    </row>
    <row r="40010" spans="15:15" x14ac:dyDescent="0.2">
      <c r="O40010" s="223"/>
    </row>
    <row r="40011" spans="15:15" x14ac:dyDescent="0.2">
      <c r="O40011" s="223"/>
    </row>
    <row r="40012" spans="15:15" x14ac:dyDescent="0.2">
      <c r="O40012" s="223"/>
    </row>
    <row r="40013" spans="15:15" x14ac:dyDescent="0.2">
      <c r="O40013" s="223"/>
    </row>
    <row r="40014" spans="15:15" x14ac:dyDescent="0.2">
      <c r="O40014" s="223"/>
    </row>
    <row r="40015" spans="15:15" x14ac:dyDescent="0.2">
      <c r="O40015" s="223"/>
    </row>
    <row r="40016" spans="15:15" x14ac:dyDescent="0.2">
      <c r="O40016" s="223"/>
    </row>
    <row r="40017" spans="15:15" x14ac:dyDescent="0.2">
      <c r="O40017" s="223"/>
    </row>
    <row r="40018" spans="15:15" x14ac:dyDescent="0.2">
      <c r="O40018" s="223"/>
    </row>
    <row r="40019" spans="15:15" x14ac:dyDescent="0.2">
      <c r="O40019" s="223"/>
    </row>
    <row r="40020" spans="15:15" x14ac:dyDescent="0.2">
      <c r="O40020" s="223"/>
    </row>
    <row r="40021" spans="15:15" x14ac:dyDescent="0.2">
      <c r="O40021" s="223"/>
    </row>
    <row r="40022" spans="15:15" x14ac:dyDescent="0.2">
      <c r="O40022" s="223"/>
    </row>
    <row r="40023" spans="15:15" x14ac:dyDescent="0.2">
      <c r="O40023" s="223"/>
    </row>
    <row r="40024" spans="15:15" x14ac:dyDescent="0.2">
      <c r="O40024" s="223"/>
    </row>
    <row r="40025" spans="15:15" x14ac:dyDescent="0.2">
      <c r="O40025" s="223"/>
    </row>
    <row r="40026" spans="15:15" x14ac:dyDescent="0.2">
      <c r="O40026" s="223"/>
    </row>
    <row r="40027" spans="15:15" x14ac:dyDescent="0.2">
      <c r="O40027" s="223"/>
    </row>
    <row r="40028" spans="15:15" x14ac:dyDescent="0.2">
      <c r="O40028" s="223"/>
    </row>
    <row r="40029" spans="15:15" x14ac:dyDescent="0.2">
      <c r="O40029" s="223"/>
    </row>
    <row r="40030" spans="15:15" x14ac:dyDescent="0.2">
      <c r="O40030" s="223"/>
    </row>
    <row r="40031" spans="15:15" x14ac:dyDescent="0.2">
      <c r="O40031" s="223"/>
    </row>
    <row r="40032" spans="15:15" x14ac:dyDescent="0.2">
      <c r="O40032" s="223"/>
    </row>
    <row r="40033" spans="15:15" x14ac:dyDescent="0.2">
      <c r="O40033" s="223"/>
    </row>
    <row r="40034" spans="15:15" x14ac:dyDescent="0.2">
      <c r="O40034" s="223"/>
    </row>
    <row r="40035" spans="15:15" x14ac:dyDescent="0.2">
      <c r="O40035" s="223"/>
    </row>
    <row r="40036" spans="15:15" x14ac:dyDescent="0.2">
      <c r="O40036" s="223"/>
    </row>
    <row r="40037" spans="15:15" x14ac:dyDescent="0.2">
      <c r="O40037" s="223"/>
    </row>
    <row r="40038" spans="15:15" x14ac:dyDescent="0.2">
      <c r="O40038" s="223"/>
    </row>
    <row r="40039" spans="15:15" x14ac:dyDescent="0.2">
      <c r="O40039" s="223"/>
    </row>
    <row r="40040" spans="15:15" x14ac:dyDescent="0.2">
      <c r="O40040" s="223"/>
    </row>
    <row r="40041" spans="15:15" x14ac:dyDescent="0.2">
      <c r="O40041" s="223"/>
    </row>
    <row r="40042" spans="15:15" x14ac:dyDescent="0.2">
      <c r="O40042" s="223"/>
    </row>
    <row r="40043" spans="15:15" x14ac:dyDescent="0.2">
      <c r="O40043" s="223"/>
    </row>
    <row r="40044" spans="15:15" x14ac:dyDescent="0.2">
      <c r="O40044" s="223"/>
    </row>
    <row r="40045" spans="15:15" x14ac:dyDescent="0.2">
      <c r="O40045" s="223"/>
    </row>
    <row r="40046" spans="15:15" x14ac:dyDescent="0.2">
      <c r="O40046" s="223"/>
    </row>
    <row r="40047" spans="15:15" x14ac:dyDescent="0.2">
      <c r="O40047" s="223"/>
    </row>
    <row r="40048" spans="15:15" x14ac:dyDescent="0.2">
      <c r="O40048" s="223"/>
    </row>
    <row r="40049" spans="15:15" x14ac:dyDescent="0.2">
      <c r="O40049" s="223"/>
    </row>
    <row r="40050" spans="15:15" x14ac:dyDescent="0.2">
      <c r="O40050" s="223"/>
    </row>
    <row r="40051" spans="15:15" x14ac:dyDescent="0.2">
      <c r="O40051" s="223"/>
    </row>
    <row r="40052" spans="15:15" x14ac:dyDescent="0.2">
      <c r="O40052" s="223"/>
    </row>
    <row r="40053" spans="15:15" x14ac:dyDescent="0.2">
      <c r="O40053" s="223"/>
    </row>
    <row r="40054" spans="15:15" x14ac:dyDescent="0.2">
      <c r="O40054" s="223"/>
    </row>
    <row r="40055" spans="15:15" x14ac:dyDescent="0.2">
      <c r="O40055" s="223"/>
    </row>
    <row r="40056" spans="15:15" x14ac:dyDescent="0.2">
      <c r="O40056" s="223"/>
    </row>
    <row r="40057" spans="15:15" x14ac:dyDescent="0.2">
      <c r="O40057" s="223"/>
    </row>
    <row r="40058" spans="15:15" x14ac:dyDescent="0.2">
      <c r="O40058" s="223"/>
    </row>
    <row r="40059" spans="15:15" x14ac:dyDescent="0.2">
      <c r="O40059" s="223"/>
    </row>
    <row r="40060" spans="15:15" x14ac:dyDescent="0.2">
      <c r="O40060" s="223"/>
    </row>
    <row r="40061" spans="15:15" x14ac:dyDescent="0.2">
      <c r="O40061" s="223"/>
    </row>
    <row r="40062" spans="15:15" x14ac:dyDescent="0.2">
      <c r="O40062" s="223"/>
    </row>
    <row r="40063" spans="15:15" x14ac:dyDescent="0.2">
      <c r="O40063" s="223"/>
    </row>
    <row r="40064" spans="15:15" x14ac:dyDescent="0.2">
      <c r="O40064" s="223"/>
    </row>
    <row r="40065" spans="15:15" x14ac:dyDescent="0.2">
      <c r="O40065" s="223"/>
    </row>
    <row r="40066" spans="15:15" x14ac:dyDescent="0.2">
      <c r="O40066" s="223"/>
    </row>
    <row r="40067" spans="15:15" x14ac:dyDescent="0.2">
      <c r="O40067" s="223"/>
    </row>
    <row r="40068" spans="15:15" x14ac:dyDescent="0.2">
      <c r="O40068" s="223"/>
    </row>
    <row r="40069" spans="15:15" x14ac:dyDescent="0.2">
      <c r="O40069" s="223"/>
    </row>
    <row r="40070" spans="15:15" x14ac:dyDescent="0.2">
      <c r="O40070" s="223"/>
    </row>
    <row r="40071" spans="15:15" x14ac:dyDescent="0.2">
      <c r="O40071" s="223"/>
    </row>
    <row r="40072" spans="15:15" x14ac:dyDescent="0.2">
      <c r="O40072" s="223"/>
    </row>
    <row r="40073" spans="15:15" x14ac:dyDescent="0.2">
      <c r="O40073" s="223"/>
    </row>
    <row r="40074" spans="15:15" x14ac:dyDescent="0.2">
      <c r="O40074" s="223"/>
    </row>
    <row r="40075" spans="15:15" x14ac:dyDescent="0.2">
      <c r="O40075" s="223"/>
    </row>
    <row r="40076" spans="15:15" x14ac:dyDescent="0.2">
      <c r="O40076" s="223"/>
    </row>
    <row r="40077" spans="15:15" x14ac:dyDescent="0.2">
      <c r="O40077" s="223"/>
    </row>
    <row r="40078" spans="15:15" x14ac:dyDescent="0.2">
      <c r="O40078" s="223"/>
    </row>
    <row r="40079" spans="15:15" x14ac:dyDescent="0.2">
      <c r="O40079" s="223"/>
    </row>
    <row r="40080" spans="15:15" x14ac:dyDescent="0.2">
      <c r="O40080" s="223"/>
    </row>
    <row r="40081" spans="15:15" x14ac:dyDescent="0.2">
      <c r="O40081" s="223"/>
    </row>
    <row r="40082" spans="15:15" x14ac:dyDescent="0.2">
      <c r="O40082" s="223"/>
    </row>
    <row r="40083" spans="15:15" x14ac:dyDescent="0.2">
      <c r="O40083" s="223"/>
    </row>
    <row r="40084" spans="15:15" x14ac:dyDescent="0.2">
      <c r="O40084" s="223"/>
    </row>
    <row r="40085" spans="15:15" x14ac:dyDescent="0.2">
      <c r="O40085" s="223"/>
    </row>
    <row r="40086" spans="15:15" x14ac:dyDescent="0.2">
      <c r="O40086" s="223"/>
    </row>
    <row r="40087" spans="15:15" x14ac:dyDescent="0.2">
      <c r="O40087" s="223"/>
    </row>
    <row r="40088" spans="15:15" x14ac:dyDescent="0.2">
      <c r="O40088" s="223"/>
    </row>
    <row r="40089" spans="15:15" x14ac:dyDescent="0.2">
      <c r="O40089" s="223"/>
    </row>
    <row r="40090" spans="15:15" x14ac:dyDescent="0.2">
      <c r="O40090" s="223"/>
    </row>
    <row r="40091" spans="15:15" x14ac:dyDescent="0.2">
      <c r="O40091" s="223"/>
    </row>
    <row r="40092" spans="15:15" x14ac:dyDescent="0.2">
      <c r="O40092" s="223"/>
    </row>
    <row r="40093" spans="15:15" x14ac:dyDescent="0.2">
      <c r="O40093" s="223"/>
    </row>
    <row r="40094" spans="15:15" x14ac:dyDescent="0.2">
      <c r="O40094" s="223"/>
    </row>
    <row r="40095" spans="15:15" x14ac:dyDescent="0.2">
      <c r="O40095" s="223"/>
    </row>
    <row r="40096" spans="15:15" x14ac:dyDescent="0.2">
      <c r="O40096" s="223"/>
    </row>
    <row r="40097" spans="15:15" x14ac:dyDescent="0.2">
      <c r="O40097" s="223"/>
    </row>
    <row r="40098" spans="15:15" x14ac:dyDescent="0.2">
      <c r="O40098" s="223"/>
    </row>
    <row r="40099" spans="15:15" x14ac:dyDescent="0.2">
      <c r="O40099" s="223"/>
    </row>
    <row r="40100" spans="15:15" x14ac:dyDescent="0.2">
      <c r="O40100" s="223"/>
    </row>
    <row r="40101" spans="15:15" x14ac:dyDescent="0.2">
      <c r="O40101" s="223"/>
    </row>
    <row r="40102" spans="15:15" x14ac:dyDescent="0.2">
      <c r="O40102" s="223"/>
    </row>
    <row r="40103" spans="15:15" x14ac:dyDescent="0.2">
      <c r="O40103" s="223"/>
    </row>
    <row r="40104" spans="15:15" x14ac:dyDescent="0.2">
      <c r="O40104" s="223"/>
    </row>
    <row r="40105" spans="15:15" x14ac:dyDescent="0.2">
      <c r="O40105" s="223"/>
    </row>
    <row r="40106" spans="15:15" x14ac:dyDescent="0.2">
      <c r="O40106" s="223"/>
    </row>
    <row r="40107" spans="15:15" x14ac:dyDescent="0.2">
      <c r="O40107" s="223"/>
    </row>
    <row r="40108" spans="15:15" x14ac:dyDescent="0.2">
      <c r="O40108" s="223"/>
    </row>
    <row r="40109" spans="15:15" x14ac:dyDescent="0.2">
      <c r="O40109" s="223"/>
    </row>
    <row r="40110" spans="15:15" x14ac:dyDescent="0.2">
      <c r="O40110" s="223"/>
    </row>
    <row r="40111" spans="15:15" x14ac:dyDescent="0.2">
      <c r="O40111" s="223"/>
    </row>
    <row r="40112" spans="15:15" x14ac:dyDescent="0.2">
      <c r="O40112" s="223"/>
    </row>
    <row r="40113" spans="15:15" x14ac:dyDescent="0.2">
      <c r="O40113" s="223"/>
    </row>
    <row r="40114" spans="15:15" x14ac:dyDescent="0.2">
      <c r="O40114" s="223"/>
    </row>
    <row r="40115" spans="15:15" x14ac:dyDescent="0.2">
      <c r="O40115" s="223"/>
    </row>
    <row r="40116" spans="15:15" x14ac:dyDescent="0.2">
      <c r="O40116" s="223"/>
    </row>
    <row r="40117" spans="15:15" x14ac:dyDescent="0.2">
      <c r="O40117" s="223"/>
    </row>
    <row r="40118" spans="15:15" x14ac:dyDescent="0.2">
      <c r="O40118" s="223"/>
    </row>
    <row r="40119" spans="15:15" x14ac:dyDescent="0.2">
      <c r="O40119" s="223"/>
    </row>
    <row r="40120" spans="15:15" x14ac:dyDescent="0.2">
      <c r="O40120" s="223"/>
    </row>
    <row r="40121" spans="15:15" x14ac:dyDescent="0.2">
      <c r="O40121" s="223"/>
    </row>
    <row r="40122" spans="15:15" x14ac:dyDescent="0.2">
      <c r="O40122" s="223"/>
    </row>
    <row r="40123" spans="15:15" x14ac:dyDescent="0.2">
      <c r="O40123" s="223"/>
    </row>
    <row r="40124" spans="15:15" x14ac:dyDescent="0.2">
      <c r="O40124" s="223"/>
    </row>
    <row r="40125" spans="15:15" x14ac:dyDescent="0.2">
      <c r="O40125" s="223"/>
    </row>
    <row r="40126" spans="15:15" x14ac:dyDescent="0.2">
      <c r="O40126" s="223"/>
    </row>
    <row r="40127" spans="15:15" x14ac:dyDescent="0.2">
      <c r="O40127" s="223"/>
    </row>
    <row r="40128" spans="15:15" x14ac:dyDescent="0.2">
      <c r="O40128" s="223"/>
    </row>
    <row r="40129" spans="15:15" x14ac:dyDescent="0.2">
      <c r="O40129" s="223"/>
    </row>
    <row r="40130" spans="15:15" x14ac:dyDescent="0.2">
      <c r="O40130" s="223"/>
    </row>
    <row r="40131" spans="15:15" x14ac:dyDescent="0.2">
      <c r="O40131" s="223"/>
    </row>
    <row r="40132" spans="15:15" x14ac:dyDescent="0.2">
      <c r="O40132" s="223"/>
    </row>
    <row r="40133" spans="15:15" x14ac:dyDescent="0.2">
      <c r="O40133" s="223"/>
    </row>
    <row r="40134" spans="15:15" x14ac:dyDescent="0.2">
      <c r="O40134" s="223"/>
    </row>
    <row r="40135" spans="15:15" x14ac:dyDescent="0.2">
      <c r="O40135" s="223"/>
    </row>
    <row r="40136" spans="15:15" x14ac:dyDescent="0.2">
      <c r="O40136" s="223"/>
    </row>
    <row r="40137" spans="15:15" x14ac:dyDescent="0.2">
      <c r="O40137" s="223"/>
    </row>
    <row r="40138" spans="15:15" x14ac:dyDescent="0.2">
      <c r="O40138" s="223"/>
    </row>
    <row r="40139" spans="15:15" x14ac:dyDescent="0.2">
      <c r="O40139" s="223"/>
    </row>
    <row r="40140" spans="15:15" x14ac:dyDescent="0.2">
      <c r="O40140" s="223"/>
    </row>
    <row r="40141" spans="15:15" x14ac:dyDescent="0.2">
      <c r="O40141" s="223"/>
    </row>
    <row r="40142" spans="15:15" x14ac:dyDescent="0.2">
      <c r="O40142" s="223"/>
    </row>
    <row r="40143" spans="15:15" x14ac:dyDescent="0.2">
      <c r="O40143" s="223"/>
    </row>
    <row r="40144" spans="15:15" x14ac:dyDescent="0.2">
      <c r="O40144" s="223"/>
    </row>
    <row r="40145" spans="15:15" x14ac:dyDescent="0.2">
      <c r="O40145" s="223"/>
    </row>
    <row r="40146" spans="15:15" x14ac:dyDescent="0.2">
      <c r="O40146" s="223"/>
    </row>
    <row r="40147" spans="15:15" x14ac:dyDescent="0.2">
      <c r="O40147" s="223"/>
    </row>
    <row r="40148" spans="15:15" x14ac:dyDescent="0.2">
      <c r="O40148" s="223"/>
    </row>
    <row r="40149" spans="15:15" x14ac:dyDescent="0.2">
      <c r="O40149" s="223"/>
    </row>
    <row r="40150" spans="15:15" x14ac:dyDescent="0.2">
      <c r="O40150" s="223"/>
    </row>
    <row r="40151" spans="15:15" x14ac:dyDescent="0.2">
      <c r="O40151" s="223"/>
    </row>
    <row r="40152" spans="15:15" x14ac:dyDescent="0.2">
      <c r="O40152" s="223"/>
    </row>
    <row r="40153" spans="15:15" x14ac:dyDescent="0.2">
      <c r="O40153" s="223"/>
    </row>
    <row r="40154" spans="15:15" x14ac:dyDescent="0.2">
      <c r="O40154" s="223"/>
    </row>
    <row r="40155" spans="15:15" x14ac:dyDescent="0.2">
      <c r="O40155" s="223"/>
    </row>
    <row r="40156" spans="15:15" x14ac:dyDescent="0.2">
      <c r="O40156" s="223"/>
    </row>
    <row r="40157" spans="15:15" x14ac:dyDescent="0.2">
      <c r="O40157" s="223"/>
    </row>
    <row r="40158" spans="15:15" x14ac:dyDescent="0.2">
      <c r="O40158" s="223"/>
    </row>
    <row r="40159" spans="15:15" x14ac:dyDescent="0.2">
      <c r="O40159" s="223"/>
    </row>
    <row r="40160" spans="15:15" x14ac:dyDescent="0.2">
      <c r="O40160" s="223"/>
    </row>
    <row r="40161" spans="15:15" x14ac:dyDescent="0.2">
      <c r="O40161" s="223"/>
    </row>
    <row r="40162" spans="15:15" x14ac:dyDescent="0.2">
      <c r="O40162" s="223"/>
    </row>
    <row r="40163" spans="15:15" x14ac:dyDescent="0.2">
      <c r="O40163" s="223"/>
    </row>
    <row r="40164" spans="15:15" x14ac:dyDescent="0.2">
      <c r="O40164" s="223"/>
    </row>
    <row r="40165" spans="15:15" x14ac:dyDescent="0.2">
      <c r="O40165" s="223"/>
    </row>
    <row r="40166" spans="15:15" x14ac:dyDescent="0.2">
      <c r="O40166" s="223"/>
    </row>
    <row r="40167" spans="15:15" x14ac:dyDescent="0.2">
      <c r="O40167" s="223"/>
    </row>
    <row r="40168" spans="15:15" x14ac:dyDescent="0.2">
      <c r="O40168" s="223"/>
    </row>
    <row r="40169" spans="15:15" x14ac:dyDescent="0.2">
      <c r="O40169" s="223"/>
    </row>
    <row r="40170" spans="15:15" x14ac:dyDescent="0.2">
      <c r="O40170" s="223"/>
    </row>
    <row r="40171" spans="15:15" x14ac:dyDescent="0.2">
      <c r="O40171" s="223"/>
    </row>
    <row r="40172" spans="15:15" x14ac:dyDescent="0.2">
      <c r="O40172" s="223"/>
    </row>
    <row r="40173" spans="15:15" x14ac:dyDescent="0.2">
      <c r="O40173" s="223"/>
    </row>
    <row r="40174" spans="15:15" x14ac:dyDescent="0.2">
      <c r="O40174" s="223"/>
    </row>
    <row r="40175" spans="15:15" x14ac:dyDescent="0.2">
      <c r="O40175" s="223"/>
    </row>
    <row r="40176" spans="15:15" x14ac:dyDescent="0.2">
      <c r="O40176" s="223"/>
    </row>
    <row r="40177" spans="15:15" x14ac:dyDescent="0.2">
      <c r="O40177" s="223"/>
    </row>
    <row r="40178" spans="15:15" x14ac:dyDescent="0.2">
      <c r="O40178" s="223"/>
    </row>
    <row r="40179" spans="15:15" x14ac:dyDescent="0.2">
      <c r="O40179" s="223"/>
    </row>
    <row r="40180" spans="15:15" x14ac:dyDescent="0.2">
      <c r="O40180" s="223"/>
    </row>
    <row r="40181" spans="15:15" x14ac:dyDescent="0.2">
      <c r="O40181" s="223"/>
    </row>
    <row r="40182" spans="15:15" x14ac:dyDescent="0.2">
      <c r="O40182" s="223"/>
    </row>
    <row r="40183" spans="15:15" x14ac:dyDescent="0.2">
      <c r="O40183" s="223"/>
    </row>
    <row r="40184" spans="15:15" x14ac:dyDescent="0.2">
      <c r="O40184" s="223"/>
    </row>
    <row r="40185" spans="15:15" x14ac:dyDescent="0.2">
      <c r="O40185" s="223"/>
    </row>
    <row r="40186" spans="15:15" x14ac:dyDescent="0.2">
      <c r="O40186" s="223"/>
    </row>
    <row r="40187" spans="15:15" x14ac:dyDescent="0.2">
      <c r="O40187" s="223"/>
    </row>
    <row r="40188" spans="15:15" x14ac:dyDescent="0.2">
      <c r="O40188" s="223"/>
    </row>
    <row r="40189" spans="15:15" x14ac:dyDescent="0.2">
      <c r="O40189" s="223"/>
    </row>
    <row r="40190" spans="15:15" x14ac:dyDescent="0.2">
      <c r="O40190" s="223"/>
    </row>
    <row r="40191" spans="15:15" x14ac:dyDescent="0.2">
      <c r="O40191" s="223"/>
    </row>
    <row r="40192" spans="15:15" x14ac:dyDescent="0.2">
      <c r="O40192" s="223"/>
    </row>
    <row r="40193" spans="15:15" x14ac:dyDescent="0.2">
      <c r="O40193" s="223"/>
    </row>
    <row r="40194" spans="15:15" x14ac:dyDescent="0.2">
      <c r="O40194" s="223"/>
    </row>
    <row r="40195" spans="15:15" x14ac:dyDescent="0.2">
      <c r="O40195" s="223"/>
    </row>
    <row r="40196" spans="15:15" x14ac:dyDescent="0.2">
      <c r="O40196" s="223"/>
    </row>
    <row r="40197" spans="15:15" x14ac:dyDescent="0.2">
      <c r="O40197" s="223"/>
    </row>
    <row r="40198" spans="15:15" x14ac:dyDescent="0.2">
      <c r="O40198" s="223"/>
    </row>
    <row r="40199" spans="15:15" x14ac:dyDescent="0.2">
      <c r="O40199" s="223"/>
    </row>
    <row r="40200" spans="15:15" x14ac:dyDescent="0.2">
      <c r="O40200" s="223"/>
    </row>
    <row r="40201" spans="15:15" x14ac:dyDescent="0.2">
      <c r="O40201" s="223"/>
    </row>
    <row r="40202" spans="15:15" x14ac:dyDescent="0.2">
      <c r="O40202" s="223"/>
    </row>
    <row r="40203" spans="15:15" x14ac:dyDescent="0.2">
      <c r="O40203" s="223"/>
    </row>
    <row r="40204" spans="15:15" x14ac:dyDescent="0.2">
      <c r="O40204" s="223"/>
    </row>
    <row r="40205" spans="15:15" x14ac:dyDescent="0.2">
      <c r="O40205" s="223"/>
    </row>
    <row r="40206" spans="15:15" x14ac:dyDescent="0.2">
      <c r="O40206" s="223"/>
    </row>
    <row r="40207" spans="15:15" x14ac:dyDescent="0.2">
      <c r="O40207" s="223"/>
    </row>
    <row r="40208" spans="15:15" x14ac:dyDescent="0.2">
      <c r="O40208" s="223"/>
    </row>
    <row r="40209" spans="15:15" x14ac:dyDescent="0.2">
      <c r="O40209" s="223"/>
    </row>
    <row r="40210" spans="15:15" x14ac:dyDescent="0.2">
      <c r="O40210" s="223"/>
    </row>
    <row r="40211" spans="15:15" x14ac:dyDescent="0.2">
      <c r="O40211" s="223"/>
    </row>
    <row r="40212" spans="15:15" x14ac:dyDescent="0.2">
      <c r="O40212" s="223"/>
    </row>
    <row r="40213" spans="15:15" x14ac:dyDescent="0.2">
      <c r="O40213" s="223"/>
    </row>
    <row r="40214" spans="15:15" x14ac:dyDescent="0.2">
      <c r="O40214" s="223"/>
    </row>
    <row r="40215" spans="15:15" x14ac:dyDescent="0.2">
      <c r="O40215" s="223"/>
    </row>
    <row r="40216" spans="15:15" x14ac:dyDescent="0.2">
      <c r="O40216" s="223"/>
    </row>
    <row r="40217" spans="15:15" x14ac:dyDescent="0.2">
      <c r="O40217" s="223"/>
    </row>
    <row r="40218" spans="15:15" x14ac:dyDescent="0.2">
      <c r="O40218" s="223"/>
    </row>
    <row r="40219" spans="15:15" x14ac:dyDescent="0.2">
      <c r="O40219" s="223"/>
    </row>
    <row r="40220" spans="15:15" x14ac:dyDescent="0.2">
      <c r="O40220" s="223"/>
    </row>
    <row r="40221" spans="15:15" x14ac:dyDescent="0.2">
      <c r="O40221" s="223"/>
    </row>
    <row r="40222" spans="15:15" x14ac:dyDescent="0.2">
      <c r="O40222" s="223"/>
    </row>
    <row r="40223" spans="15:15" x14ac:dyDescent="0.2">
      <c r="O40223" s="223"/>
    </row>
    <row r="40224" spans="15:15" x14ac:dyDescent="0.2">
      <c r="O40224" s="223"/>
    </row>
    <row r="40225" spans="15:15" x14ac:dyDescent="0.2">
      <c r="O40225" s="223"/>
    </row>
    <row r="40226" spans="15:15" x14ac:dyDescent="0.2">
      <c r="O40226" s="223"/>
    </row>
    <row r="40227" spans="15:15" x14ac:dyDescent="0.2">
      <c r="O40227" s="223"/>
    </row>
    <row r="40228" spans="15:15" x14ac:dyDescent="0.2">
      <c r="O40228" s="223"/>
    </row>
    <row r="40229" spans="15:15" x14ac:dyDescent="0.2">
      <c r="O40229" s="223"/>
    </row>
    <row r="40230" spans="15:15" x14ac:dyDescent="0.2">
      <c r="O40230" s="223"/>
    </row>
    <row r="40231" spans="15:15" x14ac:dyDescent="0.2">
      <c r="O40231" s="223"/>
    </row>
    <row r="40232" spans="15:15" x14ac:dyDescent="0.2">
      <c r="O40232" s="223"/>
    </row>
    <row r="40233" spans="15:15" x14ac:dyDescent="0.2">
      <c r="O40233" s="223"/>
    </row>
    <row r="40234" spans="15:15" x14ac:dyDescent="0.2">
      <c r="O40234" s="223"/>
    </row>
    <row r="40235" spans="15:15" x14ac:dyDescent="0.2">
      <c r="O40235" s="223"/>
    </row>
    <row r="40236" spans="15:15" x14ac:dyDescent="0.2">
      <c r="O40236" s="223"/>
    </row>
    <row r="40237" spans="15:15" x14ac:dyDescent="0.2">
      <c r="O40237" s="223"/>
    </row>
    <row r="40238" spans="15:15" x14ac:dyDescent="0.2">
      <c r="O40238" s="223"/>
    </row>
    <row r="40239" spans="15:15" x14ac:dyDescent="0.2">
      <c r="O40239" s="223"/>
    </row>
    <row r="40240" spans="15:15" x14ac:dyDescent="0.2">
      <c r="O40240" s="223"/>
    </row>
    <row r="40241" spans="15:15" x14ac:dyDescent="0.2">
      <c r="O40241" s="223"/>
    </row>
    <row r="40242" spans="15:15" x14ac:dyDescent="0.2">
      <c r="O40242" s="223"/>
    </row>
    <row r="40243" spans="15:15" x14ac:dyDescent="0.2">
      <c r="O40243" s="223"/>
    </row>
    <row r="40244" spans="15:15" x14ac:dyDescent="0.2">
      <c r="O40244" s="223"/>
    </row>
    <row r="40245" spans="15:15" x14ac:dyDescent="0.2">
      <c r="O40245" s="223"/>
    </row>
    <row r="40246" spans="15:15" x14ac:dyDescent="0.2">
      <c r="O40246" s="223"/>
    </row>
    <row r="40247" spans="15:15" x14ac:dyDescent="0.2">
      <c r="O40247" s="223"/>
    </row>
    <row r="40248" spans="15:15" x14ac:dyDescent="0.2">
      <c r="O40248" s="223"/>
    </row>
    <row r="40249" spans="15:15" x14ac:dyDescent="0.2">
      <c r="O40249" s="223"/>
    </row>
    <row r="40250" spans="15:15" x14ac:dyDescent="0.2">
      <c r="O40250" s="223"/>
    </row>
    <row r="40251" spans="15:15" x14ac:dyDescent="0.2">
      <c r="O40251" s="223"/>
    </row>
    <row r="40252" spans="15:15" x14ac:dyDescent="0.2">
      <c r="O40252" s="223"/>
    </row>
    <row r="40253" spans="15:15" x14ac:dyDescent="0.2">
      <c r="O40253" s="223"/>
    </row>
    <row r="40254" spans="15:15" x14ac:dyDescent="0.2">
      <c r="O40254" s="223"/>
    </row>
    <row r="40255" spans="15:15" x14ac:dyDescent="0.2">
      <c r="O40255" s="223"/>
    </row>
    <row r="40256" spans="15:15" x14ac:dyDescent="0.2">
      <c r="O40256" s="223"/>
    </row>
    <row r="40257" spans="15:15" x14ac:dyDescent="0.2">
      <c r="O40257" s="223"/>
    </row>
    <row r="40258" spans="15:15" x14ac:dyDescent="0.2">
      <c r="O40258" s="223"/>
    </row>
    <row r="40259" spans="15:15" x14ac:dyDescent="0.2">
      <c r="O40259" s="223"/>
    </row>
    <row r="40260" spans="15:15" x14ac:dyDescent="0.2">
      <c r="O40260" s="223"/>
    </row>
    <row r="40261" spans="15:15" x14ac:dyDescent="0.2">
      <c r="O40261" s="223"/>
    </row>
    <row r="40262" spans="15:15" x14ac:dyDescent="0.2">
      <c r="O40262" s="223"/>
    </row>
    <row r="40263" spans="15:15" x14ac:dyDescent="0.2">
      <c r="O40263" s="223"/>
    </row>
    <row r="40264" spans="15:15" x14ac:dyDescent="0.2">
      <c r="O40264" s="223"/>
    </row>
    <row r="40265" spans="15:15" x14ac:dyDescent="0.2">
      <c r="O40265" s="223"/>
    </row>
    <row r="40266" spans="15:15" x14ac:dyDescent="0.2">
      <c r="O40266" s="223"/>
    </row>
    <row r="40267" spans="15:15" x14ac:dyDescent="0.2">
      <c r="O40267" s="223"/>
    </row>
    <row r="40268" spans="15:15" x14ac:dyDescent="0.2">
      <c r="O40268" s="223"/>
    </row>
    <row r="40269" spans="15:15" x14ac:dyDescent="0.2">
      <c r="O40269" s="223"/>
    </row>
    <row r="40270" spans="15:15" x14ac:dyDescent="0.2">
      <c r="O40270" s="223"/>
    </row>
    <row r="40271" spans="15:15" x14ac:dyDescent="0.2">
      <c r="O40271" s="223"/>
    </row>
    <row r="40272" spans="15:15" x14ac:dyDescent="0.2">
      <c r="O40272" s="223"/>
    </row>
    <row r="40273" spans="15:15" x14ac:dyDescent="0.2">
      <c r="O40273" s="223"/>
    </row>
    <row r="40274" spans="15:15" x14ac:dyDescent="0.2">
      <c r="O40274" s="223"/>
    </row>
    <row r="40275" spans="15:15" x14ac:dyDescent="0.2">
      <c r="O40275" s="223"/>
    </row>
    <row r="40276" spans="15:15" x14ac:dyDescent="0.2">
      <c r="O40276" s="223"/>
    </row>
    <row r="40277" spans="15:15" x14ac:dyDescent="0.2">
      <c r="O40277" s="223"/>
    </row>
    <row r="40278" spans="15:15" x14ac:dyDescent="0.2">
      <c r="O40278" s="223"/>
    </row>
    <row r="40279" spans="15:15" x14ac:dyDescent="0.2">
      <c r="O40279" s="223"/>
    </row>
    <row r="40280" spans="15:15" x14ac:dyDescent="0.2">
      <c r="O40280" s="223"/>
    </row>
    <row r="40281" spans="15:15" x14ac:dyDescent="0.2">
      <c r="O40281" s="223"/>
    </row>
    <row r="40282" spans="15:15" x14ac:dyDescent="0.2">
      <c r="O40282" s="223"/>
    </row>
    <row r="40283" spans="15:15" x14ac:dyDescent="0.2">
      <c r="O40283" s="223"/>
    </row>
    <row r="40284" spans="15:15" x14ac:dyDescent="0.2">
      <c r="O40284" s="223"/>
    </row>
    <row r="40285" spans="15:15" x14ac:dyDescent="0.2">
      <c r="O40285" s="223"/>
    </row>
    <row r="40286" spans="15:15" x14ac:dyDescent="0.2">
      <c r="O40286" s="223"/>
    </row>
    <row r="40287" spans="15:15" x14ac:dyDescent="0.2">
      <c r="O40287" s="223"/>
    </row>
    <row r="40288" spans="15:15" x14ac:dyDescent="0.2">
      <c r="O40288" s="223"/>
    </row>
    <row r="40289" spans="15:15" x14ac:dyDescent="0.2">
      <c r="O40289" s="223"/>
    </row>
    <row r="40290" spans="15:15" x14ac:dyDescent="0.2">
      <c r="O40290" s="223"/>
    </row>
    <row r="40291" spans="15:15" x14ac:dyDescent="0.2">
      <c r="O40291" s="223"/>
    </row>
    <row r="40292" spans="15:15" x14ac:dyDescent="0.2">
      <c r="O40292" s="223"/>
    </row>
    <row r="40293" spans="15:15" x14ac:dyDescent="0.2">
      <c r="O40293" s="223"/>
    </row>
    <row r="40294" spans="15:15" x14ac:dyDescent="0.2">
      <c r="O40294" s="223"/>
    </row>
    <row r="40295" spans="15:15" x14ac:dyDescent="0.2">
      <c r="O40295" s="223"/>
    </row>
    <row r="40296" spans="15:15" x14ac:dyDescent="0.2">
      <c r="O40296" s="223"/>
    </row>
    <row r="40297" spans="15:15" x14ac:dyDescent="0.2">
      <c r="O40297" s="223"/>
    </row>
    <row r="40298" spans="15:15" x14ac:dyDescent="0.2">
      <c r="O40298" s="223"/>
    </row>
    <row r="40299" spans="15:15" x14ac:dyDescent="0.2">
      <c r="O40299" s="223"/>
    </row>
    <row r="40300" spans="15:15" x14ac:dyDescent="0.2">
      <c r="O40300" s="223"/>
    </row>
    <row r="40301" spans="15:15" x14ac:dyDescent="0.2">
      <c r="O40301" s="223"/>
    </row>
    <row r="40302" spans="15:15" x14ac:dyDescent="0.2">
      <c r="O40302" s="223"/>
    </row>
    <row r="40303" spans="15:15" x14ac:dyDescent="0.2">
      <c r="O40303" s="223"/>
    </row>
    <row r="40304" spans="15:15" x14ac:dyDescent="0.2">
      <c r="O40304" s="223"/>
    </row>
    <row r="40305" spans="15:15" x14ac:dyDescent="0.2">
      <c r="O40305" s="223"/>
    </row>
    <row r="40306" spans="15:15" x14ac:dyDescent="0.2">
      <c r="O40306" s="223"/>
    </row>
    <row r="40307" spans="15:15" x14ac:dyDescent="0.2">
      <c r="O40307" s="223"/>
    </row>
    <row r="40308" spans="15:15" x14ac:dyDescent="0.2">
      <c r="O40308" s="223"/>
    </row>
    <row r="40309" spans="15:15" x14ac:dyDescent="0.2">
      <c r="O40309" s="223"/>
    </row>
    <row r="40310" spans="15:15" x14ac:dyDescent="0.2">
      <c r="O40310" s="223"/>
    </row>
    <row r="40311" spans="15:15" x14ac:dyDescent="0.2">
      <c r="O40311" s="223"/>
    </row>
    <row r="40312" spans="15:15" x14ac:dyDescent="0.2">
      <c r="O40312" s="223"/>
    </row>
    <row r="40313" spans="15:15" x14ac:dyDescent="0.2">
      <c r="O40313" s="223"/>
    </row>
    <row r="40314" spans="15:15" x14ac:dyDescent="0.2">
      <c r="O40314" s="223"/>
    </row>
    <row r="40315" spans="15:15" x14ac:dyDescent="0.2">
      <c r="O40315" s="223"/>
    </row>
    <row r="40316" spans="15:15" x14ac:dyDescent="0.2">
      <c r="O40316" s="223"/>
    </row>
    <row r="40317" spans="15:15" x14ac:dyDescent="0.2">
      <c r="O40317" s="223"/>
    </row>
    <row r="40318" spans="15:15" x14ac:dyDescent="0.2">
      <c r="O40318" s="223"/>
    </row>
    <row r="40319" spans="15:15" x14ac:dyDescent="0.2">
      <c r="O40319" s="223"/>
    </row>
    <row r="40320" spans="15:15" x14ac:dyDescent="0.2">
      <c r="O40320" s="223"/>
    </row>
    <row r="40321" spans="15:15" x14ac:dyDescent="0.2">
      <c r="O40321" s="223"/>
    </row>
    <row r="40322" spans="15:15" x14ac:dyDescent="0.2">
      <c r="O40322" s="223"/>
    </row>
    <row r="40323" spans="15:15" x14ac:dyDescent="0.2">
      <c r="O40323" s="223"/>
    </row>
    <row r="40324" spans="15:15" x14ac:dyDescent="0.2">
      <c r="O40324" s="223"/>
    </row>
    <row r="40325" spans="15:15" x14ac:dyDescent="0.2">
      <c r="O40325" s="223"/>
    </row>
    <row r="40326" spans="15:15" x14ac:dyDescent="0.2">
      <c r="O40326" s="223"/>
    </row>
    <row r="40327" spans="15:15" x14ac:dyDescent="0.2">
      <c r="O40327" s="223"/>
    </row>
    <row r="40328" spans="15:15" x14ac:dyDescent="0.2">
      <c r="O40328" s="223"/>
    </row>
    <row r="40329" spans="15:15" x14ac:dyDescent="0.2">
      <c r="O40329" s="223"/>
    </row>
    <row r="40330" spans="15:15" x14ac:dyDescent="0.2">
      <c r="O40330" s="223"/>
    </row>
    <row r="40331" spans="15:15" x14ac:dyDescent="0.2">
      <c r="O40331" s="223"/>
    </row>
    <row r="40332" spans="15:15" x14ac:dyDescent="0.2">
      <c r="O40332" s="223"/>
    </row>
    <row r="40333" spans="15:15" x14ac:dyDescent="0.2">
      <c r="O40333" s="223"/>
    </row>
    <row r="40334" spans="15:15" x14ac:dyDescent="0.2">
      <c r="O40334" s="223"/>
    </row>
    <row r="40335" spans="15:15" x14ac:dyDescent="0.2">
      <c r="O40335" s="223"/>
    </row>
    <row r="40336" spans="15:15" x14ac:dyDescent="0.2">
      <c r="O40336" s="223"/>
    </row>
    <row r="40337" spans="15:15" x14ac:dyDescent="0.2">
      <c r="O40337" s="223"/>
    </row>
    <row r="40338" spans="15:15" x14ac:dyDescent="0.2">
      <c r="O40338" s="223"/>
    </row>
    <row r="40339" spans="15:15" x14ac:dyDescent="0.2">
      <c r="O40339" s="223"/>
    </row>
    <row r="40340" spans="15:15" x14ac:dyDescent="0.2">
      <c r="O40340" s="223"/>
    </row>
    <row r="40341" spans="15:15" x14ac:dyDescent="0.2">
      <c r="O40341" s="223"/>
    </row>
    <row r="40342" spans="15:15" x14ac:dyDescent="0.2">
      <c r="O40342" s="223"/>
    </row>
    <row r="40343" spans="15:15" x14ac:dyDescent="0.2">
      <c r="O40343" s="223"/>
    </row>
    <row r="40344" spans="15:15" x14ac:dyDescent="0.2">
      <c r="O40344" s="223"/>
    </row>
    <row r="40345" spans="15:15" x14ac:dyDescent="0.2">
      <c r="O40345" s="223"/>
    </row>
    <row r="40346" spans="15:15" x14ac:dyDescent="0.2">
      <c r="O40346" s="223"/>
    </row>
    <row r="40347" spans="15:15" x14ac:dyDescent="0.2">
      <c r="O40347" s="223"/>
    </row>
    <row r="40348" spans="15:15" x14ac:dyDescent="0.2">
      <c r="O40348" s="223"/>
    </row>
    <row r="40349" spans="15:15" x14ac:dyDescent="0.2">
      <c r="O40349" s="223"/>
    </row>
    <row r="40350" spans="15:15" x14ac:dyDescent="0.2">
      <c r="O40350" s="223"/>
    </row>
    <row r="40351" spans="15:15" x14ac:dyDescent="0.2">
      <c r="O40351" s="223"/>
    </row>
    <row r="40352" spans="15:15" x14ac:dyDescent="0.2">
      <c r="O40352" s="223"/>
    </row>
    <row r="40353" spans="15:15" x14ac:dyDescent="0.2">
      <c r="O40353" s="223"/>
    </row>
    <row r="40354" spans="15:15" x14ac:dyDescent="0.2">
      <c r="O40354" s="223"/>
    </row>
    <row r="40355" spans="15:15" x14ac:dyDescent="0.2">
      <c r="O40355" s="223"/>
    </row>
    <row r="40356" spans="15:15" x14ac:dyDescent="0.2">
      <c r="O40356" s="223"/>
    </row>
    <row r="40357" spans="15:15" x14ac:dyDescent="0.2">
      <c r="O40357" s="223"/>
    </row>
    <row r="40358" spans="15:15" x14ac:dyDescent="0.2">
      <c r="O40358" s="223"/>
    </row>
    <row r="40359" spans="15:15" x14ac:dyDescent="0.2">
      <c r="O40359" s="223"/>
    </row>
    <row r="40360" spans="15:15" x14ac:dyDescent="0.2">
      <c r="O40360" s="223"/>
    </row>
    <row r="40361" spans="15:15" x14ac:dyDescent="0.2">
      <c r="O40361" s="223"/>
    </row>
    <row r="40362" spans="15:15" x14ac:dyDescent="0.2">
      <c r="O40362" s="223"/>
    </row>
    <row r="40363" spans="15:15" x14ac:dyDescent="0.2">
      <c r="O40363" s="223"/>
    </row>
    <row r="40364" spans="15:15" x14ac:dyDescent="0.2">
      <c r="O40364" s="223"/>
    </row>
    <row r="40365" spans="15:15" x14ac:dyDescent="0.2">
      <c r="O40365" s="223"/>
    </row>
    <row r="40366" spans="15:15" x14ac:dyDescent="0.2">
      <c r="O40366" s="223"/>
    </row>
    <row r="40367" spans="15:15" x14ac:dyDescent="0.2">
      <c r="O40367" s="223"/>
    </row>
    <row r="40368" spans="15:15" x14ac:dyDescent="0.2">
      <c r="O40368" s="223"/>
    </row>
    <row r="40369" spans="15:15" x14ac:dyDescent="0.2">
      <c r="O40369" s="223"/>
    </row>
    <row r="40370" spans="15:15" x14ac:dyDescent="0.2">
      <c r="O40370" s="223"/>
    </row>
    <row r="40371" spans="15:15" x14ac:dyDescent="0.2">
      <c r="O40371" s="223"/>
    </row>
    <row r="40372" spans="15:15" x14ac:dyDescent="0.2">
      <c r="O40372" s="223"/>
    </row>
    <row r="40373" spans="15:15" x14ac:dyDescent="0.2">
      <c r="O40373" s="223"/>
    </row>
    <row r="40374" spans="15:15" x14ac:dyDescent="0.2">
      <c r="O40374" s="223"/>
    </row>
    <row r="40375" spans="15:15" x14ac:dyDescent="0.2">
      <c r="O40375" s="223"/>
    </row>
    <row r="40376" spans="15:15" x14ac:dyDescent="0.2">
      <c r="O40376" s="223"/>
    </row>
    <row r="40377" spans="15:15" x14ac:dyDescent="0.2">
      <c r="O40377" s="223"/>
    </row>
    <row r="40378" spans="15:15" x14ac:dyDescent="0.2">
      <c r="O40378" s="223"/>
    </row>
    <row r="40379" spans="15:15" x14ac:dyDescent="0.2">
      <c r="O40379" s="223"/>
    </row>
    <row r="40380" spans="15:15" x14ac:dyDescent="0.2">
      <c r="O40380" s="223"/>
    </row>
    <row r="40381" spans="15:15" x14ac:dyDescent="0.2">
      <c r="O40381" s="223"/>
    </row>
    <row r="40382" spans="15:15" x14ac:dyDescent="0.2">
      <c r="O40382" s="223"/>
    </row>
    <row r="40383" spans="15:15" x14ac:dyDescent="0.2">
      <c r="O40383" s="223"/>
    </row>
    <row r="40384" spans="15:15" x14ac:dyDescent="0.2">
      <c r="O40384" s="223"/>
    </row>
    <row r="40385" spans="15:15" x14ac:dyDescent="0.2">
      <c r="O40385" s="223"/>
    </row>
    <row r="40386" spans="15:15" x14ac:dyDescent="0.2">
      <c r="O40386" s="223"/>
    </row>
    <row r="40387" spans="15:15" x14ac:dyDescent="0.2">
      <c r="O40387" s="223"/>
    </row>
    <row r="40388" spans="15:15" x14ac:dyDescent="0.2">
      <c r="O40388" s="223"/>
    </row>
    <row r="40389" spans="15:15" x14ac:dyDescent="0.2">
      <c r="O40389" s="223"/>
    </row>
    <row r="40390" spans="15:15" x14ac:dyDescent="0.2">
      <c r="O40390" s="223"/>
    </row>
    <row r="40391" spans="15:15" x14ac:dyDescent="0.2">
      <c r="O40391" s="223"/>
    </row>
    <row r="40392" spans="15:15" x14ac:dyDescent="0.2">
      <c r="O40392" s="223"/>
    </row>
    <row r="40393" spans="15:15" x14ac:dyDescent="0.2">
      <c r="O40393" s="223"/>
    </row>
    <row r="40394" spans="15:15" x14ac:dyDescent="0.2">
      <c r="O40394" s="223"/>
    </row>
    <row r="40395" spans="15:15" x14ac:dyDescent="0.2">
      <c r="O40395" s="223"/>
    </row>
    <row r="40396" spans="15:15" x14ac:dyDescent="0.2">
      <c r="O40396" s="223"/>
    </row>
    <row r="40397" spans="15:15" x14ac:dyDescent="0.2">
      <c r="O40397" s="223"/>
    </row>
    <row r="40398" spans="15:15" x14ac:dyDescent="0.2">
      <c r="O40398" s="223"/>
    </row>
    <row r="40399" spans="15:15" x14ac:dyDescent="0.2">
      <c r="O40399" s="223"/>
    </row>
    <row r="40400" spans="15:15" x14ac:dyDescent="0.2">
      <c r="O40400" s="223"/>
    </row>
    <row r="40401" spans="15:15" x14ac:dyDescent="0.2">
      <c r="O40401" s="223"/>
    </row>
    <row r="40402" spans="15:15" x14ac:dyDescent="0.2">
      <c r="O40402" s="223"/>
    </row>
    <row r="40403" spans="15:15" x14ac:dyDescent="0.2">
      <c r="O40403" s="223"/>
    </row>
    <row r="40404" spans="15:15" x14ac:dyDescent="0.2">
      <c r="O40404" s="223"/>
    </row>
    <row r="40405" spans="15:15" x14ac:dyDescent="0.2">
      <c r="O40405" s="223"/>
    </row>
    <row r="40406" spans="15:15" x14ac:dyDescent="0.2">
      <c r="O40406" s="223"/>
    </row>
    <row r="40407" spans="15:15" x14ac:dyDescent="0.2">
      <c r="O40407" s="223"/>
    </row>
    <row r="40408" spans="15:15" x14ac:dyDescent="0.2">
      <c r="O40408" s="223"/>
    </row>
    <row r="40409" spans="15:15" x14ac:dyDescent="0.2">
      <c r="O40409" s="223"/>
    </row>
    <row r="40410" spans="15:15" x14ac:dyDescent="0.2">
      <c r="O40410" s="223"/>
    </row>
    <row r="40411" spans="15:15" x14ac:dyDescent="0.2">
      <c r="O40411" s="223"/>
    </row>
    <row r="40412" spans="15:15" x14ac:dyDescent="0.2">
      <c r="O40412" s="223"/>
    </row>
    <row r="40413" spans="15:15" x14ac:dyDescent="0.2">
      <c r="O40413" s="223"/>
    </row>
    <row r="40414" spans="15:15" x14ac:dyDescent="0.2">
      <c r="O40414" s="223"/>
    </row>
    <row r="40415" spans="15:15" x14ac:dyDescent="0.2">
      <c r="O40415" s="223"/>
    </row>
    <row r="40416" spans="15:15" x14ac:dyDescent="0.2">
      <c r="O40416" s="223"/>
    </row>
    <row r="40417" spans="15:15" x14ac:dyDescent="0.2">
      <c r="O40417" s="223"/>
    </row>
    <row r="40418" spans="15:15" x14ac:dyDescent="0.2">
      <c r="O40418" s="223"/>
    </row>
    <row r="40419" spans="15:15" x14ac:dyDescent="0.2">
      <c r="O40419" s="223"/>
    </row>
    <row r="40420" spans="15:15" x14ac:dyDescent="0.2">
      <c r="O40420" s="223"/>
    </row>
    <row r="40421" spans="15:15" x14ac:dyDescent="0.2">
      <c r="O40421" s="223"/>
    </row>
    <row r="40422" spans="15:15" x14ac:dyDescent="0.2">
      <c r="O40422" s="223"/>
    </row>
    <row r="40423" spans="15:15" x14ac:dyDescent="0.2">
      <c r="O40423" s="223"/>
    </row>
    <row r="40424" spans="15:15" x14ac:dyDescent="0.2">
      <c r="O40424" s="223"/>
    </row>
    <row r="40425" spans="15:15" x14ac:dyDescent="0.2">
      <c r="O40425" s="223"/>
    </row>
    <row r="40426" spans="15:15" x14ac:dyDescent="0.2">
      <c r="O40426" s="223"/>
    </row>
    <row r="40427" spans="15:15" x14ac:dyDescent="0.2">
      <c r="O40427" s="223"/>
    </row>
    <row r="40428" spans="15:15" x14ac:dyDescent="0.2">
      <c r="O40428" s="223"/>
    </row>
    <row r="40429" spans="15:15" x14ac:dyDescent="0.2">
      <c r="O40429" s="223"/>
    </row>
    <row r="40430" spans="15:15" x14ac:dyDescent="0.2">
      <c r="O40430" s="223"/>
    </row>
    <row r="40431" spans="15:15" x14ac:dyDescent="0.2">
      <c r="O40431" s="223"/>
    </row>
    <row r="40432" spans="15:15" x14ac:dyDescent="0.2">
      <c r="O40432" s="223"/>
    </row>
    <row r="40433" spans="15:15" x14ac:dyDescent="0.2">
      <c r="O40433" s="223"/>
    </row>
    <row r="40434" spans="15:15" x14ac:dyDescent="0.2">
      <c r="O40434" s="223"/>
    </row>
    <row r="40435" spans="15:15" x14ac:dyDescent="0.2">
      <c r="O40435" s="223"/>
    </row>
    <row r="40436" spans="15:15" x14ac:dyDescent="0.2">
      <c r="O40436" s="223"/>
    </row>
    <row r="40437" spans="15:15" x14ac:dyDescent="0.2">
      <c r="O40437" s="223"/>
    </row>
    <row r="40438" spans="15:15" x14ac:dyDescent="0.2">
      <c r="O40438" s="223"/>
    </row>
    <row r="40439" spans="15:15" x14ac:dyDescent="0.2">
      <c r="O40439" s="223"/>
    </row>
    <row r="40440" spans="15:15" x14ac:dyDescent="0.2">
      <c r="O40440" s="223"/>
    </row>
    <row r="40441" spans="15:15" x14ac:dyDescent="0.2">
      <c r="O40441" s="223"/>
    </row>
    <row r="40442" spans="15:15" x14ac:dyDescent="0.2">
      <c r="O40442" s="223"/>
    </row>
    <row r="40443" spans="15:15" x14ac:dyDescent="0.2">
      <c r="O40443" s="223"/>
    </row>
    <row r="40444" spans="15:15" x14ac:dyDescent="0.2">
      <c r="O40444" s="223"/>
    </row>
    <row r="40445" spans="15:15" x14ac:dyDescent="0.2">
      <c r="O40445" s="223"/>
    </row>
    <row r="40446" spans="15:15" x14ac:dyDescent="0.2">
      <c r="O40446" s="223"/>
    </row>
    <row r="40447" spans="15:15" x14ac:dyDescent="0.2">
      <c r="O40447" s="223"/>
    </row>
    <row r="40448" spans="15:15" x14ac:dyDescent="0.2">
      <c r="O40448" s="223"/>
    </row>
    <row r="40449" spans="15:15" x14ac:dyDescent="0.2">
      <c r="O40449" s="223"/>
    </row>
    <row r="40450" spans="15:15" x14ac:dyDescent="0.2">
      <c r="O40450" s="223"/>
    </row>
    <row r="40451" spans="15:15" x14ac:dyDescent="0.2">
      <c r="O40451" s="223"/>
    </row>
    <row r="40452" spans="15:15" x14ac:dyDescent="0.2">
      <c r="O40452" s="223"/>
    </row>
    <row r="40453" spans="15:15" x14ac:dyDescent="0.2">
      <c r="O40453" s="223"/>
    </row>
    <row r="40454" spans="15:15" x14ac:dyDescent="0.2">
      <c r="O40454" s="223"/>
    </row>
    <row r="40455" spans="15:15" x14ac:dyDescent="0.2">
      <c r="O40455" s="223"/>
    </row>
    <row r="40456" spans="15:15" x14ac:dyDescent="0.2">
      <c r="O40456" s="223"/>
    </row>
    <row r="40457" spans="15:15" x14ac:dyDescent="0.2">
      <c r="O40457" s="223"/>
    </row>
    <row r="40458" spans="15:15" x14ac:dyDescent="0.2">
      <c r="O40458" s="223"/>
    </row>
    <row r="40459" spans="15:15" x14ac:dyDescent="0.2">
      <c r="O40459" s="223"/>
    </row>
    <row r="40460" spans="15:15" x14ac:dyDescent="0.2">
      <c r="O40460" s="223"/>
    </row>
    <row r="40461" spans="15:15" x14ac:dyDescent="0.2">
      <c r="O40461" s="223"/>
    </row>
    <row r="40462" spans="15:15" x14ac:dyDescent="0.2">
      <c r="O40462" s="223"/>
    </row>
    <row r="40463" spans="15:15" x14ac:dyDescent="0.2">
      <c r="O40463" s="223"/>
    </row>
    <row r="40464" spans="15:15" x14ac:dyDescent="0.2">
      <c r="O40464" s="223"/>
    </row>
    <row r="40465" spans="15:15" x14ac:dyDescent="0.2">
      <c r="O40465" s="223"/>
    </row>
    <row r="40466" spans="15:15" x14ac:dyDescent="0.2">
      <c r="O40466" s="223"/>
    </row>
    <row r="40467" spans="15:15" x14ac:dyDescent="0.2">
      <c r="O40467" s="223"/>
    </row>
    <row r="40468" spans="15:15" x14ac:dyDescent="0.2">
      <c r="O40468" s="223"/>
    </row>
    <row r="40469" spans="15:15" x14ac:dyDescent="0.2">
      <c r="O40469" s="223"/>
    </row>
    <row r="40470" spans="15:15" x14ac:dyDescent="0.2">
      <c r="O40470" s="223"/>
    </row>
    <row r="40471" spans="15:15" x14ac:dyDescent="0.2">
      <c r="O40471" s="223"/>
    </row>
    <row r="40472" spans="15:15" x14ac:dyDescent="0.2">
      <c r="O40472" s="223"/>
    </row>
    <row r="40473" spans="15:15" x14ac:dyDescent="0.2">
      <c r="O40473" s="223"/>
    </row>
    <row r="40474" spans="15:15" x14ac:dyDescent="0.2">
      <c r="O40474" s="223"/>
    </row>
    <row r="40475" spans="15:15" x14ac:dyDescent="0.2">
      <c r="O40475" s="223"/>
    </row>
    <row r="40476" spans="15:15" x14ac:dyDescent="0.2">
      <c r="O40476" s="223"/>
    </row>
    <row r="40477" spans="15:15" x14ac:dyDescent="0.2">
      <c r="O40477" s="223"/>
    </row>
    <row r="40478" spans="15:15" x14ac:dyDescent="0.2">
      <c r="O40478" s="223"/>
    </row>
    <row r="40479" spans="15:15" x14ac:dyDescent="0.2">
      <c r="O40479" s="223"/>
    </row>
    <row r="40480" spans="15:15" x14ac:dyDescent="0.2">
      <c r="O40480" s="223"/>
    </row>
    <row r="40481" spans="15:15" x14ac:dyDescent="0.2">
      <c r="O40481" s="223"/>
    </row>
    <row r="40482" spans="15:15" x14ac:dyDescent="0.2">
      <c r="O40482" s="223"/>
    </row>
    <row r="40483" spans="15:15" x14ac:dyDescent="0.2">
      <c r="O40483" s="223"/>
    </row>
    <row r="40484" spans="15:15" x14ac:dyDescent="0.2">
      <c r="O40484" s="223"/>
    </row>
    <row r="40485" spans="15:15" x14ac:dyDescent="0.2">
      <c r="O40485" s="223"/>
    </row>
    <row r="40486" spans="15:15" x14ac:dyDescent="0.2">
      <c r="O40486" s="223"/>
    </row>
    <row r="40487" spans="15:15" x14ac:dyDescent="0.2">
      <c r="O40487" s="223"/>
    </row>
    <row r="40488" spans="15:15" x14ac:dyDescent="0.2">
      <c r="O40488" s="223"/>
    </row>
    <row r="40489" spans="15:15" x14ac:dyDescent="0.2">
      <c r="O40489" s="223"/>
    </row>
    <row r="40490" spans="15:15" x14ac:dyDescent="0.2">
      <c r="O40490" s="223"/>
    </row>
    <row r="40491" spans="15:15" x14ac:dyDescent="0.2">
      <c r="O40491" s="223"/>
    </row>
    <row r="40492" spans="15:15" x14ac:dyDescent="0.2">
      <c r="O40492" s="223"/>
    </row>
    <row r="40493" spans="15:15" x14ac:dyDescent="0.2">
      <c r="O40493" s="223"/>
    </row>
    <row r="40494" spans="15:15" x14ac:dyDescent="0.2">
      <c r="O40494" s="223"/>
    </row>
    <row r="40495" spans="15:15" x14ac:dyDescent="0.2">
      <c r="O40495" s="223"/>
    </row>
    <row r="40496" spans="15:15" x14ac:dyDescent="0.2">
      <c r="O40496" s="223"/>
    </row>
    <row r="40497" spans="15:15" x14ac:dyDescent="0.2">
      <c r="O40497" s="223"/>
    </row>
    <row r="40498" spans="15:15" x14ac:dyDescent="0.2">
      <c r="O40498" s="223"/>
    </row>
    <row r="40499" spans="15:15" x14ac:dyDescent="0.2">
      <c r="O40499" s="223"/>
    </row>
    <row r="40500" spans="15:15" x14ac:dyDescent="0.2">
      <c r="O40500" s="223"/>
    </row>
    <row r="40501" spans="15:15" x14ac:dyDescent="0.2">
      <c r="O40501" s="223"/>
    </row>
    <row r="40502" spans="15:15" x14ac:dyDescent="0.2">
      <c r="O40502" s="223"/>
    </row>
    <row r="40503" spans="15:15" x14ac:dyDescent="0.2">
      <c r="O40503" s="223"/>
    </row>
    <row r="40504" spans="15:15" x14ac:dyDescent="0.2">
      <c r="O40504" s="223"/>
    </row>
    <row r="40505" spans="15:15" x14ac:dyDescent="0.2">
      <c r="O40505" s="223"/>
    </row>
    <row r="40506" spans="15:15" x14ac:dyDescent="0.2">
      <c r="O40506" s="223"/>
    </row>
    <row r="40507" spans="15:15" x14ac:dyDescent="0.2">
      <c r="O40507" s="223"/>
    </row>
    <row r="40508" spans="15:15" x14ac:dyDescent="0.2">
      <c r="O40508" s="223"/>
    </row>
    <row r="40509" spans="15:15" x14ac:dyDescent="0.2">
      <c r="O40509" s="223"/>
    </row>
    <row r="40510" spans="15:15" x14ac:dyDescent="0.2">
      <c r="O40510" s="223"/>
    </row>
    <row r="40511" spans="15:15" x14ac:dyDescent="0.2">
      <c r="O40511" s="223"/>
    </row>
    <row r="40512" spans="15:15" x14ac:dyDescent="0.2">
      <c r="O40512" s="223"/>
    </row>
    <row r="40513" spans="15:15" x14ac:dyDescent="0.2">
      <c r="O40513" s="223"/>
    </row>
    <row r="40514" spans="15:15" x14ac:dyDescent="0.2">
      <c r="O40514" s="223"/>
    </row>
    <row r="40515" spans="15:15" x14ac:dyDescent="0.2">
      <c r="O40515" s="223"/>
    </row>
    <row r="40516" spans="15:15" x14ac:dyDescent="0.2">
      <c r="O40516" s="223"/>
    </row>
    <row r="40517" spans="15:15" x14ac:dyDescent="0.2">
      <c r="O40517" s="223"/>
    </row>
    <row r="40518" spans="15:15" x14ac:dyDescent="0.2">
      <c r="O40518" s="223"/>
    </row>
    <row r="40519" spans="15:15" x14ac:dyDescent="0.2">
      <c r="O40519" s="223"/>
    </row>
    <row r="40520" spans="15:15" x14ac:dyDescent="0.2">
      <c r="O40520" s="223"/>
    </row>
    <row r="40521" spans="15:15" x14ac:dyDescent="0.2">
      <c r="O40521" s="223"/>
    </row>
    <row r="40522" spans="15:15" x14ac:dyDescent="0.2">
      <c r="O40522" s="223"/>
    </row>
    <row r="40523" spans="15:15" x14ac:dyDescent="0.2">
      <c r="O40523" s="223"/>
    </row>
    <row r="40524" spans="15:15" x14ac:dyDescent="0.2">
      <c r="O40524" s="223"/>
    </row>
    <row r="40525" spans="15:15" x14ac:dyDescent="0.2">
      <c r="O40525" s="223"/>
    </row>
    <row r="40526" spans="15:15" x14ac:dyDescent="0.2">
      <c r="O40526" s="223"/>
    </row>
    <row r="40527" spans="15:15" x14ac:dyDescent="0.2">
      <c r="O40527" s="223"/>
    </row>
    <row r="40528" spans="15:15" x14ac:dyDescent="0.2">
      <c r="O40528" s="223"/>
    </row>
    <row r="40529" spans="15:15" x14ac:dyDescent="0.2">
      <c r="O40529" s="223"/>
    </row>
    <row r="40530" spans="15:15" x14ac:dyDescent="0.2">
      <c r="O40530" s="223"/>
    </row>
    <row r="40531" spans="15:15" x14ac:dyDescent="0.2">
      <c r="O40531" s="223"/>
    </row>
    <row r="40532" spans="15:15" x14ac:dyDescent="0.2">
      <c r="O40532" s="223"/>
    </row>
    <row r="40533" spans="15:15" x14ac:dyDescent="0.2">
      <c r="O40533" s="223"/>
    </row>
    <row r="40534" spans="15:15" x14ac:dyDescent="0.2">
      <c r="O40534" s="223"/>
    </row>
    <row r="40535" spans="15:15" x14ac:dyDescent="0.2">
      <c r="O40535" s="223"/>
    </row>
    <row r="40536" spans="15:15" x14ac:dyDescent="0.2">
      <c r="O40536" s="223"/>
    </row>
    <row r="40537" spans="15:15" x14ac:dyDescent="0.2">
      <c r="O40537" s="223"/>
    </row>
    <row r="40538" spans="15:15" x14ac:dyDescent="0.2">
      <c r="O40538" s="223"/>
    </row>
    <row r="40539" spans="15:15" x14ac:dyDescent="0.2">
      <c r="O40539" s="223"/>
    </row>
    <row r="40540" spans="15:15" x14ac:dyDescent="0.2">
      <c r="O40540" s="223"/>
    </row>
    <row r="40541" spans="15:15" x14ac:dyDescent="0.2">
      <c r="O40541" s="223"/>
    </row>
    <row r="40542" spans="15:15" x14ac:dyDescent="0.2">
      <c r="O40542" s="223"/>
    </row>
    <row r="40543" spans="15:15" x14ac:dyDescent="0.2">
      <c r="O40543" s="223"/>
    </row>
    <row r="40544" spans="15:15" x14ac:dyDescent="0.2">
      <c r="O40544" s="223"/>
    </row>
    <row r="40545" spans="15:15" x14ac:dyDescent="0.2">
      <c r="O40545" s="223"/>
    </row>
    <row r="40546" spans="15:15" x14ac:dyDescent="0.2">
      <c r="O40546" s="223"/>
    </row>
    <row r="40547" spans="15:15" x14ac:dyDescent="0.2">
      <c r="O40547" s="223"/>
    </row>
    <row r="40548" spans="15:15" x14ac:dyDescent="0.2">
      <c r="O40548" s="223"/>
    </row>
    <row r="40549" spans="15:15" x14ac:dyDescent="0.2">
      <c r="O40549" s="223"/>
    </row>
    <row r="40550" spans="15:15" x14ac:dyDescent="0.2">
      <c r="O40550" s="223"/>
    </row>
    <row r="40551" spans="15:15" x14ac:dyDescent="0.2">
      <c r="O40551" s="223"/>
    </row>
    <row r="40552" spans="15:15" x14ac:dyDescent="0.2">
      <c r="O40552" s="223"/>
    </row>
    <row r="40553" spans="15:15" x14ac:dyDescent="0.2">
      <c r="O40553" s="223"/>
    </row>
    <row r="40554" spans="15:15" x14ac:dyDescent="0.2">
      <c r="O40554" s="223"/>
    </row>
    <row r="40555" spans="15:15" x14ac:dyDescent="0.2">
      <c r="O40555" s="223"/>
    </row>
    <row r="40556" spans="15:15" x14ac:dyDescent="0.2">
      <c r="O40556" s="223"/>
    </row>
    <row r="40557" spans="15:15" x14ac:dyDescent="0.2">
      <c r="O40557" s="223"/>
    </row>
    <row r="40558" spans="15:15" x14ac:dyDescent="0.2">
      <c r="O40558" s="223"/>
    </row>
    <row r="40559" spans="15:15" x14ac:dyDescent="0.2">
      <c r="O40559" s="223"/>
    </row>
    <row r="40560" spans="15:15" x14ac:dyDescent="0.2">
      <c r="O40560" s="223"/>
    </row>
    <row r="40561" spans="15:15" x14ac:dyDescent="0.2">
      <c r="O40561" s="223"/>
    </row>
    <row r="40562" spans="15:15" x14ac:dyDescent="0.2">
      <c r="O40562" s="223"/>
    </row>
    <row r="40563" spans="15:15" x14ac:dyDescent="0.2">
      <c r="O40563" s="223"/>
    </row>
    <row r="40564" spans="15:15" x14ac:dyDescent="0.2">
      <c r="O40564" s="223"/>
    </row>
    <row r="40565" spans="15:15" x14ac:dyDescent="0.2">
      <c r="O40565" s="223"/>
    </row>
    <row r="40566" spans="15:15" x14ac:dyDescent="0.2">
      <c r="O40566" s="223"/>
    </row>
    <row r="40567" spans="15:15" x14ac:dyDescent="0.2">
      <c r="O40567" s="223"/>
    </row>
    <row r="40568" spans="15:15" x14ac:dyDescent="0.2">
      <c r="O40568" s="223"/>
    </row>
    <row r="40569" spans="15:15" x14ac:dyDescent="0.2">
      <c r="O40569" s="223"/>
    </row>
    <row r="40570" spans="15:15" x14ac:dyDescent="0.2">
      <c r="O40570" s="223"/>
    </row>
    <row r="40571" spans="15:15" x14ac:dyDescent="0.2">
      <c r="O40571" s="223"/>
    </row>
    <row r="40572" spans="15:15" x14ac:dyDescent="0.2">
      <c r="O40572" s="223"/>
    </row>
    <row r="40573" spans="15:15" x14ac:dyDescent="0.2">
      <c r="O40573" s="223"/>
    </row>
    <row r="40574" spans="15:15" x14ac:dyDescent="0.2">
      <c r="O40574" s="223"/>
    </row>
    <row r="40575" spans="15:15" x14ac:dyDescent="0.2">
      <c r="O40575" s="223"/>
    </row>
    <row r="40576" spans="15:15" x14ac:dyDescent="0.2">
      <c r="O40576" s="223"/>
    </row>
    <row r="40577" spans="15:15" x14ac:dyDescent="0.2">
      <c r="O40577" s="223"/>
    </row>
    <row r="40578" spans="15:15" x14ac:dyDescent="0.2">
      <c r="O40578" s="223"/>
    </row>
    <row r="40579" spans="15:15" x14ac:dyDescent="0.2">
      <c r="O40579" s="223"/>
    </row>
    <row r="40580" spans="15:15" x14ac:dyDescent="0.2">
      <c r="O40580" s="223"/>
    </row>
    <row r="40581" spans="15:15" x14ac:dyDescent="0.2">
      <c r="O40581" s="223"/>
    </row>
    <row r="40582" spans="15:15" x14ac:dyDescent="0.2">
      <c r="O40582" s="223"/>
    </row>
    <row r="40583" spans="15:15" x14ac:dyDescent="0.2">
      <c r="O40583" s="223"/>
    </row>
    <row r="40584" spans="15:15" x14ac:dyDescent="0.2">
      <c r="O40584" s="223"/>
    </row>
    <row r="40585" spans="15:15" x14ac:dyDescent="0.2">
      <c r="O40585" s="223"/>
    </row>
    <row r="40586" spans="15:15" x14ac:dyDescent="0.2">
      <c r="O40586" s="223"/>
    </row>
    <row r="40587" spans="15:15" x14ac:dyDescent="0.2">
      <c r="O40587" s="223"/>
    </row>
    <row r="40588" spans="15:15" x14ac:dyDescent="0.2">
      <c r="O40588" s="223"/>
    </row>
    <row r="40589" spans="15:15" x14ac:dyDescent="0.2">
      <c r="O40589" s="223"/>
    </row>
    <row r="40590" spans="15:15" x14ac:dyDescent="0.2">
      <c r="O40590" s="223"/>
    </row>
    <row r="40591" spans="15:15" x14ac:dyDescent="0.2">
      <c r="O40591" s="223"/>
    </row>
    <row r="40592" spans="15:15" x14ac:dyDescent="0.2">
      <c r="O40592" s="223"/>
    </row>
    <row r="40593" spans="15:15" x14ac:dyDescent="0.2">
      <c r="O40593" s="223"/>
    </row>
    <row r="40594" spans="15:15" x14ac:dyDescent="0.2">
      <c r="O40594" s="223"/>
    </row>
    <row r="40595" spans="15:15" x14ac:dyDescent="0.2">
      <c r="O40595" s="223"/>
    </row>
    <row r="40596" spans="15:15" x14ac:dyDescent="0.2">
      <c r="O40596" s="223"/>
    </row>
    <row r="40597" spans="15:15" x14ac:dyDescent="0.2">
      <c r="O40597" s="223"/>
    </row>
    <row r="40598" spans="15:15" x14ac:dyDescent="0.2">
      <c r="O40598" s="223"/>
    </row>
    <row r="40599" spans="15:15" x14ac:dyDescent="0.2">
      <c r="O40599" s="223"/>
    </row>
    <row r="40600" spans="15:15" x14ac:dyDescent="0.2">
      <c r="O40600" s="223"/>
    </row>
    <row r="40601" spans="15:15" x14ac:dyDescent="0.2">
      <c r="O40601" s="223"/>
    </row>
    <row r="40602" spans="15:15" x14ac:dyDescent="0.2">
      <c r="O40602" s="223"/>
    </row>
    <row r="40603" spans="15:15" x14ac:dyDescent="0.2">
      <c r="O40603" s="223"/>
    </row>
    <row r="40604" spans="15:15" x14ac:dyDescent="0.2">
      <c r="O40604" s="223"/>
    </row>
    <row r="40605" spans="15:15" x14ac:dyDescent="0.2">
      <c r="O40605" s="223"/>
    </row>
    <row r="40606" spans="15:15" x14ac:dyDescent="0.2">
      <c r="O40606" s="223"/>
    </row>
    <row r="40607" spans="15:15" x14ac:dyDescent="0.2">
      <c r="O40607" s="223"/>
    </row>
    <row r="40608" spans="15:15" x14ac:dyDescent="0.2">
      <c r="O40608" s="223"/>
    </row>
    <row r="40609" spans="15:15" x14ac:dyDescent="0.2">
      <c r="O40609" s="223"/>
    </row>
    <row r="40610" spans="15:15" x14ac:dyDescent="0.2">
      <c r="O40610" s="223"/>
    </row>
    <row r="40611" spans="15:15" x14ac:dyDescent="0.2">
      <c r="O40611" s="223"/>
    </row>
    <row r="40612" spans="15:15" x14ac:dyDescent="0.2">
      <c r="O40612" s="223"/>
    </row>
    <row r="40613" spans="15:15" x14ac:dyDescent="0.2">
      <c r="O40613" s="223"/>
    </row>
    <row r="40614" spans="15:15" x14ac:dyDescent="0.2">
      <c r="O40614" s="223"/>
    </row>
    <row r="40615" spans="15:15" x14ac:dyDescent="0.2">
      <c r="O40615" s="223"/>
    </row>
    <row r="40616" spans="15:15" x14ac:dyDescent="0.2">
      <c r="O40616" s="223"/>
    </row>
    <row r="40617" spans="15:15" x14ac:dyDescent="0.2">
      <c r="O40617" s="223"/>
    </row>
    <row r="40618" spans="15:15" x14ac:dyDescent="0.2">
      <c r="O40618" s="223"/>
    </row>
    <row r="40619" spans="15:15" x14ac:dyDescent="0.2">
      <c r="O40619" s="223"/>
    </row>
    <row r="40620" spans="15:15" x14ac:dyDescent="0.2">
      <c r="O40620" s="223"/>
    </row>
    <row r="40621" spans="15:15" x14ac:dyDescent="0.2">
      <c r="O40621" s="223"/>
    </row>
    <row r="40622" spans="15:15" x14ac:dyDescent="0.2">
      <c r="O40622" s="223"/>
    </row>
    <row r="40623" spans="15:15" x14ac:dyDescent="0.2">
      <c r="O40623" s="223"/>
    </row>
    <row r="40624" spans="15:15" x14ac:dyDescent="0.2">
      <c r="O40624" s="223"/>
    </row>
    <row r="40625" spans="15:15" x14ac:dyDescent="0.2">
      <c r="O40625" s="223"/>
    </row>
    <row r="40626" spans="15:15" x14ac:dyDescent="0.2">
      <c r="O40626" s="223"/>
    </row>
    <row r="40627" spans="15:15" x14ac:dyDescent="0.2">
      <c r="O40627" s="223"/>
    </row>
    <row r="40628" spans="15:15" x14ac:dyDescent="0.2">
      <c r="O40628" s="223"/>
    </row>
    <row r="40629" spans="15:15" x14ac:dyDescent="0.2">
      <c r="O40629" s="223"/>
    </row>
    <row r="40630" spans="15:15" x14ac:dyDescent="0.2">
      <c r="O40630" s="223"/>
    </row>
    <row r="40631" spans="15:15" x14ac:dyDescent="0.2">
      <c r="O40631" s="223"/>
    </row>
    <row r="40632" spans="15:15" x14ac:dyDescent="0.2">
      <c r="O40632" s="223"/>
    </row>
    <row r="40633" spans="15:15" x14ac:dyDescent="0.2">
      <c r="O40633" s="223"/>
    </row>
    <row r="40634" spans="15:15" x14ac:dyDescent="0.2">
      <c r="O40634" s="223"/>
    </row>
    <row r="40635" spans="15:15" x14ac:dyDescent="0.2">
      <c r="O40635" s="223"/>
    </row>
    <row r="40636" spans="15:15" x14ac:dyDescent="0.2">
      <c r="O40636" s="223"/>
    </row>
    <row r="40637" spans="15:15" x14ac:dyDescent="0.2">
      <c r="O40637" s="223"/>
    </row>
    <row r="40638" spans="15:15" x14ac:dyDescent="0.2">
      <c r="O40638" s="223"/>
    </row>
    <row r="40639" spans="15:15" x14ac:dyDescent="0.2">
      <c r="O40639" s="223"/>
    </row>
    <row r="40640" spans="15:15" x14ac:dyDescent="0.2">
      <c r="O40640" s="223"/>
    </row>
    <row r="40641" spans="15:15" x14ac:dyDescent="0.2">
      <c r="O40641" s="223"/>
    </row>
    <row r="40642" spans="15:15" x14ac:dyDescent="0.2">
      <c r="O40642" s="223"/>
    </row>
    <row r="40643" spans="15:15" x14ac:dyDescent="0.2">
      <c r="O40643" s="223"/>
    </row>
    <row r="40644" spans="15:15" x14ac:dyDescent="0.2">
      <c r="O40644" s="223"/>
    </row>
    <row r="40645" spans="15:15" x14ac:dyDescent="0.2">
      <c r="O40645" s="223"/>
    </row>
    <row r="40646" spans="15:15" x14ac:dyDescent="0.2">
      <c r="O40646" s="223"/>
    </row>
    <row r="40647" spans="15:15" x14ac:dyDescent="0.2">
      <c r="O40647" s="223"/>
    </row>
    <row r="40648" spans="15:15" x14ac:dyDescent="0.2">
      <c r="O40648" s="223"/>
    </row>
    <row r="40649" spans="15:15" x14ac:dyDescent="0.2">
      <c r="O40649" s="223"/>
    </row>
    <row r="40650" spans="15:15" x14ac:dyDescent="0.2">
      <c r="O40650" s="223"/>
    </row>
    <row r="40651" spans="15:15" x14ac:dyDescent="0.2">
      <c r="O40651" s="223"/>
    </row>
    <row r="40652" spans="15:15" x14ac:dyDescent="0.2">
      <c r="O40652" s="223"/>
    </row>
    <row r="40653" spans="15:15" x14ac:dyDescent="0.2">
      <c r="O40653" s="223"/>
    </row>
    <row r="40654" spans="15:15" x14ac:dyDescent="0.2">
      <c r="O40654" s="223"/>
    </row>
    <row r="40655" spans="15:15" x14ac:dyDescent="0.2">
      <c r="O40655" s="223"/>
    </row>
    <row r="40656" spans="15:15" x14ac:dyDescent="0.2">
      <c r="O40656" s="223"/>
    </row>
    <row r="40657" spans="15:15" x14ac:dyDescent="0.2">
      <c r="O40657" s="223"/>
    </row>
    <row r="40658" spans="15:15" x14ac:dyDescent="0.2">
      <c r="O40658" s="223"/>
    </row>
    <row r="40659" spans="15:15" x14ac:dyDescent="0.2">
      <c r="O40659" s="223"/>
    </row>
    <row r="40660" spans="15:15" x14ac:dyDescent="0.2">
      <c r="O40660" s="223"/>
    </row>
    <row r="40661" spans="15:15" x14ac:dyDescent="0.2">
      <c r="O40661" s="223"/>
    </row>
    <row r="40662" spans="15:15" x14ac:dyDescent="0.2">
      <c r="O40662" s="223"/>
    </row>
    <row r="40663" spans="15:15" x14ac:dyDescent="0.2">
      <c r="O40663" s="223"/>
    </row>
    <row r="40664" spans="15:15" x14ac:dyDescent="0.2">
      <c r="O40664" s="223"/>
    </row>
    <row r="40665" spans="15:15" x14ac:dyDescent="0.2">
      <c r="O40665" s="223"/>
    </row>
    <row r="40666" spans="15:15" x14ac:dyDescent="0.2">
      <c r="O40666" s="223"/>
    </row>
    <row r="40667" spans="15:15" x14ac:dyDescent="0.2">
      <c r="O40667" s="223"/>
    </row>
    <row r="40668" spans="15:15" x14ac:dyDescent="0.2">
      <c r="O40668" s="223"/>
    </row>
    <row r="40669" spans="15:15" x14ac:dyDescent="0.2">
      <c r="O40669" s="223"/>
    </row>
    <row r="40670" spans="15:15" x14ac:dyDescent="0.2">
      <c r="O40670" s="223"/>
    </row>
    <row r="40671" spans="15:15" x14ac:dyDescent="0.2">
      <c r="O40671" s="223"/>
    </row>
    <row r="40672" spans="15:15" x14ac:dyDescent="0.2">
      <c r="O40672" s="223"/>
    </row>
    <row r="40673" spans="15:15" x14ac:dyDescent="0.2">
      <c r="O40673" s="223"/>
    </row>
    <row r="40674" spans="15:15" x14ac:dyDescent="0.2">
      <c r="O40674" s="223"/>
    </row>
    <row r="40675" spans="15:15" x14ac:dyDescent="0.2">
      <c r="O40675" s="223"/>
    </row>
    <row r="40676" spans="15:15" x14ac:dyDescent="0.2">
      <c r="O40676" s="223"/>
    </row>
    <row r="40677" spans="15:15" x14ac:dyDescent="0.2">
      <c r="O40677" s="223"/>
    </row>
    <row r="40678" spans="15:15" x14ac:dyDescent="0.2">
      <c r="O40678" s="223"/>
    </row>
    <row r="40679" spans="15:15" x14ac:dyDescent="0.2">
      <c r="O40679" s="223"/>
    </row>
    <row r="40680" spans="15:15" x14ac:dyDescent="0.2">
      <c r="O40680" s="223"/>
    </row>
    <row r="40681" spans="15:15" x14ac:dyDescent="0.2">
      <c r="O40681" s="223"/>
    </row>
    <row r="40682" spans="15:15" x14ac:dyDescent="0.2">
      <c r="O40682" s="223"/>
    </row>
    <row r="40683" spans="15:15" x14ac:dyDescent="0.2">
      <c r="O40683" s="223"/>
    </row>
    <row r="40684" spans="15:15" x14ac:dyDescent="0.2">
      <c r="O40684" s="223"/>
    </row>
    <row r="40685" spans="15:15" x14ac:dyDescent="0.2">
      <c r="O40685" s="223"/>
    </row>
    <row r="40686" spans="15:15" x14ac:dyDescent="0.2">
      <c r="O40686" s="223"/>
    </row>
    <row r="40687" spans="15:15" x14ac:dyDescent="0.2">
      <c r="O40687" s="223"/>
    </row>
    <row r="40688" spans="15:15" x14ac:dyDescent="0.2">
      <c r="O40688" s="223"/>
    </row>
    <row r="40689" spans="15:15" x14ac:dyDescent="0.2">
      <c r="O40689" s="223"/>
    </row>
    <row r="40690" spans="15:15" x14ac:dyDescent="0.2">
      <c r="O40690" s="223"/>
    </row>
    <row r="40691" spans="15:15" x14ac:dyDescent="0.2">
      <c r="O40691" s="223"/>
    </row>
    <row r="40692" spans="15:15" x14ac:dyDescent="0.2">
      <c r="O40692" s="223"/>
    </row>
    <row r="40693" spans="15:15" x14ac:dyDescent="0.2">
      <c r="O40693" s="223"/>
    </row>
    <row r="40694" spans="15:15" x14ac:dyDescent="0.2">
      <c r="O40694" s="223"/>
    </row>
    <row r="40695" spans="15:15" x14ac:dyDescent="0.2">
      <c r="O40695" s="223"/>
    </row>
    <row r="40696" spans="15:15" x14ac:dyDescent="0.2">
      <c r="O40696" s="223"/>
    </row>
    <row r="40697" spans="15:15" x14ac:dyDescent="0.2">
      <c r="O40697" s="223"/>
    </row>
    <row r="40698" spans="15:15" x14ac:dyDescent="0.2">
      <c r="O40698" s="223"/>
    </row>
    <row r="40699" spans="15:15" x14ac:dyDescent="0.2">
      <c r="O40699" s="223"/>
    </row>
    <row r="40700" spans="15:15" x14ac:dyDescent="0.2">
      <c r="O40700" s="223"/>
    </row>
    <row r="40701" spans="15:15" x14ac:dyDescent="0.2">
      <c r="O40701" s="223"/>
    </row>
    <row r="40702" spans="15:15" x14ac:dyDescent="0.2">
      <c r="O40702" s="223"/>
    </row>
    <row r="40703" spans="15:15" x14ac:dyDescent="0.2">
      <c r="O40703" s="223"/>
    </row>
    <row r="40704" spans="15:15" x14ac:dyDescent="0.2">
      <c r="O40704" s="223"/>
    </row>
    <row r="40705" spans="15:15" x14ac:dyDescent="0.2">
      <c r="O40705" s="223"/>
    </row>
    <row r="40706" spans="15:15" x14ac:dyDescent="0.2">
      <c r="O40706" s="223"/>
    </row>
    <row r="40707" spans="15:15" x14ac:dyDescent="0.2">
      <c r="O40707" s="223"/>
    </row>
    <row r="40708" spans="15:15" x14ac:dyDescent="0.2">
      <c r="O40708" s="223"/>
    </row>
    <row r="40709" spans="15:15" x14ac:dyDescent="0.2">
      <c r="O40709" s="223"/>
    </row>
    <row r="40710" spans="15:15" x14ac:dyDescent="0.2">
      <c r="O40710" s="223"/>
    </row>
    <row r="40711" spans="15:15" x14ac:dyDescent="0.2">
      <c r="O40711" s="223"/>
    </row>
    <row r="40712" spans="15:15" x14ac:dyDescent="0.2">
      <c r="O40712" s="223"/>
    </row>
    <row r="40713" spans="15:15" x14ac:dyDescent="0.2">
      <c r="O40713" s="223"/>
    </row>
    <row r="40714" spans="15:15" x14ac:dyDescent="0.2">
      <c r="O40714" s="223"/>
    </row>
    <row r="40715" spans="15:15" x14ac:dyDescent="0.2">
      <c r="O40715" s="223"/>
    </row>
    <row r="40716" spans="15:15" x14ac:dyDescent="0.2">
      <c r="O40716" s="223"/>
    </row>
    <row r="40717" spans="15:15" x14ac:dyDescent="0.2">
      <c r="O40717" s="223"/>
    </row>
    <row r="40718" spans="15:15" x14ac:dyDescent="0.2">
      <c r="O40718" s="223"/>
    </row>
    <row r="40719" spans="15:15" x14ac:dyDescent="0.2">
      <c r="O40719" s="223"/>
    </row>
    <row r="40720" spans="15:15" x14ac:dyDescent="0.2">
      <c r="O40720" s="223"/>
    </row>
    <row r="40721" spans="15:15" x14ac:dyDescent="0.2">
      <c r="O40721" s="223"/>
    </row>
    <row r="40722" spans="15:15" x14ac:dyDescent="0.2">
      <c r="O40722" s="223"/>
    </row>
    <row r="40723" spans="15:15" x14ac:dyDescent="0.2">
      <c r="O40723" s="223"/>
    </row>
    <row r="40724" spans="15:15" x14ac:dyDescent="0.2">
      <c r="O40724" s="223"/>
    </row>
    <row r="40725" spans="15:15" x14ac:dyDescent="0.2">
      <c r="O40725" s="223"/>
    </row>
    <row r="40726" spans="15:15" x14ac:dyDescent="0.2">
      <c r="O40726" s="223"/>
    </row>
    <row r="40727" spans="15:15" x14ac:dyDescent="0.2">
      <c r="O40727" s="223"/>
    </row>
    <row r="40728" spans="15:15" x14ac:dyDescent="0.2">
      <c r="O40728" s="223"/>
    </row>
    <row r="40729" spans="15:15" x14ac:dyDescent="0.2">
      <c r="O40729" s="223"/>
    </row>
    <row r="40730" spans="15:15" x14ac:dyDescent="0.2">
      <c r="O40730" s="223"/>
    </row>
    <row r="40731" spans="15:15" x14ac:dyDescent="0.2">
      <c r="O40731" s="223"/>
    </row>
    <row r="40732" spans="15:15" x14ac:dyDescent="0.2">
      <c r="O40732" s="223"/>
    </row>
    <row r="40733" spans="15:15" x14ac:dyDescent="0.2">
      <c r="O40733" s="223"/>
    </row>
    <row r="40734" spans="15:15" x14ac:dyDescent="0.2">
      <c r="O40734" s="223"/>
    </row>
    <row r="40735" spans="15:15" x14ac:dyDescent="0.2">
      <c r="O40735" s="223"/>
    </row>
    <row r="40736" spans="15:15" x14ac:dyDescent="0.2">
      <c r="O40736" s="223"/>
    </row>
    <row r="40737" spans="15:15" x14ac:dyDescent="0.2">
      <c r="O40737" s="223"/>
    </row>
    <row r="40738" spans="15:15" x14ac:dyDescent="0.2">
      <c r="O40738" s="223"/>
    </row>
    <row r="40739" spans="15:15" x14ac:dyDescent="0.2">
      <c r="O40739" s="223"/>
    </row>
    <row r="40740" spans="15:15" x14ac:dyDescent="0.2">
      <c r="O40740" s="223"/>
    </row>
    <row r="40741" spans="15:15" x14ac:dyDescent="0.2">
      <c r="O40741" s="223"/>
    </row>
    <row r="40742" spans="15:15" x14ac:dyDescent="0.2">
      <c r="O40742" s="223"/>
    </row>
    <row r="40743" spans="15:15" x14ac:dyDescent="0.2">
      <c r="O40743" s="223"/>
    </row>
    <row r="40744" spans="15:15" x14ac:dyDescent="0.2">
      <c r="O40744" s="223"/>
    </row>
    <row r="40745" spans="15:15" x14ac:dyDescent="0.2">
      <c r="O40745" s="223"/>
    </row>
    <row r="40746" spans="15:15" x14ac:dyDescent="0.2">
      <c r="O40746" s="223"/>
    </row>
    <row r="40747" spans="15:15" x14ac:dyDescent="0.2">
      <c r="O40747" s="223"/>
    </row>
    <row r="40748" spans="15:15" x14ac:dyDescent="0.2">
      <c r="O40748" s="223"/>
    </row>
    <row r="40749" spans="15:15" x14ac:dyDescent="0.2">
      <c r="O40749" s="223"/>
    </row>
    <row r="40750" spans="15:15" x14ac:dyDescent="0.2">
      <c r="O40750" s="223"/>
    </row>
    <row r="40751" spans="15:15" x14ac:dyDescent="0.2">
      <c r="O40751" s="223"/>
    </row>
    <row r="40752" spans="15:15" x14ac:dyDescent="0.2">
      <c r="O40752" s="223"/>
    </row>
    <row r="40753" spans="15:15" x14ac:dyDescent="0.2">
      <c r="O40753" s="223"/>
    </row>
    <row r="40754" spans="15:15" x14ac:dyDescent="0.2">
      <c r="O40754" s="223"/>
    </row>
    <row r="40755" spans="15:15" x14ac:dyDescent="0.2">
      <c r="O40755" s="223"/>
    </row>
    <row r="40756" spans="15:15" x14ac:dyDescent="0.2">
      <c r="O40756" s="223"/>
    </row>
    <row r="40757" spans="15:15" x14ac:dyDescent="0.2">
      <c r="O40757" s="223"/>
    </row>
    <row r="40758" spans="15:15" x14ac:dyDescent="0.2">
      <c r="O40758" s="223"/>
    </row>
    <row r="40759" spans="15:15" x14ac:dyDescent="0.2">
      <c r="O40759" s="223"/>
    </row>
    <row r="40760" spans="15:15" x14ac:dyDescent="0.2">
      <c r="O40760" s="223"/>
    </row>
    <row r="40761" spans="15:15" x14ac:dyDescent="0.2">
      <c r="O40761" s="223"/>
    </row>
    <row r="40762" spans="15:15" x14ac:dyDescent="0.2">
      <c r="O40762" s="223"/>
    </row>
    <row r="40763" spans="15:15" x14ac:dyDescent="0.2">
      <c r="O40763" s="223"/>
    </row>
    <row r="40764" spans="15:15" x14ac:dyDescent="0.2">
      <c r="O40764" s="223"/>
    </row>
    <row r="40765" spans="15:15" x14ac:dyDescent="0.2">
      <c r="O40765" s="223"/>
    </row>
    <row r="40766" spans="15:15" x14ac:dyDescent="0.2">
      <c r="O40766" s="223"/>
    </row>
    <row r="40767" spans="15:15" x14ac:dyDescent="0.2">
      <c r="O40767" s="223"/>
    </row>
    <row r="40768" spans="15:15" x14ac:dyDescent="0.2">
      <c r="O40768" s="223"/>
    </row>
    <row r="40769" spans="15:15" x14ac:dyDescent="0.2">
      <c r="O40769" s="223"/>
    </row>
    <row r="40770" spans="15:15" x14ac:dyDescent="0.2">
      <c r="O40770" s="223"/>
    </row>
    <row r="40771" spans="15:15" x14ac:dyDescent="0.2">
      <c r="O40771" s="223"/>
    </row>
    <row r="40772" spans="15:15" x14ac:dyDescent="0.2">
      <c r="O40772" s="223"/>
    </row>
    <row r="40773" spans="15:15" x14ac:dyDescent="0.2">
      <c r="O40773" s="223"/>
    </row>
    <row r="40774" spans="15:15" x14ac:dyDescent="0.2">
      <c r="O40774" s="223"/>
    </row>
    <row r="40775" spans="15:15" x14ac:dyDescent="0.2">
      <c r="O40775" s="223"/>
    </row>
    <row r="40776" spans="15:15" x14ac:dyDescent="0.2">
      <c r="O40776" s="223"/>
    </row>
    <row r="40777" spans="15:15" x14ac:dyDescent="0.2">
      <c r="O40777" s="223"/>
    </row>
    <row r="40778" spans="15:15" x14ac:dyDescent="0.2">
      <c r="O40778" s="223"/>
    </row>
    <row r="40779" spans="15:15" x14ac:dyDescent="0.2">
      <c r="O40779" s="223"/>
    </row>
    <row r="40780" spans="15:15" x14ac:dyDescent="0.2">
      <c r="O40780" s="223"/>
    </row>
    <row r="40781" spans="15:15" x14ac:dyDescent="0.2">
      <c r="O40781" s="223"/>
    </row>
    <row r="40782" spans="15:15" x14ac:dyDescent="0.2">
      <c r="O40782" s="223"/>
    </row>
    <row r="40783" spans="15:15" x14ac:dyDescent="0.2">
      <c r="O40783" s="223"/>
    </row>
    <row r="40784" spans="15:15" x14ac:dyDescent="0.2">
      <c r="O40784" s="223"/>
    </row>
    <row r="40785" spans="15:15" x14ac:dyDescent="0.2">
      <c r="O40785" s="223"/>
    </row>
    <row r="40786" spans="15:15" x14ac:dyDescent="0.2">
      <c r="O40786" s="223"/>
    </row>
    <row r="40787" spans="15:15" x14ac:dyDescent="0.2">
      <c r="O40787" s="223"/>
    </row>
    <row r="40788" spans="15:15" x14ac:dyDescent="0.2">
      <c r="O40788" s="223"/>
    </row>
    <row r="40789" spans="15:15" x14ac:dyDescent="0.2">
      <c r="O40789" s="223"/>
    </row>
    <row r="40790" spans="15:15" x14ac:dyDescent="0.2">
      <c r="O40790" s="223"/>
    </row>
    <row r="40791" spans="15:15" x14ac:dyDescent="0.2">
      <c r="O40791" s="223"/>
    </row>
    <row r="40792" spans="15:15" x14ac:dyDescent="0.2">
      <c r="O40792" s="223"/>
    </row>
    <row r="40793" spans="15:15" x14ac:dyDescent="0.2">
      <c r="O40793" s="223"/>
    </row>
    <row r="40794" spans="15:15" x14ac:dyDescent="0.2">
      <c r="O40794" s="223"/>
    </row>
    <row r="40795" spans="15:15" x14ac:dyDescent="0.2">
      <c r="O40795" s="223"/>
    </row>
    <row r="40796" spans="15:15" x14ac:dyDescent="0.2">
      <c r="O40796" s="223"/>
    </row>
    <row r="40797" spans="15:15" x14ac:dyDescent="0.2">
      <c r="O40797" s="223"/>
    </row>
    <row r="40798" spans="15:15" x14ac:dyDescent="0.2">
      <c r="O40798" s="223"/>
    </row>
    <row r="40799" spans="15:15" x14ac:dyDescent="0.2">
      <c r="O40799" s="223"/>
    </row>
    <row r="40800" spans="15:15" x14ac:dyDescent="0.2">
      <c r="O40800" s="223"/>
    </row>
    <row r="40801" spans="15:15" x14ac:dyDescent="0.2">
      <c r="O40801" s="223"/>
    </row>
    <row r="40802" spans="15:15" x14ac:dyDescent="0.2">
      <c r="O40802" s="223"/>
    </row>
    <row r="40803" spans="15:15" x14ac:dyDescent="0.2">
      <c r="O40803" s="223"/>
    </row>
    <row r="40804" spans="15:15" x14ac:dyDescent="0.2">
      <c r="O40804" s="223"/>
    </row>
    <row r="40805" spans="15:15" x14ac:dyDescent="0.2">
      <c r="O40805" s="223"/>
    </row>
    <row r="40806" spans="15:15" x14ac:dyDescent="0.2">
      <c r="O40806" s="223"/>
    </row>
    <row r="40807" spans="15:15" x14ac:dyDescent="0.2">
      <c r="O40807" s="223"/>
    </row>
    <row r="40808" spans="15:15" x14ac:dyDescent="0.2">
      <c r="O40808" s="223"/>
    </row>
    <row r="40809" spans="15:15" x14ac:dyDescent="0.2">
      <c r="O40809" s="223"/>
    </row>
    <row r="40810" spans="15:15" x14ac:dyDescent="0.2">
      <c r="O40810" s="223"/>
    </row>
    <row r="40811" spans="15:15" x14ac:dyDescent="0.2">
      <c r="O40811" s="223"/>
    </row>
    <row r="40812" spans="15:15" x14ac:dyDescent="0.2">
      <c r="O40812" s="223"/>
    </row>
    <row r="40813" spans="15:15" x14ac:dyDescent="0.2">
      <c r="O40813" s="223"/>
    </row>
    <row r="40814" spans="15:15" x14ac:dyDescent="0.2">
      <c r="O40814" s="223"/>
    </row>
    <row r="40815" spans="15:15" x14ac:dyDescent="0.2">
      <c r="O40815" s="223"/>
    </row>
    <row r="40816" spans="15:15" x14ac:dyDescent="0.2">
      <c r="O40816" s="223"/>
    </row>
    <row r="40817" spans="15:15" x14ac:dyDescent="0.2">
      <c r="O40817" s="223"/>
    </row>
    <row r="40818" spans="15:15" x14ac:dyDescent="0.2">
      <c r="O40818" s="223"/>
    </row>
    <row r="40819" spans="15:15" x14ac:dyDescent="0.2">
      <c r="O40819" s="223"/>
    </row>
    <row r="40820" spans="15:15" x14ac:dyDescent="0.2">
      <c r="O40820" s="223"/>
    </row>
    <row r="40821" spans="15:15" x14ac:dyDescent="0.2">
      <c r="O40821" s="223"/>
    </row>
    <row r="40822" spans="15:15" x14ac:dyDescent="0.2">
      <c r="O40822" s="223"/>
    </row>
    <row r="40823" spans="15:15" x14ac:dyDescent="0.2">
      <c r="O40823" s="223"/>
    </row>
    <row r="40824" spans="15:15" x14ac:dyDescent="0.2">
      <c r="O40824" s="223"/>
    </row>
    <row r="40825" spans="15:15" x14ac:dyDescent="0.2">
      <c r="O40825" s="223"/>
    </row>
    <row r="40826" spans="15:15" x14ac:dyDescent="0.2">
      <c r="O40826" s="223"/>
    </row>
    <row r="40827" spans="15:15" x14ac:dyDescent="0.2">
      <c r="O40827" s="223"/>
    </row>
    <row r="40828" spans="15:15" x14ac:dyDescent="0.2">
      <c r="O40828" s="223"/>
    </row>
    <row r="40829" spans="15:15" x14ac:dyDescent="0.2">
      <c r="O40829" s="223"/>
    </row>
    <row r="40830" spans="15:15" x14ac:dyDescent="0.2">
      <c r="O40830" s="223"/>
    </row>
    <row r="40831" spans="15:15" x14ac:dyDescent="0.2">
      <c r="O40831" s="223"/>
    </row>
    <row r="40832" spans="15:15" x14ac:dyDescent="0.2">
      <c r="O40832" s="223"/>
    </row>
    <row r="40833" spans="15:15" x14ac:dyDescent="0.2">
      <c r="O40833" s="223"/>
    </row>
    <row r="40834" spans="15:15" x14ac:dyDescent="0.2">
      <c r="O40834" s="223"/>
    </row>
    <row r="40835" spans="15:15" x14ac:dyDescent="0.2">
      <c r="O40835" s="223"/>
    </row>
    <row r="40836" spans="15:15" x14ac:dyDescent="0.2">
      <c r="O40836" s="223"/>
    </row>
    <row r="40837" spans="15:15" x14ac:dyDescent="0.2">
      <c r="O40837" s="223"/>
    </row>
    <row r="40838" spans="15:15" x14ac:dyDescent="0.2">
      <c r="O40838" s="223"/>
    </row>
    <row r="40839" spans="15:15" x14ac:dyDescent="0.2">
      <c r="O40839" s="223"/>
    </row>
    <row r="40840" spans="15:15" x14ac:dyDescent="0.2">
      <c r="O40840" s="223"/>
    </row>
    <row r="40841" spans="15:15" x14ac:dyDescent="0.2">
      <c r="O40841" s="223"/>
    </row>
    <row r="40842" spans="15:15" x14ac:dyDescent="0.2">
      <c r="O40842" s="223"/>
    </row>
    <row r="40843" spans="15:15" x14ac:dyDescent="0.2">
      <c r="O40843" s="223"/>
    </row>
    <row r="40844" spans="15:15" x14ac:dyDescent="0.2">
      <c r="O40844" s="223"/>
    </row>
    <row r="40845" spans="15:15" x14ac:dyDescent="0.2">
      <c r="O40845" s="223"/>
    </row>
    <row r="40846" spans="15:15" x14ac:dyDescent="0.2">
      <c r="O40846" s="223"/>
    </row>
    <row r="40847" spans="15:15" x14ac:dyDescent="0.2">
      <c r="O40847" s="223"/>
    </row>
    <row r="40848" spans="15:15" x14ac:dyDescent="0.2">
      <c r="O40848" s="223"/>
    </row>
    <row r="40849" spans="15:15" x14ac:dyDescent="0.2">
      <c r="O40849" s="223"/>
    </row>
    <row r="40850" spans="15:15" x14ac:dyDescent="0.2">
      <c r="O40850" s="223"/>
    </row>
    <row r="40851" spans="15:15" x14ac:dyDescent="0.2">
      <c r="O40851" s="223"/>
    </row>
    <row r="40852" spans="15:15" x14ac:dyDescent="0.2">
      <c r="O40852" s="223"/>
    </row>
    <row r="40853" spans="15:15" x14ac:dyDescent="0.2">
      <c r="O40853" s="223"/>
    </row>
    <row r="40854" spans="15:15" x14ac:dyDescent="0.2">
      <c r="O40854" s="223"/>
    </row>
    <row r="40855" spans="15:15" x14ac:dyDescent="0.2">
      <c r="O40855" s="223"/>
    </row>
    <row r="40856" spans="15:15" x14ac:dyDescent="0.2">
      <c r="O40856" s="223"/>
    </row>
    <row r="40857" spans="15:15" x14ac:dyDescent="0.2">
      <c r="O40857" s="223"/>
    </row>
    <row r="40858" spans="15:15" x14ac:dyDescent="0.2">
      <c r="O40858" s="223"/>
    </row>
    <row r="40859" spans="15:15" x14ac:dyDescent="0.2">
      <c r="O40859" s="223"/>
    </row>
    <row r="40860" spans="15:15" x14ac:dyDescent="0.2">
      <c r="O40860" s="223"/>
    </row>
    <row r="40861" spans="15:15" x14ac:dyDescent="0.2">
      <c r="O40861" s="223"/>
    </row>
    <row r="40862" spans="15:15" x14ac:dyDescent="0.2">
      <c r="O40862" s="223"/>
    </row>
    <row r="40863" spans="15:15" x14ac:dyDescent="0.2">
      <c r="O40863" s="223"/>
    </row>
    <row r="40864" spans="15:15" x14ac:dyDescent="0.2">
      <c r="O40864" s="223"/>
    </row>
    <row r="40865" spans="15:15" x14ac:dyDescent="0.2">
      <c r="O40865" s="223"/>
    </row>
    <row r="40866" spans="15:15" x14ac:dyDescent="0.2">
      <c r="O40866" s="223"/>
    </row>
    <row r="40867" spans="15:15" x14ac:dyDescent="0.2">
      <c r="O40867" s="223"/>
    </row>
    <row r="40868" spans="15:15" x14ac:dyDescent="0.2">
      <c r="O40868" s="223"/>
    </row>
    <row r="40869" spans="15:15" x14ac:dyDescent="0.2">
      <c r="O40869" s="223"/>
    </row>
    <row r="40870" spans="15:15" x14ac:dyDescent="0.2">
      <c r="O40870" s="223"/>
    </row>
    <row r="40871" spans="15:15" x14ac:dyDescent="0.2">
      <c r="O40871" s="223"/>
    </row>
    <row r="40872" spans="15:15" x14ac:dyDescent="0.2">
      <c r="O40872" s="223"/>
    </row>
    <row r="40873" spans="15:15" x14ac:dyDescent="0.2">
      <c r="O40873" s="223"/>
    </row>
    <row r="40874" spans="15:15" x14ac:dyDescent="0.2">
      <c r="O40874" s="223"/>
    </row>
    <row r="40875" spans="15:15" x14ac:dyDescent="0.2">
      <c r="O40875" s="223"/>
    </row>
    <row r="40876" spans="15:15" x14ac:dyDescent="0.2">
      <c r="O40876" s="223"/>
    </row>
    <row r="40877" spans="15:15" x14ac:dyDescent="0.2">
      <c r="O40877" s="223"/>
    </row>
    <row r="40878" spans="15:15" x14ac:dyDescent="0.2">
      <c r="O40878" s="223"/>
    </row>
    <row r="40879" spans="15:15" x14ac:dyDescent="0.2">
      <c r="O40879" s="223"/>
    </row>
    <row r="40880" spans="15:15" x14ac:dyDescent="0.2">
      <c r="O40880" s="223"/>
    </row>
    <row r="40881" spans="15:15" x14ac:dyDescent="0.2">
      <c r="O40881" s="223"/>
    </row>
    <row r="40882" spans="15:15" x14ac:dyDescent="0.2">
      <c r="O40882" s="223"/>
    </row>
    <row r="40883" spans="15:15" x14ac:dyDescent="0.2">
      <c r="O40883" s="223"/>
    </row>
    <row r="40884" spans="15:15" x14ac:dyDescent="0.2">
      <c r="O40884" s="223"/>
    </row>
    <row r="40885" spans="15:15" x14ac:dyDescent="0.2">
      <c r="O40885" s="223"/>
    </row>
    <row r="40886" spans="15:15" x14ac:dyDescent="0.2">
      <c r="O40886" s="223"/>
    </row>
    <row r="40887" spans="15:15" x14ac:dyDescent="0.2">
      <c r="O40887" s="223"/>
    </row>
    <row r="40888" spans="15:15" x14ac:dyDescent="0.2">
      <c r="O40888" s="223"/>
    </row>
    <row r="40889" spans="15:15" x14ac:dyDescent="0.2">
      <c r="O40889" s="223"/>
    </row>
    <row r="40890" spans="15:15" x14ac:dyDescent="0.2">
      <c r="O40890" s="223"/>
    </row>
    <row r="40891" spans="15:15" x14ac:dyDescent="0.2">
      <c r="O40891" s="223"/>
    </row>
    <row r="40892" spans="15:15" x14ac:dyDescent="0.2">
      <c r="O40892" s="223"/>
    </row>
    <row r="40893" spans="15:15" x14ac:dyDescent="0.2">
      <c r="O40893" s="223"/>
    </row>
    <row r="40894" spans="15:15" x14ac:dyDescent="0.2">
      <c r="O40894" s="223"/>
    </row>
    <row r="40895" spans="15:15" x14ac:dyDescent="0.2">
      <c r="O40895" s="223"/>
    </row>
    <row r="40896" spans="15:15" x14ac:dyDescent="0.2">
      <c r="O40896" s="223"/>
    </row>
    <row r="40897" spans="15:15" x14ac:dyDescent="0.2">
      <c r="O40897" s="223"/>
    </row>
    <row r="40898" spans="15:15" x14ac:dyDescent="0.2">
      <c r="O40898" s="223"/>
    </row>
    <row r="40899" spans="15:15" x14ac:dyDescent="0.2">
      <c r="O40899" s="223"/>
    </row>
    <row r="40900" spans="15:15" x14ac:dyDescent="0.2">
      <c r="O40900" s="223"/>
    </row>
    <row r="40901" spans="15:15" x14ac:dyDescent="0.2">
      <c r="O40901" s="223"/>
    </row>
    <row r="40902" spans="15:15" x14ac:dyDescent="0.2">
      <c r="O40902" s="223"/>
    </row>
    <row r="40903" spans="15:15" x14ac:dyDescent="0.2">
      <c r="O40903" s="223"/>
    </row>
    <row r="40904" spans="15:15" x14ac:dyDescent="0.2">
      <c r="O40904" s="223"/>
    </row>
    <row r="40905" spans="15:15" x14ac:dyDescent="0.2">
      <c r="O40905" s="223"/>
    </row>
    <row r="40906" spans="15:15" x14ac:dyDescent="0.2">
      <c r="O40906" s="223"/>
    </row>
    <row r="40907" spans="15:15" x14ac:dyDescent="0.2">
      <c r="O40907" s="223"/>
    </row>
    <row r="40908" spans="15:15" x14ac:dyDescent="0.2">
      <c r="O40908" s="223"/>
    </row>
    <row r="40909" spans="15:15" x14ac:dyDescent="0.2">
      <c r="O40909" s="223"/>
    </row>
    <row r="40910" spans="15:15" x14ac:dyDescent="0.2">
      <c r="O40910" s="223"/>
    </row>
    <row r="40911" spans="15:15" x14ac:dyDescent="0.2">
      <c r="O40911" s="223"/>
    </row>
    <row r="40912" spans="15:15" x14ac:dyDescent="0.2">
      <c r="O40912" s="223"/>
    </row>
    <row r="40913" spans="15:15" x14ac:dyDescent="0.2">
      <c r="O40913" s="223"/>
    </row>
    <row r="40914" spans="15:15" x14ac:dyDescent="0.2">
      <c r="O40914" s="223"/>
    </row>
    <row r="40915" spans="15:15" x14ac:dyDescent="0.2">
      <c r="O40915" s="223"/>
    </row>
    <row r="40916" spans="15:15" x14ac:dyDescent="0.2">
      <c r="O40916" s="223"/>
    </row>
    <row r="40917" spans="15:15" x14ac:dyDescent="0.2">
      <c r="O40917" s="223"/>
    </row>
    <row r="40918" spans="15:15" x14ac:dyDescent="0.2">
      <c r="O40918" s="223"/>
    </row>
    <row r="40919" spans="15:15" x14ac:dyDescent="0.2">
      <c r="O40919" s="223"/>
    </row>
    <row r="40920" spans="15:15" x14ac:dyDescent="0.2">
      <c r="O40920" s="223"/>
    </row>
    <row r="40921" spans="15:15" x14ac:dyDescent="0.2">
      <c r="O40921" s="223"/>
    </row>
    <row r="40922" spans="15:15" x14ac:dyDescent="0.2">
      <c r="O40922" s="223"/>
    </row>
    <row r="40923" spans="15:15" x14ac:dyDescent="0.2">
      <c r="O40923" s="223"/>
    </row>
    <row r="40924" spans="15:15" x14ac:dyDescent="0.2">
      <c r="O40924" s="223"/>
    </row>
    <row r="40925" spans="15:15" x14ac:dyDescent="0.2">
      <c r="O40925" s="223"/>
    </row>
    <row r="40926" spans="15:15" x14ac:dyDescent="0.2">
      <c r="O40926" s="223"/>
    </row>
    <row r="40927" spans="15:15" x14ac:dyDescent="0.2">
      <c r="O40927" s="223"/>
    </row>
    <row r="40928" spans="15:15" x14ac:dyDescent="0.2">
      <c r="O40928" s="223"/>
    </row>
    <row r="40929" spans="15:15" x14ac:dyDescent="0.2">
      <c r="O40929" s="223"/>
    </row>
    <row r="40930" spans="15:15" x14ac:dyDescent="0.2">
      <c r="O40930" s="223"/>
    </row>
    <row r="40931" spans="15:15" x14ac:dyDescent="0.2">
      <c r="O40931" s="223"/>
    </row>
    <row r="40932" spans="15:15" x14ac:dyDescent="0.2">
      <c r="O40932" s="223"/>
    </row>
    <row r="40933" spans="15:15" x14ac:dyDescent="0.2">
      <c r="O40933" s="223"/>
    </row>
    <row r="40934" spans="15:15" x14ac:dyDescent="0.2">
      <c r="O40934" s="223"/>
    </row>
    <row r="40935" spans="15:15" x14ac:dyDescent="0.2">
      <c r="O40935" s="223"/>
    </row>
    <row r="40936" spans="15:15" x14ac:dyDescent="0.2">
      <c r="O40936" s="223"/>
    </row>
    <row r="40937" spans="15:15" x14ac:dyDescent="0.2">
      <c r="O40937" s="223"/>
    </row>
    <row r="40938" spans="15:15" x14ac:dyDescent="0.2">
      <c r="O40938" s="223"/>
    </row>
    <row r="40939" spans="15:15" x14ac:dyDescent="0.2">
      <c r="O40939" s="223"/>
    </row>
    <row r="40940" spans="15:15" x14ac:dyDescent="0.2">
      <c r="O40940" s="223"/>
    </row>
    <row r="40941" spans="15:15" x14ac:dyDescent="0.2">
      <c r="O40941" s="223"/>
    </row>
    <row r="40942" spans="15:15" x14ac:dyDescent="0.2">
      <c r="O40942" s="223"/>
    </row>
    <row r="40943" spans="15:15" x14ac:dyDescent="0.2">
      <c r="O40943" s="223"/>
    </row>
    <row r="40944" spans="15:15" x14ac:dyDescent="0.2">
      <c r="O40944" s="223"/>
    </row>
    <row r="40945" spans="15:15" x14ac:dyDescent="0.2">
      <c r="O40945" s="223"/>
    </row>
    <row r="40946" spans="15:15" x14ac:dyDescent="0.2">
      <c r="O40946" s="223"/>
    </row>
    <row r="40947" spans="15:15" x14ac:dyDescent="0.2">
      <c r="O40947" s="223"/>
    </row>
    <row r="40948" spans="15:15" x14ac:dyDescent="0.2">
      <c r="O40948" s="223"/>
    </row>
    <row r="40949" spans="15:15" x14ac:dyDescent="0.2">
      <c r="O40949" s="223"/>
    </row>
    <row r="40950" spans="15:15" x14ac:dyDescent="0.2">
      <c r="O40950" s="223"/>
    </row>
    <row r="40951" spans="15:15" x14ac:dyDescent="0.2">
      <c r="O40951" s="223"/>
    </row>
    <row r="40952" spans="15:15" x14ac:dyDescent="0.2">
      <c r="O40952" s="223"/>
    </row>
    <row r="40953" spans="15:15" x14ac:dyDescent="0.2">
      <c r="O40953" s="223"/>
    </row>
    <row r="40954" spans="15:15" x14ac:dyDescent="0.2">
      <c r="O40954" s="223"/>
    </row>
    <row r="40955" spans="15:15" x14ac:dyDescent="0.2">
      <c r="O40955" s="223"/>
    </row>
    <row r="40956" spans="15:15" x14ac:dyDescent="0.2">
      <c r="O40956" s="223"/>
    </row>
    <row r="40957" spans="15:15" x14ac:dyDescent="0.2">
      <c r="O40957" s="223"/>
    </row>
    <row r="40958" spans="15:15" x14ac:dyDescent="0.2">
      <c r="O40958" s="223"/>
    </row>
    <row r="40959" spans="15:15" x14ac:dyDescent="0.2">
      <c r="O40959" s="223"/>
    </row>
    <row r="40960" spans="15:15" x14ac:dyDescent="0.2">
      <c r="O40960" s="223"/>
    </row>
    <row r="40961" spans="15:15" x14ac:dyDescent="0.2">
      <c r="O40961" s="223"/>
    </row>
    <row r="40962" spans="15:15" x14ac:dyDescent="0.2">
      <c r="O40962" s="223"/>
    </row>
    <row r="40963" spans="15:15" x14ac:dyDescent="0.2">
      <c r="O40963" s="223"/>
    </row>
    <row r="40964" spans="15:15" x14ac:dyDescent="0.2">
      <c r="O40964" s="223"/>
    </row>
    <row r="40965" spans="15:15" x14ac:dyDescent="0.2">
      <c r="O40965" s="223"/>
    </row>
    <row r="40966" spans="15:15" x14ac:dyDescent="0.2">
      <c r="O40966" s="223"/>
    </row>
    <row r="40967" spans="15:15" x14ac:dyDescent="0.2">
      <c r="O40967" s="223"/>
    </row>
    <row r="40968" spans="15:15" x14ac:dyDescent="0.2">
      <c r="O40968" s="223"/>
    </row>
    <row r="40969" spans="15:15" x14ac:dyDescent="0.2">
      <c r="O40969" s="223"/>
    </row>
    <row r="40970" spans="15:15" x14ac:dyDescent="0.2">
      <c r="O40970" s="223"/>
    </row>
    <row r="40971" spans="15:15" x14ac:dyDescent="0.2">
      <c r="O40971" s="223"/>
    </row>
    <row r="40972" spans="15:15" x14ac:dyDescent="0.2">
      <c r="O40972" s="223"/>
    </row>
    <row r="40973" spans="15:15" x14ac:dyDescent="0.2">
      <c r="O40973" s="223"/>
    </row>
    <row r="40974" spans="15:15" x14ac:dyDescent="0.2">
      <c r="O40974" s="223"/>
    </row>
    <row r="40975" spans="15:15" x14ac:dyDescent="0.2">
      <c r="O40975" s="223"/>
    </row>
    <row r="40976" spans="15:15" x14ac:dyDescent="0.2">
      <c r="O40976" s="223"/>
    </row>
    <row r="40977" spans="15:15" x14ac:dyDescent="0.2">
      <c r="O40977" s="223"/>
    </row>
    <row r="40978" spans="15:15" x14ac:dyDescent="0.2">
      <c r="O40978" s="223"/>
    </row>
    <row r="40979" spans="15:15" x14ac:dyDescent="0.2">
      <c r="O40979" s="223"/>
    </row>
    <row r="40980" spans="15:15" x14ac:dyDescent="0.2">
      <c r="O40980" s="223"/>
    </row>
    <row r="40981" spans="15:15" x14ac:dyDescent="0.2">
      <c r="O40981" s="223"/>
    </row>
    <row r="40982" spans="15:15" x14ac:dyDescent="0.2">
      <c r="O40982" s="223"/>
    </row>
    <row r="40983" spans="15:15" x14ac:dyDescent="0.2">
      <c r="O40983" s="223"/>
    </row>
    <row r="40984" spans="15:15" x14ac:dyDescent="0.2">
      <c r="O40984" s="223"/>
    </row>
    <row r="40985" spans="15:15" x14ac:dyDescent="0.2">
      <c r="O40985" s="223"/>
    </row>
    <row r="40986" spans="15:15" x14ac:dyDescent="0.2">
      <c r="O40986" s="223"/>
    </row>
    <row r="40987" spans="15:15" x14ac:dyDescent="0.2">
      <c r="O40987" s="223"/>
    </row>
    <row r="40988" spans="15:15" x14ac:dyDescent="0.2">
      <c r="O40988" s="223"/>
    </row>
    <row r="40989" spans="15:15" x14ac:dyDescent="0.2">
      <c r="O40989" s="223"/>
    </row>
    <row r="40990" spans="15:15" x14ac:dyDescent="0.2">
      <c r="O40990" s="223"/>
    </row>
    <row r="40991" spans="15:15" x14ac:dyDescent="0.2">
      <c r="O40991" s="223"/>
    </row>
    <row r="40992" spans="15:15" x14ac:dyDescent="0.2">
      <c r="O40992" s="223"/>
    </row>
    <row r="40993" spans="15:15" x14ac:dyDescent="0.2">
      <c r="O40993" s="223"/>
    </row>
    <row r="40994" spans="15:15" x14ac:dyDescent="0.2">
      <c r="O40994" s="223"/>
    </row>
    <row r="40995" spans="15:15" x14ac:dyDescent="0.2">
      <c r="O40995" s="223"/>
    </row>
    <row r="40996" spans="15:15" x14ac:dyDescent="0.2">
      <c r="O40996" s="223"/>
    </row>
    <row r="40997" spans="15:15" x14ac:dyDescent="0.2">
      <c r="O40997" s="223"/>
    </row>
    <row r="40998" spans="15:15" x14ac:dyDescent="0.2">
      <c r="O40998" s="223"/>
    </row>
    <row r="40999" spans="15:15" x14ac:dyDescent="0.2">
      <c r="O40999" s="223"/>
    </row>
    <row r="41000" spans="15:15" x14ac:dyDescent="0.2">
      <c r="O41000" s="223"/>
    </row>
    <row r="41001" spans="15:15" x14ac:dyDescent="0.2">
      <c r="O41001" s="223"/>
    </row>
    <row r="41002" spans="15:15" x14ac:dyDescent="0.2">
      <c r="O41002" s="223"/>
    </row>
    <row r="41003" spans="15:15" x14ac:dyDescent="0.2">
      <c r="O41003" s="223"/>
    </row>
    <row r="41004" spans="15:15" x14ac:dyDescent="0.2">
      <c r="O41004" s="223"/>
    </row>
    <row r="41005" spans="15:15" x14ac:dyDescent="0.2">
      <c r="O41005" s="223"/>
    </row>
    <row r="41006" spans="15:15" x14ac:dyDescent="0.2">
      <c r="O41006" s="223"/>
    </row>
    <row r="41007" spans="15:15" x14ac:dyDescent="0.2">
      <c r="O41007" s="223"/>
    </row>
    <row r="41008" spans="15:15" x14ac:dyDescent="0.2">
      <c r="O41008" s="223"/>
    </row>
    <row r="41009" spans="15:15" x14ac:dyDescent="0.2">
      <c r="O41009" s="223"/>
    </row>
    <row r="41010" spans="15:15" x14ac:dyDescent="0.2">
      <c r="O41010" s="223"/>
    </row>
    <row r="41011" spans="15:15" x14ac:dyDescent="0.2">
      <c r="O41011" s="223"/>
    </row>
    <row r="41012" spans="15:15" x14ac:dyDescent="0.2">
      <c r="O41012" s="223"/>
    </row>
    <row r="41013" spans="15:15" x14ac:dyDescent="0.2">
      <c r="O41013" s="223"/>
    </row>
    <row r="41014" spans="15:15" x14ac:dyDescent="0.2">
      <c r="O41014" s="223"/>
    </row>
    <row r="41015" spans="15:15" x14ac:dyDescent="0.2">
      <c r="O41015" s="223"/>
    </row>
    <row r="41016" spans="15:15" x14ac:dyDescent="0.2">
      <c r="O41016" s="223"/>
    </row>
    <row r="41017" spans="15:15" x14ac:dyDescent="0.2">
      <c r="O41017" s="223"/>
    </row>
    <row r="41018" spans="15:15" x14ac:dyDescent="0.2">
      <c r="O41018" s="223"/>
    </row>
    <row r="41019" spans="15:15" x14ac:dyDescent="0.2">
      <c r="O41019" s="223"/>
    </row>
    <row r="41020" spans="15:15" x14ac:dyDescent="0.2">
      <c r="O41020" s="223"/>
    </row>
    <row r="41021" spans="15:15" x14ac:dyDescent="0.2">
      <c r="O41021" s="223"/>
    </row>
    <row r="41022" spans="15:15" x14ac:dyDescent="0.2">
      <c r="O41022" s="223"/>
    </row>
    <row r="41023" spans="15:15" x14ac:dyDescent="0.2">
      <c r="O41023" s="223"/>
    </row>
    <row r="41024" spans="15:15" x14ac:dyDescent="0.2">
      <c r="O41024" s="223"/>
    </row>
    <row r="41025" spans="15:15" x14ac:dyDescent="0.2">
      <c r="O41025" s="223"/>
    </row>
    <row r="41026" spans="15:15" x14ac:dyDescent="0.2">
      <c r="O41026" s="223"/>
    </row>
    <row r="41027" spans="15:15" x14ac:dyDescent="0.2">
      <c r="O41027" s="223"/>
    </row>
    <row r="41028" spans="15:15" x14ac:dyDescent="0.2">
      <c r="O41028" s="223"/>
    </row>
    <row r="41029" spans="15:15" x14ac:dyDescent="0.2">
      <c r="O41029" s="223"/>
    </row>
    <row r="41030" spans="15:15" x14ac:dyDescent="0.2">
      <c r="O41030" s="223"/>
    </row>
    <row r="41031" spans="15:15" x14ac:dyDescent="0.2">
      <c r="O41031" s="223"/>
    </row>
    <row r="41032" spans="15:15" x14ac:dyDescent="0.2">
      <c r="O41032" s="223"/>
    </row>
    <row r="41033" spans="15:15" x14ac:dyDescent="0.2">
      <c r="O41033" s="223"/>
    </row>
    <row r="41034" spans="15:15" x14ac:dyDescent="0.2">
      <c r="O41034" s="223"/>
    </row>
    <row r="41035" spans="15:15" x14ac:dyDescent="0.2">
      <c r="O41035" s="223"/>
    </row>
    <row r="41036" spans="15:15" x14ac:dyDescent="0.2">
      <c r="O41036" s="223"/>
    </row>
    <row r="41037" spans="15:15" x14ac:dyDescent="0.2">
      <c r="O41037" s="223"/>
    </row>
    <row r="41038" spans="15:15" x14ac:dyDescent="0.2">
      <c r="O41038" s="223"/>
    </row>
    <row r="41039" spans="15:15" x14ac:dyDescent="0.2">
      <c r="O41039" s="223"/>
    </row>
    <row r="41040" spans="15:15" x14ac:dyDescent="0.2">
      <c r="O41040" s="223"/>
    </row>
    <row r="41041" spans="15:15" x14ac:dyDescent="0.2">
      <c r="O41041" s="223"/>
    </row>
    <row r="41042" spans="15:15" x14ac:dyDescent="0.2">
      <c r="O41042" s="223"/>
    </row>
    <row r="41043" spans="15:15" x14ac:dyDescent="0.2">
      <c r="O41043" s="223"/>
    </row>
    <row r="41044" spans="15:15" x14ac:dyDescent="0.2">
      <c r="O41044" s="223"/>
    </row>
    <row r="41045" spans="15:15" x14ac:dyDescent="0.2">
      <c r="O41045" s="223"/>
    </row>
    <row r="41046" spans="15:15" x14ac:dyDescent="0.2">
      <c r="O41046" s="223"/>
    </row>
    <row r="41047" spans="15:15" x14ac:dyDescent="0.2">
      <c r="O41047" s="223"/>
    </row>
    <row r="41048" spans="15:15" x14ac:dyDescent="0.2">
      <c r="O41048" s="223"/>
    </row>
    <row r="41049" spans="15:15" x14ac:dyDescent="0.2">
      <c r="O41049" s="223"/>
    </row>
    <row r="41050" spans="15:15" x14ac:dyDescent="0.2">
      <c r="O41050" s="223"/>
    </row>
    <row r="41051" spans="15:15" x14ac:dyDescent="0.2">
      <c r="O41051" s="223"/>
    </row>
    <row r="41052" spans="15:15" x14ac:dyDescent="0.2">
      <c r="O41052" s="223"/>
    </row>
    <row r="41053" spans="15:15" x14ac:dyDescent="0.2">
      <c r="O41053" s="223"/>
    </row>
    <row r="41054" spans="15:15" x14ac:dyDescent="0.2">
      <c r="O41054" s="223"/>
    </row>
    <row r="41055" spans="15:15" x14ac:dyDescent="0.2">
      <c r="O41055" s="223"/>
    </row>
    <row r="41056" spans="15:15" x14ac:dyDescent="0.2">
      <c r="O41056" s="223"/>
    </row>
    <row r="41057" spans="15:15" x14ac:dyDescent="0.2">
      <c r="O41057" s="223"/>
    </row>
    <row r="41058" spans="15:15" x14ac:dyDescent="0.2">
      <c r="O41058" s="223"/>
    </row>
    <row r="41059" spans="15:15" x14ac:dyDescent="0.2">
      <c r="O41059" s="223"/>
    </row>
    <row r="41060" spans="15:15" x14ac:dyDescent="0.2">
      <c r="O41060" s="223"/>
    </row>
    <row r="41061" spans="15:15" x14ac:dyDescent="0.2">
      <c r="O41061" s="223"/>
    </row>
    <row r="41062" spans="15:15" x14ac:dyDescent="0.2">
      <c r="O41062" s="223"/>
    </row>
    <row r="41063" spans="15:15" x14ac:dyDescent="0.2">
      <c r="O41063" s="223"/>
    </row>
    <row r="41064" spans="15:15" x14ac:dyDescent="0.2">
      <c r="O41064" s="223"/>
    </row>
    <row r="41065" spans="15:15" x14ac:dyDescent="0.2">
      <c r="O41065" s="223"/>
    </row>
    <row r="41066" spans="15:15" x14ac:dyDescent="0.2">
      <c r="O41066" s="223"/>
    </row>
    <row r="41067" spans="15:15" x14ac:dyDescent="0.2">
      <c r="O41067" s="223"/>
    </row>
    <row r="41068" spans="15:15" x14ac:dyDescent="0.2">
      <c r="O41068" s="223"/>
    </row>
    <row r="41069" spans="15:15" x14ac:dyDescent="0.2">
      <c r="O41069" s="223"/>
    </row>
    <row r="41070" spans="15:15" x14ac:dyDescent="0.2">
      <c r="O41070" s="223"/>
    </row>
    <row r="41071" spans="15:15" x14ac:dyDescent="0.2">
      <c r="O41071" s="223"/>
    </row>
    <row r="41072" spans="15:15" x14ac:dyDescent="0.2">
      <c r="O41072" s="223"/>
    </row>
    <row r="41073" spans="15:15" x14ac:dyDescent="0.2">
      <c r="O41073" s="223"/>
    </row>
    <row r="41074" spans="15:15" x14ac:dyDescent="0.2">
      <c r="O41074" s="223"/>
    </row>
    <row r="41075" spans="15:15" x14ac:dyDescent="0.2">
      <c r="O41075" s="223"/>
    </row>
    <row r="41076" spans="15:15" x14ac:dyDescent="0.2">
      <c r="O41076" s="223"/>
    </row>
    <row r="41077" spans="15:15" x14ac:dyDescent="0.2">
      <c r="O41077" s="223"/>
    </row>
    <row r="41078" spans="15:15" x14ac:dyDescent="0.2">
      <c r="O41078" s="223"/>
    </row>
    <row r="41079" spans="15:15" x14ac:dyDescent="0.2">
      <c r="O41079" s="223"/>
    </row>
    <row r="41080" spans="15:15" x14ac:dyDescent="0.2">
      <c r="O41080" s="223"/>
    </row>
    <row r="41081" spans="15:15" x14ac:dyDescent="0.2">
      <c r="O41081" s="223"/>
    </row>
    <row r="41082" spans="15:15" x14ac:dyDescent="0.2">
      <c r="O41082" s="223"/>
    </row>
    <row r="41083" spans="15:15" x14ac:dyDescent="0.2">
      <c r="O41083" s="223"/>
    </row>
    <row r="41084" spans="15:15" x14ac:dyDescent="0.2">
      <c r="O41084" s="223"/>
    </row>
    <row r="41085" spans="15:15" x14ac:dyDescent="0.2">
      <c r="O41085" s="223"/>
    </row>
    <row r="41086" spans="15:15" x14ac:dyDescent="0.2">
      <c r="O41086" s="223"/>
    </row>
    <row r="41087" spans="15:15" x14ac:dyDescent="0.2">
      <c r="O41087" s="223"/>
    </row>
    <row r="41088" spans="15:15" x14ac:dyDescent="0.2">
      <c r="O41088" s="223"/>
    </row>
    <row r="41089" spans="15:15" x14ac:dyDescent="0.2">
      <c r="O41089" s="223"/>
    </row>
    <row r="41090" spans="15:15" x14ac:dyDescent="0.2">
      <c r="O41090" s="223"/>
    </row>
    <row r="41091" spans="15:15" x14ac:dyDescent="0.2">
      <c r="O41091" s="223"/>
    </row>
    <row r="41092" spans="15:15" x14ac:dyDescent="0.2">
      <c r="O41092" s="223"/>
    </row>
    <row r="41093" spans="15:15" x14ac:dyDescent="0.2">
      <c r="O41093" s="223"/>
    </row>
    <row r="41094" spans="15:15" x14ac:dyDescent="0.2">
      <c r="O41094" s="223"/>
    </row>
    <row r="41095" spans="15:15" x14ac:dyDescent="0.2">
      <c r="O41095" s="223"/>
    </row>
    <row r="41096" spans="15:15" x14ac:dyDescent="0.2">
      <c r="O41096" s="223"/>
    </row>
    <row r="41097" spans="15:15" x14ac:dyDescent="0.2">
      <c r="O41097" s="223"/>
    </row>
    <row r="41098" spans="15:15" x14ac:dyDescent="0.2">
      <c r="O41098" s="223"/>
    </row>
    <row r="41099" spans="15:15" x14ac:dyDescent="0.2">
      <c r="O41099" s="223"/>
    </row>
    <row r="41100" spans="15:15" x14ac:dyDescent="0.2">
      <c r="O41100" s="223"/>
    </row>
    <row r="41101" spans="15:15" x14ac:dyDescent="0.2">
      <c r="O41101" s="223"/>
    </row>
    <row r="41102" spans="15:15" x14ac:dyDescent="0.2">
      <c r="O41102" s="223"/>
    </row>
    <row r="41103" spans="15:15" x14ac:dyDescent="0.2">
      <c r="O41103" s="223"/>
    </row>
    <row r="41104" spans="15:15" x14ac:dyDescent="0.2">
      <c r="O41104" s="223"/>
    </row>
    <row r="41105" spans="15:15" x14ac:dyDescent="0.2">
      <c r="O41105" s="223"/>
    </row>
    <row r="41106" spans="15:15" x14ac:dyDescent="0.2">
      <c r="O41106" s="223"/>
    </row>
    <row r="41107" spans="15:15" x14ac:dyDescent="0.2">
      <c r="O41107" s="223"/>
    </row>
    <row r="41108" spans="15:15" x14ac:dyDescent="0.2">
      <c r="O41108" s="223"/>
    </row>
    <row r="41109" spans="15:15" x14ac:dyDescent="0.2">
      <c r="O41109" s="223"/>
    </row>
    <row r="41110" spans="15:15" x14ac:dyDescent="0.2">
      <c r="O41110" s="223"/>
    </row>
    <row r="41111" spans="15:15" x14ac:dyDescent="0.2">
      <c r="O41111" s="223"/>
    </row>
    <row r="41112" spans="15:15" x14ac:dyDescent="0.2">
      <c r="O41112" s="223"/>
    </row>
    <row r="41113" spans="15:15" x14ac:dyDescent="0.2">
      <c r="O41113" s="223"/>
    </row>
    <row r="41114" spans="15:15" x14ac:dyDescent="0.2">
      <c r="O41114" s="223"/>
    </row>
    <row r="41115" spans="15:15" x14ac:dyDescent="0.2">
      <c r="O41115" s="223"/>
    </row>
    <row r="41116" spans="15:15" x14ac:dyDescent="0.2">
      <c r="O41116" s="223"/>
    </row>
    <row r="41117" spans="15:15" x14ac:dyDescent="0.2">
      <c r="O41117" s="223"/>
    </row>
    <row r="41118" spans="15:15" x14ac:dyDescent="0.2">
      <c r="O41118" s="223"/>
    </row>
    <row r="41119" spans="15:15" x14ac:dyDescent="0.2">
      <c r="O41119" s="223"/>
    </row>
    <row r="41120" spans="15:15" x14ac:dyDescent="0.2">
      <c r="O41120" s="223"/>
    </row>
    <row r="41121" spans="15:15" x14ac:dyDescent="0.2">
      <c r="O41121" s="223"/>
    </row>
    <row r="41122" spans="15:15" x14ac:dyDescent="0.2">
      <c r="O41122" s="223"/>
    </row>
    <row r="41123" spans="15:15" x14ac:dyDescent="0.2">
      <c r="O41123" s="223"/>
    </row>
    <row r="41124" spans="15:15" x14ac:dyDescent="0.2">
      <c r="O41124" s="223"/>
    </row>
    <row r="41125" spans="15:15" x14ac:dyDescent="0.2">
      <c r="O41125" s="223"/>
    </row>
    <row r="41126" spans="15:15" x14ac:dyDescent="0.2">
      <c r="O41126" s="223"/>
    </row>
    <row r="41127" spans="15:15" x14ac:dyDescent="0.2">
      <c r="O41127" s="223"/>
    </row>
    <row r="41128" spans="15:15" x14ac:dyDescent="0.2">
      <c r="O41128" s="223"/>
    </row>
    <row r="41129" spans="15:15" x14ac:dyDescent="0.2">
      <c r="O41129" s="223"/>
    </row>
    <row r="41130" spans="15:15" x14ac:dyDescent="0.2">
      <c r="O41130" s="223"/>
    </row>
    <row r="41131" spans="15:15" x14ac:dyDescent="0.2">
      <c r="O41131" s="223"/>
    </row>
    <row r="41132" spans="15:15" x14ac:dyDescent="0.2">
      <c r="O41132" s="223"/>
    </row>
    <row r="41133" spans="15:15" x14ac:dyDescent="0.2">
      <c r="O41133" s="223"/>
    </row>
    <row r="41134" spans="15:15" x14ac:dyDescent="0.2">
      <c r="O41134" s="223"/>
    </row>
    <row r="41135" spans="15:15" x14ac:dyDescent="0.2">
      <c r="O41135" s="223"/>
    </row>
    <row r="41136" spans="15:15" x14ac:dyDescent="0.2">
      <c r="O41136" s="223"/>
    </row>
    <row r="41137" spans="15:15" x14ac:dyDescent="0.2">
      <c r="O41137" s="223"/>
    </row>
    <row r="41138" spans="15:15" x14ac:dyDescent="0.2">
      <c r="O41138" s="223"/>
    </row>
    <row r="41139" spans="15:15" x14ac:dyDescent="0.2">
      <c r="O41139" s="223"/>
    </row>
    <row r="41140" spans="15:15" x14ac:dyDescent="0.2">
      <c r="O41140" s="223"/>
    </row>
    <row r="41141" spans="15:15" x14ac:dyDescent="0.2">
      <c r="O41141" s="223"/>
    </row>
    <row r="41142" spans="15:15" x14ac:dyDescent="0.2">
      <c r="O41142" s="223"/>
    </row>
    <row r="41143" spans="15:15" x14ac:dyDescent="0.2">
      <c r="O41143" s="223"/>
    </row>
    <row r="41144" spans="15:15" x14ac:dyDescent="0.2">
      <c r="O41144" s="223"/>
    </row>
    <row r="41145" spans="15:15" x14ac:dyDescent="0.2">
      <c r="O41145" s="223"/>
    </row>
    <row r="41146" spans="15:15" x14ac:dyDescent="0.2">
      <c r="O41146" s="223"/>
    </row>
    <row r="41147" spans="15:15" x14ac:dyDescent="0.2">
      <c r="O41147" s="223"/>
    </row>
    <row r="41148" spans="15:15" x14ac:dyDescent="0.2">
      <c r="O41148" s="223"/>
    </row>
    <row r="41149" spans="15:15" x14ac:dyDescent="0.2">
      <c r="O41149" s="223"/>
    </row>
    <row r="41150" spans="15:15" x14ac:dyDescent="0.2">
      <c r="O41150" s="223"/>
    </row>
    <row r="41151" spans="15:15" x14ac:dyDescent="0.2">
      <c r="O41151" s="223"/>
    </row>
    <row r="41152" spans="15:15" x14ac:dyDescent="0.2">
      <c r="O41152" s="223"/>
    </row>
    <row r="41153" spans="15:15" x14ac:dyDescent="0.2">
      <c r="O41153" s="223"/>
    </row>
    <row r="41154" spans="15:15" x14ac:dyDescent="0.2">
      <c r="O41154" s="223"/>
    </row>
    <row r="41155" spans="15:15" x14ac:dyDescent="0.2">
      <c r="O41155" s="223"/>
    </row>
    <row r="41156" spans="15:15" x14ac:dyDescent="0.2">
      <c r="O41156" s="223"/>
    </row>
    <row r="41157" spans="15:15" x14ac:dyDescent="0.2">
      <c r="O41157" s="223"/>
    </row>
    <row r="41158" spans="15:15" x14ac:dyDescent="0.2">
      <c r="O41158" s="223"/>
    </row>
    <row r="41159" spans="15:15" x14ac:dyDescent="0.2">
      <c r="O41159" s="223"/>
    </row>
    <row r="41160" spans="15:15" x14ac:dyDescent="0.2">
      <c r="O41160" s="223"/>
    </row>
    <row r="41161" spans="15:15" x14ac:dyDescent="0.2">
      <c r="O41161" s="223"/>
    </row>
    <row r="41162" spans="15:15" x14ac:dyDescent="0.2">
      <c r="O41162" s="223"/>
    </row>
    <row r="41163" spans="15:15" x14ac:dyDescent="0.2">
      <c r="O41163" s="223"/>
    </row>
    <row r="41164" spans="15:15" x14ac:dyDescent="0.2">
      <c r="O41164" s="223"/>
    </row>
    <row r="41165" spans="15:15" x14ac:dyDescent="0.2">
      <c r="O41165" s="223"/>
    </row>
    <row r="41166" spans="15:15" x14ac:dyDescent="0.2">
      <c r="O41166" s="223"/>
    </row>
    <row r="41167" spans="15:15" x14ac:dyDescent="0.2">
      <c r="O41167" s="223"/>
    </row>
    <row r="41168" spans="15:15" x14ac:dyDescent="0.2">
      <c r="O41168" s="223"/>
    </row>
    <row r="41169" spans="15:15" x14ac:dyDescent="0.2">
      <c r="O41169" s="223"/>
    </row>
    <row r="41170" spans="15:15" x14ac:dyDescent="0.2">
      <c r="O41170" s="223"/>
    </row>
    <row r="41171" spans="15:15" x14ac:dyDescent="0.2">
      <c r="O41171" s="223"/>
    </row>
    <row r="41172" spans="15:15" x14ac:dyDescent="0.2">
      <c r="O41172" s="223"/>
    </row>
    <row r="41173" spans="15:15" x14ac:dyDescent="0.2">
      <c r="O41173" s="223"/>
    </row>
    <row r="41174" spans="15:15" x14ac:dyDescent="0.2">
      <c r="O41174" s="223"/>
    </row>
    <row r="41175" spans="15:15" x14ac:dyDescent="0.2">
      <c r="O41175" s="223"/>
    </row>
    <row r="41176" spans="15:15" x14ac:dyDescent="0.2">
      <c r="O41176" s="223"/>
    </row>
    <row r="41177" spans="15:15" x14ac:dyDescent="0.2">
      <c r="O41177" s="223"/>
    </row>
    <row r="41178" spans="15:15" x14ac:dyDescent="0.2">
      <c r="O41178" s="223"/>
    </row>
    <row r="41179" spans="15:15" x14ac:dyDescent="0.2">
      <c r="O41179" s="223"/>
    </row>
    <row r="41180" spans="15:15" x14ac:dyDescent="0.2">
      <c r="O41180" s="223"/>
    </row>
    <row r="41181" spans="15:15" x14ac:dyDescent="0.2">
      <c r="O41181" s="223"/>
    </row>
    <row r="41182" spans="15:15" x14ac:dyDescent="0.2">
      <c r="O41182" s="223"/>
    </row>
    <row r="41183" spans="15:15" x14ac:dyDescent="0.2">
      <c r="O41183" s="223"/>
    </row>
    <row r="41184" spans="15:15" x14ac:dyDescent="0.2">
      <c r="O41184" s="223"/>
    </row>
    <row r="41185" spans="15:15" x14ac:dyDescent="0.2">
      <c r="O41185" s="223"/>
    </row>
    <row r="41186" spans="15:15" x14ac:dyDescent="0.2">
      <c r="O41186" s="223"/>
    </row>
    <row r="41187" spans="15:15" x14ac:dyDescent="0.2">
      <c r="O41187" s="223"/>
    </row>
    <row r="41188" spans="15:15" x14ac:dyDescent="0.2">
      <c r="O41188" s="223"/>
    </row>
    <row r="41189" spans="15:15" x14ac:dyDescent="0.2">
      <c r="O41189" s="223"/>
    </row>
    <row r="41190" spans="15:15" x14ac:dyDescent="0.2">
      <c r="O41190" s="223"/>
    </row>
    <row r="41191" spans="15:15" x14ac:dyDescent="0.2">
      <c r="O41191" s="223"/>
    </row>
    <row r="41192" spans="15:15" x14ac:dyDescent="0.2">
      <c r="O41192" s="223"/>
    </row>
    <row r="41193" spans="15:15" x14ac:dyDescent="0.2">
      <c r="O41193" s="223"/>
    </row>
    <row r="41194" spans="15:15" x14ac:dyDescent="0.2">
      <c r="O41194" s="223"/>
    </row>
    <row r="41195" spans="15:15" x14ac:dyDescent="0.2">
      <c r="O41195" s="223"/>
    </row>
    <row r="41196" spans="15:15" x14ac:dyDescent="0.2">
      <c r="O41196" s="223"/>
    </row>
    <row r="41197" spans="15:15" x14ac:dyDescent="0.2">
      <c r="O41197" s="223"/>
    </row>
    <row r="41198" spans="15:15" x14ac:dyDescent="0.2">
      <c r="O41198" s="223"/>
    </row>
    <row r="41199" spans="15:15" x14ac:dyDescent="0.2">
      <c r="O41199" s="223"/>
    </row>
    <row r="41200" spans="15:15" x14ac:dyDescent="0.2">
      <c r="O41200" s="223"/>
    </row>
    <row r="41201" spans="15:15" x14ac:dyDescent="0.2">
      <c r="O41201" s="223"/>
    </row>
    <row r="41202" spans="15:15" x14ac:dyDescent="0.2">
      <c r="O41202" s="223"/>
    </row>
    <row r="41203" spans="15:15" x14ac:dyDescent="0.2">
      <c r="O41203" s="223"/>
    </row>
    <row r="41204" spans="15:15" x14ac:dyDescent="0.2">
      <c r="O41204" s="223"/>
    </row>
    <row r="41205" spans="15:15" x14ac:dyDescent="0.2">
      <c r="O41205" s="223"/>
    </row>
    <row r="41206" spans="15:15" x14ac:dyDescent="0.2">
      <c r="O41206" s="223"/>
    </row>
    <row r="41207" spans="15:15" x14ac:dyDescent="0.2">
      <c r="O41207" s="223"/>
    </row>
    <row r="41208" spans="15:15" x14ac:dyDescent="0.2">
      <c r="O41208" s="223"/>
    </row>
    <row r="41209" spans="15:15" x14ac:dyDescent="0.2">
      <c r="O41209" s="223"/>
    </row>
    <row r="41210" spans="15:15" x14ac:dyDescent="0.2">
      <c r="O41210" s="223"/>
    </row>
    <row r="41211" spans="15:15" x14ac:dyDescent="0.2">
      <c r="O41211" s="223"/>
    </row>
    <row r="41212" spans="15:15" x14ac:dyDescent="0.2">
      <c r="O41212" s="223"/>
    </row>
    <row r="41213" spans="15:15" x14ac:dyDescent="0.2">
      <c r="O41213" s="223"/>
    </row>
    <row r="41214" spans="15:15" x14ac:dyDescent="0.2">
      <c r="O41214" s="223"/>
    </row>
    <row r="41215" spans="15:15" x14ac:dyDescent="0.2">
      <c r="O41215" s="223"/>
    </row>
    <row r="41216" spans="15:15" x14ac:dyDescent="0.2">
      <c r="O41216" s="223"/>
    </row>
    <row r="41217" spans="15:15" x14ac:dyDescent="0.2">
      <c r="O41217" s="223"/>
    </row>
    <row r="41218" spans="15:15" x14ac:dyDescent="0.2">
      <c r="O41218" s="223"/>
    </row>
    <row r="41219" spans="15:15" x14ac:dyDescent="0.2">
      <c r="O41219" s="223"/>
    </row>
    <row r="41220" spans="15:15" x14ac:dyDescent="0.2">
      <c r="O41220" s="223"/>
    </row>
    <row r="41221" spans="15:15" x14ac:dyDescent="0.2">
      <c r="O41221" s="223"/>
    </row>
    <row r="41222" spans="15:15" x14ac:dyDescent="0.2">
      <c r="O41222" s="223"/>
    </row>
    <row r="41223" spans="15:15" x14ac:dyDescent="0.2">
      <c r="O41223" s="223"/>
    </row>
    <row r="41224" spans="15:15" x14ac:dyDescent="0.2">
      <c r="O41224" s="223"/>
    </row>
    <row r="41225" spans="15:15" x14ac:dyDescent="0.2">
      <c r="O41225" s="223"/>
    </row>
    <row r="41226" spans="15:15" x14ac:dyDescent="0.2">
      <c r="O41226" s="223"/>
    </row>
    <row r="41227" spans="15:15" x14ac:dyDescent="0.2">
      <c r="O41227" s="223"/>
    </row>
    <row r="41228" spans="15:15" x14ac:dyDescent="0.2">
      <c r="O41228" s="223"/>
    </row>
    <row r="41229" spans="15:15" x14ac:dyDescent="0.2">
      <c r="O41229" s="223"/>
    </row>
    <row r="41230" spans="15:15" x14ac:dyDescent="0.2">
      <c r="O41230" s="223"/>
    </row>
    <row r="41231" spans="15:15" x14ac:dyDescent="0.2">
      <c r="O41231" s="223"/>
    </row>
    <row r="41232" spans="15:15" x14ac:dyDescent="0.2">
      <c r="O41232" s="223"/>
    </row>
    <row r="41233" spans="15:15" x14ac:dyDescent="0.2">
      <c r="O41233" s="223"/>
    </row>
    <row r="41234" spans="15:15" x14ac:dyDescent="0.2">
      <c r="O41234" s="223"/>
    </row>
    <row r="41235" spans="15:15" x14ac:dyDescent="0.2">
      <c r="O41235" s="223"/>
    </row>
    <row r="41236" spans="15:15" x14ac:dyDescent="0.2">
      <c r="O41236" s="223"/>
    </row>
    <row r="41237" spans="15:15" x14ac:dyDescent="0.2">
      <c r="O41237" s="223"/>
    </row>
    <row r="41238" spans="15:15" x14ac:dyDescent="0.2">
      <c r="O41238" s="223"/>
    </row>
    <row r="41239" spans="15:15" x14ac:dyDescent="0.2">
      <c r="O41239" s="223"/>
    </row>
    <row r="41240" spans="15:15" x14ac:dyDescent="0.2">
      <c r="O41240" s="223"/>
    </row>
    <row r="41241" spans="15:15" x14ac:dyDescent="0.2">
      <c r="O41241" s="223"/>
    </row>
    <row r="41242" spans="15:15" x14ac:dyDescent="0.2">
      <c r="O41242" s="223"/>
    </row>
    <row r="41243" spans="15:15" x14ac:dyDescent="0.2">
      <c r="O41243" s="223"/>
    </row>
    <row r="41244" spans="15:15" x14ac:dyDescent="0.2">
      <c r="O41244" s="223"/>
    </row>
    <row r="41245" spans="15:15" x14ac:dyDescent="0.2">
      <c r="O41245" s="223"/>
    </row>
    <row r="41246" spans="15:15" x14ac:dyDescent="0.2">
      <c r="O41246" s="223"/>
    </row>
    <row r="41247" spans="15:15" x14ac:dyDescent="0.2">
      <c r="O41247" s="223"/>
    </row>
    <row r="41248" spans="15:15" x14ac:dyDescent="0.2">
      <c r="O41248" s="223"/>
    </row>
    <row r="41249" spans="15:15" x14ac:dyDescent="0.2">
      <c r="O41249" s="223"/>
    </row>
    <row r="41250" spans="15:15" x14ac:dyDescent="0.2">
      <c r="O41250" s="223"/>
    </row>
    <row r="41251" spans="15:15" x14ac:dyDescent="0.2">
      <c r="O41251" s="223"/>
    </row>
    <row r="41252" spans="15:15" x14ac:dyDescent="0.2">
      <c r="O41252" s="223"/>
    </row>
    <row r="41253" spans="15:15" x14ac:dyDescent="0.2">
      <c r="O41253" s="223"/>
    </row>
    <row r="41254" spans="15:15" x14ac:dyDescent="0.2">
      <c r="O41254" s="223"/>
    </row>
    <row r="41255" spans="15:15" x14ac:dyDescent="0.2">
      <c r="O41255" s="223"/>
    </row>
    <row r="41256" spans="15:15" x14ac:dyDescent="0.2">
      <c r="O41256" s="223"/>
    </row>
    <row r="41257" spans="15:15" x14ac:dyDescent="0.2">
      <c r="O41257" s="223"/>
    </row>
    <row r="41258" spans="15:15" x14ac:dyDescent="0.2">
      <c r="O41258" s="223"/>
    </row>
    <row r="41259" spans="15:15" x14ac:dyDescent="0.2">
      <c r="O41259" s="223"/>
    </row>
    <row r="41260" spans="15:15" x14ac:dyDescent="0.2">
      <c r="O41260" s="223"/>
    </row>
    <row r="41261" spans="15:15" x14ac:dyDescent="0.2">
      <c r="O41261" s="223"/>
    </row>
    <row r="41262" spans="15:15" x14ac:dyDescent="0.2">
      <c r="O41262" s="223"/>
    </row>
    <row r="41263" spans="15:15" x14ac:dyDescent="0.2">
      <c r="O41263" s="223"/>
    </row>
    <row r="41264" spans="15:15" x14ac:dyDescent="0.2">
      <c r="O41264" s="223"/>
    </row>
    <row r="41265" spans="15:15" x14ac:dyDescent="0.2">
      <c r="O41265" s="223"/>
    </row>
    <row r="41266" spans="15:15" x14ac:dyDescent="0.2">
      <c r="O41266" s="223"/>
    </row>
    <row r="41267" spans="15:15" x14ac:dyDescent="0.2">
      <c r="O41267" s="223"/>
    </row>
    <row r="41268" spans="15:15" x14ac:dyDescent="0.2">
      <c r="O41268" s="223"/>
    </row>
    <row r="41269" spans="15:15" x14ac:dyDescent="0.2">
      <c r="O41269" s="223"/>
    </row>
    <row r="41270" spans="15:15" x14ac:dyDescent="0.2">
      <c r="O41270" s="223"/>
    </row>
    <row r="41271" spans="15:15" x14ac:dyDescent="0.2">
      <c r="O41271" s="223"/>
    </row>
    <row r="41272" spans="15:15" x14ac:dyDescent="0.2">
      <c r="O41272" s="223"/>
    </row>
    <row r="41273" spans="15:15" x14ac:dyDescent="0.2">
      <c r="O41273" s="223"/>
    </row>
    <row r="41274" spans="15:15" x14ac:dyDescent="0.2">
      <c r="O41274" s="223"/>
    </row>
    <row r="41275" spans="15:15" x14ac:dyDescent="0.2">
      <c r="O41275" s="223"/>
    </row>
    <row r="41276" spans="15:15" x14ac:dyDescent="0.2">
      <c r="O41276" s="223"/>
    </row>
    <row r="41277" spans="15:15" x14ac:dyDescent="0.2">
      <c r="O41277" s="223"/>
    </row>
    <row r="41278" spans="15:15" x14ac:dyDescent="0.2">
      <c r="O41278" s="223"/>
    </row>
    <row r="41279" spans="15:15" x14ac:dyDescent="0.2">
      <c r="O41279" s="223"/>
    </row>
    <row r="41280" spans="15:15" x14ac:dyDescent="0.2">
      <c r="O41280" s="223"/>
    </row>
    <row r="41281" spans="15:15" x14ac:dyDescent="0.2">
      <c r="O41281" s="223"/>
    </row>
    <row r="41282" spans="15:15" x14ac:dyDescent="0.2">
      <c r="O41282" s="223"/>
    </row>
    <row r="41283" spans="15:15" x14ac:dyDescent="0.2">
      <c r="O41283" s="223"/>
    </row>
    <row r="41284" spans="15:15" x14ac:dyDescent="0.2">
      <c r="O41284" s="223"/>
    </row>
    <row r="41285" spans="15:15" x14ac:dyDescent="0.2">
      <c r="O41285" s="223"/>
    </row>
    <row r="41286" spans="15:15" x14ac:dyDescent="0.2">
      <c r="O41286" s="223"/>
    </row>
    <row r="41287" spans="15:15" x14ac:dyDescent="0.2">
      <c r="O41287" s="223"/>
    </row>
    <row r="41288" spans="15:15" x14ac:dyDescent="0.2">
      <c r="O41288" s="223"/>
    </row>
    <row r="41289" spans="15:15" x14ac:dyDescent="0.2">
      <c r="O41289" s="223"/>
    </row>
    <row r="41290" spans="15:15" x14ac:dyDescent="0.2">
      <c r="O41290" s="223"/>
    </row>
    <row r="41291" spans="15:15" x14ac:dyDescent="0.2">
      <c r="O41291" s="223"/>
    </row>
    <row r="41292" spans="15:15" x14ac:dyDescent="0.2">
      <c r="O41292" s="223"/>
    </row>
    <row r="41293" spans="15:15" x14ac:dyDescent="0.2">
      <c r="O41293" s="223"/>
    </row>
    <row r="41294" spans="15:15" x14ac:dyDescent="0.2">
      <c r="O41294" s="223"/>
    </row>
    <row r="41295" spans="15:15" x14ac:dyDescent="0.2">
      <c r="O41295" s="223"/>
    </row>
    <row r="41296" spans="15:15" x14ac:dyDescent="0.2">
      <c r="O41296" s="223"/>
    </row>
    <row r="41297" spans="15:15" x14ac:dyDescent="0.2">
      <c r="O41297" s="223"/>
    </row>
    <row r="41298" spans="15:15" x14ac:dyDescent="0.2">
      <c r="O41298" s="223"/>
    </row>
    <row r="41299" spans="15:15" x14ac:dyDescent="0.2">
      <c r="O41299" s="223"/>
    </row>
    <row r="41300" spans="15:15" x14ac:dyDescent="0.2">
      <c r="O41300" s="223"/>
    </row>
    <row r="41301" spans="15:15" x14ac:dyDescent="0.2">
      <c r="O41301" s="223"/>
    </row>
    <row r="41302" spans="15:15" x14ac:dyDescent="0.2">
      <c r="O41302" s="223"/>
    </row>
    <row r="41303" spans="15:15" x14ac:dyDescent="0.2">
      <c r="O41303" s="223"/>
    </row>
    <row r="41304" spans="15:15" x14ac:dyDescent="0.2">
      <c r="O41304" s="223"/>
    </row>
    <row r="41305" spans="15:15" x14ac:dyDescent="0.2">
      <c r="O41305" s="223"/>
    </row>
    <row r="41306" spans="15:15" x14ac:dyDescent="0.2">
      <c r="O41306" s="223"/>
    </row>
    <row r="41307" spans="15:15" x14ac:dyDescent="0.2">
      <c r="O41307" s="223"/>
    </row>
    <row r="41308" spans="15:15" x14ac:dyDescent="0.2">
      <c r="O41308" s="223"/>
    </row>
    <row r="41309" spans="15:15" x14ac:dyDescent="0.2">
      <c r="O41309" s="223"/>
    </row>
    <row r="41310" spans="15:15" x14ac:dyDescent="0.2">
      <c r="O41310" s="223"/>
    </row>
    <row r="41311" spans="15:15" x14ac:dyDescent="0.2">
      <c r="O41311" s="223"/>
    </row>
    <row r="41312" spans="15:15" x14ac:dyDescent="0.2">
      <c r="O41312" s="223"/>
    </row>
    <row r="41313" spans="15:15" x14ac:dyDescent="0.2">
      <c r="O41313" s="223"/>
    </row>
    <row r="41314" spans="15:15" x14ac:dyDescent="0.2">
      <c r="O41314" s="223"/>
    </row>
    <row r="41315" spans="15:15" x14ac:dyDescent="0.2">
      <c r="O41315" s="223"/>
    </row>
    <row r="41316" spans="15:15" x14ac:dyDescent="0.2">
      <c r="O41316" s="223"/>
    </row>
    <row r="41317" spans="15:15" x14ac:dyDescent="0.2">
      <c r="O41317" s="223"/>
    </row>
    <row r="41318" spans="15:15" x14ac:dyDescent="0.2">
      <c r="O41318" s="223"/>
    </row>
    <row r="41319" spans="15:15" x14ac:dyDescent="0.2">
      <c r="O41319" s="223"/>
    </row>
    <row r="41320" spans="15:15" x14ac:dyDescent="0.2">
      <c r="O41320" s="223"/>
    </row>
    <row r="41321" spans="15:15" x14ac:dyDescent="0.2">
      <c r="O41321" s="223"/>
    </row>
    <row r="41322" spans="15:15" x14ac:dyDescent="0.2">
      <c r="O41322" s="223"/>
    </row>
    <row r="41323" spans="15:15" x14ac:dyDescent="0.2">
      <c r="O41323" s="223"/>
    </row>
    <row r="41324" spans="15:15" x14ac:dyDescent="0.2">
      <c r="O41324" s="223"/>
    </row>
    <row r="41325" spans="15:15" x14ac:dyDescent="0.2">
      <c r="O41325" s="223"/>
    </row>
    <row r="41326" spans="15:15" x14ac:dyDescent="0.2">
      <c r="O41326" s="223"/>
    </row>
    <row r="41327" spans="15:15" x14ac:dyDescent="0.2">
      <c r="O41327" s="223"/>
    </row>
    <row r="41328" spans="15:15" x14ac:dyDescent="0.2">
      <c r="O41328" s="223"/>
    </row>
    <row r="41329" spans="15:15" x14ac:dyDescent="0.2">
      <c r="O41329" s="223"/>
    </row>
    <row r="41330" spans="15:15" x14ac:dyDescent="0.2">
      <c r="O41330" s="223"/>
    </row>
    <row r="41331" spans="15:15" x14ac:dyDescent="0.2">
      <c r="O41331" s="223"/>
    </row>
    <row r="41332" spans="15:15" x14ac:dyDescent="0.2">
      <c r="O41332" s="223"/>
    </row>
    <row r="41333" spans="15:15" x14ac:dyDescent="0.2">
      <c r="O41333" s="223"/>
    </row>
    <row r="41334" spans="15:15" x14ac:dyDescent="0.2">
      <c r="O41334" s="223"/>
    </row>
    <row r="41335" spans="15:15" x14ac:dyDescent="0.2">
      <c r="O41335" s="223"/>
    </row>
    <row r="41336" spans="15:15" x14ac:dyDescent="0.2">
      <c r="O41336" s="223"/>
    </row>
    <row r="41337" spans="15:15" x14ac:dyDescent="0.2">
      <c r="O41337" s="223"/>
    </row>
    <row r="41338" spans="15:15" x14ac:dyDescent="0.2">
      <c r="O41338" s="223"/>
    </row>
    <row r="41339" spans="15:15" x14ac:dyDescent="0.2">
      <c r="O41339" s="223"/>
    </row>
    <row r="41340" spans="15:15" x14ac:dyDescent="0.2">
      <c r="O41340" s="223"/>
    </row>
    <row r="41341" spans="15:15" x14ac:dyDescent="0.2">
      <c r="O41341" s="223"/>
    </row>
    <row r="41342" spans="15:15" x14ac:dyDescent="0.2">
      <c r="O41342" s="223"/>
    </row>
    <row r="41343" spans="15:15" x14ac:dyDescent="0.2">
      <c r="O41343" s="223"/>
    </row>
    <row r="41344" spans="15:15" x14ac:dyDescent="0.2">
      <c r="O41344" s="223"/>
    </row>
    <row r="41345" spans="15:15" x14ac:dyDescent="0.2">
      <c r="O41345" s="223"/>
    </row>
    <row r="41346" spans="15:15" x14ac:dyDescent="0.2">
      <c r="O41346" s="223"/>
    </row>
    <row r="41347" spans="15:15" x14ac:dyDescent="0.2">
      <c r="O41347" s="223"/>
    </row>
    <row r="41348" spans="15:15" x14ac:dyDescent="0.2">
      <c r="O41348" s="223"/>
    </row>
    <row r="41349" spans="15:15" x14ac:dyDescent="0.2">
      <c r="O41349" s="223"/>
    </row>
    <row r="41350" spans="15:15" x14ac:dyDescent="0.2">
      <c r="O41350" s="223"/>
    </row>
    <row r="41351" spans="15:15" x14ac:dyDescent="0.2">
      <c r="O41351" s="223"/>
    </row>
    <row r="41352" spans="15:15" x14ac:dyDescent="0.2">
      <c r="O41352" s="223"/>
    </row>
    <row r="41353" spans="15:15" x14ac:dyDescent="0.2">
      <c r="O41353" s="223"/>
    </row>
    <row r="41354" spans="15:15" x14ac:dyDescent="0.2">
      <c r="O41354" s="223"/>
    </row>
    <row r="41355" spans="15:15" x14ac:dyDescent="0.2">
      <c r="O41355" s="223"/>
    </row>
    <row r="41356" spans="15:15" x14ac:dyDescent="0.2">
      <c r="O41356" s="223"/>
    </row>
    <row r="41357" spans="15:15" x14ac:dyDescent="0.2">
      <c r="O41357" s="223"/>
    </row>
    <row r="41358" spans="15:15" x14ac:dyDescent="0.2">
      <c r="O41358" s="223"/>
    </row>
    <row r="41359" spans="15:15" x14ac:dyDescent="0.2">
      <c r="O41359" s="223"/>
    </row>
    <row r="41360" spans="15:15" x14ac:dyDescent="0.2">
      <c r="O41360" s="223"/>
    </row>
    <row r="41361" spans="15:15" x14ac:dyDescent="0.2">
      <c r="O41361" s="223"/>
    </row>
    <row r="41362" spans="15:15" x14ac:dyDescent="0.2">
      <c r="O41362" s="223"/>
    </row>
    <row r="41363" spans="15:15" x14ac:dyDescent="0.2">
      <c r="O41363" s="223"/>
    </row>
    <row r="41364" spans="15:15" x14ac:dyDescent="0.2">
      <c r="O41364" s="223"/>
    </row>
    <row r="41365" spans="15:15" x14ac:dyDescent="0.2">
      <c r="O41365" s="223"/>
    </row>
    <row r="41366" spans="15:15" x14ac:dyDescent="0.2">
      <c r="O41366" s="223"/>
    </row>
    <row r="41367" spans="15:15" x14ac:dyDescent="0.2">
      <c r="O41367" s="223"/>
    </row>
    <row r="41368" spans="15:15" x14ac:dyDescent="0.2">
      <c r="O41368" s="223"/>
    </row>
    <row r="41369" spans="15:15" x14ac:dyDescent="0.2">
      <c r="O41369" s="223"/>
    </row>
    <row r="41370" spans="15:15" x14ac:dyDescent="0.2">
      <c r="O41370" s="223"/>
    </row>
    <row r="41371" spans="15:15" x14ac:dyDescent="0.2">
      <c r="O41371" s="223"/>
    </row>
    <row r="41372" spans="15:15" x14ac:dyDescent="0.2">
      <c r="O41372" s="223"/>
    </row>
    <row r="41373" spans="15:15" x14ac:dyDescent="0.2">
      <c r="O41373" s="223"/>
    </row>
    <row r="41374" spans="15:15" x14ac:dyDescent="0.2">
      <c r="O41374" s="223"/>
    </row>
    <row r="41375" spans="15:15" x14ac:dyDescent="0.2">
      <c r="O41375" s="223"/>
    </row>
    <row r="41376" spans="15:15" x14ac:dyDescent="0.2">
      <c r="O41376" s="223"/>
    </row>
    <row r="41377" spans="15:15" x14ac:dyDescent="0.2">
      <c r="O41377" s="223"/>
    </row>
    <row r="41378" spans="15:15" x14ac:dyDescent="0.2">
      <c r="O41378" s="223"/>
    </row>
    <row r="41379" spans="15:15" x14ac:dyDescent="0.2">
      <c r="O41379" s="223"/>
    </row>
    <row r="41380" spans="15:15" x14ac:dyDescent="0.2">
      <c r="O41380" s="223"/>
    </row>
    <row r="41381" spans="15:15" x14ac:dyDescent="0.2">
      <c r="O41381" s="223"/>
    </row>
    <row r="41382" spans="15:15" x14ac:dyDescent="0.2">
      <c r="O41382" s="223"/>
    </row>
    <row r="41383" spans="15:15" x14ac:dyDescent="0.2">
      <c r="O41383" s="223"/>
    </row>
    <row r="41384" spans="15:15" x14ac:dyDescent="0.2">
      <c r="O41384" s="223"/>
    </row>
    <row r="41385" spans="15:15" x14ac:dyDescent="0.2">
      <c r="O41385" s="223"/>
    </row>
    <row r="41386" spans="15:15" x14ac:dyDescent="0.2">
      <c r="O41386" s="223"/>
    </row>
    <row r="41387" spans="15:15" x14ac:dyDescent="0.2">
      <c r="O41387" s="223"/>
    </row>
    <row r="41388" spans="15:15" x14ac:dyDescent="0.2">
      <c r="O41388" s="223"/>
    </row>
    <row r="41389" spans="15:15" x14ac:dyDescent="0.2">
      <c r="O41389" s="223"/>
    </row>
    <row r="41390" spans="15:15" x14ac:dyDescent="0.2">
      <c r="O41390" s="223"/>
    </row>
    <row r="41391" spans="15:15" x14ac:dyDescent="0.2">
      <c r="O41391" s="223"/>
    </row>
    <row r="41392" spans="15:15" x14ac:dyDescent="0.2">
      <c r="O41392" s="223"/>
    </row>
    <row r="41393" spans="15:15" x14ac:dyDescent="0.2">
      <c r="O41393" s="223"/>
    </row>
    <row r="41394" spans="15:15" x14ac:dyDescent="0.2">
      <c r="O41394" s="223"/>
    </row>
    <row r="41395" spans="15:15" x14ac:dyDescent="0.2">
      <c r="O41395" s="223"/>
    </row>
    <row r="41396" spans="15:15" x14ac:dyDescent="0.2">
      <c r="O41396" s="223"/>
    </row>
    <row r="41397" spans="15:15" x14ac:dyDescent="0.2">
      <c r="O41397" s="223"/>
    </row>
    <row r="41398" spans="15:15" x14ac:dyDescent="0.2">
      <c r="O41398" s="223"/>
    </row>
    <row r="41399" spans="15:15" x14ac:dyDescent="0.2">
      <c r="O41399" s="223"/>
    </row>
    <row r="41400" spans="15:15" x14ac:dyDescent="0.2">
      <c r="O41400" s="223"/>
    </row>
    <row r="41401" spans="15:15" x14ac:dyDescent="0.2">
      <c r="O41401" s="223"/>
    </row>
    <row r="41402" spans="15:15" x14ac:dyDescent="0.2">
      <c r="O41402" s="223"/>
    </row>
    <row r="41403" spans="15:15" x14ac:dyDescent="0.2">
      <c r="O41403" s="223"/>
    </row>
    <row r="41404" spans="15:15" x14ac:dyDescent="0.2">
      <c r="O41404" s="223"/>
    </row>
    <row r="41405" spans="15:15" x14ac:dyDescent="0.2">
      <c r="O41405" s="223"/>
    </row>
    <row r="41406" spans="15:15" x14ac:dyDescent="0.2">
      <c r="O41406" s="223"/>
    </row>
    <row r="41407" spans="15:15" x14ac:dyDescent="0.2">
      <c r="O41407" s="223"/>
    </row>
    <row r="41408" spans="15:15" x14ac:dyDescent="0.2">
      <c r="O41408" s="223"/>
    </row>
    <row r="41409" spans="15:15" x14ac:dyDescent="0.2">
      <c r="O41409" s="223"/>
    </row>
    <row r="41410" spans="15:15" x14ac:dyDescent="0.2">
      <c r="O41410" s="223"/>
    </row>
    <row r="41411" spans="15:15" x14ac:dyDescent="0.2">
      <c r="O41411" s="223"/>
    </row>
    <row r="41412" spans="15:15" x14ac:dyDescent="0.2">
      <c r="O41412" s="223"/>
    </row>
    <row r="41413" spans="15:15" x14ac:dyDescent="0.2">
      <c r="O41413" s="223"/>
    </row>
    <row r="41414" spans="15:15" x14ac:dyDescent="0.2">
      <c r="O41414" s="223"/>
    </row>
    <row r="41415" spans="15:15" x14ac:dyDescent="0.2">
      <c r="O41415" s="223"/>
    </row>
    <row r="41416" spans="15:15" x14ac:dyDescent="0.2">
      <c r="O41416" s="223"/>
    </row>
    <row r="41417" spans="15:15" x14ac:dyDescent="0.2">
      <c r="O41417" s="223"/>
    </row>
    <row r="41418" spans="15:15" x14ac:dyDescent="0.2">
      <c r="O41418" s="223"/>
    </row>
    <row r="41419" spans="15:15" x14ac:dyDescent="0.2">
      <c r="O41419" s="223"/>
    </row>
    <row r="41420" spans="15:15" x14ac:dyDescent="0.2">
      <c r="O41420" s="223"/>
    </row>
    <row r="41421" spans="15:15" x14ac:dyDescent="0.2">
      <c r="O41421" s="223"/>
    </row>
    <row r="41422" spans="15:15" x14ac:dyDescent="0.2">
      <c r="O41422" s="223"/>
    </row>
    <row r="41423" spans="15:15" x14ac:dyDescent="0.2">
      <c r="O41423" s="223"/>
    </row>
    <row r="41424" spans="15:15" x14ac:dyDescent="0.2">
      <c r="O41424" s="223"/>
    </row>
    <row r="41425" spans="15:15" x14ac:dyDescent="0.2">
      <c r="O41425" s="223"/>
    </row>
    <row r="41426" spans="15:15" x14ac:dyDescent="0.2">
      <c r="O41426" s="223"/>
    </row>
    <row r="41427" spans="15:15" x14ac:dyDescent="0.2">
      <c r="O41427" s="223"/>
    </row>
    <row r="41428" spans="15:15" x14ac:dyDescent="0.2">
      <c r="O41428" s="223"/>
    </row>
    <row r="41429" spans="15:15" x14ac:dyDescent="0.2">
      <c r="O41429" s="223"/>
    </row>
    <row r="41430" spans="15:15" x14ac:dyDescent="0.2">
      <c r="O41430" s="223"/>
    </row>
    <row r="41431" spans="15:15" x14ac:dyDescent="0.2">
      <c r="O41431" s="223"/>
    </row>
    <row r="41432" spans="15:15" x14ac:dyDescent="0.2">
      <c r="O41432" s="223"/>
    </row>
    <row r="41433" spans="15:15" x14ac:dyDescent="0.2">
      <c r="O41433" s="223"/>
    </row>
    <row r="41434" spans="15:15" x14ac:dyDescent="0.2">
      <c r="O41434" s="223"/>
    </row>
    <row r="41435" spans="15:15" x14ac:dyDescent="0.2">
      <c r="O41435" s="223"/>
    </row>
    <row r="41436" spans="15:15" x14ac:dyDescent="0.2">
      <c r="O41436" s="223"/>
    </row>
    <row r="41437" spans="15:15" x14ac:dyDescent="0.2">
      <c r="O41437" s="223"/>
    </row>
    <row r="41438" spans="15:15" x14ac:dyDescent="0.2">
      <c r="O41438" s="223"/>
    </row>
    <row r="41439" spans="15:15" x14ac:dyDescent="0.2">
      <c r="O41439" s="223"/>
    </row>
    <row r="41440" spans="15:15" x14ac:dyDescent="0.2">
      <c r="O41440" s="223"/>
    </row>
    <row r="41441" spans="15:15" x14ac:dyDescent="0.2">
      <c r="O41441" s="223"/>
    </row>
    <row r="41442" spans="15:15" x14ac:dyDescent="0.2">
      <c r="O41442" s="223"/>
    </row>
    <row r="41443" spans="15:15" x14ac:dyDescent="0.2">
      <c r="O41443" s="223"/>
    </row>
    <row r="41444" spans="15:15" x14ac:dyDescent="0.2">
      <c r="O41444" s="223"/>
    </row>
    <row r="41445" spans="15:15" x14ac:dyDescent="0.2">
      <c r="O41445" s="223"/>
    </row>
    <row r="41446" spans="15:15" x14ac:dyDescent="0.2">
      <c r="O41446" s="223"/>
    </row>
    <row r="41447" spans="15:15" x14ac:dyDescent="0.2">
      <c r="O41447" s="223"/>
    </row>
    <row r="41448" spans="15:15" x14ac:dyDescent="0.2">
      <c r="O41448" s="223"/>
    </row>
    <row r="41449" spans="15:15" x14ac:dyDescent="0.2">
      <c r="O41449" s="223"/>
    </row>
    <row r="41450" spans="15:15" x14ac:dyDescent="0.2">
      <c r="O41450" s="223"/>
    </row>
    <row r="41451" spans="15:15" x14ac:dyDescent="0.2">
      <c r="O41451" s="223"/>
    </row>
    <row r="41452" spans="15:15" x14ac:dyDescent="0.2">
      <c r="O41452" s="223"/>
    </row>
    <row r="41453" spans="15:15" x14ac:dyDescent="0.2">
      <c r="O41453" s="223"/>
    </row>
    <row r="41454" spans="15:15" x14ac:dyDescent="0.2">
      <c r="O41454" s="223"/>
    </row>
    <row r="41455" spans="15:15" x14ac:dyDescent="0.2">
      <c r="O41455" s="223"/>
    </row>
    <row r="41456" spans="15:15" x14ac:dyDescent="0.2">
      <c r="O41456" s="223"/>
    </row>
    <row r="41457" spans="15:15" x14ac:dyDescent="0.2">
      <c r="O41457" s="223"/>
    </row>
    <row r="41458" spans="15:15" x14ac:dyDescent="0.2">
      <c r="O41458" s="223"/>
    </row>
    <row r="41459" spans="15:15" x14ac:dyDescent="0.2">
      <c r="O41459" s="223"/>
    </row>
    <row r="41460" spans="15:15" x14ac:dyDescent="0.2">
      <c r="O41460" s="223"/>
    </row>
    <row r="41461" spans="15:15" x14ac:dyDescent="0.2">
      <c r="O41461" s="223"/>
    </row>
    <row r="41462" spans="15:15" x14ac:dyDescent="0.2">
      <c r="O41462" s="223"/>
    </row>
    <row r="41463" spans="15:15" x14ac:dyDescent="0.2">
      <c r="O41463" s="223"/>
    </row>
    <row r="41464" spans="15:15" x14ac:dyDescent="0.2">
      <c r="O41464" s="223"/>
    </row>
    <row r="41465" spans="15:15" x14ac:dyDescent="0.2">
      <c r="O41465" s="223"/>
    </row>
    <row r="41466" spans="15:15" x14ac:dyDescent="0.2">
      <c r="O41466" s="223"/>
    </row>
    <row r="41467" spans="15:15" x14ac:dyDescent="0.2">
      <c r="O41467" s="223"/>
    </row>
    <row r="41468" spans="15:15" x14ac:dyDescent="0.2">
      <c r="O41468" s="223"/>
    </row>
    <row r="41469" spans="15:15" x14ac:dyDescent="0.2">
      <c r="O41469" s="223"/>
    </row>
    <row r="41470" spans="15:15" x14ac:dyDescent="0.2">
      <c r="O41470" s="223"/>
    </row>
    <row r="41471" spans="15:15" x14ac:dyDescent="0.2">
      <c r="O41471" s="223"/>
    </row>
    <row r="41472" spans="15:15" x14ac:dyDescent="0.2">
      <c r="O41472" s="223"/>
    </row>
    <row r="41473" spans="15:15" x14ac:dyDescent="0.2">
      <c r="O41473" s="223"/>
    </row>
    <row r="41474" spans="15:15" x14ac:dyDescent="0.2">
      <c r="O41474" s="223"/>
    </row>
    <row r="41475" spans="15:15" x14ac:dyDescent="0.2">
      <c r="O41475" s="223"/>
    </row>
    <row r="41476" spans="15:15" x14ac:dyDescent="0.2">
      <c r="O41476" s="223"/>
    </row>
    <row r="41477" spans="15:15" x14ac:dyDescent="0.2">
      <c r="O41477" s="223"/>
    </row>
    <row r="41478" spans="15:15" x14ac:dyDescent="0.2">
      <c r="O41478" s="223"/>
    </row>
    <row r="41479" spans="15:15" x14ac:dyDescent="0.2">
      <c r="O41479" s="223"/>
    </row>
    <row r="41480" spans="15:15" x14ac:dyDescent="0.2">
      <c r="O41480" s="223"/>
    </row>
    <row r="41481" spans="15:15" x14ac:dyDescent="0.2">
      <c r="O41481" s="223"/>
    </row>
    <row r="41482" spans="15:15" x14ac:dyDescent="0.2">
      <c r="O41482" s="223"/>
    </row>
    <row r="41483" spans="15:15" x14ac:dyDescent="0.2">
      <c r="O41483" s="223"/>
    </row>
    <row r="41484" spans="15:15" x14ac:dyDescent="0.2">
      <c r="O41484" s="223"/>
    </row>
    <row r="41485" spans="15:15" x14ac:dyDescent="0.2">
      <c r="O41485" s="223"/>
    </row>
    <row r="41486" spans="15:15" x14ac:dyDescent="0.2">
      <c r="O41486" s="223"/>
    </row>
    <row r="41487" spans="15:15" x14ac:dyDescent="0.2">
      <c r="O41487" s="223"/>
    </row>
    <row r="41488" spans="15:15" x14ac:dyDescent="0.2">
      <c r="O41488" s="223"/>
    </row>
    <row r="41489" spans="15:15" x14ac:dyDescent="0.2">
      <c r="O41489" s="223"/>
    </row>
    <row r="41490" spans="15:15" x14ac:dyDescent="0.2">
      <c r="O41490" s="223"/>
    </row>
    <row r="41491" spans="15:15" x14ac:dyDescent="0.2">
      <c r="O41491" s="223"/>
    </row>
    <row r="41492" spans="15:15" x14ac:dyDescent="0.2">
      <c r="O41492" s="223"/>
    </row>
    <row r="41493" spans="15:15" x14ac:dyDescent="0.2">
      <c r="O41493" s="223"/>
    </row>
    <row r="41494" spans="15:15" x14ac:dyDescent="0.2">
      <c r="O41494" s="223"/>
    </row>
    <row r="41495" spans="15:15" x14ac:dyDescent="0.2">
      <c r="O41495" s="223"/>
    </row>
    <row r="41496" spans="15:15" x14ac:dyDescent="0.2">
      <c r="O41496" s="223"/>
    </row>
    <row r="41497" spans="15:15" x14ac:dyDescent="0.2">
      <c r="O41497" s="223"/>
    </row>
    <row r="41498" spans="15:15" x14ac:dyDescent="0.2">
      <c r="O41498" s="223"/>
    </row>
    <row r="41499" spans="15:15" x14ac:dyDescent="0.2">
      <c r="O41499" s="223"/>
    </row>
    <row r="41500" spans="15:15" x14ac:dyDescent="0.2">
      <c r="O41500" s="223"/>
    </row>
    <row r="41501" spans="15:15" x14ac:dyDescent="0.2">
      <c r="O41501" s="223"/>
    </row>
    <row r="41502" spans="15:15" x14ac:dyDescent="0.2">
      <c r="O41502" s="223"/>
    </row>
    <row r="41503" spans="15:15" x14ac:dyDescent="0.2">
      <c r="O41503" s="223"/>
    </row>
    <row r="41504" spans="15:15" x14ac:dyDescent="0.2">
      <c r="O41504" s="223"/>
    </row>
    <row r="41505" spans="15:15" x14ac:dyDescent="0.2">
      <c r="O41505" s="223"/>
    </row>
    <row r="41506" spans="15:15" x14ac:dyDescent="0.2">
      <c r="O41506" s="223"/>
    </row>
    <row r="41507" spans="15:15" x14ac:dyDescent="0.2">
      <c r="O41507" s="223"/>
    </row>
    <row r="41508" spans="15:15" x14ac:dyDescent="0.2">
      <c r="O41508" s="223"/>
    </row>
    <row r="41509" spans="15:15" x14ac:dyDescent="0.2">
      <c r="O41509" s="223"/>
    </row>
    <row r="41510" spans="15:15" x14ac:dyDescent="0.2">
      <c r="O41510" s="223"/>
    </row>
    <row r="41511" spans="15:15" x14ac:dyDescent="0.2">
      <c r="O41511" s="223"/>
    </row>
    <row r="41512" spans="15:15" x14ac:dyDescent="0.2">
      <c r="O41512" s="223"/>
    </row>
    <row r="41513" spans="15:15" x14ac:dyDescent="0.2">
      <c r="O41513" s="223"/>
    </row>
    <row r="41514" spans="15:15" x14ac:dyDescent="0.2">
      <c r="O41514" s="223"/>
    </row>
    <row r="41515" spans="15:15" x14ac:dyDescent="0.2">
      <c r="O41515" s="223"/>
    </row>
    <row r="41516" spans="15:15" x14ac:dyDescent="0.2">
      <c r="O41516" s="223"/>
    </row>
    <row r="41517" spans="15:15" x14ac:dyDescent="0.2">
      <c r="O41517" s="223"/>
    </row>
    <row r="41518" spans="15:15" x14ac:dyDescent="0.2">
      <c r="O41518" s="223"/>
    </row>
    <row r="41519" spans="15:15" x14ac:dyDescent="0.2">
      <c r="O41519" s="223"/>
    </row>
    <row r="41520" spans="15:15" x14ac:dyDescent="0.2">
      <c r="O41520" s="223"/>
    </row>
    <row r="41521" spans="15:15" x14ac:dyDescent="0.2">
      <c r="O41521" s="223"/>
    </row>
    <row r="41522" spans="15:15" x14ac:dyDescent="0.2">
      <c r="O41522" s="223"/>
    </row>
    <row r="41523" spans="15:15" x14ac:dyDescent="0.2">
      <c r="O41523" s="223"/>
    </row>
    <row r="41524" spans="15:15" x14ac:dyDescent="0.2">
      <c r="O41524" s="223"/>
    </row>
    <row r="41525" spans="15:15" x14ac:dyDescent="0.2">
      <c r="O41525" s="223"/>
    </row>
    <row r="41526" spans="15:15" x14ac:dyDescent="0.2">
      <c r="O41526" s="223"/>
    </row>
    <row r="41527" spans="15:15" x14ac:dyDescent="0.2">
      <c r="O41527" s="223"/>
    </row>
    <row r="41528" spans="15:15" x14ac:dyDescent="0.2">
      <c r="O41528" s="223"/>
    </row>
    <row r="41529" spans="15:15" x14ac:dyDescent="0.2">
      <c r="O41529" s="223"/>
    </row>
    <row r="41530" spans="15:15" x14ac:dyDescent="0.2">
      <c r="O41530" s="223"/>
    </row>
    <row r="41531" spans="15:15" x14ac:dyDescent="0.2">
      <c r="O41531" s="223"/>
    </row>
    <row r="41532" spans="15:15" x14ac:dyDescent="0.2">
      <c r="O41532" s="223"/>
    </row>
    <row r="41533" spans="15:15" x14ac:dyDescent="0.2">
      <c r="O41533" s="223"/>
    </row>
    <row r="41534" spans="15:15" x14ac:dyDescent="0.2">
      <c r="O41534" s="223"/>
    </row>
    <row r="41535" spans="15:15" x14ac:dyDescent="0.2">
      <c r="O41535" s="223"/>
    </row>
    <row r="41536" spans="15:15" x14ac:dyDescent="0.2">
      <c r="O41536" s="223"/>
    </row>
    <row r="41537" spans="15:15" x14ac:dyDescent="0.2">
      <c r="O41537" s="223"/>
    </row>
    <row r="41538" spans="15:15" x14ac:dyDescent="0.2">
      <c r="O41538" s="223"/>
    </row>
    <row r="41539" spans="15:15" x14ac:dyDescent="0.2">
      <c r="O41539" s="223"/>
    </row>
    <row r="41540" spans="15:15" x14ac:dyDescent="0.2">
      <c r="O41540" s="223"/>
    </row>
    <row r="41541" spans="15:15" x14ac:dyDescent="0.2">
      <c r="O41541" s="223"/>
    </row>
    <row r="41542" spans="15:15" x14ac:dyDescent="0.2">
      <c r="O41542" s="223"/>
    </row>
    <row r="41543" spans="15:15" x14ac:dyDescent="0.2">
      <c r="O41543" s="223"/>
    </row>
    <row r="41544" spans="15:15" x14ac:dyDescent="0.2">
      <c r="O41544" s="223"/>
    </row>
    <row r="41545" spans="15:15" x14ac:dyDescent="0.2">
      <c r="O41545" s="223"/>
    </row>
    <row r="41546" spans="15:15" x14ac:dyDescent="0.2">
      <c r="O41546" s="223"/>
    </row>
    <row r="41547" spans="15:15" x14ac:dyDescent="0.2">
      <c r="O41547" s="223"/>
    </row>
    <row r="41548" spans="15:15" x14ac:dyDescent="0.2">
      <c r="O41548" s="223"/>
    </row>
    <row r="41549" spans="15:15" x14ac:dyDescent="0.2">
      <c r="O41549" s="223"/>
    </row>
    <row r="41550" spans="15:15" x14ac:dyDescent="0.2">
      <c r="O41550" s="223"/>
    </row>
    <row r="41551" spans="15:15" x14ac:dyDescent="0.2">
      <c r="O41551" s="223"/>
    </row>
    <row r="41552" spans="15:15" x14ac:dyDescent="0.2">
      <c r="O41552" s="223"/>
    </row>
    <row r="41553" spans="15:15" x14ac:dyDescent="0.2">
      <c r="O41553" s="223"/>
    </row>
    <row r="41554" spans="15:15" x14ac:dyDescent="0.2">
      <c r="O41554" s="223"/>
    </row>
    <row r="41555" spans="15:15" x14ac:dyDescent="0.2">
      <c r="O41555" s="223"/>
    </row>
    <row r="41556" spans="15:15" x14ac:dyDescent="0.2">
      <c r="O41556" s="223"/>
    </row>
    <row r="41557" spans="15:15" x14ac:dyDescent="0.2">
      <c r="O41557" s="223"/>
    </row>
    <row r="41558" spans="15:15" x14ac:dyDescent="0.2">
      <c r="O41558" s="223"/>
    </row>
    <row r="41559" spans="15:15" x14ac:dyDescent="0.2">
      <c r="O41559" s="223"/>
    </row>
    <row r="41560" spans="15:15" x14ac:dyDescent="0.2">
      <c r="O41560" s="223"/>
    </row>
    <row r="41561" spans="15:15" x14ac:dyDescent="0.2">
      <c r="O41561" s="223"/>
    </row>
    <row r="41562" spans="15:15" x14ac:dyDescent="0.2">
      <c r="O41562" s="223"/>
    </row>
    <row r="41563" spans="15:15" x14ac:dyDescent="0.2">
      <c r="O41563" s="223"/>
    </row>
    <row r="41564" spans="15:15" x14ac:dyDescent="0.2">
      <c r="O41564" s="223"/>
    </row>
    <row r="41565" spans="15:15" x14ac:dyDescent="0.2">
      <c r="O41565" s="223"/>
    </row>
    <row r="41566" spans="15:15" x14ac:dyDescent="0.2">
      <c r="O41566" s="223"/>
    </row>
    <row r="41567" spans="15:15" x14ac:dyDescent="0.2">
      <c r="O41567" s="223"/>
    </row>
    <row r="41568" spans="15:15" x14ac:dyDescent="0.2">
      <c r="O41568" s="223"/>
    </row>
    <row r="41569" spans="15:15" x14ac:dyDescent="0.2">
      <c r="O41569" s="223"/>
    </row>
    <row r="41570" spans="15:15" x14ac:dyDescent="0.2">
      <c r="O41570" s="223"/>
    </row>
    <row r="41571" spans="15:15" x14ac:dyDescent="0.2">
      <c r="O41571" s="223"/>
    </row>
    <row r="41572" spans="15:15" x14ac:dyDescent="0.2">
      <c r="O41572" s="223"/>
    </row>
    <row r="41573" spans="15:15" x14ac:dyDescent="0.2">
      <c r="O41573" s="223"/>
    </row>
    <row r="41574" spans="15:15" x14ac:dyDescent="0.2">
      <c r="O41574" s="223"/>
    </row>
    <row r="41575" spans="15:15" x14ac:dyDescent="0.2">
      <c r="O41575" s="223"/>
    </row>
    <row r="41576" spans="15:15" x14ac:dyDescent="0.2">
      <c r="O41576" s="223"/>
    </row>
    <row r="41577" spans="15:15" x14ac:dyDescent="0.2">
      <c r="O41577" s="223"/>
    </row>
    <row r="41578" spans="15:15" x14ac:dyDescent="0.2">
      <c r="O41578" s="223"/>
    </row>
    <row r="41579" spans="15:15" x14ac:dyDescent="0.2">
      <c r="O41579" s="223"/>
    </row>
    <row r="41580" spans="15:15" x14ac:dyDescent="0.2">
      <c r="O41580" s="223"/>
    </row>
    <row r="41581" spans="15:15" x14ac:dyDescent="0.2">
      <c r="O41581" s="223"/>
    </row>
    <row r="41582" spans="15:15" x14ac:dyDescent="0.2">
      <c r="O41582" s="223"/>
    </row>
    <row r="41583" spans="15:15" x14ac:dyDescent="0.2">
      <c r="O41583" s="223"/>
    </row>
    <row r="41584" spans="15:15" x14ac:dyDescent="0.2">
      <c r="O41584" s="223"/>
    </row>
    <row r="41585" spans="15:15" x14ac:dyDescent="0.2">
      <c r="O41585" s="223"/>
    </row>
    <row r="41586" spans="15:15" x14ac:dyDescent="0.2">
      <c r="O41586" s="223"/>
    </row>
    <row r="41587" spans="15:15" x14ac:dyDescent="0.2">
      <c r="O41587" s="223"/>
    </row>
    <row r="41588" spans="15:15" x14ac:dyDescent="0.2">
      <c r="O41588" s="223"/>
    </row>
    <row r="41589" spans="15:15" x14ac:dyDescent="0.2">
      <c r="O41589" s="223"/>
    </row>
    <row r="41590" spans="15:15" x14ac:dyDescent="0.2">
      <c r="O41590" s="223"/>
    </row>
    <row r="41591" spans="15:15" x14ac:dyDescent="0.2">
      <c r="O41591" s="223"/>
    </row>
    <row r="41592" spans="15:15" x14ac:dyDescent="0.2">
      <c r="O41592" s="223"/>
    </row>
    <row r="41593" spans="15:15" x14ac:dyDescent="0.2">
      <c r="O41593" s="223"/>
    </row>
    <row r="41594" spans="15:15" x14ac:dyDescent="0.2">
      <c r="O41594" s="223"/>
    </row>
    <row r="41595" spans="15:15" x14ac:dyDescent="0.2">
      <c r="O41595" s="223"/>
    </row>
    <row r="41596" spans="15:15" x14ac:dyDescent="0.2">
      <c r="O41596" s="223"/>
    </row>
    <row r="41597" spans="15:15" x14ac:dyDescent="0.2">
      <c r="O41597" s="223"/>
    </row>
    <row r="41598" spans="15:15" x14ac:dyDescent="0.2">
      <c r="O41598" s="223"/>
    </row>
    <row r="41599" spans="15:15" x14ac:dyDescent="0.2">
      <c r="O41599" s="223"/>
    </row>
    <row r="41600" spans="15:15" x14ac:dyDescent="0.2">
      <c r="O41600" s="223"/>
    </row>
    <row r="41601" spans="15:15" x14ac:dyDescent="0.2">
      <c r="O41601" s="223"/>
    </row>
    <row r="41602" spans="15:15" x14ac:dyDescent="0.2">
      <c r="O41602" s="223"/>
    </row>
    <row r="41603" spans="15:15" x14ac:dyDescent="0.2">
      <c r="O41603" s="223"/>
    </row>
    <row r="41604" spans="15:15" x14ac:dyDescent="0.2">
      <c r="O41604" s="223"/>
    </row>
    <row r="41605" spans="15:15" x14ac:dyDescent="0.2">
      <c r="O41605" s="223"/>
    </row>
    <row r="41606" spans="15:15" x14ac:dyDescent="0.2">
      <c r="O41606" s="223"/>
    </row>
    <row r="41607" spans="15:15" x14ac:dyDescent="0.2">
      <c r="O41607" s="223"/>
    </row>
    <row r="41608" spans="15:15" x14ac:dyDescent="0.2">
      <c r="O41608" s="223"/>
    </row>
    <row r="41609" spans="15:15" x14ac:dyDescent="0.2">
      <c r="O41609" s="223"/>
    </row>
    <row r="41610" spans="15:15" x14ac:dyDescent="0.2">
      <c r="O41610" s="223"/>
    </row>
    <row r="41611" spans="15:15" x14ac:dyDescent="0.2">
      <c r="O41611" s="223"/>
    </row>
    <row r="41612" spans="15:15" x14ac:dyDescent="0.2">
      <c r="O41612" s="223"/>
    </row>
    <row r="41613" spans="15:15" x14ac:dyDescent="0.2">
      <c r="O41613" s="223"/>
    </row>
    <row r="41614" spans="15:15" x14ac:dyDescent="0.2">
      <c r="O41614" s="223"/>
    </row>
    <row r="41615" spans="15:15" x14ac:dyDescent="0.2">
      <c r="O41615" s="223"/>
    </row>
    <row r="41616" spans="15:15" x14ac:dyDescent="0.2">
      <c r="O41616" s="223"/>
    </row>
    <row r="41617" spans="15:15" x14ac:dyDescent="0.2">
      <c r="O41617" s="223"/>
    </row>
    <row r="41618" spans="15:15" x14ac:dyDescent="0.2">
      <c r="O41618" s="223"/>
    </row>
    <row r="41619" spans="15:15" x14ac:dyDescent="0.2">
      <c r="O41619" s="223"/>
    </row>
    <row r="41620" spans="15:15" x14ac:dyDescent="0.2">
      <c r="O41620" s="223"/>
    </row>
    <row r="41621" spans="15:15" x14ac:dyDescent="0.2">
      <c r="O41621" s="223"/>
    </row>
    <row r="41622" spans="15:15" x14ac:dyDescent="0.2">
      <c r="O41622" s="223"/>
    </row>
    <row r="41623" spans="15:15" x14ac:dyDescent="0.2">
      <c r="O41623" s="223"/>
    </row>
    <row r="41624" spans="15:15" x14ac:dyDescent="0.2">
      <c r="O41624" s="223"/>
    </row>
    <row r="41625" spans="15:15" x14ac:dyDescent="0.2">
      <c r="O41625" s="223"/>
    </row>
    <row r="41626" spans="15:15" x14ac:dyDescent="0.2">
      <c r="O41626" s="223"/>
    </row>
    <row r="41627" spans="15:15" x14ac:dyDescent="0.2">
      <c r="O41627" s="223"/>
    </row>
    <row r="41628" spans="15:15" x14ac:dyDescent="0.2">
      <c r="O41628" s="223"/>
    </row>
    <row r="41629" spans="15:15" x14ac:dyDescent="0.2">
      <c r="O41629" s="223"/>
    </row>
    <row r="41630" spans="15:15" x14ac:dyDescent="0.2">
      <c r="O41630" s="223"/>
    </row>
    <row r="41631" spans="15:15" x14ac:dyDescent="0.2">
      <c r="O41631" s="223"/>
    </row>
    <row r="41632" spans="15:15" x14ac:dyDescent="0.2">
      <c r="O41632" s="223"/>
    </row>
    <row r="41633" spans="15:15" x14ac:dyDescent="0.2">
      <c r="O41633" s="223"/>
    </row>
    <row r="41634" spans="15:15" x14ac:dyDescent="0.2">
      <c r="O41634" s="223"/>
    </row>
    <row r="41635" spans="15:15" x14ac:dyDescent="0.2">
      <c r="O41635" s="223"/>
    </row>
    <row r="41636" spans="15:15" x14ac:dyDescent="0.2">
      <c r="O41636" s="223"/>
    </row>
    <row r="41637" spans="15:15" x14ac:dyDescent="0.2">
      <c r="O41637" s="223"/>
    </row>
    <row r="41638" spans="15:15" x14ac:dyDescent="0.2">
      <c r="O41638" s="223"/>
    </row>
    <row r="41639" spans="15:15" x14ac:dyDescent="0.2">
      <c r="O41639" s="223"/>
    </row>
    <row r="41640" spans="15:15" x14ac:dyDescent="0.2">
      <c r="O41640" s="223"/>
    </row>
    <row r="41641" spans="15:15" x14ac:dyDescent="0.2">
      <c r="O41641" s="223"/>
    </row>
    <row r="41642" spans="15:15" x14ac:dyDescent="0.2">
      <c r="O41642" s="223"/>
    </row>
    <row r="41643" spans="15:15" x14ac:dyDescent="0.2">
      <c r="O41643" s="223"/>
    </row>
    <row r="41644" spans="15:15" x14ac:dyDescent="0.2">
      <c r="O41644" s="223"/>
    </row>
    <row r="41645" spans="15:15" x14ac:dyDescent="0.2">
      <c r="O41645" s="223"/>
    </row>
    <row r="41646" spans="15:15" x14ac:dyDescent="0.2">
      <c r="O41646" s="223"/>
    </row>
    <row r="41647" spans="15:15" x14ac:dyDescent="0.2">
      <c r="O41647" s="223"/>
    </row>
    <row r="41648" spans="15:15" x14ac:dyDescent="0.2">
      <c r="O41648" s="223"/>
    </row>
    <row r="41649" spans="15:15" x14ac:dyDescent="0.2">
      <c r="O41649" s="223"/>
    </row>
    <row r="41650" spans="15:15" x14ac:dyDescent="0.2">
      <c r="O41650" s="223"/>
    </row>
    <row r="41651" spans="15:15" x14ac:dyDescent="0.2">
      <c r="O41651" s="223"/>
    </row>
    <row r="41652" spans="15:15" x14ac:dyDescent="0.2">
      <c r="O41652" s="223"/>
    </row>
    <row r="41653" spans="15:15" x14ac:dyDescent="0.2">
      <c r="O41653" s="223"/>
    </row>
    <row r="41654" spans="15:15" x14ac:dyDescent="0.2">
      <c r="O41654" s="223"/>
    </row>
    <row r="41655" spans="15:15" x14ac:dyDescent="0.2">
      <c r="O41655" s="223"/>
    </row>
    <row r="41656" spans="15:15" x14ac:dyDescent="0.2">
      <c r="O41656" s="223"/>
    </row>
    <row r="41657" spans="15:15" x14ac:dyDescent="0.2">
      <c r="O41657" s="223"/>
    </row>
    <row r="41658" spans="15:15" x14ac:dyDescent="0.2">
      <c r="O41658" s="223"/>
    </row>
    <row r="41659" spans="15:15" x14ac:dyDescent="0.2">
      <c r="O41659" s="223"/>
    </row>
    <row r="41660" spans="15:15" x14ac:dyDescent="0.2">
      <c r="O41660" s="223"/>
    </row>
    <row r="41661" spans="15:15" x14ac:dyDescent="0.2">
      <c r="O41661" s="223"/>
    </row>
    <row r="41662" spans="15:15" x14ac:dyDescent="0.2">
      <c r="O41662" s="223"/>
    </row>
    <row r="41663" spans="15:15" x14ac:dyDescent="0.2">
      <c r="O41663" s="223"/>
    </row>
    <row r="41664" spans="15:15" x14ac:dyDescent="0.2">
      <c r="O41664" s="223"/>
    </row>
    <row r="41665" spans="15:15" x14ac:dyDescent="0.2">
      <c r="O41665" s="223"/>
    </row>
    <row r="41666" spans="15:15" x14ac:dyDescent="0.2">
      <c r="O41666" s="223"/>
    </row>
    <row r="41667" spans="15:15" x14ac:dyDescent="0.2">
      <c r="O41667" s="223"/>
    </row>
    <row r="41668" spans="15:15" x14ac:dyDescent="0.2">
      <c r="O41668" s="223"/>
    </row>
    <row r="41669" spans="15:15" x14ac:dyDescent="0.2">
      <c r="O41669" s="223"/>
    </row>
    <row r="41670" spans="15:15" x14ac:dyDescent="0.2">
      <c r="O41670" s="223"/>
    </row>
    <row r="41671" spans="15:15" x14ac:dyDescent="0.2">
      <c r="O41671" s="223"/>
    </row>
    <row r="41672" spans="15:15" x14ac:dyDescent="0.2">
      <c r="O41672" s="223"/>
    </row>
    <row r="41673" spans="15:15" x14ac:dyDescent="0.2">
      <c r="O41673" s="223"/>
    </row>
    <row r="41674" spans="15:15" x14ac:dyDescent="0.2">
      <c r="O41674" s="223"/>
    </row>
    <row r="41675" spans="15:15" x14ac:dyDescent="0.2">
      <c r="O41675" s="223"/>
    </row>
    <row r="41676" spans="15:15" x14ac:dyDescent="0.2">
      <c r="O41676" s="223"/>
    </row>
    <row r="41677" spans="15:15" x14ac:dyDescent="0.2">
      <c r="O41677" s="223"/>
    </row>
    <row r="41678" spans="15:15" x14ac:dyDescent="0.2">
      <c r="O41678" s="223"/>
    </row>
    <row r="41679" spans="15:15" x14ac:dyDescent="0.2">
      <c r="O41679" s="223"/>
    </row>
    <row r="41680" spans="15:15" x14ac:dyDescent="0.2">
      <c r="O41680" s="223"/>
    </row>
    <row r="41681" spans="15:15" x14ac:dyDescent="0.2">
      <c r="O41681" s="223"/>
    </row>
    <row r="41682" spans="15:15" x14ac:dyDescent="0.2">
      <c r="O41682" s="223"/>
    </row>
    <row r="41683" spans="15:15" x14ac:dyDescent="0.2">
      <c r="O41683" s="223"/>
    </row>
    <row r="41684" spans="15:15" x14ac:dyDescent="0.2">
      <c r="O41684" s="223"/>
    </row>
    <row r="41685" spans="15:15" x14ac:dyDescent="0.2">
      <c r="O41685" s="223"/>
    </row>
    <row r="41686" spans="15:15" x14ac:dyDescent="0.2">
      <c r="O41686" s="223"/>
    </row>
    <row r="41687" spans="15:15" x14ac:dyDescent="0.2">
      <c r="O41687" s="223"/>
    </row>
    <row r="41688" spans="15:15" x14ac:dyDescent="0.2">
      <c r="O41688" s="223"/>
    </row>
    <row r="41689" spans="15:15" x14ac:dyDescent="0.2">
      <c r="O41689" s="223"/>
    </row>
    <row r="41690" spans="15:15" x14ac:dyDescent="0.2">
      <c r="O41690" s="223"/>
    </row>
    <row r="41691" spans="15:15" x14ac:dyDescent="0.2">
      <c r="O41691" s="223"/>
    </row>
    <row r="41692" spans="15:15" x14ac:dyDescent="0.2">
      <c r="O41692" s="223"/>
    </row>
    <row r="41693" spans="15:15" x14ac:dyDescent="0.2">
      <c r="O41693" s="223"/>
    </row>
    <row r="41694" spans="15:15" x14ac:dyDescent="0.2">
      <c r="O41694" s="223"/>
    </row>
    <row r="41695" spans="15:15" x14ac:dyDescent="0.2">
      <c r="O41695" s="223"/>
    </row>
    <row r="41696" spans="15:15" x14ac:dyDescent="0.2">
      <c r="O41696" s="223"/>
    </row>
    <row r="41697" spans="15:15" x14ac:dyDescent="0.2">
      <c r="O41697" s="223"/>
    </row>
    <row r="41698" spans="15:15" x14ac:dyDescent="0.2">
      <c r="O41698" s="223"/>
    </row>
    <row r="41699" spans="15:15" x14ac:dyDescent="0.2">
      <c r="O41699" s="223"/>
    </row>
    <row r="41700" spans="15:15" x14ac:dyDescent="0.2">
      <c r="O41700" s="223"/>
    </row>
    <row r="41701" spans="15:15" x14ac:dyDescent="0.2">
      <c r="O41701" s="223"/>
    </row>
    <row r="41702" spans="15:15" x14ac:dyDescent="0.2">
      <c r="O41702" s="223"/>
    </row>
    <row r="41703" spans="15:15" x14ac:dyDescent="0.2">
      <c r="O41703" s="223"/>
    </row>
    <row r="41704" spans="15:15" x14ac:dyDescent="0.2">
      <c r="O41704" s="223"/>
    </row>
    <row r="41705" spans="15:15" x14ac:dyDescent="0.2">
      <c r="O41705" s="223"/>
    </row>
    <row r="41706" spans="15:15" x14ac:dyDescent="0.2">
      <c r="O41706" s="223"/>
    </row>
    <row r="41707" spans="15:15" x14ac:dyDescent="0.2">
      <c r="O41707" s="223"/>
    </row>
    <row r="41708" spans="15:15" x14ac:dyDescent="0.2">
      <c r="O41708" s="223"/>
    </row>
    <row r="41709" spans="15:15" x14ac:dyDescent="0.2">
      <c r="O41709" s="223"/>
    </row>
    <row r="41710" spans="15:15" x14ac:dyDescent="0.2">
      <c r="O41710" s="223"/>
    </row>
    <row r="41711" spans="15:15" x14ac:dyDescent="0.2">
      <c r="O41711" s="223"/>
    </row>
    <row r="41712" spans="15:15" x14ac:dyDescent="0.2">
      <c r="O41712" s="223"/>
    </row>
    <row r="41713" spans="15:15" x14ac:dyDescent="0.2">
      <c r="O41713" s="223"/>
    </row>
    <row r="41714" spans="15:15" x14ac:dyDescent="0.2">
      <c r="O41714" s="223"/>
    </row>
    <row r="41715" spans="15:15" x14ac:dyDescent="0.2">
      <c r="O41715" s="223"/>
    </row>
    <row r="41716" spans="15:15" x14ac:dyDescent="0.2">
      <c r="O41716" s="223"/>
    </row>
    <row r="41717" spans="15:15" x14ac:dyDescent="0.2">
      <c r="O41717" s="223"/>
    </row>
    <row r="41718" spans="15:15" x14ac:dyDescent="0.2">
      <c r="O41718" s="223"/>
    </row>
    <row r="41719" spans="15:15" x14ac:dyDescent="0.2">
      <c r="O41719" s="223"/>
    </row>
    <row r="41720" spans="15:15" x14ac:dyDescent="0.2">
      <c r="O41720" s="223"/>
    </row>
    <row r="41721" spans="15:15" x14ac:dyDescent="0.2">
      <c r="O41721" s="223"/>
    </row>
    <row r="41722" spans="15:15" x14ac:dyDescent="0.2">
      <c r="O41722" s="223"/>
    </row>
    <row r="41723" spans="15:15" x14ac:dyDescent="0.2">
      <c r="O41723" s="223"/>
    </row>
    <row r="41724" spans="15:15" x14ac:dyDescent="0.2">
      <c r="O41724" s="223"/>
    </row>
    <row r="41725" spans="15:15" x14ac:dyDescent="0.2">
      <c r="O41725" s="223"/>
    </row>
    <row r="41726" spans="15:15" x14ac:dyDescent="0.2">
      <c r="O41726" s="223"/>
    </row>
    <row r="41727" spans="15:15" x14ac:dyDescent="0.2">
      <c r="O41727" s="223"/>
    </row>
    <row r="41728" spans="15:15" x14ac:dyDescent="0.2">
      <c r="O41728" s="223"/>
    </row>
    <row r="41729" spans="15:15" x14ac:dyDescent="0.2">
      <c r="O41729" s="223"/>
    </row>
    <row r="41730" spans="15:15" x14ac:dyDescent="0.2">
      <c r="O41730" s="223"/>
    </row>
    <row r="41731" spans="15:15" x14ac:dyDescent="0.2">
      <c r="O41731" s="223"/>
    </row>
    <row r="41732" spans="15:15" x14ac:dyDescent="0.2">
      <c r="O41732" s="223"/>
    </row>
    <row r="41733" spans="15:15" x14ac:dyDescent="0.2">
      <c r="O41733" s="223"/>
    </row>
    <row r="41734" spans="15:15" x14ac:dyDescent="0.2">
      <c r="O41734" s="223"/>
    </row>
    <row r="41735" spans="15:15" x14ac:dyDescent="0.2">
      <c r="O41735" s="223"/>
    </row>
    <row r="41736" spans="15:15" x14ac:dyDescent="0.2">
      <c r="O41736" s="223"/>
    </row>
    <row r="41737" spans="15:15" x14ac:dyDescent="0.2">
      <c r="O41737" s="223"/>
    </row>
    <row r="41738" spans="15:15" x14ac:dyDescent="0.2">
      <c r="O41738" s="223"/>
    </row>
    <row r="41739" spans="15:15" x14ac:dyDescent="0.2">
      <c r="O41739" s="223"/>
    </row>
    <row r="41740" spans="15:15" x14ac:dyDescent="0.2">
      <c r="O41740" s="223"/>
    </row>
    <row r="41741" spans="15:15" x14ac:dyDescent="0.2">
      <c r="O41741" s="223"/>
    </row>
    <row r="41742" spans="15:15" x14ac:dyDescent="0.2">
      <c r="O41742" s="223"/>
    </row>
    <row r="41743" spans="15:15" x14ac:dyDescent="0.2">
      <c r="O41743" s="223"/>
    </row>
    <row r="41744" spans="15:15" x14ac:dyDescent="0.2">
      <c r="O41744" s="223"/>
    </row>
    <row r="41745" spans="15:15" x14ac:dyDescent="0.2">
      <c r="O41745" s="223"/>
    </row>
    <row r="41746" spans="15:15" x14ac:dyDescent="0.2">
      <c r="O41746" s="223"/>
    </row>
    <row r="41747" spans="15:15" x14ac:dyDescent="0.2">
      <c r="O41747" s="223"/>
    </row>
    <row r="41748" spans="15:15" x14ac:dyDescent="0.2">
      <c r="O41748" s="223"/>
    </row>
    <row r="41749" spans="15:15" x14ac:dyDescent="0.2">
      <c r="O41749" s="223"/>
    </row>
    <row r="41750" spans="15:15" x14ac:dyDescent="0.2">
      <c r="O41750" s="223"/>
    </row>
    <row r="41751" spans="15:15" x14ac:dyDescent="0.2">
      <c r="O41751" s="223"/>
    </row>
    <row r="41752" spans="15:15" x14ac:dyDescent="0.2">
      <c r="O41752" s="223"/>
    </row>
    <row r="41753" spans="15:15" x14ac:dyDescent="0.2">
      <c r="O41753" s="223"/>
    </row>
    <row r="41754" spans="15:15" x14ac:dyDescent="0.2">
      <c r="O41754" s="223"/>
    </row>
    <row r="41755" spans="15:15" x14ac:dyDescent="0.2">
      <c r="O41755" s="223"/>
    </row>
    <row r="41756" spans="15:15" x14ac:dyDescent="0.2">
      <c r="O41756" s="223"/>
    </row>
    <row r="41757" spans="15:15" x14ac:dyDescent="0.2">
      <c r="O41757" s="223"/>
    </row>
    <row r="41758" spans="15:15" x14ac:dyDescent="0.2">
      <c r="O41758" s="223"/>
    </row>
    <row r="41759" spans="15:15" x14ac:dyDescent="0.2">
      <c r="O41759" s="223"/>
    </row>
    <row r="41760" spans="15:15" x14ac:dyDescent="0.2">
      <c r="O41760" s="223"/>
    </row>
    <row r="41761" spans="15:15" x14ac:dyDescent="0.2">
      <c r="O41761" s="223"/>
    </row>
    <row r="41762" spans="15:15" x14ac:dyDescent="0.2">
      <c r="O41762" s="223"/>
    </row>
    <row r="41763" spans="15:15" x14ac:dyDescent="0.2">
      <c r="O41763" s="223"/>
    </row>
    <row r="41764" spans="15:15" x14ac:dyDescent="0.2">
      <c r="O41764" s="223"/>
    </row>
    <row r="41765" spans="15:15" x14ac:dyDescent="0.2">
      <c r="O41765" s="223"/>
    </row>
    <row r="41766" spans="15:15" x14ac:dyDescent="0.2">
      <c r="O41766" s="223"/>
    </row>
    <row r="41767" spans="15:15" x14ac:dyDescent="0.2">
      <c r="O41767" s="223"/>
    </row>
    <row r="41768" spans="15:15" x14ac:dyDescent="0.2">
      <c r="O41768" s="223"/>
    </row>
    <row r="41769" spans="15:15" x14ac:dyDescent="0.2">
      <c r="O41769" s="223"/>
    </row>
    <row r="41770" spans="15:15" x14ac:dyDescent="0.2">
      <c r="O41770" s="223"/>
    </row>
    <row r="41771" spans="15:15" x14ac:dyDescent="0.2">
      <c r="O41771" s="223"/>
    </row>
    <row r="41772" spans="15:15" x14ac:dyDescent="0.2">
      <c r="O41772" s="223"/>
    </row>
    <row r="41773" spans="15:15" x14ac:dyDescent="0.2">
      <c r="O41773" s="223"/>
    </row>
    <row r="41774" spans="15:15" x14ac:dyDescent="0.2">
      <c r="O41774" s="223"/>
    </row>
    <row r="41775" spans="15:15" x14ac:dyDescent="0.2">
      <c r="O41775" s="223"/>
    </row>
    <row r="41776" spans="15:15" x14ac:dyDescent="0.2">
      <c r="O41776" s="223"/>
    </row>
    <row r="41777" spans="15:15" x14ac:dyDescent="0.2">
      <c r="O41777" s="223"/>
    </row>
    <row r="41778" spans="15:15" x14ac:dyDescent="0.2">
      <c r="O41778" s="223"/>
    </row>
    <row r="41779" spans="15:15" x14ac:dyDescent="0.2">
      <c r="O41779" s="223"/>
    </row>
    <row r="41780" spans="15:15" x14ac:dyDescent="0.2">
      <c r="O41780" s="223"/>
    </row>
    <row r="41781" spans="15:15" x14ac:dyDescent="0.2">
      <c r="O41781" s="223"/>
    </row>
    <row r="41782" spans="15:15" x14ac:dyDescent="0.2">
      <c r="O41782" s="223"/>
    </row>
    <row r="41783" spans="15:15" x14ac:dyDescent="0.2">
      <c r="O41783" s="223"/>
    </row>
    <row r="41784" spans="15:15" x14ac:dyDescent="0.2">
      <c r="O41784" s="223"/>
    </row>
    <row r="41785" spans="15:15" x14ac:dyDescent="0.2">
      <c r="O41785" s="223"/>
    </row>
    <row r="41786" spans="15:15" x14ac:dyDescent="0.2">
      <c r="O41786" s="223"/>
    </row>
    <row r="41787" spans="15:15" x14ac:dyDescent="0.2">
      <c r="O41787" s="223"/>
    </row>
    <row r="41788" spans="15:15" x14ac:dyDescent="0.2">
      <c r="O41788" s="223"/>
    </row>
    <row r="41789" spans="15:15" x14ac:dyDescent="0.2">
      <c r="O41789" s="223"/>
    </row>
    <row r="41790" spans="15:15" x14ac:dyDescent="0.2">
      <c r="O41790" s="223"/>
    </row>
    <row r="41791" spans="15:15" x14ac:dyDescent="0.2">
      <c r="O41791" s="223"/>
    </row>
    <row r="41792" spans="15:15" x14ac:dyDescent="0.2">
      <c r="O41792" s="223"/>
    </row>
    <row r="41793" spans="15:15" x14ac:dyDescent="0.2">
      <c r="O41793" s="223"/>
    </row>
    <row r="41794" spans="15:15" x14ac:dyDescent="0.2">
      <c r="O41794" s="223"/>
    </row>
    <row r="41795" spans="15:15" x14ac:dyDescent="0.2">
      <c r="O41795" s="223"/>
    </row>
    <row r="41796" spans="15:15" x14ac:dyDescent="0.2">
      <c r="O41796" s="223"/>
    </row>
    <row r="41797" spans="15:15" x14ac:dyDescent="0.2">
      <c r="O41797" s="223"/>
    </row>
    <row r="41798" spans="15:15" x14ac:dyDescent="0.2">
      <c r="O41798" s="223"/>
    </row>
    <row r="41799" spans="15:15" x14ac:dyDescent="0.2">
      <c r="O41799" s="223"/>
    </row>
    <row r="41800" spans="15:15" x14ac:dyDescent="0.2">
      <c r="O41800" s="223"/>
    </row>
    <row r="41801" spans="15:15" x14ac:dyDescent="0.2">
      <c r="O41801" s="223"/>
    </row>
    <row r="41802" spans="15:15" x14ac:dyDescent="0.2">
      <c r="O41802" s="223"/>
    </row>
    <row r="41803" spans="15:15" x14ac:dyDescent="0.2">
      <c r="O41803" s="223"/>
    </row>
    <row r="41804" spans="15:15" x14ac:dyDescent="0.2">
      <c r="O41804" s="223"/>
    </row>
    <row r="41805" spans="15:15" x14ac:dyDescent="0.2">
      <c r="O41805" s="223"/>
    </row>
    <row r="41806" spans="15:15" x14ac:dyDescent="0.2">
      <c r="O41806" s="223"/>
    </row>
    <row r="41807" spans="15:15" x14ac:dyDescent="0.2">
      <c r="O41807" s="223"/>
    </row>
    <row r="41808" spans="15:15" x14ac:dyDescent="0.2">
      <c r="O41808" s="223"/>
    </row>
    <row r="41809" spans="15:15" x14ac:dyDescent="0.2">
      <c r="O41809" s="223"/>
    </row>
    <row r="41810" spans="15:15" x14ac:dyDescent="0.2">
      <c r="O41810" s="223"/>
    </row>
    <row r="41811" spans="15:15" x14ac:dyDescent="0.2">
      <c r="O41811" s="223"/>
    </row>
    <row r="41812" spans="15:15" x14ac:dyDescent="0.2">
      <c r="O41812" s="223"/>
    </row>
    <row r="41813" spans="15:15" x14ac:dyDescent="0.2">
      <c r="O41813" s="223"/>
    </row>
    <row r="41814" spans="15:15" x14ac:dyDescent="0.2">
      <c r="O41814" s="223"/>
    </row>
    <row r="41815" spans="15:15" x14ac:dyDescent="0.2">
      <c r="O41815" s="223"/>
    </row>
    <row r="41816" spans="15:15" x14ac:dyDescent="0.2">
      <c r="O41816" s="223"/>
    </row>
    <row r="41817" spans="15:15" x14ac:dyDescent="0.2">
      <c r="O41817" s="223"/>
    </row>
    <row r="41818" spans="15:15" x14ac:dyDescent="0.2">
      <c r="O41818" s="223"/>
    </row>
    <row r="41819" spans="15:15" x14ac:dyDescent="0.2">
      <c r="O41819" s="223"/>
    </row>
    <row r="41820" spans="15:15" x14ac:dyDescent="0.2">
      <c r="O41820" s="223"/>
    </row>
    <row r="41821" spans="15:15" x14ac:dyDescent="0.2">
      <c r="O41821" s="223"/>
    </row>
    <row r="41822" spans="15:15" x14ac:dyDescent="0.2">
      <c r="O41822" s="223"/>
    </row>
    <row r="41823" spans="15:15" x14ac:dyDescent="0.2">
      <c r="O41823" s="223"/>
    </row>
    <row r="41824" spans="15:15" x14ac:dyDescent="0.2">
      <c r="O41824" s="223"/>
    </row>
    <row r="41825" spans="15:15" x14ac:dyDescent="0.2">
      <c r="O41825" s="223"/>
    </row>
    <row r="41826" spans="15:15" x14ac:dyDescent="0.2">
      <c r="O41826" s="223"/>
    </row>
    <row r="41827" spans="15:15" x14ac:dyDescent="0.2">
      <c r="O41827" s="223"/>
    </row>
    <row r="41828" spans="15:15" x14ac:dyDescent="0.2">
      <c r="O41828" s="223"/>
    </row>
    <row r="41829" spans="15:15" x14ac:dyDescent="0.2">
      <c r="O41829" s="223"/>
    </row>
    <row r="41830" spans="15:15" x14ac:dyDescent="0.2">
      <c r="O41830" s="223"/>
    </row>
    <row r="41831" spans="15:15" x14ac:dyDescent="0.2">
      <c r="O41831" s="223"/>
    </row>
    <row r="41832" spans="15:15" x14ac:dyDescent="0.2">
      <c r="O41832" s="223"/>
    </row>
    <row r="41833" spans="15:15" x14ac:dyDescent="0.2">
      <c r="O41833" s="223"/>
    </row>
    <row r="41834" spans="15:15" x14ac:dyDescent="0.2">
      <c r="O41834" s="223"/>
    </row>
    <row r="41835" spans="15:15" x14ac:dyDescent="0.2">
      <c r="O41835" s="223"/>
    </row>
    <row r="41836" spans="15:15" x14ac:dyDescent="0.2">
      <c r="O41836" s="223"/>
    </row>
    <row r="41837" spans="15:15" x14ac:dyDescent="0.2">
      <c r="O41837" s="223"/>
    </row>
    <row r="41838" spans="15:15" x14ac:dyDescent="0.2">
      <c r="O41838" s="223"/>
    </row>
    <row r="41839" spans="15:15" x14ac:dyDescent="0.2">
      <c r="O41839" s="223"/>
    </row>
    <row r="41840" spans="15:15" x14ac:dyDescent="0.2">
      <c r="O41840" s="223"/>
    </row>
    <row r="41841" spans="15:15" x14ac:dyDescent="0.2">
      <c r="O41841" s="223"/>
    </row>
    <row r="41842" spans="15:15" x14ac:dyDescent="0.2">
      <c r="O41842" s="223"/>
    </row>
    <row r="41843" spans="15:15" x14ac:dyDescent="0.2">
      <c r="O41843" s="223"/>
    </row>
    <row r="41844" spans="15:15" x14ac:dyDescent="0.2">
      <c r="O41844" s="223"/>
    </row>
    <row r="41845" spans="15:15" x14ac:dyDescent="0.2">
      <c r="O41845" s="223"/>
    </row>
    <row r="41846" spans="15:15" x14ac:dyDescent="0.2">
      <c r="O41846" s="223"/>
    </row>
    <row r="41847" spans="15:15" x14ac:dyDescent="0.2">
      <c r="O41847" s="223"/>
    </row>
    <row r="41848" spans="15:15" x14ac:dyDescent="0.2">
      <c r="O41848" s="223"/>
    </row>
    <row r="41849" spans="15:15" x14ac:dyDescent="0.2">
      <c r="O41849" s="223"/>
    </row>
    <row r="41850" spans="15:15" x14ac:dyDescent="0.2">
      <c r="O41850" s="223"/>
    </row>
    <row r="41851" spans="15:15" x14ac:dyDescent="0.2">
      <c r="O41851" s="223"/>
    </row>
    <row r="41852" spans="15:15" x14ac:dyDescent="0.2">
      <c r="O41852" s="223"/>
    </row>
    <row r="41853" spans="15:15" x14ac:dyDescent="0.2">
      <c r="O41853" s="223"/>
    </row>
    <row r="41854" spans="15:15" x14ac:dyDescent="0.2">
      <c r="O41854" s="223"/>
    </row>
    <row r="41855" spans="15:15" x14ac:dyDescent="0.2">
      <c r="O41855" s="223"/>
    </row>
    <row r="41856" spans="15:15" x14ac:dyDescent="0.2">
      <c r="O41856" s="223"/>
    </row>
    <row r="41857" spans="15:15" x14ac:dyDescent="0.2">
      <c r="O41857" s="223"/>
    </row>
    <row r="41858" spans="15:15" x14ac:dyDescent="0.2">
      <c r="O41858" s="223"/>
    </row>
    <row r="41859" spans="15:15" x14ac:dyDescent="0.2">
      <c r="O41859" s="223"/>
    </row>
    <row r="41860" spans="15:15" x14ac:dyDescent="0.2">
      <c r="O41860" s="223"/>
    </row>
    <row r="41861" spans="15:15" x14ac:dyDescent="0.2">
      <c r="O41861" s="223"/>
    </row>
    <row r="41862" spans="15:15" x14ac:dyDescent="0.2">
      <c r="O41862" s="223"/>
    </row>
    <row r="41863" spans="15:15" x14ac:dyDescent="0.2">
      <c r="O41863" s="223"/>
    </row>
    <row r="41864" spans="15:15" x14ac:dyDescent="0.2">
      <c r="O41864" s="223"/>
    </row>
    <row r="41865" spans="15:15" x14ac:dyDescent="0.2">
      <c r="O41865" s="223"/>
    </row>
    <row r="41866" spans="15:15" x14ac:dyDescent="0.2">
      <c r="O41866" s="223"/>
    </row>
    <row r="41867" spans="15:15" x14ac:dyDescent="0.2">
      <c r="O41867" s="223"/>
    </row>
    <row r="41868" spans="15:15" x14ac:dyDescent="0.2">
      <c r="O41868" s="223"/>
    </row>
    <row r="41869" spans="15:15" x14ac:dyDescent="0.2">
      <c r="O41869" s="223"/>
    </row>
    <row r="41870" spans="15:15" x14ac:dyDescent="0.2">
      <c r="O41870" s="223"/>
    </row>
    <row r="41871" spans="15:15" x14ac:dyDescent="0.2">
      <c r="O41871" s="223"/>
    </row>
    <row r="41872" spans="15:15" x14ac:dyDescent="0.2">
      <c r="O41872" s="223"/>
    </row>
    <row r="41873" spans="15:15" x14ac:dyDescent="0.2">
      <c r="O41873" s="223"/>
    </row>
    <row r="41874" spans="15:15" x14ac:dyDescent="0.2">
      <c r="O41874" s="223"/>
    </row>
    <row r="41875" spans="15:15" x14ac:dyDescent="0.2">
      <c r="O41875" s="223"/>
    </row>
    <row r="41876" spans="15:15" x14ac:dyDescent="0.2">
      <c r="O41876" s="223"/>
    </row>
    <row r="41877" spans="15:15" x14ac:dyDescent="0.2">
      <c r="O41877" s="223"/>
    </row>
    <row r="41878" spans="15:15" x14ac:dyDescent="0.2">
      <c r="O41878" s="223"/>
    </row>
    <row r="41879" spans="15:15" x14ac:dyDescent="0.2">
      <c r="O41879" s="223"/>
    </row>
    <row r="41880" spans="15:15" x14ac:dyDescent="0.2">
      <c r="O41880" s="223"/>
    </row>
    <row r="41881" spans="15:15" x14ac:dyDescent="0.2">
      <c r="O41881" s="223"/>
    </row>
    <row r="41882" spans="15:15" x14ac:dyDescent="0.2">
      <c r="O41882" s="223"/>
    </row>
    <row r="41883" spans="15:15" x14ac:dyDescent="0.2">
      <c r="O41883" s="223"/>
    </row>
    <row r="41884" spans="15:15" x14ac:dyDescent="0.2">
      <c r="O41884" s="223"/>
    </row>
    <row r="41885" spans="15:15" x14ac:dyDescent="0.2">
      <c r="O41885" s="223"/>
    </row>
    <row r="41886" spans="15:15" x14ac:dyDescent="0.2">
      <c r="O41886" s="223"/>
    </row>
    <row r="41887" spans="15:15" x14ac:dyDescent="0.2">
      <c r="O41887" s="223"/>
    </row>
    <row r="41888" spans="15:15" x14ac:dyDescent="0.2">
      <c r="O41888" s="223"/>
    </row>
    <row r="41889" spans="15:15" x14ac:dyDescent="0.2">
      <c r="O41889" s="223"/>
    </row>
    <row r="41890" spans="15:15" x14ac:dyDescent="0.2">
      <c r="O41890" s="223"/>
    </row>
    <row r="41891" spans="15:15" x14ac:dyDescent="0.2">
      <c r="O41891" s="223"/>
    </row>
    <row r="41892" spans="15:15" x14ac:dyDescent="0.2">
      <c r="O41892" s="223"/>
    </row>
    <row r="41893" spans="15:15" x14ac:dyDescent="0.2">
      <c r="O41893" s="223"/>
    </row>
    <row r="41894" spans="15:15" x14ac:dyDescent="0.2">
      <c r="O41894" s="223"/>
    </row>
    <row r="41895" spans="15:15" x14ac:dyDescent="0.2">
      <c r="O41895" s="223"/>
    </row>
    <row r="41896" spans="15:15" x14ac:dyDescent="0.2">
      <c r="O41896" s="223"/>
    </row>
    <row r="41897" spans="15:15" x14ac:dyDescent="0.2">
      <c r="O41897" s="223"/>
    </row>
    <row r="41898" spans="15:15" x14ac:dyDescent="0.2">
      <c r="O41898" s="223"/>
    </row>
    <row r="41899" spans="15:15" x14ac:dyDescent="0.2">
      <c r="O41899" s="223"/>
    </row>
    <row r="41900" spans="15:15" x14ac:dyDescent="0.2">
      <c r="O41900" s="223"/>
    </row>
    <row r="41901" spans="15:15" x14ac:dyDescent="0.2">
      <c r="O41901" s="223"/>
    </row>
    <row r="41902" spans="15:15" x14ac:dyDescent="0.2">
      <c r="O41902" s="223"/>
    </row>
    <row r="41903" spans="15:15" x14ac:dyDescent="0.2">
      <c r="O41903" s="223"/>
    </row>
    <row r="41904" spans="15:15" x14ac:dyDescent="0.2">
      <c r="O41904" s="223"/>
    </row>
    <row r="41905" spans="15:15" x14ac:dyDescent="0.2">
      <c r="O41905" s="223"/>
    </row>
    <row r="41906" spans="15:15" x14ac:dyDescent="0.2">
      <c r="O41906" s="223"/>
    </row>
    <row r="41907" spans="15:15" x14ac:dyDescent="0.2">
      <c r="O41907" s="223"/>
    </row>
    <row r="41908" spans="15:15" x14ac:dyDescent="0.2">
      <c r="O41908" s="223"/>
    </row>
    <row r="41909" spans="15:15" x14ac:dyDescent="0.2">
      <c r="O41909" s="223"/>
    </row>
    <row r="41910" spans="15:15" x14ac:dyDescent="0.2">
      <c r="O41910" s="223"/>
    </row>
    <row r="41911" spans="15:15" x14ac:dyDescent="0.2">
      <c r="O41911" s="223"/>
    </row>
    <row r="41912" spans="15:15" x14ac:dyDescent="0.2">
      <c r="O41912" s="223"/>
    </row>
    <row r="41913" spans="15:15" x14ac:dyDescent="0.2">
      <c r="O41913" s="223"/>
    </row>
    <row r="41914" spans="15:15" x14ac:dyDescent="0.2">
      <c r="O41914" s="223"/>
    </row>
    <row r="41915" spans="15:15" x14ac:dyDescent="0.2">
      <c r="O41915" s="223"/>
    </row>
    <row r="41916" spans="15:15" x14ac:dyDescent="0.2">
      <c r="O41916" s="223"/>
    </row>
    <row r="41917" spans="15:15" x14ac:dyDescent="0.2">
      <c r="O41917" s="223"/>
    </row>
    <row r="41918" spans="15:15" x14ac:dyDescent="0.2">
      <c r="O41918" s="223"/>
    </row>
    <row r="41919" spans="15:15" x14ac:dyDescent="0.2">
      <c r="O41919" s="223"/>
    </row>
    <row r="41920" spans="15:15" x14ac:dyDescent="0.2">
      <c r="O41920" s="223"/>
    </row>
    <row r="41921" spans="15:15" x14ac:dyDescent="0.2">
      <c r="O41921" s="223"/>
    </row>
    <row r="41922" spans="15:15" x14ac:dyDescent="0.2">
      <c r="O41922" s="223"/>
    </row>
    <row r="41923" spans="15:15" x14ac:dyDescent="0.2">
      <c r="O41923" s="223"/>
    </row>
    <row r="41924" spans="15:15" x14ac:dyDescent="0.2">
      <c r="O41924" s="223"/>
    </row>
    <row r="41925" spans="15:15" x14ac:dyDescent="0.2">
      <c r="O41925" s="223"/>
    </row>
    <row r="41926" spans="15:15" x14ac:dyDescent="0.2">
      <c r="O41926" s="223"/>
    </row>
    <row r="41927" spans="15:15" x14ac:dyDescent="0.2">
      <c r="O41927" s="223"/>
    </row>
    <row r="41928" spans="15:15" x14ac:dyDescent="0.2">
      <c r="O41928" s="223"/>
    </row>
    <row r="41929" spans="15:15" x14ac:dyDescent="0.2">
      <c r="O41929" s="223"/>
    </row>
    <row r="41930" spans="15:15" x14ac:dyDescent="0.2">
      <c r="O41930" s="223"/>
    </row>
    <row r="41931" spans="15:15" x14ac:dyDescent="0.2">
      <c r="O41931" s="223"/>
    </row>
    <row r="41932" spans="15:15" x14ac:dyDescent="0.2">
      <c r="O41932" s="223"/>
    </row>
    <row r="41933" spans="15:15" x14ac:dyDescent="0.2">
      <c r="O41933" s="223"/>
    </row>
    <row r="41934" spans="15:15" x14ac:dyDescent="0.2">
      <c r="O41934" s="223"/>
    </row>
    <row r="41935" spans="15:15" x14ac:dyDescent="0.2">
      <c r="O41935" s="223"/>
    </row>
    <row r="41936" spans="15:15" x14ac:dyDescent="0.2">
      <c r="O41936" s="223"/>
    </row>
    <row r="41937" spans="15:15" x14ac:dyDescent="0.2">
      <c r="O41937" s="223"/>
    </row>
    <row r="41938" spans="15:15" x14ac:dyDescent="0.2">
      <c r="O41938" s="223"/>
    </row>
    <row r="41939" spans="15:15" x14ac:dyDescent="0.2">
      <c r="O41939" s="223"/>
    </row>
    <row r="41940" spans="15:15" x14ac:dyDescent="0.2">
      <c r="O41940" s="223"/>
    </row>
    <row r="41941" spans="15:15" x14ac:dyDescent="0.2">
      <c r="O41941" s="223"/>
    </row>
    <row r="41942" spans="15:15" x14ac:dyDescent="0.2">
      <c r="O41942" s="223"/>
    </row>
    <row r="41943" spans="15:15" x14ac:dyDescent="0.2">
      <c r="O41943" s="223"/>
    </row>
    <row r="41944" spans="15:15" x14ac:dyDescent="0.2">
      <c r="O41944" s="223"/>
    </row>
    <row r="41945" spans="15:15" x14ac:dyDescent="0.2">
      <c r="O41945" s="223"/>
    </row>
    <row r="41946" spans="15:15" x14ac:dyDescent="0.2">
      <c r="O41946" s="223"/>
    </row>
    <row r="41947" spans="15:15" x14ac:dyDescent="0.2">
      <c r="O41947" s="223"/>
    </row>
    <row r="41948" spans="15:15" x14ac:dyDescent="0.2">
      <c r="O41948" s="223"/>
    </row>
    <row r="41949" spans="15:15" x14ac:dyDescent="0.2">
      <c r="O41949" s="223"/>
    </row>
    <row r="41950" spans="15:15" x14ac:dyDescent="0.2">
      <c r="O41950" s="223"/>
    </row>
    <row r="41951" spans="15:15" x14ac:dyDescent="0.2">
      <c r="O41951" s="223"/>
    </row>
    <row r="41952" spans="15:15" x14ac:dyDescent="0.2">
      <c r="O41952" s="223"/>
    </row>
    <row r="41953" spans="15:15" x14ac:dyDescent="0.2">
      <c r="O41953" s="223"/>
    </row>
    <row r="41954" spans="15:15" x14ac:dyDescent="0.2">
      <c r="O41954" s="223"/>
    </row>
    <row r="41955" spans="15:15" x14ac:dyDescent="0.2">
      <c r="O41955" s="223"/>
    </row>
    <row r="41956" spans="15:15" x14ac:dyDescent="0.2">
      <c r="O41956" s="223"/>
    </row>
    <row r="41957" spans="15:15" x14ac:dyDescent="0.2">
      <c r="O41957" s="223"/>
    </row>
    <row r="41958" spans="15:15" x14ac:dyDescent="0.2">
      <c r="O41958" s="223"/>
    </row>
    <row r="41959" spans="15:15" x14ac:dyDescent="0.2">
      <c r="O41959" s="223"/>
    </row>
    <row r="41960" spans="15:15" x14ac:dyDescent="0.2">
      <c r="O41960" s="223"/>
    </row>
    <row r="41961" spans="15:15" x14ac:dyDescent="0.2">
      <c r="O41961" s="223"/>
    </row>
    <row r="41962" spans="15:15" x14ac:dyDescent="0.2">
      <c r="O41962" s="223"/>
    </row>
    <row r="41963" spans="15:15" x14ac:dyDescent="0.2">
      <c r="O41963" s="223"/>
    </row>
    <row r="41964" spans="15:15" x14ac:dyDescent="0.2">
      <c r="O41964" s="223"/>
    </row>
    <row r="41965" spans="15:15" x14ac:dyDescent="0.2">
      <c r="O41965" s="223"/>
    </row>
    <row r="41966" spans="15:15" x14ac:dyDescent="0.2">
      <c r="O41966" s="223"/>
    </row>
    <row r="41967" spans="15:15" x14ac:dyDescent="0.2">
      <c r="O41967" s="223"/>
    </row>
    <row r="41968" spans="15:15" x14ac:dyDescent="0.2">
      <c r="O41968" s="223"/>
    </row>
    <row r="41969" spans="15:15" x14ac:dyDescent="0.2">
      <c r="O41969" s="223"/>
    </row>
    <row r="41970" spans="15:15" x14ac:dyDescent="0.2">
      <c r="O41970" s="223"/>
    </row>
    <row r="41971" spans="15:15" x14ac:dyDescent="0.2">
      <c r="O41971" s="223"/>
    </row>
    <row r="41972" spans="15:15" x14ac:dyDescent="0.2">
      <c r="O41972" s="223"/>
    </row>
    <row r="41973" spans="15:15" x14ac:dyDescent="0.2">
      <c r="O41973" s="223"/>
    </row>
    <row r="41974" spans="15:15" x14ac:dyDescent="0.2">
      <c r="O41974" s="223"/>
    </row>
    <row r="41975" spans="15:15" x14ac:dyDescent="0.2">
      <c r="O41975" s="223"/>
    </row>
    <row r="41976" spans="15:15" x14ac:dyDescent="0.2">
      <c r="O41976" s="223"/>
    </row>
    <row r="41977" spans="15:15" x14ac:dyDescent="0.2">
      <c r="O41977" s="223"/>
    </row>
    <row r="41978" spans="15:15" x14ac:dyDescent="0.2">
      <c r="O41978" s="223"/>
    </row>
    <row r="41979" spans="15:15" x14ac:dyDescent="0.2">
      <c r="O41979" s="223"/>
    </row>
    <row r="41980" spans="15:15" x14ac:dyDescent="0.2">
      <c r="O41980" s="223"/>
    </row>
    <row r="41981" spans="15:15" x14ac:dyDescent="0.2">
      <c r="O41981" s="223"/>
    </row>
    <row r="41982" spans="15:15" x14ac:dyDescent="0.2">
      <c r="O41982" s="223"/>
    </row>
    <row r="41983" spans="15:15" x14ac:dyDescent="0.2">
      <c r="O41983" s="223"/>
    </row>
    <row r="41984" spans="15:15" x14ac:dyDescent="0.2">
      <c r="O41984" s="223"/>
    </row>
    <row r="41985" spans="15:15" x14ac:dyDescent="0.2">
      <c r="O41985" s="223"/>
    </row>
    <row r="41986" spans="15:15" x14ac:dyDescent="0.2">
      <c r="O41986" s="223"/>
    </row>
    <row r="41987" spans="15:15" x14ac:dyDescent="0.2">
      <c r="O41987" s="223"/>
    </row>
    <row r="41988" spans="15:15" x14ac:dyDescent="0.2">
      <c r="O41988" s="223"/>
    </row>
    <row r="41989" spans="15:15" x14ac:dyDescent="0.2">
      <c r="O41989" s="223"/>
    </row>
    <row r="41990" spans="15:15" x14ac:dyDescent="0.2">
      <c r="O41990" s="223"/>
    </row>
    <row r="41991" spans="15:15" x14ac:dyDescent="0.2">
      <c r="O41991" s="223"/>
    </row>
    <row r="41992" spans="15:15" x14ac:dyDescent="0.2">
      <c r="O41992" s="223"/>
    </row>
    <row r="41993" spans="15:15" x14ac:dyDescent="0.2">
      <c r="O41993" s="223"/>
    </row>
    <row r="41994" spans="15:15" x14ac:dyDescent="0.2">
      <c r="O41994" s="223"/>
    </row>
    <row r="41995" spans="15:15" x14ac:dyDescent="0.2">
      <c r="O41995" s="223"/>
    </row>
    <row r="41996" spans="15:15" x14ac:dyDescent="0.2">
      <c r="O41996" s="223"/>
    </row>
    <row r="41997" spans="15:15" x14ac:dyDescent="0.2">
      <c r="O41997" s="223"/>
    </row>
    <row r="41998" spans="15:15" x14ac:dyDescent="0.2">
      <c r="O41998" s="223"/>
    </row>
    <row r="41999" spans="15:15" x14ac:dyDescent="0.2">
      <c r="O41999" s="223"/>
    </row>
    <row r="42000" spans="15:15" x14ac:dyDescent="0.2">
      <c r="O42000" s="223"/>
    </row>
    <row r="42001" spans="15:15" x14ac:dyDescent="0.2">
      <c r="O42001" s="223"/>
    </row>
    <row r="42002" spans="15:15" x14ac:dyDescent="0.2">
      <c r="O42002" s="223"/>
    </row>
    <row r="42003" spans="15:15" x14ac:dyDescent="0.2">
      <c r="O42003" s="223"/>
    </row>
    <row r="42004" spans="15:15" x14ac:dyDescent="0.2">
      <c r="O42004" s="223"/>
    </row>
    <row r="42005" spans="15:15" x14ac:dyDescent="0.2">
      <c r="O42005" s="223"/>
    </row>
    <row r="42006" spans="15:15" x14ac:dyDescent="0.2">
      <c r="O42006" s="223"/>
    </row>
    <row r="42007" spans="15:15" x14ac:dyDescent="0.2">
      <c r="O42007" s="223"/>
    </row>
    <row r="42008" spans="15:15" x14ac:dyDescent="0.2">
      <c r="O42008" s="223"/>
    </row>
    <row r="42009" spans="15:15" x14ac:dyDescent="0.2">
      <c r="O42009" s="223"/>
    </row>
    <row r="42010" spans="15:15" x14ac:dyDescent="0.2">
      <c r="O42010" s="223"/>
    </row>
    <row r="42011" spans="15:15" x14ac:dyDescent="0.2">
      <c r="O42011" s="223"/>
    </row>
    <row r="42012" spans="15:15" x14ac:dyDescent="0.2">
      <c r="O42012" s="223"/>
    </row>
    <row r="42013" spans="15:15" x14ac:dyDescent="0.2">
      <c r="O42013" s="223"/>
    </row>
    <row r="42014" spans="15:15" x14ac:dyDescent="0.2">
      <c r="O42014" s="223"/>
    </row>
    <row r="42015" spans="15:15" x14ac:dyDescent="0.2">
      <c r="O42015" s="223"/>
    </row>
    <row r="42016" spans="15:15" x14ac:dyDescent="0.2">
      <c r="O42016" s="223"/>
    </row>
    <row r="42017" spans="15:15" x14ac:dyDescent="0.2">
      <c r="O42017" s="223"/>
    </row>
    <row r="42018" spans="15:15" x14ac:dyDescent="0.2">
      <c r="O42018" s="223"/>
    </row>
    <row r="42019" spans="15:15" x14ac:dyDescent="0.2">
      <c r="O42019" s="223"/>
    </row>
    <row r="42020" spans="15:15" x14ac:dyDescent="0.2">
      <c r="O42020" s="223"/>
    </row>
    <row r="42021" spans="15:15" x14ac:dyDescent="0.2">
      <c r="O42021" s="223"/>
    </row>
    <row r="42022" spans="15:15" x14ac:dyDescent="0.2">
      <c r="O42022" s="223"/>
    </row>
    <row r="42023" spans="15:15" x14ac:dyDescent="0.2">
      <c r="O42023" s="223"/>
    </row>
    <row r="42024" spans="15:15" x14ac:dyDescent="0.2">
      <c r="O42024" s="223"/>
    </row>
    <row r="42025" spans="15:15" x14ac:dyDescent="0.2">
      <c r="O42025" s="223"/>
    </row>
    <row r="42026" spans="15:15" x14ac:dyDescent="0.2">
      <c r="O42026" s="223"/>
    </row>
    <row r="42027" spans="15:15" x14ac:dyDescent="0.2">
      <c r="O42027" s="223"/>
    </row>
    <row r="42028" spans="15:15" x14ac:dyDescent="0.2">
      <c r="O42028" s="223"/>
    </row>
    <row r="42029" spans="15:15" x14ac:dyDescent="0.2">
      <c r="O42029" s="223"/>
    </row>
    <row r="42030" spans="15:15" x14ac:dyDescent="0.2">
      <c r="O42030" s="223"/>
    </row>
    <row r="42031" spans="15:15" x14ac:dyDescent="0.2">
      <c r="O42031" s="223"/>
    </row>
    <row r="42032" spans="15:15" x14ac:dyDescent="0.2">
      <c r="O42032" s="223"/>
    </row>
    <row r="42033" spans="15:15" x14ac:dyDescent="0.2">
      <c r="O42033" s="223"/>
    </row>
    <row r="42034" spans="15:15" x14ac:dyDescent="0.2">
      <c r="O42034" s="223"/>
    </row>
    <row r="42035" spans="15:15" x14ac:dyDescent="0.2">
      <c r="O42035" s="223"/>
    </row>
    <row r="42036" spans="15:15" x14ac:dyDescent="0.2">
      <c r="O42036" s="223"/>
    </row>
    <row r="42037" spans="15:15" x14ac:dyDescent="0.2">
      <c r="O42037" s="223"/>
    </row>
    <row r="42038" spans="15:15" x14ac:dyDescent="0.2">
      <c r="O42038" s="223"/>
    </row>
    <row r="42039" spans="15:15" x14ac:dyDescent="0.2">
      <c r="O42039" s="223"/>
    </row>
    <row r="42040" spans="15:15" x14ac:dyDescent="0.2">
      <c r="O42040" s="223"/>
    </row>
    <row r="42041" spans="15:15" x14ac:dyDescent="0.2">
      <c r="O42041" s="223"/>
    </row>
    <row r="42042" spans="15:15" x14ac:dyDescent="0.2">
      <c r="O42042" s="223"/>
    </row>
    <row r="42043" spans="15:15" x14ac:dyDescent="0.2">
      <c r="O42043" s="223"/>
    </row>
    <row r="42044" spans="15:15" x14ac:dyDescent="0.2">
      <c r="O42044" s="223"/>
    </row>
    <row r="42045" spans="15:15" x14ac:dyDescent="0.2">
      <c r="O42045" s="223"/>
    </row>
    <row r="42046" spans="15:15" x14ac:dyDescent="0.2">
      <c r="O42046" s="223"/>
    </row>
    <row r="42047" spans="15:15" x14ac:dyDescent="0.2">
      <c r="O42047" s="223"/>
    </row>
    <row r="42048" spans="15:15" x14ac:dyDescent="0.2">
      <c r="O42048" s="223"/>
    </row>
    <row r="42049" spans="15:15" x14ac:dyDescent="0.2">
      <c r="O42049" s="223"/>
    </row>
    <row r="42050" spans="15:15" x14ac:dyDescent="0.2">
      <c r="O42050" s="223"/>
    </row>
    <row r="42051" spans="15:15" x14ac:dyDescent="0.2">
      <c r="O42051" s="223"/>
    </row>
    <row r="42052" spans="15:15" x14ac:dyDescent="0.2">
      <c r="O42052" s="223"/>
    </row>
    <row r="42053" spans="15:15" x14ac:dyDescent="0.2">
      <c r="O42053" s="223"/>
    </row>
    <row r="42054" spans="15:15" x14ac:dyDescent="0.2">
      <c r="O42054" s="223"/>
    </row>
    <row r="42055" spans="15:15" x14ac:dyDescent="0.2">
      <c r="O42055" s="223"/>
    </row>
    <row r="42056" spans="15:15" x14ac:dyDescent="0.2">
      <c r="O42056" s="223"/>
    </row>
    <row r="42057" spans="15:15" x14ac:dyDescent="0.2">
      <c r="O42057" s="223"/>
    </row>
    <row r="42058" spans="15:15" x14ac:dyDescent="0.2">
      <c r="O42058" s="223"/>
    </row>
    <row r="42059" spans="15:15" x14ac:dyDescent="0.2">
      <c r="O42059" s="223"/>
    </row>
    <row r="42060" spans="15:15" x14ac:dyDescent="0.2">
      <c r="O42060" s="223"/>
    </row>
    <row r="42061" spans="15:15" x14ac:dyDescent="0.2">
      <c r="O42061" s="223"/>
    </row>
    <row r="42062" spans="15:15" x14ac:dyDescent="0.2">
      <c r="O42062" s="223"/>
    </row>
    <row r="42063" spans="15:15" x14ac:dyDescent="0.2">
      <c r="O42063" s="223"/>
    </row>
    <row r="42064" spans="15:15" x14ac:dyDescent="0.2">
      <c r="O42064" s="223"/>
    </row>
    <row r="42065" spans="15:15" x14ac:dyDescent="0.2">
      <c r="O42065" s="223"/>
    </row>
    <row r="42066" spans="15:15" x14ac:dyDescent="0.2">
      <c r="O42066" s="223"/>
    </row>
    <row r="42067" spans="15:15" x14ac:dyDescent="0.2">
      <c r="O42067" s="223"/>
    </row>
    <row r="42068" spans="15:15" x14ac:dyDescent="0.2">
      <c r="O42068" s="223"/>
    </row>
    <row r="42069" spans="15:15" x14ac:dyDescent="0.2">
      <c r="O42069" s="223"/>
    </row>
    <row r="42070" spans="15:15" x14ac:dyDescent="0.2">
      <c r="O42070" s="223"/>
    </row>
    <row r="42071" spans="15:15" x14ac:dyDescent="0.2">
      <c r="O42071" s="223"/>
    </row>
    <row r="42072" spans="15:15" x14ac:dyDescent="0.2">
      <c r="O42072" s="223"/>
    </row>
    <row r="42073" spans="15:15" x14ac:dyDescent="0.2">
      <c r="O42073" s="223"/>
    </row>
    <row r="42074" spans="15:15" x14ac:dyDescent="0.2">
      <c r="O42074" s="223"/>
    </row>
    <row r="42075" spans="15:15" x14ac:dyDescent="0.2">
      <c r="O42075" s="223"/>
    </row>
    <row r="42076" spans="15:15" x14ac:dyDescent="0.2">
      <c r="O42076" s="223"/>
    </row>
    <row r="42077" spans="15:15" x14ac:dyDescent="0.2">
      <c r="O42077" s="223"/>
    </row>
    <row r="42078" spans="15:15" x14ac:dyDescent="0.2">
      <c r="O42078" s="223"/>
    </row>
    <row r="42079" spans="15:15" x14ac:dyDescent="0.2">
      <c r="O42079" s="223"/>
    </row>
    <row r="42080" spans="15:15" x14ac:dyDescent="0.2">
      <c r="O42080" s="223"/>
    </row>
    <row r="42081" spans="15:15" x14ac:dyDescent="0.2">
      <c r="O42081" s="223"/>
    </row>
    <row r="42082" spans="15:15" x14ac:dyDescent="0.2">
      <c r="O42082" s="223"/>
    </row>
    <row r="42083" spans="15:15" x14ac:dyDescent="0.2">
      <c r="O42083" s="223"/>
    </row>
    <row r="42084" spans="15:15" x14ac:dyDescent="0.2">
      <c r="O42084" s="223"/>
    </row>
    <row r="42085" spans="15:15" x14ac:dyDescent="0.2">
      <c r="O42085" s="223"/>
    </row>
    <row r="42086" spans="15:15" x14ac:dyDescent="0.2">
      <c r="O42086" s="223"/>
    </row>
    <row r="42087" spans="15:15" x14ac:dyDescent="0.2">
      <c r="O42087" s="223"/>
    </row>
    <row r="42088" spans="15:15" x14ac:dyDescent="0.2">
      <c r="O42088" s="223"/>
    </row>
    <row r="42089" spans="15:15" x14ac:dyDescent="0.2">
      <c r="O42089" s="223"/>
    </row>
    <row r="42090" spans="15:15" x14ac:dyDescent="0.2">
      <c r="O42090" s="223"/>
    </row>
    <row r="42091" spans="15:15" x14ac:dyDescent="0.2">
      <c r="O42091" s="223"/>
    </row>
    <row r="42092" spans="15:15" x14ac:dyDescent="0.2">
      <c r="O42092" s="223"/>
    </row>
    <row r="42093" spans="15:15" x14ac:dyDescent="0.2">
      <c r="O42093" s="223"/>
    </row>
    <row r="42094" spans="15:15" x14ac:dyDescent="0.2">
      <c r="O42094" s="223"/>
    </row>
    <row r="42095" spans="15:15" x14ac:dyDescent="0.2">
      <c r="O42095" s="223"/>
    </row>
    <row r="42096" spans="15:15" x14ac:dyDescent="0.2">
      <c r="O42096" s="223"/>
    </row>
    <row r="42097" spans="15:15" x14ac:dyDescent="0.2">
      <c r="O42097" s="223"/>
    </row>
    <row r="42098" spans="15:15" x14ac:dyDescent="0.2">
      <c r="O42098" s="223"/>
    </row>
    <row r="42099" spans="15:15" x14ac:dyDescent="0.2">
      <c r="O42099" s="223"/>
    </row>
    <row r="42100" spans="15:15" x14ac:dyDescent="0.2">
      <c r="O42100" s="223"/>
    </row>
    <row r="42101" spans="15:15" x14ac:dyDescent="0.2">
      <c r="O42101" s="223"/>
    </row>
    <row r="42102" spans="15:15" x14ac:dyDescent="0.2">
      <c r="O42102" s="223"/>
    </row>
    <row r="42103" spans="15:15" x14ac:dyDescent="0.2">
      <c r="O42103" s="223"/>
    </row>
    <row r="42104" spans="15:15" x14ac:dyDescent="0.2">
      <c r="O42104" s="223"/>
    </row>
    <row r="42105" spans="15:15" x14ac:dyDescent="0.2">
      <c r="O42105" s="223"/>
    </row>
    <row r="42106" spans="15:15" x14ac:dyDescent="0.2">
      <c r="O42106" s="223"/>
    </row>
    <row r="42107" spans="15:15" x14ac:dyDescent="0.2">
      <c r="O42107" s="223"/>
    </row>
    <row r="42108" spans="15:15" x14ac:dyDescent="0.2">
      <c r="O42108" s="223"/>
    </row>
    <row r="42109" spans="15:15" x14ac:dyDescent="0.2">
      <c r="O42109" s="223"/>
    </row>
    <row r="42110" spans="15:15" x14ac:dyDescent="0.2">
      <c r="O42110" s="223"/>
    </row>
    <row r="42111" spans="15:15" x14ac:dyDescent="0.2">
      <c r="O42111" s="223"/>
    </row>
    <row r="42112" spans="15:15" x14ac:dyDescent="0.2">
      <c r="O42112" s="223"/>
    </row>
    <row r="42113" spans="15:15" x14ac:dyDescent="0.2">
      <c r="O42113" s="223"/>
    </row>
    <row r="42114" spans="15:15" x14ac:dyDescent="0.2">
      <c r="O42114" s="223"/>
    </row>
    <row r="42115" spans="15:15" x14ac:dyDescent="0.2">
      <c r="O42115" s="223"/>
    </row>
    <row r="42116" spans="15:15" x14ac:dyDescent="0.2">
      <c r="O42116" s="223"/>
    </row>
    <row r="42117" spans="15:15" x14ac:dyDescent="0.2">
      <c r="O42117" s="223"/>
    </row>
    <row r="42118" spans="15:15" x14ac:dyDescent="0.2">
      <c r="O42118" s="223"/>
    </row>
    <row r="42119" spans="15:15" x14ac:dyDescent="0.2">
      <c r="O42119" s="223"/>
    </row>
    <row r="42120" spans="15:15" x14ac:dyDescent="0.2">
      <c r="O42120" s="223"/>
    </row>
    <row r="42121" spans="15:15" x14ac:dyDescent="0.2">
      <c r="O42121" s="223"/>
    </row>
    <row r="42122" spans="15:15" x14ac:dyDescent="0.2">
      <c r="O42122" s="223"/>
    </row>
    <row r="42123" spans="15:15" x14ac:dyDescent="0.2">
      <c r="O42123" s="223"/>
    </row>
    <row r="42124" spans="15:15" x14ac:dyDescent="0.2">
      <c r="O42124" s="223"/>
    </row>
    <row r="42125" spans="15:15" x14ac:dyDescent="0.2">
      <c r="O42125" s="223"/>
    </row>
    <row r="42126" spans="15:15" x14ac:dyDescent="0.2">
      <c r="O42126" s="223"/>
    </row>
    <row r="42127" spans="15:15" x14ac:dyDescent="0.2">
      <c r="O42127" s="223"/>
    </row>
    <row r="42128" spans="15:15" x14ac:dyDescent="0.2">
      <c r="O42128" s="223"/>
    </row>
    <row r="42129" spans="15:15" x14ac:dyDescent="0.2">
      <c r="O42129" s="223"/>
    </row>
    <row r="42130" spans="15:15" x14ac:dyDescent="0.2">
      <c r="O42130" s="223"/>
    </row>
    <row r="42131" spans="15:15" x14ac:dyDescent="0.2">
      <c r="O42131" s="223"/>
    </row>
    <row r="42132" spans="15:15" x14ac:dyDescent="0.2">
      <c r="O42132" s="223"/>
    </row>
    <row r="42133" spans="15:15" x14ac:dyDescent="0.2">
      <c r="O42133" s="223"/>
    </row>
    <row r="42134" spans="15:15" x14ac:dyDescent="0.2">
      <c r="O42134" s="223"/>
    </row>
    <row r="42135" spans="15:15" x14ac:dyDescent="0.2">
      <c r="O42135" s="223"/>
    </row>
    <row r="42136" spans="15:15" x14ac:dyDescent="0.2">
      <c r="O42136" s="223"/>
    </row>
    <row r="42137" spans="15:15" x14ac:dyDescent="0.2">
      <c r="O42137" s="223"/>
    </row>
    <row r="42138" spans="15:15" x14ac:dyDescent="0.2">
      <c r="O42138" s="223"/>
    </row>
    <row r="42139" spans="15:15" x14ac:dyDescent="0.2">
      <c r="O42139" s="223"/>
    </row>
    <row r="42140" spans="15:15" x14ac:dyDescent="0.2">
      <c r="O42140" s="223"/>
    </row>
    <row r="42141" spans="15:15" x14ac:dyDescent="0.2">
      <c r="O42141" s="223"/>
    </row>
    <row r="42142" spans="15:15" x14ac:dyDescent="0.2">
      <c r="O42142" s="223"/>
    </row>
    <row r="42143" spans="15:15" x14ac:dyDescent="0.2">
      <c r="O42143" s="223"/>
    </row>
    <row r="42144" spans="15:15" x14ac:dyDescent="0.2">
      <c r="O42144" s="223"/>
    </row>
    <row r="42145" spans="15:15" x14ac:dyDescent="0.2">
      <c r="O42145" s="223"/>
    </row>
    <row r="42146" spans="15:15" x14ac:dyDescent="0.2">
      <c r="O42146" s="223"/>
    </row>
    <row r="42147" spans="15:15" x14ac:dyDescent="0.2">
      <c r="O42147" s="223"/>
    </row>
    <row r="42148" spans="15:15" x14ac:dyDescent="0.2">
      <c r="O42148" s="223"/>
    </row>
    <row r="42149" spans="15:15" x14ac:dyDescent="0.2">
      <c r="O42149" s="223"/>
    </row>
    <row r="42150" spans="15:15" x14ac:dyDescent="0.2">
      <c r="O42150" s="223"/>
    </row>
    <row r="42151" spans="15:15" x14ac:dyDescent="0.2">
      <c r="O42151" s="223"/>
    </row>
    <row r="42152" spans="15:15" x14ac:dyDescent="0.2">
      <c r="O42152" s="223"/>
    </row>
    <row r="42153" spans="15:15" x14ac:dyDescent="0.2">
      <c r="O42153" s="223"/>
    </row>
    <row r="42154" spans="15:15" x14ac:dyDescent="0.2">
      <c r="O42154" s="223"/>
    </row>
    <row r="42155" spans="15:15" x14ac:dyDescent="0.2">
      <c r="O42155" s="223"/>
    </row>
    <row r="42156" spans="15:15" x14ac:dyDescent="0.2">
      <c r="O42156" s="223"/>
    </row>
    <row r="42157" spans="15:15" x14ac:dyDescent="0.2">
      <c r="O42157" s="223"/>
    </row>
    <row r="42158" spans="15:15" x14ac:dyDescent="0.2">
      <c r="O42158" s="223"/>
    </row>
    <row r="42159" spans="15:15" x14ac:dyDescent="0.2">
      <c r="O42159" s="223"/>
    </row>
    <row r="42160" spans="15:15" x14ac:dyDescent="0.2">
      <c r="O42160" s="223"/>
    </row>
    <row r="42161" spans="15:15" x14ac:dyDescent="0.2">
      <c r="O42161" s="223"/>
    </row>
    <row r="42162" spans="15:15" x14ac:dyDescent="0.2">
      <c r="O42162" s="223"/>
    </row>
    <row r="42163" spans="15:15" x14ac:dyDescent="0.2">
      <c r="O42163" s="223"/>
    </row>
    <row r="42164" spans="15:15" x14ac:dyDescent="0.2">
      <c r="O42164" s="223"/>
    </row>
    <row r="42165" spans="15:15" x14ac:dyDescent="0.2">
      <c r="O42165" s="223"/>
    </row>
    <row r="42166" spans="15:15" x14ac:dyDescent="0.2">
      <c r="O42166" s="223"/>
    </row>
    <row r="42167" spans="15:15" x14ac:dyDescent="0.2">
      <c r="O42167" s="223"/>
    </row>
    <row r="42168" spans="15:15" x14ac:dyDescent="0.2">
      <c r="O42168" s="223"/>
    </row>
    <row r="42169" spans="15:15" x14ac:dyDescent="0.2">
      <c r="O42169" s="223"/>
    </row>
    <row r="42170" spans="15:15" x14ac:dyDescent="0.2">
      <c r="O42170" s="223"/>
    </row>
    <row r="42171" spans="15:15" x14ac:dyDescent="0.2">
      <c r="O42171" s="223"/>
    </row>
    <row r="42172" spans="15:15" x14ac:dyDescent="0.2">
      <c r="O42172" s="223"/>
    </row>
    <row r="42173" spans="15:15" x14ac:dyDescent="0.2">
      <c r="O42173" s="223"/>
    </row>
    <row r="42174" spans="15:15" x14ac:dyDescent="0.2">
      <c r="O42174" s="223"/>
    </row>
    <row r="42175" spans="15:15" x14ac:dyDescent="0.2">
      <c r="O42175" s="223"/>
    </row>
    <row r="42176" spans="15:15" x14ac:dyDescent="0.2">
      <c r="O42176" s="223"/>
    </row>
    <row r="42177" spans="15:15" x14ac:dyDescent="0.2">
      <c r="O42177" s="223"/>
    </row>
    <row r="42178" spans="15:15" x14ac:dyDescent="0.2">
      <c r="O42178" s="223"/>
    </row>
    <row r="42179" spans="15:15" x14ac:dyDescent="0.2">
      <c r="O42179" s="223"/>
    </row>
    <row r="42180" spans="15:15" x14ac:dyDescent="0.2">
      <c r="O42180" s="223"/>
    </row>
    <row r="42181" spans="15:15" x14ac:dyDescent="0.2">
      <c r="O42181" s="223"/>
    </row>
    <row r="42182" spans="15:15" x14ac:dyDescent="0.2">
      <c r="O42182" s="223"/>
    </row>
    <row r="42183" spans="15:15" x14ac:dyDescent="0.2">
      <c r="O42183" s="223"/>
    </row>
    <row r="42184" spans="15:15" x14ac:dyDescent="0.2">
      <c r="O42184" s="223"/>
    </row>
    <row r="42185" spans="15:15" x14ac:dyDescent="0.2">
      <c r="O42185" s="223"/>
    </row>
    <row r="42186" spans="15:15" x14ac:dyDescent="0.2">
      <c r="O42186" s="223"/>
    </row>
    <row r="42187" spans="15:15" x14ac:dyDescent="0.2">
      <c r="O42187" s="223"/>
    </row>
    <row r="42188" spans="15:15" x14ac:dyDescent="0.2">
      <c r="O42188" s="223"/>
    </row>
    <row r="42189" spans="15:15" x14ac:dyDescent="0.2">
      <c r="O42189" s="223"/>
    </row>
    <row r="42190" spans="15:15" x14ac:dyDescent="0.2">
      <c r="O42190" s="223"/>
    </row>
    <row r="42191" spans="15:15" x14ac:dyDescent="0.2">
      <c r="O42191" s="223"/>
    </row>
    <row r="42192" spans="15:15" x14ac:dyDescent="0.2">
      <c r="O42192" s="223"/>
    </row>
    <row r="42193" spans="15:15" x14ac:dyDescent="0.2">
      <c r="O42193" s="223"/>
    </row>
    <row r="42194" spans="15:15" x14ac:dyDescent="0.2">
      <c r="O42194" s="223"/>
    </row>
    <row r="42195" spans="15:15" x14ac:dyDescent="0.2">
      <c r="O42195" s="223"/>
    </row>
    <row r="42196" spans="15:15" x14ac:dyDescent="0.2">
      <c r="O42196" s="223"/>
    </row>
    <row r="42197" spans="15:15" x14ac:dyDescent="0.2">
      <c r="O42197" s="223"/>
    </row>
    <row r="42198" spans="15:15" x14ac:dyDescent="0.2">
      <c r="O42198" s="223"/>
    </row>
    <row r="42199" spans="15:15" x14ac:dyDescent="0.2">
      <c r="O42199" s="223"/>
    </row>
    <row r="42200" spans="15:15" x14ac:dyDescent="0.2">
      <c r="O42200" s="223"/>
    </row>
    <row r="42201" spans="15:15" x14ac:dyDescent="0.2">
      <c r="O42201" s="223"/>
    </row>
    <row r="42202" spans="15:15" x14ac:dyDescent="0.2">
      <c r="O42202" s="223"/>
    </row>
    <row r="42203" spans="15:15" x14ac:dyDescent="0.2">
      <c r="O42203" s="223"/>
    </row>
    <row r="42204" spans="15:15" x14ac:dyDescent="0.2">
      <c r="O42204" s="223"/>
    </row>
    <row r="42205" spans="15:15" x14ac:dyDescent="0.2">
      <c r="O42205" s="223"/>
    </row>
    <row r="42206" spans="15:15" x14ac:dyDescent="0.2">
      <c r="O42206" s="223"/>
    </row>
    <row r="42207" spans="15:15" x14ac:dyDescent="0.2">
      <c r="O42207" s="223"/>
    </row>
    <row r="42208" spans="15:15" x14ac:dyDescent="0.2">
      <c r="O42208" s="223"/>
    </row>
    <row r="42209" spans="15:15" x14ac:dyDescent="0.2">
      <c r="O42209" s="223"/>
    </row>
    <row r="42210" spans="15:15" x14ac:dyDescent="0.2">
      <c r="O42210" s="223"/>
    </row>
    <row r="42211" spans="15:15" x14ac:dyDescent="0.2">
      <c r="O42211" s="223"/>
    </row>
    <row r="42212" spans="15:15" x14ac:dyDescent="0.2">
      <c r="O42212" s="223"/>
    </row>
    <row r="42213" spans="15:15" x14ac:dyDescent="0.2">
      <c r="O42213" s="223"/>
    </row>
    <row r="42214" spans="15:15" x14ac:dyDescent="0.2">
      <c r="O42214" s="223"/>
    </row>
    <row r="42215" spans="15:15" x14ac:dyDescent="0.2">
      <c r="O42215" s="223"/>
    </row>
    <row r="42216" spans="15:15" x14ac:dyDescent="0.2">
      <c r="O42216" s="223"/>
    </row>
    <row r="42217" spans="15:15" x14ac:dyDescent="0.2">
      <c r="O42217" s="223"/>
    </row>
    <row r="42218" spans="15:15" x14ac:dyDescent="0.2">
      <c r="O42218" s="223"/>
    </row>
    <row r="42219" spans="15:15" x14ac:dyDescent="0.2">
      <c r="O42219" s="223"/>
    </row>
    <row r="42220" spans="15:15" x14ac:dyDescent="0.2">
      <c r="O42220" s="223"/>
    </row>
    <row r="42221" spans="15:15" x14ac:dyDescent="0.2">
      <c r="O42221" s="223"/>
    </row>
    <row r="42222" spans="15:15" x14ac:dyDescent="0.2">
      <c r="O42222" s="223"/>
    </row>
    <row r="42223" spans="15:15" x14ac:dyDescent="0.2">
      <c r="O42223" s="223"/>
    </row>
    <row r="42224" spans="15:15" x14ac:dyDescent="0.2">
      <c r="O42224" s="223"/>
    </row>
    <row r="42225" spans="15:15" x14ac:dyDescent="0.2">
      <c r="O42225" s="223"/>
    </row>
    <row r="42226" spans="15:15" x14ac:dyDescent="0.2">
      <c r="O42226" s="223"/>
    </row>
    <row r="42227" spans="15:15" x14ac:dyDescent="0.2">
      <c r="O42227" s="223"/>
    </row>
    <row r="42228" spans="15:15" x14ac:dyDescent="0.2">
      <c r="O42228" s="223"/>
    </row>
    <row r="42229" spans="15:15" x14ac:dyDescent="0.2">
      <c r="O42229" s="223"/>
    </row>
    <row r="42230" spans="15:15" x14ac:dyDescent="0.2">
      <c r="O42230" s="223"/>
    </row>
    <row r="42231" spans="15:15" x14ac:dyDescent="0.2">
      <c r="O42231" s="223"/>
    </row>
    <row r="42232" spans="15:15" x14ac:dyDescent="0.2">
      <c r="O42232" s="223"/>
    </row>
    <row r="42233" spans="15:15" x14ac:dyDescent="0.2">
      <c r="O42233" s="223"/>
    </row>
    <row r="42234" spans="15:15" x14ac:dyDescent="0.2">
      <c r="O42234" s="223"/>
    </row>
    <row r="42235" spans="15:15" x14ac:dyDescent="0.2">
      <c r="O42235" s="223"/>
    </row>
    <row r="42236" spans="15:15" x14ac:dyDescent="0.2">
      <c r="O42236" s="223"/>
    </row>
    <row r="42237" spans="15:15" x14ac:dyDescent="0.2">
      <c r="O42237" s="223"/>
    </row>
    <row r="42238" spans="15:15" x14ac:dyDescent="0.2">
      <c r="O42238" s="223"/>
    </row>
    <row r="42239" spans="15:15" x14ac:dyDescent="0.2">
      <c r="O42239" s="223"/>
    </row>
    <row r="42240" spans="15:15" x14ac:dyDescent="0.2">
      <c r="O42240" s="223"/>
    </row>
    <row r="42241" spans="15:15" x14ac:dyDescent="0.2">
      <c r="O42241" s="223"/>
    </row>
    <row r="42242" spans="15:15" x14ac:dyDescent="0.2">
      <c r="O42242" s="223"/>
    </row>
    <row r="42243" spans="15:15" x14ac:dyDescent="0.2">
      <c r="O42243" s="223"/>
    </row>
    <row r="42244" spans="15:15" x14ac:dyDescent="0.2">
      <c r="O42244" s="223"/>
    </row>
    <row r="42245" spans="15:15" x14ac:dyDescent="0.2">
      <c r="O42245" s="223"/>
    </row>
    <row r="42246" spans="15:15" x14ac:dyDescent="0.2">
      <c r="O42246" s="223"/>
    </row>
    <row r="42247" spans="15:15" x14ac:dyDescent="0.2">
      <c r="O42247" s="223"/>
    </row>
    <row r="42248" spans="15:15" x14ac:dyDescent="0.2">
      <c r="O42248" s="223"/>
    </row>
    <row r="42249" spans="15:15" x14ac:dyDescent="0.2">
      <c r="O42249" s="223"/>
    </row>
    <row r="42250" spans="15:15" x14ac:dyDescent="0.2">
      <c r="O42250" s="223"/>
    </row>
    <row r="42251" spans="15:15" x14ac:dyDescent="0.2">
      <c r="O42251" s="223"/>
    </row>
    <row r="42252" spans="15:15" x14ac:dyDescent="0.2">
      <c r="O42252" s="223"/>
    </row>
    <row r="42253" spans="15:15" x14ac:dyDescent="0.2">
      <c r="O42253" s="223"/>
    </row>
    <row r="42254" spans="15:15" x14ac:dyDescent="0.2">
      <c r="O42254" s="223"/>
    </row>
    <row r="42255" spans="15:15" x14ac:dyDescent="0.2">
      <c r="O42255" s="223"/>
    </row>
    <row r="42256" spans="15:15" x14ac:dyDescent="0.2">
      <c r="O42256" s="223"/>
    </row>
    <row r="42257" spans="15:15" x14ac:dyDescent="0.2">
      <c r="O42257" s="223"/>
    </row>
    <row r="42258" spans="15:15" x14ac:dyDescent="0.2">
      <c r="O42258" s="223"/>
    </row>
    <row r="42259" spans="15:15" x14ac:dyDescent="0.2">
      <c r="O42259" s="223"/>
    </row>
    <row r="42260" spans="15:15" x14ac:dyDescent="0.2">
      <c r="O42260" s="223"/>
    </row>
    <row r="42261" spans="15:15" x14ac:dyDescent="0.2">
      <c r="O42261" s="223"/>
    </row>
    <row r="42262" spans="15:15" x14ac:dyDescent="0.2">
      <c r="O42262" s="223"/>
    </row>
    <row r="42263" spans="15:15" x14ac:dyDescent="0.2">
      <c r="O42263" s="223"/>
    </row>
    <row r="42264" spans="15:15" x14ac:dyDescent="0.2">
      <c r="O42264" s="223"/>
    </row>
    <row r="42265" spans="15:15" x14ac:dyDescent="0.2">
      <c r="O42265" s="223"/>
    </row>
    <row r="42266" spans="15:15" x14ac:dyDescent="0.2">
      <c r="O42266" s="223"/>
    </row>
    <row r="42267" spans="15:15" x14ac:dyDescent="0.2">
      <c r="O42267" s="223"/>
    </row>
    <row r="42268" spans="15:15" x14ac:dyDescent="0.2">
      <c r="O42268" s="223"/>
    </row>
    <row r="42269" spans="15:15" x14ac:dyDescent="0.2">
      <c r="O42269" s="223"/>
    </row>
    <row r="42270" spans="15:15" x14ac:dyDescent="0.2">
      <c r="O42270" s="223"/>
    </row>
    <row r="42271" spans="15:15" x14ac:dyDescent="0.2">
      <c r="O42271" s="223"/>
    </row>
    <row r="42272" spans="15:15" x14ac:dyDescent="0.2">
      <c r="O42272" s="223"/>
    </row>
    <row r="42273" spans="15:15" x14ac:dyDescent="0.2">
      <c r="O42273" s="223"/>
    </row>
    <row r="42274" spans="15:15" x14ac:dyDescent="0.2">
      <c r="O42274" s="223"/>
    </row>
    <row r="42275" spans="15:15" x14ac:dyDescent="0.2">
      <c r="O42275" s="223"/>
    </row>
    <row r="42276" spans="15:15" x14ac:dyDescent="0.2">
      <c r="O42276" s="223"/>
    </row>
    <row r="42277" spans="15:15" x14ac:dyDescent="0.2">
      <c r="O42277" s="223"/>
    </row>
    <row r="42278" spans="15:15" x14ac:dyDescent="0.2">
      <c r="O42278" s="223"/>
    </row>
    <row r="42279" spans="15:15" x14ac:dyDescent="0.2">
      <c r="O42279" s="223"/>
    </row>
    <row r="42280" spans="15:15" x14ac:dyDescent="0.2">
      <c r="O42280" s="223"/>
    </row>
    <row r="42281" spans="15:15" x14ac:dyDescent="0.2">
      <c r="O42281" s="223"/>
    </row>
    <row r="42282" spans="15:15" x14ac:dyDescent="0.2">
      <c r="O42282" s="223"/>
    </row>
    <row r="42283" spans="15:15" x14ac:dyDescent="0.2">
      <c r="O42283" s="223"/>
    </row>
    <row r="42284" spans="15:15" x14ac:dyDescent="0.2">
      <c r="O42284" s="223"/>
    </row>
    <row r="42285" spans="15:15" x14ac:dyDescent="0.2">
      <c r="O42285" s="223"/>
    </row>
    <row r="42286" spans="15:15" x14ac:dyDescent="0.2">
      <c r="O42286" s="223"/>
    </row>
    <row r="42287" spans="15:15" x14ac:dyDescent="0.2">
      <c r="O42287" s="223"/>
    </row>
    <row r="42288" spans="15:15" x14ac:dyDescent="0.2">
      <c r="O42288" s="223"/>
    </row>
    <row r="42289" spans="15:15" x14ac:dyDescent="0.2">
      <c r="O42289" s="223"/>
    </row>
    <row r="42290" spans="15:15" x14ac:dyDescent="0.2">
      <c r="O42290" s="223"/>
    </row>
    <row r="42291" spans="15:15" x14ac:dyDescent="0.2">
      <c r="O42291" s="223"/>
    </row>
    <row r="42292" spans="15:15" x14ac:dyDescent="0.2">
      <c r="O42292" s="223"/>
    </row>
    <row r="42293" spans="15:15" x14ac:dyDescent="0.2">
      <c r="O42293" s="223"/>
    </row>
    <row r="42294" spans="15:15" x14ac:dyDescent="0.2">
      <c r="O42294" s="223"/>
    </row>
    <row r="42295" spans="15:15" x14ac:dyDescent="0.2">
      <c r="O42295" s="223"/>
    </row>
    <row r="42296" spans="15:15" x14ac:dyDescent="0.2">
      <c r="O42296" s="223"/>
    </row>
    <row r="42297" spans="15:15" x14ac:dyDescent="0.2">
      <c r="O42297" s="223"/>
    </row>
    <row r="42298" spans="15:15" x14ac:dyDescent="0.2">
      <c r="O42298" s="223"/>
    </row>
    <row r="42299" spans="15:15" x14ac:dyDescent="0.2">
      <c r="O42299" s="223"/>
    </row>
    <row r="42300" spans="15:15" x14ac:dyDescent="0.2">
      <c r="O42300" s="223"/>
    </row>
    <row r="42301" spans="15:15" x14ac:dyDescent="0.2">
      <c r="O42301" s="223"/>
    </row>
    <row r="42302" spans="15:15" x14ac:dyDescent="0.2">
      <c r="O42302" s="223"/>
    </row>
    <row r="42303" spans="15:15" x14ac:dyDescent="0.2">
      <c r="O42303" s="223"/>
    </row>
    <row r="42304" spans="15:15" x14ac:dyDescent="0.2">
      <c r="O42304" s="223"/>
    </row>
    <row r="42305" spans="15:15" x14ac:dyDescent="0.2">
      <c r="O42305" s="223"/>
    </row>
    <row r="42306" spans="15:15" x14ac:dyDescent="0.2">
      <c r="O42306" s="223"/>
    </row>
    <row r="42307" spans="15:15" x14ac:dyDescent="0.2">
      <c r="O42307" s="223"/>
    </row>
    <row r="42308" spans="15:15" x14ac:dyDescent="0.2">
      <c r="O42308" s="223"/>
    </row>
    <row r="42309" spans="15:15" x14ac:dyDescent="0.2">
      <c r="O42309" s="223"/>
    </row>
    <row r="42310" spans="15:15" x14ac:dyDescent="0.2">
      <c r="O42310" s="223"/>
    </row>
    <row r="42311" spans="15:15" x14ac:dyDescent="0.2">
      <c r="O42311" s="223"/>
    </row>
    <row r="42312" spans="15:15" x14ac:dyDescent="0.2">
      <c r="O42312" s="223"/>
    </row>
    <row r="42313" spans="15:15" x14ac:dyDescent="0.2">
      <c r="O42313" s="223"/>
    </row>
    <row r="42314" spans="15:15" x14ac:dyDescent="0.2">
      <c r="O42314" s="223"/>
    </row>
    <row r="42315" spans="15:15" x14ac:dyDescent="0.2">
      <c r="O42315" s="223"/>
    </row>
    <row r="42316" spans="15:15" x14ac:dyDescent="0.2">
      <c r="O42316" s="223"/>
    </row>
    <row r="42317" spans="15:15" x14ac:dyDescent="0.2">
      <c r="O42317" s="223"/>
    </row>
    <row r="42318" spans="15:15" x14ac:dyDescent="0.2">
      <c r="O42318" s="223"/>
    </row>
    <row r="42319" spans="15:15" x14ac:dyDescent="0.2">
      <c r="O42319" s="223"/>
    </row>
    <row r="42320" spans="15:15" x14ac:dyDescent="0.2">
      <c r="O42320" s="223"/>
    </row>
    <row r="42321" spans="15:15" x14ac:dyDescent="0.2">
      <c r="O42321" s="223"/>
    </row>
    <row r="42322" spans="15:15" x14ac:dyDescent="0.2">
      <c r="O42322" s="223"/>
    </row>
    <row r="42323" spans="15:15" x14ac:dyDescent="0.2">
      <c r="O42323" s="223"/>
    </row>
    <row r="42324" spans="15:15" x14ac:dyDescent="0.2">
      <c r="O42324" s="223"/>
    </row>
    <row r="42325" spans="15:15" x14ac:dyDescent="0.2">
      <c r="O42325" s="223"/>
    </row>
    <row r="42326" spans="15:15" x14ac:dyDescent="0.2">
      <c r="O42326" s="223"/>
    </row>
    <row r="42327" spans="15:15" x14ac:dyDescent="0.2">
      <c r="O42327" s="223"/>
    </row>
    <row r="42328" spans="15:15" x14ac:dyDescent="0.2">
      <c r="O42328" s="223"/>
    </row>
    <row r="42329" spans="15:15" x14ac:dyDescent="0.2">
      <c r="O42329" s="223"/>
    </row>
    <row r="42330" spans="15:15" x14ac:dyDescent="0.2">
      <c r="O42330" s="223"/>
    </row>
    <row r="42331" spans="15:15" x14ac:dyDescent="0.2">
      <c r="O42331" s="223"/>
    </row>
    <row r="42332" spans="15:15" x14ac:dyDescent="0.2">
      <c r="O42332" s="223"/>
    </row>
    <row r="42333" spans="15:15" x14ac:dyDescent="0.2">
      <c r="O42333" s="223"/>
    </row>
    <row r="42334" spans="15:15" x14ac:dyDescent="0.2">
      <c r="O42334" s="223"/>
    </row>
    <row r="42335" spans="15:15" x14ac:dyDescent="0.2">
      <c r="O42335" s="223"/>
    </row>
    <row r="42336" spans="15:15" x14ac:dyDescent="0.2">
      <c r="O42336" s="223"/>
    </row>
    <row r="42337" spans="15:15" x14ac:dyDescent="0.2">
      <c r="O42337" s="223"/>
    </row>
    <row r="42338" spans="15:15" x14ac:dyDescent="0.2">
      <c r="O42338" s="223"/>
    </row>
    <row r="42339" spans="15:15" x14ac:dyDescent="0.2">
      <c r="O42339" s="223"/>
    </row>
    <row r="42340" spans="15:15" x14ac:dyDescent="0.2">
      <c r="O42340" s="223"/>
    </row>
    <row r="42341" spans="15:15" x14ac:dyDescent="0.2">
      <c r="O42341" s="223"/>
    </row>
    <row r="42342" spans="15:15" x14ac:dyDescent="0.2">
      <c r="O42342" s="223"/>
    </row>
    <row r="42343" spans="15:15" x14ac:dyDescent="0.2">
      <c r="O42343" s="223"/>
    </row>
    <row r="42344" spans="15:15" x14ac:dyDescent="0.2">
      <c r="O42344" s="223"/>
    </row>
    <row r="42345" spans="15:15" x14ac:dyDescent="0.2">
      <c r="O42345" s="223"/>
    </row>
    <row r="42346" spans="15:15" x14ac:dyDescent="0.2">
      <c r="O42346" s="223"/>
    </row>
    <row r="42347" spans="15:15" x14ac:dyDescent="0.2">
      <c r="O42347" s="223"/>
    </row>
    <row r="42348" spans="15:15" x14ac:dyDescent="0.2">
      <c r="O42348" s="223"/>
    </row>
    <row r="42349" spans="15:15" x14ac:dyDescent="0.2">
      <c r="O42349" s="223"/>
    </row>
    <row r="42350" spans="15:15" x14ac:dyDescent="0.2">
      <c r="O42350" s="223"/>
    </row>
    <row r="42351" spans="15:15" x14ac:dyDescent="0.2">
      <c r="O42351" s="223"/>
    </row>
    <row r="42352" spans="15:15" x14ac:dyDescent="0.2">
      <c r="O42352" s="223"/>
    </row>
    <row r="42353" spans="15:15" x14ac:dyDescent="0.2">
      <c r="O42353" s="223"/>
    </row>
    <row r="42354" spans="15:15" x14ac:dyDescent="0.2">
      <c r="O42354" s="223"/>
    </row>
    <row r="42355" spans="15:15" x14ac:dyDescent="0.2">
      <c r="O42355" s="223"/>
    </row>
    <row r="42356" spans="15:15" x14ac:dyDescent="0.2">
      <c r="O42356" s="223"/>
    </row>
    <row r="42357" spans="15:15" x14ac:dyDescent="0.2">
      <c r="O42357" s="223"/>
    </row>
    <row r="42358" spans="15:15" x14ac:dyDescent="0.2">
      <c r="O42358" s="223"/>
    </row>
    <row r="42359" spans="15:15" x14ac:dyDescent="0.2">
      <c r="O42359" s="223"/>
    </row>
    <row r="42360" spans="15:15" x14ac:dyDescent="0.2">
      <c r="O42360" s="223"/>
    </row>
    <row r="42361" spans="15:15" x14ac:dyDescent="0.2">
      <c r="O42361" s="223"/>
    </row>
    <row r="42362" spans="15:15" x14ac:dyDescent="0.2">
      <c r="O42362" s="223"/>
    </row>
    <row r="42363" spans="15:15" x14ac:dyDescent="0.2">
      <c r="O42363" s="223"/>
    </row>
    <row r="42364" spans="15:15" x14ac:dyDescent="0.2">
      <c r="O42364" s="223"/>
    </row>
    <row r="42365" spans="15:15" x14ac:dyDescent="0.2">
      <c r="O42365" s="223"/>
    </row>
    <row r="42366" spans="15:15" x14ac:dyDescent="0.2">
      <c r="O42366" s="223"/>
    </row>
    <row r="42367" spans="15:15" x14ac:dyDescent="0.2">
      <c r="O42367" s="223"/>
    </row>
    <row r="42368" spans="15:15" x14ac:dyDescent="0.2">
      <c r="O42368" s="223"/>
    </row>
    <row r="42369" spans="15:15" x14ac:dyDescent="0.2">
      <c r="O42369" s="223"/>
    </row>
    <row r="42370" spans="15:15" x14ac:dyDescent="0.2">
      <c r="O42370" s="223"/>
    </row>
    <row r="42371" spans="15:15" x14ac:dyDescent="0.2">
      <c r="O42371" s="223"/>
    </row>
    <row r="42372" spans="15:15" x14ac:dyDescent="0.2">
      <c r="O42372" s="223"/>
    </row>
    <row r="42373" spans="15:15" x14ac:dyDescent="0.2">
      <c r="O42373" s="223"/>
    </row>
    <row r="42374" spans="15:15" x14ac:dyDescent="0.2">
      <c r="O42374" s="223"/>
    </row>
    <row r="42375" spans="15:15" x14ac:dyDescent="0.2">
      <c r="O42375" s="223"/>
    </row>
    <row r="42376" spans="15:15" x14ac:dyDescent="0.2">
      <c r="O42376" s="223"/>
    </row>
    <row r="42377" spans="15:15" x14ac:dyDescent="0.2">
      <c r="O42377" s="223"/>
    </row>
    <row r="42378" spans="15:15" x14ac:dyDescent="0.2">
      <c r="O42378" s="223"/>
    </row>
    <row r="42379" spans="15:15" x14ac:dyDescent="0.2">
      <c r="O42379" s="223"/>
    </row>
    <row r="42380" spans="15:15" x14ac:dyDescent="0.2">
      <c r="O42380" s="223"/>
    </row>
    <row r="42381" spans="15:15" x14ac:dyDescent="0.2">
      <c r="O42381" s="223"/>
    </row>
    <row r="42382" spans="15:15" x14ac:dyDescent="0.2">
      <c r="O42382" s="223"/>
    </row>
    <row r="42383" spans="15:15" x14ac:dyDescent="0.2">
      <c r="O42383" s="223"/>
    </row>
    <row r="42384" spans="15:15" x14ac:dyDescent="0.2">
      <c r="O42384" s="223"/>
    </row>
    <row r="42385" spans="15:15" x14ac:dyDescent="0.2">
      <c r="O42385" s="223"/>
    </row>
    <row r="42386" spans="15:15" x14ac:dyDescent="0.2">
      <c r="O42386" s="223"/>
    </row>
    <row r="42387" spans="15:15" x14ac:dyDescent="0.2">
      <c r="O42387" s="223"/>
    </row>
    <row r="42388" spans="15:15" x14ac:dyDescent="0.2">
      <c r="O42388" s="223"/>
    </row>
    <row r="42389" spans="15:15" x14ac:dyDescent="0.2">
      <c r="O42389" s="223"/>
    </row>
    <row r="42390" spans="15:15" x14ac:dyDescent="0.2">
      <c r="O42390" s="223"/>
    </row>
    <row r="42391" spans="15:15" x14ac:dyDescent="0.2">
      <c r="O42391" s="223"/>
    </row>
    <row r="42392" spans="15:15" x14ac:dyDescent="0.2">
      <c r="O42392" s="223"/>
    </row>
    <row r="42393" spans="15:15" x14ac:dyDescent="0.2">
      <c r="O42393" s="223"/>
    </row>
    <row r="42394" spans="15:15" x14ac:dyDescent="0.2">
      <c r="O42394" s="223"/>
    </row>
    <row r="42395" spans="15:15" x14ac:dyDescent="0.2">
      <c r="O42395" s="223"/>
    </row>
    <row r="42396" spans="15:15" x14ac:dyDescent="0.2">
      <c r="O42396" s="223"/>
    </row>
    <row r="42397" spans="15:15" x14ac:dyDescent="0.2">
      <c r="O42397" s="223"/>
    </row>
    <row r="42398" spans="15:15" x14ac:dyDescent="0.2">
      <c r="O42398" s="223"/>
    </row>
    <row r="42399" spans="15:15" x14ac:dyDescent="0.2">
      <c r="O42399" s="223"/>
    </row>
    <row r="42400" spans="15:15" x14ac:dyDescent="0.2">
      <c r="O42400" s="223"/>
    </row>
    <row r="42401" spans="15:15" x14ac:dyDescent="0.2">
      <c r="O42401" s="223"/>
    </row>
    <row r="42402" spans="15:15" x14ac:dyDescent="0.2">
      <c r="O42402" s="223"/>
    </row>
    <row r="42403" spans="15:15" x14ac:dyDescent="0.2">
      <c r="O42403" s="223"/>
    </row>
    <row r="42404" spans="15:15" x14ac:dyDescent="0.2">
      <c r="O42404" s="223"/>
    </row>
    <row r="42405" spans="15:15" x14ac:dyDescent="0.2">
      <c r="O42405" s="223"/>
    </row>
    <row r="42406" spans="15:15" x14ac:dyDescent="0.2">
      <c r="O42406" s="223"/>
    </row>
    <row r="42407" spans="15:15" x14ac:dyDescent="0.2">
      <c r="O42407" s="223"/>
    </row>
    <row r="42408" spans="15:15" x14ac:dyDescent="0.2">
      <c r="O42408" s="223"/>
    </row>
    <row r="42409" spans="15:15" x14ac:dyDescent="0.2">
      <c r="O42409" s="223"/>
    </row>
    <row r="42410" spans="15:15" x14ac:dyDescent="0.2">
      <c r="O42410" s="223"/>
    </row>
    <row r="42411" spans="15:15" x14ac:dyDescent="0.2">
      <c r="O42411" s="223"/>
    </row>
    <row r="42412" spans="15:15" x14ac:dyDescent="0.2">
      <c r="O42412" s="223"/>
    </row>
    <row r="42413" spans="15:15" x14ac:dyDescent="0.2">
      <c r="O42413" s="223"/>
    </row>
    <row r="42414" spans="15:15" x14ac:dyDescent="0.2">
      <c r="O42414" s="223"/>
    </row>
    <row r="42415" spans="15:15" x14ac:dyDescent="0.2">
      <c r="O42415" s="223"/>
    </row>
    <row r="42416" spans="15:15" x14ac:dyDescent="0.2">
      <c r="O42416" s="223"/>
    </row>
    <row r="42417" spans="15:15" x14ac:dyDescent="0.2">
      <c r="O42417" s="223"/>
    </row>
    <row r="42418" spans="15:15" x14ac:dyDescent="0.2">
      <c r="O42418" s="223"/>
    </row>
    <row r="42419" spans="15:15" x14ac:dyDescent="0.2">
      <c r="O42419" s="223"/>
    </row>
    <row r="42420" spans="15:15" x14ac:dyDescent="0.2">
      <c r="O42420" s="223"/>
    </row>
    <row r="42421" spans="15:15" x14ac:dyDescent="0.2">
      <c r="O42421" s="223"/>
    </row>
    <row r="42422" spans="15:15" x14ac:dyDescent="0.2">
      <c r="O42422" s="223"/>
    </row>
    <row r="42423" spans="15:15" x14ac:dyDescent="0.2">
      <c r="O42423" s="223"/>
    </row>
    <row r="42424" spans="15:15" x14ac:dyDescent="0.2">
      <c r="O42424" s="223"/>
    </row>
    <row r="42425" spans="15:15" x14ac:dyDescent="0.2">
      <c r="O42425" s="223"/>
    </row>
    <row r="42426" spans="15:15" x14ac:dyDescent="0.2">
      <c r="O42426" s="223"/>
    </row>
    <row r="42427" spans="15:15" x14ac:dyDescent="0.2">
      <c r="O42427" s="223"/>
    </row>
    <row r="42428" spans="15:15" x14ac:dyDescent="0.2">
      <c r="O42428" s="223"/>
    </row>
    <row r="42429" spans="15:15" x14ac:dyDescent="0.2">
      <c r="O42429" s="223"/>
    </row>
    <row r="42430" spans="15:15" x14ac:dyDescent="0.2">
      <c r="O42430" s="223"/>
    </row>
    <row r="42431" spans="15:15" x14ac:dyDescent="0.2">
      <c r="O42431" s="223"/>
    </row>
    <row r="42432" spans="15:15" x14ac:dyDescent="0.2">
      <c r="O42432" s="223"/>
    </row>
    <row r="42433" spans="15:15" x14ac:dyDescent="0.2">
      <c r="O42433" s="223"/>
    </row>
    <row r="42434" spans="15:15" x14ac:dyDescent="0.2">
      <c r="O42434" s="223"/>
    </row>
    <row r="42435" spans="15:15" x14ac:dyDescent="0.2">
      <c r="O42435" s="223"/>
    </row>
    <row r="42436" spans="15:15" x14ac:dyDescent="0.2">
      <c r="O42436" s="223"/>
    </row>
    <row r="42437" spans="15:15" x14ac:dyDescent="0.2">
      <c r="O42437" s="223"/>
    </row>
    <row r="42438" spans="15:15" x14ac:dyDescent="0.2">
      <c r="O42438" s="223"/>
    </row>
    <row r="42439" spans="15:15" x14ac:dyDescent="0.2">
      <c r="O42439" s="223"/>
    </row>
    <row r="42440" spans="15:15" x14ac:dyDescent="0.2">
      <c r="O42440" s="223"/>
    </row>
    <row r="42441" spans="15:15" x14ac:dyDescent="0.2">
      <c r="O42441" s="223"/>
    </row>
    <row r="42442" spans="15:15" x14ac:dyDescent="0.2">
      <c r="O42442" s="223"/>
    </row>
    <row r="42443" spans="15:15" x14ac:dyDescent="0.2">
      <c r="O42443" s="223"/>
    </row>
    <row r="42444" spans="15:15" x14ac:dyDescent="0.2">
      <c r="O42444" s="223"/>
    </row>
    <row r="42445" spans="15:15" x14ac:dyDescent="0.2">
      <c r="O42445" s="223"/>
    </row>
    <row r="42446" spans="15:15" x14ac:dyDescent="0.2">
      <c r="O42446" s="223"/>
    </row>
    <row r="42447" spans="15:15" x14ac:dyDescent="0.2">
      <c r="O42447" s="223"/>
    </row>
    <row r="42448" spans="15:15" x14ac:dyDescent="0.2">
      <c r="O42448" s="223"/>
    </row>
    <row r="42449" spans="15:15" x14ac:dyDescent="0.2">
      <c r="O42449" s="223"/>
    </row>
    <row r="42450" spans="15:15" x14ac:dyDescent="0.2">
      <c r="O42450" s="223"/>
    </row>
    <row r="42451" spans="15:15" x14ac:dyDescent="0.2">
      <c r="O42451" s="223"/>
    </row>
    <row r="42452" spans="15:15" x14ac:dyDescent="0.2">
      <c r="O42452" s="223"/>
    </row>
    <row r="42453" spans="15:15" x14ac:dyDescent="0.2">
      <c r="O42453" s="223"/>
    </row>
    <row r="42454" spans="15:15" x14ac:dyDescent="0.2">
      <c r="O42454" s="223"/>
    </row>
    <row r="42455" spans="15:15" x14ac:dyDescent="0.2">
      <c r="O42455" s="223"/>
    </row>
    <row r="42456" spans="15:15" x14ac:dyDescent="0.2">
      <c r="O42456" s="223"/>
    </row>
    <row r="42457" spans="15:15" x14ac:dyDescent="0.2">
      <c r="O42457" s="223"/>
    </row>
    <row r="42458" spans="15:15" x14ac:dyDescent="0.2">
      <c r="O42458" s="223"/>
    </row>
    <row r="42459" spans="15:15" x14ac:dyDescent="0.2">
      <c r="O42459" s="223"/>
    </row>
    <row r="42460" spans="15:15" x14ac:dyDescent="0.2">
      <c r="O42460" s="223"/>
    </row>
    <row r="42461" spans="15:15" x14ac:dyDescent="0.2">
      <c r="O42461" s="223"/>
    </row>
    <row r="42462" spans="15:15" x14ac:dyDescent="0.2">
      <c r="O42462" s="223"/>
    </row>
    <row r="42463" spans="15:15" x14ac:dyDescent="0.2">
      <c r="O42463" s="223"/>
    </row>
    <row r="42464" spans="15:15" x14ac:dyDescent="0.2">
      <c r="O42464" s="223"/>
    </row>
    <row r="42465" spans="15:15" x14ac:dyDescent="0.2">
      <c r="O42465" s="223"/>
    </row>
    <row r="42466" spans="15:15" x14ac:dyDescent="0.2">
      <c r="O42466" s="223"/>
    </row>
    <row r="42467" spans="15:15" x14ac:dyDescent="0.2">
      <c r="O42467" s="223"/>
    </row>
    <row r="42468" spans="15:15" x14ac:dyDescent="0.2">
      <c r="O42468" s="223"/>
    </row>
    <row r="42469" spans="15:15" x14ac:dyDescent="0.2">
      <c r="O42469" s="223"/>
    </row>
    <row r="42470" spans="15:15" x14ac:dyDescent="0.2">
      <c r="O42470" s="223"/>
    </row>
    <row r="42471" spans="15:15" x14ac:dyDescent="0.2">
      <c r="O42471" s="223"/>
    </row>
    <row r="42472" spans="15:15" x14ac:dyDescent="0.2">
      <c r="O42472" s="223"/>
    </row>
    <row r="42473" spans="15:15" x14ac:dyDescent="0.2">
      <c r="O42473" s="223"/>
    </row>
    <row r="42474" spans="15:15" x14ac:dyDescent="0.2">
      <c r="O42474" s="223"/>
    </row>
    <row r="42475" spans="15:15" x14ac:dyDescent="0.2">
      <c r="O42475" s="223"/>
    </row>
    <row r="42476" spans="15:15" x14ac:dyDescent="0.2">
      <c r="O42476" s="223"/>
    </row>
    <row r="42477" spans="15:15" x14ac:dyDescent="0.2">
      <c r="O42477" s="223"/>
    </row>
    <row r="42478" spans="15:15" x14ac:dyDescent="0.2">
      <c r="O42478" s="223"/>
    </row>
    <row r="42479" spans="15:15" x14ac:dyDescent="0.2">
      <c r="O42479" s="223"/>
    </row>
    <row r="42480" spans="15:15" x14ac:dyDescent="0.2">
      <c r="O42480" s="223"/>
    </row>
    <row r="42481" spans="15:15" x14ac:dyDescent="0.2">
      <c r="O42481" s="223"/>
    </row>
    <row r="42482" spans="15:15" x14ac:dyDescent="0.2">
      <c r="O42482" s="223"/>
    </row>
    <row r="42483" spans="15:15" x14ac:dyDescent="0.2">
      <c r="O42483" s="223"/>
    </row>
    <row r="42484" spans="15:15" x14ac:dyDescent="0.2">
      <c r="O42484" s="223"/>
    </row>
    <row r="42485" spans="15:15" x14ac:dyDescent="0.2">
      <c r="O42485" s="223"/>
    </row>
    <row r="42486" spans="15:15" x14ac:dyDescent="0.2">
      <c r="O42486" s="223"/>
    </row>
    <row r="42487" spans="15:15" x14ac:dyDescent="0.2">
      <c r="O42487" s="223"/>
    </row>
    <row r="42488" spans="15:15" x14ac:dyDescent="0.2">
      <c r="O42488" s="223"/>
    </row>
    <row r="42489" spans="15:15" x14ac:dyDescent="0.2">
      <c r="O42489" s="223"/>
    </row>
    <row r="42490" spans="15:15" x14ac:dyDescent="0.2">
      <c r="O42490" s="223"/>
    </row>
    <row r="42491" spans="15:15" x14ac:dyDescent="0.2">
      <c r="O42491" s="223"/>
    </row>
    <row r="42492" spans="15:15" x14ac:dyDescent="0.2">
      <c r="O42492" s="223"/>
    </row>
    <row r="42493" spans="15:15" x14ac:dyDescent="0.2">
      <c r="O42493" s="223"/>
    </row>
    <row r="42494" spans="15:15" x14ac:dyDescent="0.2">
      <c r="O42494" s="223"/>
    </row>
    <row r="42495" spans="15:15" x14ac:dyDescent="0.2">
      <c r="O42495" s="223"/>
    </row>
    <row r="42496" spans="15:15" x14ac:dyDescent="0.2">
      <c r="O42496" s="223"/>
    </row>
    <row r="42497" spans="15:15" x14ac:dyDescent="0.2">
      <c r="O42497" s="223"/>
    </row>
    <row r="42498" spans="15:15" x14ac:dyDescent="0.2">
      <c r="O42498" s="223"/>
    </row>
    <row r="42499" spans="15:15" x14ac:dyDescent="0.2">
      <c r="O42499" s="223"/>
    </row>
    <row r="42500" spans="15:15" x14ac:dyDescent="0.2">
      <c r="O42500" s="223"/>
    </row>
    <row r="42501" spans="15:15" x14ac:dyDescent="0.2">
      <c r="O42501" s="223"/>
    </row>
    <row r="42502" spans="15:15" x14ac:dyDescent="0.2">
      <c r="O42502" s="223"/>
    </row>
    <row r="42503" spans="15:15" x14ac:dyDescent="0.2">
      <c r="O42503" s="223"/>
    </row>
    <row r="42504" spans="15:15" x14ac:dyDescent="0.2">
      <c r="O42504" s="223"/>
    </row>
    <row r="42505" spans="15:15" x14ac:dyDescent="0.2">
      <c r="O42505" s="223"/>
    </row>
    <row r="42506" spans="15:15" x14ac:dyDescent="0.2">
      <c r="O42506" s="223"/>
    </row>
    <row r="42507" spans="15:15" x14ac:dyDescent="0.2">
      <c r="O42507" s="223"/>
    </row>
    <row r="42508" spans="15:15" x14ac:dyDescent="0.2">
      <c r="O42508" s="223"/>
    </row>
    <row r="42509" spans="15:15" x14ac:dyDescent="0.2">
      <c r="O42509" s="223"/>
    </row>
    <row r="42510" spans="15:15" x14ac:dyDescent="0.2">
      <c r="O42510" s="223"/>
    </row>
    <row r="42511" spans="15:15" x14ac:dyDescent="0.2">
      <c r="O42511" s="223"/>
    </row>
    <row r="42512" spans="15:15" x14ac:dyDescent="0.2">
      <c r="O42512" s="223"/>
    </row>
    <row r="42513" spans="15:15" x14ac:dyDescent="0.2">
      <c r="O42513" s="223"/>
    </row>
    <row r="42514" spans="15:15" x14ac:dyDescent="0.2">
      <c r="O42514" s="223"/>
    </row>
    <row r="42515" spans="15:15" x14ac:dyDescent="0.2">
      <c r="O42515" s="223"/>
    </row>
    <row r="42516" spans="15:15" x14ac:dyDescent="0.2">
      <c r="O42516" s="223"/>
    </row>
    <row r="42517" spans="15:15" x14ac:dyDescent="0.2">
      <c r="O42517" s="223"/>
    </row>
    <row r="42518" spans="15:15" x14ac:dyDescent="0.2">
      <c r="O42518" s="223"/>
    </row>
    <row r="42519" spans="15:15" x14ac:dyDescent="0.2">
      <c r="O42519" s="223"/>
    </row>
    <row r="42520" spans="15:15" x14ac:dyDescent="0.2">
      <c r="O42520" s="223"/>
    </row>
    <row r="42521" spans="15:15" x14ac:dyDescent="0.2">
      <c r="O42521" s="223"/>
    </row>
    <row r="42522" spans="15:15" x14ac:dyDescent="0.2">
      <c r="O42522" s="223"/>
    </row>
    <row r="42523" spans="15:15" x14ac:dyDescent="0.2">
      <c r="O42523" s="223"/>
    </row>
    <row r="42524" spans="15:15" x14ac:dyDescent="0.2">
      <c r="O42524" s="223"/>
    </row>
    <row r="42525" spans="15:15" x14ac:dyDescent="0.2">
      <c r="O42525" s="223"/>
    </row>
    <row r="42526" spans="15:15" x14ac:dyDescent="0.2">
      <c r="O42526" s="223"/>
    </row>
    <row r="42527" spans="15:15" x14ac:dyDescent="0.2">
      <c r="O42527" s="223"/>
    </row>
    <row r="42528" spans="15:15" x14ac:dyDescent="0.2">
      <c r="O42528" s="223"/>
    </row>
    <row r="42529" spans="15:15" x14ac:dyDescent="0.2">
      <c r="O42529" s="223"/>
    </row>
    <row r="42530" spans="15:15" x14ac:dyDescent="0.2">
      <c r="O42530" s="223"/>
    </row>
    <row r="42531" spans="15:15" x14ac:dyDescent="0.2">
      <c r="O42531" s="223"/>
    </row>
    <row r="42532" spans="15:15" x14ac:dyDescent="0.2">
      <c r="O42532" s="223"/>
    </row>
    <row r="42533" spans="15:15" x14ac:dyDescent="0.2">
      <c r="O42533" s="223"/>
    </row>
    <row r="42534" spans="15:15" x14ac:dyDescent="0.2">
      <c r="O42534" s="223"/>
    </row>
    <row r="42535" spans="15:15" x14ac:dyDescent="0.2">
      <c r="O42535" s="223"/>
    </row>
    <row r="42536" spans="15:15" x14ac:dyDescent="0.2">
      <c r="O42536" s="223"/>
    </row>
    <row r="42537" spans="15:15" x14ac:dyDescent="0.2">
      <c r="O42537" s="223"/>
    </row>
    <row r="42538" spans="15:15" x14ac:dyDescent="0.2">
      <c r="O42538" s="223"/>
    </row>
    <row r="42539" spans="15:15" x14ac:dyDescent="0.2">
      <c r="O42539" s="223"/>
    </row>
    <row r="42540" spans="15:15" x14ac:dyDescent="0.2">
      <c r="O42540" s="223"/>
    </row>
    <row r="42541" spans="15:15" x14ac:dyDescent="0.2">
      <c r="O42541" s="223"/>
    </row>
    <row r="42542" spans="15:15" x14ac:dyDescent="0.2">
      <c r="O42542" s="223"/>
    </row>
    <row r="42543" spans="15:15" x14ac:dyDescent="0.2">
      <c r="O42543" s="223"/>
    </row>
    <row r="42544" spans="15:15" x14ac:dyDescent="0.2">
      <c r="O42544" s="223"/>
    </row>
    <row r="42545" spans="15:15" x14ac:dyDescent="0.2">
      <c r="O42545" s="223"/>
    </row>
    <row r="42546" spans="15:15" x14ac:dyDescent="0.2">
      <c r="O42546" s="223"/>
    </row>
    <row r="42547" spans="15:15" x14ac:dyDescent="0.2">
      <c r="O42547" s="223"/>
    </row>
    <row r="42548" spans="15:15" x14ac:dyDescent="0.2">
      <c r="O42548" s="223"/>
    </row>
    <row r="42549" spans="15:15" x14ac:dyDescent="0.2">
      <c r="O42549" s="223"/>
    </row>
    <row r="42550" spans="15:15" x14ac:dyDescent="0.2">
      <c r="O42550" s="223"/>
    </row>
    <row r="42551" spans="15:15" x14ac:dyDescent="0.2">
      <c r="O42551" s="223"/>
    </row>
    <row r="42552" spans="15:15" x14ac:dyDescent="0.2">
      <c r="O42552" s="223"/>
    </row>
    <row r="42553" spans="15:15" x14ac:dyDescent="0.2">
      <c r="O42553" s="223"/>
    </row>
    <row r="42554" spans="15:15" x14ac:dyDescent="0.2">
      <c r="O42554" s="223"/>
    </row>
    <row r="42555" spans="15:15" x14ac:dyDescent="0.2">
      <c r="O42555" s="223"/>
    </row>
    <row r="42556" spans="15:15" x14ac:dyDescent="0.2">
      <c r="O42556" s="223"/>
    </row>
    <row r="42557" spans="15:15" x14ac:dyDescent="0.2">
      <c r="O42557" s="223"/>
    </row>
    <row r="42558" spans="15:15" x14ac:dyDescent="0.2">
      <c r="O42558" s="223"/>
    </row>
    <row r="42559" spans="15:15" x14ac:dyDescent="0.2">
      <c r="O42559" s="223"/>
    </row>
    <row r="42560" spans="15:15" x14ac:dyDescent="0.2">
      <c r="O42560" s="223"/>
    </row>
    <row r="42561" spans="15:15" x14ac:dyDescent="0.2">
      <c r="O42561" s="223"/>
    </row>
    <row r="42562" spans="15:15" x14ac:dyDescent="0.2">
      <c r="O42562" s="223"/>
    </row>
    <row r="42563" spans="15:15" x14ac:dyDescent="0.2">
      <c r="O42563" s="223"/>
    </row>
    <row r="42564" spans="15:15" x14ac:dyDescent="0.2">
      <c r="O42564" s="223"/>
    </row>
    <row r="42565" spans="15:15" x14ac:dyDescent="0.2">
      <c r="O42565" s="223"/>
    </row>
    <row r="42566" spans="15:15" x14ac:dyDescent="0.2">
      <c r="O42566" s="223"/>
    </row>
    <row r="42567" spans="15:15" x14ac:dyDescent="0.2">
      <c r="O42567" s="223"/>
    </row>
    <row r="42568" spans="15:15" x14ac:dyDescent="0.2">
      <c r="O42568" s="223"/>
    </row>
    <row r="42569" spans="15:15" x14ac:dyDescent="0.2">
      <c r="O42569" s="223"/>
    </row>
    <row r="42570" spans="15:15" x14ac:dyDescent="0.2">
      <c r="O42570" s="223"/>
    </row>
    <row r="42571" spans="15:15" x14ac:dyDescent="0.2">
      <c r="O42571" s="223"/>
    </row>
    <row r="42572" spans="15:15" x14ac:dyDescent="0.2">
      <c r="O42572" s="223"/>
    </row>
    <row r="42573" spans="15:15" x14ac:dyDescent="0.2">
      <c r="O42573" s="223"/>
    </row>
    <row r="42574" spans="15:15" x14ac:dyDescent="0.2">
      <c r="O42574" s="223"/>
    </row>
    <row r="42575" spans="15:15" x14ac:dyDescent="0.2">
      <c r="O42575" s="223"/>
    </row>
    <row r="42576" spans="15:15" x14ac:dyDescent="0.2">
      <c r="O42576" s="223"/>
    </row>
    <row r="42577" spans="15:15" x14ac:dyDescent="0.2">
      <c r="O42577" s="223"/>
    </row>
    <row r="42578" spans="15:15" x14ac:dyDescent="0.2">
      <c r="O42578" s="223"/>
    </row>
    <row r="42579" spans="15:15" x14ac:dyDescent="0.2">
      <c r="O42579" s="223"/>
    </row>
    <row r="42580" spans="15:15" x14ac:dyDescent="0.2">
      <c r="O42580" s="223"/>
    </row>
    <row r="42581" spans="15:15" x14ac:dyDescent="0.2">
      <c r="O42581" s="223"/>
    </row>
    <row r="42582" spans="15:15" x14ac:dyDescent="0.2">
      <c r="O42582" s="223"/>
    </row>
    <row r="42583" spans="15:15" x14ac:dyDescent="0.2">
      <c r="O42583" s="223"/>
    </row>
    <row r="42584" spans="15:15" x14ac:dyDescent="0.2">
      <c r="O42584" s="223"/>
    </row>
    <row r="42585" spans="15:15" x14ac:dyDescent="0.2">
      <c r="O42585" s="223"/>
    </row>
    <row r="42586" spans="15:15" x14ac:dyDescent="0.2">
      <c r="O42586" s="223"/>
    </row>
    <row r="42587" spans="15:15" x14ac:dyDescent="0.2">
      <c r="O42587" s="223"/>
    </row>
    <row r="42588" spans="15:15" x14ac:dyDescent="0.2">
      <c r="O42588" s="223"/>
    </row>
    <row r="42589" spans="15:15" x14ac:dyDescent="0.2">
      <c r="O42589" s="223"/>
    </row>
    <row r="42590" spans="15:15" x14ac:dyDescent="0.2">
      <c r="O42590" s="223"/>
    </row>
    <row r="42591" spans="15:15" x14ac:dyDescent="0.2">
      <c r="O42591" s="223"/>
    </row>
    <row r="42592" spans="15:15" x14ac:dyDescent="0.2">
      <c r="O42592" s="223"/>
    </row>
    <row r="42593" spans="15:15" x14ac:dyDescent="0.2">
      <c r="O42593" s="223"/>
    </row>
    <row r="42594" spans="15:15" x14ac:dyDescent="0.2">
      <c r="O42594" s="223"/>
    </row>
    <row r="42595" spans="15:15" x14ac:dyDescent="0.2">
      <c r="O42595" s="223"/>
    </row>
    <row r="42596" spans="15:15" x14ac:dyDescent="0.2">
      <c r="O42596" s="223"/>
    </row>
    <row r="42597" spans="15:15" x14ac:dyDescent="0.2">
      <c r="O42597" s="223"/>
    </row>
    <row r="42598" spans="15:15" x14ac:dyDescent="0.2">
      <c r="O42598" s="223"/>
    </row>
    <row r="42599" spans="15:15" x14ac:dyDescent="0.2">
      <c r="O42599" s="223"/>
    </row>
    <row r="42600" spans="15:15" x14ac:dyDescent="0.2">
      <c r="O42600" s="223"/>
    </row>
    <row r="42601" spans="15:15" x14ac:dyDescent="0.2">
      <c r="O42601" s="223"/>
    </row>
    <row r="42602" spans="15:15" x14ac:dyDescent="0.2">
      <c r="O42602" s="223"/>
    </row>
    <row r="42603" spans="15:15" x14ac:dyDescent="0.2">
      <c r="O42603" s="223"/>
    </row>
    <row r="42604" spans="15:15" x14ac:dyDescent="0.2">
      <c r="O42604" s="223"/>
    </row>
    <row r="42605" spans="15:15" x14ac:dyDescent="0.2">
      <c r="O42605" s="223"/>
    </row>
    <row r="42606" spans="15:15" x14ac:dyDescent="0.2">
      <c r="O42606" s="223"/>
    </row>
    <row r="42607" spans="15:15" x14ac:dyDescent="0.2">
      <c r="O42607" s="223"/>
    </row>
    <row r="42608" spans="15:15" x14ac:dyDescent="0.2">
      <c r="O42608" s="223"/>
    </row>
    <row r="42609" spans="15:15" x14ac:dyDescent="0.2">
      <c r="O42609" s="223"/>
    </row>
    <row r="42610" spans="15:15" x14ac:dyDescent="0.2">
      <c r="O42610" s="223"/>
    </row>
    <row r="42611" spans="15:15" x14ac:dyDescent="0.2">
      <c r="O42611" s="223"/>
    </row>
    <row r="42612" spans="15:15" x14ac:dyDescent="0.2">
      <c r="O42612" s="223"/>
    </row>
    <row r="42613" spans="15:15" x14ac:dyDescent="0.2">
      <c r="O42613" s="223"/>
    </row>
    <row r="42614" spans="15:15" x14ac:dyDescent="0.2">
      <c r="O42614" s="223"/>
    </row>
    <row r="42615" spans="15:15" x14ac:dyDescent="0.2">
      <c r="O42615" s="223"/>
    </row>
    <row r="42616" spans="15:15" x14ac:dyDescent="0.2">
      <c r="O42616" s="223"/>
    </row>
    <row r="42617" spans="15:15" x14ac:dyDescent="0.2">
      <c r="O42617" s="223"/>
    </row>
    <row r="42618" spans="15:15" x14ac:dyDescent="0.2">
      <c r="O42618" s="223"/>
    </row>
    <row r="42619" spans="15:15" x14ac:dyDescent="0.2">
      <c r="O42619" s="223"/>
    </row>
    <row r="42620" spans="15:15" x14ac:dyDescent="0.2">
      <c r="O42620" s="223"/>
    </row>
    <row r="42621" spans="15:15" x14ac:dyDescent="0.2">
      <c r="O42621" s="223"/>
    </row>
    <row r="42622" spans="15:15" x14ac:dyDescent="0.2">
      <c r="O42622" s="223"/>
    </row>
    <row r="42623" spans="15:15" x14ac:dyDescent="0.2">
      <c r="O42623" s="223"/>
    </row>
    <row r="42624" spans="15:15" x14ac:dyDescent="0.2">
      <c r="O42624" s="223"/>
    </row>
    <row r="42625" spans="15:15" x14ac:dyDescent="0.2">
      <c r="O42625" s="223"/>
    </row>
    <row r="42626" spans="15:15" x14ac:dyDescent="0.2">
      <c r="O42626" s="223"/>
    </row>
    <row r="42627" spans="15:15" x14ac:dyDescent="0.2">
      <c r="O42627" s="223"/>
    </row>
    <row r="42628" spans="15:15" x14ac:dyDescent="0.2">
      <c r="O42628" s="223"/>
    </row>
    <row r="42629" spans="15:15" x14ac:dyDescent="0.2">
      <c r="O42629" s="223"/>
    </row>
    <row r="42630" spans="15:15" x14ac:dyDescent="0.2">
      <c r="O42630" s="223"/>
    </row>
    <row r="42631" spans="15:15" x14ac:dyDescent="0.2">
      <c r="O42631" s="223"/>
    </row>
    <row r="42632" spans="15:15" x14ac:dyDescent="0.2">
      <c r="O42632" s="223"/>
    </row>
    <row r="42633" spans="15:15" x14ac:dyDescent="0.2">
      <c r="O42633" s="223"/>
    </row>
    <row r="42634" spans="15:15" x14ac:dyDescent="0.2">
      <c r="O42634" s="223"/>
    </row>
    <row r="42635" spans="15:15" x14ac:dyDescent="0.2">
      <c r="O42635" s="223"/>
    </row>
    <row r="42636" spans="15:15" x14ac:dyDescent="0.2">
      <c r="O42636" s="223"/>
    </row>
    <row r="42637" spans="15:15" x14ac:dyDescent="0.2">
      <c r="O42637" s="223"/>
    </row>
    <row r="42638" spans="15:15" x14ac:dyDescent="0.2">
      <c r="O42638" s="223"/>
    </row>
    <row r="42639" spans="15:15" x14ac:dyDescent="0.2">
      <c r="O42639" s="223"/>
    </row>
    <row r="42640" spans="15:15" x14ac:dyDescent="0.2">
      <c r="O42640" s="223"/>
    </row>
    <row r="42641" spans="15:15" x14ac:dyDescent="0.2">
      <c r="O42641" s="223"/>
    </row>
    <row r="42642" spans="15:15" x14ac:dyDescent="0.2">
      <c r="O42642" s="223"/>
    </row>
    <row r="42643" spans="15:15" x14ac:dyDescent="0.2">
      <c r="O42643" s="223"/>
    </row>
    <row r="42644" spans="15:15" x14ac:dyDescent="0.2">
      <c r="O42644" s="223"/>
    </row>
    <row r="42645" spans="15:15" x14ac:dyDescent="0.2">
      <c r="O42645" s="223"/>
    </row>
    <row r="42646" spans="15:15" x14ac:dyDescent="0.2">
      <c r="O42646" s="223"/>
    </row>
    <row r="42647" spans="15:15" x14ac:dyDescent="0.2">
      <c r="O42647" s="223"/>
    </row>
    <row r="42648" spans="15:15" x14ac:dyDescent="0.2">
      <c r="O42648" s="223"/>
    </row>
    <row r="42649" spans="15:15" x14ac:dyDescent="0.2">
      <c r="O42649" s="223"/>
    </row>
    <row r="42650" spans="15:15" x14ac:dyDescent="0.2">
      <c r="O42650" s="223"/>
    </row>
    <row r="42651" spans="15:15" x14ac:dyDescent="0.2">
      <c r="O42651" s="223"/>
    </row>
    <row r="42652" spans="15:15" x14ac:dyDescent="0.2">
      <c r="O42652" s="223"/>
    </row>
    <row r="42653" spans="15:15" x14ac:dyDescent="0.2">
      <c r="O42653" s="223"/>
    </row>
    <row r="42654" spans="15:15" x14ac:dyDescent="0.2">
      <c r="O42654" s="223"/>
    </row>
    <row r="42655" spans="15:15" x14ac:dyDescent="0.2">
      <c r="O42655" s="223"/>
    </row>
    <row r="42656" spans="15:15" x14ac:dyDescent="0.2">
      <c r="O42656" s="223"/>
    </row>
    <row r="42657" spans="15:15" x14ac:dyDescent="0.2">
      <c r="O42657" s="223"/>
    </row>
    <row r="42658" spans="15:15" x14ac:dyDescent="0.2">
      <c r="O42658" s="223"/>
    </row>
    <row r="42659" spans="15:15" x14ac:dyDescent="0.2">
      <c r="O42659" s="223"/>
    </row>
    <row r="42660" spans="15:15" x14ac:dyDescent="0.2">
      <c r="O42660" s="223"/>
    </row>
    <row r="42661" spans="15:15" x14ac:dyDescent="0.2">
      <c r="O42661" s="223"/>
    </row>
    <row r="42662" spans="15:15" x14ac:dyDescent="0.2">
      <c r="O42662" s="223"/>
    </row>
    <row r="42663" spans="15:15" x14ac:dyDescent="0.2">
      <c r="O42663" s="223"/>
    </row>
    <row r="42664" spans="15:15" x14ac:dyDescent="0.2">
      <c r="O42664" s="223"/>
    </row>
    <row r="42665" spans="15:15" x14ac:dyDescent="0.2">
      <c r="O42665" s="223"/>
    </row>
    <row r="42666" spans="15:15" x14ac:dyDescent="0.2">
      <c r="O42666" s="223"/>
    </row>
    <row r="42667" spans="15:15" x14ac:dyDescent="0.2">
      <c r="O42667" s="223"/>
    </row>
    <row r="42668" spans="15:15" x14ac:dyDescent="0.2">
      <c r="O42668" s="223"/>
    </row>
    <row r="42669" spans="15:15" x14ac:dyDescent="0.2">
      <c r="O42669" s="223"/>
    </row>
    <row r="42670" spans="15:15" x14ac:dyDescent="0.2">
      <c r="O42670" s="223"/>
    </row>
    <row r="42671" spans="15:15" x14ac:dyDescent="0.2">
      <c r="O42671" s="223"/>
    </row>
    <row r="42672" spans="15:15" x14ac:dyDescent="0.2">
      <c r="O42672" s="223"/>
    </row>
    <row r="42673" spans="15:15" x14ac:dyDescent="0.2">
      <c r="O42673" s="223"/>
    </row>
    <row r="42674" spans="15:15" x14ac:dyDescent="0.2">
      <c r="O42674" s="223"/>
    </row>
    <row r="42675" spans="15:15" x14ac:dyDescent="0.2">
      <c r="O42675" s="223"/>
    </row>
    <row r="42676" spans="15:15" x14ac:dyDescent="0.2">
      <c r="O42676" s="223"/>
    </row>
    <row r="42677" spans="15:15" x14ac:dyDescent="0.2">
      <c r="O42677" s="223"/>
    </row>
    <row r="42678" spans="15:15" x14ac:dyDescent="0.2">
      <c r="O42678" s="223"/>
    </row>
    <row r="42679" spans="15:15" x14ac:dyDescent="0.2">
      <c r="O42679" s="223"/>
    </row>
    <row r="42680" spans="15:15" x14ac:dyDescent="0.2">
      <c r="O42680" s="223"/>
    </row>
    <row r="42681" spans="15:15" x14ac:dyDescent="0.2">
      <c r="O42681" s="223"/>
    </row>
    <row r="42682" spans="15:15" x14ac:dyDescent="0.2">
      <c r="O42682" s="223"/>
    </row>
    <row r="42683" spans="15:15" x14ac:dyDescent="0.2">
      <c r="O42683" s="223"/>
    </row>
    <row r="42684" spans="15:15" x14ac:dyDescent="0.2">
      <c r="O42684" s="223"/>
    </row>
    <row r="42685" spans="15:15" x14ac:dyDescent="0.2">
      <c r="O42685" s="223"/>
    </row>
    <row r="42686" spans="15:15" x14ac:dyDescent="0.2">
      <c r="O42686" s="223"/>
    </row>
    <row r="42687" spans="15:15" x14ac:dyDescent="0.2">
      <c r="O42687" s="223"/>
    </row>
    <row r="42688" spans="15:15" x14ac:dyDescent="0.2">
      <c r="O42688" s="223"/>
    </row>
    <row r="42689" spans="15:15" x14ac:dyDescent="0.2">
      <c r="O42689" s="223"/>
    </row>
    <row r="42690" spans="15:15" x14ac:dyDescent="0.2">
      <c r="O42690" s="223"/>
    </row>
    <row r="42691" spans="15:15" x14ac:dyDescent="0.2">
      <c r="O42691" s="223"/>
    </row>
    <row r="42692" spans="15:15" x14ac:dyDescent="0.2">
      <c r="O42692" s="223"/>
    </row>
    <row r="42693" spans="15:15" x14ac:dyDescent="0.2">
      <c r="O42693" s="223"/>
    </row>
    <row r="42694" spans="15:15" x14ac:dyDescent="0.2">
      <c r="O42694" s="223"/>
    </row>
    <row r="42695" spans="15:15" x14ac:dyDescent="0.2">
      <c r="O42695" s="223"/>
    </row>
    <row r="42696" spans="15:15" x14ac:dyDescent="0.2">
      <c r="O42696" s="223"/>
    </row>
    <row r="42697" spans="15:15" x14ac:dyDescent="0.2">
      <c r="O42697" s="223"/>
    </row>
    <row r="42698" spans="15:15" x14ac:dyDescent="0.2">
      <c r="O42698" s="223"/>
    </row>
    <row r="42699" spans="15:15" x14ac:dyDescent="0.2">
      <c r="O42699" s="223"/>
    </row>
    <row r="42700" spans="15:15" x14ac:dyDescent="0.2">
      <c r="O42700" s="223"/>
    </row>
    <row r="42701" spans="15:15" x14ac:dyDescent="0.2">
      <c r="O42701" s="223"/>
    </row>
    <row r="42702" spans="15:15" x14ac:dyDescent="0.2">
      <c r="O42702" s="223"/>
    </row>
    <row r="42703" spans="15:15" x14ac:dyDescent="0.2">
      <c r="O42703" s="223"/>
    </row>
    <row r="42704" spans="15:15" x14ac:dyDescent="0.2">
      <c r="O42704" s="223"/>
    </row>
    <row r="42705" spans="15:15" x14ac:dyDescent="0.2">
      <c r="O42705" s="223"/>
    </row>
    <row r="42706" spans="15:15" x14ac:dyDescent="0.2">
      <c r="O42706" s="223"/>
    </row>
    <row r="42707" spans="15:15" x14ac:dyDescent="0.2">
      <c r="O42707" s="223"/>
    </row>
    <row r="42708" spans="15:15" x14ac:dyDescent="0.2">
      <c r="O42708" s="223"/>
    </row>
    <row r="42709" spans="15:15" x14ac:dyDescent="0.2">
      <c r="O42709" s="223"/>
    </row>
    <row r="42710" spans="15:15" x14ac:dyDescent="0.2">
      <c r="O42710" s="223"/>
    </row>
    <row r="42711" spans="15:15" x14ac:dyDescent="0.2">
      <c r="O42711" s="223"/>
    </row>
    <row r="42712" spans="15:15" x14ac:dyDescent="0.2">
      <c r="O42712" s="223"/>
    </row>
    <row r="42713" spans="15:15" x14ac:dyDescent="0.2">
      <c r="O42713" s="223"/>
    </row>
    <row r="42714" spans="15:15" x14ac:dyDescent="0.2">
      <c r="O42714" s="223"/>
    </row>
    <row r="42715" spans="15:15" x14ac:dyDescent="0.2">
      <c r="O42715" s="223"/>
    </row>
    <row r="42716" spans="15:15" x14ac:dyDescent="0.2">
      <c r="O42716" s="223"/>
    </row>
    <row r="42717" spans="15:15" x14ac:dyDescent="0.2">
      <c r="O42717" s="223"/>
    </row>
    <row r="42718" spans="15:15" x14ac:dyDescent="0.2">
      <c r="O42718" s="223"/>
    </row>
    <row r="42719" spans="15:15" x14ac:dyDescent="0.2">
      <c r="O42719" s="223"/>
    </row>
    <row r="42720" spans="15:15" x14ac:dyDescent="0.2">
      <c r="O42720" s="223"/>
    </row>
    <row r="42721" spans="15:15" x14ac:dyDescent="0.2">
      <c r="O42721" s="223"/>
    </row>
    <row r="42722" spans="15:15" x14ac:dyDescent="0.2">
      <c r="O42722" s="223"/>
    </row>
    <row r="42723" spans="15:15" x14ac:dyDescent="0.2">
      <c r="O42723" s="223"/>
    </row>
    <row r="42724" spans="15:15" x14ac:dyDescent="0.2">
      <c r="O42724" s="223"/>
    </row>
    <row r="42725" spans="15:15" x14ac:dyDescent="0.2">
      <c r="O42725" s="223"/>
    </row>
    <row r="42726" spans="15:15" x14ac:dyDescent="0.2">
      <c r="O42726" s="223"/>
    </row>
    <row r="42727" spans="15:15" x14ac:dyDescent="0.2">
      <c r="O42727" s="223"/>
    </row>
    <row r="42728" spans="15:15" x14ac:dyDescent="0.2">
      <c r="O42728" s="223"/>
    </row>
    <row r="42729" spans="15:15" x14ac:dyDescent="0.2">
      <c r="O42729" s="223"/>
    </row>
    <row r="42730" spans="15:15" x14ac:dyDescent="0.2">
      <c r="O42730" s="223"/>
    </row>
    <row r="42731" spans="15:15" x14ac:dyDescent="0.2">
      <c r="O42731" s="223"/>
    </row>
    <row r="42732" spans="15:15" x14ac:dyDescent="0.2">
      <c r="O42732" s="223"/>
    </row>
    <row r="42733" spans="15:15" x14ac:dyDescent="0.2">
      <c r="O42733" s="223"/>
    </row>
    <row r="42734" spans="15:15" x14ac:dyDescent="0.2">
      <c r="O42734" s="223"/>
    </row>
    <row r="42735" spans="15:15" x14ac:dyDescent="0.2">
      <c r="O42735" s="223"/>
    </row>
    <row r="42736" spans="15:15" x14ac:dyDescent="0.2">
      <c r="O42736" s="223"/>
    </row>
    <row r="42737" spans="15:15" x14ac:dyDescent="0.2">
      <c r="O42737" s="223"/>
    </row>
    <row r="42738" spans="15:15" x14ac:dyDescent="0.2">
      <c r="O42738" s="223"/>
    </row>
    <row r="42739" spans="15:15" x14ac:dyDescent="0.2">
      <c r="O42739" s="223"/>
    </row>
    <row r="42740" spans="15:15" x14ac:dyDescent="0.2">
      <c r="O42740" s="223"/>
    </row>
    <row r="42741" spans="15:15" x14ac:dyDescent="0.2">
      <c r="O42741" s="223"/>
    </row>
    <row r="42742" spans="15:15" x14ac:dyDescent="0.2">
      <c r="O42742" s="223"/>
    </row>
    <row r="42743" spans="15:15" x14ac:dyDescent="0.2">
      <c r="O42743" s="223"/>
    </row>
    <row r="42744" spans="15:15" x14ac:dyDescent="0.2">
      <c r="O42744" s="223"/>
    </row>
    <row r="42745" spans="15:15" x14ac:dyDescent="0.2">
      <c r="O42745" s="223"/>
    </row>
    <row r="42746" spans="15:15" x14ac:dyDescent="0.2">
      <c r="O42746" s="223"/>
    </row>
    <row r="42747" spans="15:15" x14ac:dyDescent="0.2">
      <c r="O42747" s="223"/>
    </row>
    <row r="42748" spans="15:15" x14ac:dyDescent="0.2">
      <c r="O42748" s="223"/>
    </row>
    <row r="42749" spans="15:15" x14ac:dyDescent="0.2">
      <c r="O42749" s="223"/>
    </row>
    <row r="42750" spans="15:15" x14ac:dyDescent="0.2">
      <c r="O42750" s="223"/>
    </row>
    <row r="42751" spans="15:15" x14ac:dyDescent="0.2">
      <c r="O42751" s="223"/>
    </row>
    <row r="42752" spans="15:15" x14ac:dyDescent="0.2">
      <c r="O42752" s="223"/>
    </row>
    <row r="42753" spans="15:15" x14ac:dyDescent="0.2">
      <c r="O42753" s="223"/>
    </row>
    <row r="42754" spans="15:15" x14ac:dyDescent="0.2">
      <c r="O42754" s="223"/>
    </row>
    <row r="42755" spans="15:15" x14ac:dyDescent="0.2">
      <c r="O42755" s="223"/>
    </row>
    <row r="42756" spans="15:15" x14ac:dyDescent="0.2">
      <c r="O42756" s="223"/>
    </row>
    <row r="42757" spans="15:15" x14ac:dyDescent="0.2">
      <c r="O42757" s="223"/>
    </row>
    <row r="42758" spans="15:15" x14ac:dyDescent="0.2">
      <c r="O42758" s="223"/>
    </row>
    <row r="42759" spans="15:15" x14ac:dyDescent="0.2">
      <c r="O42759" s="223"/>
    </row>
    <row r="42760" spans="15:15" x14ac:dyDescent="0.2">
      <c r="O42760" s="223"/>
    </row>
    <row r="42761" spans="15:15" x14ac:dyDescent="0.2">
      <c r="O42761" s="223"/>
    </row>
    <row r="42762" spans="15:15" x14ac:dyDescent="0.2">
      <c r="O42762" s="223"/>
    </row>
    <row r="42763" spans="15:15" x14ac:dyDescent="0.2">
      <c r="O42763" s="223"/>
    </row>
    <row r="42764" spans="15:15" x14ac:dyDescent="0.2">
      <c r="O42764" s="223"/>
    </row>
    <row r="42765" spans="15:15" x14ac:dyDescent="0.2">
      <c r="O42765" s="223"/>
    </row>
    <row r="42766" spans="15:15" x14ac:dyDescent="0.2">
      <c r="O42766" s="223"/>
    </row>
    <row r="42767" spans="15:15" x14ac:dyDescent="0.2">
      <c r="O42767" s="223"/>
    </row>
    <row r="42768" spans="15:15" x14ac:dyDescent="0.2">
      <c r="O42768" s="223"/>
    </row>
    <row r="42769" spans="15:15" x14ac:dyDescent="0.2">
      <c r="O42769" s="223"/>
    </row>
    <row r="42770" spans="15:15" x14ac:dyDescent="0.2">
      <c r="O42770" s="223"/>
    </row>
    <row r="42771" spans="15:15" x14ac:dyDescent="0.2">
      <c r="O42771" s="223"/>
    </row>
    <row r="42772" spans="15:15" x14ac:dyDescent="0.2">
      <c r="O42772" s="223"/>
    </row>
    <row r="42773" spans="15:15" x14ac:dyDescent="0.2">
      <c r="O42773" s="223"/>
    </row>
    <row r="42774" spans="15:15" x14ac:dyDescent="0.2">
      <c r="O42774" s="223"/>
    </row>
    <row r="42775" spans="15:15" x14ac:dyDescent="0.2">
      <c r="O42775" s="223"/>
    </row>
    <row r="42776" spans="15:15" x14ac:dyDescent="0.2">
      <c r="O42776" s="223"/>
    </row>
    <row r="42777" spans="15:15" x14ac:dyDescent="0.2">
      <c r="O42777" s="223"/>
    </row>
    <row r="42778" spans="15:15" x14ac:dyDescent="0.2">
      <c r="O42778" s="223"/>
    </row>
    <row r="42779" spans="15:15" x14ac:dyDescent="0.2">
      <c r="O42779" s="223"/>
    </row>
    <row r="42780" spans="15:15" x14ac:dyDescent="0.2">
      <c r="O42780" s="223"/>
    </row>
    <row r="42781" spans="15:15" x14ac:dyDescent="0.2">
      <c r="O42781" s="223"/>
    </row>
    <row r="42782" spans="15:15" x14ac:dyDescent="0.2">
      <c r="O42782" s="223"/>
    </row>
    <row r="42783" spans="15:15" x14ac:dyDescent="0.2">
      <c r="O42783" s="223"/>
    </row>
    <row r="42784" spans="15:15" x14ac:dyDescent="0.2">
      <c r="O42784" s="223"/>
    </row>
    <row r="42785" spans="15:15" x14ac:dyDescent="0.2">
      <c r="O42785" s="223"/>
    </row>
    <row r="42786" spans="15:15" x14ac:dyDescent="0.2">
      <c r="O42786" s="223"/>
    </row>
    <row r="42787" spans="15:15" x14ac:dyDescent="0.2">
      <c r="O42787" s="223"/>
    </row>
    <row r="42788" spans="15:15" x14ac:dyDescent="0.2">
      <c r="O42788" s="223"/>
    </row>
    <row r="42789" spans="15:15" x14ac:dyDescent="0.2">
      <c r="O42789" s="223"/>
    </row>
    <row r="42790" spans="15:15" x14ac:dyDescent="0.2">
      <c r="O42790" s="223"/>
    </row>
    <row r="42791" spans="15:15" x14ac:dyDescent="0.2">
      <c r="O42791" s="223"/>
    </row>
    <row r="42792" spans="15:15" x14ac:dyDescent="0.2">
      <c r="O42792" s="223"/>
    </row>
    <row r="42793" spans="15:15" x14ac:dyDescent="0.2">
      <c r="O42793" s="223"/>
    </row>
    <row r="42794" spans="15:15" x14ac:dyDescent="0.2">
      <c r="O42794" s="223"/>
    </row>
    <row r="42795" spans="15:15" x14ac:dyDescent="0.2">
      <c r="O42795" s="223"/>
    </row>
    <row r="42796" spans="15:15" x14ac:dyDescent="0.2">
      <c r="O42796" s="223"/>
    </row>
    <row r="42797" spans="15:15" x14ac:dyDescent="0.2">
      <c r="O42797" s="223"/>
    </row>
    <row r="42798" spans="15:15" x14ac:dyDescent="0.2">
      <c r="O42798" s="223"/>
    </row>
    <row r="42799" spans="15:15" x14ac:dyDescent="0.2">
      <c r="O42799" s="223"/>
    </row>
    <row r="42800" spans="15:15" x14ac:dyDescent="0.2">
      <c r="O42800" s="223"/>
    </row>
    <row r="42801" spans="15:15" x14ac:dyDescent="0.2">
      <c r="O42801" s="223"/>
    </row>
    <row r="42802" spans="15:15" x14ac:dyDescent="0.2">
      <c r="O42802" s="223"/>
    </row>
    <row r="42803" spans="15:15" x14ac:dyDescent="0.2">
      <c r="O42803" s="223"/>
    </row>
    <row r="42804" spans="15:15" x14ac:dyDescent="0.2">
      <c r="O42804" s="223"/>
    </row>
    <row r="42805" spans="15:15" x14ac:dyDescent="0.2">
      <c r="O42805" s="223"/>
    </row>
    <row r="42806" spans="15:15" x14ac:dyDescent="0.2">
      <c r="O42806" s="223"/>
    </row>
    <row r="42807" spans="15:15" x14ac:dyDescent="0.2">
      <c r="O42807" s="223"/>
    </row>
    <row r="42808" spans="15:15" x14ac:dyDescent="0.2">
      <c r="O42808" s="223"/>
    </row>
    <row r="42809" spans="15:15" x14ac:dyDescent="0.2">
      <c r="O42809" s="223"/>
    </row>
    <row r="42810" spans="15:15" x14ac:dyDescent="0.2">
      <c r="O42810" s="223"/>
    </row>
    <row r="42811" spans="15:15" x14ac:dyDescent="0.2">
      <c r="O42811" s="223"/>
    </row>
    <row r="42812" spans="15:15" x14ac:dyDescent="0.2">
      <c r="O42812" s="223"/>
    </row>
    <row r="42813" spans="15:15" x14ac:dyDescent="0.2">
      <c r="O42813" s="223"/>
    </row>
    <row r="42814" spans="15:15" x14ac:dyDescent="0.2">
      <c r="O42814" s="223"/>
    </row>
    <row r="42815" spans="15:15" x14ac:dyDescent="0.2">
      <c r="O42815" s="223"/>
    </row>
    <row r="42816" spans="15:15" x14ac:dyDescent="0.2">
      <c r="O42816" s="223"/>
    </row>
    <row r="42817" spans="15:15" x14ac:dyDescent="0.2">
      <c r="O42817" s="223"/>
    </row>
    <row r="42818" spans="15:15" x14ac:dyDescent="0.2">
      <c r="O42818" s="223"/>
    </row>
    <row r="42819" spans="15:15" x14ac:dyDescent="0.2">
      <c r="O42819" s="223"/>
    </row>
    <row r="42820" spans="15:15" x14ac:dyDescent="0.2">
      <c r="O42820" s="223"/>
    </row>
    <row r="42821" spans="15:15" x14ac:dyDescent="0.2">
      <c r="O42821" s="223"/>
    </row>
    <row r="42822" spans="15:15" x14ac:dyDescent="0.2">
      <c r="O42822" s="223"/>
    </row>
    <row r="42823" spans="15:15" x14ac:dyDescent="0.2">
      <c r="O42823" s="223"/>
    </row>
    <row r="42824" spans="15:15" x14ac:dyDescent="0.2">
      <c r="O42824" s="223"/>
    </row>
    <row r="42825" spans="15:15" x14ac:dyDescent="0.2">
      <c r="O42825" s="223"/>
    </row>
    <row r="42826" spans="15:15" x14ac:dyDescent="0.2">
      <c r="O42826" s="223"/>
    </row>
    <row r="42827" spans="15:15" x14ac:dyDescent="0.2">
      <c r="O42827" s="223"/>
    </row>
    <row r="42828" spans="15:15" x14ac:dyDescent="0.2">
      <c r="O42828" s="223"/>
    </row>
    <row r="42829" spans="15:15" x14ac:dyDescent="0.2">
      <c r="O42829" s="223"/>
    </row>
    <row r="42830" spans="15:15" x14ac:dyDescent="0.2">
      <c r="O42830" s="223"/>
    </row>
    <row r="42831" spans="15:15" x14ac:dyDescent="0.2">
      <c r="O42831" s="223"/>
    </row>
    <row r="42832" spans="15:15" x14ac:dyDescent="0.2">
      <c r="O42832" s="223"/>
    </row>
    <row r="42833" spans="15:15" x14ac:dyDescent="0.2">
      <c r="O42833" s="223"/>
    </row>
    <row r="42834" spans="15:15" x14ac:dyDescent="0.2">
      <c r="O42834" s="223"/>
    </row>
    <row r="42835" spans="15:15" x14ac:dyDescent="0.2">
      <c r="O42835" s="223"/>
    </row>
    <row r="42836" spans="15:15" x14ac:dyDescent="0.2">
      <c r="O42836" s="223"/>
    </row>
    <row r="42837" spans="15:15" x14ac:dyDescent="0.2">
      <c r="O42837" s="223"/>
    </row>
    <row r="42838" spans="15:15" x14ac:dyDescent="0.2">
      <c r="O42838" s="223"/>
    </row>
    <row r="42839" spans="15:15" x14ac:dyDescent="0.2">
      <c r="O42839" s="223"/>
    </row>
    <row r="42840" spans="15:15" x14ac:dyDescent="0.2">
      <c r="O42840" s="223"/>
    </row>
    <row r="42841" spans="15:15" x14ac:dyDescent="0.2">
      <c r="O42841" s="223"/>
    </row>
    <row r="42842" spans="15:15" x14ac:dyDescent="0.2">
      <c r="O42842" s="223"/>
    </row>
    <row r="42843" spans="15:15" x14ac:dyDescent="0.2">
      <c r="O42843" s="223"/>
    </row>
    <row r="42844" spans="15:15" x14ac:dyDescent="0.2">
      <c r="O42844" s="223"/>
    </row>
    <row r="42845" spans="15:15" x14ac:dyDescent="0.2">
      <c r="O42845" s="223"/>
    </row>
    <row r="42846" spans="15:15" x14ac:dyDescent="0.2">
      <c r="O42846" s="223"/>
    </row>
    <row r="42847" spans="15:15" x14ac:dyDescent="0.2">
      <c r="O42847" s="223"/>
    </row>
    <row r="42848" spans="15:15" x14ac:dyDescent="0.2">
      <c r="O42848" s="223"/>
    </row>
    <row r="42849" spans="15:15" x14ac:dyDescent="0.2">
      <c r="O42849" s="223"/>
    </row>
    <row r="42850" spans="15:15" x14ac:dyDescent="0.2">
      <c r="O42850" s="223"/>
    </row>
    <row r="42851" spans="15:15" x14ac:dyDescent="0.2">
      <c r="O42851" s="223"/>
    </row>
    <row r="42852" spans="15:15" x14ac:dyDescent="0.2">
      <c r="O42852" s="223"/>
    </row>
    <row r="42853" spans="15:15" x14ac:dyDescent="0.2">
      <c r="O42853" s="223"/>
    </row>
    <row r="42854" spans="15:15" x14ac:dyDescent="0.2">
      <c r="O42854" s="223"/>
    </row>
    <row r="42855" spans="15:15" x14ac:dyDescent="0.2">
      <c r="O42855" s="223"/>
    </row>
    <row r="42856" spans="15:15" x14ac:dyDescent="0.2">
      <c r="O42856" s="223"/>
    </row>
    <row r="42857" spans="15:15" x14ac:dyDescent="0.2">
      <c r="O42857" s="223"/>
    </row>
    <row r="42858" spans="15:15" x14ac:dyDescent="0.2">
      <c r="O42858" s="223"/>
    </row>
    <row r="42859" spans="15:15" x14ac:dyDescent="0.2">
      <c r="O42859" s="223"/>
    </row>
    <row r="42860" spans="15:15" x14ac:dyDescent="0.2">
      <c r="O42860" s="223"/>
    </row>
    <row r="42861" spans="15:15" x14ac:dyDescent="0.2">
      <c r="O42861" s="223"/>
    </row>
    <row r="42862" spans="15:15" x14ac:dyDescent="0.2">
      <c r="O42862" s="223"/>
    </row>
    <row r="42863" spans="15:15" x14ac:dyDescent="0.2">
      <c r="O42863" s="223"/>
    </row>
    <row r="42864" spans="15:15" x14ac:dyDescent="0.2">
      <c r="O42864" s="223"/>
    </row>
    <row r="42865" spans="15:15" x14ac:dyDescent="0.2">
      <c r="O42865" s="223"/>
    </row>
    <row r="42866" spans="15:15" x14ac:dyDescent="0.2">
      <c r="O42866" s="223"/>
    </row>
    <row r="42867" spans="15:15" x14ac:dyDescent="0.2">
      <c r="O42867" s="223"/>
    </row>
    <row r="42868" spans="15:15" x14ac:dyDescent="0.2">
      <c r="O42868" s="223"/>
    </row>
    <row r="42869" spans="15:15" x14ac:dyDescent="0.2">
      <c r="O42869" s="223"/>
    </row>
    <row r="42870" spans="15:15" x14ac:dyDescent="0.2">
      <c r="O42870" s="223"/>
    </row>
    <row r="42871" spans="15:15" x14ac:dyDescent="0.2">
      <c r="O42871" s="223"/>
    </row>
    <row r="42872" spans="15:15" x14ac:dyDescent="0.2">
      <c r="O42872" s="223"/>
    </row>
    <row r="42873" spans="15:15" x14ac:dyDescent="0.2">
      <c r="O42873" s="223"/>
    </row>
    <row r="42874" spans="15:15" x14ac:dyDescent="0.2">
      <c r="O42874" s="223"/>
    </row>
    <row r="42875" spans="15:15" x14ac:dyDescent="0.2">
      <c r="O42875" s="223"/>
    </row>
    <row r="42876" spans="15:15" x14ac:dyDescent="0.2">
      <c r="O42876" s="223"/>
    </row>
    <row r="42877" spans="15:15" x14ac:dyDescent="0.2">
      <c r="O42877" s="223"/>
    </row>
    <row r="42878" spans="15:15" x14ac:dyDescent="0.2">
      <c r="O42878" s="223"/>
    </row>
    <row r="42879" spans="15:15" x14ac:dyDescent="0.2">
      <c r="O42879" s="223"/>
    </row>
    <row r="42880" spans="15:15" x14ac:dyDescent="0.2">
      <c r="O42880" s="223"/>
    </row>
    <row r="42881" spans="15:15" x14ac:dyDescent="0.2">
      <c r="O42881" s="223"/>
    </row>
    <row r="42882" spans="15:15" x14ac:dyDescent="0.2">
      <c r="O42882" s="223"/>
    </row>
    <row r="42883" spans="15:15" x14ac:dyDescent="0.2">
      <c r="O42883" s="223"/>
    </row>
    <row r="42884" spans="15:15" x14ac:dyDescent="0.2">
      <c r="O42884" s="223"/>
    </row>
    <row r="42885" spans="15:15" x14ac:dyDescent="0.2">
      <c r="O42885" s="223"/>
    </row>
    <row r="42886" spans="15:15" x14ac:dyDescent="0.2">
      <c r="O42886" s="223"/>
    </row>
    <row r="42887" spans="15:15" x14ac:dyDescent="0.2">
      <c r="O42887" s="223"/>
    </row>
    <row r="42888" spans="15:15" x14ac:dyDescent="0.2">
      <c r="O42888" s="223"/>
    </row>
    <row r="42889" spans="15:15" x14ac:dyDescent="0.2">
      <c r="O42889" s="223"/>
    </row>
    <row r="42890" spans="15:15" x14ac:dyDescent="0.2">
      <c r="O42890" s="223"/>
    </row>
    <row r="42891" spans="15:15" x14ac:dyDescent="0.2">
      <c r="O42891" s="223"/>
    </row>
    <row r="42892" spans="15:15" x14ac:dyDescent="0.2">
      <c r="O42892" s="223"/>
    </row>
    <row r="42893" spans="15:15" x14ac:dyDescent="0.2">
      <c r="O42893" s="223"/>
    </row>
    <row r="42894" spans="15:15" x14ac:dyDescent="0.2">
      <c r="O42894" s="223"/>
    </row>
    <row r="42895" spans="15:15" x14ac:dyDescent="0.2">
      <c r="O42895" s="223"/>
    </row>
    <row r="42896" spans="15:15" x14ac:dyDescent="0.2">
      <c r="O42896" s="223"/>
    </row>
    <row r="42897" spans="15:15" x14ac:dyDescent="0.2">
      <c r="O42897" s="223"/>
    </row>
    <row r="42898" spans="15:15" x14ac:dyDescent="0.2">
      <c r="O42898" s="223"/>
    </row>
    <row r="42899" spans="15:15" x14ac:dyDescent="0.2">
      <c r="O42899" s="223"/>
    </row>
    <row r="42900" spans="15:15" x14ac:dyDescent="0.2">
      <c r="O42900" s="223"/>
    </row>
    <row r="42901" spans="15:15" x14ac:dyDescent="0.2">
      <c r="O42901" s="223"/>
    </row>
    <row r="42902" spans="15:15" x14ac:dyDescent="0.2">
      <c r="O42902" s="223"/>
    </row>
    <row r="42903" spans="15:15" x14ac:dyDescent="0.2">
      <c r="O42903" s="223"/>
    </row>
    <row r="42904" spans="15:15" x14ac:dyDescent="0.2">
      <c r="O42904" s="223"/>
    </row>
    <row r="42905" spans="15:15" x14ac:dyDescent="0.2">
      <c r="O42905" s="223"/>
    </row>
    <row r="42906" spans="15:15" x14ac:dyDescent="0.2">
      <c r="O42906" s="223"/>
    </row>
    <row r="42907" spans="15:15" x14ac:dyDescent="0.2">
      <c r="O42907" s="223"/>
    </row>
    <row r="42908" spans="15:15" x14ac:dyDescent="0.2">
      <c r="O42908" s="223"/>
    </row>
    <row r="42909" spans="15:15" x14ac:dyDescent="0.2">
      <c r="O42909" s="223"/>
    </row>
    <row r="42910" spans="15:15" x14ac:dyDescent="0.2">
      <c r="O42910" s="223"/>
    </row>
    <row r="42911" spans="15:15" x14ac:dyDescent="0.2">
      <c r="O42911" s="223"/>
    </row>
    <row r="42912" spans="15:15" x14ac:dyDescent="0.2">
      <c r="O42912" s="223"/>
    </row>
    <row r="42913" spans="15:15" x14ac:dyDescent="0.2">
      <c r="O42913" s="223"/>
    </row>
    <row r="42914" spans="15:15" x14ac:dyDescent="0.2">
      <c r="O42914" s="223"/>
    </row>
    <row r="42915" spans="15:15" x14ac:dyDescent="0.2">
      <c r="O42915" s="223"/>
    </row>
    <row r="42916" spans="15:15" x14ac:dyDescent="0.2">
      <c r="O42916" s="223"/>
    </row>
    <row r="42917" spans="15:15" x14ac:dyDescent="0.2">
      <c r="O42917" s="223"/>
    </row>
    <row r="42918" spans="15:15" x14ac:dyDescent="0.2">
      <c r="O42918" s="223"/>
    </row>
    <row r="42919" spans="15:15" x14ac:dyDescent="0.2">
      <c r="O42919" s="223"/>
    </row>
    <row r="42920" spans="15:15" x14ac:dyDescent="0.2">
      <c r="O42920" s="223"/>
    </row>
    <row r="42921" spans="15:15" x14ac:dyDescent="0.2">
      <c r="O42921" s="223"/>
    </row>
    <row r="42922" spans="15:15" x14ac:dyDescent="0.2">
      <c r="O42922" s="223"/>
    </row>
    <row r="42923" spans="15:15" x14ac:dyDescent="0.2">
      <c r="O42923" s="223"/>
    </row>
    <row r="42924" spans="15:15" x14ac:dyDescent="0.2">
      <c r="O42924" s="223"/>
    </row>
    <row r="42925" spans="15:15" x14ac:dyDescent="0.2">
      <c r="O42925" s="223"/>
    </row>
    <row r="42926" spans="15:15" x14ac:dyDescent="0.2">
      <c r="O42926" s="223"/>
    </row>
    <row r="42927" spans="15:15" x14ac:dyDescent="0.2">
      <c r="O42927" s="223"/>
    </row>
    <row r="42928" spans="15:15" x14ac:dyDescent="0.2">
      <c r="O42928" s="223"/>
    </row>
    <row r="42929" spans="15:15" x14ac:dyDescent="0.2">
      <c r="O42929" s="223"/>
    </row>
    <row r="42930" spans="15:15" x14ac:dyDescent="0.2">
      <c r="O42930" s="223"/>
    </row>
    <row r="42931" spans="15:15" x14ac:dyDescent="0.2">
      <c r="O42931" s="223"/>
    </row>
    <row r="42932" spans="15:15" x14ac:dyDescent="0.2">
      <c r="O42932" s="223"/>
    </row>
    <row r="42933" spans="15:15" x14ac:dyDescent="0.2">
      <c r="O42933" s="223"/>
    </row>
    <row r="42934" spans="15:15" x14ac:dyDescent="0.2">
      <c r="O42934" s="223"/>
    </row>
    <row r="42935" spans="15:15" x14ac:dyDescent="0.2">
      <c r="O42935" s="223"/>
    </row>
    <row r="42936" spans="15:15" x14ac:dyDescent="0.2">
      <c r="O42936" s="223"/>
    </row>
    <row r="42937" spans="15:15" x14ac:dyDescent="0.2">
      <c r="O42937" s="223"/>
    </row>
    <row r="42938" spans="15:15" x14ac:dyDescent="0.2">
      <c r="O42938" s="223"/>
    </row>
    <row r="42939" spans="15:15" x14ac:dyDescent="0.2">
      <c r="O42939" s="223"/>
    </row>
    <row r="42940" spans="15:15" x14ac:dyDescent="0.2">
      <c r="O42940" s="223"/>
    </row>
    <row r="42941" spans="15:15" x14ac:dyDescent="0.2">
      <c r="O42941" s="223"/>
    </row>
    <row r="42942" spans="15:15" x14ac:dyDescent="0.2">
      <c r="O42942" s="223"/>
    </row>
    <row r="42943" spans="15:15" x14ac:dyDescent="0.2">
      <c r="O42943" s="223"/>
    </row>
    <row r="42944" spans="15:15" x14ac:dyDescent="0.2">
      <c r="O42944" s="223"/>
    </row>
    <row r="42945" spans="15:15" x14ac:dyDescent="0.2">
      <c r="O42945" s="223"/>
    </row>
    <row r="42946" spans="15:15" x14ac:dyDescent="0.2">
      <c r="O42946" s="223"/>
    </row>
    <row r="42947" spans="15:15" x14ac:dyDescent="0.2">
      <c r="O42947" s="223"/>
    </row>
    <row r="42948" spans="15:15" x14ac:dyDescent="0.2">
      <c r="O42948" s="223"/>
    </row>
    <row r="42949" spans="15:15" x14ac:dyDescent="0.2">
      <c r="O42949" s="223"/>
    </row>
    <row r="42950" spans="15:15" x14ac:dyDescent="0.2">
      <c r="O42950" s="223"/>
    </row>
    <row r="42951" spans="15:15" x14ac:dyDescent="0.2">
      <c r="O42951" s="223"/>
    </row>
    <row r="42952" spans="15:15" x14ac:dyDescent="0.2">
      <c r="O42952" s="223"/>
    </row>
    <row r="42953" spans="15:15" x14ac:dyDescent="0.2">
      <c r="O42953" s="223"/>
    </row>
    <row r="42954" spans="15:15" x14ac:dyDescent="0.2">
      <c r="O42954" s="223"/>
    </row>
    <row r="42955" spans="15:15" x14ac:dyDescent="0.2">
      <c r="O42955" s="223"/>
    </row>
    <row r="42956" spans="15:15" x14ac:dyDescent="0.2">
      <c r="O42956" s="223"/>
    </row>
    <row r="42957" spans="15:15" x14ac:dyDescent="0.2">
      <c r="O42957" s="223"/>
    </row>
    <row r="42958" spans="15:15" x14ac:dyDescent="0.2">
      <c r="O42958" s="223"/>
    </row>
    <row r="42959" spans="15:15" x14ac:dyDescent="0.2">
      <c r="O42959" s="223"/>
    </row>
    <row r="42960" spans="15:15" x14ac:dyDescent="0.2">
      <c r="O42960" s="223"/>
    </row>
    <row r="42961" spans="15:15" x14ac:dyDescent="0.2">
      <c r="O42961" s="223"/>
    </row>
    <row r="42962" spans="15:15" x14ac:dyDescent="0.2">
      <c r="O42962" s="223"/>
    </row>
    <row r="42963" spans="15:15" x14ac:dyDescent="0.2">
      <c r="O42963" s="223"/>
    </row>
    <row r="42964" spans="15:15" x14ac:dyDescent="0.2">
      <c r="O42964" s="223"/>
    </row>
    <row r="42965" spans="15:15" x14ac:dyDescent="0.2">
      <c r="O42965" s="223"/>
    </row>
    <row r="42966" spans="15:15" x14ac:dyDescent="0.2">
      <c r="O42966" s="223"/>
    </row>
    <row r="42967" spans="15:15" x14ac:dyDescent="0.2">
      <c r="O42967" s="223"/>
    </row>
    <row r="42968" spans="15:15" x14ac:dyDescent="0.2">
      <c r="O42968" s="223"/>
    </row>
    <row r="42969" spans="15:15" x14ac:dyDescent="0.2">
      <c r="O42969" s="223"/>
    </row>
    <row r="42970" spans="15:15" x14ac:dyDescent="0.2">
      <c r="O42970" s="223"/>
    </row>
    <row r="42971" spans="15:15" x14ac:dyDescent="0.2">
      <c r="O42971" s="223"/>
    </row>
    <row r="42972" spans="15:15" x14ac:dyDescent="0.2">
      <c r="O42972" s="223"/>
    </row>
    <row r="42973" spans="15:15" x14ac:dyDescent="0.2">
      <c r="O42973" s="223"/>
    </row>
    <row r="42974" spans="15:15" x14ac:dyDescent="0.2">
      <c r="O42974" s="223"/>
    </row>
    <row r="42975" spans="15:15" x14ac:dyDescent="0.2">
      <c r="O42975" s="223"/>
    </row>
    <row r="42976" spans="15:15" x14ac:dyDescent="0.2">
      <c r="O42976" s="223"/>
    </row>
    <row r="42977" spans="15:15" x14ac:dyDescent="0.2">
      <c r="O42977" s="223"/>
    </row>
    <row r="42978" spans="15:15" x14ac:dyDescent="0.2">
      <c r="O42978" s="223"/>
    </row>
    <row r="42979" spans="15:15" x14ac:dyDescent="0.2">
      <c r="O42979" s="223"/>
    </row>
    <row r="42980" spans="15:15" x14ac:dyDescent="0.2">
      <c r="O42980" s="223"/>
    </row>
    <row r="42981" spans="15:15" x14ac:dyDescent="0.2">
      <c r="O42981" s="223"/>
    </row>
    <row r="42982" spans="15:15" x14ac:dyDescent="0.2">
      <c r="O42982" s="223"/>
    </row>
    <row r="42983" spans="15:15" x14ac:dyDescent="0.2">
      <c r="O42983" s="223"/>
    </row>
    <row r="42984" spans="15:15" x14ac:dyDescent="0.2">
      <c r="O42984" s="223"/>
    </row>
    <row r="42985" spans="15:15" x14ac:dyDescent="0.2">
      <c r="O42985" s="223"/>
    </row>
    <row r="42986" spans="15:15" x14ac:dyDescent="0.2">
      <c r="O42986" s="223"/>
    </row>
    <row r="42987" spans="15:15" x14ac:dyDescent="0.2">
      <c r="O42987" s="223"/>
    </row>
    <row r="42988" spans="15:15" x14ac:dyDescent="0.2">
      <c r="O42988" s="223"/>
    </row>
    <row r="42989" spans="15:15" x14ac:dyDescent="0.2">
      <c r="O42989" s="223"/>
    </row>
    <row r="42990" spans="15:15" x14ac:dyDescent="0.2">
      <c r="O42990" s="223"/>
    </row>
    <row r="42991" spans="15:15" x14ac:dyDescent="0.2">
      <c r="O42991" s="223"/>
    </row>
    <row r="42992" spans="15:15" x14ac:dyDescent="0.2">
      <c r="O42992" s="223"/>
    </row>
    <row r="42993" spans="15:15" x14ac:dyDescent="0.2">
      <c r="O42993" s="223"/>
    </row>
    <row r="42994" spans="15:15" x14ac:dyDescent="0.2">
      <c r="O42994" s="223"/>
    </row>
    <row r="42995" spans="15:15" x14ac:dyDescent="0.2">
      <c r="O42995" s="223"/>
    </row>
    <row r="42996" spans="15:15" x14ac:dyDescent="0.2">
      <c r="O42996" s="223"/>
    </row>
    <row r="42997" spans="15:15" x14ac:dyDescent="0.2">
      <c r="O42997" s="223"/>
    </row>
    <row r="42998" spans="15:15" x14ac:dyDescent="0.2">
      <c r="O42998" s="223"/>
    </row>
    <row r="42999" spans="15:15" x14ac:dyDescent="0.2">
      <c r="O42999" s="223"/>
    </row>
    <row r="43000" spans="15:15" x14ac:dyDescent="0.2">
      <c r="O43000" s="223"/>
    </row>
    <row r="43001" spans="15:15" x14ac:dyDescent="0.2">
      <c r="O43001" s="223"/>
    </row>
    <row r="43002" spans="15:15" x14ac:dyDescent="0.2">
      <c r="O43002" s="223"/>
    </row>
    <row r="43003" spans="15:15" x14ac:dyDescent="0.2">
      <c r="O43003" s="223"/>
    </row>
    <row r="43004" spans="15:15" x14ac:dyDescent="0.2">
      <c r="O43004" s="223"/>
    </row>
    <row r="43005" spans="15:15" x14ac:dyDescent="0.2">
      <c r="O43005" s="223"/>
    </row>
    <row r="43006" spans="15:15" x14ac:dyDescent="0.2">
      <c r="O43006" s="223"/>
    </row>
    <row r="43007" spans="15:15" x14ac:dyDescent="0.2">
      <c r="O43007" s="223"/>
    </row>
    <row r="43008" spans="15:15" x14ac:dyDescent="0.2">
      <c r="O43008" s="223"/>
    </row>
    <row r="43009" spans="15:15" x14ac:dyDescent="0.2">
      <c r="O43009" s="223"/>
    </row>
    <row r="43010" spans="15:15" x14ac:dyDescent="0.2">
      <c r="O43010" s="223"/>
    </row>
    <row r="43011" spans="15:15" x14ac:dyDescent="0.2">
      <c r="O43011" s="223"/>
    </row>
    <row r="43012" spans="15:15" x14ac:dyDescent="0.2">
      <c r="O43012" s="223"/>
    </row>
    <row r="43013" spans="15:15" x14ac:dyDescent="0.2">
      <c r="O43013" s="223"/>
    </row>
    <row r="43014" spans="15:15" x14ac:dyDescent="0.2">
      <c r="O43014" s="223"/>
    </row>
    <row r="43015" spans="15:15" x14ac:dyDescent="0.2">
      <c r="O43015" s="223"/>
    </row>
    <row r="43016" spans="15:15" x14ac:dyDescent="0.2">
      <c r="O43016" s="223"/>
    </row>
    <row r="43017" spans="15:15" x14ac:dyDescent="0.2">
      <c r="O43017" s="223"/>
    </row>
    <row r="43018" spans="15:15" x14ac:dyDescent="0.2">
      <c r="O43018" s="223"/>
    </row>
    <row r="43019" spans="15:15" x14ac:dyDescent="0.2">
      <c r="O43019" s="223"/>
    </row>
    <row r="43020" spans="15:15" x14ac:dyDescent="0.2">
      <c r="O43020" s="223"/>
    </row>
    <row r="43021" spans="15:15" x14ac:dyDescent="0.2">
      <c r="O43021" s="223"/>
    </row>
    <row r="43022" spans="15:15" x14ac:dyDescent="0.2">
      <c r="O43022" s="223"/>
    </row>
    <row r="43023" spans="15:15" x14ac:dyDescent="0.2">
      <c r="O43023" s="223"/>
    </row>
    <row r="43024" spans="15:15" x14ac:dyDescent="0.2">
      <c r="O43024" s="223"/>
    </row>
    <row r="43025" spans="15:15" x14ac:dyDescent="0.2">
      <c r="O43025" s="223"/>
    </row>
    <row r="43026" spans="15:15" x14ac:dyDescent="0.2">
      <c r="O43026" s="223"/>
    </row>
    <row r="43027" spans="15:15" x14ac:dyDescent="0.2">
      <c r="O43027" s="223"/>
    </row>
    <row r="43028" spans="15:15" x14ac:dyDescent="0.2">
      <c r="O43028" s="223"/>
    </row>
    <row r="43029" spans="15:15" x14ac:dyDescent="0.2">
      <c r="O43029" s="223"/>
    </row>
    <row r="43030" spans="15:15" x14ac:dyDescent="0.2">
      <c r="O43030" s="223"/>
    </row>
    <row r="43031" spans="15:15" x14ac:dyDescent="0.2">
      <c r="O43031" s="223"/>
    </row>
    <row r="43032" spans="15:15" x14ac:dyDescent="0.2">
      <c r="O43032" s="223"/>
    </row>
    <row r="43033" spans="15:15" x14ac:dyDescent="0.2">
      <c r="O43033" s="223"/>
    </row>
    <row r="43034" spans="15:15" x14ac:dyDescent="0.2">
      <c r="O43034" s="223"/>
    </row>
    <row r="43035" spans="15:15" x14ac:dyDescent="0.2">
      <c r="O43035" s="223"/>
    </row>
    <row r="43036" spans="15:15" x14ac:dyDescent="0.2">
      <c r="O43036" s="223"/>
    </row>
    <row r="43037" spans="15:15" x14ac:dyDescent="0.2">
      <c r="O43037" s="223"/>
    </row>
    <row r="43038" spans="15:15" x14ac:dyDescent="0.2">
      <c r="O43038" s="223"/>
    </row>
    <row r="43039" spans="15:15" x14ac:dyDescent="0.2">
      <c r="O43039" s="223"/>
    </row>
    <row r="43040" spans="15:15" x14ac:dyDescent="0.2">
      <c r="O43040" s="223"/>
    </row>
    <row r="43041" spans="15:15" x14ac:dyDescent="0.2">
      <c r="O43041" s="223"/>
    </row>
    <row r="43042" spans="15:15" x14ac:dyDescent="0.2">
      <c r="O43042" s="223"/>
    </row>
    <row r="43043" spans="15:15" x14ac:dyDescent="0.2">
      <c r="O43043" s="223"/>
    </row>
    <row r="43044" spans="15:15" x14ac:dyDescent="0.2">
      <c r="O43044" s="223"/>
    </row>
    <row r="43045" spans="15:15" x14ac:dyDescent="0.2">
      <c r="O43045" s="223"/>
    </row>
    <row r="43046" spans="15:15" x14ac:dyDescent="0.2">
      <c r="O43046" s="223"/>
    </row>
    <row r="43047" spans="15:15" x14ac:dyDescent="0.2">
      <c r="O43047" s="223"/>
    </row>
    <row r="43048" spans="15:15" x14ac:dyDescent="0.2">
      <c r="O43048" s="223"/>
    </row>
    <row r="43049" spans="15:15" x14ac:dyDescent="0.2">
      <c r="O43049" s="223"/>
    </row>
    <row r="43050" spans="15:15" x14ac:dyDescent="0.2">
      <c r="O43050" s="223"/>
    </row>
    <row r="43051" spans="15:15" x14ac:dyDescent="0.2">
      <c r="O43051" s="223"/>
    </row>
    <row r="43052" spans="15:15" x14ac:dyDescent="0.2">
      <c r="O43052" s="223"/>
    </row>
    <row r="43053" spans="15:15" x14ac:dyDescent="0.2">
      <c r="O43053" s="223"/>
    </row>
    <row r="43054" spans="15:15" x14ac:dyDescent="0.2">
      <c r="O43054" s="223"/>
    </row>
    <row r="43055" spans="15:15" x14ac:dyDescent="0.2">
      <c r="O43055" s="223"/>
    </row>
    <row r="43056" spans="15:15" x14ac:dyDescent="0.2">
      <c r="O43056" s="223"/>
    </row>
    <row r="43057" spans="15:15" x14ac:dyDescent="0.2">
      <c r="O43057" s="223"/>
    </row>
    <row r="43058" spans="15:15" x14ac:dyDescent="0.2">
      <c r="O43058" s="223"/>
    </row>
    <row r="43059" spans="15:15" x14ac:dyDescent="0.2">
      <c r="O43059" s="223"/>
    </row>
    <row r="43060" spans="15:15" x14ac:dyDescent="0.2">
      <c r="O43060" s="223"/>
    </row>
    <row r="43061" spans="15:15" x14ac:dyDescent="0.2">
      <c r="O43061" s="223"/>
    </row>
    <row r="43062" spans="15:15" x14ac:dyDescent="0.2">
      <c r="O43062" s="223"/>
    </row>
    <row r="43063" spans="15:15" x14ac:dyDescent="0.2">
      <c r="O43063" s="223"/>
    </row>
    <row r="43064" spans="15:15" x14ac:dyDescent="0.2">
      <c r="O43064" s="223"/>
    </row>
    <row r="43065" spans="15:15" x14ac:dyDescent="0.2">
      <c r="O43065" s="223"/>
    </row>
    <row r="43066" spans="15:15" x14ac:dyDescent="0.2">
      <c r="O43066" s="223"/>
    </row>
    <row r="43067" spans="15:15" x14ac:dyDescent="0.2">
      <c r="O43067" s="223"/>
    </row>
    <row r="43068" spans="15:15" x14ac:dyDescent="0.2">
      <c r="O43068" s="223"/>
    </row>
    <row r="43069" spans="15:15" x14ac:dyDescent="0.2">
      <c r="O43069" s="223"/>
    </row>
    <row r="43070" spans="15:15" x14ac:dyDescent="0.2">
      <c r="O43070" s="223"/>
    </row>
    <row r="43071" spans="15:15" x14ac:dyDescent="0.2">
      <c r="O43071" s="223"/>
    </row>
    <row r="43072" spans="15:15" x14ac:dyDescent="0.2">
      <c r="O43072" s="223"/>
    </row>
    <row r="43073" spans="15:15" x14ac:dyDescent="0.2">
      <c r="O43073" s="223"/>
    </row>
    <row r="43074" spans="15:15" x14ac:dyDescent="0.2">
      <c r="O43074" s="223"/>
    </row>
    <row r="43075" spans="15:15" x14ac:dyDescent="0.2">
      <c r="O43075" s="223"/>
    </row>
    <row r="43076" spans="15:15" x14ac:dyDescent="0.2">
      <c r="O43076" s="223"/>
    </row>
    <row r="43077" spans="15:15" x14ac:dyDescent="0.2">
      <c r="O43077" s="223"/>
    </row>
    <row r="43078" spans="15:15" x14ac:dyDescent="0.2">
      <c r="O43078" s="223"/>
    </row>
    <row r="43079" spans="15:15" x14ac:dyDescent="0.2">
      <c r="O43079" s="223"/>
    </row>
    <row r="43080" spans="15:15" x14ac:dyDescent="0.2">
      <c r="O43080" s="223"/>
    </row>
    <row r="43081" spans="15:15" x14ac:dyDescent="0.2">
      <c r="O43081" s="223"/>
    </row>
    <row r="43082" spans="15:15" x14ac:dyDescent="0.2">
      <c r="O43082" s="223"/>
    </row>
    <row r="43083" spans="15:15" x14ac:dyDescent="0.2">
      <c r="O43083" s="223"/>
    </row>
    <row r="43084" spans="15:15" x14ac:dyDescent="0.2">
      <c r="O43084" s="223"/>
    </row>
    <row r="43085" spans="15:15" x14ac:dyDescent="0.2">
      <c r="O43085" s="223"/>
    </row>
    <row r="43086" spans="15:15" x14ac:dyDescent="0.2">
      <c r="O43086" s="223"/>
    </row>
    <row r="43087" spans="15:15" x14ac:dyDescent="0.2">
      <c r="O43087" s="223"/>
    </row>
    <row r="43088" spans="15:15" x14ac:dyDescent="0.2">
      <c r="O43088" s="223"/>
    </row>
    <row r="43089" spans="15:15" x14ac:dyDescent="0.2">
      <c r="O43089" s="223"/>
    </row>
    <row r="43090" spans="15:15" x14ac:dyDescent="0.2">
      <c r="O43090" s="223"/>
    </row>
    <row r="43091" spans="15:15" x14ac:dyDescent="0.2">
      <c r="O43091" s="223"/>
    </row>
    <row r="43092" spans="15:15" x14ac:dyDescent="0.2">
      <c r="O43092" s="223"/>
    </row>
    <row r="43093" spans="15:15" x14ac:dyDescent="0.2">
      <c r="O43093" s="223"/>
    </row>
    <row r="43094" spans="15:15" x14ac:dyDescent="0.2">
      <c r="O43094" s="223"/>
    </row>
    <row r="43095" spans="15:15" x14ac:dyDescent="0.2">
      <c r="O43095" s="223"/>
    </row>
    <row r="43096" spans="15:15" x14ac:dyDescent="0.2">
      <c r="O43096" s="223"/>
    </row>
    <row r="43097" spans="15:15" x14ac:dyDescent="0.2">
      <c r="O43097" s="223"/>
    </row>
    <row r="43098" spans="15:15" x14ac:dyDescent="0.2">
      <c r="O43098" s="223"/>
    </row>
    <row r="43099" spans="15:15" x14ac:dyDescent="0.2">
      <c r="O43099" s="223"/>
    </row>
    <row r="43100" spans="15:15" x14ac:dyDescent="0.2">
      <c r="O43100" s="223"/>
    </row>
    <row r="43101" spans="15:15" x14ac:dyDescent="0.2">
      <c r="O43101" s="223"/>
    </row>
    <row r="43102" spans="15:15" x14ac:dyDescent="0.2">
      <c r="O43102" s="223"/>
    </row>
    <row r="43103" spans="15:15" x14ac:dyDescent="0.2">
      <c r="O43103" s="223"/>
    </row>
    <row r="43104" spans="15:15" x14ac:dyDescent="0.2">
      <c r="O43104" s="223"/>
    </row>
    <row r="43105" spans="15:15" x14ac:dyDescent="0.2">
      <c r="O43105" s="223"/>
    </row>
    <row r="43106" spans="15:15" x14ac:dyDescent="0.2">
      <c r="O43106" s="223"/>
    </row>
    <row r="43107" spans="15:15" x14ac:dyDescent="0.2">
      <c r="O43107" s="223"/>
    </row>
    <row r="43108" spans="15:15" x14ac:dyDescent="0.2">
      <c r="O43108" s="223"/>
    </row>
    <row r="43109" spans="15:15" x14ac:dyDescent="0.2">
      <c r="O43109" s="223"/>
    </row>
    <row r="43110" spans="15:15" x14ac:dyDescent="0.2">
      <c r="O43110" s="223"/>
    </row>
    <row r="43111" spans="15:15" x14ac:dyDescent="0.2">
      <c r="O43111" s="223"/>
    </row>
    <row r="43112" spans="15:15" x14ac:dyDescent="0.2">
      <c r="O43112" s="223"/>
    </row>
    <row r="43113" spans="15:15" x14ac:dyDescent="0.2">
      <c r="O43113" s="223"/>
    </row>
    <row r="43114" spans="15:15" x14ac:dyDescent="0.2">
      <c r="O43114" s="223"/>
    </row>
    <row r="43115" spans="15:15" x14ac:dyDescent="0.2">
      <c r="O43115" s="223"/>
    </row>
    <row r="43116" spans="15:15" x14ac:dyDescent="0.2">
      <c r="O43116" s="223"/>
    </row>
    <row r="43117" spans="15:15" x14ac:dyDescent="0.2">
      <c r="O43117" s="223"/>
    </row>
    <row r="43118" spans="15:15" x14ac:dyDescent="0.2">
      <c r="O43118" s="223"/>
    </row>
    <row r="43119" spans="15:15" x14ac:dyDescent="0.2">
      <c r="O43119" s="223"/>
    </row>
    <row r="43120" spans="15:15" x14ac:dyDescent="0.2">
      <c r="O43120" s="223"/>
    </row>
    <row r="43121" spans="15:15" x14ac:dyDescent="0.2">
      <c r="O43121" s="223"/>
    </row>
    <row r="43122" spans="15:15" x14ac:dyDescent="0.2">
      <c r="O43122" s="223"/>
    </row>
    <row r="43123" spans="15:15" x14ac:dyDescent="0.2">
      <c r="O43123" s="223"/>
    </row>
    <row r="43124" spans="15:15" x14ac:dyDescent="0.2">
      <c r="O43124" s="223"/>
    </row>
    <row r="43125" spans="15:15" x14ac:dyDescent="0.2">
      <c r="O43125" s="223"/>
    </row>
    <row r="43126" spans="15:15" x14ac:dyDescent="0.2">
      <c r="O43126" s="223"/>
    </row>
    <row r="43127" spans="15:15" x14ac:dyDescent="0.2">
      <c r="O43127" s="223"/>
    </row>
    <row r="43128" spans="15:15" x14ac:dyDescent="0.2">
      <c r="O43128" s="223"/>
    </row>
    <row r="43129" spans="15:15" x14ac:dyDescent="0.2">
      <c r="O43129" s="223"/>
    </row>
    <row r="43130" spans="15:15" x14ac:dyDescent="0.2">
      <c r="O43130" s="223"/>
    </row>
    <row r="43131" spans="15:15" x14ac:dyDescent="0.2">
      <c r="O43131" s="223"/>
    </row>
    <row r="43132" spans="15:15" x14ac:dyDescent="0.2">
      <c r="O43132" s="223"/>
    </row>
    <row r="43133" spans="15:15" x14ac:dyDescent="0.2">
      <c r="O43133" s="223"/>
    </row>
    <row r="43134" spans="15:15" x14ac:dyDescent="0.2">
      <c r="O43134" s="223"/>
    </row>
    <row r="43135" spans="15:15" x14ac:dyDescent="0.2">
      <c r="O43135" s="223"/>
    </row>
    <row r="43136" spans="15:15" x14ac:dyDescent="0.2">
      <c r="O43136" s="223"/>
    </row>
    <row r="43137" spans="15:15" x14ac:dyDescent="0.2">
      <c r="O43137" s="223"/>
    </row>
    <row r="43138" spans="15:15" x14ac:dyDescent="0.2">
      <c r="O43138" s="223"/>
    </row>
    <row r="43139" spans="15:15" x14ac:dyDescent="0.2">
      <c r="O43139" s="223"/>
    </row>
    <row r="43140" spans="15:15" x14ac:dyDescent="0.2">
      <c r="O43140" s="223"/>
    </row>
    <row r="43141" spans="15:15" x14ac:dyDescent="0.2">
      <c r="O43141" s="223"/>
    </row>
    <row r="43142" spans="15:15" x14ac:dyDescent="0.2">
      <c r="O43142" s="223"/>
    </row>
    <row r="43143" spans="15:15" x14ac:dyDescent="0.2">
      <c r="O43143" s="223"/>
    </row>
    <row r="43144" spans="15:15" x14ac:dyDescent="0.2">
      <c r="O43144" s="223"/>
    </row>
    <row r="43145" spans="15:15" x14ac:dyDescent="0.2">
      <c r="O43145" s="223"/>
    </row>
    <row r="43146" spans="15:15" x14ac:dyDescent="0.2">
      <c r="O43146" s="223"/>
    </row>
    <row r="43147" spans="15:15" x14ac:dyDescent="0.2">
      <c r="O43147" s="223"/>
    </row>
    <row r="43148" spans="15:15" x14ac:dyDescent="0.2">
      <c r="O43148" s="223"/>
    </row>
    <row r="43149" spans="15:15" x14ac:dyDescent="0.2">
      <c r="O43149" s="223"/>
    </row>
    <row r="43150" spans="15:15" x14ac:dyDescent="0.2">
      <c r="O43150" s="223"/>
    </row>
    <row r="43151" spans="15:15" x14ac:dyDescent="0.2">
      <c r="O43151" s="223"/>
    </row>
    <row r="43152" spans="15:15" x14ac:dyDescent="0.2">
      <c r="O43152" s="223"/>
    </row>
    <row r="43153" spans="15:15" x14ac:dyDescent="0.2">
      <c r="O43153" s="223"/>
    </row>
    <row r="43154" spans="15:15" x14ac:dyDescent="0.2">
      <c r="O43154" s="223"/>
    </row>
    <row r="43155" spans="15:15" x14ac:dyDescent="0.2">
      <c r="O43155" s="223"/>
    </row>
    <row r="43156" spans="15:15" x14ac:dyDescent="0.2">
      <c r="O43156" s="223"/>
    </row>
    <row r="43157" spans="15:15" x14ac:dyDescent="0.2">
      <c r="O43157" s="223"/>
    </row>
    <row r="43158" spans="15:15" x14ac:dyDescent="0.2">
      <c r="O43158" s="223"/>
    </row>
    <row r="43159" spans="15:15" x14ac:dyDescent="0.2">
      <c r="O43159" s="223"/>
    </row>
    <row r="43160" spans="15:15" x14ac:dyDescent="0.2">
      <c r="O43160" s="223"/>
    </row>
    <row r="43161" spans="15:15" x14ac:dyDescent="0.2">
      <c r="O43161" s="223"/>
    </row>
    <row r="43162" spans="15:15" x14ac:dyDescent="0.2">
      <c r="O43162" s="223"/>
    </row>
    <row r="43163" spans="15:15" x14ac:dyDescent="0.2">
      <c r="O43163" s="223"/>
    </row>
    <row r="43164" spans="15:15" x14ac:dyDescent="0.2">
      <c r="O43164" s="223"/>
    </row>
    <row r="43165" spans="15:15" x14ac:dyDescent="0.2">
      <c r="O43165" s="223"/>
    </row>
    <row r="43166" spans="15:15" x14ac:dyDescent="0.2">
      <c r="O43166" s="223"/>
    </row>
    <row r="43167" spans="15:15" x14ac:dyDescent="0.2">
      <c r="O43167" s="223"/>
    </row>
    <row r="43168" spans="15:15" x14ac:dyDescent="0.2">
      <c r="O43168" s="223"/>
    </row>
    <row r="43169" spans="15:15" x14ac:dyDescent="0.2">
      <c r="O43169" s="223"/>
    </row>
    <row r="43170" spans="15:15" x14ac:dyDescent="0.2">
      <c r="O43170" s="223"/>
    </row>
    <row r="43171" spans="15:15" x14ac:dyDescent="0.2">
      <c r="O43171" s="223"/>
    </row>
    <row r="43172" spans="15:15" x14ac:dyDescent="0.2">
      <c r="O43172" s="223"/>
    </row>
    <row r="43173" spans="15:15" x14ac:dyDescent="0.2">
      <c r="O43173" s="223"/>
    </row>
    <row r="43174" spans="15:15" x14ac:dyDescent="0.2">
      <c r="O43174" s="223"/>
    </row>
    <row r="43175" spans="15:15" x14ac:dyDescent="0.2">
      <c r="O43175" s="223"/>
    </row>
    <row r="43176" spans="15:15" x14ac:dyDescent="0.2">
      <c r="O43176" s="223"/>
    </row>
    <row r="43177" spans="15:15" x14ac:dyDescent="0.2">
      <c r="O43177" s="223"/>
    </row>
    <row r="43178" spans="15:15" x14ac:dyDescent="0.2">
      <c r="O43178" s="223"/>
    </row>
    <row r="43179" spans="15:15" x14ac:dyDescent="0.2">
      <c r="O43179" s="223"/>
    </row>
    <row r="43180" spans="15:15" x14ac:dyDescent="0.2">
      <c r="O43180" s="223"/>
    </row>
    <row r="43181" spans="15:15" x14ac:dyDescent="0.2">
      <c r="O43181" s="223"/>
    </row>
    <row r="43182" spans="15:15" x14ac:dyDescent="0.2">
      <c r="O43182" s="223"/>
    </row>
    <row r="43183" spans="15:15" x14ac:dyDescent="0.2">
      <c r="O43183" s="223"/>
    </row>
    <row r="43184" spans="15:15" x14ac:dyDescent="0.2">
      <c r="O43184" s="223"/>
    </row>
    <row r="43185" spans="15:15" x14ac:dyDescent="0.2">
      <c r="O43185" s="223"/>
    </row>
    <row r="43186" spans="15:15" x14ac:dyDescent="0.2">
      <c r="O43186" s="223"/>
    </row>
    <row r="43187" spans="15:15" x14ac:dyDescent="0.2">
      <c r="O43187" s="223"/>
    </row>
    <row r="43188" spans="15:15" x14ac:dyDescent="0.2">
      <c r="O43188" s="223"/>
    </row>
    <row r="43189" spans="15:15" x14ac:dyDescent="0.2">
      <c r="O43189" s="223"/>
    </row>
    <row r="43190" spans="15:15" x14ac:dyDescent="0.2">
      <c r="O43190" s="223"/>
    </row>
    <row r="43191" spans="15:15" x14ac:dyDescent="0.2">
      <c r="O43191" s="223"/>
    </row>
    <row r="43192" spans="15:15" x14ac:dyDescent="0.2">
      <c r="O43192" s="223"/>
    </row>
    <row r="43193" spans="15:15" x14ac:dyDescent="0.2">
      <c r="O43193" s="223"/>
    </row>
    <row r="43194" spans="15:15" x14ac:dyDescent="0.2">
      <c r="O43194" s="223"/>
    </row>
    <row r="43195" spans="15:15" x14ac:dyDescent="0.2">
      <c r="O43195" s="223"/>
    </row>
    <row r="43196" spans="15:15" x14ac:dyDescent="0.2">
      <c r="O43196" s="223"/>
    </row>
    <row r="43197" spans="15:15" x14ac:dyDescent="0.2">
      <c r="O43197" s="223"/>
    </row>
    <row r="43198" spans="15:15" x14ac:dyDescent="0.2">
      <c r="O43198" s="223"/>
    </row>
    <row r="43199" spans="15:15" x14ac:dyDescent="0.2">
      <c r="O43199" s="223"/>
    </row>
    <row r="43200" spans="15:15" x14ac:dyDescent="0.2">
      <c r="O43200" s="223"/>
    </row>
    <row r="43201" spans="15:15" x14ac:dyDescent="0.2">
      <c r="O43201" s="223"/>
    </row>
    <row r="43202" spans="15:15" x14ac:dyDescent="0.2">
      <c r="O43202" s="223"/>
    </row>
    <row r="43203" spans="15:15" x14ac:dyDescent="0.2">
      <c r="O43203" s="223"/>
    </row>
    <row r="43204" spans="15:15" x14ac:dyDescent="0.2">
      <c r="O43204" s="223"/>
    </row>
    <row r="43205" spans="15:15" x14ac:dyDescent="0.2">
      <c r="O43205" s="223"/>
    </row>
    <row r="43206" spans="15:15" x14ac:dyDescent="0.2">
      <c r="O43206" s="223"/>
    </row>
    <row r="43207" spans="15:15" x14ac:dyDescent="0.2">
      <c r="O43207" s="223"/>
    </row>
    <row r="43208" spans="15:15" x14ac:dyDescent="0.2">
      <c r="O43208" s="223"/>
    </row>
    <row r="43209" spans="15:15" x14ac:dyDescent="0.2">
      <c r="O43209" s="223"/>
    </row>
    <row r="43210" spans="15:15" x14ac:dyDescent="0.2">
      <c r="O43210" s="223"/>
    </row>
    <row r="43211" spans="15:15" x14ac:dyDescent="0.2">
      <c r="O43211" s="223"/>
    </row>
    <row r="43212" spans="15:15" x14ac:dyDescent="0.2">
      <c r="O43212" s="223"/>
    </row>
    <row r="43213" spans="15:15" x14ac:dyDescent="0.2">
      <c r="O43213" s="223"/>
    </row>
    <row r="43214" spans="15:15" x14ac:dyDescent="0.2">
      <c r="O43214" s="223"/>
    </row>
    <row r="43215" spans="15:15" x14ac:dyDescent="0.2">
      <c r="O43215" s="223"/>
    </row>
    <row r="43216" spans="15:15" x14ac:dyDescent="0.2">
      <c r="O43216" s="223"/>
    </row>
    <row r="43217" spans="15:15" x14ac:dyDescent="0.2">
      <c r="O43217" s="223"/>
    </row>
    <row r="43218" spans="15:15" x14ac:dyDescent="0.2">
      <c r="O43218" s="223"/>
    </row>
    <row r="43219" spans="15:15" x14ac:dyDescent="0.2">
      <c r="O43219" s="223"/>
    </row>
    <row r="43220" spans="15:15" x14ac:dyDescent="0.2">
      <c r="O43220" s="223"/>
    </row>
    <row r="43221" spans="15:15" x14ac:dyDescent="0.2">
      <c r="O43221" s="223"/>
    </row>
    <row r="43222" spans="15:15" x14ac:dyDescent="0.2">
      <c r="O43222" s="223"/>
    </row>
    <row r="43223" spans="15:15" x14ac:dyDescent="0.2">
      <c r="O43223" s="223"/>
    </row>
    <row r="43224" spans="15:15" x14ac:dyDescent="0.2">
      <c r="O43224" s="223"/>
    </row>
    <row r="43225" spans="15:15" x14ac:dyDescent="0.2">
      <c r="O43225" s="223"/>
    </row>
    <row r="43226" spans="15:15" x14ac:dyDescent="0.2">
      <c r="O43226" s="223"/>
    </row>
    <row r="43227" spans="15:15" x14ac:dyDescent="0.2">
      <c r="O43227" s="223"/>
    </row>
    <row r="43228" spans="15:15" x14ac:dyDescent="0.2">
      <c r="O43228" s="223"/>
    </row>
    <row r="43229" spans="15:15" x14ac:dyDescent="0.2">
      <c r="O43229" s="223"/>
    </row>
    <row r="43230" spans="15:15" x14ac:dyDescent="0.2">
      <c r="O43230" s="223"/>
    </row>
    <row r="43231" spans="15:15" x14ac:dyDescent="0.2">
      <c r="O43231" s="223"/>
    </row>
    <row r="43232" spans="15:15" x14ac:dyDescent="0.2">
      <c r="O43232" s="223"/>
    </row>
    <row r="43233" spans="15:15" x14ac:dyDescent="0.2">
      <c r="O43233" s="223"/>
    </row>
    <row r="43234" spans="15:15" x14ac:dyDescent="0.2">
      <c r="O43234" s="223"/>
    </row>
    <row r="43235" spans="15:15" x14ac:dyDescent="0.2">
      <c r="O43235" s="223"/>
    </row>
    <row r="43236" spans="15:15" x14ac:dyDescent="0.2">
      <c r="O43236" s="223"/>
    </row>
    <row r="43237" spans="15:15" x14ac:dyDescent="0.2">
      <c r="O43237" s="223"/>
    </row>
    <row r="43238" spans="15:15" x14ac:dyDescent="0.2">
      <c r="O43238" s="223"/>
    </row>
    <row r="43239" spans="15:15" x14ac:dyDescent="0.2">
      <c r="O43239" s="223"/>
    </row>
    <row r="43240" spans="15:15" x14ac:dyDescent="0.2">
      <c r="O43240" s="223"/>
    </row>
    <row r="43241" spans="15:15" x14ac:dyDescent="0.2">
      <c r="O43241" s="223"/>
    </row>
    <row r="43242" spans="15:15" x14ac:dyDescent="0.2">
      <c r="O43242" s="223"/>
    </row>
    <row r="43243" spans="15:15" x14ac:dyDescent="0.2">
      <c r="O43243" s="223"/>
    </row>
    <row r="43244" spans="15:15" x14ac:dyDescent="0.2">
      <c r="O43244" s="223"/>
    </row>
    <row r="43245" spans="15:15" x14ac:dyDescent="0.2">
      <c r="O43245" s="223"/>
    </row>
    <row r="43246" spans="15:15" x14ac:dyDescent="0.2">
      <c r="O43246" s="223"/>
    </row>
    <row r="43247" spans="15:15" x14ac:dyDescent="0.2">
      <c r="O43247" s="223"/>
    </row>
    <row r="43248" spans="15:15" x14ac:dyDescent="0.2">
      <c r="O43248" s="223"/>
    </row>
    <row r="43249" spans="15:15" x14ac:dyDescent="0.2">
      <c r="O43249" s="223"/>
    </row>
    <row r="43250" spans="15:15" x14ac:dyDescent="0.2">
      <c r="O43250" s="223"/>
    </row>
    <row r="43251" spans="15:15" x14ac:dyDescent="0.2">
      <c r="O43251" s="223"/>
    </row>
    <row r="43252" spans="15:15" x14ac:dyDescent="0.2">
      <c r="O43252" s="223"/>
    </row>
    <row r="43253" spans="15:15" x14ac:dyDescent="0.2">
      <c r="O43253" s="223"/>
    </row>
    <row r="43254" spans="15:15" x14ac:dyDescent="0.2">
      <c r="O43254" s="223"/>
    </row>
    <row r="43255" spans="15:15" x14ac:dyDescent="0.2">
      <c r="O43255" s="223"/>
    </row>
    <row r="43256" spans="15:15" x14ac:dyDescent="0.2">
      <c r="O43256" s="223"/>
    </row>
    <row r="43257" spans="15:15" x14ac:dyDescent="0.2">
      <c r="O43257" s="223"/>
    </row>
    <row r="43258" spans="15:15" x14ac:dyDescent="0.2">
      <c r="O43258" s="223"/>
    </row>
    <row r="43259" spans="15:15" x14ac:dyDescent="0.2">
      <c r="O43259" s="223"/>
    </row>
    <row r="43260" spans="15:15" x14ac:dyDescent="0.2">
      <c r="O43260" s="223"/>
    </row>
    <row r="43261" spans="15:15" x14ac:dyDescent="0.2">
      <c r="O43261" s="223"/>
    </row>
    <row r="43262" spans="15:15" x14ac:dyDescent="0.2">
      <c r="O43262" s="223"/>
    </row>
    <row r="43263" spans="15:15" x14ac:dyDescent="0.2">
      <c r="O43263" s="223"/>
    </row>
    <row r="43264" spans="15:15" x14ac:dyDescent="0.2">
      <c r="O43264" s="223"/>
    </row>
    <row r="43265" spans="15:15" x14ac:dyDescent="0.2">
      <c r="O43265" s="223"/>
    </row>
    <row r="43266" spans="15:15" x14ac:dyDescent="0.2">
      <c r="O43266" s="223"/>
    </row>
    <row r="43267" spans="15:15" x14ac:dyDescent="0.2">
      <c r="O43267" s="223"/>
    </row>
    <row r="43268" spans="15:15" x14ac:dyDescent="0.2">
      <c r="O43268" s="223"/>
    </row>
    <row r="43269" spans="15:15" x14ac:dyDescent="0.2">
      <c r="O43269" s="223"/>
    </row>
    <row r="43270" spans="15:15" x14ac:dyDescent="0.2">
      <c r="O43270" s="223"/>
    </row>
    <row r="43271" spans="15:15" x14ac:dyDescent="0.2">
      <c r="O43271" s="223"/>
    </row>
    <row r="43272" spans="15:15" x14ac:dyDescent="0.2">
      <c r="O43272" s="223"/>
    </row>
    <row r="43273" spans="15:15" x14ac:dyDescent="0.2">
      <c r="O43273" s="223"/>
    </row>
    <row r="43274" spans="15:15" x14ac:dyDescent="0.2">
      <c r="O43274" s="223"/>
    </row>
    <row r="43275" spans="15:15" x14ac:dyDescent="0.2">
      <c r="O43275" s="223"/>
    </row>
    <row r="43276" spans="15:15" x14ac:dyDescent="0.2">
      <c r="O43276" s="223"/>
    </row>
    <row r="43277" spans="15:15" x14ac:dyDescent="0.2">
      <c r="O43277" s="223"/>
    </row>
    <row r="43278" spans="15:15" x14ac:dyDescent="0.2">
      <c r="O43278" s="223"/>
    </row>
    <row r="43279" spans="15:15" x14ac:dyDescent="0.2">
      <c r="O43279" s="223"/>
    </row>
    <row r="43280" spans="15:15" x14ac:dyDescent="0.2">
      <c r="O43280" s="223"/>
    </row>
    <row r="43281" spans="15:15" x14ac:dyDescent="0.2">
      <c r="O43281" s="223"/>
    </row>
    <row r="43282" spans="15:15" x14ac:dyDescent="0.2">
      <c r="O43282" s="223"/>
    </row>
    <row r="43283" spans="15:15" x14ac:dyDescent="0.2">
      <c r="O43283" s="223"/>
    </row>
    <row r="43284" spans="15:15" x14ac:dyDescent="0.2">
      <c r="O43284" s="223"/>
    </row>
    <row r="43285" spans="15:15" x14ac:dyDescent="0.2">
      <c r="O43285" s="223"/>
    </row>
    <row r="43286" spans="15:15" x14ac:dyDescent="0.2">
      <c r="O43286" s="223"/>
    </row>
    <row r="43287" spans="15:15" x14ac:dyDescent="0.2">
      <c r="O43287" s="223"/>
    </row>
    <row r="43288" spans="15:15" x14ac:dyDescent="0.2">
      <c r="O43288" s="223"/>
    </row>
    <row r="43289" spans="15:15" x14ac:dyDescent="0.2">
      <c r="O43289" s="223"/>
    </row>
    <row r="43290" spans="15:15" x14ac:dyDescent="0.2">
      <c r="O43290" s="223"/>
    </row>
    <row r="43291" spans="15:15" x14ac:dyDescent="0.2">
      <c r="O43291" s="223"/>
    </row>
    <row r="43292" spans="15:15" x14ac:dyDescent="0.2">
      <c r="O43292" s="223"/>
    </row>
    <row r="43293" spans="15:15" x14ac:dyDescent="0.2">
      <c r="O43293" s="223"/>
    </row>
    <row r="43294" spans="15:15" x14ac:dyDescent="0.2">
      <c r="O43294" s="223"/>
    </row>
    <row r="43295" spans="15:15" x14ac:dyDescent="0.2">
      <c r="O43295" s="223"/>
    </row>
    <row r="43296" spans="15:15" x14ac:dyDescent="0.2">
      <c r="O43296" s="223"/>
    </row>
    <row r="43297" spans="15:15" x14ac:dyDescent="0.2">
      <c r="O43297" s="223"/>
    </row>
    <row r="43298" spans="15:15" x14ac:dyDescent="0.2">
      <c r="O43298" s="223"/>
    </row>
    <row r="43299" spans="15:15" x14ac:dyDescent="0.2">
      <c r="O43299" s="223"/>
    </row>
    <row r="43300" spans="15:15" x14ac:dyDescent="0.2">
      <c r="O43300" s="223"/>
    </row>
    <row r="43301" spans="15:15" x14ac:dyDescent="0.2">
      <c r="O43301" s="223"/>
    </row>
    <row r="43302" spans="15:15" x14ac:dyDescent="0.2">
      <c r="O43302" s="223"/>
    </row>
    <row r="43303" spans="15:15" x14ac:dyDescent="0.2">
      <c r="O43303" s="223"/>
    </row>
    <row r="43304" spans="15:15" x14ac:dyDescent="0.2">
      <c r="O43304" s="223"/>
    </row>
    <row r="43305" spans="15:15" x14ac:dyDescent="0.2">
      <c r="O43305" s="223"/>
    </row>
    <row r="43306" spans="15:15" x14ac:dyDescent="0.2">
      <c r="O43306" s="223"/>
    </row>
    <row r="43307" spans="15:15" x14ac:dyDescent="0.2">
      <c r="O43307" s="223"/>
    </row>
    <row r="43308" spans="15:15" x14ac:dyDescent="0.2">
      <c r="O43308" s="223"/>
    </row>
    <row r="43309" spans="15:15" x14ac:dyDescent="0.2">
      <c r="O43309" s="223"/>
    </row>
    <row r="43310" spans="15:15" x14ac:dyDescent="0.2">
      <c r="O43310" s="223"/>
    </row>
    <row r="43311" spans="15:15" x14ac:dyDescent="0.2">
      <c r="O43311" s="223"/>
    </row>
    <row r="43312" spans="15:15" x14ac:dyDescent="0.2">
      <c r="O43312" s="223"/>
    </row>
    <row r="43313" spans="15:15" x14ac:dyDescent="0.2">
      <c r="O43313" s="223"/>
    </row>
    <row r="43314" spans="15:15" x14ac:dyDescent="0.2">
      <c r="O43314" s="223"/>
    </row>
    <row r="43315" spans="15:15" x14ac:dyDescent="0.2">
      <c r="O43315" s="223"/>
    </row>
    <row r="43316" spans="15:15" x14ac:dyDescent="0.2">
      <c r="O43316" s="223"/>
    </row>
    <row r="43317" spans="15:15" x14ac:dyDescent="0.2">
      <c r="O43317" s="223"/>
    </row>
    <row r="43318" spans="15:15" x14ac:dyDescent="0.2">
      <c r="O43318" s="223"/>
    </row>
    <row r="43319" spans="15:15" x14ac:dyDescent="0.2">
      <c r="O43319" s="223"/>
    </row>
    <row r="43320" spans="15:15" x14ac:dyDescent="0.2">
      <c r="O43320" s="223"/>
    </row>
    <row r="43321" spans="15:15" x14ac:dyDescent="0.2">
      <c r="O43321" s="223"/>
    </row>
    <row r="43322" spans="15:15" x14ac:dyDescent="0.2">
      <c r="O43322" s="223"/>
    </row>
    <row r="43323" spans="15:15" x14ac:dyDescent="0.2">
      <c r="O43323" s="223"/>
    </row>
    <row r="43324" spans="15:15" x14ac:dyDescent="0.2">
      <c r="O43324" s="223"/>
    </row>
    <row r="43325" spans="15:15" x14ac:dyDescent="0.2">
      <c r="O43325" s="223"/>
    </row>
    <row r="43326" spans="15:15" x14ac:dyDescent="0.2">
      <c r="O43326" s="223"/>
    </row>
    <row r="43327" spans="15:15" x14ac:dyDescent="0.2">
      <c r="O43327" s="223"/>
    </row>
    <row r="43328" spans="15:15" x14ac:dyDescent="0.2">
      <c r="O43328" s="223"/>
    </row>
    <row r="43329" spans="15:15" x14ac:dyDescent="0.2">
      <c r="O43329" s="223"/>
    </row>
    <row r="43330" spans="15:15" x14ac:dyDescent="0.2">
      <c r="O43330" s="223"/>
    </row>
    <row r="43331" spans="15:15" x14ac:dyDescent="0.2">
      <c r="O43331" s="223"/>
    </row>
    <row r="43332" spans="15:15" x14ac:dyDescent="0.2">
      <c r="O43332" s="223"/>
    </row>
    <row r="43333" spans="15:15" x14ac:dyDescent="0.2">
      <c r="O43333" s="223"/>
    </row>
    <row r="43334" spans="15:15" x14ac:dyDescent="0.2">
      <c r="O43334" s="223"/>
    </row>
    <row r="43335" spans="15:15" x14ac:dyDescent="0.2">
      <c r="O43335" s="223"/>
    </row>
    <row r="43336" spans="15:15" x14ac:dyDescent="0.2">
      <c r="O43336" s="223"/>
    </row>
    <row r="43337" spans="15:15" x14ac:dyDescent="0.2">
      <c r="O43337" s="223"/>
    </row>
    <row r="43338" spans="15:15" x14ac:dyDescent="0.2">
      <c r="O43338" s="223"/>
    </row>
    <row r="43339" spans="15:15" x14ac:dyDescent="0.2">
      <c r="O43339" s="223"/>
    </row>
    <row r="43340" spans="15:15" x14ac:dyDescent="0.2">
      <c r="O43340" s="223"/>
    </row>
    <row r="43341" spans="15:15" x14ac:dyDescent="0.2">
      <c r="O43341" s="223"/>
    </row>
    <row r="43342" spans="15:15" x14ac:dyDescent="0.2">
      <c r="O43342" s="223"/>
    </row>
    <row r="43343" spans="15:15" x14ac:dyDescent="0.2">
      <c r="O43343" s="223"/>
    </row>
    <row r="43344" spans="15:15" x14ac:dyDescent="0.2">
      <c r="O43344" s="223"/>
    </row>
    <row r="43345" spans="15:15" x14ac:dyDescent="0.2">
      <c r="O43345" s="223"/>
    </row>
    <row r="43346" spans="15:15" x14ac:dyDescent="0.2">
      <c r="O43346" s="223"/>
    </row>
    <row r="43347" spans="15:15" x14ac:dyDescent="0.2">
      <c r="O43347" s="223"/>
    </row>
    <row r="43348" spans="15:15" x14ac:dyDescent="0.2">
      <c r="O43348" s="223"/>
    </row>
    <row r="43349" spans="15:15" x14ac:dyDescent="0.2">
      <c r="O43349" s="223"/>
    </row>
    <row r="43350" spans="15:15" x14ac:dyDescent="0.2">
      <c r="O43350" s="223"/>
    </row>
    <row r="43351" spans="15:15" x14ac:dyDescent="0.2">
      <c r="O43351" s="223"/>
    </row>
    <row r="43352" spans="15:15" x14ac:dyDescent="0.2">
      <c r="O43352" s="223"/>
    </row>
    <row r="43353" spans="15:15" x14ac:dyDescent="0.2">
      <c r="O43353" s="223"/>
    </row>
    <row r="43354" spans="15:15" x14ac:dyDescent="0.2">
      <c r="O43354" s="223"/>
    </row>
    <row r="43355" spans="15:15" x14ac:dyDescent="0.2">
      <c r="O43355" s="223"/>
    </row>
    <row r="43356" spans="15:15" x14ac:dyDescent="0.2">
      <c r="O43356" s="223"/>
    </row>
    <row r="43357" spans="15:15" x14ac:dyDescent="0.2">
      <c r="O43357" s="223"/>
    </row>
    <row r="43358" spans="15:15" x14ac:dyDescent="0.2">
      <c r="O43358" s="223"/>
    </row>
    <row r="43359" spans="15:15" x14ac:dyDescent="0.2">
      <c r="O43359" s="223"/>
    </row>
    <row r="43360" spans="15:15" x14ac:dyDescent="0.2">
      <c r="O43360" s="223"/>
    </row>
    <row r="43361" spans="15:15" x14ac:dyDescent="0.2">
      <c r="O43361" s="223"/>
    </row>
    <row r="43362" spans="15:15" x14ac:dyDescent="0.2">
      <c r="O43362" s="223"/>
    </row>
    <row r="43363" spans="15:15" x14ac:dyDescent="0.2">
      <c r="O43363" s="223"/>
    </row>
    <row r="43364" spans="15:15" x14ac:dyDescent="0.2">
      <c r="O43364" s="223"/>
    </row>
    <row r="43365" spans="15:15" x14ac:dyDescent="0.2">
      <c r="O43365" s="223"/>
    </row>
    <row r="43366" spans="15:15" x14ac:dyDescent="0.2">
      <c r="O43366" s="223"/>
    </row>
    <row r="43367" spans="15:15" x14ac:dyDescent="0.2">
      <c r="O43367" s="223"/>
    </row>
    <row r="43368" spans="15:15" x14ac:dyDescent="0.2">
      <c r="O43368" s="223"/>
    </row>
    <row r="43369" spans="15:15" x14ac:dyDescent="0.2">
      <c r="O43369" s="223"/>
    </row>
    <row r="43370" spans="15:15" x14ac:dyDescent="0.2">
      <c r="O43370" s="223"/>
    </row>
    <row r="43371" spans="15:15" x14ac:dyDescent="0.2">
      <c r="O43371" s="223"/>
    </row>
    <row r="43372" spans="15:15" x14ac:dyDescent="0.2">
      <c r="O43372" s="223"/>
    </row>
    <row r="43373" spans="15:15" x14ac:dyDescent="0.2">
      <c r="O43373" s="223"/>
    </row>
    <row r="43374" spans="15:15" x14ac:dyDescent="0.2">
      <c r="O43374" s="223"/>
    </row>
    <row r="43375" spans="15:15" x14ac:dyDescent="0.2">
      <c r="O43375" s="223"/>
    </row>
    <row r="43376" spans="15:15" x14ac:dyDescent="0.2">
      <c r="O43376" s="223"/>
    </row>
    <row r="43377" spans="15:15" x14ac:dyDescent="0.2">
      <c r="O43377" s="223"/>
    </row>
    <row r="43378" spans="15:15" x14ac:dyDescent="0.2">
      <c r="O43378" s="223"/>
    </row>
    <row r="43379" spans="15:15" x14ac:dyDescent="0.2">
      <c r="O43379" s="223"/>
    </row>
    <row r="43380" spans="15:15" x14ac:dyDescent="0.2">
      <c r="O43380" s="223"/>
    </row>
    <row r="43381" spans="15:15" x14ac:dyDescent="0.2">
      <c r="O43381" s="223"/>
    </row>
    <row r="43382" spans="15:15" x14ac:dyDescent="0.2">
      <c r="O43382" s="223"/>
    </row>
    <row r="43383" spans="15:15" x14ac:dyDescent="0.2">
      <c r="O43383" s="223"/>
    </row>
    <row r="43384" spans="15:15" x14ac:dyDescent="0.2">
      <c r="O43384" s="223"/>
    </row>
    <row r="43385" spans="15:15" x14ac:dyDescent="0.2">
      <c r="O43385" s="223"/>
    </row>
    <row r="43386" spans="15:15" x14ac:dyDescent="0.2">
      <c r="O43386" s="223"/>
    </row>
    <row r="43387" spans="15:15" x14ac:dyDescent="0.2">
      <c r="O43387" s="223"/>
    </row>
    <row r="43388" spans="15:15" x14ac:dyDescent="0.2">
      <c r="O43388" s="223"/>
    </row>
    <row r="43389" spans="15:15" x14ac:dyDescent="0.2">
      <c r="O43389" s="223"/>
    </row>
    <row r="43390" spans="15:15" x14ac:dyDescent="0.2">
      <c r="O43390" s="223"/>
    </row>
    <row r="43391" spans="15:15" x14ac:dyDescent="0.2">
      <c r="O43391" s="223"/>
    </row>
    <row r="43392" spans="15:15" x14ac:dyDescent="0.2">
      <c r="O43392" s="223"/>
    </row>
    <row r="43393" spans="15:15" x14ac:dyDescent="0.2">
      <c r="O43393" s="223"/>
    </row>
    <row r="43394" spans="15:15" x14ac:dyDescent="0.2">
      <c r="O43394" s="223"/>
    </row>
    <row r="43395" spans="15:15" x14ac:dyDescent="0.2">
      <c r="O43395" s="223"/>
    </row>
    <row r="43396" spans="15:15" x14ac:dyDescent="0.2">
      <c r="O43396" s="223"/>
    </row>
    <row r="43397" spans="15:15" x14ac:dyDescent="0.2">
      <c r="O43397" s="223"/>
    </row>
    <row r="43398" spans="15:15" x14ac:dyDescent="0.2">
      <c r="O43398" s="223"/>
    </row>
    <row r="43399" spans="15:15" x14ac:dyDescent="0.2">
      <c r="O43399" s="223"/>
    </row>
    <row r="43400" spans="15:15" x14ac:dyDescent="0.2">
      <c r="O43400" s="223"/>
    </row>
    <row r="43401" spans="15:15" x14ac:dyDescent="0.2">
      <c r="O43401" s="223"/>
    </row>
    <row r="43402" spans="15:15" x14ac:dyDescent="0.2">
      <c r="O43402" s="223"/>
    </row>
    <row r="43403" spans="15:15" x14ac:dyDescent="0.2">
      <c r="O43403" s="223"/>
    </row>
    <row r="43404" spans="15:15" x14ac:dyDescent="0.2">
      <c r="O43404" s="223"/>
    </row>
    <row r="43405" spans="15:15" x14ac:dyDescent="0.2">
      <c r="O43405" s="223"/>
    </row>
    <row r="43406" spans="15:15" x14ac:dyDescent="0.2">
      <c r="O43406" s="223"/>
    </row>
    <row r="43407" spans="15:15" x14ac:dyDescent="0.2">
      <c r="O43407" s="223"/>
    </row>
    <row r="43408" spans="15:15" x14ac:dyDescent="0.2">
      <c r="O43408" s="223"/>
    </row>
    <row r="43409" spans="15:15" x14ac:dyDescent="0.2">
      <c r="O43409" s="223"/>
    </row>
    <row r="43410" spans="15:15" x14ac:dyDescent="0.2">
      <c r="O43410" s="223"/>
    </row>
    <row r="43411" spans="15:15" x14ac:dyDescent="0.2">
      <c r="O43411" s="223"/>
    </row>
    <row r="43412" spans="15:15" x14ac:dyDescent="0.2">
      <c r="O43412" s="223"/>
    </row>
    <row r="43413" spans="15:15" x14ac:dyDescent="0.2">
      <c r="O43413" s="223"/>
    </row>
    <row r="43414" spans="15:15" x14ac:dyDescent="0.2">
      <c r="O43414" s="223"/>
    </row>
    <row r="43415" spans="15:15" x14ac:dyDescent="0.2">
      <c r="O43415" s="223"/>
    </row>
    <row r="43416" spans="15:15" x14ac:dyDescent="0.2">
      <c r="O43416" s="223"/>
    </row>
    <row r="43417" spans="15:15" x14ac:dyDescent="0.2">
      <c r="O43417" s="223"/>
    </row>
    <row r="43418" spans="15:15" x14ac:dyDescent="0.2">
      <c r="O43418" s="223"/>
    </row>
    <row r="43419" spans="15:15" x14ac:dyDescent="0.2">
      <c r="O43419" s="223"/>
    </row>
    <row r="43420" spans="15:15" x14ac:dyDescent="0.2">
      <c r="O43420" s="223"/>
    </row>
    <row r="43421" spans="15:15" x14ac:dyDescent="0.2">
      <c r="O43421" s="223"/>
    </row>
    <row r="43422" spans="15:15" x14ac:dyDescent="0.2">
      <c r="O43422" s="223"/>
    </row>
    <row r="43423" spans="15:15" x14ac:dyDescent="0.2">
      <c r="O43423" s="223"/>
    </row>
    <row r="43424" spans="15:15" x14ac:dyDescent="0.2">
      <c r="O43424" s="223"/>
    </row>
    <row r="43425" spans="15:15" x14ac:dyDescent="0.2">
      <c r="O43425" s="223"/>
    </row>
    <row r="43426" spans="15:15" x14ac:dyDescent="0.2">
      <c r="O43426" s="223"/>
    </row>
    <row r="43427" spans="15:15" x14ac:dyDescent="0.2">
      <c r="O43427" s="223"/>
    </row>
    <row r="43428" spans="15:15" x14ac:dyDescent="0.2">
      <c r="O43428" s="223"/>
    </row>
    <row r="43429" spans="15:15" x14ac:dyDescent="0.2">
      <c r="O43429" s="223"/>
    </row>
    <row r="43430" spans="15:15" x14ac:dyDescent="0.2">
      <c r="O43430" s="223"/>
    </row>
    <row r="43431" spans="15:15" x14ac:dyDescent="0.2">
      <c r="O43431" s="223"/>
    </row>
    <row r="43432" spans="15:15" x14ac:dyDescent="0.2">
      <c r="O43432" s="223"/>
    </row>
    <row r="43433" spans="15:15" x14ac:dyDescent="0.2">
      <c r="O43433" s="223"/>
    </row>
    <row r="43434" spans="15:15" x14ac:dyDescent="0.2">
      <c r="O43434" s="223"/>
    </row>
    <row r="43435" spans="15:15" x14ac:dyDescent="0.2">
      <c r="O43435" s="223"/>
    </row>
    <row r="43436" spans="15:15" x14ac:dyDescent="0.2">
      <c r="O43436" s="223"/>
    </row>
    <row r="43437" spans="15:15" x14ac:dyDescent="0.2">
      <c r="O43437" s="223"/>
    </row>
    <row r="43438" spans="15:15" x14ac:dyDescent="0.2">
      <c r="O43438" s="223"/>
    </row>
    <row r="43439" spans="15:15" x14ac:dyDescent="0.2">
      <c r="O43439" s="223"/>
    </row>
    <row r="43440" spans="15:15" x14ac:dyDescent="0.2">
      <c r="O43440" s="223"/>
    </row>
    <row r="43441" spans="15:15" x14ac:dyDescent="0.2">
      <c r="O43441" s="223"/>
    </row>
    <row r="43442" spans="15:15" x14ac:dyDescent="0.2">
      <c r="O43442" s="223"/>
    </row>
    <row r="43443" spans="15:15" x14ac:dyDescent="0.2">
      <c r="O43443" s="223"/>
    </row>
    <row r="43444" spans="15:15" x14ac:dyDescent="0.2">
      <c r="O43444" s="223"/>
    </row>
    <row r="43445" spans="15:15" x14ac:dyDescent="0.2">
      <c r="O43445" s="223"/>
    </row>
    <row r="43446" spans="15:15" x14ac:dyDescent="0.2">
      <c r="O43446" s="223"/>
    </row>
    <row r="43447" spans="15:15" x14ac:dyDescent="0.2">
      <c r="O43447" s="223"/>
    </row>
    <row r="43448" spans="15:15" x14ac:dyDescent="0.2">
      <c r="O43448" s="223"/>
    </row>
    <row r="43449" spans="15:15" x14ac:dyDescent="0.2">
      <c r="O43449" s="223"/>
    </row>
    <row r="43450" spans="15:15" x14ac:dyDescent="0.2">
      <c r="O43450" s="223"/>
    </row>
    <row r="43451" spans="15:15" x14ac:dyDescent="0.2">
      <c r="O43451" s="223"/>
    </row>
    <row r="43452" spans="15:15" x14ac:dyDescent="0.2">
      <c r="O43452" s="223"/>
    </row>
    <row r="43453" spans="15:15" x14ac:dyDescent="0.2">
      <c r="O43453" s="223"/>
    </row>
    <row r="43454" spans="15:15" x14ac:dyDescent="0.2">
      <c r="O43454" s="223"/>
    </row>
    <row r="43455" spans="15:15" x14ac:dyDescent="0.2">
      <c r="O43455" s="223"/>
    </row>
    <row r="43456" spans="15:15" x14ac:dyDescent="0.2">
      <c r="O43456" s="223"/>
    </row>
    <row r="43457" spans="15:15" x14ac:dyDescent="0.2">
      <c r="O43457" s="223"/>
    </row>
    <row r="43458" spans="15:15" x14ac:dyDescent="0.2">
      <c r="O43458" s="223"/>
    </row>
    <row r="43459" spans="15:15" x14ac:dyDescent="0.2">
      <c r="O43459" s="223"/>
    </row>
    <row r="43460" spans="15:15" x14ac:dyDescent="0.2">
      <c r="O43460" s="223"/>
    </row>
    <row r="43461" spans="15:15" x14ac:dyDescent="0.2">
      <c r="O43461" s="223"/>
    </row>
    <row r="43462" spans="15:15" x14ac:dyDescent="0.2">
      <c r="O43462" s="223"/>
    </row>
    <row r="43463" spans="15:15" x14ac:dyDescent="0.2">
      <c r="O43463" s="223"/>
    </row>
    <row r="43464" spans="15:15" x14ac:dyDescent="0.2">
      <c r="O43464" s="223"/>
    </row>
    <row r="43465" spans="15:15" x14ac:dyDescent="0.2">
      <c r="O43465" s="223"/>
    </row>
    <row r="43466" spans="15:15" x14ac:dyDescent="0.2">
      <c r="O43466" s="223"/>
    </row>
    <row r="43467" spans="15:15" x14ac:dyDescent="0.2">
      <c r="O43467" s="223"/>
    </row>
    <row r="43468" spans="15:15" x14ac:dyDescent="0.2">
      <c r="O43468" s="223"/>
    </row>
    <row r="43469" spans="15:15" x14ac:dyDescent="0.2">
      <c r="O43469" s="223"/>
    </row>
    <row r="43470" spans="15:15" x14ac:dyDescent="0.2">
      <c r="O43470" s="223"/>
    </row>
    <row r="43471" spans="15:15" x14ac:dyDescent="0.2">
      <c r="O43471" s="223"/>
    </row>
    <row r="43472" spans="15:15" x14ac:dyDescent="0.2">
      <c r="O43472" s="223"/>
    </row>
    <row r="43473" spans="15:15" x14ac:dyDescent="0.2">
      <c r="O43473" s="223"/>
    </row>
    <row r="43474" spans="15:15" x14ac:dyDescent="0.2">
      <c r="O43474" s="223"/>
    </row>
    <row r="43475" spans="15:15" x14ac:dyDescent="0.2">
      <c r="O43475" s="223"/>
    </row>
    <row r="43476" spans="15:15" x14ac:dyDescent="0.2">
      <c r="O43476" s="223"/>
    </row>
    <row r="43477" spans="15:15" x14ac:dyDescent="0.2">
      <c r="O43477" s="223"/>
    </row>
    <row r="43478" spans="15:15" x14ac:dyDescent="0.2">
      <c r="O43478" s="223"/>
    </row>
    <row r="43479" spans="15:15" x14ac:dyDescent="0.2">
      <c r="O43479" s="223"/>
    </row>
    <row r="43480" spans="15:15" x14ac:dyDescent="0.2">
      <c r="O43480" s="223"/>
    </row>
    <row r="43481" spans="15:15" x14ac:dyDescent="0.2">
      <c r="O43481" s="223"/>
    </row>
    <row r="43482" spans="15:15" x14ac:dyDescent="0.2">
      <c r="O43482" s="223"/>
    </row>
    <row r="43483" spans="15:15" x14ac:dyDescent="0.2">
      <c r="O43483" s="223"/>
    </row>
    <row r="43484" spans="15:15" x14ac:dyDescent="0.2">
      <c r="O43484" s="223"/>
    </row>
    <row r="43485" spans="15:15" x14ac:dyDescent="0.2">
      <c r="O43485" s="223"/>
    </row>
    <row r="43486" spans="15:15" x14ac:dyDescent="0.2">
      <c r="O43486" s="223"/>
    </row>
    <row r="43487" spans="15:15" x14ac:dyDescent="0.2">
      <c r="O43487" s="223"/>
    </row>
    <row r="43488" spans="15:15" x14ac:dyDescent="0.2">
      <c r="O43488" s="223"/>
    </row>
    <row r="43489" spans="15:15" x14ac:dyDescent="0.2">
      <c r="O43489" s="223"/>
    </row>
    <row r="43490" spans="15:15" x14ac:dyDescent="0.2">
      <c r="O43490" s="223"/>
    </row>
    <row r="43491" spans="15:15" x14ac:dyDescent="0.2">
      <c r="O43491" s="223"/>
    </row>
    <row r="43492" spans="15:15" x14ac:dyDescent="0.2">
      <c r="O43492" s="223"/>
    </row>
    <row r="43493" spans="15:15" x14ac:dyDescent="0.2">
      <c r="O43493" s="223"/>
    </row>
    <row r="43494" spans="15:15" x14ac:dyDescent="0.2">
      <c r="O43494" s="223"/>
    </row>
    <row r="43495" spans="15:15" x14ac:dyDescent="0.2">
      <c r="O43495" s="223"/>
    </row>
    <row r="43496" spans="15:15" x14ac:dyDescent="0.2">
      <c r="O43496" s="223"/>
    </row>
    <row r="43497" spans="15:15" x14ac:dyDescent="0.2">
      <c r="O43497" s="223"/>
    </row>
    <row r="43498" spans="15:15" x14ac:dyDescent="0.2">
      <c r="O43498" s="223"/>
    </row>
    <row r="43499" spans="15:15" x14ac:dyDescent="0.2">
      <c r="O43499" s="223"/>
    </row>
    <row r="43500" spans="15:15" x14ac:dyDescent="0.2">
      <c r="O43500" s="223"/>
    </row>
    <row r="43501" spans="15:15" x14ac:dyDescent="0.2">
      <c r="O43501" s="223"/>
    </row>
    <row r="43502" spans="15:15" x14ac:dyDescent="0.2">
      <c r="O43502" s="223"/>
    </row>
    <row r="43503" spans="15:15" x14ac:dyDescent="0.2">
      <c r="O43503" s="223"/>
    </row>
    <row r="43504" spans="15:15" x14ac:dyDescent="0.2">
      <c r="O43504" s="223"/>
    </row>
    <row r="43505" spans="15:15" x14ac:dyDescent="0.2">
      <c r="O43505" s="223"/>
    </row>
    <row r="43506" spans="15:15" x14ac:dyDescent="0.2">
      <c r="O43506" s="223"/>
    </row>
    <row r="43507" spans="15:15" x14ac:dyDescent="0.2">
      <c r="O43507" s="223"/>
    </row>
    <row r="43508" spans="15:15" x14ac:dyDescent="0.2">
      <c r="O43508" s="223"/>
    </row>
    <row r="43509" spans="15:15" x14ac:dyDescent="0.2">
      <c r="O43509" s="223"/>
    </row>
    <row r="43510" spans="15:15" x14ac:dyDescent="0.2">
      <c r="O43510" s="223"/>
    </row>
    <row r="43511" spans="15:15" x14ac:dyDescent="0.2">
      <c r="O43511" s="223"/>
    </row>
    <row r="43512" spans="15:15" x14ac:dyDescent="0.2">
      <c r="O43512" s="223"/>
    </row>
    <row r="43513" spans="15:15" x14ac:dyDescent="0.2">
      <c r="O43513" s="223"/>
    </row>
    <row r="43514" spans="15:15" x14ac:dyDescent="0.2">
      <c r="O43514" s="223"/>
    </row>
    <row r="43515" spans="15:15" x14ac:dyDescent="0.2">
      <c r="O43515" s="223"/>
    </row>
    <row r="43516" spans="15:15" x14ac:dyDescent="0.2">
      <c r="O43516" s="223"/>
    </row>
    <row r="43517" spans="15:15" x14ac:dyDescent="0.2">
      <c r="O43517" s="223"/>
    </row>
    <row r="43518" spans="15:15" x14ac:dyDescent="0.2">
      <c r="O43518" s="223"/>
    </row>
    <row r="43519" spans="15:15" x14ac:dyDescent="0.2">
      <c r="O43519" s="223"/>
    </row>
    <row r="43520" spans="15:15" x14ac:dyDescent="0.2">
      <c r="O43520" s="223"/>
    </row>
    <row r="43521" spans="15:15" x14ac:dyDescent="0.2">
      <c r="O43521" s="223"/>
    </row>
    <row r="43522" spans="15:15" x14ac:dyDescent="0.2">
      <c r="O43522" s="223"/>
    </row>
    <row r="43523" spans="15:15" x14ac:dyDescent="0.2">
      <c r="O43523" s="223"/>
    </row>
    <row r="43524" spans="15:15" x14ac:dyDescent="0.2">
      <c r="O43524" s="223"/>
    </row>
    <row r="43525" spans="15:15" x14ac:dyDescent="0.2">
      <c r="O43525" s="223"/>
    </row>
    <row r="43526" spans="15:15" x14ac:dyDescent="0.2">
      <c r="O43526" s="223"/>
    </row>
    <row r="43527" spans="15:15" x14ac:dyDescent="0.2">
      <c r="O43527" s="223"/>
    </row>
    <row r="43528" spans="15:15" x14ac:dyDescent="0.2">
      <c r="O43528" s="223"/>
    </row>
    <row r="43529" spans="15:15" x14ac:dyDescent="0.2">
      <c r="O43529" s="223"/>
    </row>
    <row r="43530" spans="15:15" x14ac:dyDescent="0.2">
      <c r="O43530" s="223"/>
    </row>
    <row r="43531" spans="15:15" x14ac:dyDescent="0.2">
      <c r="O43531" s="223"/>
    </row>
    <row r="43532" spans="15:15" x14ac:dyDescent="0.2">
      <c r="O43532" s="223"/>
    </row>
    <row r="43533" spans="15:15" x14ac:dyDescent="0.2">
      <c r="O43533" s="223"/>
    </row>
    <row r="43534" spans="15:15" x14ac:dyDescent="0.2">
      <c r="O43534" s="223"/>
    </row>
    <row r="43535" spans="15:15" x14ac:dyDescent="0.2">
      <c r="O43535" s="223"/>
    </row>
    <row r="43536" spans="15:15" x14ac:dyDescent="0.2">
      <c r="O43536" s="223"/>
    </row>
    <row r="43537" spans="15:15" x14ac:dyDescent="0.2">
      <c r="O43537" s="223"/>
    </row>
    <row r="43538" spans="15:15" x14ac:dyDescent="0.2">
      <c r="O43538" s="223"/>
    </row>
    <row r="43539" spans="15:15" x14ac:dyDescent="0.2">
      <c r="O43539" s="223"/>
    </row>
    <row r="43540" spans="15:15" x14ac:dyDescent="0.2">
      <c r="O43540" s="223"/>
    </row>
    <row r="43541" spans="15:15" x14ac:dyDescent="0.2">
      <c r="O43541" s="223"/>
    </row>
    <row r="43542" spans="15:15" x14ac:dyDescent="0.2">
      <c r="O43542" s="223"/>
    </row>
    <row r="43543" spans="15:15" x14ac:dyDescent="0.2">
      <c r="O43543" s="223"/>
    </row>
    <row r="43544" spans="15:15" x14ac:dyDescent="0.2">
      <c r="O43544" s="223"/>
    </row>
    <row r="43545" spans="15:15" x14ac:dyDescent="0.2">
      <c r="O43545" s="223"/>
    </row>
    <row r="43546" spans="15:15" x14ac:dyDescent="0.2">
      <c r="O43546" s="223"/>
    </row>
    <row r="43547" spans="15:15" x14ac:dyDescent="0.2">
      <c r="O43547" s="223"/>
    </row>
    <row r="43548" spans="15:15" x14ac:dyDescent="0.2">
      <c r="O43548" s="223"/>
    </row>
    <row r="43549" spans="15:15" x14ac:dyDescent="0.2">
      <c r="O43549" s="223"/>
    </row>
    <row r="43550" spans="15:15" x14ac:dyDescent="0.2">
      <c r="O43550" s="223"/>
    </row>
    <row r="43551" spans="15:15" x14ac:dyDescent="0.2">
      <c r="O43551" s="223"/>
    </row>
    <row r="43552" spans="15:15" x14ac:dyDescent="0.2">
      <c r="O43552" s="223"/>
    </row>
    <row r="43553" spans="15:15" x14ac:dyDescent="0.2">
      <c r="O43553" s="223"/>
    </row>
    <row r="43554" spans="15:15" x14ac:dyDescent="0.2">
      <c r="O43554" s="223"/>
    </row>
    <row r="43555" spans="15:15" x14ac:dyDescent="0.2">
      <c r="O43555" s="223"/>
    </row>
    <row r="43556" spans="15:15" x14ac:dyDescent="0.2">
      <c r="O43556" s="223"/>
    </row>
    <row r="43557" spans="15:15" x14ac:dyDescent="0.2">
      <c r="O43557" s="223"/>
    </row>
    <row r="43558" spans="15:15" x14ac:dyDescent="0.2">
      <c r="O43558" s="223"/>
    </row>
    <row r="43559" spans="15:15" x14ac:dyDescent="0.2">
      <c r="O43559" s="223"/>
    </row>
    <row r="43560" spans="15:15" x14ac:dyDescent="0.2">
      <c r="O43560" s="223"/>
    </row>
    <row r="43561" spans="15:15" x14ac:dyDescent="0.2">
      <c r="O43561" s="223"/>
    </row>
    <row r="43562" spans="15:15" x14ac:dyDescent="0.2">
      <c r="O43562" s="223"/>
    </row>
    <row r="43563" spans="15:15" x14ac:dyDescent="0.2">
      <c r="O43563" s="223"/>
    </row>
    <row r="43564" spans="15:15" x14ac:dyDescent="0.2">
      <c r="O43564" s="223"/>
    </row>
    <row r="43565" spans="15:15" x14ac:dyDescent="0.2">
      <c r="O43565" s="223"/>
    </row>
    <row r="43566" spans="15:15" x14ac:dyDescent="0.2">
      <c r="O43566" s="223"/>
    </row>
    <row r="43567" spans="15:15" x14ac:dyDescent="0.2">
      <c r="O43567" s="223"/>
    </row>
    <row r="43568" spans="15:15" x14ac:dyDescent="0.2">
      <c r="O43568" s="223"/>
    </row>
    <row r="43569" spans="15:15" x14ac:dyDescent="0.2">
      <c r="O43569" s="223"/>
    </row>
    <row r="43570" spans="15:15" x14ac:dyDescent="0.2">
      <c r="O43570" s="223"/>
    </row>
    <row r="43571" spans="15:15" x14ac:dyDescent="0.2">
      <c r="O43571" s="223"/>
    </row>
    <row r="43572" spans="15:15" x14ac:dyDescent="0.2">
      <c r="O43572" s="223"/>
    </row>
    <row r="43573" spans="15:15" x14ac:dyDescent="0.2">
      <c r="O43573" s="223"/>
    </row>
    <row r="43574" spans="15:15" x14ac:dyDescent="0.2">
      <c r="O43574" s="223"/>
    </row>
    <row r="43575" spans="15:15" x14ac:dyDescent="0.2">
      <c r="O43575" s="223"/>
    </row>
    <row r="43576" spans="15:15" x14ac:dyDescent="0.2">
      <c r="O43576" s="223"/>
    </row>
    <row r="43577" spans="15:15" x14ac:dyDescent="0.2">
      <c r="O43577" s="223"/>
    </row>
    <row r="43578" spans="15:15" x14ac:dyDescent="0.2">
      <c r="O43578" s="223"/>
    </row>
    <row r="43579" spans="15:15" x14ac:dyDescent="0.2">
      <c r="O43579" s="223"/>
    </row>
    <row r="43580" spans="15:15" x14ac:dyDescent="0.2">
      <c r="O43580" s="223"/>
    </row>
    <row r="43581" spans="15:15" x14ac:dyDescent="0.2">
      <c r="O43581" s="223"/>
    </row>
    <row r="43582" spans="15:15" x14ac:dyDescent="0.2">
      <c r="O43582" s="223"/>
    </row>
    <row r="43583" spans="15:15" x14ac:dyDescent="0.2">
      <c r="O43583" s="223"/>
    </row>
    <row r="43584" spans="15:15" x14ac:dyDescent="0.2">
      <c r="O43584" s="223"/>
    </row>
    <row r="43585" spans="15:15" x14ac:dyDescent="0.2">
      <c r="O43585" s="223"/>
    </row>
    <row r="43586" spans="15:15" x14ac:dyDescent="0.2">
      <c r="O43586" s="223"/>
    </row>
    <row r="43587" spans="15:15" x14ac:dyDescent="0.2">
      <c r="O43587" s="223"/>
    </row>
    <row r="43588" spans="15:15" x14ac:dyDescent="0.2">
      <c r="O43588" s="223"/>
    </row>
    <row r="43589" spans="15:15" x14ac:dyDescent="0.2">
      <c r="O43589" s="223"/>
    </row>
    <row r="43590" spans="15:15" x14ac:dyDescent="0.2">
      <c r="O43590" s="223"/>
    </row>
    <row r="43591" spans="15:15" x14ac:dyDescent="0.2">
      <c r="O43591" s="223"/>
    </row>
    <row r="43592" spans="15:15" x14ac:dyDescent="0.2">
      <c r="O43592" s="223"/>
    </row>
    <row r="43593" spans="15:15" x14ac:dyDescent="0.2">
      <c r="O43593" s="223"/>
    </row>
    <row r="43594" spans="15:15" x14ac:dyDescent="0.2">
      <c r="O43594" s="223"/>
    </row>
    <row r="43595" spans="15:15" x14ac:dyDescent="0.2">
      <c r="O43595" s="223"/>
    </row>
    <row r="43596" spans="15:15" x14ac:dyDescent="0.2">
      <c r="O43596" s="223"/>
    </row>
    <row r="43597" spans="15:15" x14ac:dyDescent="0.2">
      <c r="O43597" s="223"/>
    </row>
    <row r="43598" spans="15:15" x14ac:dyDescent="0.2">
      <c r="O43598" s="223"/>
    </row>
    <row r="43599" spans="15:15" x14ac:dyDescent="0.2">
      <c r="O43599" s="223"/>
    </row>
    <row r="43600" spans="15:15" x14ac:dyDescent="0.2">
      <c r="O43600" s="223"/>
    </row>
    <row r="43601" spans="15:15" x14ac:dyDescent="0.2">
      <c r="O43601" s="223"/>
    </row>
    <row r="43602" spans="15:15" x14ac:dyDescent="0.2">
      <c r="O43602" s="223"/>
    </row>
    <row r="43603" spans="15:15" x14ac:dyDescent="0.2">
      <c r="O43603" s="223"/>
    </row>
    <row r="43604" spans="15:15" x14ac:dyDescent="0.2">
      <c r="O43604" s="223"/>
    </row>
    <row r="43605" spans="15:15" x14ac:dyDescent="0.2">
      <c r="O43605" s="223"/>
    </row>
    <row r="43606" spans="15:15" x14ac:dyDescent="0.2">
      <c r="O43606" s="223"/>
    </row>
    <row r="43607" spans="15:15" x14ac:dyDescent="0.2">
      <c r="O43607" s="223"/>
    </row>
    <row r="43608" spans="15:15" x14ac:dyDescent="0.2">
      <c r="O43608" s="223"/>
    </row>
    <row r="43609" spans="15:15" x14ac:dyDescent="0.2">
      <c r="O43609" s="223"/>
    </row>
    <row r="43610" spans="15:15" x14ac:dyDescent="0.2">
      <c r="O43610" s="223"/>
    </row>
    <row r="43611" spans="15:15" x14ac:dyDescent="0.2">
      <c r="O43611" s="223"/>
    </row>
    <row r="43612" spans="15:15" x14ac:dyDescent="0.2">
      <c r="O43612" s="223"/>
    </row>
    <row r="43613" spans="15:15" x14ac:dyDescent="0.2">
      <c r="O43613" s="223"/>
    </row>
    <row r="43614" spans="15:15" x14ac:dyDescent="0.2">
      <c r="O43614" s="223"/>
    </row>
    <row r="43615" spans="15:15" x14ac:dyDescent="0.2">
      <c r="O43615" s="223"/>
    </row>
    <row r="43616" spans="15:15" x14ac:dyDescent="0.2">
      <c r="O43616" s="223"/>
    </row>
    <row r="43617" spans="15:15" x14ac:dyDescent="0.2">
      <c r="O43617" s="223"/>
    </row>
    <row r="43618" spans="15:15" x14ac:dyDescent="0.2">
      <c r="O43618" s="223"/>
    </row>
    <row r="43619" spans="15:15" x14ac:dyDescent="0.2">
      <c r="O43619" s="223"/>
    </row>
    <row r="43620" spans="15:15" x14ac:dyDescent="0.2">
      <c r="O43620" s="223"/>
    </row>
    <row r="43621" spans="15:15" x14ac:dyDescent="0.2">
      <c r="O43621" s="223"/>
    </row>
    <row r="43622" spans="15:15" x14ac:dyDescent="0.2">
      <c r="O43622" s="223"/>
    </row>
    <row r="43623" spans="15:15" x14ac:dyDescent="0.2">
      <c r="O43623" s="223"/>
    </row>
    <row r="43624" spans="15:15" x14ac:dyDescent="0.2">
      <c r="O43624" s="223"/>
    </row>
    <row r="43625" spans="15:15" x14ac:dyDescent="0.2">
      <c r="O43625" s="223"/>
    </row>
    <row r="43626" spans="15:15" x14ac:dyDescent="0.2">
      <c r="O43626" s="223"/>
    </row>
    <row r="43627" spans="15:15" x14ac:dyDescent="0.2">
      <c r="O43627" s="223"/>
    </row>
    <row r="43628" spans="15:15" x14ac:dyDescent="0.2">
      <c r="O43628" s="223"/>
    </row>
    <row r="43629" spans="15:15" x14ac:dyDescent="0.2">
      <c r="O43629" s="223"/>
    </row>
    <row r="43630" spans="15:15" x14ac:dyDescent="0.2">
      <c r="O43630" s="223"/>
    </row>
    <row r="43631" spans="15:15" x14ac:dyDescent="0.2">
      <c r="O43631" s="223"/>
    </row>
    <row r="43632" spans="15:15" x14ac:dyDescent="0.2">
      <c r="O43632" s="223"/>
    </row>
    <row r="43633" spans="15:15" x14ac:dyDescent="0.2">
      <c r="O43633" s="223"/>
    </row>
    <row r="43634" spans="15:15" x14ac:dyDescent="0.2">
      <c r="O43634" s="223"/>
    </row>
    <row r="43635" spans="15:15" x14ac:dyDescent="0.2">
      <c r="O43635" s="223"/>
    </row>
    <row r="43636" spans="15:15" x14ac:dyDescent="0.2">
      <c r="O43636" s="223"/>
    </row>
    <row r="43637" spans="15:15" x14ac:dyDescent="0.2">
      <c r="O43637" s="223"/>
    </row>
    <row r="43638" spans="15:15" x14ac:dyDescent="0.2">
      <c r="O43638" s="223"/>
    </row>
    <row r="43639" spans="15:15" x14ac:dyDescent="0.2">
      <c r="O43639" s="223"/>
    </row>
    <row r="43640" spans="15:15" x14ac:dyDescent="0.2">
      <c r="O43640" s="223"/>
    </row>
    <row r="43641" spans="15:15" x14ac:dyDescent="0.2">
      <c r="O43641" s="223"/>
    </row>
    <row r="43642" spans="15:15" x14ac:dyDescent="0.2">
      <c r="O43642" s="223"/>
    </row>
    <row r="43643" spans="15:15" x14ac:dyDescent="0.2">
      <c r="O43643" s="223"/>
    </row>
    <row r="43644" spans="15:15" x14ac:dyDescent="0.2">
      <c r="O43644" s="223"/>
    </row>
    <row r="43645" spans="15:15" x14ac:dyDescent="0.2">
      <c r="O43645" s="223"/>
    </row>
    <row r="43646" spans="15:15" x14ac:dyDescent="0.2">
      <c r="O43646" s="223"/>
    </row>
    <row r="43647" spans="15:15" x14ac:dyDescent="0.2">
      <c r="O43647" s="223"/>
    </row>
    <row r="43648" spans="15:15" x14ac:dyDescent="0.2">
      <c r="O43648" s="223"/>
    </row>
    <row r="43649" spans="15:15" x14ac:dyDescent="0.2">
      <c r="O43649" s="223"/>
    </row>
    <row r="43650" spans="15:15" x14ac:dyDescent="0.2">
      <c r="O43650" s="223"/>
    </row>
    <row r="43651" spans="15:15" x14ac:dyDescent="0.2">
      <c r="O43651" s="223"/>
    </row>
    <row r="43652" spans="15:15" x14ac:dyDescent="0.2">
      <c r="O43652" s="223"/>
    </row>
    <row r="43653" spans="15:15" x14ac:dyDescent="0.2">
      <c r="O43653" s="223"/>
    </row>
    <row r="43654" spans="15:15" x14ac:dyDescent="0.2">
      <c r="O43654" s="223"/>
    </row>
    <row r="43655" spans="15:15" x14ac:dyDescent="0.2">
      <c r="O43655" s="223"/>
    </row>
    <row r="43656" spans="15:15" x14ac:dyDescent="0.2">
      <c r="O43656" s="223"/>
    </row>
    <row r="43657" spans="15:15" x14ac:dyDescent="0.2">
      <c r="O43657" s="223"/>
    </row>
    <row r="43658" spans="15:15" x14ac:dyDescent="0.2">
      <c r="O43658" s="223"/>
    </row>
    <row r="43659" spans="15:15" x14ac:dyDescent="0.2">
      <c r="O43659" s="223"/>
    </row>
    <row r="43660" spans="15:15" x14ac:dyDescent="0.2">
      <c r="O43660" s="223"/>
    </row>
    <row r="43661" spans="15:15" x14ac:dyDescent="0.2">
      <c r="O43661" s="223"/>
    </row>
    <row r="43662" spans="15:15" x14ac:dyDescent="0.2">
      <c r="O43662" s="223"/>
    </row>
    <row r="43663" spans="15:15" x14ac:dyDescent="0.2">
      <c r="O43663" s="223"/>
    </row>
    <row r="43664" spans="15:15" x14ac:dyDescent="0.2">
      <c r="O43664" s="223"/>
    </row>
    <row r="43665" spans="15:15" x14ac:dyDescent="0.2">
      <c r="O43665" s="223"/>
    </row>
    <row r="43666" spans="15:15" x14ac:dyDescent="0.2">
      <c r="O43666" s="223"/>
    </row>
    <row r="43667" spans="15:15" x14ac:dyDescent="0.2">
      <c r="O43667" s="223"/>
    </row>
    <row r="43668" spans="15:15" x14ac:dyDescent="0.2">
      <c r="O43668" s="223"/>
    </row>
    <row r="43669" spans="15:15" x14ac:dyDescent="0.2">
      <c r="O43669" s="223"/>
    </row>
    <row r="43670" spans="15:15" x14ac:dyDescent="0.2">
      <c r="O43670" s="223"/>
    </row>
    <row r="43671" spans="15:15" x14ac:dyDescent="0.2">
      <c r="O43671" s="223"/>
    </row>
    <row r="43672" spans="15:15" x14ac:dyDescent="0.2">
      <c r="O43672" s="223"/>
    </row>
    <row r="43673" spans="15:15" x14ac:dyDescent="0.2">
      <c r="O43673" s="223"/>
    </row>
    <row r="43674" spans="15:15" x14ac:dyDescent="0.2">
      <c r="O43674" s="223"/>
    </row>
    <row r="43675" spans="15:15" x14ac:dyDescent="0.2">
      <c r="O43675" s="223"/>
    </row>
    <row r="43676" spans="15:15" x14ac:dyDescent="0.2">
      <c r="O43676" s="223"/>
    </row>
    <row r="43677" spans="15:15" x14ac:dyDescent="0.2">
      <c r="O43677" s="223"/>
    </row>
    <row r="43678" spans="15:15" x14ac:dyDescent="0.2">
      <c r="O43678" s="223"/>
    </row>
    <row r="43679" spans="15:15" x14ac:dyDescent="0.2">
      <c r="O43679" s="223"/>
    </row>
    <row r="43680" spans="15:15" x14ac:dyDescent="0.2">
      <c r="O43680" s="223"/>
    </row>
    <row r="43681" spans="15:15" x14ac:dyDescent="0.2">
      <c r="O43681" s="223"/>
    </row>
    <row r="43682" spans="15:15" x14ac:dyDescent="0.2">
      <c r="O43682" s="223"/>
    </row>
    <row r="43683" spans="15:15" x14ac:dyDescent="0.2">
      <c r="O43683" s="223"/>
    </row>
    <row r="43684" spans="15:15" x14ac:dyDescent="0.2">
      <c r="O43684" s="223"/>
    </row>
    <row r="43685" spans="15:15" x14ac:dyDescent="0.2">
      <c r="O43685" s="223"/>
    </row>
    <row r="43686" spans="15:15" x14ac:dyDescent="0.2">
      <c r="O43686" s="223"/>
    </row>
    <row r="43687" spans="15:15" x14ac:dyDescent="0.2">
      <c r="O43687" s="223"/>
    </row>
    <row r="43688" spans="15:15" x14ac:dyDescent="0.2">
      <c r="O43688" s="223"/>
    </row>
    <row r="43689" spans="15:15" x14ac:dyDescent="0.2">
      <c r="O43689" s="223"/>
    </row>
    <row r="43690" spans="15:15" x14ac:dyDescent="0.2">
      <c r="O43690" s="223"/>
    </row>
    <row r="43691" spans="15:15" x14ac:dyDescent="0.2">
      <c r="O43691" s="223"/>
    </row>
    <row r="43692" spans="15:15" x14ac:dyDescent="0.2">
      <c r="O43692" s="223"/>
    </row>
    <row r="43693" spans="15:15" x14ac:dyDescent="0.2">
      <c r="O43693" s="223"/>
    </row>
    <row r="43694" spans="15:15" x14ac:dyDescent="0.2">
      <c r="O43694" s="223"/>
    </row>
    <row r="43695" spans="15:15" x14ac:dyDescent="0.2">
      <c r="O43695" s="223"/>
    </row>
    <row r="43696" spans="15:15" x14ac:dyDescent="0.2">
      <c r="O43696" s="223"/>
    </row>
    <row r="43697" spans="15:15" x14ac:dyDescent="0.2">
      <c r="O43697" s="223"/>
    </row>
    <row r="43698" spans="15:15" x14ac:dyDescent="0.2">
      <c r="O43698" s="223"/>
    </row>
    <row r="43699" spans="15:15" x14ac:dyDescent="0.2">
      <c r="O43699" s="223"/>
    </row>
    <row r="43700" spans="15:15" x14ac:dyDescent="0.2">
      <c r="O43700" s="223"/>
    </row>
    <row r="43701" spans="15:15" x14ac:dyDescent="0.2">
      <c r="O43701" s="223"/>
    </row>
    <row r="43702" spans="15:15" x14ac:dyDescent="0.2">
      <c r="O43702" s="223"/>
    </row>
    <row r="43703" spans="15:15" x14ac:dyDescent="0.2">
      <c r="O43703" s="223"/>
    </row>
    <row r="43704" spans="15:15" x14ac:dyDescent="0.2">
      <c r="O43704" s="223"/>
    </row>
    <row r="43705" spans="15:15" x14ac:dyDescent="0.2">
      <c r="O43705" s="223"/>
    </row>
    <row r="43706" spans="15:15" x14ac:dyDescent="0.2">
      <c r="O43706" s="223"/>
    </row>
    <row r="43707" spans="15:15" x14ac:dyDescent="0.2">
      <c r="O43707" s="223"/>
    </row>
    <row r="43708" spans="15:15" x14ac:dyDescent="0.2">
      <c r="O43708" s="223"/>
    </row>
    <row r="43709" spans="15:15" x14ac:dyDescent="0.2">
      <c r="O43709" s="223"/>
    </row>
    <row r="43710" spans="15:15" x14ac:dyDescent="0.2">
      <c r="O43710" s="223"/>
    </row>
    <row r="43711" spans="15:15" x14ac:dyDescent="0.2">
      <c r="O43711" s="223"/>
    </row>
    <row r="43712" spans="15:15" x14ac:dyDescent="0.2">
      <c r="O43712" s="223"/>
    </row>
    <row r="43713" spans="15:15" x14ac:dyDescent="0.2">
      <c r="O43713" s="223"/>
    </row>
    <row r="43714" spans="15:15" x14ac:dyDescent="0.2">
      <c r="O43714" s="223"/>
    </row>
    <row r="43715" spans="15:15" x14ac:dyDescent="0.2">
      <c r="O43715" s="223"/>
    </row>
    <row r="43716" spans="15:15" x14ac:dyDescent="0.2">
      <c r="O43716" s="223"/>
    </row>
    <row r="43717" spans="15:15" x14ac:dyDescent="0.2">
      <c r="O43717" s="223"/>
    </row>
    <row r="43718" spans="15:15" x14ac:dyDescent="0.2">
      <c r="O43718" s="223"/>
    </row>
    <row r="43719" spans="15:15" x14ac:dyDescent="0.2">
      <c r="O43719" s="223"/>
    </row>
    <row r="43720" spans="15:15" x14ac:dyDescent="0.2">
      <c r="O43720" s="223"/>
    </row>
    <row r="43721" spans="15:15" x14ac:dyDescent="0.2">
      <c r="O43721" s="223"/>
    </row>
    <row r="43722" spans="15:15" x14ac:dyDescent="0.2">
      <c r="O43722" s="223"/>
    </row>
    <row r="43723" spans="15:15" x14ac:dyDescent="0.2">
      <c r="O43723" s="223"/>
    </row>
    <row r="43724" spans="15:15" x14ac:dyDescent="0.2">
      <c r="O43724" s="223"/>
    </row>
    <row r="43725" spans="15:15" x14ac:dyDescent="0.2">
      <c r="O43725" s="223"/>
    </row>
    <row r="43726" spans="15:15" x14ac:dyDescent="0.2">
      <c r="O43726" s="223"/>
    </row>
    <row r="43727" spans="15:15" x14ac:dyDescent="0.2">
      <c r="O43727" s="223"/>
    </row>
    <row r="43728" spans="15:15" x14ac:dyDescent="0.2">
      <c r="O43728" s="223"/>
    </row>
    <row r="43729" spans="15:15" x14ac:dyDescent="0.2">
      <c r="O43729" s="223"/>
    </row>
    <row r="43730" spans="15:15" x14ac:dyDescent="0.2">
      <c r="O43730" s="223"/>
    </row>
    <row r="43731" spans="15:15" x14ac:dyDescent="0.2">
      <c r="O43731" s="223"/>
    </row>
    <row r="43732" spans="15:15" x14ac:dyDescent="0.2">
      <c r="O43732" s="223"/>
    </row>
    <row r="43733" spans="15:15" x14ac:dyDescent="0.2">
      <c r="O43733" s="223"/>
    </row>
    <row r="43734" spans="15:15" x14ac:dyDescent="0.2">
      <c r="O43734" s="223"/>
    </row>
    <row r="43735" spans="15:15" x14ac:dyDescent="0.2">
      <c r="O43735" s="223"/>
    </row>
    <row r="43736" spans="15:15" x14ac:dyDescent="0.2">
      <c r="O43736" s="223"/>
    </row>
    <row r="43737" spans="15:15" x14ac:dyDescent="0.2">
      <c r="O43737" s="223"/>
    </row>
    <row r="43738" spans="15:15" x14ac:dyDescent="0.2">
      <c r="O43738" s="223"/>
    </row>
    <row r="43739" spans="15:15" x14ac:dyDescent="0.2">
      <c r="O43739" s="223"/>
    </row>
    <row r="43740" spans="15:15" x14ac:dyDescent="0.2">
      <c r="O43740" s="223"/>
    </row>
    <row r="43741" spans="15:15" x14ac:dyDescent="0.2">
      <c r="O43741" s="223"/>
    </row>
    <row r="43742" spans="15:15" x14ac:dyDescent="0.2">
      <c r="O43742" s="223"/>
    </row>
    <row r="43743" spans="15:15" x14ac:dyDescent="0.2">
      <c r="O43743" s="223"/>
    </row>
    <row r="43744" spans="15:15" x14ac:dyDescent="0.2">
      <c r="O43744" s="223"/>
    </row>
    <row r="43745" spans="15:15" x14ac:dyDescent="0.2">
      <c r="O43745" s="223"/>
    </row>
    <row r="43746" spans="15:15" x14ac:dyDescent="0.2">
      <c r="O43746" s="223"/>
    </row>
    <row r="43747" spans="15:15" x14ac:dyDescent="0.2">
      <c r="O43747" s="223"/>
    </row>
    <row r="43748" spans="15:15" x14ac:dyDescent="0.2">
      <c r="O43748" s="223"/>
    </row>
    <row r="43749" spans="15:15" x14ac:dyDescent="0.2">
      <c r="O43749" s="223"/>
    </row>
    <row r="43750" spans="15:15" x14ac:dyDescent="0.2">
      <c r="O43750" s="223"/>
    </row>
    <row r="43751" spans="15:15" x14ac:dyDescent="0.2">
      <c r="O43751" s="223"/>
    </row>
    <row r="43752" spans="15:15" x14ac:dyDescent="0.2">
      <c r="O43752" s="223"/>
    </row>
    <row r="43753" spans="15:15" x14ac:dyDescent="0.2">
      <c r="O43753" s="223"/>
    </row>
    <row r="43754" spans="15:15" x14ac:dyDescent="0.2">
      <c r="O43754" s="223"/>
    </row>
    <row r="43755" spans="15:15" x14ac:dyDescent="0.2">
      <c r="O43755" s="223"/>
    </row>
    <row r="43756" spans="15:15" x14ac:dyDescent="0.2">
      <c r="O43756" s="223"/>
    </row>
    <row r="43757" spans="15:15" x14ac:dyDescent="0.2">
      <c r="O43757" s="223"/>
    </row>
    <row r="43758" spans="15:15" x14ac:dyDescent="0.2">
      <c r="O43758" s="223"/>
    </row>
    <row r="43759" spans="15:15" x14ac:dyDescent="0.2">
      <c r="O43759" s="223"/>
    </row>
    <row r="43760" spans="15:15" x14ac:dyDescent="0.2">
      <c r="O43760" s="223"/>
    </row>
    <row r="43761" spans="15:15" x14ac:dyDescent="0.2">
      <c r="O43761" s="223"/>
    </row>
    <row r="43762" spans="15:15" x14ac:dyDescent="0.2">
      <c r="O43762" s="223"/>
    </row>
    <row r="43763" spans="15:15" x14ac:dyDescent="0.2">
      <c r="O43763" s="223"/>
    </row>
    <row r="43764" spans="15:15" x14ac:dyDescent="0.2">
      <c r="O43764" s="223"/>
    </row>
    <row r="43765" spans="15:15" x14ac:dyDescent="0.2">
      <c r="O43765" s="223"/>
    </row>
    <row r="43766" spans="15:15" x14ac:dyDescent="0.2">
      <c r="O43766" s="223"/>
    </row>
    <row r="43767" spans="15:15" x14ac:dyDescent="0.2">
      <c r="O43767" s="223"/>
    </row>
    <row r="43768" spans="15:15" x14ac:dyDescent="0.2">
      <c r="O43768" s="223"/>
    </row>
    <row r="43769" spans="15:15" x14ac:dyDescent="0.2">
      <c r="O43769" s="223"/>
    </row>
    <row r="43770" spans="15:15" x14ac:dyDescent="0.2">
      <c r="O43770" s="223"/>
    </row>
    <row r="43771" spans="15:15" x14ac:dyDescent="0.2">
      <c r="O43771" s="223"/>
    </row>
    <row r="43772" spans="15:15" x14ac:dyDescent="0.2">
      <c r="O43772" s="223"/>
    </row>
    <row r="43773" spans="15:15" x14ac:dyDescent="0.2">
      <c r="O43773" s="223"/>
    </row>
    <row r="43774" spans="15:15" x14ac:dyDescent="0.2">
      <c r="O43774" s="223"/>
    </row>
    <row r="43775" spans="15:15" x14ac:dyDescent="0.2">
      <c r="O43775" s="223"/>
    </row>
    <row r="43776" spans="15:15" x14ac:dyDescent="0.2">
      <c r="O43776" s="223"/>
    </row>
    <row r="43777" spans="15:15" x14ac:dyDescent="0.2">
      <c r="O43777" s="223"/>
    </row>
    <row r="43778" spans="15:15" x14ac:dyDescent="0.2">
      <c r="O43778" s="223"/>
    </row>
    <row r="43779" spans="15:15" x14ac:dyDescent="0.2">
      <c r="O43779" s="223"/>
    </row>
    <row r="43780" spans="15:15" x14ac:dyDescent="0.2">
      <c r="O43780" s="223"/>
    </row>
    <row r="43781" spans="15:15" x14ac:dyDescent="0.2">
      <c r="O43781" s="223"/>
    </row>
    <row r="43782" spans="15:15" x14ac:dyDescent="0.2">
      <c r="O43782" s="223"/>
    </row>
    <row r="43783" spans="15:15" x14ac:dyDescent="0.2">
      <c r="O43783" s="223"/>
    </row>
    <row r="43784" spans="15:15" x14ac:dyDescent="0.2">
      <c r="O43784" s="223"/>
    </row>
    <row r="43785" spans="15:15" x14ac:dyDescent="0.2">
      <c r="O43785" s="223"/>
    </row>
    <row r="43786" spans="15:15" x14ac:dyDescent="0.2">
      <c r="O43786" s="223"/>
    </row>
    <row r="43787" spans="15:15" x14ac:dyDescent="0.2">
      <c r="O43787" s="223"/>
    </row>
    <row r="43788" spans="15:15" x14ac:dyDescent="0.2">
      <c r="O43788" s="223"/>
    </row>
    <row r="43789" spans="15:15" x14ac:dyDescent="0.2">
      <c r="O43789" s="223"/>
    </row>
    <row r="43790" spans="15:15" x14ac:dyDescent="0.2">
      <c r="O43790" s="223"/>
    </row>
    <row r="43791" spans="15:15" x14ac:dyDescent="0.2">
      <c r="O43791" s="223"/>
    </row>
    <row r="43792" spans="15:15" x14ac:dyDescent="0.2">
      <c r="O43792" s="223"/>
    </row>
    <row r="43793" spans="15:15" x14ac:dyDescent="0.2">
      <c r="O43793" s="223"/>
    </row>
    <row r="43794" spans="15:15" x14ac:dyDescent="0.2">
      <c r="O43794" s="223"/>
    </row>
    <row r="43795" spans="15:15" x14ac:dyDescent="0.2">
      <c r="O43795" s="223"/>
    </row>
    <row r="43796" spans="15:15" x14ac:dyDescent="0.2">
      <c r="O43796" s="223"/>
    </row>
    <row r="43797" spans="15:15" x14ac:dyDescent="0.2">
      <c r="O43797" s="223"/>
    </row>
    <row r="43798" spans="15:15" x14ac:dyDescent="0.2">
      <c r="O43798" s="223"/>
    </row>
    <row r="43799" spans="15:15" x14ac:dyDescent="0.2">
      <c r="O43799" s="223"/>
    </row>
    <row r="43800" spans="15:15" x14ac:dyDescent="0.2">
      <c r="O43800" s="223"/>
    </row>
    <row r="43801" spans="15:15" x14ac:dyDescent="0.2">
      <c r="O43801" s="223"/>
    </row>
    <row r="43802" spans="15:15" x14ac:dyDescent="0.2">
      <c r="O43802" s="223"/>
    </row>
    <row r="43803" spans="15:15" x14ac:dyDescent="0.2">
      <c r="O43803" s="223"/>
    </row>
    <row r="43804" spans="15:15" x14ac:dyDescent="0.2">
      <c r="O43804" s="223"/>
    </row>
    <row r="43805" spans="15:15" x14ac:dyDescent="0.2">
      <c r="O43805" s="223"/>
    </row>
    <row r="43806" spans="15:15" x14ac:dyDescent="0.2">
      <c r="O43806" s="223"/>
    </row>
    <row r="43807" spans="15:15" x14ac:dyDescent="0.2">
      <c r="O43807" s="223"/>
    </row>
    <row r="43808" spans="15:15" x14ac:dyDescent="0.2">
      <c r="O43808" s="223"/>
    </row>
    <row r="43809" spans="15:15" x14ac:dyDescent="0.2">
      <c r="O43809" s="223"/>
    </row>
    <row r="43810" spans="15:15" x14ac:dyDescent="0.2">
      <c r="O43810" s="223"/>
    </row>
    <row r="43811" spans="15:15" x14ac:dyDescent="0.2">
      <c r="O43811" s="223"/>
    </row>
    <row r="43812" spans="15:15" x14ac:dyDescent="0.2">
      <c r="O43812" s="223"/>
    </row>
    <row r="43813" spans="15:15" x14ac:dyDescent="0.2">
      <c r="O43813" s="223"/>
    </row>
    <row r="43814" spans="15:15" x14ac:dyDescent="0.2">
      <c r="O43814" s="223"/>
    </row>
    <row r="43815" spans="15:15" x14ac:dyDescent="0.2">
      <c r="O43815" s="223"/>
    </row>
    <row r="43816" spans="15:15" x14ac:dyDescent="0.2">
      <c r="O43816" s="223"/>
    </row>
    <row r="43817" spans="15:15" x14ac:dyDescent="0.2">
      <c r="O43817" s="223"/>
    </row>
    <row r="43818" spans="15:15" x14ac:dyDescent="0.2">
      <c r="O43818" s="223"/>
    </row>
    <row r="43819" spans="15:15" x14ac:dyDescent="0.2">
      <c r="O43819" s="223"/>
    </row>
    <row r="43820" spans="15:15" x14ac:dyDescent="0.2">
      <c r="O43820" s="223"/>
    </row>
    <row r="43821" spans="15:15" x14ac:dyDescent="0.2">
      <c r="O43821" s="223"/>
    </row>
    <row r="43822" spans="15:15" x14ac:dyDescent="0.2">
      <c r="O43822" s="223"/>
    </row>
    <row r="43823" spans="15:15" x14ac:dyDescent="0.2">
      <c r="O43823" s="223"/>
    </row>
    <row r="43824" spans="15:15" x14ac:dyDescent="0.2">
      <c r="O43824" s="223"/>
    </row>
    <row r="43825" spans="15:15" x14ac:dyDescent="0.2">
      <c r="O43825" s="223"/>
    </row>
    <row r="43826" spans="15:15" x14ac:dyDescent="0.2">
      <c r="O43826" s="223"/>
    </row>
    <row r="43827" spans="15:15" x14ac:dyDescent="0.2">
      <c r="O43827" s="223"/>
    </row>
    <row r="43828" spans="15:15" x14ac:dyDescent="0.2">
      <c r="O43828" s="223"/>
    </row>
    <row r="43829" spans="15:15" x14ac:dyDescent="0.2">
      <c r="O43829" s="223"/>
    </row>
    <row r="43830" spans="15:15" x14ac:dyDescent="0.2">
      <c r="O43830" s="223"/>
    </row>
    <row r="43831" spans="15:15" x14ac:dyDescent="0.2">
      <c r="O43831" s="223"/>
    </row>
    <row r="43832" spans="15:15" x14ac:dyDescent="0.2">
      <c r="O43832" s="223"/>
    </row>
    <row r="43833" spans="15:15" x14ac:dyDescent="0.2">
      <c r="O43833" s="223"/>
    </row>
    <row r="43834" spans="15:15" x14ac:dyDescent="0.2">
      <c r="O43834" s="223"/>
    </row>
    <row r="43835" spans="15:15" x14ac:dyDescent="0.2">
      <c r="O43835" s="223"/>
    </row>
    <row r="43836" spans="15:15" x14ac:dyDescent="0.2">
      <c r="O43836" s="223"/>
    </row>
    <row r="43837" spans="15:15" x14ac:dyDescent="0.2">
      <c r="O43837" s="223"/>
    </row>
    <row r="43838" spans="15:15" x14ac:dyDescent="0.2">
      <c r="O43838" s="223"/>
    </row>
    <row r="43839" spans="15:15" x14ac:dyDescent="0.2">
      <c r="O43839" s="223"/>
    </row>
    <row r="43840" spans="15:15" x14ac:dyDescent="0.2">
      <c r="O43840" s="223"/>
    </row>
    <row r="43841" spans="15:15" x14ac:dyDescent="0.2">
      <c r="O43841" s="223"/>
    </row>
    <row r="43842" spans="15:15" x14ac:dyDescent="0.2">
      <c r="O43842" s="223"/>
    </row>
    <row r="43843" spans="15:15" x14ac:dyDescent="0.2">
      <c r="O43843" s="223"/>
    </row>
    <row r="43844" spans="15:15" x14ac:dyDescent="0.2">
      <c r="O43844" s="223"/>
    </row>
    <row r="43845" spans="15:15" x14ac:dyDescent="0.2">
      <c r="O43845" s="223"/>
    </row>
    <row r="43846" spans="15:15" x14ac:dyDescent="0.2">
      <c r="O43846" s="223"/>
    </row>
    <row r="43847" spans="15:15" x14ac:dyDescent="0.2">
      <c r="O43847" s="223"/>
    </row>
    <row r="43848" spans="15:15" x14ac:dyDescent="0.2">
      <c r="O43848" s="223"/>
    </row>
    <row r="43849" spans="15:15" x14ac:dyDescent="0.2">
      <c r="O43849" s="223"/>
    </row>
    <row r="43850" spans="15:15" x14ac:dyDescent="0.2">
      <c r="O43850" s="223"/>
    </row>
    <row r="43851" spans="15:15" x14ac:dyDescent="0.2">
      <c r="O43851" s="223"/>
    </row>
    <row r="43852" spans="15:15" x14ac:dyDescent="0.2">
      <c r="O43852" s="223"/>
    </row>
    <row r="43853" spans="15:15" x14ac:dyDescent="0.2">
      <c r="O43853" s="223"/>
    </row>
    <row r="43854" spans="15:15" x14ac:dyDescent="0.2">
      <c r="O43854" s="223"/>
    </row>
    <row r="43855" spans="15:15" x14ac:dyDescent="0.2">
      <c r="O43855" s="223"/>
    </row>
    <row r="43856" spans="15:15" x14ac:dyDescent="0.2">
      <c r="O43856" s="223"/>
    </row>
    <row r="43857" spans="15:15" x14ac:dyDescent="0.2">
      <c r="O43857" s="223"/>
    </row>
    <row r="43858" spans="15:15" x14ac:dyDescent="0.2">
      <c r="O43858" s="223"/>
    </row>
    <row r="43859" spans="15:15" x14ac:dyDescent="0.2">
      <c r="O43859" s="223"/>
    </row>
    <row r="43860" spans="15:15" x14ac:dyDescent="0.2">
      <c r="O43860" s="223"/>
    </row>
    <row r="43861" spans="15:15" x14ac:dyDescent="0.2">
      <c r="O43861" s="223"/>
    </row>
    <row r="43862" spans="15:15" x14ac:dyDescent="0.2">
      <c r="O43862" s="223"/>
    </row>
    <row r="43863" spans="15:15" x14ac:dyDescent="0.2">
      <c r="O43863" s="223"/>
    </row>
    <row r="43864" spans="15:15" x14ac:dyDescent="0.2">
      <c r="O43864" s="223"/>
    </row>
    <row r="43865" spans="15:15" x14ac:dyDescent="0.2">
      <c r="O43865" s="223"/>
    </row>
    <row r="43866" spans="15:15" x14ac:dyDescent="0.2">
      <c r="O43866" s="223"/>
    </row>
    <row r="43867" spans="15:15" x14ac:dyDescent="0.2">
      <c r="O43867" s="223"/>
    </row>
    <row r="43868" spans="15:15" x14ac:dyDescent="0.2">
      <c r="O43868" s="223"/>
    </row>
    <row r="43869" spans="15:15" x14ac:dyDescent="0.2">
      <c r="O43869" s="223"/>
    </row>
    <row r="43870" spans="15:15" x14ac:dyDescent="0.2">
      <c r="O43870" s="223"/>
    </row>
    <row r="43871" spans="15:15" x14ac:dyDescent="0.2">
      <c r="O43871" s="223"/>
    </row>
    <row r="43872" spans="15:15" x14ac:dyDescent="0.2">
      <c r="O43872" s="223"/>
    </row>
    <row r="43873" spans="15:15" x14ac:dyDescent="0.2">
      <c r="O43873" s="223"/>
    </row>
    <row r="43874" spans="15:15" x14ac:dyDescent="0.2">
      <c r="O43874" s="223"/>
    </row>
    <row r="43875" spans="15:15" x14ac:dyDescent="0.2">
      <c r="O43875" s="223"/>
    </row>
    <row r="43876" spans="15:15" x14ac:dyDescent="0.2">
      <c r="O43876" s="223"/>
    </row>
    <row r="43877" spans="15:15" x14ac:dyDescent="0.2">
      <c r="O43877" s="223"/>
    </row>
    <row r="43878" spans="15:15" x14ac:dyDescent="0.2">
      <c r="O43878" s="223"/>
    </row>
    <row r="43879" spans="15:15" x14ac:dyDescent="0.2">
      <c r="O43879" s="223"/>
    </row>
    <row r="43880" spans="15:15" x14ac:dyDescent="0.2">
      <c r="O43880" s="223"/>
    </row>
    <row r="43881" spans="15:15" x14ac:dyDescent="0.2">
      <c r="O43881" s="223"/>
    </row>
    <row r="43882" spans="15:15" x14ac:dyDescent="0.2">
      <c r="O43882" s="223"/>
    </row>
    <row r="43883" spans="15:15" x14ac:dyDescent="0.2">
      <c r="O43883" s="223"/>
    </row>
    <row r="43884" spans="15:15" x14ac:dyDescent="0.2">
      <c r="O43884" s="223"/>
    </row>
    <row r="43885" spans="15:15" x14ac:dyDescent="0.2">
      <c r="O43885" s="223"/>
    </row>
    <row r="43886" spans="15:15" x14ac:dyDescent="0.2">
      <c r="O43886" s="223"/>
    </row>
    <row r="43887" spans="15:15" x14ac:dyDescent="0.2">
      <c r="O43887" s="223"/>
    </row>
    <row r="43888" spans="15:15" x14ac:dyDescent="0.2">
      <c r="O43888" s="223"/>
    </row>
    <row r="43889" spans="15:15" x14ac:dyDescent="0.2">
      <c r="O43889" s="223"/>
    </row>
    <row r="43890" spans="15:15" x14ac:dyDescent="0.2">
      <c r="O43890" s="223"/>
    </row>
    <row r="43891" spans="15:15" x14ac:dyDescent="0.2">
      <c r="O43891" s="223"/>
    </row>
    <row r="43892" spans="15:15" x14ac:dyDescent="0.2">
      <c r="O43892" s="223"/>
    </row>
    <row r="43893" spans="15:15" x14ac:dyDescent="0.2">
      <c r="O43893" s="223"/>
    </row>
    <row r="43894" spans="15:15" x14ac:dyDescent="0.2">
      <c r="O43894" s="223"/>
    </row>
    <row r="43895" spans="15:15" x14ac:dyDescent="0.2">
      <c r="O43895" s="223"/>
    </row>
    <row r="43896" spans="15:15" x14ac:dyDescent="0.2">
      <c r="O43896" s="223"/>
    </row>
    <row r="43897" spans="15:15" x14ac:dyDescent="0.2">
      <c r="O43897" s="223"/>
    </row>
    <row r="43898" spans="15:15" x14ac:dyDescent="0.2">
      <c r="O43898" s="223"/>
    </row>
    <row r="43899" spans="15:15" x14ac:dyDescent="0.2">
      <c r="O43899" s="223"/>
    </row>
    <row r="43900" spans="15:15" x14ac:dyDescent="0.2">
      <c r="O43900" s="223"/>
    </row>
    <row r="43901" spans="15:15" x14ac:dyDescent="0.2">
      <c r="O43901" s="223"/>
    </row>
    <row r="43902" spans="15:15" x14ac:dyDescent="0.2">
      <c r="O43902" s="223"/>
    </row>
    <row r="43903" spans="15:15" x14ac:dyDescent="0.2">
      <c r="O43903" s="223"/>
    </row>
    <row r="43904" spans="15:15" x14ac:dyDescent="0.2">
      <c r="O43904" s="223"/>
    </row>
    <row r="43905" spans="15:15" x14ac:dyDescent="0.2">
      <c r="O43905" s="223"/>
    </row>
    <row r="43906" spans="15:15" x14ac:dyDescent="0.2">
      <c r="O43906" s="223"/>
    </row>
    <row r="43907" spans="15:15" x14ac:dyDescent="0.2">
      <c r="O43907" s="223"/>
    </row>
    <row r="43908" spans="15:15" x14ac:dyDescent="0.2">
      <c r="O43908" s="223"/>
    </row>
    <row r="43909" spans="15:15" x14ac:dyDescent="0.2">
      <c r="O43909" s="223"/>
    </row>
    <row r="43910" spans="15:15" x14ac:dyDescent="0.2">
      <c r="O43910" s="223"/>
    </row>
    <row r="43911" spans="15:15" x14ac:dyDescent="0.2">
      <c r="O43911" s="223"/>
    </row>
    <row r="43912" spans="15:15" x14ac:dyDescent="0.2">
      <c r="O43912" s="223"/>
    </row>
    <row r="43913" spans="15:15" x14ac:dyDescent="0.2">
      <c r="O43913" s="223"/>
    </row>
    <row r="43914" spans="15:15" x14ac:dyDescent="0.2">
      <c r="O43914" s="223"/>
    </row>
    <row r="43915" spans="15:15" x14ac:dyDescent="0.2">
      <c r="O43915" s="223"/>
    </row>
    <row r="43916" spans="15:15" x14ac:dyDescent="0.2">
      <c r="O43916" s="223"/>
    </row>
    <row r="43917" spans="15:15" x14ac:dyDescent="0.2">
      <c r="O43917" s="223"/>
    </row>
    <row r="43918" spans="15:15" x14ac:dyDescent="0.2">
      <c r="O43918" s="223"/>
    </row>
    <row r="43919" spans="15:15" x14ac:dyDescent="0.2">
      <c r="O43919" s="223"/>
    </row>
    <row r="43920" spans="15:15" x14ac:dyDescent="0.2">
      <c r="O43920" s="223"/>
    </row>
    <row r="43921" spans="15:15" x14ac:dyDescent="0.2">
      <c r="O43921" s="223"/>
    </row>
    <row r="43922" spans="15:15" x14ac:dyDescent="0.2">
      <c r="O43922" s="223"/>
    </row>
    <row r="43923" spans="15:15" x14ac:dyDescent="0.2">
      <c r="O43923" s="223"/>
    </row>
    <row r="43924" spans="15:15" x14ac:dyDescent="0.2">
      <c r="O43924" s="223"/>
    </row>
    <row r="43925" spans="15:15" x14ac:dyDescent="0.2">
      <c r="O43925" s="223"/>
    </row>
    <row r="43926" spans="15:15" x14ac:dyDescent="0.2">
      <c r="O43926" s="223"/>
    </row>
    <row r="43927" spans="15:15" x14ac:dyDescent="0.2">
      <c r="O43927" s="223"/>
    </row>
    <row r="43928" spans="15:15" x14ac:dyDescent="0.2">
      <c r="O43928" s="223"/>
    </row>
    <row r="43929" spans="15:15" x14ac:dyDescent="0.2">
      <c r="O43929" s="223"/>
    </row>
    <row r="43930" spans="15:15" x14ac:dyDescent="0.2">
      <c r="O43930" s="223"/>
    </row>
    <row r="43931" spans="15:15" x14ac:dyDescent="0.2">
      <c r="O43931" s="223"/>
    </row>
    <row r="43932" spans="15:15" x14ac:dyDescent="0.2">
      <c r="O43932" s="223"/>
    </row>
    <row r="43933" spans="15:15" x14ac:dyDescent="0.2">
      <c r="O43933" s="223"/>
    </row>
    <row r="43934" spans="15:15" x14ac:dyDescent="0.2">
      <c r="O43934" s="223"/>
    </row>
    <row r="43935" spans="15:15" x14ac:dyDescent="0.2">
      <c r="O43935" s="223"/>
    </row>
    <row r="43936" spans="15:15" x14ac:dyDescent="0.2">
      <c r="O43936" s="223"/>
    </row>
    <row r="43937" spans="15:15" x14ac:dyDescent="0.2">
      <c r="O43937" s="223"/>
    </row>
    <row r="43938" spans="15:15" x14ac:dyDescent="0.2">
      <c r="O43938" s="223"/>
    </row>
    <row r="43939" spans="15:15" x14ac:dyDescent="0.2">
      <c r="O43939" s="223"/>
    </row>
    <row r="43940" spans="15:15" x14ac:dyDescent="0.2">
      <c r="O43940" s="223"/>
    </row>
    <row r="43941" spans="15:15" x14ac:dyDescent="0.2">
      <c r="O43941" s="223"/>
    </row>
    <row r="43942" spans="15:15" x14ac:dyDescent="0.2">
      <c r="O43942" s="223"/>
    </row>
    <row r="43943" spans="15:15" x14ac:dyDescent="0.2">
      <c r="O43943" s="223"/>
    </row>
    <row r="43944" spans="15:15" x14ac:dyDescent="0.2">
      <c r="O43944" s="223"/>
    </row>
    <row r="43945" spans="15:15" x14ac:dyDescent="0.2">
      <c r="O43945" s="223"/>
    </row>
    <row r="43946" spans="15:15" x14ac:dyDescent="0.2">
      <c r="O43946" s="223"/>
    </row>
    <row r="43947" spans="15:15" x14ac:dyDescent="0.2">
      <c r="O43947" s="223"/>
    </row>
    <row r="43948" spans="15:15" x14ac:dyDescent="0.2">
      <c r="O43948" s="223"/>
    </row>
    <row r="43949" spans="15:15" x14ac:dyDescent="0.2">
      <c r="O43949" s="223"/>
    </row>
    <row r="43950" spans="15:15" x14ac:dyDescent="0.2">
      <c r="O43950" s="223"/>
    </row>
    <row r="43951" spans="15:15" x14ac:dyDescent="0.2">
      <c r="O43951" s="223"/>
    </row>
    <row r="43952" spans="15:15" x14ac:dyDescent="0.2">
      <c r="O43952" s="223"/>
    </row>
    <row r="43953" spans="15:15" x14ac:dyDescent="0.2">
      <c r="O43953" s="223"/>
    </row>
    <row r="43954" spans="15:15" x14ac:dyDescent="0.2">
      <c r="O43954" s="223"/>
    </row>
    <row r="43955" spans="15:15" x14ac:dyDescent="0.2">
      <c r="O43955" s="223"/>
    </row>
    <row r="43956" spans="15:15" x14ac:dyDescent="0.2">
      <c r="O43956" s="223"/>
    </row>
    <row r="43957" spans="15:15" x14ac:dyDescent="0.2">
      <c r="O43957" s="223"/>
    </row>
    <row r="43958" spans="15:15" x14ac:dyDescent="0.2">
      <c r="O43958" s="223"/>
    </row>
    <row r="43959" spans="15:15" x14ac:dyDescent="0.2">
      <c r="O43959" s="223"/>
    </row>
    <row r="43960" spans="15:15" x14ac:dyDescent="0.2">
      <c r="O43960" s="223"/>
    </row>
    <row r="43961" spans="15:15" x14ac:dyDescent="0.2">
      <c r="O43961" s="223"/>
    </row>
    <row r="43962" spans="15:15" x14ac:dyDescent="0.2">
      <c r="O43962" s="223"/>
    </row>
    <row r="43963" spans="15:15" x14ac:dyDescent="0.2">
      <c r="O43963" s="223"/>
    </row>
    <row r="43964" spans="15:15" x14ac:dyDescent="0.2">
      <c r="O43964" s="223"/>
    </row>
    <row r="43965" spans="15:15" x14ac:dyDescent="0.2">
      <c r="O43965" s="223"/>
    </row>
    <row r="43966" spans="15:15" x14ac:dyDescent="0.2">
      <c r="O43966" s="223"/>
    </row>
    <row r="43967" spans="15:15" x14ac:dyDescent="0.2">
      <c r="O43967" s="223"/>
    </row>
    <row r="43968" spans="15:15" x14ac:dyDescent="0.2">
      <c r="O43968" s="223"/>
    </row>
    <row r="43969" spans="15:15" x14ac:dyDescent="0.2">
      <c r="O43969" s="223"/>
    </row>
    <row r="43970" spans="15:15" x14ac:dyDescent="0.2">
      <c r="O43970" s="223"/>
    </row>
    <row r="43971" spans="15:15" x14ac:dyDescent="0.2">
      <c r="O43971" s="223"/>
    </row>
    <row r="43972" spans="15:15" x14ac:dyDescent="0.2">
      <c r="O43972" s="223"/>
    </row>
    <row r="43973" spans="15:15" x14ac:dyDescent="0.2">
      <c r="O43973" s="223"/>
    </row>
    <row r="43974" spans="15:15" x14ac:dyDescent="0.2">
      <c r="O43974" s="223"/>
    </row>
    <row r="43975" spans="15:15" x14ac:dyDescent="0.2">
      <c r="O43975" s="223"/>
    </row>
    <row r="43976" spans="15:15" x14ac:dyDescent="0.2">
      <c r="O43976" s="223"/>
    </row>
    <row r="43977" spans="15:15" x14ac:dyDescent="0.2">
      <c r="O43977" s="223"/>
    </row>
    <row r="43978" spans="15:15" x14ac:dyDescent="0.2">
      <c r="O43978" s="223"/>
    </row>
    <row r="43979" spans="15:15" x14ac:dyDescent="0.2">
      <c r="O43979" s="223"/>
    </row>
    <row r="43980" spans="15:15" x14ac:dyDescent="0.2">
      <c r="O43980" s="223"/>
    </row>
    <row r="43981" spans="15:15" x14ac:dyDescent="0.2">
      <c r="O43981" s="223"/>
    </row>
    <row r="43982" spans="15:15" x14ac:dyDescent="0.2">
      <c r="O43982" s="223"/>
    </row>
    <row r="43983" spans="15:15" x14ac:dyDescent="0.2">
      <c r="O43983" s="223"/>
    </row>
    <row r="43984" spans="15:15" x14ac:dyDescent="0.2">
      <c r="O43984" s="223"/>
    </row>
    <row r="43985" spans="15:15" x14ac:dyDescent="0.2">
      <c r="O43985" s="223"/>
    </row>
    <row r="43986" spans="15:15" x14ac:dyDescent="0.2">
      <c r="O43986" s="223"/>
    </row>
    <row r="43987" spans="15:15" x14ac:dyDescent="0.2">
      <c r="O43987" s="223"/>
    </row>
    <row r="43988" spans="15:15" x14ac:dyDescent="0.2">
      <c r="O43988" s="223"/>
    </row>
    <row r="43989" spans="15:15" x14ac:dyDescent="0.2">
      <c r="O43989" s="223"/>
    </row>
    <row r="43990" spans="15:15" x14ac:dyDescent="0.2">
      <c r="O43990" s="223"/>
    </row>
    <row r="43991" spans="15:15" x14ac:dyDescent="0.2">
      <c r="O43991" s="223"/>
    </row>
    <row r="43992" spans="15:15" x14ac:dyDescent="0.2">
      <c r="O43992" s="223"/>
    </row>
    <row r="43993" spans="15:15" x14ac:dyDescent="0.2">
      <c r="O43993" s="223"/>
    </row>
    <row r="43994" spans="15:15" x14ac:dyDescent="0.2">
      <c r="O43994" s="223"/>
    </row>
    <row r="43995" spans="15:15" x14ac:dyDescent="0.2">
      <c r="O43995" s="223"/>
    </row>
    <row r="43996" spans="15:15" x14ac:dyDescent="0.2">
      <c r="O43996" s="223"/>
    </row>
    <row r="43997" spans="15:15" x14ac:dyDescent="0.2">
      <c r="O43997" s="223"/>
    </row>
    <row r="43998" spans="15:15" x14ac:dyDescent="0.2">
      <c r="O43998" s="223"/>
    </row>
    <row r="43999" spans="15:15" x14ac:dyDescent="0.2">
      <c r="O43999" s="223"/>
    </row>
    <row r="44000" spans="15:15" x14ac:dyDescent="0.2">
      <c r="O44000" s="223"/>
    </row>
    <row r="44001" spans="15:15" x14ac:dyDescent="0.2">
      <c r="O44001" s="223"/>
    </row>
    <row r="44002" spans="15:15" x14ac:dyDescent="0.2">
      <c r="O44002" s="223"/>
    </row>
    <row r="44003" spans="15:15" x14ac:dyDescent="0.2">
      <c r="O44003" s="223"/>
    </row>
    <row r="44004" spans="15:15" x14ac:dyDescent="0.2">
      <c r="O44004" s="223"/>
    </row>
    <row r="44005" spans="15:15" x14ac:dyDescent="0.2">
      <c r="O44005" s="223"/>
    </row>
    <row r="44006" spans="15:15" x14ac:dyDescent="0.2">
      <c r="O44006" s="223"/>
    </row>
    <row r="44007" spans="15:15" x14ac:dyDescent="0.2">
      <c r="O44007" s="223"/>
    </row>
    <row r="44008" spans="15:15" x14ac:dyDescent="0.2">
      <c r="O44008" s="223"/>
    </row>
    <row r="44009" spans="15:15" x14ac:dyDescent="0.2">
      <c r="O44009" s="223"/>
    </row>
    <row r="44010" spans="15:15" x14ac:dyDescent="0.2">
      <c r="O44010" s="223"/>
    </row>
    <row r="44011" spans="15:15" x14ac:dyDescent="0.2">
      <c r="O44011" s="223"/>
    </row>
    <row r="44012" spans="15:15" x14ac:dyDescent="0.2">
      <c r="O44012" s="223"/>
    </row>
    <row r="44013" spans="15:15" x14ac:dyDescent="0.2">
      <c r="O44013" s="223"/>
    </row>
    <row r="44014" spans="15:15" x14ac:dyDescent="0.2">
      <c r="O44014" s="223"/>
    </row>
    <row r="44015" spans="15:15" x14ac:dyDescent="0.2">
      <c r="O44015" s="223"/>
    </row>
    <row r="44016" spans="15:15" x14ac:dyDescent="0.2">
      <c r="O44016" s="223"/>
    </row>
    <row r="44017" spans="15:15" x14ac:dyDescent="0.2">
      <c r="O44017" s="223"/>
    </row>
    <row r="44018" spans="15:15" x14ac:dyDescent="0.2">
      <c r="O44018" s="223"/>
    </row>
    <row r="44019" spans="15:15" x14ac:dyDescent="0.2">
      <c r="O44019" s="223"/>
    </row>
    <row r="44020" spans="15:15" x14ac:dyDescent="0.2">
      <c r="O44020" s="223"/>
    </row>
    <row r="44021" spans="15:15" x14ac:dyDescent="0.2">
      <c r="O44021" s="223"/>
    </row>
    <row r="44022" spans="15:15" x14ac:dyDescent="0.2">
      <c r="O44022" s="223"/>
    </row>
    <row r="44023" spans="15:15" x14ac:dyDescent="0.2">
      <c r="O44023" s="223"/>
    </row>
    <row r="44024" spans="15:15" x14ac:dyDescent="0.2">
      <c r="O44024" s="223"/>
    </row>
    <row r="44025" spans="15:15" x14ac:dyDescent="0.2">
      <c r="O44025" s="223"/>
    </row>
    <row r="44026" spans="15:15" x14ac:dyDescent="0.2">
      <c r="O44026" s="223"/>
    </row>
    <row r="44027" spans="15:15" x14ac:dyDescent="0.2">
      <c r="O44027" s="223"/>
    </row>
    <row r="44028" spans="15:15" x14ac:dyDescent="0.2">
      <c r="O44028" s="223"/>
    </row>
    <row r="44029" spans="15:15" x14ac:dyDescent="0.2">
      <c r="O44029" s="223"/>
    </row>
    <row r="44030" spans="15:15" x14ac:dyDescent="0.2">
      <c r="O44030" s="223"/>
    </row>
    <row r="44031" spans="15:15" x14ac:dyDescent="0.2">
      <c r="O44031" s="223"/>
    </row>
    <row r="44032" spans="15:15" x14ac:dyDescent="0.2">
      <c r="O44032" s="223"/>
    </row>
    <row r="44033" spans="15:15" x14ac:dyDescent="0.2">
      <c r="O44033" s="223"/>
    </row>
    <row r="44034" spans="15:15" x14ac:dyDescent="0.2">
      <c r="O44034" s="223"/>
    </row>
    <row r="44035" spans="15:15" x14ac:dyDescent="0.2">
      <c r="O44035" s="223"/>
    </row>
    <row r="44036" spans="15:15" x14ac:dyDescent="0.2">
      <c r="O44036" s="223"/>
    </row>
    <row r="44037" spans="15:15" x14ac:dyDescent="0.2">
      <c r="O44037" s="223"/>
    </row>
    <row r="44038" spans="15:15" x14ac:dyDescent="0.2">
      <c r="O44038" s="223"/>
    </row>
    <row r="44039" spans="15:15" x14ac:dyDescent="0.2">
      <c r="O44039" s="223"/>
    </row>
    <row r="44040" spans="15:15" x14ac:dyDescent="0.2">
      <c r="O44040" s="223"/>
    </row>
    <row r="44041" spans="15:15" x14ac:dyDescent="0.2">
      <c r="O44041" s="223"/>
    </row>
    <row r="44042" spans="15:15" x14ac:dyDescent="0.2">
      <c r="O44042" s="223"/>
    </row>
    <row r="44043" spans="15:15" x14ac:dyDescent="0.2">
      <c r="O44043" s="223"/>
    </row>
    <row r="44044" spans="15:15" x14ac:dyDescent="0.2">
      <c r="O44044" s="223"/>
    </row>
    <row r="44045" spans="15:15" x14ac:dyDescent="0.2">
      <c r="O44045" s="223"/>
    </row>
    <row r="44046" spans="15:15" x14ac:dyDescent="0.2">
      <c r="O44046" s="223"/>
    </row>
    <row r="44047" spans="15:15" x14ac:dyDescent="0.2">
      <c r="O44047" s="223"/>
    </row>
    <row r="44048" spans="15:15" x14ac:dyDescent="0.2">
      <c r="O44048" s="223"/>
    </row>
    <row r="44049" spans="15:15" x14ac:dyDescent="0.2">
      <c r="O44049" s="223"/>
    </row>
    <row r="44050" spans="15:15" x14ac:dyDescent="0.2">
      <c r="O44050" s="223"/>
    </row>
    <row r="44051" spans="15:15" x14ac:dyDescent="0.2">
      <c r="O44051" s="223"/>
    </row>
    <row r="44052" spans="15:15" x14ac:dyDescent="0.2">
      <c r="O44052" s="223"/>
    </row>
    <row r="44053" spans="15:15" x14ac:dyDescent="0.2">
      <c r="O44053" s="223"/>
    </row>
    <row r="44054" spans="15:15" x14ac:dyDescent="0.2">
      <c r="O44054" s="223"/>
    </row>
    <row r="44055" spans="15:15" x14ac:dyDescent="0.2">
      <c r="O44055" s="223"/>
    </row>
    <row r="44056" spans="15:15" x14ac:dyDescent="0.2">
      <c r="O44056" s="223"/>
    </row>
    <row r="44057" spans="15:15" x14ac:dyDescent="0.2">
      <c r="O44057" s="223"/>
    </row>
    <row r="44058" spans="15:15" x14ac:dyDescent="0.2">
      <c r="O44058" s="223"/>
    </row>
    <row r="44059" spans="15:15" x14ac:dyDescent="0.2">
      <c r="O44059" s="223"/>
    </row>
    <row r="44060" spans="15:15" x14ac:dyDescent="0.2">
      <c r="O44060" s="223"/>
    </row>
    <row r="44061" spans="15:15" x14ac:dyDescent="0.2">
      <c r="O44061" s="223"/>
    </row>
    <row r="44062" spans="15:15" x14ac:dyDescent="0.2">
      <c r="O44062" s="223"/>
    </row>
    <row r="44063" spans="15:15" x14ac:dyDescent="0.2">
      <c r="O44063" s="223"/>
    </row>
    <row r="44064" spans="15:15" x14ac:dyDescent="0.2">
      <c r="O44064" s="223"/>
    </row>
    <row r="44065" spans="15:15" x14ac:dyDescent="0.2">
      <c r="O44065" s="223"/>
    </row>
    <row r="44066" spans="15:15" x14ac:dyDescent="0.2">
      <c r="O44066" s="223"/>
    </row>
    <row r="44067" spans="15:15" x14ac:dyDescent="0.2">
      <c r="O44067" s="223"/>
    </row>
    <row r="44068" spans="15:15" x14ac:dyDescent="0.2">
      <c r="O44068" s="223"/>
    </row>
    <row r="44069" spans="15:15" x14ac:dyDescent="0.2">
      <c r="O44069" s="223"/>
    </row>
    <row r="44070" spans="15:15" x14ac:dyDescent="0.2">
      <c r="O44070" s="223"/>
    </row>
    <row r="44071" spans="15:15" x14ac:dyDescent="0.2">
      <c r="O44071" s="223"/>
    </row>
    <row r="44072" spans="15:15" x14ac:dyDescent="0.2">
      <c r="O44072" s="223"/>
    </row>
    <row r="44073" spans="15:15" x14ac:dyDescent="0.2">
      <c r="O44073" s="223"/>
    </row>
    <row r="44074" spans="15:15" x14ac:dyDescent="0.2">
      <c r="O44074" s="223"/>
    </row>
    <row r="44075" spans="15:15" x14ac:dyDescent="0.2">
      <c r="O44075" s="223"/>
    </row>
    <row r="44076" spans="15:15" x14ac:dyDescent="0.2">
      <c r="O44076" s="223"/>
    </row>
    <row r="44077" spans="15:15" x14ac:dyDescent="0.2">
      <c r="O44077" s="223"/>
    </row>
    <row r="44078" spans="15:15" x14ac:dyDescent="0.2">
      <c r="O44078" s="223"/>
    </row>
    <row r="44079" spans="15:15" x14ac:dyDescent="0.2">
      <c r="O44079" s="223"/>
    </row>
    <row r="44080" spans="15:15" x14ac:dyDescent="0.2">
      <c r="O44080" s="223"/>
    </row>
    <row r="44081" spans="15:15" x14ac:dyDescent="0.2">
      <c r="O44081" s="223"/>
    </row>
    <row r="44082" spans="15:15" x14ac:dyDescent="0.2">
      <c r="O44082" s="223"/>
    </row>
    <row r="44083" spans="15:15" x14ac:dyDescent="0.2">
      <c r="O44083" s="223"/>
    </row>
    <row r="44084" spans="15:15" x14ac:dyDescent="0.2">
      <c r="O44084" s="223"/>
    </row>
    <row r="44085" spans="15:15" x14ac:dyDescent="0.2">
      <c r="O44085" s="223"/>
    </row>
    <row r="44086" spans="15:15" x14ac:dyDescent="0.2">
      <c r="O44086" s="223"/>
    </row>
    <row r="44087" spans="15:15" x14ac:dyDescent="0.2">
      <c r="O44087" s="223"/>
    </row>
    <row r="44088" spans="15:15" x14ac:dyDescent="0.2">
      <c r="O44088" s="223"/>
    </row>
    <row r="44089" spans="15:15" x14ac:dyDescent="0.2">
      <c r="O44089" s="223"/>
    </row>
    <row r="44090" spans="15:15" x14ac:dyDescent="0.2">
      <c r="O44090" s="223"/>
    </row>
    <row r="44091" spans="15:15" x14ac:dyDescent="0.2">
      <c r="O44091" s="223"/>
    </row>
    <row r="44092" spans="15:15" x14ac:dyDescent="0.2">
      <c r="O44092" s="223"/>
    </row>
    <row r="44093" spans="15:15" x14ac:dyDescent="0.2">
      <c r="O44093" s="223"/>
    </row>
    <row r="44094" spans="15:15" x14ac:dyDescent="0.2">
      <c r="O44094" s="223"/>
    </row>
    <row r="44095" spans="15:15" x14ac:dyDescent="0.2">
      <c r="O44095" s="223"/>
    </row>
    <row r="44096" spans="15:15" x14ac:dyDescent="0.2">
      <c r="O44096" s="223"/>
    </row>
    <row r="44097" spans="15:15" x14ac:dyDescent="0.2">
      <c r="O44097" s="223"/>
    </row>
    <row r="44098" spans="15:15" x14ac:dyDescent="0.2">
      <c r="O44098" s="223"/>
    </row>
    <row r="44099" spans="15:15" x14ac:dyDescent="0.2">
      <c r="O44099" s="223"/>
    </row>
    <row r="44100" spans="15:15" x14ac:dyDescent="0.2">
      <c r="O44100" s="223"/>
    </row>
    <row r="44101" spans="15:15" x14ac:dyDescent="0.2">
      <c r="O44101" s="223"/>
    </row>
    <row r="44102" spans="15:15" x14ac:dyDescent="0.2">
      <c r="O44102" s="223"/>
    </row>
    <row r="44103" spans="15:15" x14ac:dyDescent="0.2">
      <c r="O44103" s="223"/>
    </row>
    <row r="44104" spans="15:15" x14ac:dyDescent="0.2">
      <c r="O44104" s="223"/>
    </row>
    <row r="44105" spans="15:15" x14ac:dyDescent="0.2">
      <c r="O44105" s="223"/>
    </row>
    <row r="44106" spans="15:15" x14ac:dyDescent="0.2">
      <c r="O44106" s="223"/>
    </row>
    <row r="44107" spans="15:15" x14ac:dyDescent="0.2">
      <c r="O44107" s="223"/>
    </row>
    <row r="44108" spans="15:15" x14ac:dyDescent="0.2">
      <c r="O44108" s="223"/>
    </row>
    <row r="44109" spans="15:15" x14ac:dyDescent="0.2">
      <c r="O44109" s="223"/>
    </row>
    <row r="44110" spans="15:15" x14ac:dyDescent="0.2">
      <c r="O44110" s="223"/>
    </row>
    <row r="44111" spans="15:15" x14ac:dyDescent="0.2">
      <c r="O44111" s="223"/>
    </row>
    <row r="44112" spans="15:15" x14ac:dyDescent="0.2">
      <c r="O44112" s="223"/>
    </row>
    <row r="44113" spans="15:15" x14ac:dyDescent="0.2">
      <c r="O44113" s="223"/>
    </row>
    <row r="44114" spans="15:15" x14ac:dyDescent="0.2">
      <c r="O44114" s="223"/>
    </row>
    <row r="44115" spans="15:15" x14ac:dyDescent="0.2">
      <c r="O44115" s="223"/>
    </row>
    <row r="44116" spans="15:15" x14ac:dyDescent="0.2">
      <c r="O44116" s="223"/>
    </row>
    <row r="44117" spans="15:15" x14ac:dyDescent="0.2">
      <c r="O44117" s="223"/>
    </row>
    <row r="44118" spans="15:15" x14ac:dyDescent="0.2">
      <c r="O44118" s="223"/>
    </row>
    <row r="44119" spans="15:15" x14ac:dyDescent="0.2">
      <c r="O44119" s="223"/>
    </row>
    <row r="44120" spans="15:15" x14ac:dyDescent="0.2">
      <c r="O44120" s="223"/>
    </row>
    <row r="44121" spans="15:15" x14ac:dyDescent="0.2">
      <c r="O44121" s="223"/>
    </row>
    <row r="44122" spans="15:15" x14ac:dyDescent="0.2">
      <c r="O44122" s="223"/>
    </row>
    <row r="44123" spans="15:15" x14ac:dyDescent="0.2">
      <c r="O44123" s="223"/>
    </row>
    <row r="44124" spans="15:15" x14ac:dyDescent="0.2">
      <c r="O44124" s="223"/>
    </row>
    <row r="44125" spans="15:15" x14ac:dyDescent="0.2">
      <c r="O44125" s="223"/>
    </row>
    <row r="44126" spans="15:15" x14ac:dyDescent="0.2">
      <c r="O44126" s="223"/>
    </row>
    <row r="44127" spans="15:15" x14ac:dyDescent="0.2">
      <c r="O44127" s="223"/>
    </row>
    <row r="44128" spans="15:15" x14ac:dyDescent="0.2">
      <c r="O44128" s="223"/>
    </row>
    <row r="44129" spans="15:15" x14ac:dyDescent="0.2">
      <c r="O44129" s="223"/>
    </row>
    <row r="44130" spans="15:15" x14ac:dyDescent="0.2">
      <c r="O44130" s="223"/>
    </row>
    <row r="44131" spans="15:15" x14ac:dyDescent="0.2">
      <c r="O44131" s="223"/>
    </row>
    <row r="44132" spans="15:15" x14ac:dyDescent="0.2">
      <c r="O44132" s="223"/>
    </row>
    <row r="44133" spans="15:15" x14ac:dyDescent="0.2">
      <c r="O44133" s="223"/>
    </row>
    <row r="44134" spans="15:15" x14ac:dyDescent="0.2">
      <c r="O44134" s="223"/>
    </row>
    <row r="44135" spans="15:15" x14ac:dyDescent="0.2">
      <c r="O44135" s="223"/>
    </row>
    <row r="44136" spans="15:15" x14ac:dyDescent="0.2">
      <c r="O44136" s="223"/>
    </row>
    <row r="44137" spans="15:15" x14ac:dyDescent="0.2">
      <c r="O44137" s="223"/>
    </row>
    <row r="44138" spans="15:15" x14ac:dyDescent="0.2">
      <c r="O44138" s="223"/>
    </row>
    <row r="44139" spans="15:15" x14ac:dyDescent="0.2">
      <c r="O44139" s="223"/>
    </row>
    <row r="44140" spans="15:15" x14ac:dyDescent="0.2">
      <c r="O44140" s="223"/>
    </row>
    <row r="44141" spans="15:15" x14ac:dyDescent="0.2">
      <c r="O44141" s="223"/>
    </row>
    <row r="44142" spans="15:15" x14ac:dyDescent="0.2">
      <c r="O44142" s="223"/>
    </row>
    <row r="44143" spans="15:15" x14ac:dyDescent="0.2">
      <c r="O44143" s="223"/>
    </row>
    <row r="44144" spans="15:15" x14ac:dyDescent="0.2">
      <c r="O44144" s="223"/>
    </row>
    <row r="44145" spans="15:15" x14ac:dyDescent="0.2">
      <c r="O44145" s="223"/>
    </row>
    <row r="44146" spans="15:15" x14ac:dyDescent="0.2">
      <c r="O44146" s="223"/>
    </row>
    <row r="44147" spans="15:15" x14ac:dyDescent="0.2">
      <c r="O44147" s="223"/>
    </row>
    <row r="44148" spans="15:15" x14ac:dyDescent="0.2">
      <c r="O44148" s="223"/>
    </row>
    <row r="44149" spans="15:15" x14ac:dyDescent="0.2">
      <c r="O44149" s="223"/>
    </row>
    <row r="44150" spans="15:15" x14ac:dyDescent="0.2">
      <c r="O44150" s="223"/>
    </row>
    <row r="44151" spans="15:15" x14ac:dyDescent="0.2">
      <c r="O44151" s="223"/>
    </row>
    <row r="44152" spans="15:15" x14ac:dyDescent="0.2">
      <c r="O44152" s="223"/>
    </row>
    <row r="44153" spans="15:15" x14ac:dyDescent="0.2">
      <c r="O44153" s="223"/>
    </row>
    <row r="44154" spans="15:15" x14ac:dyDescent="0.2">
      <c r="O44154" s="223"/>
    </row>
    <row r="44155" spans="15:15" x14ac:dyDescent="0.2">
      <c r="O44155" s="223"/>
    </row>
    <row r="44156" spans="15:15" x14ac:dyDescent="0.2">
      <c r="O44156" s="223"/>
    </row>
    <row r="44157" spans="15:15" x14ac:dyDescent="0.2">
      <c r="O44157" s="223"/>
    </row>
    <row r="44158" spans="15:15" x14ac:dyDescent="0.2">
      <c r="O44158" s="223"/>
    </row>
    <row r="44159" spans="15:15" x14ac:dyDescent="0.2">
      <c r="O44159" s="223"/>
    </row>
    <row r="44160" spans="15:15" x14ac:dyDescent="0.2">
      <c r="O44160" s="223"/>
    </row>
    <row r="44161" spans="15:15" x14ac:dyDescent="0.2">
      <c r="O44161" s="223"/>
    </row>
    <row r="44162" spans="15:15" x14ac:dyDescent="0.2">
      <c r="O44162" s="223"/>
    </row>
    <row r="44163" spans="15:15" x14ac:dyDescent="0.2">
      <c r="O44163" s="223"/>
    </row>
    <row r="44164" spans="15:15" x14ac:dyDescent="0.2">
      <c r="O44164" s="223"/>
    </row>
    <row r="44165" spans="15:15" x14ac:dyDescent="0.2">
      <c r="O44165" s="223"/>
    </row>
    <row r="44166" spans="15:15" x14ac:dyDescent="0.2">
      <c r="O44166" s="223"/>
    </row>
    <row r="44167" spans="15:15" x14ac:dyDescent="0.2">
      <c r="O44167" s="223"/>
    </row>
    <row r="44168" spans="15:15" x14ac:dyDescent="0.2">
      <c r="O44168" s="223"/>
    </row>
    <row r="44169" spans="15:15" x14ac:dyDescent="0.2">
      <c r="O44169" s="223"/>
    </row>
    <row r="44170" spans="15:15" x14ac:dyDescent="0.2">
      <c r="O44170" s="223"/>
    </row>
    <row r="44171" spans="15:15" x14ac:dyDescent="0.2">
      <c r="O44171" s="223"/>
    </row>
    <row r="44172" spans="15:15" x14ac:dyDescent="0.2">
      <c r="O44172" s="223"/>
    </row>
    <row r="44173" spans="15:15" x14ac:dyDescent="0.2">
      <c r="O44173" s="223"/>
    </row>
    <row r="44174" spans="15:15" x14ac:dyDescent="0.2">
      <c r="O44174" s="223"/>
    </row>
    <row r="44175" spans="15:15" x14ac:dyDescent="0.2">
      <c r="O44175" s="223"/>
    </row>
    <row r="44176" spans="15:15" x14ac:dyDescent="0.2">
      <c r="O44176" s="223"/>
    </row>
    <row r="44177" spans="15:15" x14ac:dyDescent="0.2">
      <c r="O44177" s="223"/>
    </row>
    <row r="44178" spans="15:15" x14ac:dyDescent="0.2">
      <c r="O44178" s="223"/>
    </row>
    <row r="44179" spans="15:15" x14ac:dyDescent="0.2">
      <c r="O44179" s="223"/>
    </row>
    <row r="44180" spans="15:15" x14ac:dyDescent="0.2">
      <c r="O44180" s="223"/>
    </row>
    <row r="44181" spans="15:15" x14ac:dyDescent="0.2">
      <c r="O44181" s="223"/>
    </row>
    <row r="44182" spans="15:15" x14ac:dyDescent="0.2">
      <c r="O44182" s="223"/>
    </row>
    <row r="44183" spans="15:15" x14ac:dyDescent="0.2">
      <c r="O44183" s="223"/>
    </row>
    <row r="44184" spans="15:15" x14ac:dyDescent="0.2">
      <c r="O44184" s="223"/>
    </row>
    <row r="44185" spans="15:15" x14ac:dyDescent="0.2">
      <c r="O44185" s="223"/>
    </row>
    <row r="44186" spans="15:15" x14ac:dyDescent="0.2">
      <c r="O44186" s="223"/>
    </row>
    <row r="44187" spans="15:15" x14ac:dyDescent="0.2">
      <c r="O44187" s="223"/>
    </row>
    <row r="44188" spans="15:15" x14ac:dyDescent="0.2">
      <c r="O44188" s="223"/>
    </row>
    <row r="44189" spans="15:15" x14ac:dyDescent="0.2">
      <c r="O44189" s="223"/>
    </row>
    <row r="44190" spans="15:15" x14ac:dyDescent="0.2">
      <c r="O44190" s="223"/>
    </row>
    <row r="44191" spans="15:15" x14ac:dyDescent="0.2">
      <c r="O44191" s="223"/>
    </row>
    <row r="44192" spans="15:15" x14ac:dyDescent="0.2">
      <c r="O44192" s="223"/>
    </row>
    <row r="44193" spans="15:15" x14ac:dyDescent="0.2">
      <c r="O44193" s="223"/>
    </row>
    <row r="44194" spans="15:15" x14ac:dyDescent="0.2">
      <c r="O44194" s="223"/>
    </row>
    <row r="44195" spans="15:15" x14ac:dyDescent="0.2">
      <c r="O44195" s="223"/>
    </row>
    <row r="44196" spans="15:15" x14ac:dyDescent="0.2">
      <c r="O44196" s="223"/>
    </row>
    <row r="44197" spans="15:15" x14ac:dyDescent="0.2">
      <c r="O44197" s="223"/>
    </row>
    <row r="44198" spans="15:15" x14ac:dyDescent="0.2">
      <c r="O44198" s="223"/>
    </row>
    <row r="44199" spans="15:15" x14ac:dyDescent="0.2">
      <c r="O44199" s="223"/>
    </row>
    <row r="44200" spans="15:15" x14ac:dyDescent="0.2">
      <c r="O44200" s="223"/>
    </row>
    <row r="44201" spans="15:15" x14ac:dyDescent="0.2">
      <c r="O44201" s="223"/>
    </row>
    <row r="44202" spans="15:15" x14ac:dyDescent="0.2">
      <c r="O44202" s="223"/>
    </row>
    <row r="44203" spans="15:15" x14ac:dyDescent="0.2">
      <c r="O44203" s="223"/>
    </row>
    <row r="44204" spans="15:15" x14ac:dyDescent="0.2">
      <c r="O44204" s="223"/>
    </row>
    <row r="44205" spans="15:15" x14ac:dyDescent="0.2">
      <c r="O44205" s="223"/>
    </row>
    <row r="44206" spans="15:15" x14ac:dyDescent="0.2">
      <c r="O44206" s="223"/>
    </row>
    <row r="44207" spans="15:15" x14ac:dyDescent="0.2">
      <c r="O44207" s="223"/>
    </row>
    <row r="44208" spans="15:15" x14ac:dyDescent="0.2">
      <c r="O44208" s="223"/>
    </row>
    <row r="44209" spans="15:15" x14ac:dyDescent="0.2">
      <c r="O44209" s="223"/>
    </row>
    <row r="44210" spans="15:15" x14ac:dyDescent="0.2">
      <c r="O44210" s="223"/>
    </row>
    <row r="44211" spans="15:15" x14ac:dyDescent="0.2">
      <c r="O44211" s="223"/>
    </row>
    <row r="44212" spans="15:15" x14ac:dyDescent="0.2">
      <c r="O44212" s="223"/>
    </row>
    <row r="44213" spans="15:15" x14ac:dyDescent="0.2">
      <c r="O44213" s="223"/>
    </row>
    <row r="44214" spans="15:15" x14ac:dyDescent="0.2">
      <c r="O44214" s="223"/>
    </row>
    <row r="44215" spans="15:15" x14ac:dyDescent="0.2">
      <c r="O44215" s="223"/>
    </row>
    <row r="44216" spans="15:15" x14ac:dyDescent="0.2">
      <c r="O44216" s="223"/>
    </row>
    <row r="44217" spans="15:15" x14ac:dyDescent="0.2">
      <c r="O44217" s="223"/>
    </row>
    <row r="44218" spans="15:15" x14ac:dyDescent="0.2">
      <c r="O44218" s="223"/>
    </row>
    <row r="44219" spans="15:15" x14ac:dyDescent="0.2">
      <c r="O44219" s="223"/>
    </row>
    <row r="44220" spans="15:15" x14ac:dyDescent="0.2">
      <c r="O44220" s="223"/>
    </row>
    <row r="44221" spans="15:15" x14ac:dyDescent="0.2">
      <c r="O44221" s="223"/>
    </row>
    <row r="44222" spans="15:15" x14ac:dyDescent="0.2">
      <c r="O44222" s="223"/>
    </row>
    <row r="44223" spans="15:15" x14ac:dyDescent="0.2">
      <c r="O44223" s="223"/>
    </row>
    <row r="44224" spans="15:15" x14ac:dyDescent="0.2">
      <c r="O44224" s="223"/>
    </row>
    <row r="44225" spans="15:15" x14ac:dyDescent="0.2">
      <c r="O44225" s="223"/>
    </row>
    <row r="44226" spans="15:15" x14ac:dyDescent="0.2">
      <c r="O44226" s="223"/>
    </row>
    <row r="44227" spans="15:15" x14ac:dyDescent="0.2">
      <c r="O44227" s="223"/>
    </row>
    <row r="44228" spans="15:15" x14ac:dyDescent="0.2">
      <c r="O44228" s="223"/>
    </row>
    <row r="44229" spans="15:15" x14ac:dyDescent="0.2">
      <c r="O44229" s="223"/>
    </row>
    <row r="44230" spans="15:15" x14ac:dyDescent="0.2">
      <c r="O44230" s="223"/>
    </row>
    <row r="44231" spans="15:15" x14ac:dyDescent="0.2">
      <c r="O44231" s="223"/>
    </row>
    <row r="44232" spans="15:15" x14ac:dyDescent="0.2">
      <c r="O44232" s="223"/>
    </row>
    <row r="44233" spans="15:15" x14ac:dyDescent="0.2">
      <c r="O44233" s="223"/>
    </row>
    <row r="44234" spans="15:15" x14ac:dyDescent="0.2">
      <c r="O44234" s="223"/>
    </row>
    <row r="44235" spans="15:15" x14ac:dyDescent="0.2">
      <c r="O44235" s="223"/>
    </row>
    <row r="44236" spans="15:15" x14ac:dyDescent="0.2">
      <c r="O44236" s="223"/>
    </row>
    <row r="44237" spans="15:15" x14ac:dyDescent="0.2">
      <c r="O44237" s="223"/>
    </row>
    <row r="44238" spans="15:15" x14ac:dyDescent="0.2">
      <c r="O44238" s="223"/>
    </row>
    <row r="44239" spans="15:15" x14ac:dyDescent="0.2">
      <c r="O44239" s="223"/>
    </row>
    <row r="44240" spans="15:15" x14ac:dyDescent="0.2">
      <c r="O44240" s="223"/>
    </row>
    <row r="44241" spans="15:15" x14ac:dyDescent="0.2">
      <c r="O44241" s="223"/>
    </row>
    <row r="44242" spans="15:15" x14ac:dyDescent="0.2">
      <c r="O44242" s="223"/>
    </row>
    <row r="44243" spans="15:15" x14ac:dyDescent="0.2">
      <c r="O44243" s="223"/>
    </row>
    <row r="44244" spans="15:15" x14ac:dyDescent="0.2">
      <c r="O44244" s="223"/>
    </row>
    <row r="44245" spans="15:15" x14ac:dyDescent="0.2">
      <c r="O44245" s="223"/>
    </row>
    <row r="44246" spans="15:15" x14ac:dyDescent="0.2">
      <c r="O44246" s="223"/>
    </row>
    <row r="44247" spans="15:15" x14ac:dyDescent="0.2">
      <c r="O44247" s="223"/>
    </row>
    <row r="44248" spans="15:15" x14ac:dyDescent="0.2">
      <c r="O44248" s="223"/>
    </row>
    <row r="44249" spans="15:15" x14ac:dyDescent="0.2">
      <c r="O44249" s="223"/>
    </row>
    <row r="44250" spans="15:15" x14ac:dyDescent="0.2">
      <c r="O44250" s="223"/>
    </row>
    <row r="44251" spans="15:15" x14ac:dyDescent="0.2">
      <c r="O44251" s="223"/>
    </row>
    <row r="44252" spans="15:15" x14ac:dyDescent="0.2">
      <c r="O44252" s="223"/>
    </row>
    <row r="44253" spans="15:15" x14ac:dyDescent="0.2">
      <c r="O44253" s="223"/>
    </row>
    <row r="44254" spans="15:15" x14ac:dyDescent="0.2">
      <c r="O44254" s="223"/>
    </row>
    <row r="44255" spans="15:15" x14ac:dyDescent="0.2">
      <c r="O44255" s="223"/>
    </row>
    <row r="44256" spans="15:15" x14ac:dyDescent="0.2">
      <c r="O44256" s="223"/>
    </row>
    <row r="44257" spans="15:15" x14ac:dyDescent="0.2">
      <c r="O44257" s="223"/>
    </row>
    <row r="44258" spans="15:15" x14ac:dyDescent="0.2">
      <c r="O44258" s="223"/>
    </row>
    <row r="44259" spans="15:15" x14ac:dyDescent="0.2">
      <c r="O44259" s="223"/>
    </row>
    <row r="44260" spans="15:15" x14ac:dyDescent="0.2">
      <c r="O44260" s="223"/>
    </row>
    <row r="44261" spans="15:15" x14ac:dyDescent="0.2">
      <c r="O44261" s="223"/>
    </row>
    <row r="44262" spans="15:15" x14ac:dyDescent="0.2">
      <c r="O44262" s="223"/>
    </row>
    <row r="44263" spans="15:15" x14ac:dyDescent="0.2">
      <c r="O44263" s="223"/>
    </row>
    <row r="44264" spans="15:15" x14ac:dyDescent="0.2">
      <c r="O44264" s="223"/>
    </row>
    <row r="44265" spans="15:15" x14ac:dyDescent="0.2">
      <c r="O44265" s="223"/>
    </row>
    <row r="44266" spans="15:15" x14ac:dyDescent="0.2">
      <c r="O44266" s="223"/>
    </row>
    <row r="44267" spans="15:15" x14ac:dyDescent="0.2">
      <c r="O44267" s="223"/>
    </row>
    <row r="44268" spans="15:15" x14ac:dyDescent="0.2">
      <c r="O44268" s="223"/>
    </row>
    <row r="44269" spans="15:15" x14ac:dyDescent="0.2">
      <c r="O44269" s="223"/>
    </row>
    <row r="44270" spans="15:15" x14ac:dyDescent="0.2">
      <c r="O44270" s="223"/>
    </row>
    <row r="44271" spans="15:15" x14ac:dyDescent="0.2">
      <c r="O44271" s="223"/>
    </row>
    <row r="44272" spans="15:15" x14ac:dyDescent="0.2">
      <c r="O44272" s="223"/>
    </row>
    <row r="44273" spans="15:15" x14ac:dyDescent="0.2">
      <c r="O44273" s="223"/>
    </row>
    <row r="44274" spans="15:15" x14ac:dyDescent="0.2">
      <c r="O44274" s="223"/>
    </row>
    <row r="44275" spans="15:15" x14ac:dyDescent="0.2">
      <c r="O44275" s="223"/>
    </row>
    <row r="44276" spans="15:15" x14ac:dyDescent="0.2">
      <c r="O44276" s="223"/>
    </row>
    <row r="44277" spans="15:15" x14ac:dyDescent="0.2">
      <c r="O44277" s="223"/>
    </row>
    <row r="44278" spans="15:15" x14ac:dyDescent="0.2">
      <c r="O44278" s="223"/>
    </row>
    <row r="44279" spans="15:15" x14ac:dyDescent="0.2">
      <c r="O44279" s="223"/>
    </row>
    <row r="44280" spans="15:15" x14ac:dyDescent="0.2">
      <c r="O44280" s="223"/>
    </row>
    <row r="44281" spans="15:15" x14ac:dyDescent="0.2">
      <c r="O44281" s="223"/>
    </row>
    <row r="44282" spans="15:15" x14ac:dyDescent="0.2">
      <c r="O44282" s="223"/>
    </row>
    <row r="44283" spans="15:15" x14ac:dyDescent="0.2">
      <c r="O44283" s="223"/>
    </row>
    <row r="44284" spans="15:15" x14ac:dyDescent="0.2">
      <c r="O44284" s="223"/>
    </row>
    <row r="44285" spans="15:15" x14ac:dyDescent="0.2">
      <c r="O44285" s="223"/>
    </row>
    <row r="44286" spans="15:15" x14ac:dyDescent="0.2">
      <c r="O44286" s="223"/>
    </row>
    <row r="44287" spans="15:15" x14ac:dyDescent="0.2">
      <c r="O44287" s="223"/>
    </row>
    <row r="44288" spans="15:15" x14ac:dyDescent="0.2">
      <c r="O44288" s="223"/>
    </row>
    <row r="44289" spans="15:15" x14ac:dyDescent="0.2">
      <c r="O44289" s="223"/>
    </row>
    <row r="44290" spans="15:15" x14ac:dyDescent="0.2">
      <c r="O44290" s="223"/>
    </row>
    <row r="44291" spans="15:15" x14ac:dyDescent="0.2">
      <c r="O44291" s="223"/>
    </row>
    <row r="44292" spans="15:15" x14ac:dyDescent="0.2">
      <c r="O44292" s="223"/>
    </row>
    <row r="44293" spans="15:15" x14ac:dyDescent="0.2">
      <c r="O44293" s="223"/>
    </row>
    <row r="44294" spans="15:15" x14ac:dyDescent="0.2">
      <c r="O44294" s="223"/>
    </row>
    <row r="44295" spans="15:15" x14ac:dyDescent="0.2">
      <c r="O44295" s="223"/>
    </row>
    <row r="44296" spans="15:15" x14ac:dyDescent="0.2">
      <c r="O44296" s="223"/>
    </row>
    <row r="44297" spans="15:15" x14ac:dyDescent="0.2">
      <c r="O44297" s="223"/>
    </row>
    <row r="44298" spans="15:15" x14ac:dyDescent="0.2">
      <c r="O44298" s="223"/>
    </row>
    <row r="44299" spans="15:15" x14ac:dyDescent="0.2">
      <c r="O44299" s="223"/>
    </row>
    <row r="44300" spans="15:15" x14ac:dyDescent="0.2">
      <c r="O44300" s="223"/>
    </row>
    <row r="44301" spans="15:15" x14ac:dyDescent="0.2">
      <c r="O44301" s="223"/>
    </row>
    <row r="44302" spans="15:15" x14ac:dyDescent="0.2">
      <c r="O44302" s="223"/>
    </row>
    <row r="44303" spans="15:15" x14ac:dyDescent="0.2">
      <c r="O44303" s="223"/>
    </row>
    <row r="44304" spans="15:15" x14ac:dyDescent="0.2">
      <c r="O44304" s="223"/>
    </row>
    <row r="44305" spans="15:15" x14ac:dyDescent="0.2">
      <c r="O44305" s="223"/>
    </row>
    <row r="44306" spans="15:15" x14ac:dyDescent="0.2">
      <c r="O44306" s="223"/>
    </row>
    <row r="44307" spans="15:15" x14ac:dyDescent="0.2">
      <c r="O44307" s="223"/>
    </row>
    <row r="44308" spans="15:15" x14ac:dyDescent="0.2">
      <c r="O44308" s="223"/>
    </row>
    <row r="44309" spans="15:15" x14ac:dyDescent="0.2">
      <c r="O44309" s="223"/>
    </row>
    <row r="44310" spans="15:15" x14ac:dyDescent="0.2">
      <c r="O44310" s="223"/>
    </row>
    <row r="44311" spans="15:15" x14ac:dyDescent="0.2">
      <c r="O44311" s="223"/>
    </row>
    <row r="44312" spans="15:15" x14ac:dyDescent="0.2">
      <c r="O44312" s="223"/>
    </row>
    <row r="44313" spans="15:15" x14ac:dyDescent="0.2">
      <c r="O44313" s="223"/>
    </row>
    <row r="44314" spans="15:15" x14ac:dyDescent="0.2">
      <c r="O44314" s="223"/>
    </row>
    <row r="44315" spans="15:15" x14ac:dyDescent="0.2">
      <c r="O44315" s="223"/>
    </row>
    <row r="44316" spans="15:15" x14ac:dyDescent="0.2">
      <c r="O44316" s="223"/>
    </row>
    <row r="44317" spans="15:15" x14ac:dyDescent="0.2">
      <c r="O44317" s="223"/>
    </row>
    <row r="44318" spans="15:15" x14ac:dyDescent="0.2">
      <c r="O44318" s="223"/>
    </row>
    <row r="44319" spans="15:15" x14ac:dyDescent="0.2">
      <c r="O44319" s="223"/>
    </row>
    <row r="44320" spans="15:15" x14ac:dyDescent="0.2">
      <c r="O44320" s="223"/>
    </row>
    <row r="44321" spans="15:15" x14ac:dyDescent="0.2">
      <c r="O44321" s="223"/>
    </row>
    <row r="44322" spans="15:15" x14ac:dyDescent="0.2">
      <c r="O44322" s="223"/>
    </row>
    <row r="44323" spans="15:15" x14ac:dyDescent="0.2">
      <c r="O44323" s="223"/>
    </row>
    <row r="44324" spans="15:15" x14ac:dyDescent="0.2">
      <c r="O44324" s="223"/>
    </row>
    <row r="44325" spans="15:15" x14ac:dyDescent="0.2">
      <c r="O44325" s="223"/>
    </row>
    <row r="44326" spans="15:15" x14ac:dyDescent="0.2">
      <c r="O44326" s="223"/>
    </row>
    <row r="44327" spans="15:15" x14ac:dyDescent="0.2">
      <c r="O44327" s="223"/>
    </row>
    <row r="44328" spans="15:15" x14ac:dyDescent="0.2">
      <c r="O44328" s="223"/>
    </row>
    <row r="44329" spans="15:15" x14ac:dyDescent="0.2">
      <c r="O44329" s="223"/>
    </row>
    <row r="44330" spans="15:15" x14ac:dyDescent="0.2">
      <c r="O44330" s="223"/>
    </row>
    <row r="44331" spans="15:15" x14ac:dyDescent="0.2">
      <c r="O44331" s="223"/>
    </row>
    <row r="44332" spans="15:15" x14ac:dyDescent="0.2">
      <c r="O44332" s="223"/>
    </row>
    <row r="44333" spans="15:15" x14ac:dyDescent="0.2">
      <c r="O44333" s="223"/>
    </row>
    <row r="44334" spans="15:15" x14ac:dyDescent="0.2">
      <c r="O44334" s="223"/>
    </row>
    <row r="44335" spans="15:15" x14ac:dyDescent="0.2">
      <c r="O44335" s="223"/>
    </row>
    <row r="44336" spans="15:15" x14ac:dyDescent="0.2">
      <c r="O44336" s="223"/>
    </row>
    <row r="44337" spans="15:15" x14ac:dyDescent="0.2">
      <c r="O44337" s="223"/>
    </row>
    <row r="44338" spans="15:15" x14ac:dyDescent="0.2">
      <c r="O44338" s="223"/>
    </row>
    <row r="44339" spans="15:15" x14ac:dyDescent="0.2">
      <c r="O44339" s="223"/>
    </row>
    <row r="44340" spans="15:15" x14ac:dyDescent="0.2">
      <c r="O44340" s="223"/>
    </row>
    <row r="44341" spans="15:15" x14ac:dyDescent="0.2">
      <c r="O44341" s="223"/>
    </row>
    <row r="44342" spans="15:15" x14ac:dyDescent="0.2">
      <c r="O44342" s="223"/>
    </row>
    <row r="44343" spans="15:15" x14ac:dyDescent="0.2">
      <c r="O44343" s="223"/>
    </row>
    <row r="44344" spans="15:15" x14ac:dyDescent="0.2">
      <c r="O44344" s="223"/>
    </row>
    <row r="44345" spans="15:15" x14ac:dyDescent="0.2">
      <c r="O44345" s="223"/>
    </row>
    <row r="44346" spans="15:15" x14ac:dyDescent="0.2">
      <c r="O44346" s="223"/>
    </row>
    <row r="44347" spans="15:15" x14ac:dyDescent="0.2">
      <c r="O44347" s="223"/>
    </row>
    <row r="44348" spans="15:15" x14ac:dyDescent="0.2">
      <c r="O44348" s="223"/>
    </row>
    <row r="44349" spans="15:15" x14ac:dyDescent="0.2">
      <c r="O44349" s="223"/>
    </row>
    <row r="44350" spans="15:15" x14ac:dyDescent="0.2">
      <c r="O44350" s="223"/>
    </row>
    <row r="44351" spans="15:15" x14ac:dyDescent="0.2">
      <c r="O44351" s="223"/>
    </row>
    <row r="44352" spans="15:15" x14ac:dyDescent="0.2">
      <c r="O44352" s="223"/>
    </row>
    <row r="44353" spans="15:15" x14ac:dyDescent="0.2">
      <c r="O44353" s="223"/>
    </row>
    <row r="44354" spans="15:15" x14ac:dyDescent="0.2">
      <c r="O44354" s="223"/>
    </row>
    <row r="44355" spans="15:15" x14ac:dyDescent="0.2">
      <c r="O44355" s="223"/>
    </row>
    <row r="44356" spans="15:15" x14ac:dyDescent="0.2">
      <c r="O44356" s="223"/>
    </row>
    <row r="44357" spans="15:15" x14ac:dyDescent="0.2">
      <c r="O44357" s="223"/>
    </row>
    <row r="44358" spans="15:15" x14ac:dyDescent="0.2">
      <c r="O44358" s="223"/>
    </row>
    <row r="44359" spans="15:15" x14ac:dyDescent="0.2">
      <c r="O44359" s="223"/>
    </row>
    <row r="44360" spans="15:15" x14ac:dyDescent="0.2">
      <c r="O44360" s="223"/>
    </row>
    <row r="44361" spans="15:15" x14ac:dyDescent="0.2">
      <c r="O44361" s="223"/>
    </row>
    <row r="44362" spans="15:15" x14ac:dyDescent="0.2">
      <c r="O44362" s="223"/>
    </row>
    <row r="44363" spans="15:15" x14ac:dyDescent="0.2">
      <c r="O44363" s="223"/>
    </row>
    <row r="44364" spans="15:15" x14ac:dyDescent="0.2">
      <c r="O44364" s="223"/>
    </row>
    <row r="44365" spans="15:15" x14ac:dyDescent="0.2">
      <c r="O44365" s="223"/>
    </row>
    <row r="44366" spans="15:15" x14ac:dyDescent="0.2">
      <c r="O44366" s="223"/>
    </row>
    <row r="44367" spans="15:15" x14ac:dyDescent="0.2">
      <c r="O44367" s="223"/>
    </row>
    <row r="44368" spans="15:15" x14ac:dyDescent="0.2">
      <c r="O44368" s="223"/>
    </row>
    <row r="44369" spans="15:15" x14ac:dyDescent="0.2">
      <c r="O44369" s="223"/>
    </row>
    <row r="44370" spans="15:15" x14ac:dyDescent="0.2">
      <c r="O44370" s="223"/>
    </row>
    <row r="44371" spans="15:15" x14ac:dyDescent="0.2">
      <c r="O44371" s="223"/>
    </row>
    <row r="44372" spans="15:15" x14ac:dyDescent="0.2">
      <c r="O44372" s="223"/>
    </row>
    <row r="44373" spans="15:15" x14ac:dyDescent="0.2">
      <c r="O44373" s="223"/>
    </row>
    <row r="44374" spans="15:15" x14ac:dyDescent="0.2">
      <c r="O44374" s="223"/>
    </row>
    <row r="44375" spans="15:15" x14ac:dyDescent="0.2">
      <c r="O44375" s="223"/>
    </row>
    <row r="44376" spans="15:15" x14ac:dyDescent="0.2">
      <c r="O44376" s="223"/>
    </row>
    <row r="44377" spans="15:15" x14ac:dyDescent="0.2">
      <c r="O44377" s="223"/>
    </row>
    <row r="44378" spans="15:15" x14ac:dyDescent="0.2">
      <c r="O44378" s="223"/>
    </row>
    <row r="44379" spans="15:15" x14ac:dyDescent="0.2">
      <c r="O44379" s="223"/>
    </row>
    <row r="44380" spans="15:15" x14ac:dyDescent="0.2">
      <c r="O44380" s="223"/>
    </row>
    <row r="44381" spans="15:15" x14ac:dyDescent="0.2">
      <c r="O44381" s="223"/>
    </row>
    <row r="44382" spans="15:15" x14ac:dyDescent="0.2">
      <c r="O44382" s="223"/>
    </row>
    <row r="44383" spans="15:15" x14ac:dyDescent="0.2">
      <c r="O44383" s="223"/>
    </row>
    <row r="44384" spans="15:15" x14ac:dyDescent="0.2">
      <c r="O44384" s="223"/>
    </row>
    <row r="44385" spans="15:15" x14ac:dyDescent="0.2">
      <c r="O44385" s="223"/>
    </row>
    <row r="44386" spans="15:15" x14ac:dyDescent="0.2">
      <c r="O44386" s="223"/>
    </row>
    <row r="44387" spans="15:15" x14ac:dyDescent="0.2">
      <c r="O44387" s="223"/>
    </row>
    <row r="44388" spans="15:15" x14ac:dyDescent="0.2">
      <c r="O44388" s="223"/>
    </row>
    <row r="44389" spans="15:15" x14ac:dyDescent="0.2">
      <c r="O44389" s="223"/>
    </row>
    <row r="44390" spans="15:15" x14ac:dyDescent="0.2">
      <c r="O44390" s="223"/>
    </row>
    <row r="44391" spans="15:15" x14ac:dyDescent="0.2">
      <c r="O44391" s="223"/>
    </row>
    <row r="44392" spans="15:15" x14ac:dyDescent="0.2">
      <c r="O44392" s="223"/>
    </row>
    <row r="44393" spans="15:15" x14ac:dyDescent="0.2">
      <c r="O44393" s="223"/>
    </row>
    <row r="44394" spans="15:15" x14ac:dyDescent="0.2">
      <c r="O44394" s="223"/>
    </row>
    <row r="44395" spans="15:15" x14ac:dyDescent="0.2">
      <c r="O44395" s="223"/>
    </row>
    <row r="44396" spans="15:15" x14ac:dyDescent="0.2">
      <c r="O44396" s="223"/>
    </row>
    <row r="44397" spans="15:15" x14ac:dyDescent="0.2">
      <c r="O44397" s="223"/>
    </row>
    <row r="44398" spans="15:15" x14ac:dyDescent="0.2">
      <c r="O44398" s="223"/>
    </row>
    <row r="44399" spans="15:15" x14ac:dyDescent="0.2">
      <c r="O44399" s="223"/>
    </row>
    <row r="44400" spans="15:15" x14ac:dyDescent="0.2">
      <c r="O44400" s="223"/>
    </row>
    <row r="44401" spans="15:15" x14ac:dyDescent="0.2">
      <c r="O44401" s="223"/>
    </row>
    <row r="44402" spans="15:15" x14ac:dyDescent="0.2">
      <c r="O44402" s="223"/>
    </row>
    <row r="44403" spans="15:15" x14ac:dyDescent="0.2">
      <c r="O44403" s="223"/>
    </row>
    <row r="44404" spans="15:15" x14ac:dyDescent="0.2">
      <c r="O44404" s="223"/>
    </row>
    <row r="44405" spans="15:15" x14ac:dyDescent="0.2">
      <c r="O44405" s="223"/>
    </row>
    <row r="44406" spans="15:15" x14ac:dyDescent="0.2">
      <c r="O44406" s="223"/>
    </row>
    <row r="44407" spans="15:15" x14ac:dyDescent="0.2">
      <c r="O44407" s="223"/>
    </row>
    <row r="44408" spans="15:15" x14ac:dyDescent="0.2">
      <c r="O44408" s="223"/>
    </row>
    <row r="44409" spans="15:15" x14ac:dyDescent="0.2">
      <c r="O44409" s="223"/>
    </row>
    <row r="44410" spans="15:15" x14ac:dyDescent="0.2">
      <c r="O44410" s="223"/>
    </row>
    <row r="44411" spans="15:15" x14ac:dyDescent="0.2">
      <c r="O44411" s="223"/>
    </row>
    <row r="44412" spans="15:15" x14ac:dyDescent="0.2">
      <c r="O44412" s="223"/>
    </row>
    <row r="44413" spans="15:15" x14ac:dyDescent="0.2">
      <c r="O44413" s="223"/>
    </row>
    <row r="44414" spans="15:15" x14ac:dyDescent="0.2">
      <c r="O44414" s="223"/>
    </row>
    <row r="44415" spans="15:15" x14ac:dyDescent="0.2">
      <c r="O44415" s="223"/>
    </row>
    <row r="44416" spans="15:15" x14ac:dyDescent="0.2">
      <c r="O44416" s="223"/>
    </row>
    <row r="44417" spans="15:15" x14ac:dyDescent="0.2">
      <c r="O44417" s="223"/>
    </row>
    <row r="44418" spans="15:15" x14ac:dyDescent="0.2">
      <c r="O44418" s="223"/>
    </row>
    <row r="44419" spans="15:15" x14ac:dyDescent="0.2">
      <c r="O44419" s="223"/>
    </row>
    <row r="44420" spans="15:15" x14ac:dyDescent="0.2">
      <c r="O44420" s="223"/>
    </row>
    <row r="44421" spans="15:15" x14ac:dyDescent="0.2">
      <c r="O44421" s="223"/>
    </row>
    <row r="44422" spans="15:15" x14ac:dyDescent="0.2">
      <c r="O44422" s="223"/>
    </row>
    <row r="44423" spans="15:15" x14ac:dyDescent="0.2">
      <c r="O44423" s="223"/>
    </row>
    <row r="44424" spans="15:15" x14ac:dyDescent="0.2">
      <c r="O44424" s="223"/>
    </row>
    <row r="44425" spans="15:15" x14ac:dyDescent="0.2">
      <c r="O44425" s="223"/>
    </row>
    <row r="44426" spans="15:15" x14ac:dyDescent="0.2">
      <c r="O44426" s="223"/>
    </row>
    <row r="44427" spans="15:15" x14ac:dyDescent="0.2">
      <c r="O44427" s="223"/>
    </row>
    <row r="44428" spans="15:15" x14ac:dyDescent="0.2">
      <c r="O44428" s="223"/>
    </row>
    <row r="44429" spans="15:15" x14ac:dyDescent="0.2">
      <c r="O44429" s="223"/>
    </row>
    <row r="44430" spans="15:15" x14ac:dyDescent="0.2">
      <c r="O44430" s="223"/>
    </row>
    <row r="44431" spans="15:15" x14ac:dyDescent="0.2">
      <c r="O44431" s="223"/>
    </row>
    <row r="44432" spans="15:15" x14ac:dyDescent="0.2">
      <c r="O44432" s="223"/>
    </row>
    <row r="44433" spans="15:15" x14ac:dyDescent="0.2">
      <c r="O44433" s="223"/>
    </row>
    <row r="44434" spans="15:15" x14ac:dyDescent="0.2">
      <c r="O44434" s="223"/>
    </row>
    <row r="44435" spans="15:15" x14ac:dyDescent="0.2">
      <c r="O44435" s="223"/>
    </row>
    <row r="44436" spans="15:15" x14ac:dyDescent="0.2">
      <c r="O44436" s="223"/>
    </row>
    <row r="44437" spans="15:15" x14ac:dyDescent="0.2">
      <c r="O44437" s="223"/>
    </row>
    <row r="44438" spans="15:15" x14ac:dyDescent="0.2">
      <c r="O44438" s="223"/>
    </row>
    <row r="44439" spans="15:15" x14ac:dyDescent="0.2">
      <c r="O44439" s="223"/>
    </row>
    <row r="44440" spans="15:15" x14ac:dyDescent="0.2">
      <c r="O44440" s="223"/>
    </row>
    <row r="44441" spans="15:15" x14ac:dyDescent="0.2">
      <c r="O44441" s="223"/>
    </row>
    <row r="44442" spans="15:15" x14ac:dyDescent="0.2">
      <c r="O44442" s="223"/>
    </row>
    <row r="44443" spans="15:15" x14ac:dyDescent="0.2">
      <c r="O44443" s="223"/>
    </row>
    <row r="44444" spans="15:15" x14ac:dyDescent="0.2">
      <c r="O44444" s="223"/>
    </row>
    <row r="44445" spans="15:15" x14ac:dyDescent="0.2">
      <c r="O44445" s="223"/>
    </row>
    <row r="44446" spans="15:15" x14ac:dyDescent="0.2">
      <c r="O44446" s="223"/>
    </row>
    <row r="44447" spans="15:15" x14ac:dyDescent="0.2">
      <c r="O44447" s="223"/>
    </row>
    <row r="44448" spans="15:15" x14ac:dyDescent="0.2">
      <c r="O44448" s="223"/>
    </row>
    <row r="44449" spans="15:15" x14ac:dyDescent="0.2">
      <c r="O44449" s="223"/>
    </row>
    <row r="44450" spans="15:15" x14ac:dyDescent="0.2">
      <c r="O44450" s="223"/>
    </row>
    <row r="44451" spans="15:15" x14ac:dyDescent="0.2">
      <c r="O44451" s="223"/>
    </row>
    <row r="44452" spans="15:15" x14ac:dyDescent="0.2">
      <c r="O44452" s="223"/>
    </row>
    <row r="44453" spans="15:15" x14ac:dyDescent="0.2">
      <c r="O44453" s="223"/>
    </row>
    <row r="44454" spans="15:15" x14ac:dyDescent="0.2">
      <c r="O44454" s="223"/>
    </row>
    <row r="44455" spans="15:15" x14ac:dyDescent="0.2">
      <c r="O44455" s="223"/>
    </row>
    <row r="44456" spans="15:15" x14ac:dyDescent="0.2">
      <c r="O44456" s="223"/>
    </row>
    <row r="44457" spans="15:15" x14ac:dyDescent="0.2">
      <c r="O44457" s="223"/>
    </row>
    <row r="44458" spans="15:15" x14ac:dyDescent="0.2">
      <c r="O44458" s="223"/>
    </row>
    <row r="44459" spans="15:15" x14ac:dyDescent="0.2">
      <c r="O44459" s="223"/>
    </row>
    <row r="44460" spans="15:15" x14ac:dyDescent="0.2">
      <c r="O44460" s="223"/>
    </row>
    <row r="44461" spans="15:15" x14ac:dyDescent="0.2">
      <c r="O44461" s="223"/>
    </row>
    <row r="44462" spans="15:15" x14ac:dyDescent="0.2">
      <c r="O44462" s="223"/>
    </row>
    <row r="44463" spans="15:15" x14ac:dyDescent="0.2">
      <c r="O44463" s="223"/>
    </row>
    <row r="44464" spans="15:15" x14ac:dyDescent="0.2">
      <c r="O44464" s="223"/>
    </row>
    <row r="44465" spans="15:15" x14ac:dyDescent="0.2">
      <c r="O44465" s="223"/>
    </row>
    <row r="44466" spans="15:15" x14ac:dyDescent="0.2">
      <c r="O44466" s="223"/>
    </row>
    <row r="44467" spans="15:15" x14ac:dyDescent="0.2">
      <c r="O44467" s="223"/>
    </row>
    <row r="44468" spans="15:15" x14ac:dyDescent="0.2">
      <c r="O44468" s="223"/>
    </row>
    <row r="44469" spans="15:15" x14ac:dyDescent="0.2">
      <c r="O44469" s="223"/>
    </row>
    <row r="44470" spans="15:15" x14ac:dyDescent="0.2">
      <c r="O44470" s="223"/>
    </row>
    <row r="44471" spans="15:15" x14ac:dyDescent="0.2">
      <c r="O44471" s="223"/>
    </row>
    <row r="44472" spans="15:15" x14ac:dyDescent="0.2">
      <c r="O44472" s="223"/>
    </row>
    <row r="44473" spans="15:15" x14ac:dyDescent="0.2">
      <c r="O44473" s="223"/>
    </row>
    <row r="44474" spans="15:15" x14ac:dyDescent="0.2">
      <c r="O44474" s="223"/>
    </row>
    <row r="44475" spans="15:15" x14ac:dyDescent="0.2">
      <c r="O44475" s="223"/>
    </row>
    <row r="44476" spans="15:15" x14ac:dyDescent="0.2">
      <c r="O44476" s="223"/>
    </row>
    <row r="44477" spans="15:15" x14ac:dyDescent="0.2">
      <c r="O44477" s="223"/>
    </row>
    <row r="44478" spans="15:15" x14ac:dyDescent="0.2">
      <c r="O44478" s="223"/>
    </row>
    <row r="44479" spans="15:15" x14ac:dyDescent="0.2">
      <c r="O44479" s="223"/>
    </row>
    <row r="44480" spans="15:15" x14ac:dyDescent="0.2">
      <c r="O44480" s="223"/>
    </row>
    <row r="44481" spans="15:15" x14ac:dyDescent="0.2">
      <c r="O44481" s="223"/>
    </row>
    <row r="44482" spans="15:15" x14ac:dyDescent="0.2">
      <c r="O44482" s="223"/>
    </row>
    <row r="44483" spans="15:15" x14ac:dyDescent="0.2">
      <c r="O44483" s="223"/>
    </row>
    <row r="44484" spans="15:15" x14ac:dyDescent="0.2">
      <c r="O44484" s="223"/>
    </row>
    <row r="44485" spans="15:15" x14ac:dyDescent="0.2">
      <c r="O44485" s="223"/>
    </row>
    <row r="44486" spans="15:15" x14ac:dyDescent="0.2">
      <c r="O44486" s="223"/>
    </row>
    <row r="44487" spans="15:15" x14ac:dyDescent="0.2">
      <c r="O44487" s="223"/>
    </row>
    <row r="44488" spans="15:15" x14ac:dyDescent="0.2">
      <c r="O44488" s="223"/>
    </row>
    <row r="44489" spans="15:15" x14ac:dyDescent="0.2">
      <c r="O44489" s="223"/>
    </row>
    <row r="44490" spans="15:15" x14ac:dyDescent="0.2">
      <c r="O44490" s="223"/>
    </row>
    <row r="44491" spans="15:15" x14ac:dyDescent="0.2">
      <c r="O44491" s="223"/>
    </row>
    <row r="44492" spans="15:15" x14ac:dyDescent="0.2">
      <c r="O44492" s="223"/>
    </row>
    <row r="44493" spans="15:15" x14ac:dyDescent="0.2">
      <c r="O44493" s="223"/>
    </row>
    <row r="44494" spans="15:15" x14ac:dyDescent="0.2">
      <c r="O44494" s="223"/>
    </row>
    <row r="44495" spans="15:15" x14ac:dyDescent="0.2">
      <c r="O44495" s="223"/>
    </row>
    <row r="44496" spans="15:15" x14ac:dyDescent="0.2">
      <c r="O44496" s="223"/>
    </row>
    <row r="44497" spans="15:15" x14ac:dyDescent="0.2">
      <c r="O44497" s="223"/>
    </row>
    <row r="44498" spans="15:15" x14ac:dyDescent="0.2">
      <c r="O44498" s="223"/>
    </row>
    <row r="44499" spans="15:15" x14ac:dyDescent="0.2">
      <c r="O44499" s="223"/>
    </row>
    <row r="44500" spans="15:15" x14ac:dyDescent="0.2">
      <c r="O44500" s="223"/>
    </row>
    <row r="44501" spans="15:15" x14ac:dyDescent="0.2">
      <c r="O44501" s="223"/>
    </row>
    <row r="44502" spans="15:15" x14ac:dyDescent="0.2">
      <c r="O44502" s="223"/>
    </row>
    <row r="44503" spans="15:15" x14ac:dyDescent="0.2">
      <c r="O44503" s="223"/>
    </row>
    <row r="44504" spans="15:15" x14ac:dyDescent="0.2">
      <c r="O44504" s="223"/>
    </row>
    <row r="44505" spans="15:15" x14ac:dyDescent="0.2">
      <c r="O44505" s="223"/>
    </row>
    <row r="44506" spans="15:15" x14ac:dyDescent="0.2">
      <c r="O44506" s="223"/>
    </row>
    <row r="44507" spans="15:15" x14ac:dyDescent="0.2">
      <c r="O44507" s="223"/>
    </row>
    <row r="44508" spans="15:15" x14ac:dyDescent="0.2">
      <c r="O44508" s="223"/>
    </row>
    <row r="44509" spans="15:15" x14ac:dyDescent="0.2">
      <c r="O44509" s="223"/>
    </row>
    <row r="44510" spans="15:15" x14ac:dyDescent="0.2">
      <c r="O44510" s="223"/>
    </row>
    <row r="44511" spans="15:15" x14ac:dyDescent="0.2">
      <c r="O44511" s="223"/>
    </row>
    <row r="44512" spans="15:15" x14ac:dyDescent="0.2">
      <c r="O44512" s="223"/>
    </row>
    <row r="44513" spans="15:15" x14ac:dyDescent="0.2">
      <c r="O44513" s="223"/>
    </row>
    <row r="44514" spans="15:15" x14ac:dyDescent="0.2">
      <c r="O44514" s="223"/>
    </row>
    <row r="44515" spans="15:15" x14ac:dyDescent="0.2">
      <c r="O44515" s="223"/>
    </row>
    <row r="44516" spans="15:15" x14ac:dyDescent="0.2">
      <c r="O44516" s="223"/>
    </row>
    <row r="44517" spans="15:15" x14ac:dyDescent="0.2">
      <c r="O44517" s="223"/>
    </row>
    <row r="44518" spans="15:15" x14ac:dyDescent="0.2">
      <c r="O44518" s="223"/>
    </row>
    <row r="44519" spans="15:15" x14ac:dyDescent="0.2">
      <c r="O44519" s="223"/>
    </row>
    <row r="44520" spans="15:15" x14ac:dyDescent="0.2">
      <c r="O44520" s="223"/>
    </row>
    <row r="44521" spans="15:15" x14ac:dyDescent="0.2">
      <c r="O44521" s="223"/>
    </row>
    <row r="44522" spans="15:15" x14ac:dyDescent="0.2">
      <c r="O44522" s="223"/>
    </row>
    <row r="44523" spans="15:15" x14ac:dyDescent="0.2">
      <c r="O44523" s="223"/>
    </row>
    <row r="44524" spans="15:15" x14ac:dyDescent="0.2">
      <c r="O44524" s="223"/>
    </row>
    <row r="44525" spans="15:15" x14ac:dyDescent="0.2">
      <c r="O44525" s="223"/>
    </row>
    <row r="44526" spans="15:15" x14ac:dyDescent="0.2">
      <c r="O44526" s="223"/>
    </row>
    <row r="44527" spans="15:15" x14ac:dyDescent="0.2">
      <c r="O44527" s="223"/>
    </row>
    <row r="44528" spans="15:15" x14ac:dyDescent="0.2">
      <c r="O44528" s="223"/>
    </row>
    <row r="44529" spans="15:15" x14ac:dyDescent="0.2">
      <c r="O44529" s="223"/>
    </row>
    <row r="44530" spans="15:15" x14ac:dyDescent="0.2">
      <c r="O44530" s="223"/>
    </row>
    <row r="44531" spans="15:15" x14ac:dyDescent="0.2">
      <c r="O44531" s="223"/>
    </row>
    <row r="44532" spans="15:15" x14ac:dyDescent="0.2">
      <c r="O44532" s="223"/>
    </row>
    <row r="44533" spans="15:15" x14ac:dyDescent="0.2">
      <c r="O44533" s="223"/>
    </row>
    <row r="44534" spans="15:15" x14ac:dyDescent="0.2">
      <c r="O44534" s="223"/>
    </row>
    <row r="44535" spans="15:15" x14ac:dyDescent="0.2">
      <c r="O44535" s="223"/>
    </row>
    <row r="44536" spans="15:15" x14ac:dyDescent="0.2">
      <c r="O44536" s="223"/>
    </row>
    <row r="44537" spans="15:15" x14ac:dyDescent="0.2">
      <c r="O44537" s="223"/>
    </row>
    <row r="44538" spans="15:15" x14ac:dyDescent="0.2">
      <c r="O44538" s="223"/>
    </row>
    <row r="44539" spans="15:15" x14ac:dyDescent="0.2">
      <c r="O44539" s="223"/>
    </row>
    <row r="44540" spans="15:15" x14ac:dyDescent="0.2">
      <c r="O44540" s="223"/>
    </row>
    <row r="44541" spans="15:15" x14ac:dyDescent="0.2">
      <c r="O44541" s="223"/>
    </row>
    <row r="44542" spans="15:15" x14ac:dyDescent="0.2">
      <c r="O44542" s="223"/>
    </row>
    <row r="44543" spans="15:15" x14ac:dyDescent="0.2">
      <c r="O44543" s="223"/>
    </row>
    <row r="44544" spans="15:15" x14ac:dyDescent="0.2">
      <c r="O44544" s="223"/>
    </row>
    <row r="44545" spans="15:15" x14ac:dyDescent="0.2">
      <c r="O44545" s="223"/>
    </row>
    <row r="44546" spans="15:15" x14ac:dyDescent="0.2">
      <c r="O44546" s="223"/>
    </row>
    <row r="44547" spans="15:15" x14ac:dyDescent="0.2">
      <c r="O44547" s="223"/>
    </row>
    <row r="44548" spans="15:15" x14ac:dyDescent="0.2">
      <c r="O44548" s="223"/>
    </row>
    <row r="44549" spans="15:15" x14ac:dyDescent="0.2">
      <c r="O44549" s="223"/>
    </row>
    <row r="44550" spans="15:15" x14ac:dyDescent="0.2">
      <c r="O44550" s="223"/>
    </row>
    <row r="44551" spans="15:15" x14ac:dyDescent="0.2">
      <c r="O44551" s="223"/>
    </row>
    <row r="44552" spans="15:15" x14ac:dyDescent="0.2">
      <c r="O44552" s="223"/>
    </row>
    <row r="44553" spans="15:15" x14ac:dyDescent="0.2">
      <c r="O44553" s="223"/>
    </row>
    <row r="44554" spans="15:15" x14ac:dyDescent="0.2">
      <c r="O44554" s="223"/>
    </row>
    <row r="44555" spans="15:15" x14ac:dyDescent="0.2">
      <c r="O44555" s="223"/>
    </row>
    <row r="44556" spans="15:15" x14ac:dyDescent="0.2">
      <c r="O44556" s="223"/>
    </row>
    <row r="44557" spans="15:15" x14ac:dyDescent="0.2">
      <c r="O44557" s="223"/>
    </row>
    <row r="44558" spans="15:15" x14ac:dyDescent="0.2">
      <c r="O44558" s="223"/>
    </row>
    <row r="44559" spans="15:15" x14ac:dyDescent="0.2">
      <c r="O44559" s="223"/>
    </row>
    <row r="44560" spans="15:15" x14ac:dyDescent="0.2">
      <c r="O44560" s="223"/>
    </row>
    <row r="44561" spans="15:15" x14ac:dyDescent="0.2">
      <c r="O44561" s="223"/>
    </row>
    <row r="44562" spans="15:15" x14ac:dyDescent="0.2">
      <c r="O44562" s="223"/>
    </row>
    <row r="44563" spans="15:15" x14ac:dyDescent="0.2">
      <c r="O44563" s="223"/>
    </row>
    <row r="44564" spans="15:15" x14ac:dyDescent="0.2">
      <c r="O44564" s="223"/>
    </row>
    <row r="44565" spans="15:15" x14ac:dyDescent="0.2">
      <c r="O44565" s="223"/>
    </row>
    <row r="44566" spans="15:15" x14ac:dyDescent="0.2">
      <c r="O44566" s="223"/>
    </row>
    <row r="44567" spans="15:15" x14ac:dyDescent="0.2">
      <c r="O44567" s="223"/>
    </row>
    <row r="44568" spans="15:15" x14ac:dyDescent="0.2">
      <c r="O44568" s="223"/>
    </row>
    <row r="44569" spans="15:15" x14ac:dyDescent="0.2">
      <c r="O44569" s="223"/>
    </row>
    <row r="44570" spans="15:15" x14ac:dyDescent="0.2">
      <c r="O44570" s="223"/>
    </row>
    <row r="44571" spans="15:15" x14ac:dyDescent="0.2">
      <c r="O44571" s="223"/>
    </row>
    <row r="44572" spans="15:15" x14ac:dyDescent="0.2">
      <c r="O44572" s="223"/>
    </row>
    <row r="44573" spans="15:15" x14ac:dyDescent="0.2">
      <c r="O44573" s="223"/>
    </row>
    <row r="44574" spans="15:15" x14ac:dyDescent="0.2">
      <c r="O44574" s="223"/>
    </row>
    <row r="44575" spans="15:15" x14ac:dyDescent="0.2">
      <c r="O44575" s="223"/>
    </row>
    <row r="44576" spans="15:15" x14ac:dyDescent="0.2">
      <c r="O44576" s="223"/>
    </row>
    <row r="44577" spans="15:15" x14ac:dyDescent="0.2">
      <c r="O44577" s="223"/>
    </row>
    <row r="44578" spans="15:15" x14ac:dyDescent="0.2">
      <c r="O44578" s="223"/>
    </row>
    <row r="44579" spans="15:15" x14ac:dyDescent="0.2">
      <c r="O44579" s="223"/>
    </row>
    <row r="44580" spans="15:15" x14ac:dyDescent="0.2">
      <c r="O44580" s="223"/>
    </row>
    <row r="44581" spans="15:15" x14ac:dyDescent="0.2">
      <c r="O44581" s="223"/>
    </row>
    <row r="44582" spans="15:15" x14ac:dyDescent="0.2">
      <c r="O44582" s="223"/>
    </row>
    <row r="44583" spans="15:15" x14ac:dyDescent="0.2">
      <c r="O44583" s="223"/>
    </row>
    <row r="44584" spans="15:15" x14ac:dyDescent="0.2">
      <c r="O44584" s="223"/>
    </row>
    <row r="44585" spans="15:15" x14ac:dyDescent="0.2">
      <c r="O44585" s="223"/>
    </row>
    <row r="44586" spans="15:15" x14ac:dyDescent="0.2">
      <c r="O44586" s="223"/>
    </row>
    <row r="44587" spans="15:15" x14ac:dyDescent="0.2">
      <c r="O44587" s="223"/>
    </row>
    <row r="44588" spans="15:15" x14ac:dyDescent="0.2">
      <c r="O44588" s="223"/>
    </row>
    <row r="44589" spans="15:15" x14ac:dyDescent="0.2">
      <c r="O44589" s="223"/>
    </row>
    <row r="44590" spans="15:15" x14ac:dyDescent="0.2">
      <c r="O44590" s="223"/>
    </row>
    <row r="44591" spans="15:15" x14ac:dyDescent="0.2">
      <c r="O44591" s="223"/>
    </row>
    <row r="44592" spans="15:15" x14ac:dyDescent="0.2">
      <c r="O44592" s="223"/>
    </row>
    <row r="44593" spans="15:15" x14ac:dyDescent="0.2">
      <c r="O44593" s="223"/>
    </row>
    <row r="44594" spans="15:15" x14ac:dyDescent="0.2">
      <c r="O44594" s="223"/>
    </row>
    <row r="44595" spans="15:15" x14ac:dyDescent="0.2">
      <c r="O44595" s="223"/>
    </row>
    <row r="44596" spans="15:15" x14ac:dyDescent="0.2">
      <c r="O44596" s="223"/>
    </row>
    <row r="44597" spans="15:15" x14ac:dyDescent="0.2">
      <c r="O44597" s="223"/>
    </row>
    <row r="44598" spans="15:15" x14ac:dyDescent="0.2">
      <c r="O44598" s="223"/>
    </row>
    <row r="44599" spans="15:15" x14ac:dyDescent="0.2">
      <c r="O44599" s="223"/>
    </row>
    <row r="44600" spans="15:15" x14ac:dyDescent="0.2">
      <c r="O44600" s="223"/>
    </row>
    <row r="44601" spans="15:15" x14ac:dyDescent="0.2">
      <c r="O44601" s="223"/>
    </row>
    <row r="44602" spans="15:15" x14ac:dyDescent="0.2">
      <c r="O44602" s="223"/>
    </row>
    <row r="44603" spans="15:15" x14ac:dyDescent="0.2">
      <c r="O44603" s="223"/>
    </row>
    <row r="44604" spans="15:15" x14ac:dyDescent="0.2">
      <c r="O44604" s="223"/>
    </row>
    <row r="44605" spans="15:15" x14ac:dyDescent="0.2">
      <c r="O44605" s="223"/>
    </row>
    <row r="44606" spans="15:15" x14ac:dyDescent="0.2">
      <c r="O44606" s="223"/>
    </row>
    <row r="44607" spans="15:15" x14ac:dyDescent="0.2">
      <c r="O44607" s="223"/>
    </row>
    <row r="44608" spans="15:15" x14ac:dyDescent="0.2">
      <c r="O44608" s="223"/>
    </row>
    <row r="44609" spans="15:15" x14ac:dyDescent="0.2">
      <c r="O44609" s="223"/>
    </row>
    <row r="44610" spans="15:15" x14ac:dyDescent="0.2">
      <c r="O44610" s="223"/>
    </row>
    <row r="44611" spans="15:15" x14ac:dyDescent="0.2">
      <c r="O44611" s="223"/>
    </row>
    <row r="44612" spans="15:15" x14ac:dyDescent="0.2">
      <c r="O44612" s="223"/>
    </row>
    <row r="44613" spans="15:15" x14ac:dyDescent="0.2">
      <c r="O44613" s="223"/>
    </row>
    <row r="44614" spans="15:15" x14ac:dyDescent="0.2">
      <c r="O44614" s="223"/>
    </row>
    <row r="44615" spans="15:15" x14ac:dyDescent="0.2">
      <c r="O44615" s="223"/>
    </row>
    <row r="44616" spans="15:15" x14ac:dyDescent="0.2">
      <c r="O44616" s="223"/>
    </row>
    <row r="44617" spans="15:15" x14ac:dyDescent="0.2">
      <c r="O44617" s="223"/>
    </row>
    <row r="44618" spans="15:15" x14ac:dyDescent="0.2">
      <c r="O44618" s="223"/>
    </row>
    <row r="44619" spans="15:15" x14ac:dyDescent="0.2">
      <c r="O44619" s="223"/>
    </row>
    <row r="44620" spans="15:15" x14ac:dyDescent="0.2">
      <c r="O44620" s="223"/>
    </row>
    <row r="44621" spans="15:15" x14ac:dyDescent="0.2">
      <c r="O44621" s="223"/>
    </row>
    <row r="44622" spans="15:15" x14ac:dyDescent="0.2">
      <c r="O44622" s="223"/>
    </row>
    <row r="44623" spans="15:15" x14ac:dyDescent="0.2">
      <c r="O44623" s="223"/>
    </row>
    <row r="44624" spans="15:15" x14ac:dyDescent="0.2">
      <c r="O44624" s="223"/>
    </row>
    <row r="44625" spans="15:15" x14ac:dyDescent="0.2">
      <c r="O44625" s="223"/>
    </row>
    <row r="44626" spans="15:15" x14ac:dyDescent="0.2">
      <c r="O44626" s="223"/>
    </row>
    <row r="44627" spans="15:15" x14ac:dyDescent="0.2">
      <c r="O44627" s="223"/>
    </row>
    <row r="44628" spans="15:15" x14ac:dyDescent="0.2">
      <c r="O44628" s="223"/>
    </row>
    <row r="44629" spans="15:15" x14ac:dyDescent="0.2">
      <c r="O44629" s="223"/>
    </row>
    <row r="44630" spans="15:15" x14ac:dyDescent="0.2">
      <c r="O44630" s="223"/>
    </row>
    <row r="44631" spans="15:15" x14ac:dyDescent="0.2">
      <c r="O44631" s="223"/>
    </row>
    <row r="44632" spans="15:15" x14ac:dyDescent="0.2">
      <c r="O44632" s="223"/>
    </row>
    <row r="44633" spans="15:15" x14ac:dyDescent="0.2">
      <c r="O44633" s="223"/>
    </row>
    <row r="44634" spans="15:15" x14ac:dyDescent="0.2">
      <c r="O44634" s="223"/>
    </row>
    <row r="44635" spans="15:15" x14ac:dyDescent="0.2">
      <c r="O44635" s="223"/>
    </row>
    <row r="44636" spans="15:15" x14ac:dyDescent="0.2">
      <c r="O44636" s="223"/>
    </row>
    <row r="44637" spans="15:15" x14ac:dyDescent="0.2">
      <c r="O44637" s="223"/>
    </row>
    <row r="44638" spans="15:15" x14ac:dyDescent="0.2">
      <c r="O44638" s="223"/>
    </row>
    <row r="44639" spans="15:15" x14ac:dyDescent="0.2">
      <c r="O44639" s="223"/>
    </row>
    <row r="44640" spans="15:15" x14ac:dyDescent="0.2">
      <c r="O44640" s="223"/>
    </row>
    <row r="44641" spans="15:15" x14ac:dyDescent="0.2">
      <c r="O44641" s="223"/>
    </row>
    <row r="44642" spans="15:15" x14ac:dyDescent="0.2">
      <c r="O44642" s="223"/>
    </row>
    <row r="44643" spans="15:15" x14ac:dyDescent="0.2">
      <c r="O44643" s="223"/>
    </row>
    <row r="44644" spans="15:15" x14ac:dyDescent="0.2">
      <c r="O44644" s="223"/>
    </row>
    <row r="44645" spans="15:15" x14ac:dyDescent="0.2">
      <c r="O44645" s="223"/>
    </row>
    <row r="44646" spans="15:15" x14ac:dyDescent="0.2">
      <c r="O44646" s="223"/>
    </row>
    <row r="44647" spans="15:15" x14ac:dyDescent="0.2">
      <c r="O44647" s="223"/>
    </row>
    <row r="44648" spans="15:15" x14ac:dyDescent="0.2">
      <c r="O44648" s="223"/>
    </row>
    <row r="44649" spans="15:15" x14ac:dyDescent="0.2">
      <c r="O44649" s="223"/>
    </row>
    <row r="44650" spans="15:15" x14ac:dyDescent="0.2">
      <c r="O44650" s="223"/>
    </row>
    <row r="44651" spans="15:15" x14ac:dyDescent="0.2">
      <c r="O44651" s="223"/>
    </row>
    <row r="44652" spans="15:15" x14ac:dyDescent="0.2">
      <c r="O44652" s="223"/>
    </row>
    <row r="44653" spans="15:15" x14ac:dyDescent="0.2">
      <c r="O44653" s="223"/>
    </row>
    <row r="44654" spans="15:15" x14ac:dyDescent="0.2">
      <c r="O44654" s="223"/>
    </row>
    <row r="44655" spans="15:15" x14ac:dyDescent="0.2">
      <c r="O44655" s="223"/>
    </row>
    <row r="44656" spans="15:15" x14ac:dyDescent="0.2">
      <c r="O44656" s="223"/>
    </row>
    <row r="44657" spans="15:15" x14ac:dyDescent="0.2">
      <c r="O44657" s="223"/>
    </row>
    <row r="44658" spans="15:15" x14ac:dyDescent="0.2">
      <c r="O44658" s="223"/>
    </row>
    <row r="44659" spans="15:15" x14ac:dyDescent="0.2">
      <c r="O44659" s="223"/>
    </row>
    <row r="44660" spans="15:15" x14ac:dyDescent="0.2">
      <c r="O44660" s="223"/>
    </row>
    <row r="44661" spans="15:15" x14ac:dyDescent="0.2">
      <c r="O44661" s="223"/>
    </row>
    <row r="44662" spans="15:15" x14ac:dyDescent="0.2">
      <c r="O44662" s="223"/>
    </row>
    <row r="44663" spans="15:15" x14ac:dyDescent="0.2">
      <c r="O44663" s="223"/>
    </row>
    <row r="44664" spans="15:15" x14ac:dyDescent="0.2">
      <c r="O44664" s="223"/>
    </row>
    <row r="44665" spans="15:15" x14ac:dyDescent="0.2">
      <c r="O44665" s="223"/>
    </row>
    <row r="44666" spans="15:15" x14ac:dyDescent="0.2">
      <c r="O44666" s="223"/>
    </row>
    <row r="44667" spans="15:15" x14ac:dyDescent="0.2">
      <c r="O44667" s="223"/>
    </row>
    <row r="44668" spans="15:15" x14ac:dyDescent="0.2">
      <c r="O44668" s="223"/>
    </row>
    <row r="44669" spans="15:15" x14ac:dyDescent="0.2">
      <c r="O44669" s="223"/>
    </row>
    <row r="44670" spans="15:15" x14ac:dyDescent="0.2">
      <c r="O44670" s="223"/>
    </row>
    <row r="44671" spans="15:15" x14ac:dyDescent="0.2">
      <c r="O44671" s="223"/>
    </row>
    <row r="44672" spans="15:15" x14ac:dyDescent="0.2">
      <c r="O44672" s="223"/>
    </row>
    <row r="44673" spans="15:15" x14ac:dyDescent="0.2">
      <c r="O44673" s="223"/>
    </row>
    <row r="44674" spans="15:15" x14ac:dyDescent="0.2">
      <c r="O44674" s="223"/>
    </row>
    <row r="44675" spans="15:15" x14ac:dyDescent="0.2">
      <c r="O44675" s="223"/>
    </row>
    <row r="44676" spans="15:15" x14ac:dyDescent="0.2">
      <c r="O44676" s="223"/>
    </row>
    <row r="44677" spans="15:15" x14ac:dyDescent="0.2">
      <c r="O44677" s="223"/>
    </row>
    <row r="44678" spans="15:15" x14ac:dyDescent="0.2">
      <c r="O44678" s="223"/>
    </row>
    <row r="44679" spans="15:15" x14ac:dyDescent="0.2">
      <c r="O44679" s="223"/>
    </row>
    <row r="44680" spans="15:15" x14ac:dyDescent="0.2">
      <c r="O44680" s="223"/>
    </row>
    <row r="44681" spans="15:15" x14ac:dyDescent="0.2">
      <c r="O44681" s="223"/>
    </row>
    <row r="44682" spans="15:15" x14ac:dyDescent="0.2">
      <c r="O44682" s="223"/>
    </row>
    <row r="44683" spans="15:15" x14ac:dyDescent="0.2">
      <c r="O44683" s="223"/>
    </row>
    <row r="44684" spans="15:15" x14ac:dyDescent="0.2">
      <c r="O44684" s="223"/>
    </row>
    <row r="44685" spans="15:15" x14ac:dyDescent="0.2">
      <c r="O44685" s="223"/>
    </row>
    <row r="44686" spans="15:15" x14ac:dyDescent="0.2">
      <c r="O44686" s="223"/>
    </row>
    <row r="44687" spans="15:15" x14ac:dyDescent="0.2">
      <c r="O44687" s="223"/>
    </row>
    <row r="44688" spans="15:15" x14ac:dyDescent="0.2">
      <c r="O44688" s="223"/>
    </row>
    <row r="44689" spans="15:15" x14ac:dyDescent="0.2">
      <c r="O44689" s="223"/>
    </row>
    <row r="44690" spans="15:15" x14ac:dyDescent="0.2">
      <c r="O44690" s="223"/>
    </row>
    <row r="44691" spans="15:15" x14ac:dyDescent="0.2">
      <c r="O44691" s="223"/>
    </row>
    <row r="44692" spans="15:15" x14ac:dyDescent="0.2">
      <c r="O44692" s="223"/>
    </row>
    <row r="44693" spans="15:15" x14ac:dyDescent="0.2">
      <c r="O44693" s="223"/>
    </row>
    <row r="44694" spans="15:15" x14ac:dyDescent="0.2">
      <c r="O44694" s="223"/>
    </row>
    <row r="44695" spans="15:15" x14ac:dyDescent="0.2">
      <c r="O44695" s="223"/>
    </row>
    <row r="44696" spans="15:15" x14ac:dyDescent="0.2">
      <c r="O44696" s="223"/>
    </row>
    <row r="44697" spans="15:15" x14ac:dyDescent="0.2">
      <c r="O44697" s="223"/>
    </row>
    <row r="44698" spans="15:15" x14ac:dyDescent="0.2">
      <c r="O44698" s="223"/>
    </row>
    <row r="44699" spans="15:15" x14ac:dyDescent="0.2">
      <c r="O44699" s="223"/>
    </row>
    <row r="44700" spans="15:15" x14ac:dyDescent="0.2">
      <c r="O44700" s="223"/>
    </row>
    <row r="44701" spans="15:15" x14ac:dyDescent="0.2">
      <c r="O44701" s="223"/>
    </row>
    <row r="44702" spans="15:15" x14ac:dyDescent="0.2">
      <c r="O44702" s="223"/>
    </row>
    <row r="44703" spans="15:15" x14ac:dyDescent="0.2">
      <c r="O44703" s="223"/>
    </row>
    <row r="44704" spans="15:15" x14ac:dyDescent="0.2">
      <c r="O44704" s="223"/>
    </row>
    <row r="44705" spans="15:15" x14ac:dyDescent="0.2">
      <c r="O44705" s="223"/>
    </row>
    <row r="44706" spans="15:15" x14ac:dyDescent="0.2">
      <c r="O44706" s="223"/>
    </row>
    <row r="44707" spans="15:15" x14ac:dyDescent="0.2">
      <c r="O44707" s="223"/>
    </row>
    <row r="44708" spans="15:15" x14ac:dyDescent="0.2">
      <c r="O44708" s="223"/>
    </row>
    <row r="44709" spans="15:15" x14ac:dyDescent="0.2">
      <c r="O44709" s="223"/>
    </row>
    <row r="44710" spans="15:15" x14ac:dyDescent="0.2">
      <c r="O44710" s="223"/>
    </row>
    <row r="44711" spans="15:15" x14ac:dyDescent="0.2">
      <c r="O44711" s="223"/>
    </row>
    <row r="44712" spans="15:15" x14ac:dyDescent="0.2">
      <c r="O44712" s="223"/>
    </row>
    <row r="44713" spans="15:15" x14ac:dyDescent="0.2">
      <c r="O44713" s="223"/>
    </row>
    <row r="44714" spans="15:15" x14ac:dyDescent="0.2">
      <c r="O44714" s="223"/>
    </row>
    <row r="44715" spans="15:15" x14ac:dyDescent="0.2">
      <c r="O44715" s="223"/>
    </row>
    <row r="44716" spans="15:15" x14ac:dyDescent="0.2">
      <c r="O44716" s="223"/>
    </row>
    <row r="44717" spans="15:15" x14ac:dyDescent="0.2">
      <c r="O44717" s="223"/>
    </row>
    <row r="44718" spans="15:15" x14ac:dyDescent="0.2">
      <c r="O44718" s="223"/>
    </row>
    <row r="44719" spans="15:15" x14ac:dyDescent="0.2">
      <c r="O44719" s="223"/>
    </row>
    <row r="44720" spans="15:15" x14ac:dyDescent="0.2">
      <c r="O44720" s="223"/>
    </row>
    <row r="44721" spans="15:15" x14ac:dyDescent="0.2">
      <c r="O44721" s="223"/>
    </row>
    <row r="44722" spans="15:15" x14ac:dyDescent="0.2">
      <c r="O44722" s="223"/>
    </row>
    <row r="44723" spans="15:15" x14ac:dyDescent="0.2">
      <c r="O44723" s="223"/>
    </row>
    <row r="44724" spans="15:15" x14ac:dyDescent="0.2">
      <c r="O44724" s="223"/>
    </row>
    <row r="44725" spans="15:15" x14ac:dyDescent="0.2">
      <c r="O44725" s="223"/>
    </row>
    <row r="44726" spans="15:15" x14ac:dyDescent="0.2">
      <c r="O44726" s="223"/>
    </row>
    <row r="44727" spans="15:15" x14ac:dyDescent="0.2">
      <c r="O44727" s="223"/>
    </row>
    <row r="44728" spans="15:15" x14ac:dyDescent="0.2">
      <c r="O44728" s="223"/>
    </row>
    <row r="44729" spans="15:15" x14ac:dyDescent="0.2">
      <c r="O44729" s="223"/>
    </row>
    <row r="44730" spans="15:15" x14ac:dyDescent="0.2">
      <c r="O44730" s="223"/>
    </row>
    <row r="44731" spans="15:15" x14ac:dyDescent="0.2">
      <c r="O44731" s="223"/>
    </row>
    <row r="44732" spans="15:15" x14ac:dyDescent="0.2">
      <c r="O44732" s="223"/>
    </row>
    <row r="44733" spans="15:15" x14ac:dyDescent="0.2">
      <c r="O44733" s="223"/>
    </row>
    <row r="44734" spans="15:15" x14ac:dyDescent="0.2">
      <c r="O44734" s="223"/>
    </row>
    <row r="44735" spans="15:15" x14ac:dyDescent="0.2">
      <c r="O44735" s="223"/>
    </row>
    <row r="44736" spans="15:15" x14ac:dyDescent="0.2">
      <c r="O44736" s="223"/>
    </row>
    <row r="44737" spans="15:15" x14ac:dyDescent="0.2">
      <c r="O44737" s="223"/>
    </row>
    <row r="44738" spans="15:15" x14ac:dyDescent="0.2">
      <c r="O44738" s="223"/>
    </row>
    <row r="44739" spans="15:15" x14ac:dyDescent="0.2">
      <c r="O44739" s="223"/>
    </row>
    <row r="44740" spans="15:15" x14ac:dyDescent="0.2">
      <c r="O44740" s="223"/>
    </row>
    <row r="44741" spans="15:15" x14ac:dyDescent="0.2">
      <c r="O44741" s="223"/>
    </row>
    <row r="44742" spans="15:15" x14ac:dyDescent="0.2">
      <c r="O44742" s="223"/>
    </row>
    <row r="44743" spans="15:15" x14ac:dyDescent="0.2">
      <c r="O44743" s="223"/>
    </row>
    <row r="44744" spans="15:15" x14ac:dyDescent="0.2">
      <c r="O44744" s="223"/>
    </row>
    <row r="44745" spans="15:15" x14ac:dyDescent="0.2">
      <c r="O44745" s="223"/>
    </row>
    <row r="44746" spans="15:15" x14ac:dyDescent="0.2">
      <c r="O44746" s="223"/>
    </row>
    <row r="44747" spans="15:15" x14ac:dyDescent="0.2">
      <c r="O44747" s="223"/>
    </row>
    <row r="44748" spans="15:15" x14ac:dyDescent="0.2">
      <c r="O44748" s="223"/>
    </row>
    <row r="44749" spans="15:15" x14ac:dyDescent="0.2">
      <c r="O44749" s="223"/>
    </row>
    <row r="44750" spans="15:15" x14ac:dyDescent="0.2">
      <c r="O44750" s="223"/>
    </row>
    <row r="44751" spans="15:15" x14ac:dyDescent="0.2">
      <c r="O44751" s="223"/>
    </row>
    <row r="44752" spans="15:15" x14ac:dyDescent="0.2">
      <c r="O44752" s="223"/>
    </row>
    <row r="44753" spans="15:15" x14ac:dyDescent="0.2">
      <c r="O44753" s="223"/>
    </row>
    <row r="44754" spans="15:15" x14ac:dyDescent="0.2">
      <c r="O44754" s="223"/>
    </row>
    <row r="44755" spans="15:15" x14ac:dyDescent="0.2">
      <c r="O44755" s="223"/>
    </row>
    <row r="44756" spans="15:15" x14ac:dyDescent="0.2">
      <c r="O44756" s="223"/>
    </row>
    <row r="44757" spans="15:15" x14ac:dyDescent="0.2">
      <c r="O44757" s="223"/>
    </row>
    <row r="44758" spans="15:15" x14ac:dyDescent="0.2">
      <c r="O44758" s="223"/>
    </row>
    <row r="44759" spans="15:15" x14ac:dyDescent="0.2">
      <c r="O44759" s="223"/>
    </row>
    <row r="44760" spans="15:15" x14ac:dyDescent="0.2">
      <c r="O44760" s="223"/>
    </row>
    <row r="44761" spans="15:15" x14ac:dyDescent="0.2">
      <c r="O44761" s="223"/>
    </row>
    <row r="44762" spans="15:15" x14ac:dyDescent="0.2">
      <c r="O44762" s="223"/>
    </row>
    <row r="44763" spans="15:15" x14ac:dyDescent="0.2">
      <c r="O44763" s="223"/>
    </row>
    <row r="44764" spans="15:15" x14ac:dyDescent="0.2">
      <c r="O44764" s="223"/>
    </row>
    <row r="44765" spans="15:15" x14ac:dyDescent="0.2">
      <c r="O44765" s="223"/>
    </row>
    <row r="44766" spans="15:15" x14ac:dyDescent="0.2">
      <c r="O44766" s="223"/>
    </row>
    <row r="44767" spans="15:15" x14ac:dyDescent="0.2">
      <c r="O44767" s="223"/>
    </row>
    <row r="44768" spans="15:15" x14ac:dyDescent="0.2">
      <c r="O44768" s="223"/>
    </row>
    <row r="44769" spans="15:15" x14ac:dyDescent="0.2">
      <c r="O44769" s="223"/>
    </row>
    <row r="44770" spans="15:15" x14ac:dyDescent="0.2">
      <c r="O44770" s="223"/>
    </row>
    <row r="44771" spans="15:15" x14ac:dyDescent="0.2">
      <c r="O44771" s="223"/>
    </row>
    <row r="44772" spans="15:15" x14ac:dyDescent="0.2">
      <c r="O44772" s="223"/>
    </row>
    <row r="44773" spans="15:15" x14ac:dyDescent="0.2">
      <c r="O44773" s="223"/>
    </row>
    <row r="44774" spans="15:15" x14ac:dyDescent="0.2">
      <c r="O44774" s="223"/>
    </row>
    <row r="44775" spans="15:15" x14ac:dyDescent="0.2">
      <c r="O44775" s="223"/>
    </row>
    <row r="44776" spans="15:15" x14ac:dyDescent="0.2">
      <c r="O44776" s="223"/>
    </row>
    <row r="44777" spans="15:15" x14ac:dyDescent="0.2">
      <c r="O44777" s="223"/>
    </row>
    <row r="44778" spans="15:15" x14ac:dyDescent="0.2">
      <c r="O44778" s="223"/>
    </row>
    <row r="44779" spans="15:15" x14ac:dyDescent="0.2">
      <c r="O44779" s="223"/>
    </row>
    <row r="44780" spans="15:15" x14ac:dyDescent="0.2">
      <c r="O44780" s="223"/>
    </row>
    <row r="44781" spans="15:15" x14ac:dyDescent="0.2">
      <c r="O44781" s="223"/>
    </row>
    <row r="44782" spans="15:15" x14ac:dyDescent="0.2">
      <c r="O44782" s="223"/>
    </row>
    <row r="44783" spans="15:15" x14ac:dyDescent="0.2">
      <c r="O44783" s="223"/>
    </row>
    <row r="44784" spans="15:15" x14ac:dyDescent="0.2">
      <c r="O44784" s="223"/>
    </row>
    <row r="44785" spans="15:15" x14ac:dyDescent="0.2">
      <c r="O44785" s="223"/>
    </row>
    <row r="44786" spans="15:15" x14ac:dyDescent="0.2">
      <c r="O44786" s="223"/>
    </row>
    <row r="44787" spans="15:15" x14ac:dyDescent="0.2">
      <c r="O44787" s="223"/>
    </row>
    <row r="44788" spans="15:15" x14ac:dyDescent="0.2">
      <c r="O44788" s="223"/>
    </row>
    <row r="44789" spans="15:15" x14ac:dyDescent="0.2">
      <c r="O44789" s="223"/>
    </row>
    <row r="44790" spans="15:15" x14ac:dyDescent="0.2">
      <c r="O44790" s="223"/>
    </row>
    <row r="44791" spans="15:15" x14ac:dyDescent="0.2">
      <c r="O44791" s="223"/>
    </row>
    <row r="44792" spans="15:15" x14ac:dyDescent="0.2">
      <c r="O44792" s="223"/>
    </row>
    <row r="44793" spans="15:15" x14ac:dyDescent="0.2">
      <c r="O44793" s="223"/>
    </row>
    <row r="44794" spans="15:15" x14ac:dyDescent="0.2">
      <c r="O44794" s="223"/>
    </row>
    <row r="44795" spans="15:15" x14ac:dyDescent="0.2">
      <c r="O44795" s="223"/>
    </row>
    <row r="44796" spans="15:15" x14ac:dyDescent="0.2">
      <c r="O44796" s="223"/>
    </row>
    <row r="44797" spans="15:15" x14ac:dyDescent="0.2">
      <c r="O44797" s="223"/>
    </row>
    <row r="44798" spans="15:15" x14ac:dyDescent="0.2">
      <c r="O44798" s="223"/>
    </row>
    <row r="44799" spans="15:15" x14ac:dyDescent="0.2">
      <c r="O44799" s="223"/>
    </row>
    <row r="44800" spans="15:15" x14ac:dyDescent="0.2">
      <c r="O44800" s="223"/>
    </row>
    <row r="44801" spans="15:15" x14ac:dyDescent="0.2">
      <c r="O44801" s="223"/>
    </row>
    <row r="44802" spans="15:15" x14ac:dyDescent="0.2">
      <c r="O44802" s="223"/>
    </row>
    <row r="44803" spans="15:15" x14ac:dyDescent="0.2">
      <c r="O44803" s="223"/>
    </row>
    <row r="44804" spans="15:15" x14ac:dyDescent="0.2">
      <c r="O44804" s="223"/>
    </row>
    <row r="44805" spans="15:15" x14ac:dyDescent="0.2">
      <c r="O44805" s="223"/>
    </row>
    <row r="44806" spans="15:15" x14ac:dyDescent="0.2">
      <c r="O44806" s="223"/>
    </row>
    <row r="44807" spans="15:15" x14ac:dyDescent="0.2">
      <c r="O44807" s="223"/>
    </row>
    <row r="44808" spans="15:15" x14ac:dyDescent="0.2">
      <c r="O44808" s="223"/>
    </row>
    <row r="44809" spans="15:15" x14ac:dyDescent="0.2">
      <c r="O44809" s="223"/>
    </row>
    <row r="44810" spans="15:15" x14ac:dyDescent="0.2">
      <c r="O44810" s="223"/>
    </row>
    <row r="44811" spans="15:15" x14ac:dyDescent="0.2">
      <c r="O44811" s="223"/>
    </row>
    <row r="44812" spans="15:15" x14ac:dyDescent="0.2">
      <c r="O44812" s="223"/>
    </row>
    <row r="44813" spans="15:15" x14ac:dyDescent="0.2">
      <c r="O44813" s="223"/>
    </row>
    <row r="44814" spans="15:15" x14ac:dyDescent="0.2">
      <c r="O44814" s="223"/>
    </row>
    <row r="44815" spans="15:15" x14ac:dyDescent="0.2">
      <c r="O44815" s="223"/>
    </row>
    <row r="44816" spans="15:15" x14ac:dyDescent="0.2">
      <c r="O44816" s="223"/>
    </row>
    <row r="44817" spans="15:15" x14ac:dyDescent="0.2">
      <c r="O44817" s="223"/>
    </row>
    <row r="44818" spans="15:15" x14ac:dyDescent="0.2">
      <c r="O44818" s="223"/>
    </row>
    <row r="44819" spans="15:15" x14ac:dyDescent="0.2">
      <c r="O44819" s="223"/>
    </row>
    <row r="44820" spans="15:15" x14ac:dyDescent="0.2">
      <c r="O44820" s="223"/>
    </row>
    <row r="44821" spans="15:15" x14ac:dyDescent="0.2">
      <c r="O44821" s="223"/>
    </row>
    <row r="44822" spans="15:15" x14ac:dyDescent="0.2">
      <c r="O44822" s="223"/>
    </row>
    <row r="44823" spans="15:15" x14ac:dyDescent="0.2">
      <c r="O44823" s="223"/>
    </row>
    <row r="44824" spans="15:15" x14ac:dyDescent="0.2">
      <c r="O44824" s="223"/>
    </row>
    <row r="44825" spans="15:15" x14ac:dyDescent="0.2">
      <c r="O44825" s="223"/>
    </row>
    <row r="44826" spans="15:15" x14ac:dyDescent="0.2">
      <c r="O44826" s="223"/>
    </row>
    <row r="44827" spans="15:15" x14ac:dyDescent="0.2">
      <c r="O44827" s="223"/>
    </row>
    <row r="44828" spans="15:15" x14ac:dyDescent="0.2">
      <c r="O44828" s="223"/>
    </row>
    <row r="44829" spans="15:15" x14ac:dyDescent="0.2">
      <c r="O44829" s="223"/>
    </row>
    <row r="44830" spans="15:15" x14ac:dyDescent="0.2">
      <c r="O44830" s="223"/>
    </row>
    <row r="44831" spans="15:15" x14ac:dyDescent="0.2">
      <c r="O44831" s="223"/>
    </row>
    <row r="44832" spans="15:15" x14ac:dyDescent="0.2">
      <c r="O44832" s="223"/>
    </row>
    <row r="44833" spans="15:15" x14ac:dyDescent="0.2">
      <c r="O44833" s="223"/>
    </row>
    <row r="44834" spans="15:15" x14ac:dyDescent="0.2">
      <c r="O44834" s="223"/>
    </row>
    <row r="44835" spans="15:15" x14ac:dyDescent="0.2">
      <c r="O44835" s="223"/>
    </row>
    <row r="44836" spans="15:15" x14ac:dyDescent="0.2">
      <c r="O44836" s="223"/>
    </row>
    <row r="44837" spans="15:15" x14ac:dyDescent="0.2">
      <c r="O44837" s="223"/>
    </row>
    <row r="44838" spans="15:15" x14ac:dyDescent="0.2">
      <c r="O44838" s="223"/>
    </row>
    <row r="44839" spans="15:15" x14ac:dyDescent="0.2">
      <c r="O44839" s="223"/>
    </row>
    <row r="44840" spans="15:15" x14ac:dyDescent="0.2">
      <c r="O44840" s="223"/>
    </row>
    <row r="44841" spans="15:15" x14ac:dyDescent="0.2">
      <c r="O44841" s="223"/>
    </row>
    <row r="44842" spans="15:15" x14ac:dyDescent="0.2">
      <c r="O44842" s="223"/>
    </row>
    <row r="44843" spans="15:15" x14ac:dyDescent="0.2">
      <c r="O44843" s="223"/>
    </row>
    <row r="44844" spans="15:15" x14ac:dyDescent="0.2">
      <c r="O44844" s="223"/>
    </row>
    <row r="44845" spans="15:15" x14ac:dyDescent="0.2">
      <c r="O44845" s="223"/>
    </row>
    <row r="44846" spans="15:15" x14ac:dyDescent="0.2">
      <c r="O44846" s="223"/>
    </row>
    <row r="44847" spans="15:15" x14ac:dyDescent="0.2">
      <c r="O44847" s="223"/>
    </row>
    <row r="44848" spans="15:15" x14ac:dyDescent="0.2">
      <c r="O44848" s="223"/>
    </row>
    <row r="44849" spans="15:15" x14ac:dyDescent="0.2">
      <c r="O44849" s="223"/>
    </row>
    <row r="44850" spans="15:15" x14ac:dyDescent="0.2">
      <c r="O44850" s="223"/>
    </row>
    <row r="44851" spans="15:15" x14ac:dyDescent="0.2">
      <c r="O44851" s="223"/>
    </row>
    <row r="44852" spans="15:15" x14ac:dyDescent="0.2">
      <c r="O44852" s="223"/>
    </row>
    <row r="44853" spans="15:15" x14ac:dyDescent="0.2">
      <c r="O44853" s="223"/>
    </row>
    <row r="44854" spans="15:15" x14ac:dyDescent="0.2">
      <c r="O44854" s="223"/>
    </row>
    <row r="44855" spans="15:15" x14ac:dyDescent="0.2">
      <c r="O44855" s="223"/>
    </row>
    <row r="44856" spans="15:15" x14ac:dyDescent="0.2">
      <c r="O44856" s="223"/>
    </row>
    <row r="44857" spans="15:15" x14ac:dyDescent="0.2">
      <c r="O44857" s="223"/>
    </row>
    <row r="44858" spans="15:15" x14ac:dyDescent="0.2">
      <c r="O44858" s="223"/>
    </row>
    <row r="44859" spans="15:15" x14ac:dyDescent="0.2">
      <c r="O44859" s="223"/>
    </row>
    <row r="44860" spans="15:15" x14ac:dyDescent="0.2">
      <c r="O44860" s="223"/>
    </row>
    <row r="44861" spans="15:15" x14ac:dyDescent="0.2">
      <c r="O44861" s="223"/>
    </row>
    <row r="44862" spans="15:15" x14ac:dyDescent="0.2">
      <c r="O44862" s="223"/>
    </row>
    <row r="44863" spans="15:15" x14ac:dyDescent="0.2">
      <c r="O44863" s="223"/>
    </row>
    <row r="44864" spans="15:15" x14ac:dyDescent="0.2">
      <c r="O44864" s="223"/>
    </row>
    <row r="44865" spans="15:15" x14ac:dyDescent="0.2">
      <c r="O44865" s="223"/>
    </row>
    <row r="44866" spans="15:15" x14ac:dyDescent="0.2">
      <c r="O44866" s="223"/>
    </row>
    <row r="44867" spans="15:15" x14ac:dyDescent="0.2">
      <c r="O44867" s="223"/>
    </row>
    <row r="44868" spans="15:15" x14ac:dyDescent="0.2">
      <c r="O44868" s="223"/>
    </row>
    <row r="44869" spans="15:15" x14ac:dyDescent="0.2">
      <c r="O44869" s="223"/>
    </row>
    <row r="44870" spans="15:15" x14ac:dyDescent="0.2">
      <c r="O44870" s="223"/>
    </row>
    <row r="44871" spans="15:15" x14ac:dyDescent="0.2">
      <c r="O44871" s="223"/>
    </row>
    <row r="44872" spans="15:15" x14ac:dyDescent="0.2">
      <c r="O44872" s="223"/>
    </row>
    <row r="44873" spans="15:15" x14ac:dyDescent="0.2">
      <c r="O44873" s="223"/>
    </row>
    <row r="44874" spans="15:15" x14ac:dyDescent="0.2">
      <c r="O44874" s="223"/>
    </row>
    <row r="44875" spans="15:15" x14ac:dyDescent="0.2">
      <c r="O44875" s="223"/>
    </row>
    <row r="44876" spans="15:15" x14ac:dyDescent="0.2">
      <c r="O44876" s="223"/>
    </row>
    <row r="44877" spans="15:15" x14ac:dyDescent="0.2">
      <c r="O44877" s="223"/>
    </row>
    <row r="44878" spans="15:15" x14ac:dyDescent="0.2">
      <c r="O44878" s="223"/>
    </row>
    <row r="44879" spans="15:15" x14ac:dyDescent="0.2">
      <c r="O44879" s="223"/>
    </row>
    <row r="44880" spans="15:15" x14ac:dyDescent="0.2">
      <c r="O44880" s="223"/>
    </row>
    <row r="44881" spans="15:15" x14ac:dyDescent="0.2">
      <c r="O44881" s="223"/>
    </row>
    <row r="44882" spans="15:15" x14ac:dyDescent="0.2">
      <c r="O44882" s="223"/>
    </row>
    <row r="44883" spans="15:15" x14ac:dyDescent="0.2">
      <c r="O44883" s="223"/>
    </row>
    <row r="44884" spans="15:15" x14ac:dyDescent="0.2">
      <c r="O44884" s="223"/>
    </row>
    <row r="44885" spans="15:15" x14ac:dyDescent="0.2">
      <c r="O44885" s="223"/>
    </row>
    <row r="44886" spans="15:15" x14ac:dyDescent="0.2">
      <c r="O44886" s="223"/>
    </row>
    <row r="44887" spans="15:15" x14ac:dyDescent="0.2">
      <c r="O44887" s="223"/>
    </row>
    <row r="44888" spans="15:15" x14ac:dyDescent="0.2">
      <c r="O44888" s="223"/>
    </row>
    <row r="44889" spans="15:15" x14ac:dyDescent="0.2">
      <c r="O44889" s="223"/>
    </row>
    <row r="44890" spans="15:15" x14ac:dyDescent="0.2">
      <c r="O44890" s="223"/>
    </row>
    <row r="44891" spans="15:15" x14ac:dyDescent="0.2">
      <c r="O44891" s="223"/>
    </row>
    <row r="44892" spans="15:15" x14ac:dyDescent="0.2">
      <c r="O44892" s="223"/>
    </row>
    <row r="44893" spans="15:15" x14ac:dyDescent="0.2">
      <c r="O44893" s="223"/>
    </row>
    <row r="44894" spans="15:15" x14ac:dyDescent="0.2">
      <c r="O44894" s="223"/>
    </row>
    <row r="44895" spans="15:15" x14ac:dyDescent="0.2">
      <c r="O44895" s="223"/>
    </row>
    <row r="44896" spans="15:15" x14ac:dyDescent="0.2">
      <c r="O44896" s="223"/>
    </row>
    <row r="44897" spans="15:15" x14ac:dyDescent="0.2">
      <c r="O44897" s="223"/>
    </row>
    <row r="44898" spans="15:15" x14ac:dyDescent="0.2">
      <c r="O44898" s="223"/>
    </row>
    <row r="44899" spans="15:15" x14ac:dyDescent="0.2">
      <c r="O44899" s="223"/>
    </row>
    <row r="44900" spans="15:15" x14ac:dyDescent="0.2">
      <c r="O44900" s="223"/>
    </row>
    <row r="44901" spans="15:15" x14ac:dyDescent="0.2">
      <c r="O44901" s="223"/>
    </row>
    <row r="44902" spans="15:15" x14ac:dyDescent="0.2">
      <c r="O44902" s="223"/>
    </row>
    <row r="44903" spans="15:15" x14ac:dyDescent="0.2">
      <c r="O44903" s="223"/>
    </row>
    <row r="44904" spans="15:15" x14ac:dyDescent="0.2">
      <c r="O44904" s="223"/>
    </row>
    <row r="44905" spans="15:15" x14ac:dyDescent="0.2">
      <c r="O44905" s="223"/>
    </row>
    <row r="44906" spans="15:15" x14ac:dyDescent="0.2">
      <c r="O44906" s="223"/>
    </row>
    <row r="44907" spans="15:15" x14ac:dyDescent="0.2">
      <c r="O44907" s="223"/>
    </row>
    <row r="44908" spans="15:15" x14ac:dyDescent="0.2">
      <c r="O44908" s="223"/>
    </row>
    <row r="44909" spans="15:15" x14ac:dyDescent="0.2">
      <c r="O44909" s="223"/>
    </row>
    <row r="44910" spans="15:15" x14ac:dyDescent="0.2">
      <c r="O44910" s="223"/>
    </row>
    <row r="44911" spans="15:15" x14ac:dyDescent="0.2">
      <c r="O44911" s="223"/>
    </row>
    <row r="44912" spans="15:15" x14ac:dyDescent="0.2">
      <c r="O44912" s="223"/>
    </row>
    <row r="44913" spans="15:15" x14ac:dyDescent="0.2">
      <c r="O44913" s="223"/>
    </row>
    <row r="44914" spans="15:15" x14ac:dyDescent="0.2">
      <c r="O44914" s="223"/>
    </row>
    <row r="44915" spans="15:15" x14ac:dyDescent="0.2">
      <c r="O44915" s="223"/>
    </row>
    <row r="44916" spans="15:15" x14ac:dyDescent="0.2">
      <c r="O44916" s="223"/>
    </row>
    <row r="44917" spans="15:15" x14ac:dyDescent="0.2">
      <c r="O44917" s="223"/>
    </row>
    <row r="44918" spans="15:15" x14ac:dyDescent="0.2">
      <c r="O44918" s="223"/>
    </row>
    <row r="44919" spans="15:15" x14ac:dyDescent="0.2">
      <c r="O44919" s="223"/>
    </row>
    <row r="44920" spans="15:15" x14ac:dyDescent="0.2">
      <c r="O44920" s="223"/>
    </row>
    <row r="44921" spans="15:15" x14ac:dyDescent="0.2">
      <c r="O44921" s="223"/>
    </row>
    <row r="44922" spans="15:15" x14ac:dyDescent="0.2">
      <c r="O44922" s="223"/>
    </row>
    <row r="44923" spans="15:15" x14ac:dyDescent="0.2">
      <c r="O44923" s="223"/>
    </row>
    <row r="44924" spans="15:15" x14ac:dyDescent="0.2">
      <c r="O44924" s="223"/>
    </row>
    <row r="44925" spans="15:15" x14ac:dyDescent="0.2">
      <c r="O44925" s="223"/>
    </row>
    <row r="44926" spans="15:15" x14ac:dyDescent="0.2">
      <c r="O44926" s="223"/>
    </row>
    <row r="44927" spans="15:15" x14ac:dyDescent="0.2">
      <c r="O44927" s="223"/>
    </row>
    <row r="44928" spans="15:15" x14ac:dyDescent="0.2">
      <c r="O44928" s="223"/>
    </row>
    <row r="44929" spans="15:15" x14ac:dyDescent="0.2">
      <c r="O44929" s="223"/>
    </row>
    <row r="44930" spans="15:15" x14ac:dyDescent="0.2">
      <c r="O44930" s="223"/>
    </row>
    <row r="44931" spans="15:15" x14ac:dyDescent="0.2">
      <c r="O44931" s="223"/>
    </row>
    <row r="44932" spans="15:15" x14ac:dyDescent="0.2">
      <c r="O44932" s="223"/>
    </row>
    <row r="44933" spans="15:15" x14ac:dyDescent="0.2">
      <c r="O44933" s="223"/>
    </row>
    <row r="44934" spans="15:15" x14ac:dyDescent="0.2">
      <c r="O44934" s="223"/>
    </row>
    <row r="44935" spans="15:15" x14ac:dyDescent="0.2">
      <c r="O44935" s="223"/>
    </row>
    <row r="44936" spans="15:15" x14ac:dyDescent="0.2">
      <c r="O44936" s="223"/>
    </row>
    <row r="44937" spans="15:15" x14ac:dyDescent="0.2">
      <c r="O44937" s="223"/>
    </row>
    <row r="44938" spans="15:15" x14ac:dyDescent="0.2">
      <c r="O44938" s="223"/>
    </row>
    <row r="44939" spans="15:15" x14ac:dyDescent="0.2">
      <c r="O44939" s="223"/>
    </row>
    <row r="44940" spans="15:15" x14ac:dyDescent="0.2">
      <c r="O44940" s="223"/>
    </row>
    <row r="44941" spans="15:15" x14ac:dyDescent="0.2">
      <c r="O44941" s="223"/>
    </row>
    <row r="44942" spans="15:15" x14ac:dyDescent="0.2">
      <c r="O44942" s="223"/>
    </row>
    <row r="44943" spans="15:15" x14ac:dyDescent="0.2">
      <c r="O44943" s="223"/>
    </row>
    <row r="44944" spans="15:15" x14ac:dyDescent="0.2">
      <c r="O44944" s="223"/>
    </row>
    <row r="44945" spans="15:15" x14ac:dyDescent="0.2">
      <c r="O44945" s="223"/>
    </row>
    <row r="44946" spans="15:15" x14ac:dyDescent="0.2">
      <c r="O44946" s="223"/>
    </row>
    <row r="44947" spans="15:15" x14ac:dyDescent="0.2">
      <c r="O44947" s="223"/>
    </row>
    <row r="44948" spans="15:15" x14ac:dyDescent="0.2">
      <c r="O44948" s="223"/>
    </row>
    <row r="44949" spans="15:15" x14ac:dyDescent="0.2">
      <c r="O44949" s="223"/>
    </row>
    <row r="44950" spans="15:15" x14ac:dyDescent="0.2">
      <c r="O44950" s="223"/>
    </row>
    <row r="44951" spans="15:15" x14ac:dyDescent="0.2">
      <c r="O44951" s="223"/>
    </row>
    <row r="44952" spans="15:15" x14ac:dyDescent="0.2">
      <c r="O44952" s="223"/>
    </row>
    <row r="44953" spans="15:15" x14ac:dyDescent="0.2">
      <c r="O44953" s="223"/>
    </row>
    <row r="44954" spans="15:15" x14ac:dyDescent="0.2">
      <c r="O44954" s="223"/>
    </row>
    <row r="44955" spans="15:15" x14ac:dyDescent="0.2">
      <c r="O44955" s="223"/>
    </row>
    <row r="44956" spans="15:15" x14ac:dyDescent="0.2">
      <c r="O44956" s="223"/>
    </row>
    <row r="44957" spans="15:15" x14ac:dyDescent="0.2">
      <c r="O44957" s="223"/>
    </row>
    <row r="44958" spans="15:15" x14ac:dyDescent="0.2">
      <c r="O44958" s="223"/>
    </row>
    <row r="44959" spans="15:15" x14ac:dyDescent="0.2">
      <c r="O44959" s="223"/>
    </row>
    <row r="44960" spans="15:15" x14ac:dyDescent="0.2">
      <c r="O44960" s="223"/>
    </row>
    <row r="44961" spans="15:15" x14ac:dyDescent="0.2">
      <c r="O44961" s="223"/>
    </row>
    <row r="44962" spans="15:15" x14ac:dyDescent="0.2">
      <c r="O44962" s="223"/>
    </row>
    <row r="44963" spans="15:15" x14ac:dyDescent="0.2">
      <c r="O44963" s="223"/>
    </row>
    <row r="44964" spans="15:15" x14ac:dyDescent="0.2">
      <c r="O44964" s="223"/>
    </row>
    <row r="44965" spans="15:15" x14ac:dyDescent="0.2">
      <c r="O44965" s="223"/>
    </row>
    <row r="44966" spans="15:15" x14ac:dyDescent="0.2">
      <c r="O44966" s="223"/>
    </row>
    <row r="44967" spans="15:15" x14ac:dyDescent="0.2">
      <c r="O44967" s="223"/>
    </row>
    <row r="44968" spans="15:15" x14ac:dyDescent="0.2">
      <c r="O44968" s="223"/>
    </row>
    <row r="44969" spans="15:15" x14ac:dyDescent="0.2">
      <c r="O44969" s="223"/>
    </row>
    <row r="44970" spans="15:15" x14ac:dyDescent="0.2">
      <c r="O44970" s="223"/>
    </row>
    <row r="44971" spans="15:15" x14ac:dyDescent="0.2">
      <c r="O44971" s="223"/>
    </row>
    <row r="44972" spans="15:15" x14ac:dyDescent="0.2">
      <c r="O44972" s="223"/>
    </row>
    <row r="44973" spans="15:15" x14ac:dyDescent="0.2">
      <c r="O44973" s="223"/>
    </row>
    <row r="44974" spans="15:15" x14ac:dyDescent="0.2">
      <c r="O44974" s="223"/>
    </row>
    <row r="44975" spans="15:15" x14ac:dyDescent="0.2">
      <c r="O44975" s="223"/>
    </row>
    <row r="44976" spans="15:15" x14ac:dyDescent="0.2">
      <c r="O44976" s="223"/>
    </row>
    <row r="44977" spans="15:15" x14ac:dyDescent="0.2">
      <c r="O44977" s="223"/>
    </row>
    <row r="44978" spans="15:15" x14ac:dyDescent="0.2">
      <c r="O44978" s="223"/>
    </row>
    <row r="44979" spans="15:15" x14ac:dyDescent="0.2">
      <c r="O44979" s="223"/>
    </row>
    <row r="44980" spans="15:15" x14ac:dyDescent="0.2">
      <c r="O44980" s="223"/>
    </row>
    <row r="44981" spans="15:15" x14ac:dyDescent="0.2">
      <c r="O44981" s="223"/>
    </row>
    <row r="44982" spans="15:15" x14ac:dyDescent="0.2">
      <c r="O44982" s="223"/>
    </row>
    <row r="44983" spans="15:15" x14ac:dyDescent="0.2">
      <c r="O44983" s="223"/>
    </row>
    <row r="44984" spans="15:15" x14ac:dyDescent="0.2">
      <c r="O44984" s="223"/>
    </row>
    <row r="44985" spans="15:15" x14ac:dyDescent="0.2">
      <c r="O44985" s="223"/>
    </row>
    <row r="44986" spans="15:15" x14ac:dyDescent="0.2">
      <c r="O44986" s="223"/>
    </row>
    <row r="44987" spans="15:15" x14ac:dyDescent="0.2">
      <c r="O44987" s="223"/>
    </row>
    <row r="44988" spans="15:15" x14ac:dyDescent="0.2">
      <c r="O44988" s="223"/>
    </row>
    <row r="44989" spans="15:15" x14ac:dyDescent="0.2">
      <c r="O44989" s="223"/>
    </row>
    <row r="44990" spans="15:15" x14ac:dyDescent="0.2">
      <c r="O44990" s="223"/>
    </row>
    <row r="44991" spans="15:15" x14ac:dyDescent="0.2">
      <c r="O44991" s="223"/>
    </row>
    <row r="44992" spans="15:15" x14ac:dyDescent="0.2">
      <c r="O44992" s="223"/>
    </row>
    <row r="44993" spans="15:15" x14ac:dyDescent="0.2">
      <c r="O44993" s="223"/>
    </row>
    <row r="44994" spans="15:15" x14ac:dyDescent="0.2">
      <c r="O44994" s="223"/>
    </row>
    <row r="44995" spans="15:15" x14ac:dyDescent="0.2">
      <c r="O44995" s="223"/>
    </row>
    <row r="44996" spans="15:15" x14ac:dyDescent="0.2">
      <c r="O44996" s="223"/>
    </row>
    <row r="44997" spans="15:15" x14ac:dyDescent="0.2">
      <c r="O44997" s="223"/>
    </row>
    <row r="44998" spans="15:15" x14ac:dyDescent="0.2">
      <c r="O44998" s="223"/>
    </row>
    <row r="44999" spans="15:15" x14ac:dyDescent="0.2">
      <c r="O44999" s="223"/>
    </row>
    <row r="45000" spans="15:15" x14ac:dyDescent="0.2">
      <c r="O45000" s="223"/>
    </row>
    <row r="45001" spans="15:15" x14ac:dyDescent="0.2">
      <c r="O45001" s="223"/>
    </row>
    <row r="45002" spans="15:15" x14ac:dyDescent="0.2">
      <c r="O45002" s="223"/>
    </row>
    <row r="45003" spans="15:15" x14ac:dyDescent="0.2">
      <c r="O45003" s="223"/>
    </row>
    <row r="45004" spans="15:15" x14ac:dyDescent="0.2">
      <c r="O45004" s="223"/>
    </row>
    <row r="45005" spans="15:15" x14ac:dyDescent="0.2">
      <c r="O45005" s="223"/>
    </row>
    <row r="45006" spans="15:15" x14ac:dyDescent="0.2">
      <c r="O45006" s="223"/>
    </row>
    <row r="45007" spans="15:15" x14ac:dyDescent="0.2">
      <c r="O45007" s="223"/>
    </row>
    <row r="45008" spans="15:15" x14ac:dyDescent="0.2">
      <c r="O45008" s="223"/>
    </row>
    <row r="45009" spans="15:15" x14ac:dyDescent="0.2">
      <c r="O45009" s="223"/>
    </row>
    <row r="45010" spans="15:15" x14ac:dyDescent="0.2">
      <c r="O45010" s="223"/>
    </row>
    <row r="45011" spans="15:15" x14ac:dyDescent="0.2">
      <c r="O45011" s="223"/>
    </row>
    <row r="45012" spans="15:15" x14ac:dyDescent="0.2">
      <c r="O45012" s="223"/>
    </row>
    <row r="45013" spans="15:15" x14ac:dyDescent="0.2">
      <c r="O45013" s="223"/>
    </row>
    <row r="45014" spans="15:15" x14ac:dyDescent="0.2">
      <c r="O45014" s="223"/>
    </row>
    <row r="45015" spans="15:15" x14ac:dyDescent="0.2">
      <c r="O45015" s="223"/>
    </row>
    <row r="45016" spans="15:15" x14ac:dyDescent="0.2">
      <c r="O45016" s="223"/>
    </row>
    <row r="45017" spans="15:15" x14ac:dyDescent="0.2">
      <c r="O45017" s="223"/>
    </row>
    <row r="45018" spans="15:15" x14ac:dyDescent="0.2">
      <c r="O45018" s="223"/>
    </row>
    <row r="45019" spans="15:15" x14ac:dyDescent="0.2">
      <c r="O45019" s="223"/>
    </row>
    <row r="45020" spans="15:15" x14ac:dyDescent="0.2">
      <c r="O45020" s="223"/>
    </row>
    <row r="45021" spans="15:15" x14ac:dyDescent="0.2">
      <c r="O45021" s="223"/>
    </row>
    <row r="45022" spans="15:15" x14ac:dyDescent="0.2">
      <c r="O45022" s="223"/>
    </row>
    <row r="45023" spans="15:15" x14ac:dyDescent="0.2">
      <c r="O45023" s="223"/>
    </row>
    <row r="45024" spans="15:15" x14ac:dyDescent="0.2">
      <c r="O45024" s="223"/>
    </row>
    <row r="45025" spans="15:15" x14ac:dyDescent="0.2">
      <c r="O45025" s="223"/>
    </row>
    <row r="45026" spans="15:15" x14ac:dyDescent="0.2">
      <c r="O45026" s="223"/>
    </row>
    <row r="45027" spans="15:15" x14ac:dyDescent="0.2">
      <c r="O45027" s="223"/>
    </row>
    <row r="45028" spans="15:15" x14ac:dyDescent="0.2">
      <c r="O45028" s="223"/>
    </row>
    <row r="45029" spans="15:15" x14ac:dyDescent="0.2">
      <c r="O45029" s="223"/>
    </row>
    <row r="45030" spans="15:15" x14ac:dyDescent="0.2">
      <c r="O45030" s="223"/>
    </row>
    <row r="45031" spans="15:15" x14ac:dyDescent="0.2">
      <c r="O45031" s="223"/>
    </row>
    <row r="45032" spans="15:15" x14ac:dyDescent="0.2">
      <c r="O45032" s="223"/>
    </row>
    <row r="45033" spans="15:15" x14ac:dyDescent="0.2">
      <c r="O45033" s="223"/>
    </row>
    <row r="45034" spans="15:15" x14ac:dyDescent="0.2">
      <c r="O45034" s="223"/>
    </row>
    <row r="45035" spans="15:15" x14ac:dyDescent="0.2">
      <c r="O45035" s="223"/>
    </row>
    <row r="45036" spans="15:15" x14ac:dyDescent="0.2">
      <c r="O45036" s="223"/>
    </row>
    <row r="45037" spans="15:15" x14ac:dyDescent="0.2">
      <c r="O45037" s="223"/>
    </row>
    <row r="45038" spans="15:15" x14ac:dyDescent="0.2">
      <c r="O45038" s="223"/>
    </row>
    <row r="45039" spans="15:15" x14ac:dyDescent="0.2">
      <c r="O45039" s="223"/>
    </row>
    <row r="45040" spans="15:15" x14ac:dyDescent="0.2">
      <c r="O45040" s="223"/>
    </row>
    <row r="45041" spans="15:15" x14ac:dyDescent="0.2">
      <c r="O45041" s="223"/>
    </row>
    <row r="45042" spans="15:15" x14ac:dyDescent="0.2">
      <c r="O45042" s="223"/>
    </row>
    <row r="45043" spans="15:15" x14ac:dyDescent="0.2">
      <c r="O45043" s="223"/>
    </row>
    <row r="45044" spans="15:15" x14ac:dyDescent="0.2">
      <c r="O45044" s="223"/>
    </row>
    <row r="45045" spans="15:15" x14ac:dyDescent="0.2">
      <c r="O45045" s="223"/>
    </row>
    <row r="45046" spans="15:15" x14ac:dyDescent="0.2">
      <c r="O45046" s="223"/>
    </row>
    <row r="45047" spans="15:15" x14ac:dyDescent="0.2">
      <c r="O45047" s="223"/>
    </row>
    <row r="45048" spans="15:15" x14ac:dyDescent="0.2">
      <c r="O45048" s="223"/>
    </row>
    <row r="45049" spans="15:15" x14ac:dyDescent="0.2">
      <c r="O45049" s="223"/>
    </row>
    <row r="45050" spans="15:15" x14ac:dyDescent="0.2">
      <c r="O45050" s="223"/>
    </row>
    <row r="45051" spans="15:15" x14ac:dyDescent="0.2">
      <c r="O45051" s="223"/>
    </row>
    <row r="45052" spans="15:15" x14ac:dyDescent="0.2">
      <c r="O45052" s="223"/>
    </row>
    <row r="45053" spans="15:15" x14ac:dyDescent="0.2">
      <c r="O45053" s="223"/>
    </row>
    <row r="45054" spans="15:15" x14ac:dyDescent="0.2">
      <c r="O45054" s="223"/>
    </row>
    <row r="45055" spans="15:15" x14ac:dyDescent="0.2">
      <c r="O45055" s="223"/>
    </row>
    <row r="45056" spans="15:15" x14ac:dyDescent="0.2">
      <c r="O45056" s="223"/>
    </row>
    <row r="45057" spans="15:15" x14ac:dyDescent="0.2">
      <c r="O45057" s="223"/>
    </row>
    <row r="45058" spans="15:15" x14ac:dyDescent="0.2">
      <c r="O45058" s="223"/>
    </row>
    <row r="45059" spans="15:15" x14ac:dyDescent="0.2">
      <c r="O45059" s="223"/>
    </row>
    <row r="45060" spans="15:15" x14ac:dyDescent="0.2">
      <c r="O45060" s="223"/>
    </row>
    <row r="45061" spans="15:15" x14ac:dyDescent="0.2">
      <c r="O45061" s="223"/>
    </row>
    <row r="45062" spans="15:15" x14ac:dyDescent="0.2">
      <c r="O45062" s="223"/>
    </row>
    <row r="45063" spans="15:15" x14ac:dyDescent="0.2">
      <c r="O45063" s="223"/>
    </row>
    <row r="45064" spans="15:15" x14ac:dyDescent="0.2">
      <c r="O45064" s="223"/>
    </row>
    <row r="45065" spans="15:15" x14ac:dyDescent="0.2">
      <c r="O45065" s="223"/>
    </row>
    <row r="45066" spans="15:15" x14ac:dyDescent="0.2">
      <c r="O45066" s="223"/>
    </row>
    <row r="45067" spans="15:15" x14ac:dyDescent="0.2">
      <c r="O45067" s="223"/>
    </row>
    <row r="45068" spans="15:15" x14ac:dyDescent="0.2">
      <c r="O45068" s="223"/>
    </row>
    <row r="45069" spans="15:15" x14ac:dyDescent="0.2">
      <c r="O45069" s="223"/>
    </row>
    <row r="45070" spans="15:15" x14ac:dyDescent="0.2">
      <c r="O45070" s="223"/>
    </row>
    <row r="45071" spans="15:15" x14ac:dyDescent="0.2">
      <c r="O45071" s="223"/>
    </row>
    <row r="45072" spans="15:15" x14ac:dyDescent="0.2">
      <c r="O45072" s="223"/>
    </row>
    <row r="45073" spans="15:15" x14ac:dyDescent="0.2">
      <c r="O45073" s="223"/>
    </row>
    <row r="45074" spans="15:15" x14ac:dyDescent="0.2">
      <c r="O45074" s="223"/>
    </row>
    <row r="45075" spans="15:15" x14ac:dyDescent="0.2">
      <c r="O45075" s="223"/>
    </row>
    <row r="45076" spans="15:15" x14ac:dyDescent="0.2">
      <c r="O45076" s="223"/>
    </row>
    <row r="45077" spans="15:15" x14ac:dyDescent="0.2">
      <c r="O45077" s="223"/>
    </row>
    <row r="45078" spans="15:15" x14ac:dyDescent="0.2">
      <c r="O45078" s="223"/>
    </row>
    <row r="45079" spans="15:15" x14ac:dyDescent="0.2">
      <c r="O45079" s="223"/>
    </row>
    <row r="45080" spans="15:15" x14ac:dyDescent="0.2">
      <c r="O45080" s="223"/>
    </row>
    <row r="45081" spans="15:15" x14ac:dyDescent="0.2">
      <c r="O45081" s="223"/>
    </row>
    <row r="45082" spans="15:15" x14ac:dyDescent="0.2">
      <c r="O45082" s="223"/>
    </row>
    <row r="45083" spans="15:15" x14ac:dyDescent="0.2">
      <c r="O45083" s="223"/>
    </row>
    <row r="45084" spans="15:15" x14ac:dyDescent="0.2">
      <c r="O45084" s="223"/>
    </row>
    <row r="45085" spans="15:15" x14ac:dyDescent="0.2">
      <c r="O45085" s="223"/>
    </row>
    <row r="45086" spans="15:15" x14ac:dyDescent="0.2">
      <c r="O45086" s="223"/>
    </row>
    <row r="45087" spans="15:15" x14ac:dyDescent="0.2">
      <c r="O45087" s="223"/>
    </row>
    <row r="45088" spans="15:15" x14ac:dyDescent="0.2">
      <c r="O45088" s="223"/>
    </row>
    <row r="45089" spans="15:15" x14ac:dyDescent="0.2">
      <c r="O45089" s="223"/>
    </row>
    <row r="45090" spans="15:15" x14ac:dyDescent="0.2">
      <c r="O45090" s="223"/>
    </row>
    <row r="45091" spans="15:15" x14ac:dyDescent="0.2">
      <c r="O45091" s="223"/>
    </row>
    <row r="45092" spans="15:15" x14ac:dyDescent="0.2">
      <c r="O45092" s="223"/>
    </row>
    <row r="45093" spans="15:15" x14ac:dyDescent="0.2">
      <c r="O45093" s="223"/>
    </row>
    <row r="45094" spans="15:15" x14ac:dyDescent="0.2">
      <c r="O45094" s="223"/>
    </row>
    <row r="45095" spans="15:15" x14ac:dyDescent="0.2">
      <c r="O45095" s="223"/>
    </row>
    <row r="45096" spans="15:15" x14ac:dyDescent="0.2">
      <c r="O45096" s="223"/>
    </row>
    <row r="45097" spans="15:15" x14ac:dyDescent="0.2">
      <c r="O45097" s="223"/>
    </row>
    <row r="45098" spans="15:15" x14ac:dyDescent="0.2">
      <c r="O45098" s="223"/>
    </row>
    <row r="45099" spans="15:15" x14ac:dyDescent="0.2">
      <c r="O45099" s="223"/>
    </row>
    <row r="45100" spans="15:15" x14ac:dyDescent="0.2">
      <c r="O45100" s="223"/>
    </row>
    <row r="45101" spans="15:15" x14ac:dyDescent="0.2">
      <c r="O45101" s="223"/>
    </row>
    <row r="45102" spans="15:15" x14ac:dyDescent="0.2">
      <c r="O45102" s="223"/>
    </row>
    <row r="45103" spans="15:15" x14ac:dyDescent="0.2">
      <c r="O45103" s="223"/>
    </row>
    <row r="45104" spans="15:15" x14ac:dyDescent="0.2">
      <c r="O45104" s="223"/>
    </row>
    <row r="45105" spans="15:15" x14ac:dyDescent="0.2">
      <c r="O45105" s="223"/>
    </row>
    <row r="45106" spans="15:15" x14ac:dyDescent="0.2">
      <c r="O45106" s="223"/>
    </row>
    <row r="45107" spans="15:15" x14ac:dyDescent="0.2">
      <c r="O45107" s="223"/>
    </row>
    <row r="45108" spans="15:15" x14ac:dyDescent="0.2">
      <c r="O45108" s="223"/>
    </row>
    <row r="45109" spans="15:15" x14ac:dyDescent="0.2">
      <c r="O45109" s="223"/>
    </row>
    <row r="45110" spans="15:15" x14ac:dyDescent="0.2">
      <c r="O45110" s="223"/>
    </row>
    <row r="45111" spans="15:15" x14ac:dyDescent="0.2">
      <c r="O45111" s="223"/>
    </row>
    <row r="45112" spans="15:15" x14ac:dyDescent="0.2">
      <c r="O45112" s="223"/>
    </row>
    <row r="45113" spans="15:15" x14ac:dyDescent="0.2">
      <c r="O45113" s="223"/>
    </row>
    <row r="45114" spans="15:15" x14ac:dyDescent="0.2">
      <c r="O45114" s="223"/>
    </row>
    <row r="45115" spans="15:15" x14ac:dyDescent="0.2">
      <c r="O45115" s="223"/>
    </row>
    <row r="45116" spans="15:15" x14ac:dyDescent="0.2">
      <c r="O45116" s="223"/>
    </row>
    <row r="45117" spans="15:15" x14ac:dyDescent="0.2">
      <c r="O45117" s="223"/>
    </row>
    <row r="45118" spans="15:15" x14ac:dyDescent="0.2">
      <c r="O45118" s="223"/>
    </row>
    <row r="45119" spans="15:15" x14ac:dyDescent="0.2">
      <c r="O45119" s="223"/>
    </row>
    <row r="45120" spans="15:15" x14ac:dyDescent="0.2">
      <c r="O45120" s="223"/>
    </row>
    <row r="45121" spans="15:15" x14ac:dyDescent="0.2">
      <c r="O45121" s="223"/>
    </row>
    <row r="45122" spans="15:15" x14ac:dyDescent="0.2">
      <c r="O45122" s="223"/>
    </row>
    <row r="45123" spans="15:15" x14ac:dyDescent="0.2">
      <c r="O45123" s="223"/>
    </row>
    <row r="45124" spans="15:15" x14ac:dyDescent="0.2">
      <c r="O45124" s="223"/>
    </row>
    <row r="45125" spans="15:15" x14ac:dyDescent="0.2">
      <c r="O45125" s="223"/>
    </row>
    <row r="45126" spans="15:15" x14ac:dyDescent="0.2">
      <c r="O45126" s="223"/>
    </row>
    <row r="45127" spans="15:15" x14ac:dyDescent="0.2">
      <c r="O45127" s="223"/>
    </row>
    <row r="45128" spans="15:15" x14ac:dyDescent="0.2">
      <c r="O45128" s="223"/>
    </row>
    <row r="45129" spans="15:15" x14ac:dyDescent="0.2">
      <c r="O45129" s="223"/>
    </row>
    <row r="45130" spans="15:15" x14ac:dyDescent="0.2">
      <c r="O45130" s="223"/>
    </row>
    <row r="45131" spans="15:15" x14ac:dyDescent="0.2">
      <c r="O45131" s="223"/>
    </row>
    <row r="45132" spans="15:15" x14ac:dyDescent="0.2">
      <c r="O45132" s="223"/>
    </row>
    <row r="45133" spans="15:15" x14ac:dyDescent="0.2">
      <c r="O45133" s="223"/>
    </row>
    <row r="45134" spans="15:15" x14ac:dyDescent="0.2">
      <c r="O45134" s="223"/>
    </row>
    <row r="45135" spans="15:15" x14ac:dyDescent="0.2">
      <c r="O45135" s="223"/>
    </row>
    <row r="45136" spans="15:15" x14ac:dyDescent="0.2">
      <c r="O45136" s="223"/>
    </row>
    <row r="45137" spans="15:15" x14ac:dyDescent="0.2">
      <c r="O45137" s="223"/>
    </row>
    <row r="45138" spans="15:15" x14ac:dyDescent="0.2">
      <c r="O45138" s="223"/>
    </row>
    <row r="45139" spans="15:15" x14ac:dyDescent="0.2">
      <c r="O45139" s="223"/>
    </row>
    <row r="45140" spans="15:15" x14ac:dyDescent="0.2">
      <c r="O45140" s="223"/>
    </row>
    <row r="45141" spans="15:15" x14ac:dyDescent="0.2">
      <c r="O45141" s="223"/>
    </row>
    <row r="45142" spans="15:15" x14ac:dyDescent="0.2">
      <c r="O45142" s="223"/>
    </row>
    <row r="45143" spans="15:15" x14ac:dyDescent="0.2">
      <c r="O45143" s="223"/>
    </row>
    <row r="45144" spans="15:15" x14ac:dyDescent="0.2">
      <c r="O45144" s="223"/>
    </row>
    <row r="45145" spans="15:15" x14ac:dyDescent="0.2">
      <c r="O45145" s="223"/>
    </row>
    <row r="45146" spans="15:15" x14ac:dyDescent="0.2">
      <c r="O45146" s="223"/>
    </row>
    <row r="45147" spans="15:15" x14ac:dyDescent="0.2">
      <c r="O45147" s="223"/>
    </row>
    <row r="45148" spans="15:15" x14ac:dyDescent="0.2">
      <c r="O45148" s="223"/>
    </row>
    <row r="45149" spans="15:15" x14ac:dyDescent="0.2">
      <c r="O45149" s="223"/>
    </row>
    <row r="45150" spans="15:15" x14ac:dyDescent="0.2">
      <c r="O45150" s="223"/>
    </row>
    <row r="45151" spans="15:15" x14ac:dyDescent="0.2">
      <c r="O45151" s="223"/>
    </row>
    <row r="45152" spans="15:15" x14ac:dyDescent="0.2">
      <c r="O45152" s="223"/>
    </row>
    <row r="45153" spans="15:15" x14ac:dyDescent="0.2">
      <c r="O45153" s="223"/>
    </row>
    <row r="45154" spans="15:15" x14ac:dyDescent="0.2">
      <c r="O45154" s="223"/>
    </row>
    <row r="45155" spans="15:15" x14ac:dyDescent="0.2">
      <c r="O45155" s="223"/>
    </row>
    <row r="45156" spans="15:15" x14ac:dyDescent="0.2">
      <c r="O45156" s="223"/>
    </row>
    <row r="45157" spans="15:15" x14ac:dyDescent="0.2">
      <c r="O45157" s="223"/>
    </row>
    <row r="45158" spans="15:15" x14ac:dyDescent="0.2">
      <c r="O45158" s="223"/>
    </row>
    <row r="45159" spans="15:15" x14ac:dyDescent="0.2">
      <c r="O45159" s="223"/>
    </row>
    <row r="45160" spans="15:15" x14ac:dyDescent="0.2">
      <c r="O45160" s="223"/>
    </row>
    <row r="45161" spans="15:15" x14ac:dyDescent="0.2">
      <c r="O45161" s="223"/>
    </row>
    <row r="45162" spans="15:15" x14ac:dyDescent="0.2">
      <c r="O45162" s="223"/>
    </row>
    <row r="45163" spans="15:15" x14ac:dyDescent="0.2">
      <c r="O45163" s="223"/>
    </row>
    <row r="45164" spans="15:15" x14ac:dyDescent="0.2">
      <c r="O45164" s="223"/>
    </row>
    <row r="45165" spans="15:15" x14ac:dyDescent="0.2">
      <c r="O45165" s="223"/>
    </row>
    <row r="45166" spans="15:15" x14ac:dyDescent="0.2">
      <c r="O45166" s="223"/>
    </row>
    <row r="45167" spans="15:15" x14ac:dyDescent="0.2">
      <c r="O45167" s="223"/>
    </row>
    <row r="45168" spans="15:15" x14ac:dyDescent="0.2">
      <c r="O45168" s="223"/>
    </row>
    <row r="45169" spans="15:15" x14ac:dyDescent="0.2">
      <c r="O45169" s="223"/>
    </row>
    <row r="45170" spans="15:15" x14ac:dyDescent="0.2">
      <c r="O45170" s="223"/>
    </row>
    <row r="45171" spans="15:15" x14ac:dyDescent="0.2">
      <c r="O45171" s="223"/>
    </row>
    <row r="45172" spans="15:15" x14ac:dyDescent="0.2">
      <c r="O45172" s="223"/>
    </row>
    <row r="45173" spans="15:15" x14ac:dyDescent="0.2">
      <c r="O45173" s="223"/>
    </row>
    <row r="45174" spans="15:15" x14ac:dyDescent="0.2">
      <c r="O45174" s="223"/>
    </row>
    <row r="45175" spans="15:15" x14ac:dyDescent="0.2">
      <c r="O45175" s="223"/>
    </row>
    <row r="45176" spans="15:15" x14ac:dyDescent="0.2">
      <c r="O45176" s="223"/>
    </row>
    <row r="45177" spans="15:15" x14ac:dyDescent="0.2">
      <c r="O45177" s="223"/>
    </row>
    <row r="45178" spans="15:15" x14ac:dyDescent="0.2">
      <c r="O45178" s="223"/>
    </row>
    <row r="45179" spans="15:15" x14ac:dyDescent="0.2">
      <c r="O45179" s="223"/>
    </row>
    <row r="45180" spans="15:15" x14ac:dyDescent="0.2">
      <c r="O45180" s="223"/>
    </row>
    <row r="45181" spans="15:15" x14ac:dyDescent="0.2">
      <c r="O45181" s="223"/>
    </row>
    <row r="45182" spans="15:15" x14ac:dyDescent="0.2">
      <c r="O45182" s="223"/>
    </row>
    <row r="45183" spans="15:15" x14ac:dyDescent="0.2">
      <c r="O45183" s="223"/>
    </row>
    <row r="45184" spans="15:15" x14ac:dyDescent="0.2">
      <c r="O45184" s="223"/>
    </row>
    <row r="45185" spans="15:15" x14ac:dyDescent="0.2">
      <c r="O45185" s="223"/>
    </row>
    <row r="45186" spans="15:15" x14ac:dyDescent="0.2">
      <c r="O45186" s="223"/>
    </row>
    <row r="45187" spans="15:15" x14ac:dyDescent="0.2">
      <c r="O45187" s="223"/>
    </row>
    <row r="45188" spans="15:15" x14ac:dyDescent="0.2">
      <c r="O45188" s="223"/>
    </row>
    <row r="45189" spans="15:15" x14ac:dyDescent="0.2">
      <c r="O45189" s="223"/>
    </row>
    <row r="45190" spans="15:15" x14ac:dyDescent="0.2">
      <c r="O45190" s="223"/>
    </row>
    <row r="45191" spans="15:15" x14ac:dyDescent="0.2">
      <c r="O45191" s="223"/>
    </row>
    <row r="45192" spans="15:15" x14ac:dyDescent="0.2">
      <c r="O45192" s="223"/>
    </row>
    <row r="45193" spans="15:15" x14ac:dyDescent="0.2">
      <c r="O45193" s="223"/>
    </row>
    <row r="45194" spans="15:15" x14ac:dyDescent="0.2">
      <c r="O45194" s="223"/>
    </row>
    <row r="45195" spans="15:15" x14ac:dyDescent="0.2">
      <c r="O45195" s="223"/>
    </row>
    <row r="45196" spans="15:15" x14ac:dyDescent="0.2">
      <c r="O45196" s="223"/>
    </row>
    <row r="45197" spans="15:15" x14ac:dyDescent="0.2">
      <c r="O45197" s="223"/>
    </row>
    <row r="45198" spans="15:15" x14ac:dyDescent="0.2">
      <c r="O45198" s="223"/>
    </row>
    <row r="45199" spans="15:15" x14ac:dyDescent="0.2">
      <c r="O45199" s="223"/>
    </row>
    <row r="45200" spans="15:15" x14ac:dyDescent="0.2">
      <c r="O45200" s="223"/>
    </row>
    <row r="45201" spans="15:15" x14ac:dyDescent="0.2">
      <c r="O45201" s="223"/>
    </row>
    <row r="45202" spans="15:15" x14ac:dyDescent="0.2">
      <c r="O45202" s="223"/>
    </row>
    <row r="45203" spans="15:15" x14ac:dyDescent="0.2">
      <c r="O45203" s="223"/>
    </row>
    <row r="45204" spans="15:15" x14ac:dyDescent="0.2">
      <c r="O45204" s="223"/>
    </row>
    <row r="45205" spans="15:15" x14ac:dyDescent="0.2">
      <c r="O45205" s="223"/>
    </row>
    <row r="45206" spans="15:15" x14ac:dyDescent="0.2">
      <c r="O45206" s="223"/>
    </row>
    <row r="45207" spans="15:15" x14ac:dyDescent="0.2">
      <c r="O45207" s="223"/>
    </row>
    <row r="45208" spans="15:15" x14ac:dyDescent="0.2">
      <c r="O45208" s="223"/>
    </row>
    <row r="45209" spans="15:15" x14ac:dyDescent="0.2">
      <c r="O45209" s="223"/>
    </row>
    <row r="45210" spans="15:15" x14ac:dyDescent="0.2">
      <c r="O45210" s="223"/>
    </row>
    <row r="45211" spans="15:15" x14ac:dyDescent="0.2">
      <c r="O45211" s="223"/>
    </row>
    <row r="45212" spans="15:15" x14ac:dyDescent="0.2">
      <c r="O45212" s="223"/>
    </row>
    <row r="45213" spans="15:15" x14ac:dyDescent="0.2">
      <c r="O45213" s="223"/>
    </row>
    <row r="45214" spans="15:15" x14ac:dyDescent="0.2">
      <c r="O45214" s="223"/>
    </row>
    <row r="45215" spans="15:15" x14ac:dyDescent="0.2">
      <c r="O45215" s="223"/>
    </row>
    <row r="45216" spans="15:15" x14ac:dyDescent="0.2">
      <c r="O45216" s="223"/>
    </row>
    <row r="45217" spans="15:15" x14ac:dyDescent="0.2">
      <c r="O45217" s="223"/>
    </row>
    <row r="45218" spans="15:15" x14ac:dyDescent="0.2">
      <c r="O45218" s="223"/>
    </row>
    <row r="45219" spans="15:15" x14ac:dyDescent="0.2">
      <c r="O45219" s="223"/>
    </row>
    <row r="45220" spans="15:15" x14ac:dyDescent="0.2">
      <c r="O45220" s="223"/>
    </row>
    <row r="45221" spans="15:15" x14ac:dyDescent="0.2">
      <c r="O45221" s="223"/>
    </row>
    <row r="45222" spans="15:15" x14ac:dyDescent="0.2">
      <c r="O45222" s="223"/>
    </row>
    <row r="45223" spans="15:15" x14ac:dyDescent="0.2">
      <c r="O45223" s="223"/>
    </row>
    <row r="45224" spans="15:15" x14ac:dyDescent="0.2">
      <c r="O45224" s="223"/>
    </row>
    <row r="45225" spans="15:15" x14ac:dyDescent="0.2">
      <c r="O45225" s="223"/>
    </row>
    <row r="45226" spans="15:15" x14ac:dyDescent="0.2">
      <c r="O45226" s="223"/>
    </row>
    <row r="45227" spans="15:15" x14ac:dyDescent="0.2">
      <c r="O45227" s="223"/>
    </row>
    <row r="45228" spans="15:15" x14ac:dyDescent="0.2">
      <c r="O45228" s="223"/>
    </row>
    <row r="45229" spans="15:15" x14ac:dyDescent="0.2">
      <c r="O45229" s="223"/>
    </row>
    <row r="45230" spans="15:15" x14ac:dyDescent="0.2">
      <c r="O45230" s="223"/>
    </row>
    <row r="45231" spans="15:15" x14ac:dyDescent="0.2">
      <c r="O45231" s="223"/>
    </row>
    <row r="45232" spans="15:15" x14ac:dyDescent="0.2">
      <c r="O45232" s="223"/>
    </row>
    <row r="45233" spans="15:15" x14ac:dyDescent="0.2">
      <c r="O45233" s="223"/>
    </row>
    <row r="45234" spans="15:15" x14ac:dyDescent="0.2">
      <c r="O45234" s="223"/>
    </row>
    <row r="45235" spans="15:15" x14ac:dyDescent="0.2">
      <c r="O45235" s="223"/>
    </row>
    <row r="45236" spans="15:15" x14ac:dyDescent="0.2">
      <c r="O45236" s="223"/>
    </row>
    <row r="45237" spans="15:15" x14ac:dyDescent="0.2">
      <c r="O45237" s="223"/>
    </row>
    <row r="45238" spans="15:15" x14ac:dyDescent="0.2">
      <c r="O45238" s="223"/>
    </row>
    <row r="45239" spans="15:15" x14ac:dyDescent="0.2">
      <c r="O45239" s="223"/>
    </row>
    <row r="45240" spans="15:15" x14ac:dyDescent="0.2">
      <c r="O45240" s="223"/>
    </row>
    <row r="45241" spans="15:15" x14ac:dyDescent="0.2">
      <c r="O45241" s="223"/>
    </row>
    <row r="45242" spans="15:15" x14ac:dyDescent="0.2">
      <c r="O45242" s="223"/>
    </row>
    <row r="45243" spans="15:15" x14ac:dyDescent="0.2">
      <c r="O45243" s="223"/>
    </row>
    <row r="45244" spans="15:15" x14ac:dyDescent="0.2">
      <c r="O45244" s="223"/>
    </row>
    <row r="45245" spans="15:15" x14ac:dyDescent="0.2">
      <c r="O45245" s="223"/>
    </row>
    <row r="45246" spans="15:15" x14ac:dyDescent="0.2">
      <c r="O45246" s="223"/>
    </row>
    <row r="45247" spans="15:15" x14ac:dyDescent="0.2">
      <c r="O45247" s="223"/>
    </row>
    <row r="45248" spans="15:15" x14ac:dyDescent="0.2">
      <c r="O45248" s="223"/>
    </row>
    <row r="45249" spans="15:15" x14ac:dyDescent="0.2">
      <c r="O45249" s="223"/>
    </row>
    <row r="45250" spans="15:15" x14ac:dyDescent="0.2">
      <c r="O45250" s="223"/>
    </row>
    <row r="45251" spans="15:15" x14ac:dyDescent="0.2">
      <c r="O45251" s="223"/>
    </row>
    <row r="45252" spans="15:15" x14ac:dyDescent="0.2">
      <c r="O45252" s="223"/>
    </row>
    <row r="45253" spans="15:15" x14ac:dyDescent="0.2">
      <c r="O45253" s="223"/>
    </row>
    <row r="45254" spans="15:15" x14ac:dyDescent="0.2">
      <c r="O45254" s="223"/>
    </row>
    <row r="45255" spans="15:15" x14ac:dyDescent="0.2">
      <c r="O45255" s="223"/>
    </row>
    <row r="45256" spans="15:15" x14ac:dyDescent="0.2">
      <c r="O45256" s="223"/>
    </row>
    <row r="45257" spans="15:15" x14ac:dyDescent="0.2">
      <c r="O45257" s="223"/>
    </row>
    <row r="45258" spans="15:15" x14ac:dyDescent="0.2">
      <c r="O45258" s="223"/>
    </row>
    <row r="45259" spans="15:15" x14ac:dyDescent="0.2">
      <c r="O45259" s="223"/>
    </row>
    <row r="45260" spans="15:15" x14ac:dyDescent="0.2">
      <c r="O45260" s="223"/>
    </row>
    <row r="45261" spans="15:15" x14ac:dyDescent="0.2">
      <c r="O45261" s="223"/>
    </row>
    <row r="45262" spans="15:15" x14ac:dyDescent="0.2">
      <c r="O45262" s="223"/>
    </row>
    <row r="45263" spans="15:15" x14ac:dyDescent="0.2">
      <c r="O45263" s="223"/>
    </row>
    <row r="45264" spans="15:15" x14ac:dyDescent="0.2">
      <c r="O45264" s="223"/>
    </row>
    <row r="45265" spans="15:15" x14ac:dyDescent="0.2">
      <c r="O45265" s="223"/>
    </row>
    <row r="45266" spans="15:15" x14ac:dyDescent="0.2">
      <c r="O45266" s="223"/>
    </row>
    <row r="45267" spans="15:15" x14ac:dyDescent="0.2">
      <c r="O45267" s="223"/>
    </row>
    <row r="45268" spans="15:15" x14ac:dyDescent="0.2">
      <c r="O45268" s="223"/>
    </row>
    <row r="45269" spans="15:15" x14ac:dyDescent="0.2">
      <c r="O45269" s="223"/>
    </row>
    <row r="45270" spans="15:15" x14ac:dyDescent="0.2">
      <c r="O45270" s="223"/>
    </row>
    <row r="45271" spans="15:15" x14ac:dyDescent="0.2">
      <c r="O45271" s="223"/>
    </row>
    <row r="45272" spans="15:15" x14ac:dyDescent="0.2">
      <c r="O45272" s="223"/>
    </row>
    <row r="45273" spans="15:15" x14ac:dyDescent="0.2">
      <c r="O45273" s="223"/>
    </row>
    <row r="45274" spans="15:15" x14ac:dyDescent="0.2">
      <c r="O45274" s="223"/>
    </row>
    <row r="45275" spans="15:15" x14ac:dyDescent="0.2">
      <c r="O45275" s="223"/>
    </row>
    <row r="45276" spans="15:15" x14ac:dyDescent="0.2">
      <c r="O45276" s="223"/>
    </row>
    <row r="45277" spans="15:15" x14ac:dyDescent="0.2">
      <c r="O45277" s="223"/>
    </row>
    <row r="45278" spans="15:15" x14ac:dyDescent="0.2">
      <c r="O45278" s="223"/>
    </row>
    <row r="45279" spans="15:15" x14ac:dyDescent="0.2">
      <c r="O45279" s="223"/>
    </row>
    <row r="45280" spans="15:15" x14ac:dyDescent="0.2">
      <c r="O45280" s="223"/>
    </row>
    <row r="45281" spans="15:15" x14ac:dyDescent="0.2">
      <c r="O45281" s="223"/>
    </row>
    <row r="45282" spans="15:15" x14ac:dyDescent="0.2">
      <c r="O45282" s="223"/>
    </row>
    <row r="45283" spans="15:15" x14ac:dyDescent="0.2">
      <c r="O45283" s="223"/>
    </row>
    <row r="45284" spans="15:15" x14ac:dyDescent="0.2">
      <c r="O45284" s="223"/>
    </row>
    <row r="45285" spans="15:15" x14ac:dyDescent="0.2">
      <c r="O45285" s="223"/>
    </row>
    <row r="45286" spans="15:15" x14ac:dyDescent="0.2">
      <c r="O45286" s="223"/>
    </row>
    <row r="45287" spans="15:15" x14ac:dyDescent="0.2">
      <c r="O45287" s="223"/>
    </row>
    <row r="45288" spans="15:15" x14ac:dyDescent="0.2">
      <c r="O45288" s="223"/>
    </row>
    <row r="45289" spans="15:15" x14ac:dyDescent="0.2">
      <c r="O45289" s="223"/>
    </row>
    <row r="45290" spans="15:15" x14ac:dyDescent="0.2">
      <c r="O45290" s="223"/>
    </row>
    <row r="45291" spans="15:15" x14ac:dyDescent="0.2">
      <c r="O45291" s="223"/>
    </row>
    <row r="45292" spans="15:15" x14ac:dyDescent="0.2">
      <c r="O45292" s="223"/>
    </row>
    <row r="45293" spans="15:15" x14ac:dyDescent="0.2">
      <c r="O45293" s="223"/>
    </row>
    <row r="45294" spans="15:15" x14ac:dyDescent="0.2">
      <c r="O45294" s="223"/>
    </row>
    <row r="45295" spans="15:15" x14ac:dyDescent="0.2">
      <c r="O45295" s="223"/>
    </row>
    <row r="45296" spans="15:15" x14ac:dyDescent="0.2">
      <c r="O45296" s="223"/>
    </row>
    <row r="45297" spans="15:15" x14ac:dyDescent="0.2">
      <c r="O45297" s="223"/>
    </row>
    <row r="45298" spans="15:15" x14ac:dyDescent="0.2">
      <c r="O45298" s="223"/>
    </row>
    <row r="45299" spans="15:15" x14ac:dyDescent="0.2">
      <c r="O45299" s="223"/>
    </row>
    <row r="45300" spans="15:15" x14ac:dyDescent="0.2">
      <c r="O45300" s="223"/>
    </row>
    <row r="45301" spans="15:15" x14ac:dyDescent="0.2">
      <c r="O45301" s="223"/>
    </row>
    <row r="45302" spans="15:15" x14ac:dyDescent="0.2">
      <c r="O45302" s="223"/>
    </row>
    <row r="45303" spans="15:15" x14ac:dyDescent="0.2">
      <c r="O45303" s="223"/>
    </row>
    <row r="45304" spans="15:15" x14ac:dyDescent="0.2">
      <c r="O45304" s="223"/>
    </row>
    <row r="45305" spans="15:15" x14ac:dyDescent="0.2">
      <c r="O45305" s="223"/>
    </row>
    <row r="45306" spans="15:15" x14ac:dyDescent="0.2">
      <c r="O45306" s="223"/>
    </row>
    <row r="45307" spans="15:15" x14ac:dyDescent="0.2">
      <c r="O45307" s="223"/>
    </row>
    <row r="45308" spans="15:15" x14ac:dyDescent="0.2">
      <c r="O45308" s="223"/>
    </row>
    <row r="45309" spans="15:15" x14ac:dyDescent="0.2">
      <c r="O45309" s="223"/>
    </row>
    <row r="45310" spans="15:15" x14ac:dyDescent="0.2">
      <c r="O45310" s="223"/>
    </row>
    <row r="45311" spans="15:15" x14ac:dyDescent="0.2">
      <c r="O45311" s="223"/>
    </row>
    <row r="45312" spans="15:15" x14ac:dyDescent="0.2">
      <c r="O45312" s="223"/>
    </row>
    <row r="45313" spans="15:15" x14ac:dyDescent="0.2">
      <c r="O45313" s="223"/>
    </row>
    <row r="45314" spans="15:15" x14ac:dyDescent="0.2">
      <c r="O45314" s="223"/>
    </row>
    <row r="45315" spans="15:15" x14ac:dyDescent="0.2">
      <c r="O45315" s="223"/>
    </row>
    <row r="45316" spans="15:15" x14ac:dyDescent="0.2">
      <c r="O45316" s="223"/>
    </row>
    <row r="45317" spans="15:15" x14ac:dyDescent="0.2">
      <c r="O45317" s="223"/>
    </row>
    <row r="45318" spans="15:15" x14ac:dyDescent="0.2">
      <c r="O45318" s="223"/>
    </row>
    <row r="45319" spans="15:15" x14ac:dyDescent="0.2">
      <c r="O45319" s="223"/>
    </row>
    <row r="45320" spans="15:15" x14ac:dyDescent="0.2">
      <c r="O45320" s="223"/>
    </row>
    <row r="45321" spans="15:15" x14ac:dyDescent="0.2">
      <c r="O45321" s="223"/>
    </row>
    <row r="45322" spans="15:15" x14ac:dyDescent="0.2">
      <c r="O45322" s="223"/>
    </row>
    <row r="45323" spans="15:15" x14ac:dyDescent="0.2">
      <c r="O45323" s="223"/>
    </row>
    <row r="45324" spans="15:15" x14ac:dyDescent="0.2">
      <c r="O45324" s="223"/>
    </row>
    <row r="45325" spans="15:15" x14ac:dyDescent="0.2">
      <c r="O45325" s="223"/>
    </row>
    <row r="45326" spans="15:15" x14ac:dyDescent="0.2">
      <c r="O45326" s="223"/>
    </row>
    <row r="45327" spans="15:15" x14ac:dyDescent="0.2">
      <c r="O45327" s="223"/>
    </row>
    <row r="45328" spans="15:15" x14ac:dyDescent="0.2">
      <c r="O45328" s="223"/>
    </row>
    <row r="45329" spans="15:15" x14ac:dyDescent="0.2">
      <c r="O45329" s="223"/>
    </row>
    <row r="45330" spans="15:15" x14ac:dyDescent="0.2">
      <c r="O45330" s="223"/>
    </row>
    <row r="45331" spans="15:15" x14ac:dyDescent="0.2">
      <c r="O45331" s="223"/>
    </row>
    <row r="45332" spans="15:15" x14ac:dyDescent="0.2">
      <c r="O45332" s="223"/>
    </row>
    <row r="45333" spans="15:15" x14ac:dyDescent="0.2">
      <c r="O45333" s="223"/>
    </row>
    <row r="45334" spans="15:15" x14ac:dyDescent="0.2">
      <c r="O45334" s="223"/>
    </row>
    <row r="45335" spans="15:15" x14ac:dyDescent="0.2">
      <c r="O45335" s="223"/>
    </row>
    <row r="45336" spans="15:15" x14ac:dyDescent="0.2">
      <c r="O45336" s="223"/>
    </row>
    <row r="45337" spans="15:15" x14ac:dyDescent="0.2">
      <c r="O45337" s="223"/>
    </row>
    <row r="45338" spans="15:15" x14ac:dyDescent="0.2">
      <c r="O45338" s="223"/>
    </row>
    <row r="45339" spans="15:15" x14ac:dyDescent="0.2">
      <c r="O45339" s="223"/>
    </row>
    <row r="45340" spans="15:15" x14ac:dyDescent="0.2">
      <c r="O45340" s="223"/>
    </row>
    <row r="45341" spans="15:15" x14ac:dyDescent="0.2">
      <c r="O45341" s="223"/>
    </row>
    <row r="45342" spans="15:15" x14ac:dyDescent="0.2">
      <c r="O45342" s="223"/>
    </row>
    <row r="45343" spans="15:15" x14ac:dyDescent="0.2">
      <c r="O45343" s="223"/>
    </row>
    <row r="45344" spans="15:15" x14ac:dyDescent="0.2">
      <c r="O45344" s="223"/>
    </row>
    <row r="45345" spans="15:15" x14ac:dyDescent="0.2">
      <c r="O45345" s="223"/>
    </row>
    <row r="45346" spans="15:15" x14ac:dyDescent="0.2">
      <c r="O45346" s="223"/>
    </row>
    <row r="45347" spans="15:15" x14ac:dyDescent="0.2">
      <c r="O45347" s="223"/>
    </row>
    <row r="45348" spans="15:15" x14ac:dyDescent="0.2">
      <c r="O45348" s="223"/>
    </row>
    <row r="45349" spans="15:15" x14ac:dyDescent="0.2">
      <c r="O45349" s="223"/>
    </row>
    <row r="45350" spans="15:15" x14ac:dyDescent="0.2">
      <c r="O45350" s="223"/>
    </row>
    <row r="45351" spans="15:15" x14ac:dyDescent="0.2">
      <c r="O45351" s="223"/>
    </row>
    <row r="45352" spans="15:15" x14ac:dyDescent="0.2">
      <c r="O45352" s="223"/>
    </row>
    <row r="45353" spans="15:15" x14ac:dyDescent="0.2">
      <c r="O45353" s="223"/>
    </row>
    <row r="45354" spans="15:15" x14ac:dyDescent="0.2">
      <c r="O45354" s="223"/>
    </row>
    <row r="45355" spans="15:15" x14ac:dyDescent="0.2">
      <c r="O45355" s="223"/>
    </row>
    <row r="45356" spans="15:15" x14ac:dyDescent="0.2">
      <c r="O45356" s="223"/>
    </row>
    <row r="45357" spans="15:15" x14ac:dyDescent="0.2">
      <c r="O45357" s="223"/>
    </row>
    <row r="45358" spans="15:15" x14ac:dyDescent="0.2">
      <c r="O45358" s="223"/>
    </row>
    <row r="45359" spans="15:15" x14ac:dyDescent="0.2">
      <c r="O45359" s="223"/>
    </row>
    <row r="45360" spans="15:15" x14ac:dyDescent="0.2">
      <c r="O45360" s="223"/>
    </row>
    <row r="45361" spans="15:15" x14ac:dyDescent="0.2">
      <c r="O45361" s="223"/>
    </row>
    <row r="45362" spans="15:15" x14ac:dyDescent="0.2">
      <c r="O45362" s="223"/>
    </row>
    <row r="45363" spans="15:15" x14ac:dyDescent="0.2">
      <c r="O45363" s="223"/>
    </row>
    <row r="45364" spans="15:15" x14ac:dyDescent="0.2">
      <c r="O45364" s="223"/>
    </row>
    <row r="45365" spans="15:15" x14ac:dyDescent="0.2">
      <c r="O45365" s="223"/>
    </row>
    <row r="45366" spans="15:15" x14ac:dyDescent="0.2">
      <c r="O45366" s="223"/>
    </row>
    <row r="45367" spans="15:15" x14ac:dyDescent="0.2">
      <c r="O45367" s="223"/>
    </row>
    <row r="45368" spans="15:15" x14ac:dyDescent="0.2">
      <c r="O45368" s="223"/>
    </row>
    <row r="45369" spans="15:15" x14ac:dyDescent="0.2">
      <c r="O45369" s="223"/>
    </row>
    <row r="45370" spans="15:15" x14ac:dyDescent="0.2">
      <c r="O45370" s="223"/>
    </row>
    <row r="45371" spans="15:15" x14ac:dyDescent="0.2">
      <c r="O45371" s="223"/>
    </row>
    <row r="45372" spans="15:15" x14ac:dyDescent="0.2">
      <c r="O45372" s="223"/>
    </row>
    <row r="45373" spans="15:15" x14ac:dyDescent="0.2">
      <c r="O45373" s="223"/>
    </row>
    <row r="45374" spans="15:15" x14ac:dyDescent="0.2">
      <c r="O45374" s="223"/>
    </row>
    <row r="45375" spans="15:15" x14ac:dyDescent="0.2">
      <c r="O45375" s="223"/>
    </row>
    <row r="45376" spans="15:15" x14ac:dyDescent="0.2">
      <c r="O45376" s="223"/>
    </row>
    <row r="45377" spans="15:15" x14ac:dyDescent="0.2">
      <c r="O45377" s="223"/>
    </row>
    <row r="45378" spans="15:15" x14ac:dyDescent="0.2">
      <c r="O45378" s="223"/>
    </row>
    <row r="45379" spans="15:15" x14ac:dyDescent="0.2">
      <c r="O45379" s="223"/>
    </row>
    <row r="45380" spans="15:15" x14ac:dyDescent="0.2">
      <c r="O45380" s="223"/>
    </row>
    <row r="45381" spans="15:15" x14ac:dyDescent="0.2">
      <c r="O45381" s="223"/>
    </row>
    <row r="45382" spans="15:15" x14ac:dyDescent="0.2">
      <c r="O45382" s="223"/>
    </row>
    <row r="45383" spans="15:15" x14ac:dyDescent="0.2">
      <c r="O45383" s="223"/>
    </row>
    <row r="45384" spans="15:15" x14ac:dyDescent="0.2">
      <c r="O45384" s="223"/>
    </row>
    <row r="45385" spans="15:15" x14ac:dyDescent="0.2">
      <c r="O45385" s="223"/>
    </row>
    <row r="45386" spans="15:15" x14ac:dyDescent="0.2">
      <c r="O45386" s="223"/>
    </row>
    <row r="45387" spans="15:15" x14ac:dyDescent="0.2">
      <c r="O45387" s="223"/>
    </row>
    <row r="45388" spans="15:15" x14ac:dyDescent="0.2">
      <c r="O45388" s="223"/>
    </row>
    <row r="45389" spans="15:15" x14ac:dyDescent="0.2">
      <c r="O45389" s="223"/>
    </row>
    <row r="45390" spans="15:15" x14ac:dyDescent="0.2">
      <c r="O45390" s="223"/>
    </row>
    <row r="45391" spans="15:15" x14ac:dyDescent="0.2">
      <c r="O45391" s="223"/>
    </row>
    <row r="45392" spans="15:15" x14ac:dyDescent="0.2">
      <c r="O45392" s="223"/>
    </row>
    <row r="45393" spans="15:15" x14ac:dyDescent="0.2">
      <c r="O45393" s="223"/>
    </row>
    <row r="45394" spans="15:15" x14ac:dyDescent="0.2">
      <c r="O45394" s="223"/>
    </row>
    <row r="45395" spans="15:15" x14ac:dyDescent="0.2">
      <c r="O45395" s="223"/>
    </row>
    <row r="45396" spans="15:15" x14ac:dyDescent="0.2">
      <c r="O45396" s="223"/>
    </row>
    <row r="45397" spans="15:15" x14ac:dyDescent="0.2">
      <c r="O45397" s="223"/>
    </row>
    <row r="45398" spans="15:15" x14ac:dyDescent="0.2">
      <c r="O45398" s="223"/>
    </row>
    <row r="45399" spans="15:15" x14ac:dyDescent="0.2">
      <c r="O45399" s="223"/>
    </row>
    <row r="45400" spans="15:15" x14ac:dyDescent="0.2">
      <c r="O45400" s="223"/>
    </row>
    <row r="45401" spans="15:15" x14ac:dyDescent="0.2">
      <c r="O45401" s="223"/>
    </row>
    <row r="45402" spans="15:15" x14ac:dyDescent="0.2">
      <c r="O45402" s="223"/>
    </row>
    <row r="45403" spans="15:15" x14ac:dyDescent="0.2">
      <c r="O45403" s="223"/>
    </row>
    <row r="45404" spans="15:15" x14ac:dyDescent="0.2">
      <c r="O45404" s="223"/>
    </row>
    <row r="45405" spans="15:15" x14ac:dyDescent="0.2">
      <c r="O45405" s="223"/>
    </row>
    <row r="45406" spans="15:15" x14ac:dyDescent="0.2">
      <c r="O45406" s="223"/>
    </row>
    <row r="45407" spans="15:15" x14ac:dyDescent="0.2">
      <c r="O45407" s="223"/>
    </row>
    <row r="45408" spans="15:15" x14ac:dyDescent="0.2">
      <c r="O45408" s="223"/>
    </row>
    <row r="45409" spans="15:15" x14ac:dyDescent="0.2">
      <c r="O45409" s="223"/>
    </row>
    <row r="45410" spans="15:15" x14ac:dyDescent="0.2">
      <c r="O45410" s="223"/>
    </row>
    <row r="45411" spans="15:15" x14ac:dyDescent="0.2">
      <c r="O45411" s="223"/>
    </row>
    <row r="45412" spans="15:15" x14ac:dyDescent="0.2">
      <c r="O45412" s="223"/>
    </row>
    <row r="45413" spans="15:15" x14ac:dyDescent="0.2">
      <c r="O45413" s="223"/>
    </row>
    <row r="45414" spans="15:15" x14ac:dyDescent="0.2">
      <c r="O45414" s="223"/>
    </row>
    <row r="45415" spans="15:15" x14ac:dyDescent="0.2">
      <c r="O45415" s="223"/>
    </row>
    <row r="45416" spans="15:15" x14ac:dyDescent="0.2">
      <c r="O45416" s="223"/>
    </row>
    <row r="45417" spans="15:15" x14ac:dyDescent="0.2">
      <c r="O45417" s="223"/>
    </row>
    <row r="45418" spans="15:15" x14ac:dyDescent="0.2">
      <c r="O45418" s="223"/>
    </row>
    <row r="45419" spans="15:15" x14ac:dyDescent="0.2">
      <c r="O45419" s="223"/>
    </row>
    <row r="45420" spans="15:15" x14ac:dyDescent="0.2">
      <c r="O45420" s="223"/>
    </row>
    <row r="45421" spans="15:15" x14ac:dyDescent="0.2">
      <c r="O45421" s="223"/>
    </row>
    <row r="45422" spans="15:15" x14ac:dyDescent="0.2">
      <c r="O45422" s="223"/>
    </row>
    <row r="45423" spans="15:15" x14ac:dyDescent="0.2">
      <c r="O45423" s="223"/>
    </row>
    <row r="45424" spans="15:15" x14ac:dyDescent="0.2">
      <c r="O45424" s="223"/>
    </row>
    <row r="45425" spans="15:15" x14ac:dyDescent="0.2">
      <c r="O45425" s="223"/>
    </row>
    <row r="45426" spans="15:15" x14ac:dyDescent="0.2">
      <c r="O45426" s="223"/>
    </row>
    <row r="45427" spans="15:15" x14ac:dyDescent="0.2">
      <c r="O45427" s="223"/>
    </row>
    <row r="45428" spans="15:15" x14ac:dyDescent="0.2">
      <c r="O45428" s="223"/>
    </row>
    <row r="45429" spans="15:15" x14ac:dyDescent="0.2">
      <c r="O45429" s="223"/>
    </row>
    <row r="45430" spans="15:15" x14ac:dyDescent="0.2">
      <c r="O45430" s="223"/>
    </row>
    <row r="45431" spans="15:15" x14ac:dyDescent="0.2">
      <c r="O45431" s="223"/>
    </row>
    <row r="45432" spans="15:15" x14ac:dyDescent="0.2">
      <c r="O45432" s="223"/>
    </row>
    <row r="45433" spans="15:15" x14ac:dyDescent="0.2">
      <c r="O45433" s="223"/>
    </row>
    <row r="45434" spans="15:15" x14ac:dyDescent="0.2">
      <c r="O45434" s="223"/>
    </row>
    <row r="45435" spans="15:15" x14ac:dyDescent="0.2">
      <c r="O45435" s="223"/>
    </row>
    <row r="45436" spans="15:15" x14ac:dyDescent="0.2">
      <c r="O45436" s="223"/>
    </row>
    <row r="45437" spans="15:15" x14ac:dyDescent="0.2">
      <c r="O45437" s="223"/>
    </row>
    <row r="45438" spans="15:15" x14ac:dyDescent="0.2">
      <c r="O45438" s="223"/>
    </row>
    <row r="45439" spans="15:15" x14ac:dyDescent="0.2">
      <c r="O45439" s="223"/>
    </row>
    <row r="45440" spans="15:15" x14ac:dyDescent="0.2">
      <c r="O45440" s="223"/>
    </row>
    <row r="45441" spans="15:15" x14ac:dyDescent="0.2">
      <c r="O45441" s="223"/>
    </row>
    <row r="45442" spans="15:15" x14ac:dyDescent="0.2">
      <c r="O45442" s="223"/>
    </row>
    <row r="45443" spans="15:15" x14ac:dyDescent="0.2">
      <c r="O45443" s="223"/>
    </row>
    <row r="45444" spans="15:15" x14ac:dyDescent="0.2">
      <c r="O45444" s="223"/>
    </row>
    <row r="45445" spans="15:15" x14ac:dyDescent="0.2">
      <c r="O45445" s="223"/>
    </row>
    <row r="45446" spans="15:15" x14ac:dyDescent="0.2">
      <c r="O45446" s="223"/>
    </row>
    <row r="45447" spans="15:15" x14ac:dyDescent="0.2">
      <c r="O45447" s="223"/>
    </row>
    <row r="45448" spans="15:15" x14ac:dyDescent="0.2">
      <c r="O45448" s="223"/>
    </row>
    <row r="45449" spans="15:15" x14ac:dyDescent="0.2">
      <c r="O45449" s="223"/>
    </row>
    <row r="45450" spans="15:15" x14ac:dyDescent="0.2">
      <c r="O45450" s="223"/>
    </row>
    <row r="45451" spans="15:15" x14ac:dyDescent="0.2">
      <c r="O45451" s="223"/>
    </row>
    <row r="45452" spans="15:15" x14ac:dyDescent="0.2">
      <c r="O45452" s="223"/>
    </row>
    <row r="45453" spans="15:15" x14ac:dyDescent="0.2">
      <c r="O45453" s="223"/>
    </row>
    <row r="45454" spans="15:15" x14ac:dyDescent="0.2">
      <c r="O45454" s="223"/>
    </row>
    <row r="45455" spans="15:15" x14ac:dyDescent="0.2">
      <c r="O45455" s="223"/>
    </row>
    <row r="45456" spans="15:15" x14ac:dyDescent="0.2">
      <c r="O45456" s="223"/>
    </row>
    <row r="45457" spans="15:15" x14ac:dyDescent="0.2">
      <c r="O45457" s="223"/>
    </row>
    <row r="45458" spans="15:15" x14ac:dyDescent="0.2">
      <c r="O45458" s="223"/>
    </row>
    <row r="45459" spans="15:15" x14ac:dyDescent="0.2">
      <c r="O45459" s="223"/>
    </row>
    <row r="45460" spans="15:15" x14ac:dyDescent="0.2">
      <c r="O45460" s="223"/>
    </row>
    <row r="45461" spans="15:15" x14ac:dyDescent="0.2">
      <c r="O45461" s="223"/>
    </row>
    <row r="45462" spans="15:15" x14ac:dyDescent="0.2">
      <c r="O45462" s="223"/>
    </row>
    <row r="45463" spans="15:15" x14ac:dyDescent="0.2">
      <c r="O45463" s="223"/>
    </row>
    <row r="45464" spans="15:15" x14ac:dyDescent="0.2">
      <c r="O45464" s="223"/>
    </row>
    <row r="45465" spans="15:15" x14ac:dyDescent="0.2">
      <c r="O45465" s="223"/>
    </row>
    <row r="45466" spans="15:15" x14ac:dyDescent="0.2">
      <c r="O45466" s="223"/>
    </row>
    <row r="45467" spans="15:15" x14ac:dyDescent="0.2">
      <c r="O45467" s="223"/>
    </row>
    <row r="45468" spans="15:15" x14ac:dyDescent="0.2">
      <c r="O45468" s="223"/>
    </row>
    <row r="45469" spans="15:15" x14ac:dyDescent="0.2">
      <c r="O45469" s="223"/>
    </row>
    <row r="45470" spans="15:15" x14ac:dyDescent="0.2">
      <c r="O45470" s="223"/>
    </row>
    <row r="45471" spans="15:15" x14ac:dyDescent="0.2">
      <c r="O45471" s="223"/>
    </row>
    <row r="45472" spans="15:15" x14ac:dyDescent="0.2">
      <c r="O45472" s="223"/>
    </row>
    <row r="45473" spans="15:15" x14ac:dyDescent="0.2">
      <c r="O45473" s="223"/>
    </row>
    <row r="45474" spans="15:15" x14ac:dyDescent="0.2">
      <c r="O45474" s="223"/>
    </row>
    <row r="45475" spans="15:15" x14ac:dyDescent="0.2">
      <c r="O45475" s="223"/>
    </row>
    <row r="45476" spans="15:15" x14ac:dyDescent="0.2">
      <c r="O45476" s="223"/>
    </row>
    <row r="45477" spans="15:15" x14ac:dyDescent="0.2">
      <c r="O45477" s="223"/>
    </row>
    <row r="45478" spans="15:15" x14ac:dyDescent="0.2">
      <c r="O45478" s="223"/>
    </row>
    <row r="45479" spans="15:15" x14ac:dyDescent="0.2">
      <c r="O45479" s="223"/>
    </row>
    <row r="45480" spans="15:15" x14ac:dyDescent="0.2">
      <c r="O45480" s="223"/>
    </row>
    <row r="45481" spans="15:15" x14ac:dyDescent="0.2">
      <c r="O45481" s="223"/>
    </row>
    <row r="45482" spans="15:15" x14ac:dyDescent="0.2">
      <c r="O45482" s="223"/>
    </row>
    <row r="45483" spans="15:15" x14ac:dyDescent="0.2">
      <c r="O45483" s="223"/>
    </row>
    <row r="45484" spans="15:15" x14ac:dyDescent="0.2">
      <c r="O45484" s="223"/>
    </row>
    <row r="45485" spans="15:15" x14ac:dyDescent="0.2">
      <c r="O45485" s="223"/>
    </row>
    <row r="45486" spans="15:15" x14ac:dyDescent="0.2">
      <c r="O45486" s="223"/>
    </row>
    <row r="45487" spans="15:15" x14ac:dyDescent="0.2">
      <c r="O45487" s="223"/>
    </row>
    <row r="45488" spans="15:15" x14ac:dyDescent="0.2">
      <c r="O45488" s="223"/>
    </row>
    <row r="45489" spans="15:15" x14ac:dyDescent="0.2">
      <c r="O45489" s="223"/>
    </row>
    <row r="45490" spans="15:15" x14ac:dyDescent="0.2">
      <c r="O45490" s="223"/>
    </row>
    <row r="45491" spans="15:15" x14ac:dyDescent="0.2">
      <c r="O45491" s="223"/>
    </row>
    <row r="45492" spans="15:15" x14ac:dyDescent="0.2">
      <c r="O45492" s="223"/>
    </row>
    <row r="45493" spans="15:15" x14ac:dyDescent="0.2">
      <c r="O45493" s="223"/>
    </row>
    <row r="45494" spans="15:15" x14ac:dyDescent="0.2">
      <c r="O45494" s="223"/>
    </row>
    <row r="45495" spans="15:15" x14ac:dyDescent="0.2">
      <c r="O45495" s="223"/>
    </row>
    <row r="45496" spans="15:15" x14ac:dyDescent="0.2">
      <c r="O45496" s="223"/>
    </row>
    <row r="45497" spans="15:15" x14ac:dyDescent="0.2">
      <c r="O45497" s="223"/>
    </row>
    <row r="45498" spans="15:15" x14ac:dyDescent="0.2">
      <c r="O45498" s="223"/>
    </row>
    <row r="45499" spans="15:15" x14ac:dyDescent="0.2">
      <c r="O45499" s="223"/>
    </row>
    <row r="45500" spans="15:15" x14ac:dyDescent="0.2">
      <c r="O45500" s="223"/>
    </row>
    <row r="45501" spans="15:15" x14ac:dyDescent="0.2">
      <c r="O45501" s="223"/>
    </row>
    <row r="45502" spans="15:15" x14ac:dyDescent="0.2">
      <c r="O45502" s="223"/>
    </row>
    <row r="45503" spans="15:15" x14ac:dyDescent="0.2">
      <c r="O45503" s="223"/>
    </row>
    <row r="45504" spans="15:15" x14ac:dyDescent="0.2">
      <c r="O45504" s="223"/>
    </row>
    <row r="45505" spans="15:15" x14ac:dyDescent="0.2">
      <c r="O45505" s="223"/>
    </row>
    <row r="45506" spans="15:15" x14ac:dyDescent="0.2">
      <c r="O45506" s="223"/>
    </row>
    <row r="45507" spans="15:15" x14ac:dyDescent="0.2">
      <c r="O45507" s="223"/>
    </row>
    <row r="45508" spans="15:15" x14ac:dyDescent="0.2">
      <c r="O45508" s="223"/>
    </row>
    <row r="45509" spans="15:15" x14ac:dyDescent="0.2">
      <c r="O45509" s="223"/>
    </row>
    <row r="45510" spans="15:15" x14ac:dyDescent="0.2">
      <c r="O45510" s="223"/>
    </row>
    <row r="45511" spans="15:15" x14ac:dyDescent="0.2">
      <c r="O45511" s="223"/>
    </row>
    <row r="45512" spans="15:15" x14ac:dyDescent="0.2">
      <c r="O45512" s="223"/>
    </row>
    <row r="45513" spans="15:15" x14ac:dyDescent="0.2">
      <c r="O45513" s="223"/>
    </row>
    <row r="45514" spans="15:15" x14ac:dyDescent="0.2">
      <c r="O45514" s="223"/>
    </row>
    <row r="45515" spans="15:15" x14ac:dyDescent="0.2">
      <c r="O45515" s="223"/>
    </row>
    <row r="45516" spans="15:15" x14ac:dyDescent="0.2">
      <c r="O45516" s="223"/>
    </row>
    <row r="45517" spans="15:15" x14ac:dyDescent="0.2">
      <c r="O45517" s="223"/>
    </row>
    <row r="45518" spans="15:15" x14ac:dyDescent="0.2">
      <c r="O45518" s="223"/>
    </row>
    <row r="45519" spans="15:15" x14ac:dyDescent="0.2">
      <c r="O45519" s="223"/>
    </row>
    <row r="45520" spans="15:15" x14ac:dyDescent="0.2">
      <c r="O45520" s="223"/>
    </row>
    <row r="45521" spans="15:15" x14ac:dyDescent="0.2">
      <c r="O45521" s="223"/>
    </row>
    <row r="45522" spans="15:15" x14ac:dyDescent="0.2">
      <c r="O45522" s="223"/>
    </row>
    <row r="45523" spans="15:15" x14ac:dyDescent="0.2">
      <c r="O45523" s="223"/>
    </row>
    <row r="45524" spans="15:15" x14ac:dyDescent="0.2">
      <c r="O45524" s="223"/>
    </row>
    <row r="45525" spans="15:15" x14ac:dyDescent="0.2">
      <c r="O45525" s="223"/>
    </row>
    <row r="45526" spans="15:15" x14ac:dyDescent="0.2">
      <c r="O45526" s="223"/>
    </row>
    <row r="45527" spans="15:15" x14ac:dyDescent="0.2">
      <c r="O45527" s="223"/>
    </row>
    <row r="45528" spans="15:15" x14ac:dyDescent="0.2">
      <c r="O45528" s="223"/>
    </row>
    <row r="45529" spans="15:15" x14ac:dyDescent="0.2">
      <c r="O45529" s="223"/>
    </row>
    <row r="45530" spans="15:15" x14ac:dyDescent="0.2">
      <c r="O45530" s="223"/>
    </row>
    <row r="45531" spans="15:15" x14ac:dyDescent="0.2">
      <c r="O45531" s="223"/>
    </row>
    <row r="45532" spans="15:15" x14ac:dyDescent="0.2">
      <c r="O45532" s="223"/>
    </row>
    <row r="45533" spans="15:15" x14ac:dyDescent="0.2">
      <c r="O45533" s="223"/>
    </row>
    <row r="45534" spans="15:15" x14ac:dyDescent="0.2">
      <c r="O45534" s="223"/>
    </row>
    <row r="45535" spans="15:15" x14ac:dyDescent="0.2">
      <c r="O45535" s="223"/>
    </row>
    <row r="45536" spans="15:15" x14ac:dyDescent="0.2">
      <c r="O45536" s="223"/>
    </row>
    <row r="45537" spans="15:15" x14ac:dyDescent="0.2">
      <c r="O45537" s="223"/>
    </row>
    <row r="45538" spans="15:15" x14ac:dyDescent="0.2">
      <c r="O45538" s="223"/>
    </row>
    <row r="45539" spans="15:15" x14ac:dyDescent="0.2">
      <c r="O45539" s="223"/>
    </row>
    <row r="45540" spans="15:15" x14ac:dyDescent="0.2">
      <c r="O45540" s="223"/>
    </row>
    <row r="45541" spans="15:15" x14ac:dyDescent="0.2">
      <c r="O45541" s="223"/>
    </row>
    <row r="45542" spans="15:15" x14ac:dyDescent="0.2">
      <c r="O45542" s="223"/>
    </row>
    <row r="45543" spans="15:15" x14ac:dyDescent="0.2">
      <c r="O45543" s="223"/>
    </row>
    <row r="45544" spans="15:15" x14ac:dyDescent="0.2">
      <c r="O45544" s="223"/>
    </row>
    <row r="45545" spans="15:15" x14ac:dyDescent="0.2">
      <c r="O45545" s="223"/>
    </row>
    <row r="45546" spans="15:15" x14ac:dyDescent="0.2">
      <c r="O45546" s="223"/>
    </row>
    <row r="45547" spans="15:15" x14ac:dyDescent="0.2">
      <c r="O45547" s="223"/>
    </row>
    <row r="45548" spans="15:15" x14ac:dyDescent="0.2">
      <c r="O45548" s="223"/>
    </row>
    <row r="45549" spans="15:15" x14ac:dyDescent="0.2">
      <c r="O45549" s="223"/>
    </row>
    <row r="45550" spans="15:15" x14ac:dyDescent="0.2">
      <c r="O45550" s="223"/>
    </row>
    <row r="45551" spans="15:15" x14ac:dyDescent="0.2">
      <c r="O45551" s="223"/>
    </row>
    <row r="45552" spans="15:15" x14ac:dyDescent="0.2">
      <c r="O45552" s="223"/>
    </row>
    <row r="45553" spans="15:15" x14ac:dyDescent="0.2">
      <c r="O45553" s="223"/>
    </row>
    <row r="45554" spans="15:15" x14ac:dyDescent="0.2">
      <c r="O45554" s="223"/>
    </row>
    <row r="45555" spans="15:15" x14ac:dyDescent="0.2">
      <c r="O45555" s="223"/>
    </row>
    <row r="45556" spans="15:15" x14ac:dyDescent="0.2">
      <c r="O45556" s="223"/>
    </row>
    <row r="45557" spans="15:15" x14ac:dyDescent="0.2">
      <c r="O45557" s="223"/>
    </row>
    <row r="45558" spans="15:15" x14ac:dyDescent="0.2">
      <c r="O45558" s="223"/>
    </row>
    <row r="45559" spans="15:15" x14ac:dyDescent="0.2">
      <c r="O45559" s="223"/>
    </row>
    <row r="45560" spans="15:15" x14ac:dyDescent="0.2">
      <c r="O45560" s="223"/>
    </row>
    <row r="45561" spans="15:15" x14ac:dyDescent="0.2">
      <c r="O45561" s="223"/>
    </row>
    <row r="45562" spans="15:15" x14ac:dyDescent="0.2">
      <c r="O45562" s="223"/>
    </row>
    <row r="45563" spans="15:15" x14ac:dyDescent="0.2">
      <c r="O45563" s="223"/>
    </row>
    <row r="45564" spans="15:15" x14ac:dyDescent="0.2">
      <c r="O45564" s="223"/>
    </row>
    <row r="45565" spans="15:15" x14ac:dyDescent="0.2">
      <c r="O45565" s="223"/>
    </row>
    <row r="45566" spans="15:15" x14ac:dyDescent="0.2">
      <c r="O45566" s="223"/>
    </row>
    <row r="45567" spans="15:15" x14ac:dyDescent="0.2">
      <c r="O45567" s="223"/>
    </row>
    <row r="45568" spans="15:15" x14ac:dyDescent="0.2">
      <c r="O45568" s="223"/>
    </row>
    <row r="45569" spans="15:15" x14ac:dyDescent="0.2">
      <c r="O45569" s="223"/>
    </row>
    <row r="45570" spans="15:15" x14ac:dyDescent="0.2">
      <c r="O45570" s="223"/>
    </row>
    <row r="45571" spans="15:15" x14ac:dyDescent="0.2">
      <c r="O45571" s="223"/>
    </row>
    <row r="45572" spans="15:15" x14ac:dyDescent="0.2">
      <c r="O45572" s="223"/>
    </row>
    <row r="45573" spans="15:15" x14ac:dyDescent="0.2">
      <c r="O45573" s="223"/>
    </row>
    <row r="45574" spans="15:15" x14ac:dyDescent="0.2">
      <c r="O45574" s="223"/>
    </row>
    <row r="45575" spans="15:15" x14ac:dyDescent="0.2">
      <c r="O45575" s="223"/>
    </row>
    <row r="45576" spans="15:15" x14ac:dyDescent="0.2">
      <c r="O45576" s="223"/>
    </row>
    <row r="45577" spans="15:15" x14ac:dyDescent="0.2">
      <c r="O45577" s="223"/>
    </row>
    <row r="45578" spans="15:15" x14ac:dyDescent="0.2">
      <c r="O45578" s="223"/>
    </row>
    <row r="45579" spans="15:15" x14ac:dyDescent="0.2">
      <c r="O45579" s="223"/>
    </row>
    <row r="45580" spans="15:15" x14ac:dyDescent="0.2">
      <c r="O45580" s="223"/>
    </row>
    <row r="45581" spans="15:15" x14ac:dyDescent="0.2">
      <c r="O45581" s="223"/>
    </row>
    <row r="45582" spans="15:15" x14ac:dyDescent="0.2">
      <c r="O45582" s="223"/>
    </row>
    <row r="45583" spans="15:15" x14ac:dyDescent="0.2">
      <c r="O45583" s="223"/>
    </row>
    <row r="45584" spans="15:15" x14ac:dyDescent="0.2">
      <c r="O45584" s="223"/>
    </row>
    <row r="45585" spans="15:15" x14ac:dyDescent="0.2">
      <c r="O45585" s="223"/>
    </row>
    <row r="45586" spans="15:15" x14ac:dyDescent="0.2">
      <c r="O45586" s="223"/>
    </row>
    <row r="45587" spans="15:15" x14ac:dyDescent="0.2">
      <c r="O45587" s="223"/>
    </row>
    <row r="45588" spans="15:15" x14ac:dyDescent="0.2">
      <c r="O45588" s="223"/>
    </row>
    <row r="45589" spans="15:15" x14ac:dyDescent="0.2">
      <c r="O45589" s="223"/>
    </row>
    <row r="45590" spans="15:15" x14ac:dyDescent="0.2">
      <c r="O45590" s="223"/>
    </row>
    <row r="45591" spans="15:15" x14ac:dyDescent="0.2">
      <c r="O45591" s="223"/>
    </row>
    <row r="45592" spans="15:15" x14ac:dyDescent="0.2">
      <c r="O45592" s="223"/>
    </row>
    <row r="45593" spans="15:15" x14ac:dyDescent="0.2">
      <c r="O45593" s="223"/>
    </row>
    <row r="45594" spans="15:15" x14ac:dyDescent="0.2">
      <c r="O45594" s="223"/>
    </row>
    <row r="45595" spans="15:15" x14ac:dyDescent="0.2">
      <c r="O45595" s="223"/>
    </row>
    <row r="45596" spans="15:15" x14ac:dyDescent="0.2">
      <c r="O45596" s="223"/>
    </row>
    <row r="45597" spans="15:15" x14ac:dyDescent="0.2">
      <c r="O45597" s="223"/>
    </row>
    <row r="45598" spans="15:15" x14ac:dyDescent="0.2">
      <c r="O45598" s="223"/>
    </row>
    <row r="45599" spans="15:15" x14ac:dyDescent="0.2">
      <c r="O45599" s="223"/>
    </row>
    <row r="45600" spans="15:15" x14ac:dyDescent="0.2">
      <c r="O45600" s="223"/>
    </row>
    <row r="45601" spans="15:15" x14ac:dyDescent="0.2">
      <c r="O45601" s="223"/>
    </row>
    <row r="45602" spans="15:15" x14ac:dyDescent="0.2">
      <c r="O45602" s="223"/>
    </row>
    <row r="45603" spans="15:15" x14ac:dyDescent="0.2">
      <c r="O45603" s="223"/>
    </row>
    <row r="45604" spans="15:15" x14ac:dyDescent="0.2">
      <c r="O45604" s="223"/>
    </row>
    <row r="45605" spans="15:15" x14ac:dyDescent="0.2">
      <c r="O45605" s="223"/>
    </row>
    <row r="45606" spans="15:15" x14ac:dyDescent="0.2">
      <c r="O45606" s="223"/>
    </row>
    <row r="45607" spans="15:15" x14ac:dyDescent="0.2">
      <c r="O45607" s="223"/>
    </row>
    <row r="45608" spans="15:15" x14ac:dyDescent="0.2">
      <c r="O45608" s="223"/>
    </row>
    <row r="45609" spans="15:15" x14ac:dyDescent="0.2">
      <c r="O45609" s="223"/>
    </row>
    <row r="45610" spans="15:15" x14ac:dyDescent="0.2">
      <c r="O45610" s="223"/>
    </row>
    <row r="45611" spans="15:15" x14ac:dyDescent="0.2">
      <c r="O45611" s="223"/>
    </row>
    <row r="45612" spans="15:15" x14ac:dyDescent="0.2">
      <c r="O45612" s="223"/>
    </row>
    <row r="45613" spans="15:15" x14ac:dyDescent="0.2">
      <c r="O45613" s="223"/>
    </row>
    <row r="45614" spans="15:15" x14ac:dyDescent="0.2">
      <c r="O45614" s="223"/>
    </row>
    <row r="45615" spans="15:15" x14ac:dyDescent="0.2">
      <c r="O45615" s="223"/>
    </row>
    <row r="45616" spans="15:15" x14ac:dyDescent="0.2">
      <c r="O45616" s="223"/>
    </row>
    <row r="45617" spans="15:15" x14ac:dyDescent="0.2">
      <c r="O45617" s="223"/>
    </row>
    <row r="45618" spans="15:15" x14ac:dyDescent="0.2">
      <c r="O45618" s="223"/>
    </row>
    <row r="45619" spans="15:15" x14ac:dyDescent="0.2">
      <c r="O45619" s="223"/>
    </row>
    <row r="45620" spans="15:15" x14ac:dyDescent="0.2">
      <c r="O45620" s="223"/>
    </row>
    <row r="45621" spans="15:15" x14ac:dyDescent="0.2">
      <c r="O45621" s="223"/>
    </row>
    <row r="45622" spans="15:15" x14ac:dyDescent="0.2">
      <c r="O45622" s="223"/>
    </row>
    <row r="45623" spans="15:15" x14ac:dyDescent="0.2">
      <c r="O45623" s="223"/>
    </row>
    <row r="45624" spans="15:15" x14ac:dyDescent="0.2">
      <c r="O45624" s="223"/>
    </row>
    <row r="45625" spans="15:15" x14ac:dyDescent="0.2">
      <c r="O45625" s="223"/>
    </row>
    <row r="45626" spans="15:15" x14ac:dyDescent="0.2">
      <c r="O45626" s="223"/>
    </row>
    <row r="45627" spans="15:15" x14ac:dyDescent="0.2">
      <c r="O45627" s="223"/>
    </row>
    <row r="45628" spans="15:15" x14ac:dyDescent="0.2">
      <c r="O45628" s="223"/>
    </row>
    <row r="45629" spans="15:15" x14ac:dyDescent="0.2">
      <c r="O45629" s="223"/>
    </row>
    <row r="45630" spans="15:15" x14ac:dyDescent="0.2">
      <c r="O45630" s="223"/>
    </row>
    <row r="45631" spans="15:15" x14ac:dyDescent="0.2">
      <c r="O45631" s="223"/>
    </row>
    <row r="45632" spans="15:15" x14ac:dyDescent="0.2">
      <c r="O45632" s="223"/>
    </row>
    <row r="45633" spans="15:15" x14ac:dyDescent="0.2">
      <c r="O45633" s="223"/>
    </row>
    <row r="45634" spans="15:15" x14ac:dyDescent="0.2">
      <c r="O45634" s="223"/>
    </row>
    <row r="45635" spans="15:15" x14ac:dyDescent="0.2">
      <c r="O45635" s="223"/>
    </row>
    <row r="45636" spans="15:15" x14ac:dyDescent="0.2">
      <c r="O45636" s="223"/>
    </row>
    <row r="45637" spans="15:15" x14ac:dyDescent="0.2">
      <c r="O45637" s="223"/>
    </row>
    <row r="45638" spans="15:15" x14ac:dyDescent="0.2">
      <c r="O45638" s="223"/>
    </row>
    <row r="45639" spans="15:15" x14ac:dyDescent="0.2">
      <c r="O45639" s="223"/>
    </row>
    <row r="45640" spans="15:15" x14ac:dyDescent="0.2">
      <c r="O45640" s="223"/>
    </row>
    <row r="45641" spans="15:15" x14ac:dyDescent="0.2">
      <c r="O45641" s="223"/>
    </row>
    <row r="45642" spans="15:15" x14ac:dyDescent="0.2">
      <c r="O45642" s="223"/>
    </row>
    <row r="45643" spans="15:15" x14ac:dyDescent="0.2">
      <c r="O45643" s="223"/>
    </row>
    <row r="45644" spans="15:15" x14ac:dyDescent="0.2">
      <c r="O45644" s="223"/>
    </row>
    <row r="45645" spans="15:15" x14ac:dyDescent="0.2">
      <c r="O45645" s="223"/>
    </row>
    <row r="45646" spans="15:15" x14ac:dyDescent="0.2">
      <c r="O45646" s="223"/>
    </row>
    <row r="45647" spans="15:15" x14ac:dyDescent="0.2">
      <c r="O45647" s="223"/>
    </row>
    <row r="45648" spans="15:15" x14ac:dyDescent="0.2">
      <c r="O45648" s="223"/>
    </row>
    <row r="45649" spans="15:15" x14ac:dyDescent="0.2">
      <c r="O45649" s="223"/>
    </row>
    <row r="45650" spans="15:15" x14ac:dyDescent="0.2">
      <c r="O45650" s="223"/>
    </row>
    <row r="45651" spans="15:15" x14ac:dyDescent="0.2">
      <c r="O45651" s="223"/>
    </row>
    <row r="45652" spans="15:15" x14ac:dyDescent="0.2">
      <c r="O45652" s="223"/>
    </row>
    <row r="45653" spans="15:15" x14ac:dyDescent="0.2">
      <c r="O45653" s="223"/>
    </row>
    <row r="45654" spans="15:15" x14ac:dyDescent="0.2">
      <c r="O45654" s="223"/>
    </row>
    <row r="45655" spans="15:15" x14ac:dyDescent="0.2">
      <c r="O45655" s="223"/>
    </row>
    <row r="45656" spans="15:15" x14ac:dyDescent="0.2">
      <c r="O45656" s="223"/>
    </row>
    <row r="45657" spans="15:15" x14ac:dyDescent="0.2">
      <c r="O45657" s="223"/>
    </row>
    <row r="45658" spans="15:15" x14ac:dyDescent="0.2">
      <c r="O45658" s="223"/>
    </row>
    <row r="45659" spans="15:15" x14ac:dyDescent="0.2">
      <c r="O45659" s="223"/>
    </row>
    <row r="45660" spans="15:15" x14ac:dyDescent="0.2">
      <c r="O45660" s="223"/>
    </row>
    <row r="45661" spans="15:15" x14ac:dyDescent="0.2">
      <c r="O45661" s="223"/>
    </row>
    <row r="45662" spans="15:15" x14ac:dyDescent="0.2">
      <c r="O45662" s="223"/>
    </row>
    <row r="45663" spans="15:15" x14ac:dyDescent="0.2">
      <c r="O45663" s="223"/>
    </row>
    <row r="45664" spans="15:15" x14ac:dyDescent="0.2">
      <c r="O45664" s="223"/>
    </row>
    <row r="45665" spans="15:15" x14ac:dyDescent="0.2">
      <c r="O45665" s="223"/>
    </row>
    <row r="45666" spans="15:15" x14ac:dyDescent="0.2">
      <c r="O45666" s="223"/>
    </row>
    <row r="45667" spans="15:15" x14ac:dyDescent="0.2">
      <c r="O45667" s="223"/>
    </row>
    <row r="45668" spans="15:15" x14ac:dyDescent="0.2">
      <c r="O45668" s="223"/>
    </row>
    <row r="45669" spans="15:15" x14ac:dyDescent="0.2">
      <c r="O45669" s="223"/>
    </row>
    <row r="45670" spans="15:15" x14ac:dyDescent="0.2">
      <c r="O45670" s="223"/>
    </row>
    <row r="45671" spans="15:15" x14ac:dyDescent="0.2">
      <c r="O45671" s="223"/>
    </row>
    <row r="45672" spans="15:15" x14ac:dyDescent="0.2">
      <c r="O45672" s="223"/>
    </row>
    <row r="45673" spans="15:15" x14ac:dyDescent="0.2">
      <c r="O45673" s="223"/>
    </row>
    <row r="45674" spans="15:15" x14ac:dyDescent="0.2">
      <c r="O45674" s="223"/>
    </row>
    <row r="45675" spans="15:15" x14ac:dyDescent="0.2">
      <c r="O45675" s="223"/>
    </row>
    <row r="45676" spans="15:15" x14ac:dyDescent="0.2">
      <c r="O45676" s="223"/>
    </row>
    <row r="45677" spans="15:15" x14ac:dyDescent="0.2">
      <c r="O45677" s="223"/>
    </row>
    <row r="45678" spans="15:15" x14ac:dyDescent="0.2">
      <c r="O45678" s="223"/>
    </row>
    <row r="45679" spans="15:15" x14ac:dyDescent="0.2">
      <c r="O45679" s="223"/>
    </row>
    <row r="45680" spans="15:15" x14ac:dyDescent="0.2">
      <c r="O45680" s="223"/>
    </row>
    <row r="45681" spans="15:15" x14ac:dyDescent="0.2">
      <c r="O45681" s="223"/>
    </row>
    <row r="45682" spans="15:15" x14ac:dyDescent="0.2">
      <c r="O45682" s="223"/>
    </row>
    <row r="45683" spans="15:15" x14ac:dyDescent="0.2">
      <c r="O45683" s="223"/>
    </row>
    <row r="45684" spans="15:15" x14ac:dyDescent="0.2">
      <c r="O45684" s="223"/>
    </row>
    <row r="45685" spans="15:15" x14ac:dyDescent="0.2">
      <c r="O45685" s="223"/>
    </row>
    <row r="45686" spans="15:15" x14ac:dyDescent="0.2">
      <c r="O45686" s="223"/>
    </row>
    <row r="45687" spans="15:15" x14ac:dyDescent="0.2">
      <c r="O45687" s="223"/>
    </row>
    <row r="45688" spans="15:15" x14ac:dyDescent="0.2">
      <c r="O45688" s="223"/>
    </row>
    <row r="45689" spans="15:15" x14ac:dyDescent="0.2">
      <c r="O45689" s="223"/>
    </row>
    <row r="45690" spans="15:15" x14ac:dyDescent="0.2">
      <c r="O45690" s="223"/>
    </row>
    <row r="45691" spans="15:15" x14ac:dyDescent="0.2">
      <c r="O45691" s="223"/>
    </row>
    <row r="45692" spans="15:15" x14ac:dyDescent="0.2">
      <c r="O45692" s="223"/>
    </row>
    <row r="45693" spans="15:15" x14ac:dyDescent="0.2">
      <c r="O45693" s="223"/>
    </row>
    <row r="45694" spans="15:15" x14ac:dyDescent="0.2">
      <c r="O45694" s="223"/>
    </row>
    <row r="45695" spans="15:15" x14ac:dyDescent="0.2">
      <c r="O45695" s="223"/>
    </row>
    <row r="45696" spans="15:15" x14ac:dyDescent="0.2">
      <c r="O45696" s="223"/>
    </row>
    <row r="45697" spans="15:15" x14ac:dyDescent="0.2">
      <c r="O45697" s="223"/>
    </row>
    <row r="45698" spans="15:15" x14ac:dyDescent="0.2">
      <c r="O45698" s="223"/>
    </row>
    <row r="45699" spans="15:15" x14ac:dyDescent="0.2">
      <c r="O45699" s="223"/>
    </row>
    <row r="45700" spans="15:15" x14ac:dyDescent="0.2">
      <c r="O45700" s="223"/>
    </row>
    <row r="45701" spans="15:15" x14ac:dyDescent="0.2">
      <c r="O45701" s="223"/>
    </row>
    <row r="45702" spans="15:15" x14ac:dyDescent="0.2">
      <c r="O45702" s="223"/>
    </row>
    <row r="45703" spans="15:15" x14ac:dyDescent="0.2">
      <c r="O45703" s="223"/>
    </row>
    <row r="45704" spans="15:15" x14ac:dyDescent="0.2">
      <c r="O45704" s="223"/>
    </row>
    <row r="45705" spans="15:15" x14ac:dyDescent="0.2">
      <c r="O45705" s="223"/>
    </row>
    <row r="45706" spans="15:15" x14ac:dyDescent="0.2">
      <c r="O45706" s="223"/>
    </row>
    <row r="45707" spans="15:15" x14ac:dyDescent="0.2">
      <c r="O45707" s="223"/>
    </row>
    <row r="45708" spans="15:15" x14ac:dyDescent="0.2">
      <c r="O45708" s="223"/>
    </row>
    <row r="45709" spans="15:15" x14ac:dyDescent="0.2">
      <c r="O45709" s="223"/>
    </row>
    <row r="45710" spans="15:15" x14ac:dyDescent="0.2">
      <c r="O45710" s="223"/>
    </row>
    <row r="45711" spans="15:15" x14ac:dyDescent="0.2">
      <c r="O45711" s="223"/>
    </row>
    <row r="45712" spans="15:15" x14ac:dyDescent="0.2">
      <c r="O45712" s="223"/>
    </row>
    <row r="45713" spans="15:15" x14ac:dyDescent="0.2">
      <c r="O45713" s="223"/>
    </row>
    <row r="45714" spans="15:15" x14ac:dyDescent="0.2">
      <c r="O45714" s="223"/>
    </row>
    <row r="45715" spans="15:15" x14ac:dyDescent="0.2">
      <c r="O45715" s="223"/>
    </row>
    <row r="45716" spans="15:15" x14ac:dyDescent="0.2">
      <c r="O45716" s="223"/>
    </row>
    <row r="45717" spans="15:15" x14ac:dyDescent="0.2">
      <c r="O45717" s="223"/>
    </row>
    <row r="45718" spans="15:15" x14ac:dyDescent="0.2">
      <c r="O45718" s="223"/>
    </row>
    <row r="45719" spans="15:15" x14ac:dyDescent="0.2">
      <c r="O45719" s="223"/>
    </row>
    <row r="45720" spans="15:15" x14ac:dyDescent="0.2">
      <c r="O45720" s="223"/>
    </row>
    <row r="45721" spans="15:15" x14ac:dyDescent="0.2">
      <c r="O45721" s="223"/>
    </row>
    <row r="45722" spans="15:15" x14ac:dyDescent="0.2">
      <c r="O45722" s="223"/>
    </row>
    <row r="45723" spans="15:15" x14ac:dyDescent="0.2">
      <c r="O45723" s="223"/>
    </row>
    <row r="45724" spans="15:15" x14ac:dyDescent="0.2">
      <c r="O45724" s="223"/>
    </row>
    <row r="45725" spans="15:15" x14ac:dyDescent="0.2">
      <c r="O45725" s="223"/>
    </row>
    <row r="45726" spans="15:15" x14ac:dyDescent="0.2">
      <c r="O45726" s="223"/>
    </row>
    <row r="45727" spans="15:15" x14ac:dyDescent="0.2">
      <c r="O45727" s="223"/>
    </row>
    <row r="45728" spans="15:15" x14ac:dyDescent="0.2">
      <c r="O45728" s="223"/>
    </row>
    <row r="45729" spans="15:15" x14ac:dyDescent="0.2">
      <c r="O45729" s="223"/>
    </row>
    <row r="45730" spans="15:15" x14ac:dyDescent="0.2">
      <c r="O45730" s="223"/>
    </row>
    <row r="45731" spans="15:15" x14ac:dyDescent="0.2">
      <c r="O45731" s="223"/>
    </row>
    <row r="45732" spans="15:15" x14ac:dyDescent="0.2">
      <c r="O45732" s="223"/>
    </row>
    <row r="45733" spans="15:15" x14ac:dyDescent="0.2">
      <c r="O45733" s="223"/>
    </row>
    <row r="45734" spans="15:15" x14ac:dyDescent="0.2">
      <c r="O45734" s="223"/>
    </row>
    <row r="45735" spans="15:15" x14ac:dyDescent="0.2">
      <c r="O45735" s="223"/>
    </row>
    <row r="45736" spans="15:15" x14ac:dyDescent="0.2">
      <c r="O45736" s="223"/>
    </row>
    <row r="45737" spans="15:15" x14ac:dyDescent="0.2">
      <c r="O45737" s="223"/>
    </row>
    <row r="45738" spans="15:15" x14ac:dyDescent="0.2">
      <c r="O45738" s="223"/>
    </row>
    <row r="45739" spans="15:15" x14ac:dyDescent="0.2">
      <c r="O45739" s="223"/>
    </row>
    <row r="45740" spans="15:15" x14ac:dyDescent="0.2">
      <c r="O45740" s="223"/>
    </row>
    <row r="45741" spans="15:15" x14ac:dyDescent="0.2">
      <c r="O45741" s="223"/>
    </row>
    <row r="45742" spans="15:15" x14ac:dyDescent="0.2">
      <c r="O45742" s="223"/>
    </row>
    <row r="45743" spans="15:15" x14ac:dyDescent="0.2">
      <c r="O45743" s="223"/>
    </row>
    <row r="45744" spans="15:15" x14ac:dyDescent="0.2">
      <c r="O45744" s="223"/>
    </row>
    <row r="45745" spans="15:15" x14ac:dyDescent="0.2">
      <c r="O45745" s="223"/>
    </row>
    <row r="45746" spans="15:15" x14ac:dyDescent="0.2">
      <c r="O45746" s="223"/>
    </row>
    <row r="45747" spans="15:15" x14ac:dyDescent="0.2">
      <c r="O45747" s="223"/>
    </row>
    <row r="45748" spans="15:15" x14ac:dyDescent="0.2">
      <c r="O45748" s="223"/>
    </row>
    <row r="45749" spans="15:15" x14ac:dyDescent="0.2">
      <c r="O45749" s="223"/>
    </row>
    <row r="45750" spans="15:15" x14ac:dyDescent="0.2">
      <c r="O45750" s="223"/>
    </row>
    <row r="45751" spans="15:15" x14ac:dyDescent="0.2">
      <c r="O45751" s="223"/>
    </row>
    <row r="45752" spans="15:15" x14ac:dyDescent="0.2">
      <c r="O45752" s="223"/>
    </row>
    <row r="45753" spans="15:15" x14ac:dyDescent="0.2">
      <c r="O45753" s="223"/>
    </row>
    <row r="45754" spans="15:15" x14ac:dyDescent="0.2">
      <c r="O45754" s="223"/>
    </row>
    <row r="45755" spans="15:15" x14ac:dyDescent="0.2">
      <c r="O45755" s="223"/>
    </row>
    <row r="45756" spans="15:15" x14ac:dyDescent="0.2">
      <c r="O45756" s="223"/>
    </row>
    <row r="45757" spans="15:15" x14ac:dyDescent="0.2">
      <c r="O45757" s="223"/>
    </row>
    <row r="45758" spans="15:15" x14ac:dyDescent="0.2">
      <c r="O45758" s="223"/>
    </row>
    <row r="45759" spans="15:15" x14ac:dyDescent="0.2">
      <c r="O45759" s="223"/>
    </row>
    <row r="45760" spans="15:15" x14ac:dyDescent="0.2">
      <c r="O45760" s="223"/>
    </row>
    <row r="45761" spans="15:15" x14ac:dyDescent="0.2">
      <c r="O45761" s="223"/>
    </row>
    <row r="45762" spans="15:15" x14ac:dyDescent="0.2">
      <c r="O45762" s="223"/>
    </row>
    <row r="45763" spans="15:15" x14ac:dyDescent="0.2">
      <c r="O45763" s="223"/>
    </row>
    <row r="45764" spans="15:15" x14ac:dyDescent="0.2">
      <c r="O45764" s="223"/>
    </row>
    <row r="45765" spans="15:15" x14ac:dyDescent="0.2">
      <c r="O45765" s="223"/>
    </row>
    <row r="45766" spans="15:15" x14ac:dyDescent="0.2">
      <c r="O45766" s="223"/>
    </row>
    <row r="45767" spans="15:15" x14ac:dyDescent="0.2">
      <c r="O45767" s="223"/>
    </row>
    <row r="45768" spans="15:15" x14ac:dyDescent="0.2">
      <c r="O45768" s="223"/>
    </row>
    <row r="45769" spans="15:15" x14ac:dyDescent="0.2">
      <c r="O45769" s="223"/>
    </row>
    <row r="45770" spans="15:15" x14ac:dyDescent="0.2">
      <c r="O45770" s="223"/>
    </row>
    <row r="45771" spans="15:15" x14ac:dyDescent="0.2">
      <c r="O45771" s="223"/>
    </row>
    <row r="45772" spans="15:15" x14ac:dyDescent="0.2">
      <c r="O45772" s="223"/>
    </row>
    <row r="45773" spans="15:15" x14ac:dyDescent="0.2">
      <c r="O45773" s="223"/>
    </row>
    <row r="45774" spans="15:15" x14ac:dyDescent="0.2">
      <c r="O45774" s="223"/>
    </row>
    <row r="45775" spans="15:15" x14ac:dyDescent="0.2">
      <c r="O45775" s="223"/>
    </row>
    <row r="45776" spans="15:15" x14ac:dyDescent="0.2">
      <c r="O45776" s="223"/>
    </row>
    <row r="45777" spans="15:15" x14ac:dyDescent="0.2">
      <c r="O45777" s="223"/>
    </row>
    <row r="45778" spans="15:15" x14ac:dyDescent="0.2">
      <c r="O45778" s="223"/>
    </row>
    <row r="45779" spans="15:15" x14ac:dyDescent="0.2">
      <c r="O45779" s="223"/>
    </row>
    <row r="45780" spans="15:15" x14ac:dyDescent="0.2">
      <c r="O45780" s="223"/>
    </row>
    <row r="45781" spans="15:15" x14ac:dyDescent="0.2">
      <c r="O45781" s="223"/>
    </row>
    <row r="45782" spans="15:15" x14ac:dyDescent="0.2">
      <c r="O45782" s="223"/>
    </row>
    <row r="45783" spans="15:15" x14ac:dyDescent="0.2">
      <c r="O45783" s="223"/>
    </row>
    <row r="45784" spans="15:15" x14ac:dyDescent="0.2">
      <c r="O45784" s="223"/>
    </row>
    <row r="45785" spans="15:15" x14ac:dyDescent="0.2">
      <c r="O45785" s="223"/>
    </row>
    <row r="45786" spans="15:15" x14ac:dyDescent="0.2">
      <c r="O45786" s="223"/>
    </row>
    <row r="45787" spans="15:15" x14ac:dyDescent="0.2">
      <c r="O45787" s="223"/>
    </row>
    <row r="45788" spans="15:15" x14ac:dyDescent="0.2">
      <c r="O45788" s="223"/>
    </row>
    <row r="45789" spans="15:15" x14ac:dyDescent="0.2">
      <c r="O45789" s="223"/>
    </row>
    <row r="45790" spans="15:15" x14ac:dyDescent="0.2">
      <c r="O45790" s="223"/>
    </row>
    <row r="45791" spans="15:15" x14ac:dyDescent="0.2">
      <c r="O45791" s="223"/>
    </row>
    <row r="45792" spans="15:15" x14ac:dyDescent="0.2">
      <c r="O45792" s="223"/>
    </row>
    <row r="45793" spans="15:15" x14ac:dyDescent="0.2">
      <c r="O45793" s="223"/>
    </row>
    <row r="45794" spans="15:15" x14ac:dyDescent="0.2">
      <c r="O45794" s="223"/>
    </row>
    <row r="45795" spans="15:15" x14ac:dyDescent="0.2">
      <c r="O45795" s="223"/>
    </row>
    <row r="45796" spans="15:15" x14ac:dyDescent="0.2">
      <c r="O45796" s="223"/>
    </row>
    <row r="45797" spans="15:15" x14ac:dyDescent="0.2">
      <c r="O45797" s="223"/>
    </row>
    <row r="45798" spans="15:15" x14ac:dyDescent="0.2">
      <c r="O45798" s="223"/>
    </row>
    <row r="45799" spans="15:15" x14ac:dyDescent="0.2">
      <c r="O45799" s="223"/>
    </row>
    <row r="45800" spans="15:15" x14ac:dyDescent="0.2">
      <c r="O45800" s="223"/>
    </row>
    <row r="45801" spans="15:15" x14ac:dyDescent="0.2">
      <c r="O45801" s="223"/>
    </row>
    <row r="45802" spans="15:15" x14ac:dyDescent="0.2">
      <c r="O45802" s="223"/>
    </row>
    <row r="45803" spans="15:15" x14ac:dyDescent="0.2">
      <c r="O45803" s="223"/>
    </row>
    <row r="45804" spans="15:15" x14ac:dyDescent="0.2">
      <c r="O45804" s="223"/>
    </row>
    <row r="45805" spans="15:15" x14ac:dyDescent="0.2">
      <c r="O45805" s="223"/>
    </row>
    <row r="45806" spans="15:15" x14ac:dyDescent="0.2">
      <c r="O45806" s="223"/>
    </row>
    <row r="45807" spans="15:15" x14ac:dyDescent="0.2">
      <c r="O45807" s="223"/>
    </row>
    <row r="45808" spans="15:15" x14ac:dyDescent="0.2">
      <c r="O45808" s="223"/>
    </row>
    <row r="45809" spans="15:15" x14ac:dyDescent="0.2">
      <c r="O45809" s="223"/>
    </row>
    <row r="45810" spans="15:15" x14ac:dyDescent="0.2">
      <c r="O45810" s="223"/>
    </row>
    <row r="45811" spans="15:15" x14ac:dyDescent="0.2">
      <c r="O45811" s="223"/>
    </row>
    <row r="45812" spans="15:15" x14ac:dyDescent="0.2">
      <c r="O45812" s="223"/>
    </row>
    <row r="45813" spans="15:15" x14ac:dyDescent="0.2">
      <c r="O45813" s="223"/>
    </row>
    <row r="45814" spans="15:15" x14ac:dyDescent="0.2">
      <c r="O45814" s="223"/>
    </row>
    <row r="45815" spans="15:15" x14ac:dyDescent="0.2">
      <c r="O45815" s="223"/>
    </row>
    <row r="45816" spans="15:15" x14ac:dyDescent="0.2">
      <c r="O45816" s="223"/>
    </row>
    <row r="45817" spans="15:15" x14ac:dyDescent="0.2">
      <c r="O45817" s="223"/>
    </row>
    <row r="45818" spans="15:15" x14ac:dyDescent="0.2">
      <c r="O45818" s="223"/>
    </row>
    <row r="45819" spans="15:15" x14ac:dyDescent="0.2">
      <c r="O45819" s="223"/>
    </row>
    <row r="45820" spans="15:15" x14ac:dyDescent="0.2">
      <c r="O45820" s="223"/>
    </row>
    <row r="45821" spans="15:15" x14ac:dyDescent="0.2">
      <c r="O45821" s="223"/>
    </row>
    <row r="45822" spans="15:15" x14ac:dyDescent="0.2">
      <c r="O45822" s="223"/>
    </row>
    <row r="45823" spans="15:15" x14ac:dyDescent="0.2">
      <c r="O45823" s="223"/>
    </row>
    <row r="45824" spans="15:15" x14ac:dyDescent="0.2">
      <c r="O45824" s="223"/>
    </row>
    <row r="45825" spans="15:15" x14ac:dyDescent="0.2">
      <c r="O45825" s="223"/>
    </row>
    <row r="45826" spans="15:15" x14ac:dyDescent="0.2">
      <c r="O45826" s="223"/>
    </row>
    <row r="45827" spans="15:15" x14ac:dyDescent="0.2">
      <c r="O45827" s="223"/>
    </row>
    <row r="45828" spans="15:15" x14ac:dyDescent="0.2">
      <c r="O45828" s="223"/>
    </row>
    <row r="45829" spans="15:15" x14ac:dyDescent="0.2">
      <c r="O45829" s="223"/>
    </row>
    <row r="45830" spans="15:15" x14ac:dyDescent="0.2">
      <c r="O45830" s="223"/>
    </row>
    <row r="45831" spans="15:15" x14ac:dyDescent="0.2">
      <c r="O45831" s="223"/>
    </row>
    <row r="45832" spans="15:15" x14ac:dyDescent="0.2">
      <c r="O45832" s="223"/>
    </row>
    <row r="45833" spans="15:15" x14ac:dyDescent="0.2">
      <c r="O45833" s="223"/>
    </row>
    <row r="45834" spans="15:15" x14ac:dyDescent="0.2">
      <c r="O45834" s="223"/>
    </row>
    <row r="45835" spans="15:15" x14ac:dyDescent="0.2">
      <c r="O45835" s="223"/>
    </row>
    <row r="45836" spans="15:15" x14ac:dyDescent="0.2">
      <c r="O45836" s="223"/>
    </row>
    <row r="45837" spans="15:15" x14ac:dyDescent="0.2">
      <c r="O45837" s="223"/>
    </row>
    <row r="45838" spans="15:15" x14ac:dyDescent="0.2">
      <c r="O45838" s="223"/>
    </row>
    <row r="45839" spans="15:15" x14ac:dyDescent="0.2">
      <c r="O45839" s="223"/>
    </row>
    <row r="45840" spans="15:15" x14ac:dyDescent="0.2">
      <c r="O45840" s="223"/>
    </row>
    <row r="45841" spans="15:15" x14ac:dyDescent="0.2">
      <c r="O45841" s="223"/>
    </row>
    <row r="45842" spans="15:15" x14ac:dyDescent="0.2">
      <c r="O45842" s="223"/>
    </row>
    <row r="45843" spans="15:15" x14ac:dyDescent="0.2">
      <c r="O45843" s="223"/>
    </row>
    <row r="45844" spans="15:15" x14ac:dyDescent="0.2">
      <c r="O45844" s="223"/>
    </row>
    <row r="45845" spans="15:15" x14ac:dyDescent="0.2">
      <c r="O45845" s="223"/>
    </row>
    <row r="45846" spans="15:15" x14ac:dyDescent="0.2">
      <c r="O45846" s="223"/>
    </row>
    <row r="45847" spans="15:15" x14ac:dyDescent="0.2">
      <c r="O45847" s="223"/>
    </row>
    <row r="45848" spans="15:15" x14ac:dyDescent="0.2">
      <c r="O45848" s="223"/>
    </row>
    <row r="45849" spans="15:15" x14ac:dyDescent="0.2">
      <c r="O45849" s="223"/>
    </row>
    <row r="45850" spans="15:15" x14ac:dyDescent="0.2">
      <c r="O45850" s="223"/>
    </row>
    <row r="45851" spans="15:15" x14ac:dyDescent="0.2">
      <c r="O45851" s="223"/>
    </row>
    <row r="45852" spans="15:15" x14ac:dyDescent="0.2">
      <c r="O45852" s="223"/>
    </row>
    <row r="45853" spans="15:15" x14ac:dyDescent="0.2">
      <c r="O45853" s="223"/>
    </row>
    <row r="45854" spans="15:15" x14ac:dyDescent="0.2">
      <c r="O45854" s="223"/>
    </row>
    <row r="45855" spans="15:15" x14ac:dyDescent="0.2">
      <c r="O45855" s="223"/>
    </row>
    <row r="45856" spans="15:15" x14ac:dyDescent="0.2">
      <c r="O45856" s="223"/>
    </row>
    <row r="45857" spans="15:15" x14ac:dyDescent="0.2">
      <c r="O45857" s="223"/>
    </row>
    <row r="45858" spans="15:15" x14ac:dyDescent="0.2">
      <c r="O45858" s="223"/>
    </row>
    <row r="45859" spans="15:15" x14ac:dyDescent="0.2">
      <c r="O45859" s="223"/>
    </row>
    <row r="45860" spans="15:15" x14ac:dyDescent="0.2">
      <c r="O45860" s="223"/>
    </row>
    <row r="45861" spans="15:15" x14ac:dyDescent="0.2">
      <c r="O45861" s="223"/>
    </row>
    <row r="45862" spans="15:15" x14ac:dyDescent="0.2">
      <c r="O45862" s="223"/>
    </row>
    <row r="45863" spans="15:15" x14ac:dyDescent="0.2">
      <c r="O45863" s="223"/>
    </row>
    <row r="45864" spans="15:15" x14ac:dyDescent="0.2">
      <c r="O45864" s="223"/>
    </row>
    <row r="45865" spans="15:15" x14ac:dyDescent="0.2">
      <c r="O45865" s="223"/>
    </row>
    <row r="45866" spans="15:15" x14ac:dyDescent="0.2">
      <c r="O45866" s="223"/>
    </row>
    <row r="45867" spans="15:15" x14ac:dyDescent="0.2">
      <c r="O45867" s="223"/>
    </row>
    <row r="45868" spans="15:15" x14ac:dyDescent="0.2">
      <c r="O45868" s="223"/>
    </row>
    <row r="45869" spans="15:15" x14ac:dyDescent="0.2">
      <c r="O45869" s="223"/>
    </row>
    <row r="45870" spans="15:15" x14ac:dyDescent="0.2">
      <c r="O45870" s="223"/>
    </row>
    <row r="45871" spans="15:15" x14ac:dyDescent="0.2">
      <c r="O45871" s="223"/>
    </row>
    <row r="45872" spans="15:15" x14ac:dyDescent="0.2">
      <c r="O45872" s="223"/>
    </row>
    <row r="45873" spans="15:15" x14ac:dyDescent="0.2">
      <c r="O45873" s="223"/>
    </row>
    <row r="45874" spans="15:15" x14ac:dyDescent="0.2">
      <c r="O45874" s="223"/>
    </row>
    <row r="45875" spans="15:15" x14ac:dyDescent="0.2">
      <c r="O45875" s="223"/>
    </row>
    <row r="45876" spans="15:15" x14ac:dyDescent="0.2">
      <c r="O45876" s="223"/>
    </row>
    <row r="45877" spans="15:15" x14ac:dyDescent="0.2">
      <c r="O45877" s="223"/>
    </row>
    <row r="45878" spans="15:15" x14ac:dyDescent="0.2">
      <c r="O45878" s="223"/>
    </row>
    <row r="45879" spans="15:15" x14ac:dyDescent="0.2">
      <c r="O45879" s="223"/>
    </row>
    <row r="45880" spans="15:15" x14ac:dyDescent="0.2">
      <c r="O45880" s="223"/>
    </row>
    <row r="45881" spans="15:15" x14ac:dyDescent="0.2">
      <c r="O45881" s="223"/>
    </row>
    <row r="45882" spans="15:15" x14ac:dyDescent="0.2">
      <c r="O45882" s="223"/>
    </row>
    <row r="45883" spans="15:15" x14ac:dyDescent="0.2">
      <c r="O45883" s="223"/>
    </row>
    <row r="45884" spans="15:15" x14ac:dyDescent="0.2">
      <c r="O45884" s="223"/>
    </row>
    <row r="45885" spans="15:15" x14ac:dyDescent="0.2">
      <c r="O45885" s="223"/>
    </row>
    <row r="45886" spans="15:15" x14ac:dyDescent="0.2">
      <c r="O45886" s="223"/>
    </row>
    <row r="45887" spans="15:15" x14ac:dyDescent="0.2">
      <c r="O45887" s="223"/>
    </row>
    <row r="45888" spans="15:15" x14ac:dyDescent="0.2">
      <c r="O45888" s="223"/>
    </row>
    <row r="45889" spans="15:15" x14ac:dyDescent="0.2">
      <c r="O45889" s="223"/>
    </row>
    <row r="45890" spans="15:15" x14ac:dyDescent="0.2">
      <c r="O45890" s="223"/>
    </row>
    <row r="45891" spans="15:15" x14ac:dyDescent="0.2">
      <c r="O45891" s="223"/>
    </row>
    <row r="45892" spans="15:15" x14ac:dyDescent="0.2">
      <c r="O45892" s="223"/>
    </row>
    <row r="45893" spans="15:15" x14ac:dyDescent="0.2">
      <c r="O45893" s="223"/>
    </row>
    <row r="45894" spans="15:15" x14ac:dyDescent="0.2">
      <c r="O45894" s="223"/>
    </row>
    <row r="45895" spans="15:15" x14ac:dyDescent="0.2">
      <c r="O45895" s="223"/>
    </row>
    <row r="45896" spans="15:15" x14ac:dyDescent="0.2">
      <c r="O45896" s="223"/>
    </row>
    <row r="45897" spans="15:15" x14ac:dyDescent="0.2">
      <c r="O45897" s="223"/>
    </row>
    <row r="45898" spans="15:15" x14ac:dyDescent="0.2">
      <c r="O45898" s="223"/>
    </row>
    <row r="45899" spans="15:15" x14ac:dyDescent="0.2">
      <c r="O45899" s="223"/>
    </row>
    <row r="45900" spans="15:15" x14ac:dyDescent="0.2">
      <c r="O45900" s="223"/>
    </row>
    <row r="45901" spans="15:15" x14ac:dyDescent="0.2">
      <c r="O45901" s="223"/>
    </row>
    <row r="45902" spans="15:15" x14ac:dyDescent="0.2">
      <c r="O45902" s="223"/>
    </row>
    <row r="45903" spans="15:15" x14ac:dyDescent="0.2">
      <c r="O45903" s="223"/>
    </row>
    <row r="45904" spans="15:15" x14ac:dyDescent="0.2">
      <c r="O45904" s="223"/>
    </row>
    <row r="45905" spans="15:15" x14ac:dyDescent="0.2">
      <c r="O45905" s="223"/>
    </row>
    <row r="45906" spans="15:15" x14ac:dyDescent="0.2">
      <c r="O45906" s="223"/>
    </row>
    <row r="45907" spans="15:15" x14ac:dyDescent="0.2">
      <c r="O45907" s="223"/>
    </row>
    <row r="45908" spans="15:15" x14ac:dyDescent="0.2">
      <c r="O45908" s="223"/>
    </row>
    <row r="45909" spans="15:15" x14ac:dyDescent="0.2">
      <c r="O45909" s="223"/>
    </row>
    <row r="45910" spans="15:15" x14ac:dyDescent="0.2">
      <c r="O45910" s="223"/>
    </row>
    <row r="45911" spans="15:15" x14ac:dyDescent="0.2">
      <c r="O45911" s="223"/>
    </row>
    <row r="45912" spans="15:15" x14ac:dyDescent="0.2">
      <c r="O45912" s="223"/>
    </row>
    <row r="45913" spans="15:15" x14ac:dyDescent="0.2">
      <c r="O45913" s="223"/>
    </row>
    <row r="45914" spans="15:15" x14ac:dyDescent="0.2">
      <c r="O45914" s="223"/>
    </row>
    <row r="45915" spans="15:15" x14ac:dyDescent="0.2">
      <c r="O45915" s="223"/>
    </row>
    <row r="45916" spans="15:15" x14ac:dyDescent="0.2">
      <c r="O45916" s="223"/>
    </row>
    <row r="45917" spans="15:15" x14ac:dyDescent="0.2">
      <c r="O45917" s="223"/>
    </row>
    <row r="45918" spans="15:15" x14ac:dyDescent="0.2">
      <c r="O45918" s="223"/>
    </row>
    <row r="45919" spans="15:15" x14ac:dyDescent="0.2">
      <c r="O45919" s="223"/>
    </row>
    <row r="45920" spans="15:15" x14ac:dyDescent="0.2">
      <c r="O45920" s="223"/>
    </row>
    <row r="45921" spans="15:15" x14ac:dyDescent="0.2">
      <c r="O45921" s="223"/>
    </row>
    <row r="45922" spans="15:15" x14ac:dyDescent="0.2">
      <c r="O45922" s="223"/>
    </row>
    <row r="45923" spans="15:15" x14ac:dyDescent="0.2">
      <c r="O45923" s="223"/>
    </row>
    <row r="45924" spans="15:15" x14ac:dyDescent="0.2">
      <c r="O45924" s="223"/>
    </row>
    <row r="45925" spans="15:15" x14ac:dyDescent="0.2">
      <c r="O45925" s="223"/>
    </row>
    <row r="45926" spans="15:15" x14ac:dyDescent="0.2">
      <c r="O45926" s="223"/>
    </row>
    <row r="45927" spans="15:15" x14ac:dyDescent="0.2">
      <c r="O45927" s="223"/>
    </row>
    <row r="45928" spans="15:15" x14ac:dyDescent="0.2">
      <c r="O45928" s="223"/>
    </row>
    <row r="45929" spans="15:15" x14ac:dyDescent="0.2">
      <c r="O45929" s="223"/>
    </row>
    <row r="45930" spans="15:15" x14ac:dyDescent="0.2">
      <c r="O45930" s="223"/>
    </row>
    <row r="45931" spans="15:15" x14ac:dyDescent="0.2">
      <c r="O45931" s="223"/>
    </row>
    <row r="45932" spans="15:15" x14ac:dyDescent="0.2">
      <c r="O45932" s="223"/>
    </row>
    <row r="45933" spans="15:15" x14ac:dyDescent="0.2">
      <c r="O45933" s="223"/>
    </row>
    <row r="45934" spans="15:15" x14ac:dyDescent="0.2">
      <c r="O45934" s="223"/>
    </row>
    <row r="45935" spans="15:15" x14ac:dyDescent="0.2">
      <c r="O45935" s="223"/>
    </row>
    <row r="45936" spans="15:15" x14ac:dyDescent="0.2">
      <c r="O45936" s="223"/>
    </row>
    <row r="45937" spans="15:15" x14ac:dyDescent="0.2">
      <c r="O45937" s="223"/>
    </row>
    <row r="45938" spans="15:15" x14ac:dyDescent="0.2">
      <c r="O45938" s="223"/>
    </row>
    <row r="45939" spans="15:15" x14ac:dyDescent="0.2">
      <c r="O45939" s="223"/>
    </row>
    <row r="45940" spans="15:15" x14ac:dyDescent="0.2">
      <c r="O45940" s="223"/>
    </row>
    <row r="45941" spans="15:15" x14ac:dyDescent="0.2">
      <c r="O45941" s="223"/>
    </row>
    <row r="45942" spans="15:15" x14ac:dyDescent="0.2">
      <c r="O45942" s="223"/>
    </row>
    <row r="45943" spans="15:15" x14ac:dyDescent="0.2">
      <c r="O45943" s="223"/>
    </row>
    <row r="45944" spans="15:15" x14ac:dyDescent="0.2">
      <c r="O45944" s="223"/>
    </row>
    <row r="45945" spans="15:15" x14ac:dyDescent="0.2">
      <c r="O45945" s="223"/>
    </row>
    <row r="45946" spans="15:15" x14ac:dyDescent="0.2">
      <c r="O45946" s="223"/>
    </row>
    <row r="45947" spans="15:15" x14ac:dyDescent="0.2">
      <c r="O45947" s="223"/>
    </row>
    <row r="45948" spans="15:15" x14ac:dyDescent="0.2">
      <c r="O45948" s="223"/>
    </row>
    <row r="45949" spans="15:15" x14ac:dyDescent="0.2">
      <c r="O45949" s="223"/>
    </row>
    <row r="45950" spans="15:15" x14ac:dyDescent="0.2">
      <c r="O45950" s="223"/>
    </row>
    <row r="45951" spans="15:15" x14ac:dyDescent="0.2">
      <c r="O45951" s="223"/>
    </row>
    <row r="45952" spans="15:15" x14ac:dyDescent="0.2">
      <c r="O45952" s="223"/>
    </row>
    <row r="45953" spans="15:15" x14ac:dyDescent="0.2">
      <c r="O45953" s="223"/>
    </row>
    <row r="45954" spans="15:15" x14ac:dyDescent="0.2">
      <c r="O45954" s="223"/>
    </row>
    <row r="45955" spans="15:15" x14ac:dyDescent="0.2">
      <c r="O45955" s="223"/>
    </row>
    <row r="45956" spans="15:15" x14ac:dyDescent="0.2">
      <c r="O45956" s="223"/>
    </row>
    <row r="45957" spans="15:15" x14ac:dyDescent="0.2">
      <c r="O45957" s="223"/>
    </row>
    <row r="45958" spans="15:15" x14ac:dyDescent="0.2">
      <c r="O45958" s="223"/>
    </row>
    <row r="45959" spans="15:15" x14ac:dyDescent="0.2">
      <c r="O45959" s="223"/>
    </row>
    <row r="45960" spans="15:15" x14ac:dyDescent="0.2">
      <c r="O45960" s="223"/>
    </row>
    <row r="45961" spans="15:15" x14ac:dyDescent="0.2">
      <c r="O45961" s="223"/>
    </row>
    <row r="45962" spans="15:15" x14ac:dyDescent="0.2">
      <c r="O45962" s="223"/>
    </row>
    <row r="45963" spans="15:15" x14ac:dyDescent="0.2">
      <c r="O45963" s="223"/>
    </row>
    <row r="45964" spans="15:15" x14ac:dyDescent="0.2">
      <c r="O45964" s="223"/>
    </row>
    <row r="45965" spans="15:15" x14ac:dyDescent="0.2">
      <c r="O45965" s="223"/>
    </row>
    <row r="45966" spans="15:15" x14ac:dyDescent="0.2">
      <c r="O45966" s="223"/>
    </row>
    <row r="45967" spans="15:15" x14ac:dyDescent="0.2">
      <c r="O45967" s="223"/>
    </row>
    <row r="45968" spans="15:15" x14ac:dyDescent="0.2">
      <c r="O45968" s="223"/>
    </row>
    <row r="45969" spans="15:15" x14ac:dyDescent="0.2">
      <c r="O45969" s="223"/>
    </row>
    <row r="45970" spans="15:15" x14ac:dyDescent="0.2">
      <c r="O45970" s="223"/>
    </row>
    <row r="45971" spans="15:15" x14ac:dyDescent="0.2">
      <c r="O45971" s="223"/>
    </row>
    <row r="45972" spans="15:15" x14ac:dyDescent="0.2">
      <c r="O45972" s="223"/>
    </row>
    <row r="45973" spans="15:15" x14ac:dyDescent="0.2">
      <c r="O45973" s="223"/>
    </row>
    <row r="45974" spans="15:15" x14ac:dyDescent="0.2">
      <c r="O45974" s="223"/>
    </row>
    <row r="45975" spans="15:15" x14ac:dyDescent="0.2">
      <c r="O45975" s="223"/>
    </row>
    <row r="45976" spans="15:15" x14ac:dyDescent="0.2">
      <c r="O45976" s="223"/>
    </row>
    <row r="45977" spans="15:15" x14ac:dyDescent="0.2">
      <c r="O45977" s="223"/>
    </row>
    <row r="45978" spans="15:15" x14ac:dyDescent="0.2">
      <c r="O45978" s="223"/>
    </row>
    <row r="45979" spans="15:15" x14ac:dyDescent="0.2">
      <c r="O45979" s="223"/>
    </row>
    <row r="45980" spans="15:15" x14ac:dyDescent="0.2">
      <c r="O45980" s="223"/>
    </row>
    <row r="45981" spans="15:15" x14ac:dyDescent="0.2">
      <c r="O45981" s="223"/>
    </row>
    <row r="45982" spans="15:15" x14ac:dyDescent="0.2">
      <c r="O45982" s="223"/>
    </row>
    <row r="45983" spans="15:15" x14ac:dyDescent="0.2">
      <c r="O45983" s="223"/>
    </row>
    <row r="45984" spans="15:15" x14ac:dyDescent="0.2">
      <c r="O45984" s="223"/>
    </row>
    <row r="45985" spans="15:15" x14ac:dyDescent="0.2">
      <c r="O45985" s="223"/>
    </row>
    <row r="45986" spans="15:15" x14ac:dyDescent="0.2">
      <c r="O45986" s="223"/>
    </row>
    <row r="45987" spans="15:15" x14ac:dyDescent="0.2">
      <c r="O45987" s="223"/>
    </row>
    <row r="45988" spans="15:15" x14ac:dyDescent="0.2">
      <c r="O45988" s="223"/>
    </row>
    <row r="45989" spans="15:15" x14ac:dyDescent="0.2">
      <c r="O45989" s="223"/>
    </row>
    <row r="45990" spans="15:15" x14ac:dyDescent="0.2">
      <c r="O45990" s="223"/>
    </row>
    <row r="45991" spans="15:15" x14ac:dyDescent="0.2">
      <c r="O45991" s="223"/>
    </row>
    <row r="45992" spans="15:15" x14ac:dyDescent="0.2">
      <c r="O45992" s="223"/>
    </row>
    <row r="45993" spans="15:15" x14ac:dyDescent="0.2">
      <c r="O45993" s="223"/>
    </row>
    <row r="45994" spans="15:15" x14ac:dyDescent="0.2">
      <c r="O45994" s="223"/>
    </row>
    <row r="45995" spans="15:15" x14ac:dyDescent="0.2">
      <c r="O45995" s="223"/>
    </row>
    <row r="45996" spans="15:15" x14ac:dyDescent="0.2">
      <c r="O45996" s="223"/>
    </row>
    <row r="45997" spans="15:15" x14ac:dyDescent="0.2">
      <c r="O45997" s="223"/>
    </row>
    <row r="45998" spans="15:15" x14ac:dyDescent="0.2">
      <c r="O45998" s="223"/>
    </row>
    <row r="45999" spans="15:15" x14ac:dyDescent="0.2">
      <c r="O45999" s="223"/>
    </row>
    <row r="46000" spans="15:15" x14ac:dyDescent="0.2">
      <c r="O46000" s="223"/>
    </row>
    <row r="46001" spans="15:15" x14ac:dyDescent="0.2">
      <c r="O46001" s="223"/>
    </row>
    <row r="46002" spans="15:15" x14ac:dyDescent="0.2">
      <c r="O46002" s="223"/>
    </row>
    <row r="46003" spans="15:15" x14ac:dyDescent="0.2">
      <c r="O46003" s="223"/>
    </row>
    <row r="46004" spans="15:15" x14ac:dyDescent="0.2">
      <c r="O46004" s="223"/>
    </row>
    <row r="46005" spans="15:15" x14ac:dyDescent="0.2">
      <c r="O46005" s="223"/>
    </row>
    <row r="46006" spans="15:15" x14ac:dyDescent="0.2">
      <c r="O46006" s="223"/>
    </row>
    <row r="46007" spans="15:15" x14ac:dyDescent="0.2">
      <c r="O46007" s="223"/>
    </row>
    <row r="46008" spans="15:15" x14ac:dyDescent="0.2">
      <c r="O46008" s="223"/>
    </row>
    <row r="46009" spans="15:15" x14ac:dyDescent="0.2">
      <c r="O46009" s="223"/>
    </row>
    <row r="46010" spans="15:15" x14ac:dyDescent="0.2">
      <c r="O46010" s="223"/>
    </row>
    <row r="46011" spans="15:15" x14ac:dyDescent="0.2">
      <c r="O46011" s="223"/>
    </row>
    <row r="46012" spans="15:15" x14ac:dyDescent="0.2">
      <c r="O46012" s="223"/>
    </row>
    <row r="46013" spans="15:15" x14ac:dyDescent="0.2">
      <c r="O46013" s="223"/>
    </row>
    <row r="46014" spans="15:15" x14ac:dyDescent="0.2">
      <c r="O46014" s="223"/>
    </row>
    <row r="46015" spans="15:15" x14ac:dyDescent="0.2">
      <c r="O46015" s="223"/>
    </row>
    <row r="46016" spans="15:15" x14ac:dyDescent="0.2">
      <c r="O46016" s="223"/>
    </row>
    <row r="46017" spans="15:15" x14ac:dyDescent="0.2">
      <c r="O46017" s="223"/>
    </row>
    <row r="46018" spans="15:15" x14ac:dyDescent="0.2">
      <c r="O46018" s="223"/>
    </row>
    <row r="46019" spans="15:15" x14ac:dyDescent="0.2">
      <c r="O46019" s="223"/>
    </row>
    <row r="46020" spans="15:15" x14ac:dyDescent="0.2">
      <c r="O46020" s="223"/>
    </row>
    <row r="46021" spans="15:15" x14ac:dyDescent="0.2">
      <c r="O46021" s="223"/>
    </row>
    <row r="46022" spans="15:15" x14ac:dyDescent="0.2">
      <c r="O46022" s="223"/>
    </row>
    <row r="46023" spans="15:15" x14ac:dyDescent="0.2">
      <c r="O46023" s="223"/>
    </row>
    <row r="46024" spans="15:15" x14ac:dyDescent="0.2">
      <c r="O46024" s="223"/>
    </row>
    <row r="46025" spans="15:15" x14ac:dyDescent="0.2">
      <c r="O46025" s="223"/>
    </row>
    <row r="46026" spans="15:15" x14ac:dyDescent="0.2">
      <c r="O46026" s="223"/>
    </row>
    <row r="46027" spans="15:15" x14ac:dyDescent="0.2">
      <c r="O46027" s="223"/>
    </row>
    <row r="46028" spans="15:15" x14ac:dyDescent="0.2">
      <c r="O46028" s="223"/>
    </row>
    <row r="46029" spans="15:15" x14ac:dyDescent="0.2">
      <c r="O46029" s="223"/>
    </row>
    <row r="46030" spans="15:15" x14ac:dyDescent="0.2">
      <c r="O46030" s="223"/>
    </row>
    <row r="46031" spans="15:15" x14ac:dyDescent="0.2">
      <c r="O46031" s="223"/>
    </row>
    <row r="46032" spans="15:15" x14ac:dyDescent="0.2">
      <c r="O46032" s="223"/>
    </row>
    <row r="46033" spans="15:15" x14ac:dyDescent="0.2">
      <c r="O46033" s="223"/>
    </row>
    <row r="46034" spans="15:15" x14ac:dyDescent="0.2">
      <c r="O46034" s="223"/>
    </row>
    <row r="46035" spans="15:15" x14ac:dyDescent="0.2">
      <c r="O46035" s="223"/>
    </row>
    <row r="46036" spans="15:15" x14ac:dyDescent="0.2">
      <c r="O46036" s="223"/>
    </row>
    <row r="46037" spans="15:15" x14ac:dyDescent="0.2">
      <c r="O46037" s="223"/>
    </row>
    <row r="46038" spans="15:15" x14ac:dyDescent="0.2">
      <c r="O46038" s="223"/>
    </row>
    <row r="46039" spans="15:15" x14ac:dyDescent="0.2">
      <c r="O46039" s="223"/>
    </row>
    <row r="46040" spans="15:15" x14ac:dyDescent="0.2">
      <c r="O46040" s="223"/>
    </row>
    <row r="46041" spans="15:15" x14ac:dyDescent="0.2">
      <c r="O46041" s="223"/>
    </row>
    <row r="46042" spans="15:15" x14ac:dyDescent="0.2">
      <c r="O46042" s="223"/>
    </row>
    <row r="46043" spans="15:15" x14ac:dyDescent="0.2">
      <c r="O46043" s="223"/>
    </row>
    <row r="46044" spans="15:15" x14ac:dyDescent="0.2">
      <c r="O46044" s="223"/>
    </row>
    <row r="46045" spans="15:15" x14ac:dyDescent="0.2">
      <c r="O46045" s="223"/>
    </row>
    <row r="46046" spans="15:15" x14ac:dyDescent="0.2">
      <c r="O46046" s="223"/>
    </row>
    <row r="46047" spans="15:15" x14ac:dyDescent="0.2">
      <c r="O46047" s="223"/>
    </row>
    <row r="46048" spans="15:15" x14ac:dyDescent="0.2">
      <c r="O46048" s="223"/>
    </row>
    <row r="46049" spans="15:15" x14ac:dyDescent="0.2">
      <c r="O46049" s="223"/>
    </row>
    <row r="46050" spans="15:15" x14ac:dyDescent="0.2">
      <c r="O46050" s="223"/>
    </row>
    <row r="46051" spans="15:15" x14ac:dyDescent="0.2">
      <c r="O46051" s="223"/>
    </row>
    <row r="46052" spans="15:15" x14ac:dyDescent="0.2">
      <c r="O46052" s="223"/>
    </row>
    <row r="46053" spans="15:15" x14ac:dyDescent="0.2">
      <c r="O46053" s="223"/>
    </row>
    <row r="46054" spans="15:15" x14ac:dyDescent="0.2">
      <c r="O46054" s="223"/>
    </row>
    <row r="46055" spans="15:15" x14ac:dyDescent="0.2">
      <c r="O46055" s="223"/>
    </row>
    <row r="46056" spans="15:15" x14ac:dyDescent="0.2">
      <c r="O46056" s="223"/>
    </row>
    <row r="46057" spans="15:15" x14ac:dyDescent="0.2">
      <c r="O46057" s="223"/>
    </row>
    <row r="46058" spans="15:15" x14ac:dyDescent="0.2">
      <c r="O46058" s="223"/>
    </row>
    <row r="46059" spans="15:15" x14ac:dyDescent="0.2">
      <c r="O46059" s="223"/>
    </row>
    <row r="46060" spans="15:15" x14ac:dyDescent="0.2">
      <c r="O46060" s="223"/>
    </row>
    <row r="46061" spans="15:15" x14ac:dyDescent="0.2">
      <c r="O46061" s="223"/>
    </row>
    <row r="46062" spans="15:15" x14ac:dyDescent="0.2">
      <c r="O46062" s="223"/>
    </row>
    <row r="46063" spans="15:15" x14ac:dyDescent="0.2">
      <c r="O46063" s="223"/>
    </row>
    <row r="46064" spans="15:15" x14ac:dyDescent="0.2">
      <c r="O46064" s="223"/>
    </row>
    <row r="46065" spans="15:15" x14ac:dyDescent="0.2">
      <c r="O46065" s="223"/>
    </row>
    <row r="46066" spans="15:15" x14ac:dyDescent="0.2">
      <c r="O46066" s="223"/>
    </row>
    <row r="46067" spans="15:15" x14ac:dyDescent="0.2">
      <c r="O46067" s="223"/>
    </row>
    <row r="46068" spans="15:15" x14ac:dyDescent="0.2">
      <c r="O46068" s="223"/>
    </row>
    <row r="46069" spans="15:15" x14ac:dyDescent="0.2">
      <c r="O46069" s="223"/>
    </row>
    <row r="46070" spans="15:15" x14ac:dyDescent="0.2">
      <c r="O46070" s="223"/>
    </row>
    <row r="46071" spans="15:15" x14ac:dyDescent="0.2">
      <c r="O46071" s="223"/>
    </row>
    <row r="46072" spans="15:15" x14ac:dyDescent="0.2">
      <c r="O46072" s="223"/>
    </row>
    <row r="46073" spans="15:15" x14ac:dyDescent="0.2">
      <c r="O46073" s="223"/>
    </row>
    <row r="46074" spans="15:15" x14ac:dyDescent="0.2">
      <c r="O46074" s="223"/>
    </row>
    <row r="46075" spans="15:15" x14ac:dyDescent="0.2">
      <c r="O46075" s="223"/>
    </row>
    <row r="46076" spans="15:15" x14ac:dyDescent="0.2">
      <c r="O46076" s="223"/>
    </row>
    <row r="46077" spans="15:15" x14ac:dyDescent="0.2">
      <c r="O46077" s="223"/>
    </row>
    <row r="46078" spans="15:15" x14ac:dyDescent="0.2">
      <c r="O46078" s="223"/>
    </row>
    <row r="46079" spans="15:15" x14ac:dyDescent="0.2">
      <c r="O46079" s="223"/>
    </row>
    <row r="46080" spans="15:15" x14ac:dyDescent="0.2">
      <c r="O46080" s="223"/>
    </row>
    <row r="46081" spans="15:15" x14ac:dyDescent="0.2">
      <c r="O46081" s="223"/>
    </row>
    <row r="46082" spans="15:15" x14ac:dyDescent="0.2">
      <c r="O46082" s="223"/>
    </row>
    <row r="46083" spans="15:15" x14ac:dyDescent="0.2">
      <c r="O46083" s="223"/>
    </row>
    <row r="46084" spans="15:15" x14ac:dyDescent="0.2">
      <c r="O46084" s="223"/>
    </row>
    <row r="46085" spans="15:15" x14ac:dyDescent="0.2">
      <c r="O46085" s="223"/>
    </row>
    <row r="46086" spans="15:15" x14ac:dyDescent="0.2">
      <c r="O46086" s="223"/>
    </row>
    <row r="46087" spans="15:15" x14ac:dyDescent="0.2">
      <c r="O46087" s="223"/>
    </row>
    <row r="46088" spans="15:15" x14ac:dyDescent="0.2">
      <c r="O46088" s="223"/>
    </row>
    <row r="46089" spans="15:15" x14ac:dyDescent="0.2">
      <c r="O46089" s="223"/>
    </row>
    <row r="46090" spans="15:15" x14ac:dyDescent="0.2">
      <c r="O46090" s="223"/>
    </row>
    <row r="46091" spans="15:15" x14ac:dyDescent="0.2">
      <c r="O46091" s="223"/>
    </row>
    <row r="46092" spans="15:15" x14ac:dyDescent="0.2">
      <c r="O46092" s="223"/>
    </row>
    <row r="46093" spans="15:15" x14ac:dyDescent="0.2">
      <c r="O46093" s="223"/>
    </row>
    <row r="46094" spans="15:15" x14ac:dyDescent="0.2">
      <c r="O46094" s="223"/>
    </row>
    <row r="46095" spans="15:15" x14ac:dyDescent="0.2">
      <c r="O46095" s="223"/>
    </row>
    <row r="46096" spans="15:15" x14ac:dyDescent="0.2">
      <c r="O46096" s="223"/>
    </row>
    <row r="46097" spans="15:15" x14ac:dyDescent="0.2">
      <c r="O46097" s="223"/>
    </row>
    <row r="46098" spans="15:15" x14ac:dyDescent="0.2">
      <c r="O46098" s="223"/>
    </row>
    <row r="46099" spans="15:15" x14ac:dyDescent="0.2">
      <c r="O46099" s="223"/>
    </row>
    <row r="46100" spans="15:15" x14ac:dyDescent="0.2">
      <c r="O46100" s="223"/>
    </row>
    <row r="46101" spans="15:15" x14ac:dyDescent="0.2">
      <c r="O46101" s="223"/>
    </row>
    <row r="46102" spans="15:15" x14ac:dyDescent="0.2">
      <c r="O46102" s="223"/>
    </row>
    <row r="46103" spans="15:15" x14ac:dyDescent="0.2">
      <c r="O46103" s="223"/>
    </row>
    <row r="46104" spans="15:15" x14ac:dyDescent="0.2">
      <c r="O46104" s="223"/>
    </row>
    <row r="46105" spans="15:15" x14ac:dyDescent="0.2">
      <c r="O46105" s="223"/>
    </row>
    <row r="46106" spans="15:15" x14ac:dyDescent="0.2">
      <c r="O46106" s="223"/>
    </row>
    <row r="46107" spans="15:15" x14ac:dyDescent="0.2">
      <c r="O46107" s="223"/>
    </row>
    <row r="46108" spans="15:15" x14ac:dyDescent="0.2">
      <c r="O46108" s="223"/>
    </row>
    <row r="46109" spans="15:15" x14ac:dyDescent="0.2">
      <c r="O46109" s="223"/>
    </row>
    <row r="46110" spans="15:15" x14ac:dyDescent="0.2">
      <c r="O46110" s="223"/>
    </row>
    <row r="46111" spans="15:15" x14ac:dyDescent="0.2">
      <c r="O46111" s="223"/>
    </row>
    <row r="46112" spans="15:15" x14ac:dyDescent="0.2">
      <c r="O46112" s="223"/>
    </row>
    <row r="46113" spans="15:15" x14ac:dyDescent="0.2">
      <c r="O46113" s="223"/>
    </row>
    <row r="46114" spans="15:15" x14ac:dyDescent="0.2">
      <c r="O46114" s="223"/>
    </row>
    <row r="46115" spans="15:15" x14ac:dyDescent="0.2">
      <c r="O46115" s="223"/>
    </row>
    <row r="46116" spans="15:15" x14ac:dyDescent="0.2">
      <c r="O46116" s="223"/>
    </row>
    <row r="46117" spans="15:15" x14ac:dyDescent="0.2">
      <c r="O46117" s="223"/>
    </row>
    <row r="46118" spans="15:15" x14ac:dyDescent="0.2">
      <c r="O46118" s="223"/>
    </row>
    <row r="46119" spans="15:15" x14ac:dyDescent="0.2">
      <c r="O46119" s="223"/>
    </row>
    <row r="46120" spans="15:15" x14ac:dyDescent="0.2">
      <c r="O46120" s="223"/>
    </row>
    <row r="46121" spans="15:15" x14ac:dyDescent="0.2">
      <c r="O46121" s="223"/>
    </row>
    <row r="46122" spans="15:15" x14ac:dyDescent="0.2">
      <c r="O46122" s="223"/>
    </row>
    <row r="46123" spans="15:15" x14ac:dyDescent="0.2">
      <c r="O46123" s="223"/>
    </row>
    <row r="46124" spans="15:15" x14ac:dyDescent="0.2">
      <c r="O46124" s="223"/>
    </row>
    <row r="46125" spans="15:15" x14ac:dyDescent="0.2">
      <c r="O46125" s="223"/>
    </row>
    <row r="46126" spans="15:15" x14ac:dyDescent="0.2">
      <c r="O46126" s="223"/>
    </row>
    <row r="46127" spans="15:15" x14ac:dyDescent="0.2">
      <c r="O46127" s="223"/>
    </row>
    <row r="46128" spans="15:15" x14ac:dyDescent="0.2">
      <c r="O46128" s="223"/>
    </row>
    <row r="46129" spans="15:15" x14ac:dyDescent="0.2">
      <c r="O46129" s="223"/>
    </row>
    <row r="46130" spans="15:15" x14ac:dyDescent="0.2">
      <c r="O46130" s="223"/>
    </row>
    <row r="46131" spans="15:15" x14ac:dyDescent="0.2">
      <c r="O46131" s="223"/>
    </row>
    <row r="46132" spans="15:15" x14ac:dyDescent="0.2">
      <c r="O46132" s="223"/>
    </row>
    <row r="46133" spans="15:15" x14ac:dyDescent="0.2">
      <c r="O46133" s="223"/>
    </row>
    <row r="46134" spans="15:15" x14ac:dyDescent="0.2">
      <c r="O46134" s="223"/>
    </row>
    <row r="46135" spans="15:15" x14ac:dyDescent="0.2">
      <c r="O46135" s="223"/>
    </row>
    <row r="46136" spans="15:15" x14ac:dyDescent="0.2">
      <c r="O46136" s="223"/>
    </row>
    <row r="46137" spans="15:15" x14ac:dyDescent="0.2">
      <c r="O46137" s="223"/>
    </row>
    <row r="46138" spans="15:15" x14ac:dyDescent="0.2">
      <c r="O46138" s="223"/>
    </row>
    <row r="46139" spans="15:15" x14ac:dyDescent="0.2">
      <c r="O46139" s="223"/>
    </row>
    <row r="46140" spans="15:15" x14ac:dyDescent="0.2">
      <c r="O46140" s="223"/>
    </row>
    <row r="46141" spans="15:15" x14ac:dyDescent="0.2">
      <c r="O46141" s="223"/>
    </row>
    <row r="46142" spans="15:15" x14ac:dyDescent="0.2">
      <c r="O46142" s="223"/>
    </row>
    <row r="46143" spans="15:15" x14ac:dyDescent="0.2">
      <c r="O46143" s="223"/>
    </row>
    <row r="46144" spans="15:15" x14ac:dyDescent="0.2">
      <c r="O46144" s="223"/>
    </row>
    <row r="46145" spans="15:15" x14ac:dyDescent="0.2">
      <c r="O46145" s="223"/>
    </row>
    <row r="46146" spans="15:15" x14ac:dyDescent="0.2">
      <c r="O46146" s="223"/>
    </row>
    <row r="46147" spans="15:15" x14ac:dyDescent="0.2">
      <c r="O46147" s="223"/>
    </row>
    <row r="46148" spans="15:15" x14ac:dyDescent="0.2">
      <c r="O46148" s="223"/>
    </row>
    <row r="46149" spans="15:15" x14ac:dyDescent="0.2">
      <c r="O46149" s="223"/>
    </row>
    <row r="46150" spans="15:15" x14ac:dyDescent="0.2">
      <c r="O46150" s="223"/>
    </row>
    <row r="46151" spans="15:15" x14ac:dyDescent="0.2">
      <c r="O46151" s="223"/>
    </row>
    <row r="46152" spans="15:15" x14ac:dyDescent="0.2">
      <c r="O46152" s="223"/>
    </row>
    <row r="46153" spans="15:15" x14ac:dyDescent="0.2">
      <c r="O46153" s="223"/>
    </row>
    <row r="46154" spans="15:15" x14ac:dyDescent="0.2">
      <c r="O46154" s="223"/>
    </row>
    <row r="46155" spans="15:15" x14ac:dyDescent="0.2">
      <c r="O46155" s="223"/>
    </row>
    <row r="46156" spans="15:15" x14ac:dyDescent="0.2">
      <c r="O46156" s="223"/>
    </row>
    <row r="46157" spans="15:15" x14ac:dyDescent="0.2">
      <c r="O46157" s="223"/>
    </row>
    <row r="46158" spans="15:15" x14ac:dyDescent="0.2">
      <c r="O46158" s="223"/>
    </row>
    <row r="46159" spans="15:15" x14ac:dyDescent="0.2">
      <c r="O46159" s="223"/>
    </row>
    <row r="46160" spans="15:15" x14ac:dyDescent="0.2">
      <c r="O46160" s="223"/>
    </row>
    <row r="46161" spans="15:15" x14ac:dyDescent="0.2">
      <c r="O46161" s="223"/>
    </row>
    <row r="46162" spans="15:15" x14ac:dyDescent="0.2">
      <c r="O46162" s="223"/>
    </row>
    <row r="46163" spans="15:15" x14ac:dyDescent="0.2">
      <c r="O46163" s="223"/>
    </row>
    <row r="46164" spans="15:15" x14ac:dyDescent="0.2">
      <c r="O46164" s="223"/>
    </row>
    <row r="46165" spans="15:15" x14ac:dyDescent="0.2">
      <c r="O46165" s="223"/>
    </row>
    <row r="46166" spans="15:15" x14ac:dyDescent="0.2">
      <c r="O46166" s="223"/>
    </row>
    <row r="46167" spans="15:15" x14ac:dyDescent="0.2">
      <c r="O46167" s="223"/>
    </row>
    <row r="46168" spans="15:15" x14ac:dyDescent="0.2">
      <c r="O46168" s="223"/>
    </row>
    <row r="46169" spans="15:15" x14ac:dyDescent="0.2">
      <c r="O46169" s="223"/>
    </row>
    <row r="46170" spans="15:15" x14ac:dyDescent="0.2">
      <c r="O46170" s="223"/>
    </row>
    <row r="46171" spans="15:15" x14ac:dyDescent="0.2">
      <c r="O46171" s="223"/>
    </row>
    <row r="46172" spans="15:15" x14ac:dyDescent="0.2">
      <c r="O46172" s="223"/>
    </row>
    <row r="46173" spans="15:15" x14ac:dyDescent="0.2">
      <c r="O46173" s="223"/>
    </row>
    <row r="46174" spans="15:15" x14ac:dyDescent="0.2">
      <c r="O46174" s="223"/>
    </row>
    <row r="46175" spans="15:15" x14ac:dyDescent="0.2">
      <c r="O46175" s="223"/>
    </row>
    <row r="46176" spans="15:15" x14ac:dyDescent="0.2">
      <c r="O46176" s="223"/>
    </row>
    <row r="46177" spans="15:15" x14ac:dyDescent="0.2">
      <c r="O46177" s="223"/>
    </row>
    <row r="46178" spans="15:15" x14ac:dyDescent="0.2">
      <c r="O46178" s="223"/>
    </row>
    <row r="46179" spans="15:15" x14ac:dyDescent="0.2">
      <c r="O46179" s="223"/>
    </row>
    <row r="46180" spans="15:15" x14ac:dyDescent="0.2">
      <c r="O46180" s="223"/>
    </row>
    <row r="46181" spans="15:15" x14ac:dyDescent="0.2">
      <c r="O46181" s="223"/>
    </row>
    <row r="46182" spans="15:15" x14ac:dyDescent="0.2">
      <c r="O46182" s="223"/>
    </row>
    <row r="46183" spans="15:15" x14ac:dyDescent="0.2">
      <c r="O46183" s="223"/>
    </row>
    <row r="46184" spans="15:15" x14ac:dyDescent="0.2">
      <c r="O46184" s="223"/>
    </row>
    <row r="46185" spans="15:15" x14ac:dyDescent="0.2">
      <c r="O46185" s="223"/>
    </row>
    <row r="46186" spans="15:15" x14ac:dyDescent="0.2">
      <c r="O46186" s="223"/>
    </row>
    <row r="46187" spans="15:15" x14ac:dyDescent="0.2">
      <c r="O46187" s="223"/>
    </row>
    <row r="46188" spans="15:15" x14ac:dyDescent="0.2">
      <c r="O46188" s="223"/>
    </row>
    <row r="46189" spans="15:15" x14ac:dyDescent="0.2">
      <c r="O46189" s="223"/>
    </row>
    <row r="46190" spans="15:15" x14ac:dyDescent="0.2">
      <c r="O46190" s="223"/>
    </row>
    <row r="46191" spans="15:15" x14ac:dyDescent="0.2">
      <c r="O46191" s="223"/>
    </row>
    <row r="46192" spans="15:15" x14ac:dyDescent="0.2">
      <c r="O46192" s="223"/>
    </row>
    <row r="46193" spans="15:15" x14ac:dyDescent="0.2">
      <c r="O46193" s="223"/>
    </row>
    <row r="46194" spans="15:15" x14ac:dyDescent="0.2">
      <c r="O46194" s="223"/>
    </row>
    <row r="46195" spans="15:15" x14ac:dyDescent="0.2">
      <c r="O46195" s="223"/>
    </row>
    <row r="46196" spans="15:15" x14ac:dyDescent="0.2">
      <c r="O46196" s="223"/>
    </row>
    <row r="46197" spans="15:15" x14ac:dyDescent="0.2">
      <c r="O46197" s="223"/>
    </row>
    <row r="46198" spans="15:15" x14ac:dyDescent="0.2">
      <c r="O46198" s="223"/>
    </row>
    <row r="46199" spans="15:15" x14ac:dyDescent="0.2">
      <c r="O46199" s="223"/>
    </row>
    <row r="46200" spans="15:15" x14ac:dyDescent="0.2">
      <c r="O46200" s="223"/>
    </row>
    <row r="46201" spans="15:15" x14ac:dyDescent="0.2">
      <c r="O46201" s="223"/>
    </row>
    <row r="46202" spans="15:15" x14ac:dyDescent="0.2">
      <c r="O46202" s="223"/>
    </row>
    <row r="46203" spans="15:15" x14ac:dyDescent="0.2">
      <c r="O46203" s="223"/>
    </row>
    <row r="46204" spans="15:15" x14ac:dyDescent="0.2">
      <c r="O46204" s="223"/>
    </row>
    <row r="46205" spans="15:15" x14ac:dyDescent="0.2">
      <c r="O46205" s="223"/>
    </row>
    <row r="46206" spans="15:15" x14ac:dyDescent="0.2">
      <c r="O46206" s="223"/>
    </row>
    <row r="46207" spans="15:15" x14ac:dyDescent="0.2">
      <c r="O46207" s="223"/>
    </row>
    <row r="46208" spans="15:15" x14ac:dyDescent="0.2">
      <c r="O46208" s="223"/>
    </row>
    <row r="46209" spans="15:15" x14ac:dyDescent="0.2">
      <c r="O46209" s="223"/>
    </row>
    <row r="46210" spans="15:15" x14ac:dyDescent="0.2">
      <c r="O46210" s="223"/>
    </row>
    <row r="46211" spans="15:15" x14ac:dyDescent="0.2">
      <c r="O46211" s="223"/>
    </row>
    <row r="46212" spans="15:15" x14ac:dyDescent="0.2">
      <c r="O46212" s="223"/>
    </row>
    <row r="46213" spans="15:15" x14ac:dyDescent="0.2">
      <c r="O46213" s="223"/>
    </row>
    <row r="46214" spans="15:15" x14ac:dyDescent="0.2">
      <c r="O46214" s="223"/>
    </row>
    <row r="46215" spans="15:15" x14ac:dyDescent="0.2">
      <c r="O46215" s="223"/>
    </row>
    <row r="46216" spans="15:15" x14ac:dyDescent="0.2">
      <c r="O46216" s="223"/>
    </row>
    <row r="46217" spans="15:15" x14ac:dyDescent="0.2">
      <c r="O46217" s="223"/>
    </row>
    <row r="46218" spans="15:15" x14ac:dyDescent="0.2">
      <c r="O46218" s="223"/>
    </row>
    <row r="46219" spans="15:15" x14ac:dyDescent="0.2">
      <c r="O46219" s="223"/>
    </row>
    <row r="46220" spans="15:15" x14ac:dyDescent="0.2">
      <c r="O46220" s="223"/>
    </row>
    <row r="46221" spans="15:15" x14ac:dyDescent="0.2">
      <c r="O46221" s="223"/>
    </row>
    <row r="46222" spans="15:15" x14ac:dyDescent="0.2">
      <c r="O46222" s="223"/>
    </row>
    <row r="46223" spans="15:15" x14ac:dyDescent="0.2">
      <c r="O46223" s="223"/>
    </row>
    <row r="46224" spans="15:15" x14ac:dyDescent="0.2">
      <c r="O46224" s="223"/>
    </row>
    <row r="46225" spans="15:15" x14ac:dyDescent="0.2">
      <c r="O46225" s="223"/>
    </row>
    <row r="46226" spans="15:15" x14ac:dyDescent="0.2">
      <c r="O46226" s="223"/>
    </row>
    <row r="46227" spans="15:15" x14ac:dyDescent="0.2">
      <c r="O46227" s="223"/>
    </row>
    <row r="46228" spans="15:15" x14ac:dyDescent="0.2">
      <c r="O46228" s="223"/>
    </row>
    <row r="46229" spans="15:15" x14ac:dyDescent="0.2">
      <c r="O46229" s="223"/>
    </row>
    <row r="46230" spans="15:15" x14ac:dyDescent="0.2">
      <c r="O46230" s="223"/>
    </row>
    <row r="46231" spans="15:15" x14ac:dyDescent="0.2">
      <c r="O46231" s="223"/>
    </row>
    <row r="46232" spans="15:15" x14ac:dyDescent="0.2">
      <c r="O46232" s="223"/>
    </row>
    <row r="46233" spans="15:15" x14ac:dyDescent="0.2">
      <c r="O46233" s="223"/>
    </row>
    <row r="46234" spans="15:15" x14ac:dyDescent="0.2">
      <c r="O46234" s="223"/>
    </row>
    <row r="46235" spans="15:15" x14ac:dyDescent="0.2">
      <c r="O46235" s="223"/>
    </row>
    <row r="46236" spans="15:15" x14ac:dyDescent="0.2">
      <c r="O46236" s="223"/>
    </row>
    <row r="46237" spans="15:15" x14ac:dyDescent="0.2">
      <c r="O46237" s="223"/>
    </row>
    <row r="46238" spans="15:15" x14ac:dyDescent="0.2">
      <c r="O46238" s="223"/>
    </row>
    <row r="46239" spans="15:15" x14ac:dyDescent="0.2">
      <c r="O46239" s="223"/>
    </row>
    <row r="46240" spans="15:15" x14ac:dyDescent="0.2">
      <c r="O46240" s="223"/>
    </row>
    <row r="46241" spans="15:15" x14ac:dyDescent="0.2">
      <c r="O46241" s="223"/>
    </row>
    <row r="46242" spans="15:15" x14ac:dyDescent="0.2">
      <c r="O46242" s="223"/>
    </row>
    <row r="46243" spans="15:15" x14ac:dyDescent="0.2">
      <c r="O46243" s="223"/>
    </row>
    <row r="46244" spans="15:15" x14ac:dyDescent="0.2">
      <c r="O46244" s="223"/>
    </row>
    <row r="46245" spans="15:15" x14ac:dyDescent="0.2">
      <c r="O46245" s="223"/>
    </row>
    <row r="46246" spans="15:15" x14ac:dyDescent="0.2">
      <c r="O46246" s="223"/>
    </row>
    <row r="46247" spans="15:15" x14ac:dyDescent="0.2">
      <c r="O46247" s="223"/>
    </row>
    <row r="46248" spans="15:15" x14ac:dyDescent="0.2">
      <c r="O46248" s="223"/>
    </row>
    <row r="46249" spans="15:15" x14ac:dyDescent="0.2">
      <c r="O46249" s="223"/>
    </row>
    <row r="46250" spans="15:15" x14ac:dyDescent="0.2">
      <c r="O46250" s="223"/>
    </row>
    <row r="46251" spans="15:15" x14ac:dyDescent="0.2">
      <c r="O46251" s="223"/>
    </row>
    <row r="46252" spans="15:15" x14ac:dyDescent="0.2">
      <c r="O46252" s="223"/>
    </row>
    <row r="46253" spans="15:15" x14ac:dyDescent="0.2">
      <c r="O46253" s="223"/>
    </row>
    <row r="46254" spans="15:15" x14ac:dyDescent="0.2">
      <c r="O46254" s="223"/>
    </row>
    <row r="46255" spans="15:15" x14ac:dyDescent="0.2">
      <c r="O46255" s="223"/>
    </row>
    <row r="46256" spans="15:15" x14ac:dyDescent="0.2">
      <c r="O46256" s="223"/>
    </row>
    <row r="46257" spans="15:15" x14ac:dyDescent="0.2">
      <c r="O46257" s="223"/>
    </row>
    <row r="46258" spans="15:15" x14ac:dyDescent="0.2">
      <c r="O46258" s="223"/>
    </row>
    <row r="46259" spans="15:15" x14ac:dyDescent="0.2">
      <c r="O46259" s="223"/>
    </row>
    <row r="46260" spans="15:15" x14ac:dyDescent="0.2">
      <c r="O46260" s="223"/>
    </row>
    <row r="46261" spans="15:15" x14ac:dyDescent="0.2">
      <c r="O46261" s="223"/>
    </row>
    <row r="46262" spans="15:15" x14ac:dyDescent="0.2">
      <c r="O46262" s="223"/>
    </row>
    <row r="46263" spans="15:15" x14ac:dyDescent="0.2">
      <c r="O46263" s="223"/>
    </row>
    <row r="46264" spans="15:15" x14ac:dyDescent="0.2">
      <c r="O46264" s="223"/>
    </row>
    <row r="46265" spans="15:15" x14ac:dyDescent="0.2">
      <c r="O46265" s="223"/>
    </row>
    <row r="46266" spans="15:15" x14ac:dyDescent="0.2">
      <c r="O46266" s="223"/>
    </row>
    <row r="46267" spans="15:15" x14ac:dyDescent="0.2">
      <c r="O46267" s="223"/>
    </row>
    <row r="46268" spans="15:15" x14ac:dyDescent="0.2">
      <c r="O46268" s="223"/>
    </row>
    <row r="46269" spans="15:15" x14ac:dyDescent="0.2">
      <c r="O46269" s="223"/>
    </row>
    <row r="46270" spans="15:15" x14ac:dyDescent="0.2">
      <c r="O46270" s="223"/>
    </row>
    <row r="46271" spans="15:15" x14ac:dyDescent="0.2">
      <c r="O46271" s="223"/>
    </row>
    <row r="46272" spans="15:15" x14ac:dyDescent="0.2">
      <c r="O46272" s="223"/>
    </row>
    <row r="46273" spans="15:15" x14ac:dyDescent="0.2">
      <c r="O46273" s="223"/>
    </row>
    <row r="46274" spans="15:15" x14ac:dyDescent="0.2">
      <c r="O46274" s="223"/>
    </row>
    <row r="46275" spans="15:15" x14ac:dyDescent="0.2">
      <c r="O46275" s="223"/>
    </row>
    <row r="46276" spans="15:15" x14ac:dyDescent="0.2">
      <c r="O46276" s="223"/>
    </row>
    <row r="46277" spans="15:15" x14ac:dyDescent="0.2">
      <c r="O46277" s="223"/>
    </row>
    <row r="46278" spans="15:15" x14ac:dyDescent="0.2">
      <c r="O46278" s="223"/>
    </row>
    <row r="46279" spans="15:15" x14ac:dyDescent="0.2">
      <c r="O46279" s="223"/>
    </row>
    <row r="46280" spans="15:15" x14ac:dyDescent="0.2">
      <c r="O46280" s="223"/>
    </row>
    <row r="46281" spans="15:15" x14ac:dyDescent="0.2">
      <c r="O46281" s="223"/>
    </row>
    <row r="46282" spans="15:15" x14ac:dyDescent="0.2">
      <c r="O46282" s="223"/>
    </row>
    <row r="46283" spans="15:15" x14ac:dyDescent="0.2">
      <c r="O46283" s="223"/>
    </row>
    <row r="46284" spans="15:15" x14ac:dyDescent="0.2">
      <c r="O46284" s="223"/>
    </row>
    <row r="46285" spans="15:15" x14ac:dyDescent="0.2">
      <c r="O46285" s="223"/>
    </row>
    <row r="46286" spans="15:15" x14ac:dyDescent="0.2">
      <c r="O46286" s="223"/>
    </row>
    <row r="46287" spans="15:15" x14ac:dyDescent="0.2">
      <c r="O46287" s="223"/>
    </row>
    <row r="46288" spans="15:15" x14ac:dyDescent="0.2">
      <c r="O46288" s="223"/>
    </row>
    <row r="46289" spans="15:15" x14ac:dyDescent="0.2">
      <c r="O46289" s="223"/>
    </row>
    <row r="46290" spans="15:15" x14ac:dyDescent="0.2">
      <c r="O46290" s="223"/>
    </row>
    <row r="46291" spans="15:15" x14ac:dyDescent="0.2">
      <c r="O46291" s="223"/>
    </row>
    <row r="46292" spans="15:15" x14ac:dyDescent="0.2">
      <c r="O46292" s="223"/>
    </row>
    <row r="46293" spans="15:15" x14ac:dyDescent="0.2">
      <c r="O46293" s="223"/>
    </row>
    <row r="46294" spans="15:15" x14ac:dyDescent="0.2">
      <c r="O46294" s="223"/>
    </row>
    <row r="46295" spans="15:15" x14ac:dyDescent="0.2">
      <c r="O46295" s="223"/>
    </row>
    <row r="46296" spans="15:15" x14ac:dyDescent="0.2">
      <c r="O46296" s="223"/>
    </row>
    <row r="46297" spans="15:15" x14ac:dyDescent="0.2">
      <c r="O46297" s="223"/>
    </row>
    <row r="46298" spans="15:15" x14ac:dyDescent="0.2">
      <c r="O46298" s="223"/>
    </row>
    <row r="46299" spans="15:15" x14ac:dyDescent="0.2">
      <c r="O46299" s="223"/>
    </row>
    <row r="46300" spans="15:15" x14ac:dyDescent="0.2">
      <c r="O46300" s="223"/>
    </row>
    <row r="46301" spans="15:15" x14ac:dyDescent="0.2">
      <c r="O46301" s="223"/>
    </row>
    <row r="46302" spans="15:15" x14ac:dyDescent="0.2">
      <c r="O46302" s="223"/>
    </row>
    <row r="46303" spans="15:15" x14ac:dyDescent="0.2">
      <c r="O46303" s="223"/>
    </row>
    <row r="46304" spans="15:15" x14ac:dyDescent="0.2">
      <c r="O46304" s="223"/>
    </row>
    <row r="46305" spans="15:15" x14ac:dyDescent="0.2">
      <c r="O46305" s="223"/>
    </row>
    <row r="46306" spans="15:15" x14ac:dyDescent="0.2">
      <c r="O46306" s="223"/>
    </row>
    <row r="46307" spans="15:15" x14ac:dyDescent="0.2">
      <c r="O46307" s="223"/>
    </row>
    <row r="46308" spans="15:15" x14ac:dyDescent="0.2">
      <c r="O46308" s="223"/>
    </row>
    <row r="46309" spans="15:15" x14ac:dyDescent="0.2">
      <c r="O46309" s="223"/>
    </row>
    <row r="46310" spans="15:15" x14ac:dyDescent="0.2">
      <c r="O46310" s="223"/>
    </row>
    <row r="46311" spans="15:15" x14ac:dyDescent="0.2">
      <c r="O46311" s="223"/>
    </row>
    <row r="46312" spans="15:15" x14ac:dyDescent="0.2">
      <c r="O46312" s="223"/>
    </row>
    <row r="46313" spans="15:15" x14ac:dyDescent="0.2">
      <c r="O46313" s="223"/>
    </row>
    <row r="46314" spans="15:15" x14ac:dyDescent="0.2">
      <c r="O46314" s="223"/>
    </row>
    <row r="46315" spans="15:15" x14ac:dyDescent="0.2">
      <c r="O46315" s="223"/>
    </row>
    <row r="46316" spans="15:15" x14ac:dyDescent="0.2">
      <c r="O46316" s="223"/>
    </row>
    <row r="46317" spans="15:15" x14ac:dyDescent="0.2">
      <c r="O46317" s="223"/>
    </row>
    <row r="46318" spans="15:15" x14ac:dyDescent="0.2">
      <c r="O46318" s="223"/>
    </row>
    <row r="46319" spans="15:15" x14ac:dyDescent="0.2">
      <c r="O46319" s="223"/>
    </row>
    <row r="46320" spans="15:15" x14ac:dyDescent="0.2">
      <c r="O46320" s="223"/>
    </row>
    <row r="46321" spans="15:15" x14ac:dyDescent="0.2">
      <c r="O46321" s="223"/>
    </row>
    <row r="46322" spans="15:15" x14ac:dyDescent="0.2">
      <c r="O46322" s="223"/>
    </row>
    <row r="46323" spans="15:15" x14ac:dyDescent="0.2">
      <c r="O46323" s="223"/>
    </row>
    <row r="46324" spans="15:15" x14ac:dyDescent="0.2">
      <c r="O46324" s="223"/>
    </row>
    <row r="46325" spans="15:15" x14ac:dyDescent="0.2">
      <c r="O46325" s="223"/>
    </row>
    <row r="46326" spans="15:15" x14ac:dyDescent="0.2">
      <c r="O46326" s="223"/>
    </row>
    <row r="46327" spans="15:15" x14ac:dyDescent="0.2">
      <c r="O46327" s="223"/>
    </row>
    <row r="46328" spans="15:15" x14ac:dyDescent="0.2">
      <c r="O46328" s="223"/>
    </row>
    <row r="46329" spans="15:15" x14ac:dyDescent="0.2">
      <c r="O46329" s="223"/>
    </row>
    <row r="46330" spans="15:15" x14ac:dyDescent="0.2">
      <c r="O46330" s="223"/>
    </row>
    <row r="46331" spans="15:15" x14ac:dyDescent="0.2">
      <c r="O46331" s="223"/>
    </row>
    <row r="46332" spans="15:15" x14ac:dyDescent="0.2">
      <c r="O46332" s="223"/>
    </row>
    <row r="46333" spans="15:15" x14ac:dyDescent="0.2">
      <c r="O46333" s="223"/>
    </row>
    <row r="46334" spans="15:15" x14ac:dyDescent="0.2">
      <c r="O46334" s="223"/>
    </row>
    <row r="46335" spans="15:15" x14ac:dyDescent="0.2">
      <c r="O46335" s="223"/>
    </row>
    <row r="46336" spans="15:15" x14ac:dyDescent="0.2">
      <c r="O46336" s="223"/>
    </row>
    <row r="46337" spans="15:15" x14ac:dyDescent="0.2">
      <c r="O46337" s="223"/>
    </row>
    <row r="46338" spans="15:15" x14ac:dyDescent="0.2">
      <c r="O46338" s="223"/>
    </row>
    <row r="46339" spans="15:15" x14ac:dyDescent="0.2">
      <c r="O46339" s="223"/>
    </row>
    <row r="46340" spans="15:15" x14ac:dyDescent="0.2">
      <c r="O46340" s="223"/>
    </row>
    <row r="46341" spans="15:15" x14ac:dyDescent="0.2">
      <c r="O46341" s="223"/>
    </row>
    <row r="46342" spans="15:15" x14ac:dyDescent="0.2">
      <c r="O46342" s="223"/>
    </row>
    <row r="46343" spans="15:15" x14ac:dyDescent="0.2">
      <c r="O46343" s="223"/>
    </row>
    <row r="46344" spans="15:15" x14ac:dyDescent="0.2">
      <c r="O46344" s="223"/>
    </row>
    <row r="46345" spans="15:15" x14ac:dyDescent="0.2">
      <c r="O46345" s="223"/>
    </row>
    <row r="46346" spans="15:15" x14ac:dyDescent="0.2">
      <c r="O46346" s="223"/>
    </row>
    <row r="46347" spans="15:15" x14ac:dyDescent="0.2">
      <c r="O46347" s="223"/>
    </row>
    <row r="46348" spans="15:15" x14ac:dyDescent="0.2">
      <c r="O46348" s="223"/>
    </row>
    <row r="46349" spans="15:15" x14ac:dyDescent="0.2">
      <c r="O46349" s="223"/>
    </row>
    <row r="46350" spans="15:15" x14ac:dyDescent="0.2">
      <c r="O46350" s="223"/>
    </row>
    <row r="46351" spans="15:15" x14ac:dyDescent="0.2">
      <c r="O46351" s="223"/>
    </row>
    <row r="46352" spans="15:15" x14ac:dyDescent="0.2">
      <c r="O46352" s="223"/>
    </row>
    <row r="46353" spans="15:15" x14ac:dyDescent="0.2">
      <c r="O46353" s="223"/>
    </row>
    <row r="46354" spans="15:15" x14ac:dyDescent="0.2">
      <c r="O46354" s="223"/>
    </row>
    <row r="46355" spans="15:15" x14ac:dyDescent="0.2">
      <c r="O46355" s="223"/>
    </row>
    <row r="46356" spans="15:15" x14ac:dyDescent="0.2">
      <c r="O46356" s="223"/>
    </row>
    <row r="46357" spans="15:15" x14ac:dyDescent="0.2">
      <c r="O46357" s="223"/>
    </row>
    <row r="46358" spans="15:15" x14ac:dyDescent="0.2">
      <c r="O46358" s="223"/>
    </row>
    <row r="46359" spans="15:15" x14ac:dyDescent="0.2">
      <c r="O46359" s="223"/>
    </row>
    <row r="46360" spans="15:15" x14ac:dyDescent="0.2">
      <c r="O46360" s="223"/>
    </row>
    <row r="46361" spans="15:15" x14ac:dyDescent="0.2">
      <c r="O46361" s="223"/>
    </row>
    <row r="46362" spans="15:15" x14ac:dyDescent="0.2">
      <c r="O46362" s="223"/>
    </row>
    <row r="46363" spans="15:15" x14ac:dyDescent="0.2">
      <c r="O46363" s="223"/>
    </row>
    <row r="46364" spans="15:15" x14ac:dyDescent="0.2">
      <c r="O46364" s="223"/>
    </row>
    <row r="46365" spans="15:15" x14ac:dyDescent="0.2">
      <c r="O46365" s="223"/>
    </row>
    <row r="46366" spans="15:15" x14ac:dyDescent="0.2">
      <c r="O46366" s="223"/>
    </row>
    <row r="46367" spans="15:15" x14ac:dyDescent="0.2">
      <c r="O46367" s="223"/>
    </row>
    <row r="46368" spans="15:15" x14ac:dyDescent="0.2">
      <c r="O46368" s="223"/>
    </row>
    <row r="46369" spans="15:15" x14ac:dyDescent="0.2">
      <c r="O46369" s="223"/>
    </row>
    <row r="46370" spans="15:15" x14ac:dyDescent="0.2">
      <c r="O46370" s="223"/>
    </row>
    <row r="46371" spans="15:15" x14ac:dyDescent="0.2">
      <c r="O46371" s="223"/>
    </row>
    <row r="46372" spans="15:15" x14ac:dyDescent="0.2">
      <c r="O46372" s="223"/>
    </row>
    <row r="46373" spans="15:15" x14ac:dyDescent="0.2">
      <c r="O46373" s="223"/>
    </row>
    <row r="46374" spans="15:15" x14ac:dyDescent="0.2">
      <c r="O46374" s="223"/>
    </row>
    <row r="46375" spans="15:15" x14ac:dyDescent="0.2">
      <c r="O46375" s="223"/>
    </row>
    <row r="46376" spans="15:15" x14ac:dyDescent="0.2">
      <c r="O46376" s="223"/>
    </row>
    <row r="46377" spans="15:15" x14ac:dyDescent="0.2">
      <c r="O46377" s="223"/>
    </row>
    <row r="46378" spans="15:15" x14ac:dyDescent="0.2">
      <c r="O46378" s="223"/>
    </row>
    <row r="46379" spans="15:15" x14ac:dyDescent="0.2">
      <c r="O46379" s="223"/>
    </row>
    <row r="46380" spans="15:15" x14ac:dyDescent="0.2">
      <c r="O46380" s="223"/>
    </row>
    <row r="46381" spans="15:15" x14ac:dyDescent="0.2">
      <c r="O46381" s="223"/>
    </row>
    <row r="46382" spans="15:15" x14ac:dyDescent="0.2">
      <c r="O46382" s="223"/>
    </row>
    <row r="46383" spans="15:15" x14ac:dyDescent="0.2">
      <c r="O46383" s="223"/>
    </row>
    <row r="46384" spans="15:15" x14ac:dyDescent="0.2">
      <c r="O46384" s="223"/>
    </row>
    <row r="46385" spans="15:15" x14ac:dyDescent="0.2">
      <c r="O46385" s="223"/>
    </row>
    <row r="46386" spans="15:15" x14ac:dyDescent="0.2">
      <c r="O46386" s="223"/>
    </row>
    <row r="46387" spans="15:15" x14ac:dyDescent="0.2">
      <c r="O46387" s="223"/>
    </row>
    <row r="46388" spans="15:15" x14ac:dyDescent="0.2">
      <c r="O46388" s="223"/>
    </row>
    <row r="46389" spans="15:15" x14ac:dyDescent="0.2">
      <c r="O46389" s="223"/>
    </row>
    <row r="46390" spans="15:15" x14ac:dyDescent="0.2">
      <c r="O46390" s="223"/>
    </row>
    <row r="46391" spans="15:15" x14ac:dyDescent="0.2">
      <c r="O46391" s="223"/>
    </row>
    <row r="46392" spans="15:15" x14ac:dyDescent="0.2">
      <c r="O46392" s="223"/>
    </row>
    <row r="46393" spans="15:15" x14ac:dyDescent="0.2">
      <c r="O46393" s="223"/>
    </row>
    <row r="46394" spans="15:15" x14ac:dyDescent="0.2">
      <c r="O46394" s="223"/>
    </row>
    <row r="46395" spans="15:15" x14ac:dyDescent="0.2">
      <c r="O46395" s="223"/>
    </row>
    <row r="46396" spans="15:15" x14ac:dyDescent="0.2">
      <c r="O46396" s="223"/>
    </row>
    <row r="46397" spans="15:15" x14ac:dyDescent="0.2">
      <c r="O46397" s="223"/>
    </row>
    <row r="46398" spans="15:15" x14ac:dyDescent="0.2">
      <c r="O46398" s="223"/>
    </row>
    <row r="46399" spans="15:15" x14ac:dyDescent="0.2">
      <c r="O46399" s="223"/>
    </row>
    <row r="46400" spans="15:15" x14ac:dyDescent="0.2">
      <c r="O46400" s="223"/>
    </row>
    <row r="46401" spans="15:15" x14ac:dyDescent="0.2">
      <c r="O46401" s="223"/>
    </row>
    <row r="46402" spans="15:15" x14ac:dyDescent="0.2">
      <c r="O46402" s="223"/>
    </row>
    <row r="46403" spans="15:15" x14ac:dyDescent="0.2">
      <c r="O46403" s="223"/>
    </row>
    <row r="46404" spans="15:15" x14ac:dyDescent="0.2">
      <c r="O46404" s="223"/>
    </row>
    <row r="46405" spans="15:15" x14ac:dyDescent="0.2">
      <c r="O46405" s="223"/>
    </row>
    <row r="46406" spans="15:15" x14ac:dyDescent="0.2">
      <c r="O46406" s="223"/>
    </row>
    <row r="46407" spans="15:15" x14ac:dyDescent="0.2">
      <c r="O46407" s="223"/>
    </row>
    <row r="46408" spans="15:15" x14ac:dyDescent="0.2">
      <c r="O46408" s="223"/>
    </row>
    <row r="46409" spans="15:15" x14ac:dyDescent="0.2">
      <c r="O46409" s="223"/>
    </row>
    <row r="46410" spans="15:15" x14ac:dyDescent="0.2">
      <c r="O46410" s="223"/>
    </row>
    <row r="46411" spans="15:15" x14ac:dyDescent="0.2">
      <c r="O46411" s="223"/>
    </row>
    <row r="46412" spans="15:15" x14ac:dyDescent="0.2">
      <c r="O46412" s="223"/>
    </row>
    <row r="46413" spans="15:15" x14ac:dyDescent="0.2">
      <c r="O46413" s="223"/>
    </row>
    <row r="46414" spans="15:15" x14ac:dyDescent="0.2">
      <c r="O46414" s="223"/>
    </row>
    <row r="46415" spans="15:15" x14ac:dyDescent="0.2">
      <c r="O46415" s="223"/>
    </row>
    <row r="46416" spans="15:15" x14ac:dyDescent="0.2">
      <c r="O46416" s="223"/>
    </row>
    <row r="46417" spans="15:15" x14ac:dyDescent="0.2">
      <c r="O46417" s="223"/>
    </row>
    <row r="46418" spans="15:15" x14ac:dyDescent="0.2">
      <c r="O46418" s="223"/>
    </row>
    <row r="46419" spans="15:15" x14ac:dyDescent="0.2">
      <c r="O46419" s="223"/>
    </row>
    <row r="46420" spans="15:15" x14ac:dyDescent="0.2">
      <c r="O46420" s="223"/>
    </row>
    <row r="46421" spans="15:15" x14ac:dyDescent="0.2">
      <c r="O46421" s="223"/>
    </row>
    <row r="46422" spans="15:15" x14ac:dyDescent="0.2">
      <c r="O46422" s="223"/>
    </row>
    <row r="46423" spans="15:15" x14ac:dyDescent="0.2">
      <c r="O46423" s="223"/>
    </row>
    <row r="46424" spans="15:15" x14ac:dyDescent="0.2">
      <c r="O46424" s="223"/>
    </row>
    <row r="46425" spans="15:15" x14ac:dyDescent="0.2">
      <c r="O46425" s="223"/>
    </row>
    <row r="46426" spans="15:15" x14ac:dyDescent="0.2">
      <c r="O46426" s="223"/>
    </row>
    <row r="46427" spans="15:15" x14ac:dyDescent="0.2">
      <c r="O46427" s="223"/>
    </row>
    <row r="46428" spans="15:15" x14ac:dyDescent="0.2">
      <c r="O46428" s="223"/>
    </row>
    <row r="46429" spans="15:15" x14ac:dyDescent="0.2">
      <c r="O46429" s="223"/>
    </row>
    <row r="46430" spans="15:15" x14ac:dyDescent="0.2">
      <c r="O46430" s="223"/>
    </row>
    <row r="46431" spans="15:15" x14ac:dyDescent="0.2">
      <c r="O46431" s="223"/>
    </row>
    <row r="46432" spans="15:15" x14ac:dyDescent="0.2">
      <c r="O46432" s="223"/>
    </row>
    <row r="46433" spans="15:15" x14ac:dyDescent="0.2">
      <c r="O46433" s="223"/>
    </row>
    <row r="46434" spans="15:15" x14ac:dyDescent="0.2">
      <c r="O46434" s="223"/>
    </row>
    <row r="46435" spans="15:15" x14ac:dyDescent="0.2">
      <c r="O46435" s="223"/>
    </row>
    <row r="46436" spans="15:15" x14ac:dyDescent="0.2">
      <c r="O46436" s="223"/>
    </row>
    <row r="46437" spans="15:15" x14ac:dyDescent="0.2">
      <c r="O46437" s="223"/>
    </row>
    <row r="46438" spans="15:15" x14ac:dyDescent="0.2">
      <c r="O46438" s="223"/>
    </row>
    <row r="46439" spans="15:15" x14ac:dyDescent="0.2">
      <c r="O46439" s="223"/>
    </row>
    <row r="46440" spans="15:15" x14ac:dyDescent="0.2">
      <c r="O46440" s="223"/>
    </row>
    <row r="46441" spans="15:15" x14ac:dyDescent="0.2">
      <c r="O46441" s="223"/>
    </row>
    <row r="46442" spans="15:15" x14ac:dyDescent="0.2">
      <c r="O46442" s="223"/>
    </row>
    <row r="46443" spans="15:15" x14ac:dyDescent="0.2">
      <c r="O46443" s="223"/>
    </row>
    <row r="46444" spans="15:15" x14ac:dyDescent="0.2">
      <c r="O46444" s="223"/>
    </row>
    <row r="46445" spans="15:15" x14ac:dyDescent="0.2">
      <c r="O46445" s="223"/>
    </row>
    <row r="46446" spans="15:15" x14ac:dyDescent="0.2">
      <c r="O46446" s="223"/>
    </row>
    <row r="46447" spans="15:15" x14ac:dyDescent="0.2">
      <c r="O46447" s="223"/>
    </row>
    <row r="46448" spans="15:15" x14ac:dyDescent="0.2">
      <c r="O46448" s="223"/>
    </row>
    <row r="46449" spans="15:15" x14ac:dyDescent="0.2">
      <c r="O46449" s="223"/>
    </row>
    <row r="46450" spans="15:15" x14ac:dyDescent="0.2">
      <c r="O46450" s="223"/>
    </row>
    <row r="46451" spans="15:15" x14ac:dyDescent="0.2">
      <c r="O46451" s="223"/>
    </row>
    <row r="46452" spans="15:15" x14ac:dyDescent="0.2">
      <c r="O46452" s="223"/>
    </row>
    <row r="46453" spans="15:15" x14ac:dyDescent="0.2">
      <c r="O46453" s="223"/>
    </row>
    <row r="46454" spans="15:15" x14ac:dyDescent="0.2">
      <c r="O46454" s="223"/>
    </row>
    <row r="46455" spans="15:15" x14ac:dyDescent="0.2">
      <c r="O46455" s="223"/>
    </row>
    <row r="46456" spans="15:15" x14ac:dyDescent="0.2">
      <c r="O46456" s="223"/>
    </row>
    <row r="46457" spans="15:15" x14ac:dyDescent="0.2">
      <c r="O46457" s="223"/>
    </row>
    <row r="46458" spans="15:15" x14ac:dyDescent="0.2">
      <c r="O46458" s="223"/>
    </row>
    <row r="46459" spans="15:15" x14ac:dyDescent="0.2">
      <c r="O46459" s="223"/>
    </row>
    <row r="46460" spans="15:15" x14ac:dyDescent="0.2">
      <c r="O46460" s="223"/>
    </row>
    <row r="46461" spans="15:15" x14ac:dyDescent="0.2">
      <c r="O46461" s="223"/>
    </row>
    <row r="46462" spans="15:15" x14ac:dyDescent="0.2">
      <c r="O46462" s="223"/>
    </row>
    <row r="46463" spans="15:15" x14ac:dyDescent="0.2">
      <c r="O46463" s="223"/>
    </row>
    <row r="46464" spans="15:15" x14ac:dyDescent="0.2">
      <c r="O46464" s="223"/>
    </row>
    <row r="46465" spans="15:15" x14ac:dyDescent="0.2">
      <c r="O46465" s="223"/>
    </row>
    <row r="46466" spans="15:15" x14ac:dyDescent="0.2">
      <c r="O46466" s="223"/>
    </row>
    <row r="46467" spans="15:15" x14ac:dyDescent="0.2">
      <c r="O46467" s="223"/>
    </row>
    <row r="46468" spans="15:15" x14ac:dyDescent="0.2">
      <c r="O46468" s="223"/>
    </row>
    <row r="46469" spans="15:15" x14ac:dyDescent="0.2">
      <c r="O46469" s="223"/>
    </row>
    <row r="46470" spans="15:15" x14ac:dyDescent="0.2">
      <c r="O46470" s="223"/>
    </row>
    <row r="46471" spans="15:15" x14ac:dyDescent="0.2">
      <c r="O46471" s="223"/>
    </row>
    <row r="46472" spans="15:15" x14ac:dyDescent="0.2">
      <c r="O46472" s="223"/>
    </row>
    <row r="46473" spans="15:15" x14ac:dyDescent="0.2">
      <c r="O46473" s="223"/>
    </row>
    <row r="46474" spans="15:15" x14ac:dyDescent="0.2">
      <c r="O46474" s="223"/>
    </row>
    <row r="46475" spans="15:15" x14ac:dyDescent="0.2">
      <c r="O46475" s="223"/>
    </row>
    <row r="46476" spans="15:15" x14ac:dyDescent="0.2">
      <c r="O46476" s="223"/>
    </row>
    <row r="46477" spans="15:15" x14ac:dyDescent="0.2">
      <c r="O46477" s="223"/>
    </row>
    <row r="46478" spans="15:15" x14ac:dyDescent="0.2">
      <c r="O46478" s="223"/>
    </row>
    <row r="46479" spans="15:15" x14ac:dyDescent="0.2">
      <c r="O46479" s="223"/>
    </row>
    <row r="46480" spans="15:15" x14ac:dyDescent="0.2">
      <c r="O46480" s="223"/>
    </row>
    <row r="46481" spans="15:15" x14ac:dyDescent="0.2">
      <c r="O46481" s="223"/>
    </row>
    <row r="46482" spans="15:15" x14ac:dyDescent="0.2">
      <c r="O46482" s="223"/>
    </row>
    <row r="46483" spans="15:15" x14ac:dyDescent="0.2">
      <c r="O46483" s="223"/>
    </row>
    <row r="46484" spans="15:15" x14ac:dyDescent="0.2">
      <c r="O46484" s="223"/>
    </row>
    <row r="46485" spans="15:15" x14ac:dyDescent="0.2">
      <c r="O46485" s="223"/>
    </row>
    <row r="46486" spans="15:15" x14ac:dyDescent="0.2">
      <c r="O46486" s="223"/>
    </row>
    <row r="46487" spans="15:15" x14ac:dyDescent="0.2">
      <c r="O46487" s="223"/>
    </row>
    <row r="46488" spans="15:15" x14ac:dyDescent="0.2">
      <c r="O46488" s="223"/>
    </row>
    <row r="46489" spans="15:15" x14ac:dyDescent="0.2">
      <c r="O46489" s="223"/>
    </row>
    <row r="46490" spans="15:15" x14ac:dyDescent="0.2">
      <c r="O46490" s="223"/>
    </row>
    <row r="46491" spans="15:15" x14ac:dyDescent="0.2">
      <c r="O46491" s="223"/>
    </row>
    <row r="46492" spans="15:15" x14ac:dyDescent="0.2">
      <c r="O46492" s="223"/>
    </row>
    <row r="46493" spans="15:15" x14ac:dyDescent="0.2">
      <c r="O46493" s="223"/>
    </row>
    <row r="46494" spans="15:15" x14ac:dyDescent="0.2">
      <c r="O46494" s="223"/>
    </row>
    <row r="46495" spans="15:15" x14ac:dyDescent="0.2">
      <c r="O46495" s="223"/>
    </row>
    <row r="46496" spans="15:15" x14ac:dyDescent="0.2">
      <c r="O46496" s="223"/>
    </row>
    <row r="46497" spans="15:15" x14ac:dyDescent="0.2">
      <c r="O46497" s="223"/>
    </row>
    <row r="46498" spans="15:15" x14ac:dyDescent="0.2">
      <c r="O46498" s="223"/>
    </row>
    <row r="46499" spans="15:15" x14ac:dyDescent="0.2">
      <c r="O46499" s="223"/>
    </row>
    <row r="46500" spans="15:15" x14ac:dyDescent="0.2">
      <c r="O46500" s="223"/>
    </row>
    <row r="46501" spans="15:15" x14ac:dyDescent="0.2">
      <c r="O46501" s="223"/>
    </row>
    <row r="46502" spans="15:15" x14ac:dyDescent="0.2">
      <c r="O46502" s="223"/>
    </row>
    <row r="46503" spans="15:15" x14ac:dyDescent="0.2">
      <c r="O46503" s="223"/>
    </row>
    <row r="46504" spans="15:15" x14ac:dyDescent="0.2">
      <c r="O46504" s="223"/>
    </row>
    <row r="46505" spans="15:15" x14ac:dyDescent="0.2">
      <c r="O46505" s="223"/>
    </row>
    <row r="46506" spans="15:15" x14ac:dyDescent="0.2">
      <c r="O46506" s="223"/>
    </row>
    <row r="46507" spans="15:15" x14ac:dyDescent="0.2">
      <c r="O46507" s="223"/>
    </row>
    <row r="46508" spans="15:15" x14ac:dyDescent="0.2">
      <c r="O46508" s="223"/>
    </row>
    <row r="46509" spans="15:15" x14ac:dyDescent="0.2">
      <c r="O46509" s="223"/>
    </row>
    <row r="46510" spans="15:15" x14ac:dyDescent="0.2">
      <c r="O46510" s="223"/>
    </row>
    <row r="46511" spans="15:15" x14ac:dyDescent="0.2">
      <c r="O46511" s="223"/>
    </row>
    <row r="46512" spans="15:15" x14ac:dyDescent="0.2">
      <c r="O46512" s="223"/>
    </row>
    <row r="46513" spans="15:15" x14ac:dyDescent="0.2">
      <c r="O46513" s="223"/>
    </row>
    <row r="46514" spans="15:15" x14ac:dyDescent="0.2">
      <c r="O46514" s="223"/>
    </row>
    <row r="46515" spans="15:15" x14ac:dyDescent="0.2">
      <c r="O46515" s="223"/>
    </row>
    <row r="46516" spans="15:15" x14ac:dyDescent="0.2">
      <c r="O46516" s="223"/>
    </row>
    <row r="46517" spans="15:15" x14ac:dyDescent="0.2">
      <c r="O46517" s="223"/>
    </row>
    <row r="46518" spans="15:15" x14ac:dyDescent="0.2">
      <c r="O46518" s="223"/>
    </row>
    <row r="46519" spans="15:15" x14ac:dyDescent="0.2">
      <c r="O46519" s="223"/>
    </row>
    <row r="46520" spans="15:15" x14ac:dyDescent="0.2">
      <c r="O46520" s="223"/>
    </row>
    <row r="46521" spans="15:15" x14ac:dyDescent="0.2">
      <c r="O46521" s="223"/>
    </row>
    <row r="46522" spans="15:15" x14ac:dyDescent="0.2">
      <c r="O46522" s="223"/>
    </row>
    <row r="46523" spans="15:15" x14ac:dyDescent="0.2">
      <c r="O46523" s="223"/>
    </row>
    <row r="46524" spans="15:15" x14ac:dyDescent="0.2">
      <c r="O46524" s="223"/>
    </row>
    <row r="46525" spans="15:15" x14ac:dyDescent="0.2">
      <c r="O46525" s="223"/>
    </row>
    <row r="46526" spans="15:15" x14ac:dyDescent="0.2">
      <c r="O46526" s="223"/>
    </row>
    <row r="46527" spans="15:15" x14ac:dyDescent="0.2">
      <c r="O46527" s="223"/>
    </row>
    <row r="46528" spans="15:15" x14ac:dyDescent="0.2">
      <c r="O46528" s="223"/>
    </row>
    <row r="46529" spans="15:15" x14ac:dyDescent="0.2">
      <c r="O46529" s="223"/>
    </row>
    <row r="46530" spans="15:15" x14ac:dyDescent="0.2">
      <c r="O46530" s="223"/>
    </row>
    <row r="46531" spans="15:15" x14ac:dyDescent="0.2">
      <c r="O46531" s="223"/>
    </row>
    <row r="46532" spans="15:15" x14ac:dyDescent="0.2">
      <c r="O46532" s="223"/>
    </row>
    <row r="46533" spans="15:15" x14ac:dyDescent="0.2">
      <c r="O46533" s="223"/>
    </row>
    <row r="46534" spans="15:15" x14ac:dyDescent="0.2">
      <c r="O46534" s="223"/>
    </row>
    <row r="46535" spans="15:15" x14ac:dyDescent="0.2">
      <c r="O46535" s="223"/>
    </row>
    <row r="46536" spans="15:15" x14ac:dyDescent="0.2">
      <c r="O46536" s="223"/>
    </row>
    <row r="46537" spans="15:15" x14ac:dyDescent="0.2">
      <c r="O46537" s="223"/>
    </row>
    <row r="46538" spans="15:15" x14ac:dyDescent="0.2">
      <c r="O46538" s="223"/>
    </row>
    <row r="46539" spans="15:15" x14ac:dyDescent="0.2">
      <c r="O46539" s="223"/>
    </row>
    <row r="46540" spans="15:15" x14ac:dyDescent="0.2">
      <c r="O46540" s="223"/>
    </row>
    <row r="46541" spans="15:15" x14ac:dyDescent="0.2">
      <c r="O46541" s="223"/>
    </row>
    <row r="46542" spans="15:15" x14ac:dyDescent="0.2">
      <c r="O46542" s="223"/>
    </row>
    <row r="46543" spans="15:15" x14ac:dyDescent="0.2">
      <c r="O46543" s="223"/>
    </row>
    <row r="46544" spans="15:15" x14ac:dyDescent="0.2">
      <c r="O46544" s="223"/>
    </row>
    <row r="46545" spans="15:15" x14ac:dyDescent="0.2">
      <c r="O46545" s="223"/>
    </row>
    <row r="46546" spans="15:15" x14ac:dyDescent="0.2">
      <c r="O46546" s="223"/>
    </row>
    <row r="46547" spans="15:15" x14ac:dyDescent="0.2">
      <c r="O46547" s="223"/>
    </row>
    <row r="46548" spans="15:15" x14ac:dyDescent="0.2">
      <c r="O46548" s="223"/>
    </row>
    <row r="46549" spans="15:15" x14ac:dyDescent="0.2">
      <c r="O46549" s="223"/>
    </row>
    <row r="46550" spans="15:15" x14ac:dyDescent="0.2">
      <c r="O46550" s="223"/>
    </row>
    <row r="46551" spans="15:15" x14ac:dyDescent="0.2">
      <c r="O46551" s="223"/>
    </row>
    <row r="46552" spans="15:15" x14ac:dyDescent="0.2">
      <c r="O46552" s="223"/>
    </row>
    <row r="46553" spans="15:15" x14ac:dyDescent="0.2">
      <c r="O46553" s="223"/>
    </row>
    <row r="46554" spans="15:15" x14ac:dyDescent="0.2">
      <c r="O46554" s="223"/>
    </row>
    <row r="46555" spans="15:15" x14ac:dyDescent="0.2">
      <c r="O46555" s="223"/>
    </row>
    <row r="46556" spans="15:15" x14ac:dyDescent="0.2">
      <c r="O46556" s="223"/>
    </row>
    <row r="46557" spans="15:15" x14ac:dyDescent="0.2">
      <c r="O46557" s="223"/>
    </row>
    <row r="46558" spans="15:15" x14ac:dyDescent="0.2">
      <c r="O46558" s="223"/>
    </row>
    <row r="46559" spans="15:15" x14ac:dyDescent="0.2">
      <c r="O46559" s="223"/>
    </row>
    <row r="46560" spans="15:15" x14ac:dyDescent="0.2">
      <c r="O46560" s="223"/>
    </row>
    <row r="46561" spans="15:15" x14ac:dyDescent="0.2">
      <c r="O46561" s="223"/>
    </row>
    <row r="46562" spans="15:15" x14ac:dyDescent="0.2">
      <c r="O46562" s="223"/>
    </row>
    <row r="46563" spans="15:15" x14ac:dyDescent="0.2">
      <c r="O46563" s="223"/>
    </row>
    <row r="46564" spans="15:15" x14ac:dyDescent="0.2">
      <c r="O46564" s="223"/>
    </row>
    <row r="46565" spans="15:15" x14ac:dyDescent="0.2">
      <c r="O46565" s="223"/>
    </row>
    <row r="46566" spans="15:15" x14ac:dyDescent="0.2">
      <c r="O46566" s="223"/>
    </row>
    <row r="46567" spans="15:15" x14ac:dyDescent="0.2">
      <c r="O46567" s="223"/>
    </row>
    <row r="46568" spans="15:15" x14ac:dyDescent="0.2">
      <c r="O46568" s="223"/>
    </row>
    <row r="46569" spans="15:15" x14ac:dyDescent="0.2">
      <c r="O46569" s="223"/>
    </row>
    <row r="46570" spans="15:15" x14ac:dyDescent="0.2">
      <c r="O46570" s="223"/>
    </row>
    <row r="46571" spans="15:15" x14ac:dyDescent="0.2">
      <c r="O46571" s="223"/>
    </row>
    <row r="46572" spans="15:15" x14ac:dyDescent="0.2">
      <c r="O46572" s="223"/>
    </row>
    <row r="46573" spans="15:15" x14ac:dyDescent="0.2">
      <c r="O46573" s="223"/>
    </row>
    <row r="46574" spans="15:15" x14ac:dyDescent="0.2">
      <c r="O46574" s="223"/>
    </row>
    <row r="46575" spans="15:15" x14ac:dyDescent="0.2">
      <c r="O46575" s="223"/>
    </row>
    <row r="46576" spans="15:15" x14ac:dyDescent="0.2">
      <c r="O46576" s="223"/>
    </row>
    <row r="46577" spans="15:15" x14ac:dyDescent="0.2">
      <c r="O46577" s="223"/>
    </row>
    <row r="46578" spans="15:15" x14ac:dyDescent="0.2">
      <c r="O46578" s="223"/>
    </row>
    <row r="46579" spans="15:15" x14ac:dyDescent="0.2">
      <c r="O46579" s="223"/>
    </row>
    <row r="46580" spans="15:15" x14ac:dyDescent="0.2">
      <c r="O46580" s="223"/>
    </row>
    <row r="46581" spans="15:15" x14ac:dyDescent="0.2">
      <c r="O46581" s="223"/>
    </row>
    <row r="46582" spans="15:15" x14ac:dyDescent="0.2">
      <c r="O46582" s="223"/>
    </row>
    <row r="46583" spans="15:15" x14ac:dyDescent="0.2">
      <c r="O46583" s="223"/>
    </row>
    <row r="46584" spans="15:15" x14ac:dyDescent="0.2">
      <c r="O46584" s="223"/>
    </row>
    <row r="46585" spans="15:15" x14ac:dyDescent="0.2">
      <c r="O46585" s="223"/>
    </row>
    <row r="46586" spans="15:15" x14ac:dyDescent="0.2">
      <c r="O46586" s="223"/>
    </row>
    <row r="46587" spans="15:15" x14ac:dyDescent="0.2">
      <c r="O46587" s="223"/>
    </row>
    <row r="46588" spans="15:15" x14ac:dyDescent="0.2">
      <c r="O46588" s="223"/>
    </row>
    <row r="46589" spans="15:15" x14ac:dyDescent="0.2">
      <c r="O46589" s="223"/>
    </row>
    <row r="46590" spans="15:15" x14ac:dyDescent="0.2">
      <c r="O46590" s="223"/>
    </row>
    <row r="46591" spans="15:15" x14ac:dyDescent="0.2">
      <c r="O46591" s="223"/>
    </row>
    <row r="46592" spans="15:15" x14ac:dyDescent="0.2">
      <c r="O46592" s="223"/>
    </row>
    <row r="46593" spans="15:15" x14ac:dyDescent="0.2">
      <c r="O46593" s="223"/>
    </row>
    <row r="46594" spans="15:15" x14ac:dyDescent="0.2">
      <c r="O46594" s="223"/>
    </row>
    <row r="46595" spans="15:15" x14ac:dyDescent="0.2">
      <c r="O46595" s="223"/>
    </row>
    <row r="46596" spans="15:15" x14ac:dyDescent="0.2">
      <c r="O46596" s="223"/>
    </row>
    <row r="46597" spans="15:15" x14ac:dyDescent="0.2">
      <c r="O46597" s="223"/>
    </row>
    <row r="46598" spans="15:15" x14ac:dyDescent="0.2">
      <c r="O46598" s="223"/>
    </row>
    <row r="46599" spans="15:15" x14ac:dyDescent="0.2">
      <c r="O46599" s="223"/>
    </row>
    <row r="46600" spans="15:15" x14ac:dyDescent="0.2">
      <c r="O46600" s="223"/>
    </row>
    <row r="46601" spans="15:15" x14ac:dyDescent="0.2">
      <c r="O46601" s="223"/>
    </row>
    <row r="46602" spans="15:15" x14ac:dyDescent="0.2">
      <c r="O46602" s="223"/>
    </row>
    <row r="46603" spans="15:15" x14ac:dyDescent="0.2">
      <c r="O46603" s="223"/>
    </row>
    <row r="46604" spans="15:15" x14ac:dyDescent="0.2">
      <c r="O46604" s="223"/>
    </row>
    <row r="46605" spans="15:15" x14ac:dyDescent="0.2">
      <c r="O46605" s="223"/>
    </row>
    <row r="46606" spans="15:15" x14ac:dyDescent="0.2">
      <c r="O46606" s="223"/>
    </row>
    <row r="46607" spans="15:15" x14ac:dyDescent="0.2">
      <c r="O46607" s="223"/>
    </row>
    <row r="46608" spans="15:15" x14ac:dyDescent="0.2">
      <c r="O46608" s="223"/>
    </row>
    <row r="46609" spans="15:15" x14ac:dyDescent="0.2">
      <c r="O46609" s="223"/>
    </row>
    <row r="46610" spans="15:15" x14ac:dyDescent="0.2">
      <c r="O46610" s="223"/>
    </row>
    <row r="46611" spans="15:15" x14ac:dyDescent="0.2">
      <c r="O46611" s="223"/>
    </row>
    <row r="46612" spans="15:15" x14ac:dyDescent="0.2">
      <c r="O46612" s="223"/>
    </row>
    <row r="46613" spans="15:15" x14ac:dyDescent="0.2">
      <c r="O46613" s="223"/>
    </row>
    <row r="46614" spans="15:15" x14ac:dyDescent="0.2">
      <c r="O46614" s="223"/>
    </row>
    <row r="46615" spans="15:15" x14ac:dyDescent="0.2">
      <c r="O46615" s="223"/>
    </row>
    <row r="46616" spans="15:15" x14ac:dyDescent="0.2">
      <c r="O46616" s="223"/>
    </row>
    <row r="46617" spans="15:15" x14ac:dyDescent="0.2">
      <c r="O46617" s="223"/>
    </row>
    <row r="46618" spans="15:15" x14ac:dyDescent="0.2">
      <c r="O46618" s="223"/>
    </row>
    <row r="46619" spans="15:15" x14ac:dyDescent="0.2">
      <c r="O46619" s="223"/>
    </row>
    <row r="46620" spans="15:15" x14ac:dyDescent="0.2">
      <c r="O46620" s="223"/>
    </row>
    <row r="46621" spans="15:15" x14ac:dyDescent="0.2">
      <c r="O46621" s="223"/>
    </row>
    <row r="46622" spans="15:15" x14ac:dyDescent="0.2">
      <c r="O46622" s="223"/>
    </row>
    <row r="46623" spans="15:15" x14ac:dyDescent="0.2">
      <c r="O46623" s="223"/>
    </row>
    <row r="46624" spans="15:15" x14ac:dyDescent="0.2">
      <c r="O46624" s="223"/>
    </row>
    <row r="46625" spans="15:15" x14ac:dyDescent="0.2">
      <c r="O46625" s="223"/>
    </row>
    <row r="46626" spans="15:15" x14ac:dyDescent="0.2">
      <c r="O46626" s="223"/>
    </row>
    <row r="46627" spans="15:15" x14ac:dyDescent="0.2">
      <c r="O46627" s="223"/>
    </row>
    <row r="46628" spans="15:15" x14ac:dyDescent="0.2">
      <c r="O46628" s="223"/>
    </row>
    <row r="46629" spans="15:15" x14ac:dyDescent="0.2">
      <c r="O46629" s="223"/>
    </row>
    <row r="46630" spans="15:15" x14ac:dyDescent="0.2">
      <c r="O46630" s="223"/>
    </row>
    <row r="46631" spans="15:15" x14ac:dyDescent="0.2">
      <c r="O46631" s="223"/>
    </row>
    <row r="46632" spans="15:15" x14ac:dyDescent="0.2">
      <c r="O46632" s="223"/>
    </row>
    <row r="46633" spans="15:15" x14ac:dyDescent="0.2">
      <c r="O46633" s="223"/>
    </row>
    <row r="46634" spans="15:15" x14ac:dyDescent="0.2">
      <c r="O46634" s="223"/>
    </row>
    <row r="46635" spans="15:15" x14ac:dyDescent="0.2">
      <c r="O46635" s="223"/>
    </row>
    <row r="46636" spans="15:15" x14ac:dyDescent="0.2">
      <c r="O46636" s="223"/>
    </row>
    <row r="46637" spans="15:15" x14ac:dyDescent="0.2">
      <c r="O46637" s="223"/>
    </row>
    <row r="46638" spans="15:15" x14ac:dyDescent="0.2">
      <c r="O46638" s="223"/>
    </row>
    <row r="46639" spans="15:15" x14ac:dyDescent="0.2">
      <c r="O46639" s="223"/>
    </row>
    <row r="46640" spans="15:15" x14ac:dyDescent="0.2">
      <c r="O46640" s="223"/>
    </row>
    <row r="46641" spans="15:15" x14ac:dyDescent="0.2">
      <c r="O46641" s="223"/>
    </row>
    <row r="46642" spans="15:15" x14ac:dyDescent="0.2">
      <c r="O46642" s="223"/>
    </row>
    <row r="46643" spans="15:15" x14ac:dyDescent="0.2">
      <c r="O46643" s="223"/>
    </row>
    <row r="46644" spans="15:15" x14ac:dyDescent="0.2">
      <c r="O46644" s="223"/>
    </row>
    <row r="46645" spans="15:15" x14ac:dyDescent="0.2">
      <c r="O46645" s="223"/>
    </row>
    <row r="46646" spans="15:15" x14ac:dyDescent="0.2">
      <c r="O46646" s="223"/>
    </row>
    <row r="46647" spans="15:15" x14ac:dyDescent="0.2">
      <c r="O46647" s="223"/>
    </row>
    <row r="46648" spans="15:15" x14ac:dyDescent="0.2">
      <c r="O46648" s="223"/>
    </row>
    <row r="46649" spans="15:15" x14ac:dyDescent="0.2">
      <c r="O46649" s="223"/>
    </row>
    <row r="46650" spans="15:15" x14ac:dyDescent="0.2">
      <c r="O46650" s="223"/>
    </row>
    <row r="46651" spans="15:15" x14ac:dyDescent="0.2">
      <c r="O46651" s="223"/>
    </row>
    <row r="46652" spans="15:15" x14ac:dyDescent="0.2">
      <c r="O46652" s="223"/>
    </row>
    <row r="46653" spans="15:15" x14ac:dyDescent="0.2">
      <c r="O46653" s="223"/>
    </row>
    <row r="46654" spans="15:15" x14ac:dyDescent="0.2">
      <c r="O46654" s="223"/>
    </row>
    <row r="46655" spans="15:15" x14ac:dyDescent="0.2">
      <c r="O46655" s="223"/>
    </row>
    <row r="46656" spans="15:15" x14ac:dyDescent="0.2">
      <c r="O46656" s="223"/>
    </row>
    <row r="46657" spans="15:15" x14ac:dyDescent="0.2">
      <c r="O46657" s="223"/>
    </row>
    <row r="46658" spans="15:15" x14ac:dyDescent="0.2">
      <c r="O46658" s="223"/>
    </row>
    <row r="46659" spans="15:15" x14ac:dyDescent="0.2">
      <c r="O46659" s="223"/>
    </row>
    <row r="46660" spans="15:15" x14ac:dyDescent="0.2">
      <c r="O46660" s="223"/>
    </row>
    <row r="46661" spans="15:15" x14ac:dyDescent="0.2">
      <c r="O46661" s="223"/>
    </row>
    <row r="46662" spans="15:15" x14ac:dyDescent="0.2">
      <c r="O46662" s="223"/>
    </row>
    <row r="46663" spans="15:15" x14ac:dyDescent="0.2">
      <c r="O46663" s="223"/>
    </row>
    <row r="46664" spans="15:15" x14ac:dyDescent="0.2">
      <c r="O46664" s="223"/>
    </row>
    <row r="46665" spans="15:15" x14ac:dyDescent="0.2">
      <c r="O46665" s="223"/>
    </row>
    <row r="46666" spans="15:15" x14ac:dyDescent="0.2">
      <c r="O46666" s="223"/>
    </row>
    <row r="46667" spans="15:15" x14ac:dyDescent="0.2">
      <c r="O46667" s="223"/>
    </row>
    <row r="46668" spans="15:15" x14ac:dyDescent="0.2">
      <c r="O46668" s="223"/>
    </row>
    <row r="46669" spans="15:15" x14ac:dyDescent="0.2">
      <c r="O46669" s="223"/>
    </row>
    <row r="46670" spans="15:15" x14ac:dyDescent="0.2">
      <c r="O46670" s="223"/>
    </row>
    <row r="46671" spans="15:15" x14ac:dyDescent="0.2">
      <c r="O46671" s="223"/>
    </row>
    <row r="46672" spans="15:15" x14ac:dyDescent="0.2">
      <c r="O46672" s="223"/>
    </row>
    <row r="46673" spans="15:15" x14ac:dyDescent="0.2">
      <c r="O46673" s="223"/>
    </row>
    <row r="46674" spans="15:15" x14ac:dyDescent="0.2">
      <c r="O46674" s="223"/>
    </row>
    <row r="46675" spans="15:15" x14ac:dyDescent="0.2">
      <c r="O46675" s="223"/>
    </row>
    <row r="46676" spans="15:15" x14ac:dyDescent="0.2">
      <c r="O46676" s="223"/>
    </row>
    <row r="46677" spans="15:15" x14ac:dyDescent="0.2">
      <c r="O46677" s="223"/>
    </row>
    <row r="46678" spans="15:15" x14ac:dyDescent="0.2">
      <c r="O46678" s="223"/>
    </row>
    <row r="46679" spans="15:15" x14ac:dyDescent="0.2">
      <c r="O46679" s="223"/>
    </row>
    <row r="46680" spans="15:15" x14ac:dyDescent="0.2">
      <c r="O46680" s="223"/>
    </row>
    <row r="46681" spans="15:15" x14ac:dyDescent="0.2">
      <c r="O46681" s="223"/>
    </row>
    <row r="46682" spans="15:15" x14ac:dyDescent="0.2">
      <c r="O46682" s="223"/>
    </row>
    <row r="46683" spans="15:15" x14ac:dyDescent="0.2">
      <c r="O46683" s="223"/>
    </row>
    <row r="46684" spans="15:15" x14ac:dyDescent="0.2">
      <c r="O46684" s="223"/>
    </row>
    <row r="46685" spans="15:15" x14ac:dyDescent="0.2">
      <c r="O46685" s="223"/>
    </row>
    <row r="46686" spans="15:15" x14ac:dyDescent="0.2">
      <c r="O46686" s="223"/>
    </row>
    <row r="46687" spans="15:15" x14ac:dyDescent="0.2">
      <c r="O46687" s="223"/>
    </row>
    <row r="46688" spans="15:15" x14ac:dyDescent="0.2">
      <c r="O46688" s="223"/>
    </row>
    <row r="46689" spans="15:15" x14ac:dyDescent="0.2">
      <c r="O46689" s="223"/>
    </row>
    <row r="46690" spans="15:15" x14ac:dyDescent="0.2">
      <c r="O46690" s="223"/>
    </row>
    <row r="46691" spans="15:15" x14ac:dyDescent="0.2">
      <c r="O46691" s="223"/>
    </row>
    <row r="46692" spans="15:15" x14ac:dyDescent="0.2">
      <c r="O46692" s="223"/>
    </row>
    <row r="46693" spans="15:15" x14ac:dyDescent="0.2">
      <c r="O46693" s="223"/>
    </row>
    <row r="46694" spans="15:15" x14ac:dyDescent="0.2">
      <c r="O46694" s="223"/>
    </row>
    <row r="46695" spans="15:15" x14ac:dyDescent="0.2">
      <c r="O46695" s="223"/>
    </row>
    <row r="46696" spans="15:15" x14ac:dyDescent="0.2">
      <c r="O46696" s="223"/>
    </row>
    <row r="46697" spans="15:15" x14ac:dyDescent="0.2">
      <c r="O46697" s="223"/>
    </row>
    <row r="46698" spans="15:15" x14ac:dyDescent="0.2">
      <c r="O46698" s="223"/>
    </row>
    <row r="46699" spans="15:15" x14ac:dyDescent="0.2">
      <c r="O46699" s="223"/>
    </row>
    <row r="46700" spans="15:15" x14ac:dyDescent="0.2">
      <c r="O46700" s="223"/>
    </row>
    <row r="46701" spans="15:15" x14ac:dyDescent="0.2">
      <c r="O46701" s="223"/>
    </row>
    <row r="46702" spans="15:15" x14ac:dyDescent="0.2">
      <c r="O46702" s="223"/>
    </row>
    <row r="46703" spans="15:15" x14ac:dyDescent="0.2">
      <c r="O46703" s="223"/>
    </row>
    <row r="46704" spans="15:15" x14ac:dyDescent="0.2">
      <c r="O46704" s="223"/>
    </row>
    <row r="46705" spans="15:15" x14ac:dyDescent="0.2">
      <c r="O46705" s="223"/>
    </row>
    <row r="46706" spans="15:15" x14ac:dyDescent="0.2">
      <c r="O46706" s="223"/>
    </row>
    <row r="46707" spans="15:15" x14ac:dyDescent="0.2">
      <c r="O46707" s="223"/>
    </row>
    <row r="46708" spans="15:15" x14ac:dyDescent="0.2">
      <c r="O46708" s="223"/>
    </row>
    <row r="46709" spans="15:15" x14ac:dyDescent="0.2">
      <c r="O46709" s="223"/>
    </row>
    <row r="46710" spans="15:15" x14ac:dyDescent="0.2">
      <c r="O46710" s="223"/>
    </row>
    <row r="46711" spans="15:15" x14ac:dyDescent="0.2">
      <c r="O46711" s="223"/>
    </row>
    <row r="46712" spans="15:15" x14ac:dyDescent="0.2">
      <c r="O46712" s="223"/>
    </row>
    <row r="46713" spans="15:15" x14ac:dyDescent="0.2">
      <c r="O46713" s="223"/>
    </row>
    <row r="46714" spans="15:15" x14ac:dyDescent="0.2">
      <c r="O46714" s="223"/>
    </row>
    <row r="46715" spans="15:15" x14ac:dyDescent="0.2">
      <c r="O46715" s="223"/>
    </row>
    <row r="46716" spans="15:15" x14ac:dyDescent="0.2">
      <c r="O46716" s="223"/>
    </row>
    <row r="46717" spans="15:15" x14ac:dyDescent="0.2">
      <c r="O46717" s="223"/>
    </row>
    <row r="46718" spans="15:15" x14ac:dyDescent="0.2">
      <c r="O46718" s="223"/>
    </row>
    <row r="46719" spans="15:15" x14ac:dyDescent="0.2">
      <c r="O46719" s="223"/>
    </row>
    <row r="46720" spans="15:15" x14ac:dyDescent="0.2">
      <c r="O46720" s="223"/>
    </row>
    <row r="46721" spans="15:15" x14ac:dyDescent="0.2">
      <c r="O46721" s="223"/>
    </row>
    <row r="46722" spans="15:15" x14ac:dyDescent="0.2">
      <c r="O46722" s="223"/>
    </row>
    <row r="46723" spans="15:15" x14ac:dyDescent="0.2">
      <c r="O46723" s="223"/>
    </row>
    <row r="46724" spans="15:15" x14ac:dyDescent="0.2">
      <c r="O46724" s="223"/>
    </row>
    <row r="46725" spans="15:15" x14ac:dyDescent="0.2">
      <c r="O46725" s="223"/>
    </row>
    <row r="46726" spans="15:15" x14ac:dyDescent="0.2">
      <c r="O46726" s="223"/>
    </row>
    <row r="46727" spans="15:15" x14ac:dyDescent="0.2">
      <c r="O46727" s="223"/>
    </row>
    <row r="46728" spans="15:15" x14ac:dyDescent="0.2">
      <c r="O46728" s="223"/>
    </row>
    <row r="46729" spans="15:15" x14ac:dyDescent="0.2">
      <c r="O46729" s="223"/>
    </row>
    <row r="46730" spans="15:15" x14ac:dyDescent="0.2">
      <c r="O46730" s="223"/>
    </row>
    <row r="46731" spans="15:15" x14ac:dyDescent="0.2">
      <c r="O46731" s="223"/>
    </row>
    <row r="46732" spans="15:15" x14ac:dyDescent="0.2">
      <c r="O46732" s="223"/>
    </row>
    <row r="46733" spans="15:15" x14ac:dyDescent="0.2">
      <c r="O46733" s="223"/>
    </row>
    <row r="46734" spans="15:15" x14ac:dyDescent="0.2">
      <c r="O46734" s="223"/>
    </row>
    <row r="46735" spans="15:15" x14ac:dyDescent="0.2">
      <c r="O46735" s="223"/>
    </row>
    <row r="46736" spans="15:15" x14ac:dyDescent="0.2">
      <c r="O46736" s="223"/>
    </row>
    <row r="46737" spans="15:15" x14ac:dyDescent="0.2">
      <c r="O46737" s="223"/>
    </row>
    <row r="46738" spans="15:15" x14ac:dyDescent="0.2">
      <c r="O46738" s="223"/>
    </row>
    <row r="46739" spans="15:15" x14ac:dyDescent="0.2">
      <c r="O46739" s="223"/>
    </row>
    <row r="46740" spans="15:15" x14ac:dyDescent="0.2">
      <c r="O46740" s="223"/>
    </row>
    <row r="46741" spans="15:15" x14ac:dyDescent="0.2">
      <c r="O46741" s="223"/>
    </row>
    <row r="46742" spans="15:15" x14ac:dyDescent="0.2">
      <c r="O46742" s="223"/>
    </row>
    <row r="46743" spans="15:15" x14ac:dyDescent="0.2">
      <c r="O46743" s="223"/>
    </row>
    <row r="46744" spans="15:15" x14ac:dyDescent="0.2">
      <c r="O46744" s="223"/>
    </row>
    <row r="46745" spans="15:15" x14ac:dyDescent="0.2">
      <c r="O46745" s="223"/>
    </row>
    <row r="46746" spans="15:15" x14ac:dyDescent="0.2">
      <c r="O46746" s="223"/>
    </row>
    <row r="46747" spans="15:15" x14ac:dyDescent="0.2">
      <c r="O46747" s="223"/>
    </row>
    <row r="46748" spans="15:15" x14ac:dyDescent="0.2">
      <c r="O46748" s="223"/>
    </row>
    <row r="46749" spans="15:15" x14ac:dyDescent="0.2">
      <c r="O46749" s="223"/>
    </row>
    <row r="46750" spans="15:15" x14ac:dyDescent="0.2">
      <c r="O46750" s="223"/>
    </row>
    <row r="46751" spans="15:15" x14ac:dyDescent="0.2">
      <c r="O46751" s="223"/>
    </row>
    <row r="46752" spans="15:15" x14ac:dyDescent="0.2">
      <c r="O46752" s="223"/>
    </row>
    <row r="46753" spans="15:15" x14ac:dyDescent="0.2">
      <c r="O46753" s="223"/>
    </row>
    <row r="46754" spans="15:15" x14ac:dyDescent="0.2">
      <c r="O46754" s="223"/>
    </row>
    <row r="46755" spans="15:15" x14ac:dyDescent="0.2">
      <c r="O46755" s="223"/>
    </row>
    <row r="46756" spans="15:15" x14ac:dyDescent="0.2">
      <c r="O46756" s="223"/>
    </row>
    <row r="46757" spans="15:15" x14ac:dyDescent="0.2">
      <c r="O46757" s="223"/>
    </row>
    <row r="46758" spans="15:15" x14ac:dyDescent="0.2">
      <c r="O46758" s="223"/>
    </row>
    <row r="46759" spans="15:15" x14ac:dyDescent="0.2">
      <c r="O46759" s="223"/>
    </row>
    <row r="46760" spans="15:15" x14ac:dyDescent="0.2">
      <c r="O46760" s="223"/>
    </row>
    <row r="46761" spans="15:15" x14ac:dyDescent="0.2">
      <c r="O46761" s="223"/>
    </row>
    <row r="46762" spans="15:15" x14ac:dyDescent="0.2">
      <c r="O46762" s="223"/>
    </row>
    <row r="46763" spans="15:15" x14ac:dyDescent="0.2">
      <c r="O46763" s="223"/>
    </row>
    <row r="46764" spans="15:15" x14ac:dyDescent="0.2">
      <c r="O46764" s="223"/>
    </row>
    <row r="46765" spans="15:15" x14ac:dyDescent="0.2">
      <c r="O46765" s="223"/>
    </row>
    <row r="46766" spans="15:15" x14ac:dyDescent="0.2">
      <c r="O46766" s="223"/>
    </row>
    <row r="46767" spans="15:15" x14ac:dyDescent="0.2">
      <c r="O46767" s="223"/>
    </row>
    <row r="46768" spans="15:15" x14ac:dyDescent="0.2">
      <c r="O46768" s="223"/>
    </row>
    <row r="46769" spans="15:15" x14ac:dyDescent="0.2">
      <c r="O46769" s="223"/>
    </row>
    <row r="46770" spans="15:15" x14ac:dyDescent="0.2">
      <c r="O46770" s="223"/>
    </row>
    <row r="46771" spans="15:15" x14ac:dyDescent="0.2">
      <c r="O46771" s="223"/>
    </row>
    <row r="46772" spans="15:15" x14ac:dyDescent="0.2">
      <c r="O46772" s="223"/>
    </row>
    <row r="46773" spans="15:15" x14ac:dyDescent="0.2">
      <c r="O46773" s="223"/>
    </row>
    <row r="46774" spans="15:15" x14ac:dyDescent="0.2">
      <c r="O46774" s="223"/>
    </row>
    <row r="46775" spans="15:15" x14ac:dyDescent="0.2">
      <c r="O46775" s="223"/>
    </row>
    <row r="46776" spans="15:15" x14ac:dyDescent="0.2">
      <c r="O46776" s="223"/>
    </row>
    <row r="46777" spans="15:15" x14ac:dyDescent="0.2">
      <c r="O46777" s="223"/>
    </row>
    <row r="46778" spans="15:15" x14ac:dyDescent="0.2">
      <c r="O46778" s="223"/>
    </row>
    <row r="46779" spans="15:15" x14ac:dyDescent="0.2">
      <c r="O46779" s="223"/>
    </row>
    <row r="46780" spans="15:15" x14ac:dyDescent="0.2">
      <c r="O46780" s="223"/>
    </row>
    <row r="46781" spans="15:15" x14ac:dyDescent="0.2">
      <c r="O46781" s="223"/>
    </row>
    <row r="46782" spans="15:15" x14ac:dyDescent="0.2">
      <c r="O46782" s="223"/>
    </row>
    <row r="46783" spans="15:15" x14ac:dyDescent="0.2">
      <c r="O46783" s="223"/>
    </row>
    <row r="46784" spans="15:15" x14ac:dyDescent="0.2">
      <c r="O46784" s="223"/>
    </row>
    <row r="46785" spans="15:15" x14ac:dyDescent="0.2">
      <c r="O46785" s="223"/>
    </row>
    <row r="46786" spans="15:15" x14ac:dyDescent="0.2">
      <c r="O46786" s="223"/>
    </row>
    <row r="46787" spans="15:15" x14ac:dyDescent="0.2">
      <c r="O46787" s="223"/>
    </row>
    <row r="46788" spans="15:15" x14ac:dyDescent="0.2">
      <c r="O46788" s="223"/>
    </row>
    <row r="46789" spans="15:15" x14ac:dyDescent="0.2">
      <c r="O46789" s="223"/>
    </row>
    <row r="46790" spans="15:15" x14ac:dyDescent="0.2">
      <c r="O46790" s="223"/>
    </row>
    <row r="46791" spans="15:15" x14ac:dyDescent="0.2">
      <c r="O46791" s="223"/>
    </row>
    <row r="46792" spans="15:15" x14ac:dyDescent="0.2">
      <c r="O46792" s="223"/>
    </row>
    <row r="46793" spans="15:15" x14ac:dyDescent="0.2">
      <c r="O46793" s="223"/>
    </row>
    <row r="46794" spans="15:15" x14ac:dyDescent="0.2">
      <c r="O46794" s="223"/>
    </row>
    <row r="46795" spans="15:15" x14ac:dyDescent="0.2">
      <c r="O46795" s="223"/>
    </row>
    <row r="46796" spans="15:15" x14ac:dyDescent="0.2">
      <c r="O46796" s="223"/>
    </row>
    <row r="46797" spans="15:15" x14ac:dyDescent="0.2">
      <c r="O46797" s="223"/>
    </row>
    <row r="46798" spans="15:15" x14ac:dyDescent="0.2">
      <c r="O46798" s="223"/>
    </row>
    <row r="46799" spans="15:15" x14ac:dyDescent="0.2">
      <c r="O46799" s="223"/>
    </row>
    <row r="46800" spans="15:15" x14ac:dyDescent="0.2">
      <c r="O46800" s="223"/>
    </row>
    <row r="46801" spans="15:15" x14ac:dyDescent="0.2">
      <c r="O46801" s="223"/>
    </row>
    <row r="46802" spans="15:15" x14ac:dyDescent="0.2">
      <c r="O46802" s="223"/>
    </row>
    <row r="46803" spans="15:15" x14ac:dyDescent="0.2">
      <c r="O46803" s="223"/>
    </row>
    <row r="46804" spans="15:15" x14ac:dyDescent="0.2">
      <c r="O46804" s="223"/>
    </row>
    <row r="46805" spans="15:15" x14ac:dyDescent="0.2">
      <c r="O46805" s="223"/>
    </row>
    <row r="46806" spans="15:15" x14ac:dyDescent="0.2">
      <c r="O46806" s="223"/>
    </row>
    <row r="46807" spans="15:15" x14ac:dyDescent="0.2">
      <c r="O46807" s="223"/>
    </row>
    <row r="46808" spans="15:15" x14ac:dyDescent="0.2">
      <c r="O46808" s="223"/>
    </row>
    <row r="46809" spans="15:15" x14ac:dyDescent="0.2">
      <c r="O46809" s="223"/>
    </row>
    <row r="46810" spans="15:15" x14ac:dyDescent="0.2">
      <c r="O46810" s="223"/>
    </row>
    <row r="46811" spans="15:15" x14ac:dyDescent="0.2">
      <c r="O46811" s="223"/>
    </row>
    <row r="46812" spans="15:15" x14ac:dyDescent="0.2">
      <c r="O46812" s="223"/>
    </row>
    <row r="46813" spans="15:15" x14ac:dyDescent="0.2">
      <c r="O46813" s="223"/>
    </row>
    <row r="46814" spans="15:15" x14ac:dyDescent="0.2">
      <c r="O46814" s="223"/>
    </row>
    <row r="46815" spans="15:15" x14ac:dyDescent="0.2">
      <c r="O46815" s="223"/>
    </row>
    <row r="46816" spans="15:15" x14ac:dyDescent="0.2">
      <c r="O46816" s="223"/>
    </row>
    <row r="46817" spans="15:15" x14ac:dyDescent="0.2">
      <c r="O46817" s="223"/>
    </row>
    <row r="46818" spans="15:15" x14ac:dyDescent="0.2">
      <c r="O46818" s="223"/>
    </row>
    <row r="46819" spans="15:15" x14ac:dyDescent="0.2">
      <c r="O46819" s="223"/>
    </row>
    <row r="46820" spans="15:15" x14ac:dyDescent="0.2">
      <c r="O46820" s="223"/>
    </row>
    <row r="46821" spans="15:15" x14ac:dyDescent="0.2">
      <c r="O46821" s="223"/>
    </row>
    <row r="46822" spans="15:15" x14ac:dyDescent="0.2">
      <c r="O46822" s="223"/>
    </row>
    <row r="46823" spans="15:15" x14ac:dyDescent="0.2">
      <c r="O46823" s="223"/>
    </row>
    <row r="46824" spans="15:15" x14ac:dyDescent="0.2">
      <c r="O46824" s="223"/>
    </row>
    <row r="46825" spans="15:15" x14ac:dyDescent="0.2">
      <c r="O46825" s="223"/>
    </row>
    <row r="46826" spans="15:15" x14ac:dyDescent="0.2">
      <c r="O46826" s="223"/>
    </row>
    <row r="46827" spans="15:15" x14ac:dyDescent="0.2">
      <c r="O46827" s="223"/>
    </row>
    <row r="46828" spans="15:15" x14ac:dyDescent="0.2">
      <c r="O46828" s="223"/>
    </row>
    <row r="46829" spans="15:15" x14ac:dyDescent="0.2">
      <c r="O46829" s="223"/>
    </row>
    <row r="46830" spans="15:15" x14ac:dyDescent="0.2">
      <c r="O46830" s="223"/>
    </row>
    <row r="46831" spans="15:15" x14ac:dyDescent="0.2">
      <c r="O46831" s="223"/>
    </row>
    <row r="46832" spans="15:15" x14ac:dyDescent="0.2">
      <c r="O46832" s="223"/>
    </row>
    <row r="46833" spans="15:15" x14ac:dyDescent="0.2">
      <c r="O46833" s="223"/>
    </row>
    <row r="46834" spans="15:15" x14ac:dyDescent="0.2">
      <c r="O46834" s="223"/>
    </row>
    <row r="46835" spans="15:15" x14ac:dyDescent="0.2">
      <c r="O46835" s="223"/>
    </row>
    <row r="46836" spans="15:15" x14ac:dyDescent="0.2">
      <c r="O46836" s="223"/>
    </row>
    <row r="46837" spans="15:15" x14ac:dyDescent="0.2">
      <c r="O46837" s="223"/>
    </row>
    <row r="46838" spans="15:15" x14ac:dyDescent="0.2">
      <c r="O46838" s="223"/>
    </row>
    <row r="46839" spans="15:15" x14ac:dyDescent="0.2">
      <c r="O46839" s="223"/>
    </row>
    <row r="46840" spans="15:15" x14ac:dyDescent="0.2">
      <c r="O46840" s="223"/>
    </row>
    <row r="46841" spans="15:15" x14ac:dyDescent="0.2">
      <c r="O46841" s="223"/>
    </row>
    <row r="46842" spans="15:15" x14ac:dyDescent="0.2">
      <c r="O46842" s="223"/>
    </row>
    <row r="46843" spans="15:15" x14ac:dyDescent="0.2">
      <c r="O46843" s="223"/>
    </row>
    <row r="46844" spans="15:15" x14ac:dyDescent="0.2">
      <c r="O46844" s="223"/>
    </row>
    <row r="46845" spans="15:15" x14ac:dyDescent="0.2">
      <c r="O46845" s="223"/>
    </row>
    <row r="46846" spans="15:15" x14ac:dyDescent="0.2">
      <c r="O46846" s="223"/>
    </row>
    <row r="46847" spans="15:15" x14ac:dyDescent="0.2">
      <c r="O46847" s="223"/>
    </row>
    <row r="46848" spans="15:15" x14ac:dyDescent="0.2">
      <c r="O46848" s="223"/>
    </row>
    <row r="46849" spans="15:15" x14ac:dyDescent="0.2">
      <c r="O46849" s="223"/>
    </row>
    <row r="46850" spans="15:15" x14ac:dyDescent="0.2">
      <c r="O46850" s="223"/>
    </row>
    <row r="46851" spans="15:15" x14ac:dyDescent="0.2">
      <c r="O46851" s="223"/>
    </row>
    <row r="46852" spans="15:15" x14ac:dyDescent="0.2">
      <c r="O46852" s="223"/>
    </row>
    <row r="46853" spans="15:15" x14ac:dyDescent="0.2">
      <c r="O46853" s="223"/>
    </row>
    <row r="46854" spans="15:15" x14ac:dyDescent="0.2">
      <c r="O46854" s="223"/>
    </row>
    <row r="46855" spans="15:15" x14ac:dyDescent="0.2">
      <c r="O46855" s="223"/>
    </row>
    <row r="46856" spans="15:15" x14ac:dyDescent="0.2">
      <c r="O46856" s="223"/>
    </row>
    <row r="46857" spans="15:15" x14ac:dyDescent="0.2">
      <c r="O46857" s="223"/>
    </row>
    <row r="46858" spans="15:15" x14ac:dyDescent="0.2">
      <c r="O46858" s="223"/>
    </row>
    <row r="46859" spans="15:15" x14ac:dyDescent="0.2">
      <c r="O46859" s="223"/>
    </row>
    <row r="46860" spans="15:15" x14ac:dyDescent="0.2">
      <c r="O46860" s="223"/>
    </row>
    <row r="46861" spans="15:15" x14ac:dyDescent="0.2">
      <c r="O46861" s="223"/>
    </row>
    <row r="46862" spans="15:15" x14ac:dyDescent="0.2">
      <c r="O46862" s="223"/>
    </row>
    <row r="46863" spans="15:15" x14ac:dyDescent="0.2">
      <c r="O46863" s="223"/>
    </row>
    <row r="46864" spans="15:15" x14ac:dyDescent="0.2">
      <c r="O46864" s="223"/>
    </row>
    <row r="46865" spans="15:15" x14ac:dyDescent="0.2">
      <c r="O46865" s="223"/>
    </row>
    <row r="46866" spans="15:15" x14ac:dyDescent="0.2">
      <c r="O46866" s="223"/>
    </row>
    <row r="46867" spans="15:15" x14ac:dyDescent="0.2">
      <c r="O46867" s="223"/>
    </row>
    <row r="46868" spans="15:15" x14ac:dyDescent="0.2">
      <c r="O46868" s="223"/>
    </row>
    <row r="46869" spans="15:15" x14ac:dyDescent="0.2">
      <c r="O46869" s="223"/>
    </row>
    <row r="46870" spans="15:15" x14ac:dyDescent="0.2">
      <c r="O46870" s="223"/>
    </row>
    <row r="46871" spans="15:15" x14ac:dyDescent="0.2">
      <c r="O46871" s="223"/>
    </row>
    <row r="46872" spans="15:15" x14ac:dyDescent="0.2">
      <c r="O46872" s="223"/>
    </row>
    <row r="46873" spans="15:15" x14ac:dyDescent="0.2">
      <c r="O46873" s="223"/>
    </row>
    <row r="46874" spans="15:15" x14ac:dyDescent="0.2">
      <c r="O46874" s="223"/>
    </row>
    <row r="46875" spans="15:15" x14ac:dyDescent="0.2">
      <c r="O46875" s="223"/>
    </row>
    <row r="46876" spans="15:15" x14ac:dyDescent="0.2">
      <c r="O46876" s="223"/>
    </row>
    <row r="46877" spans="15:15" x14ac:dyDescent="0.2">
      <c r="O46877" s="223"/>
    </row>
    <row r="46878" spans="15:15" x14ac:dyDescent="0.2">
      <c r="O46878" s="223"/>
    </row>
    <row r="46879" spans="15:15" x14ac:dyDescent="0.2">
      <c r="O46879" s="223"/>
    </row>
    <row r="46880" spans="15:15" x14ac:dyDescent="0.2">
      <c r="O46880" s="223"/>
    </row>
    <row r="46881" spans="15:15" x14ac:dyDescent="0.2">
      <c r="O46881" s="223"/>
    </row>
    <row r="46882" spans="15:15" x14ac:dyDescent="0.2">
      <c r="O46882" s="223"/>
    </row>
    <row r="46883" spans="15:15" x14ac:dyDescent="0.2">
      <c r="O46883" s="223"/>
    </row>
    <row r="46884" spans="15:15" x14ac:dyDescent="0.2">
      <c r="O46884" s="223"/>
    </row>
    <row r="46885" spans="15:15" x14ac:dyDescent="0.2">
      <c r="O46885" s="223"/>
    </row>
    <row r="46886" spans="15:15" x14ac:dyDescent="0.2">
      <c r="O46886" s="223"/>
    </row>
    <row r="46887" spans="15:15" x14ac:dyDescent="0.2">
      <c r="O46887" s="223"/>
    </row>
    <row r="46888" spans="15:15" x14ac:dyDescent="0.2">
      <c r="O46888" s="223"/>
    </row>
    <row r="46889" spans="15:15" x14ac:dyDescent="0.2">
      <c r="O46889" s="223"/>
    </row>
    <row r="46890" spans="15:15" x14ac:dyDescent="0.2">
      <c r="O46890" s="223"/>
    </row>
    <row r="46891" spans="15:15" x14ac:dyDescent="0.2">
      <c r="O46891" s="223"/>
    </row>
    <row r="46892" spans="15:15" x14ac:dyDescent="0.2">
      <c r="O46892" s="223"/>
    </row>
    <row r="46893" spans="15:15" x14ac:dyDescent="0.2">
      <c r="O46893" s="223"/>
    </row>
    <row r="46894" spans="15:15" x14ac:dyDescent="0.2">
      <c r="O46894" s="223"/>
    </row>
    <row r="46895" spans="15:15" x14ac:dyDescent="0.2">
      <c r="O46895" s="223"/>
    </row>
    <row r="46896" spans="15:15" x14ac:dyDescent="0.2">
      <c r="O46896" s="223"/>
    </row>
    <row r="46897" spans="15:15" x14ac:dyDescent="0.2">
      <c r="O46897" s="223"/>
    </row>
    <row r="46898" spans="15:15" x14ac:dyDescent="0.2">
      <c r="O46898" s="223"/>
    </row>
    <row r="46899" spans="15:15" x14ac:dyDescent="0.2">
      <c r="O46899" s="223"/>
    </row>
    <row r="46900" spans="15:15" x14ac:dyDescent="0.2">
      <c r="O46900" s="223"/>
    </row>
    <row r="46901" spans="15:15" x14ac:dyDescent="0.2">
      <c r="O46901" s="223"/>
    </row>
    <row r="46902" spans="15:15" x14ac:dyDescent="0.2">
      <c r="O46902" s="223"/>
    </row>
    <row r="46903" spans="15:15" x14ac:dyDescent="0.2">
      <c r="O46903" s="223"/>
    </row>
    <row r="46904" spans="15:15" x14ac:dyDescent="0.2">
      <c r="O46904" s="223"/>
    </row>
    <row r="46905" spans="15:15" x14ac:dyDescent="0.2">
      <c r="O46905" s="223"/>
    </row>
    <row r="46906" spans="15:15" x14ac:dyDescent="0.2">
      <c r="O46906" s="223"/>
    </row>
    <row r="46907" spans="15:15" x14ac:dyDescent="0.2">
      <c r="O46907" s="223"/>
    </row>
    <row r="46908" spans="15:15" x14ac:dyDescent="0.2">
      <c r="O46908" s="223"/>
    </row>
    <row r="46909" spans="15:15" x14ac:dyDescent="0.2">
      <c r="O46909" s="223"/>
    </row>
    <row r="46910" spans="15:15" x14ac:dyDescent="0.2">
      <c r="O46910" s="223"/>
    </row>
    <row r="46911" spans="15:15" x14ac:dyDescent="0.2">
      <c r="O46911" s="223"/>
    </row>
    <row r="46912" spans="15:15" x14ac:dyDescent="0.2">
      <c r="O46912" s="223"/>
    </row>
    <row r="46913" spans="15:15" x14ac:dyDescent="0.2">
      <c r="O46913" s="223"/>
    </row>
    <row r="46914" spans="15:15" x14ac:dyDescent="0.2">
      <c r="O46914" s="223"/>
    </row>
    <row r="46915" spans="15:15" x14ac:dyDescent="0.2">
      <c r="O46915" s="223"/>
    </row>
    <row r="46916" spans="15:15" x14ac:dyDescent="0.2">
      <c r="O46916" s="223"/>
    </row>
    <row r="46917" spans="15:15" x14ac:dyDescent="0.2">
      <c r="O46917" s="223"/>
    </row>
    <row r="46918" spans="15:15" x14ac:dyDescent="0.2">
      <c r="O46918" s="223"/>
    </row>
    <row r="46919" spans="15:15" x14ac:dyDescent="0.2">
      <c r="O46919" s="223"/>
    </row>
    <row r="46920" spans="15:15" x14ac:dyDescent="0.2">
      <c r="O46920" s="223"/>
    </row>
    <row r="46921" spans="15:15" x14ac:dyDescent="0.2">
      <c r="O46921" s="223"/>
    </row>
    <row r="46922" spans="15:15" x14ac:dyDescent="0.2">
      <c r="O46922" s="223"/>
    </row>
    <row r="46923" spans="15:15" x14ac:dyDescent="0.2">
      <c r="O46923" s="223"/>
    </row>
    <row r="46924" spans="15:15" x14ac:dyDescent="0.2">
      <c r="O46924" s="223"/>
    </row>
    <row r="46925" spans="15:15" x14ac:dyDescent="0.2">
      <c r="O46925" s="223"/>
    </row>
    <row r="46926" spans="15:15" x14ac:dyDescent="0.2">
      <c r="O46926" s="223"/>
    </row>
    <row r="46927" spans="15:15" x14ac:dyDescent="0.2">
      <c r="O46927" s="223"/>
    </row>
    <row r="46928" spans="15:15" x14ac:dyDescent="0.2">
      <c r="O46928" s="223"/>
    </row>
    <row r="46929" spans="15:15" x14ac:dyDescent="0.2">
      <c r="O46929" s="223"/>
    </row>
    <row r="46930" spans="15:15" x14ac:dyDescent="0.2">
      <c r="O46930" s="223"/>
    </row>
    <row r="46931" spans="15:15" x14ac:dyDescent="0.2">
      <c r="O46931" s="223"/>
    </row>
    <row r="46932" spans="15:15" x14ac:dyDescent="0.2">
      <c r="O46932" s="223"/>
    </row>
    <row r="46933" spans="15:15" x14ac:dyDescent="0.2">
      <c r="O46933" s="223"/>
    </row>
    <row r="46934" spans="15:15" x14ac:dyDescent="0.2">
      <c r="O46934" s="223"/>
    </row>
    <row r="46935" spans="15:15" x14ac:dyDescent="0.2">
      <c r="O46935" s="223"/>
    </row>
    <row r="46936" spans="15:15" x14ac:dyDescent="0.2">
      <c r="O46936" s="223"/>
    </row>
    <row r="46937" spans="15:15" x14ac:dyDescent="0.2">
      <c r="O46937" s="223"/>
    </row>
    <row r="46938" spans="15:15" x14ac:dyDescent="0.2">
      <c r="O46938" s="223"/>
    </row>
    <row r="46939" spans="15:15" x14ac:dyDescent="0.2">
      <c r="O46939" s="223"/>
    </row>
    <row r="46940" spans="15:15" x14ac:dyDescent="0.2">
      <c r="O46940" s="223"/>
    </row>
    <row r="46941" spans="15:15" x14ac:dyDescent="0.2">
      <c r="O46941" s="223"/>
    </row>
    <row r="46942" spans="15:15" x14ac:dyDescent="0.2">
      <c r="O46942" s="223"/>
    </row>
    <row r="46943" spans="15:15" x14ac:dyDescent="0.2">
      <c r="O46943" s="223"/>
    </row>
    <row r="46944" spans="15:15" x14ac:dyDescent="0.2">
      <c r="O46944" s="223"/>
    </row>
    <row r="46945" spans="15:15" x14ac:dyDescent="0.2">
      <c r="O46945" s="223"/>
    </row>
    <row r="46946" spans="15:15" x14ac:dyDescent="0.2">
      <c r="O46946" s="223"/>
    </row>
    <row r="46947" spans="15:15" x14ac:dyDescent="0.2">
      <c r="O46947" s="223"/>
    </row>
    <row r="46948" spans="15:15" x14ac:dyDescent="0.2">
      <c r="O46948" s="223"/>
    </row>
    <row r="46949" spans="15:15" x14ac:dyDescent="0.2">
      <c r="O46949" s="223"/>
    </row>
    <row r="46950" spans="15:15" x14ac:dyDescent="0.2">
      <c r="O46950" s="223"/>
    </row>
    <row r="46951" spans="15:15" x14ac:dyDescent="0.2">
      <c r="O46951" s="223"/>
    </row>
    <row r="46952" spans="15:15" x14ac:dyDescent="0.2">
      <c r="O46952" s="223"/>
    </row>
    <row r="46953" spans="15:15" x14ac:dyDescent="0.2">
      <c r="O46953" s="223"/>
    </row>
    <row r="46954" spans="15:15" x14ac:dyDescent="0.2">
      <c r="O46954" s="223"/>
    </row>
    <row r="46955" spans="15:15" x14ac:dyDescent="0.2">
      <c r="O46955" s="223"/>
    </row>
    <row r="46956" spans="15:15" x14ac:dyDescent="0.2">
      <c r="O46956" s="223"/>
    </row>
    <row r="46957" spans="15:15" x14ac:dyDescent="0.2">
      <c r="O46957" s="223"/>
    </row>
    <row r="46958" spans="15:15" x14ac:dyDescent="0.2">
      <c r="O46958" s="223"/>
    </row>
    <row r="46959" spans="15:15" x14ac:dyDescent="0.2">
      <c r="O46959" s="223"/>
    </row>
    <row r="46960" spans="15:15" x14ac:dyDescent="0.2">
      <c r="O46960" s="223"/>
    </row>
    <row r="46961" spans="15:15" x14ac:dyDescent="0.2">
      <c r="O46961" s="223"/>
    </row>
    <row r="46962" spans="15:15" x14ac:dyDescent="0.2">
      <c r="O46962" s="223"/>
    </row>
    <row r="46963" spans="15:15" x14ac:dyDescent="0.2">
      <c r="O46963" s="223"/>
    </row>
    <row r="46964" spans="15:15" x14ac:dyDescent="0.2">
      <c r="O46964" s="223"/>
    </row>
    <row r="46965" spans="15:15" x14ac:dyDescent="0.2">
      <c r="O46965" s="223"/>
    </row>
    <row r="46966" spans="15:15" x14ac:dyDescent="0.2">
      <c r="O46966" s="223"/>
    </row>
    <row r="46967" spans="15:15" x14ac:dyDescent="0.2">
      <c r="O46967" s="223"/>
    </row>
    <row r="46968" spans="15:15" x14ac:dyDescent="0.2">
      <c r="O46968" s="223"/>
    </row>
    <row r="46969" spans="15:15" x14ac:dyDescent="0.2">
      <c r="O46969" s="223"/>
    </row>
    <row r="46970" spans="15:15" x14ac:dyDescent="0.2">
      <c r="O46970" s="223"/>
    </row>
    <row r="46971" spans="15:15" x14ac:dyDescent="0.2">
      <c r="O46971" s="223"/>
    </row>
    <row r="46972" spans="15:15" x14ac:dyDescent="0.2">
      <c r="O46972" s="223"/>
    </row>
    <row r="46973" spans="15:15" x14ac:dyDescent="0.2">
      <c r="O46973" s="223"/>
    </row>
    <row r="46974" spans="15:15" x14ac:dyDescent="0.2">
      <c r="O46974" s="223"/>
    </row>
    <row r="46975" spans="15:15" x14ac:dyDescent="0.2">
      <c r="O46975" s="223"/>
    </row>
    <row r="46976" spans="15:15" x14ac:dyDescent="0.2">
      <c r="O46976" s="223"/>
    </row>
    <row r="46977" spans="15:15" x14ac:dyDescent="0.2">
      <c r="O46977" s="223"/>
    </row>
    <row r="46978" spans="15:15" x14ac:dyDescent="0.2">
      <c r="O46978" s="223"/>
    </row>
    <row r="46979" spans="15:15" x14ac:dyDescent="0.2">
      <c r="O46979" s="223"/>
    </row>
    <row r="46980" spans="15:15" x14ac:dyDescent="0.2">
      <c r="O46980" s="223"/>
    </row>
    <row r="46981" spans="15:15" x14ac:dyDescent="0.2">
      <c r="O46981" s="223"/>
    </row>
    <row r="46982" spans="15:15" x14ac:dyDescent="0.2">
      <c r="O46982" s="223"/>
    </row>
    <row r="46983" spans="15:15" x14ac:dyDescent="0.2">
      <c r="O46983" s="223"/>
    </row>
    <row r="46984" spans="15:15" x14ac:dyDescent="0.2">
      <c r="O46984" s="223"/>
    </row>
    <row r="46985" spans="15:15" x14ac:dyDescent="0.2">
      <c r="O46985" s="223"/>
    </row>
    <row r="46986" spans="15:15" x14ac:dyDescent="0.2">
      <c r="O46986" s="223"/>
    </row>
    <row r="46987" spans="15:15" x14ac:dyDescent="0.2">
      <c r="O46987" s="223"/>
    </row>
    <row r="46988" spans="15:15" x14ac:dyDescent="0.2">
      <c r="O46988" s="223"/>
    </row>
    <row r="46989" spans="15:15" x14ac:dyDescent="0.2">
      <c r="O46989" s="223"/>
    </row>
    <row r="46990" spans="15:15" x14ac:dyDescent="0.2">
      <c r="O46990" s="223"/>
    </row>
    <row r="46991" spans="15:15" x14ac:dyDescent="0.2">
      <c r="O46991" s="223"/>
    </row>
    <row r="46992" spans="15:15" x14ac:dyDescent="0.2">
      <c r="O46992" s="223"/>
    </row>
    <row r="46993" spans="15:15" x14ac:dyDescent="0.2">
      <c r="O46993" s="223"/>
    </row>
    <row r="46994" spans="15:15" x14ac:dyDescent="0.2">
      <c r="O46994" s="223"/>
    </row>
    <row r="46995" spans="15:15" x14ac:dyDescent="0.2">
      <c r="O46995" s="223"/>
    </row>
    <row r="46996" spans="15:15" x14ac:dyDescent="0.2">
      <c r="O46996" s="223"/>
    </row>
    <row r="46997" spans="15:15" x14ac:dyDescent="0.2">
      <c r="O46997" s="223"/>
    </row>
    <row r="46998" spans="15:15" x14ac:dyDescent="0.2">
      <c r="O46998" s="223"/>
    </row>
    <row r="46999" spans="15:15" x14ac:dyDescent="0.2">
      <c r="O46999" s="223"/>
    </row>
    <row r="47000" spans="15:15" x14ac:dyDescent="0.2">
      <c r="O47000" s="223"/>
    </row>
    <row r="47001" spans="15:15" x14ac:dyDescent="0.2">
      <c r="O47001" s="223"/>
    </row>
    <row r="47002" spans="15:15" x14ac:dyDescent="0.2">
      <c r="O47002" s="223"/>
    </row>
    <row r="47003" spans="15:15" x14ac:dyDescent="0.2">
      <c r="O47003" s="223"/>
    </row>
    <row r="47004" spans="15:15" x14ac:dyDescent="0.2">
      <c r="O47004" s="223"/>
    </row>
    <row r="47005" spans="15:15" x14ac:dyDescent="0.2">
      <c r="O47005" s="223"/>
    </row>
    <row r="47006" spans="15:15" x14ac:dyDescent="0.2">
      <c r="O47006" s="223"/>
    </row>
    <row r="47007" spans="15:15" x14ac:dyDescent="0.2">
      <c r="O47007" s="223"/>
    </row>
    <row r="47008" spans="15:15" x14ac:dyDescent="0.2">
      <c r="O47008" s="223"/>
    </row>
    <row r="47009" spans="15:15" x14ac:dyDescent="0.2">
      <c r="O47009" s="223"/>
    </row>
    <row r="47010" spans="15:15" x14ac:dyDescent="0.2">
      <c r="O47010" s="223"/>
    </row>
    <row r="47011" spans="15:15" x14ac:dyDescent="0.2">
      <c r="O47011" s="223"/>
    </row>
    <row r="47012" spans="15:15" x14ac:dyDescent="0.2">
      <c r="O47012" s="223"/>
    </row>
    <row r="47013" spans="15:15" x14ac:dyDescent="0.2">
      <c r="O47013" s="223"/>
    </row>
    <row r="47014" spans="15:15" x14ac:dyDescent="0.2">
      <c r="O47014" s="223"/>
    </row>
    <row r="47015" spans="15:15" x14ac:dyDescent="0.2">
      <c r="O47015" s="223"/>
    </row>
    <row r="47016" spans="15:15" x14ac:dyDescent="0.2">
      <c r="O47016" s="223"/>
    </row>
    <row r="47017" spans="15:15" x14ac:dyDescent="0.2">
      <c r="O47017" s="223"/>
    </row>
    <row r="47018" spans="15:15" x14ac:dyDescent="0.2">
      <c r="O47018" s="223"/>
    </row>
    <row r="47019" spans="15:15" x14ac:dyDescent="0.2">
      <c r="O47019" s="223"/>
    </row>
    <row r="47020" spans="15:15" x14ac:dyDescent="0.2">
      <c r="O47020" s="223"/>
    </row>
    <row r="47021" spans="15:15" x14ac:dyDescent="0.2">
      <c r="O47021" s="223"/>
    </row>
    <row r="47022" spans="15:15" x14ac:dyDescent="0.2">
      <c r="O47022" s="223"/>
    </row>
    <row r="47023" spans="15:15" x14ac:dyDescent="0.2">
      <c r="O47023" s="223"/>
    </row>
    <row r="47024" spans="15:15" x14ac:dyDescent="0.2">
      <c r="O47024" s="223"/>
    </row>
    <row r="47025" spans="15:15" x14ac:dyDescent="0.2">
      <c r="O47025" s="223"/>
    </row>
    <row r="47026" spans="15:15" x14ac:dyDescent="0.2">
      <c r="O47026" s="223"/>
    </row>
    <row r="47027" spans="15:15" x14ac:dyDescent="0.2">
      <c r="O47027" s="223"/>
    </row>
    <row r="47028" spans="15:15" x14ac:dyDescent="0.2">
      <c r="O47028" s="223"/>
    </row>
    <row r="47029" spans="15:15" x14ac:dyDescent="0.2">
      <c r="O47029" s="223"/>
    </row>
    <row r="47030" spans="15:15" x14ac:dyDescent="0.2">
      <c r="O47030" s="223"/>
    </row>
    <row r="47031" spans="15:15" x14ac:dyDescent="0.2">
      <c r="O47031" s="223"/>
    </row>
    <row r="47032" spans="15:15" x14ac:dyDescent="0.2">
      <c r="O47032" s="223"/>
    </row>
    <row r="47033" spans="15:15" x14ac:dyDescent="0.2">
      <c r="O47033" s="223"/>
    </row>
    <row r="47034" spans="15:15" x14ac:dyDescent="0.2">
      <c r="O47034" s="223"/>
    </row>
    <row r="47035" spans="15:15" x14ac:dyDescent="0.2">
      <c r="O47035" s="223"/>
    </row>
    <row r="47036" spans="15:15" x14ac:dyDescent="0.2">
      <c r="O47036" s="223"/>
    </row>
    <row r="47037" spans="15:15" x14ac:dyDescent="0.2">
      <c r="O47037" s="223"/>
    </row>
    <row r="47038" spans="15:15" x14ac:dyDescent="0.2">
      <c r="O47038" s="223"/>
    </row>
    <row r="47039" spans="15:15" x14ac:dyDescent="0.2">
      <c r="O47039" s="223"/>
    </row>
    <row r="47040" spans="15:15" x14ac:dyDescent="0.2">
      <c r="O47040" s="223"/>
    </row>
    <row r="47041" spans="15:15" x14ac:dyDescent="0.2">
      <c r="O47041" s="223"/>
    </row>
    <row r="47042" spans="15:15" x14ac:dyDescent="0.2">
      <c r="O47042" s="223"/>
    </row>
    <row r="47043" spans="15:15" x14ac:dyDescent="0.2">
      <c r="O47043" s="223"/>
    </row>
    <row r="47044" spans="15:15" x14ac:dyDescent="0.2">
      <c r="O47044" s="223"/>
    </row>
    <row r="47045" spans="15:15" x14ac:dyDescent="0.2">
      <c r="O47045" s="223"/>
    </row>
    <row r="47046" spans="15:15" x14ac:dyDescent="0.2">
      <c r="O47046" s="223"/>
    </row>
    <row r="47047" spans="15:15" x14ac:dyDescent="0.2">
      <c r="O47047" s="223"/>
    </row>
    <row r="47048" spans="15:15" x14ac:dyDescent="0.2">
      <c r="O47048" s="223"/>
    </row>
    <row r="47049" spans="15:15" x14ac:dyDescent="0.2">
      <c r="O47049" s="223"/>
    </row>
    <row r="47050" spans="15:15" x14ac:dyDescent="0.2">
      <c r="O47050" s="223"/>
    </row>
    <row r="47051" spans="15:15" x14ac:dyDescent="0.2">
      <c r="O47051" s="223"/>
    </row>
    <row r="47052" spans="15:15" x14ac:dyDescent="0.2">
      <c r="O47052" s="223"/>
    </row>
    <row r="47053" spans="15:15" x14ac:dyDescent="0.2">
      <c r="O47053" s="223"/>
    </row>
    <row r="47054" spans="15:15" x14ac:dyDescent="0.2">
      <c r="O47054" s="223"/>
    </row>
    <row r="47055" spans="15:15" x14ac:dyDescent="0.2">
      <c r="O47055" s="223"/>
    </row>
    <row r="47056" spans="15:15" x14ac:dyDescent="0.2">
      <c r="O47056" s="223"/>
    </row>
    <row r="47057" spans="15:15" x14ac:dyDescent="0.2">
      <c r="O47057" s="223"/>
    </row>
    <row r="47058" spans="15:15" x14ac:dyDescent="0.2">
      <c r="O47058" s="223"/>
    </row>
    <row r="47059" spans="15:15" x14ac:dyDescent="0.2">
      <c r="O47059" s="223"/>
    </row>
    <row r="47060" spans="15:15" x14ac:dyDescent="0.2">
      <c r="O47060" s="223"/>
    </row>
    <row r="47061" spans="15:15" x14ac:dyDescent="0.2">
      <c r="O47061" s="223"/>
    </row>
    <row r="47062" spans="15:15" x14ac:dyDescent="0.2">
      <c r="O47062" s="223"/>
    </row>
    <row r="47063" spans="15:15" x14ac:dyDescent="0.2">
      <c r="O47063" s="223"/>
    </row>
    <row r="47064" spans="15:15" x14ac:dyDescent="0.2">
      <c r="O47064" s="223"/>
    </row>
    <row r="47065" spans="15:15" x14ac:dyDescent="0.2">
      <c r="O47065" s="223"/>
    </row>
    <row r="47066" spans="15:15" x14ac:dyDescent="0.2">
      <c r="O47066" s="223"/>
    </row>
    <row r="47067" spans="15:15" x14ac:dyDescent="0.2">
      <c r="O47067" s="223"/>
    </row>
    <row r="47068" spans="15:15" x14ac:dyDescent="0.2">
      <c r="O47068" s="223"/>
    </row>
    <row r="47069" spans="15:15" x14ac:dyDescent="0.2">
      <c r="O47069" s="223"/>
    </row>
    <row r="47070" spans="15:15" x14ac:dyDescent="0.2">
      <c r="O47070" s="223"/>
    </row>
    <row r="47071" spans="15:15" x14ac:dyDescent="0.2">
      <c r="O47071" s="223"/>
    </row>
    <row r="47072" spans="15:15" x14ac:dyDescent="0.2">
      <c r="O47072" s="223"/>
    </row>
    <row r="47073" spans="15:15" x14ac:dyDescent="0.2">
      <c r="O47073" s="223"/>
    </row>
    <row r="47074" spans="15:15" x14ac:dyDescent="0.2">
      <c r="O47074" s="223"/>
    </row>
    <row r="47075" spans="15:15" x14ac:dyDescent="0.2">
      <c r="O47075" s="223"/>
    </row>
    <row r="47076" spans="15:15" x14ac:dyDescent="0.2">
      <c r="O47076" s="223"/>
    </row>
    <row r="47077" spans="15:15" x14ac:dyDescent="0.2">
      <c r="O47077" s="223"/>
    </row>
    <row r="47078" spans="15:15" x14ac:dyDescent="0.2">
      <c r="O47078" s="223"/>
    </row>
    <row r="47079" spans="15:15" x14ac:dyDescent="0.2">
      <c r="O47079" s="223"/>
    </row>
    <row r="47080" spans="15:15" x14ac:dyDescent="0.2">
      <c r="O47080" s="223"/>
    </row>
    <row r="47081" spans="15:15" x14ac:dyDescent="0.2">
      <c r="O47081" s="223"/>
    </row>
    <row r="47082" spans="15:15" x14ac:dyDescent="0.2">
      <c r="O47082" s="223"/>
    </row>
    <row r="47083" spans="15:15" x14ac:dyDescent="0.2">
      <c r="O47083" s="223"/>
    </row>
    <row r="47084" spans="15:15" x14ac:dyDescent="0.2">
      <c r="O47084" s="223"/>
    </row>
    <row r="47085" spans="15:15" x14ac:dyDescent="0.2">
      <c r="O47085" s="223"/>
    </row>
    <row r="47086" spans="15:15" x14ac:dyDescent="0.2">
      <c r="O47086" s="223"/>
    </row>
    <row r="47087" spans="15:15" x14ac:dyDescent="0.2">
      <c r="O47087" s="223"/>
    </row>
    <row r="47088" spans="15:15" x14ac:dyDescent="0.2">
      <c r="O47088" s="223"/>
    </row>
    <row r="47089" spans="15:15" x14ac:dyDescent="0.2">
      <c r="O47089" s="223"/>
    </row>
    <row r="47090" spans="15:15" x14ac:dyDescent="0.2">
      <c r="O47090" s="223"/>
    </row>
    <row r="47091" spans="15:15" x14ac:dyDescent="0.2">
      <c r="O47091" s="223"/>
    </row>
    <row r="47092" spans="15:15" x14ac:dyDescent="0.2">
      <c r="O47092" s="223"/>
    </row>
    <row r="47093" spans="15:15" x14ac:dyDescent="0.2">
      <c r="O47093" s="223"/>
    </row>
    <row r="47094" spans="15:15" x14ac:dyDescent="0.2">
      <c r="O47094" s="223"/>
    </row>
    <row r="47095" spans="15:15" x14ac:dyDescent="0.2">
      <c r="O47095" s="223"/>
    </row>
    <row r="47096" spans="15:15" x14ac:dyDescent="0.2">
      <c r="O47096" s="223"/>
    </row>
    <row r="47097" spans="15:15" x14ac:dyDescent="0.2">
      <c r="O47097" s="223"/>
    </row>
    <row r="47098" spans="15:15" x14ac:dyDescent="0.2">
      <c r="O47098" s="223"/>
    </row>
    <row r="47099" spans="15:15" x14ac:dyDescent="0.2">
      <c r="O47099" s="223"/>
    </row>
    <row r="47100" spans="15:15" x14ac:dyDescent="0.2">
      <c r="O47100" s="223"/>
    </row>
    <row r="47101" spans="15:15" x14ac:dyDescent="0.2">
      <c r="O47101" s="223"/>
    </row>
    <row r="47102" spans="15:15" x14ac:dyDescent="0.2">
      <c r="O47102" s="223"/>
    </row>
    <row r="47103" spans="15:15" x14ac:dyDescent="0.2">
      <c r="O47103" s="223"/>
    </row>
    <row r="47104" spans="15:15" x14ac:dyDescent="0.2">
      <c r="O47104" s="223"/>
    </row>
    <row r="47105" spans="15:15" x14ac:dyDescent="0.2">
      <c r="O47105" s="223"/>
    </row>
    <row r="47106" spans="15:15" x14ac:dyDescent="0.2">
      <c r="O47106" s="223"/>
    </row>
    <row r="47107" spans="15:15" x14ac:dyDescent="0.2">
      <c r="O47107" s="223"/>
    </row>
    <row r="47108" spans="15:15" x14ac:dyDescent="0.2">
      <c r="O47108" s="223"/>
    </row>
    <row r="47109" spans="15:15" x14ac:dyDescent="0.2">
      <c r="O47109" s="223"/>
    </row>
    <row r="47110" spans="15:15" x14ac:dyDescent="0.2">
      <c r="O47110" s="223"/>
    </row>
    <row r="47111" spans="15:15" x14ac:dyDescent="0.2">
      <c r="O47111" s="223"/>
    </row>
    <row r="47112" spans="15:15" x14ac:dyDescent="0.2">
      <c r="O47112" s="223"/>
    </row>
    <row r="47113" spans="15:15" x14ac:dyDescent="0.2">
      <c r="O47113" s="223"/>
    </row>
    <row r="47114" spans="15:15" x14ac:dyDescent="0.2">
      <c r="O47114" s="223"/>
    </row>
    <row r="47115" spans="15:15" x14ac:dyDescent="0.2">
      <c r="O47115" s="223"/>
    </row>
    <row r="47116" spans="15:15" x14ac:dyDescent="0.2">
      <c r="O47116" s="223"/>
    </row>
    <row r="47117" spans="15:15" x14ac:dyDescent="0.2">
      <c r="O47117" s="223"/>
    </row>
    <row r="47118" spans="15:15" x14ac:dyDescent="0.2">
      <c r="O47118" s="223"/>
    </row>
    <row r="47119" spans="15:15" x14ac:dyDescent="0.2">
      <c r="O47119" s="223"/>
    </row>
    <row r="47120" spans="15:15" x14ac:dyDescent="0.2">
      <c r="O47120" s="223"/>
    </row>
    <row r="47121" spans="15:15" x14ac:dyDescent="0.2">
      <c r="O47121" s="223"/>
    </row>
    <row r="47122" spans="15:15" x14ac:dyDescent="0.2">
      <c r="O47122" s="223"/>
    </row>
    <row r="47123" spans="15:15" x14ac:dyDescent="0.2">
      <c r="O47123" s="223"/>
    </row>
    <row r="47124" spans="15:15" x14ac:dyDescent="0.2">
      <c r="O47124" s="223"/>
    </row>
    <row r="47125" spans="15:15" x14ac:dyDescent="0.2">
      <c r="O47125" s="223"/>
    </row>
    <row r="47126" spans="15:15" x14ac:dyDescent="0.2">
      <c r="O47126" s="223"/>
    </row>
    <row r="47127" spans="15:15" x14ac:dyDescent="0.2">
      <c r="O47127" s="223"/>
    </row>
    <row r="47128" spans="15:15" x14ac:dyDescent="0.2">
      <c r="O47128" s="223"/>
    </row>
    <row r="47129" spans="15:15" x14ac:dyDescent="0.2">
      <c r="O47129" s="223"/>
    </row>
    <row r="47130" spans="15:15" x14ac:dyDescent="0.2">
      <c r="O47130" s="223"/>
    </row>
    <row r="47131" spans="15:15" x14ac:dyDescent="0.2">
      <c r="O47131" s="223"/>
    </row>
    <row r="47132" spans="15:15" x14ac:dyDescent="0.2">
      <c r="O47132" s="223"/>
    </row>
    <row r="47133" spans="15:15" x14ac:dyDescent="0.2">
      <c r="O47133" s="223"/>
    </row>
    <row r="47134" spans="15:15" x14ac:dyDescent="0.2">
      <c r="O47134" s="223"/>
    </row>
    <row r="47135" spans="15:15" x14ac:dyDescent="0.2">
      <c r="O47135" s="223"/>
    </row>
    <row r="47136" spans="15:15" x14ac:dyDescent="0.2">
      <c r="O47136" s="223"/>
    </row>
    <row r="47137" spans="15:15" x14ac:dyDescent="0.2">
      <c r="O47137" s="223"/>
    </row>
    <row r="47138" spans="15:15" x14ac:dyDescent="0.2">
      <c r="O47138" s="223"/>
    </row>
    <row r="47139" spans="15:15" x14ac:dyDescent="0.2">
      <c r="O47139" s="223"/>
    </row>
    <row r="47140" spans="15:15" x14ac:dyDescent="0.2">
      <c r="O47140" s="223"/>
    </row>
    <row r="47141" spans="15:15" x14ac:dyDescent="0.2">
      <c r="O47141" s="223"/>
    </row>
    <row r="47142" spans="15:15" x14ac:dyDescent="0.2">
      <c r="O47142" s="223"/>
    </row>
    <row r="47143" spans="15:15" x14ac:dyDescent="0.2">
      <c r="O47143" s="223"/>
    </row>
    <row r="47144" spans="15:15" x14ac:dyDescent="0.2">
      <c r="O47144" s="223"/>
    </row>
    <row r="47145" spans="15:15" x14ac:dyDescent="0.2">
      <c r="O47145" s="223"/>
    </row>
    <row r="47146" spans="15:15" x14ac:dyDescent="0.2">
      <c r="O47146" s="223"/>
    </row>
    <row r="47147" spans="15:15" x14ac:dyDescent="0.2">
      <c r="O47147" s="223"/>
    </row>
    <row r="47148" spans="15:15" x14ac:dyDescent="0.2">
      <c r="O47148" s="223"/>
    </row>
    <row r="47149" spans="15:15" x14ac:dyDescent="0.2">
      <c r="O47149" s="223"/>
    </row>
    <row r="47150" spans="15:15" x14ac:dyDescent="0.2">
      <c r="O47150" s="223"/>
    </row>
    <row r="47151" spans="15:15" x14ac:dyDescent="0.2">
      <c r="O47151" s="223"/>
    </row>
    <row r="47152" spans="15:15" x14ac:dyDescent="0.2">
      <c r="O47152" s="223"/>
    </row>
    <row r="47153" spans="15:15" x14ac:dyDescent="0.2">
      <c r="O47153" s="223"/>
    </row>
    <row r="47154" spans="15:15" x14ac:dyDescent="0.2">
      <c r="O47154" s="223"/>
    </row>
    <row r="47155" spans="15:15" x14ac:dyDescent="0.2">
      <c r="O47155" s="223"/>
    </row>
    <row r="47156" spans="15:15" x14ac:dyDescent="0.2">
      <c r="O47156" s="223"/>
    </row>
    <row r="47157" spans="15:15" x14ac:dyDescent="0.2">
      <c r="O47157" s="223"/>
    </row>
    <row r="47158" spans="15:15" x14ac:dyDescent="0.2">
      <c r="O47158" s="223"/>
    </row>
    <row r="47159" spans="15:15" x14ac:dyDescent="0.2">
      <c r="O47159" s="223"/>
    </row>
    <row r="47160" spans="15:15" x14ac:dyDescent="0.2">
      <c r="O47160" s="223"/>
    </row>
    <row r="47161" spans="15:15" x14ac:dyDescent="0.2">
      <c r="O47161" s="223"/>
    </row>
    <row r="47162" spans="15:15" x14ac:dyDescent="0.2">
      <c r="O47162" s="223"/>
    </row>
    <row r="47163" spans="15:15" x14ac:dyDescent="0.2">
      <c r="O47163" s="223"/>
    </row>
    <row r="47164" spans="15:15" x14ac:dyDescent="0.2">
      <c r="O47164" s="223"/>
    </row>
    <row r="47165" spans="15:15" x14ac:dyDescent="0.2">
      <c r="O47165" s="223"/>
    </row>
    <row r="47166" spans="15:15" x14ac:dyDescent="0.2">
      <c r="O47166" s="223"/>
    </row>
    <row r="47167" spans="15:15" x14ac:dyDescent="0.2">
      <c r="O47167" s="223"/>
    </row>
    <row r="47168" spans="15:15" x14ac:dyDescent="0.2">
      <c r="O47168" s="223"/>
    </row>
    <row r="47169" spans="15:15" x14ac:dyDescent="0.2">
      <c r="O47169" s="223"/>
    </row>
    <row r="47170" spans="15:15" x14ac:dyDescent="0.2">
      <c r="O47170" s="223"/>
    </row>
    <row r="47171" spans="15:15" x14ac:dyDescent="0.2">
      <c r="O47171" s="223"/>
    </row>
    <row r="47172" spans="15:15" x14ac:dyDescent="0.2">
      <c r="O47172" s="223"/>
    </row>
    <row r="47173" spans="15:15" x14ac:dyDescent="0.2">
      <c r="O47173" s="223"/>
    </row>
    <row r="47174" spans="15:15" x14ac:dyDescent="0.2">
      <c r="O47174" s="223"/>
    </row>
    <row r="47175" spans="15:15" x14ac:dyDescent="0.2">
      <c r="O47175" s="223"/>
    </row>
    <row r="47176" spans="15:15" x14ac:dyDescent="0.2">
      <c r="O47176" s="223"/>
    </row>
    <row r="47177" spans="15:15" x14ac:dyDescent="0.2">
      <c r="O47177" s="223"/>
    </row>
    <row r="47178" spans="15:15" x14ac:dyDescent="0.2">
      <c r="O47178" s="223"/>
    </row>
    <row r="47179" spans="15:15" x14ac:dyDescent="0.2">
      <c r="O47179" s="223"/>
    </row>
    <row r="47180" spans="15:15" x14ac:dyDescent="0.2">
      <c r="O47180" s="223"/>
    </row>
    <row r="47181" spans="15:15" x14ac:dyDescent="0.2">
      <c r="O47181" s="223"/>
    </row>
    <row r="47182" spans="15:15" x14ac:dyDescent="0.2">
      <c r="O47182" s="223"/>
    </row>
    <row r="47183" spans="15:15" x14ac:dyDescent="0.2">
      <c r="O47183" s="223"/>
    </row>
    <row r="47184" spans="15:15" x14ac:dyDescent="0.2">
      <c r="O47184" s="223"/>
    </row>
    <row r="47185" spans="15:15" x14ac:dyDescent="0.2">
      <c r="O47185" s="223"/>
    </row>
    <row r="47186" spans="15:15" x14ac:dyDescent="0.2">
      <c r="O47186" s="223"/>
    </row>
    <row r="47187" spans="15:15" x14ac:dyDescent="0.2">
      <c r="O47187" s="223"/>
    </row>
    <row r="47188" spans="15:15" x14ac:dyDescent="0.2">
      <c r="O47188" s="223"/>
    </row>
    <row r="47189" spans="15:15" x14ac:dyDescent="0.2">
      <c r="O47189" s="223"/>
    </row>
    <row r="47190" spans="15:15" x14ac:dyDescent="0.2">
      <c r="O47190" s="223"/>
    </row>
    <row r="47191" spans="15:15" x14ac:dyDescent="0.2">
      <c r="O47191" s="223"/>
    </row>
    <row r="47192" spans="15:15" x14ac:dyDescent="0.2">
      <c r="O47192" s="223"/>
    </row>
    <row r="47193" spans="15:15" x14ac:dyDescent="0.2">
      <c r="O47193" s="223"/>
    </row>
    <row r="47194" spans="15:15" x14ac:dyDescent="0.2">
      <c r="O47194" s="223"/>
    </row>
    <row r="47195" spans="15:15" x14ac:dyDescent="0.2">
      <c r="O47195" s="223"/>
    </row>
    <row r="47196" spans="15:15" x14ac:dyDescent="0.2">
      <c r="O47196" s="223"/>
    </row>
    <row r="47197" spans="15:15" x14ac:dyDescent="0.2">
      <c r="O47197" s="223"/>
    </row>
    <row r="47198" spans="15:15" x14ac:dyDescent="0.2">
      <c r="O47198" s="223"/>
    </row>
    <row r="47199" spans="15:15" x14ac:dyDescent="0.2">
      <c r="O47199" s="223"/>
    </row>
    <row r="47200" spans="15:15" x14ac:dyDescent="0.2">
      <c r="O47200" s="223"/>
    </row>
    <row r="47201" spans="15:15" x14ac:dyDescent="0.2">
      <c r="O47201" s="223"/>
    </row>
    <row r="47202" spans="15:15" x14ac:dyDescent="0.2">
      <c r="O47202" s="223"/>
    </row>
    <row r="47203" spans="15:15" x14ac:dyDescent="0.2">
      <c r="O47203" s="223"/>
    </row>
    <row r="47204" spans="15:15" x14ac:dyDescent="0.2">
      <c r="O47204" s="223"/>
    </row>
    <row r="47205" spans="15:15" x14ac:dyDescent="0.2">
      <c r="O47205" s="223"/>
    </row>
    <row r="47206" spans="15:15" x14ac:dyDescent="0.2">
      <c r="O47206" s="223"/>
    </row>
    <row r="47207" spans="15:15" x14ac:dyDescent="0.2">
      <c r="O47207" s="223"/>
    </row>
    <row r="47208" spans="15:15" x14ac:dyDescent="0.2">
      <c r="O47208" s="223"/>
    </row>
    <row r="47209" spans="15:15" x14ac:dyDescent="0.2">
      <c r="O47209" s="223"/>
    </row>
    <row r="47210" spans="15:15" x14ac:dyDescent="0.2">
      <c r="O47210" s="223"/>
    </row>
    <row r="47211" spans="15:15" x14ac:dyDescent="0.2">
      <c r="O47211" s="223"/>
    </row>
    <row r="47212" spans="15:15" x14ac:dyDescent="0.2">
      <c r="O47212" s="223"/>
    </row>
    <row r="47213" spans="15:15" x14ac:dyDescent="0.2">
      <c r="O47213" s="223"/>
    </row>
    <row r="47214" spans="15:15" x14ac:dyDescent="0.2">
      <c r="O47214" s="223"/>
    </row>
    <row r="47215" spans="15:15" x14ac:dyDescent="0.2">
      <c r="O47215" s="223"/>
    </row>
    <row r="47216" spans="15:15" x14ac:dyDescent="0.2">
      <c r="O47216" s="223"/>
    </row>
    <row r="47217" spans="15:15" x14ac:dyDescent="0.2">
      <c r="O47217" s="223"/>
    </row>
    <row r="47218" spans="15:15" x14ac:dyDescent="0.2">
      <c r="O47218" s="223"/>
    </row>
    <row r="47219" spans="15:15" x14ac:dyDescent="0.2">
      <c r="O47219" s="223"/>
    </row>
    <row r="47220" spans="15:15" x14ac:dyDescent="0.2">
      <c r="O47220" s="223"/>
    </row>
    <row r="47221" spans="15:15" x14ac:dyDescent="0.2">
      <c r="O47221" s="223"/>
    </row>
    <row r="47222" spans="15:15" x14ac:dyDescent="0.2">
      <c r="O47222" s="223"/>
    </row>
    <row r="47223" spans="15:15" x14ac:dyDescent="0.2">
      <c r="O47223" s="223"/>
    </row>
    <row r="47224" spans="15:15" x14ac:dyDescent="0.2">
      <c r="O47224" s="223"/>
    </row>
    <row r="47225" spans="15:15" x14ac:dyDescent="0.2">
      <c r="O47225" s="223"/>
    </row>
    <row r="47226" spans="15:15" x14ac:dyDescent="0.2">
      <c r="O47226" s="223"/>
    </row>
    <row r="47227" spans="15:15" x14ac:dyDescent="0.2">
      <c r="O47227" s="223"/>
    </row>
    <row r="47228" spans="15:15" x14ac:dyDescent="0.2">
      <c r="O47228" s="223"/>
    </row>
    <row r="47229" spans="15:15" x14ac:dyDescent="0.2">
      <c r="O47229" s="223"/>
    </row>
    <row r="47230" spans="15:15" x14ac:dyDescent="0.2">
      <c r="O47230" s="223"/>
    </row>
    <row r="47231" spans="15:15" x14ac:dyDescent="0.2">
      <c r="O47231" s="223"/>
    </row>
    <row r="47232" spans="15:15" x14ac:dyDescent="0.2">
      <c r="O47232" s="223"/>
    </row>
    <row r="47233" spans="15:15" x14ac:dyDescent="0.2">
      <c r="O47233" s="223"/>
    </row>
    <row r="47234" spans="15:15" x14ac:dyDescent="0.2">
      <c r="O47234" s="223"/>
    </row>
    <row r="47235" spans="15:15" x14ac:dyDescent="0.2">
      <c r="O47235" s="223"/>
    </row>
    <row r="47236" spans="15:15" x14ac:dyDescent="0.2">
      <c r="O47236" s="223"/>
    </row>
    <row r="47237" spans="15:15" x14ac:dyDescent="0.2">
      <c r="O47237" s="223"/>
    </row>
    <row r="47238" spans="15:15" x14ac:dyDescent="0.2">
      <c r="O47238" s="223"/>
    </row>
    <row r="47239" spans="15:15" x14ac:dyDescent="0.2">
      <c r="O47239" s="223"/>
    </row>
    <row r="47240" spans="15:15" x14ac:dyDescent="0.2">
      <c r="O47240" s="223"/>
    </row>
    <row r="47241" spans="15:15" x14ac:dyDescent="0.2">
      <c r="O47241" s="223"/>
    </row>
    <row r="47242" spans="15:15" x14ac:dyDescent="0.2">
      <c r="O47242" s="223"/>
    </row>
    <row r="47243" spans="15:15" x14ac:dyDescent="0.2">
      <c r="O47243" s="223"/>
    </row>
    <row r="47244" spans="15:15" x14ac:dyDescent="0.2">
      <c r="O47244" s="223"/>
    </row>
    <row r="47245" spans="15:15" x14ac:dyDescent="0.2">
      <c r="O47245" s="223"/>
    </row>
    <row r="47246" spans="15:15" x14ac:dyDescent="0.2">
      <c r="O47246" s="223"/>
    </row>
    <row r="47247" spans="15:15" x14ac:dyDescent="0.2">
      <c r="O47247" s="223"/>
    </row>
    <row r="47248" spans="15:15" x14ac:dyDescent="0.2">
      <c r="O47248" s="223"/>
    </row>
    <row r="47249" spans="15:15" x14ac:dyDescent="0.2">
      <c r="O47249" s="223"/>
    </row>
    <row r="47250" spans="15:15" x14ac:dyDescent="0.2">
      <c r="O47250" s="223"/>
    </row>
    <row r="47251" spans="15:15" x14ac:dyDescent="0.2">
      <c r="O47251" s="223"/>
    </row>
    <row r="47252" spans="15:15" x14ac:dyDescent="0.2">
      <c r="O47252" s="223"/>
    </row>
    <row r="47253" spans="15:15" x14ac:dyDescent="0.2">
      <c r="O47253" s="223"/>
    </row>
    <row r="47254" spans="15:15" x14ac:dyDescent="0.2">
      <c r="O47254" s="223"/>
    </row>
    <row r="47255" spans="15:15" x14ac:dyDescent="0.2">
      <c r="O47255" s="223"/>
    </row>
    <row r="47256" spans="15:15" x14ac:dyDescent="0.2">
      <c r="O47256" s="223"/>
    </row>
    <row r="47257" spans="15:15" x14ac:dyDescent="0.2">
      <c r="O47257" s="223"/>
    </row>
    <row r="47258" spans="15:15" x14ac:dyDescent="0.2">
      <c r="O47258" s="223"/>
    </row>
    <row r="47259" spans="15:15" x14ac:dyDescent="0.2">
      <c r="O47259" s="223"/>
    </row>
    <row r="47260" spans="15:15" x14ac:dyDescent="0.2">
      <c r="O47260" s="223"/>
    </row>
    <row r="47261" spans="15:15" x14ac:dyDescent="0.2">
      <c r="O47261" s="223"/>
    </row>
    <row r="47262" spans="15:15" x14ac:dyDescent="0.2">
      <c r="O47262" s="223"/>
    </row>
    <row r="47263" spans="15:15" x14ac:dyDescent="0.2">
      <c r="O47263" s="223"/>
    </row>
    <row r="47264" spans="15:15" x14ac:dyDescent="0.2">
      <c r="O47264" s="223"/>
    </row>
    <row r="47265" spans="15:15" x14ac:dyDescent="0.2">
      <c r="O47265" s="223"/>
    </row>
    <row r="47266" spans="15:15" x14ac:dyDescent="0.2">
      <c r="O47266" s="223"/>
    </row>
    <row r="47267" spans="15:15" x14ac:dyDescent="0.2">
      <c r="O47267" s="223"/>
    </row>
    <row r="47268" spans="15:15" x14ac:dyDescent="0.2">
      <c r="O47268" s="223"/>
    </row>
    <row r="47269" spans="15:15" x14ac:dyDescent="0.2">
      <c r="O47269" s="223"/>
    </row>
    <row r="47270" spans="15:15" x14ac:dyDescent="0.2">
      <c r="O47270" s="223"/>
    </row>
    <row r="47271" spans="15:15" x14ac:dyDescent="0.2">
      <c r="O47271" s="223"/>
    </row>
    <row r="47272" spans="15:15" x14ac:dyDescent="0.2">
      <c r="O47272" s="223"/>
    </row>
    <row r="47273" spans="15:15" x14ac:dyDescent="0.2">
      <c r="O47273" s="223"/>
    </row>
    <row r="47274" spans="15:15" x14ac:dyDescent="0.2">
      <c r="O47274" s="223"/>
    </row>
    <row r="47275" spans="15:15" x14ac:dyDescent="0.2">
      <c r="O47275" s="223"/>
    </row>
    <row r="47276" spans="15:15" x14ac:dyDescent="0.2">
      <c r="O47276" s="223"/>
    </row>
    <row r="47277" spans="15:15" x14ac:dyDescent="0.2">
      <c r="O47277" s="223"/>
    </row>
    <row r="47278" spans="15:15" x14ac:dyDescent="0.2">
      <c r="O47278" s="223"/>
    </row>
    <row r="47279" spans="15:15" x14ac:dyDescent="0.2">
      <c r="O47279" s="223"/>
    </row>
    <row r="47280" spans="15:15" x14ac:dyDescent="0.2">
      <c r="O47280" s="223"/>
    </row>
    <row r="47281" spans="15:15" x14ac:dyDescent="0.2">
      <c r="O47281" s="223"/>
    </row>
    <row r="47282" spans="15:15" x14ac:dyDescent="0.2">
      <c r="O47282" s="223"/>
    </row>
    <row r="47283" spans="15:15" x14ac:dyDescent="0.2">
      <c r="O47283" s="223"/>
    </row>
    <row r="47284" spans="15:15" x14ac:dyDescent="0.2">
      <c r="O47284" s="223"/>
    </row>
    <row r="47285" spans="15:15" x14ac:dyDescent="0.2">
      <c r="O47285" s="223"/>
    </row>
    <row r="47286" spans="15:15" x14ac:dyDescent="0.2">
      <c r="O47286" s="223"/>
    </row>
    <row r="47287" spans="15:15" x14ac:dyDescent="0.2">
      <c r="O47287" s="223"/>
    </row>
    <row r="47288" spans="15:15" x14ac:dyDescent="0.2">
      <c r="O47288" s="223"/>
    </row>
    <row r="47289" spans="15:15" x14ac:dyDescent="0.2">
      <c r="O47289" s="223"/>
    </row>
    <row r="47290" spans="15:15" x14ac:dyDescent="0.2">
      <c r="O47290" s="223"/>
    </row>
    <row r="47291" spans="15:15" x14ac:dyDescent="0.2">
      <c r="O47291" s="223"/>
    </row>
    <row r="47292" spans="15:15" x14ac:dyDescent="0.2">
      <c r="O47292" s="223"/>
    </row>
    <row r="47293" spans="15:15" x14ac:dyDescent="0.2">
      <c r="O47293" s="223"/>
    </row>
    <row r="47294" spans="15:15" x14ac:dyDescent="0.2">
      <c r="O47294" s="223"/>
    </row>
    <row r="47295" spans="15:15" x14ac:dyDescent="0.2">
      <c r="O47295" s="223"/>
    </row>
    <row r="47296" spans="15:15" x14ac:dyDescent="0.2">
      <c r="O47296" s="223"/>
    </row>
    <row r="47297" spans="15:15" x14ac:dyDescent="0.2">
      <c r="O47297" s="223"/>
    </row>
    <row r="47298" spans="15:15" x14ac:dyDescent="0.2">
      <c r="O47298" s="223"/>
    </row>
    <row r="47299" spans="15:15" x14ac:dyDescent="0.2">
      <c r="O47299" s="223"/>
    </row>
    <row r="47300" spans="15:15" x14ac:dyDescent="0.2">
      <c r="O47300" s="223"/>
    </row>
    <row r="47301" spans="15:15" x14ac:dyDescent="0.2">
      <c r="O47301" s="223"/>
    </row>
    <row r="47302" spans="15:15" x14ac:dyDescent="0.2">
      <c r="O47302" s="223"/>
    </row>
    <row r="47303" spans="15:15" x14ac:dyDescent="0.2">
      <c r="O47303" s="223"/>
    </row>
    <row r="47304" spans="15:15" x14ac:dyDescent="0.2">
      <c r="O47304" s="223"/>
    </row>
    <row r="47305" spans="15:15" x14ac:dyDescent="0.2">
      <c r="O47305" s="223"/>
    </row>
    <row r="47306" spans="15:15" x14ac:dyDescent="0.2">
      <c r="O47306" s="223"/>
    </row>
    <row r="47307" spans="15:15" x14ac:dyDescent="0.2">
      <c r="O47307" s="223"/>
    </row>
    <row r="47308" spans="15:15" x14ac:dyDescent="0.2">
      <c r="O47308" s="223"/>
    </row>
    <row r="47309" spans="15:15" x14ac:dyDescent="0.2">
      <c r="O47309" s="223"/>
    </row>
    <row r="47310" spans="15:15" x14ac:dyDescent="0.2">
      <c r="O47310" s="223"/>
    </row>
    <row r="47311" spans="15:15" x14ac:dyDescent="0.2">
      <c r="O47311" s="223"/>
    </row>
    <row r="47312" spans="15:15" x14ac:dyDescent="0.2">
      <c r="O47312" s="223"/>
    </row>
    <row r="47313" spans="15:15" x14ac:dyDescent="0.2">
      <c r="O47313" s="223"/>
    </row>
    <row r="47314" spans="15:15" x14ac:dyDescent="0.2">
      <c r="O47314" s="223"/>
    </row>
    <row r="47315" spans="15:15" x14ac:dyDescent="0.2">
      <c r="O47315" s="223"/>
    </row>
    <row r="47316" spans="15:15" x14ac:dyDescent="0.2">
      <c r="O47316" s="223"/>
    </row>
    <row r="47317" spans="15:15" x14ac:dyDescent="0.2">
      <c r="O47317" s="223"/>
    </row>
    <row r="47318" spans="15:15" x14ac:dyDescent="0.2">
      <c r="O47318" s="223"/>
    </row>
    <row r="47319" spans="15:15" x14ac:dyDescent="0.2">
      <c r="O47319" s="223"/>
    </row>
    <row r="47320" spans="15:15" x14ac:dyDescent="0.2">
      <c r="O47320" s="223"/>
    </row>
    <row r="47321" spans="15:15" x14ac:dyDescent="0.2">
      <c r="O47321" s="223"/>
    </row>
    <row r="47322" spans="15:15" x14ac:dyDescent="0.2">
      <c r="O47322" s="223"/>
    </row>
    <row r="47323" spans="15:15" x14ac:dyDescent="0.2">
      <c r="O47323" s="223"/>
    </row>
    <row r="47324" spans="15:15" x14ac:dyDescent="0.2">
      <c r="O47324" s="223"/>
    </row>
    <row r="47325" spans="15:15" x14ac:dyDescent="0.2">
      <c r="O47325" s="223"/>
    </row>
    <row r="47326" spans="15:15" x14ac:dyDescent="0.2">
      <c r="O47326" s="223"/>
    </row>
    <row r="47327" spans="15:15" x14ac:dyDescent="0.2">
      <c r="O47327" s="223"/>
    </row>
    <row r="47328" spans="15:15" x14ac:dyDescent="0.2">
      <c r="O47328" s="223"/>
    </row>
    <row r="47329" spans="15:15" x14ac:dyDescent="0.2">
      <c r="O47329" s="223"/>
    </row>
    <row r="47330" spans="15:15" x14ac:dyDescent="0.2">
      <c r="O47330" s="223"/>
    </row>
    <row r="47331" spans="15:15" x14ac:dyDescent="0.2">
      <c r="O47331" s="223"/>
    </row>
    <row r="47332" spans="15:15" x14ac:dyDescent="0.2">
      <c r="O47332" s="223"/>
    </row>
    <row r="47333" spans="15:15" x14ac:dyDescent="0.2">
      <c r="O47333" s="223"/>
    </row>
    <row r="47334" spans="15:15" x14ac:dyDescent="0.2">
      <c r="O47334" s="223"/>
    </row>
    <row r="47335" spans="15:15" x14ac:dyDescent="0.2">
      <c r="O47335" s="223"/>
    </row>
    <row r="47336" spans="15:15" x14ac:dyDescent="0.2">
      <c r="O47336" s="223"/>
    </row>
    <row r="47337" spans="15:15" x14ac:dyDescent="0.2">
      <c r="O47337" s="223"/>
    </row>
    <row r="47338" spans="15:15" x14ac:dyDescent="0.2">
      <c r="O47338" s="223"/>
    </row>
    <row r="47339" spans="15:15" x14ac:dyDescent="0.2">
      <c r="O47339" s="223"/>
    </row>
    <row r="47340" spans="15:15" x14ac:dyDescent="0.2">
      <c r="O47340" s="223"/>
    </row>
    <row r="47341" spans="15:15" x14ac:dyDescent="0.2">
      <c r="O47341" s="223"/>
    </row>
    <row r="47342" spans="15:15" x14ac:dyDescent="0.2">
      <c r="O47342" s="223"/>
    </row>
    <row r="47343" spans="15:15" x14ac:dyDescent="0.2">
      <c r="O47343" s="223"/>
    </row>
    <row r="47344" spans="15:15" x14ac:dyDescent="0.2">
      <c r="O47344" s="223"/>
    </row>
    <row r="47345" spans="15:15" x14ac:dyDescent="0.2">
      <c r="O47345" s="223"/>
    </row>
    <row r="47346" spans="15:15" x14ac:dyDescent="0.2">
      <c r="O47346" s="223"/>
    </row>
    <row r="47347" spans="15:15" x14ac:dyDescent="0.2">
      <c r="O47347" s="223"/>
    </row>
    <row r="47348" spans="15:15" x14ac:dyDescent="0.2">
      <c r="O47348" s="223"/>
    </row>
    <row r="47349" spans="15:15" x14ac:dyDescent="0.2">
      <c r="O47349" s="223"/>
    </row>
    <row r="47350" spans="15:15" x14ac:dyDescent="0.2">
      <c r="O47350" s="223"/>
    </row>
    <row r="47351" spans="15:15" x14ac:dyDescent="0.2">
      <c r="O47351" s="223"/>
    </row>
    <row r="47352" spans="15:15" x14ac:dyDescent="0.2">
      <c r="O47352" s="223"/>
    </row>
    <row r="47353" spans="15:15" x14ac:dyDescent="0.2">
      <c r="O47353" s="223"/>
    </row>
    <row r="47354" spans="15:15" x14ac:dyDescent="0.2">
      <c r="O47354" s="223"/>
    </row>
    <row r="47355" spans="15:15" x14ac:dyDescent="0.2">
      <c r="O47355" s="223"/>
    </row>
    <row r="47356" spans="15:15" x14ac:dyDescent="0.2">
      <c r="O47356" s="223"/>
    </row>
    <row r="47357" spans="15:15" x14ac:dyDescent="0.2">
      <c r="O47357" s="223"/>
    </row>
    <row r="47358" spans="15:15" x14ac:dyDescent="0.2">
      <c r="O47358" s="223"/>
    </row>
    <row r="47359" spans="15:15" x14ac:dyDescent="0.2">
      <c r="O47359" s="223"/>
    </row>
    <row r="47360" spans="15:15" x14ac:dyDescent="0.2">
      <c r="O47360" s="223"/>
    </row>
    <row r="47361" spans="15:15" x14ac:dyDescent="0.2">
      <c r="O47361" s="223"/>
    </row>
    <row r="47362" spans="15:15" x14ac:dyDescent="0.2">
      <c r="O47362" s="223"/>
    </row>
    <row r="47363" spans="15:15" x14ac:dyDescent="0.2">
      <c r="O47363" s="223"/>
    </row>
    <row r="47364" spans="15:15" x14ac:dyDescent="0.2">
      <c r="O47364" s="223"/>
    </row>
    <row r="47365" spans="15:15" x14ac:dyDescent="0.2">
      <c r="O47365" s="223"/>
    </row>
    <row r="47366" spans="15:15" x14ac:dyDescent="0.2">
      <c r="O47366" s="223"/>
    </row>
    <row r="47367" spans="15:15" x14ac:dyDescent="0.2">
      <c r="O47367" s="223"/>
    </row>
    <row r="47368" spans="15:15" x14ac:dyDescent="0.2">
      <c r="O47368" s="223"/>
    </row>
    <row r="47369" spans="15:15" x14ac:dyDescent="0.2">
      <c r="O47369" s="223"/>
    </row>
    <row r="47370" spans="15:15" x14ac:dyDescent="0.2">
      <c r="O47370" s="223"/>
    </row>
    <row r="47371" spans="15:15" x14ac:dyDescent="0.2">
      <c r="O47371" s="223"/>
    </row>
    <row r="47372" spans="15:15" x14ac:dyDescent="0.2">
      <c r="O47372" s="223"/>
    </row>
    <row r="47373" spans="15:15" x14ac:dyDescent="0.2">
      <c r="O47373" s="223"/>
    </row>
    <row r="47374" spans="15:15" x14ac:dyDescent="0.2">
      <c r="O47374" s="223"/>
    </row>
    <row r="47375" spans="15:15" x14ac:dyDescent="0.2">
      <c r="O47375" s="223"/>
    </row>
    <row r="47376" spans="15:15" x14ac:dyDescent="0.2">
      <c r="O47376" s="223"/>
    </row>
    <row r="47377" spans="15:15" x14ac:dyDescent="0.2">
      <c r="O47377" s="223"/>
    </row>
    <row r="47378" spans="15:15" x14ac:dyDescent="0.2">
      <c r="O47378" s="223"/>
    </row>
    <row r="47379" spans="15:15" x14ac:dyDescent="0.2">
      <c r="O47379" s="223"/>
    </row>
    <row r="47380" spans="15:15" x14ac:dyDescent="0.2">
      <c r="O47380" s="223"/>
    </row>
    <row r="47381" spans="15:15" x14ac:dyDescent="0.2">
      <c r="O47381" s="223"/>
    </row>
    <row r="47382" spans="15:15" x14ac:dyDescent="0.2">
      <c r="O47382" s="223"/>
    </row>
    <row r="47383" spans="15:15" x14ac:dyDescent="0.2">
      <c r="O47383" s="223"/>
    </row>
    <row r="47384" spans="15:15" x14ac:dyDescent="0.2">
      <c r="O47384" s="223"/>
    </row>
    <row r="47385" spans="15:15" x14ac:dyDescent="0.2">
      <c r="O47385" s="223"/>
    </row>
    <row r="47386" spans="15:15" x14ac:dyDescent="0.2">
      <c r="O47386" s="223"/>
    </row>
    <row r="47387" spans="15:15" x14ac:dyDescent="0.2">
      <c r="O47387" s="223"/>
    </row>
    <row r="47388" spans="15:15" x14ac:dyDescent="0.2">
      <c r="O47388" s="223"/>
    </row>
    <row r="47389" spans="15:15" x14ac:dyDescent="0.2">
      <c r="O47389" s="223"/>
    </row>
    <row r="47390" spans="15:15" x14ac:dyDescent="0.2">
      <c r="O47390" s="223"/>
    </row>
    <row r="47391" spans="15:15" x14ac:dyDescent="0.2">
      <c r="O47391" s="223"/>
    </row>
    <row r="47392" spans="15:15" x14ac:dyDescent="0.2">
      <c r="O47392" s="223"/>
    </row>
    <row r="47393" spans="15:15" x14ac:dyDescent="0.2">
      <c r="O47393" s="223"/>
    </row>
    <row r="47394" spans="15:15" x14ac:dyDescent="0.2">
      <c r="O47394" s="223"/>
    </row>
    <row r="47395" spans="15:15" x14ac:dyDescent="0.2">
      <c r="O47395" s="223"/>
    </row>
    <row r="47396" spans="15:15" x14ac:dyDescent="0.2">
      <c r="O47396" s="223"/>
    </row>
    <row r="47397" spans="15:15" x14ac:dyDescent="0.2">
      <c r="O47397" s="223"/>
    </row>
    <row r="47398" spans="15:15" x14ac:dyDescent="0.2">
      <c r="O47398" s="223"/>
    </row>
    <row r="47399" spans="15:15" x14ac:dyDescent="0.2">
      <c r="O47399" s="223"/>
    </row>
    <row r="47400" spans="15:15" x14ac:dyDescent="0.2">
      <c r="O47400" s="223"/>
    </row>
    <row r="47401" spans="15:15" x14ac:dyDescent="0.2">
      <c r="O47401" s="223"/>
    </row>
    <row r="47402" spans="15:15" x14ac:dyDescent="0.2">
      <c r="O47402" s="223"/>
    </row>
    <row r="47403" spans="15:15" x14ac:dyDescent="0.2">
      <c r="O47403" s="223"/>
    </row>
    <row r="47404" spans="15:15" x14ac:dyDescent="0.2">
      <c r="O47404" s="223"/>
    </row>
    <row r="47405" spans="15:15" x14ac:dyDescent="0.2">
      <c r="O47405" s="223"/>
    </row>
    <row r="47406" spans="15:15" x14ac:dyDescent="0.2">
      <c r="O47406" s="223"/>
    </row>
    <row r="47407" spans="15:15" x14ac:dyDescent="0.2">
      <c r="O47407" s="223"/>
    </row>
    <row r="47408" spans="15:15" x14ac:dyDescent="0.2">
      <c r="O47408" s="223"/>
    </row>
    <row r="47409" spans="15:15" x14ac:dyDescent="0.2">
      <c r="O47409" s="223"/>
    </row>
    <row r="47410" spans="15:15" x14ac:dyDescent="0.2">
      <c r="O47410" s="223"/>
    </row>
    <row r="47411" spans="15:15" x14ac:dyDescent="0.2">
      <c r="O47411" s="223"/>
    </row>
    <row r="47412" spans="15:15" x14ac:dyDescent="0.2">
      <c r="O47412" s="223"/>
    </row>
    <row r="47413" spans="15:15" x14ac:dyDescent="0.2">
      <c r="O47413" s="223"/>
    </row>
    <row r="47414" spans="15:15" x14ac:dyDescent="0.2">
      <c r="O47414" s="223"/>
    </row>
    <row r="47415" spans="15:15" x14ac:dyDescent="0.2">
      <c r="O47415" s="223"/>
    </row>
    <row r="47416" spans="15:15" x14ac:dyDescent="0.2">
      <c r="O47416" s="223"/>
    </row>
    <row r="47417" spans="15:15" x14ac:dyDescent="0.2">
      <c r="O47417" s="223"/>
    </row>
    <row r="47418" spans="15:15" x14ac:dyDescent="0.2">
      <c r="O47418" s="223"/>
    </row>
    <row r="47419" spans="15:15" x14ac:dyDescent="0.2">
      <c r="O47419" s="223"/>
    </row>
    <row r="47420" spans="15:15" x14ac:dyDescent="0.2">
      <c r="O47420" s="223"/>
    </row>
    <row r="47421" spans="15:15" x14ac:dyDescent="0.2">
      <c r="O47421" s="223"/>
    </row>
    <row r="47422" spans="15:15" x14ac:dyDescent="0.2">
      <c r="O47422" s="223"/>
    </row>
    <row r="47423" spans="15:15" x14ac:dyDescent="0.2">
      <c r="O47423" s="223"/>
    </row>
    <row r="47424" spans="15:15" x14ac:dyDescent="0.2">
      <c r="O47424" s="223"/>
    </row>
    <row r="47425" spans="15:15" x14ac:dyDescent="0.2">
      <c r="O47425" s="223"/>
    </row>
    <row r="47426" spans="15:15" x14ac:dyDescent="0.2">
      <c r="O47426" s="223"/>
    </row>
    <row r="47427" spans="15:15" x14ac:dyDescent="0.2">
      <c r="O47427" s="223"/>
    </row>
    <row r="47428" spans="15:15" x14ac:dyDescent="0.2">
      <c r="O47428" s="223"/>
    </row>
    <row r="47429" spans="15:15" x14ac:dyDescent="0.2">
      <c r="O47429" s="223"/>
    </row>
    <row r="47430" spans="15:15" x14ac:dyDescent="0.2">
      <c r="O47430" s="223"/>
    </row>
    <row r="47431" spans="15:15" x14ac:dyDescent="0.2">
      <c r="O47431" s="223"/>
    </row>
    <row r="47432" spans="15:15" x14ac:dyDescent="0.2">
      <c r="O47432" s="223"/>
    </row>
    <row r="47433" spans="15:15" x14ac:dyDescent="0.2">
      <c r="O47433" s="223"/>
    </row>
    <row r="47434" spans="15:15" x14ac:dyDescent="0.2">
      <c r="O47434" s="223"/>
    </row>
    <row r="47435" spans="15:15" x14ac:dyDescent="0.2">
      <c r="O47435" s="223"/>
    </row>
    <row r="47436" spans="15:15" x14ac:dyDescent="0.2">
      <c r="O47436" s="223"/>
    </row>
    <row r="47437" spans="15:15" x14ac:dyDescent="0.2">
      <c r="O47437" s="223"/>
    </row>
    <row r="47438" spans="15:15" x14ac:dyDescent="0.2">
      <c r="O47438" s="223"/>
    </row>
    <row r="47439" spans="15:15" x14ac:dyDescent="0.2">
      <c r="O47439" s="223"/>
    </row>
    <row r="47440" spans="15:15" x14ac:dyDescent="0.2">
      <c r="O47440" s="223"/>
    </row>
    <row r="47441" spans="15:15" x14ac:dyDescent="0.2">
      <c r="O47441" s="223"/>
    </row>
    <row r="47442" spans="15:15" x14ac:dyDescent="0.2">
      <c r="O47442" s="223"/>
    </row>
    <row r="47443" spans="15:15" x14ac:dyDescent="0.2">
      <c r="O47443" s="223"/>
    </row>
    <row r="47444" spans="15:15" x14ac:dyDescent="0.2">
      <c r="O47444" s="223"/>
    </row>
    <row r="47445" spans="15:15" x14ac:dyDescent="0.2">
      <c r="O47445" s="223"/>
    </row>
    <row r="47446" spans="15:15" x14ac:dyDescent="0.2">
      <c r="O47446" s="223"/>
    </row>
    <row r="47447" spans="15:15" x14ac:dyDescent="0.2">
      <c r="O47447" s="223"/>
    </row>
    <row r="47448" spans="15:15" x14ac:dyDescent="0.2">
      <c r="O47448" s="223"/>
    </row>
    <row r="47449" spans="15:15" x14ac:dyDescent="0.2">
      <c r="O47449" s="223"/>
    </row>
    <row r="47450" spans="15:15" x14ac:dyDescent="0.2">
      <c r="O47450" s="223"/>
    </row>
    <row r="47451" spans="15:15" x14ac:dyDescent="0.2">
      <c r="O47451" s="223"/>
    </row>
    <row r="47452" spans="15:15" x14ac:dyDescent="0.2">
      <c r="O47452" s="223"/>
    </row>
    <row r="47453" spans="15:15" x14ac:dyDescent="0.2">
      <c r="O47453" s="223"/>
    </row>
    <row r="47454" spans="15:15" x14ac:dyDescent="0.2">
      <c r="O47454" s="223"/>
    </row>
    <row r="47455" spans="15:15" x14ac:dyDescent="0.2">
      <c r="O47455" s="223"/>
    </row>
    <row r="47456" spans="15:15" x14ac:dyDescent="0.2">
      <c r="O47456" s="223"/>
    </row>
    <row r="47457" spans="15:15" x14ac:dyDescent="0.2">
      <c r="O47457" s="223"/>
    </row>
    <row r="47458" spans="15:15" x14ac:dyDescent="0.2">
      <c r="O47458" s="223"/>
    </row>
    <row r="47459" spans="15:15" x14ac:dyDescent="0.2">
      <c r="O47459" s="223"/>
    </row>
    <row r="47460" spans="15:15" x14ac:dyDescent="0.2">
      <c r="O47460" s="223"/>
    </row>
    <row r="47461" spans="15:15" x14ac:dyDescent="0.2">
      <c r="O47461" s="223"/>
    </row>
    <row r="47462" spans="15:15" x14ac:dyDescent="0.2">
      <c r="O47462" s="223"/>
    </row>
    <row r="47463" spans="15:15" x14ac:dyDescent="0.2">
      <c r="O47463" s="223"/>
    </row>
    <row r="47464" spans="15:15" x14ac:dyDescent="0.2">
      <c r="O47464" s="223"/>
    </row>
    <row r="47465" spans="15:15" x14ac:dyDescent="0.2">
      <c r="O47465" s="223"/>
    </row>
    <row r="47466" spans="15:15" x14ac:dyDescent="0.2">
      <c r="O47466" s="223"/>
    </row>
    <row r="47467" spans="15:15" x14ac:dyDescent="0.2">
      <c r="O47467" s="223"/>
    </row>
    <row r="47468" spans="15:15" x14ac:dyDescent="0.2">
      <c r="O47468" s="223"/>
    </row>
    <row r="47469" spans="15:15" x14ac:dyDescent="0.2">
      <c r="O47469" s="223"/>
    </row>
    <row r="47470" spans="15:15" x14ac:dyDescent="0.2">
      <c r="O47470" s="223"/>
    </row>
    <row r="47471" spans="15:15" x14ac:dyDescent="0.2">
      <c r="O47471" s="223"/>
    </row>
    <row r="47472" spans="15:15" x14ac:dyDescent="0.2">
      <c r="O47472" s="223"/>
    </row>
    <row r="47473" spans="15:15" x14ac:dyDescent="0.2">
      <c r="O47473" s="223"/>
    </row>
    <row r="47474" spans="15:15" x14ac:dyDescent="0.2">
      <c r="O47474" s="223"/>
    </row>
    <row r="47475" spans="15:15" x14ac:dyDescent="0.2">
      <c r="O47475" s="223"/>
    </row>
    <row r="47476" spans="15:15" x14ac:dyDescent="0.2">
      <c r="O47476" s="223"/>
    </row>
    <row r="47477" spans="15:15" x14ac:dyDescent="0.2">
      <c r="O47477" s="223"/>
    </row>
    <row r="47478" spans="15:15" x14ac:dyDescent="0.2">
      <c r="O47478" s="223"/>
    </row>
    <row r="47479" spans="15:15" x14ac:dyDescent="0.2">
      <c r="O47479" s="223"/>
    </row>
    <row r="47480" spans="15:15" x14ac:dyDescent="0.2">
      <c r="O47480" s="223"/>
    </row>
    <row r="47481" spans="15:15" x14ac:dyDescent="0.2">
      <c r="O47481" s="223"/>
    </row>
    <row r="47482" spans="15:15" x14ac:dyDescent="0.2">
      <c r="O47482" s="223"/>
    </row>
    <row r="47483" spans="15:15" x14ac:dyDescent="0.2">
      <c r="O47483" s="223"/>
    </row>
    <row r="47484" spans="15:15" x14ac:dyDescent="0.2">
      <c r="O47484" s="223"/>
    </row>
    <row r="47485" spans="15:15" x14ac:dyDescent="0.2">
      <c r="O47485" s="223"/>
    </row>
    <row r="47486" spans="15:15" x14ac:dyDescent="0.2">
      <c r="O47486" s="223"/>
    </row>
    <row r="47487" spans="15:15" x14ac:dyDescent="0.2">
      <c r="O47487" s="223"/>
    </row>
    <row r="47488" spans="15:15" x14ac:dyDescent="0.2">
      <c r="O47488" s="223"/>
    </row>
    <row r="47489" spans="15:15" x14ac:dyDescent="0.2">
      <c r="O47489" s="223"/>
    </row>
    <row r="47490" spans="15:15" x14ac:dyDescent="0.2">
      <c r="O47490" s="223"/>
    </row>
    <row r="47491" spans="15:15" x14ac:dyDescent="0.2">
      <c r="O47491" s="223"/>
    </row>
    <row r="47492" spans="15:15" x14ac:dyDescent="0.2">
      <c r="O47492" s="223"/>
    </row>
    <row r="47493" spans="15:15" x14ac:dyDescent="0.2">
      <c r="O47493" s="223"/>
    </row>
    <row r="47494" spans="15:15" x14ac:dyDescent="0.2">
      <c r="O47494" s="223"/>
    </row>
    <row r="47495" spans="15:15" x14ac:dyDescent="0.2">
      <c r="O47495" s="223"/>
    </row>
    <row r="47496" spans="15:15" x14ac:dyDescent="0.2">
      <c r="O47496" s="223"/>
    </row>
    <row r="47497" spans="15:15" x14ac:dyDescent="0.2">
      <c r="O47497" s="223"/>
    </row>
    <row r="47498" spans="15:15" x14ac:dyDescent="0.2">
      <c r="O47498" s="223"/>
    </row>
    <row r="47499" spans="15:15" x14ac:dyDescent="0.2">
      <c r="O47499" s="223"/>
    </row>
    <row r="47500" spans="15:15" x14ac:dyDescent="0.2">
      <c r="O47500" s="223"/>
    </row>
    <row r="47501" spans="15:15" x14ac:dyDescent="0.2">
      <c r="O47501" s="223"/>
    </row>
    <row r="47502" spans="15:15" x14ac:dyDescent="0.2">
      <c r="O47502" s="223"/>
    </row>
    <row r="47503" spans="15:15" x14ac:dyDescent="0.2">
      <c r="O47503" s="223"/>
    </row>
    <row r="47504" spans="15:15" x14ac:dyDescent="0.2">
      <c r="O47504" s="223"/>
    </row>
    <row r="47505" spans="15:15" x14ac:dyDescent="0.2">
      <c r="O47505" s="223"/>
    </row>
    <row r="47506" spans="15:15" x14ac:dyDescent="0.2">
      <c r="O47506" s="223"/>
    </row>
    <row r="47507" spans="15:15" x14ac:dyDescent="0.2">
      <c r="O47507" s="223"/>
    </row>
    <row r="47508" spans="15:15" x14ac:dyDescent="0.2">
      <c r="O47508" s="223"/>
    </row>
    <row r="47509" spans="15:15" x14ac:dyDescent="0.2">
      <c r="O47509" s="223"/>
    </row>
    <row r="47510" spans="15:15" x14ac:dyDescent="0.2">
      <c r="O47510" s="223"/>
    </row>
    <row r="47511" spans="15:15" x14ac:dyDescent="0.2">
      <c r="O47511" s="223"/>
    </row>
    <row r="47512" spans="15:15" x14ac:dyDescent="0.2">
      <c r="O47512" s="223"/>
    </row>
    <row r="47513" spans="15:15" x14ac:dyDescent="0.2">
      <c r="O47513" s="223"/>
    </row>
    <row r="47514" spans="15:15" x14ac:dyDescent="0.2">
      <c r="O47514" s="223"/>
    </row>
    <row r="47515" spans="15:15" x14ac:dyDescent="0.2">
      <c r="O47515" s="223"/>
    </row>
    <row r="47516" spans="15:15" x14ac:dyDescent="0.2">
      <c r="O47516" s="223"/>
    </row>
    <row r="47517" spans="15:15" x14ac:dyDescent="0.2">
      <c r="O47517" s="223"/>
    </row>
    <row r="47518" spans="15:15" x14ac:dyDescent="0.2">
      <c r="O47518" s="223"/>
    </row>
    <row r="47519" spans="15:15" x14ac:dyDescent="0.2">
      <c r="O47519" s="223"/>
    </row>
    <row r="47520" spans="15:15" x14ac:dyDescent="0.2">
      <c r="O47520" s="223"/>
    </row>
    <row r="47521" spans="15:15" x14ac:dyDescent="0.2">
      <c r="O47521" s="223"/>
    </row>
    <row r="47522" spans="15:15" x14ac:dyDescent="0.2">
      <c r="O47522" s="223"/>
    </row>
    <row r="47523" spans="15:15" x14ac:dyDescent="0.2">
      <c r="O47523" s="223"/>
    </row>
    <row r="47524" spans="15:15" x14ac:dyDescent="0.2">
      <c r="O47524" s="223"/>
    </row>
    <row r="47525" spans="15:15" x14ac:dyDescent="0.2">
      <c r="O47525" s="223"/>
    </row>
    <row r="47526" spans="15:15" x14ac:dyDescent="0.2">
      <c r="O47526" s="223"/>
    </row>
    <row r="47527" spans="15:15" x14ac:dyDescent="0.2">
      <c r="O47527" s="223"/>
    </row>
    <row r="47528" spans="15:15" x14ac:dyDescent="0.2">
      <c r="O47528" s="223"/>
    </row>
    <row r="47529" spans="15:15" x14ac:dyDescent="0.2">
      <c r="O47529" s="223"/>
    </row>
    <row r="47530" spans="15:15" x14ac:dyDescent="0.2">
      <c r="O47530" s="223"/>
    </row>
    <row r="47531" spans="15:15" x14ac:dyDescent="0.2">
      <c r="O47531" s="223"/>
    </row>
    <row r="47532" spans="15:15" x14ac:dyDescent="0.2">
      <c r="O47532" s="223"/>
    </row>
    <row r="47533" spans="15:15" x14ac:dyDescent="0.2">
      <c r="O47533" s="223"/>
    </row>
    <row r="47534" spans="15:15" x14ac:dyDescent="0.2">
      <c r="O47534" s="223"/>
    </row>
    <row r="47535" spans="15:15" x14ac:dyDescent="0.2">
      <c r="O47535" s="223"/>
    </row>
    <row r="47536" spans="15:15" x14ac:dyDescent="0.2">
      <c r="O47536" s="223"/>
    </row>
    <row r="47537" spans="15:15" x14ac:dyDescent="0.2">
      <c r="O47537" s="223"/>
    </row>
    <row r="47538" spans="15:15" x14ac:dyDescent="0.2">
      <c r="O47538" s="223"/>
    </row>
    <row r="47539" spans="15:15" x14ac:dyDescent="0.2">
      <c r="O47539" s="223"/>
    </row>
    <row r="47540" spans="15:15" x14ac:dyDescent="0.2">
      <c r="O47540" s="223"/>
    </row>
    <row r="47541" spans="15:15" x14ac:dyDescent="0.2">
      <c r="O47541" s="223"/>
    </row>
    <row r="47542" spans="15:15" x14ac:dyDescent="0.2">
      <c r="O47542" s="223"/>
    </row>
    <row r="47543" spans="15:15" x14ac:dyDescent="0.2">
      <c r="O47543" s="223"/>
    </row>
    <row r="47544" spans="15:15" x14ac:dyDescent="0.2">
      <c r="O47544" s="223"/>
    </row>
    <row r="47545" spans="15:15" x14ac:dyDescent="0.2">
      <c r="O47545" s="223"/>
    </row>
    <row r="47546" spans="15:15" x14ac:dyDescent="0.2">
      <c r="O47546" s="223"/>
    </row>
    <row r="47547" spans="15:15" x14ac:dyDescent="0.2">
      <c r="O47547" s="223"/>
    </row>
    <row r="47548" spans="15:15" x14ac:dyDescent="0.2">
      <c r="O47548" s="223"/>
    </row>
    <row r="47549" spans="15:15" x14ac:dyDescent="0.2">
      <c r="O47549" s="223"/>
    </row>
    <row r="47550" spans="15:15" x14ac:dyDescent="0.2">
      <c r="O47550" s="223"/>
    </row>
    <row r="47551" spans="15:15" x14ac:dyDescent="0.2">
      <c r="O47551" s="223"/>
    </row>
    <row r="47552" spans="15:15" x14ac:dyDescent="0.2">
      <c r="O47552" s="223"/>
    </row>
    <row r="47553" spans="15:15" x14ac:dyDescent="0.2">
      <c r="O47553" s="223"/>
    </row>
    <row r="47554" spans="15:15" x14ac:dyDescent="0.2">
      <c r="O47554" s="223"/>
    </row>
    <row r="47555" spans="15:15" x14ac:dyDescent="0.2">
      <c r="O47555" s="223"/>
    </row>
    <row r="47556" spans="15:15" x14ac:dyDescent="0.2">
      <c r="O47556" s="223"/>
    </row>
    <row r="47557" spans="15:15" x14ac:dyDescent="0.2">
      <c r="O47557" s="223"/>
    </row>
    <row r="47558" spans="15:15" x14ac:dyDescent="0.2">
      <c r="O47558" s="223"/>
    </row>
    <row r="47559" spans="15:15" x14ac:dyDescent="0.2">
      <c r="O47559" s="223"/>
    </row>
    <row r="47560" spans="15:15" x14ac:dyDescent="0.2">
      <c r="O47560" s="223"/>
    </row>
    <row r="47561" spans="15:15" x14ac:dyDescent="0.2">
      <c r="O47561" s="223"/>
    </row>
    <row r="47562" spans="15:15" x14ac:dyDescent="0.2">
      <c r="O47562" s="223"/>
    </row>
    <row r="47563" spans="15:15" x14ac:dyDescent="0.2">
      <c r="O47563" s="223"/>
    </row>
    <row r="47564" spans="15:15" x14ac:dyDescent="0.2">
      <c r="O47564" s="223"/>
    </row>
    <row r="47565" spans="15:15" x14ac:dyDescent="0.2">
      <c r="O47565" s="223"/>
    </row>
    <row r="47566" spans="15:15" x14ac:dyDescent="0.2">
      <c r="O47566" s="223"/>
    </row>
    <row r="47567" spans="15:15" x14ac:dyDescent="0.2">
      <c r="O47567" s="223"/>
    </row>
    <row r="47568" spans="15:15" x14ac:dyDescent="0.2">
      <c r="O47568" s="223"/>
    </row>
    <row r="47569" spans="15:15" x14ac:dyDescent="0.2">
      <c r="O47569" s="223"/>
    </row>
    <row r="47570" spans="15:15" x14ac:dyDescent="0.2">
      <c r="O47570" s="223"/>
    </row>
    <row r="47571" spans="15:15" x14ac:dyDescent="0.2">
      <c r="O47571" s="223"/>
    </row>
    <row r="47572" spans="15:15" x14ac:dyDescent="0.2">
      <c r="O47572" s="223"/>
    </row>
    <row r="47573" spans="15:15" x14ac:dyDescent="0.2">
      <c r="O47573" s="223"/>
    </row>
    <row r="47574" spans="15:15" x14ac:dyDescent="0.2">
      <c r="O47574" s="223"/>
    </row>
    <row r="47575" spans="15:15" x14ac:dyDescent="0.2">
      <c r="O47575" s="223"/>
    </row>
    <row r="47576" spans="15:15" x14ac:dyDescent="0.2">
      <c r="O47576" s="223"/>
    </row>
    <row r="47577" spans="15:15" x14ac:dyDescent="0.2">
      <c r="O47577" s="223"/>
    </row>
    <row r="47578" spans="15:15" x14ac:dyDescent="0.2">
      <c r="O47578" s="223"/>
    </row>
    <row r="47579" spans="15:15" x14ac:dyDescent="0.2">
      <c r="O47579" s="223"/>
    </row>
    <row r="47580" spans="15:15" x14ac:dyDescent="0.2">
      <c r="O47580" s="223"/>
    </row>
    <row r="47581" spans="15:15" x14ac:dyDescent="0.2">
      <c r="O47581" s="223"/>
    </row>
    <row r="47582" spans="15:15" x14ac:dyDescent="0.2">
      <c r="O47582" s="223"/>
    </row>
    <row r="47583" spans="15:15" x14ac:dyDescent="0.2">
      <c r="O47583" s="223"/>
    </row>
    <row r="47584" spans="15:15" x14ac:dyDescent="0.2">
      <c r="O47584" s="223"/>
    </row>
    <row r="47585" spans="15:15" x14ac:dyDescent="0.2">
      <c r="O47585" s="223"/>
    </row>
    <row r="47586" spans="15:15" x14ac:dyDescent="0.2">
      <c r="O47586" s="223"/>
    </row>
    <row r="47587" spans="15:15" x14ac:dyDescent="0.2">
      <c r="O47587" s="223"/>
    </row>
    <row r="47588" spans="15:15" x14ac:dyDescent="0.2">
      <c r="O47588" s="223"/>
    </row>
    <row r="47589" spans="15:15" x14ac:dyDescent="0.2">
      <c r="O47589" s="223"/>
    </row>
    <row r="47590" spans="15:15" x14ac:dyDescent="0.2">
      <c r="O47590" s="223"/>
    </row>
    <row r="47591" spans="15:15" x14ac:dyDescent="0.2">
      <c r="O47591" s="223"/>
    </row>
    <row r="47592" spans="15:15" x14ac:dyDescent="0.2">
      <c r="O47592" s="223"/>
    </row>
    <row r="47593" spans="15:15" x14ac:dyDescent="0.2">
      <c r="O47593" s="223"/>
    </row>
    <row r="47594" spans="15:15" x14ac:dyDescent="0.2">
      <c r="O47594" s="223"/>
    </row>
    <row r="47595" spans="15:15" x14ac:dyDescent="0.2">
      <c r="O47595" s="223"/>
    </row>
    <row r="47596" spans="15:15" x14ac:dyDescent="0.2">
      <c r="O47596" s="223"/>
    </row>
    <row r="47597" spans="15:15" x14ac:dyDescent="0.2">
      <c r="O47597" s="223"/>
    </row>
    <row r="47598" spans="15:15" x14ac:dyDescent="0.2">
      <c r="O47598" s="223"/>
    </row>
    <row r="47599" spans="15:15" x14ac:dyDescent="0.2">
      <c r="O47599" s="223"/>
    </row>
    <row r="47600" spans="15:15" x14ac:dyDescent="0.2">
      <c r="O47600" s="223"/>
    </row>
    <row r="47601" spans="15:15" x14ac:dyDescent="0.2">
      <c r="O47601" s="223"/>
    </row>
    <row r="47602" spans="15:15" x14ac:dyDescent="0.2">
      <c r="O47602" s="223"/>
    </row>
    <row r="47603" spans="15:15" x14ac:dyDescent="0.2">
      <c r="O47603" s="223"/>
    </row>
    <row r="47604" spans="15:15" x14ac:dyDescent="0.2">
      <c r="O47604" s="223"/>
    </row>
    <row r="47605" spans="15:15" x14ac:dyDescent="0.2">
      <c r="O47605" s="223"/>
    </row>
    <row r="47606" spans="15:15" x14ac:dyDescent="0.2">
      <c r="O47606" s="223"/>
    </row>
    <row r="47607" spans="15:15" x14ac:dyDescent="0.2">
      <c r="O47607" s="223"/>
    </row>
    <row r="47608" spans="15:15" x14ac:dyDescent="0.2">
      <c r="O47608" s="223"/>
    </row>
    <row r="47609" spans="15:15" x14ac:dyDescent="0.2">
      <c r="O47609" s="223"/>
    </row>
    <row r="47610" spans="15:15" x14ac:dyDescent="0.2">
      <c r="O47610" s="223"/>
    </row>
    <row r="47611" spans="15:15" x14ac:dyDescent="0.2">
      <c r="O47611" s="223"/>
    </row>
    <row r="47612" spans="15:15" x14ac:dyDescent="0.2">
      <c r="O47612" s="223"/>
    </row>
    <row r="47613" spans="15:15" x14ac:dyDescent="0.2">
      <c r="O47613" s="223"/>
    </row>
    <row r="47614" spans="15:15" x14ac:dyDescent="0.2">
      <c r="O47614" s="223"/>
    </row>
    <row r="47615" spans="15:15" x14ac:dyDescent="0.2">
      <c r="O47615" s="223"/>
    </row>
    <row r="47616" spans="15:15" x14ac:dyDescent="0.2">
      <c r="O47616" s="223"/>
    </row>
    <row r="47617" spans="15:15" x14ac:dyDescent="0.2">
      <c r="O47617" s="223"/>
    </row>
    <row r="47618" spans="15:15" x14ac:dyDescent="0.2">
      <c r="O47618" s="223"/>
    </row>
    <row r="47619" spans="15:15" x14ac:dyDescent="0.2">
      <c r="O47619" s="223"/>
    </row>
    <row r="47620" spans="15:15" x14ac:dyDescent="0.2">
      <c r="O47620" s="223"/>
    </row>
    <row r="47621" spans="15:15" x14ac:dyDescent="0.2">
      <c r="O47621" s="223"/>
    </row>
    <row r="47622" spans="15:15" x14ac:dyDescent="0.2">
      <c r="O47622" s="223"/>
    </row>
    <row r="47623" spans="15:15" x14ac:dyDescent="0.2">
      <c r="O47623" s="223"/>
    </row>
    <row r="47624" spans="15:15" x14ac:dyDescent="0.2">
      <c r="O47624" s="223"/>
    </row>
    <row r="47625" spans="15:15" x14ac:dyDescent="0.2">
      <c r="O47625" s="223"/>
    </row>
    <row r="47626" spans="15:15" x14ac:dyDescent="0.2">
      <c r="O47626" s="223"/>
    </row>
    <row r="47627" spans="15:15" x14ac:dyDescent="0.2">
      <c r="O47627" s="223"/>
    </row>
    <row r="47628" spans="15:15" x14ac:dyDescent="0.2">
      <c r="O47628" s="223"/>
    </row>
    <row r="47629" spans="15:15" x14ac:dyDescent="0.2">
      <c r="O47629" s="223"/>
    </row>
    <row r="47630" spans="15:15" x14ac:dyDescent="0.2">
      <c r="O47630" s="223"/>
    </row>
    <row r="47631" spans="15:15" x14ac:dyDescent="0.2">
      <c r="O47631" s="223"/>
    </row>
    <row r="47632" spans="15:15" x14ac:dyDescent="0.2">
      <c r="O47632" s="223"/>
    </row>
    <row r="47633" spans="15:15" x14ac:dyDescent="0.2">
      <c r="O47633" s="223"/>
    </row>
    <row r="47634" spans="15:15" x14ac:dyDescent="0.2">
      <c r="O47634" s="223"/>
    </row>
    <row r="47635" spans="15:15" x14ac:dyDescent="0.2">
      <c r="O47635" s="223"/>
    </row>
    <row r="47636" spans="15:15" x14ac:dyDescent="0.2">
      <c r="O47636" s="223"/>
    </row>
    <row r="47637" spans="15:15" x14ac:dyDescent="0.2">
      <c r="O47637" s="223"/>
    </row>
    <row r="47638" spans="15:15" x14ac:dyDescent="0.2">
      <c r="O47638" s="223"/>
    </row>
    <row r="47639" spans="15:15" x14ac:dyDescent="0.2">
      <c r="O47639" s="223"/>
    </row>
    <row r="47640" spans="15:15" x14ac:dyDescent="0.2">
      <c r="O47640" s="223"/>
    </row>
    <row r="47641" spans="15:15" x14ac:dyDescent="0.2">
      <c r="O47641" s="223"/>
    </row>
    <row r="47642" spans="15:15" x14ac:dyDescent="0.2">
      <c r="O47642" s="223"/>
    </row>
    <row r="47643" spans="15:15" x14ac:dyDescent="0.2">
      <c r="O47643" s="223"/>
    </row>
    <row r="47644" spans="15:15" x14ac:dyDescent="0.2">
      <c r="O47644" s="223"/>
    </row>
    <row r="47645" spans="15:15" x14ac:dyDescent="0.2">
      <c r="O47645" s="223"/>
    </row>
    <row r="47646" spans="15:15" x14ac:dyDescent="0.2">
      <c r="O47646" s="223"/>
    </row>
    <row r="47647" spans="15:15" x14ac:dyDescent="0.2">
      <c r="O47647" s="223"/>
    </row>
    <row r="47648" spans="15:15" x14ac:dyDescent="0.2">
      <c r="O47648" s="223"/>
    </row>
    <row r="47649" spans="15:15" x14ac:dyDescent="0.2">
      <c r="O47649" s="223"/>
    </row>
    <row r="47650" spans="15:15" x14ac:dyDescent="0.2">
      <c r="O47650" s="223"/>
    </row>
    <row r="47651" spans="15:15" x14ac:dyDescent="0.2">
      <c r="O47651" s="223"/>
    </row>
    <row r="47652" spans="15:15" x14ac:dyDescent="0.2">
      <c r="O47652" s="223"/>
    </row>
    <row r="47653" spans="15:15" x14ac:dyDescent="0.2">
      <c r="O47653" s="223"/>
    </row>
    <row r="47654" spans="15:15" x14ac:dyDescent="0.2">
      <c r="O47654" s="223"/>
    </row>
    <row r="47655" spans="15:15" x14ac:dyDescent="0.2">
      <c r="O47655" s="223"/>
    </row>
    <row r="47656" spans="15:15" x14ac:dyDescent="0.2">
      <c r="O47656" s="223"/>
    </row>
    <row r="47657" spans="15:15" x14ac:dyDescent="0.2">
      <c r="O47657" s="223"/>
    </row>
    <row r="47658" spans="15:15" x14ac:dyDescent="0.2">
      <c r="O47658" s="223"/>
    </row>
    <row r="47659" spans="15:15" x14ac:dyDescent="0.2">
      <c r="O47659" s="223"/>
    </row>
    <row r="47660" spans="15:15" x14ac:dyDescent="0.2">
      <c r="O47660" s="223"/>
    </row>
    <row r="47661" spans="15:15" x14ac:dyDescent="0.2">
      <c r="O47661" s="223"/>
    </row>
    <row r="47662" spans="15:15" x14ac:dyDescent="0.2">
      <c r="O47662" s="223"/>
    </row>
    <row r="47663" spans="15:15" x14ac:dyDescent="0.2">
      <c r="O47663" s="223"/>
    </row>
    <row r="47664" spans="15:15" x14ac:dyDescent="0.2">
      <c r="O47664" s="223"/>
    </row>
    <row r="47665" spans="15:15" x14ac:dyDescent="0.2">
      <c r="O47665" s="223"/>
    </row>
    <row r="47666" spans="15:15" x14ac:dyDescent="0.2">
      <c r="O47666" s="223"/>
    </row>
    <row r="47667" spans="15:15" x14ac:dyDescent="0.2">
      <c r="O47667" s="223"/>
    </row>
    <row r="47668" spans="15:15" x14ac:dyDescent="0.2">
      <c r="O47668" s="223"/>
    </row>
    <row r="47669" spans="15:15" x14ac:dyDescent="0.2">
      <c r="O47669" s="223"/>
    </row>
    <row r="47670" spans="15:15" x14ac:dyDescent="0.2">
      <c r="O47670" s="223"/>
    </row>
    <row r="47671" spans="15:15" x14ac:dyDescent="0.2">
      <c r="O47671" s="223"/>
    </row>
    <row r="47672" spans="15:15" x14ac:dyDescent="0.2">
      <c r="O47672" s="223"/>
    </row>
    <row r="47673" spans="15:15" x14ac:dyDescent="0.2">
      <c r="O47673" s="223"/>
    </row>
    <row r="47674" spans="15:15" x14ac:dyDescent="0.2">
      <c r="O47674" s="223"/>
    </row>
    <row r="47675" spans="15:15" x14ac:dyDescent="0.2">
      <c r="O47675" s="223"/>
    </row>
    <row r="47676" spans="15:15" x14ac:dyDescent="0.2">
      <c r="O47676" s="223"/>
    </row>
    <row r="47677" spans="15:15" x14ac:dyDescent="0.2">
      <c r="O47677" s="223"/>
    </row>
    <row r="47678" spans="15:15" x14ac:dyDescent="0.2">
      <c r="O47678" s="223"/>
    </row>
    <row r="47679" spans="15:15" x14ac:dyDescent="0.2">
      <c r="O47679" s="223"/>
    </row>
    <row r="47680" spans="15:15" x14ac:dyDescent="0.2">
      <c r="O47680" s="223"/>
    </row>
    <row r="47681" spans="15:15" x14ac:dyDescent="0.2">
      <c r="O47681" s="223"/>
    </row>
    <row r="47682" spans="15:15" x14ac:dyDescent="0.2">
      <c r="O47682" s="223"/>
    </row>
    <row r="47683" spans="15:15" x14ac:dyDescent="0.2">
      <c r="O47683" s="223"/>
    </row>
    <row r="47684" spans="15:15" x14ac:dyDescent="0.2">
      <c r="O47684" s="223"/>
    </row>
    <row r="47685" spans="15:15" x14ac:dyDescent="0.2">
      <c r="O47685" s="223"/>
    </row>
    <row r="47686" spans="15:15" x14ac:dyDescent="0.2">
      <c r="O47686" s="223"/>
    </row>
    <row r="47687" spans="15:15" x14ac:dyDescent="0.2">
      <c r="O47687" s="223"/>
    </row>
    <row r="47688" spans="15:15" x14ac:dyDescent="0.2">
      <c r="O47688" s="223"/>
    </row>
    <row r="47689" spans="15:15" x14ac:dyDescent="0.2">
      <c r="O47689" s="223"/>
    </row>
    <row r="47690" spans="15:15" x14ac:dyDescent="0.2">
      <c r="O47690" s="223"/>
    </row>
    <row r="47691" spans="15:15" x14ac:dyDescent="0.2">
      <c r="O47691" s="223"/>
    </row>
    <row r="47692" spans="15:15" x14ac:dyDescent="0.2">
      <c r="O47692" s="223"/>
    </row>
    <row r="47693" spans="15:15" x14ac:dyDescent="0.2">
      <c r="O47693" s="223"/>
    </row>
    <row r="47694" spans="15:15" x14ac:dyDescent="0.2">
      <c r="O47694" s="223"/>
    </row>
    <row r="47695" spans="15:15" x14ac:dyDescent="0.2">
      <c r="O47695" s="223"/>
    </row>
    <row r="47696" spans="15:15" x14ac:dyDescent="0.2">
      <c r="O47696" s="223"/>
    </row>
    <row r="47697" spans="15:15" x14ac:dyDescent="0.2">
      <c r="O47697" s="223"/>
    </row>
    <row r="47698" spans="15:15" x14ac:dyDescent="0.2">
      <c r="O47698" s="223"/>
    </row>
    <row r="47699" spans="15:15" x14ac:dyDescent="0.2">
      <c r="O47699" s="223"/>
    </row>
    <row r="47700" spans="15:15" x14ac:dyDescent="0.2">
      <c r="O47700" s="223"/>
    </row>
    <row r="47701" spans="15:15" x14ac:dyDescent="0.2">
      <c r="O47701" s="223"/>
    </row>
    <row r="47702" spans="15:15" x14ac:dyDescent="0.2">
      <c r="O47702" s="223"/>
    </row>
    <row r="47703" spans="15:15" x14ac:dyDescent="0.2">
      <c r="O47703" s="223"/>
    </row>
    <row r="47704" spans="15:15" x14ac:dyDescent="0.2">
      <c r="O47704" s="223"/>
    </row>
    <row r="47705" spans="15:15" x14ac:dyDescent="0.2">
      <c r="O47705" s="223"/>
    </row>
    <row r="47706" spans="15:15" x14ac:dyDescent="0.2">
      <c r="O47706" s="223"/>
    </row>
    <row r="47707" spans="15:15" x14ac:dyDescent="0.2">
      <c r="O47707" s="223"/>
    </row>
    <row r="47708" spans="15:15" x14ac:dyDescent="0.2">
      <c r="O47708" s="223"/>
    </row>
    <row r="47709" spans="15:15" x14ac:dyDescent="0.2">
      <c r="O47709" s="223"/>
    </row>
    <row r="47710" spans="15:15" x14ac:dyDescent="0.2">
      <c r="O47710" s="223"/>
    </row>
    <row r="47711" spans="15:15" x14ac:dyDescent="0.2">
      <c r="O47711" s="223"/>
    </row>
    <row r="47712" spans="15:15" x14ac:dyDescent="0.2">
      <c r="O47712" s="223"/>
    </row>
    <row r="47713" spans="15:15" x14ac:dyDescent="0.2">
      <c r="O47713" s="223"/>
    </row>
    <row r="47714" spans="15:15" x14ac:dyDescent="0.2">
      <c r="O47714" s="223"/>
    </row>
    <row r="47715" spans="15:15" x14ac:dyDescent="0.2">
      <c r="O47715" s="223"/>
    </row>
    <row r="47716" spans="15:15" x14ac:dyDescent="0.2">
      <c r="O47716" s="223"/>
    </row>
    <row r="47717" spans="15:15" x14ac:dyDescent="0.2">
      <c r="O47717" s="223"/>
    </row>
    <row r="47718" spans="15:15" x14ac:dyDescent="0.2">
      <c r="O47718" s="223"/>
    </row>
    <row r="47719" spans="15:15" x14ac:dyDescent="0.2">
      <c r="O47719" s="223"/>
    </row>
    <row r="47720" spans="15:15" x14ac:dyDescent="0.2">
      <c r="O47720" s="223"/>
    </row>
    <row r="47721" spans="15:15" x14ac:dyDescent="0.2">
      <c r="O47721" s="223"/>
    </row>
    <row r="47722" spans="15:15" x14ac:dyDescent="0.2">
      <c r="O47722" s="223"/>
    </row>
    <row r="47723" spans="15:15" x14ac:dyDescent="0.2">
      <c r="O47723" s="223"/>
    </row>
    <row r="47724" spans="15:15" x14ac:dyDescent="0.2">
      <c r="O47724" s="223"/>
    </row>
    <row r="47725" spans="15:15" x14ac:dyDescent="0.2">
      <c r="O47725" s="223"/>
    </row>
    <row r="47726" spans="15:15" x14ac:dyDescent="0.2">
      <c r="O47726" s="223"/>
    </row>
    <row r="47727" spans="15:15" x14ac:dyDescent="0.2">
      <c r="O47727" s="223"/>
    </row>
    <row r="47728" spans="15:15" x14ac:dyDescent="0.2">
      <c r="O47728" s="223"/>
    </row>
    <row r="47729" spans="15:15" x14ac:dyDescent="0.2">
      <c r="O47729" s="223"/>
    </row>
    <row r="47730" spans="15:15" x14ac:dyDescent="0.2">
      <c r="O47730" s="223"/>
    </row>
    <row r="47731" spans="15:15" x14ac:dyDescent="0.2">
      <c r="O47731" s="223"/>
    </row>
    <row r="47732" spans="15:15" x14ac:dyDescent="0.2">
      <c r="O47732" s="223"/>
    </row>
    <row r="47733" spans="15:15" x14ac:dyDescent="0.2">
      <c r="O47733" s="223"/>
    </row>
    <row r="47734" spans="15:15" x14ac:dyDescent="0.2">
      <c r="O47734" s="223"/>
    </row>
    <row r="47735" spans="15:15" x14ac:dyDescent="0.2">
      <c r="O47735" s="223"/>
    </row>
    <row r="47736" spans="15:15" x14ac:dyDescent="0.2">
      <c r="O47736" s="223"/>
    </row>
    <row r="47737" spans="15:15" x14ac:dyDescent="0.2">
      <c r="O47737" s="223"/>
    </row>
    <row r="47738" spans="15:15" x14ac:dyDescent="0.2">
      <c r="O47738" s="223"/>
    </row>
    <row r="47739" spans="15:15" x14ac:dyDescent="0.2">
      <c r="O47739" s="223"/>
    </row>
    <row r="47740" spans="15:15" x14ac:dyDescent="0.2">
      <c r="O47740" s="223"/>
    </row>
    <row r="47741" spans="15:15" x14ac:dyDescent="0.2">
      <c r="O47741" s="223"/>
    </row>
    <row r="47742" spans="15:15" x14ac:dyDescent="0.2">
      <c r="O47742" s="223"/>
    </row>
    <row r="47743" spans="15:15" x14ac:dyDescent="0.2">
      <c r="O47743" s="223"/>
    </row>
    <row r="47744" spans="15:15" x14ac:dyDescent="0.2">
      <c r="O47744" s="223"/>
    </row>
    <row r="47745" spans="15:15" x14ac:dyDescent="0.2">
      <c r="O47745" s="223"/>
    </row>
    <row r="47746" spans="15:15" x14ac:dyDescent="0.2">
      <c r="O47746" s="223"/>
    </row>
    <row r="47747" spans="15:15" x14ac:dyDescent="0.2">
      <c r="O47747" s="223"/>
    </row>
    <row r="47748" spans="15:15" x14ac:dyDescent="0.2">
      <c r="O47748" s="223"/>
    </row>
    <row r="47749" spans="15:15" x14ac:dyDescent="0.2">
      <c r="O47749" s="223"/>
    </row>
    <row r="47750" spans="15:15" x14ac:dyDescent="0.2">
      <c r="O47750" s="223"/>
    </row>
    <row r="47751" spans="15:15" x14ac:dyDescent="0.2">
      <c r="O47751" s="223"/>
    </row>
    <row r="47752" spans="15:15" x14ac:dyDescent="0.2">
      <c r="O47752" s="223"/>
    </row>
    <row r="47753" spans="15:15" x14ac:dyDescent="0.2">
      <c r="O47753" s="223"/>
    </row>
    <row r="47754" spans="15:15" x14ac:dyDescent="0.2">
      <c r="O47754" s="223"/>
    </row>
    <row r="47755" spans="15:15" x14ac:dyDescent="0.2">
      <c r="O47755" s="223"/>
    </row>
    <row r="47756" spans="15:15" x14ac:dyDescent="0.2">
      <c r="O47756" s="223"/>
    </row>
    <row r="47757" spans="15:15" x14ac:dyDescent="0.2">
      <c r="O47757" s="223"/>
    </row>
    <row r="47758" spans="15:15" x14ac:dyDescent="0.2">
      <c r="O47758" s="223"/>
    </row>
    <row r="47759" spans="15:15" x14ac:dyDescent="0.2">
      <c r="O47759" s="223"/>
    </row>
    <row r="47760" spans="15:15" x14ac:dyDescent="0.2">
      <c r="O47760" s="223"/>
    </row>
    <row r="47761" spans="15:15" x14ac:dyDescent="0.2">
      <c r="O47761" s="223"/>
    </row>
    <row r="47762" spans="15:15" x14ac:dyDescent="0.2">
      <c r="O47762" s="223"/>
    </row>
    <row r="47763" spans="15:15" x14ac:dyDescent="0.2">
      <c r="O47763" s="223"/>
    </row>
    <row r="47764" spans="15:15" x14ac:dyDescent="0.2">
      <c r="O47764" s="223"/>
    </row>
    <row r="47765" spans="15:15" x14ac:dyDescent="0.2">
      <c r="O47765" s="223"/>
    </row>
    <row r="47766" spans="15:15" x14ac:dyDescent="0.2">
      <c r="O47766" s="223"/>
    </row>
    <row r="47767" spans="15:15" x14ac:dyDescent="0.2">
      <c r="O47767" s="223"/>
    </row>
    <row r="47768" spans="15:15" x14ac:dyDescent="0.2">
      <c r="O47768" s="223"/>
    </row>
    <row r="47769" spans="15:15" x14ac:dyDescent="0.2">
      <c r="O47769" s="223"/>
    </row>
    <row r="47770" spans="15:15" x14ac:dyDescent="0.2">
      <c r="O47770" s="223"/>
    </row>
    <row r="47771" spans="15:15" x14ac:dyDescent="0.2">
      <c r="O47771" s="223"/>
    </row>
    <row r="47772" spans="15:15" x14ac:dyDescent="0.2">
      <c r="O47772" s="223"/>
    </row>
    <row r="47773" spans="15:15" x14ac:dyDescent="0.2">
      <c r="O47773" s="223"/>
    </row>
    <row r="47774" spans="15:15" x14ac:dyDescent="0.2">
      <c r="O47774" s="223"/>
    </row>
    <row r="47775" spans="15:15" x14ac:dyDescent="0.2">
      <c r="O47775" s="223"/>
    </row>
    <row r="47776" spans="15:15" x14ac:dyDescent="0.2">
      <c r="O47776" s="223"/>
    </row>
    <row r="47777" spans="15:15" x14ac:dyDescent="0.2">
      <c r="O47777" s="223"/>
    </row>
    <row r="47778" spans="15:15" x14ac:dyDescent="0.2">
      <c r="O47778" s="223"/>
    </row>
    <row r="47779" spans="15:15" x14ac:dyDescent="0.2">
      <c r="O47779" s="223"/>
    </row>
    <row r="47780" spans="15:15" x14ac:dyDescent="0.2">
      <c r="O47780" s="223"/>
    </row>
    <row r="47781" spans="15:15" x14ac:dyDescent="0.2">
      <c r="O47781" s="223"/>
    </row>
    <row r="47782" spans="15:15" x14ac:dyDescent="0.2">
      <c r="O47782" s="223"/>
    </row>
    <row r="47783" spans="15:15" x14ac:dyDescent="0.2">
      <c r="O47783" s="223"/>
    </row>
    <row r="47784" spans="15:15" x14ac:dyDescent="0.2">
      <c r="O47784" s="223"/>
    </row>
    <row r="47785" spans="15:15" x14ac:dyDescent="0.2">
      <c r="O47785" s="223"/>
    </row>
    <row r="47786" spans="15:15" x14ac:dyDescent="0.2">
      <c r="O47786" s="223"/>
    </row>
    <row r="47787" spans="15:15" x14ac:dyDescent="0.2">
      <c r="O47787" s="223"/>
    </row>
    <row r="47788" spans="15:15" x14ac:dyDescent="0.2">
      <c r="O47788" s="223"/>
    </row>
    <row r="47789" spans="15:15" x14ac:dyDescent="0.2">
      <c r="O47789" s="223"/>
    </row>
    <row r="47790" spans="15:15" x14ac:dyDescent="0.2">
      <c r="O47790" s="223"/>
    </row>
    <row r="47791" spans="15:15" x14ac:dyDescent="0.2">
      <c r="O47791" s="223"/>
    </row>
    <row r="47792" spans="15:15" x14ac:dyDescent="0.2">
      <c r="O47792" s="223"/>
    </row>
    <row r="47793" spans="15:15" x14ac:dyDescent="0.2">
      <c r="O47793" s="223"/>
    </row>
    <row r="47794" spans="15:15" x14ac:dyDescent="0.2">
      <c r="O47794" s="223"/>
    </row>
    <row r="47795" spans="15:15" x14ac:dyDescent="0.2">
      <c r="O47795" s="223"/>
    </row>
    <row r="47796" spans="15:15" x14ac:dyDescent="0.2">
      <c r="O47796" s="223"/>
    </row>
    <row r="47797" spans="15:15" x14ac:dyDescent="0.2">
      <c r="O47797" s="223"/>
    </row>
    <row r="47798" spans="15:15" x14ac:dyDescent="0.2">
      <c r="O47798" s="223"/>
    </row>
    <row r="47799" spans="15:15" x14ac:dyDescent="0.2">
      <c r="O47799" s="223"/>
    </row>
    <row r="47800" spans="15:15" x14ac:dyDescent="0.2">
      <c r="O47800" s="223"/>
    </row>
    <row r="47801" spans="15:15" x14ac:dyDescent="0.2">
      <c r="O47801" s="223"/>
    </row>
    <row r="47802" spans="15:15" x14ac:dyDescent="0.2">
      <c r="O47802" s="223"/>
    </row>
    <row r="47803" spans="15:15" x14ac:dyDescent="0.2">
      <c r="O47803" s="223"/>
    </row>
    <row r="47804" spans="15:15" x14ac:dyDescent="0.2">
      <c r="O47804" s="223"/>
    </row>
    <row r="47805" spans="15:15" x14ac:dyDescent="0.2">
      <c r="O47805" s="223"/>
    </row>
    <row r="47806" spans="15:15" x14ac:dyDescent="0.2">
      <c r="O47806" s="223"/>
    </row>
    <row r="47807" spans="15:15" x14ac:dyDescent="0.2">
      <c r="O47807" s="223"/>
    </row>
    <row r="47808" spans="15:15" x14ac:dyDescent="0.2">
      <c r="O47808" s="223"/>
    </row>
    <row r="47809" spans="15:15" x14ac:dyDescent="0.2">
      <c r="O47809" s="223"/>
    </row>
    <row r="47810" spans="15:15" x14ac:dyDescent="0.2">
      <c r="O47810" s="223"/>
    </row>
    <row r="47811" spans="15:15" x14ac:dyDescent="0.2">
      <c r="O47811" s="223"/>
    </row>
    <row r="47812" spans="15:15" x14ac:dyDescent="0.2">
      <c r="O47812" s="223"/>
    </row>
    <row r="47813" spans="15:15" x14ac:dyDescent="0.2">
      <c r="O47813" s="223"/>
    </row>
    <row r="47814" spans="15:15" x14ac:dyDescent="0.2">
      <c r="O47814" s="223"/>
    </row>
    <row r="47815" spans="15:15" x14ac:dyDescent="0.2">
      <c r="O47815" s="223"/>
    </row>
    <row r="47816" spans="15:15" x14ac:dyDescent="0.2">
      <c r="O47816" s="223"/>
    </row>
    <row r="47817" spans="15:15" x14ac:dyDescent="0.2">
      <c r="O47817" s="223"/>
    </row>
    <row r="47818" spans="15:15" x14ac:dyDescent="0.2">
      <c r="O47818" s="223"/>
    </row>
    <row r="47819" spans="15:15" x14ac:dyDescent="0.2">
      <c r="O47819" s="223"/>
    </row>
    <row r="47820" spans="15:15" x14ac:dyDescent="0.2">
      <c r="O47820" s="223"/>
    </row>
    <row r="47821" spans="15:15" x14ac:dyDescent="0.2">
      <c r="O47821" s="223"/>
    </row>
    <row r="47822" spans="15:15" x14ac:dyDescent="0.2">
      <c r="O47822" s="223"/>
    </row>
    <row r="47823" spans="15:15" x14ac:dyDescent="0.2">
      <c r="O47823" s="223"/>
    </row>
    <row r="47824" spans="15:15" x14ac:dyDescent="0.2">
      <c r="O47824" s="223"/>
    </row>
    <row r="47825" spans="15:15" x14ac:dyDescent="0.2">
      <c r="O47825" s="223"/>
    </row>
    <row r="47826" spans="15:15" x14ac:dyDescent="0.2">
      <c r="O47826" s="223"/>
    </row>
    <row r="47827" spans="15:15" x14ac:dyDescent="0.2">
      <c r="O47827" s="223"/>
    </row>
    <row r="47828" spans="15:15" x14ac:dyDescent="0.2">
      <c r="O47828" s="223"/>
    </row>
    <row r="47829" spans="15:15" x14ac:dyDescent="0.2">
      <c r="O47829" s="223"/>
    </row>
    <row r="47830" spans="15:15" x14ac:dyDescent="0.2">
      <c r="O47830" s="223"/>
    </row>
    <row r="47831" spans="15:15" x14ac:dyDescent="0.2">
      <c r="O47831" s="223"/>
    </row>
    <row r="47832" spans="15:15" x14ac:dyDescent="0.2">
      <c r="O47832" s="223"/>
    </row>
    <row r="47833" spans="15:15" x14ac:dyDescent="0.2">
      <c r="O47833" s="223"/>
    </row>
    <row r="47834" spans="15:15" x14ac:dyDescent="0.2">
      <c r="O47834" s="223"/>
    </row>
    <row r="47835" spans="15:15" x14ac:dyDescent="0.2">
      <c r="O47835" s="223"/>
    </row>
    <row r="47836" spans="15:15" x14ac:dyDescent="0.2">
      <c r="O47836" s="223"/>
    </row>
    <row r="47837" spans="15:15" x14ac:dyDescent="0.2">
      <c r="O47837" s="223"/>
    </row>
    <row r="47838" spans="15:15" x14ac:dyDescent="0.2">
      <c r="O47838" s="223"/>
    </row>
    <row r="47839" spans="15:15" x14ac:dyDescent="0.2">
      <c r="O47839" s="223"/>
    </row>
    <row r="47840" spans="15:15" x14ac:dyDescent="0.2">
      <c r="O47840" s="223"/>
    </row>
    <row r="47841" spans="15:15" x14ac:dyDescent="0.2">
      <c r="O47841" s="223"/>
    </row>
    <row r="47842" spans="15:15" x14ac:dyDescent="0.2">
      <c r="O47842" s="223"/>
    </row>
    <row r="47843" spans="15:15" x14ac:dyDescent="0.2">
      <c r="O47843" s="223"/>
    </row>
    <row r="47844" spans="15:15" x14ac:dyDescent="0.2">
      <c r="O47844" s="223"/>
    </row>
    <row r="47845" spans="15:15" x14ac:dyDescent="0.2">
      <c r="O47845" s="223"/>
    </row>
    <row r="47846" spans="15:15" x14ac:dyDescent="0.2">
      <c r="O47846" s="223"/>
    </row>
    <row r="47847" spans="15:15" x14ac:dyDescent="0.2">
      <c r="O47847" s="223"/>
    </row>
    <row r="47848" spans="15:15" x14ac:dyDescent="0.2">
      <c r="O47848" s="223"/>
    </row>
    <row r="47849" spans="15:15" x14ac:dyDescent="0.2">
      <c r="O47849" s="223"/>
    </row>
    <row r="47850" spans="15:15" x14ac:dyDescent="0.2">
      <c r="O47850" s="223"/>
    </row>
    <row r="47851" spans="15:15" x14ac:dyDescent="0.2">
      <c r="O47851" s="223"/>
    </row>
    <row r="47852" spans="15:15" x14ac:dyDescent="0.2">
      <c r="O47852" s="223"/>
    </row>
    <row r="47853" spans="15:15" x14ac:dyDescent="0.2">
      <c r="O47853" s="223"/>
    </row>
    <row r="47854" spans="15:15" x14ac:dyDescent="0.2">
      <c r="O47854" s="223"/>
    </row>
    <row r="47855" spans="15:15" x14ac:dyDescent="0.2">
      <c r="O47855" s="223"/>
    </row>
    <row r="47856" spans="15:15" x14ac:dyDescent="0.2">
      <c r="O47856" s="223"/>
    </row>
    <row r="47857" spans="15:15" x14ac:dyDescent="0.2">
      <c r="O47857" s="223"/>
    </row>
    <row r="47858" spans="15:15" x14ac:dyDescent="0.2">
      <c r="O47858" s="223"/>
    </row>
    <row r="47859" spans="15:15" x14ac:dyDescent="0.2">
      <c r="O47859" s="223"/>
    </row>
    <row r="47860" spans="15:15" x14ac:dyDescent="0.2">
      <c r="O47860" s="223"/>
    </row>
    <row r="47861" spans="15:15" x14ac:dyDescent="0.2">
      <c r="O47861" s="223"/>
    </row>
    <row r="47862" spans="15:15" x14ac:dyDescent="0.2">
      <c r="O47862" s="223"/>
    </row>
    <row r="47863" spans="15:15" x14ac:dyDescent="0.2">
      <c r="O47863" s="223"/>
    </row>
    <row r="47864" spans="15:15" x14ac:dyDescent="0.2">
      <c r="O47864" s="223"/>
    </row>
    <row r="47865" spans="15:15" x14ac:dyDescent="0.2">
      <c r="O47865" s="223"/>
    </row>
    <row r="47866" spans="15:15" x14ac:dyDescent="0.2">
      <c r="O47866" s="223"/>
    </row>
    <row r="47867" spans="15:15" x14ac:dyDescent="0.2">
      <c r="O47867" s="223"/>
    </row>
    <row r="47868" spans="15:15" x14ac:dyDescent="0.2">
      <c r="O47868" s="223"/>
    </row>
    <row r="47869" spans="15:15" x14ac:dyDescent="0.2">
      <c r="O47869" s="223"/>
    </row>
    <row r="47870" spans="15:15" x14ac:dyDescent="0.2">
      <c r="O47870" s="223"/>
    </row>
    <row r="47871" spans="15:15" x14ac:dyDescent="0.2">
      <c r="O47871" s="223"/>
    </row>
    <row r="47872" spans="15:15" x14ac:dyDescent="0.2">
      <c r="O47872" s="223"/>
    </row>
    <row r="47873" spans="15:15" x14ac:dyDescent="0.2">
      <c r="O47873" s="223"/>
    </row>
    <row r="47874" spans="15:15" x14ac:dyDescent="0.2">
      <c r="O47874" s="223"/>
    </row>
    <row r="47875" spans="15:15" x14ac:dyDescent="0.2">
      <c r="O47875" s="223"/>
    </row>
    <row r="47876" spans="15:15" x14ac:dyDescent="0.2">
      <c r="O47876" s="223"/>
    </row>
    <row r="47877" spans="15:15" x14ac:dyDescent="0.2">
      <c r="O47877" s="223"/>
    </row>
    <row r="47878" spans="15:15" x14ac:dyDescent="0.2">
      <c r="O47878" s="223"/>
    </row>
    <row r="47879" spans="15:15" x14ac:dyDescent="0.2">
      <c r="O47879" s="223"/>
    </row>
    <row r="47880" spans="15:15" x14ac:dyDescent="0.2">
      <c r="O47880" s="223"/>
    </row>
    <row r="47881" spans="15:15" x14ac:dyDescent="0.2">
      <c r="O47881" s="223"/>
    </row>
    <row r="47882" spans="15:15" x14ac:dyDescent="0.2">
      <c r="O47882" s="223"/>
    </row>
    <row r="47883" spans="15:15" x14ac:dyDescent="0.2">
      <c r="O47883" s="223"/>
    </row>
    <row r="47884" spans="15:15" x14ac:dyDescent="0.2">
      <c r="O47884" s="223"/>
    </row>
    <row r="47885" spans="15:15" x14ac:dyDescent="0.2">
      <c r="O47885" s="223"/>
    </row>
    <row r="47886" spans="15:15" x14ac:dyDescent="0.2">
      <c r="O47886" s="223"/>
    </row>
    <row r="47887" spans="15:15" x14ac:dyDescent="0.2">
      <c r="O47887" s="223"/>
    </row>
    <row r="47888" spans="15:15" x14ac:dyDescent="0.2">
      <c r="O47888" s="223"/>
    </row>
    <row r="47889" spans="15:15" x14ac:dyDescent="0.2">
      <c r="O47889" s="223"/>
    </row>
    <row r="47890" spans="15:15" x14ac:dyDescent="0.2">
      <c r="O47890" s="223"/>
    </row>
    <row r="47891" spans="15:15" x14ac:dyDescent="0.2">
      <c r="O47891" s="223"/>
    </row>
    <row r="47892" spans="15:15" x14ac:dyDescent="0.2">
      <c r="O47892" s="223"/>
    </row>
    <row r="47893" spans="15:15" x14ac:dyDescent="0.2">
      <c r="O47893" s="223"/>
    </row>
    <row r="47894" spans="15:15" x14ac:dyDescent="0.2">
      <c r="O47894" s="223"/>
    </row>
    <row r="47895" spans="15:15" x14ac:dyDescent="0.2">
      <c r="O47895" s="223"/>
    </row>
    <row r="47896" spans="15:15" x14ac:dyDescent="0.2">
      <c r="O47896" s="223"/>
    </row>
    <row r="47897" spans="15:15" x14ac:dyDescent="0.2">
      <c r="O47897" s="223"/>
    </row>
    <row r="47898" spans="15:15" x14ac:dyDescent="0.2">
      <c r="O47898" s="223"/>
    </row>
    <row r="47899" spans="15:15" x14ac:dyDescent="0.2">
      <c r="O47899" s="223"/>
    </row>
    <row r="47900" spans="15:15" x14ac:dyDescent="0.2">
      <c r="O47900" s="223"/>
    </row>
    <row r="47901" spans="15:15" x14ac:dyDescent="0.2">
      <c r="O47901" s="223"/>
    </row>
    <row r="47902" spans="15:15" x14ac:dyDescent="0.2">
      <c r="O47902" s="223"/>
    </row>
    <row r="47903" spans="15:15" x14ac:dyDescent="0.2">
      <c r="O47903" s="223"/>
    </row>
    <row r="47904" spans="15:15" x14ac:dyDescent="0.2">
      <c r="O47904" s="223"/>
    </row>
    <row r="47905" spans="15:15" x14ac:dyDescent="0.2">
      <c r="O47905" s="223"/>
    </row>
    <row r="47906" spans="15:15" x14ac:dyDescent="0.2">
      <c r="O47906" s="223"/>
    </row>
    <row r="47907" spans="15:15" x14ac:dyDescent="0.2">
      <c r="O47907" s="223"/>
    </row>
    <row r="47908" spans="15:15" x14ac:dyDescent="0.2">
      <c r="O47908" s="223"/>
    </row>
    <row r="47909" spans="15:15" x14ac:dyDescent="0.2">
      <c r="O47909" s="223"/>
    </row>
    <row r="47910" spans="15:15" x14ac:dyDescent="0.2">
      <c r="O47910" s="223"/>
    </row>
    <row r="47911" spans="15:15" x14ac:dyDescent="0.2">
      <c r="O47911" s="223"/>
    </row>
    <row r="47912" spans="15:15" x14ac:dyDescent="0.2">
      <c r="O47912" s="223"/>
    </row>
    <row r="47913" spans="15:15" x14ac:dyDescent="0.2">
      <c r="O47913" s="223"/>
    </row>
    <row r="47914" spans="15:15" x14ac:dyDescent="0.2">
      <c r="O47914" s="223"/>
    </row>
    <row r="47915" spans="15:15" x14ac:dyDescent="0.2">
      <c r="O47915" s="223"/>
    </row>
    <row r="47916" spans="15:15" x14ac:dyDescent="0.2">
      <c r="O47916" s="223"/>
    </row>
    <row r="47917" spans="15:15" x14ac:dyDescent="0.2">
      <c r="O47917" s="223"/>
    </row>
    <row r="47918" spans="15:15" x14ac:dyDescent="0.2">
      <c r="O47918" s="223"/>
    </row>
    <row r="47919" spans="15:15" x14ac:dyDescent="0.2">
      <c r="O47919" s="223"/>
    </row>
    <row r="47920" spans="15:15" x14ac:dyDescent="0.2">
      <c r="O47920" s="223"/>
    </row>
    <row r="47921" spans="15:15" x14ac:dyDescent="0.2">
      <c r="O47921" s="223"/>
    </row>
    <row r="47922" spans="15:15" x14ac:dyDescent="0.2">
      <c r="O47922" s="223"/>
    </row>
    <row r="47923" spans="15:15" x14ac:dyDescent="0.2">
      <c r="O47923" s="223"/>
    </row>
    <row r="47924" spans="15:15" x14ac:dyDescent="0.2">
      <c r="O47924" s="223"/>
    </row>
    <row r="47925" spans="15:15" x14ac:dyDescent="0.2">
      <c r="O47925" s="223"/>
    </row>
    <row r="47926" spans="15:15" x14ac:dyDescent="0.2">
      <c r="O47926" s="223"/>
    </row>
    <row r="47927" spans="15:15" x14ac:dyDescent="0.2">
      <c r="O47927" s="223"/>
    </row>
    <row r="47928" spans="15:15" x14ac:dyDescent="0.2">
      <c r="O47928" s="223"/>
    </row>
    <row r="47929" spans="15:15" x14ac:dyDescent="0.2">
      <c r="O47929" s="223"/>
    </row>
    <row r="47930" spans="15:15" x14ac:dyDescent="0.2">
      <c r="O47930" s="223"/>
    </row>
    <row r="47931" spans="15:15" x14ac:dyDescent="0.2">
      <c r="O47931" s="223"/>
    </row>
    <row r="47932" spans="15:15" x14ac:dyDescent="0.2">
      <c r="O47932" s="223"/>
    </row>
    <row r="47933" spans="15:15" x14ac:dyDescent="0.2">
      <c r="O47933" s="223"/>
    </row>
    <row r="47934" spans="15:15" x14ac:dyDescent="0.2">
      <c r="O47934" s="223"/>
    </row>
    <row r="47935" spans="15:15" x14ac:dyDescent="0.2">
      <c r="O47935" s="223"/>
    </row>
    <row r="47936" spans="15:15" x14ac:dyDescent="0.2">
      <c r="O47936" s="223"/>
    </row>
    <row r="47937" spans="15:15" x14ac:dyDescent="0.2">
      <c r="O47937" s="223"/>
    </row>
    <row r="47938" spans="15:15" x14ac:dyDescent="0.2">
      <c r="O47938" s="223"/>
    </row>
    <row r="47939" spans="15:15" x14ac:dyDescent="0.2">
      <c r="O47939" s="223"/>
    </row>
    <row r="47940" spans="15:15" x14ac:dyDescent="0.2">
      <c r="O47940" s="223"/>
    </row>
    <row r="47941" spans="15:15" x14ac:dyDescent="0.2">
      <c r="O47941" s="223"/>
    </row>
    <row r="47942" spans="15:15" x14ac:dyDescent="0.2">
      <c r="O47942" s="223"/>
    </row>
    <row r="47943" spans="15:15" x14ac:dyDescent="0.2">
      <c r="O47943" s="223"/>
    </row>
    <row r="47944" spans="15:15" x14ac:dyDescent="0.2">
      <c r="O47944" s="223"/>
    </row>
    <row r="47945" spans="15:15" x14ac:dyDescent="0.2">
      <c r="O47945" s="223"/>
    </row>
    <row r="47946" spans="15:15" x14ac:dyDescent="0.2">
      <c r="O47946" s="223"/>
    </row>
    <row r="47947" spans="15:15" x14ac:dyDescent="0.2">
      <c r="O47947" s="223"/>
    </row>
    <row r="47948" spans="15:15" x14ac:dyDescent="0.2">
      <c r="O47948" s="223"/>
    </row>
    <row r="47949" spans="15:15" x14ac:dyDescent="0.2">
      <c r="O47949" s="223"/>
    </row>
    <row r="47950" spans="15:15" x14ac:dyDescent="0.2">
      <c r="O47950" s="223"/>
    </row>
    <row r="47951" spans="15:15" x14ac:dyDescent="0.2">
      <c r="O47951" s="223"/>
    </row>
    <row r="47952" spans="15:15" x14ac:dyDescent="0.2">
      <c r="O47952" s="223"/>
    </row>
    <row r="47953" spans="15:15" x14ac:dyDescent="0.2">
      <c r="O47953" s="223"/>
    </row>
    <row r="47954" spans="15:15" x14ac:dyDescent="0.2">
      <c r="O47954" s="223"/>
    </row>
    <row r="47955" spans="15:15" x14ac:dyDescent="0.2">
      <c r="O47955" s="223"/>
    </row>
    <row r="47956" spans="15:15" x14ac:dyDescent="0.2">
      <c r="O47956" s="223"/>
    </row>
    <row r="47957" spans="15:15" x14ac:dyDescent="0.2">
      <c r="O47957" s="223"/>
    </row>
    <row r="47958" spans="15:15" x14ac:dyDescent="0.2">
      <c r="O47958" s="223"/>
    </row>
    <row r="47959" spans="15:15" x14ac:dyDescent="0.2">
      <c r="O47959" s="223"/>
    </row>
    <row r="47960" spans="15:15" x14ac:dyDescent="0.2">
      <c r="O47960" s="223"/>
    </row>
    <row r="47961" spans="15:15" x14ac:dyDescent="0.2">
      <c r="O47961" s="223"/>
    </row>
    <row r="47962" spans="15:15" x14ac:dyDescent="0.2">
      <c r="O47962" s="223"/>
    </row>
    <row r="47963" spans="15:15" x14ac:dyDescent="0.2">
      <c r="O47963" s="223"/>
    </row>
    <row r="47964" spans="15:15" x14ac:dyDescent="0.2">
      <c r="O47964" s="223"/>
    </row>
    <row r="47965" spans="15:15" x14ac:dyDescent="0.2">
      <c r="O47965" s="223"/>
    </row>
    <row r="47966" spans="15:15" x14ac:dyDescent="0.2">
      <c r="O47966" s="223"/>
    </row>
    <row r="47967" spans="15:15" x14ac:dyDescent="0.2">
      <c r="O47967" s="223"/>
    </row>
    <row r="47968" spans="15:15" x14ac:dyDescent="0.2">
      <c r="O47968" s="223"/>
    </row>
    <row r="47969" spans="15:15" x14ac:dyDescent="0.2">
      <c r="O47969" s="223"/>
    </row>
    <row r="47970" spans="15:15" x14ac:dyDescent="0.2">
      <c r="O47970" s="223"/>
    </row>
    <row r="47971" spans="15:15" x14ac:dyDescent="0.2">
      <c r="O47971" s="223"/>
    </row>
    <row r="47972" spans="15:15" x14ac:dyDescent="0.2">
      <c r="O47972" s="223"/>
    </row>
    <row r="47973" spans="15:15" x14ac:dyDescent="0.2">
      <c r="O47973" s="223"/>
    </row>
    <row r="47974" spans="15:15" x14ac:dyDescent="0.2">
      <c r="O47974" s="223"/>
    </row>
    <row r="47975" spans="15:15" x14ac:dyDescent="0.2">
      <c r="O47975" s="223"/>
    </row>
    <row r="47976" spans="15:15" x14ac:dyDescent="0.2">
      <c r="O47976" s="223"/>
    </row>
    <row r="47977" spans="15:15" x14ac:dyDescent="0.2">
      <c r="O47977" s="223"/>
    </row>
    <row r="47978" spans="15:15" x14ac:dyDescent="0.2">
      <c r="O47978" s="223"/>
    </row>
    <row r="47979" spans="15:15" x14ac:dyDescent="0.2">
      <c r="O47979" s="223"/>
    </row>
    <row r="47980" spans="15:15" x14ac:dyDescent="0.2">
      <c r="O47980" s="223"/>
    </row>
    <row r="47981" spans="15:15" x14ac:dyDescent="0.2">
      <c r="O47981" s="223"/>
    </row>
    <row r="47982" spans="15:15" x14ac:dyDescent="0.2">
      <c r="O47982" s="223"/>
    </row>
    <row r="47983" spans="15:15" x14ac:dyDescent="0.2">
      <c r="O47983" s="223"/>
    </row>
    <row r="47984" spans="15:15" x14ac:dyDescent="0.2">
      <c r="O47984" s="223"/>
    </row>
    <row r="47985" spans="15:15" x14ac:dyDescent="0.2">
      <c r="O47985" s="223"/>
    </row>
    <row r="47986" spans="15:15" x14ac:dyDescent="0.2">
      <c r="O47986" s="223"/>
    </row>
    <row r="47987" spans="15:15" x14ac:dyDescent="0.2">
      <c r="O47987" s="223"/>
    </row>
    <row r="47988" spans="15:15" x14ac:dyDescent="0.2">
      <c r="O47988" s="223"/>
    </row>
    <row r="47989" spans="15:15" x14ac:dyDescent="0.2">
      <c r="O47989" s="223"/>
    </row>
    <row r="47990" spans="15:15" x14ac:dyDescent="0.2">
      <c r="O47990" s="223"/>
    </row>
    <row r="47991" spans="15:15" x14ac:dyDescent="0.2">
      <c r="O47991" s="223"/>
    </row>
    <row r="47992" spans="15:15" x14ac:dyDescent="0.2">
      <c r="O47992" s="223"/>
    </row>
    <row r="47993" spans="15:15" x14ac:dyDescent="0.2">
      <c r="O47993" s="223"/>
    </row>
    <row r="47994" spans="15:15" x14ac:dyDescent="0.2">
      <c r="O47994" s="223"/>
    </row>
    <row r="47995" spans="15:15" x14ac:dyDescent="0.2">
      <c r="O47995" s="223"/>
    </row>
    <row r="47996" spans="15:15" x14ac:dyDescent="0.2">
      <c r="O47996" s="223"/>
    </row>
    <row r="47997" spans="15:15" x14ac:dyDescent="0.2">
      <c r="O47997" s="223"/>
    </row>
    <row r="47998" spans="15:15" x14ac:dyDescent="0.2">
      <c r="O47998" s="223"/>
    </row>
    <row r="47999" spans="15:15" x14ac:dyDescent="0.2">
      <c r="O47999" s="223"/>
    </row>
    <row r="48000" spans="15:15" x14ac:dyDescent="0.2">
      <c r="O48000" s="223"/>
    </row>
    <row r="48001" spans="15:15" x14ac:dyDescent="0.2">
      <c r="O48001" s="223"/>
    </row>
    <row r="48002" spans="15:15" x14ac:dyDescent="0.2">
      <c r="O48002" s="223"/>
    </row>
    <row r="48003" spans="15:15" x14ac:dyDescent="0.2">
      <c r="O48003" s="223"/>
    </row>
    <row r="48004" spans="15:15" x14ac:dyDescent="0.2">
      <c r="O48004" s="223"/>
    </row>
    <row r="48005" spans="15:15" x14ac:dyDescent="0.2">
      <c r="O48005" s="223"/>
    </row>
    <row r="48006" spans="15:15" x14ac:dyDescent="0.2">
      <c r="O48006" s="223"/>
    </row>
    <row r="48007" spans="15:15" x14ac:dyDescent="0.2">
      <c r="O48007" s="223"/>
    </row>
    <row r="48008" spans="15:15" x14ac:dyDescent="0.2">
      <c r="O48008" s="223"/>
    </row>
    <row r="48009" spans="15:15" x14ac:dyDescent="0.2">
      <c r="O48009" s="223"/>
    </row>
    <row r="48010" spans="15:15" x14ac:dyDescent="0.2">
      <c r="O48010" s="223"/>
    </row>
    <row r="48011" spans="15:15" x14ac:dyDescent="0.2">
      <c r="O48011" s="223"/>
    </row>
    <row r="48012" spans="15:15" x14ac:dyDescent="0.2">
      <c r="O48012" s="223"/>
    </row>
    <row r="48013" spans="15:15" x14ac:dyDescent="0.2">
      <c r="O48013" s="223"/>
    </row>
    <row r="48014" spans="15:15" x14ac:dyDescent="0.2">
      <c r="O48014" s="223"/>
    </row>
    <row r="48015" spans="15:15" x14ac:dyDescent="0.2">
      <c r="O48015" s="223"/>
    </row>
    <row r="48016" spans="15:15" x14ac:dyDescent="0.2">
      <c r="O48016" s="223"/>
    </row>
    <row r="48017" spans="15:15" x14ac:dyDescent="0.2">
      <c r="O48017" s="223"/>
    </row>
    <row r="48018" spans="15:15" x14ac:dyDescent="0.2">
      <c r="O48018" s="223"/>
    </row>
    <row r="48019" spans="15:15" x14ac:dyDescent="0.2">
      <c r="O48019" s="223"/>
    </row>
    <row r="48020" spans="15:15" x14ac:dyDescent="0.2">
      <c r="O48020" s="223"/>
    </row>
    <row r="48021" spans="15:15" x14ac:dyDescent="0.2">
      <c r="O48021" s="223"/>
    </row>
    <row r="48022" spans="15:15" x14ac:dyDescent="0.2">
      <c r="O48022" s="223"/>
    </row>
    <row r="48023" spans="15:15" x14ac:dyDescent="0.2">
      <c r="O48023" s="223"/>
    </row>
    <row r="48024" spans="15:15" x14ac:dyDescent="0.2">
      <c r="O48024" s="223"/>
    </row>
    <row r="48025" spans="15:15" x14ac:dyDescent="0.2">
      <c r="O48025" s="223"/>
    </row>
    <row r="48026" spans="15:15" x14ac:dyDescent="0.2">
      <c r="O48026" s="223"/>
    </row>
    <row r="48027" spans="15:15" x14ac:dyDescent="0.2">
      <c r="O48027" s="223"/>
    </row>
    <row r="48028" spans="15:15" x14ac:dyDescent="0.2">
      <c r="O48028" s="223"/>
    </row>
    <row r="48029" spans="15:15" x14ac:dyDescent="0.2">
      <c r="O48029" s="223"/>
    </row>
    <row r="48030" spans="15:15" x14ac:dyDescent="0.2">
      <c r="O48030" s="223"/>
    </row>
    <row r="48031" spans="15:15" x14ac:dyDescent="0.2">
      <c r="O48031" s="223"/>
    </row>
    <row r="48032" spans="15:15" x14ac:dyDescent="0.2">
      <c r="O48032" s="223"/>
    </row>
    <row r="48033" spans="15:15" x14ac:dyDescent="0.2">
      <c r="O48033" s="223"/>
    </row>
    <row r="48034" spans="15:15" x14ac:dyDescent="0.2">
      <c r="O48034" s="223"/>
    </row>
    <row r="48035" spans="15:15" x14ac:dyDescent="0.2">
      <c r="O48035" s="223"/>
    </row>
    <row r="48036" spans="15:15" x14ac:dyDescent="0.2">
      <c r="O48036" s="223"/>
    </row>
    <row r="48037" spans="15:15" x14ac:dyDescent="0.2">
      <c r="O48037" s="223"/>
    </row>
    <row r="48038" spans="15:15" x14ac:dyDescent="0.2">
      <c r="O48038" s="223"/>
    </row>
    <row r="48039" spans="15:15" x14ac:dyDescent="0.2">
      <c r="O48039" s="223"/>
    </row>
    <row r="48040" spans="15:15" x14ac:dyDescent="0.2">
      <c r="O48040" s="223"/>
    </row>
    <row r="48041" spans="15:15" x14ac:dyDescent="0.2">
      <c r="O48041" s="223"/>
    </row>
    <row r="48042" spans="15:15" x14ac:dyDescent="0.2">
      <c r="O48042" s="223"/>
    </row>
    <row r="48043" spans="15:15" x14ac:dyDescent="0.2">
      <c r="O48043" s="223"/>
    </row>
    <row r="48044" spans="15:15" x14ac:dyDescent="0.2">
      <c r="O48044" s="223"/>
    </row>
    <row r="48045" spans="15:15" x14ac:dyDescent="0.2">
      <c r="O48045" s="223"/>
    </row>
    <row r="48046" spans="15:15" x14ac:dyDescent="0.2">
      <c r="O48046" s="223"/>
    </row>
    <row r="48047" spans="15:15" x14ac:dyDescent="0.2">
      <c r="O48047" s="223"/>
    </row>
    <row r="48048" spans="15:15" x14ac:dyDescent="0.2">
      <c r="O48048" s="223"/>
    </row>
    <row r="48049" spans="15:15" x14ac:dyDescent="0.2">
      <c r="O48049" s="223"/>
    </row>
    <row r="48050" spans="15:15" x14ac:dyDescent="0.2">
      <c r="O48050" s="223"/>
    </row>
    <row r="48051" spans="15:15" x14ac:dyDescent="0.2">
      <c r="O48051" s="223"/>
    </row>
    <row r="48052" spans="15:15" x14ac:dyDescent="0.2">
      <c r="O48052" s="223"/>
    </row>
    <row r="48053" spans="15:15" x14ac:dyDescent="0.2">
      <c r="O48053" s="223"/>
    </row>
    <row r="48054" spans="15:15" x14ac:dyDescent="0.2">
      <c r="O48054" s="223"/>
    </row>
    <row r="48055" spans="15:15" x14ac:dyDescent="0.2">
      <c r="O48055" s="223"/>
    </row>
    <row r="48056" spans="15:15" x14ac:dyDescent="0.2">
      <c r="O48056" s="223"/>
    </row>
    <row r="48057" spans="15:15" x14ac:dyDescent="0.2">
      <c r="O48057" s="223"/>
    </row>
    <row r="48058" spans="15:15" x14ac:dyDescent="0.2">
      <c r="O48058" s="223"/>
    </row>
    <row r="48059" spans="15:15" x14ac:dyDescent="0.2">
      <c r="O48059" s="223"/>
    </row>
    <row r="48060" spans="15:15" x14ac:dyDescent="0.2">
      <c r="O48060" s="223"/>
    </row>
    <row r="48061" spans="15:15" x14ac:dyDescent="0.2">
      <c r="O48061" s="223"/>
    </row>
    <row r="48062" spans="15:15" x14ac:dyDescent="0.2">
      <c r="O48062" s="223"/>
    </row>
    <row r="48063" spans="15:15" x14ac:dyDescent="0.2">
      <c r="O48063" s="223"/>
    </row>
    <row r="48064" spans="15:15" x14ac:dyDescent="0.2">
      <c r="O48064" s="223"/>
    </row>
    <row r="48065" spans="15:15" x14ac:dyDescent="0.2">
      <c r="O48065" s="223"/>
    </row>
    <row r="48066" spans="15:15" x14ac:dyDescent="0.2">
      <c r="O48066" s="223"/>
    </row>
    <row r="48067" spans="15:15" x14ac:dyDescent="0.2">
      <c r="O48067" s="223"/>
    </row>
    <row r="48068" spans="15:15" x14ac:dyDescent="0.2">
      <c r="O48068" s="223"/>
    </row>
    <row r="48069" spans="15:15" x14ac:dyDescent="0.2">
      <c r="O48069" s="223"/>
    </row>
    <row r="48070" spans="15:15" x14ac:dyDescent="0.2">
      <c r="O48070" s="223"/>
    </row>
    <row r="48071" spans="15:15" x14ac:dyDescent="0.2">
      <c r="O48071" s="223"/>
    </row>
    <row r="48072" spans="15:15" x14ac:dyDescent="0.2">
      <c r="O48072" s="223"/>
    </row>
    <row r="48073" spans="15:15" x14ac:dyDescent="0.2">
      <c r="O48073" s="223"/>
    </row>
    <row r="48074" spans="15:15" x14ac:dyDescent="0.2">
      <c r="O48074" s="223"/>
    </row>
    <row r="48075" spans="15:15" x14ac:dyDescent="0.2">
      <c r="O48075" s="223"/>
    </row>
    <row r="48076" spans="15:15" x14ac:dyDescent="0.2">
      <c r="O48076" s="223"/>
    </row>
    <row r="48077" spans="15:15" x14ac:dyDescent="0.2">
      <c r="O48077" s="223"/>
    </row>
    <row r="48078" spans="15:15" x14ac:dyDescent="0.2">
      <c r="O48078" s="223"/>
    </row>
    <row r="48079" spans="15:15" x14ac:dyDescent="0.2">
      <c r="O48079" s="223"/>
    </row>
    <row r="48080" spans="15:15" x14ac:dyDescent="0.2">
      <c r="O48080" s="223"/>
    </row>
    <row r="48081" spans="15:15" x14ac:dyDescent="0.2">
      <c r="O48081" s="223"/>
    </row>
    <row r="48082" spans="15:15" x14ac:dyDescent="0.2">
      <c r="O48082" s="223"/>
    </row>
    <row r="48083" spans="15:15" x14ac:dyDescent="0.2">
      <c r="O48083" s="223"/>
    </row>
    <row r="48084" spans="15:15" x14ac:dyDescent="0.2">
      <c r="O48084" s="223"/>
    </row>
    <row r="48085" spans="15:15" x14ac:dyDescent="0.2">
      <c r="O48085" s="223"/>
    </row>
    <row r="48086" spans="15:15" x14ac:dyDescent="0.2">
      <c r="O48086" s="223"/>
    </row>
    <row r="48087" spans="15:15" x14ac:dyDescent="0.2">
      <c r="O48087" s="223"/>
    </row>
    <row r="48088" spans="15:15" x14ac:dyDescent="0.2">
      <c r="O48088" s="223"/>
    </row>
    <row r="48089" spans="15:15" x14ac:dyDescent="0.2">
      <c r="O48089" s="223"/>
    </row>
    <row r="48090" spans="15:15" x14ac:dyDescent="0.2">
      <c r="O48090" s="223"/>
    </row>
    <row r="48091" spans="15:15" x14ac:dyDescent="0.2">
      <c r="O48091" s="223"/>
    </row>
    <row r="48092" spans="15:15" x14ac:dyDescent="0.2">
      <c r="O48092" s="223"/>
    </row>
    <row r="48093" spans="15:15" x14ac:dyDescent="0.2">
      <c r="O48093" s="223"/>
    </row>
    <row r="48094" spans="15:15" x14ac:dyDescent="0.2">
      <c r="O48094" s="223"/>
    </row>
    <row r="48095" spans="15:15" x14ac:dyDescent="0.2">
      <c r="O48095" s="223"/>
    </row>
    <row r="48096" spans="15:15" x14ac:dyDescent="0.2">
      <c r="O48096" s="223"/>
    </row>
    <row r="48097" spans="15:15" x14ac:dyDescent="0.2">
      <c r="O48097" s="223"/>
    </row>
    <row r="48098" spans="15:15" x14ac:dyDescent="0.2">
      <c r="O48098" s="223"/>
    </row>
    <row r="48099" spans="15:15" x14ac:dyDescent="0.2">
      <c r="O48099" s="223"/>
    </row>
    <row r="48100" spans="15:15" x14ac:dyDescent="0.2">
      <c r="O48100" s="223"/>
    </row>
    <row r="48101" spans="15:15" x14ac:dyDescent="0.2">
      <c r="O48101" s="223"/>
    </row>
    <row r="48102" spans="15:15" x14ac:dyDescent="0.2">
      <c r="O48102" s="223"/>
    </row>
    <row r="48103" spans="15:15" x14ac:dyDescent="0.2">
      <c r="O48103" s="223"/>
    </row>
    <row r="48104" spans="15:15" x14ac:dyDescent="0.2">
      <c r="O48104" s="223"/>
    </row>
    <row r="48105" spans="15:15" x14ac:dyDescent="0.2">
      <c r="O48105" s="223"/>
    </row>
    <row r="48106" spans="15:15" x14ac:dyDescent="0.2">
      <c r="O48106" s="223"/>
    </row>
    <row r="48107" spans="15:15" x14ac:dyDescent="0.2">
      <c r="O48107" s="223"/>
    </row>
    <row r="48108" spans="15:15" x14ac:dyDescent="0.2">
      <c r="O48108" s="223"/>
    </row>
    <row r="48109" spans="15:15" x14ac:dyDescent="0.2">
      <c r="O48109" s="223"/>
    </row>
    <row r="48110" spans="15:15" x14ac:dyDescent="0.2">
      <c r="O48110" s="223"/>
    </row>
    <row r="48111" spans="15:15" x14ac:dyDescent="0.2">
      <c r="O48111" s="223"/>
    </row>
    <row r="48112" spans="15:15" x14ac:dyDescent="0.2">
      <c r="O48112" s="223"/>
    </row>
    <row r="48113" spans="15:15" x14ac:dyDescent="0.2">
      <c r="O48113" s="223"/>
    </row>
    <row r="48114" spans="15:15" x14ac:dyDescent="0.2">
      <c r="O48114" s="223"/>
    </row>
    <row r="48115" spans="15:15" x14ac:dyDescent="0.2">
      <c r="O48115" s="223"/>
    </row>
    <row r="48116" spans="15:15" x14ac:dyDescent="0.2">
      <c r="O48116" s="223"/>
    </row>
    <row r="48117" spans="15:15" x14ac:dyDescent="0.2">
      <c r="O48117" s="223"/>
    </row>
    <row r="48118" spans="15:15" x14ac:dyDescent="0.2">
      <c r="O48118" s="223"/>
    </row>
    <row r="48119" spans="15:15" x14ac:dyDescent="0.2">
      <c r="O48119" s="223"/>
    </row>
    <row r="48120" spans="15:15" x14ac:dyDescent="0.2">
      <c r="O48120" s="223"/>
    </row>
    <row r="48121" spans="15:15" x14ac:dyDescent="0.2">
      <c r="O48121" s="223"/>
    </row>
    <row r="48122" spans="15:15" x14ac:dyDescent="0.2">
      <c r="O48122" s="223"/>
    </row>
    <row r="48123" spans="15:15" x14ac:dyDescent="0.2">
      <c r="O48123" s="223"/>
    </row>
    <row r="48124" spans="15:15" x14ac:dyDescent="0.2">
      <c r="O48124" s="223"/>
    </row>
    <row r="48125" spans="15:15" x14ac:dyDescent="0.2">
      <c r="O48125" s="223"/>
    </row>
    <row r="48126" spans="15:15" x14ac:dyDescent="0.2">
      <c r="O48126" s="223"/>
    </row>
    <row r="48127" spans="15:15" x14ac:dyDescent="0.2">
      <c r="O48127" s="223"/>
    </row>
    <row r="48128" spans="15:15" x14ac:dyDescent="0.2">
      <c r="O48128" s="223"/>
    </row>
    <row r="48129" spans="15:15" x14ac:dyDescent="0.2">
      <c r="O48129" s="223"/>
    </row>
    <row r="48130" spans="15:15" x14ac:dyDescent="0.2">
      <c r="O48130" s="223"/>
    </row>
    <row r="48131" spans="15:15" x14ac:dyDescent="0.2">
      <c r="O48131" s="223"/>
    </row>
    <row r="48132" spans="15:15" x14ac:dyDescent="0.2">
      <c r="O48132" s="223"/>
    </row>
    <row r="48133" spans="15:15" x14ac:dyDescent="0.2">
      <c r="O48133" s="223"/>
    </row>
    <row r="48134" spans="15:15" x14ac:dyDescent="0.2">
      <c r="O48134" s="223"/>
    </row>
    <row r="48135" spans="15:15" x14ac:dyDescent="0.2">
      <c r="O48135" s="223"/>
    </row>
    <row r="48136" spans="15:15" x14ac:dyDescent="0.2">
      <c r="O48136" s="223"/>
    </row>
    <row r="48137" spans="15:15" x14ac:dyDescent="0.2">
      <c r="O48137" s="223"/>
    </row>
    <row r="48138" spans="15:15" x14ac:dyDescent="0.2">
      <c r="O48138" s="223"/>
    </row>
    <row r="48139" spans="15:15" x14ac:dyDescent="0.2">
      <c r="O48139" s="223"/>
    </row>
    <row r="48140" spans="15:15" x14ac:dyDescent="0.2">
      <c r="O48140" s="223"/>
    </row>
    <row r="48141" spans="15:15" x14ac:dyDescent="0.2">
      <c r="O48141" s="223"/>
    </row>
    <row r="48142" spans="15:15" x14ac:dyDescent="0.2">
      <c r="O48142" s="223"/>
    </row>
    <row r="48143" spans="15:15" x14ac:dyDescent="0.2">
      <c r="O48143" s="223"/>
    </row>
    <row r="48144" spans="15:15" x14ac:dyDescent="0.2">
      <c r="O48144" s="223"/>
    </row>
    <row r="48145" spans="15:15" x14ac:dyDescent="0.2">
      <c r="O48145" s="223"/>
    </row>
    <row r="48146" spans="15:15" x14ac:dyDescent="0.2">
      <c r="O48146" s="223"/>
    </row>
    <row r="48147" spans="15:15" x14ac:dyDescent="0.2">
      <c r="O48147" s="223"/>
    </row>
    <row r="48148" spans="15:15" x14ac:dyDescent="0.2">
      <c r="O48148" s="223"/>
    </row>
    <row r="48149" spans="15:15" x14ac:dyDescent="0.2">
      <c r="O48149" s="223"/>
    </row>
    <row r="48150" spans="15:15" x14ac:dyDescent="0.2">
      <c r="O48150" s="223"/>
    </row>
    <row r="48151" spans="15:15" x14ac:dyDescent="0.2">
      <c r="O48151" s="223"/>
    </row>
    <row r="48152" spans="15:15" x14ac:dyDescent="0.2">
      <c r="O48152" s="223"/>
    </row>
    <row r="48153" spans="15:15" x14ac:dyDescent="0.2">
      <c r="O48153" s="223"/>
    </row>
    <row r="48154" spans="15:15" x14ac:dyDescent="0.2">
      <c r="O48154" s="223"/>
    </row>
    <row r="48155" spans="15:15" x14ac:dyDescent="0.2">
      <c r="O48155" s="223"/>
    </row>
    <row r="48156" spans="15:15" x14ac:dyDescent="0.2">
      <c r="O48156" s="223"/>
    </row>
    <row r="48157" spans="15:15" x14ac:dyDescent="0.2">
      <c r="O48157" s="223"/>
    </row>
    <row r="48158" spans="15:15" x14ac:dyDescent="0.2">
      <c r="O48158" s="223"/>
    </row>
    <row r="48159" spans="15:15" x14ac:dyDescent="0.2">
      <c r="O48159" s="223"/>
    </row>
    <row r="48160" spans="15:15" x14ac:dyDescent="0.2">
      <c r="O48160" s="223"/>
    </row>
    <row r="48161" spans="15:15" x14ac:dyDescent="0.2">
      <c r="O48161" s="223"/>
    </row>
    <row r="48162" spans="15:15" x14ac:dyDescent="0.2">
      <c r="O48162" s="223"/>
    </row>
    <row r="48163" spans="15:15" x14ac:dyDescent="0.2">
      <c r="O48163" s="223"/>
    </row>
    <row r="48164" spans="15:15" x14ac:dyDescent="0.2">
      <c r="O48164" s="223"/>
    </row>
    <row r="48165" spans="15:15" x14ac:dyDescent="0.2">
      <c r="O48165" s="223"/>
    </row>
    <row r="48166" spans="15:15" x14ac:dyDescent="0.2">
      <c r="O48166" s="223"/>
    </row>
    <row r="48167" spans="15:15" x14ac:dyDescent="0.2">
      <c r="O48167" s="223"/>
    </row>
    <row r="48168" spans="15:15" x14ac:dyDescent="0.2">
      <c r="O48168" s="223"/>
    </row>
    <row r="48169" spans="15:15" x14ac:dyDescent="0.2">
      <c r="O48169" s="223"/>
    </row>
    <row r="48170" spans="15:15" x14ac:dyDescent="0.2">
      <c r="O48170" s="223"/>
    </row>
    <row r="48171" spans="15:15" x14ac:dyDescent="0.2">
      <c r="O48171" s="223"/>
    </row>
    <row r="48172" spans="15:15" x14ac:dyDescent="0.2">
      <c r="O48172" s="223"/>
    </row>
    <row r="48173" spans="15:15" x14ac:dyDescent="0.2">
      <c r="O48173" s="223"/>
    </row>
    <row r="48174" spans="15:15" x14ac:dyDescent="0.2">
      <c r="O48174" s="223"/>
    </row>
    <row r="48175" spans="15:15" x14ac:dyDescent="0.2">
      <c r="O48175" s="223"/>
    </row>
    <row r="48176" spans="15:15" x14ac:dyDescent="0.2">
      <c r="O48176" s="223"/>
    </row>
    <row r="48177" spans="15:15" x14ac:dyDescent="0.2">
      <c r="O48177" s="223"/>
    </row>
    <row r="48178" spans="15:15" x14ac:dyDescent="0.2">
      <c r="O48178" s="223"/>
    </row>
    <row r="48179" spans="15:15" x14ac:dyDescent="0.2">
      <c r="O48179" s="223"/>
    </row>
    <row r="48180" spans="15:15" x14ac:dyDescent="0.2">
      <c r="O48180" s="223"/>
    </row>
    <row r="48181" spans="15:15" x14ac:dyDescent="0.2">
      <c r="O48181" s="223"/>
    </row>
    <row r="48182" spans="15:15" x14ac:dyDescent="0.2">
      <c r="O48182" s="223"/>
    </row>
    <row r="48183" spans="15:15" x14ac:dyDescent="0.2">
      <c r="O48183" s="223"/>
    </row>
    <row r="48184" spans="15:15" x14ac:dyDescent="0.2">
      <c r="O48184" s="223"/>
    </row>
    <row r="48185" spans="15:15" x14ac:dyDescent="0.2">
      <c r="O48185" s="223"/>
    </row>
    <row r="48186" spans="15:15" x14ac:dyDescent="0.2">
      <c r="O48186" s="223"/>
    </row>
    <row r="48187" spans="15:15" x14ac:dyDescent="0.2">
      <c r="O48187" s="223"/>
    </row>
    <row r="48188" spans="15:15" x14ac:dyDescent="0.2">
      <c r="O48188" s="223"/>
    </row>
    <row r="48189" spans="15:15" x14ac:dyDescent="0.2">
      <c r="O48189" s="223"/>
    </row>
    <row r="48190" spans="15:15" x14ac:dyDescent="0.2">
      <c r="O48190" s="223"/>
    </row>
    <row r="48191" spans="15:15" x14ac:dyDescent="0.2">
      <c r="O48191" s="223"/>
    </row>
    <row r="48192" spans="15:15" x14ac:dyDescent="0.2">
      <c r="O48192" s="223"/>
    </row>
    <row r="48193" spans="15:15" x14ac:dyDescent="0.2">
      <c r="O48193" s="223"/>
    </row>
    <row r="48194" spans="15:15" x14ac:dyDescent="0.2">
      <c r="O48194" s="223"/>
    </row>
    <row r="48195" spans="15:15" x14ac:dyDescent="0.2">
      <c r="O48195" s="223"/>
    </row>
    <row r="48196" spans="15:15" x14ac:dyDescent="0.2">
      <c r="O48196" s="223"/>
    </row>
    <row r="48197" spans="15:15" x14ac:dyDescent="0.2">
      <c r="O48197" s="223"/>
    </row>
    <row r="48198" spans="15:15" x14ac:dyDescent="0.2">
      <c r="O48198" s="223"/>
    </row>
    <row r="48199" spans="15:15" x14ac:dyDescent="0.2">
      <c r="O48199" s="223"/>
    </row>
    <row r="48200" spans="15:15" x14ac:dyDescent="0.2">
      <c r="O48200" s="223"/>
    </row>
    <row r="48201" spans="15:15" x14ac:dyDescent="0.2">
      <c r="O48201" s="223"/>
    </row>
    <row r="48202" spans="15:15" x14ac:dyDescent="0.2">
      <c r="O48202" s="223"/>
    </row>
    <row r="48203" spans="15:15" x14ac:dyDescent="0.2">
      <c r="O48203" s="223"/>
    </row>
    <row r="48204" spans="15:15" x14ac:dyDescent="0.2">
      <c r="O48204" s="223"/>
    </row>
    <row r="48205" spans="15:15" x14ac:dyDescent="0.2">
      <c r="O48205" s="223"/>
    </row>
    <row r="48206" spans="15:15" x14ac:dyDescent="0.2">
      <c r="O48206" s="223"/>
    </row>
    <row r="48207" spans="15:15" x14ac:dyDescent="0.2">
      <c r="O48207" s="223"/>
    </row>
    <row r="48208" spans="15:15" x14ac:dyDescent="0.2">
      <c r="O48208" s="223"/>
    </row>
    <row r="48209" spans="15:15" x14ac:dyDescent="0.2">
      <c r="O48209" s="223"/>
    </row>
    <row r="48210" spans="15:15" x14ac:dyDescent="0.2">
      <c r="O48210" s="223"/>
    </row>
    <row r="48211" spans="15:15" x14ac:dyDescent="0.2">
      <c r="O48211" s="223"/>
    </row>
    <row r="48212" spans="15:15" x14ac:dyDescent="0.2">
      <c r="O48212" s="223"/>
    </row>
    <row r="48213" spans="15:15" x14ac:dyDescent="0.2">
      <c r="O48213" s="223"/>
    </row>
    <row r="48214" spans="15:15" x14ac:dyDescent="0.2">
      <c r="O48214" s="223"/>
    </row>
    <row r="48215" spans="15:15" x14ac:dyDescent="0.2">
      <c r="O48215" s="223"/>
    </row>
    <row r="48216" spans="15:15" x14ac:dyDescent="0.2">
      <c r="O48216" s="223"/>
    </row>
    <row r="48217" spans="15:15" x14ac:dyDescent="0.2">
      <c r="O48217" s="223"/>
    </row>
    <row r="48218" spans="15:15" x14ac:dyDescent="0.2">
      <c r="O48218" s="223"/>
    </row>
    <row r="48219" spans="15:15" x14ac:dyDescent="0.2">
      <c r="O48219" s="223"/>
    </row>
    <row r="48220" spans="15:15" x14ac:dyDescent="0.2">
      <c r="O48220" s="223"/>
    </row>
    <row r="48221" spans="15:15" x14ac:dyDescent="0.2">
      <c r="O48221" s="223"/>
    </row>
    <row r="48222" spans="15:15" x14ac:dyDescent="0.2">
      <c r="O48222" s="223"/>
    </row>
    <row r="48223" spans="15:15" x14ac:dyDescent="0.2">
      <c r="O48223" s="223"/>
    </row>
    <row r="48224" spans="15:15" x14ac:dyDescent="0.2">
      <c r="O48224" s="223"/>
    </row>
    <row r="48225" spans="15:15" x14ac:dyDescent="0.2">
      <c r="O48225" s="223"/>
    </row>
    <row r="48226" spans="15:15" x14ac:dyDescent="0.2">
      <c r="O48226" s="223"/>
    </row>
    <row r="48227" spans="15:15" x14ac:dyDescent="0.2">
      <c r="O48227" s="223"/>
    </row>
    <row r="48228" spans="15:15" x14ac:dyDescent="0.2">
      <c r="O48228" s="223"/>
    </row>
    <row r="48229" spans="15:15" x14ac:dyDescent="0.2">
      <c r="O48229" s="223"/>
    </row>
    <row r="48230" spans="15:15" x14ac:dyDescent="0.2">
      <c r="O48230" s="223"/>
    </row>
    <row r="48231" spans="15:15" x14ac:dyDescent="0.2">
      <c r="O48231" s="223"/>
    </row>
    <row r="48232" spans="15:15" x14ac:dyDescent="0.2">
      <c r="O48232" s="223"/>
    </row>
    <row r="48233" spans="15:15" x14ac:dyDescent="0.2">
      <c r="O48233" s="223"/>
    </row>
    <row r="48234" spans="15:15" x14ac:dyDescent="0.2">
      <c r="O48234" s="223"/>
    </row>
    <row r="48235" spans="15:15" x14ac:dyDescent="0.2">
      <c r="O48235" s="223"/>
    </row>
    <row r="48236" spans="15:15" x14ac:dyDescent="0.2">
      <c r="O48236" s="223"/>
    </row>
    <row r="48237" spans="15:15" x14ac:dyDescent="0.2">
      <c r="O48237" s="223"/>
    </row>
    <row r="48238" spans="15:15" x14ac:dyDescent="0.2">
      <c r="O48238" s="223"/>
    </row>
    <row r="48239" spans="15:15" x14ac:dyDescent="0.2">
      <c r="O48239" s="223"/>
    </row>
    <row r="48240" spans="15:15" x14ac:dyDescent="0.2">
      <c r="O48240" s="223"/>
    </row>
    <row r="48241" spans="15:15" x14ac:dyDescent="0.2">
      <c r="O48241" s="223"/>
    </row>
    <row r="48242" spans="15:15" x14ac:dyDescent="0.2">
      <c r="O48242" s="223"/>
    </row>
    <row r="48243" spans="15:15" x14ac:dyDescent="0.2">
      <c r="O48243" s="223"/>
    </row>
    <row r="48244" spans="15:15" x14ac:dyDescent="0.2">
      <c r="O48244" s="223"/>
    </row>
    <row r="48245" spans="15:15" x14ac:dyDescent="0.2">
      <c r="O48245" s="223"/>
    </row>
    <row r="48246" spans="15:15" x14ac:dyDescent="0.2">
      <c r="O48246" s="223"/>
    </row>
    <row r="48247" spans="15:15" x14ac:dyDescent="0.2">
      <c r="O48247" s="223"/>
    </row>
    <row r="48248" spans="15:15" x14ac:dyDescent="0.2">
      <c r="O48248" s="223"/>
    </row>
    <row r="48249" spans="15:15" x14ac:dyDescent="0.2">
      <c r="O48249" s="223"/>
    </row>
    <row r="48250" spans="15:15" x14ac:dyDescent="0.2">
      <c r="O48250" s="223"/>
    </row>
    <row r="48251" spans="15:15" x14ac:dyDescent="0.2">
      <c r="O48251" s="223"/>
    </row>
    <row r="48252" spans="15:15" x14ac:dyDescent="0.2">
      <c r="O48252" s="223"/>
    </row>
    <row r="48253" spans="15:15" x14ac:dyDescent="0.2">
      <c r="O48253" s="223"/>
    </row>
    <row r="48254" spans="15:15" x14ac:dyDescent="0.2">
      <c r="O48254" s="223"/>
    </row>
    <row r="48255" spans="15:15" x14ac:dyDescent="0.2">
      <c r="O48255" s="223"/>
    </row>
    <row r="48256" spans="15:15" x14ac:dyDescent="0.2">
      <c r="O48256" s="223"/>
    </row>
    <row r="48257" spans="15:15" x14ac:dyDescent="0.2">
      <c r="O48257" s="223"/>
    </row>
    <row r="48258" spans="15:15" x14ac:dyDescent="0.2">
      <c r="O48258" s="223"/>
    </row>
    <row r="48259" spans="15:15" x14ac:dyDescent="0.2">
      <c r="O48259" s="223"/>
    </row>
    <row r="48260" spans="15:15" x14ac:dyDescent="0.2">
      <c r="O48260" s="223"/>
    </row>
    <row r="48261" spans="15:15" x14ac:dyDescent="0.2">
      <c r="O48261" s="223"/>
    </row>
    <row r="48262" spans="15:15" x14ac:dyDescent="0.2">
      <c r="O48262" s="223"/>
    </row>
    <row r="48263" spans="15:15" x14ac:dyDescent="0.2">
      <c r="O48263" s="223"/>
    </row>
    <row r="48264" spans="15:15" x14ac:dyDescent="0.2">
      <c r="O48264" s="223"/>
    </row>
    <row r="48265" spans="15:15" x14ac:dyDescent="0.2">
      <c r="O48265" s="223"/>
    </row>
    <row r="48266" spans="15:15" x14ac:dyDescent="0.2">
      <c r="O48266" s="223"/>
    </row>
    <row r="48267" spans="15:15" x14ac:dyDescent="0.2">
      <c r="O48267" s="223"/>
    </row>
    <row r="48268" spans="15:15" x14ac:dyDescent="0.2">
      <c r="O48268" s="223"/>
    </row>
    <row r="48269" spans="15:15" x14ac:dyDescent="0.2">
      <c r="O48269" s="223"/>
    </row>
    <row r="48270" spans="15:15" x14ac:dyDescent="0.2">
      <c r="O48270" s="223"/>
    </row>
    <row r="48271" spans="15:15" x14ac:dyDescent="0.2">
      <c r="O48271" s="223"/>
    </row>
    <row r="48272" spans="15:15" x14ac:dyDescent="0.2">
      <c r="O48272" s="223"/>
    </row>
    <row r="48273" spans="15:15" x14ac:dyDescent="0.2">
      <c r="O48273" s="223"/>
    </row>
    <row r="48274" spans="15:15" x14ac:dyDescent="0.2">
      <c r="O48274" s="223"/>
    </row>
    <row r="48275" spans="15:15" x14ac:dyDescent="0.2">
      <c r="O48275" s="223"/>
    </row>
    <row r="48276" spans="15:15" x14ac:dyDescent="0.2">
      <c r="O48276" s="223"/>
    </row>
    <row r="48277" spans="15:15" x14ac:dyDescent="0.2">
      <c r="O48277" s="223"/>
    </row>
    <row r="48278" spans="15:15" x14ac:dyDescent="0.2">
      <c r="O48278" s="223"/>
    </row>
    <row r="48279" spans="15:15" x14ac:dyDescent="0.2">
      <c r="O48279" s="223"/>
    </row>
    <row r="48280" spans="15:15" x14ac:dyDescent="0.2">
      <c r="O48280" s="223"/>
    </row>
    <row r="48281" spans="15:15" x14ac:dyDescent="0.2">
      <c r="O48281" s="223"/>
    </row>
    <row r="48282" spans="15:15" x14ac:dyDescent="0.2">
      <c r="O48282" s="223"/>
    </row>
    <row r="48283" spans="15:15" x14ac:dyDescent="0.2">
      <c r="O48283" s="223"/>
    </row>
    <row r="48284" spans="15:15" x14ac:dyDescent="0.2">
      <c r="O48284" s="223"/>
    </row>
    <row r="48285" spans="15:15" x14ac:dyDescent="0.2">
      <c r="O48285" s="223"/>
    </row>
    <row r="48286" spans="15:15" x14ac:dyDescent="0.2">
      <c r="O48286" s="223"/>
    </row>
    <row r="48287" spans="15:15" x14ac:dyDescent="0.2">
      <c r="O48287" s="223"/>
    </row>
    <row r="48288" spans="15:15" x14ac:dyDescent="0.2">
      <c r="O48288" s="223"/>
    </row>
    <row r="48289" spans="15:15" x14ac:dyDescent="0.2">
      <c r="O48289" s="223"/>
    </row>
    <row r="48290" spans="15:15" x14ac:dyDescent="0.2">
      <c r="O48290" s="223"/>
    </row>
    <row r="48291" spans="15:15" x14ac:dyDescent="0.2">
      <c r="O48291" s="223"/>
    </row>
    <row r="48292" spans="15:15" x14ac:dyDescent="0.2">
      <c r="O48292" s="223"/>
    </row>
    <row r="48293" spans="15:15" x14ac:dyDescent="0.2">
      <c r="O48293" s="223"/>
    </row>
    <row r="48294" spans="15:15" x14ac:dyDescent="0.2">
      <c r="O48294" s="223"/>
    </row>
    <row r="48295" spans="15:15" x14ac:dyDescent="0.2">
      <c r="O48295" s="223"/>
    </row>
    <row r="48296" spans="15:15" x14ac:dyDescent="0.2">
      <c r="O48296" s="223"/>
    </row>
    <row r="48297" spans="15:15" x14ac:dyDescent="0.2">
      <c r="O48297" s="223"/>
    </row>
    <row r="48298" spans="15:15" x14ac:dyDescent="0.2">
      <c r="O48298" s="223"/>
    </row>
    <row r="48299" spans="15:15" x14ac:dyDescent="0.2">
      <c r="O48299" s="223"/>
    </row>
    <row r="48300" spans="15:15" x14ac:dyDescent="0.2">
      <c r="O48300" s="223"/>
    </row>
    <row r="48301" spans="15:15" x14ac:dyDescent="0.2">
      <c r="O48301" s="223"/>
    </row>
    <row r="48302" spans="15:15" x14ac:dyDescent="0.2">
      <c r="O48302" s="223"/>
    </row>
    <row r="48303" spans="15:15" x14ac:dyDescent="0.2">
      <c r="O48303" s="223"/>
    </row>
    <row r="48304" spans="15:15" x14ac:dyDescent="0.2">
      <c r="O48304" s="223"/>
    </row>
    <row r="48305" spans="15:15" x14ac:dyDescent="0.2">
      <c r="O48305" s="223"/>
    </row>
    <row r="48306" spans="15:15" x14ac:dyDescent="0.2">
      <c r="O48306" s="223"/>
    </row>
    <row r="48307" spans="15:15" x14ac:dyDescent="0.2">
      <c r="O48307" s="223"/>
    </row>
    <row r="48308" spans="15:15" x14ac:dyDescent="0.2">
      <c r="O48308" s="223"/>
    </row>
    <row r="48309" spans="15:15" x14ac:dyDescent="0.2">
      <c r="O48309" s="223"/>
    </row>
    <row r="48310" spans="15:15" x14ac:dyDescent="0.2">
      <c r="O48310" s="223"/>
    </row>
    <row r="48311" spans="15:15" x14ac:dyDescent="0.2">
      <c r="O48311" s="223"/>
    </row>
    <row r="48312" spans="15:15" x14ac:dyDescent="0.2">
      <c r="O48312" s="223"/>
    </row>
    <row r="48313" spans="15:15" x14ac:dyDescent="0.2">
      <c r="O48313" s="223"/>
    </row>
    <row r="48314" spans="15:15" x14ac:dyDescent="0.2">
      <c r="O48314" s="223"/>
    </row>
    <row r="48315" spans="15:15" x14ac:dyDescent="0.2">
      <c r="O48315" s="223"/>
    </row>
    <row r="48316" spans="15:15" x14ac:dyDescent="0.2">
      <c r="O48316" s="223"/>
    </row>
    <row r="48317" spans="15:15" x14ac:dyDescent="0.2">
      <c r="O48317" s="223"/>
    </row>
    <row r="48318" spans="15:15" x14ac:dyDescent="0.2">
      <c r="O48318" s="223"/>
    </row>
    <row r="48319" spans="15:15" x14ac:dyDescent="0.2">
      <c r="O48319" s="223"/>
    </row>
    <row r="48320" spans="15:15" x14ac:dyDescent="0.2">
      <c r="O48320" s="223"/>
    </row>
    <row r="48321" spans="15:15" x14ac:dyDescent="0.2">
      <c r="O48321" s="223"/>
    </row>
    <row r="48322" spans="15:15" x14ac:dyDescent="0.2">
      <c r="O48322" s="223"/>
    </row>
    <row r="48323" spans="15:15" x14ac:dyDescent="0.2">
      <c r="O48323" s="223"/>
    </row>
    <row r="48324" spans="15:15" x14ac:dyDescent="0.2">
      <c r="O48324" s="223"/>
    </row>
    <row r="48325" spans="15:15" x14ac:dyDescent="0.2">
      <c r="O48325" s="223"/>
    </row>
    <row r="48326" spans="15:15" x14ac:dyDescent="0.2">
      <c r="O48326" s="223"/>
    </row>
    <row r="48327" spans="15:15" x14ac:dyDescent="0.2">
      <c r="O48327" s="223"/>
    </row>
    <row r="48328" spans="15:15" x14ac:dyDescent="0.2">
      <c r="O48328" s="223"/>
    </row>
    <row r="48329" spans="15:15" x14ac:dyDescent="0.2">
      <c r="O48329" s="223"/>
    </row>
    <row r="48330" spans="15:15" x14ac:dyDescent="0.2">
      <c r="O48330" s="223"/>
    </row>
    <row r="48331" spans="15:15" x14ac:dyDescent="0.2">
      <c r="O48331" s="223"/>
    </row>
    <row r="48332" spans="15:15" x14ac:dyDescent="0.2">
      <c r="O48332" s="223"/>
    </row>
    <row r="48333" spans="15:15" x14ac:dyDescent="0.2">
      <c r="O48333" s="223"/>
    </row>
    <row r="48334" spans="15:15" x14ac:dyDescent="0.2">
      <c r="O48334" s="223"/>
    </row>
    <row r="48335" spans="15:15" x14ac:dyDescent="0.2">
      <c r="O48335" s="223"/>
    </row>
    <row r="48336" spans="15:15" x14ac:dyDescent="0.2">
      <c r="O48336" s="223"/>
    </row>
    <row r="48337" spans="15:15" x14ac:dyDescent="0.2">
      <c r="O48337" s="223"/>
    </row>
    <row r="48338" spans="15:15" x14ac:dyDescent="0.2">
      <c r="O48338" s="223"/>
    </row>
    <row r="48339" spans="15:15" x14ac:dyDescent="0.2">
      <c r="O48339" s="223"/>
    </row>
    <row r="48340" spans="15:15" x14ac:dyDescent="0.2">
      <c r="O48340" s="223"/>
    </row>
    <row r="48341" spans="15:15" x14ac:dyDescent="0.2">
      <c r="O48341" s="223"/>
    </row>
    <row r="48342" spans="15:15" x14ac:dyDescent="0.2">
      <c r="O48342" s="223"/>
    </row>
    <row r="48343" spans="15:15" x14ac:dyDescent="0.2">
      <c r="O48343" s="223"/>
    </row>
    <row r="48344" spans="15:15" x14ac:dyDescent="0.2">
      <c r="O48344" s="223"/>
    </row>
    <row r="48345" spans="15:15" x14ac:dyDescent="0.2">
      <c r="O48345" s="223"/>
    </row>
    <row r="48346" spans="15:15" x14ac:dyDescent="0.2">
      <c r="O48346" s="223"/>
    </row>
    <row r="48347" spans="15:15" x14ac:dyDescent="0.2">
      <c r="O48347" s="223"/>
    </row>
    <row r="48348" spans="15:15" x14ac:dyDescent="0.2">
      <c r="O48348" s="223"/>
    </row>
    <row r="48349" spans="15:15" x14ac:dyDescent="0.2">
      <c r="O48349" s="223"/>
    </row>
    <row r="48350" spans="15:15" x14ac:dyDescent="0.2">
      <c r="O48350" s="223"/>
    </row>
    <row r="48351" spans="15:15" x14ac:dyDescent="0.2">
      <c r="O48351" s="223"/>
    </row>
    <row r="48352" spans="15:15" x14ac:dyDescent="0.2">
      <c r="O48352" s="223"/>
    </row>
    <row r="48353" spans="15:15" x14ac:dyDescent="0.2">
      <c r="O48353" s="223"/>
    </row>
    <row r="48354" spans="15:15" x14ac:dyDescent="0.2">
      <c r="O48354" s="223"/>
    </row>
    <row r="48355" spans="15:15" x14ac:dyDescent="0.2">
      <c r="O48355" s="223"/>
    </row>
    <row r="48356" spans="15:15" x14ac:dyDescent="0.2">
      <c r="O48356" s="223"/>
    </row>
    <row r="48357" spans="15:15" x14ac:dyDescent="0.2">
      <c r="O48357" s="223"/>
    </row>
    <row r="48358" spans="15:15" x14ac:dyDescent="0.2">
      <c r="O48358" s="223"/>
    </row>
    <row r="48359" spans="15:15" x14ac:dyDescent="0.2">
      <c r="O48359" s="223"/>
    </row>
    <row r="48360" spans="15:15" x14ac:dyDescent="0.2">
      <c r="O48360" s="223"/>
    </row>
    <row r="48361" spans="15:15" x14ac:dyDescent="0.2">
      <c r="O48361" s="223"/>
    </row>
    <row r="48362" spans="15:15" x14ac:dyDescent="0.2">
      <c r="O48362" s="223"/>
    </row>
    <row r="48363" spans="15:15" x14ac:dyDescent="0.2">
      <c r="O48363" s="223"/>
    </row>
    <row r="48364" spans="15:15" x14ac:dyDescent="0.2">
      <c r="O48364" s="223"/>
    </row>
    <row r="48365" spans="15:15" x14ac:dyDescent="0.2">
      <c r="O48365" s="223"/>
    </row>
    <row r="48366" spans="15:15" x14ac:dyDescent="0.2">
      <c r="O48366" s="223"/>
    </row>
    <row r="48367" spans="15:15" x14ac:dyDescent="0.2">
      <c r="O48367" s="223"/>
    </row>
    <row r="48368" spans="15:15" x14ac:dyDescent="0.2">
      <c r="O48368" s="223"/>
    </row>
    <row r="48369" spans="15:15" x14ac:dyDescent="0.2">
      <c r="O48369" s="223"/>
    </row>
    <row r="48370" spans="15:15" x14ac:dyDescent="0.2">
      <c r="O48370" s="223"/>
    </row>
    <row r="48371" spans="15:15" x14ac:dyDescent="0.2">
      <c r="O48371" s="223"/>
    </row>
    <row r="48372" spans="15:15" x14ac:dyDescent="0.2">
      <c r="O48372" s="223"/>
    </row>
    <row r="48373" spans="15:15" x14ac:dyDescent="0.2">
      <c r="O48373" s="223"/>
    </row>
    <row r="48374" spans="15:15" x14ac:dyDescent="0.2">
      <c r="O48374" s="223"/>
    </row>
    <row r="48375" spans="15:15" x14ac:dyDescent="0.2">
      <c r="O48375" s="223"/>
    </row>
    <row r="48376" spans="15:15" x14ac:dyDescent="0.2">
      <c r="O48376" s="223"/>
    </row>
    <row r="48377" spans="15:15" x14ac:dyDescent="0.2">
      <c r="O48377" s="223"/>
    </row>
    <row r="48378" spans="15:15" x14ac:dyDescent="0.2">
      <c r="O48378" s="223"/>
    </row>
    <row r="48379" spans="15:15" x14ac:dyDescent="0.2">
      <c r="O48379" s="223"/>
    </row>
    <row r="48380" spans="15:15" x14ac:dyDescent="0.2">
      <c r="O48380" s="223"/>
    </row>
    <row r="48381" spans="15:15" x14ac:dyDescent="0.2">
      <c r="O48381" s="223"/>
    </row>
    <row r="48382" spans="15:15" x14ac:dyDescent="0.2">
      <c r="O48382" s="223"/>
    </row>
    <row r="48383" spans="15:15" x14ac:dyDescent="0.2">
      <c r="O48383" s="223"/>
    </row>
    <row r="48384" spans="15:15" x14ac:dyDescent="0.2">
      <c r="O48384" s="223"/>
    </row>
    <row r="48385" spans="15:15" x14ac:dyDescent="0.2">
      <c r="O48385" s="223"/>
    </row>
    <row r="48386" spans="15:15" x14ac:dyDescent="0.2">
      <c r="O48386" s="223"/>
    </row>
    <row r="48387" spans="15:15" x14ac:dyDescent="0.2">
      <c r="O48387" s="223"/>
    </row>
    <row r="48388" spans="15:15" x14ac:dyDescent="0.2">
      <c r="O48388" s="223"/>
    </row>
    <row r="48389" spans="15:15" x14ac:dyDescent="0.2">
      <c r="O48389" s="223"/>
    </row>
    <row r="48390" spans="15:15" x14ac:dyDescent="0.2">
      <c r="O48390" s="223"/>
    </row>
    <row r="48391" spans="15:15" x14ac:dyDescent="0.2">
      <c r="O48391" s="223"/>
    </row>
    <row r="48392" spans="15:15" x14ac:dyDescent="0.2">
      <c r="O48392" s="223"/>
    </row>
    <row r="48393" spans="15:15" x14ac:dyDescent="0.2">
      <c r="O48393" s="223"/>
    </row>
    <row r="48394" spans="15:15" x14ac:dyDescent="0.2">
      <c r="O48394" s="223"/>
    </row>
    <row r="48395" spans="15:15" x14ac:dyDescent="0.2">
      <c r="O48395" s="223"/>
    </row>
    <row r="48396" spans="15:15" x14ac:dyDescent="0.2">
      <c r="O48396" s="223"/>
    </row>
    <row r="48397" spans="15:15" x14ac:dyDescent="0.2">
      <c r="O48397" s="223"/>
    </row>
    <row r="48398" spans="15:15" x14ac:dyDescent="0.2">
      <c r="O48398" s="223"/>
    </row>
    <row r="48399" spans="15:15" x14ac:dyDescent="0.2">
      <c r="O48399" s="223"/>
    </row>
    <row r="48400" spans="15:15" x14ac:dyDescent="0.2">
      <c r="O48400" s="223"/>
    </row>
    <row r="48401" spans="15:15" x14ac:dyDescent="0.2">
      <c r="O48401" s="223"/>
    </row>
    <row r="48402" spans="15:15" x14ac:dyDescent="0.2">
      <c r="O48402" s="223"/>
    </row>
    <row r="48403" spans="15:15" x14ac:dyDescent="0.2">
      <c r="O48403" s="223"/>
    </row>
    <row r="48404" spans="15:15" x14ac:dyDescent="0.2">
      <c r="O48404" s="223"/>
    </row>
    <row r="48405" spans="15:15" x14ac:dyDescent="0.2">
      <c r="O48405" s="223"/>
    </row>
    <row r="48406" spans="15:15" x14ac:dyDescent="0.2">
      <c r="O48406" s="223"/>
    </row>
    <row r="48407" spans="15:15" x14ac:dyDescent="0.2">
      <c r="O48407" s="223"/>
    </row>
    <row r="48408" spans="15:15" x14ac:dyDescent="0.2">
      <c r="O48408" s="223"/>
    </row>
    <row r="48409" spans="15:15" x14ac:dyDescent="0.2">
      <c r="O48409" s="223"/>
    </row>
    <row r="48410" spans="15:15" x14ac:dyDescent="0.2">
      <c r="O48410" s="223"/>
    </row>
    <row r="48411" spans="15:15" x14ac:dyDescent="0.2">
      <c r="O48411" s="223"/>
    </row>
    <row r="48412" spans="15:15" x14ac:dyDescent="0.2">
      <c r="O48412" s="223"/>
    </row>
    <row r="48413" spans="15:15" x14ac:dyDescent="0.2">
      <c r="O48413" s="223"/>
    </row>
    <row r="48414" spans="15:15" x14ac:dyDescent="0.2">
      <c r="O48414" s="223"/>
    </row>
    <row r="48415" spans="15:15" x14ac:dyDescent="0.2">
      <c r="O48415" s="223"/>
    </row>
    <row r="48416" spans="15:15" x14ac:dyDescent="0.2">
      <c r="O48416" s="223"/>
    </row>
    <row r="48417" spans="15:15" x14ac:dyDescent="0.2">
      <c r="O48417" s="223"/>
    </row>
    <row r="48418" spans="15:15" x14ac:dyDescent="0.2">
      <c r="O48418" s="223"/>
    </row>
    <row r="48419" spans="15:15" x14ac:dyDescent="0.2">
      <c r="O48419" s="223"/>
    </row>
    <row r="48420" spans="15:15" x14ac:dyDescent="0.2">
      <c r="O48420" s="223"/>
    </row>
    <row r="48421" spans="15:15" x14ac:dyDescent="0.2">
      <c r="O48421" s="223"/>
    </row>
    <row r="48422" spans="15:15" x14ac:dyDescent="0.2">
      <c r="O48422" s="223"/>
    </row>
    <row r="48423" spans="15:15" x14ac:dyDescent="0.2">
      <c r="O48423" s="223"/>
    </row>
    <row r="48424" spans="15:15" x14ac:dyDescent="0.2">
      <c r="O48424" s="223"/>
    </row>
    <row r="48425" spans="15:15" x14ac:dyDescent="0.2">
      <c r="O48425" s="223"/>
    </row>
    <row r="48426" spans="15:15" x14ac:dyDescent="0.2">
      <c r="O48426" s="223"/>
    </row>
    <row r="48427" spans="15:15" x14ac:dyDescent="0.2">
      <c r="O48427" s="223"/>
    </row>
    <row r="48428" spans="15:15" x14ac:dyDescent="0.2">
      <c r="O48428" s="223"/>
    </row>
    <row r="48429" spans="15:15" x14ac:dyDescent="0.2">
      <c r="O48429" s="223"/>
    </row>
    <row r="48430" spans="15:15" x14ac:dyDescent="0.2">
      <c r="O48430" s="223"/>
    </row>
    <row r="48431" spans="15:15" x14ac:dyDescent="0.2">
      <c r="O48431" s="223"/>
    </row>
    <row r="48432" spans="15:15" x14ac:dyDescent="0.2">
      <c r="O48432" s="223"/>
    </row>
    <row r="48433" spans="15:15" x14ac:dyDescent="0.2">
      <c r="O48433" s="223"/>
    </row>
    <row r="48434" spans="15:15" x14ac:dyDescent="0.2">
      <c r="O48434" s="223"/>
    </row>
    <row r="48435" spans="15:15" x14ac:dyDescent="0.2">
      <c r="O48435" s="223"/>
    </row>
    <row r="48436" spans="15:15" x14ac:dyDescent="0.2">
      <c r="O48436" s="223"/>
    </row>
    <row r="48437" spans="15:15" x14ac:dyDescent="0.2">
      <c r="O48437" s="223"/>
    </row>
    <row r="48438" spans="15:15" x14ac:dyDescent="0.2">
      <c r="O48438" s="223"/>
    </row>
    <row r="48439" spans="15:15" x14ac:dyDescent="0.2">
      <c r="O48439" s="223"/>
    </row>
    <row r="48440" spans="15:15" x14ac:dyDescent="0.2">
      <c r="O48440" s="223"/>
    </row>
    <row r="48441" spans="15:15" x14ac:dyDescent="0.2">
      <c r="O48441" s="223"/>
    </row>
    <row r="48442" spans="15:15" x14ac:dyDescent="0.2">
      <c r="O48442" s="223"/>
    </row>
    <row r="48443" spans="15:15" x14ac:dyDescent="0.2">
      <c r="O48443" s="223"/>
    </row>
    <row r="48444" spans="15:15" x14ac:dyDescent="0.2">
      <c r="O48444" s="223"/>
    </row>
    <row r="48445" spans="15:15" x14ac:dyDescent="0.2">
      <c r="O48445" s="223"/>
    </row>
    <row r="48446" spans="15:15" x14ac:dyDescent="0.2">
      <c r="O48446" s="223"/>
    </row>
    <row r="48447" spans="15:15" x14ac:dyDescent="0.2">
      <c r="O48447" s="223"/>
    </row>
    <row r="48448" spans="15:15" x14ac:dyDescent="0.2">
      <c r="O48448" s="223"/>
    </row>
    <row r="48449" spans="15:15" x14ac:dyDescent="0.2">
      <c r="O48449" s="223"/>
    </row>
    <row r="48450" spans="15:15" x14ac:dyDescent="0.2">
      <c r="O48450" s="223"/>
    </row>
    <row r="48451" spans="15:15" x14ac:dyDescent="0.2">
      <c r="O48451" s="223"/>
    </row>
    <row r="48452" spans="15:15" x14ac:dyDescent="0.2">
      <c r="O48452" s="223"/>
    </row>
    <row r="48453" spans="15:15" x14ac:dyDescent="0.2">
      <c r="O48453" s="223"/>
    </row>
    <row r="48454" spans="15:15" x14ac:dyDescent="0.2">
      <c r="O48454" s="223"/>
    </row>
    <row r="48455" spans="15:15" x14ac:dyDescent="0.2">
      <c r="O48455" s="223"/>
    </row>
    <row r="48456" spans="15:15" x14ac:dyDescent="0.2">
      <c r="O48456" s="223"/>
    </row>
    <row r="48457" spans="15:15" x14ac:dyDescent="0.2">
      <c r="O48457" s="223"/>
    </row>
    <row r="48458" spans="15:15" x14ac:dyDescent="0.2">
      <c r="O48458" s="223"/>
    </row>
    <row r="48459" spans="15:15" x14ac:dyDescent="0.2">
      <c r="O48459" s="223"/>
    </row>
    <row r="48460" spans="15:15" x14ac:dyDescent="0.2">
      <c r="O48460" s="223"/>
    </row>
    <row r="48461" spans="15:15" x14ac:dyDescent="0.2">
      <c r="O48461" s="223"/>
    </row>
    <row r="48462" spans="15:15" x14ac:dyDescent="0.2">
      <c r="O48462" s="223"/>
    </row>
    <row r="48463" spans="15:15" x14ac:dyDescent="0.2">
      <c r="O48463" s="223"/>
    </row>
    <row r="48464" spans="15:15" x14ac:dyDescent="0.2">
      <c r="O48464" s="223"/>
    </row>
    <row r="48465" spans="15:15" x14ac:dyDescent="0.2">
      <c r="O48465" s="223"/>
    </row>
    <row r="48466" spans="15:15" x14ac:dyDescent="0.2">
      <c r="O48466" s="223"/>
    </row>
    <row r="48467" spans="15:15" x14ac:dyDescent="0.2">
      <c r="O48467" s="223"/>
    </row>
    <row r="48468" spans="15:15" x14ac:dyDescent="0.2">
      <c r="O48468" s="223"/>
    </row>
    <row r="48469" spans="15:15" x14ac:dyDescent="0.2">
      <c r="O48469" s="223"/>
    </row>
    <row r="48470" spans="15:15" x14ac:dyDescent="0.2">
      <c r="O48470" s="223"/>
    </row>
    <row r="48471" spans="15:15" x14ac:dyDescent="0.2">
      <c r="O48471" s="223"/>
    </row>
    <row r="48472" spans="15:15" x14ac:dyDescent="0.2">
      <c r="O48472" s="223"/>
    </row>
    <row r="48473" spans="15:15" x14ac:dyDescent="0.2">
      <c r="O48473" s="223"/>
    </row>
    <row r="48474" spans="15:15" x14ac:dyDescent="0.2">
      <c r="O48474" s="223"/>
    </row>
    <row r="48475" spans="15:15" x14ac:dyDescent="0.2">
      <c r="O48475" s="223"/>
    </row>
    <row r="48476" spans="15:15" x14ac:dyDescent="0.2">
      <c r="O48476" s="223"/>
    </row>
    <row r="48477" spans="15:15" x14ac:dyDescent="0.2">
      <c r="O48477" s="223"/>
    </row>
    <row r="48478" spans="15:15" x14ac:dyDescent="0.2">
      <c r="O48478" s="223"/>
    </row>
    <row r="48479" spans="15:15" x14ac:dyDescent="0.2">
      <c r="O48479" s="223"/>
    </row>
    <row r="48480" spans="15:15" x14ac:dyDescent="0.2">
      <c r="O48480" s="223"/>
    </row>
    <row r="48481" spans="15:15" x14ac:dyDescent="0.2">
      <c r="O48481" s="223"/>
    </row>
    <row r="48482" spans="15:15" x14ac:dyDescent="0.2">
      <c r="O48482" s="223"/>
    </row>
    <row r="48483" spans="15:15" x14ac:dyDescent="0.2">
      <c r="O48483" s="223"/>
    </row>
    <row r="48484" spans="15:15" x14ac:dyDescent="0.2">
      <c r="O48484" s="223"/>
    </row>
    <row r="48485" spans="15:15" x14ac:dyDescent="0.2">
      <c r="O48485" s="223"/>
    </row>
    <row r="48486" spans="15:15" x14ac:dyDescent="0.2">
      <c r="O48486" s="223"/>
    </row>
    <row r="48487" spans="15:15" x14ac:dyDescent="0.2">
      <c r="O48487" s="223"/>
    </row>
    <row r="48488" spans="15:15" x14ac:dyDescent="0.2">
      <c r="O48488" s="223"/>
    </row>
    <row r="48489" spans="15:15" x14ac:dyDescent="0.2">
      <c r="O48489" s="223"/>
    </row>
    <row r="48490" spans="15:15" x14ac:dyDescent="0.2">
      <c r="O48490" s="223"/>
    </row>
    <row r="48491" spans="15:15" x14ac:dyDescent="0.2">
      <c r="O48491" s="223"/>
    </row>
    <row r="48492" spans="15:15" x14ac:dyDescent="0.2">
      <c r="O48492" s="223"/>
    </row>
    <row r="48493" spans="15:15" x14ac:dyDescent="0.2">
      <c r="O48493" s="223"/>
    </row>
    <row r="48494" spans="15:15" x14ac:dyDescent="0.2">
      <c r="O48494" s="223"/>
    </row>
    <row r="48495" spans="15:15" x14ac:dyDescent="0.2">
      <c r="O48495" s="223"/>
    </row>
    <row r="48496" spans="15:15" x14ac:dyDescent="0.2">
      <c r="O48496" s="223"/>
    </row>
    <row r="48497" spans="15:15" x14ac:dyDescent="0.2">
      <c r="O48497" s="223"/>
    </row>
    <row r="48498" spans="15:15" x14ac:dyDescent="0.2">
      <c r="O48498" s="223"/>
    </row>
    <row r="48499" spans="15:15" x14ac:dyDescent="0.2">
      <c r="O48499" s="223"/>
    </row>
    <row r="48500" spans="15:15" x14ac:dyDescent="0.2">
      <c r="O48500" s="223"/>
    </row>
    <row r="48501" spans="15:15" x14ac:dyDescent="0.2">
      <c r="O48501" s="223"/>
    </row>
    <row r="48502" spans="15:15" x14ac:dyDescent="0.2">
      <c r="O48502" s="223"/>
    </row>
    <row r="48503" spans="15:15" x14ac:dyDescent="0.2">
      <c r="O48503" s="223"/>
    </row>
    <row r="48504" spans="15:15" x14ac:dyDescent="0.2">
      <c r="O48504" s="223"/>
    </row>
    <row r="48505" spans="15:15" x14ac:dyDescent="0.2">
      <c r="O48505" s="223"/>
    </row>
    <row r="48506" spans="15:15" x14ac:dyDescent="0.2">
      <c r="O48506" s="223"/>
    </row>
    <row r="48507" spans="15:15" x14ac:dyDescent="0.2">
      <c r="O48507" s="223"/>
    </row>
    <row r="48508" spans="15:15" x14ac:dyDescent="0.2">
      <c r="O48508" s="223"/>
    </row>
    <row r="48509" spans="15:15" x14ac:dyDescent="0.2">
      <c r="O48509" s="223"/>
    </row>
    <row r="48510" spans="15:15" x14ac:dyDescent="0.2">
      <c r="O48510" s="223"/>
    </row>
    <row r="48511" spans="15:15" x14ac:dyDescent="0.2">
      <c r="O48511" s="223"/>
    </row>
    <row r="48512" spans="15:15" x14ac:dyDescent="0.2">
      <c r="O48512" s="223"/>
    </row>
    <row r="48513" spans="15:15" x14ac:dyDescent="0.2">
      <c r="O48513" s="223"/>
    </row>
    <row r="48514" spans="15:15" x14ac:dyDescent="0.2">
      <c r="O48514" s="223"/>
    </row>
    <row r="48515" spans="15:15" x14ac:dyDescent="0.2">
      <c r="O48515" s="223"/>
    </row>
    <row r="48516" spans="15:15" x14ac:dyDescent="0.2">
      <c r="O48516" s="223"/>
    </row>
    <row r="48517" spans="15:15" x14ac:dyDescent="0.2">
      <c r="O48517" s="223"/>
    </row>
    <row r="48518" spans="15:15" x14ac:dyDescent="0.2">
      <c r="O48518" s="223"/>
    </row>
    <row r="48519" spans="15:15" x14ac:dyDescent="0.2">
      <c r="O48519" s="223"/>
    </row>
    <row r="48520" spans="15:15" x14ac:dyDescent="0.2">
      <c r="O48520" s="223"/>
    </row>
    <row r="48521" spans="15:15" x14ac:dyDescent="0.2">
      <c r="O48521" s="223"/>
    </row>
    <row r="48522" spans="15:15" x14ac:dyDescent="0.2">
      <c r="O48522" s="223"/>
    </row>
    <row r="48523" spans="15:15" x14ac:dyDescent="0.2">
      <c r="O48523" s="223"/>
    </row>
    <row r="48524" spans="15:15" x14ac:dyDescent="0.2">
      <c r="O48524" s="223"/>
    </row>
    <row r="48525" spans="15:15" x14ac:dyDescent="0.2">
      <c r="O48525" s="223"/>
    </row>
    <row r="48526" spans="15:15" x14ac:dyDescent="0.2">
      <c r="O48526" s="223"/>
    </row>
    <row r="48527" spans="15:15" x14ac:dyDescent="0.2">
      <c r="O48527" s="223"/>
    </row>
    <row r="48528" spans="15:15" x14ac:dyDescent="0.2">
      <c r="O48528" s="223"/>
    </row>
    <row r="48529" spans="15:15" x14ac:dyDescent="0.2">
      <c r="O48529" s="223"/>
    </row>
    <row r="48530" spans="15:15" x14ac:dyDescent="0.2">
      <c r="O48530" s="223"/>
    </row>
    <row r="48531" spans="15:15" x14ac:dyDescent="0.2">
      <c r="O48531" s="223"/>
    </row>
    <row r="48532" spans="15:15" x14ac:dyDescent="0.2">
      <c r="O48532" s="223"/>
    </row>
    <row r="48533" spans="15:15" x14ac:dyDescent="0.2">
      <c r="O48533" s="223"/>
    </row>
    <row r="48534" spans="15:15" x14ac:dyDescent="0.2">
      <c r="O48534" s="223"/>
    </row>
    <row r="48535" spans="15:15" x14ac:dyDescent="0.2">
      <c r="O48535" s="223"/>
    </row>
    <row r="48536" spans="15:15" x14ac:dyDescent="0.2">
      <c r="O48536" s="223"/>
    </row>
    <row r="48537" spans="15:15" x14ac:dyDescent="0.2">
      <c r="O48537" s="223"/>
    </row>
    <row r="48538" spans="15:15" x14ac:dyDescent="0.2">
      <c r="O48538" s="223"/>
    </row>
    <row r="48539" spans="15:15" x14ac:dyDescent="0.2">
      <c r="O48539" s="223"/>
    </row>
    <row r="48540" spans="15:15" x14ac:dyDescent="0.2">
      <c r="O48540" s="223"/>
    </row>
    <row r="48541" spans="15:15" x14ac:dyDescent="0.2">
      <c r="O48541" s="223"/>
    </row>
    <row r="48542" spans="15:15" x14ac:dyDescent="0.2">
      <c r="O48542" s="223"/>
    </row>
    <row r="48543" spans="15:15" x14ac:dyDescent="0.2">
      <c r="O48543" s="223"/>
    </row>
    <row r="48544" spans="15:15" x14ac:dyDescent="0.2">
      <c r="O48544" s="223"/>
    </row>
    <row r="48545" spans="15:15" x14ac:dyDescent="0.2">
      <c r="O48545" s="223"/>
    </row>
    <row r="48546" spans="15:15" x14ac:dyDescent="0.2">
      <c r="O48546" s="223"/>
    </row>
    <row r="48547" spans="15:15" x14ac:dyDescent="0.2">
      <c r="O48547" s="223"/>
    </row>
    <row r="48548" spans="15:15" x14ac:dyDescent="0.2">
      <c r="O48548" s="223"/>
    </row>
    <row r="48549" spans="15:15" x14ac:dyDescent="0.2">
      <c r="O48549" s="223"/>
    </row>
    <row r="48550" spans="15:15" x14ac:dyDescent="0.2">
      <c r="O48550" s="223"/>
    </row>
    <row r="48551" spans="15:15" x14ac:dyDescent="0.2">
      <c r="O48551" s="223"/>
    </row>
    <row r="48552" spans="15:15" x14ac:dyDescent="0.2">
      <c r="O48552" s="223"/>
    </row>
    <row r="48553" spans="15:15" x14ac:dyDescent="0.2">
      <c r="O48553" s="223"/>
    </row>
    <row r="48554" spans="15:15" x14ac:dyDescent="0.2">
      <c r="O48554" s="223"/>
    </row>
    <row r="48555" spans="15:15" x14ac:dyDescent="0.2">
      <c r="O48555" s="223"/>
    </row>
    <row r="48556" spans="15:15" x14ac:dyDescent="0.2">
      <c r="O48556" s="223"/>
    </row>
    <row r="48557" spans="15:15" x14ac:dyDescent="0.2">
      <c r="O48557" s="223"/>
    </row>
    <row r="48558" spans="15:15" x14ac:dyDescent="0.2">
      <c r="O48558" s="223"/>
    </row>
    <row r="48559" spans="15:15" x14ac:dyDescent="0.2">
      <c r="O48559" s="223"/>
    </row>
    <row r="48560" spans="15:15" x14ac:dyDescent="0.2">
      <c r="O48560" s="223"/>
    </row>
    <row r="48561" spans="15:15" x14ac:dyDescent="0.2">
      <c r="O48561" s="223"/>
    </row>
    <row r="48562" spans="15:15" x14ac:dyDescent="0.2">
      <c r="O48562" s="223"/>
    </row>
    <row r="48563" spans="15:15" x14ac:dyDescent="0.2">
      <c r="O48563" s="223"/>
    </row>
    <row r="48564" spans="15:15" x14ac:dyDescent="0.2">
      <c r="O48564" s="223"/>
    </row>
    <row r="48565" spans="15:15" x14ac:dyDescent="0.2">
      <c r="O48565" s="223"/>
    </row>
    <row r="48566" spans="15:15" x14ac:dyDescent="0.2">
      <c r="O48566" s="223"/>
    </row>
    <row r="48567" spans="15:15" x14ac:dyDescent="0.2">
      <c r="O48567" s="223"/>
    </row>
    <row r="48568" spans="15:15" x14ac:dyDescent="0.2">
      <c r="O48568" s="223"/>
    </row>
    <row r="48569" spans="15:15" x14ac:dyDescent="0.2">
      <c r="O48569" s="223"/>
    </row>
    <row r="48570" spans="15:15" x14ac:dyDescent="0.2">
      <c r="O48570" s="223"/>
    </row>
    <row r="48571" spans="15:15" x14ac:dyDescent="0.2">
      <c r="O48571" s="223"/>
    </row>
    <row r="48572" spans="15:15" x14ac:dyDescent="0.2">
      <c r="O48572" s="223"/>
    </row>
    <row r="48573" spans="15:15" x14ac:dyDescent="0.2">
      <c r="O48573" s="223"/>
    </row>
    <row r="48574" spans="15:15" x14ac:dyDescent="0.2">
      <c r="O48574" s="223"/>
    </row>
    <row r="48575" spans="15:15" x14ac:dyDescent="0.2">
      <c r="O48575" s="223"/>
    </row>
    <row r="48576" spans="15:15" x14ac:dyDescent="0.2">
      <c r="O48576" s="223"/>
    </row>
    <row r="48577" spans="15:15" x14ac:dyDescent="0.2">
      <c r="O48577" s="223"/>
    </row>
    <row r="48578" spans="15:15" x14ac:dyDescent="0.2">
      <c r="O48578" s="223"/>
    </row>
    <row r="48579" spans="15:15" x14ac:dyDescent="0.2">
      <c r="O48579" s="223"/>
    </row>
    <row r="48580" spans="15:15" x14ac:dyDescent="0.2">
      <c r="O48580" s="223"/>
    </row>
    <row r="48581" spans="15:15" x14ac:dyDescent="0.2">
      <c r="O48581" s="223"/>
    </row>
    <row r="48582" spans="15:15" x14ac:dyDescent="0.2">
      <c r="O48582" s="223"/>
    </row>
    <row r="48583" spans="15:15" x14ac:dyDescent="0.2">
      <c r="O48583" s="223"/>
    </row>
    <row r="48584" spans="15:15" x14ac:dyDescent="0.2">
      <c r="O48584" s="223"/>
    </row>
    <row r="48585" spans="15:15" x14ac:dyDescent="0.2">
      <c r="O48585" s="223"/>
    </row>
    <row r="48586" spans="15:15" x14ac:dyDescent="0.2">
      <c r="O48586" s="223"/>
    </row>
    <row r="48587" spans="15:15" x14ac:dyDescent="0.2">
      <c r="O48587" s="223"/>
    </row>
    <row r="48588" spans="15:15" x14ac:dyDescent="0.2">
      <c r="O48588" s="223"/>
    </row>
    <row r="48589" spans="15:15" x14ac:dyDescent="0.2">
      <c r="O48589" s="223"/>
    </row>
    <row r="48590" spans="15:15" x14ac:dyDescent="0.2">
      <c r="O48590" s="223"/>
    </row>
    <row r="48591" spans="15:15" x14ac:dyDescent="0.2">
      <c r="O48591" s="223"/>
    </row>
    <row r="48592" spans="15:15" x14ac:dyDescent="0.2">
      <c r="O48592" s="223"/>
    </row>
    <row r="48593" spans="15:15" x14ac:dyDescent="0.2">
      <c r="O48593" s="223"/>
    </row>
    <row r="48594" spans="15:15" x14ac:dyDescent="0.2">
      <c r="O48594" s="223"/>
    </row>
    <row r="48595" spans="15:15" x14ac:dyDescent="0.2">
      <c r="O48595" s="223"/>
    </row>
    <row r="48596" spans="15:15" x14ac:dyDescent="0.2">
      <c r="O48596" s="223"/>
    </row>
    <row r="48597" spans="15:15" x14ac:dyDescent="0.2">
      <c r="O48597" s="223"/>
    </row>
    <row r="48598" spans="15:15" x14ac:dyDescent="0.2">
      <c r="O48598" s="223"/>
    </row>
    <row r="48599" spans="15:15" x14ac:dyDescent="0.2">
      <c r="O48599" s="223"/>
    </row>
    <row r="48600" spans="15:15" x14ac:dyDescent="0.2">
      <c r="O48600" s="223"/>
    </row>
    <row r="48601" spans="15:15" x14ac:dyDescent="0.2">
      <c r="O48601" s="223"/>
    </row>
    <row r="48602" spans="15:15" x14ac:dyDescent="0.2">
      <c r="O48602" s="223"/>
    </row>
    <row r="48603" spans="15:15" x14ac:dyDescent="0.2">
      <c r="O48603" s="223"/>
    </row>
    <row r="48604" spans="15:15" x14ac:dyDescent="0.2">
      <c r="O48604" s="223"/>
    </row>
    <row r="48605" spans="15:15" x14ac:dyDescent="0.2">
      <c r="O48605" s="223"/>
    </row>
    <row r="48606" spans="15:15" x14ac:dyDescent="0.2">
      <c r="O48606" s="223"/>
    </row>
    <row r="48607" spans="15:15" x14ac:dyDescent="0.2">
      <c r="O48607" s="223"/>
    </row>
    <row r="48608" spans="15:15" x14ac:dyDescent="0.2">
      <c r="O48608" s="223"/>
    </row>
    <row r="48609" spans="15:15" x14ac:dyDescent="0.2">
      <c r="O48609" s="223"/>
    </row>
    <row r="48610" spans="15:15" x14ac:dyDescent="0.2">
      <c r="O48610" s="223"/>
    </row>
    <row r="48611" spans="15:15" x14ac:dyDescent="0.2">
      <c r="O48611" s="223"/>
    </row>
    <row r="48612" spans="15:15" x14ac:dyDescent="0.2">
      <c r="O48612" s="223"/>
    </row>
    <row r="48613" spans="15:15" x14ac:dyDescent="0.2">
      <c r="O48613" s="223"/>
    </row>
    <row r="48614" spans="15:15" x14ac:dyDescent="0.2">
      <c r="O48614" s="223"/>
    </row>
    <row r="48615" spans="15:15" x14ac:dyDescent="0.2">
      <c r="O48615" s="223"/>
    </row>
    <row r="48616" spans="15:15" x14ac:dyDescent="0.2">
      <c r="O48616" s="223"/>
    </row>
    <row r="48617" spans="15:15" x14ac:dyDescent="0.2">
      <c r="O48617" s="223"/>
    </row>
    <row r="48618" spans="15:15" x14ac:dyDescent="0.2">
      <c r="O48618" s="223"/>
    </row>
    <row r="48619" spans="15:15" x14ac:dyDescent="0.2">
      <c r="O48619" s="223"/>
    </row>
    <row r="48620" spans="15:15" x14ac:dyDescent="0.2">
      <c r="O48620" s="223"/>
    </row>
    <row r="48621" spans="15:15" x14ac:dyDescent="0.2">
      <c r="O48621" s="223"/>
    </row>
    <row r="48622" spans="15:15" x14ac:dyDescent="0.2">
      <c r="O48622" s="223"/>
    </row>
    <row r="48623" spans="15:15" x14ac:dyDescent="0.2">
      <c r="O48623" s="223"/>
    </row>
    <row r="48624" spans="15:15" x14ac:dyDescent="0.2">
      <c r="O48624" s="223"/>
    </row>
    <row r="48625" spans="15:15" x14ac:dyDescent="0.2">
      <c r="O48625" s="223"/>
    </row>
    <row r="48626" spans="15:15" x14ac:dyDescent="0.2">
      <c r="O48626" s="223"/>
    </row>
    <row r="48627" spans="15:15" x14ac:dyDescent="0.2">
      <c r="O48627" s="223"/>
    </row>
    <row r="48628" spans="15:15" x14ac:dyDescent="0.2">
      <c r="O48628" s="223"/>
    </row>
    <row r="48629" spans="15:15" x14ac:dyDescent="0.2">
      <c r="O48629" s="223"/>
    </row>
    <row r="48630" spans="15:15" x14ac:dyDescent="0.2">
      <c r="O48630" s="223"/>
    </row>
    <row r="48631" spans="15:15" x14ac:dyDescent="0.2">
      <c r="O48631" s="223"/>
    </row>
    <row r="48632" spans="15:15" x14ac:dyDescent="0.2">
      <c r="O48632" s="223"/>
    </row>
    <row r="48633" spans="15:15" x14ac:dyDescent="0.2">
      <c r="O48633" s="223"/>
    </row>
    <row r="48634" spans="15:15" x14ac:dyDescent="0.2">
      <c r="O48634" s="223"/>
    </row>
    <row r="48635" spans="15:15" x14ac:dyDescent="0.2">
      <c r="O48635" s="223"/>
    </row>
    <row r="48636" spans="15:15" x14ac:dyDescent="0.2">
      <c r="O48636" s="223"/>
    </row>
    <row r="48637" spans="15:15" x14ac:dyDescent="0.2">
      <c r="O48637" s="223"/>
    </row>
    <row r="48638" spans="15:15" x14ac:dyDescent="0.2">
      <c r="O48638" s="223"/>
    </row>
    <row r="48639" spans="15:15" x14ac:dyDescent="0.2">
      <c r="O48639" s="223"/>
    </row>
    <row r="48640" spans="15:15" x14ac:dyDescent="0.2">
      <c r="O48640" s="223"/>
    </row>
    <row r="48641" spans="15:15" x14ac:dyDescent="0.2">
      <c r="O48641" s="223"/>
    </row>
    <row r="48642" spans="15:15" x14ac:dyDescent="0.2">
      <c r="O48642" s="223"/>
    </row>
    <row r="48643" spans="15:15" x14ac:dyDescent="0.2">
      <c r="O48643" s="223"/>
    </row>
    <row r="48644" spans="15:15" x14ac:dyDescent="0.2">
      <c r="O48644" s="223"/>
    </row>
    <row r="48645" spans="15:15" x14ac:dyDescent="0.2">
      <c r="O48645" s="223"/>
    </row>
    <row r="48646" spans="15:15" x14ac:dyDescent="0.2">
      <c r="O48646" s="223"/>
    </row>
    <row r="48647" spans="15:15" x14ac:dyDescent="0.2">
      <c r="O48647" s="223"/>
    </row>
    <row r="48648" spans="15:15" x14ac:dyDescent="0.2">
      <c r="O48648" s="223"/>
    </row>
    <row r="48649" spans="15:15" x14ac:dyDescent="0.2">
      <c r="O48649" s="223"/>
    </row>
    <row r="48650" spans="15:15" x14ac:dyDescent="0.2">
      <c r="O48650" s="223"/>
    </row>
    <row r="48651" spans="15:15" x14ac:dyDescent="0.2">
      <c r="O48651" s="223"/>
    </row>
    <row r="48652" spans="15:15" x14ac:dyDescent="0.2">
      <c r="O48652" s="223"/>
    </row>
    <row r="48653" spans="15:15" x14ac:dyDescent="0.2">
      <c r="O48653" s="223"/>
    </row>
    <row r="48654" spans="15:15" x14ac:dyDescent="0.2">
      <c r="O48654" s="223"/>
    </row>
    <row r="48655" spans="15:15" x14ac:dyDescent="0.2">
      <c r="O48655" s="223"/>
    </row>
    <row r="48656" spans="15:15" x14ac:dyDescent="0.2">
      <c r="O48656" s="223"/>
    </row>
    <row r="48657" spans="15:15" x14ac:dyDescent="0.2">
      <c r="O48657" s="223"/>
    </row>
    <row r="48658" spans="15:15" x14ac:dyDescent="0.2">
      <c r="O48658" s="223"/>
    </row>
    <row r="48659" spans="15:15" x14ac:dyDescent="0.2">
      <c r="O48659" s="223"/>
    </row>
    <row r="48660" spans="15:15" x14ac:dyDescent="0.2">
      <c r="O48660" s="223"/>
    </row>
    <row r="48661" spans="15:15" x14ac:dyDescent="0.2">
      <c r="O48661" s="223"/>
    </row>
    <row r="48662" spans="15:15" x14ac:dyDescent="0.2">
      <c r="O48662" s="223"/>
    </row>
    <row r="48663" spans="15:15" x14ac:dyDescent="0.2">
      <c r="O48663" s="223"/>
    </row>
    <row r="48664" spans="15:15" x14ac:dyDescent="0.2">
      <c r="O48664" s="223"/>
    </row>
    <row r="48665" spans="15:15" x14ac:dyDescent="0.2">
      <c r="O48665" s="223"/>
    </row>
    <row r="48666" spans="15:15" x14ac:dyDescent="0.2">
      <c r="O48666" s="223"/>
    </row>
    <row r="48667" spans="15:15" x14ac:dyDescent="0.2">
      <c r="O48667" s="223"/>
    </row>
    <row r="48668" spans="15:15" x14ac:dyDescent="0.2">
      <c r="O48668" s="223"/>
    </row>
    <row r="48669" spans="15:15" x14ac:dyDescent="0.2">
      <c r="O48669" s="223"/>
    </row>
    <row r="48670" spans="15:15" x14ac:dyDescent="0.2">
      <c r="O48670" s="223"/>
    </row>
    <row r="48671" spans="15:15" x14ac:dyDescent="0.2">
      <c r="O48671" s="223"/>
    </row>
    <row r="48672" spans="15:15" x14ac:dyDescent="0.2">
      <c r="O48672" s="223"/>
    </row>
    <row r="48673" spans="15:15" x14ac:dyDescent="0.2">
      <c r="O48673" s="223"/>
    </row>
    <row r="48674" spans="15:15" x14ac:dyDescent="0.2">
      <c r="O48674" s="223"/>
    </row>
    <row r="48675" spans="15:15" x14ac:dyDescent="0.2">
      <c r="O48675" s="223"/>
    </row>
    <row r="48676" spans="15:15" x14ac:dyDescent="0.2">
      <c r="O48676" s="223"/>
    </row>
    <row r="48677" spans="15:15" x14ac:dyDescent="0.2">
      <c r="O48677" s="223"/>
    </row>
    <row r="48678" spans="15:15" x14ac:dyDescent="0.2">
      <c r="O48678" s="223"/>
    </row>
    <row r="48679" spans="15:15" x14ac:dyDescent="0.2">
      <c r="O48679" s="223"/>
    </row>
    <row r="48680" spans="15:15" x14ac:dyDescent="0.2">
      <c r="O48680" s="223"/>
    </row>
    <row r="48681" spans="15:15" x14ac:dyDescent="0.2">
      <c r="O48681" s="223"/>
    </row>
    <row r="48682" spans="15:15" x14ac:dyDescent="0.2">
      <c r="O48682" s="223"/>
    </row>
    <row r="48683" spans="15:15" x14ac:dyDescent="0.2">
      <c r="O48683" s="223"/>
    </row>
    <row r="48684" spans="15:15" x14ac:dyDescent="0.2">
      <c r="O48684" s="223"/>
    </row>
    <row r="48685" spans="15:15" x14ac:dyDescent="0.2">
      <c r="O48685" s="223"/>
    </row>
    <row r="48686" spans="15:15" x14ac:dyDescent="0.2">
      <c r="O48686" s="223"/>
    </row>
    <row r="48687" spans="15:15" x14ac:dyDescent="0.2">
      <c r="O48687" s="223"/>
    </row>
    <row r="48688" spans="15:15" x14ac:dyDescent="0.2">
      <c r="O48688" s="223"/>
    </row>
    <row r="48689" spans="15:15" x14ac:dyDescent="0.2">
      <c r="O48689" s="223"/>
    </row>
    <row r="48690" spans="15:15" x14ac:dyDescent="0.2">
      <c r="O48690" s="223"/>
    </row>
    <row r="48691" spans="15:15" x14ac:dyDescent="0.2">
      <c r="O48691" s="223"/>
    </row>
    <row r="48692" spans="15:15" x14ac:dyDescent="0.2">
      <c r="O48692" s="223"/>
    </row>
    <row r="48693" spans="15:15" x14ac:dyDescent="0.2">
      <c r="O48693" s="223"/>
    </row>
    <row r="48694" spans="15:15" x14ac:dyDescent="0.2">
      <c r="O48694" s="223"/>
    </row>
    <row r="48695" spans="15:15" x14ac:dyDescent="0.2">
      <c r="O48695" s="223"/>
    </row>
    <row r="48696" spans="15:15" x14ac:dyDescent="0.2">
      <c r="O48696" s="223"/>
    </row>
    <row r="48697" spans="15:15" x14ac:dyDescent="0.2">
      <c r="O48697" s="223"/>
    </row>
    <row r="48698" spans="15:15" x14ac:dyDescent="0.2">
      <c r="O48698" s="223"/>
    </row>
    <row r="48699" spans="15:15" x14ac:dyDescent="0.2">
      <c r="O48699" s="223"/>
    </row>
    <row r="48700" spans="15:15" x14ac:dyDescent="0.2">
      <c r="O48700" s="223"/>
    </row>
    <row r="48701" spans="15:15" x14ac:dyDescent="0.2">
      <c r="O48701" s="223"/>
    </row>
    <row r="48702" spans="15:15" x14ac:dyDescent="0.2">
      <c r="O48702" s="223"/>
    </row>
    <row r="48703" spans="15:15" x14ac:dyDescent="0.2">
      <c r="O48703" s="223"/>
    </row>
    <row r="48704" spans="15:15" x14ac:dyDescent="0.2">
      <c r="O48704" s="223"/>
    </row>
    <row r="48705" spans="15:15" x14ac:dyDescent="0.2">
      <c r="O48705" s="223"/>
    </row>
    <row r="48706" spans="15:15" x14ac:dyDescent="0.2">
      <c r="O48706" s="223"/>
    </row>
    <row r="48707" spans="15:15" x14ac:dyDescent="0.2">
      <c r="O48707" s="223"/>
    </row>
    <row r="48708" spans="15:15" x14ac:dyDescent="0.2">
      <c r="O48708" s="223"/>
    </row>
    <row r="48709" spans="15:15" x14ac:dyDescent="0.2">
      <c r="O48709" s="223"/>
    </row>
    <row r="48710" spans="15:15" x14ac:dyDescent="0.2">
      <c r="O48710" s="223"/>
    </row>
    <row r="48711" spans="15:15" x14ac:dyDescent="0.2">
      <c r="O48711" s="223"/>
    </row>
    <row r="48712" spans="15:15" x14ac:dyDescent="0.2">
      <c r="O48712" s="223"/>
    </row>
    <row r="48713" spans="15:15" x14ac:dyDescent="0.2">
      <c r="O48713" s="223"/>
    </row>
    <row r="48714" spans="15:15" x14ac:dyDescent="0.2">
      <c r="O48714" s="223"/>
    </row>
    <row r="48715" spans="15:15" x14ac:dyDescent="0.2">
      <c r="O48715" s="223"/>
    </row>
    <row r="48716" spans="15:15" x14ac:dyDescent="0.2">
      <c r="O48716" s="223"/>
    </row>
    <row r="48717" spans="15:15" x14ac:dyDescent="0.2">
      <c r="O48717" s="223"/>
    </row>
    <row r="48718" spans="15:15" x14ac:dyDescent="0.2">
      <c r="O48718" s="223"/>
    </row>
    <row r="48719" spans="15:15" x14ac:dyDescent="0.2">
      <c r="O48719" s="223"/>
    </row>
    <row r="48720" spans="15:15" x14ac:dyDescent="0.2">
      <c r="O48720" s="223"/>
    </row>
    <row r="48721" spans="15:15" x14ac:dyDescent="0.2">
      <c r="O48721" s="223"/>
    </row>
    <row r="48722" spans="15:15" x14ac:dyDescent="0.2">
      <c r="O48722" s="223"/>
    </row>
    <row r="48723" spans="15:15" x14ac:dyDescent="0.2">
      <c r="O48723" s="223"/>
    </row>
    <row r="48724" spans="15:15" x14ac:dyDescent="0.2">
      <c r="O48724" s="223"/>
    </row>
    <row r="48725" spans="15:15" x14ac:dyDescent="0.2">
      <c r="O48725" s="223"/>
    </row>
    <row r="48726" spans="15:15" x14ac:dyDescent="0.2">
      <c r="O48726" s="223"/>
    </row>
    <row r="48727" spans="15:15" x14ac:dyDescent="0.2">
      <c r="O48727" s="223"/>
    </row>
    <row r="48728" spans="15:15" x14ac:dyDescent="0.2">
      <c r="O48728" s="223"/>
    </row>
    <row r="48729" spans="15:15" x14ac:dyDescent="0.2">
      <c r="O48729" s="223"/>
    </row>
    <row r="48730" spans="15:15" x14ac:dyDescent="0.2">
      <c r="O48730" s="223"/>
    </row>
    <row r="48731" spans="15:15" x14ac:dyDescent="0.2">
      <c r="O48731" s="223"/>
    </row>
    <row r="48732" spans="15:15" x14ac:dyDescent="0.2">
      <c r="O48732" s="223"/>
    </row>
    <row r="48733" spans="15:15" x14ac:dyDescent="0.2">
      <c r="O48733" s="223"/>
    </row>
    <row r="48734" spans="15:15" x14ac:dyDescent="0.2">
      <c r="O48734" s="223"/>
    </row>
    <row r="48735" spans="15:15" x14ac:dyDescent="0.2">
      <c r="O48735" s="223"/>
    </row>
    <row r="48736" spans="15:15" x14ac:dyDescent="0.2">
      <c r="O48736" s="223"/>
    </row>
    <row r="48737" spans="15:15" x14ac:dyDescent="0.2">
      <c r="O48737" s="223"/>
    </row>
    <row r="48738" spans="15:15" x14ac:dyDescent="0.2">
      <c r="O48738" s="223"/>
    </row>
    <row r="48739" spans="15:15" x14ac:dyDescent="0.2">
      <c r="O48739" s="223"/>
    </row>
    <row r="48740" spans="15:15" x14ac:dyDescent="0.2">
      <c r="O48740" s="223"/>
    </row>
    <row r="48741" spans="15:15" x14ac:dyDescent="0.2">
      <c r="O48741" s="223"/>
    </row>
    <row r="48742" spans="15:15" x14ac:dyDescent="0.2">
      <c r="O48742" s="223"/>
    </row>
    <row r="48743" spans="15:15" x14ac:dyDescent="0.2">
      <c r="O48743" s="223"/>
    </row>
    <row r="48744" spans="15:15" x14ac:dyDescent="0.2">
      <c r="O48744" s="223"/>
    </row>
    <row r="48745" spans="15:15" x14ac:dyDescent="0.2">
      <c r="O48745" s="223"/>
    </row>
    <row r="48746" spans="15:15" x14ac:dyDescent="0.2">
      <c r="O48746" s="223"/>
    </row>
    <row r="48747" spans="15:15" x14ac:dyDescent="0.2">
      <c r="O48747" s="223"/>
    </row>
    <row r="48748" spans="15:15" x14ac:dyDescent="0.2">
      <c r="O48748" s="223"/>
    </row>
    <row r="48749" spans="15:15" x14ac:dyDescent="0.2">
      <c r="O48749" s="223"/>
    </row>
    <row r="48750" spans="15:15" x14ac:dyDescent="0.2">
      <c r="O48750" s="223"/>
    </row>
    <row r="48751" spans="15:15" x14ac:dyDescent="0.2">
      <c r="O48751" s="223"/>
    </row>
    <row r="48752" spans="15:15" x14ac:dyDescent="0.2">
      <c r="O48752" s="223"/>
    </row>
    <row r="48753" spans="15:15" x14ac:dyDescent="0.2">
      <c r="O48753" s="223"/>
    </row>
    <row r="48754" spans="15:15" x14ac:dyDescent="0.2">
      <c r="O48754" s="223"/>
    </row>
    <row r="48755" spans="15:15" x14ac:dyDescent="0.2">
      <c r="O48755" s="223"/>
    </row>
    <row r="48756" spans="15:15" x14ac:dyDescent="0.2">
      <c r="O48756" s="223"/>
    </row>
    <row r="48757" spans="15:15" x14ac:dyDescent="0.2">
      <c r="O48757" s="223"/>
    </row>
    <row r="48758" spans="15:15" x14ac:dyDescent="0.2">
      <c r="O48758" s="223"/>
    </row>
    <row r="48759" spans="15:15" x14ac:dyDescent="0.2">
      <c r="O48759" s="223"/>
    </row>
    <row r="48760" spans="15:15" x14ac:dyDescent="0.2">
      <c r="O48760" s="223"/>
    </row>
    <row r="48761" spans="15:15" x14ac:dyDescent="0.2">
      <c r="O48761" s="223"/>
    </row>
    <row r="48762" spans="15:15" x14ac:dyDescent="0.2">
      <c r="O48762" s="223"/>
    </row>
    <row r="48763" spans="15:15" x14ac:dyDescent="0.2">
      <c r="O48763" s="223"/>
    </row>
    <row r="48764" spans="15:15" x14ac:dyDescent="0.2">
      <c r="O48764" s="223"/>
    </row>
    <row r="48765" spans="15:15" x14ac:dyDescent="0.2">
      <c r="O48765" s="223"/>
    </row>
    <row r="48766" spans="15:15" x14ac:dyDescent="0.2">
      <c r="O48766" s="223"/>
    </row>
    <row r="48767" spans="15:15" x14ac:dyDescent="0.2">
      <c r="O48767" s="223"/>
    </row>
    <row r="48768" spans="15:15" x14ac:dyDescent="0.2">
      <c r="O48768" s="223"/>
    </row>
    <row r="48769" spans="15:15" x14ac:dyDescent="0.2">
      <c r="O48769" s="223"/>
    </row>
    <row r="48770" spans="15:15" x14ac:dyDescent="0.2">
      <c r="O48770" s="223"/>
    </row>
    <row r="48771" spans="15:15" x14ac:dyDescent="0.2">
      <c r="O48771" s="223"/>
    </row>
    <row r="48772" spans="15:15" x14ac:dyDescent="0.2">
      <c r="O48772" s="223"/>
    </row>
    <row r="48773" spans="15:15" x14ac:dyDescent="0.2">
      <c r="O48773" s="223"/>
    </row>
    <row r="48774" spans="15:15" x14ac:dyDescent="0.2">
      <c r="O48774" s="223"/>
    </row>
    <row r="48775" spans="15:15" x14ac:dyDescent="0.2">
      <c r="O48775" s="223"/>
    </row>
    <row r="48776" spans="15:15" x14ac:dyDescent="0.2">
      <c r="O48776" s="223"/>
    </row>
    <row r="48777" spans="15:15" x14ac:dyDescent="0.2">
      <c r="O48777" s="223"/>
    </row>
    <row r="48778" spans="15:15" x14ac:dyDescent="0.2">
      <c r="O48778" s="223"/>
    </row>
    <row r="48779" spans="15:15" x14ac:dyDescent="0.2">
      <c r="O48779" s="223"/>
    </row>
    <row r="48780" spans="15:15" x14ac:dyDescent="0.2">
      <c r="O48780" s="223"/>
    </row>
    <row r="48781" spans="15:15" x14ac:dyDescent="0.2">
      <c r="O48781" s="223"/>
    </row>
    <row r="48782" spans="15:15" x14ac:dyDescent="0.2">
      <c r="O48782" s="223"/>
    </row>
    <row r="48783" spans="15:15" x14ac:dyDescent="0.2">
      <c r="O48783" s="223"/>
    </row>
    <row r="48784" spans="15:15" x14ac:dyDescent="0.2">
      <c r="O48784" s="223"/>
    </row>
    <row r="48785" spans="15:15" x14ac:dyDescent="0.2">
      <c r="O48785" s="223"/>
    </row>
    <row r="48786" spans="15:15" x14ac:dyDescent="0.2">
      <c r="O48786" s="223"/>
    </row>
    <row r="48787" spans="15:15" x14ac:dyDescent="0.2">
      <c r="O48787" s="223"/>
    </row>
    <row r="48788" spans="15:15" x14ac:dyDescent="0.2">
      <c r="O48788" s="223"/>
    </row>
    <row r="48789" spans="15:15" x14ac:dyDescent="0.2">
      <c r="O48789" s="223"/>
    </row>
    <row r="48790" spans="15:15" x14ac:dyDescent="0.2">
      <c r="O48790" s="223"/>
    </row>
    <row r="48791" spans="15:15" x14ac:dyDescent="0.2">
      <c r="O48791" s="223"/>
    </row>
    <row r="48792" spans="15:15" x14ac:dyDescent="0.2">
      <c r="O48792" s="223"/>
    </row>
    <row r="48793" spans="15:15" x14ac:dyDescent="0.2">
      <c r="O48793" s="223"/>
    </row>
    <row r="48794" spans="15:15" x14ac:dyDescent="0.2">
      <c r="O48794" s="223"/>
    </row>
    <row r="48795" spans="15:15" x14ac:dyDescent="0.2">
      <c r="O48795" s="223"/>
    </row>
    <row r="48796" spans="15:15" x14ac:dyDescent="0.2">
      <c r="O48796" s="223"/>
    </row>
    <row r="48797" spans="15:15" x14ac:dyDescent="0.2">
      <c r="O48797" s="223"/>
    </row>
    <row r="48798" spans="15:15" x14ac:dyDescent="0.2">
      <c r="O48798" s="223"/>
    </row>
    <row r="48799" spans="15:15" x14ac:dyDescent="0.2">
      <c r="O48799" s="223"/>
    </row>
    <row r="48800" spans="15:15" x14ac:dyDescent="0.2">
      <c r="O48800" s="223"/>
    </row>
    <row r="48801" spans="15:15" x14ac:dyDescent="0.2">
      <c r="O48801" s="223"/>
    </row>
    <row r="48802" spans="15:15" x14ac:dyDescent="0.2">
      <c r="O48802" s="223"/>
    </row>
    <row r="48803" spans="15:15" x14ac:dyDescent="0.2">
      <c r="O48803" s="223"/>
    </row>
    <row r="48804" spans="15:15" x14ac:dyDescent="0.2">
      <c r="O48804" s="223"/>
    </row>
    <row r="48805" spans="15:15" x14ac:dyDescent="0.2">
      <c r="O48805" s="223"/>
    </row>
    <row r="48806" spans="15:15" x14ac:dyDescent="0.2">
      <c r="O48806" s="223"/>
    </row>
    <row r="48807" spans="15:15" x14ac:dyDescent="0.2">
      <c r="O48807" s="223"/>
    </row>
    <row r="48808" spans="15:15" x14ac:dyDescent="0.2">
      <c r="O48808" s="223"/>
    </row>
    <row r="48809" spans="15:15" x14ac:dyDescent="0.2">
      <c r="O48809" s="223"/>
    </row>
    <row r="48810" spans="15:15" x14ac:dyDescent="0.2">
      <c r="O48810" s="223"/>
    </row>
    <row r="48811" spans="15:15" x14ac:dyDescent="0.2">
      <c r="O48811" s="223"/>
    </row>
    <row r="48812" spans="15:15" x14ac:dyDescent="0.2">
      <c r="O48812" s="223"/>
    </row>
    <row r="48813" spans="15:15" x14ac:dyDescent="0.2">
      <c r="O48813" s="223"/>
    </row>
    <row r="48814" spans="15:15" x14ac:dyDescent="0.2">
      <c r="O48814" s="223"/>
    </row>
    <row r="48815" spans="15:15" x14ac:dyDescent="0.2">
      <c r="O48815" s="223"/>
    </row>
    <row r="48816" spans="15:15" x14ac:dyDescent="0.2">
      <c r="O48816" s="223"/>
    </row>
    <row r="48817" spans="15:15" x14ac:dyDescent="0.2">
      <c r="O48817" s="223"/>
    </row>
    <row r="48818" spans="15:15" x14ac:dyDescent="0.2">
      <c r="O48818" s="223"/>
    </row>
    <row r="48819" spans="15:15" x14ac:dyDescent="0.2">
      <c r="O48819" s="223"/>
    </row>
    <row r="48820" spans="15:15" x14ac:dyDescent="0.2">
      <c r="O48820" s="223"/>
    </row>
    <row r="48821" spans="15:15" x14ac:dyDescent="0.2">
      <c r="O48821" s="223"/>
    </row>
    <row r="48822" spans="15:15" x14ac:dyDescent="0.2">
      <c r="O48822" s="223"/>
    </row>
    <row r="48823" spans="15:15" x14ac:dyDescent="0.2">
      <c r="O48823" s="223"/>
    </row>
    <row r="48824" spans="15:15" x14ac:dyDescent="0.2">
      <c r="O48824" s="223"/>
    </row>
    <row r="48825" spans="15:15" x14ac:dyDescent="0.2">
      <c r="O48825" s="223"/>
    </row>
    <row r="48826" spans="15:15" x14ac:dyDescent="0.2">
      <c r="O48826" s="223"/>
    </row>
    <row r="48827" spans="15:15" x14ac:dyDescent="0.2">
      <c r="O48827" s="223"/>
    </row>
    <row r="48828" spans="15:15" x14ac:dyDescent="0.2">
      <c r="O48828" s="223"/>
    </row>
    <row r="48829" spans="15:15" x14ac:dyDescent="0.2">
      <c r="O48829" s="223"/>
    </row>
    <row r="48830" spans="15:15" x14ac:dyDescent="0.2">
      <c r="O48830" s="223"/>
    </row>
    <row r="48831" spans="15:15" x14ac:dyDescent="0.2">
      <c r="O48831" s="223"/>
    </row>
    <row r="48832" spans="15:15" x14ac:dyDescent="0.2">
      <c r="O48832" s="223"/>
    </row>
    <row r="48833" spans="15:15" x14ac:dyDescent="0.2">
      <c r="O48833" s="223"/>
    </row>
    <row r="48834" spans="15:15" x14ac:dyDescent="0.2">
      <c r="O48834" s="223"/>
    </row>
    <row r="48835" spans="15:15" x14ac:dyDescent="0.2">
      <c r="O48835" s="223"/>
    </row>
    <row r="48836" spans="15:15" x14ac:dyDescent="0.2">
      <c r="O48836" s="223"/>
    </row>
    <row r="48837" spans="15:15" x14ac:dyDescent="0.2">
      <c r="O48837" s="223"/>
    </row>
    <row r="48838" spans="15:15" x14ac:dyDescent="0.2">
      <c r="O48838" s="223"/>
    </row>
    <row r="48839" spans="15:15" x14ac:dyDescent="0.2">
      <c r="O48839" s="223"/>
    </row>
    <row r="48840" spans="15:15" x14ac:dyDescent="0.2">
      <c r="O48840" s="223"/>
    </row>
    <row r="48841" spans="15:15" x14ac:dyDescent="0.2">
      <c r="O48841" s="223"/>
    </row>
    <row r="48842" spans="15:15" x14ac:dyDescent="0.2">
      <c r="O48842" s="223"/>
    </row>
    <row r="48843" spans="15:15" x14ac:dyDescent="0.2">
      <c r="O48843" s="223"/>
    </row>
    <row r="48844" spans="15:15" x14ac:dyDescent="0.2">
      <c r="O48844" s="223"/>
    </row>
    <row r="48845" spans="15:15" x14ac:dyDescent="0.2">
      <c r="O48845" s="223"/>
    </row>
    <row r="48846" spans="15:15" x14ac:dyDescent="0.2">
      <c r="O48846" s="223"/>
    </row>
    <row r="48847" spans="15:15" x14ac:dyDescent="0.2">
      <c r="O48847" s="223"/>
    </row>
    <row r="48848" spans="15:15" x14ac:dyDescent="0.2">
      <c r="O48848" s="223"/>
    </row>
    <row r="48849" spans="15:15" x14ac:dyDescent="0.2">
      <c r="O48849" s="223"/>
    </row>
    <row r="48850" spans="15:15" x14ac:dyDescent="0.2">
      <c r="O48850" s="223"/>
    </row>
    <row r="48851" spans="15:15" x14ac:dyDescent="0.2">
      <c r="O48851" s="223"/>
    </row>
    <row r="48852" spans="15:15" x14ac:dyDescent="0.2">
      <c r="O48852" s="223"/>
    </row>
    <row r="48853" spans="15:15" x14ac:dyDescent="0.2">
      <c r="O48853" s="223"/>
    </row>
    <row r="48854" spans="15:15" x14ac:dyDescent="0.2">
      <c r="O48854" s="223"/>
    </row>
    <row r="48855" spans="15:15" x14ac:dyDescent="0.2">
      <c r="O48855" s="223"/>
    </row>
    <row r="48856" spans="15:15" x14ac:dyDescent="0.2">
      <c r="O48856" s="223"/>
    </row>
    <row r="48857" spans="15:15" x14ac:dyDescent="0.2">
      <c r="O48857" s="223"/>
    </row>
    <row r="48858" spans="15:15" x14ac:dyDescent="0.2">
      <c r="O48858" s="223"/>
    </row>
    <row r="48859" spans="15:15" x14ac:dyDescent="0.2">
      <c r="O48859" s="223"/>
    </row>
    <row r="48860" spans="15:15" x14ac:dyDescent="0.2">
      <c r="O48860" s="223"/>
    </row>
    <row r="48861" spans="15:15" x14ac:dyDescent="0.2">
      <c r="O48861" s="223"/>
    </row>
    <row r="48862" spans="15:15" x14ac:dyDescent="0.2">
      <c r="O48862" s="223"/>
    </row>
    <row r="48863" spans="15:15" x14ac:dyDescent="0.2">
      <c r="O48863" s="223"/>
    </row>
    <row r="48864" spans="15:15" x14ac:dyDescent="0.2">
      <c r="O48864" s="223"/>
    </row>
    <row r="48865" spans="15:15" x14ac:dyDescent="0.2">
      <c r="O48865" s="223"/>
    </row>
    <row r="48866" spans="15:15" x14ac:dyDescent="0.2">
      <c r="O48866" s="223"/>
    </row>
    <row r="48867" spans="15:15" x14ac:dyDescent="0.2">
      <c r="O48867" s="223"/>
    </row>
    <row r="48868" spans="15:15" x14ac:dyDescent="0.2">
      <c r="O48868" s="223"/>
    </row>
    <row r="48869" spans="15:15" x14ac:dyDescent="0.2">
      <c r="O48869" s="223"/>
    </row>
    <row r="48870" spans="15:15" x14ac:dyDescent="0.2">
      <c r="O48870" s="223"/>
    </row>
    <row r="48871" spans="15:15" x14ac:dyDescent="0.2">
      <c r="O48871" s="223"/>
    </row>
    <row r="48872" spans="15:15" x14ac:dyDescent="0.2">
      <c r="O48872" s="223"/>
    </row>
    <row r="48873" spans="15:15" x14ac:dyDescent="0.2">
      <c r="O48873" s="223"/>
    </row>
    <row r="48874" spans="15:15" x14ac:dyDescent="0.2">
      <c r="O48874" s="223"/>
    </row>
    <row r="48875" spans="15:15" x14ac:dyDescent="0.2">
      <c r="O48875" s="223"/>
    </row>
    <row r="48876" spans="15:15" x14ac:dyDescent="0.2">
      <c r="O48876" s="223"/>
    </row>
    <row r="48877" spans="15:15" x14ac:dyDescent="0.2">
      <c r="O48877" s="223"/>
    </row>
    <row r="48878" spans="15:15" x14ac:dyDescent="0.2">
      <c r="O48878" s="223"/>
    </row>
    <row r="48879" spans="15:15" x14ac:dyDescent="0.2">
      <c r="O48879" s="223"/>
    </row>
    <row r="48880" spans="15:15" x14ac:dyDescent="0.2">
      <c r="O48880" s="223"/>
    </row>
    <row r="48881" spans="15:15" x14ac:dyDescent="0.2">
      <c r="O48881" s="223"/>
    </row>
    <row r="48882" spans="15:15" x14ac:dyDescent="0.2">
      <c r="O48882" s="223"/>
    </row>
    <row r="48883" spans="15:15" x14ac:dyDescent="0.2">
      <c r="O48883" s="223"/>
    </row>
    <row r="48884" spans="15:15" x14ac:dyDescent="0.2">
      <c r="O48884" s="223"/>
    </row>
    <row r="48885" spans="15:15" x14ac:dyDescent="0.2">
      <c r="O48885" s="223"/>
    </row>
    <row r="48886" spans="15:15" x14ac:dyDescent="0.2">
      <c r="O48886" s="223"/>
    </row>
    <row r="48887" spans="15:15" x14ac:dyDescent="0.2">
      <c r="O48887" s="223"/>
    </row>
    <row r="48888" spans="15:15" x14ac:dyDescent="0.2">
      <c r="O48888" s="223"/>
    </row>
    <row r="48889" spans="15:15" x14ac:dyDescent="0.2">
      <c r="O48889" s="223"/>
    </row>
    <row r="48890" spans="15:15" x14ac:dyDescent="0.2">
      <c r="O48890" s="223"/>
    </row>
    <row r="48891" spans="15:15" x14ac:dyDescent="0.2">
      <c r="O48891" s="223"/>
    </row>
    <row r="48892" spans="15:15" x14ac:dyDescent="0.2">
      <c r="O48892" s="223"/>
    </row>
    <row r="48893" spans="15:15" x14ac:dyDescent="0.2">
      <c r="O48893" s="223"/>
    </row>
    <row r="48894" spans="15:15" x14ac:dyDescent="0.2">
      <c r="O48894" s="223"/>
    </row>
    <row r="48895" spans="15:15" x14ac:dyDescent="0.2">
      <c r="O48895" s="223"/>
    </row>
    <row r="48896" spans="15:15" x14ac:dyDescent="0.2">
      <c r="O48896" s="223"/>
    </row>
    <row r="48897" spans="15:15" x14ac:dyDescent="0.2">
      <c r="O48897" s="223"/>
    </row>
    <row r="48898" spans="15:15" x14ac:dyDescent="0.2">
      <c r="O48898" s="223"/>
    </row>
    <row r="48899" spans="15:15" x14ac:dyDescent="0.2">
      <c r="O48899" s="223"/>
    </row>
    <row r="48900" spans="15:15" x14ac:dyDescent="0.2">
      <c r="O48900" s="223"/>
    </row>
    <row r="48901" spans="15:15" x14ac:dyDescent="0.2">
      <c r="O48901" s="223"/>
    </row>
    <row r="48902" spans="15:15" x14ac:dyDescent="0.2">
      <c r="O48902" s="223"/>
    </row>
    <row r="48903" spans="15:15" x14ac:dyDescent="0.2">
      <c r="O48903" s="223"/>
    </row>
    <row r="48904" spans="15:15" x14ac:dyDescent="0.2">
      <c r="O48904" s="223"/>
    </row>
    <row r="48905" spans="15:15" x14ac:dyDescent="0.2">
      <c r="O48905" s="223"/>
    </row>
    <row r="48906" spans="15:15" x14ac:dyDescent="0.2">
      <c r="O48906" s="223"/>
    </row>
    <row r="48907" spans="15:15" x14ac:dyDescent="0.2">
      <c r="O48907" s="223"/>
    </row>
    <row r="48908" spans="15:15" x14ac:dyDescent="0.2">
      <c r="O48908" s="223"/>
    </row>
    <row r="48909" spans="15:15" x14ac:dyDescent="0.2">
      <c r="O48909" s="223"/>
    </row>
    <row r="48910" spans="15:15" x14ac:dyDescent="0.2">
      <c r="O48910" s="223"/>
    </row>
    <row r="48911" spans="15:15" x14ac:dyDescent="0.2">
      <c r="O48911" s="223"/>
    </row>
    <row r="48912" spans="15:15" x14ac:dyDescent="0.2">
      <c r="O48912" s="223"/>
    </row>
    <row r="48913" spans="15:15" x14ac:dyDescent="0.2">
      <c r="O48913" s="223"/>
    </row>
    <row r="48914" spans="15:15" x14ac:dyDescent="0.2">
      <c r="O48914" s="223"/>
    </row>
    <row r="48915" spans="15:15" x14ac:dyDescent="0.2">
      <c r="O48915" s="223"/>
    </row>
    <row r="48916" spans="15:15" x14ac:dyDescent="0.2">
      <c r="O48916" s="223"/>
    </row>
    <row r="48917" spans="15:15" x14ac:dyDescent="0.2">
      <c r="O48917" s="223"/>
    </row>
    <row r="48918" spans="15:15" x14ac:dyDescent="0.2">
      <c r="O48918" s="223"/>
    </row>
    <row r="48919" spans="15:15" x14ac:dyDescent="0.2">
      <c r="O48919" s="223"/>
    </row>
    <row r="48920" spans="15:15" x14ac:dyDescent="0.2">
      <c r="O48920" s="223"/>
    </row>
    <row r="48921" spans="15:15" x14ac:dyDescent="0.2">
      <c r="O48921" s="223"/>
    </row>
    <row r="48922" spans="15:15" x14ac:dyDescent="0.2">
      <c r="O48922" s="223"/>
    </row>
    <row r="48923" spans="15:15" x14ac:dyDescent="0.2">
      <c r="O48923" s="223"/>
    </row>
    <row r="48924" spans="15:15" x14ac:dyDescent="0.2">
      <c r="O48924" s="223"/>
    </row>
    <row r="48925" spans="15:15" x14ac:dyDescent="0.2">
      <c r="O48925" s="223"/>
    </row>
    <row r="48926" spans="15:15" x14ac:dyDescent="0.2">
      <c r="O48926" s="223"/>
    </row>
    <row r="48927" spans="15:15" x14ac:dyDescent="0.2">
      <c r="O48927" s="223"/>
    </row>
    <row r="48928" spans="15:15" x14ac:dyDescent="0.2">
      <c r="O48928" s="223"/>
    </row>
    <row r="48929" spans="15:15" x14ac:dyDescent="0.2">
      <c r="O48929" s="223"/>
    </row>
    <row r="48930" spans="15:15" x14ac:dyDescent="0.2">
      <c r="O48930" s="223"/>
    </row>
    <row r="48931" spans="15:15" x14ac:dyDescent="0.2">
      <c r="O48931" s="223"/>
    </row>
    <row r="48932" spans="15:15" x14ac:dyDescent="0.2">
      <c r="O48932" s="223"/>
    </row>
    <row r="48933" spans="15:15" x14ac:dyDescent="0.2">
      <c r="O48933" s="223"/>
    </row>
    <row r="48934" spans="15:15" x14ac:dyDescent="0.2">
      <c r="O48934" s="223"/>
    </row>
    <row r="48935" spans="15:15" x14ac:dyDescent="0.2">
      <c r="O48935" s="223"/>
    </row>
    <row r="48936" spans="15:15" x14ac:dyDescent="0.2">
      <c r="O48936" s="223"/>
    </row>
    <row r="48937" spans="15:15" x14ac:dyDescent="0.2">
      <c r="O48937" s="223"/>
    </row>
    <row r="48938" spans="15:15" x14ac:dyDescent="0.2">
      <c r="O48938" s="223"/>
    </row>
    <row r="48939" spans="15:15" x14ac:dyDescent="0.2">
      <c r="O48939" s="223"/>
    </row>
    <row r="48940" spans="15:15" x14ac:dyDescent="0.2">
      <c r="O48940" s="223"/>
    </row>
    <row r="48941" spans="15:15" x14ac:dyDescent="0.2">
      <c r="O48941" s="223"/>
    </row>
    <row r="48942" spans="15:15" x14ac:dyDescent="0.2">
      <c r="O48942" s="223"/>
    </row>
    <row r="48943" spans="15:15" x14ac:dyDescent="0.2">
      <c r="O48943" s="223"/>
    </row>
    <row r="48944" spans="15:15" x14ac:dyDescent="0.2">
      <c r="O48944" s="223"/>
    </row>
    <row r="48945" spans="15:15" x14ac:dyDescent="0.2">
      <c r="O48945" s="223"/>
    </row>
    <row r="48946" spans="15:15" x14ac:dyDescent="0.2">
      <c r="O48946" s="223"/>
    </row>
    <row r="48947" spans="15:15" x14ac:dyDescent="0.2">
      <c r="O48947" s="223"/>
    </row>
    <row r="48948" spans="15:15" x14ac:dyDescent="0.2">
      <c r="O48948" s="223"/>
    </row>
    <row r="48949" spans="15:15" x14ac:dyDescent="0.2">
      <c r="O48949" s="223"/>
    </row>
    <row r="48950" spans="15:15" x14ac:dyDescent="0.2">
      <c r="O48950" s="223"/>
    </row>
    <row r="48951" spans="15:15" x14ac:dyDescent="0.2">
      <c r="O48951" s="223"/>
    </row>
    <row r="48952" spans="15:15" x14ac:dyDescent="0.2">
      <c r="O48952" s="223"/>
    </row>
    <row r="48953" spans="15:15" x14ac:dyDescent="0.2">
      <c r="O48953" s="223"/>
    </row>
    <row r="48954" spans="15:15" x14ac:dyDescent="0.2">
      <c r="O48954" s="223"/>
    </row>
    <row r="48955" spans="15:15" x14ac:dyDescent="0.2">
      <c r="O48955" s="223"/>
    </row>
    <row r="48956" spans="15:15" x14ac:dyDescent="0.2">
      <c r="O48956" s="223"/>
    </row>
    <row r="48957" spans="15:15" x14ac:dyDescent="0.2">
      <c r="O48957" s="223"/>
    </row>
    <row r="48958" spans="15:15" x14ac:dyDescent="0.2">
      <c r="O48958" s="223"/>
    </row>
    <row r="48959" spans="15:15" x14ac:dyDescent="0.2">
      <c r="O48959" s="223"/>
    </row>
    <row r="48960" spans="15:15" x14ac:dyDescent="0.2">
      <c r="O48960" s="223"/>
    </row>
    <row r="48961" spans="15:15" x14ac:dyDescent="0.2">
      <c r="O48961" s="223"/>
    </row>
    <row r="48962" spans="15:15" x14ac:dyDescent="0.2">
      <c r="O48962" s="223"/>
    </row>
    <row r="48963" spans="15:15" x14ac:dyDescent="0.2">
      <c r="O48963" s="223"/>
    </row>
    <row r="48964" spans="15:15" x14ac:dyDescent="0.2">
      <c r="O48964" s="223"/>
    </row>
    <row r="48965" spans="15:15" x14ac:dyDescent="0.2">
      <c r="O48965" s="223"/>
    </row>
    <row r="48966" spans="15:15" x14ac:dyDescent="0.2">
      <c r="O48966" s="223"/>
    </row>
    <row r="48967" spans="15:15" x14ac:dyDescent="0.2">
      <c r="O48967" s="223"/>
    </row>
    <row r="48968" spans="15:15" x14ac:dyDescent="0.2">
      <c r="O48968" s="223"/>
    </row>
    <row r="48969" spans="15:15" x14ac:dyDescent="0.2">
      <c r="O48969" s="223"/>
    </row>
    <row r="48970" spans="15:15" x14ac:dyDescent="0.2">
      <c r="O48970" s="223"/>
    </row>
    <row r="48971" spans="15:15" x14ac:dyDescent="0.2">
      <c r="O48971" s="223"/>
    </row>
    <row r="48972" spans="15:15" x14ac:dyDescent="0.2">
      <c r="O48972" s="223"/>
    </row>
    <row r="48973" spans="15:15" x14ac:dyDescent="0.2">
      <c r="O48973" s="223"/>
    </row>
    <row r="48974" spans="15:15" x14ac:dyDescent="0.2">
      <c r="O48974" s="223"/>
    </row>
    <row r="48975" spans="15:15" x14ac:dyDescent="0.2">
      <c r="O48975" s="223"/>
    </row>
    <row r="48976" spans="15:15" x14ac:dyDescent="0.2">
      <c r="O48976" s="223"/>
    </row>
    <row r="48977" spans="15:15" x14ac:dyDescent="0.2">
      <c r="O48977" s="223"/>
    </row>
    <row r="48978" spans="15:15" x14ac:dyDescent="0.2">
      <c r="O48978" s="223"/>
    </row>
    <row r="48979" spans="15:15" x14ac:dyDescent="0.2">
      <c r="O48979" s="223"/>
    </row>
    <row r="48980" spans="15:15" x14ac:dyDescent="0.2">
      <c r="O48980" s="223"/>
    </row>
    <row r="48981" spans="15:15" x14ac:dyDescent="0.2">
      <c r="O48981" s="223"/>
    </row>
    <row r="48982" spans="15:15" x14ac:dyDescent="0.2">
      <c r="O48982" s="223"/>
    </row>
    <row r="48983" spans="15:15" x14ac:dyDescent="0.2">
      <c r="O48983" s="223"/>
    </row>
    <row r="48984" spans="15:15" x14ac:dyDescent="0.2">
      <c r="O48984" s="223"/>
    </row>
    <row r="48985" spans="15:15" x14ac:dyDescent="0.2">
      <c r="O48985" s="223"/>
    </row>
    <row r="48986" spans="15:15" x14ac:dyDescent="0.2">
      <c r="O48986" s="223"/>
    </row>
    <row r="48987" spans="15:15" x14ac:dyDescent="0.2">
      <c r="O48987" s="223"/>
    </row>
    <row r="48988" spans="15:15" x14ac:dyDescent="0.2">
      <c r="O48988" s="223"/>
    </row>
    <row r="48989" spans="15:15" x14ac:dyDescent="0.2">
      <c r="O48989" s="223"/>
    </row>
    <row r="48990" spans="15:15" x14ac:dyDescent="0.2">
      <c r="O48990" s="223"/>
    </row>
    <row r="48991" spans="15:15" x14ac:dyDescent="0.2">
      <c r="O48991" s="223"/>
    </row>
    <row r="48992" spans="15:15" x14ac:dyDescent="0.2">
      <c r="O48992" s="223"/>
    </row>
    <row r="48993" spans="15:15" x14ac:dyDescent="0.2">
      <c r="O48993" s="223"/>
    </row>
    <row r="48994" spans="15:15" x14ac:dyDescent="0.2">
      <c r="O48994" s="223"/>
    </row>
    <row r="48995" spans="15:15" x14ac:dyDescent="0.2">
      <c r="O48995" s="223"/>
    </row>
    <row r="48996" spans="15:15" x14ac:dyDescent="0.2">
      <c r="O48996" s="223"/>
    </row>
    <row r="48997" spans="15:15" x14ac:dyDescent="0.2">
      <c r="O48997" s="223"/>
    </row>
    <row r="48998" spans="15:15" x14ac:dyDescent="0.2">
      <c r="O48998" s="223"/>
    </row>
    <row r="48999" spans="15:15" x14ac:dyDescent="0.2">
      <c r="O48999" s="223"/>
    </row>
    <row r="49000" spans="15:15" x14ac:dyDescent="0.2">
      <c r="O49000" s="223"/>
    </row>
    <row r="49001" spans="15:15" x14ac:dyDescent="0.2">
      <c r="O49001" s="223"/>
    </row>
    <row r="49002" spans="15:15" x14ac:dyDescent="0.2">
      <c r="O49002" s="223"/>
    </row>
    <row r="49003" spans="15:15" x14ac:dyDescent="0.2">
      <c r="O49003" s="223"/>
    </row>
    <row r="49004" spans="15:15" x14ac:dyDescent="0.2">
      <c r="O49004" s="223"/>
    </row>
    <row r="49005" spans="15:15" x14ac:dyDescent="0.2">
      <c r="O49005" s="223"/>
    </row>
    <row r="49006" spans="15:15" x14ac:dyDescent="0.2">
      <c r="O49006" s="223"/>
    </row>
    <row r="49007" spans="15:15" x14ac:dyDescent="0.2">
      <c r="O49007" s="223"/>
    </row>
    <row r="49008" spans="15:15" x14ac:dyDescent="0.2">
      <c r="O49008" s="223"/>
    </row>
    <row r="49009" spans="15:15" x14ac:dyDescent="0.2">
      <c r="O49009" s="223"/>
    </row>
    <row r="49010" spans="15:15" x14ac:dyDescent="0.2">
      <c r="O49010" s="223"/>
    </row>
    <row r="49011" spans="15:15" x14ac:dyDescent="0.2">
      <c r="O49011" s="223"/>
    </row>
    <row r="49012" spans="15:15" x14ac:dyDescent="0.2">
      <c r="O49012" s="223"/>
    </row>
    <row r="49013" spans="15:15" x14ac:dyDescent="0.2">
      <c r="O49013" s="223"/>
    </row>
    <row r="49014" spans="15:15" x14ac:dyDescent="0.2">
      <c r="O49014" s="223"/>
    </row>
    <row r="49015" spans="15:15" x14ac:dyDescent="0.2">
      <c r="O49015" s="223"/>
    </row>
    <row r="49016" spans="15:15" x14ac:dyDescent="0.2">
      <c r="O49016" s="223"/>
    </row>
    <row r="49017" spans="15:15" x14ac:dyDescent="0.2">
      <c r="O49017" s="223"/>
    </row>
    <row r="49018" spans="15:15" x14ac:dyDescent="0.2">
      <c r="O49018" s="223"/>
    </row>
    <row r="49019" spans="15:15" x14ac:dyDescent="0.2">
      <c r="O49019" s="223"/>
    </row>
    <row r="49020" spans="15:15" x14ac:dyDescent="0.2">
      <c r="O49020" s="223"/>
    </row>
    <row r="49021" spans="15:15" x14ac:dyDescent="0.2">
      <c r="O49021" s="223"/>
    </row>
    <row r="49022" spans="15:15" x14ac:dyDescent="0.2">
      <c r="O49022" s="223"/>
    </row>
    <row r="49023" spans="15:15" x14ac:dyDescent="0.2">
      <c r="O49023" s="223"/>
    </row>
    <row r="49024" spans="15:15" x14ac:dyDescent="0.2">
      <c r="O49024" s="223"/>
    </row>
    <row r="49025" spans="15:15" x14ac:dyDescent="0.2">
      <c r="O49025" s="223"/>
    </row>
    <row r="49026" spans="15:15" x14ac:dyDescent="0.2">
      <c r="O49026" s="223"/>
    </row>
    <row r="49027" spans="15:15" x14ac:dyDescent="0.2">
      <c r="O49027" s="223"/>
    </row>
    <row r="49028" spans="15:15" x14ac:dyDescent="0.2">
      <c r="O49028" s="223"/>
    </row>
    <row r="49029" spans="15:15" x14ac:dyDescent="0.2">
      <c r="O49029" s="223"/>
    </row>
    <row r="49030" spans="15:15" x14ac:dyDescent="0.2">
      <c r="O49030" s="223"/>
    </row>
    <row r="49031" spans="15:15" x14ac:dyDescent="0.2">
      <c r="O49031" s="223"/>
    </row>
    <row r="49032" spans="15:15" x14ac:dyDescent="0.2">
      <c r="O49032" s="223"/>
    </row>
    <row r="49033" spans="15:15" x14ac:dyDescent="0.2">
      <c r="O49033" s="223"/>
    </row>
    <row r="49034" spans="15:15" x14ac:dyDescent="0.2">
      <c r="O49034" s="223"/>
    </row>
    <row r="49035" spans="15:15" x14ac:dyDescent="0.2">
      <c r="O49035" s="223"/>
    </row>
    <row r="49036" spans="15:15" x14ac:dyDescent="0.2">
      <c r="O49036" s="223"/>
    </row>
    <row r="49037" spans="15:15" x14ac:dyDescent="0.2">
      <c r="O49037" s="223"/>
    </row>
    <row r="49038" spans="15:15" x14ac:dyDescent="0.2">
      <c r="O49038" s="223"/>
    </row>
    <row r="49039" spans="15:15" x14ac:dyDescent="0.2">
      <c r="O49039" s="223"/>
    </row>
    <row r="49040" spans="15:15" x14ac:dyDescent="0.2">
      <c r="O49040" s="223"/>
    </row>
    <row r="49041" spans="15:15" x14ac:dyDescent="0.2">
      <c r="O49041" s="223"/>
    </row>
    <row r="49042" spans="15:15" x14ac:dyDescent="0.2">
      <c r="O49042" s="223"/>
    </row>
    <row r="49043" spans="15:15" x14ac:dyDescent="0.2">
      <c r="O49043" s="223"/>
    </row>
    <row r="49044" spans="15:15" x14ac:dyDescent="0.2">
      <c r="O49044" s="223"/>
    </row>
    <row r="49045" spans="15:15" x14ac:dyDescent="0.2">
      <c r="O49045" s="223"/>
    </row>
    <row r="49046" spans="15:15" x14ac:dyDescent="0.2">
      <c r="O49046" s="223"/>
    </row>
    <row r="49047" spans="15:15" x14ac:dyDescent="0.2">
      <c r="O49047" s="223"/>
    </row>
    <row r="49048" spans="15:15" x14ac:dyDescent="0.2">
      <c r="O49048" s="223"/>
    </row>
    <row r="49049" spans="15:15" x14ac:dyDescent="0.2">
      <c r="O49049" s="223"/>
    </row>
    <row r="49050" spans="15:15" x14ac:dyDescent="0.2">
      <c r="O49050" s="223"/>
    </row>
    <row r="49051" spans="15:15" x14ac:dyDescent="0.2">
      <c r="O49051" s="223"/>
    </row>
    <row r="49052" spans="15:15" x14ac:dyDescent="0.2">
      <c r="O49052" s="223"/>
    </row>
    <row r="49053" spans="15:15" x14ac:dyDescent="0.2">
      <c r="O49053" s="223"/>
    </row>
    <row r="49054" spans="15:15" x14ac:dyDescent="0.2">
      <c r="O49054" s="223"/>
    </row>
    <row r="49055" spans="15:15" x14ac:dyDescent="0.2">
      <c r="O49055" s="223"/>
    </row>
    <row r="49056" spans="15:15" x14ac:dyDescent="0.2">
      <c r="O49056" s="223"/>
    </row>
    <row r="49057" spans="15:15" x14ac:dyDescent="0.2">
      <c r="O49057" s="223"/>
    </row>
    <row r="49058" spans="15:15" x14ac:dyDescent="0.2">
      <c r="O49058" s="223"/>
    </row>
    <row r="49059" spans="15:15" x14ac:dyDescent="0.2">
      <c r="O49059" s="223"/>
    </row>
    <row r="49060" spans="15:15" x14ac:dyDescent="0.2">
      <c r="O49060" s="223"/>
    </row>
    <row r="49061" spans="15:15" x14ac:dyDescent="0.2">
      <c r="O49061" s="223"/>
    </row>
    <row r="49062" spans="15:15" x14ac:dyDescent="0.2">
      <c r="O49062" s="223"/>
    </row>
    <row r="49063" spans="15:15" x14ac:dyDescent="0.2">
      <c r="O49063" s="223"/>
    </row>
    <row r="49064" spans="15:15" x14ac:dyDescent="0.2">
      <c r="O49064" s="223"/>
    </row>
    <row r="49065" spans="15:15" x14ac:dyDescent="0.2">
      <c r="O49065" s="223"/>
    </row>
    <row r="49066" spans="15:15" x14ac:dyDescent="0.2">
      <c r="O49066" s="223"/>
    </row>
    <row r="49067" spans="15:15" x14ac:dyDescent="0.2">
      <c r="O49067" s="223"/>
    </row>
    <row r="49068" spans="15:15" x14ac:dyDescent="0.2">
      <c r="O49068" s="223"/>
    </row>
    <row r="49069" spans="15:15" x14ac:dyDescent="0.2">
      <c r="O49069" s="223"/>
    </row>
    <row r="49070" spans="15:15" x14ac:dyDescent="0.2">
      <c r="O49070" s="223"/>
    </row>
    <row r="49071" spans="15:15" x14ac:dyDescent="0.2">
      <c r="O49071" s="223"/>
    </row>
    <row r="49072" spans="15:15" x14ac:dyDescent="0.2">
      <c r="O49072" s="223"/>
    </row>
    <row r="49073" spans="15:15" x14ac:dyDescent="0.2">
      <c r="O49073" s="223"/>
    </row>
    <row r="49074" spans="15:15" x14ac:dyDescent="0.2">
      <c r="O49074" s="223"/>
    </row>
    <row r="49075" spans="15:15" x14ac:dyDescent="0.2">
      <c r="O49075" s="223"/>
    </row>
    <row r="49076" spans="15:15" x14ac:dyDescent="0.2">
      <c r="O49076" s="223"/>
    </row>
    <row r="49077" spans="15:15" x14ac:dyDescent="0.2">
      <c r="O49077" s="223"/>
    </row>
    <row r="49078" spans="15:15" x14ac:dyDescent="0.2">
      <c r="O49078" s="223"/>
    </row>
    <row r="49079" spans="15:15" x14ac:dyDescent="0.2">
      <c r="O49079" s="223"/>
    </row>
    <row r="49080" spans="15:15" x14ac:dyDescent="0.2">
      <c r="O49080" s="223"/>
    </row>
    <row r="49081" spans="15:15" x14ac:dyDescent="0.2">
      <c r="O49081" s="223"/>
    </row>
    <row r="49082" spans="15:15" x14ac:dyDescent="0.2">
      <c r="O49082" s="223"/>
    </row>
    <row r="49083" spans="15:15" x14ac:dyDescent="0.2">
      <c r="O49083" s="223"/>
    </row>
    <row r="49084" spans="15:15" x14ac:dyDescent="0.2">
      <c r="O49084" s="223"/>
    </row>
    <row r="49085" spans="15:15" x14ac:dyDescent="0.2">
      <c r="O49085" s="223"/>
    </row>
    <row r="49086" spans="15:15" x14ac:dyDescent="0.2">
      <c r="O49086" s="223"/>
    </row>
    <row r="49087" spans="15:15" x14ac:dyDescent="0.2">
      <c r="O49087" s="223"/>
    </row>
    <row r="49088" spans="15:15" x14ac:dyDescent="0.2">
      <c r="O49088" s="223"/>
    </row>
    <row r="49089" spans="15:15" x14ac:dyDescent="0.2">
      <c r="O49089" s="223"/>
    </row>
    <row r="49090" spans="15:15" x14ac:dyDescent="0.2">
      <c r="O49090" s="223"/>
    </row>
    <row r="49091" spans="15:15" x14ac:dyDescent="0.2">
      <c r="O49091" s="223"/>
    </row>
    <row r="49092" spans="15:15" x14ac:dyDescent="0.2">
      <c r="O49092" s="223"/>
    </row>
    <row r="49093" spans="15:15" x14ac:dyDescent="0.2">
      <c r="O49093" s="223"/>
    </row>
    <row r="49094" spans="15:15" x14ac:dyDescent="0.2">
      <c r="O49094" s="223"/>
    </row>
    <row r="49095" spans="15:15" x14ac:dyDescent="0.2">
      <c r="O49095" s="223"/>
    </row>
    <row r="49096" spans="15:15" x14ac:dyDescent="0.2">
      <c r="O49096" s="223"/>
    </row>
    <row r="49097" spans="15:15" x14ac:dyDescent="0.2">
      <c r="O49097" s="223"/>
    </row>
    <row r="49098" spans="15:15" x14ac:dyDescent="0.2">
      <c r="O49098" s="223"/>
    </row>
    <row r="49099" spans="15:15" x14ac:dyDescent="0.2">
      <c r="O49099" s="223"/>
    </row>
    <row r="49100" spans="15:15" x14ac:dyDescent="0.2">
      <c r="O49100" s="223"/>
    </row>
    <row r="49101" spans="15:15" x14ac:dyDescent="0.2">
      <c r="O49101" s="223"/>
    </row>
    <row r="49102" spans="15:15" x14ac:dyDescent="0.2">
      <c r="O49102" s="223"/>
    </row>
    <row r="49103" spans="15:15" x14ac:dyDescent="0.2">
      <c r="O49103" s="223"/>
    </row>
    <row r="49104" spans="15:15" x14ac:dyDescent="0.2">
      <c r="O49104" s="223"/>
    </row>
    <row r="49105" spans="15:15" x14ac:dyDescent="0.2">
      <c r="O49105" s="223"/>
    </row>
    <row r="49106" spans="15:15" x14ac:dyDescent="0.2">
      <c r="O49106" s="223"/>
    </row>
    <row r="49107" spans="15:15" x14ac:dyDescent="0.2">
      <c r="O49107" s="223"/>
    </row>
    <row r="49108" spans="15:15" x14ac:dyDescent="0.2">
      <c r="O49108" s="223"/>
    </row>
    <row r="49109" spans="15:15" x14ac:dyDescent="0.2">
      <c r="O49109" s="223"/>
    </row>
    <row r="49110" spans="15:15" x14ac:dyDescent="0.2">
      <c r="O49110" s="223"/>
    </row>
    <row r="49111" spans="15:15" x14ac:dyDescent="0.2">
      <c r="O49111" s="223"/>
    </row>
    <row r="49112" spans="15:15" x14ac:dyDescent="0.2">
      <c r="O49112" s="223"/>
    </row>
    <row r="49113" spans="15:15" x14ac:dyDescent="0.2">
      <c r="O49113" s="223"/>
    </row>
    <row r="49114" spans="15:15" x14ac:dyDescent="0.2">
      <c r="O49114" s="223"/>
    </row>
    <row r="49115" spans="15:15" x14ac:dyDescent="0.2">
      <c r="O49115" s="223"/>
    </row>
    <row r="49116" spans="15:15" x14ac:dyDescent="0.2">
      <c r="O49116" s="223"/>
    </row>
    <row r="49117" spans="15:15" x14ac:dyDescent="0.2">
      <c r="O49117" s="223"/>
    </row>
    <row r="49118" spans="15:15" x14ac:dyDescent="0.2">
      <c r="O49118" s="223"/>
    </row>
    <row r="49119" spans="15:15" x14ac:dyDescent="0.2">
      <c r="O49119" s="223"/>
    </row>
    <row r="49120" spans="15:15" x14ac:dyDescent="0.2">
      <c r="O49120" s="223"/>
    </row>
    <row r="49121" spans="15:15" x14ac:dyDescent="0.2">
      <c r="O49121" s="223"/>
    </row>
    <row r="49122" spans="15:15" x14ac:dyDescent="0.2">
      <c r="O49122" s="223"/>
    </row>
    <row r="49123" spans="15:15" x14ac:dyDescent="0.2">
      <c r="O49123" s="223"/>
    </row>
    <row r="49124" spans="15:15" x14ac:dyDescent="0.2">
      <c r="O49124" s="223"/>
    </row>
    <row r="49125" spans="15:15" x14ac:dyDescent="0.2">
      <c r="O49125" s="223"/>
    </row>
    <row r="49126" spans="15:15" x14ac:dyDescent="0.2">
      <c r="O49126" s="223"/>
    </row>
    <row r="49127" spans="15:15" x14ac:dyDescent="0.2">
      <c r="O49127" s="223"/>
    </row>
    <row r="49128" spans="15:15" x14ac:dyDescent="0.2">
      <c r="O49128" s="223"/>
    </row>
    <row r="49129" spans="15:15" x14ac:dyDescent="0.2">
      <c r="O49129" s="223"/>
    </row>
    <row r="49130" spans="15:15" x14ac:dyDescent="0.2">
      <c r="O49130" s="223"/>
    </row>
    <row r="49131" spans="15:15" x14ac:dyDescent="0.2">
      <c r="O49131" s="223"/>
    </row>
    <row r="49132" spans="15:15" x14ac:dyDescent="0.2">
      <c r="O49132" s="223"/>
    </row>
    <row r="49133" spans="15:15" x14ac:dyDescent="0.2">
      <c r="O49133" s="223"/>
    </row>
    <row r="49134" spans="15:15" x14ac:dyDescent="0.2">
      <c r="O49134" s="223"/>
    </row>
    <row r="49135" spans="15:15" x14ac:dyDescent="0.2">
      <c r="O49135" s="223"/>
    </row>
    <row r="49136" spans="15:15" x14ac:dyDescent="0.2">
      <c r="O49136" s="223"/>
    </row>
    <row r="49137" spans="15:15" x14ac:dyDescent="0.2">
      <c r="O49137" s="223"/>
    </row>
    <row r="49138" spans="15:15" x14ac:dyDescent="0.2">
      <c r="O49138" s="223"/>
    </row>
    <row r="49139" spans="15:15" x14ac:dyDescent="0.2">
      <c r="O49139" s="223"/>
    </row>
    <row r="49140" spans="15:15" x14ac:dyDescent="0.2">
      <c r="O49140" s="223"/>
    </row>
    <row r="49141" spans="15:15" x14ac:dyDescent="0.2">
      <c r="O49141" s="223"/>
    </row>
    <row r="49142" spans="15:15" x14ac:dyDescent="0.2">
      <c r="O49142" s="223"/>
    </row>
    <row r="49143" spans="15:15" x14ac:dyDescent="0.2">
      <c r="O49143" s="223"/>
    </row>
    <row r="49144" spans="15:15" x14ac:dyDescent="0.2">
      <c r="O49144" s="223"/>
    </row>
    <row r="49145" spans="15:15" x14ac:dyDescent="0.2">
      <c r="O49145" s="223"/>
    </row>
    <row r="49146" spans="15:15" x14ac:dyDescent="0.2">
      <c r="O49146" s="223"/>
    </row>
    <row r="49147" spans="15:15" x14ac:dyDescent="0.2">
      <c r="O49147" s="223"/>
    </row>
    <row r="49148" spans="15:15" x14ac:dyDescent="0.2">
      <c r="O49148" s="223"/>
    </row>
    <row r="49149" spans="15:15" x14ac:dyDescent="0.2">
      <c r="O49149" s="223"/>
    </row>
    <row r="49150" spans="15:15" x14ac:dyDescent="0.2">
      <c r="O49150" s="223"/>
    </row>
    <row r="49151" spans="15:15" x14ac:dyDescent="0.2">
      <c r="O49151" s="223"/>
    </row>
    <row r="49152" spans="15:15" x14ac:dyDescent="0.2">
      <c r="O49152" s="223"/>
    </row>
    <row r="49153" spans="15:15" x14ac:dyDescent="0.2">
      <c r="O49153" s="223"/>
    </row>
    <row r="49154" spans="15:15" x14ac:dyDescent="0.2">
      <c r="O49154" s="223"/>
    </row>
    <row r="49155" spans="15:15" x14ac:dyDescent="0.2">
      <c r="O49155" s="223"/>
    </row>
    <row r="49156" spans="15:15" x14ac:dyDescent="0.2">
      <c r="O49156" s="223"/>
    </row>
    <row r="49157" spans="15:15" x14ac:dyDescent="0.2">
      <c r="O49157" s="223"/>
    </row>
    <row r="49158" spans="15:15" x14ac:dyDescent="0.2">
      <c r="O49158" s="223"/>
    </row>
    <row r="49159" spans="15:15" x14ac:dyDescent="0.2">
      <c r="O49159" s="223"/>
    </row>
    <row r="49160" spans="15:15" x14ac:dyDescent="0.2">
      <c r="O49160" s="223"/>
    </row>
    <row r="49161" spans="15:15" x14ac:dyDescent="0.2">
      <c r="O49161" s="223"/>
    </row>
    <row r="49162" spans="15:15" x14ac:dyDescent="0.2">
      <c r="O49162" s="223"/>
    </row>
    <row r="49163" spans="15:15" x14ac:dyDescent="0.2">
      <c r="O49163" s="223"/>
    </row>
    <row r="49164" spans="15:15" x14ac:dyDescent="0.2">
      <c r="O49164" s="223"/>
    </row>
    <row r="49165" spans="15:15" x14ac:dyDescent="0.2">
      <c r="O49165" s="223"/>
    </row>
    <row r="49166" spans="15:15" x14ac:dyDescent="0.2">
      <c r="O49166" s="223"/>
    </row>
    <row r="49167" spans="15:15" x14ac:dyDescent="0.2">
      <c r="O49167" s="223"/>
    </row>
    <row r="49168" spans="15:15" x14ac:dyDescent="0.2">
      <c r="O49168" s="223"/>
    </row>
    <row r="49169" spans="15:15" x14ac:dyDescent="0.2">
      <c r="O49169" s="223"/>
    </row>
    <row r="49170" spans="15:15" x14ac:dyDescent="0.2">
      <c r="O49170" s="223"/>
    </row>
    <row r="49171" spans="15:15" x14ac:dyDescent="0.2">
      <c r="O49171" s="223"/>
    </row>
    <row r="49172" spans="15:15" x14ac:dyDescent="0.2">
      <c r="O49172" s="223"/>
    </row>
    <row r="49173" spans="15:15" x14ac:dyDescent="0.2">
      <c r="O49173" s="223"/>
    </row>
    <row r="49174" spans="15:15" x14ac:dyDescent="0.2">
      <c r="O49174" s="223"/>
    </row>
    <row r="49175" spans="15:15" x14ac:dyDescent="0.2">
      <c r="O49175" s="223"/>
    </row>
    <row r="49176" spans="15:15" x14ac:dyDescent="0.2">
      <c r="O49176" s="223"/>
    </row>
    <row r="49177" spans="15:15" x14ac:dyDescent="0.2">
      <c r="O49177" s="223"/>
    </row>
    <row r="49178" spans="15:15" x14ac:dyDescent="0.2">
      <c r="O49178" s="223"/>
    </row>
    <row r="49179" spans="15:15" x14ac:dyDescent="0.2">
      <c r="O49179" s="223"/>
    </row>
    <row r="49180" spans="15:15" x14ac:dyDescent="0.2">
      <c r="O49180" s="223"/>
    </row>
    <row r="49181" spans="15:15" x14ac:dyDescent="0.2">
      <c r="O49181" s="223"/>
    </row>
    <row r="49182" spans="15:15" x14ac:dyDescent="0.2">
      <c r="O49182" s="223"/>
    </row>
    <row r="49183" spans="15:15" x14ac:dyDescent="0.2">
      <c r="O49183" s="223"/>
    </row>
    <row r="49184" spans="15:15" x14ac:dyDescent="0.2">
      <c r="O49184" s="223"/>
    </row>
    <row r="49185" spans="15:15" x14ac:dyDescent="0.2">
      <c r="O49185" s="223"/>
    </row>
    <row r="49186" spans="15:15" x14ac:dyDescent="0.2">
      <c r="O49186" s="223"/>
    </row>
    <row r="49187" spans="15:15" x14ac:dyDescent="0.2">
      <c r="O49187" s="223"/>
    </row>
    <row r="49188" spans="15:15" x14ac:dyDescent="0.2">
      <c r="O49188" s="223"/>
    </row>
    <row r="49189" spans="15:15" x14ac:dyDescent="0.2">
      <c r="O49189" s="223"/>
    </row>
    <row r="49190" spans="15:15" x14ac:dyDescent="0.2">
      <c r="O49190" s="223"/>
    </row>
    <row r="49191" spans="15:15" x14ac:dyDescent="0.2">
      <c r="O49191" s="223"/>
    </row>
    <row r="49192" spans="15:15" x14ac:dyDescent="0.2">
      <c r="O49192" s="223"/>
    </row>
    <row r="49193" spans="15:15" x14ac:dyDescent="0.2">
      <c r="O49193" s="223"/>
    </row>
    <row r="49194" spans="15:15" x14ac:dyDescent="0.2">
      <c r="O49194" s="223"/>
    </row>
    <row r="49195" spans="15:15" x14ac:dyDescent="0.2">
      <c r="O49195" s="223"/>
    </row>
    <row r="49196" spans="15:15" x14ac:dyDescent="0.2">
      <c r="O49196" s="223"/>
    </row>
    <row r="49197" spans="15:15" x14ac:dyDescent="0.2">
      <c r="O49197" s="223"/>
    </row>
    <row r="49198" spans="15:15" x14ac:dyDescent="0.2">
      <c r="O49198" s="223"/>
    </row>
    <row r="49199" spans="15:15" x14ac:dyDescent="0.2">
      <c r="O49199" s="223"/>
    </row>
    <row r="49200" spans="15:15" x14ac:dyDescent="0.2">
      <c r="O49200" s="223"/>
    </row>
    <row r="49201" spans="15:15" x14ac:dyDescent="0.2">
      <c r="O49201" s="223"/>
    </row>
    <row r="49202" spans="15:15" x14ac:dyDescent="0.2">
      <c r="O49202" s="223"/>
    </row>
    <row r="49203" spans="15:15" x14ac:dyDescent="0.2">
      <c r="O49203" s="223"/>
    </row>
    <row r="49204" spans="15:15" x14ac:dyDescent="0.2">
      <c r="O49204" s="223"/>
    </row>
    <row r="49205" spans="15:15" x14ac:dyDescent="0.2">
      <c r="O49205" s="223"/>
    </row>
    <row r="49206" spans="15:15" x14ac:dyDescent="0.2">
      <c r="O49206" s="223"/>
    </row>
    <row r="49207" spans="15:15" x14ac:dyDescent="0.2">
      <c r="O49207" s="223"/>
    </row>
    <row r="49208" spans="15:15" x14ac:dyDescent="0.2">
      <c r="O49208" s="223"/>
    </row>
    <row r="49209" spans="15:15" x14ac:dyDescent="0.2">
      <c r="O49209" s="223"/>
    </row>
    <row r="49210" spans="15:15" x14ac:dyDescent="0.2">
      <c r="O49210" s="223"/>
    </row>
    <row r="49211" spans="15:15" x14ac:dyDescent="0.2">
      <c r="O49211" s="223"/>
    </row>
    <row r="49212" spans="15:15" x14ac:dyDescent="0.2">
      <c r="O49212" s="223"/>
    </row>
    <row r="49213" spans="15:15" x14ac:dyDescent="0.2">
      <c r="O49213" s="223"/>
    </row>
    <row r="49214" spans="15:15" x14ac:dyDescent="0.2">
      <c r="O49214" s="223"/>
    </row>
    <row r="49215" spans="15:15" x14ac:dyDescent="0.2">
      <c r="O49215" s="223"/>
    </row>
    <row r="49216" spans="15:15" x14ac:dyDescent="0.2">
      <c r="O49216" s="223"/>
    </row>
    <row r="49217" spans="15:15" x14ac:dyDescent="0.2">
      <c r="O49217" s="223"/>
    </row>
    <row r="49218" spans="15:15" x14ac:dyDescent="0.2">
      <c r="O49218" s="223"/>
    </row>
    <row r="49219" spans="15:15" x14ac:dyDescent="0.2">
      <c r="O49219" s="223"/>
    </row>
    <row r="49220" spans="15:15" x14ac:dyDescent="0.2">
      <c r="O49220" s="223"/>
    </row>
    <row r="49221" spans="15:15" x14ac:dyDescent="0.2">
      <c r="O49221" s="223"/>
    </row>
    <row r="49222" spans="15:15" x14ac:dyDescent="0.2">
      <c r="O49222" s="223"/>
    </row>
    <row r="49223" spans="15:15" x14ac:dyDescent="0.2">
      <c r="O49223" s="223"/>
    </row>
    <row r="49224" spans="15:15" x14ac:dyDescent="0.2">
      <c r="O49224" s="223"/>
    </row>
    <row r="49225" spans="15:15" x14ac:dyDescent="0.2">
      <c r="O49225" s="223"/>
    </row>
    <row r="49226" spans="15:15" x14ac:dyDescent="0.2">
      <c r="O49226" s="223"/>
    </row>
    <row r="49227" spans="15:15" x14ac:dyDescent="0.2">
      <c r="O49227" s="223"/>
    </row>
    <row r="49228" spans="15:15" x14ac:dyDescent="0.2">
      <c r="O49228" s="223"/>
    </row>
    <row r="49229" spans="15:15" x14ac:dyDescent="0.2">
      <c r="O49229" s="223"/>
    </row>
    <row r="49230" spans="15:15" x14ac:dyDescent="0.2">
      <c r="O49230" s="223"/>
    </row>
    <row r="49231" spans="15:15" x14ac:dyDescent="0.2">
      <c r="O49231" s="223"/>
    </row>
    <row r="49232" spans="15:15" x14ac:dyDescent="0.2">
      <c r="O49232" s="223"/>
    </row>
    <row r="49233" spans="15:15" x14ac:dyDescent="0.2">
      <c r="O49233" s="223"/>
    </row>
    <row r="49234" spans="15:15" x14ac:dyDescent="0.2">
      <c r="O49234" s="223"/>
    </row>
    <row r="49235" spans="15:15" x14ac:dyDescent="0.2">
      <c r="O49235" s="223"/>
    </row>
    <row r="49236" spans="15:15" x14ac:dyDescent="0.2">
      <c r="O49236" s="223"/>
    </row>
    <row r="49237" spans="15:15" x14ac:dyDescent="0.2">
      <c r="O49237" s="223"/>
    </row>
    <row r="49238" spans="15:15" x14ac:dyDescent="0.2">
      <c r="O49238" s="223"/>
    </row>
    <row r="49239" spans="15:15" x14ac:dyDescent="0.2">
      <c r="O49239" s="223"/>
    </row>
    <row r="49240" spans="15:15" x14ac:dyDescent="0.2">
      <c r="O49240" s="223"/>
    </row>
    <row r="49241" spans="15:15" x14ac:dyDescent="0.2">
      <c r="O49241" s="223"/>
    </row>
    <row r="49242" spans="15:15" x14ac:dyDescent="0.2">
      <c r="O49242" s="223"/>
    </row>
    <row r="49243" spans="15:15" x14ac:dyDescent="0.2">
      <c r="O49243" s="223"/>
    </row>
    <row r="49244" spans="15:15" x14ac:dyDescent="0.2">
      <c r="O49244" s="223"/>
    </row>
    <row r="49245" spans="15:15" x14ac:dyDescent="0.2">
      <c r="O49245" s="223"/>
    </row>
    <row r="49246" spans="15:15" x14ac:dyDescent="0.2">
      <c r="O49246" s="223"/>
    </row>
    <row r="49247" spans="15:15" x14ac:dyDescent="0.2">
      <c r="O49247" s="223"/>
    </row>
    <row r="49248" spans="15:15" x14ac:dyDescent="0.2">
      <c r="O49248" s="223"/>
    </row>
    <row r="49249" spans="15:15" x14ac:dyDescent="0.2">
      <c r="O49249" s="223"/>
    </row>
    <row r="49250" spans="15:15" x14ac:dyDescent="0.2">
      <c r="O49250" s="223"/>
    </row>
    <row r="49251" spans="15:15" x14ac:dyDescent="0.2">
      <c r="O49251" s="223"/>
    </row>
    <row r="49252" spans="15:15" x14ac:dyDescent="0.2">
      <c r="O49252" s="223"/>
    </row>
    <row r="49253" spans="15:15" x14ac:dyDescent="0.2">
      <c r="O49253" s="223"/>
    </row>
    <row r="49254" spans="15:15" x14ac:dyDescent="0.2">
      <c r="O49254" s="223"/>
    </row>
    <row r="49255" spans="15:15" x14ac:dyDescent="0.2">
      <c r="O49255" s="223"/>
    </row>
    <row r="49256" spans="15:15" x14ac:dyDescent="0.2">
      <c r="O49256" s="223"/>
    </row>
    <row r="49257" spans="15:15" x14ac:dyDescent="0.2">
      <c r="O49257" s="223"/>
    </row>
    <row r="49258" spans="15:15" x14ac:dyDescent="0.2">
      <c r="O49258" s="223"/>
    </row>
    <row r="49259" spans="15:15" x14ac:dyDescent="0.2">
      <c r="O49259" s="223"/>
    </row>
    <row r="49260" spans="15:15" x14ac:dyDescent="0.2">
      <c r="O49260" s="223"/>
    </row>
    <row r="49261" spans="15:15" x14ac:dyDescent="0.2">
      <c r="O49261" s="223"/>
    </row>
    <row r="49262" spans="15:15" x14ac:dyDescent="0.2">
      <c r="O49262" s="223"/>
    </row>
    <row r="49263" spans="15:15" x14ac:dyDescent="0.2">
      <c r="O49263" s="223"/>
    </row>
    <row r="49264" spans="15:15" x14ac:dyDescent="0.2">
      <c r="O49264" s="223"/>
    </row>
    <row r="49265" spans="15:15" x14ac:dyDescent="0.2">
      <c r="O49265" s="223"/>
    </row>
    <row r="49266" spans="15:15" x14ac:dyDescent="0.2">
      <c r="O49266" s="223"/>
    </row>
    <row r="49267" spans="15:15" x14ac:dyDescent="0.2">
      <c r="O49267" s="223"/>
    </row>
    <row r="49268" spans="15:15" x14ac:dyDescent="0.2">
      <c r="O49268" s="223"/>
    </row>
    <row r="49269" spans="15:15" x14ac:dyDescent="0.2">
      <c r="O49269" s="223"/>
    </row>
    <row r="49270" spans="15:15" x14ac:dyDescent="0.2">
      <c r="O49270" s="223"/>
    </row>
    <row r="49271" spans="15:15" x14ac:dyDescent="0.2">
      <c r="O49271" s="223"/>
    </row>
    <row r="49272" spans="15:15" x14ac:dyDescent="0.2">
      <c r="O49272" s="223"/>
    </row>
    <row r="49273" spans="15:15" x14ac:dyDescent="0.2">
      <c r="O49273" s="223"/>
    </row>
    <row r="49274" spans="15:15" x14ac:dyDescent="0.2">
      <c r="O49274" s="223"/>
    </row>
    <row r="49275" spans="15:15" x14ac:dyDescent="0.2">
      <c r="O49275" s="223"/>
    </row>
    <row r="49276" spans="15:15" x14ac:dyDescent="0.2">
      <c r="O49276" s="223"/>
    </row>
    <row r="49277" spans="15:15" x14ac:dyDescent="0.2">
      <c r="O49277" s="223"/>
    </row>
    <row r="49278" spans="15:15" x14ac:dyDescent="0.2">
      <c r="O49278" s="223"/>
    </row>
    <row r="49279" spans="15:15" x14ac:dyDescent="0.2">
      <c r="O49279" s="223"/>
    </row>
    <row r="49280" spans="15:15" x14ac:dyDescent="0.2">
      <c r="O49280" s="223"/>
    </row>
    <row r="49281" spans="15:15" x14ac:dyDescent="0.2">
      <c r="O49281" s="223"/>
    </row>
    <row r="49282" spans="15:15" x14ac:dyDescent="0.2">
      <c r="O49282" s="223"/>
    </row>
    <row r="49283" spans="15:15" x14ac:dyDescent="0.2">
      <c r="O49283" s="223"/>
    </row>
    <row r="49284" spans="15:15" x14ac:dyDescent="0.2">
      <c r="O49284" s="223"/>
    </row>
    <row r="49285" spans="15:15" x14ac:dyDescent="0.2">
      <c r="O49285" s="223"/>
    </row>
    <row r="49286" spans="15:15" x14ac:dyDescent="0.2">
      <c r="O49286" s="223"/>
    </row>
    <row r="49287" spans="15:15" x14ac:dyDescent="0.2">
      <c r="O49287" s="223"/>
    </row>
    <row r="49288" spans="15:15" x14ac:dyDescent="0.2">
      <c r="O49288" s="223"/>
    </row>
    <row r="49289" spans="15:15" x14ac:dyDescent="0.2">
      <c r="O49289" s="223"/>
    </row>
    <row r="49290" spans="15:15" x14ac:dyDescent="0.2">
      <c r="O49290" s="223"/>
    </row>
    <row r="49291" spans="15:15" x14ac:dyDescent="0.2">
      <c r="O49291" s="223"/>
    </row>
    <row r="49292" spans="15:15" x14ac:dyDescent="0.2">
      <c r="O49292" s="223"/>
    </row>
    <row r="49293" spans="15:15" x14ac:dyDescent="0.2">
      <c r="O49293" s="223"/>
    </row>
    <row r="49294" spans="15:15" x14ac:dyDescent="0.2">
      <c r="O49294" s="223"/>
    </row>
    <row r="49295" spans="15:15" x14ac:dyDescent="0.2">
      <c r="O49295" s="223"/>
    </row>
    <row r="49296" spans="15:15" x14ac:dyDescent="0.2">
      <c r="O49296" s="223"/>
    </row>
    <row r="49297" spans="15:15" x14ac:dyDescent="0.2">
      <c r="O49297" s="223"/>
    </row>
    <row r="49298" spans="15:15" x14ac:dyDescent="0.2">
      <c r="O49298" s="223"/>
    </row>
    <row r="49299" spans="15:15" x14ac:dyDescent="0.2">
      <c r="O49299" s="223"/>
    </row>
    <row r="49300" spans="15:15" x14ac:dyDescent="0.2">
      <c r="O49300" s="223"/>
    </row>
    <row r="49301" spans="15:15" x14ac:dyDescent="0.2">
      <c r="O49301" s="223"/>
    </row>
    <row r="49302" spans="15:15" x14ac:dyDescent="0.2">
      <c r="O49302" s="223"/>
    </row>
    <row r="49303" spans="15:15" x14ac:dyDescent="0.2">
      <c r="O49303" s="223"/>
    </row>
    <row r="49304" spans="15:15" x14ac:dyDescent="0.2">
      <c r="O49304" s="223"/>
    </row>
    <row r="49305" spans="15:15" x14ac:dyDescent="0.2">
      <c r="O49305" s="223"/>
    </row>
    <row r="49306" spans="15:15" x14ac:dyDescent="0.2">
      <c r="O49306" s="223"/>
    </row>
    <row r="49307" spans="15:15" x14ac:dyDescent="0.2">
      <c r="O49307" s="223"/>
    </row>
    <row r="49308" spans="15:15" x14ac:dyDescent="0.2">
      <c r="O49308" s="223"/>
    </row>
    <row r="49309" spans="15:15" x14ac:dyDescent="0.2">
      <c r="O49309" s="223"/>
    </row>
    <row r="49310" spans="15:15" x14ac:dyDescent="0.2">
      <c r="O49310" s="223"/>
    </row>
    <row r="49311" spans="15:15" x14ac:dyDescent="0.2">
      <c r="O49311" s="223"/>
    </row>
    <row r="49312" spans="15:15" x14ac:dyDescent="0.2">
      <c r="O49312" s="223"/>
    </row>
    <row r="49313" spans="15:15" x14ac:dyDescent="0.2">
      <c r="O49313" s="223"/>
    </row>
    <row r="49314" spans="15:15" x14ac:dyDescent="0.2">
      <c r="O49314" s="223"/>
    </row>
    <row r="49315" spans="15:15" x14ac:dyDescent="0.2">
      <c r="O49315" s="223"/>
    </row>
    <row r="49316" spans="15:15" x14ac:dyDescent="0.2">
      <c r="O49316" s="223"/>
    </row>
    <row r="49317" spans="15:15" x14ac:dyDescent="0.2">
      <c r="O49317" s="223"/>
    </row>
    <row r="49318" spans="15:15" x14ac:dyDescent="0.2">
      <c r="O49318" s="223"/>
    </row>
    <row r="49319" spans="15:15" x14ac:dyDescent="0.2">
      <c r="O49319" s="223"/>
    </row>
    <row r="49320" spans="15:15" x14ac:dyDescent="0.2">
      <c r="O49320" s="223"/>
    </row>
    <row r="49321" spans="15:15" x14ac:dyDescent="0.2">
      <c r="O49321" s="223"/>
    </row>
    <row r="49322" spans="15:15" x14ac:dyDescent="0.2">
      <c r="O49322" s="223"/>
    </row>
    <row r="49323" spans="15:15" x14ac:dyDescent="0.2">
      <c r="O49323" s="223"/>
    </row>
    <row r="49324" spans="15:15" x14ac:dyDescent="0.2">
      <c r="O49324" s="223"/>
    </row>
    <row r="49325" spans="15:15" x14ac:dyDescent="0.2">
      <c r="O49325" s="223"/>
    </row>
    <row r="49326" spans="15:15" x14ac:dyDescent="0.2">
      <c r="O49326" s="223"/>
    </row>
    <row r="49327" spans="15:15" x14ac:dyDescent="0.2">
      <c r="O49327" s="223"/>
    </row>
    <row r="49328" spans="15:15" x14ac:dyDescent="0.2">
      <c r="O49328" s="223"/>
    </row>
    <row r="49329" spans="15:15" x14ac:dyDescent="0.2">
      <c r="O49329" s="223"/>
    </row>
    <row r="49330" spans="15:15" x14ac:dyDescent="0.2">
      <c r="O49330" s="223"/>
    </row>
    <row r="49331" spans="15:15" x14ac:dyDescent="0.2">
      <c r="O49331" s="223"/>
    </row>
    <row r="49332" spans="15:15" x14ac:dyDescent="0.2">
      <c r="O49332" s="223"/>
    </row>
    <row r="49333" spans="15:15" x14ac:dyDescent="0.2">
      <c r="O49333" s="223"/>
    </row>
    <row r="49334" spans="15:15" x14ac:dyDescent="0.2">
      <c r="O49334" s="223"/>
    </row>
    <row r="49335" spans="15:15" x14ac:dyDescent="0.2">
      <c r="O49335" s="223"/>
    </row>
    <row r="49336" spans="15:15" x14ac:dyDescent="0.2">
      <c r="O49336" s="223"/>
    </row>
    <row r="49337" spans="15:15" x14ac:dyDescent="0.2">
      <c r="O49337" s="223"/>
    </row>
    <row r="49338" spans="15:15" x14ac:dyDescent="0.2">
      <c r="O49338" s="223"/>
    </row>
    <row r="49339" spans="15:15" x14ac:dyDescent="0.2">
      <c r="O49339" s="223"/>
    </row>
    <row r="49340" spans="15:15" x14ac:dyDescent="0.2">
      <c r="O49340" s="223"/>
    </row>
    <row r="49341" spans="15:15" x14ac:dyDescent="0.2">
      <c r="O49341" s="223"/>
    </row>
    <row r="49342" spans="15:15" x14ac:dyDescent="0.2">
      <c r="O49342" s="223"/>
    </row>
    <row r="49343" spans="15:15" x14ac:dyDescent="0.2">
      <c r="O49343" s="223"/>
    </row>
    <row r="49344" spans="15:15" x14ac:dyDescent="0.2">
      <c r="O49344" s="223"/>
    </row>
    <row r="49345" spans="15:15" x14ac:dyDescent="0.2">
      <c r="O49345" s="223"/>
    </row>
    <row r="49346" spans="15:15" x14ac:dyDescent="0.2">
      <c r="O49346" s="223"/>
    </row>
    <row r="49347" spans="15:15" x14ac:dyDescent="0.2">
      <c r="O49347" s="223"/>
    </row>
    <row r="49348" spans="15:15" x14ac:dyDescent="0.2">
      <c r="O49348" s="223"/>
    </row>
    <row r="49349" spans="15:15" x14ac:dyDescent="0.2">
      <c r="O49349" s="223"/>
    </row>
    <row r="49350" spans="15:15" x14ac:dyDescent="0.2">
      <c r="O49350" s="223"/>
    </row>
    <row r="49351" spans="15:15" x14ac:dyDescent="0.2">
      <c r="O49351" s="223"/>
    </row>
    <row r="49352" spans="15:15" x14ac:dyDescent="0.2">
      <c r="O49352" s="223"/>
    </row>
    <row r="49353" spans="15:15" x14ac:dyDescent="0.2">
      <c r="O49353" s="223"/>
    </row>
    <row r="49354" spans="15:15" x14ac:dyDescent="0.2">
      <c r="O49354" s="223"/>
    </row>
    <row r="49355" spans="15:15" x14ac:dyDescent="0.2">
      <c r="O49355" s="223"/>
    </row>
    <row r="49356" spans="15:15" x14ac:dyDescent="0.2">
      <c r="O49356" s="223"/>
    </row>
    <row r="49357" spans="15:15" x14ac:dyDescent="0.2">
      <c r="O49357" s="223"/>
    </row>
    <row r="49358" spans="15:15" x14ac:dyDescent="0.2">
      <c r="O49358" s="223"/>
    </row>
    <row r="49359" spans="15:15" x14ac:dyDescent="0.2">
      <c r="O49359" s="223"/>
    </row>
    <row r="49360" spans="15:15" x14ac:dyDescent="0.2">
      <c r="O49360" s="223"/>
    </row>
    <row r="49361" spans="15:15" x14ac:dyDescent="0.2">
      <c r="O49361" s="223"/>
    </row>
    <row r="49362" spans="15:15" x14ac:dyDescent="0.2">
      <c r="O49362" s="223"/>
    </row>
    <row r="49363" spans="15:15" x14ac:dyDescent="0.2">
      <c r="O49363" s="223"/>
    </row>
    <row r="49364" spans="15:15" x14ac:dyDescent="0.2">
      <c r="O49364" s="223"/>
    </row>
    <row r="49365" spans="15:15" x14ac:dyDescent="0.2">
      <c r="O49365" s="223"/>
    </row>
    <row r="49366" spans="15:15" x14ac:dyDescent="0.2">
      <c r="O49366" s="223"/>
    </row>
    <row r="49367" spans="15:15" x14ac:dyDescent="0.2">
      <c r="O49367" s="223"/>
    </row>
    <row r="49368" spans="15:15" x14ac:dyDescent="0.2">
      <c r="O49368" s="223"/>
    </row>
    <row r="49369" spans="15:15" x14ac:dyDescent="0.2">
      <c r="O49369" s="223"/>
    </row>
    <row r="49370" spans="15:15" x14ac:dyDescent="0.2">
      <c r="O49370" s="223"/>
    </row>
    <row r="49371" spans="15:15" x14ac:dyDescent="0.2">
      <c r="O49371" s="223"/>
    </row>
    <row r="49372" spans="15:15" x14ac:dyDescent="0.2">
      <c r="O49372" s="223"/>
    </row>
    <row r="49373" spans="15:15" x14ac:dyDescent="0.2">
      <c r="O49373" s="223"/>
    </row>
    <row r="49374" spans="15:15" x14ac:dyDescent="0.2">
      <c r="O49374" s="223"/>
    </row>
    <row r="49375" spans="15:15" x14ac:dyDescent="0.2">
      <c r="O49375" s="223"/>
    </row>
    <row r="49376" spans="15:15" x14ac:dyDescent="0.2">
      <c r="O49376" s="223"/>
    </row>
    <row r="49377" spans="15:15" x14ac:dyDescent="0.2">
      <c r="O49377" s="223"/>
    </row>
    <row r="49378" spans="15:15" x14ac:dyDescent="0.2">
      <c r="O49378" s="223"/>
    </row>
    <row r="49379" spans="15:15" x14ac:dyDescent="0.2">
      <c r="O49379" s="223"/>
    </row>
    <row r="49380" spans="15:15" x14ac:dyDescent="0.2">
      <c r="O49380" s="223"/>
    </row>
    <row r="49381" spans="15:15" x14ac:dyDescent="0.2">
      <c r="O49381" s="223"/>
    </row>
    <row r="49382" spans="15:15" x14ac:dyDescent="0.2">
      <c r="O49382" s="223"/>
    </row>
    <row r="49383" spans="15:15" x14ac:dyDescent="0.2">
      <c r="O49383" s="223"/>
    </row>
    <row r="49384" spans="15:15" x14ac:dyDescent="0.2">
      <c r="O49384" s="223"/>
    </row>
    <row r="49385" spans="15:15" x14ac:dyDescent="0.2">
      <c r="O49385" s="223"/>
    </row>
    <row r="49386" spans="15:15" x14ac:dyDescent="0.2">
      <c r="O49386" s="223"/>
    </row>
    <row r="49387" spans="15:15" x14ac:dyDescent="0.2">
      <c r="O49387" s="223"/>
    </row>
    <row r="49388" spans="15:15" x14ac:dyDescent="0.2">
      <c r="O49388" s="223"/>
    </row>
    <row r="49389" spans="15:15" x14ac:dyDescent="0.2">
      <c r="O49389" s="223"/>
    </row>
    <row r="49390" spans="15:15" x14ac:dyDescent="0.2">
      <c r="O49390" s="223"/>
    </row>
    <row r="49391" spans="15:15" x14ac:dyDescent="0.2">
      <c r="O49391" s="223"/>
    </row>
    <row r="49392" spans="15:15" x14ac:dyDescent="0.2">
      <c r="O49392" s="223"/>
    </row>
    <row r="49393" spans="15:15" x14ac:dyDescent="0.2">
      <c r="O49393" s="223"/>
    </row>
    <row r="49394" spans="15:15" x14ac:dyDescent="0.2">
      <c r="O49394" s="223"/>
    </row>
    <row r="49395" spans="15:15" x14ac:dyDescent="0.2">
      <c r="O49395" s="223"/>
    </row>
    <row r="49396" spans="15:15" x14ac:dyDescent="0.2">
      <c r="O49396" s="223"/>
    </row>
    <row r="49397" spans="15:15" x14ac:dyDescent="0.2">
      <c r="O49397" s="223"/>
    </row>
    <row r="49398" spans="15:15" x14ac:dyDescent="0.2">
      <c r="O49398" s="223"/>
    </row>
    <row r="49399" spans="15:15" x14ac:dyDescent="0.2">
      <c r="O49399" s="223"/>
    </row>
    <row r="49400" spans="15:15" x14ac:dyDescent="0.2">
      <c r="O49400" s="223"/>
    </row>
    <row r="49401" spans="15:15" x14ac:dyDescent="0.2">
      <c r="O49401" s="223"/>
    </row>
    <row r="49402" spans="15:15" x14ac:dyDescent="0.2">
      <c r="O49402" s="223"/>
    </row>
    <row r="49403" spans="15:15" x14ac:dyDescent="0.2">
      <c r="O49403" s="223"/>
    </row>
    <row r="49404" spans="15:15" x14ac:dyDescent="0.2">
      <c r="O49404" s="223"/>
    </row>
    <row r="49405" spans="15:15" x14ac:dyDescent="0.2">
      <c r="O49405" s="223"/>
    </row>
    <row r="49406" spans="15:15" x14ac:dyDescent="0.2">
      <c r="O49406" s="223"/>
    </row>
    <row r="49407" spans="15:15" x14ac:dyDescent="0.2">
      <c r="O49407" s="223"/>
    </row>
    <row r="49408" spans="15:15" x14ac:dyDescent="0.2">
      <c r="O49408" s="223"/>
    </row>
    <row r="49409" spans="15:15" x14ac:dyDescent="0.2">
      <c r="O49409" s="223"/>
    </row>
    <row r="49410" spans="15:15" x14ac:dyDescent="0.2">
      <c r="O49410" s="223"/>
    </row>
    <row r="49411" spans="15:15" x14ac:dyDescent="0.2">
      <c r="O49411" s="223"/>
    </row>
    <row r="49412" spans="15:15" x14ac:dyDescent="0.2">
      <c r="O49412" s="223"/>
    </row>
    <row r="49413" spans="15:15" x14ac:dyDescent="0.2">
      <c r="O49413" s="223"/>
    </row>
    <row r="49414" spans="15:15" x14ac:dyDescent="0.2">
      <c r="O49414" s="223"/>
    </row>
    <row r="49415" spans="15:15" x14ac:dyDescent="0.2">
      <c r="O49415" s="223"/>
    </row>
    <row r="49416" spans="15:15" x14ac:dyDescent="0.2">
      <c r="O49416" s="223"/>
    </row>
    <row r="49417" spans="15:15" x14ac:dyDescent="0.2">
      <c r="O49417" s="223"/>
    </row>
    <row r="49418" spans="15:15" x14ac:dyDescent="0.2">
      <c r="O49418" s="223"/>
    </row>
    <row r="49419" spans="15:15" x14ac:dyDescent="0.2">
      <c r="O49419" s="223"/>
    </row>
    <row r="49420" spans="15:15" x14ac:dyDescent="0.2">
      <c r="O49420" s="223"/>
    </row>
    <row r="49421" spans="15:15" x14ac:dyDescent="0.2">
      <c r="O49421" s="223"/>
    </row>
    <row r="49422" spans="15:15" x14ac:dyDescent="0.2">
      <c r="O49422" s="223"/>
    </row>
    <row r="49423" spans="15:15" x14ac:dyDescent="0.2">
      <c r="O49423" s="223"/>
    </row>
    <row r="49424" spans="15:15" x14ac:dyDescent="0.2">
      <c r="O49424" s="223"/>
    </row>
    <row r="49425" spans="15:15" x14ac:dyDescent="0.2">
      <c r="O49425" s="223"/>
    </row>
    <row r="49426" spans="15:15" x14ac:dyDescent="0.2">
      <c r="O49426" s="223"/>
    </row>
    <row r="49427" spans="15:15" x14ac:dyDescent="0.2">
      <c r="O49427" s="223"/>
    </row>
    <row r="49428" spans="15:15" x14ac:dyDescent="0.2">
      <c r="O49428" s="223"/>
    </row>
    <row r="49429" spans="15:15" x14ac:dyDescent="0.2">
      <c r="O49429" s="223"/>
    </row>
    <row r="49430" spans="15:15" x14ac:dyDescent="0.2">
      <c r="O49430" s="223"/>
    </row>
    <row r="49431" spans="15:15" x14ac:dyDescent="0.2">
      <c r="O49431" s="223"/>
    </row>
    <row r="49432" spans="15:15" x14ac:dyDescent="0.2">
      <c r="O49432" s="223"/>
    </row>
    <row r="49433" spans="15:15" x14ac:dyDescent="0.2">
      <c r="O49433" s="223"/>
    </row>
    <row r="49434" spans="15:15" x14ac:dyDescent="0.2">
      <c r="O49434" s="223"/>
    </row>
    <row r="49435" spans="15:15" x14ac:dyDescent="0.2">
      <c r="O49435" s="223"/>
    </row>
    <row r="49436" spans="15:15" x14ac:dyDescent="0.2">
      <c r="O49436" s="223"/>
    </row>
    <row r="49437" spans="15:15" x14ac:dyDescent="0.2">
      <c r="O49437" s="223"/>
    </row>
    <row r="49438" spans="15:15" x14ac:dyDescent="0.2">
      <c r="O49438" s="223"/>
    </row>
    <row r="49439" spans="15:15" x14ac:dyDescent="0.2">
      <c r="O49439" s="223"/>
    </row>
    <row r="49440" spans="15:15" x14ac:dyDescent="0.2">
      <c r="O49440" s="223"/>
    </row>
    <row r="49441" spans="15:15" x14ac:dyDescent="0.2">
      <c r="O49441" s="223"/>
    </row>
    <row r="49442" spans="15:15" x14ac:dyDescent="0.2">
      <c r="O49442" s="223"/>
    </row>
    <row r="49443" spans="15:15" x14ac:dyDescent="0.2">
      <c r="O49443" s="223"/>
    </row>
    <row r="49444" spans="15:15" x14ac:dyDescent="0.2">
      <c r="O49444" s="223"/>
    </row>
    <row r="49445" spans="15:15" x14ac:dyDescent="0.2">
      <c r="O49445" s="223"/>
    </row>
    <row r="49446" spans="15:15" x14ac:dyDescent="0.2">
      <c r="O49446" s="223"/>
    </row>
    <row r="49447" spans="15:15" x14ac:dyDescent="0.2">
      <c r="O49447" s="223"/>
    </row>
    <row r="49448" spans="15:15" x14ac:dyDescent="0.2">
      <c r="O49448" s="223"/>
    </row>
    <row r="49449" spans="15:15" x14ac:dyDescent="0.2">
      <c r="O49449" s="223"/>
    </row>
    <row r="49450" spans="15:15" x14ac:dyDescent="0.2">
      <c r="O49450" s="223"/>
    </row>
    <row r="49451" spans="15:15" x14ac:dyDescent="0.2">
      <c r="O49451" s="223"/>
    </row>
    <row r="49452" spans="15:15" x14ac:dyDescent="0.2">
      <c r="O49452" s="223"/>
    </row>
    <row r="49453" spans="15:15" x14ac:dyDescent="0.2">
      <c r="O49453" s="223"/>
    </row>
    <row r="49454" spans="15:15" x14ac:dyDescent="0.2">
      <c r="O49454" s="223"/>
    </row>
    <row r="49455" spans="15:15" x14ac:dyDescent="0.2">
      <c r="O49455" s="223"/>
    </row>
    <row r="49456" spans="15:15" x14ac:dyDescent="0.2">
      <c r="O49456" s="223"/>
    </row>
    <row r="49457" spans="15:15" x14ac:dyDescent="0.2">
      <c r="O49457" s="223"/>
    </row>
    <row r="49458" spans="15:15" x14ac:dyDescent="0.2">
      <c r="O49458" s="223"/>
    </row>
    <row r="49459" spans="15:15" x14ac:dyDescent="0.2">
      <c r="O49459" s="223"/>
    </row>
    <row r="49460" spans="15:15" x14ac:dyDescent="0.2">
      <c r="O49460" s="223"/>
    </row>
    <row r="49461" spans="15:15" x14ac:dyDescent="0.2">
      <c r="O49461" s="223"/>
    </row>
    <row r="49462" spans="15:15" x14ac:dyDescent="0.2">
      <c r="O49462" s="223"/>
    </row>
    <row r="49463" spans="15:15" x14ac:dyDescent="0.2">
      <c r="O49463" s="223"/>
    </row>
    <row r="49464" spans="15:15" x14ac:dyDescent="0.2">
      <c r="O49464" s="223"/>
    </row>
    <row r="49465" spans="15:15" x14ac:dyDescent="0.2">
      <c r="O49465" s="223"/>
    </row>
    <row r="49466" spans="15:15" x14ac:dyDescent="0.2">
      <c r="O49466" s="223"/>
    </row>
    <row r="49467" spans="15:15" x14ac:dyDescent="0.2">
      <c r="O49467" s="223"/>
    </row>
    <row r="49468" spans="15:15" x14ac:dyDescent="0.2">
      <c r="O49468" s="223"/>
    </row>
    <row r="49469" spans="15:15" x14ac:dyDescent="0.2">
      <c r="O49469" s="223"/>
    </row>
    <row r="49470" spans="15:15" x14ac:dyDescent="0.2">
      <c r="O49470" s="223"/>
    </row>
    <row r="49471" spans="15:15" x14ac:dyDescent="0.2">
      <c r="O49471" s="223"/>
    </row>
    <row r="49472" spans="15:15" x14ac:dyDescent="0.2">
      <c r="O49472" s="223"/>
    </row>
    <row r="49473" spans="15:15" x14ac:dyDescent="0.2">
      <c r="O49473" s="223"/>
    </row>
    <row r="49474" spans="15:15" x14ac:dyDescent="0.2">
      <c r="O49474" s="223"/>
    </row>
    <row r="49475" spans="15:15" x14ac:dyDescent="0.2">
      <c r="O49475" s="223"/>
    </row>
    <row r="49476" spans="15:15" x14ac:dyDescent="0.2">
      <c r="O49476" s="223"/>
    </row>
    <row r="49477" spans="15:15" x14ac:dyDescent="0.2">
      <c r="O49477" s="223"/>
    </row>
    <row r="49478" spans="15:15" x14ac:dyDescent="0.2">
      <c r="O49478" s="223"/>
    </row>
    <row r="49479" spans="15:15" x14ac:dyDescent="0.2">
      <c r="O49479" s="223"/>
    </row>
    <row r="49480" spans="15:15" x14ac:dyDescent="0.2">
      <c r="O49480" s="223"/>
    </row>
    <row r="49481" spans="15:15" x14ac:dyDescent="0.2">
      <c r="O49481" s="223"/>
    </row>
    <row r="49482" spans="15:15" x14ac:dyDescent="0.2">
      <c r="O49482" s="223"/>
    </row>
    <row r="49483" spans="15:15" x14ac:dyDescent="0.2">
      <c r="O49483" s="223"/>
    </row>
    <row r="49484" spans="15:15" x14ac:dyDescent="0.2">
      <c r="O49484" s="223"/>
    </row>
    <row r="49485" spans="15:15" x14ac:dyDescent="0.2">
      <c r="O49485" s="223"/>
    </row>
    <row r="49486" spans="15:15" x14ac:dyDescent="0.2">
      <c r="O49486" s="223"/>
    </row>
    <row r="49487" spans="15:15" x14ac:dyDescent="0.2">
      <c r="O49487" s="223"/>
    </row>
    <row r="49488" spans="15:15" x14ac:dyDescent="0.2">
      <c r="O49488" s="223"/>
    </row>
    <row r="49489" spans="15:15" x14ac:dyDescent="0.2">
      <c r="O49489" s="223"/>
    </row>
    <row r="49490" spans="15:15" x14ac:dyDescent="0.2">
      <c r="O49490" s="223"/>
    </row>
    <row r="49491" spans="15:15" x14ac:dyDescent="0.2">
      <c r="O49491" s="223"/>
    </row>
    <row r="49492" spans="15:15" x14ac:dyDescent="0.2">
      <c r="O49492" s="223"/>
    </row>
    <row r="49493" spans="15:15" x14ac:dyDescent="0.2">
      <c r="O49493" s="223"/>
    </row>
    <row r="49494" spans="15:15" x14ac:dyDescent="0.2">
      <c r="O49494" s="223"/>
    </row>
    <row r="49495" spans="15:15" x14ac:dyDescent="0.2">
      <c r="O49495" s="223"/>
    </row>
    <row r="49496" spans="15:15" x14ac:dyDescent="0.2">
      <c r="O49496" s="223"/>
    </row>
    <row r="49497" spans="15:15" x14ac:dyDescent="0.2">
      <c r="O49497" s="223"/>
    </row>
    <row r="49498" spans="15:15" x14ac:dyDescent="0.2">
      <c r="O49498" s="223"/>
    </row>
    <row r="49499" spans="15:15" x14ac:dyDescent="0.2">
      <c r="O49499" s="223"/>
    </row>
    <row r="49500" spans="15:15" x14ac:dyDescent="0.2">
      <c r="O49500" s="223"/>
    </row>
    <row r="49501" spans="15:15" x14ac:dyDescent="0.2">
      <c r="O49501" s="223"/>
    </row>
    <row r="49502" spans="15:15" x14ac:dyDescent="0.2">
      <c r="O49502" s="223"/>
    </row>
    <row r="49503" spans="15:15" x14ac:dyDescent="0.2">
      <c r="O49503" s="223"/>
    </row>
    <row r="49504" spans="15:15" x14ac:dyDescent="0.2">
      <c r="O49504" s="223"/>
    </row>
    <row r="49505" spans="15:15" x14ac:dyDescent="0.2">
      <c r="O49505" s="223"/>
    </row>
    <row r="49506" spans="15:15" x14ac:dyDescent="0.2">
      <c r="O49506" s="223"/>
    </row>
    <row r="49507" spans="15:15" x14ac:dyDescent="0.2">
      <c r="O49507" s="223"/>
    </row>
    <row r="49508" spans="15:15" x14ac:dyDescent="0.2">
      <c r="O49508" s="223"/>
    </row>
    <row r="49509" spans="15:15" x14ac:dyDescent="0.2">
      <c r="O49509" s="223"/>
    </row>
    <row r="49510" spans="15:15" x14ac:dyDescent="0.2">
      <c r="O49510" s="223"/>
    </row>
    <row r="49511" spans="15:15" x14ac:dyDescent="0.2">
      <c r="O49511" s="223"/>
    </row>
    <row r="49512" spans="15:15" x14ac:dyDescent="0.2">
      <c r="O49512" s="223"/>
    </row>
    <row r="49513" spans="15:15" x14ac:dyDescent="0.2">
      <c r="O49513" s="223"/>
    </row>
    <row r="49514" spans="15:15" x14ac:dyDescent="0.2">
      <c r="O49514" s="223"/>
    </row>
    <row r="49515" spans="15:15" x14ac:dyDescent="0.2">
      <c r="O49515" s="223"/>
    </row>
    <row r="49516" spans="15:15" x14ac:dyDescent="0.2">
      <c r="O49516" s="223"/>
    </row>
    <row r="49517" spans="15:15" x14ac:dyDescent="0.2">
      <c r="O49517" s="223"/>
    </row>
    <row r="49518" spans="15:15" x14ac:dyDescent="0.2">
      <c r="O49518" s="223"/>
    </row>
    <row r="49519" spans="15:15" x14ac:dyDescent="0.2">
      <c r="O49519" s="223"/>
    </row>
    <row r="49520" spans="15:15" x14ac:dyDescent="0.2">
      <c r="O49520" s="223"/>
    </row>
    <row r="49521" spans="15:15" x14ac:dyDescent="0.2">
      <c r="O49521" s="223"/>
    </row>
    <row r="49522" spans="15:15" x14ac:dyDescent="0.2">
      <c r="O49522" s="223"/>
    </row>
    <row r="49523" spans="15:15" x14ac:dyDescent="0.2">
      <c r="O49523" s="223"/>
    </row>
    <row r="49524" spans="15:15" x14ac:dyDescent="0.2">
      <c r="O49524" s="223"/>
    </row>
    <row r="49525" spans="15:15" x14ac:dyDescent="0.2">
      <c r="O49525" s="223"/>
    </row>
    <row r="49526" spans="15:15" x14ac:dyDescent="0.2">
      <c r="O49526" s="223"/>
    </row>
    <row r="49527" spans="15:15" x14ac:dyDescent="0.2">
      <c r="O49527" s="223"/>
    </row>
    <row r="49528" spans="15:15" x14ac:dyDescent="0.2">
      <c r="O49528" s="223"/>
    </row>
    <row r="49529" spans="15:15" x14ac:dyDescent="0.2">
      <c r="O49529" s="223"/>
    </row>
    <row r="49530" spans="15:15" x14ac:dyDescent="0.2">
      <c r="O49530" s="223"/>
    </row>
    <row r="49531" spans="15:15" x14ac:dyDescent="0.2">
      <c r="O49531" s="223"/>
    </row>
    <row r="49532" spans="15:15" x14ac:dyDescent="0.2">
      <c r="O49532" s="223"/>
    </row>
    <row r="49533" spans="15:15" x14ac:dyDescent="0.2">
      <c r="O49533" s="223"/>
    </row>
    <row r="49534" spans="15:15" x14ac:dyDescent="0.2">
      <c r="O49534" s="223"/>
    </row>
    <row r="49535" spans="15:15" x14ac:dyDescent="0.2">
      <c r="O49535" s="223"/>
    </row>
    <row r="49536" spans="15:15" x14ac:dyDescent="0.2">
      <c r="O49536" s="223"/>
    </row>
    <row r="49537" spans="15:15" x14ac:dyDescent="0.2">
      <c r="O49537" s="223"/>
    </row>
    <row r="49538" spans="15:15" x14ac:dyDescent="0.2">
      <c r="O49538" s="223"/>
    </row>
    <row r="49539" spans="15:15" x14ac:dyDescent="0.2">
      <c r="O49539" s="223"/>
    </row>
    <row r="49540" spans="15:15" x14ac:dyDescent="0.2">
      <c r="O49540" s="223"/>
    </row>
    <row r="49541" spans="15:15" x14ac:dyDescent="0.2">
      <c r="O49541" s="223"/>
    </row>
    <row r="49542" spans="15:15" x14ac:dyDescent="0.2">
      <c r="O49542" s="223"/>
    </row>
    <row r="49543" spans="15:15" x14ac:dyDescent="0.2">
      <c r="O49543" s="223"/>
    </row>
    <row r="49544" spans="15:15" x14ac:dyDescent="0.2">
      <c r="O49544" s="223"/>
    </row>
    <row r="49545" spans="15:15" x14ac:dyDescent="0.2">
      <c r="O49545" s="223"/>
    </row>
    <row r="49546" spans="15:15" x14ac:dyDescent="0.2">
      <c r="O49546" s="223"/>
    </row>
    <row r="49547" spans="15:15" x14ac:dyDescent="0.2">
      <c r="O49547" s="223"/>
    </row>
    <row r="49548" spans="15:15" x14ac:dyDescent="0.2">
      <c r="O49548" s="223"/>
    </row>
    <row r="49549" spans="15:15" x14ac:dyDescent="0.2">
      <c r="O49549" s="223"/>
    </row>
    <row r="49550" spans="15:15" x14ac:dyDescent="0.2">
      <c r="O49550" s="223"/>
    </row>
    <row r="49551" spans="15:15" x14ac:dyDescent="0.2">
      <c r="O49551" s="223"/>
    </row>
    <row r="49552" spans="15:15" x14ac:dyDescent="0.2">
      <c r="O49552" s="223"/>
    </row>
    <row r="49553" spans="15:15" x14ac:dyDescent="0.2">
      <c r="O49553" s="223"/>
    </row>
    <row r="49554" spans="15:15" x14ac:dyDescent="0.2">
      <c r="O49554" s="223"/>
    </row>
    <row r="49555" spans="15:15" x14ac:dyDescent="0.2">
      <c r="O49555" s="223"/>
    </row>
    <row r="49556" spans="15:15" x14ac:dyDescent="0.2">
      <c r="O49556" s="223"/>
    </row>
    <row r="49557" spans="15:15" x14ac:dyDescent="0.2">
      <c r="O49557" s="223"/>
    </row>
    <row r="49558" spans="15:15" x14ac:dyDescent="0.2">
      <c r="O49558" s="223"/>
    </row>
    <row r="49559" spans="15:15" x14ac:dyDescent="0.2">
      <c r="O49559" s="223"/>
    </row>
    <row r="49560" spans="15:15" x14ac:dyDescent="0.2">
      <c r="O49560" s="223"/>
    </row>
    <row r="49561" spans="15:15" x14ac:dyDescent="0.2">
      <c r="O49561" s="223"/>
    </row>
    <row r="49562" spans="15:15" x14ac:dyDescent="0.2">
      <c r="O49562" s="223"/>
    </row>
    <row r="49563" spans="15:15" x14ac:dyDescent="0.2">
      <c r="O49563" s="223"/>
    </row>
    <row r="49564" spans="15:15" x14ac:dyDescent="0.2">
      <c r="O49564" s="223"/>
    </row>
    <row r="49565" spans="15:15" x14ac:dyDescent="0.2">
      <c r="O49565" s="223"/>
    </row>
    <row r="49566" spans="15:15" x14ac:dyDescent="0.2">
      <c r="O49566" s="223"/>
    </row>
    <row r="49567" spans="15:15" x14ac:dyDescent="0.2">
      <c r="O49567" s="223"/>
    </row>
    <row r="49568" spans="15:15" x14ac:dyDescent="0.2">
      <c r="O49568" s="223"/>
    </row>
    <row r="49569" spans="15:15" x14ac:dyDescent="0.2">
      <c r="O49569" s="223"/>
    </row>
    <row r="49570" spans="15:15" x14ac:dyDescent="0.2">
      <c r="O49570" s="223"/>
    </row>
    <row r="49571" spans="15:15" x14ac:dyDescent="0.2">
      <c r="O49571" s="223"/>
    </row>
    <row r="49572" spans="15:15" x14ac:dyDescent="0.2">
      <c r="O49572" s="223"/>
    </row>
    <row r="49573" spans="15:15" x14ac:dyDescent="0.2">
      <c r="O49573" s="223"/>
    </row>
    <row r="49574" spans="15:15" x14ac:dyDescent="0.2">
      <c r="O49574" s="223"/>
    </row>
    <row r="49575" spans="15:15" x14ac:dyDescent="0.2">
      <c r="O49575" s="223"/>
    </row>
    <row r="49576" spans="15:15" x14ac:dyDescent="0.2">
      <c r="O49576" s="223"/>
    </row>
    <row r="49577" spans="15:15" x14ac:dyDescent="0.2">
      <c r="O49577" s="223"/>
    </row>
    <row r="49578" spans="15:15" x14ac:dyDescent="0.2">
      <c r="O49578" s="223"/>
    </row>
    <row r="49579" spans="15:15" x14ac:dyDescent="0.2">
      <c r="O49579" s="223"/>
    </row>
    <row r="49580" spans="15:15" x14ac:dyDescent="0.2">
      <c r="O49580" s="223"/>
    </row>
    <row r="49581" spans="15:15" x14ac:dyDescent="0.2">
      <c r="O49581" s="223"/>
    </row>
    <row r="49582" spans="15:15" x14ac:dyDescent="0.2">
      <c r="O49582" s="223"/>
    </row>
    <row r="49583" spans="15:15" x14ac:dyDescent="0.2">
      <c r="O49583" s="223"/>
    </row>
    <row r="49584" spans="15:15" x14ac:dyDescent="0.2">
      <c r="O49584" s="223"/>
    </row>
    <row r="49585" spans="15:15" x14ac:dyDescent="0.2">
      <c r="O49585" s="223"/>
    </row>
    <row r="49586" spans="15:15" x14ac:dyDescent="0.2">
      <c r="O49586" s="223"/>
    </row>
    <row r="49587" spans="15:15" x14ac:dyDescent="0.2">
      <c r="O49587" s="223"/>
    </row>
    <row r="49588" spans="15:15" x14ac:dyDescent="0.2">
      <c r="O49588" s="223"/>
    </row>
    <row r="49589" spans="15:15" x14ac:dyDescent="0.2">
      <c r="O49589" s="223"/>
    </row>
    <row r="49590" spans="15:15" x14ac:dyDescent="0.2">
      <c r="O49590" s="223"/>
    </row>
    <row r="49591" spans="15:15" x14ac:dyDescent="0.2">
      <c r="O49591" s="223"/>
    </row>
    <row r="49592" spans="15:15" x14ac:dyDescent="0.2">
      <c r="O49592" s="223"/>
    </row>
    <row r="49593" spans="15:15" x14ac:dyDescent="0.2">
      <c r="O49593" s="223"/>
    </row>
    <row r="49594" spans="15:15" x14ac:dyDescent="0.2">
      <c r="O49594" s="223"/>
    </row>
    <row r="49595" spans="15:15" x14ac:dyDescent="0.2">
      <c r="O49595" s="223"/>
    </row>
    <row r="49596" spans="15:15" x14ac:dyDescent="0.2">
      <c r="O49596" s="223"/>
    </row>
    <row r="49597" spans="15:15" x14ac:dyDescent="0.2">
      <c r="O49597" s="223"/>
    </row>
    <row r="49598" spans="15:15" x14ac:dyDescent="0.2">
      <c r="O49598" s="223"/>
    </row>
    <row r="49599" spans="15:15" x14ac:dyDescent="0.2">
      <c r="O49599" s="223"/>
    </row>
    <row r="49600" spans="15:15" x14ac:dyDescent="0.2">
      <c r="O49600" s="223"/>
    </row>
    <row r="49601" spans="15:15" x14ac:dyDescent="0.2">
      <c r="O49601" s="223"/>
    </row>
    <row r="49602" spans="15:15" x14ac:dyDescent="0.2">
      <c r="O49602" s="223"/>
    </row>
    <row r="49603" spans="15:15" x14ac:dyDescent="0.2">
      <c r="O49603" s="223"/>
    </row>
    <row r="49604" spans="15:15" x14ac:dyDescent="0.2">
      <c r="O49604" s="223"/>
    </row>
    <row r="49605" spans="15:15" x14ac:dyDescent="0.2">
      <c r="O49605" s="223"/>
    </row>
    <row r="49606" spans="15:15" x14ac:dyDescent="0.2">
      <c r="O49606" s="223"/>
    </row>
    <row r="49607" spans="15:15" x14ac:dyDescent="0.2">
      <c r="O49607" s="223"/>
    </row>
    <row r="49608" spans="15:15" x14ac:dyDescent="0.2">
      <c r="O49608" s="223"/>
    </row>
    <row r="49609" spans="15:15" x14ac:dyDescent="0.2">
      <c r="O49609" s="223"/>
    </row>
    <row r="49610" spans="15:15" x14ac:dyDescent="0.2">
      <c r="O49610" s="223"/>
    </row>
    <row r="49611" spans="15:15" x14ac:dyDescent="0.2">
      <c r="O49611" s="223"/>
    </row>
    <row r="49612" spans="15:15" x14ac:dyDescent="0.2">
      <c r="O49612" s="223"/>
    </row>
    <row r="49613" spans="15:15" x14ac:dyDescent="0.2">
      <c r="O49613" s="223"/>
    </row>
    <row r="49614" spans="15:15" x14ac:dyDescent="0.2">
      <c r="O49614" s="223"/>
    </row>
    <row r="49615" spans="15:15" x14ac:dyDescent="0.2">
      <c r="O49615" s="223"/>
    </row>
    <row r="49616" spans="15:15" x14ac:dyDescent="0.2">
      <c r="O49616" s="223"/>
    </row>
    <row r="49617" spans="15:15" x14ac:dyDescent="0.2">
      <c r="O49617" s="223"/>
    </row>
    <row r="49618" spans="15:15" x14ac:dyDescent="0.2">
      <c r="O49618" s="223"/>
    </row>
    <row r="49619" spans="15:15" x14ac:dyDescent="0.2">
      <c r="O49619" s="223"/>
    </row>
    <row r="49620" spans="15:15" x14ac:dyDescent="0.2">
      <c r="O49620" s="223"/>
    </row>
    <row r="49621" spans="15:15" x14ac:dyDescent="0.2">
      <c r="O49621" s="223"/>
    </row>
    <row r="49622" spans="15:15" x14ac:dyDescent="0.2">
      <c r="O49622" s="223"/>
    </row>
    <row r="49623" spans="15:15" x14ac:dyDescent="0.2">
      <c r="O49623" s="223"/>
    </row>
    <row r="49624" spans="15:15" x14ac:dyDescent="0.2">
      <c r="O49624" s="223"/>
    </row>
    <row r="49625" spans="15:15" x14ac:dyDescent="0.2">
      <c r="O49625" s="223"/>
    </row>
    <row r="49626" spans="15:15" x14ac:dyDescent="0.2">
      <c r="O49626" s="223"/>
    </row>
    <row r="49627" spans="15:15" x14ac:dyDescent="0.2">
      <c r="O49627" s="223"/>
    </row>
    <row r="49628" spans="15:15" x14ac:dyDescent="0.2">
      <c r="O49628" s="223"/>
    </row>
    <row r="49629" spans="15:15" x14ac:dyDescent="0.2">
      <c r="O49629" s="223"/>
    </row>
    <row r="49630" spans="15:15" x14ac:dyDescent="0.2">
      <c r="O49630" s="223"/>
    </row>
    <row r="49631" spans="15:15" x14ac:dyDescent="0.2">
      <c r="O49631" s="223"/>
    </row>
    <row r="49632" spans="15:15" x14ac:dyDescent="0.2">
      <c r="O49632" s="223"/>
    </row>
    <row r="49633" spans="15:15" x14ac:dyDescent="0.2">
      <c r="O49633" s="223"/>
    </row>
    <row r="49634" spans="15:15" x14ac:dyDescent="0.2">
      <c r="O49634" s="223"/>
    </row>
    <row r="49635" spans="15:15" x14ac:dyDescent="0.2">
      <c r="O49635" s="223"/>
    </row>
    <row r="49636" spans="15:15" x14ac:dyDescent="0.2">
      <c r="O49636" s="223"/>
    </row>
    <row r="49637" spans="15:15" x14ac:dyDescent="0.2">
      <c r="O49637" s="223"/>
    </row>
    <row r="49638" spans="15:15" x14ac:dyDescent="0.2">
      <c r="O49638" s="223"/>
    </row>
    <row r="49639" spans="15:15" x14ac:dyDescent="0.2">
      <c r="O49639" s="223"/>
    </row>
    <row r="49640" spans="15:15" x14ac:dyDescent="0.2">
      <c r="O49640" s="223"/>
    </row>
    <row r="49641" spans="15:15" x14ac:dyDescent="0.2">
      <c r="O49641" s="223"/>
    </row>
    <row r="49642" spans="15:15" x14ac:dyDescent="0.2">
      <c r="O49642" s="223"/>
    </row>
    <row r="49643" spans="15:15" x14ac:dyDescent="0.2">
      <c r="O49643" s="223"/>
    </row>
    <row r="49644" spans="15:15" x14ac:dyDescent="0.2">
      <c r="O49644" s="223"/>
    </row>
    <row r="49645" spans="15:15" x14ac:dyDescent="0.2">
      <c r="O49645" s="223"/>
    </row>
    <row r="49646" spans="15:15" x14ac:dyDescent="0.2">
      <c r="O49646" s="223"/>
    </row>
    <row r="49647" spans="15:15" x14ac:dyDescent="0.2">
      <c r="O49647" s="223"/>
    </row>
    <row r="49648" spans="15:15" x14ac:dyDescent="0.2">
      <c r="O49648" s="223"/>
    </row>
    <row r="49649" spans="15:15" x14ac:dyDescent="0.2">
      <c r="O49649" s="223"/>
    </row>
    <row r="49650" spans="15:15" x14ac:dyDescent="0.2">
      <c r="O49650" s="223"/>
    </row>
    <row r="49651" spans="15:15" x14ac:dyDescent="0.2">
      <c r="O49651" s="223"/>
    </row>
    <row r="49652" spans="15:15" x14ac:dyDescent="0.2">
      <c r="O49652" s="223"/>
    </row>
    <row r="49653" spans="15:15" x14ac:dyDescent="0.2">
      <c r="O49653" s="223"/>
    </row>
    <row r="49654" spans="15:15" x14ac:dyDescent="0.2">
      <c r="O49654" s="223"/>
    </row>
    <row r="49655" spans="15:15" x14ac:dyDescent="0.2">
      <c r="O49655" s="223"/>
    </row>
    <row r="49656" spans="15:15" x14ac:dyDescent="0.2">
      <c r="O49656" s="223"/>
    </row>
    <row r="49657" spans="15:15" x14ac:dyDescent="0.2">
      <c r="O49657" s="223"/>
    </row>
    <row r="49658" spans="15:15" x14ac:dyDescent="0.2">
      <c r="O49658" s="223"/>
    </row>
    <row r="49659" spans="15:15" x14ac:dyDescent="0.2">
      <c r="O49659" s="223"/>
    </row>
    <row r="49660" spans="15:15" x14ac:dyDescent="0.2">
      <c r="O49660" s="223"/>
    </row>
    <row r="49661" spans="15:15" x14ac:dyDescent="0.2">
      <c r="O49661" s="223"/>
    </row>
    <row r="49662" spans="15:15" x14ac:dyDescent="0.2">
      <c r="O49662" s="223"/>
    </row>
    <row r="49663" spans="15:15" x14ac:dyDescent="0.2">
      <c r="O49663" s="223"/>
    </row>
    <row r="49664" spans="15:15" x14ac:dyDescent="0.2">
      <c r="O49664" s="223"/>
    </row>
    <row r="49665" spans="15:15" x14ac:dyDescent="0.2">
      <c r="O49665" s="223"/>
    </row>
    <row r="49666" spans="15:15" x14ac:dyDescent="0.2">
      <c r="O49666" s="223"/>
    </row>
    <row r="49667" spans="15:15" x14ac:dyDescent="0.2">
      <c r="O49667" s="223"/>
    </row>
    <row r="49668" spans="15:15" x14ac:dyDescent="0.2">
      <c r="O49668" s="223"/>
    </row>
    <row r="49669" spans="15:15" x14ac:dyDescent="0.2">
      <c r="O49669" s="223"/>
    </row>
    <row r="49670" spans="15:15" x14ac:dyDescent="0.2">
      <c r="O49670" s="223"/>
    </row>
    <row r="49671" spans="15:15" x14ac:dyDescent="0.2">
      <c r="O49671" s="223"/>
    </row>
    <row r="49672" spans="15:15" x14ac:dyDescent="0.2">
      <c r="O49672" s="223"/>
    </row>
    <row r="49673" spans="15:15" x14ac:dyDescent="0.2">
      <c r="O49673" s="223"/>
    </row>
    <row r="49674" spans="15:15" x14ac:dyDescent="0.2">
      <c r="O49674" s="223"/>
    </row>
    <row r="49675" spans="15:15" x14ac:dyDescent="0.2">
      <c r="O49675" s="223"/>
    </row>
    <row r="49676" spans="15:15" x14ac:dyDescent="0.2">
      <c r="O49676" s="223"/>
    </row>
    <row r="49677" spans="15:15" x14ac:dyDescent="0.2">
      <c r="O49677" s="223"/>
    </row>
    <row r="49678" spans="15:15" x14ac:dyDescent="0.2">
      <c r="O49678" s="223"/>
    </row>
    <row r="49679" spans="15:15" x14ac:dyDescent="0.2">
      <c r="O49679" s="223"/>
    </row>
    <row r="49680" spans="15:15" x14ac:dyDescent="0.2">
      <c r="O49680" s="223"/>
    </row>
    <row r="49681" spans="15:15" x14ac:dyDescent="0.2">
      <c r="O49681" s="223"/>
    </row>
    <row r="49682" spans="15:15" x14ac:dyDescent="0.2">
      <c r="O49682" s="223"/>
    </row>
    <row r="49683" spans="15:15" x14ac:dyDescent="0.2">
      <c r="O49683" s="223"/>
    </row>
    <row r="49684" spans="15:15" x14ac:dyDescent="0.2">
      <c r="O49684" s="223"/>
    </row>
    <row r="49685" spans="15:15" x14ac:dyDescent="0.2">
      <c r="O49685" s="223"/>
    </row>
    <row r="49686" spans="15:15" x14ac:dyDescent="0.2">
      <c r="O49686" s="223"/>
    </row>
    <row r="49687" spans="15:15" x14ac:dyDescent="0.2">
      <c r="O49687" s="223"/>
    </row>
    <row r="49688" spans="15:15" x14ac:dyDescent="0.2">
      <c r="O49688" s="223"/>
    </row>
    <row r="49689" spans="15:15" x14ac:dyDescent="0.2">
      <c r="O49689" s="223"/>
    </row>
    <row r="49690" spans="15:15" x14ac:dyDescent="0.2">
      <c r="O49690" s="223"/>
    </row>
    <row r="49691" spans="15:15" x14ac:dyDescent="0.2">
      <c r="O49691" s="223"/>
    </row>
    <row r="49692" spans="15:15" x14ac:dyDescent="0.2">
      <c r="O49692" s="223"/>
    </row>
    <row r="49693" spans="15:15" x14ac:dyDescent="0.2">
      <c r="O49693" s="223"/>
    </row>
    <row r="49694" spans="15:15" x14ac:dyDescent="0.2">
      <c r="O49694" s="223"/>
    </row>
    <row r="49695" spans="15:15" x14ac:dyDescent="0.2">
      <c r="O49695" s="223"/>
    </row>
    <row r="49696" spans="15:15" x14ac:dyDescent="0.2">
      <c r="O49696" s="223"/>
    </row>
    <row r="49697" spans="15:15" x14ac:dyDescent="0.2">
      <c r="O49697" s="223"/>
    </row>
    <row r="49698" spans="15:15" x14ac:dyDescent="0.2">
      <c r="O49698" s="223"/>
    </row>
    <row r="49699" spans="15:15" x14ac:dyDescent="0.2">
      <c r="O49699" s="223"/>
    </row>
    <row r="49700" spans="15:15" x14ac:dyDescent="0.2">
      <c r="O49700" s="223"/>
    </row>
    <row r="49701" spans="15:15" x14ac:dyDescent="0.2">
      <c r="O49701" s="223"/>
    </row>
    <row r="49702" spans="15:15" x14ac:dyDescent="0.2">
      <c r="O49702" s="223"/>
    </row>
    <row r="49703" spans="15:15" x14ac:dyDescent="0.2">
      <c r="O49703" s="223"/>
    </row>
    <row r="49704" spans="15:15" x14ac:dyDescent="0.2">
      <c r="O49704" s="223"/>
    </row>
    <row r="49705" spans="15:15" x14ac:dyDescent="0.2">
      <c r="O49705" s="223"/>
    </row>
    <row r="49706" spans="15:15" x14ac:dyDescent="0.2">
      <c r="O49706" s="223"/>
    </row>
    <row r="49707" spans="15:15" x14ac:dyDescent="0.2">
      <c r="O49707" s="223"/>
    </row>
    <row r="49708" spans="15:15" x14ac:dyDescent="0.2">
      <c r="O49708" s="223"/>
    </row>
    <row r="49709" spans="15:15" x14ac:dyDescent="0.2">
      <c r="O49709" s="223"/>
    </row>
    <row r="49710" spans="15:15" x14ac:dyDescent="0.2">
      <c r="O49710" s="223"/>
    </row>
    <row r="49711" spans="15:15" x14ac:dyDescent="0.2">
      <c r="O49711" s="223"/>
    </row>
    <row r="49712" spans="15:15" x14ac:dyDescent="0.2">
      <c r="O49712" s="223"/>
    </row>
    <row r="49713" spans="15:15" x14ac:dyDescent="0.2">
      <c r="O49713" s="223"/>
    </row>
    <row r="49714" spans="15:15" x14ac:dyDescent="0.2">
      <c r="O49714" s="223"/>
    </row>
    <row r="49715" spans="15:15" x14ac:dyDescent="0.2">
      <c r="O49715" s="223"/>
    </row>
    <row r="49716" spans="15:15" x14ac:dyDescent="0.2">
      <c r="O49716" s="223"/>
    </row>
    <row r="49717" spans="15:15" x14ac:dyDescent="0.2">
      <c r="O49717" s="223"/>
    </row>
    <row r="49718" spans="15:15" x14ac:dyDescent="0.2">
      <c r="O49718" s="223"/>
    </row>
    <row r="49719" spans="15:15" x14ac:dyDescent="0.2">
      <c r="O49719" s="223"/>
    </row>
    <row r="49720" spans="15:15" x14ac:dyDescent="0.2">
      <c r="O49720" s="223"/>
    </row>
    <row r="49721" spans="15:15" x14ac:dyDescent="0.2">
      <c r="O49721" s="223"/>
    </row>
    <row r="49722" spans="15:15" x14ac:dyDescent="0.2">
      <c r="O49722" s="223"/>
    </row>
    <row r="49723" spans="15:15" x14ac:dyDescent="0.2">
      <c r="O49723" s="223"/>
    </row>
    <row r="49724" spans="15:15" x14ac:dyDescent="0.2">
      <c r="O49724" s="223"/>
    </row>
    <row r="49725" spans="15:15" x14ac:dyDescent="0.2">
      <c r="O49725" s="223"/>
    </row>
    <row r="49726" spans="15:15" x14ac:dyDescent="0.2">
      <c r="O49726" s="223"/>
    </row>
    <row r="49727" spans="15:15" x14ac:dyDescent="0.2">
      <c r="O49727" s="223"/>
    </row>
    <row r="49728" spans="15:15" x14ac:dyDescent="0.2">
      <c r="O49728" s="223"/>
    </row>
    <row r="49729" spans="15:15" x14ac:dyDescent="0.2">
      <c r="O49729" s="223"/>
    </row>
    <row r="49730" spans="15:15" x14ac:dyDescent="0.2">
      <c r="O49730" s="223"/>
    </row>
    <row r="49731" spans="15:15" x14ac:dyDescent="0.2">
      <c r="O49731" s="223"/>
    </row>
    <row r="49732" spans="15:15" x14ac:dyDescent="0.2">
      <c r="O49732" s="223"/>
    </row>
    <row r="49733" spans="15:15" x14ac:dyDescent="0.2">
      <c r="O49733" s="223"/>
    </row>
    <row r="49734" spans="15:15" x14ac:dyDescent="0.2">
      <c r="O49734" s="223"/>
    </row>
    <row r="49735" spans="15:15" x14ac:dyDescent="0.2">
      <c r="O49735" s="223"/>
    </row>
    <row r="49736" spans="15:15" x14ac:dyDescent="0.2">
      <c r="O49736" s="223"/>
    </row>
    <row r="49737" spans="15:15" x14ac:dyDescent="0.2">
      <c r="O49737" s="223"/>
    </row>
    <row r="49738" spans="15:15" x14ac:dyDescent="0.2">
      <c r="O49738" s="223"/>
    </row>
    <row r="49739" spans="15:15" x14ac:dyDescent="0.2">
      <c r="O49739" s="223"/>
    </row>
    <row r="49740" spans="15:15" x14ac:dyDescent="0.2">
      <c r="O49740" s="223"/>
    </row>
    <row r="49741" spans="15:15" x14ac:dyDescent="0.2">
      <c r="O49741" s="223"/>
    </row>
    <row r="49742" spans="15:15" x14ac:dyDescent="0.2">
      <c r="O49742" s="223"/>
    </row>
    <row r="49743" spans="15:15" x14ac:dyDescent="0.2">
      <c r="O49743" s="223"/>
    </row>
    <row r="49744" spans="15:15" x14ac:dyDescent="0.2">
      <c r="O49744" s="223"/>
    </row>
    <row r="49745" spans="15:15" x14ac:dyDescent="0.2">
      <c r="O49745" s="223"/>
    </row>
    <row r="49746" spans="15:15" x14ac:dyDescent="0.2">
      <c r="O49746" s="223"/>
    </row>
    <row r="49747" spans="15:15" x14ac:dyDescent="0.2">
      <c r="O49747" s="223"/>
    </row>
    <row r="49748" spans="15:15" x14ac:dyDescent="0.2">
      <c r="O49748" s="223"/>
    </row>
    <row r="49749" spans="15:15" x14ac:dyDescent="0.2">
      <c r="O49749" s="223"/>
    </row>
    <row r="49750" spans="15:15" x14ac:dyDescent="0.2">
      <c r="O49750" s="223"/>
    </row>
    <row r="49751" spans="15:15" x14ac:dyDescent="0.2">
      <c r="O49751" s="223"/>
    </row>
    <row r="49752" spans="15:15" x14ac:dyDescent="0.2">
      <c r="O49752" s="223"/>
    </row>
    <row r="49753" spans="15:15" x14ac:dyDescent="0.2">
      <c r="O49753" s="223"/>
    </row>
    <row r="49754" spans="15:15" x14ac:dyDescent="0.2">
      <c r="O49754" s="223"/>
    </row>
    <row r="49755" spans="15:15" x14ac:dyDescent="0.2">
      <c r="O49755" s="223"/>
    </row>
    <row r="49756" spans="15:15" x14ac:dyDescent="0.2">
      <c r="O49756" s="223"/>
    </row>
    <row r="49757" spans="15:15" x14ac:dyDescent="0.2">
      <c r="O49757" s="223"/>
    </row>
    <row r="49758" spans="15:15" x14ac:dyDescent="0.2">
      <c r="O49758" s="223"/>
    </row>
    <row r="49759" spans="15:15" x14ac:dyDescent="0.2">
      <c r="O49759" s="223"/>
    </row>
    <row r="49760" spans="15:15" x14ac:dyDescent="0.2">
      <c r="O49760" s="223"/>
    </row>
    <row r="49761" spans="15:15" x14ac:dyDescent="0.2">
      <c r="O49761" s="223"/>
    </row>
    <row r="49762" spans="15:15" x14ac:dyDescent="0.2">
      <c r="O49762" s="223"/>
    </row>
    <row r="49763" spans="15:15" x14ac:dyDescent="0.2">
      <c r="O49763" s="223"/>
    </row>
    <row r="49764" spans="15:15" x14ac:dyDescent="0.2">
      <c r="O49764" s="223"/>
    </row>
    <row r="49765" spans="15:15" x14ac:dyDescent="0.2">
      <c r="O49765" s="223"/>
    </row>
    <row r="49766" spans="15:15" x14ac:dyDescent="0.2">
      <c r="O49766" s="223"/>
    </row>
    <row r="49767" spans="15:15" x14ac:dyDescent="0.2">
      <c r="O49767" s="223"/>
    </row>
    <row r="49768" spans="15:15" x14ac:dyDescent="0.2">
      <c r="O49768" s="223"/>
    </row>
    <row r="49769" spans="15:15" x14ac:dyDescent="0.2">
      <c r="O49769" s="223"/>
    </row>
    <row r="49770" spans="15:15" x14ac:dyDescent="0.2">
      <c r="O49770" s="223"/>
    </row>
    <row r="49771" spans="15:15" x14ac:dyDescent="0.2">
      <c r="O49771" s="223"/>
    </row>
    <row r="49772" spans="15:15" x14ac:dyDescent="0.2">
      <c r="O49772" s="223"/>
    </row>
    <row r="49773" spans="15:15" x14ac:dyDescent="0.2">
      <c r="O49773" s="223"/>
    </row>
    <row r="49774" spans="15:15" x14ac:dyDescent="0.2">
      <c r="O49774" s="223"/>
    </row>
    <row r="49775" spans="15:15" x14ac:dyDescent="0.2">
      <c r="O49775" s="223"/>
    </row>
    <row r="49776" spans="15:15" x14ac:dyDescent="0.2">
      <c r="O49776" s="223"/>
    </row>
    <row r="49777" spans="15:15" x14ac:dyDescent="0.2">
      <c r="O49777" s="223"/>
    </row>
    <row r="49778" spans="15:15" x14ac:dyDescent="0.2">
      <c r="O49778" s="223"/>
    </row>
    <row r="49779" spans="15:15" x14ac:dyDescent="0.2">
      <c r="O49779" s="223"/>
    </row>
    <row r="49780" spans="15:15" x14ac:dyDescent="0.2">
      <c r="O49780" s="223"/>
    </row>
    <row r="49781" spans="15:15" x14ac:dyDescent="0.2">
      <c r="O49781" s="223"/>
    </row>
    <row r="49782" spans="15:15" x14ac:dyDescent="0.2">
      <c r="O49782" s="223"/>
    </row>
    <row r="49783" spans="15:15" x14ac:dyDescent="0.2">
      <c r="O49783" s="223"/>
    </row>
    <row r="49784" spans="15:15" x14ac:dyDescent="0.2">
      <c r="O49784" s="223"/>
    </row>
    <row r="49785" spans="15:15" x14ac:dyDescent="0.2">
      <c r="O49785" s="223"/>
    </row>
    <row r="49786" spans="15:15" x14ac:dyDescent="0.2">
      <c r="O49786" s="223"/>
    </row>
    <row r="49787" spans="15:15" x14ac:dyDescent="0.2">
      <c r="O49787" s="223"/>
    </row>
    <row r="49788" spans="15:15" x14ac:dyDescent="0.2">
      <c r="O49788" s="223"/>
    </row>
    <row r="49789" spans="15:15" x14ac:dyDescent="0.2">
      <c r="O49789" s="223"/>
    </row>
    <row r="49790" spans="15:15" x14ac:dyDescent="0.2">
      <c r="O49790" s="223"/>
    </row>
    <row r="49791" spans="15:15" x14ac:dyDescent="0.2">
      <c r="O49791" s="223"/>
    </row>
    <row r="49792" spans="15:15" x14ac:dyDescent="0.2">
      <c r="O49792" s="223"/>
    </row>
    <row r="49793" spans="15:15" x14ac:dyDescent="0.2">
      <c r="O49793" s="223"/>
    </row>
    <row r="49794" spans="15:15" x14ac:dyDescent="0.2">
      <c r="O49794" s="223"/>
    </row>
    <row r="49795" spans="15:15" x14ac:dyDescent="0.2">
      <c r="O49795" s="223"/>
    </row>
    <row r="49796" spans="15:15" x14ac:dyDescent="0.2">
      <c r="O49796" s="223"/>
    </row>
    <row r="49797" spans="15:15" x14ac:dyDescent="0.2">
      <c r="O49797" s="223"/>
    </row>
    <row r="49798" spans="15:15" x14ac:dyDescent="0.2">
      <c r="O49798" s="223"/>
    </row>
    <row r="49799" spans="15:15" x14ac:dyDescent="0.2">
      <c r="O49799" s="223"/>
    </row>
    <row r="49800" spans="15:15" x14ac:dyDescent="0.2">
      <c r="O49800" s="223"/>
    </row>
    <row r="49801" spans="15:15" x14ac:dyDescent="0.2">
      <c r="O49801" s="223"/>
    </row>
    <row r="49802" spans="15:15" x14ac:dyDescent="0.2">
      <c r="O49802" s="223"/>
    </row>
    <row r="49803" spans="15:15" x14ac:dyDescent="0.2">
      <c r="O49803" s="223"/>
    </row>
    <row r="49804" spans="15:15" x14ac:dyDescent="0.2">
      <c r="O49804" s="223"/>
    </row>
    <row r="49805" spans="15:15" x14ac:dyDescent="0.2">
      <c r="O49805" s="223"/>
    </row>
    <row r="49806" spans="15:15" x14ac:dyDescent="0.2">
      <c r="O49806" s="223"/>
    </row>
    <row r="49807" spans="15:15" x14ac:dyDescent="0.2">
      <c r="O49807" s="223"/>
    </row>
    <row r="49808" spans="15:15" x14ac:dyDescent="0.2">
      <c r="O49808" s="223"/>
    </row>
    <row r="49809" spans="15:15" x14ac:dyDescent="0.2">
      <c r="O49809" s="223"/>
    </row>
    <row r="49810" spans="15:15" x14ac:dyDescent="0.2">
      <c r="O49810" s="223"/>
    </row>
    <row r="49811" spans="15:15" x14ac:dyDescent="0.2">
      <c r="O49811" s="223"/>
    </row>
    <row r="49812" spans="15:15" x14ac:dyDescent="0.2">
      <c r="O49812" s="223"/>
    </row>
    <row r="49813" spans="15:15" x14ac:dyDescent="0.2">
      <c r="O49813" s="223"/>
    </row>
    <row r="49814" spans="15:15" x14ac:dyDescent="0.2">
      <c r="O49814" s="223"/>
    </row>
    <row r="49815" spans="15:15" x14ac:dyDescent="0.2">
      <c r="O49815" s="223"/>
    </row>
    <row r="49816" spans="15:15" x14ac:dyDescent="0.2">
      <c r="O49816" s="223"/>
    </row>
    <row r="49817" spans="15:15" x14ac:dyDescent="0.2">
      <c r="O49817" s="223"/>
    </row>
    <row r="49818" spans="15:15" x14ac:dyDescent="0.2">
      <c r="O49818" s="223"/>
    </row>
    <row r="49819" spans="15:15" x14ac:dyDescent="0.2">
      <c r="O49819" s="223"/>
    </row>
    <row r="49820" spans="15:15" x14ac:dyDescent="0.2">
      <c r="O49820" s="223"/>
    </row>
    <row r="49821" spans="15:15" x14ac:dyDescent="0.2">
      <c r="O49821" s="223"/>
    </row>
    <row r="49822" spans="15:15" x14ac:dyDescent="0.2">
      <c r="O49822" s="223"/>
    </row>
    <row r="49823" spans="15:15" x14ac:dyDescent="0.2">
      <c r="O49823" s="223"/>
    </row>
    <row r="49824" spans="15:15" x14ac:dyDescent="0.2">
      <c r="O49824" s="223"/>
    </row>
    <row r="49825" spans="15:15" x14ac:dyDescent="0.2">
      <c r="O49825" s="223"/>
    </row>
    <row r="49826" spans="15:15" x14ac:dyDescent="0.2">
      <c r="O49826" s="223"/>
    </row>
    <row r="49827" spans="15:15" x14ac:dyDescent="0.2">
      <c r="O49827" s="223"/>
    </row>
    <row r="49828" spans="15:15" x14ac:dyDescent="0.2">
      <c r="O49828" s="223"/>
    </row>
    <row r="49829" spans="15:15" x14ac:dyDescent="0.2">
      <c r="O49829" s="223"/>
    </row>
    <row r="49830" spans="15:15" x14ac:dyDescent="0.2">
      <c r="O49830" s="223"/>
    </row>
    <row r="49831" spans="15:15" x14ac:dyDescent="0.2">
      <c r="O49831" s="223"/>
    </row>
    <row r="49832" spans="15:15" x14ac:dyDescent="0.2">
      <c r="O49832" s="223"/>
    </row>
    <row r="49833" spans="15:15" x14ac:dyDescent="0.2">
      <c r="O49833" s="223"/>
    </row>
    <row r="49834" spans="15:15" x14ac:dyDescent="0.2">
      <c r="O49834" s="223"/>
    </row>
    <row r="49835" spans="15:15" x14ac:dyDescent="0.2">
      <c r="O49835" s="223"/>
    </row>
    <row r="49836" spans="15:15" x14ac:dyDescent="0.2">
      <c r="O49836" s="223"/>
    </row>
    <row r="49837" spans="15:15" x14ac:dyDescent="0.2">
      <c r="O49837" s="223"/>
    </row>
    <row r="49838" spans="15:15" x14ac:dyDescent="0.2">
      <c r="O49838" s="223"/>
    </row>
    <row r="49839" spans="15:15" x14ac:dyDescent="0.2">
      <c r="O49839" s="223"/>
    </row>
    <row r="49840" spans="15:15" x14ac:dyDescent="0.2">
      <c r="O49840" s="223"/>
    </row>
    <row r="49841" spans="15:15" x14ac:dyDescent="0.2">
      <c r="O49841" s="223"/>
    </row>
    <row r="49842" spans="15:15" x14ac:dyDescent="0.2">
      <c r="O49842" s="223"/>
    </row>
    <row r="49843" spans="15:15" x14ac:dyDescent="0.2">
      <c r="O49843" s="223"/>
    </row>
    <row r="49844" spans="15:15" x14ac:dyDescent="0.2">
      <c r="O49844" s="223"/>
    </row>
    <row r="49845" spans="15:15" x14ac:dyDescent="0.2">
      <c r="O49845" s="223"/>
    </row>
    <row r="49846" spans="15:15" x14ac:dyDescent="0.2">
      <c r="O49846" s="223"/>
    </row>
    <row r="49847" spans="15:15" x14ac:dyDescent="0.2">
      <c r="O49847" s="223"/>
    </row>
    <row r="49848" spans="15:15" x14ac:dyDescent="0.2">
      <c r="O49848" s="223"/>
    </row>
    <row r="49849" spans="15:15" x14ac:dyDescent="0.2">
      <c r="O49849" s="223"/>
    </row>
    <row r="49850" spans="15:15" x14ac:dyDescent="0.2">
      <c r="O49850" s="223"/>
    </row>
    <row r="49851" spans="15:15" x14ac:dyDescent="0.2">
      <c r="O49851" s="223"/>
    </row>
    <row r="49852" spans="15:15" x14ac:dyDescent="0.2">
      <c r="O49852" s="223"/>
    </row>
    <row r="49853" spans="15:15" x14ac:dyDescent="0.2">
      <c r="O49853" s="223"/>
    </row>
    <row r="49854" spans="15:15" x14ac:dyDescent="0.2">
      <c r="O49854" s="223"/>
    </row>
    <row r="49855" spans="15:15" x14ac:dyDescent="0.2">
      <c r="O49855" s="223"/>
    </row>
    <row r="49856" spans="15:15" x14ac:dyDescent="0.2">
      <c r="O49856" s="223"/>
    </row>
    <row r="49857" spans="15:15" x14ac:dyDescent="0.2">
      <c r="O49857" s="223"/>
    </row>
    <row r="49858" spans="15:15" x14ac:dyDescent="0.2">
      <c r="O49858" s="223"/>
    </row>
    <row r="49859" spans="15:15" x14ac:dyDescent="0.2">
      <c r="O49859" s="223"/>
    </row>
    <row r="49860" spans="15:15" x14ac:dyDescent="0.2">
      <c r="O49860" s="223"/>
    </row>
    <row r="49861" spans="15:15" x14ac:dyDescent="0.2">
      <c r="O49861" s="223"/>
    </row>
    <row r="49862" spans="15:15" x14ac:dyDescent="0.2">
      <c r="O49862" s="223"/>
    </row>
    <row r="49863" spans="15:15" x14ac:dyDescent="0.2">
      <c r="O49863" s="223"/>
    </row>
    <row r="49864" spans="15:15" x14ac:dyDescent="0.2">
      <c r="O49864" s="223"/>
    </row>
    <row r="49865" spans="15:15" x14ac:dyDescent="0.2">
      <c r="O49865" s="223"/>
    </row>
    <row r="49866" spans="15:15" x14ac:dyDescent="0.2">
      <c r="O49866" s="223"/>
    </row>
    <row r="49867" spans="15:15" x14ac:dyDescent="0.2">
      <c r="O49867" s="223"/>
    </row>
    <row r="49868" spans="15:15" x14ac:dyDescent="0.2">
      <c r="O49868" s="223"/>
    </row>
    <row r="49869" spans="15:15" x14ac:dyDescent="0.2">
      <c r="O49869" s="223"/>
    </row>
    <row r="49870" spans="15:15" x14ac:dyDescent="0.2">
      <c r="O49870" s="223"/>
    </row>
    <row r="49871" spans="15:15" x14ac:dyDescent="0.2">
      <c r="O49871" s="223"/>
    </row>
    <row r="49872" spans="15:15" x14ac:dyDescent="0.2">
      <c r="O49872" s="223"/>
    </row>
    <row r="49873" spans="15:15" x14ac:dyDescent="0.2">
      <c r="O49873" s="223"/>
    </row>
    <row r="49874" spans="15:15" x14ac:dyDescent="0.2">
      <c r="O49874" s="223"/>
    </row>
    <row r="49875" spans="15:15" x14ac:dyDescent="0.2">
      <c r="O49875" s="223"/>
    </row>
    <row r="49876" spans="15:15" x14ac:dyDescent="0.2">
      <c r="O49876" s="223"/>
    </row>
    <row r="49877" spans="15:15" x14ac:dyDescent="0.2">
      <c r="O49877" s="223"/>
    </row>
    <row r="49878" spans="15:15" x14ac:dyDescent="0.2">
      <c r="O49878" s="223"/>
    </row>
    <row r="49879" spans="15:15" x14ac:dyDescent="0.2">
      <c r="O49879" s="223"/>
    </row>
    <row r="49880" spans="15:15" x14ac:dyDescent="0.2">
      <c r="O49880" s="223"/>
    </row>
    <row r="49881" spans="15:15" x14ac:dyDescent="0.2">
      <c r="O49881" s="223"/>
    </row>
    <row r="49882" spans="15:15" x14ac:dyDescent="0.2">
      <c r="O49882" s="223"/>
    </row>
    <row r="49883" spans="15:15" x14ac:dyDescent="0.2">
      <c r="O49883" s="223"/>
    </row>
    <row r="49884" spans="15:15" x14ac:dyDescent="0.2">
      <c r="O49884" s="223"/>
    </row>
    <row r="49885" spans="15:15" x14ac:dyDescent="0.2">
      <c r="O49885" s="223"/>
    </row>
    <row r="49886" spans="15:15" x14ac:dyDescent="0.2">
      <c r="O49886" s="223"/>
    </row>
    <row r="49887" spans="15:15" x14ac:dyDescent="0.2">
      <c r="O49887" s="223"/>
    </row>
    <row r="49888" spans="15:15" x14ac:dyDescent="0.2">
      <c r="O49888" s="223"/>
    </row>
    <row r="49889" spans="15:15" x14ac:dyDescent="0.2">
      <c r="O49889" s="223"/>
    </row>
    <row r="49890" spans="15:15" x14ac:dyDescent="0.2">
      <c r="O49890" s="223"/>
    </row>
    <row r="49891" spans="15:15" x14ac:dyDescent="0.2">
      <c r="O49891" s="223"/>
    </row>
    <row r="49892" spans="15:15" x14ac:dyDescent="0.2">
      <c r="O49892" s="223"/>
    </row>
    <row r="49893" spans="15:15" x14ac:dyDescent="0.2">
      <c r="O49893" s="223"/>
    </row>
    <row r="49894" spans="15:15" x14ac:dyDescent="0.2">
      <c r="O49894" s="223"/>
    </row>
    <row r="49895" spans="15:15" x14ac:dyDescent="0.2">
      <c r="O49895" s="223"/>
    </row>
    <row r="49896" spans="15:15" x14ac:dyDescent="0.2">
      <c r="O49896" s="223"/>
    </row>
    <row r="49897" spans="15:15" x14ac:dyDescent="0.2">
      <c r="O49897" s="223"/>
    </row>
    <row r="49898" spans="15:15" x14ac:dyDescent="0.2">
      <c r="O49898" s="223"/>
    </row>
    <row r="49899" spans="15:15" x14ac:dyDescent="0.2">
      <c r="O49899" s="223"/>
    </row>
    <row r="49900" spans="15:15" x14ac:dyDescent="0.2">
      <c r="O49900" s="223"/>
    </row>
    <row r="49901" spans="15:15" x14ac:dyDescent="0.2">
      <c r="O49901" s="223"/>
    </row>
    <row r="49902" spans="15:15" x14ac:dyDescent="0.2">
      <c r="O49902" s="223"/>
    </row>
    <row r="49903" spans="15:15" x14ac:dyDescent="0.2">
      <c r="O49903" s="223"/>
    </row>
    <row r="49904" spans="15:15" x14ac:dyDescent="0.2">
      <c r="O49904" s="223"/>
    </row>
    <row r="49905" spans="15:15" x14ac:dyDescent="0.2">
      <c r="O49905" s="223"/>
    </row>
    <row r="49906" spans="15:15" x14ac:dyDescent="0.2">
      <c r="O49906" s="223"/>
    </row>
    <row r="49907" spans="15:15" x14ac:dyDescent="0.2">
      <c r="O49907" s="223"/>
    </row>
    <row r="49908" spans="15:15" x14ac:dyDescent="0.2">
      <c r="O49908" s="223"/>
    </row>
    <row r="49909" spans="15:15" x14ac:dyDescent="0.2">
      <c r="O49909" s="223"/>
    </row>
    <row r="49910" spans="15:15" x14ac:dyDescent="0.2">
      <c r="O49910" s="223"/>
    </row>
    <row r="49911" spans="15:15" x14ac:dyDescent="0.2">
      <c r="O49911" s="223"/>
    </row>
    <row r="49912" spans="15:15" x14ac:dyDescent="0.2">
      <c r="O49912" s="223"/>
    </row>
    <row r="49913" spans="15:15" x14ac:dyDescent="0.2">
      <c r="O49913" s="223"/>
    </row>
    <row r="49914" spans="15:15" x14ac:dyDescent="0.2">
      <c r="O49914" s="223"/>
    </row>
    <row r="49915" spans="15:15" x14ac:dyDescent="0.2">
      <c r="O49915" s="223"/>
    </row>
    <row r="49916" spans="15:15" x14ac:dyDescent="0.2">
      <c r="O49916" s="223"/>
    </row>
    <row r="49917" spans="15:15" x14ac:dyDescent="0.2">
      <c r="O49917" s="223"/>
    </row>
    <row r="49918" spans="15:15" x14ac:dyDescent="0.2">
      <c r="O49918" s="223"/>
    </row>
    <row r="49919" spans="15:15" x14ac:dyDescent="0.2">
      <c r="O49919" s="223"/>
    </row>
    <row r="49920" spans="15:15" x14ac:dyDescent="0.2">
      <c r="O49920" s="223"/>
    </row>
    <row r="49921" spans="15:15" x14ac:dyDescent="0.2">
      <c r="O49921" s="223"/>
    </row>
    <row r="49922" spans="15:15" x14ac:dyDescent="0.2">
      <c r="O49922" s="223"/>
    </row>
    <row r="49923" spans="15:15" x14ac:dyDescent="0.2">
      <c r="O49923" s="223"/>
    </row>
    <row r="49924" spans="15:15" x14ac:dyDescent="0.2">
      <c r="O49924" s="223"/>
    </row>
    <row r="49925" spans="15:15" x14ac:dyDescent="0.2">
      <c r="O49925" s="223"/>
    </row>
    <row r="49926" spans="15:15" x14ac:dyDescent="0.2">
      <c r="O49926" s="223"/>
    </row>
    <row r="49927" spans="15:15" x14ac:dyDescent="0.2">
      <c r="O49927" s="223"/>
    </row>
    <row r="49928" spans="15:15" x14ac:dyDescent="0.2">
      <c r="O49928" s="223"/>
    </row>
    <row r="49929" spans="15:15" x14ac:dyDescent="0.2">
      <c r="O49929" s="223"/>
    </row>
    <row r="49930" spans="15:15" x14ac:dyDescent="0.2">
      <c r="O49930" s="223"/>
    </row>
    <row r="49931" spans="15:15" x14ac:dyDescent="0.2">
      <c r="O49931" s="223"/>
    </row>
    <row r="49932" spans="15:15" x14ac:dyDescent="0.2">
      <c r="O49932" s="223"/>
    </row>
    <row r="49933" spans="15:15" x14ac:dyDescent="0.2">
      <c r="O49933" s="223"/>
    </row>
    <row r="49934" spans="15:15" x14ac:dyDescent="0.2">
      <c r="O49934" s="223"/>
    </row>
    <row r="49935" spans="15:15" x14ac:dyDescent="0.2">
      <c r="O49935" s="223"/>
    </row>
    <row r="49936" spans="15:15" x14ac:dyDescent="0.2">
      <c r="O49936" s="223"/>
    </row>
    <row r="49937" spans="15:15" x14ac:dyDescent="0.2">
      <c r="O49937" s="223"/>
    </row>
    <row r="49938" spans="15:15" x14ac:dyDescent="0.2">
      <c r="O49938" s="223"/>
    </row>
    <row r="49939" spans="15:15" x14ac:dyDescent="0.2">
      <c r="O49939" s="223"/>
    </row>
    <row r="49940" spans="15:15" x14ac:dyDescent="0.2">
      <c r="O49940" s="223"/>
    </row>
    <row r="49941" spans="15:15" x14ac:dyDescent="0.2">
      <c r="O49941" s="223"/>
    </row>
    <row r="49942" spans="15:15" x14ac:dyDescent="0.2">
      <c r="O49942" s="223"/>
    </row>
    <row r="49943" spans="15:15" x14ac:dyDescent="0.2">
      <c r="O49943" s="223"/>
    </row>
    <row r="49944" spans="15:15" x14ac:dyDescent="0.2">
      <c r="O49944" s="223"/>
    </row>
    <row r="49945" spans="15:15" x14ac:dyDescent="0.2">
      <c r="O49945" s="223"/>
    </row>
    <row r="49946" spans="15:15" x14ac:dyDescent="0.2">
      <c r="O49946" s="223"/>
    </row>
    <row r="49947" spans="15:15" x14ac:dyDescent="0.2">
      <c r="O49947" s="223"/>
    </row>
    <row r="49948" spans="15:15" x14ac:dyDescent="0.2">
      <c r="O49948" s="223"/>
    </row>
    <row r="49949" spans="15:15" x14ac:dyDescent="0.2">
      <c r="O49949" s="223"/>
    </row>
    <row r="49950" spans="15:15" x14ac:dyDescent="0.2">
      <c r="O49950" s="223"/>
    </row>
    <row r="49951" spans="15:15" x14ac:dyDescent="0.2">
      <c r="O49951" s="223"/>
    </row>
    <row r="49952" spans="15:15" x14ac:dyDescent="0.2">
      <c r="O49952" s="223"/>
    </row>
    <row r="49953" spans="15:15" x14ac:dyDescent="0.2">
      <c r="O49953" s="223"/>
    </row>
    <row r="49954" spans="15:15" x14ac:dyDescent="0.2">
      <c r="O49954" s="223"/>
    </row>
    <row r="49955" spans="15:15" x14ac:dyDescent="0.2">
      <c r="O49955" s="223"/>
    </row>
    <row r="49956" spans="15:15" x14ac:dyDescent="0.2">
      <c r="O49956" s="223"/>
    </row>
    <row r="49957" spans="15:15" x14ac:dyDescent="0.2">
      <c r="O49957" s="223"/>
    </row>
    <row r="49958" spans="15:15" x14ac:dyDescent="0.2">
      <c r="O49958" s="223"/>
    </row>
    <row r="49959" spans="15:15" x14ac:dyDescent="0.2">
      <c r="O49959" s="223"/>
    </row>
    <row r="49960" spans="15:15" x14ac:dyDescent="0.2">
      <c r="O49960" s="223"/>
    </row>
    <row r="49961" spans="15:15" x14ac:dyDescent="0.2">
      <c r="O49961" s="223"/>
    </row>
    <row r="49962" spans="15:15" x14ac:dyDescent="0.2">
      <c r="O49962" s="223"/>
    </row>
    <row r="49963" spans="15:15" x14ac:dyDescent="0.2">
      <c r="O49963" s="223"/>
    </row>
    <row r="49964" spans="15:15" x14ac:dyDescent="0.2">
      <c r="O49964" s="223"/>
    </row>
    <row r="49965" spans="15:15" x14ac:dyDescent="0.2">
      <c r="O49965" s="223"/>
    </row>
    <row r="49966" spans="15:15" x14ac:dyDescent="0.2">
      <c r="O49966" s="223"/>
    </row>
    <row r="49967" spans="15:15" x14ac:dyDescent="0.2">
      <c r="O49967" s="223"/>
    </row>
    <row r="49968" spans="15:15" x14ac:dyDescent="0.2">
      <c r="O49968" s="223"/>
    </row>
    <row r="49969" spans="15:15" x14ac:dyDescent="0.2">
      <c r="O49969" s="223"/>
    </row>
    <row r="49970" spans="15:15" x14ac:dyDescent="0.2">
      <c r="O49970" s="223"/>
    </row>
    <row r="49971" spans="15:15" x14ac:dyDescent="0.2">
      <c r="O49971" s="223"/>
    </row>
    <row r="49972" spans="15:15" x14ac:dyDescent="0.2">
      <c r="O49972" s="223"/>
    </row>
    <row r="49973" spans="15:15" x14ac:dyDescent="0.2">
      <c r="O49973" s="223"/>
    </row>
    <row r="49974" spans="15:15" x14ac:dyDescent="0.2">
      <c r="O49974" s="223"/>
    </row>
    <row r="49975" spans="15:15" x14ac:dyDescent="0.2">
      <c r="O49975" s="223"/>
    </row>
    <row r="49976" spans="15:15" x14ac:dyDescent="0.2">
      <c r="O49976" s="223"/>
    </row>
    <row r="49977" spans="15:15" x14ac:dyDescent="0.2">
      <c r="O49977" s="223"/>
    </row>
    <row r="49978" spans="15:15" x14ac:dyDescent="0.2">
      <c r="O49978" s="223"/>
    </row>
    <row r="49979" spans="15:15" x14ac:dyDescent="0.2">
      <c r="O49979" s="223"/>
    </row>
    <row r="49980" spans="15:15" x14ac:dyDescent="0.2">
      <c r="O49980" s="223"/>
    </row>
    <row r="49981" spans="15:15" x14ac:dyDescent="0.2">
      <c r="O49981" s="223"/>
    </row>
    <row r="49982" spans="15:15" x14ac:dyDescent="0.2">
      <c r="O49982" s="223"/>
    </row>
    <row r="49983" spans="15:15" x14ac:dyDescent="0.2">
      <c r="O49983" s="223"/>
    </row>
    <row r="49984" spans="15:15" x14ac:dyDescent="0.2">
      <c r="O49984" s="223"/>
    </row>
    <row r="49985" spans="15:15" x14ac:dyDescent="0.2">
      <c r="O49985" s="223"/>
    </row>
    <row r="49986" spans="15:15" x14ac:dyDescent="0.2">
      <c r="O49986" s="223"/>
    </row>
    <row r="49987" spans="15:15" x14ac:dyDescent="0.2">
      <c r="O49987" s="223"/>
    </row>
    <row r="49988" spans="15:15" x14ac:dyDescent="0.2">
      <c r="O49988" s="223"/>
    </row>
    <row r="49989" spans="15:15" x14ac:dyDescent="0.2">
      <c r="O49989" s="223"/>
    </row>
    <row r="49990" spans="15:15" x14ac:dyDescent="0.2">
      <c r="O49990" s="223"/>
    </row>
    <row r="49991" spans="15:15" x14ac:dyDescent="0.2">
      <c r="O49991" s="223"/>
    </row>
    <row r="49992" spans="15:15" x14ac:dyDescent="0.2">
      <c r="O49992" s="223"/>
    </row>
    <row r="49993" spans="15:15" x14ac:dyDescent="0.2">
      <c r="O49993" s="223"/>
    </row>
    <row r="49994" spans="15:15" x14ac:dyDescent="0.2">
      <c r="O49994" s="223"/>
    </row>
    <row r="49995" spans="15:15" x14ac:dyDescent="0.2">
      <c r="O49995" s="223"/>
    </row>
    <row r="49996" spans="15:15" x14ac:dyDescent="0.2">
      <c r="O49996" s="223"/>
    </row>
    <row r="49997" spans="15:15" x14ac:dyDescent="0.2">
      <c r="O49997" s="223"/>
    </row>
    <row r="49998" spans="15:15" x14ac:dyDescent="0.2">
      <c r="O49998" s="223"/>
    </row>
    <row r="49999" spans="15:15" x14ac:dyDescent="0.2">
      <c r="O49999" s="223"/>
    </row>
    <row r="50000" spans="15:15" x14ac:dyDescent="0.2">
      <c r="O50000" s="223"/>
    </row>
    <row r="50001" spans="15:15" x14ac:dyDescent="0.2">
      <c r="O50001" s="223"/>
    </row>
    <row r="50002" spans="15:15" x14ac:dyDescent="0.2">
      <c r="O50002" s="223"/>
    </row>
    <row r="50003" spans="15:15" x14ac:dyDescent="0.2">
      <c r="O50003" s="223"/>
    </row>
    <row r="50004" spans="15:15" x14ac:dyDescent="0.2">
      <c r="O50004" s="223"/>
    </row>
    <row r="50005" spans="15:15" x14ac:dyDescent="0.2">
      <c r="O50005" s="223"/>
    </row>
    <row r="50006" spans="15:15" x14ac:dyDescent="0.2">
      <c r="O50006" s="223"/>
    </row>
    <row r="50007" spans="15:15" x14ac:dyDescent="0.2">
      <c r="O50007" s="223"/>
    </row>
    <row r="50008" spans="15:15" x14ac:dyDescent="0.2">
      <c r="O50008" s="223"/>
    </row>
    <row r="50009" spans="15:15" x14ac:dyDescent="0.2">
      <c r="O50009" s="223"/>
    </row>
    <row r="50010" spans="15:15" x14ac:dyDescent="0.2">
      <c r="O50010" s="223"/>
    </row>
    <row r="50011" spans="15:15" x14ac:dyDescent="0.2">
      <c r="O50011" s="223"/>
    </row>
    <row r="50012" spans="15:15" x14ac:dyDescent="0.2">
      <c r="O50012" s="223"/>
    </row>
    <row r="50013" spans="15:15" x14ac:dyDescent="0.2">
      <c r="O50013" s="223"/>
    </row>
    <row r="50014" spans="15:15" x14ac:dyDescent="0.2">
      <c r="O50014" s="223"/>
    </row>
    <row r="50015" spans="15:15" x14ac:dyDescent="0.2">
      <c r="O50015" s="223"/>
    </row>
    <row r="50016" spans="15:15" x14ac:dyDescent="0.2">
      <c r="O50016" s="223"/>
    </row>
    <row r="50017" spans="15:15" x14ac:dyDescent="0.2">
      <c r="O50017" s="223"/>
    </row>
    <row r="50018" spans="15:15" x14ac:dyDescent="0.2">
      <c r="O50018" s="223"/>
    </row>
    <row r="50019" spans="15:15" x14ac:dyDescent="0.2">
      <c r="O50019" s="223"/>
    </row>
    <row r="50020" spans="15:15" x14ac:dyDescent="0.2">
      <c r="O50020" s="223"/>
    </row>
    <row r="50021" spans="15:15" x14ac:dyDescent="0.2">
      <c r="O50021" s="223"/>
    </row>
    <row r="50022" spans="15:15" x14ac:dyDescent="0.2">
      <c r="O50022" s="223"/>
    </row>
    <row r="50023" spans="15:15" x14ac:dyDescent="0.2">
      <c r="O50023" s="223"/>
    </row>
    <row r="50024" spans="15:15" x14ac:dyDescent="0.2">
      <c r="O50024" s="223"/>
    </row>
    <row r="50025" spans="15:15" x14ac:dyDescent="0.2">
      <c r="O50025" s="223"/>
    </row>
    <row r="50026" spans="15:15" x14ac:dyDescent="0.2">
      <c r="O50026" s="223"/>
    </row>
    <row r="50027" spans="15:15" x14ac:dyDescent="0.2">
      <c r="O50027" s="223"/>
    </row>
    <row r="50028" spans="15:15" x14ac:dyDescent="0.2">
      <c r="O50028" s="223"/>
    </row>
    <row r="50029" spans="15:15" x14ac:dyDescent="0.2">
      <c r="O50029" s="223"/>
    </row>
    <row r="50030" spans="15:15" x14ac:dyDescent="0.2">
      <c r="O50030" s="223"/>
    </row>
    <row r="50031" spans="15:15" x14ac:dyDescent="0.2">
      <c r="O50031" s="223"/>
    </row>
    <row r="50032" spans="15:15" x14ac:dyDescent="0.2">
      <c r="O50032" s="223"/>
    </row>
    <row r="50033" spans="15:15" x14ac:dyDescent="0.2">
      <c r="O50033" s="223"/>
    </row>
    <row r="50034" spans="15:15" x14ac:dyDescent="0.2">
      <c r="O50034" s="223"/>
    </row>
    <row r="50035" spans="15:15" x14ac:dyDescent="0.2">
      <c r="O50035" s="223"/>
    </row>
    <row r="50036" spans="15:15" x14ac:dyDescent="0.2">
      <c r="O50036" s="223"/>
    </row>
    <row r="50037" spans="15:15" x14ac:dyDescent="0.2">
      <c r="O50037" s="223"/>
    </row>
    <row r="50038" spans="15:15" x14ac:dyDescent="0.2">
      <c r="O50038" s="223"/>
    </row>
    <row r="50039" spans="15:15" x14ac:dyDescent="0.2">
      <c r="O50039" s="223"/>
    </row>
    <row r="50040" spans="15:15" x14ac:dyDescent="0.2">
      <c r="O50040" s="223"/>
    </row>
    <row r="50041" spans="15:15" x14ac:dyDescent="0.2">
      <c r="O50041" s="223"/>
    </row>
    <row r="50042" spans="15:15" x14ac:dyDescent="0.2">
      <c r="O50042" s="223"/>
    </row>
    <row r="50043" spans="15:15" x14ac:dyDescent="0.2">
      <c r="O50043" s="223"/>
    </row>
    <row r="50044" spans="15:15" x14ac:dyDescent="0.2">
      <c r="O50044" s="223"/>
    </row>
    <row r="50045" spans="15:15" x14ac:dyDescent="0.2">
      <c r="O50045" s="223"/>
    </row>
    <row r="50046" spans="15:15" x14ac:dyDescent="0.2">
      <c r="O50046" s="223"/>
    </row>
    <row r="50047" spans="15:15" x14ac:dyDescent="0.2">
      <c r="O50047" s="223"/>
    </row>
    <row r="50048" spans="15:15" x14ac:dyDescent="0.2">
      <c r="O50048" s="223"/>
    </row>
    <row r="50049" spans="15:15" x14ac:dyDescent="0.2">
      <c r="O50049" s="223"/>
    </row>
    <row r="50050" spans="15:15" x14ac:dyDescent="0.2">
      <c r="O50050" s="223"/>
    </row>
    <row r="50051" spans="15:15" x14ac:dyDescent="0.2">
      <c r="O50051" s="223"/>
    </row>
    <row r="50052" spans="15:15" x14ac:dyDescent="0.2">
      <c r="O50052" s="223"/>
    </row>
    <row r="50053" spans="15:15" x14ac:dyDescent="0.2">
      <c r="O50053" s="223"/>
    </row>
    <row r="50054" spans="15:15" x14ac:dyDescent="0.2">
      <c r="O50054" s="223"/>
    </row>
    <row r="50055" spans="15:15" x14ac:dyDescent="0.2">
      <c r="O50055" s="223"/>
    </row>
    <row r="50056" spans="15:15" x14ac:dyDescent="0.2">
      <c r="O50056" s="223"/>
    </row>
    <row r="50057" spans="15:15" x14ac:dyDescent="0.2">
      <c r="O50057" s="223"/>
    </row>
    <row r="50058" spans="15:15" x14ac:dyDescent="0.2">
      <c r="O50058" s="223"/>
    </row>
    <row r="50059" spans="15:15" x14ac:dyDescent="0.2">
      <c r="O50059" s="223"/>
    </row>
    <row r="50060" spans="15:15" x14ac:dyDescent="0.2">
      <c r="O50060" s="223"/>
    </row>
    <row r="50061" spans="15:15" x14ac:dyDescent="0.2">
      <c r="O50061" s="223"/>
    </row>
    <row r="50062" spans="15:15" x14ac:dyDescent="0.2">
      <c r="O50062" s="223"/>
    </row>
    <row r="50063" spans="15:15" x14ac:dyDescent="0.2">
      <c r="O50063" s="223"/>
    </row>
    <row r="50064" spans="15:15" x14ac:dyDescent="0.2">
      <c r="O50064" s="223"/>
    </row>
    <row r="50065" spans="15:15" x14ac:dyDescent="0.2">
      <c r="O50065" s="223"/>
    </row>
    <row r="50066" spans="15:15" x14ac:dyDescent="0.2">
      <c r="O50066" s="223"/>
    </row>
    <row r="50067" spans="15:15" x14ac:dyDescent="0.2">
      <c r="O50067" s="223"/>
    </row>
    <row r="50068" spans="15:15" x14ac:dyDescent="0.2">
      <c r="O50068" s="223"/>
    </row>
    <row r="50069" spans="15:15" x14ac:dyDescent="0.2">
      <c r="O50069" s="223"/>
    </row>
    <row r="50070" spans="15:15" x14ac:dyDescent="0.2">
      <c r="O50070" s="223"/>
    </row>
    <row r="50071" spans="15:15" x14ac:dyDescent="0.2">
      <c r="O50071" s="223"/>
    </row>
    <row r="50072" spans="15:15" x14ac:dyDescent="0.2">
      <c r="O50072" s="223"/>
    </row>
    <row r="50073" spans="15:15" x14ac:dyDescent="0.2">
      <c r="O50073" s="223"/>
    </row>
    <row r="50074" spans="15:15" x14ac:dyDescent="0.2">
      <c r="O50074" s="223"/>
    </row>
    <row r="50075" spans="15:15" x14ac:dyDescent="0.2">
      <c r="O50075" s="223"/>
    </row>
    <row r="50076" spans="15:15" x14ac:dyDescent="0.2">
      <c r="O50076" s="223"/>
    </row>
    <row r="50077" spans="15:15" x14ac:dyDescent="0.2">
      <c r="O50077" s="223"/>
    </row>
    <row r="50078" spans="15:15" x14ac:dyDescent="0.2">
      <c r="O50078" s="223"/>
    </row>
    <row r="50079" spans="15:15" x14ac:dyDescent="0.2">
      <c r="O50079" s="223"/>
    </row>
    <row r="50080" spans="15:15" x14ac:dyDescent="0.2">
      <c r="O50080" s="223"/>
    </row>
    <row r="50081" spans="15:15" x14ac:dyDescent="0.2">
      <c r="O50081" s="223"/>
    </row>
    <row r="50082" spans="15:15" x14ac:dyDescent="0.2">
      <c r="O50082" s="223"/>
    </row>
    <row r="50083" spans="15:15" x14ac:dyDescent="0.2">
      <c r="O50083" s="223"/>
    </row>
    <row r="50084" spans="15:15" x14ac:dyDescent="0.2">
      <c r="O50084" s="223"/>
    </row>
    <row r="50085" spans="15:15" x14ac:dyDescent="0.2">
      <c r="O50085" s="223"/>
    </row>
    <row r="50086" spans="15:15" x14ac:dyDescent="0.2">
      <c r="O50086" s="223"/>
    </row>
    <row r="50087" spans="15:15" x14ac:dyDescent="0.2">
      <c r="O50087" s="223"/>
    </row>
    <row r="50088" spans="15:15" x14ac:dyDescent="0.2">
      <c r="O50088" s="223"/>
    </row>
    <row r="50089" spans="15:15" x14ac:dyDescent="0.2">
      <c r="O50089" s="223"/>
    </row>
    <row r="50090" spans="15:15" x14ac:dyDescent="0.2">
      <c r="O50090" s="223"/>
    </row>
    <row r="50091" spans="15:15" x14ac:dyDescent="0.2">
      <c r="O50091" s="223"/>
    </row>
    <row r="50092" spans="15:15" x14ac:dyDescent="0.2">
      <c r="O50092" s="223"/>
    </row>
    <row r="50093" spans="15:15" x14ac:dyDescent="0.2">
      <c r="O50093" s="223"/>
    </row>
    <row r="50094" spans="15:15" x14ac:dyDescent="0.2">
      <c r="O50094" s="223"/>
    </row>
    <row r="50095" spans="15:15" x14ac:dyDescent="0.2">
      <c r="O50095" s="223"/>
    </row>
    <row r="50096" spans="15:15" x14ac:dyDescent="0.2">
      <c r="O50096" s="223"/>
    </row>
    <row r="50097" spans="15:15" x14ac:dyDescent="0.2">
      <c r="O50097" s="223"/>
    </row>
    <row r="50098" spans="15:15" x14ac:dyDescent="0.2">
      <c r="O50098" s="223"/>
    </row>
    <row r="50099" spans="15:15" x14ac:dyDescent="0.2">
      <c r="O50099" s="223"/>
    </row>
    <row r="50100" spans="15:15" x14ac:dyDescent="0.2">
      <c r="O50100" s="223"/>
    </row>
    <row r="50101" spans="15:15" x14ac:dyDescent="0.2">
      <c r="O50101" s="223"/>
    </row>
    <row r="50102" spans="15:15" x14ac:dyDescent="0.2">
      <c r="O50102" s="223"/>
    </row>
    <row r="50103" spans="15:15" x14ac:dyDescent="0.2">
      <c r="O50103" s="223"/>
    </row>
    <row r="50104" spans="15:15" x14ac:dyDescent="0.2">
      <c r="O50104" s="223"/>
    </row>
    <row r="50105" spans="15:15" x14ac:dyDescent="0.2">
      <c r="O50105" s="223"/>
    </row>
    <row r="50106" spans="15:15" x14ac:dyDescent="0.2">
      <c r="O50106" s="223"/>
    </row>
    <row r="50107" spans="15:15" x14ac:dyDescent="0.2">
      <c r="O50107" s="223"/>
    </row>
    <row r="50108" spans="15:15" x14ac:dyDescent="0.2">
      <c r="O50108" s="223"/>
    </row>
    <row r="50109" spans="15:15" x14ac:dyDescent="0.2">
      <c r="O50109" s="223"/>
    </row>
    <row r="50110" spans="15:15" x14ac:dyDescent="0.2">
      <c r="O50110" s="223"/>
    </row>
    <row r="50111" spans="15:15" x14ac:dyDescent="0.2">
      <c r="O50111" s="223"/>
    </row>
    <row r="50112" spans="15:15" x14ac:dyDescent="0.2">
      <c r="O50112" s="223"/>
    </row>
    <row r="50113" spans="15:15" x14ac:dyDescent="0.2">
      <c r="O50113" s="223"/>
    </row>
    <row r="50114" spans="15:15" x14ac:dyDescent="0.2">
      <c r="O50114" s="223"/>
    </row>
    <row r="50115" spans="15:15" x14ac:dyDescent="0.2">
      <c r="O50115" s="223"/>
    </row>
    <row r="50116" spans="15:15" x14ac:dyDescent="0.2">
      <c r="O50116" s="223"/>
    </row>
    <row r="50117" spans="15:15" x14ac:dyDescent="0.2">
      <c r="O50117" s="223"/>
    </row>
    <row r="50118" spans="15:15" x14ac:dyDescent="0.2">
      <c r="O50118" s="223"/>
    </row>
    <row r="50119" spans="15:15" x14ac:dyDescent="0.2">
      <c r="O50119" s="223"/>
    </row>
    <row r="50120" spans="15:15" x14ac:dyDescent="0.2">
      <c r="O50120" s="223"/>
    </row>
    <row r="50121" spans="15:15" x14ac:dyDescent="0.2">
      <c r="O50121" s="223"/>
    </row>
    <row r="50122" spans="15:15" x14ac:dyDescent="0.2">
      <c r="O50122" s="223"/>
    </row>
    <row r="50123" spans="15:15" x14ac:dyDescent="0.2">
      <c r="O50123" s="223"/>
    </row>
    <row r="50124" spans="15:15" x14ac:dyDescent="0.2">
      <c r="O50124" s="223"/>
    </row>
    <row r="50125" spans="15:15" x14ac:dyDescent="0.2">
      <c r="O50125" s="223"/>
    </row>
    <row r="50126" spans="15:15" x14ac:dyDescent="0.2">
      <c r="O50126" s="223"/>
    </row>
    <row r="50127" spans="15:15" x14ac:dyDescent="0.2">
      <c r="O50127" s="223"/>
    </row>
    <row r="50128" spans="15:15" x14ac:dyDescent="0.2">
      <c r="O50128" s="223"/>
    </row>
    <row r="50129" spans="15:15" x14ac:dyDescent="0.2">
      <c r="O50129" s="223"/>
    </row>
    <row r="50130" spans="15:15" x14ac:dyDescent="0.2">
      <c r="O50130" s="223"/>
    </row>
    <row r="50131" spans="15:15" x14ac:dyDescent="0.2">
      <c r="O50131" s="223"/>
    </row>
    <row r="50132" spans="15:15" x14ac:dyDescent="0.2">
      <c r="O50132" s="223"/>
    </row>
    <row r="50133" spans="15:15" x14ac:dyDescent="0.2">
      <c r="O50133" s="223"/>
    </row>
    <row r="50134" spans="15:15" x14ac:dyDescent="0.2">
      <c r="O50134" s="223"/>
    </row>
    <row r="50135" spans="15:15" x14ac:dyDescent="0.2">
      <c r="O50135" s="223"/>
    </row>
    <row r="50136" spans="15:15" x14ac:dyDescent="0.2">
      <c r="O50136" s="223"/>
    </row>
    <row r="50137" spans="15:15" x14ac:dyDescent="0.2">
      <c r="O50137" s="223"/>
    </row>
    <row r="50138" spans="15:15" x14ac:dyDescent="0.2">
      <c r="O50138" s="223"/>
    </row>
    <row r="50139" spans="15:15" x14ac:dyDescent="0.2">
      <c r="O50139" s="223"/>
    </row>
    <row r="50140" spans="15:15" x14ac:dyDescent="0.2">
      <c r="O50140" s="223"/>
    </row>
    <row r="50141" spans="15:15" x14ac:dyDescent="0.2">
      <c r="O50141" s="223"/>
    </row>
    <row r="50142" spans="15:15" x14ac:dyDescent="0.2">
      <c r="O50142" s="223"/>
    </row>
    <row r="50143" spans="15:15" x14ac:dyDescent="0.2">
      <c r="O50143" s="223"/>
    </row>
    <row r="50144" spans="15:15" x14ac:dyDescent="0.2">
      <c r="O50144" s="223"/>
    </row>
    <row r="50145" spans="15:15" x14ac:dyDescent="0.2">
      <c r="O50145" s="223"/>
    </row>
    <row r="50146" spans="15:15" x14ac:dyDescent="0.2">
      <c r="O50146" s="223"/>
    </row>
    <row r="50147" spans="15:15" x14ac:dyDescent="0.2">
      <c r="O50147" s="223"/>
    </row>
    <row r="50148" spans="15:15" x14ac:dyDescent="0.2">
      <c r="O50148" s="223"/>
    </row>
    <row r="50149" spans="15:15" x14ac:dyDescent="0.2">
      <c r="O50149" s="223"/>
    </row>
    <row r="50150" spans="15:15" x14ac:dyDescent="0.2">
      <c r="O50150" s="223"/>
    </row>
    <row r="50151" spans="15:15" x14ac:dyDescent="0.2">
      <c r="O50151" s="223"/>
    </row>
    <row r="50152" spans="15:15" x14ac:dyDescent="0.2">
      <c r="O50152" s="223"/>
    </row>
    <row r="50153" spans="15:15" x14ac:dyDescent="0.2">
      <c r="O50153" s="223"/>
    </row>
    <row r="50154" spans="15:15" x14ac:dyDescent="0.2">
      <c r="O50154" s="223"/>
    </row>
    <row r="50155" spans="15:15" x14ac:dyDescent="0.2">
      <c r="O50155" s="223"/>
    </row>
    <row r="50156" spans="15:15" x14ac:dyDescent="0.2">
      <c r="O50156" s="223"/>
    </row>
    <row r="50157" spans="15:15" x14ac:dyDescent="0.2">
      <c r="O50157" s="223"/>
    </row>
    <row r="50158" spans="15:15" x14ac:dyDescent="0.2">
      <c r="O50158" s="223"/>
    </row>
    <row r="50159" spans="15:15" x14ac:dyDescent="0.2">
      <c r="O50159" s="223"/>
    </row>
    <row r="50160" spans="15:15" x14ac:dyDescent="0.2">
      <c r="O50160" s="223"/>
    </row>
    <row r="50161" spans="15:15" x14ac:dyDescent="0.2">
      <c r="O50161" s="223"/>
    </row>
    <row r="50162" spans="15:15" x14ac:dyDescent="0.2">
      <c r="O50162" s="223"/>
    </row>
    <row r="50163" spans="15:15" x14ac:dyDescent="0.2">
      <c r="O50163" s="223"/>
    </row>
    <row r="50164" spans="15:15" x14ac:dyDescent="0.2">
      <c r="O50164" s="223"/>
    </row>
    <row r="50165" spans="15:15" x14ac:dyDescent="0.2">
      <c r="O50165" s="223"/>
    </row>
    <row r="50166" spans="15:15" x14ac:dyDescent="0.2">
      <c r="O50166" s="223"/>
    </row>
    <row r="50167" spans="15:15" x14ac:dyDescent="0.2">
      <c r="O50167" s="223"/>
    </row>
    <row r="50168" spans="15:15" x14ac:dyDescent="0.2">
      <c r="O50168" s="223"/>
    </row>
    <row r="50169" spans="15:15" x14ac:dyDescent="0.2">
      <c r="O50169" s="223"/>
    </row>
    <row r="50170" spans="15:15" x14ac:dyDescent="0.2">
      <c r="O50170" s="223"/>
    </row>
    <row r="50171" spans="15:15" x14ac:dyDescent="0.2">
      <c r="O50171" s="223"/>
    </row>
    <row r="50172" spans="15:15" x14ac:dyDescent="0.2">
      <c r="O50172" s="223"/>
    </row>
    <row r="50173" spans="15:15" x14ac:dyDescent="0.2">
      <c r="O50173" s="223"/>
    </row>
    <row r="50174" spans="15:15" x14ac:dyDescent="0.2">
      <c r="O50174" s="223"/>
    </row>
    <row r="50175" spans="15:15" x14ac:dyDescent="0.2">
      <c r="O50175" s="223"/>
    </row>
    <row r="50176" spans="15:15" x14ac:dyDescent="0.2">
      <c r="O50176" s="223"/>
    </row>
    <row r="50177" spans="15:15" x14ac:dyDescent="0.2">
      <c r="O50177" s="223"/>
    </row>
    <row r="50178" spans="15:15" x14ac:dyDescent="0.2">
      <c r="O50178" s="223"/>
    </row>
    <row r="50179" spans="15:15" x14ac:dyDescent="0.2">
      <c r="O50179" s="223"/>
    </row>
    <row r="50180" spans="15:15" x14ac:dyDescent="0.2">
      <c r="O50180" s="223"/>
    </row>
    <row r="50181" spans="15:15" x14ac:dyDescent="0.2">
      <c r="O50181" s="223"/>
    </row>
    <row r="50182" spans="15:15" x14ac:dyDescent="0.2">
      <c r="O50182" s="223"/>
    </row>
    <row r="50183" spans="15:15" x14ac:dyDescent="0.2">
      <c r="O50183" s="223"/>
    </row>
    <row r="50184" spans="15:15" x14ac:dyDescent="0.2">
      <c r="O50184" s="223"/>
    </row>
    <row r="50185" spans="15:15" x14ac:dyDescent="0.2">
      <c r="O50185" s="223"/>
    </row>
    <row r="50186" spans="15:15" x14ac:dyDescent="0.2">
      <c r="O50186" s="223"/>
    </row>
    <row r="50187" spans="15:15" x14ac:dyDescent="0.2">
      <c r="O50187" s="223"/>
    </row>
    <row r="50188" spans="15:15" x14ac:dyDescent="0.2">
      <c r="O50188" s="223"/>
    </row>
    <row r="50189" spans="15:15" x14ac:dyDescent="0.2">
      <c r="O50189" s="223"/>
    </row>
    <row r="50190" spans="15:15" x14ac:dyDescent="0.2">
      <c r="O50190" s="223"/>
    </row>
    <row r="50191" spans="15:15" x14ac:dyDescent="0.2">
      <c r="O50191" s="223"/>
    </row>
    <row r="50192" spans="15:15" x14ac:dyDescent="0.2">
      <c r="O50192" s="223"/>
    </row>
    <row r="50193" spans="15:15" x14ac:dyDescent="0.2">
      <c r="O50193" s="223"/>
    </row>
    <row r="50194" spans="15:15" x14ac:dyDescent="0.2">
      <c r="O50194" s="223"/>
    </row>
    <row r="50195" spans="15:15" x14ac:dyDescent="0.2">
      <c r="O50195" s="223"/>
    </row>
    <row r="50196" spans="15:15" x14ac:dyDescent="0.2">
      <c r="O50196" s="223"/>
    </row>
    <row r="50197" spans="15:15" x14ac:dyDescent="0.2">
      <c r="O50197" s="223"/>
    </row>
    <row r="50198" spans="15:15" x14ac:dyDescent="0.2">
      <c r="O50198" s="223"/>
    </row>
    <row r="50199" spans="15:15" x14ac:dyDescent="0.2">
      <c r="O50199" s="223"/>
    </row>
    <row r="50200" spans="15:15" x14ac:dyDescent="0.2">
      <c r="O50200" s="223"/>
    </row>
    <row r="50201" spans="15:15" x14ac:dyDescent="0.2">
      <c r="O50201" s="223"/>
    </row>
    <row r="50202" spans="15:15" x14ac:dyDescent="0.2">
      <c r="O50202" s="223"/>
    </row>
    <row r="50203" spans="15:15" x14ac:dyDescent="0.2">
      <c r="O50203" s="223"/>
    </row>
    <row r="50204" spans="15:15" x14ac:dyDescent="0.2">
      <c r="O50204" s="223"/>
    </row>
    <row r="50205" spans="15:15" x14ac:dyDescent="0.2">
      <c r="O50205" s="223"/>
    </row>
    <row r="50206" spans="15:15" x14ac:dyDescent="0.2">
      <c r="O50206" s="223"/>
    </row>
    <row r="50207" spans="15:15" x14ac:dyDescent="0.2">
      <c r="O50207" s="223"/>
    </row>
    <row r="50208" spans="15:15" x14ac:dyDescent="0.2">
      <c r="O50208" s="223"/>
    </row>
    <row r="50209" spans="15:15" x14ac:dyDescent="0.2">
      <c r="O50209" s="223"/>
    </row>
    <row r="50210" spans="15:15" x14ac:dyDescent="0.2">
      <c r="O50210" s="223"/>
    </row>
    <row r="50211" spans="15:15" x14ac:dyDescent="0.2">
      <c r="O50211" s="223"/>
    </row>
    <row r="50212" spans="15:15" x14ac:dyDescent="0.2">
      <c r="O50212" s="223"/>
    </row>
    <row r="50213" spans="15:15" x14ac:dyDescent="0.2">
      <c r="O50213" s="223"/>
    </row>
    <row r="50214" spans="15:15" x14ac:dyDescent="0.2">
      <c r="O50214" s="223"/>
    </row>
    <row r="50215" spans="15:15" x14ac:dyDescent="0.2">
      <c r="O50215" s="223"/>
    </row>
    <row r="50216" spans="15:15" x14ac:dyDescent="0.2">
      <c r="O50216" s="223"/>
    </row>
    <row r="50217" spans="15:15" x14ac:dyDescent="0.2">
      <c r="O50217" s="223"/>
    </row>
    <row r="50218" spans="15:15" x14ac:dyDescent="0.2">
      <c r="O50218" s="223"/>
    </row>
    <row r="50219" spans="15:15" x14ac:dyDescent="0.2">
      <c r="O50219" s="223"/>
    </row>
    <row r="50220" spans="15:15" x14ac:dyDescent="0.2">
      <c r="O50220" s="223"/>
    </row>
    <row r="50221" spans="15:15" x14ac:dyDescent="0.2">
      <c r="O50221" s="223"/>
    </row>
    <row r="50222" spans="15:15" x14ac:dyDescent="0.2">
      <c r="O50222" s="223"/>
    </row>
    <row r="50223" spans="15:15" x14ac:dyDescent="0.2">
      <c r="O50223" s="223"/>
    </row>
    <row r="50224" spans="15:15" x14ac:dyDescent="0.2">
      <c r="O50224" s="223"/>
    </row>
    <row r="50225" spans="15:15" x14ac:dyDescent="0.2">
      <c r="O50225" s="223"/>
    </row>
    <row r="50226" spans="15:15" x14ac:dyDescent="0.2">
      <c r="O50226" s="223"/>
    </row>
    <row r="50227" spans="15:15" x14ac:dyDescent="0.2">
      <c r="O50227" s="223"/>
    </row>
    <row r="50228" spans="15:15" x14ac:dyDescent="0.2">
      <c r="O50228" s="223"/>
    </row>
    <row r="50229" spans="15:15" x14ac:dyDescent="0.2">
      <c r="O50229" s="223"/>
    </row>
    <row r="50230" spans="15:15" x14ac:dyDescent="0.2">
      <c r="O50230" s="223"/>
    </row>
    <row r="50231" spans="15:15" x14ac:dyDescent="0.2">
      <c r="O50231" s="223"/>
    </row>
    <row r="50232" spans="15:15" x14ac:dyDescent="0.2">
      <c r="O50232" s="223"/>
    </row>
    <row r="50233" spans="15:15" x14ac:dyDescent="0.2">
      <c r="O50233" s="223"/>
    </row>
    <row r="50234" spans="15:15" x14ac:dyDescent="0.2">
      <c r="O50234" s="223"/>
    </row>
    <row r="50235" spans="15:15" x14ac:dyDescent="0.2">
      <c r="O50235" s="223"/>
    </row>
    <row r="50236" spans="15:15" x14ac:dyDescent="0.2">
      <c r="O50236" s="223"/>
    </row>
    <row r="50237" spans="15:15" x14ac:dyDescent="0.2">
      <c r="O50237" s="223"/>
    </row>
    <row r="50238" spans="15:15" x14ac:dyDescent="0.2">
      <c r="O50238" s="223"/>
    </row>
    <row r="50239" spans="15:15" x14ac:dyDescent="0.2">
      <c r="O50239" s="223"/>
    </row>
    <row r="50240" spans="15:15" x14ac:dyDescent="0.2">
      <c r="O50240" s="223"/>
    </row>
    <row r="50241" spans="15:15" x14ac:dyDescent="0.2">
      <c r="O50241" s="223"/>
    </row>
    <row r="50242" spans="15:15" x14ac:dyDescent="0.2">
      <c r="O50242" s="223"/>
    </row>
    <row r="50243" spans="15:15" x14ac:dyDescent="0.2">
      <c r="O50243" s="223"/>
    </row>
    <row r="50244" spans="15:15" x14ac:dyDescent="0.2">
      <c r="O50244" s="223"/>
    </row>
    <row r="50245" spans="15:15" x14ac:dyDescent="0.2">
      <c r="O50245" s="223"/>
    </row>
    <row r="50246" spans="15:15" x14ac:dyDescent="0.2">
      <c r="O50246" s="223"/>
    </row>
    <row r="50247" spans="15:15" x14ac:dyDescent="0.2">
      <c r="O50247" s="223"/>
    </row>
    <row r="50248" spans="15:15" x14ac:dyDescent="0.2">
      <c r="O50248" s="223"/>
    </row>
    <row r="50249" spans="15:15" x14ac:dyDescent="0.2">
      <c r="O50249" s="223"/>
    </row>
    <row r="50250" spans="15:15" x14ac:dyDescent="0.2">
      <c r="O50250" s="223"/>
    </row>
    <row r="50251" spans="15:15" x14ac:dyDescent="0.2">
      <c r="O50251" s="223"/>
    </row>
    <row r="50252" spans="15:15" x14ac:dyDescent="0.2">
      <c r="O50252" s="223"/>
    </row>
    <row r="50253" spans="15:15" x14ac:dyDescent="0.2">
      <c r="O50253" s="223"/>
    </row>
    <row r="50254" spans="15:15" x14ac:dyDescent="0.2">
      <c r="O50254" s="223"/>
    </row>
    <row r="50255" spans="15:15" x14ac:dyDescent="0.2">
      <c r="O50255" s="223"/>
    </row>
    <row r="50256" spans="15:15" x14ac:dyDescent="0.2">
      <c r="O50256" s="223"/>
    </row>
    <row r="50257" spans="15:15" x14ac:dyDescent="0.2">
      <c r="O50257" s="223"/>
    </row>
    <row r="50258" spans="15:15" x14ac:dyDescent="0.2">
      <c r="O50258" s="223"/>
    </row>
    <row r="50259" spans="15:15" x14ac:dyDescent="0.2">
      <c r="O50259" s="223"/>
    </row>
    <row r="50260" spans="15:15" x14ac:dyDescent="0.2">
      <c r="O50260" s="223"/>
    </row>
    <row r="50261" spans="15:15" x14ac:dyDescent="0.2">
      <c r="O50261" s="223"/>
    </row>
    <row r="50262" spans="15:15" x14ac:dyDescent="0.2">
      <c r="O50262" s="223"/>
    </row>
    <row r="50263" spans="15:15" x14ac:dyDescent="0.2">
      <c r="O50263" s="223"/>
    </row>
    <row r="50264" spans="15:15" x14ac:dyDescent="0.2">
      <c r="O50264" s="223"/>
    </row>
    <row r="50265" spans="15:15" x14ac:dyDescent="0.2">
      <c r="O50265" s="223"/>
    </row>
    <row r="50266" spans="15:15" x14ac:dyDescent="0.2">
      <c r="O50266" s="223"/>
    </row>
    <row r="50267" spans="15:15" x14ac:dyDescent="0.2">
      <c r="O50267" s="223"/>
    </row>
    <row r="50268" spans="15:15" x14ac:dyDescent="0.2">
      <c r="O50268" s="223"/>
    </row>
    <row r="50269" spans="15:15" x14ac:dyDescent="0.2">
      <c r="O50269" s="223"/>
    </row>
    <row r="50270" spans="15:15" x14ac:dyDescent="0.2">
      <c r="O50270" s="223"/>
    </row>
    <row r="50271" spans="15:15" x14ac:dyDescent="0.2">
      <c r="O50271" s="223"/>
    </row>
    <row r="50272" spans="15:15" x14ac:dyDescent="0.2">
      <c r="O50272" s="223"/>
    </row>
    <row r="50273" spans="15:15" x14ac:dyDescent="0.2">
      <c r="O50273" s="223"/>
    </row>
    <row r="50274" spans="15:15" x14ac:dyDescent="0.2">
      <c r="O50274" s="223"/>
    </row>
    <row r="50275" spans="15:15" x14ac:dyDescent="0.2">
      <c r="O50275" s="223"/>
    </row>
    <row r="50276" spans="15:15" x14ac:dyDescent="0.2">
      <c r="O50276" s="223"/>
    </row>
    <row r="50277" spans="15:15" x14ac:dyDescent="0.2">
      <c r="O50277" s="223"/>
    </row>
    <row r="50278" spans="15:15" x14ac:dyDescent="0.2">
      <c r="O50278" s="223"/>
    </row>
    <row r="50279" spans="15:15" x14ac:dyDescent="0.2">
      <c r="O50279" s="223"/>
    </row>
    <row r="50280" spans="15:15" x14ac:dyDescent="0.2">
      <c r="O50280" s="223"/>
    </row>
    <row r="50281" spans="15:15" x14ac:dyDescent="0.2">
      <c r="O50281" s="223"/>
    </row>
    <row r="50282" spans="15:15" x14ac:dyDescent="0.2">
      <c r="O50282" s="223"/>
    </row>
    <row r="50283" spans="15:15" x14ac:dyDescent="0.2">
      <c r="O50283" s="223"/>
    </row>
    <row r="50284" spans="15:15" x14ac:dyDescent="0.2">
      <c r="O50284" s="223"/>
    </row>
    <row r="50285" spans="15:15" x14ac:dyDescent="0.2">
      <c r="O50285" s="223"/>
    </row>
    <row r="50286" spans="15:15" x14ac:dyDescent="0.2">
      <c r="O50286" s="223"/>
    </row>
    <row r="50287" spans="15:15" x14ac:dyDescent="0.2">
      <c r="O50287" s="223"/>
    </row>
    <row r="50288" spans="15:15" x14ac:dyDescent="0.2">
      <c r="O50288" s="223"/>
    </row>
    <row r="50289" spans="15:15" x14ac:dyDescent="0.2">
      <c r="O50289" s="223"/>
    </row>
    <row r="50290" spans="15:15" x14ac:dyDescent="0.2">
      <c r="O50290" s="223"/>
    </row>
    <row r="50291" spans="15:15" x14ac:dyDescent="0.2">
      <c r="O50291" s="223"/>
    </row>
    <row r="50292" spans="15:15" x14ac:dyDescent="0.2">
      <c r="O50292" s="223"/>
    </row>
    <row r="50293" spans="15:15" x14ac:dyDescent="0.2">
      <c r="O50293" s="223"/>
    </row>
    <row r="50294" spans="15:15" x14ac:dyDescent="0.2">
      <c r="O50294" s="223"/>
    </row>
    <row r="50295" spans="15:15" x14ac:dyDescent="0.2">
      <c r="O50295" s="223"/>
    </row>
    <row r="50296" spans="15:15" x14ac:dyDescent="0.2">
      <c r="O50296" s="223"/>
    </row>
    <row r="50297" spans="15:15" x14ac:dyDescent="0.2">
      <c r="O50297" s="223"/>
    </row>
    <row r="50298" spans="15:15" x14ac:dyDescent="0.2">
      <c r="O50298" s="223"/>
    </row>
    <row r="50299" spans="15:15" x14ac:dyDescent="0.2">
      <c r="O50299" s="223"/>
    </row>
    <row r="50300" spans="15:15" x14ac:dyDescent="0.2">
      <c r="O50300" s="223"/>
    </row>
    <row r="50301" spans="15:15" x14ac:dyDescent="0.2">
      <c r="O50301" s="223"/>
    </row>
    <row r="50302" spans="15:15" x14ac:dyDescent="0.2">
      <c r="O50302" s="223"/>
    </row>
    <row r="50303" spans="15:15" x14ac:dyDescent="0.2">
      <c r="O50303" s="223"/>
    </row>
    <row r="50304" spans="15:15" x14ac:dyDescent="0.2">
      <c r="O50304" s="223"/>
    </row>
    <row r="50305" spans="15:15" x14ac:dyDescent="0.2">
      <c r="O50305" s="223"/>
    </row>
    <row r="50306" spans="15:15" x14ac:dyDescent="0.2">
      <c r="O50306" s="223"/>
    </row>
    <row r="50307" spans="15:15" x14ac:dyDescent="0.2">
      <c r="O50307" s="223"/>
    </row>
    <row r="50308" spans="15:15" x14ac:dyDescent="0.2">
      <c r="O50308" s="223"/>
    </row>
    <row r="50309" spans="15:15" x14ac:dyDescent="0.2">
      <c r="O50309" s="223"/>
    </row>
    <row r="50310" spans="15:15" x14ac:dyDescent="0.2">
      <c r="O50310" s="223"/>
    </row>
    <row r="50311" spans="15:15" x14ac:dyDescent="0.2">
      <c r="O50311" s="223"/>
    </row>
    <row r="50312" spans="15:15" x14ac:dyDescent="0.2">
      <c r="O50312" s="223"/>
    </row>
    <row r="50313" spans="15:15" x14ac:dyDescent="0.2">
      <c r="O50313" s="223"/>
    </row>
    <row r="50314" spans="15:15" x14ac:dyDescent="0.2">
      <c r="O50314" s="223"/>
    </row>
    <row r="50315" spans="15:15" x14ac:dyDescent="0.2">
      <c r="O50315" s="223"/>
    </row>
    <row r="50316" spans="15:15" x14ac:dyDescent="0.2">
      <c r="O50316" s="223"/>
    </row>
    <row r="50317" spans="15:15" x14ac:dyDescent="0.2">
      <c r="O50317" s="223"/>
    </row>
    <row r="50318" spans="15:15" x14ac:dyDescent="0.2">
      <c r="O50318" s="223"/>
    </row>
    <row r="50319" spans="15:15" x14ac:dyDescent="0.2">
      <c r="O50319" s="223"/>
    </row>
    <row r="50320" spans="15:15" x14ac:dyDescent="0.2">
      <c r="O50320" s="223"/>
    </row>
    <row r="50321" spans="15:15" x14ac:dyDescent="0.2">
      <c r="O50321" s="223"/>
    </row>
    <row r="50322" spans="15:15" x14ac:dyDescent="0.2">
      <c r="O50322" s="223"/>
    </row>
    <row r="50323" spans="15:15" x14ac:dyDescent="0.2">
      <c r="O50323" s="223"/>
    </row>
    <row r="50324" spans="15:15" x14ac:dyDescent="0.2">
      <c r="O50324" s="223"/>
    </row>
    <row r="50325" spans="15:15" x14ac:dyDescent="0.2">
      <c r="O50325" s="223"/>
    </row>
    <row r="50326" spans="15:15" x14ac:dyDescent="0.2">
      <c r="O50326" s="223"/>
    </row>
    <row r="50327" spans="15:15" x14ac:dyDescent="0.2">
      <c r="O50327" s="223"/>
    </row>
    <row r="50328" spans="15:15" x14ac:dyDescent="0.2">
      <c r="O50328" s="223"/>
    </row>
    <row r="50329" spans="15:15" x14ac:dyDescent="0.2">
      <c r="O50329" s="223"/>
    </row>
    <row r="50330" spans="15:15" x14ac:dyDescent="0.2">
      <c r="O50330" s="223"/>
    </row>
    <row r="50331" spans="15:15" x14ac:dyDescent="0.2">
      <c r="O50331" s="223"/>
    </row>
    <row r="50332" spans="15:15" x14ac:dyDescent="0.2">
      <c r="O50332" s="223"/>
    </row>
    <row r="50333" spans="15:15" x14ac:dyDescent="0.2">
      <c r="O50333" s="223"/>
    </row>
    <row r="50334" spans="15:15" x14ac:dyDescent="0.2">
      <c r="O50334" s="223"/>
    </row>
    <row r="50335" spans="15:15" x14ac:dyDescent="0.2">
      <c r="O50335" s="223"/>
    </row>
    <row r="50336" spans="15:15" x14ac:dyDescent="0.2">
      <c r="O50336" s="223"/>
    </row>
    <row r="50337" spans="15:15" x14ac:dyDescent="0.2">
      <c r="O50337" s="223"/>
    </row>
    <row r="50338" spans="15:15" x14ac:dyDescent="0.2">
      <c r="O50338" s="223"/>
    </row>
    <row r="50339" spans="15:15" x14ac:dyDescent="0.2">
      <c r="O50339" s="223"/>
    </row>
    <row r="50340" spans="15:15" x14ac:dyDescent="0.2">
      <c r="O50340" s="223"/>
    </row>
    <row r="50341" spans="15:15" x14ac:dyDescent="0.2">
      <c r="O50341" s="223"/>
    </row>
    <row r="50342" spans="15:15" x14ac:dyDescent="0.2">
      <c r="O50342" s="223"/>
    </row>
    <row r="50343" spans="15:15" x14ac:dyDescent="0.2">
      <c r="O50343" s="223"/>
    </row>
    <row r="50344" spans="15:15" x14ac:dyDescent="0.2">
      <c r="O50344" s="223"/>
    </row>
    <row r="50345" spans="15:15" x14ac:dyDescent="0.2">
      <c r="O50345" s="223"/>
    </row>
    <row r="50346" spans="15:15" x14ac:dyDescent="0.2">
      <c r="O50346" s="223"/>
    </row>
    <row r="50347" spans="15:15" x14ac:dyDescent="0.2">
      <c r="O50347" s="223"/>
    </row>
    <row r="50348" spans="15:15" x14ac:dyDescent="0.2">
      <c r="O50348" s="223"/>
    </row>
    <row r="50349" spans="15:15" x14ac:dyDescent="0.2">
      <c r="O50349" s="223"/>
    </row>
    <row r="50350" spans="15:15" x14ac:dyDescent="0.2">
      <c r="O50350" s="223"/>
    </row>
    <row r="50351" spans="15:15" x14ac:dyDescent="0.2">
      <c r="O50351" s="223"/>
    </row>
    <row r="50352" spans="15:15" x14ac:dyDescent="0.2">
      <c r="O50352" s="223"/>
    </row>
    <row r="50353" spans="15:15" x14ac:dyDescent="0.2">
      <c r="O50353" s="223"/>
    </row>
    <row r="50354" spans="15:15" x14ac:dyDescent="0.2">
      <c r="O50354" s="223"/>
    </row>
    <row r="50355" spans="15:15" x14ac:dyDescent="0.2">
      <c r="O50355" s="223"/>
    </row>
    <row r="50356" spans="15:15" x14ac:dyDescent="0.2">
      <c r="O50356" s="223"/>
    </row>
    <row r="50357" spans="15:15" x14ac:dyDescent="0.2">
      <c r="O50357" s="223"/>
    </row>
    <row r="50358" spans="15:15" x14ac:dyDescent="0.2">
      <c r="O50358" s="223"/>
    </row>
    <row r="50359" spans="15:15" x14ac:dyDescent="0.2">
      <c r="O50359" s="223"/>
    </row>
    <row r="50360" spans="15:15" x14ac:dyDescent="0.2">
      <c r="O50360" s="223"/>
    </row>
    <row r="50361" spans="15:15" x14ac:dyDescent="0.2">
      <c r="O50361" s="223"/>
    </row>
    <row r="50362" spans="15:15" x14ac:dyDescent="0.2">
      <c r="O50362" s="223"/>
    </row>
    <row r="50363" spans="15:15" x14ac:dyDescent="0.2">
      <c r="O50363" s="223"/>
    </row>
    <row r="50364" spans="15:15" x14ac:dyDescent="0.2">
      <c r="O50364" s="223"/>
    </row>
    <row r="50365" spans="15:15" x14ac:dyDescent="0.2">
      <c r="O50365" s="223"/>
    </row>
    <row r="50366" spans="15:15" x14ac:dyDescent="0.2">
      <c r="O50366" s="223"/>
    </row>
    <row r="50367" spans="15:15" x14ac:dyDescent="0.2">
      <c r="O50367" s="223"/>
    </row>
    <row r="50368" spans="15:15" x14ac:dyDescent="0.2">
      <c r="O50368" s="223"/>
    </row>
    <row r="50369" spans="15:15" x14ac:dyDescent="0.2">
      <c r="O50369" s="223"/>
    </row>
    <row r="50370" spans="15:15" x14ac:dyDescent="0.2">
      <c r="O50370" s="223"/>
    </row>
    <row r="50371" spans="15:15" x14ac:dyDescent="0.2">
      <c r="O50371" s="223"/>
    </row>
    <row r="50372" spans="15:15" x14ac:dyDescent="0.2">
      <c r="O50372" s="223"/>
    </row>
    <row r="50373" spans="15:15" x14ac:dyDescent="0.2">
      <c r="O50373" s="223"/>
    </row>
    <row r="50374" spans="15:15" x14ac:dyDescent="0.2">
      <c r="O50374" s="223"/>
    </row>
    <row r="50375" spans="15:15" x14ac:dyDescent="0.2">
      <c r="O50375" s="223"/>
    </row>
    <row r="50376" spans="15:15" x14ac:dyDescent="0.2">
      <c r="O50376" s="223"/>
    </row>
    <row r="50377" spans="15:15" x14ac:dyDescent="0.2">
      <c r="O50377" s="223"/>
    </row>
    <row r="50378" spans="15:15" x14ac:dyDescent="0.2">
      <c r="O50378" s="223"/>
    </row>
    <row r="50379" spans="15:15" x14ac:dyDescent="0.2">
      <c r="O50379" s="223"/>
    </row>
    <row r="50380" spans="15:15" x14ac:dyDescent="0.2">
      <c r="O50380" s="223"/>
    </row>
    <row r="50381" spans="15:15" x14ac:dyDescent="0.2">
      <c r="O50381" s="223"/>
    </row>
    <row r="50382" spans="15:15" x14ac:dyDescent="0.2">
      <c r="O50382" s="223"/>
    </row>
    <row r="50383" spans="15:15" x14ac:dyDescent="0.2">
      <c r="O50383" s="223"/>
    </row>
    <row r="50384" spans="15:15" x14ac:dyDescent="0.2">
      <c r="O50384" s="223"/>
    </row>
    <row r="50385" spans="15:15" x14ac:dyDescent="0.2">
      <c r="O50385" s="223"/>
    </row>
    <row r="50386" spans="15:15" x14ac:dyDescent="0.2">
      <c r="O50386" s="223"/>
    </row>
    <row r="50387" spans="15:15" x14ac:dyDescent="0.2">
      <c r="O50387" s="223"/>
    </row>
    <row r="50388" spans="15:15" x14ac:dyDescent="0.2">
      <c r="O50388" s="223"/>
    </row>
    <row r="50389" spans="15:15" x14ac:dyDescent="0.2">
      <c r="O50389" s="223"/>
    </row>
    <row r="50390" spans="15:15" x14ac:dyDescent="0.2">
      <c r="O50390" s="223"/>
    </row>
    <row r="50391" spans="15:15" x14ac:dyDescent="0.2">
      <c r="O50391" s="223"/>
    </row>
    <row r="50392" spans="15:15" x14ac:dyDescent="0.2">
      <c r="O50392" s="223"/>
    </row>
    <row r="50393" spans="15:15" x14ac:dyDescent="0.2">
      <c r="O50393" s="223"/>
    </row>
    <row r="50394" spans="15:15" x14ac:dyDescent="0.2">
      <c r="O50394" s="223"/>
    </row>
    <row r="50395" spans="15:15" x14ac:dyDescent="0.2">
      <c r="O50395" s="223"/>
    </row>
    <row r="50396" spans="15:15" x14ac:dyDescent="0.2">
      <c r="O50396" s="223"/>
    </row>
    <row r="50397" spans="15:15" x14ac:dyDescent="0.2">
      <c r="O50397" s="223"/>
    </row>
    <row r="50398" spans="15:15" x14ac:dyDescent="0.2">
      <c r="O50398" s="223"/>
    </row>
    <row r="50399" spans="15:15" x14ac:dyDescent="0.2">
      <c r="O50399" s="223"/>
    </row>
    <row r="50400" spans="15:15" x14ac:dyDescent="0.2">
      <c r="O50400" s="223"/>
    </row>
    <row r="50401" spans="15:15" x14ac:dyDescent="0.2">
      <c r="O50401" s="223"/>
    </row>
    <row r="50402" spans="15:15" x14ac:dyDescent="0.2">
      <c r="O50402" s="223"/>
    </row>
    <row r="50403" spans="15:15" x14ac:dyDescent="0.2">
      <c r="O50403" s="223"/>
    </row>
    <row r="50404" spans="15:15" x14ac:dyDescent="0.2">
      <c r="O50404" s="223"/>
    </row>
    <row r="50405" spans="15:15" x14ac:dyDescent="0.2">
      <c r="O50405" s="223"/>
    </row>
    <row r="50406" spans="15:15" x14ac:dyDescent="0.2">
      <c r="O50406" s="223"/>
    </row>
    <row r="50407" spans="15:15" x14ac:dyDescent="0.2">
      <c r="O50407" s="223"/>
    </row>
    <row r="50408" spans="15:15" x14ac:dyDescent="0.2">
      <c r="O50408" s="223"/>
    </row>
    <row r="50409" spans="15:15" x14ac:dyDescent="0.2">
      <c r="O50409" s="223"/>
    </row>
    <row r="50410" spans="15:15" x14ac:dyDescent="0.2">
      <c r="O50410" s="223"/>
    </row>
    <row r="50411" spans="15:15" x14ac:dyDescent="0.2">
      <c r="O50411" s="223"/>
    </row>
    <row r="50412" spans="15:15" x14ac:dyDescent="0.2">
      <c r="O50412" s="223"/>
    </row>
    <row r="50413" spans="15:15" x14ac:dyDescent="0.2">
      <c r="O50413" s="223"/>
    </row>
    <row r="50414" spans="15:15" x14ac:dyDescent="0.2">
      <c r="O50414" s="223"/>
    </row>
    <row r="50415" spans="15:15" x14ac:dyDescent="0.2">
      <c r="O50415" s="223"/>
    </row>
    <row r="50416" spans="15:15" x14ac:dyDescent="0.2">
      <c r="O50416" s="223"/>
    </row>
    <row r="50417" spans="15:15" x14ac:dyDescent="0.2">
      <c r="O50417" s="223"/>
    </row>
    <row r="50418" spans="15:15" x14ac:dyDescent="0.2">
      <c r="O50418" s="223"/>
    </row>
    <row r="50419" spans="15:15" x14ac:dyDescent="0.2">
      <c r="O50419" s="223"/>
    </row>
    <row r="50420" spans="15:15" x14ac:dyDescent="0.2">
      <c r="O50420" s="223"/>
    </row>
    <row r="50421" spans="15:15" x14ac:dyDescent="0.2">
      <c r="O50421" s="223"/>
    </row>
    <row r="50422" spans="15:15" x14ac:dyDescent="0.2">
      <c r="O50422" s="223"/>
    </row>
    <row r="50423" spans="15:15" x14ac:dyDescent="0.2">
      <c r="O50423" s="223"/>
    </row>
    <row r="50424" spans="15:15" x14ac:dyDescent="0.2">
      <c r="O50424" s="223"/>
    </row>
    <row r="50425" spans="15:15" x14ac:dyDescent="0.2">
      <c r="O50425" s="223"/>
    </row>
    <row r="50426" spans="15:15" x14ac:dyDescent="0.2">
      <c r="O50426" s="223"/>
    </row>
    <row r="50427" spans="15:15" x14ac:dyDescent="0.2">
      <c r="O50427" s="223"/>
    </row>
    <row r="50428" spans="15:15" x14ac:dyDescent="0.2">
      <c r="O50428" s="223"/>
    </row>
    <row r="50429" spans="15:15" x14ac:dyDescent="0.2">
      <c r="O50429" s="223"/>
    </row>
    <row r="50430" spans="15:15" x14ac:dyDescent="0.2">
      <c r="O50430" s="223"/>
    </row>
    <row r="50431" spans="15:15" x14ac:dyDescent="0.2">
      <c r="O50431" s="223"/>
    </row>
    <row r="50432" spans="15:15" x14ac:dyDescent="0.2">
      <c r="O50432" s="223"/>
    </row>
    <row r="50433" spans="15:15" x14ac:dyDescent="0.2">
      <c r="O50433" s="223"/>
    </row>
    <row r="50434" spans="15:15" x14ac:dyDescent="0.2">
      <c r="O50434" s="223"/>
    </row>
    <row r="50435" spans="15:15" x14ac:dyDescent="0.2">
      <c r="O50435" s="223"/>
    </row>
    <row r="50436" spans="15:15" x14ac:dyDescent="0.2">
      <c r="O50436" s="223"/>
    </row>
    <row r="50437" spans="15:15" x14ac:dyDescent="0.2">
      <c r="O50437" s="223"/>
    </row>
    <row r="50438" spans="15:15" x14ac:dyDescent="0.2">
      <c r="O50438" s="223"/>
    </row>
    <row r="50439" spans="15:15" x14ac:dyDescent="0.2">
      <c r="O50439" s="223"/>
    </row>
    <row r="50440" spans="15:15" x14ac:dyDescent="0.2">
      <c r="O50440" s="223"/>
    </row>
    <row r="50441" spans="15:15" x14ac:dyDescent="0.2">
      <c r="O50441" s="223"/>
    </row>
    <row r="50442" spans="15:15" x14ac:dyDescent="0.2">
      <c r="O50442" s="223"/>
    </row>
    <row r="50443" spans="15:15" x14ac:dyDescent="0.2">
      <c r="O50443" s="223"/>
    </row>
    <row r="50444" spans="15:15" x14ac:dyDescent="0.2">
      <c r="O50444" s="223"/>
    </row>
    <row r="50445" spans="15:15" x14ac:dyDescent="0.2">
      <c r="O50445" s="223"/>
    </row>
    <row r="50446" spans="15:15" x14ac:dyDescent="0.2">
      <c r="O50446" s="223"/>
    </row>
    <row r="50447" spans="15:15" x14ac:dyDescent="0.2">
      <c r="O50447" s="223"/>
    </row>
    <row r="50448" spans="15:15" x14ac:dyDescent="0.2">
      <c r="O50448" s="223"/>
    </row>
    <row r="50449" spans="15:15" x14ac:dyDescent="0.2">
      <c r="O50449" s="223"/>
    </row>
    <row r="50450" spans="15:15" x14ac:dyDescent="0.2">
      <c r="O50450" s="223"/>
    </row>
    <row r="50451" spans="15:15" x14ac:dyDescent="0.2">
      <c r="O50451" s="223"/>
    </row>
    <row r="50452" spans="15:15" x14ac:dyDescent="0.2">
      <c r="O50452" s="223"/>
    </row>
    <row r="50453" spans="15:15" x14ac:dyDescent="0.2">
      <c r="O50453" s="223"/>
    </row>
    <row r="50454" spans="15:15" x14ac:dyDescent="0.2">
      <c r="O50454" s="223"/>
    </row>
    <row r="50455" spans="15:15" x14ac:dyDescent="0.2">
      <c r="O50455" s="223"/>
    </row>
    <row r="50456" spans="15:15" x14ac:dyDescent="0.2">
      <c r="O50456" s="223"/>
    </row>
    <row r="50457" spans="15:15" x14ac:dyDescent="0.2">
      <c r="O50457" s="223"/>
    </row>
    <row r="50458" spans="15:15" x14ac:dyDescent="0.2">
      <c r="O50458" s="223"/>
    </row>
    <row r="50459" spans="15:15" x14ac:dyDescent="0.2">
      <c r="O50459" s="223"/>
    </row>
    <row r="50460" spans="15:15" x14ac:dyDescent="0.2">
      <c r="O50460" s="223"/>
    </row>
    <row r="50461" spans="15:15" x14ac:dyDescent="0.2">
      <c r="O50461" s="223"/>
    </row>
    <row r="50462" spans="15:15" x14ac:dyDescent="0.2">
      <c r="O50462" s="223"/>
    </row>
    <row r="50463" spans="15:15" x14ac:dyDescent="0.2">
      <c r="O50463" s="223"/>
    </row>
    <row r="50464" spans="15:15" x14ac:dyDescent="0.2">
      <c r="O50464" s="223"/>
    </row>
    <row r="50465" spans="15:15" x14ac:dyDescent="0.2">
      <c r="O50465" s="223"/>
    </row>
    <row r="50466" spans="15:15" x14ac:dyDescent="0.2">
      <c r="O50466" s="223"/>
    </row>
    <row r="50467" spans="15:15" x14ac:dyDescent="0.2">
      <c r="O50467" s="223"/>
    </row>
    <row r="50468" spans="15:15" x14ac:dyDescent="0.2">
      <c r="O50468" s="223"/>
    </row>
    <row r="50469" spans="15:15" x14ac:dyDescent="0.2">
      <c r="O50469" s="223"/>
    </row>
    <row r="50470" spans="15:15" x14ac:dyDescent="0.2">
      <c r="O50470" s="223"/>
    </row>
    <row r="50471" spans="15:15" x14ac:dyDescent="0.2">
      <c r="O50471" s="223"/>
    </row>
    <row r="50472" spans="15:15" x14ac:dyDescent="0.2">
      <c r="O50472" s="223"/>
    </row>
    <row r="50473" spans="15:15" x14ac:dyDescent="0.2">
      <c r="O50473" s="223"/>
    </row>
    <row r="50474" spans="15:15" x14ac:dyDescent="0.2">
      <c r="O50474" s="223"/>
    </row>
    <row r="50475" spans="15:15" x14ac:dyDescent="0.2">
      <c r="O50475" s="223"/>
    </row>
    <row r="50476" spans="15:15" x14ac:dyDescent="0.2">
      <c r="O50476" s="223"/>
    </row>
    <row r="50477" spans="15:15" x14ac:dyDescent="0.2">
      <c r="O50477" s="223"/>
    </row>
    <row r="50478" spans="15:15" x14ac:dyDescent="0.2">
      <c r="O50478" s="223"/>
    </row>
    <row r="50479" spans="15:15" x14ac:dyDescent="0.2">
      <c r="O50479" s="223"/>
    </row>
    <row r="50480" spans="15:15" x14ac:dyDescent="0.2">
      <c r="O50480" s="223"/>
    </row>
    <row r="50481" spans="15:15" x14ac:dyDescent="0.2">
      <c r="O50481" s="223"/>
    </row>
    <row r="50482" spans="15:15" x14ac:dyDescent="0.2">
      <c r="O50482" s="223"/>
    </row>
    <row r="50483" spans="15:15" x14ac:dyDescent="0.2">
      <c r="O50483" s="223"/>
    </row>
    <row r="50484" spans="15:15" x14ac:dyDescent="0.2">
      <c r="O50484" s="223"/>
    </row>
    <row r="50485" spans="15:15" x14ac:dyDescent="0.2">
      <c r="O50485" s="223"/>
    </row>
    <row r="50486" spans="15:15" x14ac:dyDescent="0.2">
      <c r="O50486" s="223"/>
    </row>
    <row r="50487" spans="15:15" x14ac:dyDescent="0.2">
      <c r="O50487" s="223"/>
    </row>
    <row r="50488" spans="15:15" x14ac:dyDescent="0.2">
      <c r="O50488" s="223"/>
    </row>
    <row r="50489" spans="15:15" x14ac:dyDescent="0.2">
      <c r="O50489" s="223"/>
    </row>
    <row r="50490" spans="15:15" x14ac:dyDescent="0.2">
      <c r="O50490" s="223"/>
    </row>
    <row r="50491" spans="15:15" x14ac:dyDescent="0.2">
      <c r="O50491" s="223"/>
    </row>
    <row r="50492" spans="15:15" x14ac:dyDescent="0.2">
      <c r="O50492" s="223"/>
    </row>
    <row r="50493" spans="15:15" x14ac:dyDescent="0.2">
      <c r="O50493" s="223"/>
    </row>
    <row r="50494" spans="15:15" x14ac:dyDescent="0.2">
      <c r="O50494" s="223"/>
    </row>
    <row r="50495" spans="15:15" x14ac:dyDescent="0.2">
      <c r="O50495" s="223"/>
    </row>
    <row r="50496" spans="15:15" x14ac:dyDescent="0.2">
      <c r="O50496" s="223"/>
    </row>
    <row r="50497" spans="15:15" x14ac:dyDescent="0.2">
      <c r="O50497" s="223"/>
    </row>
    <row r="50498" spans="15:15" x14ac:dyDescent="0.2">
      <c r="O50498" s="223"/>
    </row>
    <row r="50499" spans="15:15" x14ac:dyDescent="0.2">
      <c r="O50499" s="223"/>
    </row>
    <row r="50500" spans="15:15" x14ac:dyDescent="0.2">
      <c r="O50500" s="223"/>
    </row>
    <row r="50501" spans="15:15" x14ac:dyDescent="0.2">
      <c r="O50501" s="223"/>
    </row>
    <row r="50502" spans="15:15" x14ac:dyDescent="0.2">
      <c r="O50502" s="223"/>
    </row>
    <row r="50503" spans="15:15" x14ac:dyDescent="0.2">
      <c r="O50503" s="223"/>
    </row>
    <row r="50504" spans="15:15" x14ac:dyDescent="0.2">
      <c r="O50504" s="223"/>
    </row>
    <row r="50505" spans="15:15" x14ac:dyDescent="0.2">
      <c r="O50505" s="223"/>
    </row>
    <row r="50506" spans="15:15" x14ac:dyDescent="0.2">
      <c r="O50506" s="223"/>
    </row>
    <row r="50507" spans="15:15" x14ac:dyDescent="0.2">
      <c r="O50507" s="223"/>
    </row>
    <row r="50508" spans="15:15" x14ac:dyDescent="0.2">
      <c r="O50508" s="223"/>
    </row>
    <row r="50509" spans="15:15" x14ac:dyDescent="0.2">
      <c r="O50509" s="223"/>
    </row>
    <row r="50510" spans="15:15" x14ac:dyDescent="0.2">
      <c r="O50510" s="223"/>
    </row>
    <row r="50511" spans="15:15" x14ac:dyDescent="0.2">
      <c r="O50511" s="223"/>
    </row>
    <row r="50512" spans="15:15" x14ac:dyDescent="0.2">
      <c r="O50512" s="223"/>
    </row>
    <row r="50513" spans="15:15" x14ac:dyDescent="0.2">
      <c r="O50513" s="223"/>
    </row>
    <row r="50514" spans="15:15" x14ac:dyDescent="0.2">
      <c r="O50514" s="223"/>
    </row>
    <row r="50515" spans="15:15" x14ac:dyDescent="0.2">
      <c r="O50515" s="223"/>
    </row>
    <row r="50516" spans="15:15" x14ac:dyDescent="0.2">
      <c r="O50516" s="223"/>
    </row>
    <row r="50517" spans="15:15" x14ac:dyDescent="0.2">
      <c r="O50517" s="223"/>
    </row>
    <row r="50518" spans="15:15" x14ac:dyDescent="0.2">
      <c r="O50518" s="223"/>
    </row>
    <row r="50519" spans="15:15" x14ac:dyDescent="0.2">
      <c r="O50519" s="223"/>
    </row>
    <row r="50520" spans="15:15" x14ac:dyDescent="0.2">
      <c r="O50520" s="223"/>
    </row>
    <row r="50521" spans="15:15" x14ac:dyDescent="0.2">
      <c r="O50521" s="223"/>
    </row>
    <row r="50522" spans="15:15" x14ac:dyDescent="0.2">
      <c r="O50522" s="223"/>
    </row>
    <row r="50523" spans="15:15" x14ac:dyDescent="0.2">
      <c r="O50523" s="223"/>
    </row>
    <row r="50524" spans="15:15" x14ac:dyDescent="0.2">
      <c r="O50524" s="223"/>
    </row>
    <row r="50525" spans="15:15" x14ac:dyDescent="0.2">
      <c r="O50525" s="223"/>
    </row>
    <row r="50526" spans="15:15" x14ac:dyDescent="0.2">
      <c r="O50526" s="223"/>
    </row>
    <row r="50527" spans="15:15" x14ac:dyDescent="0.2">
      <c r="O50527" s="223"/>
    </row>
    <row r="50528" spans="15:15" x14ac:dyDescent="0.2">
      <c r="O50528" s="223"/>
    </row>
    <row r="50529" spans="15:15" x14ac:dyDescent="0.2">
      <c r="O50529" s="223"/>
    </row>
    <row r="50530" spans="15:15" x14ac:dyDescent="0.2">
      <c r="O50530" s="223"/>
    </row>
    <row r="50531" spans="15:15" x14ac:dyDescent="0.2">
      <c r="O50531" s="223"/>
    </row>
    <row r="50532" spans="15:15" x14ac:dyDescent="0.2">
      <c r="O50532" s="223"/>
    </row>
    <row r="50533" spans="15:15" x14ac:dyDescent="0.2">
      <c r="O50533" s="223"/>
    </row>
    <row r="50534" spans="15:15" x14ac:dyDescent="0.2">
      <c r="O50534" s="223"/>
    </row>
    <row r="50535" spans="15:15" x14ac:dyDescent="0.2">
      <c r="O50535" s="223"/>
    </row>
    <row r="50536" spans="15:15" x14ac:dyDescent="0.2">
      <c r="O50536" s="223"/>
    </row>
    <row r="50537" spans="15:15" x14ac:dyDescent="0.2">
      <c r="O50537" s="223"/>
    </row>
    <row r="50538" spans="15:15" x14ac:dyDescent="0.2">
      <c r="O50538" s="223"/>
    </row>
    <row r="50539" spans="15:15" x14ac:dyDescent="0.2">
      <c r="O50539" s="223"/>
    </row>
    <row r="50540" spans="15:15" x14ac:dyDescent="0.2">
      <c r="O50540" s="223"/>
    </row>
    <row r="50541" spans="15:15" x14ac:dyDescent="0.2">
      <c r="O50541" s="223"/>
    </row>
    <row r="50542" spans="15:15" x14ac:dyDescent="0.2">
      <c r="O50542" s="223"/>
    </row>
    <row r="50543" spans="15:15" x14ac:dyDescent="0.2">
      <c r="O50543" s="223"/>
    </row>
    <row r="50544" spans="15:15" x14ac:dyDescent="0.2">
      <c r="O50544" s="223"/>
    </row>
    <row r="50545" spans="15:15" x14ac:dyDescent="0.2">
      <c r="O50545" s="223"/>
    </row>
    <row r="50546" spans="15:15" x14ac:dyDescent="0.2">
      <c r="O50546" s="223"/>
    </row>
    <row r="50547" spans="15:15" x14ac:dyDescent="0.2">
      <c r="O50547" s="223"/>
    </row>
    <row r="50548" spans="15:15" x14ac:dyDescent="0.2">
      <c r="O50548" s="223"/>
    </row>
    <row r="50549" spans="15:15" x14ac:dyDescent="0.2">
      <c r="O50549" s="223"/>
    </row>
    <row r="50550" spans="15:15" x14ac:dyDescent="0.2">
      <c r="O50550" s="223"/>
    </row>
    <row r="50551" spans="15:15" x14ac:dyDescent="0.2">
      <c r="O50551" s="223"/>
    </row>
    <row r="50552" spans="15:15" x14ac:dyDescent="0.2">
      <c r="O50552" s="223"/>
    </row>
    <row r="50553" spans="15:15" x14ac:dyDescent="0.2">
      <c r="O50553" s="223"/>
    </row>
    <row r="50554" spans="15:15" x14ac:dyDescent="0.2">
      <c r="O50554" s="223"/>
    </row>
    <row r="50555" spans="15:15" x14ac:dyDescent="0.2">
      <c r="O50555" s="223"/>
    </row>
    <row r="50556" spans="15:15" x14ac:dyDescent="0.2">
      <c r="O50556" s="223"/>
    </row>
    <row r="50557" spans="15:15" x14ac:dyDescent="0.2">
      <c r="O50557" s="223"/>
    </row>
    <row r="50558" spans="15:15" x14ac:dyDescent="0.2">
      <c r="O50558" s="223"/>
    </row>
    <row r="50559" spans="15:15" x14ac:dyDescent="0.2">
      <c r="O50559" s="223"/>
    </row>
    <row r="50560" spans="15:15" x14ac:dyDescent="0.2">
      <c r="O50560" s="223"/>
    </row>
    <row r="50561" spans="15:15" x14ac:dyDescent="0.2">
      <c r="O50561" s="223"/>
    </row>
    <row r="50562" spans="15:15" x14ac:dyDescent="0.2">
      <c r="O50562" s="223"/>
    </row>
    <row r="50563" spans="15:15" x14ac:dyDescent="0.2">
      <c r="O50563" s="223"/>
    </row>
    <row r="50564" spans="15:15" x14ac:dyDescent="0.2">
      <c r="O50564" s="223"/>
    </row>
    <row r="50565" spans="15:15" x14ac:dyDescent="0.2">
      <c r="O50565" s="223"/>
    </row>
    <row r="50566" spans="15:15" x14ac:dyDescent="0.2">
      <c r="O50566" s="223"/>
    </row>
    <row r="50567" spans="15:15" x14ac:dyDescent="0.2">
      <c r="O50567" s="223"/>
    </row>
    <row r="50568" spans="15:15" x14ac:dyDescent="0.2">
      <c r="O50568" s="223"/>
    </row>
    <row r="50569" spans="15:15" x14ac:dyDescent="0.2">
      <c r="O50569" s="223"/>
    </row>
    <row r="50570" spans="15:15" x14ac:dyDescent="0.2">
      <c r="O50570" s="223"/>
    </row>
    <row r="50571" spans="15:15" x14ac:dyDescent="0.2">
      <c r="O50571" s="223"/>
    </row>
    <row r="50572" spans="15:15" x14ac:dyDescent="0.2">
      <c r="O50572" s="223"/>
    </row>
    <row r="50573" spans="15:15" x14ac:dyDescent="0.2">
      <c r="O50573" s="223"/>
    </row>
    <row r="50574" spans="15:15" x14ac:dyDescent="0.2">
      <c r="O50574" s="223"/>
    </row>
    <row r="50575" spans="15:15" x14ac:dyDescent="0.2">
      <c r="O50575" s="223"/>
    </row>
    <row r="50576" spans="15:15" x14ac:dyDescent="0.2">
      <c r="O50576" s="223"/>
    </row>
    <row r="50577" spans="15:15" x14ac:dyDescent="0.2">
      <c r="O50577" s="223"/>
    </row>
    <row r="50578" spans="15:15" x14ac:dyDescent="0.2">
      <c r="O50578" s="223"/>
    </row>
    <row r="50579" spans="15:15" x14ac:dyDescent="0.2">
      <c r="O50579" s="223"/>
    </row>
    <row r="50580" spans="15:15" x14ac:dyDescent="0.2">
      <c r="O50580" s="223"/>
    </row>
    <row r="50581" spans="15:15" x14ac:dyDescent="0.2">
      <c r="O50581" s="223"/>
    </row>
    <row r="50582" spans="15:15" x14ac:dyDescent="0.2">
      <c r="O50582" s="223"/>
    </row>
    <row r="50583" spans="15:15" x14ac:dyDescent="0.2">
      <c r="O50583" s="223"/>
    </row>
    <row r="50584" spans="15:15" x14ac:dyDescent="0.2">
      <c r="O50584" s="223"/>
    </row>
    <row r="50585" spans="15:15" x14ac:dyDescent="0.2">
      <c r="O50585" s="223"/>
    </row>
    <row r="50586" spans="15:15" x14ac:dyDescent="0.2">
      <c r="O50586" s="223"/>
    </row>
    <row r="50587" spans="15:15" x14ac:dyDescent="0.2">
      <c r="O50587" s="223"/>
    </row>
    <row r="50588" spans="15:15" x14ac:dyDescent="0.2">
      <c r="O50588" s="223"/>
    </row>
    <row r="50589" spans="15:15" x14ac:dyDescent="0.2">
      <c r="O50589" s="223"/>
    </row>
    <row r="50590" spans="15:15" x14ac:dyDescent="0.2">
      <c r="O50590" s="223"/>
    </row>
    <row r="50591" spans="15:15" x14ac:dyDescent="0.2">
      <c r="O50591" s="223"/>
    </row>
    <row r="50592" spans="15:15" x14ac:dyDescent="0.2">
      <c r="O50592" s="223"/>
    </row>
    <row r="50593" spans="15:15" x14ac:dyDescent="0.2">
      <c r="O50593" s="223"/>
    </row>
    <row r="50594" spans="15:15" x14ac:dyDescent="0.2">
      <c r="O50594" s="223"/>
    </row>
    <row r="50595" spans="15:15" x14ac:dyDescent="0.2">
      <c r="O50595" s="223"/>
    </row>
    <row r="50596" spans="15:15" x14ac:dyDescent="0.2">
      <c r="O50596" s="223"/>
    </row>
    <row r="50597" spans="15:15" x14ac:dyDescent="0.2">
      <c r="O50597" s="223"/>
    </row>
    <row r="50598" spans="15:15" x14ac:dyDescent="0.2">
      <c r="O50598" s="223"/>
    </row>
    <row r="50599" spans="15:15" x14ac:dyDescent="0.2">
      <c r="O50599" s="223"/>
    </row>
    <row r="50600" spans="15:15" x14ac:dyDescent="0.2">
      <c r="O50600" s="223"/>
    </row>
    <row r="50601" spans="15:15" x14ac:dyDescent="0.2">
      <c r="O50601" s="223"/>
    </row>
    <row r="50602" spans="15:15" x14ac:dyDescent="0.2">
      <c r="O50602" s="223"/>
    </row>
    <row r="50603" spans="15:15" x14ac:dyDescent="0.2">
      <c r="O50603" s="223"/>
    </row>
    <row r="50604" spans="15:15" x14ac:dyDescent="0.2">
      <c r="O50604" s="223"/>
    </row>
    <row r="50605" spans="15:15" x14ac:dyDescent="0.2">
      <c r="O50605" s="223"/>
    </row>
    <row r="50606" spans="15:15" x14ac:dyDescent="0.2">
      <c r="O50606" s="223"/>
    </row>
    <row r="50607" spans="15:15" x14ac:dyDescent="0.2">
      <c r="O50607" s="223"/>
    </row>
    <row r="50608" spans="15:15" x14ac:dyDescent="0.2">
      <c r="O50608" s="223"/>
    </row>
    <row r="50609" spans="15:15" x14ac:dyDescent="0.2">
      <c r="O50609" s="223"/>
    </row>
    <row r="50610" spans="15:15" x14ac:dyDescent="0.2">
      <c r="O50610" s="223"/>
    </row>
    <row r="50611" spans="15:15" x14ac:dyDescent="0.2">
      <c r="O50611" s="223"/>
    </row>
    <row r="50612" spans="15:15" x14ac:dyDescent="0.2">
      <c r="O50612" s="223"/>
    </row>
    <row r="50613" spans="15:15" x14ac:dyDescent="0.2">
      <c r="O50613" s="223"/>
    </row>
    <row r="50614" spans="15:15" x14ac:dyDescent="0.2">
      <c r="O50614" s="223"/>
    </row>
    <row r="50615" spans="15:15" x14ac:dyDescent="0.2">
      <c r="O50615" s="223"/>
    </row>
    <row r="50616" spans="15:15" x14ac:dyDescent="0.2">
      <c r="O50616" s="223"/>
    </row>
    <row r="50617" spans="15:15" x14ac:dyDescent="0.2">
      <c r="O50617" s="223"/>
    </row>
    <row r="50618" spans="15:15" x14ac:dyDescent="0.2">
      <c r="O50618" s="223"/>
    </row>
    <row r="50619" spans="15:15" x14ac:dyDescent="0.2">
      <c r="O50619" s="223"/>
    </row>
    <row r="50620" spans="15:15" x14ac:dyDescent="0.2">
      <c r="O50620" s="223"/>
    </row>
    <row r="50621" spans="15:15" x14ac:dyDescent="0.2">
      <c r="O50621" s="223"/>
    </row>
    <row r="50622" spans="15:15" x14ac:dyDescent="0.2">
      <c r="O50622" s="223"/>
    </row>
    <row r="50623" spans="15:15" x14ac:dyDescent="0.2">
      <c r="O50623" s="223"/>
    </row>
    <row r="50624" spans="15:15" x14ac:dyDescent="0.2">
      <c r="O50624" s="223"/>
    </row>
    <row r="50625" spans="15:15" x14ac:dyDescent="0.2">
      <c r="O50625" s="223"/>
    </row>
    <row r="50626" spans="15:15" x14ac:dyDescent="0.2">
      <c r="O50626" s="223"/>
    </row>
    <row r="50627" spans="15:15" x14ac:dyDescent="0.2">
      <c r="O50627" s="223"/>
    </row>
    <row r="50628" spans="15:15" x14ac:dyDescent="0.2">
      <c r="O50628" s="223"/>
    </row>
    <row r="50629" spans="15:15" x14ac:dyDescent="0.2">
      <c r="O50629" s="223"/>
    </row>
    <row r="50630" spans="15:15" x14ac:dyDescent="0.2">
      <c r="O50630" s="223"/>
    </row>
    <row r="50631" spans="15:15" x14ac:dyDescent="0.2">
      <c r="O50631" s="223"/>
    </row>
    <row r="50632" spans="15:15" x14ac:dyDescent="0.2">
      <c r="O50632" s="223"/>
    </row>
    <row r="50633" spans="15:15" x14ac:dyDescent="0.2">
      <c r="O50633" s="223"/>
    </row>
    <row r="50634" spans="15:15" x14ac:dyDescent="0.2">
      <c r="O50634" s="223"/>
    </row>
    <row r="50635" spans="15:15" x14ac:dyDescent="0.2">
      <c r="O50635" s="223"/>
    </row>
    <row r="50636" spans="15:15" x14ac:dyDescent="0.2">
      <c r="O50636" s="223"/>
    </row>
    <row r="50637" spans="15:15" x14ac:dyDescent="0.2">
      <c r="O50637" s="223"/>
    </row>
    <row r="50638" spans="15:15" x14ac:dyDescent="0.2">
      <c r="O50638" s="223"/>
    </row>
    <row r="50639" spans="15:15" x14ac:dyDescent="0.2">
      <c r="O50639" s="223"/>
    </row>
    <row r="50640" spans="15:15" x14ac:dyDescent="0.2">
      <c r="O50640" s="223"/>
    </row>
    <row r="50641" spans="15:15" x14ac:dyDescent="0.2">
      <c r="O50641" s="223"/>
    </row>
    <row r="50642" spans="15:15" x14ac:dyDescent="0.2">
      <c r="O50642" s="223"/>
    </row>
    <row r="50643" spans="15:15" x14ac:dyDescent="0.2">
      <c r="O50643" s="223"/>
    </row>
    <row r="50644" spans="15:15" x14ac:dyDescent="0.2">
      <c r="O50644" s="223"/>
    </row>
    <row r="50645" spans="15:15" x14ac:dyDescent="0.2">
      <c r="O50645" s="223"/>
    </row>
    <row r="50646" spans="15:15" x14ac:dyDescent="0.2">
      <c r="O50646" s="223"/>
    </row>
    <row r="50647" spans="15:15" x14ac:dyDescent="0.2">
      <c r="O50647" s="223"/>
    </row>
    <row r="50648" spans="15:15" x14ac:dyDescent="0.2">
      <c r="O50648" s="223"/>
    </row>
    <row r="50649" spans="15:15" x14ac:dyDescent="0.2">
      <c r="O50649" s="223"/>
    </row>
    <row r="50650" spans="15:15" x14ac:dyDescent="0.2">
      <c r="O50650" s="223"/>
    </row>
    <row r="50651" spans="15:15" x14ac:dyDescent="0.2">
      <c r="O50651" s="223"/>
    </row>
    <row r="50652" spans="15:15" x14ac:dyDescent="0.2">
      <c r="O50652" s="223"/>
    </row>
    <row r="50653" spans="15:15" x14ac:dyDescent="0.2">
      <c r="O50653" s="223"/>
    </row>
    <row r="50654" spans="15:15" x14ac:dyDescent="0.2">
      <c r="O50654" s="223"/>
    </row>
    <row r="50655" spans="15:15" x14ac:dyDescent="0.2">
      <c r="O50655" s="223"/>
    </row>
    <row r="50656" spans="15:15" x14ac:dyDescent="0.2">
      <c r="O50656" s="223"/>
    </row>
    <row r="50657" spans="15:15" x14ac:dyDescent="0.2">
      <c r="O50657" s="223"/>
    </row>
    <row r="50658" spans="15:15" x14ac:dyDescent="0.2">
      <c r="O50658" s="223"/>
    </row>
    <row r="50659" spans="15:15" x14ac:dyDescent="0.2">
      <c r="O50659" s="223"/>
    </row>
    <row r="50660" spans="15:15" x14ac:dyDescent="0.2">
      <c r="O50660" s="223"/>
    </row>
    <row r="50661" spans="15:15" x14ac:dyDescent="0.2">
      <c r="O50661" s="223"/>
    </row>
    <row r="50662" spans="15:15" x14ac:dyDescent="0.2">
      <c r="O50662" s="223"/>
    </row>
    <row r="50663" spans="15:15" x14ac:dyDescent="0.2">
      <c r="O50663" s="223"/>
    </row>
    <row r="50664" spans="15:15" x14ac:dyDescent="0.2">
      <c r="O50664" s="223"/>
    </row>
    <row r="50665" spans="15:15" x14ac:dyDescent="0.2">
      <c r="O50665" s="223"/>
    </row>
    <row r="50666" spans="15:15" x14ac:dyDescent="0.2">
      <c r="O50666" s="223"/>
    </row>
    <row r="50667" spans="15:15" x14ac:dyDescent="0.2">
      <c r="O50667" s="223"/>
    </row>
    <row r="50668" spans="15:15" x14ac:dyDescent="0.2">
      <c r="O50668" s="223"/>
    </row>
    <row r="50669" spans="15:15" x14ac:dyDescent="0.2">
      <c r="O50669" s="223"/>
    </row>
    <row r="50670" spans="15:15" x14ac:dyDescent="0.2">
      <c r="O50670" s="223"/>
    </row>
    <row r="50671" spans="15:15" x14ac:dyDescent="0.2">
      <c r="O50671" s="223"/>
    </row>
    <row r="50672" spans="15:15" x14ac:dyDescent="0.2">
      <c r="O50672" s="223"/>
    </row>
    <row r="50673" spans="15:15" x14ac:dyDescent="0.2">
      <c r="O50673" s="223"/>
    </row>
    <row r="50674" spans="15:15" x14ac:dyDescent="0.2">
      <c r="O50674" s="223"/>
    </row>
    <row r="50675" spans="15:15" x14ac:dyDescent="0.2">
      <c r="O50675" s="223"/>
    </row>
    <row r="50676" spans="15:15" x14ac:dyDescent="0.2">
      <c r="O50676" s="223"/>
    </row>
    <row r="50677" spans="15:15" x14ac:dyDescent="0.2">
      <c r="O50677" s="223"/>
    </row>
    <row r="50678" spans="15:15" x14ac:dyDescent="0.2">
      <c r="O50678" s="223"/>
    </row>
    <row r="50679" spans="15:15" x14ac:dyDescent="0.2">
      <c r="O50679" s="223"/>
    </row>
    <row r="50680" spans="15:15" x14ac:dyDescent="0.2">
      <c r="O50680" s="223"/>
    </row>
    <row r="50681" spans="15:15" x14ac:dyDescent="0.2">
      <c r="O50681" s="223"/>
    </row>
    <row r="50682" spans="15:15" x14ac:dyDescent="0.2">
      <c r="O50682" s="223"/>
    </row>
    <row r="50683" spans="15:15" x14ac:dyDescent="0.2">
      <c r="O50683" s="223"/>
    </row>
    <row r="50684" spans="15:15" x14ac:dyDescent="0.2">
      <c r="O50684" s="223"/>
    </row>
    <row r="50685" spans="15:15" x14ac:dyDescent="0.2">
      <c r="O50685" s="223"/>
    </row>
    <row r="50686" spans="15:15" x14ac:dyDescent="0.2">
      <c r="O50686" s="223"/>
    </row>
    <row r="50687" spans="15:15" x14ac:dyDescent="0.2">
      <c r="O50687" s="223"/>
    </row>
    <row r="50688" spans="15:15" x14ac:dyDescent="0.2">
      <c r="O50688" s="223"/>
    </row>
    <row r="50689" spans="15:15" x14ac:dyDescent="0.2">
      <c r="O50689" s="223"/>
    </row>
    <row r="50690" spans="15:15" x14ac:dyDescent="0.2">
      <c r="O50690" s="223"/>
    </row>
    <row r="50691" spans="15:15" x14ac:dyDescent="0.2">
      <c r="O50691" s="223"/>
    </row>
    <row r="50692" spans="15:15" x14ac:dyDescent="0.2">
      <c r="O50692" s="223"/>
    </row>
    <row r="50693" spans="15:15" x14ac:dyDescent="0.2">
      <c r="O50693" s="223"/>
    </row>
    <row r="50694" spans="15:15" x14ac:dyDescent="0.2">
      <c r="O50694" s="223"/>
    </row>
    <row r="50695" spans="15:15" x14ac:dyDescent="0.2">
      <c r="O50695" s="223"/>
    </row>
    <row r="50696" spans="15:15" x14ac:dyDescent="0.2">
      <c r="O50696" s="223"/>
    </row>
    <row r="50697" spans="15:15" x14ac:dyDescent="0.2">
      <c r="O50697" s="223"/>
    </row>
    <row r="50698" spans="15:15" x14ac:dyDescent="0.2">
      <c r="O50698" s="223"/>
    </row>
    <row r="50699" spans="15:15" x14ac:dyDescent="0.2">
      <c r="O50699" s="223"/>
    </row>
    <row r="50700" spans="15:15" x14ac:dyDescent="0.2">
      <c r="O50700" s="223"/>
    </row>
    <row r="50701" spans="15:15" x14ac:dyDescent="0.2">
      <c r="O50701" s="223"/>
    </row>
    <row r="50702" spans="15:15" x14ac:dyDescent="0.2">
      <c r="O50702" s="223"/>
    </row>
    <row r="50703" spans="15:15" x14ac:dyDescent="0.2">
      <c r="O50703" s="223"/>
    </row>
    <row r="50704" spans="15:15" x14ac:dyDescent="0.2">
      <c r="O50704" s="223"/>
    </row>
    <row r="50705" spans="15:15" x14ac:dyDescent="0.2">
      <c r="O50705" s="223"/>
    </row>
    <row r="50706" spans="15:15" x14ac:dyDescent="0.2">
      <c r="O50706" s="223"/>
    </row>
    <row r="50707" spans="15:15" x14ac:dyDescent="0.2">
      <c r="O50707" s="223"/>
    </row>
    <row r="50708" spans="15:15" x14ac:dyDescent="0.2">
      <c r="O50708" s="223"/>
    </row>
    <row r="50709" spans="15:15" x14ac:dyDescent="0.2">
      <c r="O50709" s="223"/>
    </row>
    <row r="50710" spans="15:15" x14ac:dyDescent="0.2">
      <c r="O50710" s="223"/>
    </row>
    <row r="50711" spans="15:15" x14ac:dyDescent="0.2">
      <c r="O50711" s="223"/>
    </row>
    <row r="50712" spans="15:15" x14ac:dyDescent="0.2">
      <c r="O50712" s="223"/>
    </row>
    <row r="50713" spans="15:15" x14ac:dyDescent="0.2">
      <c r="O50713" s="223"/>
    </row>
    <row r="50714" spans="15:15" x14ac:dyDescent="0.2">
      <c r="O50714" s="223"/>
    </row>
    <row r="50715" spans="15:15" x14ac:dyDescent="0.2">
      <c r="O50715" s="223"/>
    </row>
    <row r="50716" spans="15:15" x14ac:dyDescent="0.2">
      <c r="O50716" s="223"/>
    </row>
    <row r="50717" spans="15:15" x14ac:dyDescent="0.2">
      <c r="O50717" s="223"/>
    </row>
    <row r="50718" spans="15:15" x14ac:dyDescent="0.2">
      <c r="O50718" s="223"/>
    </row>
    <row r="50719" spans="15:15" x14ac:dyDescent="0.2">
      <c r="O50719" s="223"/>
    </row>
    <row r="50720" spans="15:15" x14ac:dyDescent="0.2">
      <c r="O50720" s="223"/>
    </row>
    <row r="50721" spans="15:15" x14ac:dyDescent="0.2">
      <c r="O50721" s="223"/>
    </row>
    <row r="50722" spans="15:15" x14ac:dyDescent="0.2">
      <c r="O50722" s="223"/>
    </row>
    <row r="50723" spans="15:15" x14ac:dyDescent="0.2">
      <c r="O50723" s="223"/>
    </row>
    <row r="50724" spans="15:15" x14ac:dyDescent="0.2">
      <c r="O50724" s="223"/>
    </row>
    <row r="50725" spans="15:15" x14ac:dyDescent="0.2">
      <c r="O50725" s="223"/>
    </row>
    <row r="50726" spans="15:15" x14ac:dyDescent="0.2">
      <c r="O50726" s="223"/>
    </row>
    <row r="50727" spans="15:15" x14ac:dyDescent="0.2">
      <c r="O50727" s="223"/>
    </row>
    <row r="50728" spans="15:15" x14ac:dyDescent="0.2">
      <c r="O50728" s="223"/>
    </row>
    <row r="50729" spans="15:15" x14ac:dyDescent="0.2">
      <c r="O50729" s="223"/>
    </row>
    <row r="50730" spans="15:15" x14ac:dyDescent="0.2">
      <c r="O50730" s="223"/>
    </row>
    <row r="50731" spans="15:15" x14ac:dyDescent="0.2">
      <c r="O50731" s="223"/>
    </row>
    <row r="50732" spans="15:15" x14ac:dyDescent="0.2">
      <c r="O50732" s="223"/>
    </row>
    <row r="50733" spans="15:15" x14ac:dyDescent="0.2">
      <c r="O50733" s="223"/>
    </row>
    <row r="50734" spans="15:15" x14ac:dyDescent="0.2">
      <c r="O50734" s="223"/>
    </row>
    <row r="50735" spans="15:15" x14ac:dyDescent="0.2">
      <c r="O50735" s="223"/>
    </row>
    <row r="50736" spans="15:15" x14ac:dyDescent="0.2">
      <c r="O50736" s="223"/>
    </row>
    <row r="50737" spans="15:15" x14ac:dyDescent="0.2">
      <c r="O50737" s="223"/>
    </row>
    <row r="50738" spans="15:15" x14ac:dyDescent="0.2">
      <c r="O50738" s="223"/>
    </row>
    <row r="50739" spans="15:15" x14ac:dyDescent="0.2">
      <c r="O50739" s="223"/>
    </row>
    <row r="50740" spans="15:15" x14ac:dyDescent="0.2">
      <c r="O50740" s="223"/>
    </row>
    <row r="50741" spans="15:15" x14ac:dyDescent="0.2">
      <c r="O50741" s="223"/>
    </row>
    <row r="50742" spans="15:15" x14ac:dyDescent="0.2">
      <c r="O50742" s="223"/>
    </row>
    <row r="50743" spans="15:15" x14ac:dyDescent="0.2">
      <c r="O50743" s="223"/>
    </row>
    <row r="50744" spans="15:15" x14ac:dyDescent="0.2">
      <c r="O50744" s="223"/>
    </row>
    <row r="50745" spans="15:15" x14ac:dyDescent="0.2">
      <c r="O50745" s="223"/>
    </row>
    <row r="50746" spans="15:15" x14ac:dyDescent="0.2">
      <c r="O50746" s="223"/>
    </row>
    <row r="50747" spans="15:15" x14ac:dyDescent="0.2">
      <c r="O50747" s="223"/>
    </row>
    <row r="50748" spans="15:15" x14ac:dyDescent="0.2">
      <c r="O50748" s="223"/>
    </row>
    <row r="50749" spans="15:15" x14ac:dyDescent="0.2">
      <c r="O50749" s="223"/>
    </row>
    <row r="50750" spans="15:15" x14ac:dyDescent="0.2">
      <c r="O50750" s="223"/>
    </row>
    <row r="50751" spans="15:15" x14ac:dyDescent="0.2">
      <c r="O50751" s="223"/>
    </row>
    <row r="50752" spans="15:15" x14ac:dyDescent="0.2">
      <c r="O50752" s="223"/>
    </row>
    <row r="50753" spans="15:15" x14ac:dyDescent="0.2">
      <c r="O50753" s="223"/>
    </row>
    <row r="50754" spans="15:15" x14ac:dyDescent="0.2">
      <c r="O50754" s="223"/>
    </row>
    <row r="50755" spans="15:15" x14ac:dyDescent="0.2">
      <c r="O50755" s="223"/>
    </row>
    <row r="50756" spans="15:15" x14ac:dyDescent="0.2">
      <c r="O50756" s="223"/>
    </row>
    <row r="50757" spans="15:15" x14ac:dyDescent="0.2">
      <c r="O50757" s="223"/>
    </row>
    <row r="50758" spans="15:15" x14ac:dyDescent="0.2">
      <c r="O50758" s="223"/>
    </row>
    <row r="50759" spans="15:15" x14ac:dyDescent="0.2">
      <c r="O50759" s="223"/>
    </row>
    <row r="50760" spans="15:15" x14ac:dyDescent="0.2">
      <c r="O50760" s="223"/>
    </row>
    <row r="50761" spans="15:15" x14ac:dyDescent="0.2">
      <c r="O50761" s="223"/>
    </row>
    <row r="50762" spans="15:15" x14ac:dyDescent="0.2">
      <c r="O50762" s="223"/>
    </row>
    <row r="50763" spans="15:15" x14ac:dyDescent="0.2">
      <c r="O50763" s="223"/>
    </row>
    <row r="50764" spans="15:15" x14ac:dyDescent="0.2">
      <c r="O50764" s="223"/>
    </row>
    <row r="50765" spans="15:15" x14ac:dyDescent="0.2">
      <c r="O50765" s="223"/>
    </row>
    <row r="50766" spans="15:15" x14ac:dyDescent="0.2">
      <c r="O50766" s="223"/>
    </row>
    <row r="50767" spans="15:15" x14ac:dyDescent="0.2">
      <c r="O50767" s="223"/>
    </row>
    <row r="50768" spans="15:15" x14ac:dyDescent="0.2">
      <c r="O50768" s="223"/>
    </row>
    <row r="50769" spans="15:15" x14ac:dyDescent="0.2">
      <c r="O50769" s="223"/>
    </row>
    <row r="50770" spans="15:15" x14ac:dyDescent="0.2">
      <c r="O50770" s="223"/>
    </row>
    <row r="50771" spans="15:15" x14ac:dyDescent="0.2">
      <c r="O50771" s="223"/>
    </row>
    <row r="50772" spans="15:15" x14ac:dyDescent="0.2">
      <c r="O50772" s="223"/>
    </row>
    <row r="50773" spans="15:15" x14ac:dyDescent="0.2">
      <c r="O50773" s="223"/>
    </row>
    <row r="50774" spans="15:15" x14ac:dyDescent="0.2">
      <c r="O50774" s="223"/>
    </row>
    <row r="50775" spans="15:15" x14ac:dyDescent="0.2">
      <c r="O50775" s="223"/>
    </row>
    <row r="50776" spans="15:15" x14ac:dyDescent="0.2">
      <c r="O50776" s="223"/>
    </row>
    <row r="50777" spans="15:15" x14ac:dyDescent="0.2">
      <c r="O50777" s="223"/>
    </row>
    <row r="50778" spans="15:15" x14ac:dyDescent="0.2">
      <c r="O50778" s="223"/>
    </row>
    <row r="50779" spans="15:15" x14ac:dyDescent="0.2">
      <c r="O50779" s="223"/>
    </row>
    <row r="50780" spans="15:15" x14ac:dyDescent="0.2">
      <c r="O50780" s="223"/>
    </row>
    <row r="50781" spans="15:15" x14ac:dyDescent="0.2">
      <c r="O50781" s="223"/>
    </row>
    <row r="50782" spans="15:15" x14ac:dyDescent="0.2">
      <c r="O50782" s="223"/>
    </row>
    <row r="50783" spans="15:15" x14ac:dyDescent="0.2">
      <c r="O50783" s="223"/>
    </row>
    <row r="50784" spans="15:15" x14ac:dyDescent="0.2">
      <c r="O50784" s="223"/>
    </row>
    <row r="50785" spans="15:15" x14ac:dyDescent="0.2">
      <c r="O50785" s="223"/>
    </row>
    <row r="50786" spans="15:15" x14ac:dyDescent="0.2">
      <c r="O50786" s="223"/>
    </row>
    <row r="50787" spans="15:15" x14ac:dyDescent="0.2">
      <c r="O50787" s="223"/>
    </row>
    <row r="50788" spans="15:15" x14ac:dyDescent="0.2">
      <c r="O50788" s="223"/>
    </row>
    <row r="50789" spans="15:15" x14ac:dyDescent="0.2">
      <c r="O50789" s="223"/>
    </row>
    <row r="50790" spans="15:15" x14ac:dyDescent="0.2">
      <c r="O50790" s="223"/>
    </row>
    <row r="50791" spans="15:15" x14ac:dyDescent="0.2">
      <c r="O50791" s="223"/>
    </row>
    <row r="50792" spans="15:15" x14ac:dyDescent="0.2">
      <c r="O50792" s="223"/>
    </row>
    <row r="50793" spans="15:15" x14ac:dyDescent="0.2">
      <c r="O50793" s="223"/>
    </row>
    <row r="50794" spans="15:15" x14ac:dyDescent="0.2">
      <c r="O50794" s="223"/>
    </row>
    <row r="50795" spans="15:15" x14ac:dyDescent="0.2">
      <c r="O50795" s="223"/>
    </row>
    <row r="50796" spans="15:15" x14ac:dyDescent="0.2">
      <c r="O50796" s="223"/>
    </row>
    <row r="50797" spans="15:15" x14ac:dyDescent="0.2">
      <c r="O50797" s="223"/>
    </row>
    <row r="50798" spans="15:15" x14ac:dyDescent="0.2">
      <c r="O50798" s="223"/>
    </row>
    <row r="50799" spans="15:15" x14ac:dyDescent="0.2">
      <c r="O50799" s="223"/>
    </row>
    <row r="50800" spans="15:15" x14ac:dyDescent="0.2">
      <c r="O50800" s="223"/>
    </row>
    <row r="50801" spans="15:15" x14ac:dyDescent="0.2">
      <c r="O50801" s="223"/>
    </row>
    <row r="50802" spans="15:15" x14ac:dyDescent="0.2">
      <c r="O50802" s="223"/>
    </row>
    <row r="50803" spans="15:15" x14ac:dyDescent="0.2">
      <c r="O50803" s="223"/>
    </row>
    <row r="50804" spans="15:15" x14ac:dyDescent="0.2">
      <c r="O50804" s="223"/>
    </row>
    <row r="50805" spans="15:15" x14ac:dyDescent="0.2">
      <c r="O50805" s="223"/>
    </row>
    <row r="50806" spans="15:15" x14ac:dyDescent="0.2">
      <c r="O50806" s="223"/>
    </row>
    <row r="50807" spans="15:15" x14ac:dyDescent="0.2">
      <c r="O50807" s="223"/>
    </row>
    <row r="50808" spans="15:15" x14ac:dyDescent="0.2">
      <c r="O50808" s="223"/>
    </row>
    <row r="50809" spans="15:15" x14ac:dyDescent="0.2">
      <c r="O50809" s="223"/>
    </row>
    <row r="50810" spans="15:15" x14ac:dyDescent="0.2">
      <c r="O50810" s="223"/>
    </row>
    <row r="50811" spans="15:15" x14ac:dyDescent="0.2">
      <c r="O50811" s="223"/>
    </row>
    <row r="50812" spans="15:15" x14ac:dyDescent="0.2">
      <c r="O50812" s="223"/>
    </row>
    <row r="50813" spans="15:15" x14ac:dyDescent="0.2">
      <c r="O50813" s="223"/>
    </row>
    <row r="50814" spans="15:15" x14ac:dyDescent="0.2">
      <c r="O50814" s="223"/>
    </row>
    <row r="50815" spans="15:15" x14ac:dyDescent="0.2">
      <c r="O50815" s="223"/>
    </row>
    <row r="50816" spans="15:15" x14ac:dyDescent="0.2">
      <c r="O50816" s="223"/>
    </row>
    <row r="50817" spans="15:15" x14ac:dyDescent="0.2">
      <c r="O50817" s="223"/>
    </row>
    <row r="50818" spans="15:15" x14ac:dyDescent="0.2">
      <c r="O50818" s="223"/>
    </row>
    <row r="50819" spans="15:15" x14ac:dyDescent="0.2">
      <c r="O50819" s="223"/>
    </row>
    <row r="50820" spans="15:15" x14ac:dyDescent="0.2">
      <c r="O50820" s="223"/>
    </row>
    <row r="50821" spans="15:15" x14ac:dyDescent="0.2">
      <c r="O50821" s="223"/>
    </row>
    <row r="50822" spans="15:15" x14ac:dyDescent="0.2">
      <c r="O50822" s="223"/>
    </row>
    <row r="50823" spans="15:15" x14ac:dyDescent="0.2">
      <c r="O50823" s="223"/>
    </row>
    <row r="50824" spans="15:15" x14ac:dyDescent="0.2">
      <c r="O50824" s="223"/>
    </row>
    <row r="50825" spans="15:15" x14ac:dyDescent="0.2">
      <c r="O50825" s="223"/>
    </row>
    <row r="50826" spans="15:15" x14ac:dyDescent="0.2">
      <c r="O50826" s="223"/>
    </row>
    <row r="50827" spans="15:15" x14ac:dyDescent="0.2">
      <c r="O50827" s="223"/>
    </row>
    <row r="50828" spans="15:15" x14ac:dyDescent="0.2">
      <c r="O50828" s="223"/>
    </row>
    <row r="50829" spans="15:15" x14ac:dyDescent="0.2">
      <c r="O50829" s="223"/>
    </row>
    <row r="50830" spans="15:15" x14ac:dyDescent="0.2">
      <c r="O50830" s="223"/>
    </row>
    <row r="50831" spans="15:15" x14ac:dyDescent="0.2">
      <c r="O50831" s="223"/>
    </row>
    <row r="50832" spans="15:15" x14ac:dyDescent="0.2">
      <c r="O50832" s="223"/>
    </row>
    <row r="50833" spans="15:15" x14ac:dyDescent="0.2">
      <c r="O50833" s="223"/>
    </row>
    <row r="50834" spans="15:15" x14ac:dyDescent="0.2">
      <c r="O50834" s="223"/>
    </row>
    <row r="50835" spans="15:15" x14ac:dyDescent="0.2">
      <c r="O50835" s="223"/>
    </row>
    <row r="50836" spans="15:15" x14ac:dyDescent="0.2">
      <c r="O50836" s="223"/>
    </row>
    <row r="50837" spans="15:15" x14ac:dyDescent="0.2">
      <c r="O50837" s="223"/>
    </row>
    <row r="50838" spans="15:15" x14ac:dyDescent="0.2">
      <c r="O50838" s="223"/>
    </row>
    <row r="50839" spans="15:15" x14ac:dyDescent="0.2">
      <c r="O50839" s="223"/>
    </row>
    <row r="50840" spans="15:15" x14ac:dyDescent="0.2">
      <c r="O50840" s="223"/>
    </row>
    <row r="50841" spans="15:15" x14ac:dyDescent="0.2">
      <c r="O50841" s="223"/>
    </row>
    <row r="50842" spans="15:15" x14ac:dyDescent="0.2">
      <c r="O50842" s="223"/>
    </row>
    <row r="50843" spans="15:15" x14ac:dyDescent="0.2">
      <c r="O50843" s="223"/>
    </row>
    <row r="50844" spans="15:15" x14ac:dyDescent="0.2">
      <c r="O50844" s="223"/>
    </row>
    <row r="50845" spans="15:15" x14ac:dyDescent="0.2">
      <c r="O50845" s="223"/>
    </row>
    <row r="50846" spans="15:15" x14ac:dyDescent="0.2">
      <c r="O50846" s="223"/>
    </row>
    <row r="50847" spans="15:15" x14ac:dyDescent="0.2">
      <c r="O50847" s="223"/>
    </row>
    <row r="50848" spans="15:15" x14ac:dyDescent="0.2">
      <c r="O50848" s="223"/>
    </row>
    <row r="50849" spans="15:15" x14ac:dyDescent="0.2">
      <c r="O50849" s="223"/>
    </row>
    <row r="50850" spans="15:15" x14ac:dyDescent="0.2">
      <c r="O50850" s="223"/>
    </row>
    <row r="50851" spans="15:15" x14ac:dyDescent="0.2">
      <c r="O50851" s="223"/>
    </row>
    <row r="50852" spans="15:15" x14ac:dyDescent="0.2">
      <c r="O50852" s="223"/>
    </row>
    <row r="50853" spans="15:15" x14ac:dyDescent="0.2">
      <c r="O50853" s="223"/>
    </row>
    <row r="50854" spans="15:15" x14ac:dyDescent="0.2">
      <c r="O50854" s="223"/>
    </row>
    <row r="50855" spans="15:15" x14ac:dyDescent="0.2">
      <c r="O50855" s="223"/>
    </row>
    <row r="50856" spans="15:15" x14ac:dyDescent="0.2">
      <c r="O50856" s="223"/>
    </row>
    <row r="50857" spans="15:15" x14ac:dyDescent="0.2">
      <c r="O50857" s="223"/>
    </row>
    <row r="50858" spans="15:15" x14ac:dyDescent="0.2">
      <c r="O50858" s="223"/>
    </row>
    <row r="50859" spans="15:15" x14ac:dyDescent="0.2">
      <c r="O50859" s="223"/>
    </row>
    <row r="50860" spans="15:15" x14ac:dyDescent="0.2">
      <c r="O50860" s="223"/>
    </row>
    <row r="50861" spans="15:15" x14ac:dyDescent="0.2">
      <c r="O50861" s="223"/>
    </row>
    <row r="50862" spans="15:15" x14ac:dyDescent="0.2">
      <c r="O50862" s="223"/>
    </row>
    <row r="50863" spans="15:15" x14ac:dyDescent="0.2">
      <c r="O50863" s="223"/>
    </row>
    <row r="50864" spans="15:15" x14ac:dyDescent="0.2">
      <c r="O50864" s="223"/>
    </row>
    <row r="50865" spans="15:15" x14ac:dyDescent="0.2">
      <c r="O50865" s="223"/>
    </row>
    <row r="50866" spans="15:15" x14ac:dyDescent="0.2">
      <c r="O50866" s="223"/>
    </row>
    <row r="50867" spans="15:15" x14ac:dyDescent="0.2">
      <c r="O50867" s="223"/>
    </row>
    <row r="50868" spans="15:15" x14ac:dyDescent="0.2">
      <c r="O50868" s="223"/>
    </row>
    <row r="50869" spans="15:15" x14ac:dyDescent="0.2">
      <c r="O50869" s="223"/>
    </row>
    <row r="50870" spans="15:15" x14ac:dyDescent="0.2">
      <c r="O50870" s="223"/>
    </row>
    <row r="50871" spans="15:15" x14ac:dyDescent="0.2">
      <c r="O50871" s="223"/>
    </row>
    <row r="50872" spans="15:15" x14ac:dyDescent="0.2">
      <c r="O50872" s="223"/>
    </row>
    <row r="50873" spans="15:15" x14ac:dyDescent="0.2">
      <c r="O50873" s="223"/>
    </row>
    <row r="50874" spans="15:15" x14ac:dyDescent="0.2">
      <c r="O50874" s="223"/>
    </row>
    <row r="50875" spans="15:15" x14ac:dyDescent="0.2">
      <c r="O50875" s="223"/>
    </row>
    <row r="50876" spans="15:15" x14ac:dyDescent="0.2">
      <c r="O50876" s="223"/>
    </row>
    <row r="50877" spans="15:15" x14ac:dyDescent="0.2">
      <c r="O50877" s="223"/>
    </row>
    <row r="50878" spans="15:15" x14ac:dyDescent="0.2">
      <c r="O50878" s="223"/>
    </row>
    <row r="50879" spans="15:15" x14ac:dyDescent="0.2">
      <c r="O50879" s="223"/>
    </row>
    <row r="50880" spans="15:15" x14ac:dyDescent="0.2">
      <c r="O50880" s="223"/>
    </row>
    <row r="50881" spans="15:15" x14ac:dyDescent="0.2">
      <c r="O50881" s="223"/>
    </row>
    <row r="50882" spans="15:15" x14ac:dyDescent="0.2">
      <c r="O50882" s="223"/>
    </row>
    <row r="50883" spans="15:15" x14ac:dyDescent="0.2">
      <c r="O50883" s="223"/>
    </row>
    <row r="50884" spans="15:15" x14ac:dyDescent="0.2">
      <c r="O50884" s="223"/>
    </row>
    <row r="50885" spans="15:15" x14ac:dyDescent="0.2">
      <c r="O50885" s="223"/>
    </row>
    <row r="50886" spans="15:15" x14ac:dyDescent="0.2">
      <c r="O50886" s="223"/>
    </row>
    <row r="50887" spans="15:15" x14ac:dyDescent="0.2">
      <c r="O50887" s="223"/>
    </row>
    <row r="50888" spans="15:15" x14ac:dyDescent="0.2">
      <c r="O50888" s="223"/>
    </row>
    <row r="50889" spans="15:15" x14ac:dyDescent="0.2">
      <c r="O50889" s="223"/>
    </row>
    <row r="50890" spans="15:15" x14ac:dyDescent="0.2">
      <c r="O50890" s="223"/>
    </row>
    <row r="50891" spans="15:15" x14ac:dyDescent="0.2">
      <c r="O50891" s="223"/>
    </row>
    <row r="50892" spans="15:15" x14ac:dyDescent="0.2">
      <c r="O50892" s="223"/>
    </row>
    <row r="50893" spans="15:15" x14ac:dyDescent="0.2">
      <c r="O50893" s="223"/>
    </row>
    <row r="50894" spans="15:15" x14ac:dyDescent="0.2">
      <c r="O50894" s="223"/>
    </row>
    <row r="50895" spans="15:15" x14ac:dyDescent="0.2">
      <c r="O50895" s="223"/>
    </row>
    <row r="50896" spans="15:15" x14ac:dyDescent="0.2">
      <c r="O50896" s="223"/>
    </row>
    <row r="50897" spans="15:15" x14ac:dyDescent="0.2">
      <c r="O50897" s="223"/>
    </row>
    <row r="50898" spans="15:15" x14ac:dyDescent="0.2">
      <c r="O50898" s="223"/>
    </row>
    <row r="50899" spans="15:15" x14ac:dyDescent="0.2">
      <c r="O50899" s="223"/>
    </row>
    <row r="50900" spans="15:15" x14ac:dyDescent="0.2">
      <c r="O50900" s="223"/>
    </row>
    <row r="50901" spans="15:15" x14ac:dyDescent="0.2">
      <c r="O50901" s="223"/>
    </row>
    <row r="50902" spans="15:15" x14ac:dyDescent="0.2">
      <c r="O50902" s="223"/>
    </row>
    <row r="50903" spans="15:15" x14ac:dyDescent="0.2">
      <c r="O50903" s="223"/>
    </row>
    <row r="50904" spans="15:15" x14ac:dyDescent="0.2">
      <c r="O50904" s="223"/>
    </row>
    <row r="50905" spans="15:15" x14ac:dyDescent="0.2">
      <c r="O50905" s="223"/>
    </row>
    <row r="50906" spans="15:15" x14ac:dyDescent="0.2">
      <c r="O50906" s="223"/>
    </row>
    <row r="50907" spans="15:15" x14ac:dyDescent="0.2">
      <c r="O50907" s="223"/>
    </row>
    <row r="50908" spans="15:15" x14ac:dyDescent="0.2">
      <c r="O50908" s="223"/>
    </row>
    <row r="50909" spans="15:15" x14ac:dyDescent="0.2">
      <c r="O50909" s="223"/>
    </row>
    <row r="50910" spans="15:15" x14ac:dyDescent="0.2">
      <c r="O50910" s="223"/>
    </row>
    <row r="50911" spans="15:15" x14ac:dyDescent="0.2">
      <c r="O50911" s="223"/>
    </row>
    <row r="50912" spans="15:15" x14ac:dyDescent="0.2">
      <c r="O50912" s="223"/>
    </row>
    <row r="50913" spans="15:15" x14ac:dyDescent="0.2">
      <c r="O50913" s="223"/>
    </row>
    <row r="50914" spans="15:15" x14ac:dyDescent="0.2">
      <c r="O50914" s="223"/>
    </row>
    <row r="50915" spans="15:15" x14ac:dyDescent="0.2">
      <c r="O50915" s="223"/>
    </row>
    <row r="50916" spans="15:15" x14ac:dyDescent="0.2">
      <c r="O50916" s="223"/>
    </row>
    <row r="50917" spans="15:15" x14ac:dyDescent="0.2">
      <c r="O50917" s="223"/>
    </row>
    <row r="50918" spans="15:15" x14ac:dyDescent="0.2">
      <c r="O50918" s="223"/>
    </row>
    <row r="50919" spans="15:15" x14ac:dyDescent="0.2">
      <c r="O50919" s="223"/>
    </row>
    <row r="50920" spans="15:15" x14ac:dyDescent="0.2">
      <c r="O50920" s="223"/>
    </row>
    <row r="50921" spans="15:15" x14ac:dyDescent="0.2">
      <c r="O50921" s="223"/>
    </row>
    <row r="50922" spans="15:15" x14ac:dyDescent="0.2">
      <c r="O50922" s="223"/>
    </row>
    <row r="50923" spans="15:15" x14ac:dyDescent="0.2">
      <c r="O50923" s="223"/>
    </row>
    <row r="50924" spans="15:15" x14ac:dyDescent="0.2">
      <c r="O50924" s="223"/>
    </row>
    <row r="50925" spans="15:15" x14ac:dyDescent="0.2">
      <c r="O50925" s="223"/>
    </row>
    <row r="50926" spans="15:15" x14ac:dyDescent="0.2">
      <c r="O50926" s="223"/>
    </row>
    <row r="50927" spans="15:15" x14ac:dyDescent="0.2">
      <c r="O50927" s="223"/>
    </row>
    <row r="50928" spans="15:15" x14ac:dyDescent="0.2">
      <c r="O50928" s="223"/>
    </row>
    <row r="50929" spans="15:15" x14ac:dyDescent="0.2">
      <c r="O50929" s="223"/>
    </row>
    <row r="50930" spans="15:15" x14ac:dyDescent="0.2">
      <c r="O50930" s="223"/>
    </row>
    <row r="50931" spans="15:15" x14ac:dyDescent="0.2">
      <c r="O50931" s="223"/>
    </row>
    <row r="50932" spans="15:15" x14ac:dyDescent="0.2">
      <c r="O50932" s="223"/>
    </row>
    <row r="50933" spans="15:15" x14ac:dyDescent="0.2">
      <c r="O50933" s="223"/>
    </row>
    <row r="50934" spans="15:15" x14ac:dyDescent="0.2">
      <c r="O50934" s="223"/>
    </row>
    <row r="50935" spans="15:15" x14ac:dyDescent="0.2">
      <c r="O50935" s="223"/>
    </row>
    <row r="50936" spans="15:15" x14ac:dyDescent="0.2">
      <c r="O50936" s="223"/>
    </row>
    <row r="50937" spans="15:15" x14ac:dyDescent="0.2">
      <c r="O50937" s="223"/>
    </row>
    <row r="50938" spans="15:15" x14ac:dyDescent="0.2">
      <c r="O50938" s="223"/>
    </row>
    <row r="50939" spans="15:15" x14ac:dyDescent="0.2">
      <c r="O50939" s="223"/>
    </row>
    <row r="50940" spans="15:15" x14ac:dyDescent="0.2">
      <c r="O50940" s="223"/>
    </row>
    <row r="50941" spans="15:15" x14ac:dyDescent="0.2">
      <c r="O50941" s="223"/>
    </row>
    <row r="50942" spans="15:15" x14ac:dyDescent="0.2">
      <c r="O50942" s="223"/>
    </row>
    <row r="50943" spans="15:15" x14ac:dyDescent="0.2">
      <c r="O50943" s="223"/>
    </row>
    <row r="50944" spans="15:15" x14ac:dyDescent="0.2">
      <c r="O50944" s="223"/>
    </row>
    <row r="50945" spans="15:15" x14ac:dyDescent="0.2">
      <c r="O50945" s="223"/>
    </row>
    <row r="50946" spans="15:15" x14ac:dyDescent="0.2">
      <c r="O50946" s="223"/>
    </row>
    <row r="50947" spans="15:15" x14ac:dyDescent="0.2">
      <c r="O50947" s="223"/>
    </row>
    <row r="50948" spans="15:15" x14ac:dyDescent="0.2">
      <c r="O50948" s="223"/>
    </row>
    <row r="50949" spans="15:15" x14ac:dyDescent="0.2">
      <c r="O50949" s="223"/>
    </row>
    <row r="50950" spans="15:15" x14ac:dyDescent="0.2">
      <c r="O50950" s="223"/>
    </row>
    <row r="50951" spans="15:15" x14ac:dyDescent="0.2">
      <c r="O50951" s="223"/>
    </row>
    <row r="50952" spans="15:15" x14ac:dyDescent="0.2">
      <c r="O50952" s="223"/>
    </row>
    <row r="50953" spans="15:15" x14ac:dyDescent="0.2">
      <c r="O50953" s="223"/>
    </row>
    <row r="50954" spans="15:15" x14ac:dyDescent="0.2">
      <c r="O50954" s="223"/>
    </row>
    <row r="50955" spans="15:15" x14ac:dyDescent="0.2">
      <c r="O50955" s="223"/>
    </row>
    <row r="50956" spans="15:15" x14ac:dyDescent="0.2">
      <c r="O50956" s="223"/>
    </row>
    <row r="50957" spans="15:15" x14ac:dyDescent="0.2">
      <c r="O50957" s="223"/>
    </row>
    <row r="50958" spans="15:15" x14ac:dyDescent="0.2">
      <c r="O50958" s="223"/>
    </row>
    <row r="50959" spans="15:15" x14ac:dyDescent="0.2">
      <c r="O50959" s="223"/>
    </row>
    <row r="50960" spans="15:15" x14ac:dyDescent="0.2">
      <c r="O50960" s="223"/>
    </row>
    <row r="50961" spans="15:15" x14ac:dyDescent="0.2">
      <c r="O50961" s="223"/>
    </row>
    <row r="50962" spans="15:15" x14ac:dyDescent="0.2">
      <c r="O50962" s="223"/>
    </row>
    <row r="50963" spans="15:15" x14ac:dyDescent="0.2">
      <c r="O50963" s="223"/>
    </row>
    <row r="50964" spans="15:15" x14ac:dyDescent="0.2">
      <c r="O50964" s="223"/>
    </row>
    <row r="50965" spans="15:15" x14ac:dyDescent="0.2">
      <c r="O50965" s="223"/>
    </row>
    <row r="50966" spans="15:15" x14ac:dyDescent="0.2">
      <c r="O50966" s="223"/>
    </row>
    <row r="50967" spans="15:15" x14ac:dyDescent="0.2">
      <c r="O50967" s="223"/>
    </row>
    <row r="50968" spans="15:15" x14ac:dyDescent="0.2">
      <c r="O50968" s="223"/>
    </row>
    <row r="50969" spans="15:15" x14ac:dyDescent="0.2">
      <c r="O50969" s="223"/>
    </row>
    <row r="50970" spans="15:15" x14ac:dyDescent="0.2">
      <c r="O50970" s="223"/>
    </row>
    <row r="50971" spans="15:15" x14ac:dyDescent="0.2">
      <c r="O50971" s="223"/>
    </row>
    <row r="50972" spans="15:15" x14ac:dyDescent="0.2">
      <c r="O50972" s="223"/>
    </row>
    <row r="50973" spans="15:15" x14ac:dyDescent="0.2">
      <c r="O50973" s="223"/>
    </row>
    <row r="50974" spans="15:15" x14ac:dyDescent="0.2">
      <c r="O50974" s="223"/>
    </row>
    <row r="50975" spans="15:15" x14ac:dyDescent="0.2">
      <c r="O50975" s="223"/>
    </row>
    <row r="50976" spans="15:15" x14ac:dyDescent="0.2">
      <c r="O50976" s="223"/>
    </row>
    <row r="50977" spans="15:15" x14ac:dyDescent="0.2">
      <c r="O50977" s="223"/>
    </row>
    <row r="50978" spans="15:15" x14ac:dyDescent="0.2">
      <c r="O50978" s="223"/>
    </row>
    <row r="50979" spans="15:15" x14ac:dyDescent="0.2">
      <c r="O50979" s="223"/>
    </row>
    <row r="50980" spans="15:15" x14ac:dyDescent="0.2">
      <c r="O50980" s="223"/>
    </row>
    <row r="50981" spans="15:15" x14ac:dyDescent="0.2">
      <c r="O50981" s="223"/>
    </row>
    <row r="50982" spans="15:15" x14ac:dyDescent="0.2">
      <c r="O50982" s="223"/>
    </row>
    <row r="50983" spans="15:15" x14ac:dyDescent="0.2">
      <c r="O50983" s="223"/>
    </row>
    <row r="50984" spans="15:15" x14ac:dyDescent="0.2">
      <c r="O50984" s="223"/>
    </row>
    <row r="50985" spans="15:15" x14ac:dyDescent="0.2">
      <c r="O50985" s="223"/>
    </row>
    <row r="50986" spans="15:15" x14ac:dyDescent="0.2">
      <c r="O50986" s="223"/>
    </row>
    <row r="50987" spans="15:15" x14ac:dyDescent="0.2">
      <c r="O50987" s="223"/>
    </row>
    <row r="50988" spans="15:15" x14ac:dyDescent="0.2">
      <c r="O50988" s="223"/>
    </row>
    <row r="50989" spans="15:15" x14ac:dyDescent="0.2">
      <c r="O50989" s="223"/>
    </row>
    <row r="50990" spans="15:15" x14ac:dyDescent="0.2">
      <c r="O50990" s="223"/>
    </row>
    <row r="50991" spans="15:15" x14ac:dyDescent="0.2">
      <c r="O50991" s="223"/>
    </row>
    <row r="50992" spans="15:15" x14ac:dyDescent="0.2">
      <c r="O50992" s="223"/>
    </row>
    <row r="50993" spans="15:15" x14ac:dyDescent="0.2">
      <c r="O50993" s="223"/>
    </row>
    <row r="50994" spans="15:15" x14ac:dyDescent="0.2">
      <c r="O50994" s="223"/>
    </row>
    <row r="50995" spans="15:15" x14ac:dyDescent="0.2">
      <c r="O50995" s="223"/>
    </row>
    <row r="50996" spans="15:15" x14ac:dyDescent="0.2">
      <c r="O50996" s="223"/>
    </row>
    <row r="50997" spans="15:15" x14ac:dyDescent="0.2">
      <c r="O50997" s="223"/>
    </row>
    <row r="50998" spans="15:15" x14ac:dyDescent="0.2">
      <c r="O50998" s="223"/>
    </row>
    <row r="50999" spans="15:15" x14ac:dyDescent="0.2">
      <c r="O50999" s="223"/>
    </row>
    <row r="51000" spans="15:15" x14ac:dyDescent="0.2">
      <c r="O51000" s="223"/>
    </row>
    <row r="51001" spans="15:15" x14ac:dyDescent="0.2">
      <c r="O51001" s="223"/>
    </row>
    <row r="51002" spans="15:15" x14ac:dyDescent="0.2">
      <c r="O51002" s="223"/>
    </row>
    <row r="51003" spans="15:15" x14ac:dyDescent="0.2">
      <c r="O51003" s="223"/>
    </row>
    <row r="51004" spans="15:15" x14ac:dyDescent="0.2">
      <c r="O51004" s="223"/>
    </row>
    <row r="51005" spans="15:15" x14ac:dyDescent="0.2">
      <c r="O51005" s="223"/>
    </row>
    <row r="51006" spans="15:15" x14ac:dyDescent="0.2">
      <c r="O51006" s="223"/>
    </row>
    <row r="51007" spans="15:15" x14ac:dyDescent="0.2">
      <c r="O51007" s="223"/>
    </row>
    <row r="51008" spans="15:15" x14ac:dyDescent="0.2">
      <c r="O51008" s="223"/>
    </row>
    <row r="51009" spans="15:15" x14ac:dyDescent="0.2">
      <c r="O51009" s="223"/>
    </row>
    <row r="51010" spans="15:15" x14ac:dyDescent="0.2">
      <c r="O51010" s="223"/>
    </row>
    <row r="51011" spans="15:15" x14ac:dyDescent="0.2">
      <c r="O51011" s="223"/>
    </row>
    <row r="51012" spans="15:15" x14ac:dyDescent="0.2">
      <c r="O51012" s="223"/>
    </row>
    <row r="51013" spans="15:15" x14ac:dyDescent="0.2">
      <c r="O51013" s="223"/>
    </row>
    <row r="51014" spans="15:15" x14ac:dyDescent="0.2">
      <c r="O51014" s="223"/>
    </row>
    <row r="51015" spans="15:15" x14ac:dyDescent="0.2">
      <c r="O51015" s="223"/>
    </row>
    <row r="51016" spans="15:15" x14ac:dyDescent="0.2">
      <c r="O51016" s="223"/>
    </row>
    <row r="51017" spans="15:15" x14ac:dyDescent="0.2">
      <c r="O51017" s="223"/>
    </row>
    <row r="51018" spans="15:15" x14ac:dyDescent="0.2">
      <c r="O51018" s="223"/>
    </row>
    <row r="51019" spans="15:15" x14ac:dyDescent="0.2">
      <c r="O51019" s="223"/>
    </row>
    <row r="51020" spans="15:15" x14ac:dyDescent="0.2">
      <c r="O51020" s="223"/>
    </row>
    <row r="51021" spans="15:15" x14ac:dyDescent="0.2">
      <c r="O51021" s="223"/>
    </row>
    <row r="51022" spans="15:15" x14ac:dyDescent="0.2">
      <c r="O51022" s="223"/>
    </row>
    <row r="51023" spans="15:15" x14ac:dyDescent="0.2">
      <c r="O51023" s="223"/>
    </row>
    <row r="51024" spans="15:15" x14ac:dyDescent="0.2">
      <c r="O51024" s="223"/>
    </row>
    <row r="51025" spans="15:15" x14ac:dyDescent="0.2">
      <c r="O51025" s="223"/>
    </row>
    <row r="51026" spans="15:15" x14ac:dyDescent="0.2">
      <c r="O51026" s="223"/>
    </row>
    <row r="51027" spans="15:15" x14ac:dyDescent="0.2">
      <c r="O51027" s="223"/>
    </row>
    <row r="51028" spans="15:15" x14ac:dyDescent="0.2">
      <c r="O51028" s="223"/>
    </row>
    <row r="51029" spans="15:15" x14ac:dyDescent="0.2">
      <c r="O51029" s="223"/>
    </row>
    <row r="51030" spans="15:15" x14ac:dyDescent="0.2">
      <c r="O51030" s="223"/>
    </row>
    <row r="51031" spans="15:15" x14ac:dyDescent="0.2">
      <c r="O51031" s="223"/>
    </row>
    <row r="51032" spans="15:15" x14ac:dyDescent="0.2">
      <c r="O51032" s="223"/>
    </row>
    <row r="51033" spans="15:15" x14ac:dyDescent="0.2">
      <c r="O51033" s="223"/>
    </row>
    <row r="51034" spans="15:15" x14ac:dyDescent="0.2">
      <c r="O51034" s="223"/>
    </row>
    <row r="51035" spans="15:15" x14ac:dyDescent="0.2">
      <c r="O51035" s="223"/>
    </row>
    <row r="51036" spans="15:15" x14ac:dyDescent="0.2">
      <c r="O51036" s="223"/>
    </row>
    <row r="51037" spans="15:15" x14ac:dyDescent="0.2">
      <c r="O51037" s="223"/>
    </row>
    <row r="51038" spans="15:15" x14ac:dyDescent="0.2">
      <c r="O51038" s="223"/>
    </row>
    <row r="51039" spans="15:15" x14ac:dyDescent="0.2">
      <c r="O51039" s="223"/>
    </row>
    <row r="51040" spans="15:15" x14ac:dyDescent="0.2">
      <c r="O51040" s="223"/>
    </row>
    <row r="51041" spans="15:15" x14ac:dyDescent="0.2">
      <c r="O51041" s="223"/>
    </row>
    <row r="51042" spans="15:15" x14ac:dyDescent="0.2">
      <c r="O51042" s="223"/>
    </row>
    <row r="51043" spans="15:15" x14ac:dyDescent="0.2">
      <c r="O51043" s="223"/>
    </row>
    <row r="51044" spans="15:15" x14ac:dyDescent="0.2">
      <c r="O51044" s="223"/>
    </row>
    <row r="51045" spans="15:15" x14ac:dyDescent="0.2">
      <c r="O51045" s="223"/>
    </row>
    <row r="51046" spans="15:15" x14ac:dyDescent="0.2">
      <c r="O51046" s="223"/>
    </row>
    <row r="51047" spans="15:15" x14ac:dyDescent="0.2">
      <c r="O51047" s="223"/>
    </row>
    <row r="51048" spans="15:15" x14ac:dyDescent="0.2">
      <c r="O51048" s="223"/>
    </row>
    <row r="51049" spans="15:15" x14ac:dyDescent="0.2">
      <c r="O51049" s="223"/>
    </row>
    <row r="51050" spans="15:15" x14ac:dyDescent="0.2">
      <c r="O51050" s="223"/>
    </row>
    <row r="51051" spans="15:15" x14ac:dyDescent="0.2">
      <c r="O51051" s="223"/>
    </row>
    <row r="51052" spans="15:15" x14ac:dyDescent="0.2">
      <c r="O51052" s="223"/>
    </row>
    <row r="51053" spans="15:15" x14ac:dyDescent="0.2">
      <c r="O51053" s="223"/>
    </row>
    <row r="51054" spans="15:15" x14ac:dyDescent="0.2">
      <c r="O51054" s="223"/>
    </row>
    <row r="51055" spans="15:15" x14ac:dyDescent="0.2">
      <c r="O51055" s="223"/>
    </row>
    <row r="51056" spans="15:15" x14ac:dyDescent="0.2">
      <c r="O51056" s="223"/>
    </row>
    <row r="51057" spans="15:15" x14ac:dyDescent="0.2">
      <c r="O51057" s="223"/>
    </row>
    <row r="51058" spans="15:15" x14ac:dyDescent="0.2">
      <c r="O51058" s="223"/>
    </row>
    <row r="51059" spans="15:15" x14ac:dyDescent="0.2">
      <c r="O51059" s="223"/>
    </row>
    <row r="51060" spans="15:15" x14ac:dyDescent="0.2">
      <c r="O51060" s="223"/>
    </row>
    <row r="51061" spans="15:15" x14ac:dyDescent="0.2">
      <c r="O51061" s="223"/>
    </row>
    <row r="51062" spans="15:15" x14ac:dyDescent="0.2">
      <c r="O51062" s="223"/>
    </row>
    <row r="51063" spans="15:15" x14ac:dyDescent="0.2">
      <c r="O51063" s="223"/>
    </row>
    <row r="51064" spans="15:15" x14ac:dyDescent="0.2">
      <c r="O51064" s="223"/>
    </row>
    <row r="51065" spans="15:15" x14ac:dyDescent="0.2">
      <c r="O51065" s="223"/>
    </row>
    <row r="51066" spans="15:15" x14ac:dyDescent="0.2">
      <c r="O51066" s="223"/>
    </row>
    <row r="51067" spans="15:15" x14ac:dyDescent="0.2">
      <c r="O51067" s="223"/>
    </row>
    <row r="51068" spans="15:15" x14ac:dyDescent="0.2">
      <c r="O51068" s="223"/>
    </row>
    <row r="51069" spans="15:15" x14ac:dyDescent="0.2">
      <c r="O51069" s="223"/>
    </row>
    <row r="51070" spans="15:15" x14ac:dyDescent="0.2">
      <c r="O51070" s="223"/>
    </row>
    <row r="51071" spans="15:15" x14ac:dyDescent="0.2">
      <c r="O51071" s="223"/>
    </row>
    <row r="51072" spans="15:15" x14ac:dyDescent="0.2">
      <c r="O51072" s="223"/>
    </row>
    <row r="51073" spans="15:15" x14ac:dyDescent="0.2">
      <c r="O51073" s="223"/>
    </row>
    <row r="51074" spans="15:15" x14ac:dyDescent="0.2">
      <c r="O51074" s="223"/>
    </row>
    <row r="51075" spans="15:15" x14ac:dyDescent="0.2">
      <c r="O51075" s="223"/>
    </row>
    <row r="51076" spans="15:15" x14ac:dyDescent="0.2">
      <c r="O51076" s="223"/>
    </row>
    <row r="51077" spans="15:15" x14ac:dyDescent="0.2">
      <c r="O51077" s="223"/>
    </row>
    <row r="51078" spans="15:15" x14ac:dyDescent="0.2">
      <c r="O51078" s="223"/>
    </row>
    <row r="51079" spans="15:15" x14ac:dyDescent="0.2">
      <c r="O51079" s="223"/>
    </row>
    <row r="51080" spans="15:15" x14ac:dyDescent="0.2">
      <c r="O51080" s="223"/>
    </row>
    <row r="51081" spans="15:15" x14ac:dyDescent="0.2">
      <c r="O51081" s="223"/>
    </row>
    <row r="51082" spans="15:15" x14ac:dyDescent="0.2">
      <c r="O51082" s="223"/>
    </row>
    <row r="51083" spans="15:15" x14ac:dyDescent="0.2">
      <c r="O51083" s="223"/>
    </row>
    <row r="51084" spans="15:15" x14ac:dyDescent="0.2">
      <c r="O51084" s="223"/>
    </row>
    <row r="51085" spans="15:15" x14ac:dyDescent="0.2">
      <c r="O51085" s="223"/>
    </row>
    <row r="51086" spans="15:15" x14ac:dyDescent="0.2">
      <c r="O51086" s="223"/>
    </row>
    <row r="51087" spans="15:15" x14ac:dyDescent="0.2">
      <c r="O51087" s="223"/>
    </row>
    <row r="51088" spans="15:15" x14ac:dyDescent="0.2">
      <c r="O51088" s="223"/>
    </row>
    <row r="51089" spans="15:15" x14ac:dyDescent="0.2">
      <c r="O51089" s="223"/>
    </row>
    <row r="51090" spans="15:15" x14ac:dyDescent="0.2">
      <c r="O51090" s="223"/>
    </row>
    <row r="51091" spans="15:15" x14ac:dyDescent="0.2">
      <c r="O51091" s="223"/>
    </row>
    <row r="51092" spans="15:15" x14ac:dyDescent="0.2">
      <c r="O51092" s="223"/>
    </row>
    <row r="51093" spans="15:15" x14ac:dyDescent="0.2">
      <c r="O51093" s="223"/>
    </row>
    <row r="51094" spans="15:15" x14ac:dyDescent="0.2">
      <c r="O51094" s="223"/>
    </row>
    <row r="51095" spans="15:15" x14ac:dyDescent="0.2">
      <c r="O51095" s="223"/>
    </row>
    <row r="51096" spans="15:15" x14ac:dyDescent="0.2">
      <c r="O51096" s="223"/>
    </row>
    <row r="51097" spans="15:15" x14ac:dyDescent="0.2">
      <c r="O51097" s="223"/>
    </row>
    <row r="51098" spans="15:15" x14ac:dyDescent="0.2">
      <c r="O51098" s="223"/>
    </row>
    <row r="51099" spans="15:15" x14ac:dyDescent="0.2">
      <c r="O51099" s="223"/>
    </row>
    <row r="51100" spans="15:15" x14ac:dyDescent="0.2">
      <c r="O51100" s="223"/>
    </row>
    <row r="51101" spans="15:15" x14ac:dyDescent="0.2">
      <c r="O51101" s="223"/>
    </row>
    <row r="51102" spans="15:15" x14ac:dyDescent="0.2">
      <c r="O51102" s="223"/>
    </row>
    <row r="51103" spans="15:15" x14ac:dyDescent="0.2">
      <c r="O51103" s="223"/>
    </row>
    <row r="51104" spans="15:15" x14ac:dyDescent="0.2">
      <c r="O51104" s="223"/>
    </row>
    <row r="51105" spans="15:15" x14ac:dyDescent="0.2">
      <c r="O51105" s="223"/>
    </row>
    <row r="51106" spans="15:15" x14ac:dyDescent="0.2">
      <c r="O51106" s="223"/>
    </row>
    <row r="51107" spans="15:15" x14ac:dyDescent="0.2">
      <c r="O51107" s="223"/>
    </row>
    <row r="51108" spans="15:15" x14ac:dyDescent="0.2">
      <c r="O51108" s="223"/>
    </row>
    <row r="51109" spans="15:15" x14ac:dyDescent="0.2">
      <c r="O51109" s="223"/>
    </row>
    <row r="51110" spans="15:15" x14ac:dyDescent="0.2">
      <c r="O51110" s="223"/>
    </row>
    <row r="51111" spans="15:15" x14ac:dyDescent="0.2">
      <c r="O51111" s="223"/>
    </row>
    <row r="51112" spans="15:15" x14ac:dyDescent="0.2">
      <c r="O51112" s="223"/>
    </row>
    <row r="51113" spans="15:15" x14ac:dyDescent="0.2">
      <c r="O51113" s="223"/>
    </row>
    <row r="51114" spans="15:15" x14ac:dyDescent="0.2">
      <c r="O51114" s="223"/>
    </row>
    <row r="51115" spans="15:15" x14ac:dyDescent="0.2">
      <c r="O51115" s="223"/>
    </row>
    <row r="51116" spans="15:15" x14ac:dyDescent="0.2">
      <c r="O51116" s="223"/>
    </row>
    <row r="51117" spans="15:15" x14ac:dyDescent="0.2">
      <c r="O51117" s="223"/>
    </row>
    <row r="51118" spans="15:15" x14ac:dyDescent="0.2">
      <c r="O51118" s="223"/>
    </row>
    <row r="51119" spans="15:15" x14ac:dyDescent="0.2">
      <c r="O51119" s="223"/>
    </row>
    <row r="51120" spans="15:15" x14ac:dyDescent="0.2">
      <c r="O51120" s="223"/>
    </row>
    <row r="51121" spans="15:15" x14ac:dyDescent="0.2">
      <c r="O51121" s="223"/>
    </row>
    <row r="51122" spans="15:15" x14ac:dyDescent="0.2">
      <c r="O51122" s="223"/>
    </row>
    <row r="51123" spans="15:15" x14ac:dyDescent="0.2">
      <c r="O51123" s="223"/>
    </row>
    <row r="51124" spans="15:15" x14ac:dyDescent="0.2">
      <c r="O51124" s="223"/>
    </row>
    <row r="51125" spans="15:15" x14ac:dyDescent="0.2">
      <c r="O51125" s="223"/>
    </row>
    <row r="51126" spans="15:15" x14ac:dyDescent="0.2">
      <c r="O51126" s="223"/>
    </row>
    <row r="51127" spans="15:15" x14ac:dyDescent="0.2">
      <c r="O51127" s="223"/>
    </row>
    <row r="51128" spans="15:15" x14ac:dyDescent="0.2">
      <c r="O51128" s="223"/>
    </row>
    <row r="51129" spans="15:15" x14ac:dyDescent="0.2">
      <c r="O51129" s="223"/>
    </row>
    <row r="51130" spans="15:15" x14ac:dyDescent="0.2">
      <c r="O51130" s="223"/>
    </row>
    <row r="51131" spans="15:15" x14ac:dyDescent="0.2">
      <c r="O51131" s="223"/>
    </row>
    <row r="51132" spans="15:15" x14ac:dyDescent="0.2">
      <c r="O51132" s="223"/>
    </row>
    <row r="51133" spans="15:15" x14ac:dyDescent="0.2">
      <c r="O51133" s="223"/>
    </row>
    <row r="51134" spans="15:15" x14ac:dyDescent="0.2">
      <c r="O51134" s="223"/>
    </row>
    <row r="51135" spans="15:15" x14ac:dyDescent="0.2">
      <c r="O51135" s="223"/>
    </row>
    <row r="51136" spans="15:15" x14ac:dyDescent="0.2">
      <c r="O51136" s="223"/>
    </row>
    <row r="51137" spans="15:15" x14ac:dyDescent="0.2">
      <c r="O51137" s="223"/>
    </row>
    <row r="51138" spans="15:15" x14ac:dyDescent="0.2">
      <c r="O51138" s="223"/>
    </row>
    <row r="51139" spans="15:15" x14ac:dyDescent="0.2">
      <c r="O51139" s="223"/>
    </row>
    <row r="51140" spans="15:15" x14ac:dyDescent="0.2">
      <c r="O51140" s="223"/>
    </row>
    <row r="51141" spans="15:15" x14ac:dyDescent="0.2">
      <c r="O51141" s="223"/>
    </row>
    <row r="51142" spans="15:15" x14ac:dyDescent="0.2">
      <c r="O51142" s="223"/>
    </row>
    <row r="51143" spans="15:15" x14ac:dyDescent="0.2">
      <c r="O51143" s="223"/>
    </row>
    <row r="51144" spans="15:15" x14ac:dyDescent="0.2">
      <c r="O51144" s="223"/>
    </row>
    <row r="51145" spans="15:15" x14ac:dyDescent="0.2">
      <c r="O51145" s="223"/>
    </row>
    <row r="51146" spans="15:15" x14ac:dyDescent="0.2">
      <c r="O51146" s="223"/>
    </row>
    <row r="51147" spans="15:15" x14ac:dyDescent="0.2">
      <c r="O51147" s="223"/>
    </row>
    <row r="51148" spans="15:15" x14ac:dyDescent="0.2">
      <c r="O51148" s="223"/>
    </row>
    <row r="51149" spans="15:15" x14ac:dyDescent="0.2">
      <c r="O51149" s="223"/>
    </row>
    <row r="51150" spans="15:15" x14ac:dyDescent="0.2">
      <c r="O51150" s="223"/>
    </row>
    <row r="51151" spans="15:15" x14ac:dyDescent="0.2">
      <c r="O51151" s="223"/>
    </row>
    <row r="51152" spans="15:15" x14ac:dyDescent="0.2">
      <c r="O51152" s="223"/>
    </row>
    <row r="51153" spans="15:15" x14ac:dyDescent="0.2">
      <c r="O51153" s="223"/>
    </row>
    <row r="51154" spans="15:15" x14ac:dyDescent="0.2">
      <c r="O51154" s="223"/>
    </row>
    <row r="51155" spans="15:15" x14ac:dyDescent="0.2">
      <c r="O51155" s="223"/>
    </row>
    <row r="51156" spans="15:15" x14ac:dyDescent="0.2">
      <c r="O51156" s="223"/>
    </row>
    <row r="51157" spans="15:15" x14ac:dyDescent="0.2">
      <c r="O51157" s="223"/>
    </row>
    <row r="51158" spans="15:15" x14ac:dyDescent="0.2">
      <c r="O51158" s="223"/>
    </row>
    <row r="51159" spans="15:15" x14ac:dyDescent="0.2">
      <c r="O51159" s="223"/>
    </row>
    <row r="51160" spans="15:15" x14ac:dyDescent="0.2">
      <c r="O51160" s="223"/>
    </row>
    <row r="51161" spans="15:15" x14ac:dyDescent="0.2">
      <c r="O51161" s="223"/>
    </row>
    <row r="51162" spans="15:15" x14ac:dyDescent="0.2">
      <c r="O51162" s="223"/>
    </row>
    <row r="51163" spans="15:15" x14ac:dyDescent="0.2">
      <c r="O51163" s="223"/>
    </row>
    <row r="51164" spans="15:15" x14ac:dyDescent="0.2">
      <c r="O51164" s="223"/>
    </row>
    <row r="51165" spans="15:15" x14ac:dyDescent="0.2">
      <c r="O51165" s="223"/>
    </row>
    <row r="51166" spans="15:15" x14ac:dyDescent="0.2">
      <c r="O51166" s="223"/>
    </row>
    <row r="51167" spans="15:15" x14ac:dyDescent="0.2">
      <c r="O51167" s="223"/>
    </row>
    <row r="51168" spans="15:15" x14ac:dyDescent="0.2">
      <c r="O51168" s="223"/>
    </row>
    <row r="51169" spans="15:15" x14ac:dyDescent="0.2">
      <c r="O51169" s="223"/>
    </row>
    <row r="51170" spans="15:15" x14ac:dyDescent="0.2">
      <c r="O51170" s="223"/>
    </row>
    <row r="51171" spans="15:15" x14ac:dyDescent="0.2">
      <c r="O51171" s="223"/>
    </row>
    <row r="51172" spans="15:15" x14ac:dyDescent="0.2">
      <c r="O51172" s="223"/>
    </row>
    <row r="51173" spans="15:15" x14ac:dyDescent="0.2">
      <c r="O51173" s="223"/>
    </row>
    <row r="51174" spans="15:15" x14ac:dyDescent="0.2">
      <c r="O51174" s="223"/>
    </row>
    <row r="51175" spans="15:15" x14ac:dyDescent="0.2">
      <c r="O51175" s="223"/>
    </row>
    <row r="51176" spans="15:15" x14ac:dyDescent="0.2">
      <c r="O51176" s="223"/>
    </row>
    <row r="51177" spans="15:15" x14ac:dyDescent="0.2">
      <c r="O51177" s="223"/>
    </row>
    <row r="51178" spans="15:15" x14ac:dyDescent="0.2">
      <c r="O51178" s="223"/>
    </row>
    <row r="51179" spans="15:15" x14ac:dyDescent="0.2">
      <c r="O51179" s="223"/>
    </row>
    <row r="51180" spans="15:15" x14ac:dyDescent="0.2">
      <c r="O51180" s="223"/>
    </row>
    <row r="51181" spans="15:15" x14ac:dyDescent="0.2">
      <c r="O51181" s="223"/>
    </row>
    <row r="51182" spans="15:15" x14ac:dyDescent="0.2">
      <c r="O51182" s="223"/>
    </row>
    <row r="51183" spans="15:15" x14ac:dyDescent="0.2">
      <c r="O51183" s="223"/>
    </row>
    <row r="51184" spans="15:15" x14ac:dyDescent="0.2">
      <c r="O51184" s="223"/>
    </row>
    <row r="51185" spans="15:15" x14ac:dyDescent="0.2">
      <c r="O51185" s="223"/>
    </row>
    <row r="51186" spans="15:15" x14ac:dyDescent="0.2">
      <c r="O51186" s="223"/>
    </row>
    <row r="51187" spans="15:15" x14ac:dyDescent="0.2">
      <c r="O51187" s="223"/>
    </row>
    <row r="51188" spans="15:15" x14ac:dyDescent="0.2">
      <c r="O51188" s="223"/>
    </row>
    <row r="51189" spans="15:15" x14ac:dyDescent="0.2">
      <c r="O51189" s="223"/>
    </row>
    <row r="51190" spans="15:15" x14ac:dyDescent="0.2">
      <c r="O51190" s="223"/>
    </row>
    <row r="51191" spans="15:15" x14ac:dyDescent="0.2">
      <c r="O51191" s="223"/>
    </row>
    <row r="51192" spans="15:15" x14ac:dyDescent="0.2">
      <c r="O51192" s="223"/>
    </row>
    <row r="51193" spans="15:15" x14ac:dyDescent="0.2">
      <c r="O51193" s="223"/>
    </row>
    <row r="51194" spans="15:15" x14ac:dyDescent="0.2">
      <c r="O51194" s="223"/>
    </row>
    <row r="51195" spans="15:15" x14ac:dyDescent="0.2">
      <c r="O51195" s="223"/>
    </row>
    <row r="51196" spans="15:15" x14ac:dyDescent="0.2">
      <c r="O51196" s="223"/>
    </row>
    <row r="51197" spans="15:15" x14ac:dyDescent="0.2">
      <c r="O51197" s="223"/>
    </row>
    <row r="51198" spans="15:15" x14ac:dyDescent="0.2">
      <c r="O51198" s="223"/>
    </row>
    <row r="51199" spans="15:15" x14ac:dyDescent="0.2">
      <c r="O51199" s="223"/>
    </row>
    <row r="51200" spans="15:15" x14ac:dyDescent="0.2">
      <c r="O51200" s="223"/>
    </row>
    <row r="51201" spans="15:15" x14ac:dyDescent="0.2">
      <c r="O51201" s="223"/>
    </row>
    <row r="51202" spans="15:15" x14ac:dyDescent="0.2">
      <c r="O51202" s="223"/>
    </row>
    <row r="51203" spans="15:15" x14ac:dyDescent="0.2">
      <c r="O51203" s="223"/>
    </row>
    <row r="51204" spans="15:15" x14ac:dyDescent="0.2">
      <c r="O51204" s="223"/>
    </row>
    <row r="51205" spans="15:15" x14ac:dyDescent="0.2">
      <c r="O51205" s="223"/>
    </row>
    <row r="51206" spans="15:15" x14ac:dyDescent="0.2">
      <c r="O51206" s="223"/>
    </row>
    <row r="51207" spans="15:15" x14ac:dyDescent="0.2">
      <c r="O51207" s="223"/>
    </row>
    <row r="51208" spans="15:15" x14ac:dyDescent="0.2">
      <c r="O51208" s="223"/>
    </row>
    <row r="51209" spans="15:15" x14ac:dyDescent="0.2">
      <c r="O51209" s="223"/>
    </row>
    <row r="51210" spans="15:15" x14ac:dyDescent="0.2">
      <c r="O51210" s="223"/>
    </row>
    <row r="51211" spans="15:15" x14ac:dyDescent="0.2">
      <c r="O51211" s="223"/>
    </row>
    <row r="51212" spans="15:15" x14ac:dyDescent="0.2">
      <c r="O51212" s="223"/>
    </row>
    <row r="51213" spans="15:15" x14ac:dyDescent="0.2">
      <c r="O51213" s="223"/>
    </row>
    <row r="51214" spans="15:15" x14ac:dyDescent="0.2">
      <c r="O51214" s="223"/>
    </row>
    <row r="51215" spans="15:15" x14ac:dyDescent="0.2">
      <c r="O51215" s="223"/>
    </row>
    <row r="51216" spans="15:15" x14ac:dyDescent="0.2">
      <c r="O51216" s="223"/>
    </row>
    <row r="51217" spans="15:15" x14ac:dyDescent="0.2">
      <c r="O51217" s="223"/>
    </row>
    <row r="51218" spans="15:15" x14ac:dyDescent="0.2">
      <c r="O51218" s="223"/>
    </row>
    <row r="51219" spans="15:15" x14ac:dyDescent="0.2">
      <c r="O51219" s="223"/>
    </row>
    <row r="51220" spans="15:15" x14ac:dyDescent="0.2">
      <c r="O51220" s="223"/>
    </row>
    <row r="51221" spans="15:15" x14ac:dyDescent="0.2">
      <c r="O51221" s="223"/>
    </row>
    <row r="51222" spans="15:15" x14ac:dyDescent="0.2">
      <c r="O51222" s="223"/>
    </row>
    <row r="51223" spans="15:15" x14ac:dyDescent="0.2">
      <c r="O51223" s="223"/>
    </row>
    <row r="51224" spans="15:15" x14ac:dyDescent="0.2">
      <c r="O51224" s="223"/>
    </row>
    <row r="51225" spans="15:15" x14ac:dyDescent="0.2">
      <c r="O51225" s="223"/>
    </row>
    <row r="51226" spans="15:15" x14ac:dyDescent="0.2">
      <c r="O51226" s="223"/>
    </row>
    <row r="51227" spans="15:15" x14ac:dyDescent="0.2">
      <c r="O51227" s="223"/>
    </row>
    <row r="51228" spans="15:15" x14ac:dyDescent="0.2">
      <c r="O51228" s="223"/>
    </row>
    <row r="51229" spans="15:15" x14ac:dyDescent="0.2">
      <c r="O51229" s="223"/>
    </row>
    <row r="51230" spans="15:15" x14ac:dyDescent="0.2">
      <c r="O51230" s="223"/>
    </row>
    <row r="51231" spans="15:15" x14ac:dyDescent="0.2">
      <c r="O51231" s="223"/>
    </row>
    <row r="51232" spans="15:15" x14ac:dyDescent="0.2">
      <c r="O51232" s="223"/>
    </row>
    <row r="51233" spans="15:15" x14ac:dyDescent="0.2">
      <c r="O51233" s="223"/>
    </row>
    <row r="51234" spans="15:15" x14ac:dyDescent="0.2">
      <c r="O51234" s="223"/>
    </row>
    <row r="51235" spans="15:15" x14ac:dyDescent="0.2">
      <c r="O51235" s="223"/>
    </row>
    <row r="51236" spans="15:15" x14ac:dyDescent="0.2">
      <c r="O51236" s="223"/>
    </row>
    <row r="51237" spans="15:15" x14ac:dyDescent="0.2">
      <c r="O51237" s="223"/>
    </row>
    <row r="51238" spans="15:15" x14ac:dyDescent="0.2">
      <c r="O51238" s="223"/>
    </row>
    <row r="51239" spans="15:15" x14ac:dyDescent="0.2">
      <c r="O51239" s="223"/>
    </row>
    <row r="51240" spans="15:15" x14ac:dyDescent="0.2">
      <c r="O51240" s="223"/>
    </row>
    <row r="51241" spans="15:15" x14ac:dyDescent="0.2">
      <c r="O51241" s="223"/>
    </row>
    <row r="51242" spans="15:15" x14ac:dyDescent="0.2">
      <c r="O51242" s="223"/>
    </row>
    <row r="51243" spans="15:15" x14ac:dyDescent="0.2">
      <c r="O51243" s="223"/>
    </row>
    <row r="51244" spans="15:15" x14ac:dyDescent="0.2">
      <c r="O51244" s="223"/>
    </row>
    <row r="51245" spans="15:15" x14ac:dyDescent="0.2">
      <c r="O51245" s="223"/>
    </row>
    <row r="51246" spans="15:15" x14ac:dyDescent="0.2">
      <c r="O51246" s="223"/>
    </row>
    <row r="51247" spans="15:15" x14ac:dyDescent="0.2">
      <c r="O51247" s="223"/>
    </row>
    <row r="51248" spans="15:15" x14ac:dyDescent="0.2">
      <c r="O51248" s="223"/>
    </row>
    <row r="51249" spans="15:15" x14ac:dyDescent="0.2">
      <c r="O51249" s="223"/>
    </row>
    <row r="51250" spans="15:15" x14ac:dyDescent="0.2">
      <c r="O51250" s="223"/>
    </row>
    <row r="51251" spans="15:15" x14ac:dyDescent="0.2">
      <c r="O51251" s="223"/>
    </row>
    <row r="51252" spans="15:15" x14ac:dyDescent="0.2">
      <c r="O51252" s="223"/>
    </row>
    <row r="51253" spans="15:15" x14ac:dyDescent="0.2">
      <c r="O51253" s="223"/>
    </row>
    <row r="51254" spans="15:15" x14ac:dyDescent="0.2">
      <c r="O51254" s="223"/>
    </row>
    <row r="51255" spans="15:15" x14ac:dyDescent="0.2">
      <c r="O51255" s="223"/>
    </row>
    <row r="51256" spans="15:15" x14ac:dyDescent="0.2">
      <c r="O51256" s="223"/>
    </row>
    <row r="51257" spans="15:15" x14ac:dyDescent="0.2">
      <c r="O51257" s="223"/>
    </row>
    <row r="51258" spans="15:15" x14ac:dyDescent="0.2">
      <c r="O51258" s="223"/>
    </row>
    <row r="51259" spans="15:15" x14ac:dyDescent="0.2">
      <c r="O51259" s="223"/>
    </row>
    <row r="51260" spans="15:15" x14ac:dyDescent="0.2">
      <c r="O51260" s="223"/>
    </row>
    <row r="51261" spans="15:15" x14ac:dyDescent="0.2">
      <c r="O51261" s="223"/>
    </row>
    <row r="51262" spans="15:15" x14ac:dyDescent="0.2">
      <c r="O51262" s="223"/>
    </row>
    <row r="51263" spans="15:15" x14ac:dyDescent="0.2">
      <c r="O51263" s="223"/>
    </row>
    <row r="51264" spans="15:15" x14ac:dyDescent="0.2">
      <c r="O51264" s="223"/>
    </row>
    <row r="51265" spans="15:15" x14ac:dyDescent="0.2">
      <c r="O51265" s="223"/>
    </row>
    <row r="51266" spans="15:15" x14ac:dyDescent="0.2">
      <c r="O51266" s="223"/>
    </row>
    <row r="51267" spans="15:15" x14ac:dyDescent="0.2">
      <c r="O51267" s="223"/>
    </row>
    <row r="51268" spans="15:15" x14ac:dyDescent="0.2">
      <c r="O51268" s="223"/>
    </row>
    <row r="51269" spans="15:15" x14ac:dyDescent="0.2">
      <c r="O51269" s="223"/>
    </row>
    <row r="51270" spans="15:15" x14ac:dyDescent="0.2">
      <c r="O51270" s="223"/>
    </row>
    <row r="51271" spans="15:15" x14ac:dyDescent="0.2">
      <c r="O51271" s="223"/>
    </row>
    <row r="51272" spans="15:15" x14ac:dyDescent="0.2">
      <c r="O51272" s="223"/>
    </row>
    <row r="51273" spans="15:15" x14ac:dyDescent="0.2">
      <c r="O51273" s="223"/>
    </row>
    <row r="51274" spans="15:15" x14ac:dyDescent="0.2">
      <c r="O51274" s="223"/>
    </row>
    <row r="51275" spans="15:15" x14ac:dyDescent="0.2">
      <c r="O51275" s="223"/>
    </row>
    <row r="51276" spans="15:15" x14ac:dyDescent="0.2">
      <c r="O51276" s="223"/>
    </row>
    <row r="51277" spans="15:15" x14ac:dyDescent="0.2">
      <c r="O51277" s="223"/>
    </row>
    <row r="51278" spans="15:15" x14ac:dyDescent="0.2">
      <c r="O51278" s="223"/>
    </row>
    <row r="51279" spans="15:15" x14ac:dyDescent="0.2">
      <c r="O51279" s="223"/>
    </row>
    <row r="51280" spans="15:15" x14ac:dyDescent="0.2">
      <c r="O51280" s="223"/>
    </row>
    <row r="51281" spans="15:15" x14ac:dyDescent="0.2">
      <c r="O51281" s="223"/>
    </row>
    <row r="51282" spans="15:15" x14ac:dyDescent="0.2">
      <c r="O51282" s="223"/>
    </row>
    <row r="51283" spans="15:15" x14ac:dyDescent="0.2">
      <c r="O51283" s="223"/>
    </row>
    <row r="51284" spans="15:15" x14ac:dyDescent="0.2">
      <c r="O51284" s="223"/>
    </row>
    <row r="51285" spans="15:15" x14ac:dyDescent="0.2">
      <c r="O51285" s="223"/>
    </row>
    <row r="51286" spans="15:15" x14ac:dyDescent="0.2">
      <c r="O51286" s="223"/>
    </row>
    <row r="51287" spans="15:15" x14ac:dyDescent="0.2">
      <c r="O51287" s="223"/>
    </row>
    <row r="51288" spans="15:15" x14ac:dyDescent="0.2">
      <c r="O51288" s="223"/>
    </row>
    <row r="51289" spans="15:15" x14ac:dyDescent="0.2">
      <c r="O51289" s="223"/>
    </row>
    <row r="51290" spans="15:15" x14ac:dyDescent="0.2">
      <c r="O51290" s="223"/>
    </row>
    <row r="51291" spans="15:15" x14ac:dyDescent="0.2">
      <c r="O51291" s="223"/>
    </row>
    <row r="51292" spans="15:15" x14ac:dyDescent="0.2">
      <c r="O51292" s="223"/>
    </row>
    <row r="51293" spans="15:15" x14ac:dyDescent="0.2">
      <c r="O51293" s="223"/>
    </row>
    <row r="51294" spans="15:15" x14ac:dyDescent="0.2">
      <c r="O51294" s="223"/>
    </row>
    <row r="51295" spans="15:15" x14ac:dyDescent="0.2">
      <c r="O51295" s="223"/>
    </row>
    <row r="51296" spans="15:15" x14ac:dyDescent="0.2">
      <c r="O51296" s="223"/>
    </row>
    <row r="51297" spans="15:15" x14ac:dyDescent="0.2">
      <c r="O51297" s="223"/>
    </row>
    <row r="51298" spans="15:15" x14ac:dyDescent="0.2">
      <c r="O51298" s="223"/>
    </row>
    <row r="51299" spans="15:15" x14ac:dyDescent="0.2">
      <c r="O51299" s="223"/>
    </row>
    <row r="51300" spans="15:15" x14ac:dyDescent="0.2">
      <c r="O51300" s="223"/>
    </row>
    <row r="51301" spans="15:15" x14ac:dyDescent="0.2">
      <c r="O51301" s="223"/>
    </row>
    <row r="51302" spans="15:15" x14ac:dyDescent="0.2">
      <c r="O51302" s="223"/>
    </row>
    <row r="51303" spans="15:15" x14ac:dyDescent="0.2">
      <c r="O51303" s="223"/>
    </row>
    <row r="51304" spans="15:15" x14ac:dyDescent="0.2">
      <c r="O51304" s="223"/>
    </row>
    <row r="51305" spans="15:15" x14ac:dyDescent="0.2">
      <c r="O51305" s="223"/>
    </row>
    <row r="51306" spans="15:15" x14ac:dyDescent="0.2">
      <c r="O51306" s="223"/>
    </row>
    <row r="51307" spans="15:15" x14ac:dyDescent="0.2">
      <c r="O51307" s="223"/>
    </row>
    <row r="51308" spans="15:15" x14ac:dyDescent="0.2">
      <c r="O51308" s="223"/>
    </row>
    <row r="51309" spans="15:15" x14ac:dyDescent="0.2">
      <c r="O51309" s="223"/>
    </row>
    <row r="51310" spans="15:15" x14ac:dyDescent="0.2">
      <c r="O51310" s="223"/>
    </row>
    <row r="51311" spans="15:15" x14ac:dyDescent="0.2">
      <c r="O51311" s="223"/>
    </row>
    <row r="51312" spans="15:15" x14ac:dyDescent="0.2">
      <c r="O51312" s="223"/>
    </row>
    <row r="51313" spans="15:15" x14ac:dyDescent="0.2">
      <c r="O51313" s="223"/>
    </row>
    <row r="51314" spans="15:15" x14ac:dyDescent="0.2">
      <c r="O51314" s="223"/>
    </row>
    <row r="51315" spans="15:15" x14ac:dyDescent="0.2">
      <c r="O51315" s="223"/>
    </row>
    <row r="51316" spans="15:15" x14ac:dyDescent="0.2">
      <c r="O51316" s="223"/>
    </row>
    <row r="51317" spans="15:15" x14ac:dyDescent="0.2">
      <c r="O51317" s="223"/>
    </row>
    <row r="51318" spans="15:15" x14ac:dyDescent="0.2">
      <c r="O51318" s="223"/>
    </row>
    <row r="51319" spans="15:15" x14ac:dyDescent="0.2">
      <c r="O51319" s="223"/>
    </row>
    <row r="51320" spans="15:15" x14ac:dyDescent="0.2">
      <c r="O51320" s="223"/>
    </row>
    <row r="51321" spans="15:15" x14ac:dyDescent="0.2">
      <c r="O51321" s="223"/>
    </row>
    <row r="51322" spans="15:15" x14ac:dyDescent="0.2">
      <c r="O51322" s="223"/>
    </row>
    <row r="51323" spans="15:15" x14ac:dyDescent="0.2">
      <c r="O51323" s="223"/>
    </row>
    <row r="51324" spans="15:15" x14ac:dyDescent="0.2">
      <c r="O51324" s="223"/>
    </row>
    <row r="51325" spans="15:15" x14ac:dyDescent="0.2">
      <c r="O51325" s="223"/>
    </row>
    <row r="51326" spans="15:15" x14ac:dyDescent="0.2">
      <c r="O51326" s="223"/>
    </row>
    <row r="51327" spans="15:15" x14ac:dyDescent="0.2">
      <c r="O51327" s="223"/>
    </row>
    <row r="51328" spans="15:15" x14ac:dyDescent="0.2">
      <c r="O51328" s="223"/>
    </row>
    <row r="51329" spans="15:15" x14ac:dyDescent="0.2">
      <c r="O51329" s="223"/>
    </row>
    <row r="51330" spans="15:15" x14ac:dyDescent="0.2">
      <c r="O51330" s="223"/>
    </row>
    <row r="51331" spans="15:15" x14ac:dyDescent="0.2">
      <c r="O51331" s="223"/>
    </row>
    <row r="51332" spans="15:15" x14ac:dyDescent="0.2">
      <c r="O51332" s="223"/>
    </row>
    <row r="51333" spans="15:15" x14ac:dyDescent="0.2">
      <c r="O51333" s="223"/>
    </row>
    <row r="51334" spans="15:15" x14ac:dyDescent="0.2">
      <c r="O51334" s="223"/>
    </row>
    <row r="51335" spans="15:15" x14ac:dyDescent="0.2">
      <c r="O51335" s="223"/>
    </row>
    <row r="51336" spans="15:15" x14ac:dyDescent="0.2">
      <c r="O51336" s="223"/>
    </row>
    <row r="51337" spans="15:15" x14ac:dyDescent="0.2">
      <c r="O51337" s="223"/>
    </row>
    <row r="51338" spans="15:15" x14ac:dyDescent="0.2">
      <c r="O51338" s="223"/>
    </row>
    <row r="51339" spans="15:15" x14ac:dyDescent="0.2">
      <c r="O51339" s="223"/>
    </row>
    <row r="51340" spans="15:15" x14ac:dyDescent="0.2">
      <c r="O51340" s="223"/>
    </row>
    <row r="51341" spans="15:15" x14ac:dyDescent="0.2">
      <c r="O51341" s="223"/>
    </row>
    <row r="51342" spans="15:15" x14ac:dyDescent="0.2">
      <c r="O51342" s="223"/>
    </row>
    <row r="51343" spans="15:15" x14ac:dyDescent="0.2">
      <c r="O51343" s="223"/>
    </row>
    <row r="51344" spans="15:15" x14ac:dyDescent="0.2">
      <c r="O51344" s="223"/>
    </row>
    <row r="51345" spans="15:15" x14ac:dyDescent="0.2">
      <c r="O51345" s="223"/>
    </row>
    <row r="51346" spans="15:15" x14ac:dyDescent="0.2">
      <c r="O51346" s="223"/>
    </row>
    <row r="51347" spans="15:15" x14ac:dyDescent="0.2">
      <c r="O51347" s="223"/>
    </row>
    <row r="51348" spans="15:15" x14ac:dyDescent="0.2">
      <c r="O51348" s="223"/>
    </row>
    <row r="51349" spans="15:15" x14ac:dyDescent="0.2">
      <c r="O51349" s="223"/>
    </row>
    <row r="51350" spans="15:15" x14ac:dyDescent="0.2">
      <c r="O51350" s="223"/>
    </row>
    <row r="51351" spans="15:15" x14ac:dyDescent="0.2">
      <c r="O51351" s="223"/>
    </row>
    <row r="51352" spans="15:15" x14ac:dyDescent="0.2">
      <c r="O51352" s="223"/>
    </row>
    <row r="51353" spans="15:15" x14ac:dyDescent="0.2">
      <c r="O51353" s="223"/>
    </row>
    <row r="51354" spans="15:15" x14ac:dyDescent="0.2">
      <c r="O51354" s="223"/>
    </row>
    <row r="51355" spans="15:15" x14ac:dyDescent="0.2">
      <c r="O51355" s="223"/>
    </row>
    <row r="51356" spans="15:15" x14ac:dyDescent="0.2">
      <c r="O51356" s="223"/>
    </row>
    <row r="51357" spans="15:15" x14ac:dyDescent="0.2">
      <c r="O51357" s="223"/>
    </row>
    <row r="51358" spans="15:15" x14ac:dyDescent="0.2">
      <c r="O51358" s="223"/>
    </row>
    <row r="51359" spans="15:15" x14ac:dyDescent="0.2">
      <c r="O51359" s="223"/>
    </row>
    <row r="51360" spans="15:15" x14ac:dyDescent="0.2">
      <c r="O51360" s="223"/>
    </row>
    <row r="51361" spans="15:15" x14ac:dyDescent="0.2">
      <c r="O51361" s="223"/>
    </row>
    <row r="51362" spans="15:15" x14ac:dyDescent="0.2">
      <c r="O51362" s="223"/>
    </row>
    <row r="51363" spans="15:15" x14ac:dyDescent="0.2">
      <c r="O51363" s="223"/>
    </row>
    <row r="51364" spans="15:15" x14ac:dyDescent="0.2">
      <c r="O51364" s="223"/>
    </row>
    <row r="51365" spans="15:15" x14ac:dyDescent="0.2">
      <c r="O51365" s="223"/>
    </row>
    <row r="51366" spans="15:15" x14ac:dyDescent="0.2">
      <c r="O51366" s="223"/>
    </row>
    <row r="51367" spans="15:15" x14ac:dyDescent="0.2">
      <c r="O51367" s="223"/>
    </row>
    <row r="51368" spans="15:15" x14ac:dyDescent="0.2">
      <c r="O51368" s="223"/>
    </row>
    <row r="51369" spans="15:15" x14ac:dyDescent="0.2">
      <c r="O51369" s="223"/>
    </row>
    <row r="51370" spans="15:15" x14ac:dyDescent="0.2">
      <c r="O51370" s="223"/>
    </row>
    <row r="51371" spans="15:15" x14ac:dyDescent="0.2">
      <c r="O51371" s="223"/>
    </row>
    <row r="51372" spans="15:15" x14ac:dyDescent="0.2">
      <c r="O51372" s="223"/>
    </row>
    <row r="51373" spans="15:15" x14ac:dyDescent="0.2">
      <c r="O51373" s="223"/>
    </row>
    <row r="51374" spans="15:15" x14ac:dyDescent="0.2">
      <c r="O51374" s="223"/>
    </row>
    <row r="51375" spans="15:15" x14ac:dyDescent="0.2">
      <c r="O51375" s="223"/>
    </row>
    <row r="51376" spans="15:15" x14ac:dyDescent="0.2">
      <c r="O51376" s="223"/>
    </row>
    <row r="51377" spans="15:15" x14ac:dyDescent="0.2">
      <c r="O51377" s="223"/>
    </row>
    <row r="51378" spans="15:15" x14ac:dyDescent="0.2">
      <c r="O51378" s="223"/>
    </row>
    <row r="51379" spans="15:15" x14ac:dyDescent="0.2">
      <c r="O51379" s="223"/>
    </row>
    <row r="51380" spans="15:15" x14ac:dyDescent="0.2">
      <c r="O51380" s="223"/>
    </row>
    <row r="51381" spans="15:15" x14ac:dyDescent="0.2">
      <c r="O51381" s="223"/>
    </row>
    <row r="51382" spans="15:15" x14ac:dyDescent="0.2">
      <c r="O51382" s="223"/>
    </row>
    <row r="51383" spans="15:15" x14ac:dyDescent="0.2">
      <c r="O51383" s="223"/>
    </row>
    <row r="51384" spans="15:15" x14ac:dyDescent="0.2">
      <c r="O51384" s="223"/>
    </row>
    <row r="51385" spans="15:15" x14ac:dyDescent="0.2">
      <c r="O51385" s="223"/>
    </row>
    <row r="51386" spans="15:15" x14ac:dyDescent="0.2">
      <c r="O51386" s="223"/>
    </row>
    <row r="51387" spans="15:15" x14ac:dyDescent="0.2">
      <c r="O51387" s="223"/>
    </row>
    <row r="51388" spans="15:15" x14ac:dyDescent="0.2">
      <c r="O51388" s="223"/>
    </row>
    <row r="51389" spans="15:15" x14ac:dyDescent="0.2">
      <c r="O51389" s="223"/>
    </row>
    <row r="51390" spans="15:15" x14ac:dyDescent="0.2">
      <c r="O51390" s="223"/>
    </row>
    <row r="51391" spans="15:15" x14ac:dyDescent="0.2">
      <c r="O51391" s="223"/>
    </row>
    <row r="51392" spans="15:15" x14ac:dyDescent="0.2">
      <c r="O51392" s="223"/>
    </row>
    <row r="51393" spans="15:15" x14ac:dyDescent="0.2">
      <c r="O51393" s="223"/>
    </row>
    <row r="51394" spans="15:15" x14ac:dyDescent="0.2">
      <c r="O51394" s="223"/>
    </row>
    <row r="51395" spans="15:15" x14ac:dyDescent="0.2">
      <c r="O51395" s="223"/>
    </row>
    <row r="51396" spans="15:15" x14ac:dyDescent="0.2">
      <c r="O51396" s="223"/>
    </row>
    <row r="51397" spans="15:15" x14ac:dyDescent="0.2">
      <c r="O51397" s="223"/>
    </row>
    <row r="51398" spans="15:15" x14ac:dyDescent="0.2">
      <c r="O51398" s="223"/>
    </row>
    <row r="51399" spans="15:15" x14ac:dyDescent="0.2">
      <c r="O51399" s="223"/>
    </row>
    <row r="51400" spans="15:15" x14ac:dyDescent="0.2">
      <c r="O51400" s="223"/>
    </row>
    <row r="51401" spans="15:15" x14ac:dyDescent="0.2">
      <c r="O51401" s="223"/>
    </row>
    <row r="51402" spans="15:15" x14ac:dyDescent="0.2">
      <c r="O51402" s="223"/>
    </row>
    <row r="51403" spans="15:15" x14ac:dyDescent="0.2">
      <c r="O51403" s="223"/>
    </row>
    <row r="51404" spans="15:15" x14ac:dyDescent="0.2">
      <c r="O51404" s="223"/>
    </row>
    <row r="51405" spans="15:15" x14ac:dyDescent="0.2">
      <c r="O51405" s="223"/>
    </row>
    <row r="51406" spans="15:15" x14ac:dyDescent="0.2">
      <c r="O51406" s="223"/>
    </row>
    <row r="51407" spans="15:15" x14ac:dyDescent="0.2">
      <c r="O51407" s="223"/>
    </row>
    <row r="51408" spans="15:15" x14ac:dyDescent="0.2">
      <c r="O51408" s="223"/>
    </row>
    <row r="51409" spans="15:15" x14ac:dyDescent="0.2">
      <c r="O51409" s="223"/>
    </row>
    <row r="51410" spans="15:15" x14ac:dyDescent="0.2">
      <c r="O51410" s="223"/>
    </row>
    <row r="51411" spans="15:15" x14ac:dyDescent="0.2">
      <c r="O51411" s="223"/>
    </row>
    <row r="51412" spans="15:15" x14ac:dyDescent="0.2">
      <c r="O51412" s="223"/>
    </row>
    <row r="51413" spans="15:15" x14ac:dyDescent="0.2">
      <c r="O51413" s="223"/>
    </row>
    <row r="51414" spans="15:15" x14ac:dyDescent="0.2">
      <c r="O51414" s="223"/>
    </row>
    <row r="51415" spans="15:15" x14ac:dyDescent="0.2">
      <c r="O51415" s="223"/>
    </row>
    <row r="51416" spans="15:15" x14ac:dyDescent="0.2">
      <c r="O51416" s="223"/>
    </row>
    <row r="51417" spans="15:15" x14ac:dyDescent="0.2">
      <c r="O51417" s="223"/>
    </row>
    <row r="51418" spans="15:15" x14ac:dyDescent="0.2">
      <c r="O51418" s="223"/>
    </row>
    <row r="51419" spans="15:15" x14ac:dyDescent="0.2">
      <c r="O51419" s="223"/>
    </row>
    <row r="51420" spans="15:15" x14ac:dyDescent="0.2">
      <c r="O51420" s="223"/>
    </row>
    <row r="51421" spans="15:15" x14ac:dyDescent="0.2">
      <c r="O51421" s="223"/>
    </row>
    <row r="51422" spans="15:15" x14ac:dyDescent="0.2">
      <c r="O51422" s="223"/>
    </row>
    <row r="51423" spans="15:15" x14ac:dyDescent="0.2">
      <c r="O51423" s="223"/>
    </row>
    <row r="51424" spans="15:15" x14ac:dyDescent="0.2">
      <c r="O51424" s="223"/>
    </row>
    <row r="51425" spans="15:15" x14ac:dyDescent="0.2">
      <c r="O51425" s="223"/>
    </row>
    <row r="51426" spans="15:15" x14ac:dyDescent="0.2">
      <c r="O51426" s="223"/>
    </row>
    <row r="51427" spans="15:15" x14ac:dyDescent="0.2">
      <c r="O51427" s="223"/>
    </row>
    <row r="51428" spans="15:15" x14ac:dyDescent="0.2">
      <c r="O51428" s="223"/>
    </row>
    <row r="51429" spans="15:15" x14ac:dyDescent="0.2">
      <c r="O51429" s="223"/>
    </row>
    <row r="51430" spans="15:15" x14ac:dyDescent="0.2">
      <c r="O51430" s="223"/>
    </row>
    <row r="51431" spans="15:15" x14ac:dyDescent="0.2">
      <c r="O51431" s="223"/>
    </row>
    <row r="51432" spans="15:15" x14ac:dyDescent="0.2">
      <c r="O51432" s="223"/>
    </row>
    <row r="51433" spans="15:15" x14ac:dyDescent="0.2">
      <c r="O51433" s="223"/>
    </row>
    <row r="51434" spans="15:15" x14ac:dyDescent="0.2">
      <c r="O51434" s="223"/>
    </row>
    <row r="51435" spans="15:15" x14ac:dyDescent="0.2">
      <c r="O51435" s="223"/>
    </row>
    <row r="51436" spans="15:15" x14ac:dyDescent="0.2">
      <c r="O51436" s="223"/>
    </row>
    <row r="51437" spans="15:15" x14ac:dyDescent="0.2">
      <c r="O51437" s="223"/>
    </row>
    <row r="51438" spans="15:15" x14ac:dyDescent="0.2">
      <c r="O51438" s="223"/>
    </row>
    <row r="51439" spans="15:15" x14ac:dyDescent="0.2">
      <c r="O51439" s="223"/>
    </row>
    <row r="51440" spans="15:15" x14ac:dyDescent="0.2">
      <c r="O51440" s="223"/>
    </row>
    <row r="51441" spans="15:15" x14ac:dyDescent="0.2">
      <c r="O51441" s="223"/>
    </row>
    <row r="51442" spans="15:15" x14ac:dyDescent="0.2">
      <c r="O51442" s="223"/>
    </row>
    <row r="51443" spans="15:15" x14ac:dyDescent="0.2">
      <c r="O51443" s="223"/>
    </row>
    <row r="51444" spans="15:15" x14ac:dyDescent="0.2">
      <c r="O51444" s="223"/>
    </row>
    <row r="51445" spans="15:15" x14ac:dyDescent="0.2">
      <c r="O51445" s="223"/>
    </row>
    <row r="51446" spans="15:15" x14ac:dyDescent="0.2">
      <c r="O51446" s="223"/>
    </row>
    <row r="51447" spans="15:15" x14ac:dyDescent="0.2">
      <c r="O51447" s="223"/>
    </row>
    <row r="51448" spans="15:15" x14ac:dyDescent="0.2">
      <c r="O51448" s="223"/>
    </row>
    <row r="51449" spans="15:15" x14ac:dyDescent="0.2">
      <c r="O51449" s="223"/>
    </row>
    <row r="51450" spans="15:15" x14ac:dyDescent="0.2">
      <c r="O51450" s="223"/>
    </row>
    <row r="51451" spans="15:15" x14ac:dyDescent="0.2">
      <c r="O51451" s="223"/>
    </row>
    <row r="51452" spans="15:15" x14ac:dyDescent="0.2">
      <c r="O51452" s="223"/>
    </row>
    <row r="51453" spans="15:15" x14ac:dyDescent="0.2">
      <c r="O51453" s="223"/>
    </row>
    <row r="51454" spans="15:15" x14ac:dyDescent="0.2">
      <c r="O51454" s="223"/>
    </row>
    <row r="51455" spans="15:15" x14ac:dyDescent="0.2">
      <c r="O51455" s="223"/>
    </row>
    <row r="51456" spans="15:15" x14ac:dyDescent="0.2">
      <c r="O51456" s="223"/>
    </row>
    <row r="51457" spans="15:15" x14ac:dyDescent="0.2">
      <c r="O51457" s="223"/>
    </row>
    <row r="51458" spans="15:15" x14ac:dyDescent="0.2">
      <c r="O51458" s="223"/>
    </row>
    <row r="51459" spans="15:15" x14ac:dyDescent="0.2">
      <c r="O51459" s="223"/>
    </row>
    <row r="51460" spans="15:15" x14ac:dyDescent="0.2">
      <c r="O51460" s="223"/>
    </row>
    <row r="51461" spans="15:15" x14ac:dyDescent="0.2">
      <c r="O51461" s="223"/>
    </row>
    <row r="51462" spans="15:15" x14ac:dyDescent="0.2">
      <c r="O51462" s="223"/>
    </row>
    <row r="51463" spans="15:15" x14ac:dyDescent="0.2">
      <c r="O51463" s="223"/>
    </row>
    <row r="51464" spans="15:15" x14ac:dyDescent="0.2">
      <c r="O51464" s="223"/>
    </row>
    <row r="51465" spans="15:15" x14ac:dyDescent="0.2">
      <c r="O51465" s="223"/>
    </row>
    <row r="51466" spans="15:15" x14ac:dyDescent="0.2">
      <c r="O51466" s="223"/>
    </row>
    <row r="51467" spans="15:15" x14ac:dyDescent="0.2">
      <c r="O51467" s="223"/>
    </row>
    <row r="51468" spans="15:15" x14ac:dyDescent="0.2">
      <c r="O51468" s="223"/>
    </row>
    <row r="51469" spans="15:15" x14ac:dyDescent="0.2">
      <c r="O51469" s="223"/>
    </row>
    <row r="51470" spans="15:15" x14ac:dyDescent="0.2">
      <c r="O51470" s="223"/>
    </row>
    <row r="51471" spans="15:15" x14ac:dyDescent="0.2">
      <c r="O51471" s="223"/>
    </row>
    <row r="51472" spans="15:15" x14ac:dyDescent="0.2">
      <c r="O51472" s="223"/>
    </row>
    <row r="51473" spans="15:15" x14ac:dyDescent="0.2">
      <c r="O51473" s="223"/>
    </row>
    <row r="51474" spans="15:15" x14ac:dyDescent="0.2">
      <c r="O51474" s="223"/>
    </row>
    <row r="51475" spans="15:15" x14ac:dyDescent="0.2">
      <c r="O51475" s="223"/>
    </row>
    <row r="51476" spans="15:15" x14ac:dyDescent="0.2">
      <c r="O51476" s="223"/>
    </row>
    <row r="51477" spans="15:15" x14ac:dyDescent="0.2">
      <c r="O51477" s="223"/>
    </row>
    <row r="51478" spans="15:15" x14ac:dyDescent="0.2">
      <c r="O51478" s="223"/>
    </row>
    <row r="51479" spans="15:15" x14ac:dyDescent="0.2">
      <c r="O51479" s="223"/>
    </row>
    <row r="51480" spans="15:15" x14ac:dyDescent="0.2">
      <c r="O51480" s="223"/>
    </row>
    <row r="51481" spans="15:15" x14ac:dyDescent="0.2">
      <c r="O51481" s="223"/>
    </row>
    <row r="51482" spans="15:15" x14ac:dyDescent="0.2">
      <c r="O51482" s="223"/>
    </row>
    <row r="51483" spans="15:15" x14ac:dyDescent="0.2">
      <c r="O51483" s="223"/>
    </row>
    <row r="51484" spans="15:15" x14ac:dyDescent="0.2">
      <c r="O51484" s="223"/>
    </row>
    <row r="51485" spans="15:15" x14ac:dyDescent="0.2">
      <c r="O51485" s="223"/>
    </row>
    <row r="51486" spans="15:15" x14ac:dyDescent="0.2">
      <c r="O51486" s="223"/>
    </row>
    <row r="51487" spans="15:15" x14ac:dyDescent="0.2">
      <c r="O51487" s="223"/>
    </row>
    <row r="51488" spans="15:15" x14ac:dyDescent="0.2">
      <c r="O51488" s="223"/>
    </row>
    <row r="51489" spans="15:15" x14ac:dyDescent="0.2">
      <c r="O51489" s="223"/>
    </row>
    <row r="51490" spans="15:15" x14ac:dyDescent="0.2">
      <c r="O51490" s="223"/>
    </row>
    <row r="51491" spans="15:15" x14ac:dyDescent="0.2">
      <c r="O51491" s="223"/>
    </row>
    <row r="51492" spans="15:15" x14ac:dyDescent="0.2">
      <c r="O51492" s="223"/>
    </row>
    <row r="51493" spans="15:15" x14ac:dyDescent="0.2">
      <c r="O51493" s="223"/>
    </row>
    <row r="51494" spans="15:15" x14ac:dyDescent="0.2">
      <c r="O51494" s="223"/>
    </row>
    <row r="51495" spans="15:15" x14ac:dyDescent="0.2">
      <c r="O51495" s="223"/>
    </row>
    <row r="51496" spans="15:15" x14ac:dyDescent="0.2">
      <c r="O51496" s="223"/>
    </row>
    <row r="51497" spans="15:15" x14ac:dyDescent="0.2">
      <c r="O51497" s="223"/>
    </row>
    <row r="51498" spans="15:15" x14ac:dyDescent="0.2">
      <c r="O51498" s="223"/>
    </row>
    <row r="51499" spans="15:15" x14ac:dyDescent="0.2">
      <c r="O51499" s="223"/>
    </row>
    <row r="51500" spans="15:15" x14ac:dyDescent="0.2">
      <c r="O51500" s="223"/>
    </row>
    <row r="51501" spans="15:15" x14ac:dyDescent="0.2">
      <c r="O51501" s="223"/>
    </row>
    <row r="51502" spans="15:15" x14ac:dyDescent="0.2">
      <c r="O51502" s="223"/>
    </row>
    <row r="51503" spans="15:15" x14ac:dyDescent="0.2">
      <c r="O51503" s="223"/>
    </row>
    <row r="51504" spans="15:15" x14ac:dyDescent="0.2">
      <c r="O51504" s="223"/>
    </row>
    <row r="51505" spans="15:15" x14ac:dyDescent="0.2">
      <c r="O51505" s="223"/>
    </row>
    <row r="51506" spans="15:15" x14ac:dyDescent="0.2">
      <c r="O51506" s="223"/>
    </row>
    <row r="51507" spans="15:15" x14ac:dyDescent="0.2">
      <c r="O51507" s="223"/>
    </row>
    <row r="51508" spans="15:15" x14ac:dyDescent="0.2">
      <c r="O51508" s="223"/>
    </row>
    <row r="51509" spans="15:15" x14ac:dyDescent="0.2">
      <c r="O51509" s="223"/>
    </row>
    <row r="51510" spans="15:15" x14ac:dyDescent="0.2">
      <c r="O51510" s="223"/>
    </row>
    <row r="51511" spans="15:15" x14ac:dyDescent="0.2">
      <c r="O51511" s="223"/>
    </row>
    <row r="51512" spans="15:15" x14ac:dyDescent="0.2">
      <c r="O51512" s="223"/>
    </row>
    <row r="51513" spans="15:15" x14ac:dyDescent="0.2">
      <c r="O51513" s="223"/>
    </row>
    <row r="51514" spans="15:15" x14ac:dyDescent="0.2">
      <c r="O51514" s="223"/>
    </row>
    <row r="51515" spans="15:15" x14ac:dyDescent="0.2">
      <c r="O51515" s="223"/>
    </row>
    <row r="51516" spans="15:15" x14ac:dyDescent="0.2">
      <c r="O51516" s="223"/>
    </row>
    <row r="51517" spans="15:15" x14ac:dyDescent="0.2">
      <c r="O51517" s="223"/>
    </row>
    <row r="51518" spans="15:15" x14ac:dyDescent="0.2">
      <c r="O51518" s="223"/>
    </row>
    <row r="51519" spans="15:15" x14ac:dyDescent="0.2">
      <c r="O51519" s="223"/>
    </row>
    <row r="51520" spans="15:15" x14ac:dyDescent="0.2">
      <c r="O51520" s="223"/>
    </row>
    <row r="51521" spans="15:15" x14ac:dyDescent="0.2">
      <c r="O51521" s="223"/>
    </row>
    <row r="51522" spans="15:15" x14ac:dyDescent="0.2">
      <c r="O51522" s="223"/>
    </row>
    <row r="51523" spans="15:15" x14ac:dyDescent="0.2">
      <c r="O51523" s="223"/>
    </row>
    <row r="51524" spans="15:15" x14ac:dyDescent="0.2">
      <c r="O51524" s="223"/>
    </row>
    <row r="51525" spans="15:15" x14ac:dyDescent="0.2">
      <c r="O51525" s="223"/>
    </row>
    <row r="51526" spans="15:15" x14ac:dyDescent="0.2">
      <c r="O51526" s="223"/>
    </row>
    <row r="51527" spans="15:15" x14ac:dyDescent="0.2">
      <c r="O51527" s="223"/>
    </row>
    <row r="51528" spans="15:15" x14ac:dyDescent="0.2">
      <c r="O51528" s="223"/>
    </row>
    <row r="51529" spans="15:15" x14ac:dyDescent="0.2">
      <c r="O51529" s="223"/>
    </row>
    <row r="51530" spans="15:15" x14ac:dyDescent="0.2">
      <c r="O51530" s="223"/>
    </row>
    <row r="51531" spans="15:15" x14ac:dyDescent="0.2">
      <c r="O51531" s="223"/>
    </row>
    <row r="51532" spans="15:15" x14ac:dyDescent="0.2">
      <c r="O51532" s="223"/>
    </row>
    <row r="51533" spans="15:15" x14ac:dyDescent="0.2">
      <c r="O51533" s="223"/>
    </row>
    <row r="51534" spans="15:15" x14ac:dyDescent="0.2">
      <c r="O51534" s="223"/>
    </row>
    <row r="51535" spans="15:15" x14ac:dyDescent="0.2">
      <c r="O51535" s="223"/>
    </row>
    <row r="51536" spans="15:15" x14ac:dyDescent="0.2">
      <c r="O51536" s="223"/>
    </row>
    <row r="51537" spans="15:15" x14ac:dyDescent="0.2">
      <c r="O51537" s="223"/>
    </row>
    <row r="51538" spans="15:15" x14ac:dyDescent="0.2">
      <c r="O51538" s="223"/>
    </row>
    <row r="51539" spans="15:15" x14ac:dyDescent="0.2">
      <c r="O51539" s="223"/>
    </row>
    <row r="51540" spans="15:15" x14ac:dyDescent="0.2">
      <c r="O51540" s="223"/>
    </row>
    <row r="51541" spans="15:15" x14ac:dyDescent="0.2">
      <c r="O51541" s="223"/>
    </row>
    <row r="51542" spans="15:15" x14ac:dyDescent="0.2">
      <c r="O51542" s="223"/>
    </row>
    <row r="51543" spans="15:15" x14ac:dyDescent="0.2">
      <c r="O51543" s="223"/>
    </row>
    <row r="51544" spans="15:15" x14ac:dyDescent="0.2">
      <c r="O51544" s="223"/>
    </row>
    <row r="51545" spans="15:15" x14ac:dyDescent="0.2">
      <c r="O51545" s="223"/>
    </row>
    <row r="51546" spans="15:15" x14ac:dyDescent="0.2">
      <c r="O51546" s="223"/>
    </row>
    <row r="51547" spans="15:15" x14ac:dyDescent="0.2">
      <c r="O51547" s="223"/>
    </row>
    <row r="51548" spans="15:15" x14ac:dyDescent="0.2">
      <c r="O51548" s="223"/>
    </row>
    <row r="51549" spans="15:15" x14ac:dyDescent="0.2">
      <c r="O51549" s="223"/>
    </row>
    <row r="51550" spans="15:15" x14ac:dyDescent="0.2">
      <c r="O51550" s="223"/>
    </row>
    <row r="51551" spans="15:15" x14ac:dyDescent="0.2">
      <c r="O51551" s="223"/>
    </row>
    <row r="51552" spans="15:15" x14ac:dyDescent="0.2">
      <c r="O51552" s="223"/>
    </row>
    <row r="51553" spans="15:15" x14ac:dyDescent="0.2">
      <c r="O51553" s="223"/>
    </row>
    <row r="51554" spans="15:15" x14ac:dyDescent="0.2">
      <c r="O51554" s="223"/>
    </row>
    <row r="51555" spans="15:15" x14ac:dyDescent="0.2">
      <c r="O51555" s="223"/>
    </row>
    <row r="51556" spans="15:15" x14ac:dyDescent="0.2">
      <c r="O51556" s="223"/>
    </row>
    <row r="51557" spans="15:15" x14ac:dyDescent="0.2">
      <c r="O51557" s="223"/>
    </row>
    <row r="51558" spans="15:15" x14ac:dyDescent="0.2">
      <c r="O51558" s="223"/>
    </row>
    <row r="51559" spans="15:15" x14ac:dyDescent="0.2">
      <c r="O51559" s="223"/>
    </row>
    <row r="51560" spans="15:15" x14ac:dyDescent="0.2">
      <c r="O51560" s="223"/>
    </row>
    <row r="51561" spans="15:15" x14ac:dyDescent="0.2">
      <c r="O51561" s="223"/>
    </row>
    <row r="51562" spans="15:15" x14ac:dyDescent="0.2">
      <c r="O51562" s="223"/>
    </row>
    <row r="51563" spans="15:15" x14ac:dyDescent="0.2">
      <c r="O51563" s="223"/>
    </row>
    <row r="51564" spans="15:15" x14ac:dyDescent="0.2">
      <c r="O51564" s="223"/>
    </row>
    <row r="51565" spans="15:15" x14ac:dyDescent="0.2">
      <c r="O51565" s="223"/>
    </row>
    <row r="51566" spans="15:15" x14ac:dyDescent="0.2">
      <c r="O51566" s="223"/>
    </row>
    <row r="51567" spans="15:15" x14ac:dyDescent="0.2">
      <c r="O51567" s="223"/>
    </row>
    <row r="51568" spans="15:15" x14ac:dyDescent="0.2">
      <c r="O51568" s="223"/>
    </row>
    <row r="51569" spans="15:15" x14ac:dyDescent="0.2">
      <c r="O51569" s="223"/>
    </row>
    <row r="51570" spans="15:15" x14ac:dyDescent="0.2">
      <c r="O51570" s="223"/>
    </row>
    <row r="51571" spans="15:15" x14ac:dyDescent="0.2">
      <c r="O51571" s="223"/>
    </row>
    <row r="51572" spans="15:15" x14ac:dyDescent="0.2">
      <c r="O51572" s="223"/>
    </row>
    <row r="51573" spans="15:15" x14ac:dyDescent="0.2">
      <c r="O51573" s="223"/>
    </row>
    <row r="51574" spans="15:15" x14ac:dyDescent="0.2">
      <c r="O51574" s="223"/>
    </row>
    <row r="51575" spans="15:15" x14ac:dyDescent="0.2">
      <c r="O51575" s="223"/>
    </row>
    <row r="51576" spans="15:15" x14ac:dyDescent="0.2">
      <c r="O51576" s="223"/>
    </row>
    <row r="51577" spans="15:15" x14ac:dyDescent="0.2">
      <c r="O51577" s="223"/>
    </row>
    <row r="51578" spans="15:15" x14ac:dyDescent="0.2">
      <c r="O51578" s="223"/>
    </row>
    <row r="51579" spans="15:15" x14ac:dyDescent="0.2">
      <c r="O51579" s="223"/>
    </row>
    <row r="51580" spans="15:15" x14ac:dyDescent="0.2">
      <c r="O51580" s="223"/>
    </row>
    <row r="51581" spans="15:15" x14ac:dyDescent="0.2">
      <c r="O51581" s="223"/>
    </row>
    <row r="51582" spans="15:15" x14ac:dyDescent="0.2">
      <c r="O51582" s="223"/>
    </row>
    <row r="51583" spans="15:15" x14ac:dyDescent="0.2">
      <c r="O51583" s="223"/>
    </row>
    <row r="51584" spans="15:15" x14ac:dyDescent="0.2">
      <c r="O51584" s="223"/>
    </row>
    <row r="51585" spans="15:15" x14ac:dyDescent="0.2">
      <c r="O51585" s="223"/>
    </row>
    <row r="51586" spans="15:15" x14ac:dyDescent="0.2">
      <c r="O51586" s="223"/>
    </row>
    <row r="51587" spans="15:15" x14ac:dyDescent="0.2">
      <c r="O51587" s="223"/>
    </row>
    <row r="51588" spans="15:15" x14ac:dyDescent="0.2">
      <c r="O51588" s="223"/>
    </row>
    <row r="51589" spans="15:15" x14ac:dyDescent="0.2">
      <c r="O51589" s="223"/>
    </row>
    <row r="51590" spans="15:15" x14ac:dyDescent="0.2">
      <c r="O51590" s="223"/>
    </row>
    <row r="51591" spans="15:15" x14ac:dyDescent="0.2">
      <c r="O51591" s="223"/>
    </row>
    <row r="51592" spans="15:15" x14ac:dyDescent="0.2">
      <c r="O51592" s="223"/>
    </row>
    <row r="51593" spans="15:15" x14ac:dyDescent="0.2">
      <c r="O51593" s="223"/>
    </row>
    <row r="51594" spans="15:15" x14ac:dyDescent="0.2">
      <c r="O51594" s="223"/>
    </row>
    <row r="51595" spans="15:15" x14ac:dyDescent="0.2">
      <c r="O51595" s="223"/>
    </row>
    <row r="51596" spans="15:15" x14ac:dyDescent="0.2">
      <c r="O51596" s="223"/>
    </row>
    <row r="51597" spans="15:15" x14ac:dyDescent="0.2">
      <c r="O51597" s="223"/>
    </row>
    <row r="51598" spans="15:15" x14ac:dyDescent="0.2">
      <c r="O51598" s="223"/>
    </row>
    <row r="51599" spans="15:15" x14ac:dyDescent="0.2">
      <c r="O51599" s="223"/>
    </row>
    <row r="51600" spans="15:15" x14ac:dyDescent="0.2">
      <c r="O51600" s="223"/>
    </row>
    <row r="51601" spans="15:15" x14ac:dyDescent="0.2">
      <c r="O51601" s="223"/>
    </row>
    <row r="51602" spans="15:15" x14ac:dyDescent="0.2">
      <c r="O51602" s="223"/>
    </row>
    <row r="51603" spans="15:15" x14ac:dyDescent="0.2">
      <c r="O51603" s="223"/>
    </row>
    <row r="51604" spans="15:15" x14ac:dyDescent="0.2">
      <c r="O51604" s="223"/>
    </row>
    <row r="51605" spans="15:15" x14ac:dyDescent="0.2">
      <c r="O51605" s="223"/>
    </row>
    <row r="51606" spans="15:15" x14ac:dyDescent="0.2">
      <c r="O51606" s="223"/>
    </row>
    <row r="51607" spans="15:15" x14ac:dyDescent="0.2">
      <c r="O51607" s="223"/>
    </row>
    <row r="51608" spans="15:15" x14ac:dyDescent="0.2">
      <c r="O51608" s="223"/>
    </row>
    <row r="51609" spans="15:15" x14ac:dyDescent="0.2">
      <c r="O51609" s="223"/>
    </row>
    <row r="51610" spans="15:15" x14ac:dyDescent="0.2">
      <c r="O51610" s="223"/>
    </row>
    <row r="51611" spans="15:15" x14ac:dyDescent="0.2">
      <c r="O51611" s="223"/>
    </row>
    <row r="51612" spans="15:15" x14ac:dyDescent="0.2">
      <c r="O51612" s="223"/>
    </row>
    <row r="51613" spans="15:15" x14ac:dyDescent="0.2">
      <c r="O51613" s="223"/>
    </row>
    <row r="51614" spans="15:15" x14ac:dyDescent="0.2">
      <c r="O51614" s="223"/>
    </row>
    <row r="51615" spans="15:15" x14ac:dyDescent="0.2">
      <c r="O51615" s="223"/>
    </row>
    <row r="51616" spans="15:15" x14ac:dyDescent="0.2">
      <c r="O51616" s="223"/>
    </row>
    <row r="51617" spans="15:15" x14ac:dyDescent="0.2">
      <c r="O51617" s="223"/>
    </row>
    <row r="51618" spans="15:15" x14ac:dyDescent="0.2">
      <c r="O51618" s="223"/>
    </row>
    <row r="51619" spans="15:15" x14ac:dyDescent="0.2">
      <c r="O51619" s="223"/>
    </row>
    <row r="51620" spans="15:15" x14ac:dyDescent="0.2">
      <c r="O51620" s="223"/>
    </row>
    <row r="51621" spans="15:15" x14ac:dyDescent="0.2">
      <c r="O51621" s="223"/>
    </row>
    <row r="51622" spans="15:15" x14ac:dyDescent="0.2">
      <c r="O51622" s="223"/>
    </row>
    <row r="51623" spans="15:15" x14ac:dyDescent="0.2">
      <c r="O51623" s="223"/>
    </row>
    <row r="51624" spans="15:15" x14ac:dyDescent="0.2">
      <c r="O51624" s="223"/>
    </row>
    <row r="51625" spans="15:15" x14ac:dyDescent="0.2">
      <c r="O51625" s="223"/>
    </row>
    <row r="51626" spans="15:15" x14ac:dyDescent="0.2">
      <c r="O51626" s="223"/>
    </row>
    <row r="51627" spans="15:15" x14ac:dyDescent="0.2">
      <c r="O51627" s="223"/>
    </row>
    <row r="51628" spans="15:15" x14ac:dyDescent="0.2">
      <c r="O51628" s="223"/>
    </row>
    <row r="51629" spans="15:15" x14ac:dyDescent="0.2">
      <c r="O51629" s="223"/>
    </row>
    <row r="51630" spans="15:15" x14ac:dyDescent="0.2">
      <c r="O51630" s="223"/>
    </row>
    <row r="51631" spans="15:15" x14ac:dyDescent="0.2">
      <c r="O51631" s="223"/>
    </row>
    <row r="51632" spans="15:15" x14ac:dyDescent="0.2">
      <c r="O51632" s="223"/>
    </row>
    <row r="51633" spans="15:15" x14ac:dyDescent="0.2">
      <c r="O51633" s="223"/>
    </row>
    <row r="51634" spans="15:15" x14ac:dyDescent="0.2">
      <c r="O51634" s="223"/>
    </row>
    <row r="51635" spans="15:15" x14ac:dyDescent="0.2">
      <c r="O51635" s="223"/>
    </row>
    <row r="51636" spans="15:15" x14ac:dyDescent="0.2">
      <c r="O51636" s="223"/>
    </row>
    <row r="51637" spans="15:15" x14ac:dyDescent="0.2">
      <c r="O51637" s="223"/>
    </row>
    <row r="51638" spans="15:15" x14ac:dyDescent="0.2">
      <c r="O51638" s="223"/>
    </row>
    <row r="51639" spans="15:15" x14ac:dyDescent="0.2">
      <c r="O51639" s="223"/>
    </row>
    <row r="51640" spans="15:15" x14ac:dyDescent="0.2">
      <c r="O51640" s="223"/>
    </row>
    <row r="51641" spans="15:15" x14ac:dyDescent="0.2">
      <c r="O51641" s="223"/>
    </row>
    <row r="51642" spans="15:15" x14ac:dyDescent="0.2">
      <c r="O51642" s="223"/>
    </row>
    <row r="51643" spans="15:15" x14ac:dyDescent="0.2">
      <c r="O51643" s="223"/>
    </row>
    <row r="51644" spans="15:15" x14ac:dyDescent="0.2">
      <c r="O51644" s="223"/>
    </row>
    <row r="51645" spans="15:15" x14ac:dyDescent="0.2">
      <c r="O51645" s="223"/>
    </row>
    <row r="51646" spans="15:15" x14ac:dyDescent="0.2">
      <c r="O51646" s="223"/>
    </row>
    <row r="51647" spans="15:15" x14ac:dyDescent="0.2">
      <c r="O51647" s="223"/>
    </row>
    <row r="51648" spans="15:15" x14ac:dyDescent="0.2">
      <c r="O51648" s="223"/>
    </row>
    <row r="51649" spans="15:15" x14ac:dyDescent="0.2">
      <c r="O51649" s="223"/>
    </row>
    <row r="51650" spans="15:15" x14ac:dyDescent="0.2">
      <c r="O51650" s="223"/>
    </row>
    <row r="51651" spans="15:15" x14ac:dyDescent="0.2">
      <c r="O51651" s="223"/>
    </row>
    <row r="51652" spans="15:15" x14ac:dyDescent="0.2">
      <c r="O51652" s="223"/>
    </row>
    <row r="51653" spans="15:15" x14ac:dyDescent="0.2">
      <c r="O51653" s="223"/>
    </row>
    <row r="51654" spans="15:15" x14ac:dyDescent="0.2">
      <c r="O51654" s="223"/>
    </row>
    <row r="51655" spans="15:15" x14ac:dyDescent="0.2">
      <c r="O51655" s="223"/>
    </row>
    <row r="51656" spans="15:15" x14ac:dyDescent="0.2">
      <c r="O51656" s="223"/>
    </row>
    <row r="51657" spans="15:15" x14ac:dyDescent="0.2">
      <c r="O51657" s="223"/>
    </row>
    <row r="51658" spans="15:15" x14ac:dyDescent="0.2">
      <c r="O51658" s="223"/>
    </row>
    <row r="51659" spans="15:15" x14ac:dyDescent="0.2">
      <c r="O51659" s="223"/>
    </row>
    <row r="51660" spans="15:15" x14ac:dyDescent="0.2">
      <c r="O51660" s="223"/>
    </row>
    <row r="51661" spans="15:15" x14ac:dyDescent="0.2">
      <c r="O51661" s="223"/>
    </row>
    <row r="51662" spans="15:15" x14ac:dyDescent="0.2">
      <c r="O51662" s="223"/>
    </row>
    <row r="51663" spans="15:15" x14ac:dyDescent="0.2">
      <c r="O51663" s="223"/>
    </row>
    <row r="51664" spans="15:15" x14ac:dyDescent="0.2">
      <c r="O51664" s="223"/>
    </row>
    <row r="51665" spans="15:15" x14ac:dyDescent="0.2">
      <c r="O51665" s="223"/>
    </row>
    <row r="51666" spans="15:15" x14ac:dyDescent="0.2">
      <c r="O51666" s="223"/>
    </row>
    <row r="51667" spans="15:15" x14ac:dyDescent="0.2">
      <c r="O51667" s="223"/>
    </row>
    <row r="51668" spans="15:15" x14ac:dyDescent="0.2">
      <c r="O51668" s="223"/>
    </row>
    <row r="51669" spans="15:15" x14ac:dyDescent="0.2">
      <c r="O51669" s="223"/>
    </row>
    <row r="51670" spans="15:15" x14ac:dyDescent="0.2">
      <c r="O51670" s="223"/>
    </row>
    <row r="51671" spans="15:15" x14ac:dyDescent="0.2">
      <c r="O51671" s="223"/>
    </row>
    <row r="51672" spans="15:15" x14ac:dyDescent="0.2">
      <c r="O51672" s="223"/>
    </row>
    <row r="51673" spans="15:15" x14ac:dyDescent="0.2">
      <c r="O51673" s="223"/>
    </row>
    <row r="51674" spans="15:15" x14ac:dyDescent="0.2">
      <c r="O51674" s="223"/>
    </row>
    <row r="51675" spans="15:15" x14ac:dyDescent="0.2">
      <c r="O51675" s="223"/>
    </row>
    <row r="51676" spans="15:15" x14ac:dyDescent="0.2">
      <c r="O51676" s="223"/>
    </row>
    <row r="51677" spans="15:15" x14ac:dyDescent="0.2">
      <c r="O51677" s="223"/>
    </row>
    <row r="51678" spans="15:15" x14ac:dyDescent="0.2">
      <c r="O51678" s="223"/>
    </row>
    <row r="51679" spans="15:15" x14ac:dyDescent="0.2">
      <c r="O51679" s="223"/>
    </row>
    <row r="51680" spans="15:15" x14ac:dyDescent="0.2">
      <c r="O51680" s="223"/>
    </row>
    <row r="51681" spans="15:15" x14ac:dyDescent="0.2">
      <c r="O51681" s="223"/>
    </row>
    <row r="51682" spans="15:15" x14ac:dyDescent="0.2">
      <c r="O51682" s="223"/>
    </row>
    <row r="51683" spans="15:15" x14ac:dyDescent="0.2">
      <c r="O51683" s="223"/>
    </row>
    <row r="51684" spans="15:15" x14ac:dyDescent="0.2">
      <c r="O51684" s="223"/>
    </row>
    <row r="51685" spans="15:15" x14ac:dyDescent="0.2">
      <c r="O51685" s="223"/>
    </row>
    <row r="51686" spans="15:15" x14ac:dyDescent="0.2">
      <c r="O51686" s="223"/>
    </row>
    <row r="51687" spans="15:15" x14ac:dyDescent="0.2">
      <c r="O51687" s="223"/>
    </row>
    <row r="51688" spans="15:15" x14ac:dyDescent="0.2">
      <c r="O51688" s="223"/>
    </row>
    <row r="51689" spans="15:15" x14ac:dyDescent="0.2">
      <c r="O51689" s="223"/>
    </row>
    <row r="51690" spans="15:15" x14ac:dyDescent="0.2">
      <c r="O51690" s="223"/>
    </row>
    <row r="51691" spans="15:15" x14ac:dyDescent="0.2">
      <c r="O51691" s="223"/>
    </row>
    <row r="51692" spans="15:15" x14ac:dyDescent="0.2">
      <c r="O51692" s="223"/>
    </row>
    <row r="51693" spans="15:15" x14ac:dyDescent="0.2">
      <c r="O51693" s="223"/>
    </row>
    <row r="51694" spans="15:15" x14ac:dyDescent="0.2">
      <c r="O51694" s="223"/>
    </row>
    <row r="51695" spans="15:15" x14ac:dyDescent="0.2">
      <c r="O51695" s="223"/>
    </row>
    <row r="51696" spans="15:15" x14ac:dyDescent="0.2">
      <c r="O51696" s="223"/>
    </row>
    <row r="51697" spans="15:15" x14ac:dyDescent="0.2">
      <c r="O51697" s="223"/>
    </row>
    <row r="51698" spans="15:15" x14ac:dyDescent="0.2">
      <c r="O51698" s="223"/>
    </row>
    <row r="51699" spans="15:15" x14ac:dyDescent="0.2">
      <c r="O51699" s="223"/>
    </row>
    <row r="51700" spans="15:15" x14ac:dyDescent="0.2">
      <c r="O51700" s="223"/>
    </row>
    <row r="51701" spans="15:15" x14ac:dyDescent="0.2">
      <c r="O51701" s="223"/>
    </row>
    <row r="51702" spans="15:15" x14ac:dyDescent="0.2">
      <c r="O51702" s="223"/>
    </row>
    <row r="51703" spans="15:15" x14ac:dyDescent="0.2">
      <c r="O51703" s="223"/>
    </row>
    <row r="51704" spans="15:15" x14ac:dyDescent="0.2">
      <c r="O51704" s="223"/>
    </row>
    <row r="51705" spans="15:15" x14ac:dyDescent="0.2">
      <c r="O51705" s="223"/>
    </row>
    <row r="51706" spans="15:15" x14ac:dyDescent="0.2">
      <c r="O51706" s="223"/>
    </row>
    <row r="51707" spans="15:15" x14ac:dyDescent="0.2">
      <c r="O51707" s="223"/>
    </row>
    <row r="51708" spans="15:15" x14ac:dyDescent="0.2">
      <c r="O51708" s="223"/>
    </row>
    <row r="51709" spans="15:15" x14ac:dyDescent="0.2">
      <c r="O51709" s="223"/>
    </row>
    <row r="51710" spans="15:15" x14ac:dyDescent="0.2">
      <c r="O51710" s="223"/>
    </row>
    <row r="51711" spans="15:15" x14ac:dyDescent="0.2">
      <c r="O51711" s="223"/>
    </row>
    <row r="51712" spans="15:15" x14ac:dyDescent="0.2">
      <c r="O51712" s="223"/>
    </row>
    <row r="51713" spans="15:15" x14ac:dyDescent="0.2">
      <c r="O51713" s="223"/>
    </row>
    <row r="51714" spans="15:15" x14ac:dyDescent="0.2">
      <c r="O51714" s="223"/>
    </row>
    <row r="51715" spans="15:15" x14ac:dyDescent="0.2">
      <c r="O51715" s="223"/>
    </row>
    <row r="51716" spans="15:15" x14ac:dyDescent="0.2">
      <c r="O51716" s="223"/>
    </row>
    <row r="51717" spans="15:15" x14ac:dyDescent="0.2">
      <c r="O51717" s="223"/>
    </row>
    <row r="51718" spans="15:15" x14ac:dyDescent="0.2">
      <c r="O51718" s="223"/>
    </row>
    <row r="51719" spans="15:15" x14ac:dyDescent="0.2">
      <c r="O51719" s="223"/>
    </row>
    <row r="51720" spans="15:15" x14ac:dyDescent="0.2">
      <c r="O51720" s="223"/>
    </row>
    <row r="51721" spans="15:15" x14ac:dyDescent="0.2">
      <c r="O51721" s="223"/>
    </row>
    <row r="51722" spans="15:15" x14ac:dyDescent="0.2">
      <c r="O51722" s="223"/>
    </row>
    <row r="51723" spans="15:15" x14ac:dyDescent="0.2">
      <c r="O51723" s="223"/>
    </row>
    <row r="51724" spans="15:15" x14ac:dyDescent="0.2">
      <c r="O51724" s="223"/>
    </row>
    <row r="51725" spans="15:15" x14ac:dyDescent="0.2">
      <c r="O51725" s="223"/>
    </row>
    <row r="51726" spans="15:15" x14ac:dyDescent="0.2">
      <c r="O51726" s="223"/>
    </row>
    <row r="51727" spans="15:15" x14ac:dyDescent="0.2">
      <c r="O51727" s="223"/>
    </row>
    <row r="51728" spans="15:15" x14ac:dyDescent="0.2">
      <c r="O51728" s="223"/>
    </row>
    <row r="51729" spans="15:15" x14ac:dyDescent="0.2">
      <c r="O51729" s="223"/>
    </row>
    <row r="51730" spans="15:15" x14ac:dyDescent="0.2">
      <c r="O51730" s="223"/>
    </row>
    <row r="51731" spans="15:15" x14ac:dyDescent="0.2">
      <c r="O51731" s="223"/>
    </row>
    <row r="51732" spans="15:15" x14ac:dyDescent="0.2">
      <c r="O51732" s="223"/>
    </row>
    <row r="51733" spans="15:15" x14ac:dyDescent="0.2">
      <c r="O51733" s="223"/>
    </row>
    <row r="51734" spans="15:15" x14ac:dyDescent="0.2">
      <c r="O51734" s="223"/>
    </row>
    <row r="51735" spans="15:15" x14ac:dyDescent="0.2">
      <c r="O51735" s="223"/>
    </row>
    <row r="51736" spans="15:15" x14ac:dyDescent="0.2">
      <c r="O51736" s="223"/>
    </row>
    <row r="51737" spans="15:15" x14ac:dyDescent="0.2">
      <c r="O51737" s="223"/>
    </row>
    <row r="51738" spans="15:15" x14ac:dyDescent="0.2">
      <c r="O51738" s="223"/>
    </row>
    <row r="51739" spans="15:15" x14ac:dyDescent="0.2">
      <c r="O51739" s="223"/>
    </row>
    <row r="51740" spans="15:15" x14ac:dyDescent="0.2">
      <c r="O51740" s="223"/>
    </row>
    <row r="51741" spans="15:15" x14ac:dyDescent="0.2">
      <c r="O51741" s="223"/>
    </row>
    <row r="51742" spans="15:15" x14ac:dyDescent="0.2">
      <c r="O51742" s="223"/>
    </row>
    <row r="51743" spans="15:15" x14ac:dyDescent="0.2">
      <c r="O51743" s="223"/>
    </row>
    <row r="51744" spans="15:15" x14ac:dyDescent="0.2">
      <c r="O51744" s="223"/>
    </row>
    <row r="51745" spans="15:15" x14ac:dyDescent="0.2">
      <c r="O51745" s="223"/>
    </row>
    <row r="51746" spans="15:15" x14ac:dyDescent="0.2">
      <c r="O51746" s="223"/>
    </row>
    <row r="51747" spans="15:15" x14ac:dyDescent="0.2">
      <c r="O51747" s="223"/>
    </row>
    <row r="51748" spans="15:15" x14ac:dyDescent="0.2">
      <c r="O51748" s="223"/>
    </row>
    <row r="51749" spans="15:15" x14ac:dyDescent="0.2">
      <c r="O51749" s="223"/>
    </row>
    <row r="51750" spans="15:15" x14ac:dyDescent="0.2">
      <c r="O51750" s="223"/>
    </row>
    <row r="51751" spans="15:15" x14ac:dyDescent="0.2">
      <c r="O51751" s="223"/>
    </row>
    <row r="51752" spans="15:15" x14ac:dyDescent="0.2">
      <c r="O51752" s="223"/>
    </row>
    <row r="51753" spans="15:15" x14ac:dyDescent="0.2">
      <c r="O51753" s="223"/>
    </row>
    <row r="51754" spans="15:15" x14ac:dyDescent="0.2">
      <c r="O51754" s="223"/>
    </row>
    <row r="51755" spans="15:15" x14ac:dyDescent="0.2">
      <c r="O51755" s="223"/>
    </row>
    <row r="51756" spans="15:15" x14ac:dyDescent="0.2">
      <c r="O51756" s="223"/>
    </row>
    <row r="51757" spans="15:15" x14ac:dyDescent="0.2">
      <c r="O51757" s="223"/>
    </row>
    <row r="51758" spans="15:15" x14ac:dyDescent="0.2">
      <c r="O51758" s="223"/>
    </row>
    <row r="51759" spans="15:15" x14ac:dyDescent="0.2">
      <c r="O51759" s="223"/>
    </row>
    <row r="51760" spans="15:15" x14ac:dyDescent="0.2">
      <c r="O51760" s="223"/>
    </row>
    <row r="51761" spans="15:15" x14ac:dyDescent="0.2">
      <c r="O51761" s="223"/>
    </row>
    <row r="51762" spans="15:15" x14ac:dyDescent="0.2">
      <c r="O51762" s="223"/>
    </row>
    <row r="51763" spans="15:15" x14ac:dyDescent="0.2">
      <c r="O51763" s="223"/>
    </row>
    <row r="51764" spans="15:15" x14ac:dyDescent="0.2">
      <c r="O51764" s="223"/>
    </row>
    <row r="51765" spans="15:15" x14ac:dyDescent="0.2">
      <c r="O51765" s="223"/>
    </row>
    <row r="51766" spans="15:15" x14ac:dyDescent="0.2">
      <c r="O51766" s="223"/>
    </row>
    <row r="51767" spans="15:15" x14ac:dyDescent="0.2">
      <c r="O51767" s="223"/>
    </row>
    <row r="51768" spans="15:15" x14ac:dyDescent="0.2">
      <c r="O51768" s="223"/>
    </row>
    <row r="51769" spans="15:15" x14ac:dyDescent="0.2">
      <c r="O51769" s="223"/>
    </row>
    <row r="51770" spans="15:15" x14ac:dyDescent="0.2">
      <c r="O51770" s="223"/>
    </row>
    <row r="51771" spans="15:15" x14ac:dyDescent="0.2">
      <c r="O51771" s="223"/>
    </row>
    <row r="51772" spans="15:15" x14ac:dyDescent="0.2">
      <c r="O51772" s="223"/>
    </row>
    <row r="51773" spans="15:15" x14ac:dyDescent="0.2">
      <c r="O51773" s="223"/>
    </row>
    <row r="51774" spans="15:15" x14ac:dyDescent="0.2">
      <c r="O51774" s="223"/>
    </row>
    <row r="51775" spans="15:15" x14ac:dyDescent="0.2">
      <c r="O51775" s="223"/>
    </row>
    <row r="51776" spans="15:15" x14ac:dyDescent="0.2">
      <c r="O51776" s="223"/>
    </row>
    <row r="51777" spans="15:15" x14ac:dyDescent="0.2">
      <c r="O51777" s="223"/>
    </row>
    <row r="51778" spans="15:15" x14ac:dyDescent="0.2">
      <c r="O51778" s="223"/>
    </row>
    <row r="51779" spans="15:15" x14ac:dyDescent="0.2">
      <c r="O51779" s="223"/>
    </row>
    <row r="51780" spans="15:15" x14ac:dyDescent="0.2">
      <c r="O51780" s="223"/>
    </row>
    <row r="51781" spans="15:15" x14ac:dyDescent="0.2">
      <c r="O51781" s="223"/>
    </row>
    <row r="51782" spans="15:15" x14ac:dyDescent="0.2">
      <c r="O51782" s="223"/>
    </row>
    <row r="51783" spans="15:15" x14ac:dyDescent="0.2">
      <c r="O51783" s="223"/>
    </row>
    <row r="51784" spans="15:15" x14ac:dyDescent="0.2">
      <c r="O51784" s="223"/>
    </row>
    <row r="51785" spans="15:15" x14ac:dyDescent="0.2">
      <c r="O51785" s="223"/>
    </row>
    <row r="51786" spans="15:15" x14ac:dyDescent="0.2">
      <c r="O51786" s="223"/>
    </row>
    <row r="51787" spans="15:15" x14ac:dyDescent="0.2">
      <c r="O51787" s="223"/>
    </row>
    <row r="51788" spans="15:15" x14ac:dyDescent="0.2">
      <c r="O51788" s="223"/>
    </row>
    <row r="51789" spans="15:15" x14ac:dyDescent="0.2">
      <c r="O51789" s="223"/>
    </row>
    <row r="51790" spans="15:15" x14ac:dyDescent="0.2">
      <c r="O51790" s="223"/>
    </row>
    <row r="51791" spans="15:15" x14ac:dyDescent="0.2">
      <c r="O51791" s="223"/>
    </row>
    <row r="51792" spans="15:15" x14ac:dyDescent="0.2">
      <c r="O51792" s="223"/>
    </row>
    <row r="51793" spans="15:15" x14ac:dyDescent="0.2">
      <c r="O51793" s="223"/>
    </row>
    <row r="51794" spans="15:15" x14ac:dyDescent="0.2">
      <c r="O51794" s="223"/>
    </row>
    <row r="51795" spans="15:15" x14ac:dyDescent="0.2">
      <c r="O51795" s="223"/>
    </row>
    <row r="51796" spans="15:15" x14ac:dyDescent="0.2">
      <c r="O51796" s="223"/>
    </row>
    <row r="51797" spans="15:15" x14ac:dyDescent="0.2">
      <c r="O51797" s="223"/>
    </row>
    <row r="51798" spans="15:15" x14ac:dyDescent="0.2">
      <c r="O51798" s="223"/>
    </row>
    <row r="51799" spans="15:15" x14ac:dyDescent="0.2">
      <c r="O51799" s="223"/>
    </row>
    <row r="51800" spans="15:15" x14ac:dyDescent="0.2">
      <c r="O51800" s="223"/>
    </row>
    <row r="51801" spans="15:15" x14ac:dyDescent="0.2">
      <c r="O51801" s="223"/>
    </row>
    <row r="51802" spans="15:15" x14ac:dyDescent="0.2">
      <c r="O51802" s="223"/>
    </row>
    <row r="51803" spans="15:15" x14ac:dyDescent="0.2">
      <c r="O51803" s="223"/>
    </row>
    <row r="51804" spans="15:15" x14ac:dyDescent="0.2">
      <c r="O51804" s="223"/>
    </row>
    <row r="51805" spans="15:15" x14ac:dyDescent="0.2">
      <c r="O51805" s="223"/>
    </row>
    <row r="51806" spans="15:15" x14ac:dyDescent="0.2">
      <c r="O51806" s="223"/>
    </row>
    <row r="51807" spans="15:15" x14ac:dyDescent="0.2">
      <c r="O51807" s="223"/>
    </row>
    <row r="51808" spans="15:15" x14ac:dyDescent="0.2">
      <c r="O51808" s="223"/>
    </row>
    <row r="51809" spans="15:15" x14ac:dyDescent="0.2">
      <c r="O51809" s="223"/>
    </row>
    <row r="51810" spans="15:15" x14ac:dyDescent="0.2">
      <c r="O51810" s="223"/>
    </row>
    <row r="51811" spans="15:15" x14ac:dyDescent="0.2">
      <c r="O51811" s="223"/>
    </row>
    <row r="51812" spans="15:15" x14ac:dyDescent="0.2">
      <c r="O51812" s="223"/>
    </row>
    <row r="51813" spans="15:15" x14ac:dyDescent="0.2">
      <c r="O51813" s="223"/>
    </row>
    <row r="51814" spans="15:15" x14ac:dyDescent="0.2">
      <c r="O51814" s="223"/>
    </row>
    <row r="51815" spans="15:15" x14ac:dyDescent="0.2">
      <c r="O51815" s="223"/>
    </row>
    <row r="51816" spans="15:15" x14ac:dyDescent="0.2">
      <c r="O51816" s="223"/>
    </row>
    <row r="51817" spans="15:15" x14ac:dyDescent="0.2">
      <c r="O51817" s="223"/>
    </row>
    <row r="51818" spans="15:15" x14ac:dyDescent="0.2">
      <c r="O51818" s="223"/>
    </row>
    <row r="51819" spans="15:15" x14ac:dyDescent="0.2">
      <c r="O51819" s="223"/>
    </row>
    <row r="51820" spans="15:15" x14ac:dyDescent="0.2">
      <c r="O51820" s="223"/>
    </row>
    <row r="51821" spans="15:15" x14ac:dyDescent="0.2">
      <c r="O51821" s="223"/>
    </row>
    <row r="51822" spans="15:15" x14ac:dyDescent="0.2">
      <c r="O51822" s="223"/>
    </row>
    <row r="51823" spans="15:15" x14ac:dyDescent="0.2">
      <c r="O51823" s="223"/>
    </row>
    <row r="51824" spans="15:15" x14ac:dyDescent="0.2">
      <c r="O51824" s="223"/>
    </row>
    <row r="51825" spans="15:15" x14ac:dyDescent="0.2">
      <c r="O51825" s="223"/>
    </row>
    <row r="51826" spans="15:15" x14ac:dyDescent="0.2">
      <c r="O51826" s="223"/>
    </row>
    <row r="51827" spans="15:15" x14ac:dyDescent="0.2">
      <c r="O51827" s="223"/>
    </row>
    <row r="51828" spans="15:15" x14ac:dyDescent="0.2">
      <c r="O51828" s="223"/>
    </row>
    <row r="51829" spans="15:15" x14ac:dyDescent="0.2">
      <c r="O51829" s="223"/>
    </row>
    <row r="51830" spans="15:15" x14ac:dyDescent="0.2">
      <c r="O51830" s="223"/>
    </row>
    <row r="51831" spans="15:15" x14ac:dyDescent="0.2">
      <c r="O51831" s="223"/>
    </row>
    <row r="51832" spans="15:15" x14ac:dyDescent="0.2">
      <c r="O51832" s="223"/>
    </row>
    <row r="51833" spans="15:15" x14ac:dyDescent="0.2">
      <c r="O51833" s="223"/>
    </row>
    <row r="51834" spans="15:15" x14ac:dyDescent="0.2">
      <c r="O51834" s="223"/>
    </row>
    <row r="51835" spans="15:15" x14ac:dyDescent="0.2">
      <c r="O51835" s="223"/>
    </row>
    <row r="51836" spans="15:15" x14ac:dyDescent="0.2">
      <c r="O51836" s="223"/>
    </row>
    <row r="51837" spans="15:15" x14ac:dyDescent="0.2">
      <c r="O51837" s="223"/>
    </row>
    <row r="51838" spans="15:15" x14ac:dyDescent="0.2">
      <c r="O51838" s="223"/>
    </row>
    <row r="51839" spans="15:15" x14ac:dyDescent="0.2">
      <c r="O51839" s="223"/>
    </row>
    <row r="51840" spans="15:15" x14ac:dyDescent="0.2">
      <c r="O51840" s="223"/>
    </row>
    <row r="51841" spans="15:15" x14ac:dyDescent="0.2">
      <c r="O51841" s="223"/>
    </row>
    <row r="51842" spans="15:15" x14ac:dyDescent="0.2">
      <c r="O51842" s="223"/>
    </row>
    <row r="51843" spans="15:15" x14ac:dyDescent="0.2">
      <c r="O51843" s="223"/>
    </row>
    <row r="51844" spans="15:15" x14ac:dyDescent="0.2">
      <c r="O51844" s="223"/>
    </row>
    <row r="51845" spans="15:15" x14ac:dyDescent="0.2">
      <c r="O51845" s="223"/>
    </row>
    <row r="51846" spans="15:15" x14ac:dyDescent="0.2">
      <c r="O51846" s="223"/>
    </row>
    <row r="51847" spans="15:15" x14ac:dyDescent="0.2">
      <c r="O51847" s="223"/>
    </row>
    <row r="51848" spans="15:15" x14ac:dyDescent="0.2">
      <c r="O51848" s="223"/>
    </row>
    <row r="51849" spans="15:15" x14ac:dyDescent="0.2">
      <c r="O51849" s="223"/>
    </row>
    <row r="51850" spans="15:15" x14ac:dyDescent="0.2">
      <c r="O51850" s="223"/>
    </row>
    <row r="51851" spans="15:15" x14ac:dyDescent="0.2">
      <c r="O51851" s="223"/>
    </row>
    <row r="51852" spans="15:15" x14ac:dyDescent="0.2">
      <c r="O51852" s="223"/>
    </row>
    <row r="51853" spans="15:15" x14ac:dyDescent="0.2">
      <c r="O51853" s="223"/>
    </row>
    <row r="51854" spans="15:15" x14ac:dyDescent="0.2">
      <c r="O51854" s="223"/>
    </row>
    <row r="51855" spans="15:15" x14ac:dyDescent="0.2">
      <c r="O51855" s="223"/>
    </row>
    <row r="51856" spans="15:15" x14ac:dyDescent="0.2">
      <c r="O51856" s="223"/>
    </row>
    <row r="51857" spans="15:15" x14ac:dyDescent="0.2">
      <c r="O51857" s="223"/>
    </row>
    <row r="51858" spans="15:15" x14ac:dyDescent="0.2">
      <c r="O51858" s="223"/>
    </row>
    <row r="51859" spans="15:15" x14ac:dyDescent="0.2">
      <c r="O51859" s="223"/>
    </row>
    <row r="51860" spans="15:15" x14ac:dyDescent="0.2">
      <c r="O51860" s="223"/>
    </row>
    <row r="51861" spans="15:15" x14ac:dyDescent="0.2">
      <c r="O51861" s="223"/>
    </row>
    <row r="51862" spans="15:15" x14ac:dyDescent="0.2">
      <c r="O51862" s="223"/>
    </row>
    <row r="51863" spans="15:15" x14ac:dyDescent="0.2">
      <c r="O51863" s="223"/>
    </row>
    <row r="51864" spans="15:15" x14ac:dyDescent="0.2">
      <c r="O51864" s="223"/>
    </row>
    <row r="51865" spans="15:15" x14ac:dyDescent="0.2">
      <c r="O51865" s="223"/>
    </row>
    <row r="51866" spans="15:15" x14ac:dyDescent="0.2">
      <c r="O51866" s="223"/>
    </row>
    <row r="51867" spans="15:15" x14ac:dyDescent="0.2">
      <c r="O51867" s="223"/>
    </row>
    <row r="51868" spans="15:15" x14ac:dyDescent="0.2">
      <c r="O51868" s="223"/>
    </row>
    <row r="51869" spans="15:15" x14ac:dyDescent="0.2">
      <c r="O51869" s="223"/>
    </row>
    <row r="51870" spans="15:15" x14ac:dyDescent="0.2">
      <c r="O51870" s="223"/>
    </row>
    <row r="51871" spans="15:15" x14ac:dyDescent="0.2">
      <c r="O51871" s="223"/>
    </row>
    <row r="51872" spans="15:15" x14ac:dyDescent="0.2">
      <c r="O51872" s="223"/>
    </row>
    <row r="51873" spans="15:15" x14ac:dyDescent="0.2">
      <c r="O51873" s="223"/>
    </row>
    <row r="51874" spans="15:15" x14ac:dyDescent="0.2">
      <c r="O51874" s="223"/>
    </row>
    <row r="51875" spans="15:15" x14ac:dyDescent="0.2">
      <c r="O51875" s="223"/>
    </row>
    <row r="51876" spans="15:15" x14ac:dyDescent="0.2">
      <c r="O51876" s="223"/>
    </row>
    <row r="51877" spans="15:15" x14ac:dyDescent="0.2">
      <c r="O51877" s="223"/>
    </row>
    <row r="51878" spans="15:15" x14ac:dyDescent="0.2">
      <c r="O51878" s="223"/>
    </row>
    <row r="51879" spans="15:15" x14ac:dyDescent="0.2">
      <c r="O51879" s="223"/>
    </row>
    <row r="51880" spans="15:15" x14ac:dyDescent="0.2">
      <c r="O51880" s="223"/>
    </row>
    <row r="51881" spans="15:15" x14ac:dyDescent="0.2">
      <c r="O51881" s="223"/>
    </row>
    <row r="51882" spans="15:15" x14ac:dyDescent="0.2">
      <c r="O51882" s="223"/>
    </row>
    <row r="51883" spans="15:15" x14ac:dyDescent="0.2">
      <c r="O51883" s="223"/>
    </row>
    <row r="51884" spans="15:15" x14ac:dyDescent="0.2">
      <c r="O51884" s="223"/>
    </row>
    <row r="51885" spans="15:15" x14ac:dyDescent="0.2">
      <c r="O51885" s="223"/>
    </row>
    <row r="51886" spans="15:15" x14ac:dyDescent="0.2">
      <c r="O51886" s="223"/>
    </row>
    <row r="51887" spans="15:15" x14ac:dyDescent="0.2">
      <c r="O51887" s="223"/>
    </row>
    <row r="51888" spans="15:15" x14ac:dyDescent="0.2">
      <c r="O51888" s="223"/>
    </row>
    <row r="51889" spans="15:15" x14ac:dyDescent="0.2">
      <c r="O51889" s="223"/>
    </row>
    <row r="51890" spans="15:15" x14ac:dyDescent="0.2">
      <c r="O51890" s="223"/>
    </row>
    <row r="51891" spans="15:15" x14ac:dyDescent="0.2">
      <c r="O51891" s="223"/>
    </row>
    <row r="51892" spans="15:15" x14ac:dyDescent="0.2">
      <c r="O51892" s="223"/>
    </row>
    <row r="51893" spans="15:15" x14ac:dyDescent="0.2">
      <c r="O51893" s="223"/>
    </row>
    <row r="51894" spans="15:15" x14ac:dyDescent="0.2">
      <c r="O51894" s="223"/>
    </row>
    <row r="51895" spans="15:15" x14ac:dyDescent="0.2">
      <c r="O51895" s="223"/>
    </row>
    <row r="51896" spans="15:15" x14ac:dyDescent="0.2">
      <c r="O51896" s="223"/>
    </row>
    <row r="51897" spans="15:15" x14ac:dyDescent="0.2">
      <c r="O51897" s="223"/>
    </row>
    <row r="51898" spans="15:15" x14ac:dyDescent="0.2">
      <c r="O51898" s="223"/>
    </row>
    <row r="51899" spans="15:15" x14ac:dyDescent="0.2">
      <c r="O51899" s="223"/>
    </row>
    <row r="51900" spans="15:15" x14ac:dyDescent="0.2">
      <c r="O51900" s="223"/>
    </row>
    <row r="51901" spans="15:15" x14ac:dyDescent="0.2">
      <c r="O51901" s="223"/>
    </row>
    <row r="51902" spans="15:15" x14ac:dyDescent="0.2">
      <c r="O51902" s="223"/>
    </row>
    <row r="51903" spans="15:15" x14ac:dyDescent="0.2">
      <c r="O51903" s="223"/>
    </row>
    <row r="51904" spans="15:15" x14ac:dyDescent="0.2">
      <c r="O51904" s="223"/>
    </row>
    <row r="51905" spans="15:15" x14ac:dyDescent="0.2">
      <c r="O51905" s="223"/>
    </row>
    <row r="51906" spans="15:15" x14ac:dyDescent="0.2">
      <c r="O51906" s="223"/>
    </row>
    <row r="51907" spans="15:15" x14ac:dyDescent="0.2">
      <c r="O51907" s="223"/>
    </row>
    <row r="51908" spans="15:15" x14ac:dyDescent="0.2">
      <c r="O51908" s="223"/>
    </row>
    <row r="51909" spans="15:15" x14ac:dyDescent="0.2">
      <c r="O51909" s="223"/>
    </row>
    <row r="51910" spans="15:15" x14ac:dyDescent="0.2">
      <c r="O51910" s="223"/>
    </row>
    <row r="51911" spans="15:15" x14ac:dyDescent="0.2">
      <c r="O51911" s="223"/>
    </row>
    <row r="51912" spans="15:15" x14ac:dyDescent="0.2">
      <c r="O51912" s="223"/>
    </row>
    <row r="51913" spans="15:15" x14ac:dyDescent="0.2">
      <c r="O51913" s="223"/>
    </row>
    <row r="51914" spans="15:15" x14ac:dyDescent="0.2">
      <c r="O51914" s="223"/>
    </row>
    <row r="51915" spans="15:15" x14ac:dyDescent="0.2">
      <c r="O51915" s="223"/>
    </row>
    <row r="51916" spans="15:15" x14ac:dyDescent="0.2">
      <c r="O51916" s="223"/>
    </row>
    <row r="51917" spans="15:15" x14ac:dyDescent="0.2">
      <c r="O51917" s="223"/>
    </row>
    <row r="51918" spans="15:15" x14ac:dyDescent="0.2">
      <c r="O51918" s="223"/>
    </row>
    <row r="51919" spans="15:15" x14ac:dyDescent="0.2">
      <c r="O51919" s="223"/>
    </row>
    <row r="51920" spans="15:15" x14ac:dyDescent="0.2">
      <c r="O51920" s="223"/>
    </row>
    <row r="51921" spans="15:15" x14ac:dyDescent="0.2">
      <c r="O51921" s="223"/>
    </row>
    <row r="51922" spans="15:15" x14ac:dyDescent="0.2">
      <c r="O51922" s="223"/>
    </row>
    <row r="51923" spans="15:15" x14ac:dyDescent="0.2">
      <c r="O51923" s="223"/>
    </row>
    <row r="51924" spans="15:15" x14ac:dyDescent="0.2">
      <c r="O51924" s="223"/>
    </row>
    <row r="51925" spans="15:15" x14ac:dyDescent="0.2">
      <c r="O51925" s="223"/>
    </row>
    <row r="51926" spans="15:15" x14ac:dyDescent="0.2">
      <c r="O51926" s="223"/>
    </row>
    <row r="51927" spans="15:15" x14ac:dyDescent="0.2">
      <c r="O51927" s="223"/>
    </row>
    <row r="51928" spans="15:15" x14ac:dyDescent="0.2">
      <c r="O51928" s="223"/>
    </row>
    <row r="51929" spans="15:15" x14ac:dyDescent="0.2">
      <c r="O51929" s="223"/>
    </row>
    <row r="51930" spans="15:15" x14ac:dyDescent="0.2">
      <c r="O51930" s="223"/>
    </row>
    <row r="51931" spans="15:15" x14ac:dyDescent="0.2">
      <c r="O51931" s="223"/>
    </row>
    <row r="51932" spans="15:15" x14ac:dyDescent="0.2">
      <c r="O51932" s="223"/>
    </row>
    <row r="51933" spans="15:15" x14ac:dyDescent="0.2">
      <c r="O51933" s="223"/>
    </row>
    <row r="51934" spans="15:15" x14ac:dyDescent="0.2">
      <c r="O51934" s="223"/>
    </row>
    <row r="51935" spans="15:15" x14ac:dyDescent="0.2">
      <c r="O51935" s="223"/>
    </row>
    <row r="51936" spans="15:15" x14ac:dyDescent="0.2">
      <c r="O51936" s="223"/>
    </row>
    <row r="51937" spans="15:15" x14ac:dyDescent="0.2">
      <c r="O51937" s="223"/>
    </row>
    <row r="51938" spans="15:15" x14ac:dyDescent="0.2">
      <c r="O51938" s="223"/>
    </row>
    <row r="51939" spans="15:15" x14ac:dyDescent="0.2">
      <c r="O51939" s="223"/>
    </row>
    <row r="51940" spans="15:15" x14ac:dyDescent="0.2">
      <c r="O51940" s="223"/>
    </row>
    <row r="51941" spans="15:15" x14ac:dyDescent="0.2">
      <c r="O51941" s="223"/>
    </row>
    <row r="51942" spans="15:15" x14ac:dyDescent="0.2">
      <c r="O51942" s="223"/>
    </row>
    <row r="51943" spans="15:15" x14ac:dyDescent="0.2">
      <c r="O51943" s="223"/>
    </row>
    <row r="51944" spans="15:15" x14ac:dyDescent="0.2">
      <c r="O51944" s="223"/>
    </row>
    <row r="51945" spans="15:15" x14ac:dyDescent="0.2">
      <c r="O51945" s="223"/>
    </row>
    <row r="51946" spans="15:15" x14ac:dyDescent="0.2">
      <c r="O51946" s="223"/>
    </row>
    <row r="51947" spans="15:15" x14ac:dyDescent="0.2">
      <c r="O51947" s="223"/>
    </row>
    <row r="51948" spans="15:15" x14ac:dyDescent="0.2">
      <c r="O51948" s="223"/>
    </row>
    <row r="51949" spans="15:15" x14ac:dyDescent="0.2">
      <c r="O51949" s="223"/>
    </row>
    <row r="51950" spans="15:15" x14ac:dyDescent="0.2">
      <c r="O51950" s="223"/>
    </row>
    <row r="51951" spans="15:15" x14ac:dyDescent="0.2">
      <c r="O51951" s="223"/>
    </row>
    <row r="51952" spans="15:15" x14ac:dyDescent="0.2">
      <c r="O51952" s="223"/>
    </row>
    <row r="51953" spans="15:15" x14ac:dyDescent="0.2">
      <c r="O51953" s="223"/>
    </row>
    <row r="51954" spans="15:15" x14ac:dyDescent="0.2">
      <c r="O51954" s="223"/>
    </row>
    <row r="51955" spans="15:15" x14ac:dyDescent="0.2">
      <c r="O51955" s="223"/>
    </row>
    <row r="51956" spans="15:15" x14ac:dyDescent="0.2">
      <c r="O51956" s="223"/>
    </row>
    <row r="51957" spans="15:15" x14ac:dyDescent="0.2">
      <c r="O51957" s="223"/>
    </row>
    <row r="51958" spans="15:15" x14ac:dyDescent="0.2">
      <c r="O51958" s="223"/>
    </row>
    <row r="51959" spans="15:15" x14ac:dyDescent="0.2">
      <c r="O51959" s="223"/>
    </row>
    <row r="51960" spans="15:15" x14ac:dyDescent="0.2">
      <c r="O51960" s="223"/>
    </row>
    <row r="51961" spans="15:15" x14ac:dyDescent="0.2">
      <c r="O51961" s="223"/>
    </row>
    <row r="51962" spans="15:15" x14ac:dyDescent="0.2">
      <c r="O51962" s="223"/>
    </row>
    <row r="51963" spans="15:15" x14ac:dyDescent="0.2">
      <c r="O51963" s="223"/>
    </row>
    <row r="51964" spans="15:15" x14ac:dyDescent="0.2">
      <c r="O51964" s="223"/>
    </row>
    <row r="51965" spans="15:15" x14ac:dyDescent="0.2">
      <c r="O51965" s="223"/>
    </row>
    <row r="51966" spans="15:15" x14ac:dyDescent="0.2">
      <c r="O51966" s="223"/>
    </row>
    <row r="51967" spans="15:15" x14ac:dyDescent="0.2">
      <c r="O51967" s="223"/>
    </row>
    <row r="51968" spans="15:15" x14ac:dyDescent="0.2">
      <c r="O51968" s="223"/>
    </row>
    <row r="51969" spans="15:15" x14ac:dyDescent="0.2">
      <c r="O51969" s="223"/>
    </row>
    <row r="51970" spans="15:15" x14ac:dyDescent="0.2">
      <c r="O51970" s="223"/>
    </row>
    <row r="51971" spans="15:15" x14ac:dyDescent="0.2">
      <c r="O51971" s="223"/>
    </row>
    <row r="51972" spans="15:15" x14ac:dyDescent="0.2">
      <c r="O51972" s="223"/>
    </row>
    <row r="51973" spans="15:15" x14ac:dyDescent="0.2">
      <c r="O51973" s="223"/>
    </row>
    <row r="51974" spans="15:15" x14ac:dyDescent="0.2">
      <c r="O51974" s="223"/>
    </row>
    <row r="51975" spans="15:15" x14ac:dyDescent="0.2">
      <c r="O51975" s="223"/>
    </row>
    <row r="51976" spans="15:15" x14ac:dyDescent="0.2">
      <c r="O51976" s="223"/>
    </row>
    <row r="51977" spans="15:15" x14ac:dyDescent="0.2">
      <c r="O51977" s="223"/>
    </row>
    <row r="51978" spans="15:15" x14ac:dyDescent="0.2">
      <c r="O51978" s="223"/>
    </row>
    <row r="51979" spans="15:15" x14ac:dyDescent="0.2">
      <c r="O51979" s="223"/>
    </row>
    <row r="51980" spans="15:15" x14ac:dyDescent="0.2">
      <c r="O51980" s="223"/>
    </row>
    <row r="51981" spans="15:15" x14ac:dyDescent="0.2">
      <c r="O51981" s="223"/>
    </row>
    <row r="51982" spans="15:15" x14ac:dyDescent="0.2">
      <c r="O51982" s="223"/>
    </row>
    <row r="51983" spans="15:15" x14ac:dyDescent="0.2">
      <c r="O51983" s="223"/>
    </row>
    <row r="51984" spans="15:15" x14ac:dyDescent="0.2">
      <c r="O51984" s="223"/>
    </row>
    <row r="51985" spans="15:15" x14ac:dyDescent="0.2">
      <c r="O51985" s="223"/>
    </row>
    <row r="51986" spans="15:15" x14ac:dyDescent="0.2">
      <c r="O51986" s="223"/>
    </row>
    <row r="51987" spans="15:15" x14ac:dyDescent="0.2">
      <c r="O51987" s="223"/>
    </row>
    <row r="51988" spans="15:15" x14ac:dyDescent="0.2">
      <c r="O51988" s="223"/>
    </row>
    <row r="51989" spans="15:15" x14ac:dyDescent="0.2">
      <c r="O51989" s="223"/>
    </row>
    <row r="51990" spans="15:15" x14ac:dyDescent="0.2">
      <c r="O51990" s="223"/>
    </row>
    <row r="51991" spans="15:15" x14ac:dyDescent="0.2">
      <c r="O51991" s="223"/>
    </row>
    <row r="51992" spans="15:15" x14ac:dyDescent="0.2">
      <c r="O51992" s="223"/>
    </row>
    <row r="51993" spans="15:15" x14ac:dyDescent="0.2">
      <c r="O51993" s="223"/>
    </row>
    <row r="51994" spans="15:15" x14ac:dyDescent="0.2">
      <c r="O51994" s="223"/>
    </row>
    <row r="51995" spans="15:15" x14ac:dyDescent="0.2">
      <c r="O51995" s="223"/>
    </row>
    <row r="51996" spans="15:15" x14ac:dyDescent="0.2">
      <c r="O51996" s="223"/>
    </row>
    <row r="51997" spans="15:15" x14ac:dyDescent="0.2">
      <c r="O51997" s="223"/>
    </row>
    <row r="51998" spans="15:15" x14ac:dyDescent="0.2">
      <c r="O51998" s="223"/>
    </row>
    <row r="51999" spans="15:15" x14ac:dyDescent="0.2">
      <c r="O51999" s="223"/>
    </row>
    <row r="52000" spans="15:15" x14ac:dyDescent="0.2">
      <c r="O52000" s="223"/>
    </row>
    <row r="52001" spans="15:15" x14ac:dyDescent="0.2">
      <c r="O52001" s="223"/>
    </row>
    <row r="52002" spans="15:15" x14ac:dyDescent="0.2">
      <c r="O52002" s="223"/>
    </row>
    <row r="52003" spans="15:15" x14ac:dyDescent="0.2">
      <c r="O52003" s="223"/>
    </row>
    <row r="52004" spans="15:15" x14ac:dyDescent="0.2">
      <c r="O52004" s="223"/>
    </row>
    <row r="52005" spans="15:15" x14ac:dyDescent="0.2">
      <c r="O52005" s="223"/>
    </row>
    <row r="52006" spans="15:15" x14ac:dyDescent="0.2">
      <c r="O52006" s="223"/>
    </row>
    <row r="52007" spans="15:15" x14ac:dyDescent="0.2">
      <c r="O52007" s="223"/>
    </row>
    <row r="52008" spans="15:15" x14ac:dyDescent="0.2">
      <c r="O52008" s="223"/>
    </row>
    <row r="52009" spans="15:15" x14ac:dyDescent="0.2">
      <c r="O52009" s="223"/>
    </row>
    <row r="52010" spans="15:15" x14ac:dyDescent="0.2">
      <c r="O52010" s="223"/>
    </row>
    <row r="52011" spans="15:15" x14ac:dyDescent="0.2">
      <c r="O52011" s="223"/>
    </row>
    <row r="52012" spans="15:15" x14ac:dyDescent="0.2">
      <c r="O52012" s="223"/>
    </row>
    <row r="52013" spans="15:15" x14ac:dyDescent="0.2">
      <c r="O52013" s="223"/>
    </row>
    <row r="52014" spans="15:15" x14ac:dyDescent="0.2">
      <c r="O52014" s="223"/>
    </row>
    <row r="52015" spans="15:15" x14ac:dyDescent="0.2">
      <c r="O52015" s="223"/>
    </row>
    <row r="52016" spans="15:15" x14ac:dyDescent="0.2">
      <c r="O52016" s="223"/>
    </row>
    <row r="52017" spans="15:15" x14ac:dyDescent="0.2">
      <c r="O52017" s="223"/>
    </row>
    <row r="52018" spans="15:15" x14ac:dyDescent="0.2">
      <c r="O52018" s="223"/>
    </row>
    <row r="52019" spans="15:15" x14ac:dyDescent="0.2">
      <c r="O52019" s="223"/>
    </row>
    <row r="52020" spans="15:15" x14ac:dyDescent="0.2">
      <c r="O52020" s="223"/>
    </row>
    <row r="52021" spans="15:15" x14ac:dyDescent="0.2">
      <c r="O52021" s="223"/>
    </row>
    <row r="52022" spans="15:15" x14ac:dyDescent="0.2">
      <c r="O52022" s="223"/>
    </row>
    <row r="52023" spans="15:15" x14ac:dyDescent="0.2">
      <c r="O52023" s="223"/>
    </row>
    <row r="52024" spans="15:15" x14ac:dyDescent="0.2">
      <c r="O52024" s="223"/>
    </row>
    <row r="52025" spans="15:15" x14ac:dyDescent="0.2">
      <c r="O52025" s="223"/>
    </row>
    <row r="52026" spans="15:15" x14ac:dyDescent="0.2">
      <c r="O52026" s="223"/>
    </row>
    <row r="52027" spans="15:15" x14ac:dyDescent="0.2">
      <c r="O52027" s="223"/>
    </row>
    <row r="52028" spans="15:15" x14ac:dyDescent="0.2">
      <c r="O52028" s="223"/>
    </row>
    <row r="52029" spans="15:15" x14ac:dyDescent="0.2">
      <c r="O52029" s="223"/>
    </row>
    <row r="52030" spans="15:15" x14ac:dyDescent="0.2">
      <c r="O52030" s="223"/>
    </row>
    <row r="52031" spans="15:15" x14ac:dyDescent="0.2">
      <c r="O52031" s="223"/>
    </row>
    <row r="52032" spans="15:15" x14ac:dyDescent="0.2">
      <c r="O52032" s="223"/>
    </row>
    <row r="52033" spans="15:15" x14ac:dyDescent="0.2">
      <c r="O52033" s="223"/>
    </row>
    <row r="52034" spans="15:15" x14ac:dyDescent="0.2">
      <c r="O52034" s="223"/>
    </row>
    <row r="52035" spans="15:15" x14ac:dyDescent="0.2">
      <c r="O52035" s="223"/>
    </row>
    <row r="52036" spans="15:15" x14ac:dyDescent="0.2">
      <c r="O52036" s="223"/>
    </row>
    <row r="52037" spans="15:15" x14ac:dyDescent="0.2">
      <c r="O52037" s="223"/>
    </row>
    <row r="52038" spans="15:15" x14ac:dyDescent="0.2">
      <c r="O52038" s="223"/>
    </row>
    <row r="52039" spans="15:15" x14ac:dyDescent="0.2">
      <c r="O52039" s="223"/>
    </row>
    <row r="52040" spans="15:15" x14ac:dyDescent="0.2">
      <c r="O52040" s="223"/>
    </row>
    <row r="52041" spans="15:15" x14ac:dyDescent="0.2">
      <c r="O52041" s="223"/>
    </row>
    <row r="52042" spans="15:15" x14ac:dyDescent="0.2">
      <c r="O52042" s="223"/>
    </row>
    <row r="52043" spans="15:15" x14ac:dyDescent="0.2">
      <c r="O52043" s="223"/>
    </row>
    <row r="52044" spans="15:15" x14ac:dyDescent="0.2">
      <c r="O52044" s="223"/>
    </row>
    <row r="52045" spans="15:15" x14ac:dyDescent="0.2">
      <c r="O52045" s="223"/>
    </row>
    <row r="52046" spans="15:15" x14ac:dyDescent="0.2">
      <c r="O52046" s="223"/>
    </row>
    <row r="52047" spans="15:15" x14ac:dyDescent="0.2">
      <c r="O52047" s="223"/>
    </row>
    <row r="52048" spans="15:15" x14ac:dyDescent="0.2">
      <c r="O52048" s="223"/>
    </row>
    <row r="52049" spans="15:15" x14ac:dyDescent="0.2">
      <c r="O52049" s="223"/>
    </row>
    <row r="52050" spans="15:15" x14ac:dyDescent="0.2">
      <c r="O52050" s="223"/>
    </row>
    <row r="52051" spans="15:15" x14ac:dyDescent="0.2">
      <c r="O52051" s="223"/>
    </row>
    <row r="52052" spans="15:15" x14ac:dyDescent="0.2">
      <c r="O52052" s="223"/>
    </row>
    <row r="52053" spans="15:15" x14ac:dyDescent="0.2">
      <c r="O52053" s="223"/>
    </row>
    <row r="52054" spans="15:15" x14ac:dyDescent="0.2">
      <c r="O52054" s="223"/>
    </row>
    <row r="52055" spans="15:15" x14ac:dyDescent="0.2">
      <c r="O52055" s="223"/>
    </row>
    <row r="52056" spans="15:15" x14ac:dyDescent="0.2">
      <c r="O52056" s="223"/>
    </row>
    <row r="52057" spans="15:15" x14ac:dyDescent="0.2">
      <c r="O52057" s="223"/>
    </row>
    <row r="52058" spans="15:15" x14ac:dyDescent="0.2">
      <c r="O52058" s="223"/>
    </row>
    <row r="52059" spans="15:15" x14ac:dyDescent="0.2">
      <c r="O52059" s="223"/>
    </row>
    <row r="52060" spans="15:15" x14ac:dyDescent="0.2">
      <c r="O52060" s="223"/>
    </row>
    <row r="52061" spans="15:15" x14ac:dyDescent="0.2">
      <c r="O52061" s="223"/>
    </row>
    <row r="52062" spans="15:15" x14ac:dyDescent="0.2">
      <c r="O52062" s="223"/>
    </row>
    <row r="52063" spans="15:15" x14ac:dyDescent="0.2">
      <c r="O52063" s="223"/>
    </row>
    <row r="52064" spans="15:15" x14ac:dyDescent="0.2">
      <c r="O52064" s="223"/>
    </row>
    <row r="52065" spans="15:15" x14ac:dyDescent="0.2">
      <c r="O52065" s="223"/>
    </row>
    <row r="52066" spans="15:15" x14ac:dyDescent="0.2">
      <c r="O52066" s="223"/>
    </row>
    <row r="52067" spans="15:15" x14ac:dyDescent="0.2">
      <c r="O52067" s="223"/>
    </row>
    <row r="52068" spans="15:15" x14ac:dyDescent="0.2">
      <c r="O52068" s="223"/>
    </row>
    <row r="52069" spans="15:15" x14ac:dyDescent="0.2">
      <c r="O52069" s="223"/>
    </row>
    <row r="52070" spans="15:15" x14ac:dyDescent="0.2">
      <c r="O52070" s="223"/>
    </row>
    <row r="52071" spans="15:15" x14ac:dyDescent="0.2">
      <c r="O52071" s="223"/>
    </row>
    <row r="52072" spans="15:15" x14ac:dyDescent="0.2">
      <c r="O52072" s="223"/>
    </row>
    <row r="52073" spans="15:15" x14ac:dyDescent="0.2">
      <c r="O52073" s="223"/>
    </row>
    <row r="52074" spans="15:15" x14ac:dyDescent="0.2">
      <c r="O52074" s="223"/>
    </row>
    <row r="52075" spans="15:15" x14ac:dyDescent="0.2">
      <c r="O52075" s="223"/>
    </row>
    <row r="52076" spans="15:15" x14ac:dyDescent="0.2">
      <c r="O52076" s="223"/>
    </row>
    <row r="52077" spans="15:15" x14ac:dyDescent="0.2">
      <c r="O52077" s="223"/>
    </row>
    <row r="52078" spans="15:15" x14ac:dyDescent="0.2">
      <c r="O52078" s="223"/>
    </row>
    <row r="52079" spans="15:15" x14ac:dyDescent="0.2">
      <c r="O52079" s="223"/>
    </row>
    <row r="52080" spans="15:15" x14ac:dyDescent="0.2">
      <c r="O52080" s="223"/>
    </row>
    <row r="52081" spans="15:15" x14ac:dyDescent="0.2">
      <c r="O52081" s="223"/>
    </row>
    <row r="52082" spans="15:15" x14ac:dyDescent="0.2">
      <c r="O52082" s="223"/>
    </row>
    <row r="52083" spans="15:15" x14ac:dyDescent="0.2">
      <c r="O52083" s="223"/>
    </row>
    <row r="52084" spans="15:15" x14ac:dyDescent="0.2">
      <c r="O52084" s="223"/>
    </row>
    <row r="52085" spans="15:15" x14ac:dyDescent="0.2">
      <c r="O52085" s="223"/>
    </row>
    <row r="52086" spans="15:15" x14ac:dyDescent="0.2">
      <c r="O52086" s="223"/>
    </row>
    <row r="52087" spans="15:15" x14ac:dyDescent="0.2">
      <c r="O52087" s="223"/>
    </row>
    <row r="52088" spans="15:15" x14ac:dyDescent="0.2">
      <c r="O52088" s="223"/>
    </row>
    <row r="52089" spans="15:15" x14ac:dyDescent="0.2">
      <c r="O52089" s="223"/>
    </row>
    <row r="52090" spans="15:15" x14ac:dyDescent="0.2">
      <c r="O52090" s="223"/>
    </row>
    <row r="52091" spans="15:15" x14ac:dyDescent="0.2">
      <c r="O52091" s="223"/>
    </row>
    <row r="52092" spans="15:15" x14ac:dyDescent="0.2">
      <c r="O52092" s="223"/>
    </row>
    <row r="52093" spans="15:15" x14ac:dyDescent="0.2">
      <c r="O52093" s="223"/>
    </row>
    <row r="52094" spans="15:15" x14ac:dyDescent="0.2">
      <c r="O52094" s="223"/>
    </row>
    <row r="52095" spans="15:15" x14ac:dyDescent="0.2">
      <c r="O52095" s="223"/>
    </row>
    <row r="52096" spans="15:15" x14ac:dyDescent="0.2">
      <c r="O52096" s="223"/>
    </row>
    <row r="52097" spans="15:15" x14ac:dyDescent="0.2">
      <c r="O52097" s="223"/>
    </row>
    <row r="52098" spans="15:15" x14ac:dyDescent="0.2">
      <c r="O52098" s="223"/>
    </row>
    <row r="52099" spans="15:15" x14ac:dyDescent="0.2">
      <c r="O52099" s="223"/>
    </row>
    <row r="52100" spans="15:15" x14ac:dyDescent="0.2">
      <c r="O52100" s="223"/>
    </row>
    <row r="52101" spans="15:15" x14ac:dyDescent="0.2">
      <c r="O52101" s="223"/>
    </row>
    <row r="52102" spans="15:15" x14ac:dyDescent="0.2">
      <c r="O52102" s="223"/>
    </row>
    <row r="52103" spans="15:15" x14ac:dyDescent="0.2">
      <c r="O52103" s="223"/>
    </row>
    <row r="52104" spans="15:15" x14ac:dyDescent="0.2">
      <c r="O52104" s="223"/>
    </row>
    <row r="52105" spans="15:15" x14ac:dyDescent="0.2">
      <c r="O52105" s="223"/>
    </row>
    <row r="52106" spans="15:15" x14ac:dyDescent="0.2">
      <c r="O52106" s="223"/>
    </row>
    <row r="52107" spans="15:15" x14ac:dyDescent="0.2">
      <c r="O52107" s="223"/>
    </row>
    <row r="52108" spans="15:15" x14ac:dyDescent="0.2">
      <c r="O52108" s="223"/>
    </row>
    <row r="52109" spans="15:15" x14ac:dyDescent="0.2">
      <c r="O52109" s="223"/>
    </row>
    <row r="52110" spans="15:15" x14ac:dyDescent="0.2">
      <c r="O52110" s="223"/>
    </row>
    <row r="52111" spans="15:15" x14ac:dyDescent="0.2">
      <c r="O52111" s="223"/>
    </row>
    <row r="52112" spans="15:15" x14ac:dyDescent="0.2">
      <c r="O52112" s="223"/>
    </row>
    <row r="52113" spans="15:15" x14ac:dyDescent="0.2">
      <c r="O52113" s="223"/>
    </row>
    <row r="52114" spans="15:15" x14ac:dyDescent="0.2">
      <c r="O52114" s="223"/>
    </row>
    <row r="52115" spans="15:15" x14ac:dyDescent="0.2">
      <c r="O52115" s="223"/>
    </row>
    <row r="52116" spans="15:15" x14ac:dyDescent="0.2">
      <c r="O52116" s="223"/>
    </row>
    <row r="52117" spans="15:15" x14ac:dyDescent="0.2">
      <c r="O52117" s="223"/>
    </row>
    <row r="52118" spans="15:15" x14ac:dyDescent="0.2">
      <c r="O52118" s="223"/>
    </row>
    <row r="52119" spans="15:15" x14ac:dyDescent="0.2">
      <c r="O52119" s="223"/>
    </row>
    <row r="52120" spans="15:15" x14ac:dyDescent="0.2">
      <c r="O52120" s="223"/>
    </row>
    <row r="52121" spans="15:15" x14ac:dyDescent="0.2">
      <c r="O52121" s="223"/>
    </row>
    <row r="52122" spans="15:15" x14ac:dyDescent="0.2">
      <c r="O52122" s="223"/>
    </row>
    <row r="52123" spans="15:15" x14ac:dyDescent="0.2">
      <c r="O52123" s="223"/>
    </row>
    <row r="52124" spans="15:15" x14ac:dyDescent="0.2">
      <c r="O52124" s="223"/>
    </row>
    <row r="52125" spans="15:15" x14ac:dyDescent="0.2">
      <c r="O52125" s="223"/>
    </row>
    <row r="52126" spans="15:15" x14ac:dyDescent="0.2">
      <c r="O52126" s="223"/>
    </row>
    <row r="52127" spans="15:15" x14ac:dyDescent="0.2">
      <c r="O52127" s="223"/>
    </row>
    <row r="52128" spans="15:15" x14ac:dyDescent="0.2">
      <c r="O52128" s="223"/>
    </row>
    <row r="52129" spans="15:15" x14ac:dyDescent="0.2">
      <c r="O52129" s="223"/>
    </row>
    <row r="52130" spans="15:15" x14ac:dyDescent="0.2">
      <c r="O52130" s="223"/>
    </row>
    <row r="52131" spans="15:15" x14ac:dyDescent="0.2">
      <c r="O52131" s="223"/>
    </row>
    <row r="52132" spans="15:15" x14ac:dyDescent="0.2">
      <c r="O52132" s="223"/>
    </row>
    <row r="52133" spans="15:15" x14ac:dyDescent="0.2">
      <c r="O52133" s="223"/>
    </row>
    <row r="52134" spans="15:15" x14ac:dyDescent="0.2">
      <c r="O52134" s="223"/>
    </row>
    <row r="52135" spans="15:15" x14ac:dyDescent="0.2">
      <c r="O52135" s="223"/>
    </row>
    <row r="52136" spans="15:15" x14ac:dyDescent="0.2">
      <c r="O52136" s="223"/>
    </row>
    <row r="52137" spans="15:15" x14ac:dyDescent="0.2">
      <c r="O52137" s="223"/>
    </row>
    <row r="52138" spans="15:15" x14ac:dyDescent="0.2">
      <c r="O52138" s="223"/>
    </row>
    <row r="52139" spans="15:15" x14ac:dyDescent="0.2">
      <c r="O52139" s="223"/>
    </row>
    <row r="52140" spans="15:15" x14ac:dyDescent="0.2">
      <c r="O52140" s="223"/>
    </row>
    <row r="52141" spans="15:15" x14ac:dyDescent="0.2">
      <c r="O52141" s="223"/>
    </row>
    <row r="52142" spans="15:15" x14ac:dyDescent="0.2">
      <c r="O52142" s="223"/>
    </row>
    <row r="52143" spans="15:15" x14ac:dyDescent="0.2">
      <c r="O52143" s="223"/>
    </row>
    <row r="52144" spans="15:15" x14ac:dyDescent="0.2">
      <c r="O52144" s="223"/>
    </row>
    <row r="52145" spans="15:15" x14ac:dyDescent="0.2">
      <c r="O52145" s="223"/>
    </row>
    <row r="52146" spans="15:15" x14ac:dyDescent="0.2">
      <c r="O52146" s="223"/>
    </row>
    <row r="52147" spans="15:15" x14ac:dyDescent="0.2">
      <c r="O52147" s="223"/>
    </row>
    <row r="52148" spans="15:15" x14ac:dyDescent="0.2">
      <c r="O52148" s="223"/>
    </row>
    <row r="52149" spans="15:15" x14ac:dyDescent="0.2">
      <c r="O52149" s="223"/>
    </row>
    <row r="52150" spans="15:15" x14ac:dyDescent="0.2">
      <c r="O52150" s="223"/>
    </row>
    <row r="52151" spans="15:15" x14ac:dyDescent="0.2">
      <c r="O52151" s="223"/>
    </row>
    <row r="52152" spans="15:15" x14ac:dyDescent="0.2">
      <c r="O52152" s="223"/>
    </row>
    <row r="52153" spans="15:15" x14ac:dyDescent="0.2">
      <c r="O52153" s="223"/>
    </row>
    <row r="52154" spans="15:15" x14ac:dyDescent="0.2">
      <c r="O52154" s="223"/>
    </row>
    <row r="52155" spans="15:15" x14ac:dyDescent="0.2">
      <c r="O52155" s="223"/>
    </row>
    <row r="52156" spans="15:15" x14ac:dyDescent="0.2">
      <c r="O52156" s="223"/>
    </row>
    <row r="52157" spans="15:15" x14ac:dyDescent="0.2">
      <c r="O52157" s="223"/>
    </row>
    <row r="52158" spans="15:15" x14ac:dyDescent="0.2">
      <c r="O52158" s="223"/>
    </row>
    <row r="52159" spans="15:15" x14ac:dyDescent="0.2">
      <c r="O52159" s="223"/>
    </row>
    <row r="52160" spans="15:15" x14ac:dyDescent="0.2">
      <c r="O52160" s="223"/>
    </row>
    <row r="52161" spans="15:15" x14ac:dyDescent="0.2">
      <c r="O52161" s="223"/>
    </row>
    <row r="52162" spans="15:15" x14ac:dyDescent="0.2">
      <c r="O52162" s="223"/>
    </row>
    <row r="52163" spans="15:15" x14ac:dyDescent="0.2">
      <c r="O52163" s="223"/>
    </row>
    <row r="52164" spans="15:15" x14ac:dyDescent="0.2">
      <c r="O52164" s="223"/>
    </row>
    <row r="52165" spans="15:15" x14ac:dyDescent="0.2">
      <c r="O52165" s="223"/>
    </row>
    <row r="52166" spans="15:15" x14ac:dyDescent="0.2">
      <c r="O52166" s="223"/>
    </row>
    <row r="52167" spans="15:15" x14ac:dyDescent="0.2">
      <c r="O52167" s="223"/>
    </row>
    <row r="52168" spans="15:15" x14ac:dyDescent="0.2">
      <c r="O52168" s="223"/>
    </row>
    <row r="52169" spans="15:15" x14ac:dyDescent="0.2">
      <c r="O52169" s="223"/>
    </row>
    <row r="52170" spans="15:15" x14ac:dyDescent="0.2">
      <c r="O52170" s="223"/>
    </row>
    <row r="52171" spans="15:15" x14ac:dyDescent="0.2">
      <c r="O52171" s="223"/>
    </row>
    <row r="52172" spans="15:15" x14ac:dyDescent="0.2">
      <c r="O52172" s="223"/>
    </row>
    <row r="52173" spans="15:15" x14ac:dyDescent="0.2">
      <c r="O52173" s="223"/>
    </row>
    <row r="52174" spans="15:15" x14ac:dyDescent="0.2">
      <c r="O52174" s="223"/>
    </row>
    <row r="52175" spans="15:15" x14ac:dyDescent="0.2">
      <c r="O52175" s="223"/>
    </row>
    <row r="52176" spans="15:15" x14ac:dyDescent="0.2">
      <c r="O52176" s="223"/>
    </row>
    <row r="52177" spans="15:15" x14ac:dyDescent="0.2">
      <c r="O52177" s="223"/>
    </row>
    <row r="52178" spans="15:15" x14ac:dyDescent="0.2">
      <c r="O52178" s="223"/>
    </row>
    <row r="52179" spans="15:15" x14ac:dyDescent="0.2">
      <c r="O52179" s="223"/>
    </row>
    <row r="52180" spans="15:15" x14ac:dyDescent="0.2">
      <c r="O52180" s="223"/>
    </row>
    <row r="52181" spans="15:15" x14ac:dyDescent="0.2">
      <c r="O52181" s="223"/>
    </row>
    <row r="52182" spans="15:15" x14ac:dyDescent="0.2">
      <c r="O52182" s="223"/>
    </row>
    <row r="52183" spans="15:15" x14ac:dyDescent="0.2">
      <c r="O52183" s="223"/>
    </row>
    <row r="52184" spans="15:15" x14ac:dyDescent="0.2">
      <c r="O52184" s="223"/>
    </row>
    <row r="52185" spans="15:15" x14ac:dyDescent="0.2">
      <c r="O52185" s="223"/>
    </row>
    <row r="52186" spans="15:15" x14ac:dyDescent="0.2">
      <c r="O52186" s="223"/>
    </row>
    <row r="52187" spans="15:15" x14ac:dyDescent="0.2">
      <c r="O52187" s="223"/>
    </row>
    <row r="52188" spans="15:15" x14ac:dyDescent="0.2">
      <c r="O52188" s="223"/>
    </row>
    <row r="52189" spans="15:15" x14ac:dyDescent="0.2">
      <c r="O52189" s="223"/>
    </row>
    <row r="52190" spans="15:15" x14ac:dyDescent="0.2">
      <c r="O52190" s="223"/>
    </row>
    <row r="52191" spans="15:15" x14ac:dyDescent="0.2">
      <c r="O52191" s="223"/>
    </row>
    <row r="52192" spans="15:15" x14ac:dyDescent="0.2">
      <c r="O52192" s="223"/>
    </row>
    <row r="52193" spans="15:15" x14ac:dyDescent="0.2">
      <c r="O52193" s="223"/>
    </row>
    <row r="52194" spans="15:15" x14ac:dyDescent="0.2">
      <c r="O52194" s="223"/>
    </row>
    <row r="52195" spans="15:15" x14ac:dyDescent="0.2">
      <c r="O52195" s="223"/>
    </row>
    <row r="52196" spans="15:15" x14ac:dyDescent="0.2">
      <c r="O52196" s="223"/>
    </row>
    <row r="52197" spans="15:15" x14ac:dyDescent="0.2">
      <c r="O52197" s="223"/>
    </row>
    <row r="52198" spans="15:15" x14ac:dyDescent="0.2">
      <c r="O52198" s="223"/>
    </row>
    <row r="52199" spans="15:15" x14ac:dyDescent="0.2">
      <c r="O52199" s="223"/>
    </row>
    <row r="52200" spans="15:15" x14ac:dyDescent="0.2">
      <c r="O52200" s="223"/>
    </row>
    <row r="52201" spans="15:15" x14ac:dyDescent="0.2">
      <c r="O52201" s="223"/>
    </row>
    <row r="52202" spans="15:15" x14ac:dyDescent="0.2">
      <c r="O52202" s="223"/>
    </row>
    <row r="52203" spans="15:15" x14ac:dyDescent="0.2">
      <c r="O52203" s="223"/>
    </row>
    <row r="52204" spans="15:15" x14ac:dyDescent="0.2">
      <c r="O52204" s="223"/>
    </row>
    <row r="52205" spans="15:15" x14ac:dyDescent="0.2">
      <c r="O52205" s="223"/>
    </row>
    <row r="52206" spans="15:15" x14ac:dyDescent="0.2">
      <c r="O52206" s="223"/>
    </row>
    <row r="52207" spans="15:15" x14ac:dyDescent="0.2">
      <c r="O52207" s="223"/>
    </row>
    <row r="52208" spans="15:15" x14ac:dyDescent="0.2">
      <c r="O52208" s="223"/>
    </row>
    <row r="52209" spans="15:15" x14ac:dyDescent="0.2">
      <c r="O52209" s="223"/>
    </row>
    <row r="52210" spans="15:15" x14ac:dyDescent="0.2">
      <c r="O52210" s="223"/>
    </row>
    <row r="52211" spans="15:15" x14ac:dyDescent="0.2">
      <c r="O52211" s="223"/>
    </row>
    <row r="52212" spans="15:15" x14ac:dyDescent="0.2">
      <c r="O52212" s="223"/>
    </row>
    <row r="52213" spans="15:15" x14ac:dyDescent="0.2">
      <c r="O52213" s="223"/>
    </row>
    <row r="52214" spans="15:15" x14ac:dyDescent="0.2">
      <c r="O52214" s="223"/>
    </row>
    <row r="52215" spans="15:15" x14ac:dyDescent="0.2">
      <c r="O52215" s="223"/>
    </row>
    <row r="52216" spans="15:15" x14ac:dyDescent="0.2">
      <c r="O52216" s="223"/>
    </row>
    <row r="52217" spans="15:15" x14ac:dyDescent="0.2">
      <c r="O52217" s="223"/>
    </row>
    <row r="52218" spans="15:15" x14ac:dyDescent="0.2">
      <c r="O52218" s="223"/>
    </row>
    <row r="52219" spans="15:15" x14ac:dyDescent="0.2">
      <c r="O52219" s="223"/>
    </row>
    <row r="52220" spans="15:15" x14ac:dyDescent="0.2">
      <c r="O52220" s="223"/>
    </row>
    <row r="52221" spans="15:15" x14ac:dyDescent="0.2">
      <c r="O52221" s="223"/>
    </row>
    <row r="52222" spans="15:15" x14ac:dyDescent="0.2">
      <c r="O52222" s="223"/>
    </row>
    <row r="52223" spans="15:15" x14ac:dyDescent="0.2">
      <c r="O52223" s="223"/>
    </row>
    <row r="52224" spans="15:15" x14ac:dyDescent="0.2">
      <c r="O52224" s="223"/>
    </row>
    <row r="52225" spans="15:15" x14ac:dyDescent="0.2">
      <c r="O52225" s="223"/>
    </row>
    <row r="52226" spans="15:15" x14ac:dyDescent="0.2">
      <c r="O52226" s="223"/>
    </row>
    <row r="52227" spans="15:15" x14ac:dyDescent="0.2">
      <c r="O52227" s="223"/>
    </row>
    <row r="52228" spans="15:15" x14ac:dyDescent="0.2">
      <c r="O52228" s="223"/>
    </row>
    <row r="52229" spans="15:15" x14ac:dyDescent="0.2">
      <c r="O52229" s="223"/>
    </row>
    <row r="52230" spans="15:15" x14ac:dyDescent="0.2">
      <c r="O52230" s="223"/>
    </row>
    <row r="52231" spans="15:15" x14ac:dyDescent="0.2">
      <c r="O52231" s="223"/>
    </row>
    <row r="52232" spans="15:15" x14ac:dyDescent="0.2">
      <c r="O52232" s="223"/>
    </row>
    <row r="52233" spans="15:15" x14ac:dyDescent="0.2">
      <c r="O52233" s="223"/>
    </row>
    <row r="52234" spans="15:15" x14ac:dyDescent="0.2">
      <c r="O52234" s="223"/>
    </row>
    <row r="52235" spans="15:15" x14ac:dyDescent="0.2">
      <c r="O52235" s="223"/>
    </row>
    <row r="52236" spans="15:15" x14ac:dyDescent="0.2">
      <c r="O52236" s="223"/>
    </row>
    <row r="52237" spans="15:15" x14ac:dyDescent="0.2">
      <c r="O52237" s="223"/>
    </row>
    <row r="52238" spans="15:15" x14ac:dyDescent="0.2">
      <c r="O52238" s="223"/>
    </row>
    <row r="52239" spans="15:15" x14ac:dyDescent="0.2">
      <c r="O52239" s="223"/>
    </row>
    <row r="52240" spans="15:15" x14ac:dyDescent="0.2">
      <c r="O52240" s="223"/>
    </row>
    <row r="52241" spans="15:15" x14ac:dyDescent="0.2">
      <c r="O52241" s="223"/>
    </row>
    <row r="52242" spans="15:15" x14ac:dyDescent="0.2">
      <c r="O52242" s="223"/>
    </row>
    <row r="52243" spans="15:15" x14ac:dyDescent="0.2">
      <c r="O52243" s="223"/>
    </row>
    <row r="52244" spans="15:15" x14ac:dyDescent="0.2">
      <c r="O52244" s="223"/>
    </row>
    <row r="52245" spans="15:15" x14ac:dyDescent="0.2">
      <c r="O52245" s="223"/>
    </row>
    <row r="52246" spans="15:15" x14ac:dyDescent="0.2">
      <c r="O52246" s="223"/>
    </row>
    <row r="52247" spans="15:15" x14ac:dyDescent="0.2">
      <c r="O52247" s="223"/>
    </row>
    <row r="52248" spans="15:15" x14ac:dyDescent="0.2">
      <c r="O52248" s="223"/>
    </row>
    <row r="52249" spans="15:15" x14ac:dyDescent="0.2">
      <c r="O52249" s="223"/>
    </row>
    <row r="52250" spans="15:15" x14ac:dyDescent="0.2">
      <c r="O52250" s="223"/>
    </row>
    <row r="52251" spans="15:15" x14ac:dyDescent="0.2">
      <c r="O52251" s="223"/>
    </row>
    <row r="52252" spans="15:15" x14ac:dyDescent="0.2">
      <c r="O52252" s="223"/>
    </row>
    <row r="52253" spans="15:15" x14ac:dyDescent="0.2">
      <c r="O52253" s="223"/>
    </row>
    <row r="52254" spans="15:15" x14ac:dyDescent="0.2">
      <c r="O52254" s="223"/>
    </row>
    <row r="52255" spans="15:15" x14ac:dyDescent="0.2">
      <c r="O52255" s="223"/>
    </row>
    <row r="52256" spans="15:15" x14ac:dyDescent="0.2">
      <c r="O52256" s="223"/>
    </row>
    <row r="52257" spans="15:15" x14ac:dyDescent="0.2">
      <c r="O52257" s="223"/>
    </row>
    <row r="52258" spans="15:15" x14ac:dyDescent="0.2">
      <c r="O52258" s="223"/>
    </row>
    <row r="52259" spans="15:15" x14ac:dyDescent="0.2">
      <c r="O52259" s="223"/>
    </row>
    <row r="52260" spans="15:15" x14ac:dyDescent="0.2">
      <c r="O52260" s="223"/>
    </row>
    <row r="52261" spans="15:15" x14ac:dyDescent="0.2">
      <c r="O52261" s="223"/>
    </row>
    <row r="52262" spans="15:15" x14ac:dyDescent="0.2">
      <c r="O52262" s="223"/>
    </row>
    <row r="52263" spans="15:15" x14ac:dyDescent="0.2">
      <c r="O52263" s="223"/>
    </row>
    <row r="52264" spans="15:15" x14ac:dyDescent="0.2">
      <c r="O52264" s="223"/>
    </row>
    <row r="52265" spans="15:15" x14ac:dyDescent="0.2">
      <c r="O52265" s="223"/>
    </row>
    <row r="52266" spans="15:15" x14ac:dyDescent="0.2">
      <c r="O52266" s="223"/>
    </row>
    <row r="52267" spans="15:15" x14ac:dyDescent="0.2">
      <c r="O52267" s="223"/>
    </row>
    <row r="52268" spans="15:15" x14ac:dyDescent="0.2">
      <c r="O52268" s="223"/>
    </row>
    <row r="52269" spans="15:15" x14ac:dyDescent="0.2">
      <c r="O52269" s="223"/>
    </row>
    <row r="52270" spans="15:15" x14ac:dyDescent="0.2">
      <c r="O52270" s="223"/>
    </row>
    <row r="52271" spans="15:15" x14ac:dyDescent="0.2">
      <c r="O52271" s="223"/>
    </row>
    <row r="52272" spans="15:15" x14ac:dyDescent="0.2">
      <c r="O52272" s="223"/>
    </row>
    <row r="52273" spans="15:15" x14ac:dyDescent="0.2">
      <c r="O52273" s="223"/>
    </row>
    <row r="52274" spans="15:15" x14ac:dyDescent="0.2">
      <c r="O52274" s="223"/>
    </row>
    <row r="52275" spans="15:15" x14ac:dyDescent="0.2">
      <c r="O52275" s="223"/>
    </row>
    <row r="52276" spans="15:15" x14ac:dyDescent="0.2">
      <c r="O52276" s="223"/>
    </row>
    <row r="52277" spans="15:15" x14ac:dyDescent="0.2">
      <c r="O52277" s="223"/>
    </row>
    <row r="52278" spans="15:15" x14ac:dyDescent="0.2">
      <c r="O52278" s="223"/>
    </row>
    <row r="52279" spans="15:15" x14ac:dyDescent="0.2">
      <c r="O52279" s="223"/>
    </row>
    <row r="52280" spans="15:15" x14ac:dyDescent="0.2">
      <c r="O52280" s="223"/>
    </row>
    <row r="52281" spans="15:15" x14ac:dyDescent="0.2">
      <c r="O52281" s="223"/>
    </row>
    <row r="52282" spans="15:15" x14ac:dyDescent="0.2">
      <c r="O52282" s="223"/>
    </row>
    <row r="52283" spans="15:15" x14ac:dyDescent="0.2">
      <c r="O52283" s="223"/>
    </row>
    <row r="52284" spans="15:15" x14ac:dyDescent="0.2">
      <c r="O52284" s="223"/>
    </row>
    <row r="52285" spans="15:15" x14ac:dyDescent="0.2">
      <c r="O52285" s="223"/>
    </row>
    <row r="52286" spans="15:15" x14ac:dyDescent="0.2">
      <c r="O52286" s="223"/>
    </row>
    <row r="52287" spans="15:15" x14ac:dyDescent="0.2">
      <c r="O52287" s="223"/>
    </row>
    <row r="52288" spans="15:15" x14ac:dyDescent="0.2">
      <c r="O52288" s="223"/>
    </row>
    <row r="52289" spans="15:15" x14ac:dyDescent="0.2">
      <c r="O52289" s="223"/>
    </row>
    <row r="52290" spans="15:15" x14ac:dyDescent="0.2">
      <c r="O52290" s="223"/>
    </row>
    <row r="52291" spans="15:15" x14ac:dyDescent="0.2">
      <c r="O52291" s="223"/>
    </row>
    <row r="52292" spans="15:15" x14ac:dyDescent="0.2">
      <c r="O52292" s="223"/>
    </row>
    <row r="52293" spans="15:15" x14ac:dyDescent="0.2">
      <c r="O52293" s="223"/>
    </row>
    <row r="52294" spans="15:15" x14ac:dyDescent="0.2">
      <c r="O52294" s="223"/>
    </row>
    <row r="52295" spans="15:15" x14ac:dyDescent="0.2">
      <c r="O52295" s="223"/>
    </row>
    <row r="52296" spans="15:15" x14ac:dyDescent="0.2">
      <c r="O52296" s="223"/>
    </row>
    <row r="52297" spans="15:15" x14ac:dyDescent="0.2">
      <c r="O52297" s="223"/>
    </row>
    <row r="52298" spans="15:15" x14ac:dyDescent="0.2">
      <c r="O52298" s="223"/>
    </row>
    <row r="52299" spans="15:15" x14ac:dyDescent="0.2">
      <c r="O52299" s="223"/>
    </row>
    <row r="52300" spans="15:15" x14ac:dyDescent="0.2">
      <c r="O52300" s="223"/>
    </row>
    <row r="52301" spans="15:15" x14ac:dyDescent="0.2">
      <c r="O52301" s="223"/>
    </row>
    <row r="52302" spans="15:15" x14ac:dyDescent="0.2">
      <c r="O52302" s="223"/>
    </row>
    <row r="52303" spans="15:15" x14ac:dyDescent="0.2">
      <c r="O52303" s="223"/>
    </row>
    <row r="52304" spans="15:15" x14ac:dyDescent="0.2">
      <c r="O52304" s="223"/>
    </row>
    <row r="52305" spans="15:15" x14ac:dyDescent="0.2">
      <c r="O52305" s="223"/>
    </row>
    <row r="52306" spans="15:15" x14ac:dyDescent="0.2">
      <c r="O52306" s="223"/>
    </row>
    <row r="52307" spans="15:15" x14ac:dyDescent="0.2">
      <c r="O52307" s="223"/>
    </row>
    <row r="52308" spans="15:15" x14ac:dyDescent="0.2">
      <c r="O52308" s="223"/>
    </row>
    <row r="52309" spans="15:15" x14ac:dyDescent="0.2">
      <c r="O52309" s="223"/>
    </row>
    <row r="52310" spans="15:15" x14ac:dyDescent="0.2">
      <c r="O52310" s="223"/>
    </row>
    <row r="52311" spans="15:15" x14ac:dyDescent="0.2">
      <c r="O52311" s="223"/>
    </row>
    <row r="52312" spans="15:15" x14ac:dyDescent="0.2">
      <c r="O52312" s="223"/>
    </row>
    <row r="52313" spans="15:15" x14ac:dyDescent="0.2">
      <c r="O52313" s="223"/>
    </row>
    <row r="52314" spans="15:15" x14ac:dyDescent="0.2">
      <c r="O52314" s="223"/>
    </row>
    <row r="52315" spans="15:15" x14ac:dyDescent="0.2">
      <c r="O52315" s="223"/>
    </row>
    <row r="52316" spans="15:15" x14ac:dyDescent="0.2">
      <c r="O52316" s="223"/>
    </row>
    <row r="52317" spans="15:15" x14ac:dyDescent="0.2">
      <c r="O52317" s="223"/>
    </row>
    <row r="52318" spans="15:15" x14ac:dyDescent="0.2">
      <c r="O52318" s="223"/>
    </row>
    <row r="52319" spans="15:15" x14ac:dyDescent="0.2">
      <c r="O52319" s="223"/>
    </row>
    <row r="52320" spans="15:15" x14ac:dyDescent="0.2">
      <c r="O52320" s="223"/>
    </row>
    <row r="52321" spans="15:15" x14ac:dyDescent="0.2">
      <c r="O52321" s="223"/>
    </row>
    <row r="52322" spans="15:15" x14ac:dyDescent="0.2">
      <c r="O52322" s="223"/>
    </row>
    <row r="52323" spans="15:15" x14ac:dyDescent="0.2">
      <c r="O52323" s="223"/>
    </row>
    <row r="52324" spans="15:15" x14ac:dyDescent="0.2">
      <c r="O52324" s="223"/>
    </row>
    <row r="52325" spans="15:15" x14ac:dyDescent="0.2">
      <c r="O52325" s="223"/>
    </row>
    <row r="52326" spans="15:15" x14ac:dyDescent="0.2">
      <c r="O52326" s="223"/>
    </row>
    <row r="52327" spans="15:15" x14ac:dyDescent="0.2">
      <c r="O52327" s="223"/>
    </row>
    <row r="52328" spans="15:15" x14ac:dyDescent="0.2">
      <c r="O52328" s="223"/>
    </row>
    <row r="52329" spans="15:15" x14ac:dyDescent="0.2">
      <c r="O52329" s="223"/>
    </row>
    <row r="52330" spans="15:15" x14ac:dyDescent="0.2">
      <c r="O52330" s="223"/>
    </row>
    <row r="52331" spans="15:15" x14ac:dyDescent="0.2">
      <c r="O52331" s="223"/>
    </row>
    <row r="52332" spans="15:15" x14ac:dyDescent="0.2">
      <c r="O52332" s="223"/>
    </row>
    <row r="52333" spans="15:15" x14ac:dyDescent="0.2">
      <c r="O52333" s="223"/>
    </row>
    <row r="52334" spans="15:15" x14ac:dyDescent="0.2">
      <c r="O52334" s="223"/>
    </row>
    <row r="52335" spans="15:15" x14ac:dyDescent="0.2">
      <c r="O52335" s="223"/>
    </row>
    <row r="52336" spans="15:15" x14ac:dyDescent="0.2">
      <c r="O52336" s="223"/>
    </row>
    <row r="52337" spans="15:15" x14ac:dyDescent="0.2">
      <c r="O52337" s="223"/>
    </row>
    <row r="52338" spans="15:15" x14ac:dyDescent="0.2">
      <c r="O52338" s="223"/>
    </row>
    <row r="52339" spans="15:15" x14ac:dyDescent="0.2">
      <c r="O52339" s="223"/>
    </row>
    <row r="52340" spans="15:15" x14ac:dyDescent="0.2">
      <c r="O52340" s="223"/>
    </row>
    <row r="52341" spans="15:15" x14ac:dyDescent="0.2">
      <c r="O52341" s="223"/>
    </row>
    <row r="52342" spans="15:15" x14ac:dyDescent="0.2">
      <c r="O52342" s="223"/>
    </row>
    <row r="52343" spans="15:15" x14ac:dyDescent="0.2">
      <c r="O52343" s="223"/>
    </row>
    <row r="52344" spans="15:15" x14ac:dyDescent="0.2">
      <c r="O52344" s="223"/>
    </row>
    <row r="52345" spans="15:15" x14ac:dyDescent="0.2">
      <c r="O52345" s="223"/>
    </row>
    <row r="52346" spans="15:15" x14ac:dyDescent="0.2">
      <c r="O52346" s="223"/>
    </row>
    <row r="52347" spans="15:15" x14ac:dyDescent="0.2">
      <c r="O52347" s="223"/>
    </row>
    <row r="52348" spans="15:15" x14ac:dyDescent="0.2">
      <c r="O52348" s="223"/>
    </row>
    <row r="52349" spans="15:15" x14ac:dyDescent="0.2">
      <c r="O52349" s="223"/>
    </row>
    <row r="52350" spans="15:15" x14ac:dyDescent="0.2">
      <c r="O52350" s="223"/>
    </row>
    <row r="52351" spans="15:15" x14ac:dyDescent="0.2">
      <c r="O52351" s="223"/>
    </row>
    <row r="52352" spans="15:15" x14ac:dyDescent="0.2">
      <c r="O52352" s="223"/>
    </row>
    <row r="52353" spans="15:15" x14ac:dyDescent="0.2">
      <c r="O52353" s="223"/>
    </row>
    <row r="52354" spans="15:15" x14ac:dyDescent="0.2">
      <c r="O52354" s="223"/>
    </row>
    <row r="52355" spans="15:15" x14ac:dyDescent="0.2">
      <c r="O52355" s="223"/>
    </row>
    <row r="52356" spans="15:15" x14ac:dyDescent="0.2">
      <c r="O52356" s="223"/>
    </row>
    <row r="52357" spans="15:15" x14ac:dyDescent="0.2">
      <c r="O52357" s="223"/>
    </row>
    <row r="52358" spans="15:15" x14ac:dyDescent="0.2">
      <c r="O52358" s="223"/>
    </row>
    <row r="52359" spans="15:15" x14ac:dyDescent="0.2">
      <c r="O52359" s="223"/>
    </row>
    <row r="52360" spans="15:15" x14ac:dyDescent="0.2">
      <c r="O52360" s="223"/>
    </row>
    <row r="52361" spans="15:15" x14ac:dyDescent="0.2">
      <c r="O52361" s="223"/>
    </row>
    <row r="52362" spans="15:15" x14ac:dyDescent="0.2">
      <c r="O52362" s="223"/>
    </row>
    <row r="52363" spans="15:15" x14ac:dyDescent="0.2">
      <c r="O52363" s="223"/>
    </row>
    <row r="52364" spans="15:15" x14ac:dyDescent="0.2">
      <c r="O52364" s="223"/>
    </row>
    <row r="52365" spans="15:15" x14ac:dyDescent="0.2">
      <c r="O52365" s="223"/>
    </row>
    <row r="52366" spans="15:15" x14ac:dyDescent="0.2">
      <c r="O52366" s="223"/>
    </row>
    <row r="52367" spans="15:15" x14ac:dyDescent="0.2">
      <c r="O52367" s="223"/>
    </row>
    <row r="52368" spans="15:15" x14ac:dyDescent="0.2">
      <c r="O52368" s="223"/>
    </row>
    <row r="52369" spans="15:15" x14ac:dyDescent="0.2">
      <c r="O52369" s="223"/>
    </row>
    <row r="52370" spans="15:15" x14ac:dyDescent="0.2">
      <c r="O52370" s="223"/>
    </row>
    <row r="52371" spans="15:15" x14ac:dyDescent="0.2">
      <c r="O52371" s="223"/>
    </row>
    <row r="52372" spans="15:15" x14ac:dyDescent="0.2">
      <c r="O52372" s="223"/>
    </row>
    <row r="52373" spans="15:15" x14ac:dyDescent="0.2">
      <c r="O52373" s="223"/>
    </row>
    <row r="52374" spans="15:15" x14ac:dyDescent="0.2">
      <c r="O52374" s="223"/>
    </row>
    <row r="52375" spans="15:15" x14ac:dyDescent="0.2">
      <c r="O52375" s="223"/>
    </row>
    <row r="52376" spans="15:15" x14ac:dyDescent="0.2">
      <c r="O52376" s="223"/>
    </row>
    <row r="52377" spans="15:15" x14ac:dyDescent="0.2">
      <c r="O52377" s="223"/>
    </row>
    <row r="52378" spans="15:15" x14ac:dyDescent="0.2">
      <c r="O52378" s="223"/>
    </row>
    <row r="52379" spans="15:15" x14ac:dyDescent="0.2">
      <c r="O52379" s="223"/>
    </row>
    <row r="52380" spans="15:15" x14ac:dyDescent="0.2">
      <c r="O52380" s="223"/>
    </row>
    <row r="52381" spans="15:15" x14ac:dyDescent="0.2">
      <c r="O52381" s="223"/>
    </row>
    <row r="52382" spans="15:15" x14ac:dyDescent="0.2">
      <c r="O52382" s="223"/>
    </row>
    <row r="52383" spans="15:15" x14ac:dyDescent="0.2">
      <c r="O52383" s="223"/>
    </row>
    <row r="52384" spans="15:15" x14ac:dyDescent="0.2">
      <c r="O52384" s="223"/>
    </row>
    <row r="52385" spans="15:15" x14ac:dyDescent="0.2">
      <c r="O52385" s="223"/>
    </row>
    <row r="52386" spans="15:15" x14ac:dyDescent="0.2">
      <c r="O52386" s="223"/>
    </row>
    <row r="52387" spans="15:15" x14ac:dyDescent="0.2">
      <c r="O52387" s="223"/>
    </row>
    <row r="52388" spans="15:15" x14ac:dyDescent="0.2">
      <c r="O52388" s="223"/>
    </row>
    <row r="52389" spans="15:15" x14ac:dyDescent="0.2">
      <c r="O52389" s="223"/>
    </row>
    <row r="52390" spans="15:15" x14ac:dyDescent="0.2">
      <c r="O52390" s="223"/>
    </row>
    <row r="52391" spans="15:15" x14ac:dyDescent="0.2">
      <c r="O52391" s="223"/>
    </row>
    <row r="52392" spans="15:15" x14ac:dyDescent="0.2">
      <c r="O52392" s="223"/>
    </row>
    <row r="52393" spans="15:15" x14ac:dyDescent="0.2">
      <c r="O52393" s="223"/>
    </row>
    <row r="52394" spans="15:15" x14ac:dyDescent="0.2">
      <c r="O52394" s="223"/>
    </row>
    <row r="52395" spans="15:15" x14ac:dyDescent="0.2">
      <c r="O52395" s="223"/>
    </row>
    <row r="52396" spans="15:15" x14ac:dyDescent="0.2">
      <c r="O52396" s="223"/>
    </row>
    <row r="52397" spans="15:15" x14ac:dyDescent="0.2">
      <c r="O52397" s="223"/>
    </row>
    <row r="52398" spans="15:15" x14ac:dyDescent="0.2">
      <c r="O52398" s="223"/>
    </row>
    <row r="52399" spans="15:15" x14ac:dyDescent="0.2">
      <c r="O52399" s="223"/>
    </row>
    <row r="52400" spans="15:15" x14ac:dyDescent="0.2">
      <c r="O52400" s="223"/>
    </row>
    <row r="52401" spans="15:15" x14ac:dyDescent="0.2">
      <c r="O52401" s="223"/>
    </row>
    <row r="52402" spans="15:15" x14ac:dyDescent="0.2">
      <c r="O52402" s="223"/>
    </row>
    <row r="52403" spans="15:15" x14ac:dyDescent="0.2">
      <c r="O52403" s="223"/>
    </row>
    <row r="52404" spans="15:15" x14ac:dyDescent="0.2">
      <c r="O52404" s="223"/>
    </row>
    <row r="52405" spans="15:15" x14ac:dyDescent="0.2">
      <c r="O52405" s="223"/>
    </row>
    <row r="52406" spans="15:15" x14ac:dyDescent="0.2">
      <c r="O52406" s="223"/>
    </row>
    <row r="52407" spans="15:15" x14ac:dyDescent="0.2">
      <c r="O52407" s="223"/>
    </row>
    <row r="52408" spans="15:15" x14ac:dyDescent="0.2">
      <c r="O52408" s="223"/>
    </row>
    <row r="52409" spans="15:15" x14ac:dyDescent="0.2">
      <c r="O52409" s="223"/>
    </row>
    <row r="52410" spans="15:15" x14ac:dyDescent="0.2">
      <c r="O52410" s="223"/>
    </row>
    <row r="52411" spans="15:15" x14ac:dyDescent="0.2">
      <c r="O52411" s="223"/>
    </row>
    <row r="52412" spans="15:15" x14ac:dyDescent="0.2">
      <c r="O52412" s="223"/>
    </row>
    <row r="52413" spans="15:15" x14ac:dyDescent="0.2">
      <c r="O52413" s="223"/>
    </row>
    <row r="52414" spans="15:15" x14ac:dyDescent="0.2">
      <c r="O52414" s="223"/>
    </row>
    <row r="52415" spans="15:15" x14ac:dyDescent="0.2">
      <c r="O52415" s="223"/>
    </row>
    <row r="52416" spans="15:15" x14ac:dyDescent="0.2">
      <c r="O52416" s="223"/>
    </row>
    <row r="52417" spans="15:15" x14ac:dyDescent="0.2">
      <c r="O52417" s="223"/>
    </row>
    <row r="52418" spans="15:15" x14ac:dyDescent="0.2">
      <c r="O52418" s="223"/>
    </row>
    <row r="52419" spans="15:15" x14ac:dyDescent="0.2">
      <c r="O52419" s="223"/>
    </row>
    <row r="52420" spans="15:15" x14ac:dyDescent="0.2">
      <c r="O52420" s="223"/>
    </row>
    <row r="52421" spans="15:15" x14ac:dyDescent="0.2">
      <c r="O52421" s="223"/>
    </row>
    <row r="52422" spans="15:15" x14ac:dyDescent="0.2">
      <c r="O52422" s="223"/>
    </row>
    <row r="52423" spans="15:15" x14ac:dyDescent="0.2">
      <c r="O52423" s="223"/>
    </row>
    <row r="52424" spans="15:15" x14ac:dyDescent="0.2">
      <c r="O52424" s="223"/>
    </row>
    <row r="52425" spans="15:15" x14ac:dyDescent="0.2">
      <c r="O52425" s="223"/>
    </row>
    <row r="52426" spans="15:15" x14ac:dyDescent="0.2">
      <c r="O52426" s="223"/>
    </row>
    <row r="52427" spans="15:15" x14ac:dyDescent="0.2">
      <c r="O52427" s="223"/>
    </row>
    <row r="52428" spans="15:15" x14ac:dyDescent="0.2">
      <c r="O52428" s="223"/>
    </row>
    <row r="52429" spans="15:15" x14ac:dyDescent="0.2">
      <c r="O52429" s="223"/>
    </row>
    <row r="52430" spans="15:15" x14ac:dyDescent="0.2">
      <c r="O52430" s="223"/>
    </row>
    <row r="52431" spans="15:15" x14ac:dyDescent="0.2">
      <c r="O52431" s="223"/>
    </row>
    <row r="52432" spans="15:15" x14ac:dyDescent="0.2">
      <c r="O52432" s="223"/>
    </row>
    <row r="52433" spans="15:15" x14ac:dyDescent="0.2">
      <c r="O52433" s="223"/>
    </row>
    <row r="52434" spans="15:15" x14ac:dyDescent="0.2">
      <c r="O52434" s="223"/>
    </row>
    <row r="52435" spans="15:15" x14ac:dyDescent="0.2">
      <c r="O52435" s="223"/>
    </row>
    <row r="52436" spans="15:15" x14ac:dyDescent="0.2">
      <c r="O52436" s="223"/>
    </row>
    <row r="52437" spans="15:15" x14ac:dyDescent="0.2">
      <c r="O52437" s="223"/>
    </row>
    <row r="52438" spans="15:15" x14ac:dyDescent="0.2">
      <c r="O52438" s="223"/>
    </row>
    <row r="52439" spans="15:15" x14ac:dyDescent="0.2">
      <c r="O52439" s="223"/>
    </row>
    <row r="52440" spans="15:15" x14ac:dyDescent="0.2">
      <c r="O52440" s="223"/>
    </row>
    <row r="52441" spans="15:15" x14ac:dyDescent="0.2">
      <c r="O52441" s="223"/>
    </row>
    <row r="52442" spans="15:15" x14ac:dyDescent="0.2">
      <c r="O52442" s="223"/>
    </row>
    <row r="52443" spans="15:15" x14ac:dyDescent="0.2">
      <c r="O52443" s="223"/>
    </row>
    <row r="52444" spans="15:15" x14ac:dyDescent="0.2">
      <c r="O52444" s="223"/>
    </row>
    <row r="52445" spans="15:15" x14ac:dyDescent="0.2">
      <c r="O52445" s="223"/>
    </row>
    <row r="52446" spans="15:15" x14ac:dyDescent="0.2">
      <c r="O52446" s="223"/>
    </row>
    <row r="52447" spans="15:15" x14ac:dyDescent="0.2">
      <c r="O52447" s="223"/>
    </row>
    <row r="52448" spans="15:15" x14ac:dyDescent="0.2">
      <c r="O52448" s="223"/>
    </row>
    <row r="52449" spans="15:15" x14ac:dyDescent="0.2">
      <c r="O52449" s="223"/>
    </row>
    <row r="52450" spans="15:15" x14ac:dyDescent="0.2">
      <c r="O52450" s="223"/>
    </row>
    <row r="52451" spans="15:15" x14ac:dyDescent="0.2">
      <c r="O52451" s="223"/>
    </row>
    <row r="52452" spans="15:15" x14ac:dyDescent="0.2">
      <c r="O52452" s="223"/>
    </row>
    <row r="52453" spans="15:15" x14ac:dyDescent="0.2">
      <c r="O52453" s="223"/>
    </row>
    <row r="52454" spans="15:15" x14ac:dyDescent="0.2">
      <c r="O52454" s="223"/>
    </row>
    <row r="52455" spans="15:15" x14ac:dyDescent="0.2">
      <c r="O52455" s="223"/>
    </row>
    <row r="52456" spans="15:15" x14ac:dyDescent="0.2">
      <c r="O52456" s="223"/>
    </row>
    <row r="52457" spans="15:15" x14ac:dyDescent="0.2">
      <c r="O52457" s="223"/>
    </row>
    <row r="52458" spans="15:15" x14ac:dyDescent="0.2">
      <c r="O52458" s="223"/>
    </row>
    <row r="52459" spans="15:15" x14ac:dyDescent="0.2">
      <c r="O52459" s="223"/>
    </row>
    <row r="52460" spans="15:15" x14ac:dyDescent="0.2">
      <c r="O52460" s="223"/>
    </row>
    <row r="52461" spans="15:15" x14ac:dyDescent="0.2">
      <c r="O52461" s="223"/>
    </row>
    <row r="52462" spans="15:15" x14ac:dyDescent="0.2">
      <c r="O52462" s="223"/>
    </row>
    <row r="52463" spans="15:15" x14ac:dyDescent="0.2">
      <c r="O52463" s="223"/>
    </row>
    <row r="52464" spans="15:15" x14ac:dyDescent="0.2">
      <c r="O52464" s="223"/>
    </row>
    <row r="52465" spans="15:15" x14ac:dyDescent="0.2">
      <c r="O52465" s="223"/>
    </row>
    <row r="52466" spans="15:15" x14ac:dyDescent="0.2">
      <c r="O52466" s="223"/>
    </row>
    <row r="52467" spans="15:15" x14ac:dyDescent="0.2">
      <c r="O52467" s="223"/>
    </row>
    <row r="52468" spans="15:15" x14ac:dyDescent="0.2">
      <c r="O52468" s="223"/>
    </row>
    <row r="52469" spans="15:15" x14ac:dyDescent="0.2">
      <c r="O52469" s="223"/>
    </row>
    <row r="52470" spans="15:15" x14ac:dyDescent="0.2">
      <c r="O52470" s="223"/>
    </row>
    <row r="52471" spans="15:15" x14ac:dyDescent="0.2">
      <c r="O52471" s="223"/>
    </row>
    <row r="52472" spans="15:15" x14ac:dyDescent="0.2">
      <c r="O52472" s="223"/>
    </row>
    <row r="52473" spans="15:15" x14ac:dyDescent="0.2">
      <c r="O52473" s="223"/>
    </row>
    <row r="52474" spans="15:15" x14ac:dyDescent="0.2">
      <c r="O52474" s="223"/>
    </row>
    <row r="52475" spans="15:15" x14ac:dyDescent="0.2">
      <c r="O52475" s="223"/>
    </row>
    <row r="52476" spans="15:15" x14ac:dyDescent="0.2">
      <c r="O52476" s="223"/>
    </row>
    <row r="52477" spans="15:15" x14ac:dyDescent="0.2">
      <c r="O52477" s="223"/>
    </row>
    <row r="52478" spans="15:15" x14ac:dyDescent="0.2">
      <c r="O52478" s="223"/>
    </row>
    <row r="52479" spans="15:15" x14ac:dyDescent="0.2">
      <c r="O52479" s="223"/>
    </row>
    <row r="52480" spans="15:15" x14ac:dyDescent="0.2">
      <c r="O52480" s="223"/>
    </row>
    <row r="52481" spans="15:15" x14ac:dyDescent="0.2">
      <c r="O52481" s="223"/>
    </row>
    <row r="52482" spans="15:15" x14ac:dyDescent="0.2">
      <c r="O52482" s="223"/>
    </row>
    <row r="52483" spans="15:15" x14ac:dyDescent="0.2">
      <c r="O52483" s="223"/>
    </row>
    <row r="52484" spans="15:15" x14ac:dyDescent="0.2">
      <c r="O52484" s="223"/>
    </row>
    <row r="52485" spans="15:15" x14ac:dyDescent="0.2">
      <c r="O52485" s="223"/>
    </row>
    <row r="52486" spans="15:15" x14ac:dyDescent="0.2">
      <c r="O52486" s="223"/>
    </row>
    <row r="52487" spans="15:15" x14ac:dyDescent="0.2">
      <c r="O52487" s="223"/>
    </row>
    <row r="52488" spans="15:15" x14ac:dyDescent="0.2">
      <c r="O52488" s="223"/>
    </row>
    <row r="52489" spans="15:15" x14ac:dyDescent="0.2">
      <c r="O52489" s="223"/>
    </row>
    <row r="52490" spans="15:15" x14ac:dyDescent="0.2">
      <c r="O52490" s="223"/>
    </row>
    <row r="52491" spans="15:15" x14ac:dyDescent="0.2">
      <c r="O52491" s="223"/>
    </row>
    <row r="52492" spans="15:15" x14ac:dyDescent="0.2">
      <c r="O52492" s="223"/>
    </row>
    <row r="52493" spans="15:15" x14ac:dyDescent="0.2">
      <c r="O52493" s="223"/>
    </row>
    <row r="52494" spans="15:15" x14ac:dyDescent="0.2">
      <c r="O52494" s="223"/>
    </row>
    <row r="52495" spans="15:15" x14ac:dyDescent="0.2">
      <c r="O52495" s="223"/>
    </row>
    <row r="52496" spans="15:15" x14ac:dyDescent="0.2">
      <c r="O52496" s="223"/>
    </row>
    <row r="52497" spans="15:15" x14ac:dyDescent="0.2">
      <c r="O52497" s="223"/>
    </row>
    <row r="52498" spans="15:15" x14ac:dyDescent="0.2">
      <c r="O52498" s="223"/>
    </row>
    <row r="52499" spans="15:15" x14ac:dyDescent="0.2">
      <c r="O52499" s="223"/>
    </row>
    <row r="52500" spans="15:15" x14ac:dyDescent="0.2">
      <c r="O52500" s="223"/>
    </row>
    <row r="52501" spans="15:15" x14ac:dyDescent="0.2">
      <c r="O52501" s="223"/>
    </row>
    <row r="52502" spans="15:15" x14ac:dyDescent="0.2">
      <c r="O52502" s="223"/>
    </row>
    <row r="52503" spans="15:15" x14ac:dyDescent="0.2">
      <c r="O52503" s="223"/>
    </row>
    <row r="52504" spans="15:15" x14ac:dyDescent="0.2">
      <c r="O52504" s="223"/>
    </row>
    <row r="52505" spans="15:15" x14ac:dyDescent="0.2">
      <c r="O52505" s="223"/>
    </row>
    <row r="52506" spans="15:15" x14ac:dyDescent="0.2">
      <c r="O52506" s="223"/>
    </row>
    <row r="52507" spans="15:15" x14ac:dyDescent="0.2">
      <c r="O52507" s="223"/>
    </row>
    <row r="52508" spans="15:15" x14ac:dyDescent="0.2">
      <c r="O52508" s="223"/>
    </row>
    <row r="52509" spans="15:15" x14ac:dyDescent="0.2">
      <c r="O52509" s="223"/>
    </row>
    <row r="52510" spans="15:15" x14ac:dyDescent="0.2">
      <c r="O52510" s="223"/>
    </row>
    <row r="52511" spans="15:15" x14ac:dyDescent="0.2">
      <c r="O52511" s="223"/>
    </row>
    <row r="52512" spans="15:15" x14ac:dyDescent="0.2">
      <c r="O52512" s="223"/>
    </row>
    <row r="52513" spans="15:15" x14ac:dyDescent="0.2">
      <c r="O52513" s="223"/>
    </row>
    <row r="52514" spans="15:15" x14ac:dyDescent="0.2">
      <c r="O52514" s="223"/>
    </row>
    <row r="52515" spans="15:15" x14ac:dyDescent="0.2">
      <c r="O52515" s="223"/>
    </row>
    <row r="52516" spans="15:15" x14ac:dyDescent="0.2">
      <c r="O52516" s="223"/>
    </row>
    <row r="52517" spans="15:15" x14ac:dyDescent="0.2">
      <c r="O52517" s="223"/>
    </row>
    <row r="52518" spans="15:15" x14ac:dyDescent="0.2">
      <c r="O52518" s="223"/>
    </row>
    <row r="52519" spans="15:15" x14ac:dyDescent="0.2">
      <c r="O52519" s="223"/>
    </row>
    <row r="52520" spans="15:15" x14ac:dyDescent="0.2">
      <c r="O52520" s="223"/>
    </row>
    <row r="52521" spans="15:15" x14ac:dyDescent="0.2">
      <c r="O52521" s="223"/>
    </row>
    <row r="52522" spans="15:15" x14ac:dyDescent="0.2">
      <c r="O52522" s="223"/>
    </row>
    <row r="52523" spans="15:15" x14ac:dyDescent="0.2">
      <c r="O52523" s="223"/>
    </row>
    <row r="52524" spans="15:15" x14ac:dyDescent="0.2">
      <c r="O52524" s="223"/>
    </row>
    <row r="52525" spans="15:15" x14ac:dyDescent="0.2">
      <c r="O52525" s="223"/>
    </row>
    <row r="52526" spans="15:15" x14ac:dyDescent="0.2">
      <c r="O52526" s="223"/>
    </row>
    <row r="52527" spans="15:15" x14ac:dyDescent="0.2">
      <c r="O52527" s="223"/>
    </row>
    <row r="52528" spans="15:15" x14ac:dyDescent="0.2">
      <c r="O52528" s="223"/>
    </row>
    <row r="52529" spans="15:15" x14ac:dyDescent="0.2">
      <c r="O52529" s="223"/>
    </row>
    <row r="52530" spans="15:15" x14ac:dyDescent="0.2">
      <c r="O52530" s="223"/>
    </row>
    <row r="52531" spans="15:15" x14ac:dyDescent="0.2">
      <c r="O52531" s="223"/>
    </row>
    <row r="52532" spans="15:15" x14ac:dyDescent="0.2">
      <c r="O52532" s="223"/>
    </row>
    <row r="52533" spans="15:15" x14ac:dyDescent="0.2">
      <c r="O52533" s="223"/>
    </row>
    <row r="52534" spans="15:15" x14ac:dyDescent="0.2">
      <c r="O52534" s="223"/>
    </row>
    <row r="52535" spans="15:15" x14ac:dyDescent="0.2">
      <c r="O52535" s="223"/>
    </row>
    <row r="52536" spans="15:15" x14ac:dyDescent="0.2">
      <c r="O52536" s="223"/>
    </row>
    <row r="52537" spans="15:15" x14ac:dyDescent="0.2">
      <c r="O52537" s="223"/>
    </row>
    <row r="52538" spans="15:15" x14ac:dyDescent="0.2">
      <c r="O52538" s="223"/>
    </row>
    <row r="52539" spans="15:15" x14ac:dyDescent="0.2">
      <c r="O52539" s="223"/>
    </row>
    <row r="52540" spans="15:15" x14ac:dyDescent="0.2">
      <c r="O52540" s="223"/>
    </row>
    <row r="52541" spans="15:15" x14ac:dyDescent="0.2">
      <c r="O52541" s="223"/>
    </row>
    <row r="52542" spans="15:15" x14ac:dyDescent="0.2">
      <c r="O52542" s="223"/>
    </row>
    <row r="52543" spans="15:15" x14ac:dyDescent="0.2">
      <c r="O52543" s="223"/>
    </row>
    <row r="52544" spans="15:15" x14ac:dyDescent="0.2">
      <c r="O52544" s="223"/>
    </row>
    <row r="52545" spans="15:15" x14ac:dyDescent="0.2">
      <c r="O52545" s="223"/>
    </row>
    <row r="52546" spans="15:15" x14ac:dyDescent="0.2">
      <c r="O52546" s="223"/>
    </row>
    <row r="52547" spans="15:15" x14ac:dyDescent="0.2">
      <c r="O52547" s="223"/>
    </row>
    <row r="52548" spans="15:15" x14ac:dyDescent="0.2">
      <c r="O52548" s="223"/>
    </row>
    <row r="52549" spans="15:15" x14ac:dyDescent="0.2">
      <c r="O52549" s="223"/>
    </row>
    <row r="52550" spans="15:15" x14ac:dyDescent="0.2">
      <c r="O52550" s="223"/>
    </row>
    <row r="52551" spans="15:15" x14ac:dyDescent="0.2">
      <c r="O52551" s="223"/>
    </row>
    <row r="52552" spans="15:15" x14ac:dyDescent="0.2">
      <c r="O52552" s="223"/>
    </row>
    <row r="52553" spans="15:15" x14ac:dyDescent="0.2">
      <c r="O52553" s="223"/>
    </row>
    <row r="52554" spans="15:15" x14ac:dyDescent="0.2">
      <c r="O52554" s="223"/>
    </row>
    <row r="52555" spans="15:15" x14ac:dyDescent="0.2">
      <c r="O52555" s="223"/>
    </row>
    <row r="52556" spans="15:15" x14ac:dyDescent="0.2">
      <c r="O52556" s="223"/>
    </row>
    <row r="52557" spans="15:15" x14ac:dyDescent="0.2">
      <c r="O52557" s="223"/>
    </row>
    <row r="52558" spans="15:15" x14ac:dyDescent="0.2">
      <c r="O52558" s="223"/>
    </row>
    <row r="52559" spans="15:15" x14ac:dyDescent="0.2">
      <c r="O52559" s="223"/>
    </row>
    <row r="52560" spans="15:15" x14ac:dyDescent="0.2">
      <c r="O52560" s="223"/>
    </row>
    <row r="52561" spans="15:15" x14ac:dyDescent="0.2">
      <c r="O52561" s="223"/>
    </row>
    <row r="52562" spans="15:15" x14ac:dyDescent="0.2">
      <c r="O52562" s="223"/>
    </row>
    <row r="52563" spans="15:15" x14ac:dyDescent="0.2">
      <c r="O52563" s="223"/>
    </row>
    <row r="52564" spans="15:15" x14ac:dyDescent="0.2">
      <c r="O52564" s="223"/>
    </row>
    <row r="52565" spans="15:15" x14ac:dyDescent="0.2">
      <c r="O52565" s="223"/>
    </row>
    <row r="52566" spans="15:15" x14ac:dyDescent="0.2">
      <c r="O52566" s="223"/>
    </row>
    <row r="52567" spans="15:15" x14ac:dyDescent="0.2">
      <c r="O52567" s="223"/>
    </row>
    <row r="52568" spans="15:15" x14ac:dyDescent="0.2">
      <c r="O52568" s="223"/>
    </row>
    <row r="52569" spans="15:15" x14ac:dyDescent="0.2">
      <c r="O52569" s="223"/>
    </row>
    <row r="52570" spans="15:15" x14ac:dyDescent="0.2">
      <c r="O52570" s="223"/>
    </row>
    <row r="52571" spans="15:15" x14ac:dyDescent="0.2">
      <c r="O52571" s="223"/>
    </row>
    <row r="52572" spans="15:15" x14ac:dyDescent="0.2">
      <c r="O52572" s="223"/>
    </row>
    <row r="52573" spans="15:15" x14ac:dyDescent="0.2">
      <c r="O52573" s="223"/>
    </row>
    <row r="52574" spans="15:15" x14ac:dyDescent="0.2">
      <c r="O52574" s="223"/>
    </row>
    <row r="52575" spans="15:15" x14ac:dyDescent="0.2">
      <c r="O52575" s="223"/>
    </row>
    <row r="52576" spans="15:15" x14ac:dyDescent="0.2">
      <c r="O52576" s="223"/>
    </row>
    <row r="52577" spans="15:15" x14ac:dyDescent="0.2">
      <c r="O52577" s="223"/>
    </row>
    <row r="52578" spans="15:15" x14ac:dyDescent="0.2">
      <c r="O52578" s="223"/>
    </row>
    <row r="52579" spans="15:15" x14ac:dyDescent="0.2">
      <c r="O52579" s="223"/>
    </row>
    <row r="52580" spans="15:15" x14ac:dyDescent="0.2">
      <c r="O52580" s="223"/>
    </row>
    <row r="52581" spans="15:15" x14ac:dyDescent="0.2">
      <c r="O52581" s="223"/>
    </row>
    <row r="52582" spans="15:15" x14ac:dyDescent="0.2">
      <c r="O52582" s="223"/>
    </row>
    <row r="52583" spans="15:15" x14ac:dyDescent="0.2">
      <c r="O52583" s="223"/>
    </row>
    <row r="52584" spans="15:15" x14ac:dyDescent="0.2">
      <c r="O52584" s="223"/>
    </row>
    <row r="52585" spans="15:15" x14ac:dyDescent="0.2">
      <c r="O52585" s="223"/>
    </row>
    <row r="52586" spans="15:15" x14ac:dyDescent="0.2">
      <c r="O52586" s="223"/>
    </row>
    <row r="52587" spans="15:15" x14ac:dyDescent="0.2">
      <c r="O52587" s="223"/>
    </row>
    <row r="52588" spans="15:15" x14ac:dyDescent="0.2">
      <c r="O52588" s="223"/>
    </row>
    <row r="52589" spans="15:15" x14ac:dyDescent="0.2">
      <c r="O52589" s="223"/>
    </row>
    <row r="52590" spans="15:15" x14ac:dyDescent="0.2">
      <c r="O52590" s="223"/>
    </row>
    <row r="52591" spans="15:15" x14ac:dyDescent="0.2">
      <c r="O52591" s="223"/>
    </row>
    <row r="52592" spans="15:15" x14ac:dyDescent="0.2">
      <c r="O52592" s="223"/>
    </row>
    <row r="52593" spans="15:15" x14ac:dyDescent="0.2">
      <c r="O52593" s="223"/>
    </row>
    <row r="52594" spans="15:15" x14ac:dyDescent="0.2">
      <c r="O52594" s="223"/>
    </row>
    <row r="52595" spans="15:15" x14ac:dyDescent="0.2">
      <c r="O52595" s="223"/>
    </row>
    <row r="52596" spans="15:15" x14ac:dyDescent="0.2">
      <c r="O52596" s="223"/>
    </row>
    <row r="52597" spans="15:15" x14ac:dyDescent="0.2">
      <c r="O52597" s="223"/>
    </row>
    <row r="52598" spans="15:15" x14ac:dyDescent="0.2">
      <c r="O52598" s="223"/>
    </row>
    <row r="52599" spans="15:15" x14ac:dyDescent="0.2">
      <c r="O52599" s="223"/>
    </row>
    <row r="52600" spans="15:15" x14ac:dyDescent="0.2">
      <c r="O52600" s="223"/>
    </row>
    <row r="52601" spans="15:15" x14ac:dyDescent="0.2">
      <c r="O52601" s="223"/>
    </row>
    <row r="52602" spans="15:15" x14ac:dyDescent="0.2">
      <c r="O52602" s="223"/>
    </row>
    <row r="52603" spans="15:15" x14ac:dyDescent="0.2">
      <c r="O52603" s="223"/>
    </row>
    <row r="52604" spans="15:15" x14ac:dyDescent="0.2">
      <c r="O52604" s="223"/>
    </row>
    <row r="52605" spans="15:15" x14ac:dyDescent="0.2">
      <c r="O52605" s="223"/>
    </row>
    <row r="52606" spans="15:15" x14ac:dyDescent="0.2">
      <c r="O52606" s="223"/>
    </row>
    <row r="52607" spans="15:15" x14ac:dyDescent="0.2">
      <c r="O52607" s="223"/>
    </row>
    <row r="52608" spans="15:15" x14ac:dyDescent="0.2">
      <c r="O52608" s="223"/>
    </row>
    <row r="52609" spans="15:15" x14ac:dyDescent="0.2">
      <c r="O52609" s="223"/>
    </row>
    <row r="52610" spans="15:15" x14ac:dyDescent="0.2">
      <c r="O52610" s="223"/>
    </row>
    <row r="52611" spans="15:15" x14ac:dyDescent="0.2">
      <c r="O52611" s="223"/>
    </row>
    <row r="52612" spans="15:15" x14ac:dyDescent="0.2">
      <c r="O52612" s="223"/>
    </row>
    <row r="52613" spans="15:15" x14ac:dyDescent="0.2">
      <c r="O52613" s="223"/>
    </row>
    <row r="52614" spans="15:15" x14ac:dyDescent="0.2">
      <c r="O52614" s="223"/>
    </row>
    <row r="52615" spans="15:15" x14ac:dyDescent="0.2">
      <c r="O52615" s="223"/>
    </row>
    <row r="52616" spans="15:15" x14ac:dyDescent="0.2">
      <c r="O52616" s="223"/>
    </row>
    <row r="52617" spans="15:15" x14ac:dyDescent="0.2">
      <c r="O52617" s="223"/>
    </row>
    <row r="52618" spans="15:15" x14ac:dyDescent="0.2">
      <c r="O52618" s="223"/>
    </row>
    <row r="52619" spans="15:15" x14ac:dyDescent="0.2">
      <c r="O52619" s="223"/>
    </row>
    <row r="52620" spans="15:15" x14ac:dyDescent="0.2">
      <c r="O52620" s="223"/>
    </row>
    <row r="52621" spans="15:15" x14ac:dyDescent="0.2">
      <c r="O52621" s="223"/>
    </row>
    <row r="52622" spans="15:15" x14ac:dyDescent="0.2">
      <c r="O52622" s="223"/>
    </row>
    <row r="52623" spans="15:15" x14ac:dyDescent="0.2">
      <c r="O52623" s="223"/>
    </row>
    <row r="52624" spans="15:15" x14ac:dyDescent="0.2">
      <c r="O52624" s="223"/>
    </row>
    <row r="52625" spans="15:15" x14ac:dyDescent="0.2">
      <c r="O52625" s="223"/>
    </row>
    <row r="52626" spans="15:15" x14ac:dyDescent="0.2">
      <c r="O52626" s="223"/>
    </row>
    <row r="52627" spans="15:15" x14ac:dyDescent="0.2">
      <c r="O52627" s="223"/>
    </row>
    <row r="52628" spans="15:15" x14ac:dyDescent="0.2">
      <c r="O52628" s="223"/>
    </row>
    <row r="52629" spans="15:15" x14ac:dyDescent="0.2">
      <c r="O52629" s="223"/>
    </row>
    <row r="52630" spans="15:15" x14ac:dyDescent="0.2">
      <c r="O52630" s="223"/>
    </row>
    <row r="52631" spans="15:15" x14ac:dyDescent="0.2">
      <c r="O52631" s="223"/>
    </row>
    <row r="52632" spans="15:15" x14ac:dyDescent="0.2">
      <c r="O52632" s="223"/>
    </row>
    <row r="52633" spans="15:15" x14ac:dyDescent="0.2">
      <c r="O52633" s="223"/>
    </row>
    <row r="52634" spans="15:15" x14ac:dyDescent="0.2">
      <c r="O52634" s="223"/>
    </row>
    <row r="52635" spans="15:15" x14ac:dyDescent="0.2">
      <c r="O52635" s="223"/>
    </row>
    <row r="52636" spans="15:15" x14ac:dyDescent="0.2">
      <c r="O52636" s="223"/>
    </row>
    <row r="52637" spans="15:15" x14ac:dyDescent="0.2">
      <c r="O52637" s="223"/>
    </row>
    <row r="52638" spans="15:15" x14ac:dyDescent="0.2">
      <c r="O52638" s="223"/>
    </row>
    <row r="52639" spans="15:15" x14ac:dyDescent="0.2">
      <c r="O52639" s="223"/>
    </row>
    <row r="52640" spans="15:15" x14ac:dyDescent="0.2">
      <c r="O52640" s="223"/>
    </row>
    <row r="52641" spans="15:15" x14ac:dyDescent="0.2">
      <c r="O52641" s="223"/>
    </row>
    <row r="52642" spans="15:15" x14ac:dyDescent="0.2">
      <c r="O52642" s="223"/>
    </row>
    <row r="52643" spans="15:15" x14ac:dyDescent="0.2">
      <c r="O52643" s="223"/>
    </row>
    <row r="52644" spans="15:15" x14ac:dyDescent="0.2">
      <c r="O52644" s="223"/>
    </row>
    <row r="52645" spans="15:15" x14ac:dyDescent="0.2">
      <c r="O52645" s="223"/>
    </row>
    <row r="52646" spans="15:15" x14ac:dyDescent="0.2">
      <c r="O52646" s="223"/>
    </row>
    <row r="52647" spans="15:15" x14ac:dyDescent="0.2">
      <c r="O52647" s="223"/>
    </row>
    <row r="52648" spans="15:15" x14ac:dyDescent="0.2">
      <c r="O52648" s="223"/>
    </row>
    <row r="52649" spans="15:15" x14ac:dyDescent="0.2">
      <c r="O52649" s="223"/>
    </row>
    <row r="52650" spans="15:15" x14ac:dyDescent="0.2">
      <c r="O52650" s="223"/>
    </row>
    <row r="52651" spans="15:15" x14ac:dyDescent="0.2">
      <c r="O52651" s="223"/>
    </row>
    <row r="52652" spans="15:15" x14ac:dyDescent="0.2">
      <c r="O52652" s="223"/>
    </row>
    <row r="52653" spans="15:15" x14ac:dyDescent="0.2">
      <c r="O52653" s="223"/>
    </row>
    <row r="52654" spans="15:15" x14ac:dyDescent="0.2">
      <c r="O52654" s="223"/>
    </row>
    <row r="52655" spans="15:15" x14ac:dyDescent="0.2">
      <c r="O52655" s="223"/>
    </row>
    <row r="52656" spans="15:15" x14ac:dyDescent="0.2">
      <c r="O52656" s="223"/>
    </row>
    <row r="52657" spans="15:15" x14ac:dyDescent="0.2">
      <c r="O52657" s="223"/>
    </row>
    <row r="52658" spans="15:15" x14ac:dyDescent="0.2">
      <c r="O52658" s="223"/>
    </row>
    <row r="52659" spans="15:15" x14ac:dyDescent="0.2">
      <c r="O52659" s="223"/>
    </row>
    <row r="52660" spans="15:15" x14ac:dyDescent="0.2">
      <c r="O52660" s="223"/>
    </row>
    <row r="52661" spans="15:15" x14ac:dyDescent="0.2">
      <c r="O52661" s="223"/>
    </row>
    <row r="52662" spans="15:15" x14ac:dyDescent="0.2">
      <c r="O52662" s="223"/>
    </row>
    <row r="52663" spans="15:15" x14ac:dyDescent="0.2">
      <c r="O52663" s="223"/>
    </row>
    <row r="52664" spans="15:15" x14ac:dyDescent="0.2">
      <c r="O52664" s="223"/>
    </row>
    <row r="52665" spans="15:15" x14ac:dyDescent="0.2">
      <c r="O52665" s="223"/>
    </row>
    <row r="52666" spans="15:15" x14ac:dyDescent="0.2">
      <c r="O52666" s="223"/>
    </row>
    <row r="52667" spans="15:15" x14ac:dyDescent="0.2">
      <c r="O52667" s="223"/>
    </row>
    <row r="52668" spans="15:15" x14ac:dyDescent="0.2">
      <c r="O52668" s="223"/>
    </row>
    <row r="52669" spans="15:15" x14ac:dyDescent="0.2">
      <c r="O52669" s="223"/>
    </row>
    <row r="52670" spans="15:15" x14ac:dyDescent="0.2">
      <c r="O52670" s="223"/>
    </row>
    <row r="52671" spans="15:15" x14ac:dyDescent="0.2">
      <c r="O52671" s="223"/>
    </row>
    <row r="52672" spans="15:15" x14ac:dyDescent="0.2">
      <c r="O52672" s="223"/>
    </row>
    <row r="52673" spans="15:15" x14ac:dyDescent="0.2">
      <c r="O52673" s="223"/>
    </row>
    <row r="52674" spans="15:15" x14ac:dyDescent="0.2">
      <c r="O52674" s="223"/>
    </row>
    <row r="52675" spans="15:15" x14ac:dyDescent="0.2">
      <c r="O52675" s="223"/>
    </row>
    <row r="52676" spans="15:15" x14ac:dyDescent="0.2">
      <c r="O52676" s="223"/>
    </row>
    <row r="52677" spans="15:15" x14ac:dyDescent="0.2">
      <c r="O52677" s="223"/>
    </row>
    <row r="52678" spans="15:15" x14ac:dyDescent="0.2">
      <c r="O52678" s="223"/>
    </row>
    <row r="52679" spans="15:15" x14ac:dyDescent="0.2">
      <c r="O52679" s="223"/>
    </row>
    <row r="52680" spans="15:15" x14ac:dyDescent="0.2">
      <c r="O52680" s="223"/>
    </row>
    <row r="52681" spans="15:15" x14ac:dyDescent="0.2">
      <c r="O52681" s="223"/>
    </row>
    <row r="52682" spans="15:15" x14ac:dyDescent="0.2">
      <c r="O52682" s="223"/>
    </row>
    <row r="52683" spans="15:15" x14ac:dyDescent="0.2">
      <c r="O52683" s="223"/>
    </row>
    <row r="52684" spans="15:15" x14ac:dyDescent="0.2">
      <c r="O52684" s="223"/>
    </row>
    <row r="52685" spans="15:15" x14ac:dyDescent="0.2">
      <c r="O52685" s="223"/>
    </row>
    <row r="52686" spans="15:15" x14ac:dyDescent="0.2">
      <c r="O52686" s="223"/>
    </row>
    <row r="52687" spans="15:15" x14ac:dyDescent="0.2">
      <c r="O52687" s="223"/>
    </row>
    <row r="52688" spans="15:15" x14ac:dyDescent="0.2">
      <c r="O52688" s="223"/>
    </row>
    <row r="52689" spans="15:15" x14ac:dyDescent="0.2">
      <c r="O52689" s="223"/>
    </row>
    <row r="52690" spans="15:15" x14ac:dyDescent="0.2">
      <c r="O52690" s="223"/>
    </row>
    <row r="52691" spans="15:15" x14ac:dyDescent="0.2">
      <c r="O52691" s="223"/>
    </row>
    <row r="52692" spans="15:15" x14ac:dyDescent="0.2">
      <c r="O52692" s="223"/>
    </row>
    <row r="52693" spans="15:15" x14ac:dyDescent="0.2">
      <c r="O52693" s="223"/>
    </row>
    <row r="52694" spans="15:15" x14ac:dyDescent="0.2">
      <c r="O52694" s="223"/>
    </row>
    <row r="52695" spans="15:15" x14ac:dyDescent="0.2">
      <c r="O52695" s="223"/>
    </row>
    <row r="52696" spans="15:15" x14ac:dyDescent="0.2">
      <c r="O52696" s="223"/>
    </row>
    <row r="52697" spans="15:15" x14ac:dyDescent="0.2">
      <c r="O52697" s="223"/>
    </row>
    <row r="52698" spans="15:15" x14ac:dyDescent="0.2">
      <c r="O52698" s="223"/>
    </row>
    <row r="52699" spans="15:15" x14ac:dyDescent="0.2">
      <c r="O52699" s="223"/>
    </row>
    <row r="52700" spans="15:15" x14ac:dyDescent="0.2">
      <c r="O52700" s="223"/>
    </row>
    <row r="52701" spans="15:15" x14ac:dyDescent="0.2">
      <c r="O52701" s="223"/>
    </row>
    <row r="52702" spans="15:15" x14ac:dyDescent="0.2">
      <c r="O52702" s="223"/>
    </row>
    <row r="52703" spans="15:15" x14ac:dyDescent="0.2">
      <c r="O52703" s="223"/>
    </row>
    <row r="52704" spans="15:15" x14ac:dyDescent="0.2">
      <c r="O52704" s="223"/>
    </row>
    <row r="52705" spans="15:15" x14ac:dyDescent="0.2">
      <c r="O52705" s="223"/>
    </row>
    <row r="52706" spans="15:15" x14ac:dyDescent="0.2">
      <c r="O52706" s="223"/>
    </row>
    <row r="52707" spans="15:15" x14ac:dyDescent="0.2">
      <c r="O52707" s="223"/>
    </row>
    <row r="52708" spans="15:15" x14ac:dyDescent="0.2">
      <c r="O52708" s="223"/>
    </row>
    <row r="52709" spans="15:15" x14ac:dyDescent="0.2">
      <c r="O52709" s="223"/>
    </row>
    <row r="52710" spans="15:15" x14ac:dyDescent="0.2">
      <c r="O52710" s="223"/>
    </row>
    <row r="52711" spans="15:15" x14ac:dyDescent="0.2">
      <c r="O52711" s="223"/>
    </row>
    <row r="52712" spans="15:15" x14ac:dyDescent="0.2">
      <c r="O52712" s="223"/>
    </row>
    <row r="52713" spans="15:15" x14ac:dyDescent="0.2">
      <c r="O52713" s="223"/>
    </row>
    <row r="52714" spans="15:15" x14ac:dyDescent="0.2">
      <c r="O52714" s="223"/>
    </row>
    <row r="52715" spans="15:15" x14ac:dyDescent="0.2">
      <c r="O52715" s="223"/>
    </row>
    <row r="52716" spans="15:15" x14ac:dyDescent="0.2">
      <c r="O52716" s="223"/>
    </row>
    <row r="52717" spans="15:15" x14ac:dyDescent="0.2">
      <c r="O52717" s="223"/>
    </row>
    <row r="52718" spans="15:15" x14ac:dyDescent="0.2">
      <c r="O52718" s="223"/>
    </row>
    <row r="52719" spans="15:15" x14ac:dyDescent="0.2">
      <c r="O52719" s="223"/>
    </row>
    <row r="52720" spans="15:15" x14ac:dyDescent="0.2">
      <c r="O52720" s="223"/>
    </row>
    <row r="52721" spans="15:15" x14ac:dyDescent="0.2">
      <c r="O52721" s="223"/>
    </row>
    <row r="52722" spans="15:15" x14ac:dyDescent="0.2">
      <c r="O52722" s="223"/>
    </row>
    <row r="52723" spans="15:15" x14ac:dyDescent="0.2">
      <c r="O52723" s="223"/>
    </row>
    <row r="52724" spans="15:15" x14ac:dyDescent="0.2">
      <c r="O52724" s="223"/>
    </row>
    <row r="52725" spans="15:15" x14ac:dyDescent="0.2">
      <c r="O52725" s="223"/>
    </row>
    <row r="52726" spans="15:15" x14ac:dyDescent="0.2">
      <c r="O52726" s="223"/>
    </row>
    <row r="52727" spans="15:15" x14ac:dyDescent="0.2">
      <c r="O52727" s="223"/>
    </row>
    <row r="52728" spans="15:15" x14ac:dyDescent="0.2">
      <c r="O52728" s="223"/>
    </row>
    <row r="52729" spans="15:15" x14ac:dyDescent="0.2">
      <c r="O52729" s="223"/>
    </row>
    <row r="52730" spans="15:15" x14ac:dyDescent="0.2">
      <c r="O52730" s="223"/>
    </row>
    <row r="52731" spans="15:15" x14ac:dyDescent="0.2">
      <c r="O52731" s="223"/>
    </row>
    <row r="52732" spans="15:15" x14ac:dyDescent="0.2">
      <c r="O52732" s="223"/>
    </row>
    <row r="52733" spans="15:15" x14ac:dyDescent="0.2">
      <c r="O52733" s="223"/>
    </row>
    <row r="52734" spans="15:15" x14ac:dyDescent="0.2">
      <c r="O52734" s="223"/>
    </row>
    <row r="52735" spans="15:15" x14ac:dyDescent="0.2">
      <c r="O52735" s="223"/>
    </row>
    <row r="52736" spans="15:15" x14ac:dyDescent="0.2">
      <c r="O52736" s="223"/>
    </row>
    <row r="52737" spans="15:15" x14ac:dyDescent="0.2">
      <c r="O52737" s="223"/>
    </row>
    <row r="52738" spans="15:15" x14ac:dyDescent="0.2">
      <c r="O52738" s="223"/>
    </row>
    <row r="52739" spans="15:15" x14ac:dyDescent="0.2">
      <c r="O52739" s="223"/>
    </row>
    <row r="52740" spans="15:15" x14ac:dyDescent="0.2">
      <c r="O52740" s="223"/>
    </row>
    <row r="52741" spans="15:15" x14ac:dyDescent="0.2">
      <c r="O52741" s="223"/>
    </row>
    <row r="52742" spans="15:15" x14ac:dyDescent="0.2">
      <c r="O52742" s="223"/>
    </row>
    <row r="52743" spans="15:15" x14ac:dyDescent="0.2">
      <c r="O52743" s="223"/>
    </row>
    <row r="52744" spans="15:15" x14ac:dyDescent="0.2">
      <c r="O52744" s="223"/>
    </row>
    <row r="52745" spans="15:15" x14ac:dyDescent="0.2">
      <c r="O52745" s="223"/>
    </row>
    <row r="52746" spans="15:15" x14ac:dyDescent="0.2">
      <c r="O52746" s="223"/>
    </row>
    <row r="52747" spans="15:15" x14ac:dyDescent="0.2">
      <c r="O52747" s="223"/>
    </row>
    <row r="52748" spans="15:15" x14ac:dyDescent="0.2">
      <c r="O52748" s="223"/>
    </row>
    <row r="52749" spans="15:15" x14ac:dyDescent="0.2">
      <c r="O52749" s="223"/>
    </row>
    <row r="52750" spans="15:15" x14ac:dyDescent="0.2">
      <c r="O52750" s="223"/>
    </row>
    <row r="52751" spans="15:15" x14ac:dyDescent="0.2">
      <c r="O52751" s="223"/>
    </row>
    <row r="52752" spans="15:15" x14ac:dyDescent="0.2">
      <c r="O52752" s="223"/>
    </row>
    <row r="52753" spans="15:15" x14ac:dyDescent="0.2">
      <c r="O52753" s="223"/>
    </row>
    <row r="52754" spans="15:15" x14ac:dyDescent="0.2">
      <c r="O52754" s="223"/>
    </row>
    <row r="52755" spans="15:15" x14ac:dyDescent="0.2">
      <c r="O52755" s="223"/>
    </row>
    <row r="52756" spans="15:15" x14ac:dyDescent="0.2">
      <c r="O52756" s="223"/>
    </row>
    <row r="52757" spans="15:15" x14ac:dyDescent="0.2">
      <c r="O52757" s="223"/>
    </row>
    <row r="52758" spans="15:15" x14ac:dyDescent="0.2">
      <c r="O52758" s="223"/>
    </row>
    <row r="52759" spans="15:15" x14ac:dyDescent="0.2">
      <c r="O52759" s="223"/>
    </row>
    <row r="52760" spans="15:15" x14ac:dyDescent="0.2">
      <c r="O52760" s="223"/>
    </row>
    <row r="52761" spans="15:15" x14ac:dyDescent="0.2">
      <c r="O52761" s="223"/>
    </row>
    <row r="52762" spans="15:15" x14ac:dyDescent="0.2">
      <c r="O52762" s="223"/>
    </row>
    <row r="52763" spans="15:15" x14ac:dyDescent="0.2">
      <c r="O52763" s="223"/>
    </row>
    <row r="52764" spans="15:15" x14ac:dyDescent="0.2">
      <c r="O52764" s="223"/>
    </row>
    <row r="52765" spans="15:15" x14ac:dyDescent="0.2">
      <c r="O52765" s="223"/>
    </row>
    <row r="52766" spans="15:15" x14ac:dyDescent="0.2">
      <c r="O52766" s="223"/>
    </row>
    <row r="52767" spans="15:15" x14ac:dyDescent="0.2">
      <c r="O52767" s="223"/>
    </row>
    <row r="52768" spans="15:15" x14ac:dyDescent="0.2">
      <c r="O52768" s="223"/>
    </row>
    <row r="52769" spans="15:15" x14ac:dyDescent="0.2">
      <c r="O52769" s="223"/>
    </row>
    <row r="52770" spans="15:15" x14ac:dyDescent="0.2">
      <c r="O52770" s="223"/>
    </row>
    <row r="52771" spans="15:15" x14ac:dyDescent="0.2">
      <c r="O52771" s="223"/>
    </row>
    <row r="52772" spans="15:15" x14ac:dyDescent="0.2">
      <c r="O52772" s="223"/>
    </row>
    <row r="52773" spans="15:15" x14ac:dyDescent="0.2">
      <c r="O52773" s="223"/>
    </row>
    <row r="52774" spans="15:15" x14ac:dyDescent="0.2">
      <c r="O52774" s="223"/>
    </row>
    <row r="52775" spans="15:15" x14ac:dyDescent="0.2">
      <c r="O52775" s="223"/>
    </row>
    <row r="52776" spans="15:15" x14ac:dyDescent="0.2">
      <c r="O52776" s="223"/>
    </row>
    <row r="52777" spans="15:15" x14ac:dyDescent="0.2">
      <c r="O52777" s="223"/>
    </row>
    <row r="52778" spans="15:15" x14ac:dyDescent="0.2">
      <c r="O52778" s="223"/>
    </row>
    <row r="52779" spans="15:15" x14ac:dyDescent="0.2">
      <c r="O52779" s="223"/>
    </row>
    <row r="52780" spans="15:15" x14ac:dyDescent="0.2">
      <c r="O52780" s="223"/>
    </row>
    <row r="52781" spans="15:15" x14ac:dyDescent="0.2">
      <c r="O52781" s="223"/>
    </row>
    <row r="52782" spans="15:15" x14ac:dyDescent="0.2">
      <c r="O52782" s="223"/>
    </row>
    <row r="52783" spans="15:15" x14ac:dyDescent="0.2">
      <c r="O52783" s="223"/>
    </row>
    <row r="52784" spans="15:15" x14ac:dyDescent="0.2">
      <c r="O52784" s="223"/>
    </row>
    <row r="52785" spans="15:15" x14ac:dyDescent="0.2">
      <c r="O52785" s="223"/>
    </row>
    <row r="52786" spans="15:15" x14ac:dyDescent="0.2">
      <c r="O52786" s="223"/>
    </row>
    <row r="52787" spans="15:15" x14ac:dyDescent="0.2">
      <c r="O52787" s="223"/>
    </row>
    <row r="52788" spans="15:15" x14ac:dyDescent="0.2">
      <c r="O52788" s="223"/>
    </row>
    <row r="52789" spans="15:15" x14ac:dyDescent="0.2">
      <c r="O52789" s="223"/>
    </row>
    <row r="52790" spans="15:15" x14ac:dyDescent="0.2">
      <c r="O52790" s="223"/>
    </row>
    <row r="52791" spans="15:15" x14ac:dyDescent="0.2">
      <c r="O52791" s="223"/>
    </row>
    <row r="52792" spans="15:15" x14ac:dyDescent="0.2">
      <c r="O52792" s="223"/>
    </row>
    <row r="52793" spans="15:15" x14ac:dyDescent="0.2">
      <c r="O52793" s="223"/>
    </row>
    <row r="52794" spans="15:15" x14ac:dyDescent="0.2">
      <c r="O52794" s="223"/>
    </row>
    <row r="52795" spans="15:15" x14ac:dyDescent="0.2">
      <c r="O52795" s="223"/>
    </row>
    <row r="52796" spans="15:15" x14ac:dyDescent="0.2">
      <c r="O52796" s="223"/>
    </row>
    <row r="52797" spans="15:15" x14ac:dyDescent="0.2">
      <c r="O52797" s="223"/>
    </row>
    <row r="52798" spans="15:15" x14ac:dyDescent="0.2">
      <c r="O52798" s="223"/>
    </row>
    <row r="52799" spans="15:15" x14ac:dyDescent="0.2">
      <c r="O52799" s="223"/>
    </row>
    <row r="52800" spans="15:15" x14ac:dyDescent="0.2">
      <c r="O52800" s="223"/>
    </row>
    <row r="52801" spans="15:15" x14ac:dyDescent="0.2">
      <c r="O52801" s="223"/>
    </row>
    <row r="52802" spans="15:15" x14ac:dyDescent="0.2">
      <c r="O52802" s="223"/>
    </row>
    <row r="52803" spans="15:15" x14ac:dyDescent="0.2">
      <c r="O52803" s="223"/>
    </row>
    <row r="52804" spans="15:15" x14ac:dyDescent="0.2">
      <c r="O52804" s="223"/>
    </row>
    <row r="52805" spans="15:15" x14ac:dyDescent="0.2">
      <c r="O52805" s="223"/>
    </row>
    <row r="52806" spans="15:15" x14ac:dyDescent="0.2">
      <c r="O52806" s="223"/>
    </row>
    <row r="52807" spans="15:15" x14ac:dyDescent="0.2">
      <c r="O52807" s="223"/>
    </row>
    <row r="52808" spans="15:15" x14ac:dyDescent="0.2">
      <c r="O52808" s="223"/>
    </row>
    <row r="52809" spans="15:15" x14ac:dyDescent="0.2">
      <c r="O52809" s="223"/>
    </row>
    <row r="52810" spans="15:15" x14ac:dyDescent="0.2">
      <c r="O52810" s="223"/>
    </row>
    <row r="52811" spans="15:15" x14ac:dyDescent="0.2">
      <c r="O52811" s="223"/>
    </row>
    <row r="52812" spans="15:15" x14ac:dyDescent="0.2">
      <c r="O52812" s="223"/>
    </row>
    <row r="52813" spans="15:15" x14ac:dyDescent="0.2">
      <c r="O52813" s="223"/>
    </row>
    <row r="52814" spans="15:15" x14ac:dyDescent="0.2">
      <c r="O52814" s="223"/>
    </row>
    <row r="52815" spans="15:15" x14ac:dyDescent="0.2">
      <c r="O52815" s="223"/>
    </row>
    <row r="52816" spans="15:15" x14ac:dyDescent="0.2">
      <c r="O52816" s="223"/>
    </row>
    <row r="52817" spans="15:15" x14ac:dyDescent="0.2">
      <c r="O52817" s="223"/>
    </row>
    <row r="52818" spans="15:15" x14ac:dyDescent="0.2">
      <c r="O52818" s="223"/>
    </row>
    <row r="52819" spans="15:15" x14ac:dyDescent="0.2">
      <c r="O52819" s="223"/>
    </row>
    <row r="52820" spans="15:15" x14ac:dyDescent="0.2">
      <c r="O52820" s="223"/>
    </row>
    <row r="52821" spans="15:15" x14ac:dyDescent="0.2">
      <c r="O52821" s="223"/>
    </row>
    <row r="52822" spans="15:15" x14ac:dyDescent="0.2">
      <c r="O52822" s="223"/>
    </row>
    <row r="52823" spans="15:15" x14ac:dyDescent="0.2">
      <c r="O52823" s="223"/>
    </row>
    <row r="52824" spans="15:15" x14ac:dyDescent="0.2">
      <c r="O52824" s="223"/>
    </row>
    <row r="52825" spans="15:15" x14ac:dyDescent="0.2">
      <c r="O52825" s="223"/>
    </row>
    <row r="52826" spans="15:15" x14ac:dyDescent="0.2">
      <c r="O52826" s="223"/>
    </row>
    <row r="52827" spans="15:15" x14ac:dyDescent="0.2">
      <c r="O52827" s="223"/>
    </row>
    <row r="52828" spans="15:15" x14ac:dyDescent="0.2">
      <c r="O52828" s="223"/>
    </row>
    <row r="52829" spans="15:15" x14ac:dyDescent="0.2">
      <c r="O52829" s="223"/>
    </row>
    <row r="52830" spans="15:15" x14ac:dyDescent="0.2">
      <c r="O52830" s="223"/>
    </row>
    <row r="52831" spans="15:15" x14ac:dyDescent="0.2">
      <c r="O52831" s="223"/>
    </row>
    <row r="52832" spans="15:15" x14ac:dyDescent="0.2">
      <c r="O52832" s="223"/>
    </row>
    <row r="52833" spans="15:15" x14ac:dyDescent="0.2">
      <c r="O52833" s="223"/>
    </row>
    <row r="52834" spans="15:15" x14ac:dyDescent="0.2">
      <c r="O52834" s="223"/>
    </row>
    <row r="52835" spans="15:15" x14ac:dyDescent="0.2">
      <c r="O52835" s="223"/>
    </row>
    <row r="52836" spans="15:15" x14ac:dyDescent="0.2">
      <c r="O52836" s="223"/>
    </row>
    <row r="52837" spans="15:15" x14ac:dyDescent="0.2">
      <c r="O52837" s="223"/>
    </row>
    <row r="52838" spans="15:15" x14ac:dyDescent="0.2">
      <c r="O52838" s="223"/>
    </row>
    <row r="52839" spans="15:15" x14ac:dyDescent="0.2">
      <c r="O52839" s="223"/>
    </row>
    <row r="52840" spans="15:15" x14ac:dyDescent="0.2">
      <c r="O52840" s="223"/>
    </row>
    <row r="52841" spans="15:15" x14ac:dyDescent="0.2">
      <c r="O52841" s="223"/>
    </row>
    <row r="52842" spans="15:15" x14ac:dyDescent="0.2">
      <c r="O52842" s="223"/>
    </row>
    <row r="52843" spans="15:15" x14ac:dyDescent="0.2">
      <c r="O52843" s="223"/>
    </row>
    <row r="52844" spans="15:15" x14ac:dyDescent="0.2">
      <c r="O52844" s="223"/>
    </row>
    <row r="52845" spans="15:15" x14ac:dyDescent="0.2">
      <c r="O52845" s="223"/>
    </row>
    <row r="52846" spans="15:15" x14ac:dyDescent="0.2">
      <c r="O52846" s="223"/>
    </row>
    <row r="52847" spans="15:15" x14ac:dyDescent="0.2">
      <c r="O52847" s="223"/>
    </row>
    <row r="52848" spans="15:15" x14ac:dyDescent="0.2">
      <c r="O52848" s="223"/>
    </row>
    <row r="52849" spans="15:15" x14ac:dyDescent="0.2">
      <c r="O52849" s="223"/>
    </row>
    <row r="52850" spans="15:15" x14ac:dyDescent="0.2">
      <c r="O52850" s="223"/>
    </row>
    <row r="52851" spans="15:15" x14ac:dyDescent="0.2">
      <c r="O52851" s="223"/>
    </row>
    <row r="52852" spans="15:15" x14ac:dyDescent="0.2">
      <c r="O52852" s="223"/>
    </row>
    <row r="52853" spans="15:15" x14ac:dyDescent="0.2">
      <c r="O52853" s="223"/>
    </row>
    <row r="52854" spans="15:15" x14ac:dyDescent="0.2">
      <c r="O52854" s="223"/>
    </row>
    <row r="52855" spans="15:15" x14ac:dyDescent="0.2">
      <c r="O52855" s="223"/>
    </row>
    <row r="52856" spans="15:15" x14ac:dyDescent="0.2">
      <c r="O52856" s="223"/>
    </row>
    <row r="52857" spans="15:15" x14ac:dyDescent="0.2">
      <c r="O52857" s="223"/>
    </row>
    <row r="52858" spans="15:15" x14ac:dyDescent="0.2">
      <c r="O52858" s="223"/>
    </row>
    <row r="52859" spans="15:15" x14ac:dyDescent="0.2">
      <c r="O52859" s="223"/>
    </row>
    <row r="52860" spans="15:15" x14ac:dyDescent="0.2">
      <c r="O52860" s="223"/>
    </row>
    <row r="52861" spans="15:15" x14ac:dyDescent="0.2">
      <c r="O52861" s="223"/>
    </row>
    <row r="52862" spans="15:15" x14ac:dyDescent="0.2">
      <c r="O52862" s="223"/>
    </row>
    <row r="52863" spans="15:15" x14ac:dyDescent="0.2">
      <c r="O52863" s="223"/>
    </row>
    <row r="52864" spans="15:15" x14ac:dyDescent="0.2">
      <c r="O52864" s="223"/>
    </row>
    <row r="52865" spans="15:15" x14ac:dyDescent="0.2">
      <c r="O52865" s="223"/>
    </row>
    <row r="52866" spans="15:15" x14ac:dyDescent="0.2">
      <c r="O52866" s="223"/>
    </row>
    <row r="52867" spans="15:15" x14ac:dyDescent="0.2">
      <c r="O52867" s="223"/>
    </row>
    <row r="52868" spans="15:15" x14ac:dyDescent="0.2">
      <c r="O52868" s="223"/>
    </row>
    <row r="52869" spans="15:15" x14ac:dyDescent="0.2">
      <c r="O52869" s="223"/>
    </row>
    <row r="52870" spans="15:15" x14ac:dyDescent="0.2">
      <c r="O52870" s="223"/>
    </row>
    <row r="52871" spans="15:15" x14ac:dyDescent="0.2">
      <c r="O52871" s="223"/>
    </row>
    <row r="52872" spans="15:15" x14ac:dyDescent="0.2">
      <c r="O52872" s="223"/>
    </row>
    <row r="52873" spans="15:15" x14ac:dyDescent="0.2">
      <c r="O52873" s="223"/>
    </row>
    <row r="52874" spans="15:15" x14ac:dyDescent="0.2">
      <c r="O52874" s="223"/>
    </row>
    <row r="52875" spans="15:15" x14ac:dyDescent="0.2">
      <c r="O52875" s="223"/>
    </row>
    <row r="52876" spans="15:15" x14ac:dyDescent="0.2">
      <c r="O52876" s="223"/>
    </row>
    <row r="52877" spans="15:15" x14ac:dyDescent="0.2">
      <c r="O52877" s="223"/>
    </row>
    <row r="52878" spans="15:15" x14ac:dyDescent="0.2">
      <c r="O52878" s="223"/>
    </row>
    <row r="52879" spans="15:15" x14ac:dyDescent="0.2">
      <c r="O52879" s="223"/>
    </row>
    <row r="52880" spans="15:15" x14ac:dyDescent="0.2">
      <c r="O52880" s="223"/>
    </row>
    <row r="52881" spans="15:15" x14ac:dyDescent="0.2">
      <c r="O52881" s="223"/>
    </row>
    <row r="52882" spans="15:15" x14ac:dyDescent="0.2">
      <c r="O52882" s="223"/>
    </row>
    <row r="52883" spans="15:15" x14ac:dyDescent="0.2">
      <c r="O52883" s="223"/>
    </row>
    <row r="52884" spans="15:15" x14ac:dyDescent="0.2">
      <c r="O52884" s="223"/>
    </row>
    <row r="52885" spans="15:15" x14ac:dyDescent="0.2">
      <c r="O52885" s="223"/>
    </row>
    <row r="52886" spans="15:15" x14ac:dyDescent="0.2">
      <c r="O52886" s="223"/>
    </row>
    <row r="52887" spans="15:15" x14ac:dyDescent="0.2">
      <c r="O52887" s="223"/>
    </row>
    <row r="52888" spans="15:15" x14ac:dyDescent="0.2">
      <c r="O52888" s="223"/>
    </row>
    <row r="52889" spans="15:15" x14ac:dyDescent="0.2">
      <c r="O52889" s="223"/>
    </row>
    <row r="52890" spans="15:15" x14ac:dyDescent="0.2">
      <c r="O52890" s="223"/>
    </row>
    <row r="52891" spans="15:15" x14ac:dyDescent="0.2">
      <c r="O52891" s="223"/>
    </row>
    <row r="52892" spans="15:15" x14ac:dyDescent="0.2">
      <c r="O52892" s="223"/>
    </row>
    <row r="52893" spans="15:15" x14ac:dyDescent="0.2">
      <c r="O52893" s="223"/>
    </row>
    <row r="52894" spans="15:15" x14ac:dyDescent="0.2">
      <c r="O52894" s="223"/>
    </row>
    <row r="52895" spans="15:15" x14ac:dyDescent="0.2">
      <c r="O52895" s="223"/>
    </row>
    <row r="52896" spans="15:15" x14ac:dyDescent="0.2">
      <c r="O52896" s="223"/>
    </row>
    <row r="52897" spans="15:15" x14ac:dyDescent="0.2">
      <c r="O52897" s="223"/>
    </row>
    <row r="52898" spans="15:15" x14ac:dyDescent="0.2">
      <c r="O52898" s="223"/>
    </row>
    <row r="52899" spans="15:15" x14ac:dyDescent="0.2">
      <c r="O52899" s="223"/>
    </row>
    <row r="52900" spans="15:15" x14ac:dyDescent="0.2">
      <c r="O52900" s="223"/>
    </row>
    <row r="52901" spans="15:15" x14ac:dyDescent="0.2">
      <c r="O52901" s="223"/>
    </row>
    <row r="52902" spans="15:15" x14ac:dyDescent="0.2">
      <c r="O52902" s="223"/>
    </row>
    <row r="52903" spans="15:15" x14ac:dyDescent="0.2">
      <c r="O52903" s="223"/>
    </row>
    <row r="52904" spans="15:15" x14ac:dyDescent="0.2">
      <c r="O52904" s="223"/>
    </row>
    <row r="52905" spans="15:15" x14ac:dyDescent="0.2">
      <c r="O52905" s="223"/>
    </row>
    <row r="52906" spans="15:15" x14ac:dyDescent="0.2">
      <c r="O52906" s="223"/>
    </row>
    <row r="52907" spans="15:15" x14ac:dyDescent="0.2">
      <c r="O52907" s="223"/>
    </row>
    <row r="52908" spans="15:15" x14ac:dyDescent="0.2">
      <c r="O52908" s="223"/>
    </row>
    <row r="52909" spans="15:15" x14ac:dyDescent="0.2">
      <c r="O52909" s="223"/>
    </row>
    <row r="52910" spans="15:15" x14ac:dyDescent="0.2">
      <c r="O52910" s="223"/>
    </row>
    <row r="52911" spans="15:15" x14ac:dyDescent="0.2">
      <c r="O52911" s="223"/>
    </row>
    <row r="52912" spans="15:15" x14ac:dyDescent="0.2">
      <c r="O52912" s="223"/>
    </row>
    <row r="52913" spans="15:15" x14ac:dyDescent="0.2">
      <c r="O52913" s="223"/>
    </row>
    <row r="52914" spans="15:15" x14ac:dyDescent="0.2">
      <c r="O52914" s="223"/>
    </row>
    <row r="52915" spans="15:15" x14ac:dyDescent="0.2">
      <c r="O52915" s="223"/>
    </row>
    <row r="52916" spans="15:15" x14ac:dyDescent="0.2">
      <c r="O52916" s="223"/>
    </row>
    <row r="52917" spans="15:15" x14ac:dyDescent="0.2">
      <c r="O52917" s="223"/>
    </row>
    <row r="52918" spans="15:15" x14ac:dyDescent="0.2">
      <c r="O52918" s="223"/>
    </row>
    <row r="52919" spans="15:15" x14ac:dyDescent="0.2">
      <c r="O52919" s="223"/>
    </row>
    <row r="52920" spans="15:15" x14ac:dyDescent="0.2">
      <c r="O52920" s="223"/>
    </row>
    <row r="52921" spans="15:15" x14ac:dyDescent="0.2">
      <c r="O52921" s="223"/>
    </row>
    <row r="52922" spans="15:15" x14ac:dyDescent="0.2">
      <c r="O52922" s="223"/>
    </row>
    <row r="52923" spans="15:15" x14ac:dyDescent="0.2">
      <c r="O52923" s="223"/>
    </row>
    <row r="52924" spans="15:15" x14ac:dyDescent="0.2">
      <c r="O52924" s="223"/>
    </row>
    <row r="52925" spans="15:15" x14ac:dyDescent="0.2">
      <c r="O52925" s="223"/>
    </row>
    <row r="52926" spans="15:15" x14ac:dyDescent="0.2">
      <c r="O52926" s="223"/>
    </row>
    <row r="52927" spans="15:15" x14ac:dyDescent="0.2">
      <c r="O52927" s="223"/>
    </row>
    <row r="52928" spans="15:15" x14ac:dyDescent="0.2">
      <c r="O52928" s="223"/>
    </row>
    <row r="52929" spans="15:15" x14ac:dyDescent="0.2">
      <c r="O52929" s="223"/>
    </row>
    <row r="52930" spans="15:15" x14ac:dyDescent="0.2">
      <c r="O52930" s="223"/>
    </row>
    <row r="52931" spans="15:15" x14ac:dyDescent="0.2">
      <c r="O52931" s="223"/>
    </row>
    <row r="52932" spans="15:15" x14ac:dyDescent="0.2">
      <c r="O52932" s="223"/>
    </row>
    <row r="52933" spans="15:15" x14ac:dyDescent="0.2">
      <c r="O52933" s="223"/>
    </row>
    <row r="52934" spans="15:15" x14ac:dyDescent="0.2">
      <c r="O52934" s="223"/>
    </row>
    <row r="52935" spans="15:15" x14ac:dyDescent="0.2">
      <c r="O52935" s="223"/>
    </row>
    <row r="52936" spans="15:15" x14ac:dyDescent="0.2">
      <c r="O52936" s="223"/>
    </row>
    <row r="52937" spans="15:15" x14ac:dyDescent="0.2">
      <c r="O52937" s="223"/>
    </row>
    <row r="52938" spans="15:15" x14ac:dyDescent="0.2">
      <c r="O52938" s="223"/>
    </row>
    <row r="52939" spans="15:15" x14ac:dyDescent="0.2">
      <c r="O52939" s="223"/>
    </row>
    <row r="52940" spans="15:15" x14ac:dyDescent="0.2">
      <c r="O52940" s="223"/>
    </row>
    <row r="52941" spans="15:15" x14ac:dyDescent="0.2">
      <c r="O52941" s="223"/>
    </row>
    <row r="52942" spans="15:15" x14ac:dyDescent="0.2">
      <c r="O52942" s="223"/>
    </row>
    <row r="52943" spans="15:15" x14ac:dyDescent="0.2">
      <c r="O52943" s="223"/>
    </row>
    <row r="52944" spans="15:15" x14ac:dyDescent="0.2">
      <c r="O52944" s="223"/>
    </row>
    <row r="52945" spans="15:15" x14ac:dyDescent="0.2">
      <c r="O52945" s="223"/>
    </row>
    <row r="52946" spans="15:15" x14ac:dyDescent="0.2">
      <c r="O52946" s="223"/>
    </row>
    <row r="52947" spans="15:15" x14ac:dyDescent="0.2">
      <c r="O52947" s="223"/>
    </row>
    <row r="52948" spans="15:15" x14ac:dyDescent="0.2">
      <c r="O52948" s="223"/>
    </row>
    <row r="52949" spans="15:15" x14ac:dyDescent="0.2">
      <c r="O52949" s="223"/>
    </row>
    <row r="52950" spans="15:15" x14ac:dyDescent="0.2">
      <c r="O52950" s="223"/>
    </row>
    <row r="52951" spans="15:15" x14ac:dyDescent="0.2">
      <c r="O52951" s="223"/>
    </row>
    <row r="52952" spans="15:15" x14ac:dyDescent="0.2">
      <c r="O52952" s="223"/>
    </row>
    <row r="52953" spans="15:15" x14ac:dyDescent="0.2">
      <c r="O52953" s="223"/>
    </row>
    <row r="52954" spans="15:15" x14ac:dyDescent="0.2">
      <c r="O52954" s="223"/>
    </row>
    <row r="52955" spans="15:15" x14ac:dyDescent="0.2">
      <c r="O52955" s="223"/>
    </row>
    <row r="52956" spans="15:15" x14ac:dyDescent="0.2">
      <c r="O52956" s="223"/>
    </row>
    <row r="52957" spans="15:15" x14ac:dyDescent="0.2">
      <c r="O52957" s="223"/>
    </row>
    <row r="52958" spans="15:15" x14ac:dyDescent="0.2">
      <c r="O52958" s="223"/>
    </row>
    <row r="52959" spans="15:15" x14ac:dyDescent="0.2">
      <c r="O52959" s="223"/>
    </row>
    <row r="52960" spans="15:15" x14ac:dyDescent="0.2">
      <c r="O52960" s="223"/>
    </row>
    <row r="52961" spans="15:15" x14ac:dyDescent="0.2">
      <c r="O52961" s="223"/>
    </row>
    <row r="52962" spans="15:15" x14ac:dyDescent="0.2">
      <c r="O52962" s="223"/>
    </row>
    <row r="52963" spans="15:15" x14ac:dyDescent="0.2">
      <c r="O52963" s="223"/>
    </row>
    <row r="52964" spans="15:15" x14ac:dyDescent="0.2">
      <c r="O52964" s="223"/>
    </row>
    <row r="52965" spans="15:15" x14ac:dyDescent="0.2">
      <c r="O52965" s="223"/>
    </row>
    <row r="52966" spans="15:15" x14ac:dyDescent="0.2">
      <c r="O52966" s="223"/>
    </row>
    <row r="52967" spans="15:15" x14ac:dyDescent="0.2">
      <c r="O52967" s="223"/>
    </row>
    <row r="52968" spans="15:15" x14ac:dyDescent="0.2">
      <c r="O52968" s="223"/>
    </row>
    <row r="52969" spans="15:15" x14ac:dyDescent="0.2">
      <c r="O52969" s="223"/>
    </row>
    <row r="52970" spans="15:15" x14ac:dyDescent="0.2">
      <c r="O52970" s="223"/>
    </row>
    <row r="52971" spans="15:15" x14ac:dyDescent="0.2">
      <c r="O52971" s="223"/>
    </row>
    <row r="52972" spans="15:15" x14ac:dyDescent="0.2">
      <c r="O52972" s="223"/>
    </row>
    <row r="52973" spans="15:15" x14ac:dyDescent="0.2">
      <c r="O52973" s="223"/>
    </row>
    <row r="52974" spans="15:15" x14ac:dyDescent="0.2">
      <c r="O52974" s="223"/>
    </row>
    <row r="52975" spans="15:15" x14ac:dyDescent="0.2">
      <c r="O52975" s="223"/>
    </row>
    <row r="52976" spans="15:15" x14ac:dyDescent="0.2">
      <c r="O52976" s="223"/>
    </row>
    <row r="52977" spans="15:15" x14ac:dyDescent="0.2">
      <c r="O52977" s="223"/>
    </row>
    <row r="52978" spans="15:15" x14ac:dyDescent="0.2">
      <c r="O52978" s="223"/>
    </row>
    <row r="52979" spans="15:15" x14ac:dyDescent="0.2">
      <c r="O52979" s="223"/>
    </row>
    <row r="52980" spans="15:15" x14ac:dyDescent="0.2">
      <c r="O52980" s="223"/>
    </row>
    <row r="52981" spans="15:15" x14ac:dyDescent="0.2">
      <c r="O52981" s="223"/>
    </row>
    <row r="52982" spans="15:15" x14ac:dyDescent="0.2">
      <c r="O52982" s="223"/>
    </row>
    <row r="52983" spans="15:15" x14ac:dyDescent="0.2">
      <c r="O52983" s="223"/>
    </row>
    <row r="52984" spans="15:15" x14ac:dyDescent="0.2">
      <c r="O52984" s="223"/>
    </row>
    <row r="52985" spans="15:15" x14ac:dyDescent="0.2">
      <c r="O52985" s="223"/>
    </row>
    <row r="52986" spans="15:15" x14ac:dyDescent="0.2">
      <c r="O52986" s="223"/>
    </row>
    <row r="52987" spans="15:15" x14ac:dyDescent="0.2">
      <c r="O52987" s="223"/>
    </row>
    <row r="52988" spans="15:15" x14ac:dyDescent="0.2">
      <c r="O52988" s="223"/>
    </row>
    <row r="52989" spans="15:15" x14ac:dyDescent="0.2">
      <c r="O52989" s="223"/>
    </row>
    <row r="52990" spans="15:15" x14ac:dyDescent="0.2">
      <c r="O52990" s="223"/>
    </row>
    <row r="52991" spans="15:15" x14ac:dyDescent="0.2">
      <c r="O52991" s="223"/>
    </row>
    <row r="52992" spans="15:15" x14ac:dyDescent="0.2">
      <c r="O52992" s="223"/>
    </row>
    <row r="52993" spans="15:15" x14ac:dyDescent="0.2">
      <c r="O52993" s="223"/>
    </row>
    <row r="52994" spans="15:15" x14ac:dyDescent="0.2">
      <c r="O52994" s="223"/>
    </row>
    <row r="52995" spans="15:15" x14ac:dyDescent="0.2">
      <c r="O52995" s="223"/>
    </row>
    <row r="52996" spans="15:15" x14ac:dyDescent="0.2">
      <c r="O52996" s="223"/>
    </row>
    <row r="52997" spans="15:15" x14ac:dyDescent="0.2">
      <c r="O52997" s="223"/>
    </row>
    <row r="52998" spans="15:15" x14ac:dyDescent="0.2">
      <c r="O52998" s="223"/>
    </row>
    <row r="52999" spans="15:15" x14ac:dyDescent="0.2">
      <c r="O52999" s="223"/>
    </row>
    <row r="53000" spans="15:15" x14ac:dyDescent="0.2">
      <c r="O53000" s="223"/>
    </row>
    <row r="53001" spans="15:15" x14ac:dyDescent="0.2">
      <c r="O53001" s="223"/>
    </row>
    <row r="53002" spans="15:15" x14ac:dyDescent="0.2">
      <c r="O53002" s="223"/>
    </row>
    <row r="53003" spans="15:15" x14ac:dyDescent="0.2">
      <c r="O53003" s="223"/>
    </row>
    <row r="53004" spans="15:15" x14ac:dyDescent="0.2">
      <c r="O53004" s="223"/>
    </row>
    <row r="53005" spans="15:15" x14ac:dyDescent="0.2">
      <c r="O53005" s="223"/>
    </row>
    <row r="53006" spans="15:15" x14ac:dyDescent="0.2">
      <c r="O53006" s="223"/>
    </row>
    <row r="53007" spans="15:15" x14ac:dyDescent="0.2">
      <c r="O53007" s="223"/>
    </row>
    <row r="53008" spans="15:15" x14ac:dyDescent="0.2">
      <c r="O53008" s="223"/>
    </row>
    <row r="53009" spans="15:15" x14ac:dyDescent="0.2">
      <c r="O53009" s="223"/>
    </row>
    <row r="53010" spans="15:15" x14ac:dyDescent="0.2">
      <c r="O53010" s="223"/>
    </row>
    <row r="53011" spans="15:15" x14ac:dyDescent="0.2">
      <c r="O53011" s="223"/>
    </row>
    <row r="53012" spans="15:15" x14ac:dyDescent="0.2">
      <c r="O53012" s="223"/>
    </row>
    <row r="53013" spans="15:15" x14ac:dyDescent="0.2">
      <c r="O53013" s="223"/>
    </row>
    <row r="53014" spans="15:15" x14ac:dyDescent="0.2">
      <c r="O53014" s="223"/>
    </row>
    <row r="53015" spans="15:15" x14ac:dyDescent="0.2">
      <c r="O53015" s="223"/>
    </row>
    <row r="53016" spans="15:15" x14ac:dyDescent="0.2">
      <c r="O53016" s="223"/>
    </row>
    <row r="53017" spans="15:15" x14ac:dyDescent="0.2">
      <c r="O53017" s="223"/>
    </row>
    <row r="53018" spans="15:15" x14ac:dyDescent="0.2">
      <c r="O53018" s="223"/>
    </row>
    <row r="53019" spans="15:15" x14ac:dyDescent="0.2">
      <c r="O53019" s="223"/>
    </row>
    <row r="53020" spans="15:15" x14ac:dyDescent="0.2">
      <c r="O53020" s="223"/>
    </row>
    <row r="53021" spans="15:15" x14ac:dyDescent="0.2">
      <c r="O53021" s="223"/>
    </row>
    <row r="53022" spans="15:15" x14ac:dyDescent="0.2">
      <c r="O53022" s="223"/>
    </row>
    <row r="53023" spans="15:15" x14ac:dyDescent="0.2">
      <c r="O53023" s="223"/>
    </row>
    <row r="53024" spans="15:15" x14ac:dyDescent="0.2">
      <c r="O53024" s="223"/>
    </row>
    <row r="53025" spans="15:15" x14ac:dyDescent="0.2">
      <c r="O53025" s="223"/>
    </row>
    <row r="53026" spans="15:15" x14ac:dyDescent="0.2">
      <c r="O53026" s="223"/>
    </row>
    <row r="53027" spans="15:15" x14ac:dyDescent="0.2">
      <c r="O53027" s="223"/>
    </row>
    <row r="53028" spans="15:15" x14ac:dyDescent="0.2">
      <c r="O53028" s="223"/>
    </row>
    <row r="53029" spans="15:15" x14ac:dyDescent="0.2">
      <c r="O53029" s="223"/>
    </row>
    <row r="53030" spans="15:15" x14ac:dyDescent="0.2">
      <c r="O53030" s="223"/>
    </row>
    <row r="53031" spans="15:15" x14ac:dyDescent="0.2">
      <c r="O53031" s="223"/>
    </row>
    <row r="53032" spans="15:15" x14ac:dyDescent="0.2">
      <c r="O53032" s="223"/>
    </row>
    <row r="53033" spans="15:15" x14ac:dyDescent="0.2">
      <c r="O53033" s="223"/>
    </row>
    <row r="53034" spans="15:15" x14ac:dyDescent="0.2">
      <c r="O53034" s="223"/>
    </row>
    <row r="53035" spans="15:15" x14ac:dyDescent="0.2">
      <c r="O53035" s="223"/>
    </row>
    <row r="53036" spans="15:15" x14ac:dyDescent="0.2">
      <c r="O53036" s="223"/>
    </row>
    <row r="53037" spans="15:15" x14ac:dyDescent="0.2">
      <c r="O53037" s="223"/>
    </row>
    <row r="53038" spans="15:15" x14ac:dyDescent="0.2">
      <c r="O53038" s="223"/>
    </row>
    <row r="53039" spans="15:15" x14ac:dyDescent="0.2">
      <c r="O53039" s="223"/>
    </row>
    <row r="53040" spans="15:15" x14ac:dyDescent="0.2">
      <c r="O53040" s="223"/>
    </row>
    <row r="53041" spans="15:15" x14ac:dyDescent="0.2">
      <c r="O53041" s="223"/>
    </row>
    <row r="53042" spans="15:15" x14ac:dyDescent="0.2">
      <c r="O53042" s="223"/>
    </row>
    <row r="53043" spans="15:15" x14ac:dyDescent="0.2">
      <c r="O53043" s="223"/>
    </row>
    <row r="53044" spans="15:15" x14ac:dyDescent="0.2">
      <c r="O53044" s="223"/>
    </row>
    <row r="53045" spans="15:15" x14ac:dyDescent="0.2">
      <c r="O53045" s="223"/>
    </row>
    <row r="53046" spans="15:15" x14ac:dyDescent="0.2">
      <c r="O53046" s="223"/>
    </row>
    <row r="53047" spans="15:15" x14ac:dyDescent="0.2">
      <c r="O53047" s="223"/>
    </row>
    <row r="53048" spans="15:15" x14ac:dyDescent="0.2">
      <c r="O53048" s="223"/>
    </row>
    <row r="53049" spans="15:15" x14ac:dyDescent="0.2">
      <c r="O53049" s="223"/>
    </row>
    <row r="53050" spans="15:15" x14ac:dyDescent="0.2">
      <c r="O53050" s="223"/>
    </row>
    <row r="53051" spans="15:15" x14ac:dyDescent="0.2">
      <c r="O53051" s="223"/>
    </row>
    <row r="53052" spans="15:15" x14ac:dyDescent="0.2">
      <c r="O53052" s="223"/>
    </row>
    <row r="53053" spans="15:15" x14ac:dyDescent="0.2">
      <c r="O53053" s="223"/>
    </row>
    <row r="53054" spans="15:15" x14ac:dyDescent="0.2">
      <c r="O53054" s="223"/>
    </row>
    <row r="53055" spans="15:15" x14ac:dyDescent="0.2">
      <c r="O53055" s="223"/>
    </row>
    <row r="53056" spans="15:15" x14ac:dyDescent="0.2">
      <c r="O53056" s="223"/>
    </row>
    <row r="53057" spans="15:15" x14ac:dyDescent="0.2">
      <c r="O53057" s="223"/>
    </row>
    <row r="53058" spans="15:15" x14ac:dyDescent="0.2">
      <c r="O53058" s="223"/>
    </row>
    <row r="53059" spans="15:15" x14ac:dyDescent="0.2">
      <c r="O53059" s="223"/>
    </row>
    <row r="53060" spans="15:15" x14ac:dyDescent="0.2">
      <c r="O53060" s="223"/>
    </row>
    <row r="53061" spans="15:15" x14ac:dyDescent="0.2">
      <c r="O53061" s="223"/>
    </row>
    <row r="53062" spans="15:15" x14ac:dyDescent="0.2">
      <c r="O53062" s="223"/>
    </row>
    <row r="53063" spans="15:15" x14ac:dyDescent="0.2">
      <c r="O53063" s="223"/>
    </row>
    <row r="53064" spans="15:15" x14ac:dyDescent="0.2">
      <c r="O53064" s="223"/>
    </row>
    <row r="53065" spans="15:15" x14ac:dyDescent="0.2">
      <c r="O53065" s="223"/>
    </row>
    <row r="53066" spans="15:15" x14ac:dyDescent="0.2">
      <c r="O53066" s="223"/>
    </row>
    <row r="53067" spans="15:15" x14ac:dyDescent="0.2">
      <c r="O53067" s="223"/>
    </row>
    <row r="53068" spans="15:15" x14ac:dyDescent="0.2">
      <c r="O53068" s="223"/>
    </row>
    <row r="53069" spans="15:15" x14ac:dyDescent="0.2">
      <c r="O53069" s="223"/>
    </row>
    <row r="53070" spans="15:15" x14ac:dyDescent="0.2">
      <c r="O53070" s="223"/>
    </row>
    <row r="53071" spans="15:15" x14ac:dyDescent="0.2">
      <c r="O53071" s="223"/>
    </row>
    <row r="53072" spans="15:15" x14ac:dyDescent="0.2">
      <c r="O53072" s="223"/>
    </row>
    <row r="53073" spans="15:15" x14ac:dyDescent="0.2">
      <c r="O53073" s="223"/>
    </row>
    <row r="53074" spans="15:15" x14ac:dyDescent="0.2">
      <c r="O53074" s="223"/>
    </row>
    <row r="53075" spans="15:15" x14ac:dyDescent="0.2">
      <c r="O53075" s="223"/>
    </row>
    <row r="53076" spans="15:15" x14ac:dyDescent="0.2">
      <c r="O53076" s="223"/>
    </row>
    <row r="53077" spans="15:15" x14ac:dyDescent="0.2">
      <c r="O53077" s="223"/>
    </row>
    <row r="53078" spans="15:15" x14ac:dyDescent="0.2">
      <c r="O53078" s="223"/>
    </row>
    <row r="53079" spans="15:15" x14ac:dyDescent="0.2">
      <c r="O53079" s="223"/>
    </row>
    <row r="53080" spans="15:15" x14ac:dyDescent="0.2">
      <c r="O53080" s="223"/>
    </row>
    <row r="53081" spans="15:15" x14ac:dyDescent="0.2">
      <c r="O53081" s="223"/>
    </row>
    <row r="53082" spans="15:15" x14ac:dyDescent="0.2">
      <c r="O53082" s="223"/>
    </row>
    <row r="53083" spans="15:15" x14ac:dyDescent="0.2">
      <c r="O53083" s="223"/>
    </row>
    <row r="53084" spans="15:15" x14ac:dyDescent="0.2">
      <c r="O53084" s="223"/>
    </row>
    <row r="53085" spans="15:15" x14ac:dyDescent="0.2">
      <c r="O53085" s="223"/>
    </row>
    <row r="53086" spans="15:15" x14ac:dyDescent="0.2">
      <c r="O53086" s="223"/>
    </row>
    <row r="53087" spans="15:15" x14ac:dyDescent="0.2">
      <c r="O53087" s="223"/>
    </row>
    <row r="53088" spans="15:15" x14ac:dyDescent="0.2">
      <c r="O53088" s="223"/>
    </row>
    <row r="53089" spans="15:15" x14ac:dyDescent="0.2">
      <c r="O53089" s="223"/>
    </row>
    <row r="53090" spans="15:15" x14ac:dyDescent="0.2">
      <c r="O53090" s="223"/>
    </row>
    <row r="53091" spans="15:15" x14ac:dyDescent="0.2">
      <c r="O53091" s="223"/>
    </row>
    <row r="53092" spans="15:15" x14ac:dyDescent="0.2">
      <c r="O53092" s="223"/>
    </row>
    <row r="53093" spans="15:15" x14ac:dyDescent="0.2">
      <c r="O53093" s="223"/>
    </row>
    <row r="53094" spans="15:15" x14ac:dyDescent="0.2">
      <c r="O53094" s="223"/>
    </row>
    <row r="53095" spans="15:15" x14ac:dyDescent="0.2">
      <c r="O53095" s="223"/>
    </row>
    <row r="53096" spans="15:15" x14ac:dyDescent="0.2">
      <c r="O53096" s="223"/>
    </row>
    <row r="53097" spans="15:15" x14ac:dyDescent="0.2">
      <c r="O53097" s="223"/>
    </row>
    <row r="53098" spans="15:15" x14ac:dyDescent="0.2">
      <c r="O53098" s="223"/>
    </row>
    <row r="53099" spans="15:15" x14ac:dyDescent="0.2">
      <c r="O53099" s="223"/>
    </row>
    <row r="53100" spans="15:15" x14ac:dyDescent="0.2">
      <c r="O53100" s="223"/>
    </row>
    <row r="53101" spans="15:15" x14ac:dyDescent="0.2">
      <c r="O53101" s="223"/>
    </row>
    <row r="53102" spans="15:15" x14ac:dyDescent="0.2">
      <c r="O53102" s="223"/>
    </row>
    <row r="53103" spans="15:15" x14ac:dyDescent="0.2">
      <c r="O53103" s="223"/>
    </row>
    <row r="53104" spans="15:15" x14ac:dyDescent="0.2">
      <c r="O53104" s="223"/>
    </row>
    <row r="53105" spans="15:15" x14ac:dyDescent="0.2">
      <c r="O53105" s="223"/>
    </row>
    <row r="53106" spans="15:15" x14ac:dyDescent="0.2">
      <c r="O53106" s="223"/>
    </row>
    <row r="53107" spans="15:15" x14ac:dyDescent="0.2">
      <c r="O53107" s="223"/>
    </row>
    <row r="53108" spans="15:15" x14ac:dyDescent="0.2">
      <c r="O53108" s="223"/>
    </row>
    <row r="53109" spans="15:15" x14ac:dyDescent="0.2">
      <c r="O53109" s="223"/>
    </row>
    <row r="53110" spans="15:15" x14ac:dyDescent="0.2">
      <c r="O53110" s="223"/>
    </row>
    <row r="53111" spans="15:15" x14ac:dyDescent="0.2">
      <c r="O53111" s="223"/>
    </row>
    <row r="53112" spans="15:15" x14ac:dyDescent="0.2">
      <c r="O53112" s="223"/>
    </row>
    <row r="53113" spans="15:15" x14ac:dyDescent="0.2">
      <c r="O53113" s="223"/>
    </row>
    <row r="53114" spans="15:15" x14ac:dyDescent="0.2">
      <c r="O53114" s="223"/>
    </row>
    <row r="53115" spans="15:15" x14ac:dyDescent="0.2">
      <c r="O53115" s="223"/>
    </row>
    <row r="53116" spans="15:15" x14ac:dyDescent="0.2">
      <c r="O53116" s="223"/>
    </row>
    <row r="53117" spans="15:15" x14ac:dyDescent="0.2">
      <c r="O53117" s="223"/>
    </row>
    <row r="53118" spans="15:15" x14ac:dyDescent="0.2">
      <c r="O53118" s="223"/>
    </row>
    <row r="53119" spans="15:15" x14ac:dyDescent="0.2">
      <c r="O53119" s="223"/>
    </row>
    <row r="53120" spans="15:15" x14ac:dyDescent="0.2">
      <c r="O53120" s="223"/>
    </row>
    <row r="53121" spans="15:15" x14ac:dyDescent="0.2">
      <c r="O53121" s="223"/>
    </row>
    <row r="53122" spans="15:15" x14ac:dyDescent="0.2">
      <c r="O53122" s="223"/>
    </row>
    <row r="53123" spans="15:15" x14ac:dyDescent="0.2">
      <c r="O53123" s="223"/>
    </row>
    <row r="53124" spans="15:15" x14ac:dyDescent="0.2">
      <c r="O53124" s="223"/>
    </row>
    <row r="53125" spans="15:15" x14ac:dyDescent="0.2">
      <c r="O53125" s="223"/>
    </row>
    <row r="53126" spans="15:15" x14ac:dyDescent="0.2">
      <c r="O53126" s="223"/>
    </row>
    <row r="53127" spans="15:15" x14ac:dyDescent="0.2">
      <c r="O53127" s="223"/>
    </row>
    <row r="53128" spans="15:15" x14ac:dyDescent="0.2">
      <c r="O53128" s="223"/>
    </row>
    <row r="53129" spans="15:15" x14ac:dyDescent="0.2">
      <c r="O53129" s="223"/>
    </row>
    <row r="53130" spans="15:15" x14ac:dyDescent="0.2">
      <c r="O53130" s="223"/>
    </row>
    <row r="53131" spans="15:15" x14ac:dyDescent="0.2">
      <c r="O53131" s="223"/>
    </row>
    <row r="53132" spans="15:15" x14ac:dyDescent="0.2">
      <c r="O53132" s="223"/>
    </row>
    <row r="53133" spans="15:15" x14ac:dyDescent="0.2">
      <c r="O53133" s="223"/>
    </row>
    <row r="53134" spans="15:15" x14ac:dyDescent="0.2">
      <c r="O53134" s="223"/>
    </row>
    <row r="53135" spans="15:15" x14ac:dyDescent="0.2">
      <c r="O53135" s="223"/>
    </row>
    <row r="53136" spans="15:15" x14ac:dyDescent="0.2">
      <c r="O53136" s="223"/>
    </row>
    <row r="53137" spans="15:15" x14ac:dyDescent="0.2">
      <c r="O53137" s="223"/>
    </row>
    <row r="53138" spans="15:15" x14ac:dyDescent="0.2">
      <c r="O53138" s="223"/>
    </row>
    <row r="53139" spans="15:15" x14ac:dyDescent="0.2">
      <c r="O53139" s="223"/>
    </row>
    <row r="53140" spans="15:15" x14ac:dyDescent="0.2">
      <c r="O53140" s="223"/>
    </row>
    <row r="53141" spans="15:15" x14ac:dyDescent="0.2">
      <c r="O53141" s="223"/>
    </row>
    <row r="53142" spans="15:15" x14ac:dyDescent="0.2">
      <c r="O53142" s="223"/>
    </row>
    <row r="53143" spans="15:15" x14ac:dyDescent="0.2">
      <c r="O53143" s="223"/>
    </row>
    <row r="53144" spans="15:15" x14ac:dyDescent="0.2">
      <c r="O53144" s="223"/>
    </row>
    <row r="53145" spans="15:15" x14ac:dyDescent="0.2">
      <c r="O53145" s="223"/>
    </row>
    <row r="53146" spans="15:15" x14ac:dyDescent="0.2">
      <c r="O53146" s="223"/>
    </row>
    <row r="53147" spans="15:15" x14ac:dyDescent="0.2">
      <c r="O53147" s="223"/>
    </row>
    <row r="53148" spans="15:15" x14ac:dyDescent="0.2">
      <c r="O53148" s="223"/>
    </row>
    <row r="53149" spans="15:15" x14ac:dyDescent="0.2">
      <c r="O53149" s="223"/>
    </row>
    <row r="53150" spans="15:15" x14ac:dyDescent="0.2">
      <c r="O53150" s="223"/>
    </row>
    <row r="53151" spans="15:15" x14ac:dyDescent="0.2">
      <c r="O53151" s="223"/>
    </row>
    <row r="53152" spans="15:15" x14ac:dyDescent="0.2">
      <c r="O53152" s="223"/>
    </row>
    <row r="53153" spans="15:15" x14ac:dyDescent="0.2">
      <c r="O53153" s="223"/>
    </row>
    <row r="53154" spans="15:15" x14ac:dyDescent="0.2">
      <c r="O53154" s="223"/>
    </row>
    <row r="53155" spans="15:15" x14ac:dyDescent="0.2">
      <c r="O53155" s="223"/>
    </row>
    <row r="53156" spans="15:15" x14ac:dyDescent="0.2">
      <c r="O53156" s="223"/>
    </row>
    <row r="53157" spans="15:15" x14ac:dyDescent="0.2">
      <c r="O53157" s="223"/>
    </row>
    <row r="53158" spans="15:15" x14ac:dyDescent="0.2">
      <c r="O53158" s="223"/>
    </row>
    <row r="53159" spans="15:15" x14ac:dyDescent="0.2">
      <c r="O53159" s="223"/>
    </row>
    <row r="53160" spans="15:15" x14ac:dyDescent="0.2">
      <c r="O53160" s="223"/>
    </row>
    <row r="53161" spans="15:15" x14ac:dyDescent="0.2">
      <c r="O53161" s="223"/>
    </row>
    <row r="53162" spans="15:15" x14ac:dyDescent="0.2">
      <c r="O53162" s="223"/>
    </row>
    <row r="53163" spans="15:15" x14ac:dyDescent="0.2">
      <c r="O53163" s="223"/>
    </row>
    <row r="53164" spans="15:15" x14ac:dyDescent="0.2">
      <c r="O53164" s="223"/>
    </row>
    <row r="53165" spans="15:15" x14ac:dyDescent="0.2">
      <c r="O53165" s="223"/>
    </row>
    <row r="53166" spans="15:15" x14ac:dyDescent="0.2">
      <c r="O53166" s="223"/>
    </row>
    <row r="53167" spans="15:15" x14ac:dyDescent="0.2">
      <c r="O53167" s="223"/>
    </row>
    <row r="53168" spans="15:15" x14ac:dyDescent="0.2">
      <c r="O53168" s="223"/>
    </row>
    <row r="53169" spans="15:15" x14ac:dyDescent="0.2">
      <c r="O53169" s="223"/>
    </row>
    <row r="53170" spans="15:15" x14ac:dyDescent="0.2">
      <c r="O53170" s="223"/>
    </row>
    <row r="53171" spans="15:15" x14ac:dyDescent="0.2">
      <c r="O53171" s="223"/>
    </row>
    <row r="53172" spans="15:15" x14ac:dyDescent="0.2">
      <c r="O53172" s="223"/>
    </row>
    <row r="53173" spans="15:15" x14ac:dyDescent="0.2">
      <c r="O53173" s="223"/>
    </row>
    <row r="53174" spans="15:15" x14ac:dyDescent="0.2">
      <c r="O53174" s="223"/>
    </row>
    <row r="53175" spans="15:15" x14ac:dyDescent="0.2">
      <c r="O53175" s="223"/>
    </row>
    <row r="53176" spans="15:15" x14ac:dyDescent="0.2">
      <c r="O53176" s="223"/>
    </row>
    <row r="53177" spans="15:15" x14ac:dyDescent="0.2">
      <c r="O53177" s="223"/>
    </row>
    <row r="53178" spans="15:15" x14ac:dyDescent="0.2">
      <c r="O53178" s="223"/>
    </row>
    <row r="53179" spans="15:15" x14ac:dyDescent="0.2">
      <c r="O53179" s="223"/>
    </row>
    <row r="53180" spans="15:15" x14ac:dyDescent="0.2">
      <c r="O53180" s="223"/>
    </row>
    <row r="53181" spans="15:15" x14ac:dyDescent="0.2">
      <c r="O53181" s="223"/>
    </row>
    <row r="53182" spans="15:15" x14ac:dyDescent="0.2">
      <c r="O53182" s="223"/>
    </row>
    <row r="53183" spans="15:15" x14ac:dyDescent="0.2">
      <c r="O53183" s="223"/>
    </row>
    <row r="53184" spans="15:15" x14ac:dyDescent="0.2">
      <c r="O53184" s="223"/>
    </row>
    <row r="53185" spans="15:15" x14ac:dyDescent="0.2">
      <c r="O53185" s="223"/>
    </row>
    <row r="53186" spans="15:15" x14ac:dyDescent="0.2">
      <c r="O53186" s="223"/>
    </row>
    <row r="53187" spans="15:15" x14ac:dyDescent="0.2">
      <c r="O53187" s="223"/>
    </row>
    <row r="53188" spans="15:15" x14ac:dyDescent="0.2">
      <c r="O53188" s="223"/>
    </row>
    <row r="53189" spans="15:15" x14ac:dyDescent="0.2">
      <c r="O53189" s="223"/>
    </row>
    <row r="53190" spans="15:15" x14ac:dyDescent="0.2">
      <c r="O53190" s="223"/>
    </row>
    <row r="53191" spans="15:15" x14ac:dyDescent="0.2">
      <c r="O53191" s="223"/>
    </row>
    <row r="53192" spans="15:15" x14ac:dyDescent="0.2">
      <c r="O53192" s="223"/>
    </row>
    <row r="53193" spans="15:15" x14ac:dyDescent="0.2">
      <c r="O53193" s="223"/>
    </row>
    <row r="53194" spans="15:15" x14ac:dyDescent="0.2">
      <c r="O53194" s="223"/>
    </row>
    <row r="53195" spans="15:15" x14ac:dyDescent="0.2">
      <c r="O53195" s="223"/>
    </row>
    <row r="53196" spans="15:15" x14ac:dyDescent="0.2">
      <c r="O53196" s="223"/>
    </row>
    <row r="53197" spans="15:15" x14ac:dyDescent="0.2">
      <c r="O53197" s="223"/>
    </row>
    <row r="53198" spans="15:15" x14ac:dyDescent="0.2">
      <c r="O53198" s="223"/>
    </row>
    <row r="53199" spans="15:15" x14ac:dyDescent="0.2">
      <c r="O53199" s="223"/>
    </row>
    <row r="53200" spans="15:15" x14ac:dyDescent="0.2">
      <c r="O53200" s="223"/>
    </row>
    <row r="53201" spans="15:15" x14ac:dyDescent="0.2">
      <c r="O53201" s="223"/>
    </row>
    <row r="53202" spans="15:15" x14ac:dyDescent="0.2">
      <c r="O53202" s="223"/>
    </row>
    <row r="53203" spans="15:15" x14ac:dyDescent="0.2">
      <c r="O53203" s="223"/>
    </row>
    <row r="53204" spans="15:15" x14ac:dyDescent="0.2">
      <c r="O53204" s="223"/>
    </row>
    <row r="53205" spans="15:15" x14ac:dyDescent="0.2">
      <c r="O53205" s="223"/>
    </row>
    <row r="53206" spans="15:15" x14ac:dyDescent="0.2">
      <c r="O53206" s="223"/>
    </row>
    <row r="53207" spans="15:15" x14ac:dyDescent="0.2">
      <c r="O53207" s="223"/>
    </row>
    <row r="53208" spans="15:15" x14ac:dyDescent="0.2">
      <c r="O53208" s="223"/>
    </row>
    <row r="53209" spans="15:15" x14ac:dyDescent="0.2">
      <c r="O53209" s="223"/>
    </row>
    <row r="53210" spans="15:15" x14ac:dyDescent="0.2">
      <c r="O53210" s="223"/>
    </row>
    <row r="53211" spans="15:15" x14ac:dyDescent="0.2">
      <c r="O53211" s="223"/>
    </row>
    <row r="53212" spans="15:15" x14ac:dyDescent="0.2">
      <c r="O53212" s="223"/>
    </row>
    <row r="53213" spans="15:15" x14ac:dyDescent="0.2">
      <c r="O53213" s="223"/>
    </row>
    <row r="53214" spans="15:15" x14ac:dyDescent="0.2">
      <c r="O53214" s="223"/>
    </row>
    <row r="53215" spans="15:15" x14ac:dyDescent="0.2">
      <c r="O53215" s="223"/>
    </row>
    <row r="53216" spans="15:15" x14ac:dyDescent="0.2">
      <c r="O53216" s="223"/>
    </row>
    <row r="53217" spans="15:15" x14ac:dyDescent="0.2">
      <c r="O53217" s="223"/>
    </row>
    <row r="53218" spans="15:15" x14ac:dyDescent="0.2">
      <c r="O53218" s="223"/>
    </row>
    <row r="53219" spans="15:15" x14ac:dyDescent="0.2">
      <c r="O53219" s="223"/>
    </row>
    <row r="53220" spans="15:15" x14ac:dyDescent="0.2">
      <c r="O53220" s="223"/>
    </row>
    <row r="53221" spans="15:15" x14ac:dyDescent="0.2">
      <c r="O53221" s="223"/>
    </row>
    <row r="53222" spans="15:15" x14ac:dyDescent="0.2">
      <c r="O53222" s="223"/>
    </row>
    <row r="53223" spans="15:15" x14ac:dyDescent="0.2">
      <c r="O53223" s="223"/>
    </row>
    <row r="53224" spans="15:15" x14ac:dyDescent="0.2">
      <c r="O53224" s="223"/>
    </row>
    <row r="53225" spans="15:15" x14ac:dyDescent="0.2">
      <c r="O53225" s="223"/>
    </row>
    <row r="53226" spans="15:15" x14ac:dyDescent="0.2">
      <c r="O53226" s="223"/>
    </row>
    <row r="53227" spans="15:15" x14ac:dyDescent="0.2">
      <c r="O53227" s="223"/>
    </row>
    <row r="53228" spans="15:15" x14ac:dyDescent="0.2">
      <c r="O53228" s="223"/>
    </row>
    <row r="53229" spans="15:15" x14ac:dyDescent="0.2">
      <c r="O53229" s="223"/>
    </row>
    <row r="53230" spans="15:15" x14ac:dyDescent="0.2">
      <c r="O53230" s="223"/>
    </row>
    <row r="53231" spans="15:15" x14ac:dyDescent="0.2">
      <c r="O53231" s="223"/>
    </row>
    <row r="53232" spans="15:15" x14ac:dyDescent="0.2">
      <c r="O53232" s="223"/>
    </row>
    <row r="53233" spans="15:15" x14ac:dyDescent="0.2">
      <c r="O53233" s="223"/>
    </row>
    <row r="53234" spans="15:15" x14ac:dyDescent="0.2">
      <c r="O53234" s="223"/>
    </row>
    <row r="53235" spans="15:15" x14ac:dyDescent="0.2">
      <c r="O53235" s="223"/>
    </row>
    <row r="53236" spans="15:15" x14ac:dyDescent="0.2">
      <c r="O53236" s="223"/>
    </row>
    <row r="53237" spans="15:15" x14ac:dyDescent="0.2">
      <c r="O53237" s="223"/>
    </row>
    <row r="53238" spans="15:15" x14ac:dyDescent="0.2">
      <c r="O53238" s="223"/>
    </row>
    <row r="53239" spans="15:15" x14ac:dyDescent="0.2">
      <c r="O53239" s="223"/>
    </row>
    <row r="53240" spans="15:15" x14ac:dyDescent="0.2">
      <c r="O53240" s="223"/>
    </row>
    <row r="53241" spans="15:15" x14ac:dyDescent="0.2">
      <c r="O53241" s="223"/>
    </row>
    <row r="53242" spans="15:15" x14ac:dyDescent="0.2">
      <c r="O53242" s="223"/>
    </row>
    <row r="53243" spans="15:15" x14ac:dyDescent="0.2">
      <c r="O53243" s="223"/>
    </row>
    <row r="53244" spans="15:15" x14ac:dyDescent="0.2">
      <c r="O53244" s="223"/>
    </row>
    <row r="53245" spans="15:15" x14ac:dyDescent="0.2">
      <c r="O53245" s="223"/>
    </row>
    <row r="53246" spans="15:15" x14ac:dyDescent="0.2">
      <c r="O53246" s="223"/>
    </row>
    <row r="53247" spans="15:15" x14ac:dyDescent="0.2">
      <c r="O53247" s="223"/>
    </row>
    <row r="53248" spans="15:15" x14ac:dyDescent="0.2">
      <c r="O53248" s="223"/>
    </row>
    <row r="53249" spans="15:15" x14ac:dyDescent="0.2">
      <c r="O53249" s="223"/>
    </row>
    <row r="53250" spans="15:15" x14ac:dyDescent="0.2">
      <c r="O53250" s="223"/>
    </row>
    <row r="53251" spans="15:15" x14ac:dyDescent="0.2">
      <c r="O53251" s="223"/>
    </row>
    <row r="53252" spans="15:15" x14ac:dyDescent="0.2">
      <c r="O53252" s="223"/>
    </row>
    <row r="53253" spans="15:15" x14ac:dyDescent="0.2">
      <c r="O53253" s="223"/>
    </row>
    <row r="53254" spans="15:15" x14ac:dyDescent="0.2">
      <c r="O53254" s="223"/>
    </row>
    <row r="53255" spans="15:15" x14ac:dyDescent="0.2">
      <c r="O53255" s="223"/>
    </row>
    <row r="53256" spans="15:15" x14ac:dyDescent="0.2">
      <c r="O53256" s="223"/>
    </row>
    <row r="53257" spans="15:15" x14ac:dyDescent="0.2">
      <c r="O53257" s="223"/>
    </row>
    <row r="53258" spans="15:15" x14ac:dyDescent="0.2">
      <c r="O53258" s="223"/>
    </row>
    <row r="53259" spans="15:15" x14ac:dyDescent="0.2">
      <c r="O53259" s="223"/>
    </row>
    <row r="53260" spans="15:15" x14ac:dyDescent="0.2">
      <c r="O53260" s="223"/>
    </row>
    <row r="53261" spans="15:15" x14ac:dyDescent="0.2">
      <c r="O53261" s="223"/>
    </row>
    <row r="53262" spans="15:15" x14ac:dyDescent="0.2">
      <c r="O53262" s="223"/>
    </row>
    <row r="53263" spans="15:15" x14ac:dyDescent="0.2">
      <c r="O53263" s="223"/>
    </row>
    <row r="53264" spans="15:15" x14ac:dyDescent="0.2">
      <c r="O53264" s="223"/>
    </row>
    <row r="53265" spans="15:15" x14ac:dyDescent="0.2">
      <c r="O53265" s="223"/>
    </row>
    <row r="53266" spans="15:15" x14ac:dyDescent="0.2">
      <c r="O53266" s="223"/>
    </row>
    <row r="53267" spans="15:15" x14ac:dyDescent="0.2">
      <c r="O53267" s="223"/>
    </row>
    <row r="53268" spans="15:15" x14ac:dyDescent="0.2">
      <c r="O53268" s="223"/>
    </row>
    <row r="53269" spans="15:15" x14ac:dyDescent="0.2">
      <c r="O53269" s="223"/>
    </row>
    <row r="53270" spans="15:15" x14ac:dyDescent="0.2">
      <c r="O53270" s="223"/>
    </row>
    <row r="53271" spans="15:15" x14ac:dyDescent="0.2">
      <c r="O53271" s="223"/>
    </row>
    <row r="53272" spans="15:15" x14ac:dyDescent="0.2">
      <c r="O53272" s="223"/>
    </row>
    <row r="53273" spans="15:15" x14ac:dyDescent="0.2">
      <c r="O53273" s="223"/>
    </row>
    <row r="53274" spans="15:15" x14ac:dyDescent="0.2">
      <c r="O53274" s="223"/>
    </row>
    <row r="53275" spans="15:15" x14ac:dyDescent="0.2">
      <c r="O53275" s="223"/>
    </row>
    <row r="53276" spans="15:15" x14ac:dyDescent="0.2">
      <c r="O53276" s="223"/>
    </row>
    <row r="53277" spans="15:15" x14ac:dyDescent="0.2">
      <c r="O53277" s="223"/>
    </row>
    <row r="53278" spans="15:15" x14ac:dyDescent="0.2">
      <c r="O53278" s="223"/>
    </row>
    <row r="53279" spans="15:15" x14ac:dyDescent="0.2">
      <c r="O53279" s="223"/>
    </row>
    <row r="53280" spans="15:15" x14ac:dyDescent="0.2">
      <c r="O53280" s="223"/>
    </row>
    <row r="53281" spans="15:15" x14ac:dyDescent="0.2">
      <c r="O53281" s="223"/>
    </row>
    <row r="53282" spans="15:15" x14ac:dyDescent="0.2">
      <c r="O53282" s="223"/>
    </row>
    <row r="53283" spans="15:15" x14ac:dyDescent="0.2">
      <c r="O53283" s="223"/>
    </row>
    <row r="53284" spans="15:15" x14ac:dyDescent="0.2">
      <c r="O53284" s="223"/>
    </row>
    <row r="53285" spans="15:15" x14ac:dyDescent="0.2">
      <c r="O53285" s="223"/>
    </row>
    <row r="53286" spans="15:15" x14ac:dyDescent="0.2">
      <c r="O53286" s="223"/>
    </row>
    <row r="53287" spans="15:15" x14ac:dyDescent="0.2">
      <c r="O53287" s="223"/>
    </row>
    <row r="53288" spans="15:15" x14ac:dyDescent="0.2">
      <c r="O53288" s="223"/>
    </row>
    <row r="53289" spans="15:15" x14ac:dyDescent="0.2">
      <c r="O53289" s="223"/>
    </row>
    <row r="53290" spans="15:15" x14ac:dyDescent="0.2">
      <c r="O53290" s="223"/>
    </row>
    <row r="53291" spans="15:15" x14ac:dyDescent="0.2">
      <c r="O53291" s="223"/>
    </row>
    <row r="53292" spans="15:15" x14ac:dyDescent="0.2">
      <c r="O53292" s="223"/>
    </row>
    <row r="53293" spans="15:15" x14ac:dyDescent="0.2">
      <c r="O53293" s="223"/>
    </row>
    <row r="53294" spans="15:15" x14ac:dyDescent="0.2">
      <c r="O53294" s="223"/>
    </row>
    <row r="53295" spans="15:15" x14ac:dyDescent="0.2">
      <c r="O53295" s="223"/>
    </row>
    <row r="53296" spans="15:15" x14ac:dyDescent="0.2">
      <c r="O53296" s="223"/>
    </row>
    <row r="53297" spans="15:15" x14ac:dyDescent="0.2">
      <c r="O53297" s="223"/>
    </row>
    <row r="53298" spans="15:15" x14ac:dyDescent="0.2">
      <c r="O53298" s="223"/>
    </row>
    <row r="53299" spans="15:15" x14ac:dyDescent="0.2">
      <c r="O53299" s="223"/>
    </row>
    <row r="53300" spans="15:15" x14ac:dyDescent="0.2">
      <c r="O53300" s="223"/>
    </row>
    <row r="53301" spans="15:15" x14ac:dyDescent="0.2">
      <c r="O53301" s="223"/>
    </row>
    <row r="53302" spans="15:15" x14ac:dyDescent="0.2">
      <c r="O53302" s="223"/>
    </row>
    <row r="53303" spans="15:15" x14ac:dyDescent="0.2">
      <c r="O53303" s="223"/>
    </row>
    <row r="53304" spans="15:15" x14ac:dyDescent="0.2">
      <c r="O53304" s="223"/>
    </row>
    <row r="53305" spans="15:15" x14ac:dyDescent="0.2">
      <c r="O53305" s="223"/>
    </row>
    <row r="53306" spans="15:15" x14ac:dyDescent="0.2">
      <c r="O53306" s="223"/>
    </row>
    <row r="53307" spans="15:15" x14ac:dyDescent="0.2">
      <c r="O53307" s="223"/>
    </row>
    <row r="53308" spans="15:15" x14ac:dyDescent="0.2">
      <c r="O53308" s="223"/>
    </row>
    <row r="53309" spans="15:15" x14ac:dyDescent="0.2">
      <c r="O53309" s="223"/>
    </row>
    <row r="53310" spans="15:15" x14ac:dyDescent="0.2">
      <c r="O53310" s="223"/>
    </row>
    <row r="53311" spans="15:15" x14ac:dyDescent="0.2">
      <c r="O53311" s="223"/>
    </row>
    <row r="53312" spans="15:15" x14ac:dyDescent="0.2">
      <c r="O53312" s="223"/>
    </row>
    <row r="53313" spans="15:15" x14ac:dyDescent="0.2">
      <c r="O53313" s="223"/>
    </row>
    <row r="53314" spans="15:15" x14ac:dyDescent="0.2">
      <c r="O53314" s="223"/>
    </row>
    <row r="53315" spans="15:15" x14ac:dyDescent="0.2">
      <c r="O53315" s="223"/>
    </row>
    <row r="53316" spans="15:15" x14ac:dyDescent="0.2">
      <c r="O53316" s="223"/>
    </row>
    <row r="53317" spans="15:15" x14ac:dyDescent="0.2">
      <c r="O53317" s="223"/>
    </row>
    <row r="53318" spans="15:15" x14ac:dyDescent="0.2">
      <c r="O53318" s="223"/>
    </row>
    <row r="53319" spans="15:15" x14ac:dyDescent="0.2">
      <c r="O53319" s="223"/>
    </row>
    <row r="53320" spans="15:15" x14ac:dyDescent="0.2">
      <c r="O53320" s="223"/>
    </row>
    <row r="53321" spans="15:15" x14ac:dyDescent="0.2">
      <c r="O53321" s="223"/>
    </row>
    <row r="53322" spans="15:15" x14ac:dyDescent="0.2">
      <c r="O53322" s="223"/>
    </row>
    <row r="53323" spans="15:15" x14ac:dyDescent="0.2">
      <c r="O53323" s="223"/>
    </row>
    <row r="53324" spans="15:15" x14ac:dyDescent="0.2">
      <c r="O53324" s="223"/>
    </row>
    <row r="53325" spans="15:15" x14ac:dyDescent="0.2">
      <c r="O53325" s="223"/>
    </row>
    <row r="53326" spans="15:15" x14ac:dyDescent="0.2">
      <c r="O53326" s="223"/>
    </row>
    <row r="53327" spans="15:15" x14ac:dyDescent="0.2">
      <c r="O53327" s="223"/>
    </row>
    <row r="53328" spans="15:15" x14ac:dyDescent="0.2">
      <c r="O53328" s="223"/>
    </row>
    <row r="53329" spans="15:15" x14ac:dyDescent="0.2">
      <c r="O53329" s="223"/>
    </row>
    <row r="53330" spans="15:15" x14ac:dyDescent="0.2">
      <c r="O53330" s="223"/>
    </row>
    <row r="53331" spans="15:15" x14ac:dyDescent="0.2">
      <c r="O53331" s="223"/>
    </row>
    <row r="53332" spans="15:15" x14ac:dyDescent="0.2">
      <c r="O53332" s="223"/>
    </row>
    <row r="53333" spans="15:15" x14ac:dyDescent="0.2">
      <c r="O53333" s="223"/>
    </row>
    <row r="53334" spans="15:15" x14ac:dyDescent="0.2">
      <c r="O53334" s="223"/>
    </row>
    <row r="53335" spans="15:15" x14ac:dyDescent="0.2">
      <c r="O53335" s="223"/>
    </row>
    <row r="53336" spans="15:15" x14ac:dyDescent="0.2">
      <c r="O53336" s="223"/>
    </row>
    <row r="53337" spans="15:15" x14ac:dyDescent="0.2">
      <c r="O53337" s="223"/>
    </row>
    <row r="53338" spans="15:15" x14ac:dyDescent="0.2">
      <c r="O53338" s="223"/>
    </row>
    <row r="53339" spans="15:15" x14ac:dyDescent="0.2">
      <c r="O53339" s="223"/>
    </row>
    <row r="53340" spans="15:15" x14ac:dyDescent="0.2">
      <c r="O53340" s="223"/>
    </row>
    <row r="53341" spans="15:15" x14ac:dyDescent="0.2">
      <c r="O53341" s="223"/>
    </row>
    <row r="53342" spans="15:15" x14ac:dyDescent="0.2">
      <c r="O53342" s="223"/>
    </row>
    <row r="53343" spans="15:15" x14ac:dyDescent="0.2">
      <c r="O53343" s="223"/>
    </row>
    <row r="53344" spans="15:15" x14ac:dyDescent="0.2">
      <c r="O53344" s="223"/>
    </row>
    <row r="53345" spans="15:15" x14ac:dyDescent="0.2">
      <c r="O53345" s="223"/>
    </row>
    <row r="53346" spans="15:15" x14ac:dyDescent="0.2">
      <c r="O53346" s="223"/>
    </row>
    <row r="53347" spans="15:15" x14ac:dyDescent="0.2">
      <c r="O53347" s="223"/>
    </row>
    <row r="53348" spans="15:15" x14ac:dyDescent="0.2">
      <c r="O53348" s="223"/>
    </row>
    <row r="53349" spans="15:15" x14ac:dyDescent="0.2">
      <c r="O53349" s="223"/>
    </row>
    <row r="53350" spans="15:15" x14ac:dyDescent="0.2">
      <c r="O53350" s="223"/>
    </row>
    <row r="53351" spans="15:15" x14ac:dyDescent="0.2">
      <c r="O53351" s="223"/>
    </row>
    <row r="53352" spans="15:15" x14ac:dyDescent="0.2">
      <c r="O53352" s="223"/>
    </row>
    <row r="53353" spans="15:15" x14ac:dyDescent="0.2">
      <c r="O53353" s="223"/>
    </row>
    <row r="53354" spans="15:15" x14ac:dyDescent="0.2">
      <c r="O53354" s="223"/>
    </row>
    <row r="53355" spans="15:15" x14ac:dyDescent="0.2">
      <c r="O53355" s="223"/>
    </row>
    <row r="53356" spans="15:15" x14ac:dyDescent="0.2">
      <c r="O53356" s="223"/>
    </row>
    <row r="53357" spans="15:15" x14ac:dyDescent="0.2">
      <c r="O53357" s="223"/>
    </row>
    <row r="53358" spans="15:15" x14ac:dyDescent="0.2">
      <c r="O53358" s="223"/>
    </row>
    <row r="53359" spans="15:15" x14ac:dyDescent="0.2">
      <c r="O53359" s="223"/>
    </row>
    <row r="53360" spans="15:15" x14ac:dyDescent="0.2">
      <c r="O53360" s="223"/>
    </row>
    <row r="53361" spans="15:15" x14ac:dyDescent="0.2">
      <c r="O53361" s="223"/>
    </row>
    <row r="53362" spans="15:15" x14ac:dyDescent="0.2">
      <c r="O53362" s="223"/>
    </row>
    <row r="53363" spans="15:15" x14ac:dyDescent="0.2">
      <c r="O53363" s="223"/>
    </row>
    <row r="53364" spans="15:15" x14ac:dyDescent="0.2">
      <c r="O53364" s="223"/>
    </row>
    <row r="53365" spans="15:15" x14ac:dyDescent="0.2">
      <c r="O53365" s="223"/>
    </row>
    <row r="53366" spans="15:15" x14ac:dyDescent="0.2">
      <c r="O53366" s="223"/>
    </row>
    <row r="53367" spans="15:15" x14ac:dyDescent="0.2">
      <c r="O53367" s="223"/>
    </row>
    <row r="53368" spans="15:15" x14ac:dyDescent="0.2">
      <c r="O53368" s="223"/>
    </row>
    <row r="53369" spans="15:15" x14ac:dyDescent="0.2">
      <c r="O53369" s="223"/>
    </row>
    <row r="53370" spans="15:15" x14ac:dyDescent="0.2">
      <c r="O53370" s="223"/>
    </row>
    <row r="53371" spans="15:15" x14ac:dyDescent="0.2">
      <c r="O53371" s="223"/>
    </row>
    <row r="53372" spans="15:15" x14ac:dyDescent="0.2">
      <c r="O53372" s="223"/>
    </row>
    <row r="53373" spans="15:15" x14ac:dyDescent="0.2">
      <c r="O53373" s="223"/>
    </row>
    <row r="53374" spans="15:15" x14ac:dyDescent="0.2">
      <c r="O53374" s="223"/>
    </row>
    <row r="53375" spans="15:15" x14ac:dyDescent="0.2">
      <c r="O53375" s="223"/>
    </row>
    <row r="53376" spans="15:15" x14ac:dyDescent="0.2">
      <c r="O53376" s="223"/>
    </row>
    <row r="53377" spans="15:15" x14ac:dyDescent="0.2">
      <c r="O53377" s="223"/>
    </row>
    <row r="53378" spans="15:15" x14ac:dyDescent="0.2">
      <c r="O53378" s="223"/>
    </row>
    <row r="53379" spans="15:15" x14ac:dyDescent="0.2">
      <c r="O53379" s="223"/>
    </row>
    <row r="53380" spans="15:15" x14ac:dyDescent="0.2">
      <c r="O53380" s="223"/>
    </row>
    <row r="53381" spans="15:15" x14ac:dyDescent="0.2">
      <c r="O53381" s="223"/>
    </row>
    <row r="53382" spans="15:15" x14ac:dyDescent="0.2">
      <c r="O53382" s="223"/>
    </row>
    <row r="53383" spans="15:15" x14ac:dyDescent="0.2">
      <c r="O53383" s="223"/>
    </row>
    <row r="53384" spans="15:15" x14ac:dyDescent="0.2">
      <c r="O53384" s="223"/>
    </row>
    <row r="53385" spans="15:15" x14ac:dyDescent="0.2">
      <c r="O53385" s="223"/>
    </row>
    <row r="53386" spans="15:15" x14ac:dyDescent="0.2">
      <c r="O53386" s="223"/>
    </row>
    <row r="53387" spans="15:15" x14ac:dyDescent="0.2">
      <c r="O53387" s="223"/>
    </row>
    <row r="53388" spans="15:15" x14ac:dyDescent="0.2">
      <c r="O53388" s="223"/>
    </row>
    <row r="53389" spans="15:15" x14ac:dyDescent="0.2">
      <c r="O53389" s="223"/>
    </row>
    <row r="53390" spans="15:15" x14ac:dyDescent="0.2">
      <c r="O53390" s="223"/>
    </row>
    <row r="53391" spans="15:15" x14ac:dyDescent="0.2">
      <c r="O53391" s="223"/>
    </row>
    <row r="53392" spans="15:15" x14ac:dyDescent="0.2">
      <c r="O53392" s="223"/>
    </row>
    <row r="53393" spans="15:15" x14ac:dyDescent="0.2">
      <c r="O53393" s="223"/>
    </row>
    <row r="53394" spans="15:15" x14ac:dyDescent="0.2">
      <c r="O53394" s="223"/>
    </row>
    <row r="53395" spans="15:15" x14ac:dyDescent="0.2">
      <c r="O53395" s="223"/>
    </row>
    <row r="53396" spans="15:15" x14ac:dyDescent="0.2">
      <c r="O53396" s="223"/>
    </row>
    <row r="53397" spans="15:15" x14ac:dyDescent="0.2">
      <c r="O53397" s="223"/>
    </row>
    <row r="53398" spans="15:15" x14ac:dyDescent="0.2">
      <c r="O53398" s="223"/>
    </row>
    <row r="53399" spans="15:15" x14ac:dyDescent="0.2">
      <c r="O53399" s="223"/>
    </row>
    <row r="53400" spans="15:15" x14ac:dyDescent="0.2">
      <c r="O53400" s="223"/>
    </row>
    <row r="53401" spans="15:15" x14ac:dyDescent="0.2">
      <c r="O53401" s="223"/>
    </row>
    <row r="53402" spans="15:15" x14ac:dyDescent="0.2">
      <c r="O53402" s="223"/>
    </row>
    <row r="53403" spans="15:15" x14ac:dyDescent="0.2">
      <c r="O53403" s="223"/>
    </row>
    <row r="53404" spans="15:15" x14ac:dyDescent="0.2">
      <c r="O53404" s="223"/>
    </row>
    <row r="53405" spans="15:15" x14ac:dyDescent="0.2">
      <c r="O53405" s="223"/>
    </row>
    <row r="53406" spans="15:15" x14ac:dyDescent="0.2">
      <c r="O53406" s="223"/>
    </row>
    <row r="53407" spans="15:15" x14ac:dyDescent="0.2">
      <c r="O53407" s="223"/>
    </row>
    <row r="53408" spans="15:15" x14ac:dyDescent="0.2">
      <c r="O53408" s="223"/>
    </row>
    <row r="53409" spans="15:15" x14ac:dyDescent="0.2">
      <c r="O53409" s="223"/>
    </row>
    <row r="53410" spans="15:15" x14ac:dyDescent="0.2">
      <c r="O53410" s="223"/>
    </row>
    <row r="53411" spans="15:15" x14ac:dyDescent="0.2">
      <c r="O53411" s="223"/>
    </row>
    <row r="53412" spans="15:15" x14ac:dyDescent="0.2">
      <c r="O53412" s="223"/>
    </row>
    <row r="53413" spans="15:15" x14ac:dyDescent="0.2">
      <c r="O53413" s="223"/>
    </row>
    <row r="53414" spans="15:15" x14ac:dyDescent="0.2">
      <c r="O53414" s="223"/>
    </row>
    <row r="53415" spans="15:15" x14ac:dyDescent="0.2">
      <c r="O53415" s="223"/>
    </row>
    <row r="53416" spans="15:15" x14ac:dyDescent="0.2">
      <c r="O53416" s="223"/>
    </row>
    <row r="53417" spans="15:15" x14ac:dyDescent="0.2">
      <c r="O53417" s="223"/>
    </row>
    <row r="53418" spans="15:15" x14ac:dyDescent="0.2">
      <c r="O53418" s="223"/>
    </row>
    <row r="53419" spans="15:15" x14ac:dyDescent="0.2">
      <c r="O53419" s="223"/>
    </row>
    <row r="53420" spans="15:15" x14ac:dyDescent="0.2">
      <c r="O53420" s="223"/>
    </row>
    <row r="53421" spans="15:15" x14ac:dyDescent="0.2">
      <c r="O53421" s="223"/>
    </row>
    <row r="53422" spans="15:15" x14ac:dyDescent="0.2">
      <c r="O53422" s="223"/>
    </row>
    <row r="53423" spans="15:15" x14ac:dyDescent="0.2">
      <c r="O53423" s="223"/>
    </row>
    <row r="53424" spans="15:15" x14ac:dyDescent="0.2">
      <c r="O53424" s="223"/>
    </row>
    <row r="53425" spans="15:15" x14ac:dyDescent="0.2">
      <c r="O53425" s="223"/>
    </row>
    <row r="53426" spans="15:15" x14ac:dyDescent="0.2">
      <c r="O53426" s="223"/>
    </row>
    <row r="53427" spans="15:15" x14ac:dyDescent="0.2">
      <c r="O53427" s="223"/>
    </row>
    <row r="53428" spans="15:15" x14ac:dyDescent="0.2">
      <c r="O53428" s="223"/>
    </row>
    <row r="53429" spans="15:15" x14ac:dyDescent="0.2">
      <c r="O53429" s="223"/>
    </row>
    <row r="53430" spans="15:15" x14ac:dyDescent="0.2">
      <c r="O53430" s="223"/>
    </row>
    <row r="53431" spans="15:15" x14ac:dyDescent="0.2">
      <c r="O53431" s="223"/>
    </row>
    <row r="53432" spans="15:15" x14ac:dyDescent="0.2">
      <c r="O53432" s="223"/>
    </row>
    <row r="53433" spans="15:15" x14ac:dyDescent="0.2">
      <c r="O53433" s="223"/>
    </row>
    <row r="53434" spans="15:15" x14ac:dyDescent="0.2">
      <c r="O53434" s="223"/>
    </row>
    <row r="53435" spans="15:15" x14ac:dyDescent="0.2">
      <c r="O53435" s="223"/>
    </row>
    <row r="53436" spans="15:15" x14ac:dyDescent="0.2">
      <c r="O53436" s="223"/>
    </row>
    <row r="53437" spans="15:15" x14ac:dyDescent="0.2">
      <c r="O53437" s="223"/>
    </row>
    <row r="53438" spans="15:15" x14ac:dyDescent="0.2">
      <c r="O53438" s="223"/>
    </row>
    <row r="53439" spans="15:15" x14ac:dyDescent="0.2">
      <c r="O53439" s="223"/>
    </row>
    <row r="53440" spans="15:15" x14ac:dyDescent="0.2">
      <c r="O53440" s="223"/>
    </row>
    <row r="53441" spans="15:15" x14ac:dyDescent="0.2">
      <c r="O53441" s="223"/>
    </row>
    <row r="53442" spans="15:15" x14ac:dyDescent="0.2">
      <c r="O53442" s="223"/>
    </row>
    <row r="53443" spans="15:15" x14ac:dyDescent="0.2">
      <c r="O53443" s="223"/>
    </row>
    <row r="53444" spans="15:15" x14ac:dyDescent="0.2">
      <c r="O53444" s="223"/>
    </row>
    <row r="53445" spans="15:15" x14ac:dyDescent="0.2">
      <c r="O53445" s="223"/>
    </row>
    <row r="53446" spans="15:15" x14ac:dyDescent="0.2">
      <c r="O53446" s="223"/>
    </row>
    <row r="53447" spans="15:15" x14ac:dyDescent="0.2">
      <c r="O53447" s="223"/>
    </row>
    <row r="53448" spans="15:15" x14ac:dyDescent="0.2">
      <c r="O53448" s="223"/>
    </row>
    <row r="53449" spans="15:15" x14ac:dyDescent="0.2">
      <c r="O53449" s="223"/>
    </row>
    <row r="53450" spans="15:15" x14ac:dyDescent="0.2">
      <c r="O53450" s="223"/>
    </row>
    <row r="53451" spans="15:15" x14ac:dyDescent="0.2">
      <c r="O53451" s="223"/>
    </row>
    <row r="53452" spans="15:15" x14ac:dyDescent="0.2">
      <c r="O53452" s="223"/>
    </row>
    <row r="53453" spans="15:15" x14ac:dyDescent="0.2">
      <c r="O53453" s="223"/>
    </row>
    <row r="53454" spans="15:15" x14ac:dyDescent="0.2">
      <c r="O53454" s="223"/>
    </row>
    <row r="53455" spans="15:15" x14ac:dyDescent="0.2">
      <c r="O53455" s="223"/>
    </row>
    <row r="53456" spans="15:15" x14ac:dyDescent="0.2">
      <c r="O53456" s="223"/>
    </row>
    <row r="53457" spans="15:15" x14ac:dyDescent="0.2">
      <c r="O53457" s="223"/>
    </row>
    <row r="53458" spans="15:15" x14ac:dyDescent="0.2">
      <c r="O53458" s="223"/>
    </row>
    <row r="53459" spans="15:15" x14ac:dyDescent="0.2">
      <c r="O53459" s="223"/>
    </row>
    <row r="53460" spans="15:15" x14ac:dyDescent="0.2">
      <c r="O53460" s="223"/>
    </row>
    <row r="53461" spans="15:15" x14ac:dyDescent="0.2">
      <c r="O53461" s="223"/>
    </row>
    <row r="53462" spans="15:15" x14ac:dyDescent="0.2">
      <c r="O53462" s="223"/>
    </row>
    <row r="53463" spans="15:15" x14ac:dyDescent="0.2">
      <c r="O53463" s="223"/>
    </row>
    <row r="53464" spans="15:15" x14ac:dyDescent="0.2">
      <c r="O53464" s="223"/>
    </row>
    <row r="53465" spans="15:15" x14ac:dyDescent="0.2">
      <c r="O53465" s="223"/>
    </row>
    <row r="53466" spans="15:15" x14ac:dyDescent="0.2">
      <c r="O53466" s="223"/>
    </row>
    <row r="53467" spans="15:15" x14ac:dyDescent="0.2">
      <c r="O53467" s="223"/>
    </row>
    <row r="53468" spans="15:15" x14ac:dyDescent="0.2">
      <c r="O53468" s="223"/>
    </row>
    <row r="53469" spans="15:15" x14ac:dyDescent="0.2">
      <c r="O53469" s="223"/>
    </row>
    <row r="53470" spans="15:15" x14ac:dyDescent="0.2">
      <c r="O53470" s="223"/>
    </row>
    <row r="53471" spans="15:15" x14ac:dyDescent="0.2">
      <c r="O53471" s="223"/>
    </row>
    <row r="53472" spans="15:15" x14ac:dyDescent="0.2">
      <c r="O53472" s="223"/>
    </row>
    <row r="53473" spans="15:15" x14ac:dyDescent="0.2">
      <c r="O53473" s="223"/>
    </row>
    <row r="53474" spans="15:15" x14ac:dyDescent="0.2">
      <c r="O53474" s="223"/>
    </row>
    <row r="53475" spans="15:15" x14ac:dyDescent="0.2">
      <c r="O53475" s="223"/>
    </row>
    <row r="53476" spans="15:15" x14ac:dyDescent="0.2">
      <c r="O53476" s="223"/>
    </row>
    <row r="53477" spans="15:15" x14ac:dyDescent="0.2">
      <c r="O53477" s="223"/>
    </row>
    <row r="53478" spans="15:15" x14ac:dyDescent="0.2">
      <c r="O53478" s="223"/>
    </row>
    <row r="53479" spans="15:15" x14ac:dyDescent="0.2">
      <c r="O53479" s="223"/>
    </row>
    <row r="53480" spans="15:15" x14ac:dyDescent="0.2">
      <c r="O53480" s="223"/>
    </row>
    <row r="53481" spans="15:15" x14ac:dyDescent="0.2">
      <c r="O53481" s="223"/>
    </row>
    <row r="53482" spans="15:15" x14ac:dyDescent="0.2">
      <c r="O53482" s="223"/>
    </row>
    <row r="53483" spans="15:15" x14ac:dyDescent="0.2">
      <c r="O53483" s="223"/>
    </row>
    <row r="53484" spans="15:15" x14ac:dyDescent="0.2">
      <c r="O53484" s="223"/>
    </row>
    <row r="53485" spans="15:15" x14ac:dyDescent="0.2">
      <c r="O53485" s="223"/>
    </row>
    <row r="53486" spans="15:15" x14ac:dyDescent="0.2">
      <c r="O53486" s="223"/>
    </row>
    <row r="53487" spans="15:15" x14ac:dyDescent="0.2">
      <c r="O53487" s="223"/>
    </row>
    <row r="53488" spans="15:15" x14ac:dyDescent="0.2">
      <c r="O53488" s="223"/>
    </row>
    <row r="53489" spans="15:15" x14ac:dyDescent="0.2">
      <c r="O53489" s="223"/>
    </row>
    <row r="53490" spans="15:15" x14ac:dyDescent="0.2">
      <c r="O53490" s="223"/>
    </row>
    <row r="53491" spans="15:15" x14ac:dyDescent="0.2">
      <c r="O53491" s="223"/>
    </row>
    <row r="53492" spans="15:15" x14ac:dyDescent="0.2">
      <c r="O53492" s="223"/>
    </row>
    <row r="53493" spans="15:15" x14ac:dyDescent="0.2">
      <c r="O53493" s="223"/>
    </row>
    <row r="53494" spans="15:15" x14ac:dyDescent="0.2">
      <c r="O53494" s="223"/>
    </row>
    <row r="53495" spans="15:15" x14ac:dyDescent="0.2">
      <c r="O53495" s="223"/>
    </row>
    <row r="53496" spans="15:15" x14ac:dyDescent="0.2">
      <c r="O53496" s="223"/>
    </row>
    <row r="53497" spans="15:15" x14ac:dyDescent="0.2">
      <c r="O53497" s="223"/>
    </row>
    <row r="53498" spans="15:15" x14ac:dyDescent="0.2">
      <c r="O53498" s="223"/>
    </row>
    <row r="53499" spans="15:15" x14ac:dyDescent="0.2">
      <c r="O53499" s="223"/>
    </row>
    <row r="53500" spans="15:15" x14ac:dyDescent="0.2">
      <c r="O53500" s="223"/>
    </row>
    <row r="53501" spans="15:15" x14ac:dyDescent="0.2">
      <c r="O53501" s="223"/>
    </row>
    <row r="53502" spans="15:15" x14ac:dyDescent="0.2">
      <c r="O53502" s="223"/>
    </row>
    <row r="53503" spans="15:15" x14ac:dyDescent="0.2">
      <c r="O53503" s="223"/>
    </row>
    <row r="53504" spans="15:15" x14ac:dyDescent="0.2">
      <c r="O53504" s="223"/>
    </row>
    <row r="53505" spans="15:15" x14ac:dyDescent="0.2">
      <c r="O53505" s="223"/>
    </row>
    <row r="53506" spans="15:15" x14ac:dyDescent="0.2">
      <c r="O53506" s="223"/>
    </row>
    <row r="53507" spans="15:15" x14ac:dyDescent="0.2">
      <c r="O53507" s="223"/>
    </row>
    <row r="53508" spans="15:15" x14ac:dyDescent="0.2">
      <c r="O53508" s="223"/>
    </row>
    <row r="53509" spans="15:15" x14ac:dyDescent="0.2">
      <c r="O53509" s="223"/>
    </row>
    <row r="53510" spans="15:15" x14ac:dyDescent="0.2">
      <c r="O53510" s="223"/>
    </row>
    <row r="53511" spans="15:15" x14ac:dyDescent="0.2">
      <c r="O53511" s="223"/>
    </row>
    <row r="53512" spans="15:15" x14ac:dyDescent="0.2">
      <c r="O53512" s="223"/>
    </row>
    <row r="53513" spans="15:15" x14ac:dyDescent="0.2">
      <c r="O53513" s="223"/>
    </row>
    <row r="53514" spans="15:15" x14ac:dyDescent="0.2">
      <c r="O53514" s="223"/>
    </row>
    <row r="53515" spans="15:15" x14ac:dyDescent="0.2">
      <c r="O53515" s="223"/>
    </row>
    <row r="53516" spans="15:15" x14ac:dyDescent="0.2">
      <c r="O53516" s="223"/>
    </row>
    <row r="53517" spans="15:15" x14ac:dyDescent="0.2">
      <c r="O53517" s="223"/>
    </row>
    <row r="53518" spans="15:15" x14ac:dyDescent="0.2">
      <c r="O53518" s="223"/>
    </row>
    <row r="53519" spans="15:15" x14ac:dyDescent="0.2">
      <c r="O53519" s="223"/>
    </row>
    <row r="53520" spans="15:15" x14ac:dyDescent="0.2">
      <c r="O53520" s="223"/>
    </row>
    <row r="53521" spans="15:15" x14ac:dyDescent="0.2">
      <c r="O53521" s="223"/>
    </row>
    <row r="53522" spans="15:15" x14ac:dyDescent="0.2">
      <c r="O53522" s="223"/>
    </row>
    <row r="53523" spans="15:15" x14ac:dyDescent="0.2">
      <c r="O53523" s="223"/>
    </row>
    <row r="53524" spans="15:15" x14ac:dyDescent="0.2">
      <c r="O53524" s="223"/>
    </row>
    <row r="53525" spans="15:15" x14ac:dyDescent="0.2">
      <c r="O53525" s="223"/>
    </row>
    <row r="53526" spans="15:15" x14ac:dyDescent="0.2">
      <c r="O53526" s="223"/>
    </row>
    <row r="53527" spans="15:15" x14ac:dyDescent="0.2">
      <c r="O53527" s="223"/>
    </row>
    <row r="53528" spans="15:15" x14ac:dyDescent="0.2">
      <c r="O53528" s="223"/>
    </row>
    <row r="53529" spans="15:15" x14ac:dyDescent="0.2">
      <c r="O53529" s="223"/>
    </row>
    <row r="53530" spans="15:15" x14ac:dyDescent="0.2">
      <c r="O53530" s="223"/>
    </row>
    <row r="53531" spans="15:15" x14ac:dyDescent="0.2">
      <c r="O53531" s="223"/>
    </row>
    <row r="53532" spans="15:15" x14ac:dyDescent="0.2">
      <c r="O53532" s="223"/>
    </row>
    <row r="53533" spans="15:15" x14ac:dyDescent="0.2">
      <c r="O53533" s="223"/>
    </row>
    <row r="53534" spans="15:15" x14ac:dyDescent="0.2">
      <c r="O53534" s="223"/>
    </row>
    <row r="53535" spans="15:15" x14ac:dyDescent="0.2">
      <c r="O53535" s="223"/>
    </row>
    <row r="53536" spans="15:15" x14ac:dyDescent="0.2">
      <c r="O53536" s="223"/>
    </row>
    <row r="53537" spans="15:15" x14ac:dyDescent="0.2">
      <c r="O53537" s="223"/>
    </row>
    <row r="53538" spans="15:15" x14ac:dyDescent="0.2">
      <c r="O53538" s="223"/>
    </row>
    <row r="53539" spans="15:15" x14ac:dyDescent="0.2">
      <c r="O53539" s="223"/>
    </row>
    <row r="53540" spans="15:15" x14ac:dyDescent="0.2">
      <c r="O53540" s="223"/>
    </row>
    <row r="53541" spans="15:15" x14ac:dyDescent="0.2">
      <c r="O53541" s="223"/>
    </row>
    <row r="53542" spans="15:15" x14ac:dyDescent="0.2">
      <c r="O53542" s="223"/>
    </row>
    <row r="53543" spans="15:15" x14ac:dyDescent="0.2">
      <c r="O53543" s="223"/>
    </row>
    <row r="53544" spans="15:15" x14ac:dyDescent="0.2">
      <c r="O53544" s="223"/>
    </row>
    <row r="53545" spans="15:15" x14ac:dyDescent="0.2">
      <c r="O53545" s="223"/>
    </row>
    <row r="53546" spans="15:15" x14ac:dyDescent="0.2">
      <c r="O53546" s="223"/>
    </row>
    <row r="53547" spans="15:15" x14ac:dyDescent="0.2">
      <c r="O53547" s="223"/>
    </row>
    <row r="53548" spans="15:15" x14ac:dyDescent="0.2">
      <c r="O53548" s="223"/>
    </row>
    <row r="53549" spans="15:15" x14ac:dyDescent="0.2">
      <c r="O53549" s="223"/>
    </row>
    <row r="53550" spans="15:15" x14ac:dyDescent="0.2">
      <c r="O53550" s="223"/>
    </row>
    <row r="53551" spans="15:15" x14ac:dyDescent="0.2">
      <c r="O53551" s="223"/>
    </row>
    <row r="53552" spans="15:15" x14ac:dyDescent="0.2">
      <c r="O53552" s="223"/>
    </row>
    <row r="53553" spans="15:15" x14ac:dyDescent="0.2">
      <c r="O53553" s="223"/>
    </row>
    <row r="53554" spans="15:15" x14ac:dyDescent="0.2">
      <c r="O53554" s="223"/>
    </row>
    <row r="53555" spans="15:15" x14ac:dyDescent="0.2">
      <c r="O53555" s="223"/>
    </row>
    <row r="53556" spans="15:15" x14ac:dyDescent="0.2">
      <c r="O53556" s="223"/>
    </row>
    <row r="53557" spans="15:15" x14ac:dyDescent="0.2">
      <c r="O53557" s="223"/>
    </row>
    <row r="53558" spans="15:15" x14ac:dyDescent="0.2">
      <c r="O53558" s="223"/>
    </row>
    <row r="53559" spans="15:15" x14ac:dyDescent="0.2">
      <c r="O53559" s="223"/>
    </row>
    <row r="53560" spans="15:15" x14ac:dyDescent="0.2">
      <c r="O53560" s="223"/>
    </row>
    <row r="53561" spans="15:15" x14ac:dyDescent="0.2">
      <c r="O53561" s="223"/>
    </row>
    <row r="53562" spans="15:15" x14ac:dyDescent="0.2">
      <c r="O53562" s="223"/>
    </row>
    <row r="53563" spans="15:15" x14ac:dyDescent="0.2">
      <c r="O53563" s="223"/>
    </row>
    <row r="53564" spans="15:15" x14ac:dyDescent="0.2">
      <c r="O53564" s="223"/>
    </row>
    <row r="53565" spans="15:15" x14ac:dyDescent="0.2">
      <c r="O53565" s="223"/>
    </row>
    <row r="53566" spans="15:15" x14ac:dyDescent="0.2">
      <c r="O53566" s="223"/>
    </row>
    <row r="53567" spans="15:15" x14ac:dyDescent="0.2">
      <c r="O53567" s="223"/>
    </row>
    <row r="53568" spans="15:15" x14ac:dyDescent="0.2">
      <c r="O53568" s="223"/>
    </row>
    <row r="53569" spans="15:15" x14ac:dyDescent="0.2">
      <c r="O53569" s="223"/>
    </row>
    <row r="53570" spans="15:15" x14ac:dyDescent="0.2">
      <c r="O53570" s="223"/>
    </row>
    <row r="53571" spans="15:15" x14ac:dyDescent="0.2">
      <c r="O53571" s="223"/>
    </row>
    <row r="53572" spans="15:15" x14ac:dyDescent="0.2">
      <c r="O53572" s="223"/>
    </row>
    <row r="53573" spans="15:15" x14ac:dyDescent="0.2">
      <c r="O53573" s="223"/>
    </row>
    <row r="53574" spans="15:15" x14ac:dyDescent="0.2">
      <c r="O53574" s="223"/>
    </row>
    <row r="53575" spans="15:15" x14ac:dyDescent="0.2">
      <c r="O53575" s="223"/>
    </row>
    <row r="53576" spans="15:15" x14ac:dyDescent="0.2">
      <c r="O53576" s="223"/>
    </row>
    <row r="53577" spans="15:15" x14ac:dyDescent="0.2">
      <c r="O53577" s="223"/>
    </row>
    <row r="53578" spans="15:15" x14ac:dyDescent="0.2">
      <c r="O53578" s="223"/>
    </row>
    <row r="53579" spans="15:15" x14ac:dyDescent="0.2">
      <c r="O53579" s="223"/>
    </row>
    <row r="53580" spans="15:15" x14ac:dyDescent="0.2">
      <c r="O53580" s="223"/>
    </row>
    <row r="53581" spans="15:15" x14ac:dyDescent="0.2">
      <c r="O53581" s="223"/>
    </row>
    <row r="53582" spans="15:15" x14ac:dyDescent="0.2">
      <c r="O53582" s="223"/>
    </row>
    <row r="53583" spans="15:15" x14ac:dyDescent="0.2">
      <c r="O53583" s="223"/>
    </row>
    <row r="53584" spans="15:15" x14ac:dyDescent="0.2">
      <c r="O53584" s="223"/>
    </row>
    <row r="53585" spans="15:15" x14ac:dyDescent="0.2">
      <c r="O53585" s="223"/>
    </row>
    <row r="53586" spans="15:15" x14ac:dyDescent="0.2">
      <c r="O53586" s="223"/>
    </row>
    <row r="53587" spans="15:15" x14ac:dyDescent="0.2">
      <c r="O53587" s="223"/>
    </row>
    <row r="53588" spans="15:15" x14ac:dyDescent="0.2">
      <c r="O53588" s="223"/>
    </row>
    <row r="53589" spans="15:15" x14ac:dyDescent="0.2">
      <c r="O53589" s="223"/>
    </row>
    <row r="53590" spans="15:15" x14ac:dyDescent="0.2">
      <c r="O53590" s="223"/>
    </row>
    <row r="53591" spans="15:15" x14ac:dyDescent="0.2">
      <c r="O53591" s="223"/>
    </row>
    <row r="53592" spans="15:15" x14ac:dyDescent="0.2">
      <c r="O53592" s="223"/>
    </row>
    <row r="53593" spans="15:15" x14ac:dyDescent="0.2">
      <c r="O53593" s="223"/>
    </row>
    <row r="53594" spans="15:15" x14ac:dyDescent="0.2">
      <c r="O53594" s="223"/>
    </row>
    <row r="53595" spans="15:15" x14ac:dyDescent="0.2">
      <c r="O53595" s="223"/>
    </row>
    <row r="53596" spans="15:15" x14ac:dyDescent="0.2">
      <c r="O53596" s="223"/>
    </row>
    <row r="53597" spans="15:15" x14ac:dyDescent="0.2">
      <c r="O53597" s="223"/>
    </row>
    <row r="53598" spans="15:15" x14ac:dyDescent="0.2">
      <c r="O53598" s="223"/>
    </row>
    <row r="53599" spans="15:15" x14ac:dyDescent="0.2">
      <c r="O53599" s="223"/>
    </row>
    <row r="53600" spans="15:15" x14ac:dyDescent="0.2">
      <c r="O53600" s="223"/>
    </row>
    <row r="53601" spans="15:15" x14ac:dyDescent="0.2">
      <c r="O53601" s="223"/>
    </row>
    <row r="53602" spans="15:15" x14ac:dyDescent="0.2">
      <c r="O53602" s="223"/>
    </row>
    <row r="53603" spans="15:15" x14ac:dyDescent="0.2">
      <c r="O53603" s="223"/>
    </row>
    <row r="53604" spans="15:15" x14ac:dyDescent="0.2">
      <c r="O53604" s="223"/>
    </row>
    <row r="53605" spans="15:15" x14ac:dyDescent="0.2">
      <c r="O53605" s="223"/>
    </row>
    <row r="53606" spans="15:15" x14ac:dyDescent="0.2">
      <c r="O53606" s="223"/>
    </row>
    <row r="53607" spans="15:15" x14ac:dyDescent="0.2">
      <c r="O53607" s="223"/>
    </row>
    <row r="53608" spans="15:15" x14ac:dyDescent="0.2">
      <c r="O53608" s="223"/>
    </row>
    <row r="53609" spans="15:15" x14ac:dyDescent="0.2">
      <c r="O53609" s="223"/>
    </row>
    <row r="53610" spans="15:15" x14ac:dyDescent="0.2">
      <c r="O53610" s="223"/>
    </row>
    <row r="53611" spans="15:15" x14ac:dyDescent="0.2">
      <c r="O53611" s="223"/>
    </row>
    <row r="53612" spans="15:15" x14ac:dyDescent="0.2">
      <c r="O53612" s="223"/>
    </row>
    <row r="53613" spans="15:15" x14ac:dyDescent="0.2">
      <c r="O53613" s="223"/>
    </row>
    <row r="53614" spans="15:15" x14ac:dyDescent="0.2">
      <c r="O53614" s="223"/>
    </row>
    <row r="53615" spans="15:15" x14ac:dyDescent="0.2">
      <c r="O53615" s="223"/>
    </row>
    <row r="53616" spans="15:15" x14ac:dyDescent="0.2">
      <c r="O53616" s="223"/>
    </row>
    <row r="53617" spans="15:15" x14ac:dyDescent="0.2">
      <c r="O53617" s="223"/>
    </row>
    <row r="53618" spans="15:15" x14ac:dyDescent="0.2">
      <c r="O53618" s="223"/>
    </row>
    <row r="53619" spans="15:15" x14ac:dyDescent="0.2">
      <c r="O53619" s="223"/>
    </row>
    <row r="53620" spans="15:15" x14ac:dyDescent="0.2">
      <c r="O53620" s="223"/>
    </row>
    <row r="53621" spans="15:15" x14ac:dyDescent="0.2">
      <c r="O53621" s="223"/>
    </row>
    <row r="53622" spans="15:15" x14ac:dyDescent="0.2">
      <c r="O53622" s="223"/>
    </row>
    <row r="53623" spans="15:15" x14ac:dyDescent="0.2">
      <c r="O53623" s="223"/>
    </row>
    <row r="53624" spans="15:15" x14ac:dyDescent="0.2">
      <c r="O53624" s="223"/>
    </row>
    <row r="53625" spans="15:15" x14ac:dyDescent="0.2">
      <c r="O53625" s="223"/>
    </row>
    <row r="53626" spans="15:15" x14ac:dyDescent="0.2">
      <c r="O53626" s="223"/>
    </row>
    <row r="53627" spans="15:15" x14ac:dyDescent="0.2">
      <c r="O53627" s="223"/>
    </row>
    <row r="53628" spans="15:15" x14ac:dyDescent="0.2">
      <c r="O53628" s="223"/>
    </row>
    <row r="53629" spans="15:15" x14ac:dyDescent="0.2">
      <c r="O53629" s="223"/>
    </row>
    <row r="53630" spans="15:15" x14ac:dyDescent="0.2">
      <c r="O53630" s="223"/>
    </row>
    <row r="53631" spans="15:15" x14ac:dyDescent="0.2">
      <c r="O53631" s="223"/>
    </row>
    <row r="53632" spans="15:15" x14ac:dyDescent="0.2">
      <c r="O53632" s="223"/>
    </row>
    <row r="53633" spans="15:15" x14ac:dyDescent="0.2">
      <c r="O53633" s="223"/>
    </row>
    <row r="53634" spans="15:15" x14ac:dyDescent="0.2">
      <c r="O53634" s="223"/>
    </row>
    <row r="53635" spans="15:15" x14ac:dyDescent="0.2">
      <c r="O53635" s="223"/>
    </row>
    <row r="53636" spans="15:15" x14ac:dyDescent="0.2">
      <c r="O53636" s="223"/>
    </row>
    <row r="53637" spans="15:15" x14ac:dyDescent="0.2">
      <c r="O53637" s="223"/>
    </row>
    <row r="53638" spans="15:15" x14ac:dyDescent="0.2">
      <c r="O53638" s="223"/>
    </row>
    <row r="53639" spans="15:15" x14ac:dyDescent="0.2">
      <c r="O53639" s="223"/>
    </row>
    <row r="53640" spans="15:15" x14ac:dyDescent="0.2">
      <c r="O53640" s="223"/>
    </row>
    <row r="53641" spans="15:15" x14ac:dyDescent="0.2">
      <c r="O53641" s="223"/>
    </row>
    <row r="53642" spans="15:15" x14ac:dyDescent="0.2">
      <c r="O53642" s="223"/>
    </row>
    <row r="53643" spans="15:15" x14ac:dyDescent="0.2">
      <c r="O53643" s="223"/>
    </row>
    <row r="53644" spans="15:15" x14ac:dyDescent="0.2">
      <c r="O53644" s="223"/>
    </row>
    <row r="53645" spans="15:15" x14ac:dyDescent="0.2">
      <c r="O53645" s="223"/>
    </row>
    <row r="53646" spans="15:15" x14ac:dyDescent="0.2">
      <c r="O53646" s="223"/>
    </row>
    <row r="53647" spans="15:15" x14ac:dyDescent="0.2">
      <c r="O53647" s="223"/>
    </row>
    <row r="53648" spans="15:15" x14ac:dyDescent="0.2">
      <c r="O53648" s="223"/>
    </row>
    <row r="53649" spans="15:15" x14ac:dyDescent="0.2">
      <c r="O53649" s="223"/>
    </row>
    <row r="53650" spans="15:15" x14ac:dyDescent="0.2">
      <c r="O53650" s="223"/>
    </row>
    <row r="53651" spans="15:15" x14ac:dyDescent="0.2">
      <c r="O53651" s="223"/>
    </row>
    <row r="53652" spans="15:15" x14ac:dyDescent="0.2">
      <c r="O53652" s="223"/>
    </row>
    <row r="53653" spans="15:15" x14ac:dyDescent="0.2">
      <c r="O53653" s="223"/>
    </row>
    <row r="53654" spans="15:15" x14ac:dyDescent="0.2">
      <c r="O53654" s="223"/>
    </row>
    <row r="53655" spans="15:15" x14ac:dyDescent="0.2">
      <c r="O53655" s="223"/>
    </row>
    <row r="53656" spans="15:15" x14ac:dyDescent="0.2">
      <c r="O53656" s="223"/>
    </row>
    <row r="53657" spans="15:15" x14ac:dyDescent="0.2">
      <c r="O53657" s="223"/>
    </row>
    <row r="53658" spans="15:15" x14ac:dyDescent="0.2">
      <c r="O53658" s="223"/>
    </row>
    <row r="53659" spans="15:15" x14ac:dyDescent="0.2">
      <c r="O53659" s="223"/>
    </row>
    <row r="53660" spans="15:15" x14ac:dyDescent="0.2">
      <c r="O53660" s="223"/>
    </row>
    <row r="53661" spans="15:15" x14ac:dyDescent="0.2">
      <c r="O53661" s="223"/>
    </row>
    <row r="53662" spans="15:15" x14ac:dyDescent="0.2">
      <c r="O53662" s="223"/>
    </row>
    <row r="53663" spans="15:15" x14ac:dyDescent="0.2">
      <c r="O53663" s="223"/>
    </row>
    <row r="53664" spans="15:15" x14ac:dyDescent="0.2">
      <c r="O53664" s="223"/>
    </row>
    <row r="53665" spans="15:15" x14ac:dyDescent="0.2">
      <c r="O53665" s="223"/>
    </row>
    <row r="53666" spans="15:15" x14ac:dyDescent="0.2">
      <c r="O53666" s="223"/>
    </row>
    <row r="53667" spans="15:15" x14ac:dyDescent="0.2">
      <c r="O53667" s="223"/>
    </row>
    <row r="53668" spans="15:15" x14ac:dyDescent="0.2">
      <c r="O53668" s="223"/>
    </row>
    <row r="53669" spans="15:15" x14ac:dyDescent="0.2">
      <c r="O53669" s="223"/>
    </row>
    <row r="53670" spans="15:15" x14ac:dyDescent="0.2">
      <c r="O53670" s="223"/>
    </row>
    <row r="53671" spans="15:15" x14ac:dyDescent="0.2">
      <c r="O53671" s="223"/>
    </row>
    <row r="53672" spans="15:15" x14ac:dyDescent="0.2">
      <c r="O53672" s="223"/>
    </row>
    <row r="53673" spans="15:15" x14ac:dyDescent="0.2">
      <c r="O53673" s="223"/>
    </row>
    <row r="53674" spans="15:15" x14ac:dyDescent="0.2">
      <c r="O53674" s="223"/>
    </row>
    <row r="53675" spans="15:15" x14ac:dyDescent="0.2">
      <c r="O53675" s="223"/>
    </row>
    <row r="53676" spans="15:15" x14ac:dyDescent="0.2">
      <c r="O53676" s="223"/>
    </row>
    <row r="53677" spans="15:15" x14ac:dyDescent="0.2">
      <c r="O53677" s="223"/>
    </row>
    <row r="53678" spans="15:15" x14ac:dyDescent="0.2">
      <c r="O53678" s="223"/>
    </row>
    <row r="53679" spans="15:15" x14ac:dyDescent="0.2">
      <c r="O53679" s="223"/>
    </row>
    <row r="53680" spans="15:15" x14ac:dyDescent="0.2">
      <c r="O53680" s="223"/>
    </row>
    <row r="53681" spans="15:15" x14ac:dyDescent="0.2">
      <c r="O53681" s="223"/>
    </row>
    <row r="53682" spans="15:15" x14ac:dyDescent="0.2">
      <c r="O53682" s="223"/>
    </row>
    <row r="53683" spans="15:15" x14ac:dyDescent="0.2">
      <c r="O53683" s="223"/>
    </row>
    <row r="53684" spans="15:15" x14ac:dyDescent="0.2">
      <c r="O53684" s="223"/>
    </row>
    <row r="53685" spans="15:15" x14ac:dyDescent="0.2">
      <c r="O53685" s="223"/>
    </row>
    <row r="53686" spans="15:15" x14ac:dyDescent="0.2">
      <c r="O53686" s="223"/>
    </row>
    <row r="53687" spans="15:15" x14ac:dyDescent="0.2">
      <c r="O53687" s="223"/>
    </row>
    <row r="53688" spans="15:15" x14ac:dyDescent="0.2">
      <c r="O53688" s="223"/>
    </row>
    <row r="53689" spans="15:15" x14ac:dyDescent="0.2">
      <c r="O53689" s="223"/>
    </row>
    <row r="53690" spans="15:15" x14ac:dyDescent="0.2">
      <c r="O53690" s="223"/>
    </row>
    <row r="53691" spans="15:15" x14ac:dyDescent="0.2">
      <c r="O53691" s="223"/>
    </row>
    <row r="53692" spans="15:15" x14ac:dyDescent="0.2">
      <c r="O53692" s="223"/>
    </row>
    <row r="53693" spans="15:15" x14ac:dyDescent="0.2">
      <c r="O53693" s="223"/>
    </row>
    <row r="53694" spans="15:15" x14ac:dyDescent="0.2">
      <c r="O53694" s="223"/>
    </row>
    <row r="53695" spans="15:15" x14ac:dyDescent="0.2">
      <c r="O53695" s="223"/>
    </row>
    <row r="53696" spans="15:15" x14ac:dyDescent="0.2">
      <c r="O53696" s="223"/>
    </row>
    <row r="53697" spans="15:15" x14ac:dyDescent="0.2">
      <c r="O53697" s="223"/>
    </row>
    <row r="53698" spans="15:15" x14ac:dyDescent="0.2">
      <c r="O53698" s="223"/>
    </row>
    <row r="53699" spans="15:15" x14ac:dyDescent="0.2">
      <c r="O53699" s="223"/>
    </row>
    <row r="53700" spans="15:15" x14ac:dyDescent="0.2">
      <c r="O53700" s="223"/>
    </row>
    <row r="53701" spans="15:15" x14ac:dyDescent="0.2">
      <c r="O53701" s="223"/>
    </row>
    <row r="53702" spans="15:15" x14ac:dyDescent="0.2">
      <c r="O53702" s="223"/>
    </row>
    <row r="53703" spans="15:15" x14ac:dyDescent="0.2">
      <c r="O53703" s="223"/>
    </row>
    <row r="53704" spans="15:15" x14ac:dyDescent="0.2">
      <c r="O53704" s="223"/>
    </row>
    <row r="53705" spans="15:15" x14ac:dyDescent="0.2">
      <c r="O53705" s="223"/>
    </row>
    <row r="53706" spans="15:15" x14ac:dyDescent="0.2">
      <c r="O53706" s="223"/>
    </row>
    <row r="53707" spans="15:15" x14ac:dyDescent="0.2">
      <c r="O53707" s="223"/>
    </row>
    <row r="53708" spans="15:15" x14ac:dyDescent="0.2">
      <c r="O53708" s="223"/>
    </row>
    <row r="53709" spans="15:15" x14ac:dyDescent="0.2">
      <c r="O53709" s="223"/>
    </row>
    <row r="53710" spans="15:15" x14ac:dyDescent="0.2">
      <c r="O53710" s="223"/>
    </row>
    <row r="53711" spans="15:15" x14ac:dyDescent="0.2">
      <c r="O53711" s="223"/>
    </row>
    <row r="53712" spans="15:15" x14ac:dyDescent="0.2">
      <c r="O53712" s="223"/>
    </row>
    <row r="53713" spans="15:15" x14ac:dyDescent="0.2">
      <c r="O53713" s="223"/>
    </row>
    <row r="53714" spans="15:15" x14ac:dyDescent="0.2">
      <c r="O53714" s="223"/>
    </row>
    <row r="53715" spans="15:15" x14ac:dyDescent="0.2">
      <c r="O53715" s="223"/>
    </row>
    <row r="53716" spans="15:15" x14ac:dyDescent="0.2">
      <c r="O53716" s="223"/>
    </row>
    <row r="53717" spans="15:15" x14ac:dyDescent="0.2">
      <c r="O53717" s="223"/>
    </row>
    <row r="53718" spans="15:15" x14ac:dyDescent="0.2">
      <c r="O53718" s="223"/>
    </row>
    <row r="53719" spans="15:15" x14ac:dyDescent="0.2">
      <c r="O53719" s="223"/>
    </row>
    <row r="53720" spans="15:15" x14ac:dyDescent="0.2">
      <c r="O53720" s="223"/>
    </row>
    <row r="53721" spans="15:15" x14ac:dyDescent="0.2">
      <c r="O53721" s="223"/>
    </row>
    <row r="53722" spans="15:15" x14ac:dyDescent="0.2">
      <c r="O53722" s="223"/>
    </row>
    <row r="53723" spans="15:15" x14ac:dyDescent="0.2">
      <c r="O53723" s="223"/>
    </row>
    <row r="53724" spans="15:15" x14ac:dyDescent="0.2">
      <c r="O53724" s="223"/>
    </row>
    <row r="53725" spans="15:15" x14ac:dyDescent="0.2">
      <c r="O53725" s="223"/>
    </row>
    <row r="53726" spans="15:15" x14ac:dyDescent="0.2">
      <c r="O53726" s="223"/>
    </row>
    <row r="53727" spans="15:15" x14ac:dyDescent="0.2">
      <c r="O53727" s="223"/>
    </row>
    <row r="53728" spans="15:15" x14ac:dyDescent="0.2">
      <c r="O53728" s="223"/>
    </row>
    <row r="53729" spans="15:15" x14ac:dyDescent="0.2">
      <c r="O53729" s="223"/>
    </row>
    <row r="53730" spans="15:15" x14ac:dyDescent="0.2">
      <c r="O53730" s="223"/>
    </row>
    <row r="53731" spans="15:15" x14ac:dyDescent="0.2">
      <c r="O53731" s="223"/>
    </row>
    <row r="53732" spans="15:15" x14ac:dyDescent="0.2">
      <c r="O53732" s="223"/>
    </row>
    <row r="53733" spans="15:15" x14ac:dyDescent="0.2">
      <c r="O53733" s="223"/>
    </row>
    <row r="53734" spans="15:15" x14ac:dyDescent="0.2">
      <c r="O53734" s="223"/>
    </row>
    <row r="53735" spans="15:15" x14ac:dyDescent="0.2">
      <c r="O53735" s="223"/>
    </row>
    <row r="53736" spans="15:15" x14ac:dyDescent="0.2">
      <c r="O53736" s="223"/>
    </row>
    <row r="53737" spans="15:15" x14ac:dyDescent="0.2">
      <c r="O53737" s="223"/>
    </row>
    <row r="53738" spans="15:15" x14ac:dyDescent="0.2">
      <c r="O53738" s="223"/>
    </row>
    <row r="53739" spans="15:15" x14ac:dyDescent="0.2">
      <c r="O53739" s="223"/>
    </row>
    <row r="53740" spans="15:15" x14ac:dyDescent="0.2">
      <c r="O53740" s="223"/>
    </row>
    <row r="53741" spans="15:15" x14ac:dyDescent="0.2">
      <c r="O53741" s="223"/>
    </row>
    <row r="53742" spans="15:15" x14ac:dyDescent="0.2">
      <c r="O53742" s="223"/>
    </row>
    <row r="53743" spans="15:15" x14ac:dyDescent="0.2">
      <c r="O53743" s="223"/>
    </row>
    <row r="53744" spans="15:15" x14ac:dyDescent="0.2">
      <c r="O53744" s="223"/>
    </row>
    <row r="53745" spans="15:15" x14ac:dyDescent="0.2">
      <c r="O53745" s="223"/>
    </row>
    <row r="53746" spans="15:15" x14ac:dyDescent="0.2">
      <c r="O53746" s="223"/>
    </row>
    <row r="53747" spans="15:15" x14ac:dyDescent="0.2">
      <c r="O53747" s="223"/>
    </row>
    <row r="53748" spans="15:15" x14ac:dyDescent="0.2">
      <c r="O53748" s="223"/>
    </row>
    <row r="53749" spans="15:15" x14ac:dyDescent="0.2">
      <c r="O53749" s="223"/>
    </row>
    <row r="53750" spans="15:15" x14ac:dyDescent="0.2">
      <c r="O53750" s="223"/>
    </row>
    <row r="53751" spans="15:15" x14ac:dyDescent="0.2">
      <c r="O53751" s="223"/>
    </row>
    <row r="53752" spans="15:15" x14ac:dyDescent="0.2">
      <c r="O53752" s="223"/>
    </row>
    <row r="53753" spans="15:15" x14ac:dyDescent="0.2">
      <c r="O53753" s="223"/>
    </row>
    <row r="53754" spans="15:15" x14ac:dyDescent="0.2">
      <c r="O53754" s="223"/>
    </row>
    <row r="53755" spans="15:15" x14ac:dyDescent="0.2">
      <c r="O53755" s="223"/>
    </row>
    <row r="53756" spans="15:15" x14ac:dyDescent="0.2">
      <c r="O53756" s="223"/>
    </row>
    <row r="53757" spans="15:15" x14ac:dyDescent="0.2">
      <c r="O53757" s="223"/>
    </row>
    <row r="53758" spans="15:15" x14ac:dyDescent="0.2">
      <c r="O53758" s="223"/>
    </row>
    <row r="53759" spans="15:15" x14ac:dyDescent="0.2">
      <c r="O53759" s="223"/>
    </row>
    <row r="53760" spans="15:15" x14ac:dyDescent="0.2">
      <c r="O53760" s="223"/>
    </row>
    <row r="53761" spans="15:15" x14ac:dyDescent="0.2">
      <c r="O53761" s="223"/>
    </row>
    <row r="53762" spans="15:15" x14ac:dyDescent="0.2">
      <c r="O53762" s="223"/>
    </row>
    <row r="53763" spans="15:15" x14ac:dyDescent="0.2">
      <c r="O53763" s="223"/>
    </row>
    <row r="53764" spans="15:15" x14ac:dyDescent="0.2">
      <c r="O53764" s="223"/>
    </row>
    <row r="53765" spans="15:15" x14ac:dyDescent="0.2">
      <c r="O53765" s="223"/>
    </row>
    <row r="53766" spans="15:15" x14ac:dyDescent="0.2">
      <c r="O53766" s="223"/>
    </row>
    <row r="53767" spans="15:15" x14ac:dyDescent="0.2">
      <c r="O53767" s="223"/>
    </row>
    <row r="53768" spans="15:15" x14ac:dyDescent="0.2">
      <c r="O53768" s="223"/>
    </row>
    <row r="53769" spans="15:15" x14ac:dyDescent="0.2">
      <c r="O53769" s="223"/>
    </row>
    <row r="53770" spans="15:15" x14ac:dyDescent="0.2">
      <c r="O53770" s="223"/>
    </row>
    <row r="53771" spans="15:15" x14ac:dyDescent="0.2">
      <c r="O53771" s="223"/>
    </row>
    <row r="53772" spans="15:15" x14ac:dyDescent="0.2">
      <c r="O53772" s="223"/>
    </row>
    <row r="53773" spans="15:15" x14ac:dyDescent="0.2">
      <c r="O53773" s="223"/>
    </row>
    <row r="53774" spans="15:15" x14ac:dyDescent="0.2">
      <c r="O53774" s="223"/>
    </row>
    <row r="53775" spans="15:15" x14ac:dyDescent="0.2">
      <c r="O53775" s="223"/>
    </row>
    <row r="53776" spans="15:15" x14ac:dyDescent="0.2">
      <c r="O53776" s="223"/>
    </row>
    <row r="53777" spans="15:15" x14ac:dyDescent="0.2">
      <c r="O53777" s="223"/>
    </row>
    <row r="53778" spans="15:15" x14ac:dyDescent="0.2">
      <c r="O53778" s="223"/>
    </row>
    <row r="53779" spans="15:15" x14ac:dyDescent="0.2">
      <c r="O53779" s="223"/>
    </row>
    <row r="53780" spans="15:15" x14ac:dyDescent="0.2">
      <c r="O53780" s="223"/>
    </row>
    <row r="53781" spans="15:15" x14ac:dyDescent="0.2">
      <c r="O53781" s="223"/>
    </row>
    <row r="53782" spans="15:15" x14ac:dyDescent="0.2">
      <c r="O53782" s="223"/>
    </row>
    <row r="53783" spans="15:15" x14ac:dyDescent="0.2">
      <c r="O53783" s="223"/>
    </row>
    <row r="53784" spans="15:15" x14ac:dyDescent="0.2">
      <c r="O53784" s="223"/>
    </row>
    <row r="53785" spans="15:15" x14ac:dyDescent="0.2">
      <c r="O53785" s="223"/>
    </row>
    <row r="53786" spans="15:15" x14ac:dyDescent="0.2">
      <c r="O53786" s="223"/>
    </row>
    <row r="53787" spans="15:15" x14ac:dyDescent="0.2">
      <c r="O53787" s="223"/>
    </row>
    <row r="53788" spans="15:15" x14ac:dyDescent="0.2">
      <c r="O53788" s="223"/>
    </row>
    <row r="53789" spans="15:15" x14ac:dyDescent="0.2">
      <c r="O53789" s="223"/>
    </row>
    <row r="53790" spans="15:15" x14ac:dyDescent="0.2">
      <c r="O53790" s="223"/>
    </row>
    <row r="53791" spans="15:15" x14ac:dyDescent="0.2">
      <c r="O53791" s="223"/>
    </row>
    <row r="53792" spans="15:15" x14ac:dyDescent="0.2">
      <c r="O53792" s="223"/>
    </row>
    <row r="53793" spans="15:15" x14ac:dyDescent="0.2">
      <c r="O53793" s="223"/>
    </row>
    <row r="53794" spans="15:15" x14ac:dyDescent="0.2">
      <c r="O53794" s="223"/>
    </row>
    <row r="53795" spans="15:15" x14ac:dyDescent="0.2">
      <c r="O53795" s="223"/>
    </row>
    <row r="53796" spans="15:15" x14ac:dyDescent="0.2">
      <c r="O53796" s="223"/>
    </row>
    <row r="53797" spans="15:15" x14ac:dyDescent="0.2">
      <c r="O53797" s="223"/>
    </row>
    <row r="53798" spans="15:15" x14ac:dyDescent="0.2">
      <c r="O53798" s="223"/>
    </row>
    <row r="53799" spans="15:15" x14ac:dyDescent="0.2">
      <c r="O53799" s="223"/>
    </row>
    <row r="53800" spans="15:15" x14ac:dyDescent="0.2">
      <c r="O53800" s="223"/>
    </row>
    <row r="53801" spans="15:15" x14ac:dyDescent="0.2">
      <c r="O53801" s="223"/>
    </row>
    <row r="53802" spans="15:15" x14ac:dyDescent="0.2">
      <c r="O53802" s="223"/>
    </row>
    <row r="53803" spans="15:15" x14ac:dyDescent="0.2">
      <c r="O53803" s="223"/>
    </row>
    <row r="53804" spans="15:15" x14ac:dyDescent="0.2">
      <c r="O53804" s="223"/>
    </row>
    <row r="53805" spans="15:15" x14ac:dyDescent="0.2">
      <c r="O53805" s="223"/>
    </row>
    <row r="53806" spans="15:15" x14ac:dyDescent="0.2">
      <c r="O53806" s="223"/>
    </row>
    <row r="53807" spans="15:15" x14ac:dyDescent="0.2">
      <c r="O53807" s="223"/>
    </row>
    <row r="53808" spans="15:15" x14ac:dyDescent="0.2">
      <c r="O53808" s="223"/>
    </row>
    <row r="53809" spans="15:15" x14ac:dyDescent="0.2">
      <c r="O53809" s="223"/>
    </row>
    <row r="53810" spans="15:15" x14ac:dyDescent="0.2">
      <c r="O53810" s="223"/>
    </row>
    <row r="53811" spans="15:15" x14ac:dyDescent="0.2">
      <c r="O53811" s="223"/>
    </row>
    <row r="53812" spans="15:15" x14ac:dyDescent="0.2">
      <c r="O53812" s="223"/>
    </row>
    <row r="53813" spans="15:15" x14ac:dyDescent="0.2">
      <c r="O53813" s="223"/>
    </row>
    <row r="53814" spans="15:15" x14ac:dyDescent="0.2">
      <c r="O53814" s="223"/>
    </row>
    <row r="53815" spans="15:15" x14ac:dyDescent="0.2">
      <c r="O53815" s="223"/>
    </row>
    <row r="53816" spans="15:15" x14ac:dyDescent="0.2">
      <c r="O53816" s="223"/>
    </row>
    <row r="53817" spans="15:15" x14ac:dyDescent="0.2">
      <c r="O53817" s="223"/>
    </row>
    <row r="53818" spans="15:15" x14ac:dyDescent="0.2">
      <c r="O53818" s="223"/>
    </row>
    <row r="53819" spans="15:15" x14ac:dyDescent="0.2">
      <c r="O53819" s="223"/>
    </row>
    <row r="53820" spans="15:15" x14ac:dyDescent="0.2">
      <c r="O53820" s="223"/>
    </row>
    <row r="53821" spans="15:15" x14ac:dyDescent="0.2">
      <c r="O53821" s="223"/>
    </row>
    <row r="53822" spans="15:15" x14ac:dyDescent="0.2">
      <c r="O53822" s="223"/>
    </row>
    <row r="53823" spans="15:15" x14ac:dyDescent="0.2">
      <c r="O53823" s="223"/>
    </row>
    <row r="53824" spans="15:15" x14ac:dyDescent="0.2">
      <c r="O53824" s="223"/>
    </row>
    <row r="53825" spans="15:15" x14ac:dyDescent="0.2">
      <c r="O53825" s="223"/>
    </row>
    <row r="53826" spans="15:15" x14ac:dyDescent="0.2">
      <c r="O53826" s="223"/>
    </row>
    <row r="53827" spans="15:15" x14ac:dyDescent="0.2">
      <c r="O53827" s="223"/>
    </row>
    <row r="53828" spans="15:15" x14ac:dyDescent="0.2">
      <c r="O53828" s="223"/>
    </row>
    <row r="53829" spans="15:15" x14ac:dyDescent="0.2">
      <c r="O53829" s="223"/>
    </row>
    <row r="53830" spans="15:15" x14ac:dyDescent="0.2">
      <c r="O53830" s="223"/>
    </row>
    <row r="53831" spans="15:15" x14ac:dyDescent="0.2">
      <c r="O53831" s="223"/>
    </row>
    <row r="53832" spans="15:15" x14ac:dyDescent="0.2">
      <c r="O53832" s="223"/>
    </row>
    <row r="53833" spans="15:15" x14ac:dyDescent="0.2">
      <c r="O53833" s="223"/>
    </row>
    <row r="53834" spans="15:15" x14ac:dyDescent="0.2">
      <c r="O53834" s="223"/>
    </row>
    <row r="53835" spans="15:15" x14ac:dyDescent="0.2">
      <c r="O53835" s="223"/>
    </row>
    <row r="53836" spans="15:15" x14ac:dyDescent="0.2">
      <c r="O53836" s="223"/>
    </row>
    <row r="53837" spans="15:15" x14ac:dyDescent="0.2">
      <c r="O53837" s="223"/>
    </row>
    <row r="53838" spans="15:15" x14ac:dyDescent="0.2">
      <c r="O53838" s="223"/>
    </row>
    <row r="53839" spans="15:15" x14ac:dyDescent="0.2">
      <c r="O53839" s="223"/>
    </row>
    <row r="53840" spans="15:15" x14ac:dyDescent="0.2">
      <c r="O53840" s="223"/>
    </row>
    <row r="53841" spans="15:15" x14ac:dyDescent="0.2">
      <c r="O53841" s="223"/>
    </row>
    <row r="53842" spans="15:15" x14ac:dyDescent="0.2">
      <c r="O53842" s="223"/>
    </row>
    <row r="53843" spans="15:15" x14ac:dyDescent="0.2">
      <c r="O53843" s="223"/>
    </row>
    <row r="53844" spans="15:15" x14ac:dyDescent="0.2">
      <c r="O53844" s="223"/>
    </row>
    <row r="53845" spans="15:15" x14ac:dyDescent="0.2">
      <c r="O53845" s="223"/>
    </row>
    <row r="53846" spans="15:15" x14ac:dyDescent="0.2">
      <c r="O53846" s="223"/>
    </row>
    <row r="53847" spans="15:15" x14ac:dyDescent="0.2">
      <c r="O53847" s="223"/>
    </row>
    <row r="53848" spans="15:15" x14ac:dyDescent="0.2">
      <c r="O53848" s="223"/>
    </row>
    <row r="53849" spans="15:15" x14ac:dyDescent="0.2">
      <c r="O53849" s="223"/>
    </row>
    <row r="53850" spans="15:15" x14ac:dyDescent="0.2">
      <c r="O53850" s="223"/>
    </row>
    <row r="53851" spans="15:15" x14ac:dyDescent="0.2">
      <c r="O53851" s="223"/>
    </row>
    <row r="53852" spans="15:15" x14ac:dyDescent="0.2">
      <c r="O53852" s="223"/>
    </row>
    <row r="53853" spans="15:15" x14ac:dyDescent="0.2">
      <c r="O53853" s="223"/>
    </row>
    <row r="53854" spans="15:15" x14ac:dyDescent="0.2">
      <c r="O53854" s="223"/>
    </row>
    <row r="53855" spans="15:15" x14ac:dyDescent="0.2">
      <c r="O53855" s="223"/>
    </row>
    <row r="53856" spans="15:15" x14ac:dyDescent="0.2">
      <c r="O53856" s="223"/>
    </row>
    <row r="53857" spans="15:15" x14ac:dyDescent="0.2">
      <c r="O53857" s="223"/>
    </row>
    <row r="53858" spans="15:15" x14ac:dyDescent="0.2">
      <c r="O53858" s="223"/>
    </row>
    <row r="53859" spans="15:15" x14ac:dyDescent="0.2">
      <c r="O53859" s="223"/>
    </row>
    <row r="53860" spans="15:15" x14ac:dyDescent="0.2">
      <c r="O53860" s="223"/>
    </row>
    <row r="53861" spans="15:15" x14ac:dyDescent="0.2">
      <c r="O53861" s="223"/>
    </row>
    <row r="53862" spans="15:15" x14ac:dyDescent="0.2">
      <c r="O53862" s="223"/>
    </row>
    <row r="53863" spans="15:15" x14ac:dyDescent="0.2">
      <c r="O53863" s="223"/>
    </row>
    <row r="53864" spans="15:15" x14ac:dyDescent="0.2">
      <c r="O53864" s="223"/>
    </row>
    <row r="53865" spans="15:15" x14ac:dyDescent="0.2">
      <c r="O53865" s="223"/>
    </row>
    <row r="53866" spans="15:15" x14ac:dyDescent="0.2">
      <c r="O53866" s="223"/>
    </row>
    <row r="53867" spans="15:15" x14ac:dyDescent="0.2">
      <c r="O53867" s="223"/>
    </row>
    <row r="53868" spans="15:15" x14ac:dyDescent="0.2">
      <c r="O53868" s="223"/>
    </row>
    <row r="53869" spans="15:15" x14ac:dyDescent="0.2">
      <c r="O53869" s="223"/>
    </row>
    <row r="53870" spans="15:15" x14ac:dyDescent="0.2">
      <c r="O53870" s="223"/>
    </row>
    <row r="53871" spans="15:15" x14ac:dyDescent="0.2">
      <c r="O53871" s="223"/>
    </row>
    <row r="53872" spans="15:15" x14ac:dyDescent="0.2">
      <c r="O53872" s="223"/>
    </row>
    <row r="53873" spans="15:15" x14ac:dyDescent="0.2">
      <c r="O53873" s="223"/>
    </row>
    <row r="53874" spans="15:15" x14ac:dyDescent="0.2">
      <c r="O53874" s="223"/>
    </row>
    <row r="53875" spans="15:15" x14ac:dyDescent="0.2">
      <c r="O53875" s="223"/>
    </row>
    <row r="53876" spans="15:15" x14ac:dyDescent="0.2">
      <c r="O53876" s="223"/>
    </row>
    <row r="53877" spans="15:15" x14ac:dyDescent="0.2">
      <c r="O53877" s="223"/>
    </row>
    <row r="53878" spans="15:15" x14ac:dyDescent="0.2">
      <c r="O53878" s="223"/>
    </row>
    <row r="53879" spans="15:15" x14ac:dyDescent="0.2">
      <c r="O53879" s="223"/>
    </row>
    <row r="53880" spans="15:15" x14ac:dyDescent="0.2">
      <c r="O53880" s="223"/>
    </row>
    <row r="53881" spans="15:15" x14ac:dyDescent="0.2">
      <c r="O53881" s="223"/>
    </row>
    <row r="53882" spans="15:15" x14ac:dyDescent="0.2">
      <c r="O53882" s="223"/>
    </row>
    <row r="53883" spans="15:15" x14ac:dyDescent="0.2">
      <c r="O53883" s="223"/>
    </row>
    <row r="53884" spans="15:15" x14ac:dyDescent="0.2">
      <c r="O53884" s="223"/>
    </row>
    <row r="53885" spans="15:15" x14ac:dyDescent="0.2">
      <c r="O53885" s="223"/>
    </row>
    <row r="53886" spans="15:15" x14ac:dyDescent="0.2">
      <c r="O53886" s="223"/>
    </row>
    <row r="53887" spans="15:15" x14ac:dyDescent="0.2">
      <c r="O53887" s="223"/>
    </row>
    <row r="53888" spans="15:15" x14ac:dyDescent="0.2">
      <c r="O53888" s="223"/>
    </row>
    <row r="53889" spans="15:15" x14ac:dyDescent="0.2">
      <c r="O53889" s="223"/>
    </row>
    <row r="53890" spans="15:15" x14ac:dyDescent="0.2">
      <c r="O53890" s="223"/>
    </row>
    <row r="53891" spans="15:15" x14ac:dyDescent="0.2">
      <c r="O53891" s="223"/>
    </row>
    <row r="53892" spans="15:15" x14ac:dyDescent="0.2">
      <c r="O53892" s="223"/>
    </row>
    <row r="53893" spans="15:15" x14ac:dyDescent="0.2">
      <c r="O53893" s="223"/>
    </row>
    <row r="53894" spans="15:15" x14ac:dyDescent="0.2">
      <c r="O53894" s="223"/>
    </row>
    <row r="53895" spans="15:15" x14ac:dyDescent="0.2">
      <c r="O53895" s="223"/>
    </row>
    <row r="53896" spans="15:15" x14ac:dyDescent="0.2">
      <c r="O53896" s="223"/>
    </row>
    <row r="53897" spans="15:15" x14ac:dyDescent="0.2">
      <c r="O53897" s="223"/>
    </row>
    <row r="53898" spans="15:15" x14ac:dyDescent="0.2">
      <c r="O53898" s="223"/>
    </row>
    <row r="53899" spans="15:15" x14ac:dyDescent="0.2">
      <c r="O53899" s="223"/>
    </row>
    <row r="53900" spans="15:15" x14ac:dyDescent="0.2">
      <c r="O53900" s="223"/>
    </row>
    <row r="53901" spans="15:15" x14ac:dyDescent="0.2">
      <c r="O53901" s="223"/>
    </row>
    <row r="53902" spans="15:15" x14ac:dyDescent="0.2">
      <c r="O53902" s="223"/>
    </row>
    <row r="53903" spans="15:15" x14ac:dyDescent="0.2">
      <c r="O53903" s="223"/>
    </row>
    <row r="53904" spans="15:15" x14ac:dyDescent="0.2">
      <c r="O53904" s="223"/>
    </row>
    <row r="53905" spans="15:15" x14ac:dyDescent="0.2">
      <c r="O53905" s="223"/>
    </row>
    <row r="53906" spans="15:15" x14ac:dyDescent="0.2">
      <c r="O53906" s="223"/>
    </row>
    <row r="53907" spans="15:15" x14ac:dyDescent="0.2">
      <c r="O53907" s="223"/>
    </row>
    <row r="53908" spans="15:15" x14ac:dyDescent="0.2">
      <c r="O53908" s="223"/>
    </row>
    <row r="53909" spans="15:15" x14ac:dyDescent="0.2">
      <c r="O53909" s="223"/>
    </row>
    <row r="53910" spans="15:15" x14ac:dyDescent="0.2">
      <c r="O53910" s="223"/>
    </row>
    <row r="53911" spans="15:15" x14ac:dyDescent="0.2">
      <c r="O53911" s="223"/>
    </row>
    <row r="53912" spans="15:15" x14ac:dyDescent="0.2">
      <c r="O53912" s="223"/>
    </row>
    <row r="53913" spans="15:15" x14ac:dyDescent="0.2">
      <c r="O53913" s="223"/>
    </row>
    <row r="53914" spans="15:15" x14ac:dyDescent="0.2">
      <c r="O53914" s="223"/>
    </row>
    <row r="53915" spans="15:15" x14ac:dyDescent="0.2">
      <c r="O53915" s="223"/>
    </row>
    <row r="53916" spans="15:15" x14ac:dyDescent="0.2">
      <c r="O53916" s="223"/>
    </row>
    <row r="53917" spans="15:15" x14ac:dyDescent="0.2">
      <c r="O53917" s="223"/>
    </row>
    <row r="53918" spans="15:15" x14ac:dyDescent="0.2">
      <c r="O53918" s="223"/>
    </row>
    <row r="53919" spans="15:15" x14ac:dyDescent="0.2">
      <c r="O53919" s="223"/>
    </row>
    <row r="53920" spans="15:15" x14ac:dyDescent="0.2">
      <c r="O53920" s="223"/>
    </row>
    <row r="53921" spans="15:15" x14ac:dyDescent="0.2">
      <c r="O53921" s="223"/>
    </row>
    <row r="53922" spans="15:15" x14ac:dyDescent="0.2">
      <c r="O53922" s="223"/>
    </row>
    <row r="53923" spans="15:15" x14ac:dyDescent="0.2">
      <c r="O53923" s="223"/>
    </row>
    <row r="53924" spans="15:15" x14ac:dyDescent="0.2">
      <c r="O53924" s="223"/>
    </row>
    <row r="53925" spans="15:15" x14ac:dyDescent="0.2">
      <c r="O53925" s="223"/>
    </row>
    <row r="53926" spans="15:15" x14ac:dyDescent="0.2">
      <c r="O53926" s="223"/>
    </row>
    <row r="53927" spans="15:15" x14ac:dyDescent="0.2">
      <c r="O53927" s="223"/>
    </row>
    <row r="53928" spans="15:15" x14ac:dyDescent="0.2">
      <c r="O53928" s="223"/>
    </row>
    <row r="53929" spans="15:15" x14ac:dyDescent="0.2">
      <c r="O53929" s="223"/>
    </row>
    <row r="53930" spans="15:15" x14ac:dyDescent="0.2">
      <c r="O53930" s="223"/>
    </row>
    <row r="53931" spans="15:15" x14ac:dyDescent="0.2">
      <c r="O53931" s="223"/>
    </row>
    <row r="53932" spans="15:15" x14ac:dyDescent="0.2">
      <c r="O53932" s="223"/>
    </row>
    <row r="53933" spans="15:15" x14ac:dyDescent="0.2">
      <c r="O53933" s="223"/>
    </row>
    <row r="53934" spans="15:15" x14ac:dyDescent="0.2">
      <c r="O53934" s="223"/>
    </row>
    <row r="53935" spans="15:15" x14ac:dyDescent="0.2">
      <c r="O53935" s="223"/>
    </row>
    <row r="53936" spans="15:15" x14ac:dyDescent="0.2">
      <c r="O53936" s="223"/>
    </row>
    <row r="53937" spans="15:15" x14ac:dyDescent="0.2">
      <c r="O53937" s="223"/>
    </row>
    <row r="53938" spans="15:15" x14ac:dyDescent="0.2">
      <c r="O53938" s="223"/>
    </row>
    <row r="53939" spans="15:15" x14ac:dyDescent="0.2">
      <c r="O53939" s="223"/>
    </row>
    <row r="53940" spans="15:15" x14ac:dyDescent="0.2">
      <c r="O53940" s="223"/>
    </row>
    <row r="53941" spans="15:15" x14ac:dyDescent="0.2">
      <c r="O53941" s="223"/>
    </row>
    <row r="53942" spans="15:15" x14ac:dyDescent="0.2">
      <c r="O53942" s="223"/>
    </row>
    <row r="53943" spans="15:15" x14ac:dyDescent="0.2">
      <c r="O53943" s="223"/>
    </row>
    <row r="53944" spans="15:15" x14ac:dyDescent="0.2">
      <c r="O53944" s="223"/>
    </row>
    <row r="53945" spans="15:15" x14ac:dyDescent="0.2">
      <c r="O53945" s="223"/>
    </row>
    <row r="53946" spans="15:15" x14ac:dyDescent="0.2">
      <c r="O53946" s="223"/>
    </row>
    <row r="53947" spans="15:15" x14ac:dyDescent="0.2">
      <c r="O53947" s="223"/>
    </row>
    <row r="53948" spans="15:15" x14ac:dyDescent="0.2">
      <c r="O53948" s="223"/>
    </row>
    <row r="53949" spans="15:15" x14ac:dyDescent="0.2">
      <c r="O53949" s="223"/>
    </row>
    <row r="53950" spans="15:15" x14ac:dyDescent="0.2">
      <c r="O53950" s="223"/>
    </row>
    <row r="53951" spans="15:15" x14ac:dyDescent="0.2">
      <c r="O53951" s="223"/>
    </row>
    <row r="53952" spans="15:15" x14ac:dyDescent="0.2">
      <c r="O53952" s="223"/>
    </row>
    <row r="53953" spans="15:15" x14ac:dyDescent="0.2">
      <c r="O53953" s="223"/>
    </row>
    <row r="53954" spans="15:15" x14ac:dyDescent="0.2">
      <c r="O53954" s="223"/>
    </row>
    <row r="53955" spans="15:15" x14ac:dyDescent="0.2">
      <c r="O53955" s="223"/>
    </row>
    <row r="53956" spans="15:15" x14ac:dyDescent="0.2">
      <c r="O53956" s="223"/>
    </row>
    <row r="53957" spans="15:15" x14ac:dyDescent="0.2">
      <c r="O53957" s="223"/>
    </row>
    <row r="53958" spans="15:15" x14ac:dyDescent="0.2">
      <c r="O53958" s="223"/>
    </row>
    <row r="53959" spans="15:15" x14ac:dyDescent="0.2">
      <c r="O53959" s="223"/>
    </row>
    <row r="53960" spans="15:15" x14ac:dyDescent="0.2">
      <c r="O53960" s="223"/>
    </row>
    <row r="53961" spans="15:15" x14ac:dyDescent="0.2">
      <c r="O53961" s="223"/>
    </row>
    <row r="53962" spans="15:15" x14ac:dyDescent="0.2">
      <c r="O53962" s="223"/>
    </row>
    <row r="53963" spans="15:15" x14ac:dyDescent="0.2">
      <c r="O53963" s="223"/>
    </row>
    <row r="53964" spans="15:15" x14ac:dyDescent="0.2">
      <c r="O53964" s="223"/>
    </row>
    <row r="53965" spans="15:15" x14ac:dyDescent="0.2">
      <c r="O53965" s="223"/>
    </row>
    <row r="53966" spans="15:15" x14ac:dyDescent="0.2">
      <c r="O53966" s="223"/>
    </row>
    <row r="53967" spans="15:15" x14ac:dyDescent="0.2">
      <c r="O53967" s="223"/>
    </row>
    <row r="53968" spans="15:15" x14ac:dyDescent="0.2">
      <c r="O53968" s="223"/>
    </row>
    <row r="53969" spans="15:15" x14ac:dyDescent="0.2">
      <c r="O53969" s="223"/>
    </row>
    <row r="53970" spans="15:15" x14ac:dyDescent="0.2">
      <c r="O53970" s="223"/>
    </row>
    <row r="53971" spans="15:15" x14ac:dyDescent="0.2">
      <c r="O53971" s="223"/>
    </row>
    <row r="53972" spans="15:15" x14ac:dyDescent="0.2">
      <c r="O53972" s="223"/>
    </row>
    <row r="53973" spans="15:15" x14ac:dyDescent="0.2">
      <c r="O53973" s="223"/>
    </row>
    <row r="53974" spans="15:15" x14ac:dyDescent="0.2">
      <c r="O53974" s="223"/>
    </row>
    <row r="53975" spans="15:15" x14ac:dyDescent="0.2">
      <c r="O53975" s="223"/>
    </row>
    <row r="53976" spans="15:15" x14ac:dyDescent="0.2">
      <c r="O53976" s="223"/>
    </row>
    <row r="53977" spans="15:15" x14ac:dyDescent="0.2">
      <c r="O53977" s="223"/>
    </row>
    <row r="53978" spans="15:15" x14ac:dyDescent="0.2">
      <c r="O53978" s="223"/>
    </row>
    <row r="53979" spans="15:15" x14ac:dyDescent="0.2">
      <c r="O53979" s="223"/>
    </row>
    <row r="53980" spans="15:15" x14ac:dyDescent="0.2">
      <c r="O53980" s="223"/>
    </row>
    <row r="53981" spans="15:15" x14ac:dyDescent="0.2">
      <c r="O53981" s="223"/>
    </row>
    <row r="53982" spans="15:15" x14ac:dyDescent="0.2">
      <c r="O53982" s="223"/>
    </row>
    <row r="53983" spans="15:15" x14ac:dyDescent="0.2">
      <c r="O53983" s="223"/>
    </row>
    <row r="53984" spans="15:15" x14ac:dyDescent="0.2">
      <c r="O53984" s="223"/>
    </row>
    <row r="53985" spans="15:15" x14ac:dyDescent="0.2">
      <c r="O53985" s="223"/>
    </row>
    <row r="53986" spans="15:15" x14ac:dyDescent="0.2">
      <c r="O53986" s="223"/>
    </row>
    <row r="53987" spans="15:15" x14ac:dyDescent="0.2">
      <c r="O53987" s="223"/>
    </row>
    <row r="53988" spans="15:15" x14ac:dyDescent="0.2">
      <c r="O53988" s="223"/>
    </row>
    <row r="53989" spans="15:15" x14ac:dyDescent="0.2">
      <c r="O53989" s="223"/>
    </row>
    <row r="53990" spans="15:15" x14ac:dyDescent="0.2">
      <c r="O53990" s="223"/>
    </row>
    <row r="53991" spans="15:15" x14ac:dyDescent="0.2">
      <c r="O53991" s="223"/>
    </row>
    <row r="53992" spans="15:15" x14ac:dyDescent="0.2">
      <c r="O53992" s="223"/>
    </row>
    <row r="53993" spans="15:15" x14ac:dyDescent="0.2">
      <c r="O53993" s="223"/>
    </row>
    <row r="53994" spans="15:15" x14ac:dyDescent="0.2">
      <c r="O53994" s="223"/>
    </row>
    <row r="53995" spans="15:15" x14ac:dyDescent="0.2">
      <c r="O53995" s="223"/>
    </row>
    <row r="53996" spans="15:15" x14ac:dyDescent="0.2">
      <c r="O53996" s="223"/>
    </row>
    <row r="53997" spans="15:15" x14ac:dyDescent="0.2">
      <c r="O53997" s="223"/>
    </row>
    <row r="53998" spans="15:15" x14ac:dyDescent="0.2">
      <c r="O53998" s="223"/>
    </row>
    <row r="53999" spans="15:15" x14ac:dyDescent="0.2">
      <c r="O53999" s="223"/>
    </row>
    <row r="54000" spans="15:15" x14ac:dyDescent="0.2">
      <c r="O54000" s="223"/>
    </row>
    <row r="54001" spans="15:15" x14ac:dyDescent="0.2">
      <c r="O54001" s="223"/>
    </row>
    <row r="54002" spans="15:15" x14ac:dyDescent="0.2">
      <c r="O54002" s="223"/>
    </row>
    <row r="54003" spans="15:15" x14ac:dyDescent="0.2">
      <c r="O54003" s="223"/>
    </row>
    <row r="54004" spans="15:15" x14ac:dyDescent="0.2">
      <c r="O54004" s="223"/>
    </row>
    <row r="54005" spans="15:15" x14ac:dyDescent="0.2">
      <c r="O54005" s="223"/>
    </row>
    <row r="54006" spans="15:15" x14ac:dyDescent="0.2">
      <c r="O54006" s="223"/>
    </row>
    <row r="54007" spans="15:15" x14ac:dyDescent="0.2">
      <c r="O54007" s="223"/>
    </row>
    <row r="54008" spans="15:15" x14ac:dyDescent="0.2">
      <c r="O54008" s="223"/>
    </row>
    <row r="54009" spans="15:15" x14ac:dyDescent="0.2">
      <c r="O54009" s="223"/>
    </row>
    <row r="54010" spans="15:15" x14ac:dyDescent="0.2">
      <c r="O54010" s="223"/>
    </row>
    <row r="54011" spans="15:15" x14ac:dyDescent="0.2">
      <c r="O54011" s="223"/>
    </row>
    <row r="54012" spans="15:15" x14ac:dyDescent="0.2">
      <c r="O54012" s="223"/>
    </row>
    <row r="54013" spans="15:15" x14ac:dyDescent="0.2">
      <c r="O54013" s="223"/>
    </row>
    <row r="54014" spans="15:15" x14ac:dyDescent="0.2">
      <c r="O54014" s="223"/>
    </row>
    <row r="54015" spans="15:15" x14ac:dyDescent="0.2">
      <c r="O54015" s="223"/>
    </row>
    <row r="54016" spans="15:15" x14ac:dyDescent="0.2">
      <c r="O54016" s="223"/>
    </row>
    <row r="54017" spans="15:15" x14ac:dyDescent="0.2">
      <c r="O54017" s="223"/>
    </row>
    <row r="54018" spans="15:15" x14ac:dyDescent="0.2">
      <c r="O54018" s="223"/>
    </row>
    <row r="54019" spans="15:15" x14ac:dyDescent="0.2">
      <c r="O54019" s="223"/>
    </row>
    <row r="54020" spans="15:15" x14ac:dyDescent="0.2">
      <c r="O54020" s="223"/>
    </row>
    <row r="54021" spans="15:15" x14ac:dyDescent="0.2">
      <c r="O54021" s="223"/>
    </row>
    <row r="54022" spans="15:15" x14ac:dyDescent="0.2">
      <c r="O54022" s="223"/>
    </row>
    <row r="54023" spans="15:15" x14ac:dyDescent="0.2">
      <c r="O54023" s="223"/>
    </row>
    <row r="54024" spans="15:15" x14ac:dyDescent="0.2">
      <c r="O54024" s="223"/>
    </row>
    <row r="54025" spans="15:15" x14ac:dyDescent="0.2">
      <c r="O54025" s="223"/>
    </row>
    <row r="54026" spans="15:15" x14ac:dyDescent="0.2">
      <c r="O54026" s="223"/>
    </row>
    <row r="54027" spans="15:15" x14ac:dyDescent="0.2">
      <c r="O54027" s="223"/>
    </row>
    <row r="54028" spans="15:15" x14ac:dyDescent="0.2">
      <c r="O54028" s="223"/>
    </row>
    <row r="54029" spans="15:15" x14ac:dyDescent="0.2">
      <c r="O54029" s="223"/>
    </row>
    <row r="54030" spans="15:15" x14ac:dyDescent="0.2">
      <c r="O54030" s="223"/>
    </row>
    <row r="54031" spans="15:15" x14ac:dyDescent="0.2">
      <c r="O54031" s="223"/>
    </row>
    <row r="54032" spans="15:15" x14ac:dyDescent="0.2">
      <c r="O54032" s="223"/>
    </row>
    <row r="54033" spans="15:15" x14ac:dyDescent="0.2">
      <c r="O54033" s="223"/>
    </row>
    <row r="54034" spans="15:15" x14ac:dyDescent="0.2">
      <c r="O54034" s="223"/>
    </row>
    <row r="54035" spans="15:15" x14ac:dyDescent="0.2">
      <c r="O54035" s="223"/>
    </row>
    <row r="54036" spans="15:15" x14ac:dyDescent="0.2">
      <c r="O54036" s="223"/>
    </row>
    <row r="54037" spans="15:15" x14ac:dyDescent="0.2">
      <c r="O54037" s="223"/>
    </row>
    <row r="54038" spans="15:15" x14ac:dyDescent="0.2">
      <c r="O54038" s="223"/>
    </row>
    <row r="54039" spans="15:15" x14ac:dyDescent="0.2">
      <c r="O54039" s="223"/>
    </row>
    <row r="54040" spans="15:15" x14ac:dyDescent="0.2">
      <c r="O54040" s="223"/>
    </row>
    <row r="54041" spans="15:15" x14ac:dyDescent="0.2">
      <c r="O54041" s="223"/>
    </row>
    <row r="54042" spans="15:15" x14ac:dyDescent="0.2">
      <c r="O54042" s="223"/>
    </row>
    <row r="54043" spans="15:15" x14ac:dyDescent="0.2">
      <c r="O54043" s="223"/>
    </row>
    <row r="54044" spans="15:15" x14ac:dyDescent="0.2">
      <c r="O54044" s="223"/>
    </row>
    <row r="54045" spans="15:15" x14ac:dyDescent="0.2">
      <c r="O54045" s="223"/>
    </row>
    <row r="54046" spans="15:15" x14ac:dyDescent="0.2">
      <c r="O54046" s="223"/>
    </row>
    <row r="54047" spans="15:15" x14ac:dyDescent="0.2">
      <c r="O54047" s="223"/>
    </row>
    <row r="54048" spans="15:15" x14ac:dyDescent="0.2">
      <c r="O54048" s="223"/>
    </row>
    <row r="54049" spans="15:15" x14ac:dyDescent="0.2">
      <c r="O54049" s="223"/>
    </row>
    <row r="54050" spans="15:15" x14ac:dyDescent="0.2">
      <c r="O54050" s="223"/>
    </row>
    <row r="54051" spans="15:15" x14ac:dyDescent="0.2">
      <c r="O54051" s="223"/>
    </row>
    <row r="54052" spans="15:15" x14ac:dyDescent="0.2">
      <c r="O54052" s="223"/>
    </row>
    <row r="54053" spans="15:15" x14ac:dyDescent="0.2">
      <c r="O54053" s="223"/>
    </row>
    <row r="54054" spans="15:15" x14ac:dyDescent="0.2">
      <c r="O54054" s="223"/>
    </row>
    <row r="54055" spans="15:15" x14ac:dyDescent="0.2">
      <c r="O54055" s="223"/>
    </row>
    <row r="54056" spans="15:15" x14ac:dyDescent="0.2">
      <c r="O54056" s="223"/>
    </row>
    <row r="54057" spans="15:15" x14ac:dyDescent="0.2">
      <c r="O54057" s="223"/>
    </row>
    <row r="54058" spans="15:15" x14ac:dyDescent="0.2">
      <c r="O54058" s="223"/>
    </row>
    <row r="54059" spans="15:15" x14ac:dyDescent="0.2">
      <c r="O54059" s="223"/>
    </row>
    <row r="54060" spans="15:15" x14ac:dyDescent="0.2">
      <c r="O54060" s="223"/>
    </row>
    <row r="54061" spans="15:15" x14ac:dyDescent="0.2">
      <c r="O54061" s="223"/>
    </row>
    <row r="54062" spans="15:15" x14ac:dyDescent="0.2">
      <c r="O54062" s="223"/>
    </row>
    <row r="54063" spans="15:15" x14ac:dyDescent="0.2">
      <c r="O54063" s="223"/>
    </row>
    <row r="54064" spans="15:15" x14ac:dyDescent="0.2">
      <c r="O54064" s="223"/>
    </row>
    <row r="54065" spans="15:15" x14ac:dyDescent="0.2">
      <c r="O54065" s="223"/>
    </row>
    <row r="54066" spans="15:15" x14ac:dyDescent="0.2">
      <c r="O54066" s="223"/>
    </row>
    <row r="54067" spans="15:15" x14ac:dyDescent="0.2">
      <c r="O54067" s="223"/>
    </row>
    <row r="54068" spans="15:15" x14ac:dyDescent="0.2">
      <c r="O54068" s="223"/>
    </row>
    <row r="54069" spans="15:15" x14ac:dyDescent="0.2">
      <c r="O54069" s="223"/>
    </row>
    <row r="54070" spans="15:15" x14ac:dyDescent="0.2">
      <c r="O54070" s="223"/>
    </row>
    <row r="54071" spans="15:15" x14ac:dyDescent="0.2">
      <c r="O54071" s="223"/>
    </row>
    <row r="54072" spans="15:15" x14ac:dyDescent="0.2">
      <c r="O54072" s="223"/>
    </row>
    <row r="54073" spans="15:15" x14ac:dyDescent="0.2">
      <c r="O54073" s="223"/>
    </row>
    <row r="54074" spans="15:15" x14ac:dyDescent="0.2">
      <c r="O54074" s="223"/>
    </row>
    <row r="54075" spans="15:15" x14ac:dyDescent="0.2">
      <c r="O54075" s="223"/>
    </row>
    <row r="54076" spans="15:15" x14ac:dyDescent="0.2">
      <c r="O54076" s="223"/>
    </row>
    <row r="54077" spans="15:15" x14ac:dyDescent="0.2">
      <c r="O54077" s="223"/>
    </row>
    <row r="54078" spans="15:15" x14ac:dyDescent="0.2">
      <c r="O54078" s="223"/>
    </row>
    <row r="54079" spans="15:15" x14ac:dyDescent="0.2">
      <c r="O54079" s="223"/>
    </row>
    <row r="54080" spans="15:15" x14ac:dyDescent="0.2">
      <c r="O54080" s="223"/>
    </row>
    <row r="54081" spans="15:15" x14ac:dyDescent="0.2">
      <c r="O54081" s="223"/>
    </row>
    <row r="54082" spans="15:15" x14ac:dyDescent="0.2">
      <c r="O54082" s="223"/>
    </row>
    <row r="54083" spans="15:15" x14ac:dyDescent="0.2">
      <c r="O54083" s="223"/>
    </row>
    <row r="54084" spans="15:15" x14ac:dyDescent="0.2">
      <c r="O54084" s="223"/>
    </row>
    <row r="54085" spans="15:15" x14ac:dyDescent="0.2">
      <c r="O54085" s="223"/>
    </row>
    <row r="54086" spans="15:15" x14ac:dyDescent="0.2">
      <c r="O54086" s="223"/>
    </row>
    <row r="54087" spans="15:15" x14ac:dyDescent="0.2">
      <c r="O54087" s="223"/>
    </row>
    <row r="54088" spans="15:15" x14ac:dyDescent="0.2">
      <c r="O54088" s="223"/>
    </row>
    <row r="54089" spans="15:15" x14ac:dyDescent="0.2">
      <c r="O54089" s="223"/>
    </row>
    <row r="54090" spans="15:15" x14ac:dyDescent="0.2">
      <c r="O54090" s="223"/>
    </row>
    <row r="54091" spans="15:15" x14ac:dyDescent="0.2">
      <c r="O54091" s="223"/>
    </row>
    <row r="54092" spans="15:15" x14ac:dyDescent="0.2">
      <c r="O54092" s="223"/>
    </row>
    <row r="54093" spans="15:15" x14ac:dyDescent="0.2">
      <c r="O54093" s="223"/>
    </row>
    <row r="54094" spans="15:15" x14ac:dyDescent="0.2">
      <c r="O54094" s="223"/>
    </row>
    <row r="54095" spans="15:15" x14ac:dyDescent="0.2">
      <c r="O54095" s="223"/>
    </row>
    <row r="54096" spans="15:15" x14ac:dyDescent="0.2">
      <c r="O54096" s="223"/>
    </row>
    <row r="54097" spans="15:15" x14ac:dyDescent="0.2">
      <c r="O54097" s="223"/>
    </row>
    <row r="54098" spans="15:15" x14ac:dyDescent="0.2">
      <c r="O54098" s="223"/>
    </row>
    <row r="54099" spans="15:15" x14ac:dyDescent="0.2">
      <c r="O54099" s="223"/>
    </row>
    <row r="54100" spans="15:15" x14ac:dyDescent="0.2">
      <c r="O54100" s="223"/>
    </row>
    <row r="54101" spans="15:15" x14ac:dyDescent="0.2">
      <c r="O54101" s="223"/>
    </row>
    <row r="54102" spans="15:15" x14ac:dyDescent="0.2">
      <c r="O54102" s="223"/>
    </row>
    <row r="54103" spans="15:15" x14ac:dyDescent="0.2">
      <c r="O54103" s="223"/>
    </row>
    <row r="54104" spans="15:15" x14ac:dyDescent="0.2">
      <c r="O54104" s="223"/>
    </row>
    <row r="54105" spans="15:15" x14ac:dyDescent="0.2">
      <c r="O54105" s="223"/>
    </row>
    <row r="54106" spans="15:15" x14ac:dyDescent="0.2">
      <c r="O54106" s="223"/>
    </row>
    <row r="54107" spans="15:15" x14ac:dyDescent="0.2">
      <c r="O54107" s="223"/>
    </row>
    <row r="54108" spans="15:15" x14ac:dyDescent="0.2">
      <c r="O54108" s="223"/>
    </row>
    <row r="54109" spans="15:15" x14ac:dyDescent="0.2">
      <c r="O54109" s="223"/>
    </row>
    <row r="54110" spans="15:15" x14ac:dyDescent="0.2">
      <c r="O54110" s="223"/>
    </row>
    <row r="54111" spans="15:15" x14ac:dyDescent="0.2">
      <c r="O54111" s="223"/>
    </row>
    <row r="54112" spans="15:15" x14ac:dyDescent="0.2">
      <c r="O54112" s="223"/>
    </row>
    <row r="54113" spans="15:15" x14ac:dyDescent="0.2">
      <c r="O54113" s="223"/>
    </row>
    <row r="54114" spans="15:15" x14ac:dyDescent="0.2">
      <c r="O54114" s="223"/>
    </row>
    <row r="54115" spans="15:15" x14ac:dyDescent="0.2">
      <c r="O54115" s="223"/>
    </row>
    <row r="54116" spans="15:15" x14ac:dyDescent="0.2">
      <c r="O54116" s="223"/>
    </row>
    <row r="54117" spans="15:15" x14ac:dyDescent="0.2">
      <c r="O54117" s="223"/>
    </row>
    <row r="54118" spans="15:15" x14ac:dyDescent="0.2">
      <c r="O54118" s="223"/>
    </row>
    <row r="54119" spans="15:15" x14ac:dyDescent="0.2">
      <c r="O54119" s="223"/>
    </row>
    <row r="54120" spans="15:15" x14ac:dyDescent="0.2">
      <c r="O54120" s="223"/>
    </row>
    <row r="54121" spans="15:15" x14ac:dyDescent="0.2">
      <c r="O54121" s="223"/>
    </row>
    <row r="54122" spans="15:15" x14ac:dyDescent="0.2">
      <c r="O54122" s="223"/>
    </row>
    <row r="54123" spans="15:15" x14ac:dyDescent="0.2">
      <c r="O54123" s="223"/>
    </row>
    <row r="54124" spans="15:15" x14ac:dyDescent="0.2">
      <c r="O54124" s="223"/>
    </row>
    <row r="54125" spans="15:15" x14ac:dyDescent="0.2">
      <c r="O54125" s="223"/>
    </row>
    <row r="54126" spans="15:15" x14ac:dyDescent="0.2">
      <c r="O54126" s="223"/>
    </row>
    <row r="54127" spans="15:15" x14ac:dyDescent="0.2">
      <c r="O54127" s="223"/>
    </row>
    <row r="54128" spans="15:15" x14ac:dyDescent="0.2">
      <c r="O54128" s="223"/>
    </row>
    <row r="54129" spans="15:15" x14ac:dyDescent="0.2">
      <c r="O54129" s="223"/>
    </row>
    <row r="54130" spans="15:15" x14ac:dyDescent="0.2">
      <c r="O54130" s="223"/>
    </row>
    <row r="54131" spans="15:15" x14ac:dyDescent="0.2">
      <c r="O54131" s="223"/>
    </row>
    <row r="54132" spans="15:15" x14ac:dyDescent="0.2">
      <c r="O54132" s="223"/>
    </row>
    <row r="54133" spans="15:15" x14ac:dyDescent="0.2">
      <c r="O54133" s="223"/>
    </row>
    <row r="54134" spans="15:15" x14ac:dyDescent="0.2">
      <c r="O54134" s="223"/>
    </row>
    <row r="54135" spans="15:15" x14ac:dyDescent="0.2">
      <c r="O54135" s="223"/>
    </row>
    <row r="54136" spans="15:15" x14ac:dyDescent="0.2">
      <c r="O54136" s="223"/>
    </row>
    <row r="54137" spans="15:15" x14ac:dyDescent="0.2">
      <c r="O54137" s="223"/>
    </row>
    <row r="54138" spans="15:15" x14ac:dyDescent="0.2">
      <c r="O54138" s="223"/>
    </row>
    <row r="54139" spans="15:15" x14ac:dyDescent="0.2">
      <c r="O54139" s="223"/>
    </row>
    <row r="54140" spans="15:15" x14ac:dyDescent="0.2">
      <c r="O54140" s="223"/>
    </row>
    <row r="54141" spans="15:15" x14ac:dyDescent="0.2">
      <c r="O54141" s="223"/>
    </row>
    <row r="54142" spans="15:15" x14ac:dyDescent="0.2">
      <c r="O54142" s="223"/>
    </row>
    <row r="54143" spans="15:15" x14ac:dyDescent="0.2">
      <c r="O54143" s="223"/>
    </row>
    <row r="54144" spans="15:15" x14ac:dyDescent="0.2">
      <c r="O54144" s="223"/>
    </row>
    <row r="54145" spans="15:15" x14ac:dyDescent="0.2">
      <c r="O54145" s="223"/>
    </row>
    <row r="54146" spans="15:15" x14ac:dyDescent="0.2">
      <c r="O54146" s="223"/>
    </row>
    <row r="54147" spans="15:15" x14ac:dyDescent="0.2">
      <c r="O54147" s="223"/>
    </row>
    <row r="54148" spans="15:15" x14ac:dyDescent="0.2">
      <c r="O54148" s="223"/>
    </row>
    <row r="54149" spans="15:15" x14ac:dyDescent="0.2">
      <c r="O54149" s="223"/>
    </row>
    <row r="54150" spans="15:15" x14ac:dyDescent="0.2">
      <c r="O54150" s="223"/>
    </row>
    <row r="54151" spans="15:15" x14ac:dyDescent="0.2">
      <c r="O54151" s="223"/>
    </row>
    <row r="54152" spans="15:15" x14ac:dyDescent="0.2">
      <c r="O54152" s="223"/>
    </row>
    <row r="54153" spans="15:15" x14ac:dyDescent="0.2">
      <c r="O54153" s="223"/>
    </row>
    <row r="54154" spans="15:15" x14ac:dyDescent="0.2">
      <c r="O54154" s="223"/>
    </row>
    <row r="54155" spans="15:15" x14ac:dyDescent="0.2">
      <c r="O54155" s="223"/>
    </row>
    <row r="54156" spans="15:15" x14ac:dyDescent="0.2">
      <c r="O54156" s="223"/>
    </row>
    <row r="54157" spans="15:15" x14ac:dyDescent="0.2">
      <c r="O54157" s="223"/>
    </row>
    <row r="54158" spans="15:15" x14ac:dyDescent="0.2">
      <c r="O54158" s="223"/>
    </row>
    <row r="54159" spans="15:15" x14ac:dyDescent="0.2">
      <c r="O54159" s="223"/>
    </row>
    <row r="54160" spans="15:15" x14ac:dyDescent="0.2">
      <c r="O54160" s="223"/>
    </row>
    <row r="54161" spans="15:15" x14ac:dyDescent="0.2">
      <c r="O54161" s="223"/>
    </row>
    <row r="54162" spans="15:15" x14ac:dyDescent="0.2">
      <c r="O54162" s="223"/>
    </row>
    <row r="54163" spans="15:15" x14ac:dyDescent="0.2">
      <c r="O54163" s="223"/>
    </row>
    <row r="54164" spans="15:15" x14ac:dyDescent="0.2">
      <c r="O54164" s="223"/>
    </row>
    <row r="54165" spans="15:15" x14ac:dyDescent="0.2">
      <c r="O54165" s="223"/>
    </row>
    <row r="54166" spans="15:15" x14ac:dyDescent="0.2">
      <c r="O54166" s="223"/>
    </row>
    <row r="54167" spans="15:15" x14ac:dyDescent="0.2">
      <c r="O54167" s="223"/>
    </row>
    <row r="54168" spans="15:15" x14ac:dyDescent="0.2">
      <c r="O54168" s="223"/>
    </row>
    <row r="54169" spans="15:15" x14ac:dyDescent="0.2">
      <c r="O54169" s="223"/>
    </row>
    <row r="54170" spans="15:15" x14ac:dyDescent="0.2">
      <c r="O54170" s="223"/>
    </row>
    <row r="54171" spans="15:15" x14ac:dyDescent="0.2">
      <c r="O54171" s="223"/>
    </row>
    <row r="54172" spans="15:15" x14ac:dyDescent="0.2">
      <c r="O54172" s="223"/>
    </row>
    <row r="54173" spans="15:15" x14ac:dyDescent="0.2">
      <c r="O54173" s="223"/>
    </row>
    <row r="54174" spans="15:15" x14ac:dyDescent="0.2">
      <c r="O54174" s="223"/>
    </row>
    <row r="54175" spans="15:15" x14ac:dyDescent="0.2">
      <c r="O54175" s="223"/>
    </row>
    <row r="54176" spans="15:15" x14ac:dyDescent="0.2">
      <c r="O54176" s="223"/>
    </row>
    <row r="54177" spans="15:15" x14ac:dyDescent="0.2">
      <c r="O54177" s="223"/>
    </row>
    <row r="54178" spans="15:15" x14ac:dyDescent="0.2">
      <c r="O54178" s="223"/>
    </row>
    <row r="54179" spans="15:15" x14ac:dyDescent="0.2">
      <c r="O54179" s="223"/>
    </row>
    <row r="54180" spans="15:15" x14ac:dyDescent="0.2">
      <c r="O54180" s="223"/>
    </row>
    <row r="54181" spans="15:15" x14ac:dyDescent="0.2">
      <c r="O54181" s="223"/>
    </row>
    <row r="54182" spans="15:15" x14ac:dyDescent="0.2">
      <c r="O54182" s="223"/>
    </row>
    <row r="54183" spans="15:15" x14ac:dyDescent="0.2">
      <c r="O54183" s="223"/>
    </row>
    <row r="54184" spans="15:15" x14ac:dyDescent="0.2">
      <c r="O54184" s="223"/>
    </row>
    <row r="54185" spans="15:15" x14ac:dyDescent="0.2">
      <c r="O54185" s="223"/>
    </row>
    <row r="54186" spans="15:15" x14ac:dyDescent="0.2">
      <c r="O54186" s="223"/>
    </row>
    <row r="54187" spans="15:15" x14ac:dyDescent="0.2">
      <c r="O54187" s="223"/>
    </row>
    <row r="54188" spans="15:15" x14ac:dyDescent="0.2">
      <c r="O54188" s="223"/>
    </row>
    <row r="54189" spans="15:15" x14ac:dyDescent="0.2">
      <c r="O54189" s="223"/>
    </row>
    <row r="54190" spans="15:15" x14ac:dyDescent="0.2">
      <c r="O54190" s="223"/>
    </row>
    <row r="54191" spans="15:15" x14ac:dyDescent="0.2">
      <c r="O54191" s="223"/>
    </row>
    <row r="54192" spans="15:15" x14ac:dyDescent="0.2">
      <c r="O54192" s="223"/>
    </row>
    <row r="54193" spans="15:15" x14ac:dyDescent="0.2">
      <c r="O54193" s="223"/>
    </row>
    <row r="54194" spans="15:15" x14ac:dyDescent="0.2">
      <c r="O54194" s="223"/>
    </row>
    <row r="54195" spans="15:15" x14ac:dyDescent="0.2">
      <c r="O54195" s="223"/>
    </row>
    <row r="54196" spans="15:15" x14ac:dyDescent="0.2">
      <c r="O54196" s="223"/>
    </row>
    <row r="54197" spans="15:15" x14ac:dyDescent="0.2">
      <c r="O54197" s="223"/>
    </row>
    <row r="54198" spans="15:15" x14ac:dyDescent="0.2">
      <c r="O54198" s="223"/>
    </row>
    <row r="54199" spans="15:15" x14ac:dyDescent="0.2">
      <c r="O54199" s="223"/>
    </row>
    <row r="54200" spans="15:15" x14ac:dyDescent="0.2">
      <c r="O54200" s="223"/>
    </row>
    <row r="54201" spans="15:15" x14ac:dyDescent="0.2">
      <c r="O54201" s="223"/>
    </row>
    <row r="54202" spans="15:15" x14ac:dyDescent="0.2">
      <c r="O54202" s="223"/>
    </row>
    <row r="54203" spans="15:15" x14ac:dyDescent="0.2">
      <c r="O54203" s="223"/>
    </row>
    <row r="54204" spans="15:15" x14ac:dyDescent="0.2">
      <c r="O54204" s="223"/>
    </row>
    <row r="54205" spans="15:15" x14ac:dyDescent="0.2">
      <c r="O54205" s="223"/>
    </row>
    <row r="54206" spans="15:15" x14ac:dyDescent="0.2">
      <c r="O54206" s="223"/>
    </row>
    <row r="54207" spans="15:15" x14ac:dyDescent="0.2">
      <c r="O54207" s="223"/>
    </row>
    <row r="54208" spans="15:15" x14ac:dyDescent="0.2">
      <c r="O54208" s="223"/>
    </row>
    <row r="54209" spans="15:15" x14ac:dyDescent="0.2">
      <c r="O54209" s="223"/>
    </row>
    <row r="54210" spans="15:15" x14ac:dyDescent="0.2">
      <c r="O54210" s="223"/>
    </row>
    <row r="54211" spans="15:15" x14ac:dyDescent="0.2">
      <c r="O54211" s="223"/>
    </row>
    <row r="54212" spans="15:15" x14ac:dyDescent="0.2">
      <c r="O54212" s="223"/>
    </row>
    <row r="54213" spans="15:15" x14ac:dyDescent="0.2">
      <c r="O54213" s="223"/>
    </row>
    <row r="54214" spans="15:15" x14ac:dyDescent="0.2">
      <c r="O54214" s="223"/>
    </row>
    <row r="54215" spans="15:15" x14ac:dyDescent="0.2">
      <c r="O54215" s="223"/>
    </row>
    <row r="54216" spans="15:15" x14ac:dyDescent="0.2">
      <c r="O54216" s="223"/>
    </row>
    <row r="54217" spans="15:15" x14ac:dyDescent="0.2">
      <c r="O54217" s="223"/>
    </row>
    <row r="54218" spans="15:15" x14ac:dyDescent="0.2">
      <c r="O54218" s="223"/>
    </row>
    <row r="54219" spans="15:15" x14ac:dyDescent="0.2">
      <c r="O54219" s="223"/>
    </row>
    <row r="54220" spans="15:15" x14ac:dyDescent="0.2">
      <c r="O54220" s="223"/>
    </row>
    <row r="54221" spans="15:15" x14ac:dyDescent="0.2">
      <c r="O54221" s="223"/>
    </row>
    <row r="54222" spans="15:15" x14ac:dyDescent="0.2">
      <c r="O54222" s="223"/>
    </row>
    <row r="54223" spans="15:15" x14ac:dyDescent="0.2">
      <c r="O54223" s="223"/>
    </row>
    <row r="54224" spans="15:15" x14ac:dyDescent="0.2">
      <c r="O54224" s="223"/>
    </row>
    <row r="54225" spans="15:15" x14ac:dyDescent="0.2">
      <c r="O54225" s="223"/>
    </row>
    <row r="54226" spans="15:15" x14ac:dyDescent="0.2">
      <c r="O54226" s="223"/>
    </row>
    <row r="54227" spans="15:15" x14ac:dyDescent="0.2">
      <c r="O54227" s="223"/>
    </row>
    <row r="54228" spans="15:15" x14ac:dyDescent="0.2">
      <c r="O54228" s="223"/>
    </row>
    <row r="54229" spans="15:15" x14ac:dyDescent="0.2">
      <c r="O54229" s="223"/>
    </row>
    <row r="54230" spans="15:15" x14ac:dyDescent="0.2">
      <c r="O54230" s="223"/>
    </row>
    <row r="54231" spans="15:15" x14ac:dyDescent="0.2">
      <c r="O54231" s="223"/>
    </row>
    <row r="54232" spans="15:15" x14ac:dyDescent="0.2">
      <c r="O54232" s="223"/>
    </row>
    <row r="54233" spans="15:15" x14ac:dyDescent="0.2">
      <c r="O54233" s="223"/>
    </row>
    <row r="54234" spans="15:15" x14ac:dyDescent="0.2">
      <c r="O54234" s="223"/>
    </row>
    <row r="54235" spans="15:15" x14ac:dyDescent="0.2">
      <c r="O54235" s="223"/>
    </row>
    <row r="54236" spans="15:15" x14ac:dyDescent="0.2">
      <c r="O54236" s="223"/>
    </row>
    <row r="54237" spans="15:15" x14ac:dyDescent="0.2">
      <c r="O54237" s="223"/>
    </row>
    <row r="54238" spans="15:15" x14ac:dyDescent="0.2">
      <c r="O54238" s="223"/>
    </row>
    <row r="54239" spans="15:15" x14ac:dyDescent="0.2">
      <c r="O54239" s="223"/>
    </row>
    <row r="54240" spans="15:15" x14ac:dyDescent="0.2">
      <c r="O54240" s="223"/>
    </row>
    <row r="54241" spans="15:15" x14ac:dyDescent="0.2">
      <c r="O54241" s="223"/>
    </row>
    <row r="54242" spans="15:15" x14ac:dyDescent="0.2">
      <c r="O54242" s="223"/>
    </row>
    <row r="54243" spans="15:15" x14ac:dyDescent="0.2">
      <c r="O54243" s="223"/>
    </row>
    <row r="54244" spans="15:15" x14ac:dyDescent="0.2">
      <c r="O54244" s="223"/>
    </row>
    <row r="54245" spans="15:15" x14ac:dyDescent="0.2">
      <c r="O54245" s="223"/>
    </row>
    <row r="54246" spans="15:15" x14ac:dyDescent="0.2">
      <c r="O54246" s="223"/>
    </row>
    <row r="54247" spans="15:15" x14ac:dyDescent="0.2">
      <c r="O54247" s="223"/>
    </row>
    <row r="54248" spans="15:15" x14ac:dyDescent="0.2">
      <c r="O54248" s="223"/>
    </row>
    <row r="54249" spans="15:15" x14ac:dyDescent="0.2">
      <c r="O54249" s="223"/>
    </row>
    <row r="54250" spans="15:15" x14ac:dyDescent="0.2">
      <c r="O54250" s="223"/>
    </row>
    <row r="54251" spans="15:15" x14ac:dyDescent="0.2">
      <c r="O54251" s="223"/>
    </row>
    <row r="54252" spans="15:15" x14ac:dyDescent="0.2">
      <c r="O54252" s="223"/>
    </row>
    <row r="54253" spans="15:15" x14ac:dyDescent="0.2">
      <c r="O54253" s="223"/>
    </row>
    <row r="54254" spans="15:15" x14ac:dyDescent="0.2">
      <c r="O54254" s="223"/>
    </row>
    <row r="54255" spans="15:15" x14ac:dyDescent="0.2">
      <c r="O54255" s="223"/>
    </row>
    <row r="54256" spans="15:15" x14ac:dyDescent="0.2">
      <c r="O54256" s="223"/>
    </row>
    <row r="54257" spans="15:15" x14ac:dyDescent="0.2">
      <c r="O54257" s="223"/>
    </row>
    <row r="54258" spans="15:15" x14ac:dyDescent="0.2">
      <c r="O54258" s="223"/>
    </row>
    <row r="54259" spans="15:15" x14ac:dyDescent="0.2">
      <c r="O54259" s="223"/>
    </row>
    <row r="54260" spans="15:15" x14ac:dyDescent="0.2">
      <c r="O54260" s="223"/>
    </row>
    <row r="54261" spans="15:15" x14ac:dyDescent="0.2">
      <c r="O54261" s="223"/>
    </row>
    <row r="54262" spans="15:15" x14ac:dyDescent="0.2">
      <c r="O54262" s="223"/>
    </row>
    <row r="54263" spans="15:15" x14ac:dyDescent="0.2">
      <c r="O54263" s="223"/>
    </row>
    <row r="54264" spans="15:15" x14ac:dyDescent="0.2">
      <c r="O54264" s="223"/>
    </row>
    <row r="54265" spans="15:15" x14ac:dyDescent="0.2">
      <c r="O54265" s="223"/>
    </row>
    <row r="54266" spans="15:15" x14ac:dyDescent="0.2">
      <c r="O54266" s="223"/>
    </row>
    <row r="54267" spans="15:15" x14ac:dyDescent="0.2">
      <c r="O54267" s="223"/>
    </row>
    <row r="54268" spans="15:15" x14ac:dyDescent="0.2">
      <c r="O54268" s="223"/>
    </row>
    <row r="54269" spans="15:15" x14ac:dyDescent="0.2">
      <c r="O54269" s="223"/>
    </row>
    <row r="54270" spans="15:15" x14ac:dyDescent="0.2">
      <c r="O54270" s="223"/>
    </row>
    <row r="54271" spans="15:15" x14ac:dyDescent="0.2">
      <c r="O54271" s="223"/>
    </row>
    <row r="54272" spans="15:15" x14ac:dyDescent="0.2">
      <c r="O54272" s="223"/>
    </row>
    <row r="54273" spans="15:15" x14ac:dyDescent="0.2">
      <c r="O54273" s="223"/>
    </row>
    <row r="54274" spans="15:15" x14ac:dyDescent="0.2">
      <c r="O54274" s="223"/>
    </row>
    <row r="54275" spans="15:15" x14ac:dyDescent="0.2">
      <c r="O54275" s="223"/>
    </row>
    <row r="54276" spans="15:15" x14ac:dyDescent="0.2">
      <c r="O54276" s="223"/>
    </row>
    <row r="54277" spans="15:15" x14ac:dyDescent="0.2">
      <c r="O54277" s="223"/>
    </row>
    <row r="54278" spans="15:15" x14ac:dyDescent="0.2">
      <c r="O54278" s="223"/>
    </row>
    <row r="54279" spans="15:15" x14ac:dyDescent="0.2">
      <c r="O54279" s="223"/>
    </row>
    <row r="54280" spans="15:15" x14ac:dyDescent="0.2">
      <c r="O54280" s="223"/>
    </row>
    <row r="54281" spans="15:15" x14ac:dyDescent="0.2">
      <c r="O54281" s="223"/>
    </row>
    <row r="54282" spans="15:15" x14ac:dyDescent="0.2">
      <c r="O54282" s="223"/>
    </row>
    <row r="54283" spans="15:15" x14ac:dyDescent="0.2">
      <c r="O54283" s="223"/>
    </row>
    <row r="54284" spans="15:15" x14ac:dyDescent="0.2">
      <c r="O54284" s="223"/>
    </row>
    <row r="54285" spans="15:15" x14ac:dyDescent="0.2">
      <c r="O54285" s="223"/>
    </row>
    <row r="54286" spans="15:15" x14ac:dyDescent="0.2">
      <c r="O54286" s="223"/>
    </row>
    <row r="54287" spans="15:15" x14ac:dyDescent="0.2">
      <c r="O54287" s="223"/>
    </row>
    <row r="54288" spans="15:15" x14ac:dyDescent="0.2">
      <c r="O54288" s="223"/>
    </row>
    <row r="54289" spans="15:15" x14ac:dyDescent="0.2">
      <c r="O54289" s="223"/>
    </row>
    <row r="54290" spans="15:15" x14ac:dyDescent="0.2">
      <c r="O54290" s="223"/>
    </row>
    <row r="54291" spans="15:15" x14ac:dyDescent="0.2">
      <c r="O54291" s="223"/>
    </row>
    <row r="54292" spans="15:15" x14ac:dyDescent="0.2">
      <c r="O54292" s="223"/>
    </row>
    <row r="54293" spans="15:15" x14ac:dyDescent="0.2">
      <c r="O54293" s="223"/>
    </row>
    <row r="54294" spans="15:15" x14ac:dyDescent="0.2">
      <c r="O54294" s="223"/>
    </row>
    <row r="54295" spans="15:15" x14ac:dyDescent="0.2">
      <c r="O54295" s="223"/>
    </row>
    <row r="54296" spans="15:15" x14ac:dyDescent="0.2">
      <c r="O54296" s="223"/>
    </row>
    <row r="54297" spans="15:15" x14ac:dyDescent="0.2">
      <c r="O54297" s="223"/>
    </row>
    <row r="54298" spans="15:15" x14ac:dyDescent="0.2">
      <c r="O54298" s="223"/>
    </row>
    <row r="54299" spans="15:15" x14ac:dyDescent="0.2">
      <c r="O54299" s="223"/>
    </row>
    <row r="54300" spans="15:15" x14ac:dyDescent="0.2">
      <c r="O54300" s="223"/>
    </row>
    <row r="54301" spans="15:15" x14ac:dyDescent="0.2">
      <c r="O54301" s="223"/>
    </row>
    <row r="54302" spans="15:15" x14ac:dyDescent="0.2">
      <c r="O54302" s="223"/>
    </row>
    <row r="54303" spans="15:15" x14ac:dyDescent="0.2">
      <c r="O54303" s="223"/>
    </row>
    <row r="54304" spans="15:15" x14ac:dyDescent="0.2">
      <c r="O54304" s="223"/>
    </row>
    <row r="54305" spans="15:15" x14ac:dyDescent="0.2">
      <c r="O54305" s="223"/>
    </row>
    <row r="54306" spans="15:15" x14ac:dyDescent="0.2">
      <c r="O54306" s="223"/>
    </row>
    <row r="54307" spans="15:15" x14ac:dyDescent="0.2">
      <c r="O54307" s="223"/>
    </row>
    <row r="54308" spans="15:15" x14ac:dyDescent="0.2">
      <c r="O54308" s="223"/>
    </row>
    <row r="54309" spans="15:15" x14ac:dyDescent="0.2">
      <c r="O54309" s="223"/>
    </row>
    <row r="54310" spans="15:15" x14ac:dyDescent="0.2">
      <c r="O54310" s="223"/>
    </row>
    <row r="54311" spans="15:15" x14ac:dyDescent="0.2">
      <c r="O54311" s="223"/>
    </row>
    <row r="54312" spans="15:15" x14ac:dyDescent="0.2">
      <c r="O54312" s="223"/>
    </row>
    <row r="54313" spans="15:15" x14ac:dyDescent="0.2">
      <c r="O54313" s="223"/>
    </row>
    <row r="54314" spans="15:15" x14ac:dyDescent="0.2">
      <c r="O54314" s="223"/>
    </row>
    <row r="54315" spans="15:15" x14ac:dyDescent="0.2">
      <c r="O54315" s="223"/>
    </row>
    <row r="54316" spans="15:15" x14ac:dyDescent="0.2">
      <c r="O54316" s="223"/>
    </row>
    <row r="54317" spans="15:15" x14ac:dyDescent="0.2">
      <c r="O54317" s="223"/>
    </row>
    <row r="54318" spans="15:15" x14ac:dyDescent="0.2">
      <c r="O54318" s="223"/>
    </row>
    <row r="54319" spans="15:15" x14ac:dyDescent="0.2">
      <c r="O54319" s="223"/>
    </row>
    <row r="54320" spans="15:15" x14ac:dyDescent="0.2">
      <c r="O54320" s="223"/>
    </row>
    <row r="54321" spans="15:15" x14ac:dyDescent="0.2">
      <c r="O54321" s="223"/>
    </row>
    <row r="54322" spans="15:15" x14ac:dyDescent="0.2">
      <c r="O54322" s="223"/>
    </row>
    <row r="54323" spans="15:15" x14ac:dyDescent="0.2">
      <c r="O54323" s="223"/>
    </row>
    <row r="54324" spans="15:15" x14ac:dyDescent="0.2">
      <c r="O54324" s="223"/>
    </row>
    <row r="54325" spans="15:15" x14ac:dyDescent="0.2">
      <c r="O54325" s="223"/>
    </row>
    <row r="54326" spans="15:15" x14ac:dyDescent="0.2">
      <c r="O54326" s="223"/>
    </row>
    <row r="54327" spans="15:15" x14ac:dyDescent="0.2">
      <c r="O54327" s="223"/>
    </row>
    <row r="54328" spans="15:15" x14ac:dyDescent="0.2">
      <c r="O54328" s="223"/>
    </row>
    <row r="54329" spans="15:15" x14ac:dyDescent="0.2">
      <c r="O54329" s="223"/>
    </row>
    <row r="54330" spans="15:15" x14ac:dyDescent="0.2">
      <c r="O54330" s="223"/>
    </row>
    <row r="54331" spans="15:15" x14ac:dyDescent="0.2">
      <c r="O54331" s="223"/>
    </row>
    <row r="54332" spans="15:15" x14ac:dyDescent="0.2">
      <c r="O54332" s="223"/>
    </row>
    <row r="54333" spans="15:15" x14ac:dyDescent="0.2">
      <c r="O54333" s="223"/>
    </row>
    <row r="54334" spans="15:15" x14ac:dyDescent="0.2">
      <c r="O54334" s="223"/>
    </row>
    <row r="54335" spans="15:15" x14ac:dyDescent="0.2">
      <c r="O54335" s="223"/>
    </row>
    <row r="54336" spans="15:15" x14ac:dyDescent="0.2">
      <c r="O54336" s="223"/>
    </row>
    <row r="54337" spans="15:15" x14ac:dyDescent="0.2">
      <c r="O54337" s="223"/>
    </row>
    <row r="54338" spans="15:15" x14ac:dyDescent="0.2">
      <c r="O54338" s="223"/>
    </row>
    <row r="54339" spans="15:15" x14ac:dyDescent="0.2">
      <c r="O54339" s="223"/>
    </row>
    <row r="54340" spans="15:15" x14ac:dyDescent="0.2">
      <c r="O54340" s="223"/>
    </row>
    <row r="54341" spans="15:15" x14ac:dyDescent="0.2">
      <c r="O54341" s="223"/>
    </row>
    <row r="54342" spans="15:15" x14ac:dyDescent="0.2">
      <c r="O54342" s="223"/>
    </row>
    <row r="54343" spans="15:15" x14ac:dyDescent="0.2">
      <c r="O54343" s="223"/>
    </row>
    <row r="54344" spans="15:15" x14ac:dyDescent="0.2">
      <c r="O54344" s="223"/>
    </row>
    <row r="54345" spans="15:15" x14ac:dyDescent="0.2">
      <c r="O54345" s="223"/>
    </row>
    <row r="54346" spans="15:15" x14ac:dyDescent="0.2">
      <c r="O54346" s="223"/>
    </row>
    <row r="54347" spans="15:15" x14ac:dyDescent="0.2">
      <c r="O54347" s="223"/>
    </row>
    <row r="54348" spans="15:15" x14ac:dyDescent="0.2">
      <c r="O54348" s="223"/>
    </row>
    <row r="54349" spans="15:15" x14ac:dyDescent="0.2">
      <c r="O54349" s="223"/>
    </row>
    <row r="54350" spans="15:15" x14ac:dyDescent="0.2">
      <c r="O54350" s="223"/>
    </row>
    <row r="54351" spans="15:15" x14ac:dyDescent="0.2">
      <c r="O54351" s="223"/>
    </row>
    <row r="54352" spans="15:15" x14ac:dyDescent="0.2">
      <c r="O54352" s="223"/>
    </row>
    <row r="54353" spans="15:15" x14ac:dyDescent="0.2">
      <c r="O54353" s="223"/>
    </row>
    <row r="54354" spans="15:15" x14ac:dyDescent="0.2">
      <c r="O54354" s="223"/>
    </row>
    <row r="54355" spans="15:15" x14ac:dyDescent="0.2">
      <c r="O54355" s="223"/>
    </row>
    <row r="54356" spans="15:15" x14ac:dyDescent="0.2">
      <c r="O54356" s="223"/>
    </row>
    <row r="54357" spans="15:15" x14ac:dyDescent="0.2">
      <c r="O54357" s="223"/>
    </row>
    <row r="54358" spans="15:15" x14ac:dyDescent="0.2">
      <c r="O54358" s="223"/>
    </row>
    <row r="54359" spans="15:15" x14ac:dyDescent="0.2">
      <c r="O54359" s="223"/>
    </row>
    <row r="54360" spans="15:15" x14ac:dyDescent="0.2">
      <c r="O54360" s="223"/>
    </row>
    <row r="54361" spans="15:15" x14ac:dyDescent="0.2">
      <c r="O54361" s="223"/>
    </row>
    <row r="54362" spans="15:15" x14ac:dyDescent="0.2">
      <c r="O54362" s="223"/>
    </row>
    <row r="54363" spans="15:15" x14ac:dyDescent="0.2">
      <c r="O54363" s="223"/>
    </row>
    <row r="54364" spans="15:15" x14ac:dyDescent="0.2">
      <c r="O54364" s="223"/>
    </row>
    <row r="54365" spans="15:15" x14ac:dyDescent="0.2">
      <c r="O54365" s="223"/>
    </row>
    <row r="54366" spans="15:15" x14ac:dyDescent="0.2">
      <c r="O54366" s="223"/>
    </row>
    <row r="54367" spans="15:15" x14ac:dyDescent="0.2">
      <c r="O54367" s="223"/>
    </row>
    <row r="54368" spans="15:15" x14ac:dyDescent="0.2">
      <c r="O54368" s="223"/>
    </row>
    <row r="54369" spans="15:15" x14ac:dyDescent="0.2">
      <c r="O54369" s="223"/>
    </row>
    <row r="54370" spans="15:15" x14ac:dyDescent="0.2">
      <c r="O54370" s="223"/>
    </row>
    <row r="54371" spans="15:15" x14ac:dyDescent="0.2">
      <c r="O54371" s="223"/>
    </row>
    <row r="54372" spans="15:15" x14ac:dyDescent="0.2">
      <c r="O54372" s="223"/>
    </row>
    <row r="54373" spans="15:15" x14ac:dyDescent="0.2">
      <c r="O54373" s="223"/>
    </row>
    <row r="54374" spans="15:15" x14ac:dyDescent="0.2">
      <c r="O54374" s="223"/>
    </row>
    <row r="54375" spans="15:15" x14ac:dyDescent="0.2">
      <c r="O54375" s="223"/>
    </row>
    <row r="54376" spans="15:15" x14ac:dyDescent="0.2">
      <c r="O54376" s="223"/>
    </row>
    <row r="54377" spans="15:15" x14ac:dyDescent="0.2">
      <c r="O54377" s="223"/>
    </row>
    <row r="54378" spans="15:15" x14ac:dyDescent="0.2">
      <c r="O54378" s="223"/>
    </row>
    <row r="54379" spans="15:15" x14ac:dyDescent="0.2">
      <c r="O54379" s="223"/>
    </row>
    <row r="54380" spans="15:15" x14ac:dyDescent="0.2">
      <c r="O54380" s="223"/>
    </row>
    <row r="54381" spans="15:15" x14ac:dyDescent="0.2">
      <c r="O54381" s="223"/>
    </row>
    <row r="54382" spans="15:15" x14ac:dyDescent="0.2">
      <c r="O54382" s="223"/>
    </row>
    <row r="54383" spans="15:15" x14ac:dyDescent="0.2">
      <c r="O54383" s="223"/>
    </row>
    <row r="54384" spans="15:15" x14ac:dyDescent="0.2">
      <c r="O54384" s="223"/>
    </row>
    <row r="54385" spans="15:15" x14ac:dyDescent="0.2">
      <c r="O54385" s="223"/>
    </row>
    <row r="54386" spans="15:15" x14ac:dyDescent="0.2">
      <c r="O54386" s="223"/>
    </row>
    <row r="54387" spans="15:15" x14ac:dyDescent="0.2">
      <c r="O54387" s="223"/>
    </row>
    <row r="54388" spans="15:15" x14ac:dyDescent="0.2">
      <c r="O54388" s="223"/>
    </row>
    <row r="54389" spans="15:15" x14ac:dyDescent="0.2">
      <c r="O54389" s="223"/>
    </row>
    <row r="54390" spans="15:15" x14ac:dyDescent="0.2">
      <c r="O54390" s="223"/>
    </row>
    <row r="54391" spans="15:15" x14ac:dyDescent="0.2">
      <c r="O54391" s="223"/>
    </row>
    <row r="54392" spans="15:15" x14ac:dyDescent="0.2">
      <c r="O54392" s="223"/>
    </row>
    <row r="54393" spans="15:15" x14ac:dyDescent="0.2">
      <c r="O54393" s="223"/>
    </row>
    <row r="54394" spans="15:15" x14ac:dyDescent="0.2">
      <c r="O54394" s="223"/>
    </row>
    <row r="54395" spans="15:15" x14ac:dyDescent="0.2">
      <c r="O54395" s="223"/>
    </row>
    <row r="54396" spans="15:15" x14ac:dyDescent="0.2">
      <c r="O54396" s="223"/>
    </row>
    <row r="54397" spans="15:15" x14ac:dyDescent="0.2">
      <c r="O54397" s="223"/>
    </row>
    <row r="54398" spans="15:15" x14ac:dyDescent="0.2">
      <c r="O54398" s="223"/>
    </row>
    <row r="54399" spans="15:15" x14ac:dyDescent="0.2">
      <c r="O54399" s="223"/>
    </row>
    <row r="54400" spans="15:15" x14ac:dyDescent="0.2">
      <c r="O54400" s="223"/>
    </row>
    <row r="54401" spans="15:15" x14ac:dyDescent="0.2">
      <c r="O54401" s="223"/>
    </row>
    <row r="54402" spans="15:15" x14ac:dyDescent="0.2">
      <c r="O54402" s="223"/>
    </row>
    <row r="54403" spans="15:15" x14ac:dyDescent="0.2">
      <c r="O54403" s="223"/>
    </row>
    <row r="54404" spans="15:15" x14ac:dyDescent="0.2">
      <c r="O54404" s="223"/>
    </row>
    <row r="54405" spans="15:15" x14ac:dyDescent="0.2">
      <c r="O54405" s="223"/>
    </row>
    <row r="54406" spans="15:15" x14ac:dyDescent="0.2">
      <c r="O54406" s="223"/>
    </row>
    <row r="54407" spans="15:15" x14ac:dyDescent="0.2">
      <c r="O54407" s="223"/>
    </row>
    <row r="54408" spans="15:15" x14ac:dyDescent="0.2">
      <c r="O54408" s="223"/>
    </row>
    <row r="54409" spans="15:15" x14ac:dyDescent="0.2">
      <c r="O54409" s="223"/>
    </row>
    <row r="54410" spans="15:15" x14ac:dyDescent="0.2">
      <c r="O54410" s="223"/>
    </row>
    <row r="54411" spans="15:15" x14ac:dyDescent="0.2">
      <c r="O54411" s="223"/>
    </row>
    <row r="54412" spans="15:15" x14ac:dyDescent="0.2">
      <c r="O54412" s="223"/>
    </row>
    <row r="54413" spans="15:15" x14ac:dyDescent="0.2">
      <c r="O54413" s="223"/>
    </row>
    <row r="54414" spans="15:15" x14ac:dyDescent="0.2">
      <c r="O54414" s="223"/>
    </row>
    <row r="54415" spans="15:15" x14ac:dyDescent="0.2">
      <c r="O54415" s="223"/>
    </row>
    <row r="54416" spans="15:15" x14ac:dyDescent="0.2">
      <c r="O54416" s="223"/>
    </row>
    <row r="54417" spans="15:15" x14ac:dyDescent="0.2">
      <c r="O54417" s="223"/>
    </row>
    <row r="54418" spans="15:15" x14ac:dyDescent="0.2">
      <c r="O54418" s="223"/>
    </row>
    <row r="54419" spans="15:15" x14ac:dyDescent="0.2">
      <c r="O54419" s="223"/>
    </row>
    <row r="54420" spans="15:15" x14ac:dyDescent="0.2">
      <c r="O54420" s="223"/>
    </row>
    <row r="54421" spans="15:15" x14ac:dyDescent="0.2">
      <c r="O54421" s="223"/>
    </row>
    <row r="54422" spans="15:15" x14ac:dyDescent="0.2">
      <c r="O54422" s="223"/>
    </row>
    <row r="54423" spans="15:15" x14ac:dyDescent="0.2">
      <c r="O54423" s="223"/>
    </row>
    <row r="54424" spans="15:15" x14ac:dyDescent="0.2">
      <c r="O54424" s="223"/>
    </row>
    <row r="54425" spans="15:15" x14ac:dyDescent="0.2">
      <c r="O54425" s="223"/>
    </row>
    <row r="54426" spans="15:15" x14ac:dyDescent="0.2">
      <c r="O54426" s="223"/>
    </row>
    <row r="54427" spans="15:15" x14ac:dyDescent="0.2">
      <c r="O54427" s="223"/>
    </row>
    <row r="54428" spans="15:15" x14ac:dyDescent="0.2">
      <c r="O54428" s="223"/>
    </row>
    <row r="54429" spans="15:15" x14ac:dyDescent="0.2">
      <c r="O54429" s="223"/>
    </row>
    <row r="54430" spans="15:15" x14ac:dyDescent="0.2">
      <c r="O54430" s="223"/>
    </row>
    <row r="54431" spans="15:15" x14ac:dyDescent="0.2">
      <c r="O54431" s="223"/>
    </row>
    <row r="54432" spans="15:15" x14ac:dyDescent="0.2">
      <c r="O54432" s="223"/>
    </row>
    <row r="54433" spans="15:15" x14ac:dyDescent="0.2">
      <c r="O54433" s="223"/>
    </row>
    <row r="54434" spans="15:15" x14ac:dyDescent="0.2">
      <c r="O54434" s="223"/>
    </row>
    <row r="54435" spans="15:15" x14ac:dyDescent="0.2">
      <c r="O54435" s="223"/>
    </row>
    <row r="54436" spans="15:15" x14ac:dyDescent="0.2">
      <c r="O54436" s="223"/>
    </row>
    <row r="54437" spans="15:15" x14ac:dyDescent="0.2">
      <c r="O54437" s="223"/>
    </row>
    <row r="54438" spans="15:15" x14ac:dyDescent="0.2">
      <c r="O54438" s="223"/>
    </row>
    <row r="54439" spans="15:15" x14ac:dyDescent="0.2">
      <c r="O54439" s="223"/>
    </row>
    <row r="54440" spans="15:15" x14ac:dyDescent="0.2">
      <c r="O54440" s="223"/>
    </row>
    <row r="54441" spans="15:15" x14ac:dyDescent="0.2">
      <c r="O54441" s="223"/>
    </row>
    <row r="54442" spans="15:15" x14ac:dyDescent="0.2">
      <c r="O54442" s="223"/>
    </row>
    <row r="54443" spans="15:15" x14ac:dyDescent="0.2">
      <c r="O54443" s="223"/>
    </row>
    <row r="54444" spans="15:15" x14ac:dyDescent="0.2">
      <c r="O54444" s="223"/>
    </row>
    <row r="54445" spans="15:15" x14ac:dyDescent="0.2">
      <c r="O54445" s="223"/>
    </row>
    <row r="54446" spans="15:15" x14ac:dyDescent="0.2">
      <c r="O54446" s="223"/>
    </row>
    <row r="54447" spans="15:15" x14ac:dyDescent="0.2">
      <c r="O54447" s="223"/>
    </row>
    <row r="54448" spans="15:15" x14ac:dyDescent="0.2">
      <c r="O54448" s="223"/>
    </row>
    <row r="54449" spans="15:15" x14ac:dyDescent="0.2">
      <c r="O54449" s="223"/>
    </row>
    <row r="54450" spans="15:15" x14ac:dyDescent="0.2">
      <c r="O54450" s="223"/>
    </row>
    <row r="54451" spans="15:15" x14ac:dyDescent="0.2">
      <c r="O54451" s="223"/>
    </row>
    <row r="54452" spans="15:15" x14ac:dyDescent="0.2">
      <c r="O54452" s="223"/>
    </row>
    <row r="54453" spans="15:15" x14ac:dyDescent="0.2">
      <c r="O54453" s="223"/>
    </row>
    <row r="54454" spans="15:15" x14ac:dyDescent="0.2">
      <c r="O54454" s="223"/>
    </row>
    <row r="54455" spans="15:15" x14ac:dyDescent="0.2">
      <c r="O54455" s="223"/>
    </row>
    <row r="54456" spans="15:15" x14ac:dyDescent="0.2">
      <c r="O54456" s="223"/>
    </row>
    <row r="54457" spans="15:15" x14ac:dyDescent="0.2">
      <c r="O54457" s="223"/>
    </row>
    <row r="54458" spans="15:15" x14ac:dyDescent="0.2">
      <c r="O54458" s="223"/>
    </row>
    <row r="54459" spans="15:15" x14ac:dyDescent="0.2">
      <c r="O54459" s="223"/>
    </row>
    <row r="54460" spans="15:15" x14ac:dyDescent="0.2">
      <c r="O54460" s="223"/>
    </row>
    <row r="54461" spans="15:15" x14ac:dyDescent="0.2">
      <c r="O54461" s="223"/>
    </row>
    <row r="54462" spans="15:15" x14ac:dyDescent="0.2">
      <c r="O54462" s="223"/>
    </row>
    <row r="54463" spans="15:15" x14ac:dyDescent="0.2">
      <c r="O54463" s="223"/>
    </row>
    <row r="54464" spans="15:15" x14ac:dyDescent="0.2">
      <c r="O54464" s="223"/>
    </row>
    <row r="54465" spans="15:15" x14ac:dyDescent="0.2">
      <c r="O54465" s="223"/>
    </row>
    <row r="54466" spans="15:15" x14ac:dyDescent="0.2">
      <c r="O54466" s="223"/>
    </row>
    <row r="54467" spans="15:15" x14ac:dyDescent="0.2">
      <c r="O54467" s="223"/>
    </row>
    <row r="54468" spans="15:15" x14ac:dyDescent="0.2">
      <c r="O54468" s="223"/>
    </row>
    <row r="54469" spans="15:15" x14ac:dyDescent="0.2">
      <c r="O54469" s="223"/>
    </row>
    <row r="54470" spans="15:15" x14ac:dyDescent="0.2">
      <c r="O54470" s="223"/>
    </row>
    <row r="54471" spans="15:15" x14ac:dyDescent="0.2">
      <c r="O54471" s="223"/>
    </row>
    <row r="54472" spans="15:15" x14ac:dyDescent="0.2">
      <c r="O54472" s="223"/>
    </row>
    <row r="54473" spans="15:15" x14ac:dyDescent="0.2">
      <c r="O54473" s="223"/>
    </row>
    <row r="54474" spans="15:15" x14ac:dyDescent="0.2">
      <c r="O54474" s="223"/>
    </row>
    <row r="54475" spans="15:15" x14ac:dyDescent="0.2">
      <c r="O54475" s="223"/>
    </row>
    <row r="54476" spans="15:15" x14ac:dyDescent="0.2">
      <c r="O54476" s="223"/>
    </row>
    <row r="54477" spans="15:15" x14ac:dyDescent="0.2">
      <c r="O54477" s="223"/>
    </row>
    <row r="54478" spans="15:15" x14ac:dyDescent="0.2">
      <c r="O54478" s="223"/>
    </row>
    <row r="54479" spans="15:15" x14ac:dyDescent="0.2">
      <c r="O54479" s="223"/>
    </row>
    <row r="54480" spans="15:15" x14ac:dyDescent="0.2">
      <c r="O54480" s="223"/>
    </row>
    <row r="54481" spans="15:15" x14ac:dyDescent="0.2">
      <c r="O54481" s="223"/>
    </row>
    <row r="54482" spans="15:15" x14ac:dyDescent="0.2">
      <c r="O54482" s="223"/>
    </row>
    <row r="54483" spans="15:15" x14ac:dyDescent="0.2">
      <c r="O54483" s="223"/>
    </row>
    <row r="54484" spans="15:15" x14ac:dyDescent="0.2">
      <c r="O54484" s="223"/>
    </row>
    <row r="54485" spans="15:15" x14ac:dyDescent="0.2">
      <c r="O54485" s="223"/>
    </row>
    <row r="54486" spans="15:15" x14ac:dyDescent="0.2">
      <c r="O54486" s="223"/>
    </row>
    <row r="54487" spans="15:15" x14ac:dyDescent="0.2">
      <c r="O54487" s="223"/>
    </row>
    <row r="54488" spans="15:15" x14ac:dyDescent="0.2">
      <c r="O54488" s="223"/>
    </row>
    <row r="54489" spans="15:15" x14ac:dyDescent="0.2">
      <c r="O54489" s="223"/>
    </row>
    <row r="54490" spans="15:15" x14ac:dyDescent="0.2">
      <c r="O54490" s="223"/>
    </row>
    <row r="54491" spans="15:15" x14ac:dyDescent="0.2">
      <c r="O54491" s="223"/>
    </row>
    <row r="54492" spans="15:15" x14ac:dyDescent="0.2">
      <c r="O54492" s="223"/>
    </row>
    <row r="54493" spans="15:15" x14ac:dyDescent="0.2">
      <c r="O54493" s="223"/>
    </row>
    <row r="54494" spans="15:15" x14ac:dyDescent="0.2">
      <c r="O54494" s="223"/>
    </row>
    <row r="54495" spans="15:15" x14ac:dyDescent="0.2">
      <c r="O54495" s="223"/>
    </row>
    <row r="54496" spans="15:15" x14ac:dyDescent="0.2">
      <c r="O54496" s="223"/>
    </row>
    <row r="54497" spans="15:15" x14ac:dyDescent="0.2">
      <c r="O54497" s="223"/>
    </row>
    <row r="54498" spans="15:15" x14ac:dyDescent="0.2">
      <c r="O54498" s="223"/>
    </row>
    <row r="54499" spans="15:15" x14ac:dyDescent="0.2">
      <c r="O54499" s="223"/>
    </row>
    <row r="54500" spans="15:15" x14ac:dyDescent="0.2">
      <c r="O54500" s="223"/>
    </row>
    <row r="54501" spans="15:15" x14ac:dyDescent="0.2">
      <c r="O54501" s="223"/>
    </row>
    <row r="54502" spans="15:15" x14ac:dyDescent="0.2">
      <c r="O54502" s="223"/>
    </row>
    <row r="54503" spans="15:15" x14ac:dyDescent="0.2">
      <c r="O54503" s="223"/>
    </row>
    <row r="54504" spans="15:15" x14ac:dyDescent="0.2">
      <c r="O54504" s="223"/>
    </row>
    <row r="54505" spans="15:15" x14ac:dyDescent="0.2">
      <c r="O54505" s="223"/>
    </row>
    <row r="54506" spans="15:15" x14ac:dyDescent="0.2">
      <c r="O54506" s="223"/>
    </row>
    <row r="54507" spans="15:15" x14ac:dyDescent="0.2">
      <c r="O54507" s="223"/>
    </row>
    <row r="54508" spans="15:15" x14ac:dyDescent="0.2">
      <c r="O54508" s="223"/>
    </row>
    <row r="54509" spans="15:15" x14ac:dyDescent="0.2">
      <c r="O54509" s="223"/>
    </row>
    <row r="54510" spans="15:15" x14ac:dyDescent="0.2">
      <c r="O54510" s="223"/>
    </row>
    <row r="54511" spans="15:15" x14ac:dyDescent="0.2">
      <c r="O54511" s="223"/>
    </row>
    <row r="54512" spans="15:15" x14ac:dyDescent="0.2">
      <c r="O54512" s="223"/>
    </row>
    <row r="54513" spans="15:15" x14ac:dyDescent="0.2">
      <c r="O54513" s="223"/>
    </row>
    <row r="54514" spans="15:15" x14ac:dyDescent="0.2">
      <c r="O54514" s="223"/>
    </row>
    <row r="54515" spans="15:15" x14ac:dyDescent="0.2">
      <c r="O54515" s="223"/>
    </row>
    <row r="54516" spans="15:15" x14ac:dyDescent="0.2">
      <c r="O54516" s="223"/>
    </row>
    <row r="54517" spans="15:15" x14ac:dyDescent="0.2">
      <c r="O54517" s="223"/>
    </row>
    <row r="54518" spans="15:15" x14ac:dyDescent="0.2">
      <c r="O54518" s="223"/>
    </row>
    <row r="54519" spans="15:15" x14ac:dyDescent="0.2">
      <c r="O54519" s="223"/>
    </row>
    <row r="54520" spans="15:15" x14ac:dyDescent="0.2">
      <c r="O54520" s="223"/>
    </row>
    <row r="54521" spans="15:15" x14ac:dyDescent="0.2">
      <c r="O54521" s="223"/>
    </row>
    <row r="54522" spans="15:15" x14ac:dyDescent="0.2">
      <c r="O54522" s="223"/>
    </row>
    <row r="54523" spans="15:15" x14ac:dyDescent="0.2">
      <c r="O54523" s="223"/>
    </row>
    <row r="54524" spans="15:15" x14ac:dyDescent="0.2">
      <c r="O54524" s="223"/>
    </row>
    <row r="54525" spans="15:15" x14ac:dyDescent="0.2">
      <c r="O54525" s="223"/>
    </row>
    <row r="54526" spans="15:15" x14ac:dyDescent="0.2">
      <c r="O54526" s="223"/>
    </row>
    <row r="54527" spans="15:15" x14ac:dyDescent="0.2">
      <c r="O54527" s="223"/>
    </row>
    <row r="54528" spans="15:15" x14ac:dyDescent="0.2">
      <c r="O54528" s="223"/>
    </row>
    <row r="54529" spans="15:15" x14ac:dyDescent="0.2">
      <c r="O54529" s="223"/>
    </row>
    <row r="54530" spans="15:15" x14ac:dyDescent="0.2">
      <c r="O54530" s="223"/>
    </row>
    <row r="54531" spans="15:15" x14ac:dyDescent="0.2">
      <c r="O54531" s="223"/>
    </row>
    <row r="54532" spans="15:15" x14ac:dyDescent="0.2">
      <c r="O54532" s="223"/>
    </row>
    <row r="54533" spans="15:15" x14ac:dyDescent="0.2">
      <c r="O54533" s="223"/>
    </row>
    <row r="54534" spans="15:15" x14ac:dyDescent="0.2">
      <c r="O54534" s="223"/>
    </row>
    <row r="54535" spans="15:15" x14ac:dyDescent="0.2">
      <c r="O54535" s="223"/>
    </row>
    <row r="54536" spans="15:15" x14ac:dyDescent="0.2">
      <c r="O54536" s="223"/>
    </row>
    <row r="54537" spans="15:15" x14ac:dyDescent="0.2">
      <c r="O54537" s="223"/>
    </row>
    <row r="54538" spans="15:15" x14ac:dyDescent="0.2">
      <c r="O54538" s="223"/>
    </row>
    <row r="54539" spans="15:15" x14ac:dyDescent="0.2">
      <c r="O54539" s="223"/>
    </row>
    <row r="54540" spans="15:15" x14ac:dyDescent="0.2">
      <c r="O54540" s="223"/>
    </row>
    <row r="54541" spans="15:15" x14ac:dyDescent="0.2">
      <c r="O54541" s="223"/>
    </row>
    <row r="54542" spans="15:15" x14ac:dyDescent="0.2">
      <c r="O54542" s="223"/>
    </row>
    <row r="54543" spans="15:15" x14ac:dyDescent="0.2">
      <c r="O54543" s="223"/>
    </row>
    <row r="54544" spans="15:15" x14ac:dyDescent="0.2">
      <c r="O54544" s="223"/>
    </row>
    <row r="54545" spans="15:15" x14ac:dyDescent="0.2">
      <c r="O54545" s="223"/>
    </row>
    <row r="54546" spans="15:15" x14ac:dyDescent="0.2">
      <c r="O54546" s="223"/>
    </row>
    <row r="54547" spans="15:15" x14ac:dyDescent="0.2">
      <c r="O54547" s="223"/>
    </row>
    <row r="54548" spans="15:15" x14ac:dyDescent="0.2">
      <c r="O54548" s="223"/>
    </row>
    <row r="54549" spans="15:15" x14ac:dyDescent="0.2">
      <c r="O54549" s="223"/>
    </row>
    <row r="54550" spans="15:15" x14ac:dyDescent="0.2">
      <c r="O54550" s="223"/>
    </row>
    <row r="54551" spans="15:15" x14ac:dyDescent="0.2">
      <c r="O54551" s="223"/>
    </row>
    <row r="54552" spans="15:15" x14ac:dyDescent="0.2">
      <c r="O54552" s="223"/>
    </row>
    <row r="54553" spans="15:15" x14ac:dyDescent="0.2">
      <c r="O54553" s="223"/>
    </row>
    <row r="54554" spans="15:15" x14ac:dyDescent="0.2">
      <c r="O54554" s="223"/>
    </row>
    <row r="54555" spans="15:15" x14ac:dyDescent="0.2">
      <c r="O54555" s="223"/>
    </row>
    <row r="54556" spans="15:15" x14ac:dyDescent="0.2">
      <c r="O54556" s="223"/>
    </row>
    <row r="54557" spans="15:15" x14ac:dyDescent="0.2">
      <c r="O54557" s="223"/>
    </row>
    <row r="54558" spans="15:15" x14ac:dyDescent="0.2">
      <c r="O54558" s="223"/>
    </row>
    <row r="54559" spans="15:15" x14ac:dyDescent="0.2">
      <c r="O54559" s="223"/>
    </row>
    <row r="54560" spans="15:15" x14ac:dyDescent="0.2">
      <c r="O54560" s="223"/>
    </row>
    <row r="54561" spans="15:15" x14ac:dyDescent="0.2">
      <c r="O54561" s="223"/>
    </row>
    <row r="54562" spans="15:15" x14ac:dyDescent="0.2">
      <c r="O54562" s="223"/>
    </row>
    <row r="54563" spans="15:15" x14ac:dyDescent="0.2">
      <c r="O54563" s="223"/>
    </row>
    <row r="54564" spans="15:15" x14ac:dyDescent="0.2">
      <c r="O54564" s="223"/>
    </row>
    <row r="54565" spans="15:15" x14ac:dyDescent="0.2">
      <c r="O54565" s="223"/>
    </row>
    <row r="54566" spans="15:15" x14ac:dyDescent="0.2">
      <c r="O54566" s="223"/>
    </row>
    <row r="54567" spans="15:15" x14ac:dyDescent="0.2">
      <c r="O54567" s="223"/>
    </row>
    <row r="54568" spans="15:15" x14ac:dyDescent="0.2">
      <c r="O54568" s="223"/>
    </row>
    <row r="54569" spans="15:15" x14ac:dyDescent="0.2">
      <c r="O54569" s="223"/>
    </row>
    <row r="54570" spans="15:15" x14ac:dyDescent="0.2">
      <c r="O54570" s="223"/>
    </row>
    <row r="54571" spans="15:15" x14ac:dyDescent="0.2">
      <c r="O54571" s="223"/>
    </row>
    <row r="54572" spans="15:15" x14ac:dyDescent="0.2">
      <c r="O54572" s="223"/>
    </row>
    <row r="54573" spans="15:15" x14ac:dyDescent="0.2">
      <c r="O54573" s="223"/>
    </row>
    <row r="54574" spans="15:15" x14ac:dyDescent="0.2">
      <c r="O54574" s="223"/>
    </row>
    <row r="54575" spans="15:15" x14ac:dyDescent="0.2">
      <c r="O54575" s="223"/>
    </row>
    <row r="54576" spans="15:15" x14ac:dyDescent="0.2">
      <c r="O54576" s="223"/>
    </row>
    <row r="54577" spans="15:15" x14ac:dyDescent="0.2">
      <c r="O54577" s="223"/>
    </row>
    <row r="54578" spans="15:15" x14ac:dyDescent="0.2">
      <c r="O54578" s="223"/>
    </row>
    <row r="54579" spans="15:15" x14ac:dyDescent="0.2">
      <c r="O54579" s="223"/>
    </row>
    <row r="54580" spans="15:15" x14ac:dyDescent="0.2">
      <c r="O54580" s="223"/>
    </row>
    <row r="54581" spans="15:15" x14ac:dyDescent="0.2">
      <c r="O54581" s="223"/>
    </row>
    <row r="54582" spans="15:15" x14ac:dyDescent="0.2">
      <c r="O54582" s="223"/>
    </row>
    <row r="54583" spans="15:15" x14ac:dyDescent="0.2">
      <c r="O54583" s="223"/>
    </row>
    <row r="54584" spans="15:15" x14ac:dyDescent="0.2">
      <c r="O54584" s="223"/>
    </row>
    <row r="54585" spans="15:15" x14ac:dyDescent="0.2">
      <c r="O54585" s="223"/>
    </row>
    <row r="54586" spans="15:15" x14ac:dyDescent="0.2">
      <c r="O54586" s="223"/>
    </row>
    <row r="54587" spans="15:15" x14ac:dyDescent="0.2">
      <c r="O54587" s="223"/>
    </row>
    <row r="54588" spans="15:15" x14ac:dyDescent="0.2">
      <c r="O54588" s="223"/>
    </row>
    <row r="54589" spans="15:15" x14ac:dyDescent="0.2">
      <c r="O54589" s="223"/>
    </row>
    <row r="54590" spans="15:15" x14ac:dyDescent="0.2">
      <c r="O54590" s="223"/>
    </row>
    <row r="54591" spans="15:15" x14ac:dyDescent="0.2">
      <c r="O54591" s="223"/>
    </row>
    <row r="54592" spans="15:15" x14ac:dyDescent="0.2">
      <c r="O54592" s="223"/>
    </row>
    <row r="54593" spans="15:15" x14ac:dyDescent="0.2">
      <c r="O54593" s="223"/>
    </row>
    <row r="54594" spans="15:15" x14ac:dyDescent="0.2">
      <c r="O54594" s="223"/>
    </row>
    <row r="54595" spans="15:15" x14ac:dyDescent="0.2">
      <c r="O54595" s="223"/>
    </row>
    <row r="54596" spans="15:15" x14ac:dyDescent="0.2">
      <c r="O54596" s="223"/>
    </row>
    <row r="54597" spans="15:15" x14ac:dyDescent="0.2">
      <c r="O54597" s="223"/>
    </row>
    <row r="54598" spans="15:15" x14ac:dyDescent="0.2">
      <c r="O54598" s="223"/>
    </row>
    <row r="54599" spans="15:15" x14ac:dyDescent="0.2">
      <c r="O54599" s="223"/>
    </row>
    <row r="54600" spans="15:15" x14ac:dyDescent="0.2">
      <c r="O54600" s="223"/>
    </row>
    <row r="54601" spans="15:15" x14ac:dyDescent="0.2">
      <c r="O54601" s="223"/>
    </row>
    <row r="54602" spans="15:15" x14ac:dyDescent="0.2">
      <c r="O54602" s="223"/>
    </row>
    <row r="54603" spans="15:15" x14ac:dyDescent="0.2">
      <c r="O54603" s="223"/>
    </row>
    <row r="54604" spans="15:15" x14ac:dyDescent="0.2">
      <c r="O54604" s="223"/>
    </row>
    <row r="54605" spans="15:15" x14ac:dyDescent="0.2">
      <c r="O54605" s="223"/>
    </row>
    <row r="54606" spans="15:15" x14ac:dyDescent="0.2">
      <c r="O54606" s="223"/>
    </row>
    <row r="54607" spans="15:15" x14ac:dyDescent="0.2">
      <c r="O54607" s="223"/>
    </row>
    <row r="54608" spans="15:15" x14ac:dyDescent="0.2">
      <c r="O54608" s="223"/>
    </row>
    <row r="54609" spans="15:15" x14ac:dyDescent="0.2">
      <c r="O54609" s="223"/>
    </row>
    <row r="54610" spans="15:15" x14ac:dyDescent="0.2">
      <c r="O54610" s="223"/>
    </row>
    <row r="54611" spans="15:15" x14ac:dyDescent="0.2">
      <c r="O54611" s="223"/>
    </row>
    <row r="54612" spans="15:15" x14ac:dyDescent="0.2">
      <c r="O54612" s="223"/>
    </row>
    <row r="54613" spans="15:15" x14ac:dyDescent="0.2">
      <c r="O54613" s="223"/>
    </row>
    <row r="54614" spans="15:15" x14ac:dyDescent="0.2">
      <c r="O54614" s="223"/>
    </row>
    <row r="54615" spans="15:15" x14ac:dyDescent="0.2">
      <c r="O54615" s="223"/>
    </row>
    <row r="54616" spans="15:15" x14ac:dyDescent="0.2">
      <c r="O54616" s="223"/>
    </row>
    <row r="54617" spans="15:15" x14ac:dyDescent="0.2">
      <c r="O54617" s="223"/>
    </row>
    <row r="54618" spans="15:15" x14ac:dyDescent="0.2">
      <c r="O54618" s="223"/>
    </row>
    <row r="54619" spans="15:15" x14ac:dyDescent="0.2">
      <c r="O54619" s="223"/>
    </row>
    <row r="54620" spans="15:15" x14ac:dyDescent="0.2">
      <c r="O54620" s="223"/>
    </row>
    <row r="54621" spans="15:15" x14ac:dyDescent="0.2">
      <c r="O54621" s="223"/>
    </row>
    <row r="54622" spans="15:15" x14ac:dyDescent="0.2">
      <c r="O54622" s="223"/>
    </row>
    <row r="54623" spans="15:15" x14ac:dyDescent="0.2">
      <c r="O54623" s="223"/>
    </row>
    <row r="54624" spans="15:15" x14ac:dyDescent="0.2">
      <c r="O54624" s="223"/>
    </row>
    <row r="54625" spans="15:15" x14ac:dyDescent="0.2">
      <c r="O54625" s="223"/>
    </row>
    <row r="54626" spans="15:15" x14ac:dyDescent="0.2">
      <c r="O54626" s="223"/>
    </row>
    <row r="54627" spans="15:15" x14ac:dyDescent="0.2">
      <c r="O54627" s="223"/>
    </row>
    <row r="54628" spans="15:15" x14ac:dyDescent="0.2">
      <c r="O54628" s="223"/>
    </row>
    <row r="54629" spans="15:15" x14ac:dyDescent="0.2">
      <c r="O54629" s="223"/>
    </row>
    <row r="54630" spans="15:15" x14ac:dyDescent="0.2">
      <c r="O54630" s="223"/>
    </row>
    <row r="54631" spans="15:15" x14ac:dyDescent="0.2">
      <c r="O54631" s="223"/>
    </row>
    <row r="54632" spans="15:15" x14ac:dyDescent="0.2">
      <c r="O54632" s="223"/>
    </row>
    <row r="54633" spans="15:15" x14ac:dyDescent="0.2">
      <c r="O54633" s="223"/>
    </row>
    <row r="54634" spans="15:15" x14ac:dyDescent="0.2">
      <c r="O54634" s="223"/>
    </row>
    <row r="54635" spans="15:15" x14ac:dyDescent="0.2">
      <c r="O54635" s="223"/>
    </row>
    <row r="54636" spans="15:15" x14ac:dyDescent="0.2">
      <c r="O54636" s="223"/>
    </row>
    <row r="54637" spans="15:15" x14ac:dyDescent="0.2">
      <c r="O54637" s="223"/>
    </row>
    <row r="54638" spans="15:15" x14ac:dyDescent="0.2">
      <c r="O54638" s="223"/>
    </row>
    <row r="54639" spans="15:15" x14ac:dyDescent="0.2">
      <c r="O54639" s="223"/>
    </row>
    <row r="54640" spans="15:15" x14ac:dyDescent="0.2">
      <c r="O54640" s="223"/>
    </row>
    <row r="54641" spans="15:15" x14ac:dyDescent="0.2">
      <c r="O54641" s="223"/>
    </row>
    <row r="54642" spans="15:15" x14ac:dyDescent="0.2">
      <c r="O54642" s="223"/>
    </row>
    <row r="54643" spans="15:15" x14ac:dyDescent="0.2">
      <c r="O54643" s="223"/>
    </row>
    <row r="54644" spans="15:15" x14ac:dyDescent="0.2">
      <c r="O54644" s="223"/>
    </row>
    <row r="54645" spans="15:15" x14ac:dyDescent="0.2">
      <c r="O54645" s="223"/>
    </row>
    <row r="54646" spans="15:15" x14ac:dyDescent="0.2">
      <c r="O54646" s="223"/>
    </row>
    <row r="54647" spans="15:15" x14ac:dyDescent="0.2">
      <c r="O54647" s="223"/>
    </row>
    <row r="54648" spans="15:15" x14ac:dyDescent="0.2">
      <c r="O54648" s="223"/>
    </row>
    <row r="54649" spans="15:15" x14ac:dyDescent="0.2">
      <c r="O54649" s="223"/>
    </row>
    <row r="54650" spans="15:15" x14ac:dyDescent="0.2">
      <c r="O54650" s="223"/>
    </row>
    <row r="54651" spans="15:15" x14ac:dyDescent="0.2">
      <c r="O54651" s="223"/>
    </row>
    <row r="54652" spans="15:15" x14ac:dyDescent="0.2">
      <c r="O54652" s="223"/>
    </row>
    <row r="54653" spans="15:15" x14ac:dyDescent="0.2">
      <c r="O54653" s="223"/>
    </row>
    <row r="54654" spans="15:15" x14ac:dyDescent="0.2">
      <c r="O54654" s="223"/>
    </row>
    <row r="54655" spans="15:15" x14ac:dyDescent="0.2">
      <c r="O54655" s="223"/>
    </row>
    <row r="54656" spans="15:15" x14ac:dyDescent="0.2">
      <c r="O54656" s="223"/>
    </row>
    <row r="54657" spans="15:15" x14ac:dyDescent="0.2">
      <c r="O54657" s="223"/>
    </row>
    <row r="54658" spans="15:15" x14ac:dyDescent="0.2">
      <c r="O54658" s="223"/>
    </row>
    <row r="54659" spans="15:15" x14ac:dyDescent="0.2">
      <c r="O54659" s="223"/>
    </row>
    <row r="54660" spans="15:15" x14ac:dyDescent="0.2">
      <c r="O54660" s="223"/>
    </row>
    <row r="54661" spans="15:15" x14ac:dyDescent="0.2">
      <c r="O54661" s="223"/>
    </row>
    <row r="54662" spans="15:15" x14ac:dyDescent="0.2">
      <c r="O54662" s="223"/>
    </row>
    <row r="54663" spans="15:15" x14ac:dyDescent="0.2">
      <c r="O54663" s="223"/>
    </row>
    <row r="54664" spans="15:15" x14ac:dyDescent="0.2">
      <c r="O54664" s="223"/>
    </row>
    <row r="54665" spans="15:15" x14ac:dyDescent="0.2">
      <c r="O54665" s="223"/>
    </row>
    <row r="54666" spans="15:15" x14ac:dyDescent="0.2">
      <c r="O54666" s="223"/>
    </row>
    <row r="54667" spans="15:15" x14ac:dyDescent="0.2">
      <c r="O54667" s="223"/>
    </row>
    <row r="54668" spans="15:15" x14ac:dyDescent="0.2">
      <c r="O54668" s="223"/>
    </row>
    <row r="54669" spans="15:15" x14ac:dyDescent="0.2">
      <c r="O54669" s="223"/>
    </row>
    <row r="54670" spans="15:15" x14ac:dyDescent="0.2">
      <c r="O54670" s="223"/>
    </row>
    <row r="54671" spans="15:15" x14ac:dyDescent="0.2">
      <c r="O54671" s="223"/>
    </row>
    <row r="54672" spans="15:15" x14ac:dyDescent="0.2">
      <c r="O54672" s="223"/>
    </row>
    <row r="54673" spans="15:15" x14ac:dyDescent="0.2">
      <c r="O54673" s="223"/>
    </row>
    <row r="54674" spans="15:15" x14ac:dyDescent="0.2">
      <c r="O54674" s="223"/>
    </row>
    <row r="54675" spans="15:15" x14ac:dyDescent="0.2">
      <c r="O54675" s="223"/>
    </row>
    <row r="54676" spans="15:15" x14ac:dyDescent="0.2">
      <c r="O54676" s="223"/>
    </row>
    <row r="54677" spans="15:15" x14ac:dyDescent="0.2">
      <c r="O54677" s="223"/>
    </row>
    <row r="54678" spans="15:15" x14ac:dyDescent="0.2">
      <c r="O54678" s="223"/>
    </row>
    <row r="54679" spans="15:15" x14ac:dyDescent="0.2">
      <c r="O54679" s="223"/>
    </row>
    <row r="54680" spans="15:15" x14ac:dyDescent="0.2">
      <c r="O54680" s="223"/>
    </row>
    <row r="54681" spans="15:15" x14ac:dyDescent="0.2">
      <c r="O54681" s="223"/>
    </row>
    <row r="54682" spans="15:15" x14ac:dyDescent="0.2">
      <c r="O54682" s="223"/>
    </row>
    <row r="54683" spans="15:15" x14ac:dyDescent="0.2">
      <c r="O54683" s="223"/>
    </row>
    <row r="54684" spans="15:15" x14ac:dyDescent="0.2">
      <c r="O54684" s="223"/>
    </row>
    <row r="54685" spans="15:15" x14ac:dyDescent="0.2">
      <c r="O54685" s="223"/>
    </row>
    <row r="54686" spans="15:15" x14ac:dyDescent="0.2">
      <c r="O54686" s="223"/>
    </row>
    <row r="54687" spans="15:15" x14ac:dyDescent="0.2">
      <c r="O54687" s="223"/>
    </row>
    <row r="54688" spans="15:15" x14ac:dyDescent="0.2">
      <c r="O54688" s="223"/>
    </row>
    <row r="54689" spans="15:15" x14ac:dyDescent="0.2">
      <c r="O54689" s="223"/>
    </row>
    <row r="54690" spans="15:15" x14ac:dyDescent="0.2">
      <c r="O54690" s="223"/>
    </row>
    <row r="54691" spans="15:15" x14ac:dyDescent="0.2">
      <c r="O54691" s="223"/>
    </row>
    <row r="54692" spans="15:15" x14ac:dyDescent="0.2">
      <c r="O54692" s="223"/>
    </row>
    <row r="54693" spans="15:15" x14ac:dyDescent="0.2">
      <c r="O54693" s="223"/>
    </row>
    <row r="54694" spans="15:15" x14ac:dyDescent="0.2">
      <c r="O54694" s="223"/>
    </row>
    <row r="54695" spans="15:15" x14ac:dyDescent="0.2">
      <c r="O54695" s="223"/>
    </row>
    <row r="54696" spans="15:15" x14ac:dyDescent="0.2">
      <c r="O54696" s="223"/>
    </row>
    <row r="54697" spans="15:15" x14ac:dyDescent="0.2">
      <c r="O54697" s="223"/>
    </row>
    <row r="54698" spans="15:15" x14ac:dyDescent="0.2">
      <c r="O54698" s="223"/>
    </row>
    <row r="54699" spans="15:15" x14ac:dyDescent="0.2">
      <c r="O54699" s="223"/>
    </row>
    <row r="54700" spans="15:15" x14ac:dyDescent="0.2">
      <c r="O54700" s="223"/>
    </row>
    <row r="54701" spans="15:15" x14ac:dyDescent="0.2">
      <c r="O54701" s="223"/>
    </row>
    <row r="54702" spans="15:15" x14ac:dyDescent="0.2">
      <c r="O54702" s="223"/>
    </row>
    <row r="54703" spans="15:15" x14ac:dyDescent="0.2">
      <c r="O54703" s="223"/>
    </row>
    <row r="54704" spans="15:15" x14ac:dyDescent="0.2">
      <c r="O54704" s="223"/>
    </row>
    <row r="54705" spans="15:15" x14ac:dyDescent="0.2">
      <c r="O54705" s="223"/>
    </row>
    <row r="54706" spans="15:15" x14ac:dyDescent="0.2">
      <c r="O54706" s="223"/>
    </row>
    <row r="54707" spans="15:15" x14ac:dyDescent="0.2">
      <c r="O54707" s="223"/>
    </row>
    <row r="54708" spans="15:15" x14ac:dyDescent="0.2">
      <c r="O54708" s="223"/>
    </row>
    <row r="54709" spans="15:15" x14ac:dyDescent="0.2">
      <c r="O54709" s="223"/>
    </row>
    <row r="54710" spans="15:15" x14ac:dyDescent="0.2">
      <c r="O54710" s="223"/>
    </row>
    <row r="54711" spans="15:15" x14ac:dyDescent="0.2">
      <c r="O54711" s="223"/>
    </row>
    <row r="54712" spans="15:15" x14ac:dyDescent="0.2">
      <c r="O54712" s="223"/>
    </row>
    <row r="54713" spans="15:15" x14ac:dyDescent="0.2">
      <c r="O54713" s="223"/>
    </row>
    <row r="54714" spans="15:15" x14ac:dyDescent="0.2">
      <c r="O54714" s="223"/>
    </row>
    <row r="54715" spans="15:15" x14ac:dyDescent="0.2">
      <c r="O54715" s="223"/>
    </row>
    <row r="54716" spans="15:15" x14ac:dyDescent="0.2">
      <c r="O54716" s="223"/>
    </row>
    <row r="54717" spans="15:15" x14ac:dyDescent="0.2">
      <c r="O54717" s="223"/>
    </row>
    <row r="54718" spans="15:15" x14ac:dyDescent="0.2">
      <c r="O54718" s="223"/>
    </row>
    <row r="54719" spans="15:15" x14ac:dyDescent="0.2">
      <c r="O54719" s="223"/>
    </row>
    <row r="54720" spans="15:15" x14ac:dyDescent="0.2">
      <c r="O54720" s="223"/>
    </row>
    <row r="54721" spans="15:15" x14ac:dyDescent="0.2">
      <c r="O54721" s="223"/>
    </row>
    <row r="54722" spans="15:15" x14ac:dyDescent="0.2">
      <c r="O54722" s="223"/>
    </row>
    <row r="54723" spans="15:15" x14ac:dyDescent="0.2">
      <c r="O54723" s="223"/>
    </row>
    <row r="54724" spans="15:15" x14ac:dyDescent="0.2">
      <c r="O54724" s="223"/>
    </row>
    <row r="54725" spans="15:15" x14ac:dyDescent="0.2">
      <c r="O54725" s="223"/>
    </row>
    <row r="54726" spans="15:15" x14ac:dyDescent="0.2">
      <c r="O54726" s="223"/>
    </row>
    <row r="54727" spans="15:15" x14ac:dyDescent="0.2">
      <c r="O54727" s="223"/>
    </row>
    <row r="54728" spans="15:15" x14ac:dyDescent="0.2">
      <c r="O54728" s="223"/>
    </row>
    <row r="54729" spans="15:15" x14ac:dyDescent="0.2">
      <c r="O54729" s="223"/>
    </row>
    <row r="54730" spans="15:15" x14ac:dyDescent="0.2">
      <c r="O54730" s="223"/>
    </row>
    <row r="54731" spans="15:15" x14ac:dyDescent="0.2">
      <c r="O54731" s="223"/>
    </row>
    <row r="54732" spans="15:15" x14ac:dyDescent="0.2">
      <c r="O54732" s="223"/>
    </row>
    <row r="54733" spans="15:15" x14ac:dyDescent="0.2">
      <c r="O54733" s="223"/>
    </row>
    <row r="54734" spans="15:15" x14ac:dyDescent="0.2">
      <c r="O54734" s="223"/>
    </row>
    <row r="54735" spans="15:15" x14ac:dyDescent="0.2">
      <c r="O54735" s="223"/>
    </row>
    <row r="54736" spans="15:15" x14ac:dyDescent="0.2">
      <c r="O54736" s="223"/>
    </row>
    <row r="54737" spans="15:15" x14ac:dyDescent="0.2">
      <c r="O54737" s="223"/>
    </row>
    <row r="54738" spans="15:15" x14ac:dyDescent="0.2">
      <c r="O54738" s="223"/>
    </row>
    <row r="54739" spans="15:15" x14ac:dyDescent="0.2">
      <c r="O54739" s="223"/>
    </row>
    <row r="54740" spans="15:15" x14ac:dyDescent="0.2">
      <c r="O54740" s="223"/>
    </row>
    <row r="54741" spans="15:15" x14ac:dyDescent="0.2">
      <c r="O54741" s="223"/>
    </row>
    <row r="54742" spans="15:15" x14ac:dyDescent="0.2">
      <c r="O54742" s="223"/>
    </row>
    <row r="54743" spans="15:15" x14ac:dyDescent="0.2">
      <c r="O54743" s="223"/>
    </row>
    <row r="54744" spans="15:15" x14ac:dyDescent="0.2">
      <c r="O54744" s="223"/>
    </row>
    <row r="54745" spans="15:15" x14ac:dyDescent="0.2">
      <c r="O54745" s="223"/>
    </row>
    <row r="54746" spans="15:15" x14ac:dyDescent="0.2">
      <c r="O54746" s="223"/>
    </row>
    <row r="54747" spans="15:15" x14ac:dyDescent="0.2">
      <c r="O54747" s="223"/>
    </row>
    <row r="54748" spans="15:15" x14ac:dyDescent="0.2">
      <c r="O54748" s="223"/>
    </row>
    <row r="54749" spans="15:15" x14ac:dyDescent="0.2">
      <c r="O54749" s="223"/>
    </row>
    <row r="54750" spans="15:15" x14ac:dyDescent="0.2">
      <c r="O54750" s="223"/>
    </row>
    <row r="54751" spans="15:15" x14ac:dyDescent="0.2">
      <c r="O54751" s="223"/>
    </row>
    <row r="54752" spans="15:15" x14ac:dyDescent="0.2">
      <c r="O54752" s="223"/>
    </row>
    <row r="54753" spans="15:15" x14ac:dyDescent="0.2">
      <c r="O54753" s="223"/>
    </row>
    <row r="54754" spans="15:15" x14ac:dyDescent="0.2">
      <c r="O54754" s="223"/>
    </row>
    <row r="54755" spans="15:15" x14ac:dyDescent="0.2">
      <c r="O54755" s="223"/>
    </row>
    <row r="54756" spans="15:15" x14ac:dyDescent="0.2">
      <c r="O54756" s="223"/>
    </row>
    <row r="54757" spans="15:15" x14ac:dyDescent="0.2">
      <c r="O54757" s="223"/>
    </row>
    <row r="54758" spans="15:15" x14ac:dyDescent="0.2">
      <c r="O54758" s="223"/>
    </row>
    <row r="54759" spans="15:15" x14ac:dyDescent="0.2">
      <c r="O54759" s="223"/>
    </row>
    <row r="54760" spans="15:15" x14ac:dyDescent="0.2">
      <c r="O54760" s="223"/>
    </row>
    <row r="54761" spans="15:15" x14ac:dyDescent="0.2">
      <c r="O54761" s="223"/>
    </row>
    <row r="54762" spans="15:15" x14ac:dyDescent="0.2">
      <c r="O54762" s="223"/>
    </row>
    <row r="54763" spans="15:15" x14ac:dyDescent="0.2">
      <c r="O54763" s="223"/>
    </row>
    <row r="54764" spans="15:15" x14ac:dyDescent="0.2">
      <c r="O54764" s="223"/>
    </row>
    <row r="54765" spans="15:15" x14ac:dyDescent="0.2">
      <c r="O54765" s="223"/>
    </row>
    <row r="54766" spans="15:15" x14ac:dyDescent="0.2">
      <c r="O54766" s="223"/>
    </row>
    <row r="54767" spans="15:15" x14ac:dyDescent="0.2">
      <c r="O54767" s="223"/>
    </row>
    <row r="54768" spans="15:15" x14ac:dyDescent="0.2">
      <c r="O54768" s="223"/>
    </row>
    <row r="54769" spans="15:15" x14ac:dyDescent="0.2">
      <c r="O54769" s="223"/>
    </row>
    <row r="54770" spans="15:15" x14ac:dyDescent="0.2">
      <c r="O54770" s="223"/>
    </row>
    <row r="54771" spans="15:15" x14ac:dyDescent="0.2">
      <c r="O54771" s="223"/>
    </row>
    <row r="54772" spans="15:15" x14ac:dyDescent="0.2">
      <c r="O54772" s="223"/>
    </row>
    <row r="54773" spans="15:15" x14ac:dyDescent="0.2">
      <c r="O54773" s="223"/>
    </row>
    <row r="54774" spans="15:15" x14ac:dyDescent="0.2">
      <c r="O54774" s="223"/>
    </row>
    <row r="54775" spans="15:15" x14ac:dyDescent="0.2">
      <c r="O54775" s="223"/>
    </row>
    <row r="54776" spans="15:15" x14ac:dyDescent="0.2">
      <c r="O54776" s="223"/>
    </row>
    <row r="54777" spans="15:15" x14ac:dyDescent="0.2">
      <c r="O54777" s="223"/>
    </row>
    <row r="54778" spans="15:15" x14ac:dyDescent="0.2">
      <c r="O54778" s="223"/>
    </row>
    <row r="54779" spans="15:15" x14ac:dyDescent="0.2">
      <c r="O54779" s="223"/>
    </row>
    <row r="54780" spans="15:15" x14ac:dyDescent="0.2">
      <c r="O54780" s="223"/>
    </row>
    <row r="54781" spans="15:15" x14ac:dyDescent="0.2">
      <c r="O54781" s="223"/>
    </row>
    <row r="54782" spans="15:15" x14ac:dyDescent="0.2">
      <c r="O54782" s="223"/>
    </row>
    <row r="54783" spans="15:15" x14ac:dyDescent="0.2">
      <c r="O54783" s="223"/>
    </row>
    <row r="54784" spans="15:15" x14ac:dyDescent="0.2">
      <c r="O54784" s="223"/>
    </row>
    <row r="54785" spans="15:15" x14ac:dyDescent="0.2">
      <c r="O54785" s="223"/>
    </row>
    <row r="54786" spans="15:15" x14ac:dyDescent="0.2">
      <c r="O54786" s="223"/>
    </row>
    <row r="54787" spans="15:15" x14ac:dyDescent="0.2">
      <c r="O54787" s="223"/>
    </row>
    <row r="54788" spans="15:15" x14ac:dyDescent="0.2">
      <c r="O54788" s="223"/>
    </row>
    <row r="54789" spans="15:15" x14ac:dyDescent="0.2">
      <c r="O54789" s="223"/>
    </row>
    <row r="54790" spans="15:15" x14ac:dyDescent="0.2">
      <c r="O54790" s="223"/>
    </row>
    <row r="54791" spans="15:15" x14ac:dyDescent="0.2">
      <c r="O54791" s="223"/>
    </row>
    <row r="54792" spans="15:15" x14ac:dyDescent="0.2">
      <c r="O54792" s="223"/>
    </row>
    <row r="54793" spans="15:15" x14ac:dyDescent="0.2">
      <c r="O54793" s="223"/>
    </row>
    <row r="54794" spans="15:15" x14ac:dyDescent="0.2">
      <c r="O54794" s="223"/>
    </row>
    <row r="54795" spans="15:15" x14ac:dyDescent="0.2">
      <c r="O54795" s="223"/>
    </row>
    <row r="54796" spans="15:15" x14ac:dyDescent="0.2">
      <c r="O54796" s="223"/>
    </row>
    <row r="54797" spans="15:15" x14ac:dyDescent="0.2">
      <c r="O54797" s="223"/>
    </row>
    <row r="54798" spans="15:15" x14ac:dyDescent="0.2">
      <c r="O54798" s="223"/>
    </row>
    <row r="54799" spans="15:15" x14ac:dyDescent="0.2">
      <c r="O54799" s="223"/>
    </row>
    <row r="54800" spans="15:15" x14ac:dyDescent="0.2">
      <c r="O54800" s="223"/>
    </row>
    <row r="54801" spans="15:15" x14ac:dyDescent="0.2">
      <c r="O54801" s="223"/>
    </row>
    <row r="54802" spans="15:15" x14ac:dyDescent="0.2">
      <c r="O54802" s="223"/>
    </row>
    <row r="54803" spans="15:15" x14ac:dyDescent="0.2">
      <c r="O54803" s="223"/>
    </row>
    <row r="54804" spans="15:15" x14ac:dyDescent="0.2">
      <c r="O54804" s="223"/>
    </row>
    <row r="54805" spans="15:15" x14ac:dyDescent="0.2">
      <c r="O54805" s="223"/>
    </row>
    <row r="54806" spans="15:15" x14ac:dyDescent="0.2">
      <c r="O54806" s="223"/>
    </row>
    <row r="54807" spans="15:15" x14ac:dyDescent="0.2">
      <c r="O54807" s="223"/>
    </row>
    <row r="54808" spans="15:15" x14ac:dyDescent="0.2">
      <c r="O54808" s="223"/>
    </row>
    <row r="54809" spans="15:15" x14ac:dyDescent="0.2">
      <c r="O54809" s="223"/>
    </row>
    <row r="54810" spans="15:15" x14ac:dyDescent="0.2">
      <c r="O54810" s="223"/>
    </row>
    <row r="54811" spans="15:15" x14ac:dyDescent="0.2">
      <c r="O54811" s="223"/>
    </row>
    <row r="54812" spans="15:15" x14ac:dyDescent="0.2">
      <c r="O54812" s="223"/>
    </row>
    <row r="54813" spans="15:15" x14ac:dyDescent="0.2">
      <c r="O54813" s="223"/>
    </row>
    <row r="54814" spans="15:15" x14ac:dyDescent="0.2">
      <c r="O54814" s="223"/>
    </row>
    <row r="54815" spans="15:15" x14ac:dyDescent="0.2">
      <c r="O54815" s="223"/>
    </row>
    <row r="54816" spans="15:15" x14ac:dyDescent="0.2">
      <c r="O54816" s="223"/>
    </row>
    <row r="54817" spans="15:15" x14ac:dyDescent="0.2">
      <c r="O54817" s="223"/>
    </row>
    <row r="54818" spans="15:15" x14ac:dyDescent="0.2">
      <c r="O54818" s="223"/>
    </row>
    <row r="54819" spans="15:15" x14ac:dyDescent="0.2">
      <c r="O54819" s="223"/>
    </row>
    <row r="54820" spans="15:15" x14ac:dyDescent="0.2">
      <c r="O54820" s="223"/>
    </row>
    <row r="54821" spans="15:15" x14ac:dyDescent="0.2">
      <c r="O54821" s="223"/>
    </row>
    <row r="54822" spans="15:15" x14ac:dyDescent="0.2">
      <c r="O54822" s="223"/>
    </row>
    <row r="54823" spans="15:15" x14ac:dyDescent="0.2">
      <c r="O54823" s="223"/>
    </row>
    <row r="54824" spans="15:15" x14ac:dyDescent="0.2">
      <c r="O54824" s="223"/>
    </row>
    <row r="54825" spans="15:15" x14ac:dyDescent="0.2">
      <c r="O54825" s="223"/>
    </row>
    <row r="54826" spans="15:15" x14ac:dyDescent="0.2">
      <c r="O54826" s="223"/>
    </row>
    <row r="54827" spans="15:15" x14ac:dyDescent="0.2">
      <c r="O54827" s="223"/>
    </row>
    <row r="54828" spans="15:15" x14ac:dyDescent="0.2">
      <c r="O54828" s="223"/>
    </row>
    <row r="54829" spans="15:15" x14ac:dyDescent="0.2">
      <c r="O54829" s="223"/>
    </row>
    <row r="54830" spans="15:15" x14ac:dyDescent="0.2">
      <c r="O54830" s="223"/>
    </row>
    <row r="54831" spans="15:15" x14ac:dyDescent="0.2">
      <c r="O54831" s="223"/>
    </row>
    <row r="54832" spans="15:15" x14ac:dyDescent="0.2">
      <c r="O54832" s="223"/>
    </row>
    <row r="54833" spans="15:15" x14ac:dyDescent="0.2">
      <c r="O54833" s="223"/>
    </row>
    <row r="54834" spans="15:15" x14ac:dyDescent="0.2">
      <c r="O54834" s="223"/>
    </row>
    <row r="54835" spans="15:15" x14ac:dyDescent="0.2">
      <c r="O54835" s="223"/>
    </row>
    <row r="54836" spans="15:15" x14ac:dyDescent="0.2">
      <c r="O54836" s="223"/>
    </row>
    <row r="54837" spans="15:15" x14ac:dyDescent="0.2">
      <c r="O54837" s="223"/>
    </row>
    <row r="54838" spans="15:15" x14ac:dyDescent="0.2">
      <c r="O54838" s="223"/>
    </row>
    <row r="54839" spans="15:15" x14ac:dyDescent="0.2">
      <c r="O54839" s="223"/>
    </row>
    <row r="54840" spans="15:15" x14ac:dyDescent="0.2">
      <c r="O54840" s="223"/>
    </row>
    <row r="54841" spans="15:15" x14ac:dyDescent="0.2">
      <c r="O54841" s="223"/>
    </row>
    <row r="54842" spans="15:15" x14ac:dyDescent="0.2">
      <c r="O54842" s="223"/>
    </row>
    <row r="54843" spans="15:15" x14ac:dyDescent="0.2">
      <c r="O54843" s="223"/>
    </row>
    <row r="54844" spans="15:15" x14ac:dyDescent="0.2">
      <c r="O54844" s="223"/>
    </row>
    <row r="54845" spans="15:15" x14ac:dyDescent="0.2">
      <c r="O54845" s="223"/>
    </row>
    <row r="54846" spans="15:15" x14ac:dyDescent="0.2">
      <c r="O54846" s="223"/>
    </row>
    <row r="54847" spans="15:15" x14ac:dyDescent="0.2">
      <c r="O54847" s="223"/>
    </row>
    <row r="54848" spans="15:15" x14ac:dyDescent="0.2">
      <c r="O54848" s="223"/>
    </row>
    <row r="54849" spans="15:15" x14ac:dyDescent="0.2">
      <c r="O54849" s="223"/>
    </row>
    <row r="54850" spans="15:15" x14ac:dyDescent="0.2">
      <c r="O54850" s="223"/>
    </row>
    <row r="54851" spans="15:15" x14ac:dyDescent="0.2">
      <c r="O54851" s="223"/>
    </row>
    <row r="54852" spans="15:15" x14ac:dyDescent="0.2">
      <c r="O54852" s="223"/>
    </row>
    <row r="54853" spans="15:15" x14ac:dyDescent="0.2">
      <c r="O54853" s="223"/>
    </row>
    <row r="54854" spans="15:15" x14ac:dyDescent="0.2">
      <c r="O54854" s="223"/>
    </row>
    <row r="54855" spans="15:15" x14ac:dyDescent="0.2">
      <c r="O54855" s="223"/>
    </row>
    <row r="54856" spans="15:15" x14ac:dyDescent="0.2">
      <c r="O54856" s="223"/>
    </row>
    <row r="54857" spans="15:15" x14ac:dyDescent="0.2">
      <c r="O54857" s="223"/>
    </row>
    <row r="54858" spans="15:15" x14ac:dyDescent="0.2">
      <c r="O54858" s="223"/>
    </row>
    <row r="54859" spans="15:15" x14ac:dyDescent="0.2">
      <c r="O54859" s="223"/>
    </row>
    <row r="54860" spans="15:15" x14ac:dyDescent="0.2">
      <c r="O54860" s="223"/>
    </row>
    <row r="54861" spans="15:15" x14ac:dyDescent="0.2">
      <c r="O54861" s="223"/>
    </row>
    <row r="54862" spans="15:15" x14ac:dyDescent="0.2">
      <c r="O54862" s="223"/>
    </row>
    <row r="54863" spans="15:15" x14ac:dyDescent="0.2">
      <c r="O54863" s="223"/>
    </row>
    <row r="54864" spans="15:15" x14ac:dyDescent="0.2">
      <c r="O54864" s="223"/>
    </row>
    <row r="54865" spans="15:15" x14ac:dyDescent="0.2">
      <c r="O54865" s="223"/>
    </row>
    <row r="54866" spans="15:15" x14ac:dyDescent="0.2">
      <c r="O54866" s="223"/>
    </row>
    <row r="54867" spans="15:15" x14ac:dyDescent="0.2">
      <c r="O54867" s="223"/>
    </row>
    <row r="54868" spans="15:15" x14ac:dyDescent="0.2">
      <c r="O54868" s="223"/>
    </row>
    <row r="54869" spans="15:15" x14ac:dyDescent="0.2">
      <c r="O54869" s="223"/>
    </row>
    <row r="54870" spans="15:15" x14ac:dyDescent="0.2">
      <c r="O54870" s="223"/>
    </row>
    <row r="54871" spans="15:15" x14ac:dyDescent="0.2">
      <c r="O54871" s="223"/>
    </row>
    <row r="54872" spans="15:15" x14ac:dyDescent="0.2">
      <c r="O54872" s="223"/>
    </row>
    <row r="54873" spans="15:15" x14ac:dyDescent="0.2">
      <c r="O54873" s="223"/>
    </row>
    <row r="54874" spans="15:15" x14ac:dyDescent="0.2">
      <c r="O54874" s="223"/>
    </row>
    <row r="54875" spans="15:15" x14ac:dyDescent="0.2">
      <c r="O54875" s="223"/>
    </row>
    <row r="54876" spans="15:15" x14ac:dyDescent="0.2">
      <c r="O54876" s="223"/>
    </row>
    <row r="54877" spans="15:15" x14ac:dyDescent="0.2">
      <c r="O54877" s="223"/>
    </row>
    <row r="54878" spans="15:15" x14ac:dyDescent="0.2">
      <c r="O54878" s="223"/>
    </row>
    <row r="54879" spans="15:15" x14ac:dyDescent="0.2">
      <c r="O54879" s="223"/>
    </row>
    <row r="54880" spans="15:15" x14ac:dyDescent="0.2">
      <c r="O54880" s="223"/>
    </row>
    <row r="54881" spans="15:15" x14ac:dyDescent="0.2">
      <c r="O54881" s="223"/>
    </row>
    <row r="54882" spans="15:15" x14ac:dyDescent="0.2">
      <c r="O54882" s="223"/>
    </row>
    <row r="54883" spans="15:15" x14ac:dyDescent="0.2">
      <c r="O54883" s="223"/>
    </row>
    <row r="54884" spans="15:15" x14ac:dyDescent="0.2">
      <c r="O54884" s="223"/>
    </row>
    <row r="54885" spans="15:15" x14ac:dyDescent="0.2">
      <c r="O54885" s="223"/>
    </row>
    <row r="54886" spans="15:15" x14ac:dyDescent="0.2">
      <c r="O54886" s="223"/>
    </row>
    <row r="54887" spans="15:15" x14ac:dyDescent="0.2">
      <c r="O54887" s="223"/>
    </row>
    <row r="54888" spans="15:15" x14ac:dyDescent="0.2">
      <c r="O54888" s="223"/>
    </row>
    <row r="54889" spans="15:15" x14ac:dyDescent="0.2">
      <c r="O54889" s="223"/>
    </row>
    <row r="54890" spans="15:15" x14ac:dyDescent="0.2">
      <c r="O54890" s="223"/>
    </row>
    <row r="54891" spans="15:15" x14ac:dyDescent="0.2">
      <c r="O54891" s="223"/>
    </row>
    <row r="54892" spans="15:15" x14ac:dyDescent="0.2">
      <c r="O54892" s="223"/>
    </row>
    <row r="54893" spans="15:15" x14ac:dyDescent="0.2">
      <c r="O54893" s="223"/>
    </row>
    <row r="54894" spans="15:15" x14ac:dyDescent="0.2">
      <c r="O54894" s="223"/>
    </row>
    <row r="54895" spans="15:15" x14ac:dyDescent="0.2">
      <c r="O54895" s="223"/>
    </row>
    <row r="54896" spans="15:15" x14ac:dyDescent="0.2">
      <c r="O54896" s="223"/>
    </row>
    <row r="54897" spans="15:15" x14ac:dyDescent="0.2">
      <c r="O54897" s="223"/>
    </row>
    <row r="54898" spans="15:15" x14ac:dyDescent="0.2">
      <c r="O54898" s="223"/>
    </row>
    <row r="54899" spans="15:15" x14ac:dyDescent="0.2">
      <c r="O54899" s="223"/>
    </row>
    <row r="54900" spans="15:15" x14ac:dyDescent="0.2">
      <c r="O54900" s="223"/>
    </row>
    <row r="54901" spans="15:15" x14ac:dyDescent="0.2">
      <c r="O54901" s="223"/>
    </row>
    <row r="54902" spans="15:15" x14ac:dyDescent="0.2">
      <c r="O54902" s="223"/>
    </row>
    <row r="54903" spans="15:15" x14ac:dyDescent="0.2">
      <c r="O54903" s="223"/>
    </row>
    <row r="54904" spans="15:15" x14ac:dyDescent="0.2">
      <c r="O54904" s="223"/>
    </row>
    <row r="54905" spans="15:15" x14ac:dyDescent="0.2">
      <c r="O54905" s="223"/>
    </row>
    <row r="54906" spans="15:15" x14ac:dyDescent="0.2">
      <c r="O54906" s="223"/>
    </row>
    <row r="54907" spans="15:15" x14ac:dyDescent="0.2">
      <c r="O54907" s="223"/>
    </row>
    <row r="54908" spans="15:15" x14ac:dyDescent="0.2">
      <c r="O54908" s="223"/>
    </row>
    <row r="54909" spans="15:15" x14ac:dyDescent="0.2">
      <c r="O54909" s="223"/>
    </row>
    <row r="54910" spans="15:15" x14ac:dyDescent="0.2">
      <c r="O54910" s="223"/>
    </row>
    <row r="54911" spans="15:15" x14ac:dyDescent="0.2">
      <c r="O54911" s="223"/>
    </row>
    <row r="54912" spans="15:15" x14ac:dyDescent="0.2">
      <c r="O54912" s="223"/>
    </row>
    <row r="54913" spans="15:15" x14ac:dyDescent="0.2">
      <c r="O54913" s="223"/>
    </row>
    <row r="54914" spans="15:15" x14ac:dyDescent="0.2">
      <c r="O54914" s="223"/>
    </row>
    <row r="54915" spans="15:15" x14ac:dyDescent="0.2">
      <c r="O54915" s="223"/>
    </row>
    <row r="54916" spans="15:15" x14ac:dyDescent="0.2">
      <c r="O54916" s="223"/>
    </row>
    <row r="54917" spans="15:15" x14ac:dyDescent="0.2">
      <c r="O54917" s="223"/>
    </row>
    <row r="54918" spans="15:15" x14ac:dyDescent="0.2">
      <c r="O54918" s="223"/>
    </row>
    <row r="54919" spans="15:15" x14ac:dyDescent="0.2">
      <c r="O54919" s="223"/>
    </row>
    <row r="54920" spans="15:15" x14ac:dyDescent="0.2">
      <c r="O54920" s="223"/>
    </row>
    <row r="54921" spans="15:15" x14ac:dyDescent="0.2">
      <c r="O54921" s="223"/>
    </row>
    <row r="54922" spans="15:15" x14ac:dyDescent="0.2">
      <c r="O54922" s="223"/>
    </row>
    <row r="54923" spans="15:15" x14ac:dyDescent="0.2">
      <c r="O54923" s="223"/>
    </row>
    <row r="54924" spans="15:15" x14ac:dyDescent="0.2">
      <c r="O54924" s="223"/>
    </row>
    <row r="54925" spans="15:15" x14ac:dyDescent="0.2">
      <c r="O54925" s="223"/>
    </row>
    <row r="54926" spans="15:15" x14ac:dyDescent="0.2">
      <c r="O54926" s="223"/>
    </row>
    <row r="54927" spans="15:15" x14ac:dyDescent="0.2">
      <c r="O54927" s="223"/>
    </row>
    <row r="54928" spans="15:15" x14ac:dyDescent="0.2">
      <c r="O54928" s="223"/>
    </row>
    <row r="54929" spans="15:15" x14ac:dyDescent="0.2">
      <c r="O54929" s="223"/>
    </row>
    <row r="54930" spans="15:15" x14ac:dyDescent="0.2">
      <c r="O54930" s="223"/>
    </row>
    <row r="54931" spans="15:15" x14ac:dyDescent="0.2">
      <c r="O54931" s="223"/>
    </row>
    <row r="54932" spans="15:15" x14ac:dyDescent="0.2">
      <c r="O54932" s="223"/>
    </row>
    <row r="54933" spans="15:15" x14ac:dyDescent="0.2">
      <c r="O54933" s="223"/>
    </row>
    <row r="54934" spans="15:15" x14ac:dyDescent="0.2">
      <c r="O54934" s="223"/>
    </row>
    <row r="54935" spans="15:15" x14ac:dyDescent="0.2">
      <c r="O54935" s="223"/>
    </row>
    <row r="54936" spans="15:15" x14ac:dyDescent="0.2">
      <c r="O54936" s="223"/>
    </row>
    <row r="54937" spans="15:15" x14ac:dyDescent="0.2">
      <c r="O54937" s="223"/>
    </row>
    <row r="54938" spans="15:15" x14ac:dyDescent="0.2">
      <c r="O54938" s="223"/>
    </row>
    <row r="54939" spans="15:15" x14ac:dyDescent="0.2">
      <c r="O54939" s="223"/>
    </row>
    <row r="54940" spans="15:15" x14ac:dyDescent="0.2">
      <c r="O54940" s="223"/>
    </row>
    <row r="54941" spans="15:15" x14ac:dyDescent="0.2">
      <c r="O54941" s="223"/>
    </row>
    <row r="54942" spans="15:15" x14ac:dyDescent="0.2">
      <c r="O54942" s="223"/>
    </row>
    <row r="54943" spans="15:15" x14ac:dyDescent="0.2">
      <c r="O54943" s="223"/>
    </row>
    <row r="54944" spans="15:15" x14ac:dyDescent="0.2">
      <c r="O54944" s="223"/>
    </row>
    <row r="54945" spans="15:15" x14ac:dyDescent="0.2">
      <c r="O54945" s="223"/>
    </row>
    <row r="54946" spans="15:15" x14ac:dyDescent="0.2">
      <c r="O54946" s="223"/>
    </row>
    <row r="54947" spans="15:15" x14ac:dyDescent="0.2">
      <c r="O54947" s="223"/>
    </row>
    <row r="54948" spans="15:15" x14ac:dyDescent="0.2">
      <c r="O54948" s="223"/>
    </row>
    <row r="54949" spans="15:15" x14ac:dyDescent="0.2">
      <c r="O54949" s="223"/>
    </row>
    <row r="54950" spans="15:15" x14ac:dyDescent="0.2">
      <c r="O54950" s="223"/>
    </row>
    <row r="54951" spans="15:15" x14ac:dyDescent="0.2">
      <c r="O54951" s="223"/>
    </row>
    <row r="54952" spans="15:15" x14ac:dyDescent="0.2">
      <c r="O54952" s="223"/>
    </row>
    <row r="54953" spans="15:15" x14ac:dyDescent="0.2">
      <c r="O54953" s="223"/>
    </row>
    <row r="54954" spans="15:15" x14ac:dyDescent="0.2">
      <c r="O54954" s="223"/>
    </row>
    <row r="54955" spans="15:15" x14ac:dyDescent="0.2">
      <c r="O54955" s="223"/>
    </row>
    <row r="54956" spans="15:15" x14ac:dyDescent="0.2">
      <c r="O54956" s="223"/>
    </row>
    <row r="54957" spans="15:15" x14ac:dyDescent="0.2">
      <c r="O54957" s="223"/>
    </row>
    <row r="54958" spans="15:15" x14ac:dyDescent="0.2">
      <c r="O54958" s="223"/>
    </row>
    <row r="54959" spans="15:15" x14ac:dyDescent="0.2">
      <c r="O54959" s="223"/>
    </row>
    <row r="54960" spans="15:15" x14ac:dyDescent="0.2">
      <c r="O54960" s="223"/>
    </row>
    <row r="54961" spans="15:15" x14ac:dyDescent="0.2">
      <c r="O54961" s="223"/>
    </row>
    <row r="54962" spans="15:15" x14ac:dyDescent="0.2">
      <c r="O54962" s="223"/>
    </row>
    <row r="54963" spans="15:15" x14ac:dyDescent="0.2">
      <c r="O54963" s="223"/>
    </row>
    <row r="54964" spans="15:15" x14ac:dyDescent="0.2">
      <c r="O54964" s="223"/>
    </row>
    <row r="54965" spans="15:15" x14ac:dyDescent="0.2">
      <c r="O54965" s="223"/>
    </row>
    <row r="54966" spans="15:15" x14ac:dyDescent="0.2">
      <c r="O54966" s="223"/>
    </row>
    <row r="54967" spans="15:15" x14ac:dyDescent="0.2">
      <c r="O54967" s="223"/>
    </row>
    <row r="54968" spans="15:15" x14ac:dyDescent="0.2">
      <c r="O54968" s="223"/>
    </row>
    <row r="54969" spans="15:15" x14ac:dyDescent="0.2">
      <c r="O54969" s="223"/>
    </row>
    <row r="54970" spans="15:15" x14ac:dyDescent="0.2">
      <c r="O54970" s="223"/>
    </row>
    <row r="54971" spans="15:15" x14ac:dyDescent="0.2">
      <c r="O54971" s="223"/>
    </row>
    <row r="54972" spans="15:15" x14ac:dyDescent="0.2">
      <c r="O54972" s="223"/>
    </row>
    <row r="54973" spans="15:15" x14ac:dyDescent="0.2">
      <c r="O54973" s="223"/>
    </row>
    <row r="54974" spans="15:15" x14ac:dyDescent="0.2">
      <c r="O54974" s="223"/>
    </row>
    <row r="54975" spans="15:15" x14ac:dyDescent="0.2">
      <c r="O54975" s="223"/>
    </row>
    <row r="54976" spans="15:15" x14ac:dyDescent="0.2">
      <c r="O54976" s="223"/>
    </row>
    <row r="54977" spans="15:15" x14ac:dyDescent="0.2">
      <c r="O54977" s="223"/>
    </row>
    <row r="54978" spans="15:15" x14ac:dyDescent="0.2">
      <c r="O54978" s="223"/>
    </row>
    <row r="54979" spans="15:15" x14ac:dyDescent="0.2">
      <c r="O54979" s="223"/>
    </row>
    <row r="54980" spans="15:15" x14ac:dyDescent="0.2">
      <c r="O54980" s="223"/>
    </row>
    <row r="54981" spans="15:15" x14ac:dyDescent="0.2">
      <c r="O54981" s="223"/>
    </row>
    <row r="54982" spans="15:15" x14ac:dyDescent="0.2">
      <c r="O54982" s="223"/>
    </row>
    <row r="54983" spans="15:15" x14ac:dyDescent="0.2">
      <c r="O54983" s="223"/>
    </row>
    <row r="54984" spans="15:15" x14ac:dyDescent="0.2">
      <c r="O54984" s="223"/>
    </row>
    <row r="54985" spans="15:15" x14ac:dyDescent="0.2">
      <c r="O54985" s="223"/>
    </row>
    <row r="54986" spans="15:15" x14ac:dyDescent="0.2">
      <c r="O54986" s="223"/>
    </row>
    <row r="54987" spans="15:15" x14ac:dyDescent="0.2">
      <c r="O54987" s="223"/>
    </row>
    <row r="54988" spans="15:15" x14ac:dyDescent="0.2">
      <c r="O54988" s="223"/>
    </row>
    <row r="54989" spans="15:15" x14ac:dyDescent="0.2">
      <c r="O54989" s="223"/>
    </row>
    <row r="54990" spans="15:15" x14ac:dyDescent="0.2">
      <c r="O54990" s="223"/>
    </row>
    <row r="54991" spans="15:15" x14ac:dyDescent="0.2">
      <c r="O54991" s="223"/>
    </row>
    <row r="54992" spans="15:15" x14ac:dyDescent="0.2">
      <c r="O54992" s="223"/>
    </row>
    <row r="54993" spans="15:15" x14ac:dyDescent="0.2">
      <c r="O54993" s="223"/>
    </row>
    <row r="54994" spans="15:15" x14ac:dyDescent="0.2">
      <c r="O54994" s="223"/>
    </row>
    <row r="54995" spans="15:15" x14ac:dyDescent="0.2">
      <c r="O54995" s="223"/>
    </row>
    <row r="54996" spans="15:15" x14ac:dyDescent="0.2">
      <c r="O54996" s="223"/>
    </row>
    <row r="54997" spans="15:15" x14ac:dyDescent="0.2">
      <c r="O54997" s="223"/>
    </row>
    <row r="54998" spans="15:15" x14ac:dyDescent="0.2">
      <c r="O54998" s="223"/>
    </row>
    <row r="54999" spans="15:15" x14ac:dyDescent="0.2">
      <c r="O54999" s="223"/>
    </row>
    <row r="55000" spans="15:15" x14ac:dyDescent="0.2">
      <c r="O55000" s="223"/>
    </row>
    <row r="55001" spans="15:15" x14ac:dyDescent="0.2">
      <c r="O55001" s="223"/>
    </row>
    <row r="55002" spans="15:15" x14ac:dyDescent="0.2">
      <c r="O55002" s="223"/>
    </row>
    <row r="55003" spans="15:15" x14ac:dyDescent="0.2">
      <c r="O55003" s="223"/>
    </row>
    <row r="55004" spans="15:15" x14ac:dyDescent="0.2">
      <c r="O55004" s="223"/>
    </row>
    <row r="55005" spans="15:15" x14ac:dyDescent="0.2">
      <c r="O55005" s="223"/>
    </row>
    <row r="55006" spans="15:15" x14ac:dyDescent="0.2">
      <c r="O55006" s="223"/>
    </row>
    <row r="55007" spans="15:15" x14ac:dyDescent="0.2">
      <c r="O55007" s="223"/>
    </row>
    <row r="55008" spans="15:15" x14ac:dyDescent="0.2">
      <c r="O55008" s="223"/>
    </row>
    <row r="55009" spans="15:15" x14ac:dyDescent="0.2">
      <c r="O55009" s="223"/>
    </row>
    <row r="55010" spans="15:15" x14ac:dyDescent="0.2">
      <c r="O55010" s="223"/>
    </row>
    <row r="55011" spans="15:15" x14ac:dyDescent="0.2">
      <c r="O55011" s="223"/>
    </row>
    <row r="55012" spans="15:15" x14ac:dyDescent="0.2">
      <c r="O55012" s="223"/>
    </row>
    <row r="55013" spans="15:15" x14ac:dyDescent="0.2">
      <c r="O55013" s="223"/>
    </row>
    <row r="55014" spans="15:15" x14ac:dyDescent="0.2">
      <c r="O55014" s="223"/>
    </row>
    <row r="55015" spans="15:15" x14ac:dyDescent="0.2">
      <c r="O55015" s="223"/>
    </row>
    <row r="55016" spans="15:15" x14ac:dyDescent="0.2">
      <c r="O55016" s="223"/>
    </row>
    <row r="55017" spans="15:15" x14ac:dyDescent="0.2">
      <c r="O55017" s="223"/>
    </row>
    <row r="55018" spans="15:15" x14ac:dyDescent="0.2">
      <c r="O55018" s="223"/>
    </row>
    <row r="55019" spans="15:15" x14ac:dyDescent="0.2">
      <c r="O55019" s="223"/>
    </row>
    <row r="55020" spans="15:15" x14ac:dyDescent="0.2">
      <c r="O55020" s="223"/>
    </row>
    <row r="55021" spans="15:15" x14ac:dyDescent="0.2">
      <c r="O55021" s="223"/>
    </row>
    <row r="55022" spans="15:15" x14ac:dyDescent="0.2">
      <c r="O55022" s="223"/>
    </row>
    <row r="55023" spans="15:15" x14ac:dyDescent="0.2">
      <c r="O55023" s="223"/>
    </row>
    <row r="55024" spans="15:15" x14ac:dyDescent="0.2">
      <c r="O55024" s="223"/>
    </row>
    <row r="55025" spans="15:15" x14ac:dyDescent="0.2">
      <c r="O55025" s="223"/>
    </row>
    <row r="55026" spans="15:15" x14ac:dyDescent="0.2">
      <c r="O55026" s="223"/>
    </row>
    <row r="55027" spans="15:15" x14ac:dyDescent="0.2">
      <c r="O55027" s="223"/>
    </row>
    <row r="55028" spans="15:15" x14ac:dyDescent="0.2">
      <c r="O55028" s="223"/>
    </row>
    <row r="55029" spans="15:15" x14ac:dyDescent="0.2">
      <c r="O55029" s="223"/>
    </row>
    <row r="55030" spans="15:15" x14ac:dyDescent="0.2">
      <c r="O55030" s="223"/>
    </row>
    <row r="55031" spans="15:15" x14ac:dyDescent="0.2">
      <c r="O55031" s="223"/>
    </row>
    <row r="55032" spans="15:15" x14ac:dyDescent="0.2">
      <c r="O55032" s="223"/>
    </row>
    <row r="55033" spans="15:15" x14ac:dyDescent="0.2">
      <c r="O55033" s="223"/>
    </row>
    <row r="55034" spans="15:15" x14ac:dyDescent="0.2">
      <c r="O55034" s="223"/>
    </row>
    <row r="55035" spans="15:15" x14ac:dyDescent="0.2">
      <c r="O55035" s="223"/>
    </row>
    <row r="55036" spans="15:15" x14ac:dyDescent="0.2">
      <c r="O55036" s="223"/>
    </row>
    <row r="55037" spans="15:15" x14ac:dyDescent="0.2">
      <c r="O55037" s="223"/>
    </row>
    <row r="55038" spans="15:15" x14ac:dyDescent="0.2">
      <c r="O55038" s="223"/>
    </row>
    <row r="55039" spans="15:15" x14ac:dyDescent="0.2">
      <c r="O55039" s="223"/>
    </row>
    <row r="55040" spans="15:15" x14ac:dyDescent="0.2">
      <c r="O55040" s="223"/>
    </row>
    <row r="55041" spans="15:15" x14ac:dyDescent="0.2">
      <c r="O55041" s="223"/>
    </row>
    <row r="55042" spans="15:15" x14ac:dyDescent="0.2">
      <c r="O55042" s="223"/>
    </row>
    <row r="55043" spans="15:15" x14ac:dyDescent="0.2">
      <c r="O55043" s="223"/>
    </row>
    <row r="55044" spans="15:15" x14ac:dyDescent="0.2">
      <c r="O55044" s="223"/>
    </row>
    <row r="55045" spans="15:15" x14ac:dyDescent="0.2">
      <c r="O55045" s="223"/>
    </row>
    <row r="55046" spans="15:15" x14ac:dyDescent="0.2">
      <c r="O55046" s="223"/>
    </row>
    <row r="55047" spans="15:15" x14ac:dyDescent="0.2">
      <c r="O55047" s="223"/>
    </row>
    <row r="55048" spans="15:15" x14ac:dyDescent="0.2">
      <c r="O55048" s="223"/>
    </row>
    <row r="55049" spans="15:15" x14ac:dyDescent="0.2">
      <c r="O55049" s="223"/>
    </row>
    <row r="55050" spans="15:15" x14ac:dyDescent="0.2">
      <c r="O55050" s="223"/>
    </row>
    <row r="55051" spans="15:15" x14ac:dyDescent="0.2">
      <c r="O55051" s="223"/>
    </row>
    <row r="55052" spans="15:15" x14ac:dyDescent="0.2">
      <c r="O55052" s="223"/>
    </row>
    <row r="55053" spans="15:15" x14ac:dyDescent="0.2">
      <c r="O55053" s="223"/>
    </row>
    <row r="55054" spans="15:15" x14ac:dyDescent="0.2">
      <c r="O55054" s="223"/>
    </row>
    <row r="55055" spans="15:15" x14ac:dyDescent="0.2">
      <c r="O55055" s="223"/>
    </row>
    <row r="55056" spans="15:15" x14ac:dyDescent="0.2">
      <c r="O55056" s="223"/>
    </row>
    <row r="55057" spans="15:15" x14ac:dyDescent="0.2">
      <c r="O55057" s="223"/>
    </row>
    <row r="55058" spans="15:15" x14ac:dyDescent="0.2">
      <c r="O55058" s="223"/>
    </row>
    <row r="55059" spans="15:15" x14ac:dyDescent="0.2">
      <c r="O55059" s="223"/>
    </row>
    <row r="55060" spans="15:15" x14ac:dyDescent="0.2">
      <c r="O55060" s="223"/>
    </row>
    <row r="55061" spans="15:15" x14ac:dyDescent="0.2">
      <c r="O55061" s="223"/>
    </row>
    <row r="55062" spans="15:15" x14ac:dyDescent="0.2">
      <c r="O55062" s="223"/>
    </row>
    <row r="55063" spans="15:15" x14ac:dyDescent="0.2">
      <c r="O55063" s="223"/>
    </row>
    <row r="55064" spans="15:15" x14ac:dyDescent="0.2">
      <c r="O55064" s="223"/>
    </row>
    <row r="55065" spans="15:15" x14ac:dyDescent="0.2">
      <c r="O55065" s="223"/>
    </row>
    <row r="55066" spans="15:15" x14ac:dyDescent="0.2">
      <c r="O55066" s="223"/>
    </row>
    <row r="55067" spans="15:15" x14ac:dyDescent="0.2">
      <c r="O55067" s="223"/>
    </row>
    <row r="55068" spans="15:15" x14ac:dyDescent="0.2">
      <c r="O55068" s="223"/>
    </row>
    <row r="55069" spans="15:15" x14ac:dyDescent="0.2">
      <c r="O55069" s="223"/>
    </row>
    <row r="55070" spans="15:15" x14ac:dyDescent="0.2">
      <c r="O55070" s="223"/>
    </row>
    <row r="55071" spans="15:15" x14ac:dyDescent="0.2">
      <c r="O55071" s="223"/>
    </row>
    <row r="55072" spans="15:15" x14ac:dyDescent="0.2">
      <c r="O55072" s="223"/>
    </row>
    <row r="55073" spans="15:15" x14ac:dyDescent="0.2">
      <c r="O55073" s="223"/>
    </row>
    <row r="55074" spans="15:15" x14ac:dyDescent="0.2">
      <c r="O55074" s="223"/>
    </row>
    <row r="55075" spans="15:15" x14ac:dyDescent="0.2">
      <c r="O55075" s="223"/>
    </row>
    <row r="55076" spans="15:15" x14ac:dyDescent="0.2">
      <c r="O55076" s="223"/>
    </row>
    <row r="55077" spans="15:15" x14ac:dyDescent="0.2">
      <c r="O55077" s="223"/>
    </row>
    <row r="55078" spans="15:15" x14ac:dyDescent="0.2">
      <c r="O55078" s="223"/>
    </row>
    <row r="55079" spans="15:15" x14ac:dyDescent="0.2">
      <c r="O55079" s="223"/>
    </row>
    <row r="55080" spans="15:15" x14ac:dyDescent="0.2">
      <c r="O55080" s="223"/>
    </row>
    <row r="55081" spans="15:15" x14ac:dyDescent="0.2">
      <c r="O55081" s="223"/>
    </row>
    <row r="55082" spans="15:15" x14ac:dyDescent="0.2">
      <c r="O55082" s="223"/>
    </row>
    <row r="55083" spans="15:15" x14ac:dyDescent="0.2">
      <c r="O55083" s="223"/>
    </row>
    <row r="55084" spans="15:15" x14ac:dyDescent="0.2">
      <c r="O55084" s="223"/>
    </row>
    <row r="55085" spans="15:15" x14ac:dyDescent="0.2">
      <c r="O55085" s="223"/>
    </row>
    <row r="55086" spans="15:15" x14ac:dyDescent="0.2">
      <c r="O55086" s="223"/>
    </row>
    <row r="55087" spans="15:15" x14ac:dyDescent="0.2">
      <c r="O55087" s="223"/>
    </row>
    <row r="55088" spans="15:15" x14ac:dyDescent="0.2">
      <c r="O55088" s="223"/>
    </row>
    <row r="55089" spans="15:15" x14ac:dyDescent="0.2">
      <c r="O55089" s="223"/>
    </row>
    <row r="55090" spans="15:15" x14ac:dyDescent="0.2">
      <c r="O55090" s="223"/>
    </row>
    <row r="55091" spans="15:15" x14ac:dyDescent="0.2">
      <c r="O55091" s="223"/>
    </row>
    <row r="55092" spans="15:15" x14ac:dyDescent="0.2">
      <c r="O55092" s="223"/>
    </row>
    <row r="55093" spans="15:15" x14ac:dyDescent="0.2">
      <c r="O55093" s="223"/>
    </row>
    <row r="55094" spans="15:15" x14ac:dyDescent="0.2">
      <c r="O55094" s="223"/>
    </row>
    <row r="55095" spans="15:15" x14ac:dyDescent="0.2">
      <c r="O55095" s="223"/>
    </row>
    <row r="55096" spans="15:15" x14ac:dyDescent="0.2">
      <c r="O55096" s="223"/>
    </row>
    <row r="55097" spans="15:15" x14ac:dyDescent="0.2">
      <c r="O55097" s="223"/>
    </row>
    <row r="55098" spans="15:15" x14ac:dyDescent="0.2">
      <c r="O55098" s="223"/>
    </row>
    <row r="55099" spans="15:15" x14ac:dyDescent="0.2">
      <c r="O55099" s="223"/>
    </row>
    <row r="55100" spans="15:15" x14ac:dyDescent="0.2">
      <c r="O55100" s="223"/>
    </row>
    <row r="55101" spans="15:15" x14ac:dyDescent="0.2">
      <c r="O55101" s="223"/>
    </row>
    <row r="55102" spans="15:15" x14ac:dyDescent="0.2">
      <c r="O55102" s="223"/>
    </row>
    <row r="55103" spans="15:15" x14ac:dyDescent="0.2">
      <c r="O55103" s="223"/>
    </row>
    <row r="55104" spans="15:15" x14ac:dyDescent="0.2">
      <c r="O55104" s="223"/>
    </row>
    <row r="55105" spans="15:15" x14ac:dyDescent="0.2">
      <c r="O55105" s="223"/>
    </row>
    <row r="55106" spans="15:15" x14ac:dyDescent="0.2">
      <c r="O55106" s="223"/>
    </row>
    <row r="55107" spans="15:15" x14ac:dyDescent="0.2">
      <c r="O55107" s="223"/>
    </row>
    <row r="55108" spans="15:15" x14ac:dyDescent="0.2">
      <c r="O55108" s="223"/>
    </row>
    <row r="55109" spans="15:15" x14ac:dyDescent="0.2">
      <c r="O55109" s="223"/>
    </row>
    <row r="55110" spans="15:15" x14ac:dyDescent="0.2">
      <c r="O55110" s="223"/>
    </row>
    <row r="55111" spans="15:15" x14ac:dyDescent="0.2">
      <c r="O55111" s="223"/>
    </row>
    <row r="55112" spans="15:15" x14ac:dyDescent="0.2">
      <c r="O55112" s="223"/>
    </row>
    <row r="55113" spans="15:15" x14ac:dyDescent="0.2">
      <c r="O55113" s="223"/>
    </row>
    <row r="55114" spans="15:15" x14ac:dyDescent="0.2">
      <c r="O55114" s="223"/>
    </row>
    <row r="55115" spans="15:15" x14ac:dyDescent="0.2">
      <c r="O55115" s="223"/>
    </row>
    <row r="55116" spans="15:15" x14ac:dyDescent="0.2">
      <c r="O55116" s="223"/>
    </row>
    <row r="55117" spans="15:15" x14ac:dyDescent="0.2">
      <c r="O55117" s="223"/>
    </row>
    <row r="55118" spans="15:15" x14ac:dyDescent="0.2">
      <c r="O55118" s="223"/>
    </row>
    <row r="55119" spans="15:15" x14ac:dyDescent="0.2">
      <c r="O55119" s="223"/>
    </row>
    <row r="55120" spans="15:15" x14ac:dyDescent="0.2">
      <c r="O55120" s="223"/>
    </row>
    <row r="55121" spans="15:15" x14ac:dyDescent="0.2">
      <c r="O55121" s="223"/>
    </row>
    <row r="55122" spans="15:15" x14ac:dyDescent="0.2">
      <c r="O55122" s="223"/>
    </row>
    <row r="55123" spans="15:15" x14ac:dyDescent="0.2">
      <c r="O55123" s="223"/>
    </row>
    <row r="55124" spans="15:15" x14ac:dyDescent="0.2">
      <c r="O55124" s="223"/>
    </row>
    <row r="55125" spans="15:15" x14ac:dyDescent="0.2">
      <c r="O55125" s="223"/>
    </row>
    <row r="55126" spans="15:15" x14ac:dyDescent="0.2">
      <c r="O55126" s="223"/>
    </row>
    <row r="55127" spans="15:15" x14ac:dyDescent="0.2">
      <c r="O55127" s="223"/>
    </row>
    <row r="55128" spans="15:15" x14ac:dyDescent="0.2">
      <c r="O55128" s="223"/>
    </row>
    <row r="55129" spans="15:15" x14ac:dyDescent="0.2">
      <c r="O55129" s="223"/>
    </row>
    <row r="55130" spans="15:15" x14ac:dyDescent="0.2">
      <c r="O55130" s="223"/>
    </row>
    <row r="55131" spans="15:15" x14ac:dyDescent="0.2">
      <c r="O55131" s="223"/>
    </row>
    <row r="55132" spans="15:15" x14ac:dyDescent="0.2">
      <c r="O55132" s="223"/>
    </row>
    <row r="55133" spans="15:15" x14ac:dyDescent="0.2">
      <c r="O55133" s="223"/>
    </row>
    <row r="55134" spans="15:15" x14ac:dyDescent="0.2">
      <c r="O55134" s="223"/>
    </row>
    <row r="55135" spans="15:15" x14ac:dyDescent="0.2">
      <c r="O55135" s="223"/>
    </row>
    <row r="55136" spans="15:15" x14ac:dyDescent="0.2">
      <c r="O55136" s="223"/>
    </row>
    <row r="55137" spans="15:15" x14ac:dyDescent="0.2">
      <c r="O55137" s="223"/>
    </row>
    <row r="55138" spans="15:15" x14ac:dyDescent="0.2">
      <c r="O55138" s="223"/>
    </row>
    <row r="55139" spans="15:15" x14ac:dyDescent="0.2">
      <c r="O55139" s="223"/>
    </row>
    <row r="55140" spans="15:15" x14ac:dyDescent="0.2">
      <c r="O55140" s="223"/>
    </row>
    <row r="55141" spans="15:15" x14ac:dyDescent="0.2">
      <c r="O55141" s="223"/>
    </row>
    <row r="55142" spans="15:15" x14ac:dyDescent="0.2">
      <c r="O55142" s="223"/>
    </row>
    <row r="55143" spans="15:15" x14ac:dyDescent="0.2">
      <c r="O55143" s="223"/>
    </row>
    <row r="55144" spans="15:15" x14ac:dyDescent="0.2">
      <c r="O55144" s="223"/>
    </row>
    <row r="55145" spans="15:15" x14ac:dyDescent="0.2">
      <c r="O55145" s="223"/>
    </row>
    <row r="55146" spans="15:15" x14ac:dyDescent="0.2">
      <c r="O55146" s="223"/>
    </row>
    <row r="55147" spans="15:15" x14ac:dyDescent="0.2">
      <c r="O55147" s="223"/>
    </row>
    <row r="55148" spans="15:15" x14ac:dyDescent="0.2">
      <c r="O55148" s="223"/>
    </row>
    <row r="55149" spans="15:15" x14ac:dyDescent="0.2">
      <c r="O55149" s="223"/>
    </row>
    <row r="55150" spans="15:15" x14ac:dyDescent="0.2">
      <c r="O55150" s="223"/>
    </row>
    <row r="55151" spans="15:15" x14ac:dyDescent="0.2">
      <c r="O55151" s="223"/>
    </row>
    <row r="55152" spans="15:15" x14ac:dyDescent="0.2">
      <c r="O55152" s="223"/>
    </row>
    <row r="55153" spans="15:15" x14ac:dyDescent="0.2">
      <c r="O55153" s="223"/>
    </row>
    <row r="55154" spans="15:15" x14ac:dyDescent="0.2">
      <c r="O55154" s="223"/>
    </row>
    <row r="55155" spans="15:15" x14ac:dyDescent="0.2">
      <c r="O55155" s="223"/>
    </row>
    <row r="55156" spans="15:15" x14ac:dyDescent="0.2">
      <c r="O55156" s="223"/>
    </row>
    <row r="55157" spans="15:15" x14ac:dyDescent="0.2">
      <c r="O55157" s="223"/>
    </row>
    <row r="55158" spans="15:15" x14ac:dyDescent="0.2">
      <c r="O55158" s="223"/>
    </row>
    <row r="55159" spans="15:15" x14ac:dyDescent="0.2">
      <c r="O55159" s="223"/>
    </row>
    <row r="55160" spans="15:15" x14ac:dyDescent="0.2">
      <c r="O55160" s="223"/>
    </row>
    <row r="55161" spans="15:15" x14ac:dyDescent="0.2">
      <c r="O55161" s="223"/>
    </row>
    <row r="55162" spans="15:15" x14ac:dyDescent="0.2">
      <c r="O55162" s="223"/>
    </row>
    <row r="55163" spans="15:15" x14ac:dyDescent="0.2">
      <c r="O55163" s="223"/>
    </row>
    <row r="55164" spans="15:15" x14ac:dyDescent="0.2">
      <c r="O55164" s="223"/>
    </row>
    <row r="55165" spans="15:15" x14ac:dyDescent="0.2">
      <c r="O55165" s="223"/>
    </row>
    <row r="55166" spans="15:15" x14ac:dyDescent="0.2">
      <c r="O55166" s="223"/>
    </row>
    <row r="55167" spans="15:15" x14ac:dyDescent="0.2">
      <c r="O55167" s="223"/>
    </row>
    <row r="55168" spans="15:15" x14ac:dyDescent="0.2">
      <c r="O55168" s="223"/>
    </row>
    <row r="55169" spans="15:15" x14ac:dyDescent="0.2">
      <c r="O55169" s="223"/>
    </row>
    <row r="55170" spans="15:15" x14ac:dyDescent="0.2">
      <c r="O55170" s="223"/>
    </row>
    <row r="55171" spans="15:15" x14ac:dyDescent="0.2">
      <c r="O55171" s="223"/>
    </row>
    <row r="55172" spans="15:15" x14ac:dyDescent="0.2">
      <c r="O55172" s="223"/>
    </row>
    <row r="55173" spans="15:15" x14ac:dyDescent="0.2">
      <c r="O55173" s="223"/>
    </row>
    <row r="55174" spans="15:15" x14ac:dyDescent="0.2">
      <c r="O55174" s="223"/>
    </row>
    <row r="55175" spans="15:15" x14ac:dyDescent="0.2">
      <c r="O55175" s="223"/>
    </row>
    <row r="55176" spans="15:15" x14ac:dyDescent="0.2">
      <c r="O55176" s="223"/>
    </row>
    <row r="55177" spans="15:15" x14ac:dyDescent="0.2">
      <c r="O55177" s="223"/>
    </row>
    <row r="55178" spans="15:15" x14ac:dyDescent="0.2">
      <c r="O55178" s="223"/>
    </row>
    <row r="55179" spans="15:15" x14ac:dyDescent="0.2">
      <c r="O55179" s="223"/>
    </row>
    <row r="55180" spans="15:15" x14ac:dyDescent="0.2">
      <c r="O55180" s="223"/>
    </row>
    <row r="55181" spans="15:15" x14ac:dyDescent="0.2">
      <c r="O55181" s="223"/>
    </row>
    <row r="55182" spans="15:15" x14ac:dyDescent="0.2">
      <c r="O55182" s="223"/>
    </row>
    <row r="55183" spans="15:15" x14ac:dyDescent="0.2">
      <c r="O55183" s="223"/>
    </row>
    <row r="55184" spans="15:15" x14ac:dyDescent="0.2">
      <c r="O55184" s="223"/>
    </row>
    <row r="55185" spans="15:15" x14ac:dyDescent="0.2">
      <c r="O55185" s="223"/>
    </row>
    <row r="55186" spans="15:15" x14ac:dyDescent="0.2">
      <c r="O55186" s="223"/>
    </row>
    <row r="55187" spans="15:15" x14ac:dyDescent="0.2">
      <c r="O55187" s="223"/>
    </row>
    <row r="55188" spans="15:15" x14ac:dyDescent="0.2">
      <c r="O55188" s="223"/>
    </row>
    <row r="55189" spans="15:15" x14ac:dyDescent="0.2">
      <c r="O55189" s="223"/>
    </row>
    <row r="55190" spans="15:15" x14ac:dyDescent="0.2">
      <c r="O55190" s="223"/>
    </row>
    <row r="55191" spans="15:15" x14ac:dyDescent="0.2">
      <c r="O55191" s="223"/>
    </row>
    <row r="55192" spans="15:15" x14ac:dyDescent="0.2">
      <c r="O55192" s="223"/>
    </row>
    <row r="55193" spans="15:15" x14ac:dyDescent="0.2">
      <c r="O55193" s="223"/>
    </row>
    <row r="55194" spans="15:15" x14ac:dyDescent="0.2">
      <c r="O55194" s="223"/>
    </row>
    <row r="55195" spans="15:15" x14ac:dyDescent="0.2">
      <c r="O55195" s="223"/>
    </row>
    <row r="55196" spans="15:15" x14ac:dyDescent="0.2">
      <c r="O55196" s="223"/>
    </row>
    <row r="55197" spans="15:15" x14ac:dyDescent="0.2">
      <c r="O55197" s="223"/>
    </row>
    <row r="55198" spans="15:15" x14ac:dyDescent="0.2">
      <c r="O55198" s="223"/>
    </row>
    <row r="55199" spans="15:15" x14ac:dyDescent="0.2">
      <c r="O55199" s="223"/>
    </row>
    <row r="55200" spans="15:15" x14ac:dyDescent="0.2">
      <c r="O55200" s="223"/>
    </row>
    <row r="55201" spans="15:15" x14ac:dyDescent="0.2">
      <c r="O55201" s="223"/>
    </row>
    <row r="55202" spans="15:15" x14ac:dyDescent="0.2">
      <c r="O55202" s="223"/>
    </row>
    <row r="55203" spans="15:15" x14ac:dyDescent="0.2">
      <c r="O55203" s="223"/>
    </row>
    <row r="55204" spans="15:15" x14ac:dyDescent="0.2">
      <c r="O55204" s="223"/>
    </row>
    <row r="55205" spans="15:15" x14ac:dyDescent="0.2">
      <c r="O55205" s="223"/>
    </row>
    <row r="55206" spans="15:15" x14ac:dyDescent="0.2">
      <c r="O55206" s="223"/>
    </row>
    <row r="55207" spans="15:15" x14ac:dyDescent="0.2">
      <c r="O55207" s="223"/>
    </row>
    <row r="55208" spans="15:15" x14ac:dyDescent="0.2">
      <c r="O55208" s="223"/>
    </row>
    <row r="55209" spans="15:15" x14ac:dyDescent="0.2">
      <c r="O55209" s="223"/>
    </row>
    <row r="55210" spans="15:15" x14ac:dyDescent="0.2">
      <c r="O55210" s="223"/>
    </row>
    <row r="55211" spans="15:15" x14ac:dyDescent="0.2">
      <c r="O55211" s="223"/>
    </row>
    <row r="55212" spans="15:15" x14ac:dyDescent="0.2">
      <c r="O55212" s="223"/>
    </row>
    <row r="55213" spans="15:15" x14ac:dyDescent="0.2">
      <c r="O55213" s="223"/>
    </row>
    <row r="55214" spans="15:15" x14ac:dyDescent="0.2">
      <c r="O55214" s="223"/>
    </row>
    <row r="55215" spans="15:15" x14ac:dyDescent="0.2">
      <c r="O55215" s="223"/>
    </row>
    <row r="55216" spans="15:15" x14ac:dyDescent="0.2">
      <c r="O55216" s="223"/>
    </row>
    <row r="55217" spans="15:15" x14ac:dyDescent="0.2">
      <c r="O55217" s="223"/>
    </row>
    <row r="55218" spans="15:15" x14ac:dyDescent="0.2">
      <c r="O55218" s="223"/>
    </row>
    <row r="55219" spans="15:15" x14ac:dyDescent="0.2">
      <c r="O55219" s="223"/>
    </row>
    <row r="55220" spans="15:15" x14ac:dyDescent="0.2">
      <c r="O55220" s="223"/>
    </row>
    <row r="55221" spans="15:15" x14ac:dyDescent="0.2">
      <c r="O55221" s="223"/>
    </row>
    <row r="55222" spans="15:15" x14ac:dyDescent="0.2">
      <c r="O55222" s="223"/>
    </row>
    <row r="55223" spans="15:15" x14ac:dyDescent="0.2">
      <c r="O55223" s="223"/>
    </row>
    <row r="55224" spans="15:15" x14ac:dyDescent="0.2">
      <c r="O55224" s="223"/>
    </row>
    <row r="55225" spans="15:15" x14ac:dyDescent="0.2">
      <c r="O55225" s="223"/>
    </row>
    <row r="55226" spans="15:15" x14ac:dyDescent="0.2">
      <c r="O55226" s="223"/>
    </row>
    <row r="55227" spans="15:15" x14ac:dyDescent="0.2">
      <c r="O55227" s="223"/>
    </row>
    <row r="55228" spans="15:15" x14ac:dyDescent="0.2">
      <c r="O55228" s="223"/>
    </row>
    <row r="55229" spans="15:15" x14ac:dyDescent="0.2">
      <c r="O55229" s="223"/>
    </row>
    <row r="55230" spans="15:15" x14ac:dyDescent="0.2">
      <c r="O55230" s="223"/>
    </row>
    <row r="55231" spans="15:15" x14ac:dyDescent="0.2">
      <c r="O55231" s="223"/>
    </row>
    <row r="55232" spans="15:15" x14ac:dyDescent="0.2">
      <c r="O55232" s="223"/>
    </row>
    <row r="55233" spans="15:15" x14ac:dyDescent="0.2">
      <c r="O55233" s="223"/>
    </row>
    <row r="55234" spans="15:15" x14ac:dyDescent="0.2">
      <c r="O55234" s="223"/>
    </row>
    <row r="55235" spans="15:15" x14ac:dyDescent="0.2">
      <c r="O55235" s="223"/>
    </row>
    <row r="55236" spans="15:15" x14ac:dyDescent="0.2">
      <c r="O55236" s="223"/>
    </row>
    <row r="55237" spans="15:15" x14ac:dyDescent="0.2">
      <c r="O55237" s="223"/>
    </row>
    <row r="55238" spans="15:15" x14ac:dyDescent="0.2">
      <c r="O55238" s="223"/>
    </row>
    <row r="55239" spans="15:15" x14ac:dyDescent="0.2">
      <c r="O55239" s="223"/>
    </row>
    <row r="55240" spans="15:15" x14ac:dyDescent="0.2">
      <c r="O55240" s="223"/>
    </row>
    <row r="55241" spans="15:15" x14ac:dyDescent="0.2">
      <c r="O55241" s="223"/>
    </row>
    <row r="55242" spans="15:15" x14ac:dyDescent="0.2">
      <c r="O55242" s="223"/>
    </row>
    <row r="55243" spans="15:15" x14ac:dyDescent="0.2">
      <c r="O55243" s="223"/>
    </row>
    <row r="55244" spans="15:15" x14ac:dyDescent="0.2">
      <c r="O55244" s="223"/>
    </row>
    <row r="55245" spans="15:15" x14ac:dyDescent="0.2">
      <c r="O55245" s="223"/>
    </row>
    <row r="55246" spans="15:15" x14ac:dyDescent="0.2">
      <c r="O55246" s="223"/>
    </row>
    <row r="55247" spans="15:15" x14ac:dyDescent="0.2">
      <c r="O55247" s="223"/>
    </row>
    <row r="55248" spans="15:15" x14ac:dyDescent="0.2">
      <c r="O55248" s="223"/>
    </row>
    <row r="55249" spans="15:15" x14ac:dyDescent="0.2">
      <c r="O55249" s="223"/>
    </row>
    <row r="55250" spans="15:15" x14ac:dyDescent="0.2">
      <c r="O55250" s="223"/>
    </row>
    <row r="55251" spans="15:15" x14ac:dyDescent="0.2">
      <c r="O55251" s="223"/>
    </row>
    <row r="55252" spans="15:15" x14ac:dyDescent="0.2">
      <c r="O55252" s="223"/>
    </row>
    <row r="55253" spans="15:15" x14ac:dyDescent="0.2">
      <c r="O55253" s="223"/>
    </row>
    <row r="55254" spans="15:15" x14ac:dyDescent="0.2">
      <c r="O55254" s="223"/>
    </row>
    <row r="55255" spans="15:15" x14ac:dyDescent="0.2">
      <c r="O55255" s="223"/>
    </row>
    <row r="55256" spans="15:15" x14ac:dyDescent="0.2">
      <c r="O55256" s="223"/>
    </row>
    <row r="55257" spans="15:15" x14ac:dyDescent="0.2">
      <c r="O55257" s="223"/>
    </row>
    <row r="55258" spans="15:15" x14ac:dyDescent="0.2">
      <c r="O55258" s="223"/>
    </row>
    <row r="55259" spans="15:15" x14ac:dyDescent="0.2">
      <c r="O55259" s="223"/>
    </row>
    <row r="55260" spans="15:15" x14ac:dyDescent="0.2">
      <c r="O55260" s="223"/>
    </row>
    <row r="55261" spans="15:15" x14ac:dyDescent="0.2">
      <c r="O55261" s="223"/>
    </row>
    <row r="55262" spans="15:15" x14ac:dyDescent="0.2">
      <c r="O55262" s="223"/>
    </row>
    <row r="55263" spans="15:15" x14ac:dyDescent="0.2">
      <c r="O55263" s="223"/>
    </row>
    <row r="55264" spans="15:15" x14ac:dyDescent="0.2">
      <c r="O55264" s="223"/>
    </row>
    <row r="55265" spans="15:15" x14ac:dyDescent="0.2">
      <c r="O55265" s="223"/>
    </row>
    <row r="55266" spans="15:15" x14ac:dyDescent="0.2">
      <c r="O55266" s="223"/>
    </row>
    <row r="55267" spans="15:15" x14ac:dyDescent="0.2">
      <c r="O55267" s="223"/>
    </row>
    <row r="55268" spans="15:15" x14ac:dyDescent="0.2">
      <c r="O55268" s="223"/>
    </row>
    <row r="55269" spans="15:15" x14ac:dyDescent="0.2">
      <c r="O55269" s="223"/>
    </row>
    <row r="55270" spans="15:15" x14ac:dyDescent="0.2">
      <c r="O55270" s="223"/>
    </row>
    <row r="55271" spans="15:15" x14ac:dyDescent="0.2">
      <c r="O55271" s="223"/>
    </row>
    <row r="55272" spans="15:15" x14ac:dyDescent="0.2">
      <c r="O55272" s="223"/>
    </row>
    <row r="55273" spans="15:15" x14ac:dyDescent="0.2">
      <c r="O55273" s="223"/>
    </row>
    <row r="55274" spans="15:15" x14ac:dyDescent="0.2">
      <c r="O55274" s="223"/>
    </row>
    <row r="55275" spans="15:15" x14ac:dyDescent="0.2">
      <c r="O55275" s="223"/>
    </row>
    <row r="55276" spans="15:15" x14ac:dyDescent="0.2">
      <c r="O55276" s="223"/>
    </row>
    <row r="55277" spans="15:15" x14ac:dyDescent="0.2">
      <c r="O55277" s="223"/>
    </row>
    <row r="55278" spans="15:15" x14ac:dyDescent="0.2">
      <c r="O55278" s="223"/>
    </row>
    <row r="55279" spans="15:15" x14ac:dyDescent="0.2">
      <c r="O55279" s="223"/>
    </row>
    <row r="55280" spans="15:15" x14ac:dyDescent="0.2">
      <c r="O55280" s="223"/>
    </row>
    <row r="55281" spans="15:15" x14ac:dyDescent="0.2">
      <c r="O55281" s="223"/>
    </row>
    <row r="55282" spans="15:15" x14ac:dyDescent="0.2">
      <c r="O55282" s="223"/>
    </row>
    <row r="55283" spans="15:15" x14ac:dyDescent="0.2">
      <c r="O55283" s="223"/>
    </row>
    <row r="55284" spans="15:15" x14ac:dyDescent="0.2">
      <c r="O55284" s="223"/>
    </row>
    <row r="55285" spans="15:15" x14ac:dyDescent="0.2">
      <c r="O55285" s="223"/>
    </row>
    <row r="55286" spans="15:15" x14ac:dyDescent="0.2">
      <c r="O55286" s="223"/>
    </row>
    <row r="55287" spans="15:15" x14ac:dyDescent="0.2">
      <c r="O55287" s="223"/>
    </row>
    <row r="55288" spans="15:15" x14ac:dyDescent="0.2">
      <c r="O55288" s="223"/>
    </row>
    <row r="55289" spans="15:15" x14ac:dyDescent="0.2">
      <c r="O55289" s="223"/>
    </row>
    <row r="55290" spans="15:15" x14ac:dyDescent="0.2">
      <c r="O55290" s="223"/>
    </row>
    <row r="55291" spans="15:15" x14ac:dyDescent="0.2">
      <c r="O55291" s="223"/>
    </row>
    <row r="55292" spans="15:15" x14ac:dyDescent="0.2">
      <c r="O55292" s="223"/>
    </row>
    <row r="55293" spans="15:15" x14ac:dyDescent="0.2">
      <c r="O55293" s="223"/>
    </row>
    <row r="55294" spans="15:15" x14ac:dyDescent="0.2">
      <c r="O55294" s="223"/>
    </row>
    <row r="55295" spans="15:15" x14ac:dyDescent="0.2">
      <c r="O55295" s="223"/>
    </row>
    <row r="55296" spans="15:15" x14ac:dyDescent="0.2">
      <c r="O55296" s="223"/>
    </row>
    <row r="55297" spans="15:15" x14ac:dyDescent="0.2">
      <c r="O55297" s="223"/>
    </row>
    <row r="55298" spans="15:15" x14ac:dyDescent="0.2">
      <c r="O55298" s="223"/>
    </row>
    <row r="55299" spans="15:15" x14ac:dyDescent="0.2">
      <c r="O55299" s="223"/>
    </row>
    <row r="55300" spans="15:15" x14ac:dyDescent="0.2">
      <c r="O55300" s="223"/>
    </row>
    <row r="55301" spans="15:15" x14ac:dyDescent="0.2">
      <c r="O55301" s="223"/>
    </row>
    <row r="55302" spans="15:15" x14ac:dyDescent="0.2">
      <c r="O55302" s="223"/>
    </row>
    <row r="55303" spans="15:15" x14ac:dyDescent="0.2">
      <c r="O55303" s="223"/>
    </row>
    <row r="55304" spans="15:15" x14ac:dyDescent="0.2">
      <c r="O55304" s="223"/>
    </row>
    <row r="55305" spans="15:15" x14ac:dyDescent="0.2">
      <c r="O55305" s="223"/>
    </row>
    <row r="55306" spans="15:15" x14ac:dyDescent="0.2">
      <c r="O55306" s="223"/>
    </row>
    <row r="55307" spans="15:15" x14ac:dyDescent="0.2">
      <c r="O55307" s="223"/>
    </row>
    <row r="55308" spans="15:15" x14ac:dyDescent="0.2">
      <c r="O55308" s="223"/>
    </row>
    <row r="55309" spans="15:15" x14ac:dyDescent="0.2">
      <c r="O55309" s="223"/>
    </row>
    <row r="55310" spans="15:15" x14ac:dyDescent="0.2">
      <c r="O55310" s="223"/>
    </row>
    <row r="55311" spans="15:15" x14ac:dyDescent="0.2">
      <c r="O55311" s="223"/>
    </row>
    <row r="55312" spans="15:15" x14ac:dyDescent="0.2">
      <c r="O55312" s="223"/>
    </row>
    <row r="55313" spans="15:15" x14ac:dyDescent="0.2">
      <c r="O55313" s="223"/>
    </row>
    <row r="55314" spans="15:15" x14ac:dyDescent="0.2">
      <c r="O55314" s="223"/>
    </row>
    <row r="55315" spans="15:15" x14ac:dyDescent="0.2">
      <c r="O55315" s="223"/>
    </row>
    <row r="55316" spans="15:15" x14ac:dyDescent="0.2">
      <c r="O55316" s="223"/>
    </row>
    <row r="55317" spans="15:15" x14ac:dyDescent="0.2">
      <c r="O55317" s="223"/>
    </row>
    <row r="55318" spans="15:15" x14ac:dyDescent="0.2">
      <c r="O55318" s="223"/>
    </row>
    <row r="55319" spans="15:15" x14ac:dyDescent="0.2">
      <c r="O55319" s="223"/>
    </row>
    <row r="55320" spans="15:15" x14ac:dyDescent="0.2">
      <c r="O55320" s="223"/>
    </row>
    <row r="55321" spans="15:15" x14ac:dyDescent="0.2">
      <c r="O55321" s="223"/>
    </row>
    <row r="55322" spans="15:15" x14ac:dyDescent="0.2">
      <c r="O55322" s="223"/>
    </row>
    <row r="55323" spans="15:15" x14ac:dyDescent="0.2">
      <c r="O55323" s="223"/>
    </row>
    <row r="55324" spans="15:15" x14ac:dyDescent="0.2">
      <c r="O55324" s="223"/>
    </row>
    <row r="55325" spans="15:15" x14ac:dyDescent="0.2">
      <c r="O55325" s="223"/>
    </row>
    <row r="55326" spans="15:15" x14ac:dyDescent="0.2">
      <c r="O55326" s="223"/>
    </row>
    <row r="55327" spans="15:15" x14ac:dyDescent="0.2">
      <c r="O55327" s="223"/>
    </row>
    <row r="55328" spans="15:15" x14ac:dyDescent="0.2">
      <c r="O55328" s="223"/>
    </row>
    <row r="55329" spans="15:15" x14ac:dyDescent="0.2">
      <c r="O55329" s="223"/>
    </row>
    <row r="55330" spans="15:15" x14ac:dyDescent="0.2">
      <c r="O55330" s="223"/>
    </row>
    <row r="55331" spans="15:15" x14ac:dyDescent="0.2">
      <c r="O55331" s="223"/>
    </row>
    <row r="55332" spans="15:15" x14ac:dyDescent="0.2">
      <c r="O55332" s="223"/>
    </row>
    <row r="55333" spans="15:15" x14ac:dyDescent="0.2">
      <c r="O55333" s="223"/>
    </row>
    <row r="55334" spans="15:15" x14ac:dyDescent="0.2">
      <c r="O55334" s="223"/>
    </row>
    <row r="55335" spans="15:15" x14ac:dyDescent="0.2">
      <c r="O55335" s="223"/>
    </row>
    <row r="55336" spans="15:15" x14ac:dyDescent="0.2">
      <c r="O55336" s="223"/>
    </row>
    <row r="55337" spans="15:15" x14ac:dyDescent="0.2">
      <c r="O55337" s="223"/>
    </row>
    <row r="55338" spans="15:15" x14ac:dyDescent="0.2">
      <c r="O55338" s="223"/>
    </row>
    <row r="55339" spans="15:15" x14ac:dyDescent="0.2">
      <c r="O55339" s="223"/>
    </row>
    <row r="55340" spans="15:15" x14ac:dyDescent="0.2">
      <c r="O55340" s="223"/>
    </row>
    <row r="55341" spans="15:15" x14ac:dyDescent="0.2">
      <c r="O55341" s="223"/>
    </row>
    <row r="55342" spans="15:15" x14ac:dyDescent="0.2">
      <c r="O55342" s="223"/>
    </row>
    <row r="55343" spans="15:15" x14ac:dyDescent="0.2">
      <c r="O55343" s="223"/>
    </row>
    <row r="55344" spans="15:15" x14ac:dyDescent="0.2">
      <c r="O55344" s="223"/>
    </row>
    <row r="55345" spans="15:15" x14ac:dyDescent="0.2">
      <c r="O55345" s="223"/>
    </row>
    <row r="55346" spans="15:15" x14ac:dyDescent="0.2">
      <c r="O55346" s="223"/>
    </row>
    <row r="55347" spans="15:15" x14ac:dyDescent="0.2">
      <c r="O55347" s="223"/>
    </row>
    <row r="55348" spans="15:15" x14ac:dyDescent="0.2">
      <c r="O55348" s="223"/>
    </row>
    <row r="55349" spans="15:15" x14ac:dyDescent="0.2">
      <c r="O55349" s="223"/>
    </row>
    <row r="55350" spans="15:15" x14ac:dyDescent="0.2">
      <c r="O55350" s="223"/>
    </row>
    <row r="55351" spans="15:15" x14ac:dyDescent="0.2">
      <c r="O55351" s="223"/>
    </row>
    <row r="55352" spans="15:15" x14ac:dyDescent="0.2">
      <c r="O55352" s="223"/>
    </row>
    <row r="55353" spans="15:15" x14ac:dyDescent="0.2">
      <c r="O55353" s="223"/>
    </row>
    <row r="55354" spans="15:15" x14ac:dyDescent="0.2">
      <c r="O55354" s="223"/>
    </row>
    <row r="55355" spans="15:15" x14ac:dyDescent="0.2">
      <c r="O55355" s="223"/>
    </row>
    <row r="55356" spans="15:15" x14ac:dyDescent="0.2">
      <c r="O55356" s="223"/>
    </row>
    <row r="55357" spans="15:15" x14ac:dyDescent="0.2">
      <c r="O55357" s="223"/>
    </row>
    <row r="55358" spans="15:15" x14ac:dyDescent="0.2">
      <c r="O55358" s="223"/>
    </row>
    <row r="55359" spans="15:15" x14ac:dyDescent="0.2">
      <c r="O55359" s="223"/>
    </row>
    <row r="55360" spans="15:15" x14ac:dyDescent="0.2">
      <c r="O55360" s="223"/>
    </row>
    <row r="55361" spans="15:15" x14ac:dyDescent="0.2">
      <c r="O55361" s="223"/>
    </row>
    <row r="55362" spans="15:15" x14ac:dyDescent="0.2">
      <c r="O55362" s="223"/>
    </row>
    <row r="55363" spans="15:15" x14ac:dyDescent="0.2">
      <c r="O55363" s="223"/>
    </row>
    <row r="55364" spans="15:15" x14ac:dyDescent="0.2">
      <c r="O55364" s="223"/>
    </row>
    <row r="55365" spans="15:15" x14ac:dyDescent="0.2">
      <c r="O55365" s="223"/>
    </row>
    <row r="55366" spans="15:15" x14ac:dyDescent="0.2">
      <c r="O55366" s="223"/>
    </row>
    <row r="55367" spans="15:15" x14ac:dyDescent="0.2">
      <c r="O55367" s="223"/>
    </row>
    <row r="55368" spans="15:15" x14ac:dyDescent="0.2">
      <c r="O55368" s="223"/>
    </row>
    <row r="55369" spans="15:15" x14ac:dyDescent="0.2">
      <c r="O55369" s="223"/>
    </row>
    <row r="55370" spans="15:15" x14ac:dyDescent="0.2">
      <c r="O55370" s="223"/>
    </row>
    <row r="55371" spans="15:15" x14ac:dyDescent="0.2">
      <c r="O55371" s="223"/>
    </row>
    <row r="55372" spans="15:15" x14ac:dyDescent="0.2">
      <c r="O55372" s="223"/>
    </row>
    <row r="55373" spans="15:15" x14ac:dyDescent="0.2">
      <c r="O55373" s="223"/>
    </row>
    <row r="55374" spans="15:15" x14ac:dyDescent="0.2">
      <c r="O55374" s="223"/>
    </row>
    <row r="55375" spans="15:15" x14ac:dyDescent="0.2">
      <c r="O55375" s="223"/>
    </row>
    <row r="55376" spans="15:15" x14ac:dyDescent="0.2">
      <c r="O55376" s="223"/>
    </row>
    <row r="55377" spans="15:15" x14ac:dyDescent="0.2">
      <c r="O55377" s="223"/>
    </row>
    <row r="55378" spans="15:15" x14ac:dyDescent="0.2">
      <c r="O55378" s="223"/>
    </row>
    <row r="55379" spans="15:15" x14ac:dyDescent="0.2">
      <c r="O55379" s="223"/>
    </row>
    <row r="55380" spans="15:15" x14ac:dyDescent="0.2">
      <c r="O55380" s="223"/>
    </row>
    <row r="55381" spans="15:15" x14ac:dyDescent="0.2">
      <c r="O55381" s="223"/>
    </row>
    <row r="55382" spans="15:15" x14ac:dyDescent="0.2">
      <c r="O55382" s="223"/>
    </row>
    <row r="55383" spans="15:15" x14ac:dyDescent="0.2">
      <c r="O55383" s="223"/>
    </row>
    <row r="55384" spans="15:15" x14ac:dyDescent="0.2">
      <c r="O55384" s="223"/>
    </row>
    <row r="55385" spans="15:15" x14ac:dyDescent="0.2">
      <c r="O55385" s="223"/>
    </row>
    <row r="55386" spans="15:15" x14ac:dyDescent="0.2">
      <c r="O55386" s="223"/>
    </row>
    <row r="55387" spans="15:15" x14ac:dyDescent="0.2">
      <c r="O55387" s="223"/>
    </row>
    <row r="55388" spans="15:15" x14ac:dyDescent="0.2">
      <c r="O55388" s="223"/>
    </row>
    <row r="55389" spans="15:15" x14ac:dyDescent="0.2">
      <c r="O55389" s="223"/>
    </row>
    <row r="55390" spans="15:15" x14ac:dyDescent="0.2">
      <c r="O55390" s="223"/>
    </row>
    <row r="55391" spans="15:15" x14ac:dyDescent="0.2">
      <c r="O55391" s="223"/>
    </row>
    <row r="55392" spans="15:15" x14ac:dyDescent="0.2">
      <c r="O55392" s="223"/>
    </row>
    <row r="55393" spans="15:15" x14ac:dyDescent="0.2">
      <c r="O55393" s="223"/>
    </row>
    <row r="55394" spans="15:15" x14ac:dyDescent="0.2">
      <c r="O55394" s="223"/>
    </row>
    <row r="55395" spans="15:15" x14ac:dyDescent="0.2">
      <c r="O55395" s="223"/>
    </row>
    <row r="55396" spans="15:15" x14ac:dyDescent="0.2">
      <c r="O55396" s="223"/>
    </row>
    <row r="55397" spans="15:15" x14ac:dyDescent="0.2">
      <c r="O55397" s="223"/>
    </row>
    <row r="55398" spans="15:15" x14ac:dyDescent="0.2">
      <c r="O55398" s="223"/>
    </row>
    <row r="55399" spans="15:15" x14ac:dyDescent="0.2">
      <c r="O55399" s="223"/>
    </row>
    <row r="55400" spans="15:15" x14ac:dyDescent="0.2">
      <c r="O55400" s="223"/>
    </row>
    <row r="55401" spans="15:15" x14ac:dyDescent="0.2">
      <c r="O55401" s="223"/>
    </row>
    <row r="55402" spans="15:15" x14ac:dyDescent="0.2">
      <c r="O55402" s="223"/>
    </row>
    <row r="55403" spans="15:15" x14ac:dyDescent="0.2">
      <c r="O55403" s="223"/>
    </row>
    <row r="55404" spans="15:15" x14ac:dyDescent="0.2">
      <c r="O55404" s="223"/>
    </row>
    <row r="55405" spans="15:15" x14ac:dyDescent="0.2">
      <c r="O55405" s="223"/>
    </row>
    <row r="55406" spans="15:15" x14ac:dyDescent="0.2">
      <c r="O55406" s="223"/>
    </row>
    <row r="55407" spans="15:15" x14ac:dyDescent="0.2">
      <c r="O55407" s="223"/>
    </row>
    <row r="55408" spans="15:15" x14ac:dyDescent="0.2">
      <c r="O55408" s="223"/>
    </row>
    <row r="55409" spans="15:15" x14ac:dyDescent="0.2">
      <c r="O55409" s="223"/>
    </row>
    <row r="55410" spans="15:15" x14ac:dyDescent="0.2">
      <c r="O55410" s="223"/>
    </row>
    <row r="55411" spans="15:15" x14ac:dyDescent="0.2">
      <c r="O55411" s="223"/>
    </row>
    <row r="55412" spans="15:15" x14ac:dyDescent="0.2">
      <c r="O55412" s="223"/>
    </row>
    <row r="55413" spans="15:15" x14ac:dyDescent="0.2">
      <c r="O55413" s="223"/>
    </row>
    <row r="55414" spans="15:15" x14ac:dyDescent="0.2">
      <c r="O55414" s="223"/>
    </row>
    <row r="55415" spans="15:15" x14ac:dyDescent="0.2">
      <c r="O55415" s="223"/>
    </row>
    <row r="55416" spans="15:15" x14ac:dyDescent="0.2">
      <c r="O55416" s="223"/>
    </row>
    <row r="55417" spans="15:15" x14ac:dyDescent="0.2">
      <c r="O55417" s="223"/>
    </row>
    <row r="55418" spans="15:15" x14ac:dyDescent="0.2">
      <c r="O55418" s="223"/>
    </row>
    <row r="55419" spans="15:15" x14ac:dyDescent="0.2">
      <c r="O55419" s="223"/>
    </row>
    <row r="55420" spans="15:15" x14ac:dyDescent="0.2">
      <c r="O55420" s="223"/>
    </row>
    <row r="55421" spans="15:15" x14ac:dyDescent="0.2">
      <c r="O55421" s="223"/>
    </row>
    <row r="55422" spans="15:15" x14ac:dyDescent="0.2">
      <c r="O55422" s="223"/>
    </row>
    <row r="55423" spans="15:15" x14ac:dyDescent="0.2">
      <c r="O55423" s="223"/>
    </row>
    <row r="55424" spans="15:15" x14ac:dyDescent="0.2">
      <c r="O55424" s="223"/>
    </row>
    <row r="55425" spans="15:15" x14ac:dyDescent="0.2">
      <c r="O55425" s="223"/>
    </row>
    <row r="55426" spans="15:15" x14ac:dyDescent="0.2">
      <c r="O55426" s="223"/>
    </row>
    <row r="55427" spans="15:15" x14ac:dyDescent="0.2">
      <c r="O55427" s="223"/>
    </row>
    <row r="55428" spans="15:15" x14ac:dyDescent="0.2">
      <c r="O55428" s="223"/>
    </row>
    <row r="55429" spans="15:15" x14ac:dyDescent="0.2">
      <c r="O55429" s="223"/>
    </row>
    <row r="55430" spans="15:15" x14ac:dyDescent="0.2">
      <c r="O55430" s="223"/>
    </row>
    <row r="55431" spans="15:15" x14ac:dyDescent="0.2">
      <c r="O55431" s="223"/>
    </row>
    <row r="55432" spans="15:15" x14ac:dyDescent="0.2">
      <c r="O55432" s="223"/>
    </row>
    <row r="55433" spans="15:15" x14ac:dyDescent="0.2">
      <c r="O55433" s="223"/>
    </row>
    <row r="55434" spans="15:15" x14ac:dyDescent="0.2">
      <c r="O55434" s="223"/>
    </row>
    <row r="55435" spans="15:15" x14ac:dyDescent="0.2">
      <c r="O55435" s="223"/>
    </row>
    <row r="55436" spans="15:15" x14ac:dyDescent="0.2">
      <c r="O55436" s="223"/>
    </row>
    <row r="55437" spans="15:15" x14ac:dyDescent="0.2">
      <c r="O55437" s="223"/>
    </row>
    <row r="55438" spans="15:15" x14ac:dyDescent="0.2">
      <c r="O55438" s="223"/>
    </row>
    <row r="55439" spans="15:15" x14ac:dyDescent="0.2">
      <c r="O55439" s="223"/>
    </row>
    <row r="55440" spans="15:15" x14ac:dyDescent="0.2">
      <c r="O55440" s="223"/>
    </row>
    <row r="55441" spans="15:15" x14ac:dyDescent="0.2">
      <c r="O55441" s="223"/>
    </row>
    <row r="55442" spans="15:15" x14ac:dyDescent="0.2">
      <c r="O55442" s="223"/>
    </row>
    <row r="55443" spans="15:15" x14ac:dyDescent="0.2">
      <c r="O55443" s="223"/>
    </row>
    <row r="55444" spans="15:15" x14ac:dyDescent="0.2">
      <c r="O55444" s="223"/>
    </row>
    <row r="55445" spans="15:15" x14ac:dyDescent="0.2">
      <c r="O55445" s="223"/>
    </row>
    <row r="55446" spans="15:15" x14ac:dyDescent="0.2">
      <c r="O55446" s="223"/>
    </row>
    <row r="55447" spans="15:15" x14ac:dyDescent="0.2">
      <c r="O55447" s="223"/>
    </row>
    <row r="55448" spans="15:15" x14ac:dyDescent="0.2">
      <c r="O55448" s="223"/>
    </row>
    <row r="55449" spans="15:15" x14ac:dyDescent="0.2">
      <c r="O55449" s="223"/>
    </row>
    <row r="55450" spans="15:15" x14ac:dyDescent="0.2">
      <c r="O55450" s="223"/>
    </row>
    <row r="55451" spans="15:15" x14ac:dyDescent="0.2">
      <c r="O55451" s="223"/>
    </row>
    <row r="55452" spans="15:15" x14ac:dyDescent="0.2">
      <c r="O55452" s="223"/>
    </row>
    <row r="55453" spans="15:15" x14ac:dyDescent="0.2">
      <c r="O55453" s="223"/>
    </row>
    <row r="55454" spans="15:15" x14ac:dyDescent="0.2">
      <c r="O55454" s="223"/>
    </row>
    <row r="55455" spans="15:15" x14ac:dyDescent="0.2">
      <c r="O55455" s="223"/>
    </row>
    <row r="55456" spans="15:15" x14ac:dyDescent="0.2">
      <c r="O55456" s="223"/>
    </row>
    <row r="55457" spans="15:15" x14ac:dyDescent="0.2">
      <c r="O55457" s="223"/>
    </row>
    <row r="55458" spans="15:15" x14ac:dyDescent="0.2">
      <c r="O55458" s="223"/>
    </row>
    <row r="55459" spans="15:15" x14ac:dyDescent="0.2">
      <c r="O55459" s="223"/>
    </row>
    <row r="55460" spans="15:15" x14ac:dyDescent="0.2">
      <c r="O55460" s="223"/>
    </row>
    <row r="55461" spans="15:15" x14ac:dyDescent="0.2">
      <c r="O55461" s="223"/>
    </row>
    <row r="55462" spans="15:15" x14ac:dyDescent="0.2">
      <c r="O55462" s="223"/>
    </row>
    <row r="55463" spans="15:15" x14ac:dyDescent="0.2">
      <c r="O55463" s="223"/>
    </row>
    <row r="55464" spans="15:15" x14ac:dyDescent="0.2">
      <c r="O55464" s="223"/>
    </row>
    <row r="55465" spans="15:15" x14ac:dyDescent="0.2">
      <c r="O55465" s="223"/>
    </row>
    <row r="55466" spans="15:15" x14ac:dyDescent="0.2">
      <c r="O55466" s="223"/>
    </row>
    <row r="55467" spans="15:15" x14ac:dyDescent="0.2">
      <c r="O55467" s="223"/>
    </row>
    <row r="55468" spans="15:15" x14ac:dyDescent="0.2">
      <c r="O55468" s="223"/>
    </row>
    <row r="55469" spans="15:15" x14ac:dyDescent="0.2">
      <c r="O55469" s="223"/>
    </row>
    <row r="55470" spans="15:15" x14ac:dyDescent="0.2">
      <c r="O55470" s="223"/>
    </row>
    <row r="55471" spans="15:15" x14ac:dyDescent="0.2">
      <c r="O55471" s="223"/>
    </row>
    <row r="55472" spans="15:15" x14ac:dyDescent="0.2">
      <c r="O55472" s="223"/>
    </row>
    <row r="55473" spans="15:15" x14ac:dyDescent="0.2">
      <c r="O55473" s="223"/>
    </row>
    <row r="55474" spans="15:15" x14ac:dyDescent="0.2">
      <c r="O55474" s="223"/>
    </row>
    <row r="55475" spans="15:15" x14ac:dyDescent="0.2">
      <c r="O55475" s="223"/>
    </row>
    <row r="55476" spans="15:15" x14ac:dyDescent="0.2">
      <c r="O55476" s="223"/>
    </row>
    <row r="55477" spans="15:15" x14ac:dyDescent="0.2">
      <c r="O55477" s="223"/>
    </row>
    <row r="55478" spans="15:15" x14ac:dyDescent="0.2">
      <c r="O55478" s="223"/>
    </row>
    <row r="55479" spans="15:15" x14ac:dyDescent="0.2">
      <c r="O55479" s="223"/>
    </row>
    <row r="55480" spans="15:15" x14ac:dyDescent="0.2">
      <c r="O55480" s="223"/>
    </row>
    <row r="55481" spans="15:15" x14ac:dyDescent="0.2">
      <c r="O55481" s="223"/>
    </row>
    <row r="55482" spans="15:15" x14ac:dyDescent="0.2">
      <c r="O55482" s="223"/>
    </row>
    <row r="55483" spans="15:15" x14ac:dyDescent="0.2">
      <c r="O55483" s="223"/>
    </row>
    <row r="55484" spans="15:15" x14ac:dyDescent="0.2">
      <c r="O55484" s="223"/>
    </row>
    <row r="55485" spans="15:15" x14ac:dyDescent="0.2">
      <c r="O55485" s="223"/>
    </row>
    <row r="55486" spans="15:15" x14ac:dyDescent="0.2">
      <c r="O55486" s="223"/>
    </row>
    <row r="55487" spans="15:15" x14ac:dyDescent="0.2">
      <c r="O55487" s="223"/>
    </row>
    <row r="55488" spans="15:15" x14ac:dyDescent="0.2">
      <c r="O55488" s="223"/>
    </row>
    <row r="55489" spans="15:15" x14ac:dyDescent="0.2">
      <c r="O55489" s="223"/>
    </row>
    <row r="55490" spans="15:15" x14ac:dyDescent="0.2">
      <c r="O55490" s="223"/>
    </row>
    <row r="55491" spans="15:15" x14ac:dyDescent="0.2">
      <c r="O55491" s="223"/>
    </row>
    <row r="55492" spans="15:15" x14ac:dyDescent="0.2">
      <c r="O55492" s="223"/>
    </row>
    <row r="55493" spans="15:15" x14ac:dyDescent="0.2">
      <c r="O55493" s="223"/>
    </row>
    <row r="55494" spans="15:15" x14ac:dyDescent="0.2">
      <c r="O55494" s="223"/>
    </row>
    <row r="55495" spans="15:15" x14ac:dyDescent="0.2">
      <c r="O55495" s="223"/>
    </row>
    <row r="55496" spans="15:15" x14ac:dyDescent="0.2">
      <c r="O55496" s="223"/>
    </row>
    <row r="55497" spans="15:15" x14ac:dyDescent="0.2">
      <c r="O55497" s="223"/>
    </row>
    <row r="55498" spans="15:15" x14ac:dyDescent="0.2">
      <c r="O55498" s="223"/>
    </row>
    <row r="55499" spans="15:15" x14ac:dyDescent="0.2">
      <c r="O55499" s="223"/>
    </row>
    <row r="55500" spans="15:15" x14ac:dyDescent="0.2">
      <c r="O55500" s="223"/>
    </row>
    <row r="55501" spans="15:15" x14ac:dyDescent="0.2">
      <c r="O55501" s="223"/>
    </row>
    <row r="55502" spans="15:15" x14ac:dyDescent="0.2">
      <c r="O55502" s="223"/>
    </row>
    <row r="55503" spans="15:15" x14ac:dyDescent="0.2">
      <c r="O55503" s="223"/>
    </row>
    <row r="55504" spans="15:15" x14ac:dyDescent="0.2">
      <c r="O55504" s="223"/>
    </row>
    <row r="55505" spans="15:15" x14ac:dyDescent="0.2">
      <c r="O55505" s="223"/>
    </row>
    <row r="55506" spans="15:15" x14ac:dyDescent="0.2">
      <c r="O55506" s="223"/>
    </row>
    <row r="55507" spans="15:15" x14ac:dyDescent="0.2">
      <c r="O55507" s="223"/>
    </row>
    <row r="55508" spans="15:15" x14ac:dyDescent="0.2">
      <c r="O55508" s="223"/>
    </row>
    <row r="55509" spans="15:15" x14ac:dyDescent="0.2">
      <c r="O55509" s="223"/>
    </row>
    <row r="55510" spans="15:15" x14ac:dyDescent="0.2">
      <c r="O55510" s="223"/>
    </row>
    <row r="55511" spans="15:15" x14ac:dyDescent="0.2">
      <c r="O55511" s="223"/>
    </row>
    <row r="55512" spans="15:15" x14ac:dyDescent="0.2">
      <c r="O55512" s="223"/>
    </row>
    <row r="55513" spans="15:15" x14ac:dyDescent="0.2">
      <c r="O55513" s="223"/>
    </row>
    <row r="55514" spans="15:15" x14ac:dyDescent="0.2">
      <c r="O55514" s="223"/>
    </row>
    <row r="55515" spans="15:15" x14ac:dyDescent="0.2">
      <c r="O55515" s="223"/>
    </row>
    <row r="55516" spans="15:15" x14ac:dyDescent="0.2">
      <c r="O55516" s="223"/>
    </row>
    <row r="55517" spans="15:15" x14ac:dyDescent="0.2">
      <c r="O55517" s="223"/>
    </row>
    <row r="55518" spans="15:15" x14ac:dyDescent="0.2">
      <c r="O55518" s="223"/>
    </row>
    <row r="55519" spans="15:15" x14ac:dyDescent="0.2">
      <c r="O55519" s="223"/>
    </row>
    <row r="55520" spans="15:15" x14ac:dyDescent="0.2">
      <c r="O55520" s="223"/>
    </row>
    <row r="55521" spans="15:15" x14ac:dyDescent="0.2">
      <c r="O55521" s="223"/>
    </row>
    <row r="55522" spans="15:15" x14ac:dyDescent="0.2">
      <c r="O55522" s="223"/>
    </row>
    <row r="55523" spans="15:15" x14ac:dyDescent="0.2">
      <c r="O55523" s="223"/>
    </row>
    <row r="55524" spans="15:15" x14ac:dyDescent="0.2">
      <c r="O55524" s="223"/>
    </row>
    <row r="55525" spans="15:15" x14ac:dyDescent="0.2">
      <c r="O55525" s="223"/>
    </row>
    <row r="55526" spans="15:15" x14ac:dyDescent="0.2">
      <c r="O55526" s="223"/>
    </row>
    <row r="55527" spans="15:15" x14ac:dyDescent="0.2">
      <c r="O55527" s="223"/>
    </row>
    <row r="55528" spans="15:15" x14ac:dyDescent="0.2">
      <c r="O55528" s="223"/>
    </row>
    <row r="55529" spans="15:15" x14ac:dyDescent="0.2">
      <c r="O55529" s="223"/>
    </row>
    <row r="55530" spans="15:15" x14ac:dyDescent="0.2">
      <c r="O55530" s="223"/>
    </row>
    <row r="55531" spans="15:15" x14ac:dyDescent="0.2">
      <c r="O55531" s="223"/>
    </row>
    <row r="55532" spans="15:15" x14ac:dyDescent="0.2">
      <c r="O55532" s="223"/>
    </row>
    <row r="55533" spans="15:15" x14ac:dyDescent="0.2">
      <c r="O55533" s="223"/>
    </row>
    <row r="55534" spans="15:15" x14ac:dyDescent="0.2">
      <c r="O55534" s="223"/>
    </row>
    <row r="55535" spans="15:15" x14ac:dyDescent="0.2">
      <c r="O55535" s="223"/>
    </row>
    <row r="55536" spans="15:15" x14ac:dyDescent="0.2">
      <c r="O55536" s="223"/>
    </row>
    <row r="55537" spans="15:15" x14ac:dyDescent="0.2">
      <c r="O55537" s="223"/>
    </row>
    <row r="55538" spans="15:15" x14ac:dyDescent="0.2">
      <c r="O55538" s="223"/>
    </row>
    <row r="55539" spans="15:15" x14ac:dyDescent="0.2">
      <c r="O55539" s="223"/>
    </row>
    <row r="55540" spans="15:15" x14ac:dyDescent="0.2">
      <c r="O55540" s="223"/>
    </row>
    <row r="55541" spans="15:15" x14ac:dyDescent="0.2">
      <c r="O55541" s="223"/>
    </row>
    <row r="55542" spans="15:15" x14ac:dyDescent="0.2">
      <c r="O55542" s="223"/>
    </row>
    <row r="55543" spans="15:15" x14ac:dyDescent="0.2">
      <c r="O55543" s="223"/>
    </row>
    <row r="55544" spans="15:15" x14ac:dyDescent="0.2">
      <c r="O55544" s="223"/>
    </row>
    <row r="55545" spans="15:15" x14ac:dyDescent="0.2">
      <c r="O55545" s="223"/>
    </row>
    <row r="55546" spans="15:15" x14ac:dyDescent="0.2">
      <c r="O55546" s="223"/>
    </row>
    <row r="55547" spans="15:15" x14ac:dyDescent="0.2">
      <c r="O55547" s="223"/>
    </row>
    <row r="55548" spans="15:15" x14ac:dyDescent="0.2">
      <c r="O55548" s="223"/>
    </row>
    <row r="55549" spans="15:15" x14ac:dyDescent="0.2">
      <c r="O55549" s="223"/>
    </row>
    <row r="55550" spans="15:15" x14ac:dyDescent="0.2">
      <c r="O55550" s="223"/>
    </row>
    <row r="55551" spans="15:15" x14ac:dyDescent="0.2">
      <c r="O55551" s="223"/>
    </row>
    <row r="55552" spans="15:15" x14ac:dyDescent="0.2">
      <c r="O55552" s="223"/>
    </row>
    <row r="55553" spans="15:15" x14ac:dyDescent="0.2">
      <c r="O55553" s="223"/>
    </row>
    <row r="55554" spans="15:15" x14ac:dyDescent="0.2">
      <c r="O55554" s="223"/>
    </row>
    <row r="55555" spans="15:15" x14ac:dyDescent="0.2">
      <c r="O55555" s="223"/>
    </row>
    <row r="55556" spans="15:15" x14ac:dyDescent="0.2">
      <c r="O55556" s="223"/>
    </row>
    <row r="55557" spans="15:15" x14ac:dyDescent="0.2">
      <c r="O55557" s="223"/>
    </row>
    <row r="55558" spans="15:15" x14ac:dyDescent="0.2">
      <c r="O55558" s="223"/>
    </row>
    <row r="55559" spans="15:15" x14ac:dyDescent="0.2">
      <c r="O55559" s="223"/>
    </row>
    <row r="55560" spans="15:15" x14ac:dyDescent="0.2">
      <c r="O55560" s="223"/>
    </row>
    <row r="55561" spans="15:15" x14ac:dyDescent="0.2">
      <c r="O55561" s="223"/>
    </row>
    <row r="55562" spans="15:15" x14ac:dyDescent="0.2">
      <c r="O55562" s="223"/>
    </row>
    <row r="55563" spans="15:15" x14ac:dyDescent="0.2">
      <c r="O55563" s="223"/>
    </row>
    <row r="55564" spans="15:15" x14ac:dyDescent="0.2">
      <c r="O55564" s="223"/>
    </row>
    <row r="55565" spans="15:15" x14ac:dyDescent="0.2">
      <c r="O55565" s="223"/>
    </row>
    <row r="55566" spans="15:15" x14ac:dyDescent="0.2">
      <c r="O55566" s="223"/>
    </row>
    <row r="55567" spans="15:15" x14ac:dyDescent="0.2">
      <c r="O55567" s="223"/>
    </row>
    <row r="55568" spans="15:15" x14ac:dyDescent="0.2">
      <c r="O55568" s="223"/>
    </row>
    <row r="55569" spans="15:15" x14ac:dyDescent="0.2">
      <c r="O55569" s="223"/>
    </row>
    <row r="55570" spans="15:15" x14ac:dyDescent="0.2">
      <c r="O55570" s="223"/>
    </row>
    <row r="55571" spans="15:15" x14ac:dyDescent="0.2">
      <c r="O55571" s="223"/>
    </row>
    <row r="55572" spans="15:15" x14ac:dyDescent="0.2">
      <c r="O55572" s="223"/>
    </row>
    <row r="55573" spans="15:15" x14ac:dyDescent="0.2">
      <c r="O55573" s="223"/>
    </row>
    <row r="55574" spans="15:15" x14ac:dyDescent="0.2">
      <c r="O55574" s="223"/>
    </row>
    <row r="55575" spans="15:15" x14ac:dyDescent="0.2">
      <c r="O55575" s="223"/>
    </row>
    <row r="55576" spans="15:15" x14ac:dyDescent="0.2">
      <c r="O55576" s="223"/>
    </row>
    <row r="55577" spans="15:15" x14ac:dyDescent="0.2">
      <c r="O55577" s="223"/>
    </row>
    <row r="55578" spans="15:15" x14ac:dyDescent="0.2">
      <c r="O55578" s="223"/>
    </row>
    <row r="55579" spans="15:15" x14ac:dyDescent="0.2">
      <c r="O55579" s="223"/>
    </row>
    <row r="55580" spans="15:15" x14ac:dyDescent="0.2">
      <c r="O55580" s="223"/>
    </row>
    <row r="55581" spans="15:15" x14ac:dyDescent="0.2">
      <c r="O55581" s="223"/>
    </row>
    <row r="55582" spans="15:15" x14ac:dyDescent="0.2">
      <c r="O55582" s="223"/>
    </row>
    <row r="55583" spans="15:15" x14ac:dyDescent="0.2">
      <c r="O55583" s="223"/>
    </row>
    <row r="55584" spans="15:15" x14ac:dyDescent="0.2">
      <c r="O55584" s="223"/>
    </row>
    <row r="55585" spans="15:15" x14ac:dyDescent="0.2">
      <c r="O55585" s="223"/>
    </row>
    <row r="55586" spans="15:15" x14ac:dyDescent="0.2">
      <c r="O55586" s="223"/>
    </row>
    <row r="55587" spans="15:15" x14ac:dyDescent="0.2">
      <c r="O55587" s="223"/>
    </row>
    <row r="55588" spans="15:15" x14ac:dyDescent="0.2">
      <c r="O55588" s="223"/>
    </row>
    <row r="55589" spans="15:15" x14ac:dyDescent="0.2">
      <c r="O55589" s="223"/>
    </row>
    <row r="55590" spans="15:15" x14ac:dyDescent="0.2">
      <c r="O55590" s="223"/>
    </row>
    <row r="55591" spans="15:15" x14ac:dyDescent="0.2">
      <c r="O55591" s="223"/>
    </row>
    <row r="55592" spans="15:15" x14ac:dyDescent="0.2">
      <c r="O55592" s="223"/>
    </row>
    <row r="55593" spans="15:15" x14ac:dyDescent="0.2">
      <c r="O55593" s="223"/>
    </row>
    <row r="55594" spans="15:15" x14ac:dyDescent="0.2">
      <c r="O55594" s="223"/>
    </row>
    <row r="55595" spans="15:15" x14ac:dyDescent="0.2">
      <c r="O55595" s="223"/>
    </row>
    <row r="55596" spans="15:15" x14ac:dyDescent="0.2">
      <c r="O55596" s="223"/>
    </row>
    <row r="55597" spans="15:15" x14ac:dyDescent="0.2">
      <c r="O55597" s="223"/>
    </row>
    <row r="55598" spans="15:15" x14ac:dyDescent="0.2">
      <c r="O55598" s="223"/>
    </row>
    <row r="55599" spans="15:15" x14ac:dyDescent="0.2">
      <c r="O55599" s="223"/>
    </row>
    <row r="55600" spans="15:15" x14ac:dyDescent="0.2">
      <c r="O55600" s="223"/>
    </row>
    <row r="55601" spans="15:15" x14ac:dyDescent="0.2">
      <c r="O55601" s="223"/>
    </row>
    <row r="55602" spans="15:15" x14ac:dyDescent="0.2">
      <c r="O55602" s="223"/>
    </row>
    <row r="55603" spans="15:15" x14ac:dyDescent="0.2">
      <c r="O55603" s="223"/>
    </row>
    <row r="55604" spans="15:15" x14ac:dyDescent="0.2">
      <c r="O55604" s="223"/>
    </row>
    <row r="55605" spans="15:15" x14ac:dyDescent="0.2">
      <c r="O55605" s="223"/>
    </row>
    <row r="55606" spans="15:15" x14ac:dyDescent="0.2">
      <c r="O55606" s="223"/>
    </row>
    <row r="55607" spans="15:15" x14ac:dyDescent="0.2">
      <c r="O55607" s="223"/>
    </row>
    <row r="55608" spans="15:15" x14ac:dyDescent="0.2">
      <c r="O55608" s="223"/>
    </row>
    <row r="55609" spans="15:15" x14ac:dyDescent="0.2">
      <c r="O55609" s="223"/>
    </row>
    <row r="55610" spans="15:15" x14ac:dyDescent="0.2">
      <c r="O55610" s="223"/>
    </row>
    <row r="55611" spans="15:15" x14ac:dyDescent="0.2">
      <c r="O55611" s="223"/>
    </row>
    <row r="55612" spans="15:15" x14ac:dyDescent="0.2">
      <c r="O55612" s="223"/>
    </row>
    <row r="55613" spans="15:15" x14ac:dyDescent="0.2">
      <c r="O55613" s="223"/>
    </row>
    <row r="55614" spans="15:15" x14ac:dyDescent="0.2">
      <c r="O55614" s="223"/>
    </row>
    <row r="55615" spans="15:15" x14ac:dyDescent="0.2">
      <c r="O55615" s="223"/>
    </row>
    <row r="55616" spans="15:15" x14ac:dyDescent="0.2">
      <c r="O55616" s="223"/>
    </row>
    <row r="55617" spans="15:15" x14ac:dyDescent="0.2">
      <c r="O55617" s="223"/>
    </row>
    <row r="55618" spans="15:15" x14ac:dyDescent="0.2">
      <c r="O55618" s="223"/>
    </row>
    <row r="55619" spans="15:15" x14ac:dyDescent="0.2">
      <c r="O55619" s="223"/>
    </row>
    <row r="55620" spans="15:15" x14ac:dyDescent="0.2">
      <c r="O55620" s="223"/>
    </row>
    <row r="55621" spans="15:15" x14ac:dyDescent="0.2">
      <c r="O55621" s="223"/>
    </row>
    <row r="55622" spans="15:15" x14ac:dyDescent="0.2">
      <c r="O55622" s="223"/>
    </row>
    <row r="55623" spans="15:15" x14ac:dyDescent="0.2">
      <c r="O55623" s="223"/>
    </row>
    <row r="55624" spans="15:15" x14ac:dyDescent="0.2">
      <c r="O55624" s="223"/>
    </row>
    <row r="55625" spans="15:15" x14ac:dyDescent="0.2">
      <c r="O55625" s="223"/>
    </row>
    <row r="55626" spans="15:15" x14ac:dyDescent="0.2">
      <c r="O55626" s="223"/>
    </row>
    <row r="55627" spans="15:15" x14ac:dyDescent="0.2">
      <c r="O55627" s="223"/>
    </row>
    <row r="55628" spans="15:15" x14ac:dyDescent="0.2">
      <c r="O55628" s="223"/>
    </row>
    <row r="55629" spans="15:15" x14ac:dyDescent="0.2">
      <c r="O55629" s="223"/>
    </row>
    <row r="55630" spans="15:15" x14ac:dyDescent="0.2">
      <c r="O55630" s="223"/>
    </row>
    <row r="55631" spans="15:15" x14ac:dyDescent="0.2">
      <c r="O55631" s="223"/>
    </row>
    <row r="55632" spans="15:15" x14ac:dyDescent="0.2">
      <c r="O55632" s="223"/>
    </row>
    <row r="55633" spans="15:15" x14ac:dyDescent="0.2">
      <c r="O55633" s="223"/>
    </row>
    <row r="55634" spans="15:15" x14ac:dyDescent="0.2">
      <c r="O55634" s="223"/>
    </row>
    <row r="55635" spans="15:15" x14ac:dyDescent="0.2">
      <c r="O55635" s="223"/>
    </row>
    <row r="55636" spans="15:15" x14ac:dyDescent="0.2">
      <c r="O55636" s="223"/>
    </row>
    <row r="55637" spans="15:15" x14ac:dyDescent="0.2">
      <c r="O55637" s="223"/>
    </row>
    <row r="55638" spans="15:15" x14ac:dyDescent="0.2">
      <c r="O55638" s="223"/>
    </row>
    <row r="55639" spans="15:15" x14ac:dyDescent="0.2">
      <c r="O55639" s="223"/>
    </row>
    <row r="55640" spans="15:15" x14ac:dyDescent="0.2">
      <c r="O55640" s="223"/>
    </row>
    <row r="55641" spans="15:15" x14ac:dyDescent="0.2">
      <c r="O55641" s="223"/>
    </row>
    <row r="55642" spans="15:15" x14ac:dyDescent="0.2">
      <c r="O55642" s="223"/>
    </row>
    <row r="55643" spans="15:15" x14ac:dyDescent="0.2">
      <c r="O55643" s="223"/>
    </row>
    <row r="55644" spans="15:15" x14ac:dyDescent="0.2">
      <c r="O55644" s="223"/>
    </row>
    <row r="55645" spans="15:15" x14ac:dyDescent="0.2">
      <c r="O55645" s="223"/>
    </row>
    <row r="55646" spans="15:15" x14ac:dyDescent="0.2">
      <c r="O55646" s="223"/>
    </row>
    <row r="55647" spans="15:15" x14ac:dyDescent="0.2">
      <c r="O55647" s="223"/>
    </row>
    <row r="55648" spans="15:15" x14ac:dyDescent="0.2">
      <c r="O55648" s="223"/>
    </row>
    <row r="55649" spans="15:15" x14ac:dyDescent="0.2">
      <c r="O55649" s="223"/>
    </row>
    <row r="55650" spans="15:15" x14ac:dyDescent="0.2">
      <c r="O55650" s="223"/>
    </row>
    <row r="55651" spans="15:15" x14ac:dyDescent="0.2">
      <c r="O55651" s="223"/>
    </row>
    <row r="55652" spans="15:15" x14ac:dyDescent="0.2">
      <c r="O55652" s="223"/>
    </row>
    <row r="55653" spans="15:15" x14ac:dyDescent="0.2">
      <c r="O55653" s="223"/>
    </row>
    <row r="55654" spans="15:15" x14ac:dyDescent="0.2">
      <c r="O55654" s="223"/>
    </row>
    <row r="55655" spans="15:15" x14ac:dyDescent="0.2">
      <c r="O55655" s="223"/>
    </row>
    <row r="55656" spans="15:15" x14ac:dyDescent="0.2">
      <c r="O55656" s="223"/>
    </row>
    <row r="55657" spans="15:15" x14ac:dyDescent="0.2">
      <c r="O55657" s="223"/>
    </row>
    <row r="55658" spans="15:15" x14ac:dyDescent="0.2">
      <c r="O55658" s="223"/>
    </row>
    <row r="55659" spans="15:15" x14ac:dyDescent="0.2">
      <c r="O55659" s="223"/>
    </row>
    <row r="55660" spans="15:15" x14ac:dyDescent="0.2">
      <c r="O55660" s="223"/>
    </row>
    <row r="55661" spans="15:15" x14ac:dyDescent="0.2">
      <c r="O55661" s="223"/>
    </row>
    <row r="55662" spans="15:15" x14ac:dyDescent="0.2">
      <c r="O55662" s="223"/>
    </row>
    <row r="55663" spans="15:15" x14ac:dyDescent="0.2">
      <c r="O55663" s="223"/>
    </row>
    <row r="55664" spans="15:15" x14ac:dyDescent="0.2">
      <c r="O55664" s="223"/>
    </row>
    <row r="55665" spans="15:15" x14ac:dyDescent="0.2">
      <c r="O55665" s="223"/>
    </row>
    <row r="55666" spans="15:15" x14ac:dyDescent="0.2">
      <c r="O55666" s="223"/>
    </row>
    <row r="55667" spans="15:15" x14ac:dyDescent="0.2">
      <c r="O55667" s="223"/>
    </row>
    <row r="55668" spans="15:15" x14ac:dyDescent="0.2">
      <c r="O55668" s="223"/>
    </row>
    <row r="55669" spans="15:15" x14ac:dyDescent="0.2">
      <c r="O55669" s="223"/>
    </row>
    <row r="55670" spans="15:15" x14ac:dyDescent="0.2">
      <c r="O55670" s="223"/>
    </row>
    <row r="55671" spans="15:15" x14ac:dyDescent="0.2">
      <c r="O55671" s="223"/>
    </row>
    <row r="55672" spans="15:15" x14ac:dyDescent="0.2">
      <c r="O55672" s="223"/>
    </row>
    <row r="55673" spans="15:15" x14ac:dyDescent="0.2">
      <c r="O55673" s="223"/>
    </row>
    <row r="55674" spans="15:15" x14ac:dyDescent="0.2">
      <c r="O55674" s="223"/>
    </row>
    <row r="55675" spans="15:15" x14ac:dyDescent="0.2">
      <c r="O55675" s="223"/>
    </row>
    <row r="55676" spans="15:15" x14ac:dyDescent="0.2">
      <c r="O55676" s="223"/>
    </row>
    <row r="55677" spans="15:15" x14ac:dyDescent="0.2">
      <c r="O55677" s="223"/>
    </row>
    <row r="55678" spans="15:15" x14ac:dyDescent="0.2">
      <c r="O55678" s="223"/>
    </row>
    <row r="55679" spans="15:15" x14ac:dyDescent="0.2">
      <c r="O55679" s="223"/>
    </row>
    <row r="55680" spans="15:15" x14ac:dyDescent="0.2">
      <c r="O55680" s="223"/>
    </row>
    <row r="55681" spans="15:15" x14ac:dyDescent="0.2">
      <c r="O55681" s="223"/>
    </row>
    <row r="55682" spans="15:15" x14ac:dyDescent="0.2">
      <c r="O55682" s="223"/>
    </row>
    <row r="55683" spans="15:15" x14ac:dyDescent="0.2">
      <c r="O55683" s="223"/>
    </row>
    <row r="55684" spans="15:15" x14ac:dyDescent="0.2">
      <c r="O55684" s="223"/>
    </row>
    <row r="55685" spans="15:15" x14ac:dyDescent="0.2">
      <c r="O55685" s="223"/>
    </row>
    <row r="55686" spans="15:15" x14ac:dyDescent="0.2">
      <c r="O55686" s="223"/>
    </row>
    <row r="55687" spans="15:15" x14ac:dyDescent="0.2">
      <c r="O55687" s="223"/>
    </row>
    <row r="55688" spans="15:15" x14ac:dyDescent="0.2">
      <c r="O55688" s="223"/>
    </row>
    <row r="55689" spans="15:15" x14ac:dyDescent="0.2">
      <c r="O55689" s="223"/>
    </row>
    <row r="55690" spans="15:15" x14ac:dyDescent="0.2">
      <c r="O55690" s="223"/>
    </row>
    <row r="55691" spans="15:15" x14ac:dyDescent="0.2">
      <c r="O55691" s="223"/>
    </row>
    <row r="55692" spans="15:15" x14ac:dyDescent="0.2">
      <c r="O55692" s="223"/>
    </row>
    <row r="55693" spans="15:15" x14ac:dyDescent="0.2">
      <c r="O55693" s="223"/>
    </row>
    <row r="55694" spans="15:15" x14ac:dyDescent="0.2">
      <c r="O55694" s="223"/>
    </row>
    <row r="55695" spans="15:15" x14ac:dyDescent="0.2">
      <c r="O55695" s="223"/>
    </row>
    <row r="55696" spans="15:15" x14ac:dyDescent="0.2">
      <c r="O55696" s="223"/>
    </row>
    <row r="55697" spans="15:15" x14ac:dyDescent="0.2">
      <c r="O55697" s="223"/>
    </row>
    <row r="55698" spans="15:15" x14ac:dyDescent="0.2">
      <c r="O55698" s="223"/>
    </row>
    <row r="55699" spans="15:15" x14ac:dyDescent="0.2">
      <c r="O55699" s="223"/>
    </row>
    <row r="55700" spans="15:15" x14ac:dyDescent="0.2">
      <c r="O55700" s="223"/>
    </row>
    <row r="55701" spans="15:15" x14ac:dyDescent="0.2">
      <c r="O55701" s="223"/>
    </row>
    <row r="55702" spans="15:15" x14ac:dyDescent="0.2">
      <c r="O55702" s="223"/>
    </row>
    <row r="55703" spans="15:15" x14ac:dyDescent="0.2">
      <c r="O55703" s="223"/>
    </row>
    <row r="55704" spans="15:15" x14ac:dyDescent="0.2">
      <c r="O55704" s="223"/>
    </row>
    <row r="55705" spans="15:15" x14ac:dyDescent="0.2">
      <c r="O55705" s="223"/>
    </row>
    <row r="55706" spans="15:15" x14ac:dyDescent="0.2">
      <c r="O55706" s="223"/>
    </row>
    <row r="55707" spans="15:15" x14ac:dyDescent="0.2">
      <c r="O55707" s="223"/>
    </row>
    <row r="55708" spans="15:15" x14ac:dyDescent="0.2">
      <c r="O55708" s="223"/>
    </row>
    <row r="55709" spans="15:15" x14ac:dyDescent="0.2">
      <c r="O55709" s="223"/>
    </row>
    <row r="55710" spans="15:15" x14ac:dyDescent="0.2">
      <c r="O55710" s="223"/>
    </row>
    <row r="55711" spans="15:15" x14ac:dyDescent="0.2">
      <c r="O55711" s="223"/>
    </row>
    <row r="55712" spans="15:15" x14ac:dyDescent="0.2">
      <c r="O55712" s="223"/>
    </row>
    <row r="55713" spans="15:15" x14ac:dyDescent="0.2">
      <c r="O55713" s="223"/>
    </row>
    <row r="55714" spans="15:15" x14ac:dyDescent="0.2">
      <c r="O55714" s="223"/>
    </row>
    <row r="55715" spans="15:15" x14ac:dyDescent="0.2">
      <c r="O55715" s="223"/>
    </row>
    <row r="55716" spans="15:15" x14ac:dyDescent="0.2">
      <c r="O55716" s="223"/>
    </row>
    <row r="55717" spans="15:15" x14ac:dyDescent="0.2">
      <c r="O55717" s="223"/>
    </row>
    <row r="55718" spans="15:15" x14ac:dyDescent="0.2">
      <c r="O55718" s="223"/>
    </row>
    <row r="55719" spans="15:15" x14ac:dyDescent="0.2">
      <c r="O55719" s="223"/>
    </row>
    <row r="55720" spans="15:15" x14ac:dyDescent="0.2">
      <c r="O55720" s="223"/>
    </row>
    <row r="55721" spans="15:15" x14ac:dyDescent="0.2">
      <c r="O55721" s="223"/>
    </row>
    <row r="55722" spans="15:15" x14ac:dyDescent="0.2">
      <c r="O55722" s="223"/>
    </row>
    <row r="55723" spans="15:15" x14ac:dyDescent="0.2">
      <c r="O55723" s="223"/>
    </row>
    <row r="55724" spans="15:15" x14ac:dyDescent="0.2">
      <c r="O55724" s="223"/>
    </row>
    <row r="55725" spans="15:15" x14ac:dyDescent="0.2">
      <c r="O55725" s="223"/>
    </row>
    <row r="55726" spans="15:15" x14ac:dyDescent="0.2">
      <c r="O55726" s="223"/>
    </row>
    <row r="55727" spans="15:15" x14ac:dyDescent="0.2">
      <c r="O55727" s="223"/>
    </row>
    <row r="55728" spans="15:15" x14ac:dyDescent="0.2">
      <c r="O55728" s="223"/>
    </row>
    <row r="55729" spans="15:15" x14ac:dyDescent="0.2">
      <c r="O55729" s="223"/>
    </row>
    <row r="55730" spans="15:15" x14ac:dyDescent="0.2">
      <c r="O55730" s="223"/>
    </row>
    <row r="55731" spans="15:15" x14ac:dyDescent="0.2">
      <c r="O55731" s="223"/>
    </row>
    <row r="55732" spans="15:15" x14ac:dyDescent="0.2">
      <c r="O55732" s="223"/>
    </row>
    <row r="55733" spans="15:15" x14ac:dyDescent="0.2">
      <c r="O55733" s="223"/>
    </row>
    <row r="55734" spans="15:15" x14ac:dyDescent="0.2">
      <c r="O55734" s="223"/>
    </row>
    <row r="55735" spans="15:15" x14ac:dyDescent="0.2">
      <c r="O55735" s="223"/>
    </row>
    <row r="55736" spans="15:15" x14ac:dyDescent="0.2">
      <c r="O55736" s="223"/>
    </row>
    <row r="55737" spans="15:15" x14ac:dyDescent="0.2">
      <c r="O55737" s="223"/>
    </row>
    <row r="55738" spans="15:15" x14ac:dyDescent="0.2">
      <c r="O55738" s="223"/>
    </row>
    <row r="55739" spans="15:15" x14ac:dyDescent="0.2">
      <c r="O55739" s="223"/>
    </row>
    <row r="55740" spans="15:15" x14ac:dyDescent="0.2">
      <c r="O55740" s="223"/>
    </row>
    <row r="55741" spans="15:15" x14ac:dyDescent="0.2">
      <c r="O55741" s="223"/>
    </row>
    <row r="55742" spans="15:15" x14ac:dyDescent="0.2">
      <c r="O55742" s="223"/>
    </row>
    <row r="55743" spans="15:15" x14ac:dyDescent="0.2">
      <c r="O55743" s="223"/>
    </row>
    <row r="55744" spans="15:15" x14ac:dyDescent="0.2">
      <c r="O55744" s="223"/>
    </row>
    <row r="55745" spans="15:15" x14ac:dyDescent="0.2">
      <c r="O55745" s="223"/>
    </row>
    <row r="55746" spans="15:15" x14ac:dyDescent="0.2">
      <c r="O55746" s="223"/>
    </row>
    <row r="55747" spans="15:15" x14ac:dyDescent="0.2">
      <c r="O55747" s="223"/>
    </row>
    <row r="55748" spans="15:15" x14ac:dyDescent="0.2">
      <c r="O55748" s="223"/>
    </row>
    <row r="55749" spans="15:15" x14ac:dyDescent="0.2">
      <c r="O55749" s="223"/>
    </row>
    <row r="55750" spans="15:15" x14ac:dyDescent="0.2">
      <c r="O55750" s="223"/>
    </row>
    <row r="55751" spans="15:15" x14ac:dyDescent="0.2">
      <c r="O55751" s="223"/>
    </row>
    <row r="55752" spans="15:15" x14ac:dyDescent="0.2">
      <c r="O55752" s="223"/>
    </row>
    <row r="55753" spans="15:15" x14ac:dyDescent="0.2">
      <c r="O55753" s="223"/>
    </row>
    <row r="55754" spans="15:15" x14ac:dyDescent="0.2">
      <c r="O55754" s="223"/>
    </row>
    <row r="55755" spans="15:15" x14ac:dyDescent="0.2">
      <c r="O55755" s="223"/>
    </row>
    <row r="55756" spans="15:15" x14ac:dyDescent="0.2">
      <c r="O55756" s="223"/>
    </row>
    <row r="55757" spans="15:15" x14ac:dyDescent="0.2">
      <c r="O55757" s="223"/>
    </row>
    <row r="55758" spans="15:15" x14ac:dyDescent="0.2">
      <c r="O55758" s="223"/>
    </row>
    <row r="55759" spans="15:15" x14ac:dyDescent="0.2">
      <c r="O55759" s="223"/>
    </row>
    <row r="55760" spans="15:15" x14ac:dyDescent="0.2">
      <c r="O55760" s="223"/>
    </row>
    <row r="55761" spans="15:15" x14ac:dyDescent="0.2">
      <c r="O55761" s="223"/>
    </row>
    <row r="55762" spans="15:15" x14ac:dyDescent="0.2">
      <c r="O55762" s="223"/>
    </row>
    <row r="55763" spans="15:15" x14ac:dyDescent="0.2">
      <c r="O55763" s="223"/>
    </row>
    <row r="55764" spans="15:15" x14ac:dyDescent="0.2">
      <c r="O55764" s="223"/>
    </row>
    <row r="55765" spans="15:15" x14ac:dyDescent="0.2">
      <c r="O55765" s="223"/>
    </row>
    <row r="55766" spans="15:15" x14ac:dyDescent="0.2">
      <c r="O55766" s="223"/>
    </row>
    <row r="55767" spans="15:15" x14ac:dyDescent="0.2">
      <c r="O55767" s="223"/>
    </row>
    <row r="55768" spans="15:15" x14ac:dyDescent="0.2">
      <c r="O55768" s="223"/>
    </row>
    <row r="55769" spans="15:15" x14ac:dyDescent="0.2">
      <c r="O55769" s="223"/>
    </row>
    <row r="55770" spans="15:15" x14ac:dyDescent="0.2">
      <c r="O55770" s="223"/>
    </row>
    <row r="55771" spans="15:15" x14ac:dyDescent="0.2">
      <c r="O55771" s="223"/>
    </row>
    <row r="55772" spans="15:15" x14ac:dyDescent="0.2">
      <c r="O55772" s="223"/>
    </row>
    <row r="55773" spans="15:15" x14ac:dyDescent="0.2">
      <c r="O55773" s="223"/>
    </row>
    <row r="55774" spans="15:15" x14ac:dyDescent="0.2">
      <c r="O55774" s="223"/>
    </row>
    <row r="55775" spans="15:15" x14ac:dyDescent="0.2">
      <c r="O55775" s="223"/>
    </row>
    <row r="55776" spans="15:15" x14ac:dyDescent="0.2">
      <c r="O55776" s="223"/>
    </row>
    <row r="55777" spans="15:15" x14ac:dyDescent="0.2">
      <c r="O55777" s="223"/>
    </row>
    <row r="55778" spans="15:15" x14ac:dyDescent="0.2">
      <c r="O55778" s="223"/>
    </row>
    <row r="55779" spans="15:15" x14ac:dyDescent="0.2">
      <c r="O55779" s="223"/>
    </row>
    <row r="55780" spans="15:15" x14ac:dyDescent="0.2">
      <c r="O55780" s="223"/>
    </row>
    <row r="55781" spans="15:15" x14ac:dyDescent="0.2">
      <c r="O55781" s="223"/>
    </row>
    <row r="55782" spans="15:15" x14ac:dyDescent="0.2">
      <c r="O55782" s="223"/>
    </row>
    <row r="55783" spans="15:15" x14ac:dyDescent="0.2">
      <c r="O55783" s="223"/>
    </row>
    <row r="55784" spans="15:15" x14ac:dyDescent="0.2">
      <c r="O55784" s="223"/>
    </row>
    <row r="55785" spans="15:15" x14ac:dyDescent="0.2">
      <c r="O55785" s="223"/>
    </row>
    <row r="55786" spans="15:15" x14ac:dyDescent="0.2">
      <c r="O55786" s="223"/>
    </row>
    <row r="55787" spans="15:15" x14ac:dyDescent="0.2">
      <c r="O55787" s="223"/>
    </row>
    <row r="55788" spans="15:15" x14ac:dyDescent="0.2">
      <c r="O55788" s="223"/>
    </row>
    <row r="55789" spans="15:15" x14ac:dyDescent="0.2">
      <c r="O55789" s="223"/>
    </row>
    <row r="55790" spans="15:15" x14ac:dyDescent="0.2">
      <c r="O55790" s="223"/>
    </row>
    <row r="55791" spans="15:15" x14ac:dyDescent="0.2">
      <c r="O55791" s="223"/>
    </row>
    <row r="55792" spans="15:15" x14ac:dyDescent="0.2">
      <c r="O55792" s="223"/>
    </row>
    <row r="55793" spans="15:15" x14ac:dyDescent="0.2">
      <c r="O55793" s="223"/>
    </row>
    <row r="55794" spans="15:15" x14ac:dyDescent="0.2">
      <c r="O55794" s="223"/>
    </row>
    <row r="55795" spans="15:15" x14ac:dyDescent="0.2">
      <c r="O55795" s="223"/>
    </row>
    <row r="55796" spans="15:15" x14ac:dyDescent="0.2">
      <c r="O55796" s="223"/>
    </row>
    <row r="55797" spans="15:15" x14ac:dyDescent="0.2">
      <c r="O55797" s="223"/>
    </row>
    <row r="55798" spans="15:15" x14ac:dyDescent="0.2">
      <c r="O55798" s="223"/>
    </row>
    <row r="55799" spans="15:15" x14ac:dyDescent="0.2">
      <c r="O55799" s="223"/>
    </row>
    <row r="55800" spans="15:15" x14ac:dyDescent="0.2">
      <c r="O55800" s="223"/>
    </row>
    <row r="55801" spans="15:15" x14ac:dyDescent="0.2">
      <c r="O55801" s="223"/>
    </row>
    <row r="55802" spans="15:15" x14ac:dyDescent="0.2">
      <c r="O55802" s="223"/>
    </row>
    <row r="55803" spans="15:15" x14ac:dyDescent="0.2">
      <c r="O55803" s="223"/>
    </row>
    <row r="55804" spans="15:15" x14ac:dyDescent="0.2">
      <c r="O55804" s="223"/>
    </row>
    <row r="55805" spans="15:15" x14ac:dyDescent="0.2">
      <c r="O55805" s="223"/>
    </row>
    <row r="55806" spans="15:15" x14ac:dyDescent="0.2">
      <c r="O55806" s="223"/>
    </row>
    <row r="55807" spans="15:15" x14ac:dyDescent="0.2">
      <c r="O55807" s="223"/>
    </row>
    <row r="55808" spans="15:15" x14ac:dyDescent="0.2">
      <c r="O55808" s="223"/>
    </row>
    <row r="55809" spans="15:15" x14ac:dyDescent="0.2">
      <c r="O55809" s="223"/>
    </row>
    <row r="55810" spans="15:15" x14ac:dyDescent="0.2">
      <c r="O55810" s="223"/>
    </row>
    <row r="55811" spans="15:15" x14ac:dyDescent="0.2">
      <c r="O55811" s="223"/>
    </row>
    <row r="55812" spans="15:15" x14ac:dyDescent="0.2">
      <c r="O55812" s="223"/>
    </row>
    <row r="55813" spans="15:15" x14ac:dyDescent="0.2">
      <c r="O55813" s="223"/>
    </row>
    <row r="55814" spans="15:15" x14ac:dyDescent="0.2">
      <c r="O55814" s="223"/>
    </row>
    <row r="55815" spans="15:15" x14ac:dyDescent="0.2">
      <c r="O55815" s="223"/>
    </row>
    <row r="55816" spans="15:15" x14ac:dyDescent="0.2">
      <c r="O55816" s="223"/>
    </row>
    <row r="55817" spans="15:15" x14ac:dyDescent="0.2">
      <c r="O55817" s="223"/>
    </row>
    <row r="55818" spans="15:15" x14ac:dyDescent="0.2">
      <c r="O55818" s="223"/>
    </row>
    <row r="55819" spans="15:15" x14ac:dyDescent="0.2">
      <c r="O55819" s="223"/>
    </row>
    <row r="55820" spans="15:15" x14ac:dyDescent="0.2">
      <c r="O55820" s="223"/>
    </row>
    <row r="55821" spans="15:15" x14ac:dyDescent="0.2">
      <c r="O55821" s="223"/>
    </row>
    <row r="55822" spans="15:15" x14ac:dyDescent="0.2">
      <c r="O55822" s="223"/>
    </row>
    <row r="55823" spans="15:15" x14ac:dyDescent="0.2">
      <c r="O55823" s="223"/>
    </row>
    <row r="55824" spans="15:15" x14ac:dyDescent="0.2">
      <c r="O55824" s="223"/>
    </row>
    <row r="55825" spans="15:15" x14ac:dyDescent="0.2">
      <c r="O55825" s="223"/>
    </row>
    <row r="55826" spans="15:15" x14ac:dyDescent="0.2">
      <c r="O55826" s="223"/>
    </row>
    <row r="55827" spans="15:15" x14ac:dyDescent="0.2">
      <c r="O55827" s="223"/>
    </row>
    <row r="55828" spans="15:15" x14ac:dyDescent="0.2">
      <c r="O55828" s="223"/>
    </row>
    <row r="55829" spans="15:15" x14ac:dyDescent="0.2">
      <c r="O55829" s="223"/>
    </row>
    <row r="55830" spans="15:15" x14ac:dyDescent="0.2">
      <c r="O55830" s="223"/>
    </row>
    <row r="55831" spans="15:15" x14ac:dyDescent="0.2">
      <c r="O55831" s="223"/>
    </row>
    <row r="55832" spans="15:15" x14ac:dyDescent="0.2">
      <c r="O55832" s="223"/>
    </row>
    <row r="55833" spans="15:15" x14ac:dyDescent="0.2">
      <c r="O55833" s="223"/>
    </row>
    <row r="55834" spans="15:15" x14ac:dyDescent="0.2">
      <c r="O55834" s="223"/>
    </row>
    <row r="55835" spans="15:15" x14ac:dyDescent="0.2">
      <c r="O55835" s="223"/>
    </row>
    <row r="55836" spans="15:15" x14ac:dyDescent="0.2">
      <c r="O55836" s="223"/>
    </row>
    <row r="55837" spans="15:15" x14ac:dyDescent="0.2">
      <c r="O55837" s="223"/>
    </row>
    <row r="55838" spans="15:15" x14ac:dyDescent="0.2">
      <c r="O55838" s="223"/>
    </row>
    <row r="55839" spans="15:15" x14ac:dyDescent="0.2">
      <c r="O55839" s="223"/>
    </row>
    <row r="55840" spans="15:15" x14ac:dyDescent="0.2">
      <c r="O55840" s="223"/>
    </row>
    <row r="55841" spans="15:15" x14ac:dyDescent="0.2">
      <c r="O55841" s="223"/>
    </row>
    <row r="55842" spans="15:15" x14ac:dyDescent="0.2">
      <c r="O55842" s="223"/>
    </row>
    <row r="55843" spans="15:15" x14ac:dyDescent="0.2">
      <c r="O55843" s="223"/>
    </row>
    <row r="55844" spans="15:15" x14ac:dyDescent="0.2">
      <c r="O55844" s="223"/>
    </row>
    <row r="55845" spans="15:15" x14ac:dyDescent="0.2">
      <c r="O55845" s="223"/>
    </row>
    <row r="55846" spans="15:15" x14ac:dyDescent="0.2">
      <c r="O55846" s="223"/>
    </row>
    <row r="55847" spans="15:15" x14ac:dyDescent="0.2">
      <c r="O55847" s="223"/>
    </row>
    <row r="55848" spans="15:15" x14ac:dyDescent="0.2">
      <c r="O55848" s="223"/>
    </row>
    <row r="55849" spans="15:15" x14ac:dyDescent="0.2">
      <c r="O55849" s="223"/>
    </row>
    <row r="55850" spans="15:15" x14ac:dyDescent="0.2">
      <c r="O55850" s="223"/>
    </row>
    <row r="55851" spans="15:15" x14ac:dyDescent="0.2">
      <c r="O55851" s="223"/>
    </row>
    <row r="55852" spans="15:15" x14ac:dyDescent="0.2">
      <c r="O55852" s="223"/>
    </row>
    <row r="55853" spans="15:15" x14ac:dyDescent="0.2">
      <c r="O55853" s="223"/>
    </row>
    <row r="55854" spans="15:15" x14ac:dyDescent="0.2">
      <c r="O55854" s="223"/>
    </row>
    <row r="55855" spans="15:15" x14ac:dyDescent="0.2">
      <c r="O55855" s="223"/>
    </row>
    <row r="55856" spans="15:15" x14ac:dyDescent="0.2">
      <c r="O55856" s="223"/>
    </row>
    <row r="55857" spans="15:15" x14ac:dyDescent="0.2">
      <c r="O55857" s="223"/>
    </row>
    <row r="55858" spans="15:15" x14ac:dyDescent="0.2">
      <c r="O55858" s="223"/>
    </row>
    <row r="55859" spans="15:15" x14ac:dyDescent="0.2">
      <c r="O55859" s="223"/>
    </row>
    <row r="55860" spans="15:15" x14ac:dyDescent="0.2">
      <c r="O55860" s="223"/>
    </row>
    <row r="55861" spans="15:15" x14ac:dyDescent="0.2">
      <c r="O55861" s="223"/>
    </row>
    <row r="55862" spans="15:15" x14ac:dyDescent="0.2">
      <c r="O55862" s="223"/>
    </row>
    <row r="55863" spans="15:15" x14ac:dyDescent="0.2">
      <c r="O55863" s="223"/>
    </row>
    <row r="55864" spans="15:15" x14ac:dyDescent="0.2">
      <c r="O55864" s="223"/>
    </row>
    <row r="55865" spans="15:15" x14ac:dyDescent="0.2">
      <c r="O55865" s="223"/>
    </row>
    <row r="55866" spans="15:15" x14ac:dyDescent="0.2">
      <c r="O55866" s="223"/>
    </row>
    <row r="55867" spans="15:15" x14ac:dyDescent="0.2">
      <c r="O55867" s="223"/>
    </row>
    <row r="55868" spans="15:15" x14ac:dyDescent="0.2">
      <c r="O55868" s="223"/>
    </row>
    <row r="55869" spans="15:15" x14ac:dyDescent="0.2">
      <c r="O55869" s="223"/>
    </row>
    <row r="55870" spans="15:15" x14ac:dyDescent="0.2">
      <c r="O55870" s="223"/>
    </row>
    <row r="55871" spans="15:15" x14ac:dyDescent="0.2">
      <c r="O55871" s="223"/>
    </row>
    <row r="55872" spans="15:15" x14ac:dyDescent="0.2">
      <c r="O55872" s="223"/>
    </row>
    <row r="55873" spans="15:15" x14ac:dyDescent="0.2">
      <c r="O55873" s="223"/>
    </row>
    <row r="55874" spans="15:15" x14ac:dyDescent="0.2">
      <c r="O55874" s="223"/>
    </row>
    <row r="55875" spans="15:15" x14ac:dyDescent="0.2">
      <c r="O55875" s="223"/>
    </row>
    <row r="55876" spans="15:15" x14ac:dyDescent="0.2">
      <c r="O55876" s="223"/>
    </row>
    <row r="55877" spans="15:15" x14ac:dyDescent="0.2">
      <c r="O55877" s="223"/>
    </row>
    <row r="55878" spans="15:15" x14ac:dyDescent="0.2">
      <c r="O55878" s="223"/>
    </row>
    <row r="55879" spans="15:15" x14ac:dyDescent="0.2">
      <c r="O55879" s="223"/>
    </row>
    <row r="55880" spans="15:15" x14ac:dyDescent="0.2">
      <c r="O55880" s="223"/>
    </row>
    <row r="55881" spans="15:15" x14ac:dyDescent="0.2">
      <c r="O55881" s="223"/>
    </row>
    <row r="55882" spans="15:15" x14ac:dyDescent="0.2">
      <c r="O55882" s="223"/>
    </row>
    <row r="55883" spans="15:15" x14ac:dyDescent="0.2">
      <c r="O55883" s="223"/>
    </row>
    <row r="55884" spans="15:15" x14ac:dyDescent="0.2">
      <c r="O55884" s="223"/>
    </row>
    <row r="55885" spans="15:15" x14ac:dyDescent="0.2">
      <c r="O55885" s="223"/>
    </row>
    <row r="55886" spans="15:15" x14ac:dyDescent="0.2">
      <c r="O55886" s="223"/>
    </row>
    <row r="55887" spans="15:15" x14ac:dyDescent="0.2">
      <c r="O55887" s="223"/>
    </row>
    <row r="55888" spans="15:15" x14ac:dyDescent="0.2">
      <c r="O55888" s="223"/>
    </row>
    <row r="55889" spans="15:15" x14ac:dyDescent="0.2">
      <c r="O55889" s="223"/>
    </row>
    <row r="55890" spans="15:15" x14ac:dyDescent="0.2">
      <c r="O55890" s="223"/>
    </row>
    <row r="55891" spans="15:15" x14ac:dyDescent="0.2">
      <c r="O55891" s="223"/>
    </row>
    <row r="55892" spans="15:15" x14ac:dyDescent="0.2">
      <c r="O55892" s="223"/>
    </row>
    <row r="55893" spans="15:15" x14ac:dyDescent="0.2">
      <c r="O55893" s="223"/>
    </row>
    <row r="55894" spans="15:15" x14ac:dyDescent="0.2">
      <c r="O55894" s="223"/>
    </row>
    <row r="55895" spans="15:15" x14ac:dyDescent="0.2">
      <c r="O55895" s="223"/>
    </row>
    <row r="55896" spans="15:15" x14ac:dyDescent="0.2">
      <c r="O55896" s="223"/>
    </row>
    <row r="55897" spans="15:15" x14ac:dyDescent="0.2">
      <c r="O55897" s="223"/>
    </row>
    <row r="55898" spans="15:15" x14ac:dyDescent="0.2">
      <c r="O55898" s="223"/>
    </row>
    <row r="55899" spans="15:15" x14ac:dyDescent="0.2">
      <c r="O55899" s="223"/>
    </row>
    <row r="55900" spans="15:15" x14ac:dyDescent="0.2">
      <c r="O55900" s="223"/>
    </row>
    <row r="55901" spans="15:15" x14ac:dyDescent="0.2">
      <c r="O55901" s="223"/>
    </row>
    <row r="55902" spans="15:15" x14ac:dyDescent="0.2">
      <c r="O55902" s="223"/>
    </row>
    <row r="55903" spans="15:15" x14ac:dyDescent="0.2">
      <c r="O55903" s="223"/>
    </row>
    <row r="55904" spans="15:15" x14ac:dyDescent="0.2">
      <c r="O55904" s="223"/>
    </row>
    <row r="55905" spans="15:15" x14ac:dyDescent="0.2">
      <c r="O55905" s="223"/>
    </row>
    <row r="55906" spans="15:15" x14ac:dyDescent="0.2">
      <c r="O55906" s="223"/>
    </row>
    <row r="55907" spans="15:15" x14ac:dyDescent="0.2">
      <c r="O55907" s="223"/>
    </row>
    <row r="55908" spans="15:15" x14ac:dyDescent="0.2">
      <c r="O55908" s="223"/>
    </row>
    <row r="55909" spans="15:15" x14ac:dyDescent="0.2">
      <c r="O55909" s="223"/>
    </row>
    <row r="55910" spans="15:15" x14ac:dyDescent="0.2">
      <c r="O55910" s="223"/>
    </row>
    <row r="55911" spans="15:15" x14ac:dyDescent="0.2">
      <c r="O55911" s="223"/>
    </row>
    <row r="55912" spans="15:15" x14ac:dyDescent="0.2">
      <c r="O55912" s="223"/>
    </row>
    <row r="55913" spans="15:15" x14ac:dyDescent="0.2">
      <c r="O55913" s="223"/>
    </row>
    <row r="55914" spans="15:15" x14ac:dyDescent="0.2">
      <c r="O55914" s="223"/>
    </row>
    <row r="55915" spans="15:15" x14ac:dyDescent="0.2">
      <c r="O55915" s="223"/>
    </row>
    <row r="55916" spans="15:15" x14ac:dyDescent="0.2">
      <c r="O55916" s="223"/>
    </row>
    <row r="55917" spans="15:15" x14ac:dyDescent="0.2">
      <c r="O55917" s="223"/>
    </row>
    <row r="55918" spans="15:15" x14ac:dyDescent="0.2">
      <c r="O55918" s="223"/>
    </row>
    <row r="55919" spans="15:15" x14ac:dyDescent="0.2">
      <c r="O55919" s="223"/>
    </row>
    <row r="55920" spans="15:15" x14ac:dyDescent="0.2">
      <c r="O55920" s="223"/>
    </row>
    <row r="55921" spans="15:15" x14ac:dyDescent="0.2">
      <c r="O55921" s="223"/>
    </row>
    <row r="55922" spans="15:15" x14ac:dyDescent="0.2">
      <c r="O55922" s="223"/>
    </row>
    <row r="55923" spans="15:15" x14ac:dyDescent="0.2">
      <c r="O55923" s="223"/>
    </row>
    <row r="55924" spans="15:15" x14ac:dyDescent="0.2">
      <c r="O55924" s="223"/>
    </row>
    <row r="55925" spans="15:15" x14ac:dyDescent="0.2">
      <c r="O55925" s="223"/>
    </row>
    <row r="55926" spans="15:15" x14ac:dyDescent="0.2">
      <c r="O55926" s="223"/>
    </row>
    <row r="55927" spans="15:15" x14ac:dyDescent="0.2">
      <c r="O55927" s="223"/>
    </row>
    <row r="55928" spans="15:15" x14ac:dyDescent="0.2">
      <c r="O55928" s="223"/>
    </row>
    <row r="55929" spans="15:15" x14ac:dyDescent="0.2">
      <c r="O55929" s="223"/>
    </row>
    <row r="55930" spans="15:15" x14ac:dyDescent="0.2">
      <c r="O55930" s="223"/>
    </row>
    <row r="55931" spans="15:15" x14ac:dyDescent="0.2">
      <c r="O55931" s="223"/>
    </row>
    <row r="55932" spans="15:15" x14ac:dyDescent="0.2">
      <c r="O55932" s="223"/>
    </row>
    <row r="55933" spans="15:15" x14ac:dyDescent="0.2">
      <c r="O55933" s="223"/>
    </row>
    <row r="55934" spans="15:15" x14ac:dyDescent="0.2">
      <c r="O55934" s="223"/>
    </row>
    <row r="55935" spans="15:15" x14ac:dyDescent="0.2">
      <c r="O55935" s="223"/>
    </row>
    <row r="55936" spans="15:15" x14ac:dyDescent="0.2">
      <c r="O55936" s="223"/>
    </row>
    <row r="55937" spans="15:15" x14ac:dyDescent="0.2">
      <c r="O55937" s="223"/>
    </row>
    <row r="55938" spans="15:15" x14ac:dyDescent="0.2">
      <c r="O55938" s="223"/>
    </row>
    <row r="55939" spans="15:15" x14ac:dyDescent="0.2">
      <c r="O55939" s="223"/>
    </row>
    <row r="55940" spans="15:15" x14ac:dyDescent="0.2">
      <c r="O55940" s="223"/>
    </row>
    <row r="55941" spans="15:15" x14ac:dyDescent="0.2">
      <c r="O55941" s="223"/>
    </row>
    <row r="55942" spans="15:15" x14ac:dyDescent="0.2">
      <c r="O55942" s="223"/>
    </row>
    <row r="55943" spans="15:15" x14ac:dyDescent="0.2">
      <c r="O55943" s="223"/>
    </row>
    <row r="55944" spans="15:15" x14ac:dyDescent="0.2">
      <c r="O55944" s="223"/>
    </row>
    <row r="55945" spans="15:15" x14ac:dyDescent="0.2">
      <c r="O55945" s="223"/>
    </row>
    <row r="55946" spans="15:15" x14ac:dyDescent="0.2">
      <c r="O55946" s="223"/>
    </row>
    <row r="55947" spans="15:15" x14ac:dyDescent="0.2">
      <c r="O55947" s="223"/>
    </row>
    <row r="55948" spans="15:15" x14ac:dyDescent="0.2">
      <c r="O55948" s="223"/>
    </row>
    <row r="55949" spans="15:15" x14ac:dyDescent="0.2">
      <c r="O55949" s="223"/>
    </row>
    <row r="55950" spans="15:15" x14ac:dyDescent="0.2">
      <c r="O55950" s="223"/>
    </row>
    <row r="55951" spans="15:15" x14ac:dyDescent="0.2">
      <c r="O55951" s="223"/>
    </row>
    <row r="55952" spans="15:15" x14ac:dyDescent="0.2">
      <c r="O55952" s="223"/>
    </row>
    <row r="55953" spans="15:15" x14ac:dyDescent="0.2">
      <c r="O55953" s="223"/>
    </row>
    <row r="55954" spans="15:15" x14ac:dyDescent="0.2">
      <c r="O55954" s="223"/>
    </row>
    <row r="55955" spans="15:15" x14ac:dyDescent="0.2">
      <c r="O55955" s="223"/>
    </row>
    <row r="55956" spans="15:15" x14ac:dyDescent="0.2">
      <c r="O55956" s="223"/>
    </row>
    <row r="55957" spans="15:15" x14ac:dyDescent="0.2">
      <c r="O55957" s="223"/>
    </row>
    <row r="55958" spans="15:15" x14ac:dyDescent="0.2">
      <c r="O55958" s="223"/>
    </row>
    <row r="55959" spans="15:15" x14ac:dyDescent="0.2">
      <c r="O55959" s="223"/>
    </row>
    <row r="55960" spans="15:15" x14ac:dyDescent="0.2">
      <c r="O55960" s="223"/>
    </row>
    <row r="55961" spans="15:15" x14ac:dyDescent="0.2">
      <c r="O55961" s="223"/>
    </row>
    <row r="55962" spans="15:15" x14ac:dyDescent="0.2">
      <c r="O55962" s="223"/>
    </row>
    <row r="55963" spans="15:15" x14ac:dyDescent="0.2">
      <c r="O55963" s="223"/>
    </row>
    <row r="55964" spans="15:15" x14ac:dyDescent="0.2">
      <c r="O55964" s="223"/>
    </row>
    <row r="55965" spans="15:15" x14ac:dyDescent="0.2">
      <c r="O55965" s="223"/>
    </row>
    <row r="55966" spans="15:15" x14ac:dyDescent="0.2">
      <c r="O55966" s="223"/>
    </row>
    <row r="55967" spans="15:15" x14ac:dyDescent="0.2">
      <c r="O55967" s="223"/>
    </row>
    <row r="55968" spans="15:15" x14ac:dyDescent="0.2">
      <c r="O55968" s="223"/>
    </row>
    <row r="55969" spans="15:15" x14ac:dyDescent="0.2">
      <c r="O55969" s="223"/>
    </row>
    <row r="55970" spans="15:15" x14ac:dyDescent="0.2">
      <c r="O55970" s="223"/>
    </row>
    <row r="55971" spans="15:15" x14ac:dyDescent="0.2">
      <c r="O55971" s="223"/>
    </row>
    <row r="55972" spans="15:15" x14ac:dyDescent="0.2">
      <c r="O55972" s="223"/>
    </row>
    <row r="55973" spans="15:15" x14ac:dyDescent="0.2">
      <c r="O55973" s="223"/>
    </row>
    <row r="55974" spans="15:15" x14ac:dyDescent="0.2">
      <c r="O55974" s="223"/>
    </row>
    <row r="55975" spans="15:15" x14ac:dyDescent="0.2">
      <c r="O55975" s="223"/>
    </row>
    <row r="55976" spans="15:15" x14ac:dyDescent="0.2">
      <c r="O55976" s="223"/>
    </row>
    <row r="55977" spans="15:15" x14ac:dyDescent="0.2">
      <c r="O55977" s="223"/>
    </row>
    <row r="55978" spans="15:15" x14ac:dyDescent="0.2">
      <c r="O55978" s="223"/>
    </row>
    <row r="55979" spans="15:15" x14ac:dyDescent="0.2">
      <c r="O55979" s="223"/>
    </row>
    <row r="55980" spans="15:15" x14ac:dyDescent="0.2">
      <c r="O55980" s="223"/>
    </row>
    <row r="55981" spans="15:15" x14ac:dyDescent="0.2">
      <c r="O55981" s="223"/>
    </row>
    <row r="55982" spans="15:15" x14ac:dyDescent="0.2">
      <c r="O55982" s="223"/>
    </row>
    <row r="55983" spans="15:15" x14ac:dyDescent="0.2">
      <c r="O55983" s="223"/>
    </row>
    <row r="55984" spans="15:15" x14ac:dyDescent="0.2">
      <c r="O55984" s="223"/>
    </row>
    <row r="55985" spans="15:15" x14ac:dyDescent="0.2">
      <c r="O55985" s="223"/>
    </row>
    <row r="55986" spans="15:15" x14ac:dyDescent="0.2">
      <c r="O55986" s="223"/>
    </row>
    <row r="55987" spans="15:15" x14ac:dyDescent="0.2">
      <c r="O55987" s="223"/>
    </row>
    <row r="55988" spans="15:15" x14ac:dyDescent="0.2">
      <c r="O55988" s="223"/>
    </row>
    <row r="55989" spans="15:15" x14ac:dyDescent="0.2">
      <c r="O55989" s="223"/>
    </row>
    <row r="55990" spans="15:15" x14ac:dyDescent="0.2">
      <c r="O55990" s="223"/>
    </row>
    <row r="55991" spans="15:15" x14ac:dyDescent="0.2">
      <c r="O55991" s="223"/>
    </row>
    <row r="55992" spans="15:15" x14ac:dyDescent="0.2">
      <c r="O55992" s="223"/>
    </row>
    <row r="55993" spans="15:15" x14ac:dyDescent="0.2">
      <c r="O55993" s="223"/>
    </row>
    <row r="55994" spans="15:15" x14ac:dyDescent="0.2">
      <c r="O55994" s="223"/>
    </row>
    <row r="55995" spans="15:15" x14ac:dyDescent="0.2">
      <c r="O55995" s="223"/>
    </row>
    <row r="55996" spans="15:15" x14ac:dyDescent="0.2">
      <c r="O55996" s="223"/>
    </row>
    <row r="55997" spans="15:15" x14ac:dyDescent="0.2">
      <c r="O55997" s="223"/>
    </row>
    <row r="55998" spans="15:15" x14ac:dyDescent="0.2">
      <c r="O55998" s="223"/>
    </row>
    <row r="55999" spans="15:15" x14ac:dyDescent="0.2">
      <c r="O55999" s="223"/>
    </row>
    <row r="56000" spans="15:15" x14ac:dyDescent="0.2">
      <c r="O56000" s="223"/>
    </row>
    <row r="56001" spans="15:15" x14ac:dyDescent="0.2">
      <c r="O56001" s="223"/>
    </row>
    <row r="56002" spans="15:15" x14ac:dyDescent="0.2">
      <c r="O56002" s="223"/>
    </row>
    <row r="56003" spans="15:15" x14ac:dyDescent="0.2">
      <c r="O56003" s="223"/>
    </row>
    <row r="56004" spans="15:15" x14ac:dyDescent="0.2">
      <c r="O56004" s="223"/>
    </row>
    <row r="56005" spans="15:15" x14ac:dyDescent="0.2">
      <c r="O56005" s="223"/>
    </row>
    <row r="56006" spans="15:15" x14ac:dyDescent="0.2">
      <c r="O56006" s="223"/>
    </row>
    <row r="56007" spans="15:15" x14ac:dyDescent="0.2">
      <c r="O56007" s="223"/>
    </row>
    <row r="56008" spans="15:15" x14ac:dyDescent="0.2">
      <c r="O56008" s="223"/>
    </row>
    <row r="56009" spans="15:15" x14ac:dyDescent="0.2">
      <c r="O56009" s="223"/>
    </row>
    <row r="56010" spans="15:15" x14ac:dyDescent="0.2">
      <c r="O56010" s="223"/>
    </row>
    <row r="56011" spans="15:15" x14ac:dyDescent="0.2">
      <c r="O56011" s="223"/>
    </row>
    <row r="56012" spans="15:15" x14ac:dyDescent="0.2">
      <c r="O56012" s="223"/>
    </row>
    <row r="56013" spans="15:15" x14ac:dyDescent="0.2">
      <c r="O56013" s="223"/>
    </row>
    <row r="56014" spans="15:15" x14ac:dyDescent="0.2">
      <c r="O56014" s="223"/>
    </row>
    <row r="56015" spans="15:15" x14ac:dyDescent="0.2">
      <c r="O56015" s="223"/>
    </row>
    <row r="56016" spans="15:15" x14ac:dyDescent="0.2">
      <c r="O56016" s="223"/>
    </row>
    <row r="56017" spans="15:15" x14ac:dyDescent="0.2">
      <c r="O56017" s="223"/>
    </row>
    <row r="56018" spans="15:15" x14ac:dyDescent="0.2">
      <c r="O56018" s="223"/>
    </row>
    <row r="56019" spans="15:15" x14ac:dyDescent="0.2">
      <c r="O56019" s="223"/>
    </row>
    <row r="56020" spans="15:15" x14ac:dyDescent="0.2">
      <c r="O56020" s="223"/>
    </row>
    <row r="56021" spans="15:15" x14ac:dyDescent="0.2">
      <c r="O56021" s="223"/>
    </row>
    <row r="56022" spans="15:15" x14ac:dyDescent="0.2">
      <c r="O56022" s="223"/>
    </row>
    <row r="56023" spans="15:15" x14ac:dyDescent="0.2">
      <c r="O56023" s="223"/>
    </row>
    <row r="56024" spans="15:15" x14ac:dyDescent="0.2">
      <c r="O56024" s="223"/>
    </row>
    <row r="56025" spans="15:15" x14ac:dyDescent="0.2">
      <c r="O56025" s="223"/>
    </row>
    <row r="56026" spans="15:15" x14ac:dyDescent="0.2">
      <c r="O56026" s="223"/>
    </row>
    <row r="56027" spans="15:15" x14ac:dyDescent="0.2">
      <c r="O56027" s="223"/>
    </row>
    <row r="56028" spans="15:15" x14ac:dyDescent="0.2">
      <c r="O56028" s="223"/>
    </row>
    <row r="56029" spans="15:15" x14ac:dyDescent="0.2">
      <c r="O56029" s="223"/>
    </row>
    <row r="56030" spans="15:15" x14ac:dyDescent="0.2">
      <c r="O56030" s="223"/>
    </row>
    <row r="56031" spans="15:15" x14ac:dyDescent="0.2">
      <c r="O56031" s="223"/>
    </row>
    <row r="56032" spans="15:15" x14ac:dyDescent="0.2">
      <c r="O56032" s="223"/>
    </row>
    <row r="56033" spans="15:15" x14ac:dyDescent="0.2">
      <c r="O56033" s="223"/>
    </row>
    <row r="56034" spans="15:15" x14ac:dyDescent="0.2">
      <c r="O56034" s="223"/>
    </row>
    <row r="56035" spans="15:15" x14ac:dyDescent="0.2">
      <c r="O56035" s="223"/>
    </row>
    <row r="56036" spans="15:15" x14ac:dyDescent="0.2">
      <c r="O56036" s="223"/>
    </row>
    <row r="56037" spans="15:15" x14ac:dyDescent="0.2">
      <c r="O56037" s="223"/>
    </row>
    <row r="56038" spans="15:15" x14ac:dyDescent="0.2">
      <c r="O56038" s="223"/>
    </row>
    <row r="56039" spans="15:15" x14ac:dyDescent="0.2">
      <c r="O56039" s="223"/>
    </row>
    <row r="56040" spans="15:15" x14ac:dyDescent="0.2">
      <c r="O56040" s="223"/>
    </row>
    <row r="56041" spans="15:15" x14ac:dyDescent="0.2">
      <c r="O56041" s="223"/>
    </row>
    <row r="56042" spans="15:15" x14ac:dyDescent="0.2">
      <c r="O56042" s="223"/>
    </row>
    <row r="56043" spans="15:15" x14ac:dyDescent="0.2">
      <c r="O56043" s="223"/>
    </row>
    <row r="56044" spans="15:15" x14ac:dyDescent="0.2">
      <c r="O56044" s="223"/>
    </row>
    <row r="56045" spans="15:15" x14ac:dyDescent="0.2">
      <c r="O56045" s="223"/>
    </row>
    <row r="56046" spans="15:15" x14ac:dyDescent="0.2">
      <c r="O56046" s="223"/>
    </row>
    <row r="56047" spans="15:15" x14ac:dyDescent="0.2">
      <c r="O56047" s="223"/>
    </row>
    <row r="56048" spans="15:15" x14ac:dyDescent="0.2">
      <c r="O56048" s="223"/>
    </row>
    <row r="56049" spans="15:15" x14ac:dyDescent="0.2">
      <c r="O56049" s="223"/>
    </row>
    <row r="56050" spans="15:15" x14ac:dyDescent="0.2">
      <c r="O56050" s="223"/>
    </row>
    <row r="56051" spans="15:15" x14ac:dyDescent="0.2">
      <c r="O56051" s="223"/>
    </row>
    <row r="56052" spans="15:15" x14ac:dyDescent="0.2">
      <c r="O56052" s="223"/>
    </row>
    <row r="56053" spans="15:15" x14ac:dyDescent="0.2">
      <c r="O56053" s="223"/>
    </row>
    <row r="56054" spans="15:15" x14ac:dyDescent="0.2">
      <c r="O56054" s="223"/>
    </row>
    <row r="56055" spans="15:15" x14ac:dyDescent="0.2">
      <c r="O56055" s="223"/>
    </row>
    <row r="56056" spans="15:15" x14ac:dyDescent="0.2">
      <c r="O56056" s="223"/>
    </row>
    <row r="56057" spans="15:15" x14ac:dyDescent="0.2">
      <c r="O56057" s="223"/>
    </row>
    <row r="56058" spans="15:15" x14ac:dyDescent="0.2">
      <c r="O56058" s="223"/>
    </row>
    <row r="56059" spans="15:15" x14ac:dyDescent="0.2">
      <c r="O56059" s="223"/>
    </row>
    <row r="56060" spans="15:15" x14ac:dyDescent="0.2">
      <c r="O56060" s="223"/>
    </row>
    <row r="56061" spans="15:15" x14ac:dyDescent="0.2">
      <c r="O56061" s="223"/>
    </row>
    <row r="56062" spans="15:15" x14ac:dyDescent="0.2">
      <c r="O56062" s="223"/>
    </row>
    <row r="56063" spans="15:15" x14ac:dyDescent="0.2">
      <c r="O56063" s="223"/>
    </row>
    <row r="56064" spans="15:15" x14ac:dyDescent="0.2">
      <c r="O56064" s="223"/>
    </row>
    <row r="56065" spans="15:15" x14ac:dyDescent="0.2">
      <c r="O56065" s="223"/>
    </row>
    <row r="56066" spans="15:15" x14ac:dyDescent="0.2">
      <c r="O56066" s="223"/>
    </row>
    <row r="56067" spans="15:15" x14ac:dyDescent="0.2">
      <c r="O56067" s="223"/>
    </row>
    <row r="56068" spans="15:15" x14ac:dyDescent="0.2">
      <c r="O56068" s="223"/>
    </row>
    <row r="56069" spans="15:15" x14ac:dyDescent="0.2">
      <c r="O56069" s="223"/>
    </row>
    <row r="56070" spans="15:15" x14ac:dyDescent="0.2">
      <c r="O56070" s="223"/>
    </row>
    <row r="56071" spans="15:15" x14ac:dyDescent="0.2">
      <c r="O56071" s="223"/>
    </row>
    <row r="56072" spans="15:15" x14ac:dyDescent="0.2">
      <c r="O56072" s="223"/>
    </row>
    <row r="56073" spans="15:15" x14ac:dyDescent="0.2">
      <c r="O56073" s="223"/>
    </row>
    <row r="56074" spans="15:15" x14ac:dyDescent="0.2">
      <c r="O56074" s="223"/>
    </row>
    <row r="56075" spans="15:15" x14ac:dyDescent="0.2">
      <c r="O56075" s="223"/>
    </row>
    <row r="56076" spans="15:15" x14ac:dyDescent="0.2">
      <c r="O56076" s="223"/>
    </row>
    <row r="56077" spans="15:15" x14ac:dyDescent="0.2">
      <c r="O56077" s="223"/>
    </row>
    <row r="56078" spans="15:15" x14ac:dyDescent="0.2">
      <c r="O56078" s="223"/>
    </row>
    <row r="56079" spans="15:15" x14ac:dyDescent="0.2">
      <c r="O56079" s="223"/>
    </row>
    <row r="56080" spans="15:15" x14ac:dyDescent="0.2">
      <c r="O56080" s="223"/>
    </row>
    <row r="56081" spans="15:15" x14ac:dyDescent="0.2">
      <c r="O56081" s="223"/>
    </row>
    <row r="56082" spans="15:15" x14ac:dyDescent="0.2">
      <c r="O56082" s="223"/>
    </row>
    <row r="56083" spans="15:15" x14ac:dyDescent="0.2">
      <c r="O56083" s="223"/>
    </row>
    <row r="56084" spans="15:15" x14ac:dyDescent="0.2">
      <c r="O56084" s="223"/>
    </row>
    <row r="56085" spans="15:15" x14ac:dyDescent="0.2">
      <c r="O56085" s="223"/>
    </row>
    <row r="56086" spans="15:15" x14ac:dyDescent="0.2">
      <c r="O56086" s="223"/>
    </row>
    <row r="56087" spans="15:15" x14ac:dyDescent="0.2">
      <c r="O56087" s="223"/>
    </row>
    <row r="56088" spans="15:15" x14ac:dyDescent="0.2">
      <c r="O56088" s="223"/>
    </row>
    <row r="56089" spans="15:15" x14ac:dyDescent="0.2">
      <c r="O56089" s="223"/>
    </row>
    <row r="56090" spans="15:15" x14ac:dyDescent="0.2">
      <c r="O56090" s="223"/>
    </row>
    <row r="56091" spans="15:15" x14ac:dyDescent="0.2">
      <c r="O56091" s="223"/>
    </row>
    <row r="56092" spans="15:15" x14ac:dyDescent="0.2">
      <c r="O56092" s="223"/>
    </row>
    <row r="56093" spans="15:15" x14ac:dyDescent="0.2">
      <c r="O56093" s="223"/>
    </row>
    <row r="56094" spans="15:15" x14ac:dyDescent="0.2">
      <c r="O56094" s="223"/>
    </row>
    <row r="56095" spans="15:15" x14ac:dyDescent="0.2">
      <c r="O56095" s="223"/>
    </row>
    <row r="56096" spans="15:15" x14ac:dyDescent="0.2">
      <c r="O56096" s="223"/>
    </row>
    <row r="56097" spans="15:15" x14ac:dyDescent="0.2">
      <c r="O56097" s="223"/>
    </row>
    <row r="56098" spans="15:15" x14ac:dyDescent="0.2">
      <c r="O56098" s="223"/>
    </row>
    <row r="56099" spans="15:15" x14ac:dyDescent="0.2">
      <c r="O56099" s="223"/>
    </row>
    <row r="56100" spans="15:15" x14ac:dyDescent="0.2">
      <c r="O56100" s="223"/>
    </row>
    <row r="56101" spans="15:15" x14ac:dyDescent="0.2">
      <c r="O56101" s="223"/>
    </row>
    <row r="56102" spans="15:15" x14ac:dyDescent="0.2">
      <c r="O56102" s="223"/>
    </row>
    <row r="56103" spans="15:15" x14ac:dyDescent="0.2">
      <c r="O56103" s="223"/>
    </row>
    <row r="56104" spans="15:15" x14ac:dyDescent="0.2">
      <c r="O56104" s="223"/>
    </row>
    <row r="56105" spans="15:15" x14ac:dyDescent="0.2">
      <c r="O56105" s="223"/>
    </row>
    <row r="56106" spans="15:15" x14ac:dyDescent="0.2">
      <c r="O56106" s="223"/>
    </row>
    <row r="56107" spans="15:15" x14ac:dyDescent="0.2">
      <c r="O56107" s="223"/>
    </row>
    <row r="56108" spans="15:15" x14ac:dyDescent="0.2">
      <c r="O56108" s="223"/>
    </row>
    <row r="56109" spans="15:15" x14ac:dyDescent="0.2">
      <c r="O56109" s="223"/>
    </row>
    <row r="56110" spans="15:15" x14ac:dyDescent="0.2">
      <c r="O56110" s="223"/>
    </row>
    <row r="56111" spans="15:15" x14ac:dyDescent="0.2">
      <c r="O56111" s="223"/>
    </row>
    <row r="56112" spans="15:15" x14ac:dyDescent="0.2">
      <c r="O56112" s="223"/>
    </row>
    <row r="56113" spans="15:15" x14ac:dyDescent="0.2">
      <c r="O56113" s="223"/>
    </row>
    <row r="56114" spans="15:15" x14ac:dyDescent="0.2">
      <c r="O56114" s="223"/>
    </row>
    <row r="56115" spans="15:15" x14ac:dyDescent="0.2">
      <c r="O56115" s="223"/>
    </row>
    <row r="56116" spans="15:15" x14ac:dyDescent="0.2">
      <c r="O56116" s="223"/>
    </row>
    <row r="56117" spans="15:15" x14ac:dyDescent="0.2">
      <c r="O56117" s="223"/>
    </row>
    <row r="56118" spans="15:15" x14ac:dyDescent="0.2">
      <c r="O56118" s="223"/>
    </row>
    <row r="56119" spans="15:15" x14ac:dyDescent="0.2">
      <c r="O56119" s="223"/>
    </row>
    <row r="56120" spans="15:15" x14ac:dyDescent="0.2">
      <c r="O56120" s="223"/>
    </row>
    <row r="56121" spans="15:15" x14ac:dyDescent="0.2">
      <c r="O56121" s="223"/>
    </row>
    <row r="56122" spans="15:15" x14ac:dyDescent="0.2">
      <c r="O56122" s="223"/>
    </row>
    <row r="56123" spans="15:15" x14ac:dyDescent="0.2">
      <c r="O56123" s="223"/>
    </row>
    <row r="56124" spans="15:15" x14ac:dyDescent="0.2">
      <c r="O56124" s="223"/>
    </row>
    <row r="56125" spans="15:15" x14ac:dyDescent="0.2">
      <c r="O56125" s="223"/>
    </row>
    <row r="56126" spans="15:15" x14ac:dyDescent="0.2">
      <c r="O56126" s="223"/>
    </row>
    <row r="56127" spans="15:15" x14ac:dyDescent="0.2">
      <c r="O56127" s="223"/>
    </row>
    <row r="56128" spans="15:15" x14ac:dyDescent="0.2">
      <c r="O56128" s="223"/>
    </row>
    <row r="56129" spans="15:15" x14ac:dyDescent="0.2">
      <c r="O56129" s="223"/>
    </row>
    <row r="56130" spans="15:15" x14ac:dyDescent="0.2">
      <c r="O56130" s="223"/>
    </row>
    <row r="56131" spans="15:15" x14ac:dyDescent="0.2">
      <c r="O56131" s="223"/>
    </row>
    <row r="56132" spans="15:15" x14ac:dyDescent="0.2">
      <c r="O56132" s="223"/>
    </row>
    <row r="56133" spans="15:15" x14ac:dyDescent="0.2">
      <c r="O56133" s="223"/>
    </row>
    <row r="56134" spans="15:15" x14ac:dyDescent="0.2">
      <c r="O56134" s="223"/>
    </row>
    <row r="56135" spans="15:15" x14ac:dyDescent="0.2">
      <c r="O56135" s="223"/>
    </row>
    <row r="56136" spans="15:15" x14ac:dyDescent="0.2">
      <c r="O56136" s="223"/>
    </row>
    <row r="56137" spans="15:15" x14ac:dyDescent="0.2">
      <c r="O56137" s="223"/>
    </row>
    <row r="56138" spans="15:15" x14ac:dyDescent="0.2">
      <c r="O56138" s="223"/>
    </row>
    <row r="56139" spans="15:15" x14ac:dyDescent="0.2">
      <c r="O56139" s="223"/>
    </row>
    <row r="56140" spans="15:15" x14ac:dyDescent="0.2">
      <c r="O56140" s="223"/>
    </row>
    <row r="56141" spans="15:15" x14ac:dyDescent="0.2">
      <c r="O56141" s="223"/>
    </row>
    <row r="56142" spans="15:15" x14ac:dyDescent="0.2">
      <c r="O56142" s="223"/>
    </row>
    <row r="56143" spans="15:15" x14ac:dyDescent="0.2">
      <c r="O56143" s="223"/>
    </row>
    <row r="56144" spans="15:15" x14ac:dyDescent="0.2">
      <c r="O56144" s="223"/>
    </row>
    <row r="56145" spans="15:15" x14ac:dyDescent="0.2">
      <c r="O56145" s="223"/>
    </row>
    <row r="56146" spans="15:15" x14ac:dyDescent="0.2">
      <c r="O56146" s="223"/>
    </row>
    <row r="56147" spans="15:15" x14ac:dyDescent="0.2">
      <c r="O56147" s="223"/>
    </row>
    <row r="56148" spans="15:15" x14ac:dyDescent="0.2">
      <c r="O56148" s="223"/>
    </row>
    <row r="56149" spans="15:15" x14ac:dyDescent="0.2">
      <c r="O56149" s="223"/>
    </row>
    <row r="56150" spans="15:15" x14ac:dyDescent="0.2">
      <c r="O56150" s="223"/>
    </row>
    <row r="56151" spans="15:15" x14ac:dyDescent="0.2">
      <c r="O56151" s="223"/>
    </row>
    <row r="56152" spans="15:15" x14ac:dyDescent="0.2">
      <c r="O56152" s="223"/>
    </row>
    <row r="56153" spans="15:15" x14ac:dyDescent="0.2">
      <c r="O56153" s="223"/>
    </row>
    <row r="56154" spans="15:15" x14ac:dyDescent="0.2">
      <c r="O56154" s="223"/>
    </row>
    <row r="56155" spans="15:15" x14ac:dyDescent="0.2">
      <c r="O56155" s="223"/>
    </row>
    <row r="56156" spans="15:15" x14ac:dyDescent="0.2">
      <c r="O56156" s="223"/>
    </row>
    <row r="56157" spans="15:15" x14ac:dyDescent="0.2">
      <c r="O56157" s="223"/>
    </row>
    <row r="56158" spans="15:15" x14ac:dyDescent="0.2">
      <c r="O56158" s="223"/>
    </row>
    <row r="56159" spans="15:15" x14ac:dyDescent="0.2">
      <c r="O56159" s="223"/>
    </row>
    <row r="56160" spans="15:15" x14ac:dyDescent="0.2">
      <c r="O56160" s="223"/>
    </row>
    <row r="56161" spans="15:15" x14ac:dyDescent="0.2">
      <c r="O56161" s="223"/>
    </row>
    <row r="56162" spans="15:15" x14ac:dyDescent="0.2">
      <c r="O56162" s="223"/>
    </row>
    <row r="56163" spans="15:15" x14ac:dyDescent="0.2">
      <c r="O56163" s="223"/>
    </row>
    <row r="56164" spans="15:15" x14ac:dyDescent="0.2">
      <c r="O56164" s="223"/>
    </row>
    <row r="56165" spans="15:15" x14ac:dyDescent="0.2">
      <c r="O56165" s="223"/>
    </row>
    <row r="56166" spans="15:15" x14ac:dyDescent="0.2">
      <c r="O56166" s="223"/>
    </row>
    <row r="56167" spans="15:15" x14ac:dyDescent="0.2">
      <c r="O56167" s="223"/>
    </row>
    <row r="56168" spans="15:15" x14ac:dyDescent="0.2">
      <c r="O56168" s="223"/>
    </row>
    <row r="56169" spans="15:15" x14ac:dyDescent="0.2">
      <c r="O56169" s="223"/>
    </row>
    <row r="56170" spans="15:15" x14ac:dyDescent="0.2">
      <c r="O56170" s="223"/>
    </row>
    <row r="56171" spans="15:15" x14ac:dyDescent="0.2">
      <c r="O56171" s="223"/>
    </row>
    <row r="56172" spans="15:15" x14ac:dyDescent="0.2">
      <c r="O56172" s="223"/>
    </row>
    <row r="56173" spans="15:15" x14ac:dyDescent="0.2">
      <c r="O56173" s="223"/>
    </row>
    <row r="56174" spans="15:15" x14ac:dyDescent="0.2">
      <c r="O56174" s="223"/>
    </row>
    <row r="56175" spans="15:15" x14ac:dyDescent="0.2">
      <c r="O56175" s="223"/>
    </row>
    <row r="56176" spans="15:15" x14ac:dyDescent="0.2">
      <c r="O56176" s="223"/>
    </row>
    <row r="56177" spans="15:15" x14ac:dyDescent="0.2">
      <c r="O56177" s="223"/>
    </row>
    <row r="56178" spans="15:15" x14ac:dyDescent="0.2">
      <c r="O56178" s="223"/>
    </row>
    <row r="56179" spans="15:15" x14ac:dyDescent="0.2">
      <c r="O56179" s="223"/>
    </row>
    <row r="56180" spans="15:15" x14ac:dyDescent="0.2">
      <c r="O56180" s="223"/>
    </row>
    <row r="56181" spans="15:15" x14ac:dyDescent="0.2">
      <c r="O56181" s="223"/>
    </row>
    <row r="56182" spans="15:15" x14ac:dyDescent="0.2">
      <c r="O56182" s="223"/>
    </row>
    <row r="56183" spans="15:15" x14ac:dyDescent="0.2">
      <c r="O56183" s="223"/>
    </row>
    <row r="56184" spans="15:15" x14ac:dyDescent="0.2">
      <c r="O56184" s="223"/>
    </row>
    <row r="56185" spans="15:15" x14ac:dyDescent="0.2">
      <c r="O56185" s="223"/>
    </row>
    <row r="56186" spans="15:15" x14ac:dyDescent="0.2">
      <c r="O56186" s="223"/>
    </row>
    <row r="56187" spans="15:15" x14ac:dyDescent="0.2">
      <c r="O56187" s="223"/>
    </row>
    <row r="56188" spans="15:15" x14ac:dyDescent="0.2">
      <c r="O56188" s="223"/>
    </row>
    <row r="56189" spans="15:15" x14ac:dyDescent="0.2">
      <c r="O56189" s="223"/>
    </row>
    <row r="56190" spans="15:15" x14ac:dyDescent="0.2">
      <c r="O56190" s="223"/>
    </row>
    <row r="56191" spans="15:15" x14ac:dyDescent="0.2">
      <c r="O56191" s="223"/>
    </row>
    <row r="56192" spans="15:15" x14ac:dyDescent="0.2">
      <c r="O56192" s="223"/>
    </row>
    <row r="56193" spans="15:15" x14ac:dyDescent="0.2">
      <c r="O56193" s="223"/>
    </row>
    <row r="56194" spans="15:15" x14ac:dyDescent="0.2">
      <c r="O56194" s="223"/>
    </row>
    <row r="56195" spans="15:15" x14ac:dyDescent="0.2">
      <c r="O56195" s="223"/>
    </row>
    <row r="56196" spans="15:15" x14ac:dyDescent="0.2">
      <c r="O56196" s="223"/>
    </row>
    <row r="56197" spans="15:15" x14ac:dyDescent="0.2">
      <c r="O56197" s="223"/>
    </row>
    <row r="56198" spans="15:15" x14ac:dyDescent="0.2">
      <c r="O56198" s="223"/>
    </row>
    <row r="56199" spans="15:15" x14ac:dyDescent="0.2">
      <c r="O56199" s="223"/>
    </row>
    <row r="56200" spans="15:15" x14ac:dyDescent="0.2">
      <c r="O56200" s="223"/>
    </row>
    <row r="56201" spans="15:15" x14ac:dyDescent="0.2">
      <c r="O56201" s="223"/>
    </row>
    <row r="56202" spans="15:15" x14ac:dyDescent="0.2">
      <c r="O56202" s="223"/>
    </row>
    <row r="56203" spans="15:15" x14ac:dyDescent="0.2">
      <c r="O56203" s="223"/>
    </row>
    <row r="56204" spans="15:15" x14ac:dyDescent="0.2">
      <c r="O56204" s="223"/>
    </row>
    <row r="56205" spans="15:15" x14ac:dyDescent="0.2">
      <c r="O56205" s="223"/>
    </row>
    <row r="56206" spans="15:15" x14ac:dyDescent="0.2">
      <c r="O56206" s="223"/>
    </row>
    <row r="56207" spans="15:15" x14ac:dyDescent="0.2">
      <c r="O56207" s="223"/>
    </row>
    <row r="56208" spans="15:15" x14ac:dyDescent="0.2">
      <c r="O56208" s="223"/>
    </row>
    <row r="56209" spans="15:15" x14ac:dyDescent="0.2">
      <c r="O56209" s="223"/>
    </row>
    <row r="56210" spans="15:15" x14ac:dyDescent="0.2">
      <c r="O56210" s="223"/>
    </row>
    <row r="56211" spans="15:15" x14ac:dyDescent="0.2">
      <c r="O56211" s="223"/>
    </row>
    <row r="56212" spans="15:15" x14ac:dyDescent="0.2">
      <c r="O56212" s="223"/>
    </row>
    <row r="56213" spans="15:15" x14ac:dyDescent="0.2">
      <c r="O56213" s="223"/>
    </row>
    <row r="56214" spans="15:15" x14ac:dyDescent="0.2">
      <c r="O56214" s="223"/>
    </row>
    <row r="56215" spans="15:15" x14ac:dyDescent="0.2">
      <c r="O56215" s="223"/>
    </row>
    <row r="56216" spans="15:15" x14ac:dyDescent="0.2">
      <c r="O56216" s="223"/>
    </row>
    <row r="56217" spans="15:15" x14ac:dyDescent="0.2">
      <c r="O56217" s="223"/>
    </row>
    <row r="56218" spans="15:15" x14ac:dyDescent="0.2">
      <c r="O56218" s="223"/>
    </row>
    <row r="56219" spans="15:15" x14ac:dyDescent="0.2">
      <c r="O56219" s="223"/>
    </row>
    <row r="56220" spans="15:15" x14ac:dyDescent="0.2">
      <c r="O56220" s="223"/>
    </row>
    <row r="56221" spans="15:15" x14ac:dyDescent="0.2">
      <c r="O56221" s="223"/>
    </row>
    <row r="56222" spans="15:15" x14ac:dyDescent="0.2">
      <c r="O56222" s="223"/>
    </row>
    <row r="56223" spans="15:15" x14ac:dyDescent="0.2">
      <c r="O56223" s="223"/>
    </row>
    <row r="56224" spans="15:15" x14ac:dyDescent="0.2">
      <c r="O56224" s="223"/>
    </row>
    <row r="56225" spans="15:15" x14ac:dyDescent="0.2">
      <c r="O56225" s="223"/>
    </row>
    <row r="56226" spans="15:15" x14ac:dyDescent="0.2">
      <c r="O56226" s="223"/>
    </row>
    <row r="56227" spans="15:15" x14ac:dyDescent="0.2">
      <c r="O56227" s="223"/>
    </row>
    <row r="56228" spans="15:15" x14ac:dyDescent="0.2">
      <c r="O56228" s="223"/>
    </row>
    <row r="56229" spans="15:15" x14ac:dyDescent="0.2">
      <c r="O56229" s="223"/>
    </row>
    <row r="56230" spans="15:15" x14ac:dyDescent="0.2">
      <c r="O56230" s="223"/>
    </row>
    <row r="56231" spans="15:15" x14ac:dyDescent="0.2">
      <c r="O56231" s="223"/>
    </row>
    <row r="56232" spans="15:15" x14ac:dyDescent="0.2">
      <c r="O56232" s="223"/>
    </row>
    <row r="56233" spans="15:15" x14ac:dyDescent="0.2">
      <c r="O56233" s="223"/>
    </row>
    <row r="56234" spans="15:15" x14ac:dyDescent="0.2">
      <c r="O56234" s="223"/>
    </row>
    <row r="56235" spans="15:15" x14ac:dyDescent="0.2">
      <c r="O56235" s="223"/>
    </row>
    <row r="56236" spans="15:15" x14ac:dyDescent="0.2">
      <c r="O56236" s="223"/>
    </row>
    <row r="56237" spans="15:15" x14ac:dyDescent="0.2">
      <c r="O56237" s="223"/>
    </row>
    <row r="56238" spans="15:15" x14ac:dyDescent="0.2">
      <c r="O56238" s="223"/>
    </row>
    <row r="56239" spans="15:15" x14ac:dyDescent="0.2">
      <c r="O56239" s="223"/>
    </row>
    <row r="56240" spans="15:15" x14ac:dyDescent="0.2">
      <c r="O56240" s="223"/>
    </row>
    <row r="56241" spans="15:15" x14ac:dyDescent="0.2">
      <c r="O56241" s="223"/>
    </row>
    <row r="56242" spans="15:15" x14ac:dyDescent="0.2">
      <c r="O56242" s="223"/>
    </row>
    <row r="56243" spans="15:15" x14ac:dyDescent="0.2">
      <c r="O56243" s="223"/>
    </row>
    <row r="56244" spans="15:15" x14ac:dyDescent="0.2">
      <c r="O56244" s="223"/>
    </row>
    <row r="56245" spans="15:15" x14ac:dyDescent="0.2">
      <c r="O56245" s="223"/>
    </row>
    <row r="56246" spans="15:15" x14ac:dyDescent="0.2">
      <c r="O56246" s="223"/>
    </row>
    <row r="56247" spans="15:15" x14ac:dyDescent="0.2">
      <c r="O56247" s="223"/>
    </row>
    <row r="56248" spans="15:15" x14ac:dyDescent="0.2">
      <c r="O56248" s="223"/>
    </row>
    <row r="56249" spans="15:15" x14ac:dyDescent="0.2">
      <c r="O56249" s="223"/>
    </row>
    <row r="56250" spans="15:15" x14ac:dyDescent="0.2">
      <c r="O56250" s="223"/>
    </row>
    <row r="56251" spans="15:15" x14ac:dyDescent="0.2">
      <c r="O56251" s="223"/>
    </row>
    <row r="56252" spans="15:15" x14ac:dyDescent="0.2">
      <c r="O56252" s="223"/>
    </row>
    <row r="56253" spans="15:15" x14ac:dyDescent="0.2">
      <c r="O56253" s="223"/>
    </row>
    <row r="56254" spans="15:15" x14ac:dyDescent="0.2">
      <c r="O56254" s="223"/>
    </row>
    <row r="56255" spans="15:15" x14ac:dyDescent="0.2">
      <c r="O56255" s="223"/>
    </row>
    <row r="56256" spans="15:15" x14ac:dyDescent="0.2">
      <c r="O56256" s="223"/>
    </row>
    <row r="56257" spans="15:15" x14ac:dyDescent="0.2">
      <c r="O56257" s="223"/>
    </row>
    <row r="56258" spans="15:15" x14ac:dyDescent="0.2">
      <c r="O56258" s="223"/>
    </row>
    <row r="56259" spans="15:15" x14ac:dyDescent="0.2">
      <c r="O56259" s="223"/>
    </row>
    <row r="56260" spans="15:15" x14ac:dyDescent="0.2">
      <c r="O56260" s="223"/>
    </row>
    <row r="56261" spans="15:15" x14ac:dyDescent="0.2">
      <c r="O56261" s="223"/>
    </row>
    <row r="56262" spans="15:15" x14ac:dyDescent="0.2">
      <c r="O56262" s="223"/>
    </row>
    <row r="56263" spans="15:15" x14ac:dyDescent="0.2">
      <c r="O56263" s="223"/>
    </row>
    <row r="56264" spans="15:15" x14ac:dyDescent="0.2">
      <c r="O56264" s="223"/>
    </row>
    <row r="56265" spans="15:15" x14ac:dyDescent="0.2">
      <c r="O56265" s="223"/>
    </row>
    <row r="56266" spans="15:15" x14ac:dyDescent="0.2">
      <c r="O56266" s="223"/>
    </row>
    <row r="56267" spans="15:15" x14ac:dyDescent="0.2">
      <c r="O56267" s="223"/>
    </row>
    <row r="56268" spans="15:15" x14ac:dyDescent="0.2">
      <c r="O56268" s="223"/>
    </row>
    <row r="56269" spans="15:15" x14ac:dyDescent="0.2">
      <c r="O56269" s="223"/>
    </row>
    <row r="56270" spans="15:15" x14ac:dyDescent="0.2">
      <c r="O56270" s="223"/>
    </row>
    <row r="56271" spans="15:15" x14ac:dyDescent="0.2">
      <c r="O56271" s="223"/>
    </row>
    <row r="56272" spans="15:15" x14ac:dyDescent="0.2">
      <c r="O56272" s="223"/>
    </row>
    <row r="56273" spans="15:15" x14ac:dyDescent="0.2">
      <c r="O56273" s="223"/>
    </row>
    <row r="56274" spans="15:15" x14ac:dyDescent="0.2">
      <c r="O56274" s="223"/>
    </row>
    <row r="56275" spans="15:15" x14ac:dyDescent="0.2">
      <c r="O56275" s="223"/>
    </row>
    <row r="56276" spans="15:15" x14ac:dyDescent="0.2">
      <c r="O56276" s="223"/>
    </row>
    <row r="56277" spans="15:15" x14ac:dyDescent="0.2">
      <c r="O56277" s="223"/>
    </row>
    <row r="56278" spans="15:15" x14ac:dyDescent="0.2">
      <c r="O56278" s="223"/>
    </row>
    <row r="56279" spans="15:15" x14ac:dyDescent="0.2">
      <c r="O56279" s="223"/>
    </row>
    <row r="56280" spans="15:15" x14ac:dyDescent="0.2">
      <c r="O56280" s="223"/>
    </row>
    <row r="56281" spans="15:15" x14ac:dyDescent="0.2">
      <c r="O56281" s="223"/>
    </row>
    <row r="56282" spans="15:15" x14ac:dyDescent="0.2">
      <c r="O56282" s="223"/>
    </row>
    <row r="56283" spans="15:15" x14ac:dyDescent="0.2">
      <c r="O56283" s="223"/>
    </row>
    <row r="56284" spans="15:15" x14ac:dyDescent="0.2">
      <c r="O56284" s="223"/>
    </row>
    <row r="56285" spans="15:15" x14ac:dyDescent="0.2">
      <c r="O56285" s="223"/>
    </row>
    <row r="56286" spans="15:15" x14ac:dyDescent="0.2">
      <c r="O56286" s="223"/>
    </row>
    <row r="56287" spans="15:15" x14ac:dyDescent="0.2">
      <c r="O56287" s="223"/>
    </row>
    <row r="56288" spans="15:15" x14ac:dyDescent="0.2">
      <c r="O56288" s="223"/>
    </row>
    <row r="56289" spans="15:15" x14ac:dyDescent="0.2">
      <c r="O56289" s="223"/>
    </row>
    <row r="56290" spans="15:15" x14ac:dyDescent="0.2">
      <c r="O56290" s="223"/>
    </row>
    <row r="56291" spans="15:15" x14ac:dyDescent="0.2">
      <c r="O56291" s="223"/>
    </row>
    <row r="56292" spans="15:15" x14ac:dyDescent="0.2">
      <c r="O56292" s="223"/>
    </row>
    <row r="56293" spans="15:15" x14ac:dyDescent="0.2">
      <c r="O56293" s="223"/>
    </row>
    <row r="56294" spans="15:15" x14ac:dyDescent="0.2">
      <c r="O56294" s="223"/>
    </row>
    <row r="56295" spans="15:15" x14ac:dyDescent="0.2">
      <c r="O56295" s="223"/>
    </row>
    <row r="56296" spans="15:15" x14ac:dyDescent="0.2">
      <c r="O56296" s="223"/>
    </row>
    <row r="56297" spans="15:15" x14ac:dyDescent="0.2">
      <c r="O56297" s="223"/>
    </row>
    <row r="56298" spans="15:15" x14ac:dyDescent="0.2">
      <c r="O56298" s="223"/>
    </row>
    <row r="56299" spans="15:15" x14ac:dyDescent="0.2">
      <c r="O56299" s="223"/>
    </row>
    <row r="56300" spans="15:15" x14ac:dyDescent="0.2">
      <c r="O56300" s="223"/>
    </row>
    <row r="56301" spans="15:15" x14ac:dyDescent="0.2">
      <c r="O56301" s="223"/>
    </row>
    <row r="56302" spans="15:15" x14ac:dyDescent="0.2">
      <c r="O56302" s="223"/>
    </row>
    <row r="56303" spans="15:15" x14ac:dyDescent="0.2">
      <c r="O56303" s="223"/>
    </row>
    <row r="56304" spans="15:15" x14ac:dyDescent="0.2">
      <c r="O56304" s="223"/>
    </row>
    <row r="56305" spans="15:15" x14ac:dyDescent="0.2">
      <c r="O56305" s="223"/>
    </row>
    <row r="56306" spans="15:15" x14ac:dyDescent="0.2">
      <c r="O56306" s="223"/>
    </row>
    <row r="56307" spans="15:15" x14ac:dyDescent="0.2">
      <c r="O56307" s="223"/>
    </row>
    <row r="56308" spans="15:15" x14ac:dyDescent="0.2">
      <c r="O56308" s="223"/>
    </row>
    <row r="56309" spans="15:15" x14ac:dyDescent="0.2">
      <c r="O56309" s="223"/>
    </row>
    <row r="56310" spans="15:15" x14ac:dyDescent="0.2">
      <c r="O56310" s="223"/>
    </row>
    <row r="56311" spans="15:15" x14ac:dyDescent="0.2">
      <c r="O56311" s="223"/>
    </row>
    <row r="56312" spans="15:15" x14ac:dyDescent="0.2">
      <c r="O56312" s="223"/>
    </row>
    <row r="56313" spans="15:15" x14ac:dyDescent="0.2">
      <c r="O56313" s="223"/>
    </row>
    <row r="56314" spans="15:15" x14ac:dyDescent="0.2">
      <c r="O56314" s="223"/>
    </row>
    <row r="56315" spans="15:15" x14ac:dyDescent="0.2">
      <c r="O56315" s="223"/>
    </row>
    <row r="56316" spans="15:15" x14ac:dyDescent="0.2">
      <c r="O56316" s="223"/>
    </row>
    <row r="56317" spans="15:15" x14ac:dyDescent="0.2">
      <c r="O56317" s="223"/>
    </row>
    <row r="56318" spans="15:15" x14ac:dyDescent="0.2">
      <c r="O56318" s="223"/>
    </row>
    <row r="56319" spans="15:15" x14ac:dyDescent="0.2">
      <c r="O56319" s="223"/>
    </row>
    <row r="56320" spans="15:15" x14ac:dyDescent="0.2">
      <c r="O56320" s="223"/>
    </row>
    <row r="56321" spans="15:15" x14ac:dyDescent="0.2">
      <c r="O56321" s="223"/>
    </row>
    <row r="56322" spans="15:15" x14ac:dyDescent="0.2">
      <c r="O56322" s="223"/>
    </row>
    <row r="56323" spans="15:15" x14ac:dyDescent="0.2">
      <c r="O56323" s="223"/>
    </row>
    <row r="56324" spans="15:15" x14ac:dyDescent="0.2">
      <c r="O56324" s="223"/>
    </row>
    <row r="56325" spans="15:15" x14ac:dyDescent="0.2">
      <c r="O56325" s="223"/>
    </row>
    <row r="56326" spans="15:15" x14ac:dyDescent="0.2">
      <c r="O56326" s="223"/>
    </row>
    <row r="56327" spans="15:15" x14ac:dyDescent="0.2">
      <c r="O56327" s="223"/>
    </row>
    <row r="56328" spans="15:15" x14ac:dyDescent="0.2">
      <c r="O56328" s="223"/>
    </row>
    <row r="56329" spans="15:15" x14ac:dyDescent="0.2">
      <c r="O56329" s="223"/>
    </row>
    <row r="56330" spans="15:15" x14ac:dyDescent="0.2">
      <c r="O56330" s="223"/>
    </row>
    <row r="56331" spans="15:15" x14ac:dyDescent="0.2">
      <c r="O56331" s="223"/>
    </row>
    <row r="56332" spans="15:15" x14ac:dyDescent="0.2">
      <c r="O56332" s="223"/>
    </row>
    <row r="56333" spans="15:15" x14ac:dyDescent="0.2">
      <c r="O56333" s="223"/>
    </row>
    <row r="56334" spans="15:15" x14ac:dyDescent="0.2">
      <c r="O56334" s="223"/>
    </row>
    <row r="56335" spans="15:15" x14ac:dyDescent="0.2">
      <c r="O56335" s="223"/>
    </row>
    <row r="56336" spans="15:15" x14ac:dyDescent="0.2">
      <c r="O56336" s="223"/>
    </row>
    <row r="56337" spans="15:15" x14ac:dyDescent="0.2">
      <c r="O56337" s="223"/>
    </row>
    <row r="56338" spans="15:15" x14ac:dyDescent="0.2">
      <c r="O56338" s="223"/>
    </row>
    <row r="56339" spans="15:15" x14ac:dyDescent="0.2">
      <c r="O56339" s="223"/>
    </row>
    <row r="56340" spans="15:15" x14ac:dyDescent="0.2">
      <c r="O56340" s="223"/>
    </row>
    <row r="56341" spans="15:15" x14ac:dyDescent="0.2">
      <c r="O56341" s="223"/>
    </row>
    <row r="56342" spans="15:15" x14ac:dyDescent="0.2">
      <c r="O56342" s="223"/>
    </row>
    <row r="56343" spans="15:15" x14ac:dyDescent="0.2">
      <c r="O56343" s="223"/>
    </row>
    <row r="56344" spans="15:15" x14ac:dyDescent="0.2">
      <c r="O56344" s="223"/>
    </row>
    <row r="56345" spans="15:15" x14ac:dyDescent="0.2">
      <c r="O56345" s="223"/>
    </row>
    <row r="56346" spans="15:15" x14ac:dyDescent="0.2">
      <c r="O56346" s="223"/>
    </row>
    <row r="56347" spans="15:15" x14ac:dyDescent="0.2">
      <c r="O56347" s="223"/>
    </row>
    <row r="56348" spans="15:15" x14ac:dyDescent="0.2">
      <c r="O56348" s="223"/>
    </row>
    <row r="56349" spans="15:15" x14ac:dyDescent="0.2">
      <c r="O56349" s="223"/>
    </row>
    <row r="56350" spans="15:15" x14ac:dyDescent="0.2">
      <c r="O56350" s="223"/>
    </row>
    <row r="56351" spans="15:15" x14ac:dyDescent="0.2">
      <c r="O56351" s="223"/>
    </row>
    <row r="56352" spans="15:15" x14ac:dyDescent="0.2">
      <c r="O56352" s="223"/>
    </row>
    <row r="56353" spans="15:15" x14ac:dyDescent="0.2">
      <c r="O56353" s="223"/>
    </row>
    <row r="56354" spans="15:15" x14ac:dyDescent="0.2">
      <c r="O56354" s="223"/>
    </row>
    <row r="56355" spans="15:15" x14ac:dyDescent="0.2">
      <c r="O56355" s="223"/>
    </row>
    <row r="56356" spans="15:15" x14ac:dyDescent="0.2">
      <c r="O56356" s="223"/>
    </row>
    <row r="56357" spans="15:15" x14ac:dyDescent="0.2">
      <c r="O56357" s="223"/>
    </row>
    <row r="56358" spans="15:15" x14ac:dyDescent="0.2">
      <c r="O56358" s="223"/>
    </row>
    <row r="56359" spans="15:15" x14ac:dyDescent="0.2">
      <c r="O56359" s="223"/>
    </row>
    <row r="56360" spans="15:15" x14ac:dyDescent="0.2">
      <c r="O56360" s="223"/>
    </row>
    <row r="56361" spans="15:15" x14ac:dyDescent="0.2">
      <c r="O56361" s="223"/>
    </row>
    <row r="56362" spans="15:15" x14ac:dyDescent="0.2">
      <c r="O56362" s="223"/>
    </row>
    <row r="56363" spans="15:15" x14ac:dyDescent="0.2">
      <c r="O56363" s="223"/>
    </row>
    <row r="56364" spans="15:15" x14ac:dyDescent="0.2">
      <c r="O56364" s="223"/>
    </row>
    <row r="56365" spans="15:15" x14ac:dyDescent="0.2">
      <c r="O56365" s="223"/>
    </row>
    <row r="56366" spans="15:15" x14ac:dyDescent="0.2">
      <c r="O56366" s="223"/>
    </row>
    <row r="56367" spans="15:15" x14ac:dyDescent="0.2">
      <c r="O56367" s="223"/>
    </row>
    <row r="56368" spans="15:15" x14ac:dyDescent="0.2">
      <c r="O56368" s="223"/>
    </row>
    <row r="56369" spans="15:15" x14ac:dyDescent="0.2">
      <c r="O56369" s="223"/>
    </row>
    <row r="56370" spans="15:15" x14ac:dyDescent="0.2">
      <c r="O56370" s="223"/>
    </row>
    <row r="56371" spans="15:15" x14ac:dyDescent="0.2">
      <c r="O56371" s="223"/>
    </row>
    <row r="56372" spans="15:15" x14ac:dyDescent="0.2">
      <c r="O56372" s="223"/>
    </row>
    <row r="56373" spans="15:15" x14ac:dyDescent="0.2">
      <c r="O56373" s="223"/>
    </row>
    <row r="56374" spans="15:15" x14ac:dyDescent="0.2">
      <c r="O56374" s="223"/>
    </row>
    <row r="56375" spans="15:15" x14ac:dyDescent="0.2">
      <c r="O56375" s="223"/>
    </row>
    <row r="56376" spans="15:15" x14ac:dyDescent="0.2">
      <c r="O56376" s="223"/>
    </row>
    <row r="56377" spans="15:15" x14ac:dyDescent="0.2">
      <c r="O56377" s="223"/>
    </row>
    <row r="56378" spans="15:15" x14ac:dyDescent="0.2">
      <c r="O56378" s="223"/>
    </row>
    <row r="56379" spans="15:15" x14ac:dyDescent="0.2">
      <c r="O56379" s="223"/>
    </row>
    <row r="56380" spans="15:15" x14ac:dyDescent="0.2">
      <c r="O56380" s="223"/>
    </row>
    <row r="56381" spans="15:15" x14ac:dyDescent="0.2">
      <c r="O56381" s="223"/>
    </row>
    <row r="56382" spans="15:15" x14ac:dyDescent="0.2">
      <c r="O56382" s="223"/>
    </row>
    <row r="56383" spans="15:15" x14ac:dyDescent="0.2">
      <c r="O56383" s="223"/>
    </row>
    <row r="56384" spans="15:15" x14ac:dyDescent="0.2">
      <c r="O56384" s="223"/>
    </row>
    <row r="56385" spans="15:15" x14ac:dyDescent="0.2">
      <c r="O56385" s="223"/>
    </row>
    <row r="56386" spans="15:15" x14ac:dyDescent="0.2">
      <c r="O56386" s="223"/>
    </row>
    <row r="56387" spans="15:15" x14ac:dyDescent="0.2">
      <c r="O56387" s="223"/>
    </row>
    <row r="56388" spans="15:15" x14ac:dyDescent="0.2">
      <c r="O56388" s="223"/>
    </row>
    <row r="56389" spans="15:15" x14ac:dyDescent="0.2">
      <c r="O56389" s="223"/>
    </row>
    <row r="56390" spans="15:15" x14ac:dyDescent="0.2">
      <c r="O56390" s="223"/>
    </row>
    <row r="56391" spans="15:15" x14ac:dyDescent="0.2">
      <c r="O56391" s="223"/>
    </row>
    <row r="56392" spans="15:15" x14ac:dyDescent="0.2">
      <c r="O56392" s="223"/>
    </row>
    <row r="56393" spans="15:15" x14ac:dyDescent="0.2">
      <c r="O56393" s="223"/>
    </row>
    <row r="56394" spans="15:15" x14ac:dyDescent="0.2">
      <c r="O56394" s="223"/>
    </row>
    <row r="56395" spans="15:15" x14ac:dyDescent="0.2">
      <c r="O56395" s="223"/>
    </row>
    <row r="56396" spans="15:15" x14ac:dyDescent="0.2">
      <c r="O56396" s="223"/>
    </row>
    <row r="56397" spans="15:15" x14ac:dyDescent="0.2">
      <c r="O56397" s="223"/>
    </row>
    <row r="56398" spans="15:15" x14ac:dyDescent="0.2">
      <c r="O56398" s="223"/>
    </row>
    <row r="56399" spans="15:15" x14ac:dyDescent="0.2">
      <c r="O56399" s="223"/>
    </row>
    <row r="56400" spans="15:15" x14ac:dyDescent="0.2">
      <c r="O56400" s="223"/>
    </row>
    <row r="56401" spans="15:15" x14ac:dyDescent="0.2">
      <c r="O56401" s="223"/>
    </row>
    <row r="56402" spans="15:15" x14ac:dyDescent="0.2">
      <c r="O56402" s="223"/>
    </row>
    <row r="56403" spans="15:15" x14ac:dyDescent="0.2">
      <c r="O56403" s="223"/>
    </row>
    <row r="56404" spans="15:15" x14ac:dyDescent="0.2">
      <c r="O56404" s="223"/>
    </row>
    <row r="56405" spans="15:15" x14ac:dyDescent="0.2">
      <c r="O56405" s="223"/>
    </row>
    <row r="56406" spans="15:15" x14ac:dyDescent="0.2">
      <c r="O56406" s="223"/>
    </row>
    <row r="56407" spans="15:15" x14ac:dyDescent="0.2">
      <c r="O56407" s="223"/>
    </row>
    <row r="56408" spans="15:15" x14ac:dyDescent="0.2">
      <c r="O56408" s="223"/>
    </row>
    <row r="56409" spans="15:15" x14ac:dyDescent="0.2">
      <c r="O56409" s="223"/>
    </row>
    <row r="56410" spans="15:15" x14ac:dyDescent="0.2">
      <c r="O56410" s="223"/>
    </row>
    <row r="56411" spans="15:15" x14ac:dyDescent="0.2">
      <c r="O56411" s="223"/>
    </row>
    <row r="56412" spans="15:15" x14ac:dyDescent="0.2">
      <c r="O56412" s="223"/>
    </row>
    <row r="56413" spans="15:15" x14ac:dyDescent="0.2">
      <c r="O56413" s="223"/>
    </row>
    <row r="56414" spans="15:15" x14ac:dyDescent="0.2">
      <c r="O56414" s="223"/>
    </row>
    <row r="56415" spans="15:15" x14ac:dyDescent="0.2">
      <c r="O56415" s="223"/>
    </row>
    <row r="56416" spans="15:15" x14ac:dyDescent="0.2">
      <c r="O56416" s="223"/>
    </row>
    <row r="56417" spans="15:15" x14ac:dyDescent="0.2">
      <c r="O56417" s="223"/>
    </row>
    <row r="56418" spans="15:15" x14ac:dyDescent="0.2">
      <c r="O56418" s="223"/>
    </row>
    <row r="56419" spans="15:15" x14ac:dyDescent="0.2">
      <c r="O56419" s="223"/>
    </row>
    <row r="56420" spans="15:15" x14ac:dyDescent="0.2">
      <c r="O56420" s="223"/>
    </row>
    <row r="56421" spans="15:15" x14ac:dyDescent="0.2">
      <c r="O56421" s="223"/>
    </row>
    <row r="56422" spans="15:15" x14ac:dyDescent="0.2">
      <c r="O56422" s="223"/>
    </row>
    <row r="56423" spans="15:15" x14ac:dyDescent="0.2">
      <c r="O56423" s="223"/>
    </row>
    <row r="56424" spans="15:15" x14ac:dyDescent="0.2">
      <c r="O56424" s="223"/>
    </row>
    <row r="56425" spans="15:15" x14ac:dyDescent="0.2">
      <c r="O56425" s="223"/>
    </row>
    <row r="56426" spans="15:15" x14ac:dyDescent="0.2">
      <c r="O56426" s="223"/>
    </row>
    <row r="56427" spans="15:15" x14ac:dyDescent="0.2">
      <c r="O56427" s="223"/>
    </row>
    <row r="56428" spans="15:15" x14ac:dyDescent="0.2">
      <c r="O56428" s="223"/>
    </row>
    <row r="56429" spans="15:15" x14ac:dyDescent="0.2">
      <c r="O56429" s="223"/>
    </row>
    <row r="56430" spans="15:15" x14ac:dyDescent="0.2">
      <c r="O56430" s="223"/>
    </row>
    <row r="56431" spans="15:15" x14ac:dyDescent="0.2">
      <c r="O56431" s="223"/>
    </row>
    <row r="56432" spans="15:15" x14ac:dyDescent="0.2">
      <c r="O56432" s="223"/>
    </row>
    <row r="56433" spans="15:15" x14ac:dyDescent="0.2">
      <c r="O56433" s="223"/>
    </row>
    <row r="56434" spans="15:15" x14ac:dyDescent="0.2">
      <c r="O56434" s="223"/>
    </row>
    <row r="56435" spans="15:15" x14ac:dyDescent="0.2">
      <c r="O56435" s="223"/>
    </row>
    <row r="56436" spans="15:15" x14ac:dyDescent="0.2">
      <c r="O56436" s="223"/>
    </row>
    <row r="56437" spans="15:15" x14ac:dyDescent="0.2">
      <c r="O56437" s="223"/>
    </row>
    <row r="56438" spans="15:15" x14ac:dyDescent="0.2">
      <c r="O56438" s="223"/>
    </row>
    <row r="56439" spans="15:15" x14ac:dyDescent="0.2">
      <c r="O56439" s="223"/>
    </row>
    <row r="56440" spans="15:15" x14ac:dyDescent="0.2">
      <c r="O56440" s="223"/>
    </row>
    <row r="56441" spans="15:15" x14ac:dyDescent="0.2">
      <c r="O56441" s="223"/>
    </row>
    <row r="56442" spans="15:15" x14ac:dyDescent="0.2">
      <c r="O56442" s="223"/>
    </row>
    <row r="56443" spans="15:15" x14ac:dyDescent="0.2">
      <c r="O56443" s="223"/>
    </row>
    <row r="56444" spans="15:15" x14ac:dyDescent="0.2">
      <c r="O56444" s="223"/>
    </row>
    <row r="56445" spans="15:15" x14ac:dyDescent="0.2">
      <c r="O56445" s="223"/>
    </row>
    <row r="56446" spans="15:15" x14ac:dyDescent="0.2">
      <c r="O56446" s="223"/>
    </row>
    <row r="56447" spans="15:15" x14ac:dyDescent="0.2">
      <c r="O56447" s="223"/>
    </row>
    <row r="56448" spans="15:15" x14ac:dyDescent="0.2">
      <c r="O56448" s="223"/>
    </row>
    <row r="56449" spans="15:15" x14ac:dyDescent="0.2">
      <c r="O56449" s="223"/>
    </row>
    <row r="56450" spans="15:15" x14ac:dyDescent="0.2">
      <c r="O56450" s="223"/>
    </row>
    <row r="56451" spans="15:15" x14ac:dyDescent="0.2">
      <c r="O56451" s="223"/>
    </row>
    <row r="56452" spans="15:15" x14ac:dyDescent="0.2">
      <c r="O56452" s="223"/>
    </row>
    <row r="56453" spans="15:15" x14ac:dyDescent="0.2">
      <c r="O56453" s="223"/>
    </row>
    <row r="56454" spans="15:15" x14ac:dyDescent="0.2">
      <c r="O56454" s="223"/>
    </row>
    <row r="56455" spans="15:15" x14ac:dyDescent="0.2">
      <c r="O56455" s="223"/>
    </row>
    <row r="56456" spans="15:15" x14ac:dyDescent="0.2">
      <c r="O56456" s="223"/>
    </row>
    <row r="56457" spans="15:15" x14ac:dyDescent="0.2">
      <c r="O56457" s="223"/>
    </row>
    <row r="56458" spans="15:15" x14ac:dyDescent="0.2">
      <c r="O56458" s="223"/>
    </row>
    <row r="56459" spans="15:15" x14ac:dyDescent="0.2">
      <c r="O56459" s="223"/>
    </row>
    <row r="56460" spans="15:15" x14ac:dyDescent="0.2">
      <c r="O56460" s="223"/>
    </row>
    <row r="56461" spans="15:15" x14ac:dyDescent="0.2">
      <c r="O56461" s="223"/>
    </row>
    <row r="56462" spans="15:15" x14ac:dyDescent="0.2">
      <c r="O56462" s="223"/>
    </row>
    <row r="56463" spans="15:15" x14ac:dyDescent="0.2">
      <c r="O56463" s="223"/>
    </row>
    <row r="56464" spans="15:15" x14ac:dyDescent="0.2">
      <c r="O56464" s="223"/>
    </row>
    <row r="56465" spans="15:15" x14ac:dyDescent="0.2">
      <c r="O56465" s="223"/>
    </row>
    <row r="56466" spans="15:15" x14ac:dyDescent="0.2">
      <c r="O56466" s="223"/>
    </row>
    <row r="56467" spans="15:15" x14ac:dyDescent="0.2">
      <c r="O56467" s="223"/>
    </row>
    <row r="56468" spans="15:15" x14ac:dyDescent="0.2">
      <c r="O56468" s="223"/>
    </row>
    <row r="56469" spans="15:15" x14ac:dyDescent="0.2">
      <c r="O56469" s="223"/>
    </row>
    <row r="56470" spans="15:15" x14ac:dyDescent="0.2">
      <c r="O56470" s="223"/>
    </row>
    <row r="56471" spans="15:15" x14ac:dyDescent="0.2">
      <c r="O56471" s="223"/>
    </row>
    <row r="56472" spans="15:15" x14ac:dyDescent="0.2">
      <c r="O56472" s="223"/>
    </row>
    <row r="56473" spans="15:15" x14ac:dyDescent="0.2">
      <c r="O56473" s="223"/>
    </row>
    <row r="56474" spans="15:15" x14ac:dyDescent="0.2">
      <c r="O56474" s="223"/>
    </row>
    <row r="56475" spans="15:15" x14ac:dyDescent="0.2">
      <c r="O56475" s="223"/>
    </row>
    <row r="56476" spans="15:15" x14ac:dyDescent="0.2">
      <c r="O56476" s="223"/>
    </row>
    <row r="56477" spans="15:15" x14ac:dyDescent="0.2">
      <c r="O56477" s="223"/>
    </row>
    <row r="56478" spans="15:15" x14ac:dyDescent="0.2">
      <c r="O56478" s="223"/>
    </row>
    <row r="56479" spans="15:15" x14ac:dyDescent="0.2">
      <c r="O56479" s="223"/>
    </row>
    <row r="56480" spans="15:15" x14ac:dyDescent="0.2">
      <c r="O56480" s="223"/>
    </row>
    <row r="56481" spans="15:15" x14ac:dyDescent="0.2">
      <c r="O56481" s="223"/>
    </row>
    <row r="56482" spans="15:15" x14ac:dyDescent="0.2">
      <c r="O56482" s="223"/>
    </row>
    <row r="56483" spans="15:15" x14ac:dyDescent="0.2">
      <c r="O56483" s="223"/>
    </row>
    <row r="56484" spans="15:15" x14ac:dyDescent="0.2">
      <c r="O56484" s="223"/>
    </row>
    <row r="56485" spans="15:15" x14ac:dyDescent="0.2">
      <c r="O56485" s="223"/>
    </row>
    <row r="56486" spans="15:15" x14ac:dyDescent="0.2">
      <c r="O56486" s="223"/>
    </row>
    <row r="56487" spans="15:15" x14ac:dyDescent="0.2">
      <c r="O56487" s="223"/>
    </row>
    <row r="56488" spans="15:15" x14ac:dyDescent="0.2">
      <c r="O56488" s="223"/>
    </row>
    <row r="56489" spans="15:15" x14ac:dyDescent="0.2">
      <c r="O56489" s="223"/>
    </row>
    <row r="56490" spans="15:15" x14ac:dyDescent="0.2">
      <c r="O56490" s="223"/>
    </row>
    <row r="56491" spans="15:15" x14ac:dyDescent="0.2">
      <c r="O56491" s="223"/>
    </row>
    <row r="56492" spans="15:15" x14ac:dyDescent="0.2">
      <c r="O56492" s="223"/>
    </row>
    <row r="56493" spans="15:15" x14ac:dyDescent="0.2">
      <c r="O56493" s="223"/>
    </row>
    <row r="56494" spans="15:15" x14ac:dyDescent="0.2">
      <c r="O56494" s="223"/>
    </row>
    <row r="56495" spans="15:15" x14ac:dyDescent="0.2">
      <c r="O56495" s="223"/>
    </row>
    <row r="56496" spans="15:15" x14ac:dyDescent="0.2">
      <c r="O56496" s="223"/>
    </row>
    <row r="56497" spans="15:15" x14ac:dyDescent="0.2">
      <c r="O56497" s="223"/>
    </row>
    <row r="56498" spans="15:15" x14ac:dyDescent="0.2">
      <c r="O56498" s="223"/>
    </row>
    <row r="56499" spans="15:15" x14ac:dyDescent="0.2">
      <c r="O56499" s="223"/>
    </row>
    <row r="56500" spans="15:15" x14ac:dyDescent="0.2">
      <c r="O56500" s="223"/>
    </row>
    <row r="56501" spans="15:15" x14ac:dyDescent="0.2">
      <c r="O56501" s="223"/>
    </row>
    <row r="56502" spans="15:15" x14ac:dyDescent="0.2">
      <c r="O56502" s="223"/>
    </row>
    <row r="56503" spans="15:15" x14ac:dyDescent="0.2">
      <c r="O56503" s="223"/>
    </row>
    <row r="56504" spans="15:15" x14ac:dyDescent="0.2">
      <c r="O56504" s="223"/>
    </row>
    <row r="56505" spans="15:15" x14ac:dyDescent="0.2">
      <c r="O56505" s="223"/>
    </row>
    <row r="56506" spans="15:15" x14ac:dyDescent="0.2">
      <c r="O56506" s="223"/>
    </row>
    <row r="56507" spans="15:15" x14ac:dyDescent="0.2">
      <c r="O56507" s="223"/>
    </row>
    <row r="56508" spans="15:15" x14ac:dyDescent="0.2">
      <c r="O56508" s="223"/>
    </row>
    <row r="56509" spans="15:15" x14ac:dyDescent="0.2">
      <c r="O56509" s="223"/>
    </row>
    <row r="56510" spans="15:15" x14ac:dyDescent="0.2">
      <c r="O56510" s="223"/>
    </row>
    <row r="56511" spans="15:15" x14ac:dyDescent="0.2">
      <c r="O56511" s="223"/>
    </row>
    <row r="56512" spans="15:15" x14ac:dyDescent="0.2">
      <c r="O56512" s="223"/>
    </row>
    <row r="56513" spans="15:15" x14ac:dyDescent="0.2">
      <c r="O56513" s="223"/>
    </row>
    <row r="56514" spans="15:15" x14ac:dyDescent="0.2">
      <c r="O56514" s="223"/>
    </row>
    <row r="56515" spans="15:15" x14ac:dyDescent="0.2">
      <c r="O56515" s="223"/>
    </row>
    <row r="56516" spans="15:15" x14ac:dyDescent="0.2">
      <c r="O56516" s="223"/>
    </row>
    <row r="56517" spans="15:15" x14ac:dyDescent="0.2">
      <c r="O56517" s="223"/>
    </row>
    <row r="56518" spans="15:15" x14ac:dyDescent="0.2">
      <c r="O56518" s="223"/>
    </row>
    <row r="56519" spans="15:15" x14ac:dyDescent="0.2">
      <c r="O56519" s="223"/>
    </row>
    <row r="56520" spans="15:15" x14ac:dyDescent="0.2">
      <c r="O56520" s="223"/>
    </row>
    <row r="56521" spans="15:15" x14ac:dyDescent="0.2">
      <c r="O56521" s="223"/>
    </row>
    <row r="56522" spans="15:15" x14ac:dyDescent="0.2">
      <c r="O56522" s="223"/>
    </row>
    <row r="56523" spans="15:15" x14ac:dyDescent="0.2">
      <c r="O56523" s="223"/>
    </row>
    <row r="56524" spans="15:15" x14ac:dyDescent="0.2">
      <c r="O56524" s="223"/>
    </row>
    <row r="56525" spans="15:15" x14ac:dyDescent="0.2">
      <c r="O56525" s="223"/>
    </row>
    <row r="56526" spans="15:15" x14ac:dyDescent="0.2">
      <c r="O56526" s="223"/>
    </row>
    <row r="56527" spans="15:15" x14ac:dyDescent="0.2">
      <c r="O56527" s="223"/>
    </row>
    <row r="56528" spans="15:15" x14ac:dyDescent="0.2">
      <c r="O56528" s="223"/>
    </row>
    <row r="56529" spans="15:15" x14ac:dyDescent="0.2">
      <c r="O56529" s="223"/>
    </row>
    <row r="56530" spans="15:15" x14ac:dyDescent="0.2">
      <c r="O56530" s="223"/>
    </row>
    <row r="56531" spans="15:15" x14ac:dyDescent="0.2">
      <c r="O56531" s="223"/>
    </row>
    <row r="56532" spans="15:15" x14ac:dyDescent="0.2">
      <c r="O56532" s="223"/>
    </row>
    <row r="56533" spans="15:15" x14ac:dyDescent="0.2">
      <c r="O56533" s="223"/>
    </row>
    <row r="56534" spans="15:15" x14ac:dyDescent="0.2">
      <c r="O56534" s="223"/>
    </row>
    <row r="56535" spans="15:15" x14ac:dyDescent="0.2">
      <c r="O56535" s="223"/>
    </row>
    <row r="56536" spans="15:15" x14ac:dyDescent="0.2">
      <c r="O56536" s="223"/>
    </row>
    <row r="56537" spans="15:15" x14ac:dyDescent="0.2">
      <c r="O56537" s="223"/>
    </row>
    <row r="56538" spans="15:15" x14ac:dyDescent="0.2">
      <c r="O56538" s="223"/>
    </row>
    <row r="56539" spans="15:15" x14ac:dyDescent="0.2">
      <c r="O56539" s="223"/>
    </row>
    <row r="56540" spans="15:15" x14ac:dyDescent="0.2">
      <c r="O56540" s="223"/>
    </row>
    <row r="56541" spans="15:15" x14ac:dyDescent="0.2">
      <c r="O56541" s="223"/>
    </row>
    <row r="56542" spans="15:15" x14ac:dyDescent="0.2">
      <c r="O56542" s="223"/>
    </row>
    <row r="56543" spans="15:15" x14ac:dyDescent="0.2">
      <c r="O56543" s="223"/>
    </row>
    <row r="56544" spans="15:15" x14ac:dyDescent="0.2">
      <c r="O56544" s="223"/>
    </row>
    <row r="56545" spans="15:15" x14ac:dyDescent="0.2">
      <c r="O56545" s="223"/>
    </row>
    <row r="56546" spans="15:15" x14ac:dyDescent="0.2">
      <c r="O56546" s="223"/>
    </row>
    <row r="56547" spans="15:15" x14ac:dyDescent="0.2">
      <c r="O56547" s="223"/>
    </row>
    <row r="56548" spans="15:15" x14ac:dyDescent="0.2">
      <c r="O56548" s="223"/>
    </row>
    <row r="56549" spans="15:15" x14ac:dyDescent="0.2">
      <c r="O56549" s="223"/>
    </row>
    <row r="56550" spans="15:15" x14ac:dyDescent="0.2">
      <c r="O56550" s="223"/>
    </row>
    <row r="56551" spans="15:15" x14ac:dyDescent="0.2">
      <c r="O56551" s="223"/>
    </row>
    <row r="56552" spans="15:15" x14ac:dyDescent="0.2">
      <c r="O56552" s="223"/>
    </row>
    <row r="56553" spans="15:15" x14ac:dyDescent="0.2">
      <c r="O56553" s="223"/>
    </row>
    <row r="56554" spans="15:15" x14ac:dyDescent="0.2">
      <c r="O56554" s="223"/>
    </row>
    <row r="56555" spans="15:15" x14ac:dyDescent="0.2">
      <c r="O56555" s="223"/>
    </row>
    <row r="56556" spans="15:15" x14ac:dyDescent="0.2">
      <c r="O56556" s="223"/>
    </row>
    <row r="56557" spans="15:15" x14ac:dyDescent="0.2">
      <c r="O56557" s="223"/>
    </row>
    <row r="56558" spans="15:15" x14ac:dyDescent="0.2">
      <c r="O56558" s="223"/>
    </row>
    <row r="56559" spans="15:15" x14ac:dyDescent="0.2">
      <c r="O56559" s="223"/>
    </row>
    <row r="56560" spans="15:15" x14ac:dyDescent="0.2">
      <c r="O56560" s="223"/>
    </row>
    <row r="56561" spans="15:15" x14ac:dyDescent="0.2">
      <c r="O56561" s="223"/>
    </row>
    <row r="56562" spans="15:15" x14ac:dyDescent="0.2">
      <c r="O56562" s="223"/>
    </row>
    <row r="56563" spans="15:15" x14ac:dyDescent="0.2">
      <c r="O56563" s="223"/>
    </row>
    <row r="56564" spans="15:15" x14ac:dyDescent="0.2">
      <c r="O56564" s="223"/>
    </row>
    <row r="56565" spans="15:15" x14ac:dyDescent="0.2">
      <c r="O56565" s="223"/>
    </row>
    <row r="56566" spans="15:15" x14ac:dyDescent="0.2">
      <c r="O56566" s="223"/>
    </row>
    <row r="56567" spans="15:15" x14ac:dyDescent="0.2">
      <c r="O56567" s="223"/>
    </row>
    <row r="56568" spans="15:15" x14ac:dyDescent="0.2">
      <c r="O56568" s="223"/>
    </row>
    <row r="56569" spans="15:15" x14ac:dyDescent="0.2">
      <c r="O56569" s="223"/>
    </row>
    <row r="56570" spans="15:15" x14ac:dyDescent="0.2">
      <c r="O56570" s="223"/>
    </row>
    <row r="56571" spans="15:15" x14ac:dyDescent="0.2">
      <c r="O56571" s="223"/>
    </row>
    <row r="56572" spans="15:15" x14ac:dyDescent="0.2">
      <c r="O56572" s="223"/>
    </row>
    <row r="56573" spans="15:15" x14ac:dyDescent="0.2">
      <c r="O56573" s="223"/>
    </row>
    <row r="56574" spans="15:15" x14ac:dyDescent="0.2">
      <c r="O56574" s="223"/>
    </row>
    <row r="56575" spans="15:15" x14ac:dyDescent="0.2">
      <c r="O56575" s="223"/>
    </row>
    <row r="56576" spans="15:15" x14ac:dyDescent="0.2">
      <c r="O56576" s="223"/>
    </row>
    <row r="56577" spans="15:15" x14ac:dyDescent="0.2">
      <c r="O56577" s="223"/>
    </row>
    <row r="56578" spans="15:15" x14ac:dyDescent="0.2">
      <c r="O56578" s="223"/>
    </row>
    <row r="56579" spans="15:15" x14ac:dyDescent="0.2">
      <c r="O56579" s="223"/>
    </row>
    <row r="56580" spans="15:15" x14ac:dyDescent="0.2">
      <c r="O56580" s="223"/>
    </row>
    <row r="56581" spans="15:15" x14ac:dyDescent="0.2">
      <c r="O56581" s="223"/>
    </row>
    <row r="56582" spans="15:15" x14ac:dyDescent="0.2">
      <c r="O56582" s="223"/>
    </row>
    <row r="56583" spans="15:15" x14ac:dyDescent="0.2">
      <c r="O56583" s="223"/>
    </row>
    <row r="56584" spans="15:15" x14ac:dyDescent="0.2">
      <c r="O56584" s="223"/>
    </row>
    <row r="56585" spans="15:15" x14ac:dyDescent="0.2">
      <c r="O56585" s="223"/>
    </row>
    <row r="56586" spans="15:15" x14ac:dyDescent="0.2">
      <c r="O56586" s="223"/>
    </row>
    <row r="56587" spans="15:15" x14ac:dyDescent="0.2">
      <c r="O56587" s="223"/>
    </row>
    <row r="56588" spans="15:15" x14ac:dyDescent="0.2">
      <c r="O56588" s="223"/>
    </row>
    <row r="56589" spans="15:15" x14ac:dyDescent="0.2">
      <c r="O56589" s="223"/>
    </row>
    <row r="56590" spans="15:15" x14ac:dyDescent="0.2">
      <c r="O56590" s="223"/>
    </row>
    <row r="56591" spans="15:15" x14ac:dyDescent="0.2">
      <c r="O56591" s="223"/>
    </row>
    <row r="56592" spans="15:15" x14ac:dyDescent="0.2">
      <c r="O56592" s="223"/>
    </row>
    <row r="56593" spans="15:15" x14ac:dyDescent="0.2">
      <c r="O56593" s="223"/>
    </row>
    <row r="56594" spans="15:15" x14ac:dyDescent="0.2">
      <c r="O56594" s="223"/>
    </row>
    <row r="56595" spans="15:15" x14ac:dyDescent="0.2">
      <c r="O56595" s="223"/>
    </row>
    <row r="56596" spans="15:15" x14ac:dyDescent="0.2">
      <c r="O56596" s="223"/>
    </row>
    <row r="56597" spans="15:15" x14ac:dyDescent="0.2">
      <c r="O56597" s="223"/>
    </row>
    <row r="56598" spans="15:15" x14ac:dyDescent="0.2">
      <c r="O56598" s="223"/>
    </row>
    <row r="56599" spans="15:15" x14ac:dyDescent="0.2">
      <c r="O56599" s="223"/>
    </row>
    <row r="56600" spans="15:15" x14ac:dyDescent="0.2">
      <c r="O56600" s="223"/>
    </row>
    <row r="56601" spans="15:15" x14ac:dyDescent="0.2">
      <c r="O56601" s="223"/>
    </row>
    <row r="56602" spans="15:15" x14ac:dyDescent="0.2">
      <c r="O56602" s="223"/>
    </row>
    <row r="56603" spans="15:15" x14ac:dyDescent="0.2">
      <c r="O56603" s="223"/>
    </row>
    <row r="56604" spans="15:15" x14ac:dyDescent="0.2">
      <c r="O56604" s="223"/>
    </row>
    <row r="56605" spans="15:15" x14ac:dyDescent="0.2">
      <c r="O56605" s="223"/>
    </row>
    <row r="56606" spans="15:15" x14ac:dyDescent="0.2">
      <c r="O56606" s="223"/>
    </row>
    <row r="56607" spans="15:15" x14ac:dyDescent="0.2">
      <c r="O56607" s="223"/>
    </row>
    <row r="56608" spans="15:15" x14ac:dyDescent="0.2">
      <c r="O56608" s="223"/>
    </row>
    <row r="56609" spans="15:15" x14ac:dyDescent="0.2">
      <c r="O56609" s="223"/>
    </row>
    <row r="56610" spans="15:15" x14ac:dyDescent="0.2">
      <c r="O56610" s="223"/>
    </row>
    <row r="56611" spans="15:15" x14ac:dyDescent="0.2">
      <c r="O56611" s="223"/>
    </row>
    <row r="56612" spans="15:15" x14ac:dyDescent="0.2">
      <c r="O56612" s="223"/>
    </row>
    <row r="56613" spans="15:15" x14ac:dyDescent="0.2">
      <c r="O56613" s="223"/>
    </row>
    <row r="56614" spans="15:15" x14ac:dyDescent="0.2">
      <c r="O56614" s="223"/>
    </row>
    <row r="56615" spans="15:15" x14ac:dyDescent="0.2">
      <c r="O56615" s="223"/>
    </row>
    <row r="56616" spans="15:15" x14ac:dyDescent="0.2">
      <c r="O56616" s="223"/>
    </row>
    <row r="56617" spans="15:15" x14ac:dyDescent="0.2">
      <c r="O56617" s="223"/>
    </row>
    <row r="56618" spans="15:15" x14ac:dyDescent="0.2">
      <c r="O56618" s="223"/>
    </row>
    <row r="56619" spans="15:15" x14ac:dyDescent="0.2">
      <c r="O56619" s="223"/>
    </row>
    <row r="56620" spans="15:15" x14ac:dyDescent="0.2">
      <c r="O56620" s="223"/>
    </row>
    <row r="56621" spans="15:15" x14ac:dyDescent="0.2">
      <c r="O56621" s="223"/>
    </row>
    <row r="56622" spans="15:15" x14ac:dyDescent="0.2">
      <c r="O56622" s="223"/>
    </row>
    <row r="56623" spans="15:15" x14ac:dyDescent="0.2">
      <c r="O56623" s="223"/>
    </row>
    <row r="56624" spans="15:15" x14ac:dyDescent="0.2">
      <c r="O56624" s="223"/>
    </row>
    <row r="56625" spans="15:15" x14ac:dyDescent="0.2">
      <c r="O56625" s="223"/>
    </row>
    <row r="56626" spans="15:15" x14ac:dyDescent="0.2">
      <c r="O56626" s="223"/>
    </row>
    <row r="56627" spans="15:15" x14ac:dyDescent="0.2">
      <c r="O56627" s="223"/>
    </row>
    <row r="56628" spans="15:15" x14ac:dyDescent="0.2">
      <c r="O56628" s="223"/>
    </row>
    <row r="56629" spans="15:15" x14ac:dyDescent="0.2">
      <c r="O56629" s="223"/>
    </row>
    <row r="56630" spans="15:15" x14ac:dyDescent="0.2">
      <c r="O56630" s="223"/>
    </row>
    <row r="56631" spans="15:15" x14ac:dyDescent="0.2">
      <c r="O56631" s="223"/>
    </row>
    <row r="56632" spans="15:15" x14ac:dyDescent="0.2">
      <c r="O56632" s="223"/>
    </row>
    <row r="56633" spans="15:15" x14ac:dyDescent="0.2">
      <c r="O56633" s="223"/>
    </row>
    <row r="56634" spans="15:15" x14ac:dyDescent="0.2">
      <c r="O56634" s="223"/>
    </row>
    <row r="56635" spans="15:15" x14ac:dyDescent="0.2">
      <c r="O56635" s="223"/>
    </row>
    <row r="56636" spans="15:15" x14ac:dyDescent="0.2">
      <c r="O56636" s="223"/>
    </row>
    <row r="56637" spans="15:15" x14ac:dyDescent="0.2">
      <c r="O56637" s="223"/>
    </row>
    <row r="56638" spans="15:15" x14ac:dyDescent="0.2">
      <c r="O56638" s="223"/>
    </row>
    <row r="56639" spans="15:15" x14ac:dyDescent="0.2">
      <c r="O56639" s="223"/>
    </row>
    <row r="56640" spans="15:15" x14ac:dyDescent="0.2">
      <c r="O56640" s="223"/>
    </row>
    <row r="56641" spans="15:15" x14ac:dyDescent="0.2">
      <c r="O56641" s="223"/>
    </row>
    <row r="56642" spans="15:15" x14ac:dyDescent="0.2">
      <c r="O56642" s="223"/>
    </row>
    <row r="56643" spans="15:15" x14ac:dyDescent="0.2">
      <c r="O56643" s="223"/>
    </row>
    <row r="56644" spans="15:15" x14ac:dyDescent="0.2">
      <c r="O56644" s="223"/>
    </row>
    <row r="56645" spans="15:15" x14ac:dyDescent="0.2">
      <c r="O56645" s="223"/>
    </row>
    <row r="56646" spans="15:15" x14ac:dyDescent="0.2">
      <c r="O56646" s="223"/>
    </row>
    <row r="56647" spans="15:15" x14ac:dyDescent="0.2">
      <c r="O56647" s="223"/>
    </row>
    <row r="56648" spans="15:15" x14ac:dyDescent="0.2">
      <c r="O56648" s="223"/>
    </row>
    <row r="56649" spans="15:15" x14ac:dyDescent="0.2">
      <c r="O56649" s="223"/>
    </row>
    <row r="56650" spans="15:15" x14ac:dyDescent="0.2">
      <c r="O56650" s="223"/>
    </row>
    <row r="56651" spans="15:15" x14ac:dyDescent="0.2">
      <c r="O56651" s="223"/>
    </row>
    <row r="56652" spans="15:15" x14ac:dyDescent="0.2">
      <c r="O56652" s="223"/>
    </row>
    <row r="56653" spans="15:15" x14ac:dyDescent="0.2">
      <c r="O56653" s="223"/>
    </row>
    <row r="56654" spans="15:15" x14ac:dyDescent="0.2">
      <c r="O56654" s="223"/>
    </row>
    <row r="56655" spans="15:15" x14ac:dyDescent="0.2">
      <c r="O56655" s="223"/>
    </row>
    <row r="56656" spans="15:15" x14ac:dyDescent="0.2">
      <c r="O56656" s="223"/>
    </row>
    <row r="56657" spans="15:15" x14ac:dyDescent="0.2">
      <c r="O56657" s="223"/>
    </row>
    <row r="56658" spans="15:15" x14ac:dyDescent="0.2">
      <c r="O56658" s="223"/>
    </row>
    <row r="56659" spans="15:15" x14ac:dyDescent="0.2">
      <c r="O56659" s="223"/>
    </row>
    <row r="56660" spans="15:15" x14ac:dyDescent="0.2">
      <c r="O56660" s="223"/>
    </row>
    <row r="56661" spans="15:15" x14ac:dyDescent="0.2">
      <c r="O56661" s="223"/>
    </row>
    <row r="56662" spans="15:15" x14ac:dyDescent="0.2">
      <c r="O56662" s="223"/>
    </row>
    <row r="56663" spans="15:15" x14ac:dyDescent="0.2">
      <c r="O56663" s="223"/>
    </row>
    <row r="56664" spans="15:15" x14ac:dyDescent="0.2">
      <c r="O56664" s="223"/>
    </row>
    <row r="56665" spans="15:15" x14ac:dyDescent="0.2">
      <c r="O56665" s="223"/>
    </row>
    <row r="56666" spans="15:15" x14ac:dyDescent="0.2">
      <c r="O56666" s="223"/>
    </row>
    <row r="56667" spans="15:15" x14ac:dyDescent="0.2">
      <c r="O56667" s="223"/>
    </row>
    <row r="56668" spans="15:15" x14ac:dyDescent="0.2">
      <c r="O56668" s="223"/>
    </row>
    <row r="56669" spans="15:15" x14ac:dyDescent="0.2">
      <c r="O56669" s="223"/>
    </row>
    <row r="56670" spans="15:15" x14ac:dyDescent="0.2">
      <c r="O56670" s="223"/>
    </row>
    <row r="56671" spans="15:15" x14ac:dyDescent="0.2">
      <c r="O56671" s="223"/>
    </row>
    <row r="56672" spans="15:15" x14ac:dyDescent="0.2">
      <c r="O56672" s="223"/>
    </row>
    <row r="56673" spans="15:15" x14ac:dyDescent="0.2">
      <c r="O56673" s="223"/>
    </row>
    <row r="56674" spans="15:15" x14ac:dyDescent="0.2">
      <c r="O56674" s="223"/>
    </row>
    <row r="56675" spans="15:15" x14ac:dyDescent="0.2">
      <c r="O56675" s="223"/>
    </row>
    <row r="56676" spans="15:15" x14ac:dyDescent="0.2">
      <c r="O56676" s="223"/>
    </row>
    <row r="56677" spans="15:15" x14ac:dyDescent="0.2">
      <c r="O56677" s="223"/>
    </row>
    <row r="56678" spans="15:15" x14ac:dyDescent="0.2">
      <c r="O56678" s="223"/>
    </row>
    <row r="56679" spans="15:15" x14ac:dyDescent="0.2">
      <c r="O56679" s="223"/>
    </row>
    <row r="56680" spans="15:15" x14ac:dyDescent="0.2">
      <c r="O56680" s="223"/>
    </row>
    <row r="56681" spans="15:15" x14ac:dyDescent="0.2">
      <c r="O56681" s="223"/>
    </row>
    <row r="56682" spans="15:15" x14ac:dyDescent="0.2">
      <c r="O56682" s="223"/>
    </row>
    <row r="56683" spans="15:15" x14ac:dyDescent="0.2">
      <c r="O56683" s="223"/>
    </row>
    <row r="56684" spans="15:15" x14ac:dyDescent="0.2">
      <c r="O56684" s="223"/>
    </row>
    <row r="56685" spans="15:15" x14ac:dyDescent="0.2">
      <c r="O56685" s="223"/>
    </row>
    <row r="56686" spans="15:15" x14ac:dyDescent="0.2">
      <c r="O56686" s="223"/>
    </row>
    <row r="56687" spans="15:15" x14ac:dyDescent="0.2">
      <c r="O56687" s="223"/>
    </row>
    <row r="56688" spans="15:15" x14ac:dyDescent="0.2">
      <c r="O56688" s="223"/>
    </row>
    <row r="56689" spans="15:15" x14ac:dyDescent="0.2">
      <c r="O56689" s="223"/>
    </row>
    <row r="56690" spans="15:15" x14ac:dyDescent="0.2">
      <c r="O56690" s="223"/>
    </row>
    <row r="56691" spans="15:15" x14ac:dyDescent="0.2">
      <c r="O56691" s="223"/>
    </row>
    <row r="56692" spans="15:15" x14ac:dyDescent="0.2">
      <c r="O56692" s="223"/>
    </row>
    <row r="56693" spans="15:15" x14ac:dyDescent="0.2">
      <c r="O56693" s="223"/>
    </row>
    <row r="56694" spans="15:15" x14ac:dyDescent="0.2">
      <c r="O56694" s="223"/>
    </row>
    <row r="56695" spans="15:15" x14ac:dyDescent="0.2">
      <c r="O56695" s="223"/>
    </row>
    <row r="56696" spans="15:15" x14ac:dyDescent="0.2">
      <c r="O56696" s="223"/>
    </row>
    <row r="56697" spans="15:15" x14ac:dyDescent="0.2">
      <c r="O56697" s="223"/>
    </row>
    <row r="56698" spans="15:15" x14ac:dyDescent="0.2">
      <c r="O56698" s="223"/>
    </row>
    <row r="56699" spans="15:15" x14ac:dyDescent="0.2">
      <c r="O56699" s="223"/>
    </row>
    <row r="56700" spans="15:15" x14ac:dyDescent="0.2">
      <c r="O56700" s="223"/>
    </row>
    <row r="56701" spans="15:15" x14ac:dyDescent="0.2">
      <c r="O56701" s="223"/>
    </row>
    <row r="56702" spans="15:15" x14ac:dyDescent="0.2">
      <c r="O56702" s="223"/>
    </row>
    <row r="56703" spans="15:15" x14ac:dyDescent="0.2">
      <c r="O56703" s="223"/>
    </row>
    <row r="56704" spans="15:15" x14ac:dyDescent="0.2">
      <c r="O56704" s="223"/>
    </row>
    <row r="56705" spans="15:15" x14ac:dyDescent="0.2">
      <c r="O56705" s="223"/>
    </row>
    <row r="56706" spans="15:15" x14ac:dyDescent="0.2">
      <c r="O56706" s="223"/>
    </row>
    <row r="56707" spans="15:15" x14ac:dyDescent="0.2">
      <c r="O56707" s="223"/>
    </row>
    <row r="56708" spans="15:15" x14ac:dyDescent="0.2">
      <c r="O56708" s="223"/>
    </row>
    <row r="56709" spans="15:15" x14ac:dyDescent="0.2">
      <c r="O56709" s="223"/>
    </row>
    <row r="56710" spans="15:15" x14ac:dyDescent="0.2">
      <c r="O56710" s="223"/>
    </row>
    <row r="56711" spans="15:15" x14ac:dyDescent="0.2">
      <c r="O56711" s="223"/>
    </row>
    <row r="56712" spans="15:15" x14ac:dyDescent="0.2">
      <c r="O56712" s="223"/>
    </row>
    <row r="56713" spans="15:15" x14ac:dyDescent="0.2">
      <c r="O56713" s="223"/>
    </row>
    <row r="56714" spans="15:15" x14ac:dyDescent="0.2">
      <c r="O56714" s="223"/>
    </row>
    <row r="56715" spans="15:15" x14ac:dyDescent="0.2">
      <c r="O56715" s="223"/>
    </row>
    <row r="56716" spans="15:15" x14ac:dyDescent="0.2">
      <c r="O56716" s="223"/>
    </row>
    <row r="56717" spans="15:15" x14ac:dyDescent="0.2">
      <c r="O56717" s="223"/>
    </row>
    <row r="56718" spans="15:15" x14ac:dyDescent="0.2">
      <c r="O56718" s="223"/>
    </row>
    <row r="56719" spans="15:15" x14ac:dyDescent="0.2">
      <c r="O56719" s="223"/>
    </row>
    <row r="56720" spans="15:15" x14ac:dyDescent="0.2">
      <c r="O56720" s="223"/>
    </row>
    <row r="56721" spans="15:15" x14ac:dyDescent="0.2">
      <c r="O56721" s="223"/>
    </row>
    <row r="56722" spans="15:15" x14ac:dyDescent="0.2">
      <c r="O56722" s="223"/>
    </row>
    <row r="56723" spans="15:15" x14ac:dyDescent="0.2">
      <c r="O56723" s="223"/>
    </row>
    <row r="56724" spans="15:15" x14ac:dyDescent="0.2">
      <c r="O56724" s="223"/>
    </row>
    <row r="56725" spans="15:15" x14ac:dyDescent="0.2">
      <c r="O56725" s="223"/>
    </row>
    <row r="56726" spans="15:15" x14ac:dyDescent="0.2">
      <c r="O56726" s="223"/>
    </row>
    <row r="56727" spans="15:15" x14ac:dyDescent="0.2">
      <c r="O56727" s="223"/>
    </row>
    <row r="56728" spans="15:15" x14ac:dyDescent="0.2">
      <c r="O56728" s="223"/>
    </row>
    <row r="56729" spans="15:15" x14ac:dyDescent="0.2">
      <c r="O56729" s="223"/>
    </row>
    <row r="56730" spans="15:15" x14ac:dyDescent="0.2">
      <c r="O56730" s="223"/>
    </row>
    <row r="56731" spans="15:15" x14ac:dyDescent="0.2">
      <c r="O56731" s="223"/>
    </row>
    <row r="56732" spans="15:15" x14ac:dyDescent="0.2">
      <c r="O56732" s="223"/>
    </row>
    <row r="56733" spans="15:15" x14ac:dyDescent="0.2">
      <c r="O56733" s="223"/>
    </row>
    <row r="56734" spans="15:15" x14ac:dyDescent="0.2">
      <c r="O56734" s="223"/>
    </row>
    <row r="56735" spans="15:15" x14ac:dyDescent="0.2">
      <c r="O56735" s="223"/>
    </row>
    <row r="56736" spans="15:15" x14ac:dyDescent="0.2">
      <c r="O56736" s="223"/>
    </row>
    <row r="56737" spans="15:15" x14ac:dyDescent="0.2">
      <c r="O56737" s="223"/>
    </row>
    <row r="56738" spans="15:15" x14ac:dyDescent="0.2">
      <c r="O56738" s="223"/>
    </row>
    <row r="56739" spans="15:15" x14ac:dyDescent="0.2">
      <c r="O56739" s="223"/>
    </row>
    <row r="56740" spans="15:15" x14ac:dyDescent="0.2">
      <c r="O56740" s="223"/>
    </row>
    <row r="56741" spans="15:15" x14ac:dyDescent="0.2">
      <c r="O56741" s="223"/>
    </row>
    <row r="56742" spans="15:15" x14ac:dyDescent="0.2">
      <c r="O56742" s="223"/>
    </row>
    <row r="56743" spans="15:15" x14ac:dyDescent="0.2">
      <c r="O56743" s="223"/>
    </row>
    <row r="56744" spans="15:15" x14ac:dyDescent="0.2">
      <c r="O56744" s="223"/>
    </row>
    <row r="56745" spans="15:15" x14ac:dyDescent="0.2">
      <c r="O56745" s="223"/>
    </row>
    <row r="56746" spans="15:15" x14ac:dyDescent="0.2">
      <c r="O56746" s="223"/>
    </row>
    <row r="56747" spans="15:15" x14ac:dyDescent="0.2">
      <c r="O56747" s="223"/>
    </row>
    <row r="56748" spans="15:15" x14ac:dyDescent="0.2">
      <c r="O56748" s="223"/>
    </row>
    <row r="56749" spans="15:15" x14ac:dyDescent="0.2">
      <c r="O56749" s="223"/>
    </row>
    <row r="56750" spans="15:15" x14ac:dyDescent="0.2">
      <c r="O56750" s="223"/>
    </row>
    <row r="56751" spans="15:15" x14ac:dyDescent="0.2">
      <c r="O56751" s="223"/>
    </row>
    <row r="56752" spans="15:15" x14ac:dyDescent="0.2">
      <c r="O56752" s="223"/>
    </row>
    <row r="56753" spans="15:15" x14ac:dyDescent="0.2">
      <c r="O56753" s="223"/>
    </row>
    <row r="56754" spans="15:15" x14ac:dyDescent="0.2">
      <c r="O56754" s="223"/>
    </row>
    <row r="56755" spans="15:15" x14ac:dyDescent="0.2">
      <c r="O56755" s="223"/>
    </row>
    <row r="56756" spans="15:15" x14ac:dyDescent="0.2">
      <c r="O56756" s="223"/>
    </row>
    <row r="56757" spans="15:15" x14ac:dyDescent="0.2">
      <c r="O56757" s="223"/>
    </row>
    <row r="56758" spans="15:15" x14ac:dyDescent="0.2">
      <c r="O56758" s="223"/>
    </row>
    <row r="56759" spans="15:15" x14ac:dyDescent="0.2">
      <c r="O56759" s="223"/>
    </row>
    <row r="56760" spans="15:15" x14ac:dyDescent="0.2">
      <c r="O56760" s="223"/>
    </row>
    <row r="56761" spans="15:15" x14ac:dyDescent="0.2">
      <c r="O56761" s="223"/>
    </row>
    <row r="56762" spans="15:15" x14ac:dyDescent="0.2">
      <c r="O56762" s="223"/>
    </row>
    <row r="56763" spans="15:15" x14ac:dyDescent="0.2">
      <c r="O56763" s="223"/>
    </row>
    <row r="56764" spans="15:15" x14ac:dyDescent="0.2">
      <c r="O56764" s="223"/>
    </row>
    <row r="56765" spans="15:15" x14ac:dyDescent="0.2">
      <c r="O56765" s="223"/>
    </row>
    <row r="56766" spans="15:15" x14ac:dyDescent="0.2">
      <c r="O56766" s="223"/>
    </row>
    <row r="56767" spans="15:15" x14ac:dyDescent="0.2">
      <c r="O56767" s="223"/>
    </row>
    <row r="56768" spans="15:15" x14ac:dyDescent="0.2">
      <c r="O56768" s="223"/>
    </row>
    <row r="56769" spans="15:15" x14ac:dyDescent="0.2">
      <c r="O56769" s="223"/>
    </row>
    <row r="56770" spans="15:15" x14ac:dyDescent="0.2">
      <c r="O56770" s="223"/>
    </row>
    <row r="56771" spans="15:15" x14ac:dyDescent="0.2">
      <c r="O56771" s="223"/>
    </row>
    <row r="56772" spans="15:15" x14ac:dyDescent="0.2">
      <c r="O56772" s="223"/>
    </row>
    <row r="56773" spans="15:15" x14ac:dyDescent="0.2">
      <c r="O56773" s="223"/>
    </row>
    <row r="56774" spans="15:15" x14ac:dyDescent="0.2">
      <c r="O56774" s="223"/>
    </row>
    <row r="56775" spans="15:15" x14ac:dyDescent="0.2">
      <c r="O56775" s="223"/>
    </row>
    <row r="56776" spans="15:15" x14ac:dyDescent="0.2">
      <c r="O56776" s="223"/>
    </row>
    <row r="56777" spans="15:15" x14ac:dyDescent="0.2">
      <c r="O56777" s="223"/>
    </row>
    <row r="56778" spans="15:15" x14ac:dyDescent="0.2">
      <c r="O56778" s="223"/>
    </row>
    <row r="56779" spans="15:15" x14ac:dyDescent="0.2">
      <c r="O56779" s="223"/>
    </row>
    <row r="56780" spans="15:15" x14ac:dyDescent="0.2">
      <c r="O56780" s="223"/>
    </row>
    <row r="56781" spans="15:15" x14ac:dyDescent="0.2">
      <c r="O56781" s="223"/>
    </row>
    <row r="56782" spans="15:15" x14ac:dyDescent="0.2">
      <c r="O56782" s="223"/>
    </row>
    <row r="56783" spans="15:15" x14ac:dyDescent="0.2">
      <c r="O56783" s="223"/>
    </row>
    <row r="56784" spans="15:15" x14ac:dyDescent="0.2">
      <c r="O56784" s="223"/>
    </row>
    <row r="56785" spans="15:15" x14ac:dyDescent="0.2">
      <c r="O56785" s="223"/>
    </row>
    <row r="56786" spans="15:15" x14ac:dyDescent="0.2">
      <c r="O56786" s="223"/>
    </row>
    <row r="56787" spans="15:15" x14ac:dyDescent="0.2">
      <c r="O56787" s="223"/>
    </row>
    <row r="56788" spans="15:15" x14ac:dyDescent="0.2">
      <c r="O56788" s="223"/>
    </row>
    <row r="56789" spans="15:15" x14ac:dyDescent="0.2">
      <c r="O56789" s="223"/>
    </row>
    <row r="56790" spans="15:15" x14ac:dyDescent="0.2">
      <c r="O56790" s="223"/>
    </row>
    <row r="56791" spans="15:15" x14ac:dyDescent="0.2">
      <c r="O56791" s="223"/>
    </row>
    <row r="56792" spans="15:15" x14ac:dyDescent="0.2">
      <c r="O56792" s="223"/>
    </row>
    <row r="56793" spans="15:15" x14ac:dyDescent="0.2">
      <c r="O56793" s="223"/>
    </row>
    <row r="56794" spans="15:15" x14ac:dyDescent="0.2">
      <c r="O56794" s="223"/>
    </row>
    <row r="56795" spans="15:15" x14ac:dyDescent="0.2">
      <c r="O56795" s="223"/>
    </row>
    <row r="56796" spans="15:15" x14ac:dyDescent="0.2">
      <c r="O56796" s="223"/>
    </row>
    <row r="56797" spans="15:15" x14ac:dyDescent="0.2">
      <c r="O56797" s="223"/>
    </row>
    <row r="56798" spans="15:15" x14ac:dyDescent="0.2">
      <c r="O56798" s="223"/>
    </row>
    <row r="56799" spans="15:15" x14ac:dyDescent="0.2">
      <c r="O56799" s="223"/>
    </row>
    <row r="56800" spans="15:15" x14ac:dyDescent="0.2">
      <c r="O56800" s="223"/>
    </row>
    <row r="56801" spans="15:15" x14ac:dyDescent="0.2">
      <c r="O56801" s="223"/>
    </row>
    <row r="56802" spans="15:15" x14ac:dyDescent="0.2">
      <c r="O56802" s="223"/>
    </row>
    <row r="56803" spans="15:15" x14ac:dyDescent="0.2">
      <c r="O56803" s="223"/>
    </row>
    <row r="56804" spans="15:15" x14ac:dyDescent="0.2">
      <c r="O56804" s="223"/>
    </row>
    <row r="56805" spans="15:15" x14ac:dyDescent="0.2">
      <c r="O56805" s="223"/>
    </row>
    <row r="56806" spans="15:15" x14ac:dyDescent="0.2">
      <c r="O56806" s="223"/>
    </row>
    <row r="56807" spans="15:15" x14ac:dyDescent="0.2">
      <c r="O56807" s="223"/>
    </row>
    <row r="56808" spans="15:15" x14ac:dyDescent="0.2">
      <c r="O56808" s="223"/>
    </row>
    <row r="56809" spans="15:15" x14ac:dyDescent="0.2">
      <c r="O56809" s="223"/>
    </row>
    <row r="56810" spans="15:15" x14ac:dyDescent="0.2">
      <c r="O56810" s="223"/>
    </row>
    <row r="56811" spans="15:15" x14ac:dyDescent="0.2">
      <c r="O56811" s="223"/>
    </row>
    <row r="56812" spans="15:15" x14ac:dyDescent="0.2">
      <c r="O56812" s="223"/>
    </row>
    <row r="56813" spans="15:15" x14ac:dyDescent="0.2">
      <c r="O56813" s="223"/>
    </row>
    <row r="56814" spans="15:15" x14ac:dyDescent="0.2">
      <c r="O56814" s="223"/>
    </row>
    <row r="56815" spans="15:15" x14ac:dyDescent="0.2">
      <c r="O56815" s="223"/>
    </row>
    <row r="56816" spans="15:15" x14ac:dyDescent="0.2">
      <c r="O56816" s="223"/>
    </row>
    <row r="56817" spans="15:15" x14ac:dyDescent="0.2">
      <c r="O56817" s="223"/>
    </row>
    <row r="56818" spans="15:15" x14ac:dyDescent="0.2">
      <c r="O56818" s="223"/>
    </row>
    <row r="56819" spans="15:15" x14ac:dyDescent="0.2">
      <c r="O56819" s="223"/>
    </row>
    <row r="56820" spans="15:15" x14ac:dyDescent="0.2">
      <c r="O56820" s="223"/>
    </row>
    <row r="56821" spans="15:15" x14ac:dyDescent="0.2">
      <c r="O56821" s="223"/>
    </row>
    <row r="56822" spans="15:15" x14ac:dyDescent="0.2">
      <c r="O56822" s="223"/>
    </row>
    <row r="56823" spans="15:15" x14ac:dyDescent="0.2">
      <c r="O56823" s="223"/>
    </row>
    <row r="56824" spans="15:15" x14ac:dyDescent="0.2">
      <c r="O56824" s="223"/>
    </row>
    <row r="56825" spans="15:15" x14ac:dyDescent="0.2">
      <c r="O56825" s="223"/>
    </row>
    <row r="56826" spans="15:15" x14ac:dyDescent="0.2">
      <c r="O56826" s="223"/>
    </row>
    <row r="56827" spans="15:15" x14ac:dyDescent="0.2">
      <c r="O56827" s="223"/>
    </row>
    <row r="56828" spans="15:15" x14ac:dyDescent="0.2">
      <c r="O56828" s="223"/>
    </row>
    <row r="56829" spans="15:15" x14ac:dyDescent="0.2">
      <c r="O56829" s="223"/>
    </row>
    <row r="56830" spans="15:15" x14ac:dyDescent="0.2">
      <c r="O56830" s="223"/>
    </row>
    <row r="56831" spans="15:15" x14ac:dyDescent="0.2">
      <c r="O56831" s="223"/>
    </row>
    <row r="56832" spans="15:15" x14ac:dyDescent="0.2">
      <c r="O56832" s="223"/>
    </row>
    <row r="56833" spans="15:15" x14ac:dyDescent="0.2">
      <c r="O56833" s="223"/>
    </row>
    <row r="56834" spans="15:15" x14ac:dyDescent="0.2">
      <c r="O56834" s="223"/>
    </row>
    <row r="56835" spans="15:15" x14ac:dyDescent="0.2">
      <c r="O56835" s="223"/>
    </row>
    <row r="56836" spans="15:15" x14ac:dyDescent="0.2">
      <c r="O56836" s="223"/>
    </row>
    <row r="56837" spans="15:15" x14ac:dyDescent="0.2">
      <c r="O56837" s="223"/>
    </row>
    <row r="56838" spans="15:15" x14ac:dyDescent="0.2">
      <c r="O56838" s="223"/>
    </row>
    <row r="56839" spans="15:15" x14ac:dyDescent="0.2">
      <c r="O56839" s="223"/>
    </row>
    <row r="56840" spans="15:15" x14ac:dyDescent="0.2">
      <c r="O56840" s="223"/>
    </row>
    <row r="56841" spans="15:15" x14ac:dyDescent="0.2">
      <c r="O56841" s="223"/>
    </row>
    <row r="56842" spans="15:15" x14ac:dyDescent="0.2">
      <c r="O56842" s="223"/>
    </row>
    <row r="56843" spans="15:15" x14ac:dyDescent="0.2">
      <c r="O56843" s="223"/>
    </row>
    <row r="56844" spans="15:15" x14ac:dyDescent="0.2">
      <c r="O56844" s="223"/>
    </row>
    <row r="56845" spans="15:15" x14ac:dyDescent="0.2">
      <c r="O56845" s="223"/>
    </row>
    <row r="56846" spans="15:15" x14ac:dyDescent="0.2">
      <c r="O56846" s="223"/>
    </row>
    <row r="56847" spans="15:15" x14ac:dyDescent="0.2">
      <c r="O56847" s="223"/>
    </row>
    <row r="56848" spans="15:15" x14ac:dyDescent="0.2">
      <c r="O56848" s="223"/>
    </row>
    <row r="56849" spans="15:15" x14ac:dyDescent="0.2">
      <c r="O56849" s="223"/>
    </row>
    <row r="56850" spans="15:15" x14ac:dyDescent="0.2">
      <c r="O56850" s="223"/>
    </row>
    <row r="56851" spans="15:15" x14ac:dyDescent="0.2">
      <c r="O56851" s="223"/>
    </row>
    <row r="56852" spans="15:15" x14ac:dyDescent="0.2">
      <c r="O56852" s="223"/>
    </row>
    <row r="56853" spans="15:15" x14ac:dyDescent="0.2">
      <c r="O56853" s="223"/>
    </row>
    <row r="56854" spans="15:15" x14ac:dyDescent="0.2">
      <c r="O56854" s="223"/>
    </row>
    <row r="56855" spans="15:15" x14ac:dyDescent="0.2">
      <c r="O56855" s="223"/>
    </row>
    <row r="56856" spans="15:15" x14ac:dyDescent="0.2">
      <c r="O56856" s="223"/>
    </row>
    <row r="56857" spans="15:15" x14ac:dyDescent="0.2">
      <c r="O56857" s="223"/>
    </row>
    <row r="56858" spans="15:15" x14ac:dyDescent="0.2">
      <c r="O56858" s="223"/>
    </row>
    <row r="56859" spans="15:15" x14ac:dyDescent="0.2">
      <c r="O56859" s="223"/>
    </row>
    <row r="56860" spans="15:15" x14ac:dyDescent="0.2">
      <c r="O56860" s="223"/>
    </row>
    <row r="56861" spans="15:15" x14ac:dyDescent="0.2">
      <c r="O56861" s="223"/>
    </row>
    <row r="56862" spans="15:15" x14ac:dyDescent="0.2">
      <c r="O56862" s="223"/>
    </row>
    <row r="56863" spans="15:15" x14ac:dyDescent="0.2">
      <c r="O56863" s="223"/>
    </row>
    <row r="56864" spans="15:15" x14ac:dyDescent="0.2">
      <c r="O56864" s="223"/>
    </row>
    <row r="56865" spans="15:15" x14ac:dyDescent="0.2">
      <c r="O56865" s="223"/>
    </row>
    <row r="56866" spans="15:15" x14ac:dyDescent="0.2">
      <c r="O56866" s="223"/>
    </row>
    <row r="56867" spans="15:15" x14ac:dyDescent="0.2">
      <c r="O56867" s="223"/>
    </row>
    <row r="56868" spans="15:15" x14ac:dyDescent="0.2">
      <c r="O56868" s="223"/>
    </row>
    <row r="56869" spans="15:15" x14ac:dyDescent="0.2">
      <c r="O56869" s="223"/>
    </row>
    <row r="56870" spans="15:15" x14ac:dyDescent="0.2">
      <c r="O56870" s="223"/>
    </row>
    <row r="56871" spans="15:15" x14ac:dyDescent="0.2">
      <c r="O56871" s="223"/>
    </row>
    <row r="56872" spans="15:15" x14ac:dyDescent="0.2">
      <c r="O56872" s="223"/>
    </row>
    <row r="56873" spans="15:15" x14ac:dyDescent="0.2">
      <c r="O56873" s="223"/>
    </row>
    <row r="56874" spans="15:15" x14ac:dyDescent="0.2">
      <c r="O56874" s="223"/>
    </row>
    <row r="56875" spans="15:15" x14ac:dyDescent="0.2">
      <c r="O56875" s="223"/>
    </row>
    <row r="56876" spans="15:15" x14ac:dyDescent="0.2">
      <c r="O56876" s="223"/>
    </row>
    <row r="56877" spans="15:15" x14ac:dyDescent="0.2">
      <c r="O56877" s="223"/>
    </row>
    <row r="56878" spans="15:15" x14ac:dyDescent="0.2">
      <c r="O56878" s="223"/>
    </row>
    <row r="56879" spans="15:15" x14ac:dyDescent="0.2">
      <c r="O56879" s="223"/>
    </row>
    <row r="56880" spans="15:15" x14ac:dyDescent="0.2">
      <c r="O56880" s="223"/>
    </row>
    <row r="56881" spans="15:15" x14ac:dyDescent="0.2">
      <c r="O56881" s="223"/>
    </row>
    <row r="56882" spans="15:15" x14ac:dyDescent="0.2">
      <c r="O56882" s="223"/>
    </row>
    <row r="56883" spans="15:15" x14ac:dyDescent="0.2">
      <c r="O56883" s="223"/>
    </row>
    <row r="56884" spans="15:15" x14ac:dyDescent="0.2">
      <c r="O56884" s="223"/>
    </row>
    <row r="56885" spans="15:15" x14ac:dyDescent="0.2">
      <c r="O56885" s="223"/>
    </row>
    <row r="56886" spans="15:15" x14ac:dyDescent="0.2">
      <c r="O56886" s="223"/>
    </row>
    <row r="56887" spans="15:15" x14ac:dyDescent="0.2">
      <c r="O56887" s="223"/>
    </row>
    <row r="56888" spans="15:15" x14ac:dyDescent="0.2">
      <c r="O56888" s="223"/>
    </row>
    <row r="56889" spans="15:15" x14ac:dyDescent="0.2">
      <c r="O56889" s="223"/>
    </row>
    <row r="56890" spans="15:15" x14ac:dyDescent="0.2">
      <c r="O56890" s="223"/>
    </row>
    <row r="56891" spans="15:15" x14ac:dyDescent="0.2">
      <c r="O56891" s="223"/>
    </row>
    <row r="56892" spans="15:15" x14ac:dyDescent="0.2">
      <c r="O56892" s="223"/>
    </row>
    <row r="56893" spans="15:15" x14ac:dyDescent="0.2">
      <c r="O56893" s="223"/>
    </row>
    <row r="56894" spans="15:15" x14ac:dyDescent="0.2">
      <c r="O56894" s="223"/>
    </row>
    <row r="56895" spans="15:15" x14ac:dyDescent="0.2">
      <c r="O56895" s="223"/>
    </row>
    <row r="56896" spans="15:15" x14ac:dyDescent="0.2">
      <c r="O56896" s="223"/>
    </row>
    <row r="56897" spans="15:15" x14ac:dyDescent="0.2">
      <c r="O56897" s="223"/>
    </row>
    <row r="56898" spans="15:15" x14ac:dyDescent="0.2">
      <c r="O56898" s="223"/>
    </row>
    <row r="56899" spans="15:15" x14ac:dyDescent="0.2">
      <c r="O56899" s="223"/>
    </row>
    <row r="56900" spans="15:15" x14ac:dyDescent="0.2">
      <c r="O56900" s="223"/>
    </row>
    <row r="56901" spans="15:15" x14ac:dyDescent="0.2">
      <c r="O56901" s="223"/>
    </row>
    <row r="56902" spans="15:15" x14ac:dyDescent="0.2">
      <c r="O56902" s="223"/>
    </row>
    <row r="56903" spans="15:15" x14ac:dyDescent="0.2">
      <c r="O56903" s="223"/>
    </row>
    <row r="56904" spans="15:15" x14ac:dyDescent="0.2">
      <c r="O56904" s="223"/>
    </row>
    <row r="56905" spans="15:15" x14ac:dyDescent="0.2">
      <c r="O56905" s="223"/>
    </row>
    <row r="56906" spans="15:15" x14ac:dyDescent="0.2">
      <c r="O56906" s="223"/>
    </row>
    <row r="56907" spans="15:15" x14ac:dyDescent="0.2">
      <c r="O56907" s="223"/>
    </row>
    <row r="56908" spans="15:15" x14ac:dyDescent="0.2">
      <c r="O56908" s="223"/>
    </row>
    <row r="56909" spans="15:15" x14ac:dyDescent="0.2">
      <c r="O56909" s="223"/>
    </row>
    <row r="56910" spans="15:15" x14ac:dyDescent="0.2">
      <c r="O56910" s="223"/>
    </row>
    <row r="56911" spans="15:15" x14ac:dyDescent="0.2">
      <c r="O56911" s="223"/>
    </row>
    <row r="56912" spans="15:15" x14ac:dyDescent="0.2">
      <c r="O56912" s="223"/>
    </row>
    <row r="56913" spans="15:15" x14ac:dyDescent="0.2">
      <c r="O56913" s="223"/>
    </row>
    <row r="56914" spans="15:15" x14ac:dyDescent="0.2">
      <c r="O56914" s="223"/>
    </row>
    <row r="56915" spans="15:15" x14ac:dyDescent="0.2">
      <c r="O56915" s="223"/>
    </row>
    <row r="56916" spans="15:15" x14ac:dyDescent="0.2">
      <c r="O56916" s="223"/>
    </row>
    <row r="56917" spans="15:15" x14ac:dyDescent="0.2">
      <c r="O56917" s="223"/>
    </row>
    <row r="56918" spans="15:15" x14ac:dyDescent="0.2">
      <c r="O56918" s="223"/>
    </row>
    <row r="56919" spans="15:15" x14ac:dyDescent="0.2">
      <c r="O56919" s="223"/>
    </row>
    <row r="56920" spans="15:15" x14ac:dyDescent="0.2">
      <c r="O56920" s="223"/>
    </row>
    <row r="56921" spans="15:15" x14ac:dyDescent="0.2">
      <c r="O56921" s="223"/>
    </row>
    <row r="56922" spans="15:15" x14ac:dyDescent="0.2">
      <c r="O56922" s="223"/>
    </row>
    <row r="56923" spans="15:15" x14ac:dyDescent="0.2">
      <c r="O56923" s="223"/>
    </row>
    <row r="56924" spans="15:15" x14ac:dyDescent="0.2">
      <c r="O56924" s="223"/>
    </row>
    <row r="56925" spans="15:15" x14ac:dyDescent="0.2">
      <c r="O56925" s="223"/>
    </row>
    <row r="56926" spans="15:15" x14ac:dyDescent="0.2">
      <c r="O56926" s="223"/>
    </row>
    <row r="56927" spans="15:15" x14ac:dyDescent="0.2">
      <c r="O56927" s="223"/>
    </row>
    <row r="56928" spans="15:15" x14ac:dyDescent="0.2">
      <c r="O56928" s="223"/>
    </row>
    <row r="56929" spans="15:15" x14ac:dyDescent="0.2">
      <c r="O56929" s="223"/>
    </row>
    <row r="56930" spans="15:15" x14ac:dyDescent="0.2">
      <c r="O56930" s="223"/>
    </row>
    <row r="56931" spans="15:15" x14ac:dyDescent="0.2">
      <c r="O56931" s="223"/>
    </row>
    <row r="56932" spans="15:15" x14ac:dyDescent="0.2">
      <c r="O56932" s="223"/>
    </row>
    <row r="56933" spans="15:15" x14ac:dyDescent="0.2">
      <c r="O56933" s="223"/>
    </row>
    <row r="56934" spans="15:15" x14ac:dyDescent="0.2">
      <c r="O56934" s="223"/>
    </row>
    <row r="56935" spans="15:15" x14ac:dyDescent="0.2">
      <c r="O56935" s="223"/>
    </row>
    <row r="56936" spans="15:15" x14ac:dyDescent="0.2">
      <c r="O56936" s="223"/>
    </row>
    <row r="56937" spans="15:15" x14ac:dyDescent="0.2">
      <c r="O56937" s="223"/>
    </row>
    <row r="56938" spans="15:15" x14ac:dyDescent="0.2">
      <c r="O56938" s="223"/>
    </row>
    <row r="56939" spans="15:15" x14ac:dyDescent="0.2">
      <c r="O56939" s="223"/>
    </row>
    <row r="56940" spans="15:15" x14ac:dyDescent="0.2">
      <c r="O56940" s="223"/>
    </row>
    <row r="56941" spans="15:15" x14ac:dyDescent="0.2">
      <c r="O56941" s="223"/>
    </row>
    <row r="56942" spans="15:15" x14ac:dyDescent="0.2">
      <c r="O56942" s="223"/>
    </row>
    <row r="56943" spans="15:15" x14ac:dyDescent="0.2">
      <c r="O56943" s="223"/>
    </row>
    <row r="56944" spans="15:15" x14ac:dyDescent="0.2">
      <c r="O56944" s="223"/>
    </row>
    <row r="56945" spans="15:15" x14ac:dyDescent="0.2">
      <c r="O56945" s="223"/>
    </row>
    <row r="56946" spans="15:15" x14ac:dyDescent="0.2">
      <c r="O56946" s="223"/>
    </row>
    <row r="56947" spans="15:15" x14ac:dyDescent="0.2">
      <c r="O56947" s="223"/>
    </row>
    <row r="56948" spans="15:15" x14ac:dyDescent="0.2">
      <c r="O56948" s="223"/>
    </row>
    <row r="56949" spans="15:15" x14ac:dyDescent="0.2">
      <c r="O56949" s="223"/>
    </row>
    <row r="56950" spans="15:15" x14ac:dyDescent="0.2">
      <c r="O56950" s="223"/>
    </row>
    <row r="56951" spans="15:15" x14ac:dyDescent="0.2">
      <c r="O56951" s="223"/>
    </row>
    <row r="56952" spans="15:15" x14ac:dyDescent="0.2">
      <c r="O56952" s="223"/>
    </row>
    <row r="56953" spans="15:15" x14ac:dyDescent="0.2">
      <c r="O56953" s="223"/>
    </row>
    <row r="56954" spans="15:15" x14ac:dyDescent="0.2">
      <c r="O56954" s="223"/>
    </row>
    <row r="56955" spans="15:15" x14ac:dyDescent="0.2">
      <c r="O56955" s="223"/>
    </row>
    <row r="56956" spans="15:15" x14ac:dyDescent="0.2">
      <c r="O56956" s="223"/>
    </row>
    <row r="56957" spans="15:15" x14ac:dyDescent="0.2">
      <c r="O56957" s="223"/>
    </row>
    <row r="56958" spans="15:15" x14ac:dyDescent="0.2">
      <c r="O56958" s="223"/>
    </row>
    <row r="56959" spans="15:15" x14ac:dyDescent="0.2">
      <c r="O56959" s="223"/>
    </row>
    <row r="56960" spans="15:15" x14ac:dyDescent="0.2">
      <c r="O56960" s="223"/>
    </row>
    <row r="56961" spans="15:15" x14ac:dyDescent="0.2">
      <c r="O56961" s="223"/>
    </row>
    <row r="56962" spans="15:15" x14ac:dyDescent="0.2">
      <c r="O56962" s="223"/>
    </row>
    <row r="56963" spans="15:15" x14ac:dyDescent="0.2">
      <c r="O56963" s="223"/>
    </row>
    <row r="56964" spans="15:15" x14ac:dyDescent="0.2">
      <c r="O56964" s="223"/>
    </row>
    <row r="56965" spans="15:15" x14ac:dyDescent="0.2">
      <c r="O56965" s="223"/>
    </row>
    <row r="56966" spans="15:15" x14ac:dyDescent="0.2">
      <c r="O56966" s="223"/>
    </row>
    <row r="56967" spans="15:15" x14ac:dyDescent="0.2">
      <c r="O56967" s="223"/>
    </row>
    <row r="56968" spans="15:15" x14ac:dyDescent="0.2">
      <c r="O56968" s="223"/>
    </row>
    <row r="56969" spans="15:15" x14ac:dyDescent="0.2">
      <c r="O56969" s="223"/>
    </row>
    <row r="56970" spans="15:15" x14ac:dyDescent="0.2">
      <c r="O56970" s="223"/>
    </row>
    <row r="56971" spans="15:15" x14ac:dyDescent="0.2">
      <c r="O56971" s="223"/>
    </row>
    <row r="56972" spans="15:15" x14ac:dyDescent="0.2">
      <c r="O56972" s="223"/>
    </row>
    <row r="56973" spans="15:15" x14ac:dyDescent="0.2">
      <c r="O56973" s="223"/>
    </row>
    <row r="56974" spans="15:15" x14ac:dyDescent="0.2">
      <c r="O56974" s="223"/>
    </row>
    <row r="56975" spans="15:15" x14ac:dyDescent="0.2">
      <c r="O56975" s="223"/>
    </row>
    <row r="56976" spans="15:15" x14ac:dyDescent="0.2">
      <c r="O56976" s="223"/>
    </row>
    <row r="56977" spans="15:15" x14ac:dyDescent="0.2">
      <c r="O56977" s="223"/>
    </row>
    <row r="56978" spans="15:15" x14ac:dyDescent="0.2">
      <c r="O56978" s="223"/>
    </row>
    <row r="56979" spans="15:15" x14ac:dyDescent="0.2">
      <c r="O56979" s="223"/>
    </row>
    <row r="56980" spans="15:15" x14ac:dyDescent="0.2">
      <c r="O56980" s="223"/>
    </row>
    <row r="56981" spans="15:15" x14ac:dyDescent="0.2">
      <c r="O56981" s="223"/>
    </row>
    <row r="56982" spans="15:15" x14ac:dyDescent="0.2">
      <c r="O56982" s="223"/>
    </row>
    <row r="56983" spans="15:15" x14ac:dyDescent="0.2">
      <c r="O56983" s="223"/>
    </row>
    <row r="56984" spans="15:15" x14ac:dyDescent="0.2">
      <c r="O56984" s="223"/>
    </row>
    <row r="56985" spans="15:15" x14ac:dyDescent="0.2">
      <c r="O56985" s="223"/>
    </row>
    <row r="56986" spans="15:15" x14ac:dyDescent="0.2">
      <c r="O56986" s="223"/>
    </row>
    <row r="56987" spans="15:15" x14ac:dyDescent="0.2">
      <c r="O56987" s="223"/>
    </row>
    <row r="56988" spans="15:15" x14ac:dyDescent="0.2">
      <c r="O56988" s="223"/>
    </row>
    <row r="56989" spans="15:15" x14ac:dyDescent="0.2">
      <c r="O56989" s="223"/>
    </row>
    <row r="56990" spans="15:15" x14ac:dyDescent="0.2">
      <c r="O56990" s="223"/>
    </row>
    <row r="56991" spans="15:15" x14ac:dyDescent="0.2">
      <c r="O56991" s="223"/>
    </row>
    <row r="56992" spans="15:15" x14ac:dyDescent="0.2">
      <c r="O56992" s="223"/>
    </row>
    <row r="56993" spans="15:15" x14ac:dyDescent="0.2">
      <c r="O56993" s="223"/>
    </row>
    <row r="56994" spans="15:15" x14ac:dyDescent="0.2">
      <c r="O56994" s="223"/>
    </row>
    <row r="56995" spans="15:15" x14ac:dyDescent="0.2">
      <c r="O56995" s="223"/>
    </row>
    <row r="56996" spans="15:15" x14ac:dyDescent="0.2">
      <c r="O56996" s="223"/>
    </row>
    <row r="56997" spans="15:15" x14ac:dyDescent="0.2">
      <c r="O56997" s="223"/>
    </row>
    <row r="56998" spans="15:15" x14ac:dyDescent="0.2">
      <c r="O56998" s="223"/>
    </row>
    <row r="56999" spans="15:15" x14ac:dyDescent="0.2">
      <c r="O56999" s="223"/>
    </row>
    <row r="57000" spans="15:15" x14ac:dyDescent="0.2">
      <c r="O57000" s="223"/>
    </row>
    <row r="57001" spans="15:15" x14ac:dyDescent="0.2">
      <c r="O57001" s="223"/>
    </row>
    <row r="57002" spans="15:15" x14ac:dyDescent="0.2">
      <c r="O57002" s="223"/>
    </row>
    <row r="57003" spans="15:15" x14ac:dyDescent="0.2">
      <c r="O57003" s="223"/>
    </row>
    <row r="57004" spans="15:15" x14ac:dyDescent="0.2">
      <c r="O57004" s="223"/>
    </row>
    <row r="57005" spans="15:15" x14ac:dyDescent="0.2">
      <c r="O57005" s="223"/>
    </row>
    <row r="57006" spans="15:15" x14ac:dyDescent="0.2">
      <c r="O57006" s="223"/>
    </row>
    <row r="57007" spans="15:15" x14ac:dyDescent="0.2">
      <c r="O57007" s="223"/>
    </row>
    <row r="57008" spans="15:15" x14ac:dyDescent="0.2">
      <c r="O57008" s="223"/>
    </row>
    <row r="57009" spans="15:15" x14ac:dyDescent="0.2">
      <c r="O57009" s="223"/>
    </row>
    <row r="57010" spans="15:15" x14ac:dyDescent="0.2">
      <c r="O57010" s="223"/>
    </row>
    <row r="57011" spans="15:15" x14ac:dyDescent="0.2">
      <c r="O57011" s="223"/>
    </row>
    <row r="57012" spans="15:15" x14ac:dyDescent="0.2">
      <c r="O57012" s="223"/>
    </row>
    <row r="57013" spans="15:15" x14ac:dyDescent="0.2">
      <c r="O57013" s="223"/>
    </row>
    <row r="57014" spans="15:15" x14ac:dyDescent="0.2">
      <c r="O57014" s="223"/>
    </row>
    <row r="57015" spans="15:15" x14ac:dyDescent="0.2">
      <c r="O57015" s="223"/>
    </row>
    <row r="57016" spans="15:15" x14ac:dyDescent="0.2">
      <c r="O57016" s="223"/>
    </row>
    <row r="57017" spans="15:15" x14ac:dyDescent="0.2">
      <c r="O57017" s="223"/>
    </row>
    <row r="57018" spans="15:15" x14ac:dyDescent="0.2">
      <c r="O57018" s="223"/>
    </row>
    <row r="57019" spans="15:15" x14ac:dyDescent="0.2">
      <c r="O57019" s="223"/>
    </row>
    <row r="57020" spans="15:15" x14ac:dyDescent="0.2">
      <c r="O57020" s="223"/>
    </row>
    <row r="57021" spans="15:15" x14ac:dyDescent="0.2">
      <c r="O57021" s="223"/>
    </row>
    <row r="57022" spans="15:15" x14ac:dyDescent="0.2">
      <c r="O57022" s="223"/>
    </row>
    <row r="57023" spans="15:15" x14ac:dyDescent="0.2">
      <c r="O57023" s="223"/>
    </row>
    <row r="57024" spans="15:15" x14ac:dyDescent="0.2">
      <c r="O57024" s="223"/>
    </row>
    <row r="57025" spans="15:15" x14ac:dyDescent="0.2">
      <c r="O57025" s="223"/>
    </row>
    <row r="57026" spans="15:15" x14ac:dyDescent="0.2">
      <c r="O57026" s="223"/>
    </row>
    <row r="57027" spans="15:15" x14ac:dyDescent="0.2">
      <c r="O57027" s="223"/>
    </row>
    <row r="57028" spans="15:15" x14ac:dyDescent="0.2">
      <c r="O57028" s="223"/>
    </row>
    <row r="57029" spans="15:15" x14ac:dyDescent="0.2">
      <c r="O57029" s="223"/>
    </row>
    <row r="57030" spans="15:15" x14ac:dyDescent="0.2">
      <c r="O57030" s="223"/>
    </row>
    <row r="57031" spans="15:15" x14ac:dyDescent="0.2">
      <c r="O57031" s="223"/>
    </row>
    <row r="57032" spans="15:15" x14ac:dyDescent="0.2">
      <c r="O57032" s="223"/>
    </row>
    <row r="57033" spans="15:15" x14ac:dyDescent="0.2">
      <c r="O57033" s="223"/>
    </row>
    <row r="57034" spans="15:15" x14ac:dyDescent="0.2">
      <c r="O57034" s="223"/>
    </row>
    <row r="57035" spans="15:15" x14ac:dyDescent="0.2">
      <c r="O57035" s="223"/>
    </row>
    <row r="57036" spans="15:15" x14ac:dyDescent="0.2">
      <c r="O57036" s="223"/>
    </row>
    <row r="57037" spans="15:15" x14ac:dyDescent="0.2">
      <c r="O57037" s="223"/>
    </row>
    <row r="57038" spans="15:15" x14ac:dyDescent="0.2">
      <c r="O57038" s="223"/>
    </row>
    <row r="57039" spans="15:15" x14ac:dyDescent="0.2">
      <c r="O57039" s="223"/>
    </row>
    <row r="57040" spans="15:15" x14ac:dyDescent="0.2">
      <c r="O57040" s="223"/>
    </row>
    <row r="57041" spans="15:15" x14ac:dyDescent="0.2">
      <c r="O57041" s="223"/>
    </row>
    <row r="57042" spans="15:15" x14ac:dyDescent="0.2">
      <c r="O57042" s="223"/>
    </row>
    <row r="57043" spans="15:15" x14ac:dyDescent="0.2">
      <c r="O57043" s="223"/>
    </row>
    <row r="57044" spans="15:15" x14ac:dyDescent="0.2">
      <c r="O57044" s="223"/>
    </row>
    <row r="57045" spans="15:15" x14ac:dyDescent="0.2">
      <c r="O57045" s="223"/>
    </row>
    <row r="57046" spans="15:15" x14ac:dyDescent="0.2">
      <c r="O57046" s="223"/>
    </row>
    <row r="57047" spans="15:15" x14ac:dyDescent="0.2">
      <c r="O57047" s="223"/>
    </row>
    <row r="57048" spans="15:15" x14ac:dyDescent="0.2">
      <c r="O57048" s="223"/>
    </row>
    <row r="57049" spans="15:15" x14ac:dyDescent="0.2">
      <c r="O57049" s="223"/>
    </row>
    <row r="57050" spans="15:15" x14ac:dyDescent="0.2">
      <c r="O57050" s="223"/>
    </row>
    <row r="57051" spans="15:15" x14ac:dyDescent="0.2">
      <c r="O57051" s="223"/>
    </row>
    <row r="57052" spans="15:15" x14ac:dyDescent="0.2">
      <c r="O57052" s="223"/>
    </row>
    <row r="57053" spans="15:15" x14ac:dyDescent="0.2">
      <c r="O57053" s="223"/>
    </row>
    <row r="57054" spans="15:15" x14ac:dyDescent="0.2">
      <c r="O57054" s="223"/>
    </row>
    <row r="57055" spans="15:15" x14ac:dyDescent="0.2">
      <c r="O57055" s="223"/>
    </row>
    <row r="57056" spans="15:15" x14ac:dyDescent="0.2">
      <c r="O57056" s="223"/>
    </row>
    <row r="57057" spans="15:15" x14ac:dyDescent="0.2">
      <c r="O57057" s="223"/>
    </row>
    <row r="57058" spans="15:15" x14ac:dyDescent="0.2">
      <c r="O57058" s="223"/>
    </row>
    <row r="57059" spans="15:15" x14ac:dyDescent="0.2">
      <c r="O57059" s="223"/>
    </row>
    <row r="57060" spans="15:15" x14ac:dyDescent="0.2">
      <c r="O57060" s="223"/>
    </row>
    <row r="57061" spans="15:15" x14ac:dyDescent="0.2">
      <c r="O57061" s="223"/>
    </row>
    <row r="57062" spans="15:15" x14ac:dyDescent="0.2">
      <c r="O57062" s="223"/>
    </row>
    <row r="57063" spans="15:15" x14ac:dyDescent="0.2">
      <c r="O57063" s="223"/>
    </row>
    <row r="57064" spans="15:15" x14ac:dyDescent="0.2">
      <c r="O57064" s="223"/>
    </row>
    <row r="57065" spans="15:15" x14ac:dyDescent="0.2">
      <c r="O57065" s="223"/>
    </row>
    <row r="57066" spans="15:15" x14ac:dyDescent="0.2">
      <c r="O57066" s="223"/>
    </row>
    <row r="57067" spans="15:15" x14ac:dyDescent="0.2">
      <c r="O57067" s="223"/>
    </row>
    <row r="57068" spans="15:15" x14ac:dyDescent="0.2">
      <c r="O57068" s="223"/>
    </row>
    <row r="57069" spans="15:15" x14ac:dyDescent="0.2">
      <c r="O57069" s="223"/>
    </row>
    <row r="57070" spans="15:15" x14ac:dyDescent="0.2">
      <c r="O57070" s="223"/>
    </row>
    <row r="57071" spans="15:15" x14ac:dyDescent="0.2">
      <c r="O57071" s="223"/>
    </row>
    <row r="57072" spans="15:15" x14ac:dyDescent="0.2">
      <c r="O57072" s="223"/>
    </row>
    <row r="57073" spans="15:15" x14ac:dyDescent="0.2">
      <c r="O57073" s="223"/>
    </row>
    <row r="57074" spans="15:15" x14ac:dyDescent="0.2">
      <c r="O57074" s="223"/>
    </row>
    <row r="57075" spans="15:15" x14ac:dyDescent="0.2">
      <c r="O57075" s="223"/>
    </row>
    <row r="57076" spans="15:15" x14ac:dyDescent="0.2">
      <c r="O57076" s="223"/>
    </row>
    <row r="57077" spans="15:15" x14ac:dyDescent="0.2">
      <c r="O57077" s="223"/>
    </row>
    <row r="57078" spans="15:15" x14ac:dyDescent="0.2">
      <c r="O57078" s="223"/>
    </row>
    <row r="57079" spans="15:15" x14ac:dyDescent="0.2">
      <c r="O57079" s="223"/>
    </row>
    <row r="57080" spans="15:15" x14ac:dyDescent="0.2">
      <c r="O57080" s="223"/>
    </row>
    <row r="57081" spans="15:15" x14ac:dyDescent="0.2">
      <c r="O57081" s="223"/>
    </row>
    <row r="57082" spans="15:15" x14ac:dyDescent="0.2">
      <c r="O57082" s="223"/>
    </row>
    <row r="57083" spans="15:15" x14ac:dyDescent="0.2">
      <c r="O57083" s="223"/>
    </row>
    <row r="57084" spans="15:15" x14ac:dyDescent="0.2">
      <c r="O57084" s="223"/>
    </row>
    <row r="57085" spans="15:15" x14ac:dyDescent="0.2">
      <c r="O57085" s="223"/>
    </row>
    <row r="57086" spans="15:15" x14ac:dyDescent="0.2">
      <c r="O57086" s="223"/>
    </row>
    <row r="57087" spans="15:15" x14ac:dyDescent="0.2">
      <c r="O57087" s="223"/>
    </row>
    <row r="57088" spans="15:15" x14ac:dyDescent="0.2">
      <c r="O57088" s="223"/>
    </row>
    <row r="57089" spans="15:15" x14ac:dyDescent="0.2">
      <c r="O57089" s="223"/>
    </row>
    <row r="57090" spans="15:15" x14ac:dyDescent="0.2">
      <c r="O57090" s="223"/>
    </row>
    <row r="57091" spans="15:15" x14ac:dyDescent="0.2">
      <c r="O57091" s="223"/>
    </row>
    <row r="57092" spans="15:15" x14ac:dyDescent="0.2">
      <c r="O57092" s="223"/>
    </row>
    <row r="57093" spans="15:15" x14ac:dyDescent="0.2">
      <c r="O57093" s="223"/>
    </row>
    <row r="57094" spans="15:15" x14ac:dyDescent="0.2">
      <c r="O57094" s="223"/>
    </row>
    <row r="57095" spans="15:15" x14ac:dyDescent="0.2">
      <c r="O57095" s="223"/>
    </row>
    <row r="57096" spans="15:15" x14ac:dyDescent="0.2">
      <c r="O57096" s="223"/>
    </row>
    <row r="57097" spans="15:15" x14ac:dyDescent="0.2">
      <c r="O57097" s="223"/>
    </row>
    <row r="57098" spans="15:15" x14ac:dyDescent="0.2">
      <c r="O57098" s="223"/>
    </row>
    <row r="57099" spans="15:15" x14ac:dyDescent="0.2">
      <c r="O57099" s="223"/>
    </row>
    <row r="57100" spans="15:15" x14ac:dyDescent="0.2">
      <c r="O57100" s="223"/>
    </row>
    <row r="57101" spans="15:15" x14ac:dyDescent="0.2">
      <c r="O57101" s="223"/>
    </row>
    <row r="57102" spans="15:15" x14ac:dyDescent="0.2">
      <c r="O57102" s="223"/>
    </row>
    <row r="57103" spans="15:15" x14ac:dyDescent="0.2">
      <c r="O57103" s="223"/>
    </row>
    <row r="57104" spans="15:15" x14ac:dyDescent="0.2">
      <c r="O57104" s="223"/>
    </row>
    <row r="57105" spans="15:15" x14ac:dyDescent="0.2">
      <c r="O57105" s="223"/>
    </row>
    <row r="57106" spans="15:15" x14ac:dyDescent="0.2">
      <c r="O57106" s="223"/>
    </row>
    <row r="57107" spans="15:15" x14ac:dyDescent="0.2">
      <c r="O57107" s="223"/>
    </row>
    <row r="57108" spans="15:15" x14ac:dyDescent="0.2">
      <c r="O57108" s="223"/>
    </row>
    <row r="57109" spans="15:15" x14ac:dyDescent="0.2">
      <c r="O57109" s="223"/>
    </row>
    <row r="57110" spans="15:15" x14ac:dyDescent="0.2">
      <c r="O57110" s="223"/>
    </row>
    <row r="57111" spans="15:15" x14ac:dyDescent="0.2">
      <c r="O57111" s="223"/>
    </row>
    <row r="57112" spans="15:15" x14ac:dyDescent="0.2">
      <c r="O57112" s="223"/>
    </row>
    <row r="57113" spans="15:15" x14ac:dyDescent="0.2">
      <c r="O57113" s="223"/>
    </row>
    <row r="57114" spans="15:15" x14ac:dyDescent="0.2">
      <c r="O57114" s="223"/>
    </row>
    <row r="57115" spans="15:15" x14ac:dyDescent="0.2">
      <c r="O57115" s="223"/>
    </row>
    <row r="57116" spans="15:15" x14ac:dyDescent="0.2">
      <c r="O57116" s="223"/>
    </row>
    <row r="57117" spans="15:15" x14ac:dyDescent="0.2">
      <c r="O57117" s="223"/>
    </row>
    <row r="57118" spans="15:15" x14ac:dyDescent="0.2">
      <c r="O57118" s="223"/>
    </row>
    <row r="57119" spans="15:15" x14ac:dyDescent="0.2">
      <c r="O57119" s="223"/>
    </row>
    <row r="57120" spans="15:15" x14ac:dyDescent="0.2">
      <c r="O57120" s="223"/>
    </row>
    <row r="57121" spans="15:15" x14ac:dyDescent="0.2">
      <c r="O57121" s="223"/>
    </row>
    <row r="57122" spans="15:15" x14ac:dyDescent="0.2">
      <c r="O57122" s="223"/>
    </row>
    <row r="57123" spans="15:15" x14ac:dyDescent="0.2">
      <c r="O57123" s="223"/>
    </row>
    <row r="57124" spans="15:15" x14ac:dyDescent="0.2">
      <c r="O57124" s="223"/>
    </row>
    <row r="57125" spans="15:15" x14ac:dyDescent="0.2">
      <c r="O57125" s="223"/>
    </row>
    <row r="57126" spans="15:15" x14ac:dyDescent="0.2">
      <c r="O57126" s="223"/>
    </row>
    <row r="57127" spans="15:15" x14ac:dyDescent="0.2">
      <c r="O57127" s="223"/>
    </row>
    <row r="57128" spans="15:15" x14ac:dyDescent="0.2">
      <c r="O57128" s="223"/>
    </row>
    <row r="57129" spans="15:15" x14ac:dyDescent="0.2">
      <c r="O57129" s="223"/>
    </row>
    <row r="57130" spans="15:15" x14ac:dyDescent="0.2">
      <c r="O57130" s="223"/>
    </row>
    <row r="57131" spans="15:15" x14ac:dyDescent="0.2">
      <c r="O57131" s="223"/>
    </row>
    <row r="57132" spans="15:15" x14ac:dyDescent="0.2">
      <c r="O57132" s="223"/>
    </row>
    <row r="57133" spans="15:15" x14ac:dyDescent="0.2">
      <c r="O57133" s="223"/>
    </row>
    <row r="57134" spans="15:15" x14ac:dyDescent="0.2">
      <c r="O57134" s="223"/>
    </row>
    <row r="57135" spans="15:15" x14ac:dyDescent="0.2">
      <c r="O57135" s="223"/>
    </row>
    <row r="57136" spans="15:15" x14ac:dyDescent="0.2">
      <c r="O57136" s="223"/>
    </row>
    <row r="57137" spans="15:15" x14ac:dyDescent="0.2">
      <c r="O57137" s="223"/>
    </row>
    <row r="57138" spans="15:15" x14ac:dyDescent="0.2">
      <c r="O57138" s="223"/>
    </row>
    <row r="57139" spans="15:15" x14ac:dyDescent="0.2">
      <c r="O57139" s="223"/>
    </row>
    <row r="57140" spans="15:15" x14ac:dyDescent="0.2">
      <c r="O57140" s="223"/>
    </row>
    <row r="57141" spans="15:15" x14ac:dyDescent="0.2">
      <c r="O57141" s="223"/>
    </row>
    <row r="57142" spans="15:15" x14ac:dyDescent="0.2">
      <c r="O57142" s="223"/>
    </row>
    <row r="57143" spans="15:15" x14ac:dyDescent="0.2">
      <c r="O57143" s="223"/>
    </row>
    <row r="57144" spans="15:15" x14ac:dyDescent="0.2">
      <c r="O57144" s="223"/>
    </row>
    <row r="57145" spans="15:15" x14ac:dyDescent="0.2">
      <c r="O57145" s="223"/>
    </row>
    <row r="57146" spans="15:15" x14ac:dyDescent="0.2">
      <c r="O57146" s="223"/>
    </row>
    <row r="57147" spans="15:15" x14ac:dyDescent="0.2">
      <c r="O57147" s="223"/>
    </row>
    <row r="57148" spans="15:15" x14ac:dyDescent="0.2">
      <c r="O57148" s="223"/>
    </row>
    <row r="57149" spans="15:15" x14ac:dyDescent="0.2">
      <c r="O57149" s="223"/>
    </row>
    <row r="57150" spans="15:15" x14ac:dyDescent="0.2">
      <c r="O57150" s="223"/>
    </row>
    <row r="57151" spans="15:15" x14ac:dyDescent="0.2">
      <c r="O57151" s="223"/>
    </row>
    <row r="57152" spans="15:15" x14ac:dyDescent="0.2">
      <c r="O57152" s="223"/>
    </row>
    <row r="57153" spans="15:15" x14ac:dyDescent="0.2">
      <c r="O57153" s="223"/>
    </row>
    <row r="57154" spans="15:15" x14ac:dyDescent="0.2">
      <c r="O57154" s="223"/>
    </row>
    <row r="57155" spans="15:15" x14ac:dyDescent="0.2">
      <c r="O57155" s="223"/>
    </row>
    <row r="57156" spans="15:15" x14ac:dyDescent="0.2">
      <c r="O57156" s="223"/>
    </row>
    <row r="57157" spans="15:15" x14ac:dyDescent="0.2">
      <c r="O57157" s="223"/>
    </row>
    <row r="57158" spans="15:15" x14ac:dyDescent="0.2">
      <c r="O57158" s="223"/>
    </row>
    <row r="57159" spans="15:15" x14ac:dyDescent="0.2">
      <c r="O57159" s="223"/>
    </row>
    <row r="57160" spans="15:15" x14ac:dyDescent="0.2">
      <c r="O57160" s="223"/>
    </row>
    <row r="57161" spans="15:15" x14ac:dyDescent="0.2">
      <c r="O57161" s="223"/>
    </row>
    <row r="57162" spans="15:15" x14ac:dyDescent="0.2">
      <c r="O57162" s="223"/>
    </row>
    <row r="57163" spans="15:15" x14ac:dyDescent="0.2">
      <c r="O57163" s="223"/>
    </row>
    <row r="57164" spans="15:15" x14ac:dyDescent="0.2">
      <c r="O57164" s="223"/>
    </row>
    <row r="57165" spans="15:15" x14ac:dyDescent="0.2">
      <c r="O57165" s="223"/>
    </row>
    <row r="57166" spans="15:15" x14ac:dyDescent="0.2">
      <c r="O57166" s="223"/>
    </row>
    <row r="57167" spans="15:15" x14ac:dyDescent="0.2">
      <c r="O57167" s="223"/>
    </row>
    <row r="57168" spans="15:15" x14ac:dyDescent="0.2">
      <c r="O57168" s="223"/>
    </row>
    <row r="57169" spans="15:15" x14ac:dyDescent="0.2">
      <c r="O57169" s="223"/>
    </row>
    <row r="57170" spans="15:15" x14ac:dyDescent="0.2">
      <c r="O57170" s="223"/>
    </row>
    <row r="57171" spans="15:15" x14ac:dyDescent="0.2">
      <c r="O57171" s="223"/>
    </row>
    <row r="57172" spans="15:15" x14ac:dyDescent="0.2">
      <c r="O57172" s="223"/>
    </row>
    <row r="57173" spans="15:15" x14ac:dyDescent="0.2">
      <c r="O57173" s="223"/>
    </row>
    <row r="57174" spans="15:15" x14ac:dyDescent="0.2">
      <c r="O57174" s="223"/>
    </row>
    <row r="57175" spans="15:15" x14ac:dyDescent="0.2">
      <c r="O57175" s="223"/>
    </row>
    <row r="57176" spans="15:15" x14ac:dyDescent="0.2">
      <c r="O57176" s="223"/>
    </row>
    <row r="57177" spans="15:15" x14ac:dyDescent="0.2">
      <c r="O57177" s="223"/>
    </row>
    <row r="57178" spans="15:15" x14ac:dyDescent="0.2">
      <c r="O57178" s="223"/>
    </row>
    <row r="57179" spans="15:15" x14ac:dyDescent="0.2">
      <c r="O57179" s="223"/>
    </row>
    <row r="57180" spans="15:15" x14ac:dyDescent="0.2">
      <c r="O57180" s="223"/>
    </row>
    <row r="57181" spans="15:15" x14ac:dyDescent="0.2">
      <c r="O57181" s="223"/>
    </row>
    <row r="57182" spans="15:15" x14ac:dyDescent="0.2">
      <c r="O57182" s="223"/>
    </row>
    <row r="57183" spans="15:15" x14ac:dyDescent="0.2">
      <c r="O57183" s="223"/>
    </row>
    <row r="57184" spans="15:15" x14ac:dyDescent="0.2">
      <c r="O57184" s="223"/>
    </row>
    <row r="57185" spans="15:15" x14ac:dyDescent="0.2">
      <c r="O57185" s="223"/>
    </row>
    <row r="57186" spans="15:15" x14ac:dyDescent="0.2">
      <c r="O57186" s="223"/>
    </row>
    <row r="57187" spans="15:15" x14ac:dyDescent="0.2">
      <c r="O57187" s="223"/>
    </row>
    <row r="57188" spans="15:15" x14ac:dyDescent="0.2">
      <c r="O57188" s="223"/>
    </row>
    <row r="57189" spans="15:15" x14ac:dyDescent="0.2">
      <c r="O57189" s="223"/>
    </row>
    <row r="57190" spans="15:15" x14ac:dyDescent="0.2">
      <c r="O57190" s="223"/>
    </row>
    <row r="57191" spans="15:15" x14ac:dyDescent="0.2">
      <c r="O57191" s="223"/>
    </row>
    <row r="57192" spans="15:15" x14ac:dyDescent="0.2">
      <c r="O57192" s="223"/>
    </row>
    <row r="57193" spans="15:15" x14ac:dyDescent="0.2">
      <c r="O57193" s="223"/>
    </row>
    <row r="57194" spans="15:15" x14ac:dyDescent="0.2">
      <c r="O57194" s="223"/>
    </row>
    <row r="57195" spans="15:15" x14ac:dyDescent="0.2">
      <c r="O57195" s="223"/>
    </row>
    <row r="57196" spans="15:15" x14ac:dyDescent="0.2">
      <c r="O57196" s="223"/>
    </row>
    <row r="57197" spans="15:15" x14ac:dyDescent="0.2">
      <c r="O57197" s="223"/>
    </row>
    <row r="57198" spans="15:15" x14ac:dyDescent="0.2">
      <c r="O57198" s="223"/>
    </row>
    <row r="57199" spans="15:15" x14ac:dyDescent="0.2">
      <c r="O57199" s="223"/>
    </row>
    <row r="57200" spans="15:15" x14ac:dyDescent="0.2">
      <c r="O57200" s="223"/>
    </row>
    <row r="57201" spans="15:15" x14ac:dyDescent="0.2">
      <c r="O57201" s="223"/>
    </row>
    <row r="57202" spans="15:15" x14ac:dyDescent="0.2">
      <c r="O57202" s="223"/>
    </row>
    <row r="57203" spans="15:15" x14ac:dyDescent="0.2">
      <c r="O57203" s="223"/>
    </row>
    <row r="57204" spans="15:15" x14ac:dyDescent="0.2">
      <c r="O57204" s="223"/>
    </row>
    <row r="57205" spans="15:15" x14ac:dyDescent="0.2">
      <c r="O57205" s="223"/>
    </row>
    <row r="57206" spans="15:15" x14ac:dyDescent="0.2">
      <c r="O57206" s="223"/>
    </row>
    <row r="57207" spans="15:15" x14ac:dyDescent="0.2">
      <c r="O57207" s="223"/>
    </row>
    <row r="57208" spans="15:15" x14ac:dyDescent="0.2">
      <c r="O57208" s="223"/>
    </row>
    <row r="57209" spans="15:15" x14ac:dyDescent="0.2">
      <c r="O57209" s="223"/>
    </row>
    <row r="57210" spans="15:15" x14ac:dyDescent="0.2">
      <c r="O57210" s="223"/>
    </row>
    <row r="57211" spans="15:15" x14ac:dyDescent="0.2">
      <c r="O57211" s="223"/>
    </row>
    <row r="57212" spans="15:15" x14ac:dyDescent="0.2">
      <c r="O57212" s="223"/>
    </row>
    <row r="57213" spans="15:15" x14ac:dyDescent="0.2">
      <c r="O57213" s="223"/>
    </row>
    <row r="57214" spans="15:15" x14ac:dyDescent="0.2">
      <c r="O57214" s="223"/>
    </row>
    <row r="57215" spans="15:15" x14ac:dyDescent="0.2">
      <c r="O57215" s="223"/>
    </row>
    <row r="57216" spans="15:15" x14ac:dyDescent="0.2">
      <c r="O57216" s="223"/>
    </row>
    <row r="57217" spans="15:15" x14ac:dyDescent="0.2">
      <c r="O57217" s="223"/>
    </row>
    <row r="57218" spans="15:15" x14ac:dyDescent="0.2">
      <c r="O57218" s="223"/>
    </row>
    <row r="57219" spans="15:15" x14ac:dyDescent="0.2">
      <c r="O57219" s="223"/>
    </row>
    <row r="57220" spans="15:15" x14ac:dyDescent="0.2">
      <c r="O57220" s="223"/>
    </row>
    <row r="57221" spans="15:15" x14ac:dyDescent="0.2">
      <c r="O57221" s="223"/>
    </row>
    <row r="57222" spans="15:15" x14ac:dyDescent="0.2">
      <c r="O57222" s="223"/>
    </row>
    <row r="57223" spans="15:15" x14ac:dyDescent="0.2">
      <c r="O57223" s="223"/>
    </row>
    <row r="57224" spans="15:15" x14ac:dyDescent="0.2">
      <c r="O57224" s="223"/>
    </row>
    <row r="57225" spans="15:15" x14ac:dyDescent="0.2">
      <c r="O57225" s="223"/>
    </row>
    <row r="57226" spans="15:15" x14ac:dyDescent="0.2">
      <c r="O57226" s="223"/>
    </row>
    <row r="57227" spans="15:15" x14ac:dyDescent="0.2">
      <c r="O57227" s="223"/>
    </row>
    <row r="57228" spans="15:15" x14ac:dyDescent="0.2">
      <c r="O57228" s="223"/>
    </row>
    <row r="57229" spans="15:15" x14ac:dyDescent="0.2">
      <c r="O57229" s="223"/>
    </row>
    <row r="57230" spans="15:15" x14ac:dyDescent="0.2">
      <c r="O57230" s="223"/>
    </row>
    <row r="57231" spans="15:15" x14ac:dyDescent="0.2">
      <c r="O57231" s="223"/>
    </row>
    <row r="57232" spans="15:15" x14ac:dyDescent="0.2">
      <c r="O57232" s="223"/>
    </row>
    <row r="57233" spans="15:15" x14ac:dyDescent="0.2">
      <c r="O57233" s="223"/>
    </row>
    <row r="57234" spans="15:15" x14ac:dyDescent="0.2">
      <c r="O57234" s="223"/>
    </row>
    <row r="57235" spans="15:15" x14ac:dyDescent="0.2">
      <c r="O57235" s="223"/>
    </row>
    <row r="57236" spans="15:15" x14ac:dyDescent="0.2">
      <c r="O57236" s="223"/>
    </row>
    <row r="57237" spans="15:15" x14ac:dyDescent="0.2">
      <c r="O57237" s="223"/>
    </row>
    <row r="57238" spans="15:15" x14ac:dyDescent="0.2">
      <c r="O57238" s="223"/>
    </row>
    <row r="57239" spans="15:15" x14ac:dyDescent="0.2">
      <c r="O57239" s="223"/>
    </row>
    <row r="57240" spans="15:15" x14ac:dyDescent="0.2">
      <c r="O57240" s="223"/>
    </row>
    <row r="57241" spans="15:15" x14ac:dyDescent="0.2">
      <c r="O57241" s="223"/>
    </row>
    <row r="57242" spans="15:15" x14ac:dyDescent="0.2">
      <c r="O57242" s="223"/>
    </row>
    <row r="57243" spans="15:15" x14ac:dyDescent="0.2">
      <c r="O57243" s="223"/>
    </row>
    <row r="57244" spans="15:15" x14ac:dyDescent="0.2">
      <c r="O57244" s="223"/>
    </row>
    <row r="57245" spans="15:15" x14ac:dyDescent="0.2">
      <c r="O57245" s="223"/>
    </row>
    <row r="57246" spans="15:15" x14ac:dyDescent="0.2">
      <c r="O57246" s="223"/>
    </row>
    <row r="57247" spans="15:15" x14ac:dyDescent="0.2">
      <c r="O57247" s="223"/>
    </row>
    <row r="57248" spans="15:15" x14ac:dyDescent="0.2">
      <c r="O57248" s="223"/>
    </row>
    <row r="57249" spans="15:15" x14ac:dyDescent="0.2">
      <c r="O57249" s="223"/>
    </row>
    <row r="57250" spans="15:15" x14ac:dyDescent="0.2">
      <c r="O57250" s="223"/>
    </row>
    <row r="57251" spans="15:15" x14ac:dyDescent="0.2">
      <c r="O57251" s="223"/>
    </row>
    <row r="57252" spans="15:15" x14ac:dyDescent="0.2">
      <c r="O57252" s="223"/>
    </row>
    <row r="57253" spans="15:15" x14ac:dyDescent="0.2">
      <c r="O57253" s="223"/>
    </row>
    <row r="57254" spans="15:15" x14ac:dyDescent="0.2">
      <c r="O57254" s="223"/>
    </row>
    <row r="57255" spans="15:15" x14ac:dyDescent="0.2">
      <c r="O57255" s="223"/>
    </row>
    <row r="57256" spans="15:15" x14ac:dyDescent="0.2">
      <c r="O57256" s="223"/>
    </row>
    <row r="57257" spans="15:15" x14ac:dyDescent="0.2">
      <c r="O57257" s="223"/>
    </row>
    <row r="57258" spans="15:15" x14ac:dyDescent="0.2">
      <c r="O57258" s="223"/>
    </row>
    <row r="57259" spans="15:15" x14ac:dyDescent="0.2">
      <c r="O57259" s="223"/>
    </row>
    <row r="57260" spans="15:15" x14ac:dyDescent="0.2">
      <c r="O57260" s="223"/>
    </row>
    <row r="57261" spans="15:15" x14ac:dyDescent="0.2">
      <c r="O57261" s="223"/>
    </row>
    <row r="57262" spans="15:15" x14ac:dyDescent="0.2">
      <c r="O57262" s="223"/>
    </row>
    <row r="57263" spans="15:15" x14ac:dyDescent="0.2">
      <c r="O57263" s="223"/>
    </row>
    <row r="57264" spans="15:15" x14ac:dyDescent="0.2">
      <c r="O57264" s="223"/>
    </row>
    <row r="57265" spans="15:15" x14ac:dyDescent="0.2">
      <c r="O57265" s="223"/>
    </row>
    <row r="57266" spans="15:15" x14ac:dyDescent="0.2">
      <c r="O57266" s="223"/>
    </row>
    <row r="57267" spans="15:15" x14ac:dyDescent="0.2">
      <c r="O57267" s="223"/>
    </row>
    <row r="57268" spans="15:15" x14ac:dyDescent="0.2">
      <c r="O57268" s="223"/>
    </row>
    <row r="57269" spans="15:15" x14ac:dyDescent="0.2">
      <c r="O57269" s="223"/>
    </row>
    <row r="57270" spans="15:15" x14ac:dyDescent="0.2">
      <c r="O57270" s="223"/>
    </row>
    <row r="57271" spans="15:15" x14ac:dyDescent="0.2">
      <c r="O57271" s="223"/>
    </row>
    <row r="57272" spans="15:15" x14ac:dyDescent="0.2">
      <c r="O57272" s="223"/>
    </row>
    <row r="57273" spans="15:15" x14ac:dyDescent="0.2">
      <c r="O57273" s="223"/>
    </row>
    <row r="57274" spans="15:15" x14ac:dyDescent="0.2">
      <c r="O57274" s="223"/>
    </row>
    <row r="57275" spans="15:15" x14ac:dyDescent="0.2">
      <c r="O57275" s="223"/>
    </row>
    <row r="57276" spans="15:15" x14ac:dyDescent="0.2">
      <c r="O57276" s="223"/>
    </row>
    <row r="57277" spans="15:15" x14ac:dyDescent="0.2">
      <c r="O57277" s="223"/>
    </row>
    <row r="57278" spans="15:15" x14ac:dyDescent="0.2">
      <c r="O57278" s="223"/>
    </row>
    <row r="57279" spans="15:15" x14ac:dyDescent="0.2">
      <c r="O57279" s="223"/>
    </row>
    <row r="57280" spans="15:15" x14ac:dyDescent="0.2">
      <c r="O57280" s="223"/>
    </row>
    <row r="57281" spans="15:15" x14ac:dyDescent="0.2">
      <c r="O57281" s="223"/>
    </row>
    <row r="57282" spans="15:15" x14ac:dyDescent="0.2">
      <c r="O57282" s="223"/>
    </row>
    <row r="57283" spans="15:15" x14ac:dyDescent="0.2">
      <c r="O57283" s="223"/>
    </row>
    <row r="57284" spans="15:15" x14ac:dyDescent="0.2">
      <c r="O57284" s="223"/>
    </row>
    <row r="57285" spans="15:15" x14ac:dyDescent="0.2">
      <c r="O57285" s="223"/>
    </row>
    <row r="57286" spans="15:15" x14ac:dyDescent="0.2">
      <c r="O57286" s="223"/>
    </row>
    <row r="57287" spans="15:15" x14ac:dyDescent="0.2">
      <c r="O57287" s="223"/>
    </row>
    <row r="57288" spans="15:15" x14ac:dyDescent="0.2">
      <c r="O57288" s="223"/>
    </row>
    <row r="57289" spans="15:15" x14ac:dyDescent="0.2">
      <c r="O57289" s="223"/>
    </row>
    <row r="57290" spans="15:15" x14ac:dyDescent="0.2">
      <c r="O57290" s="223"/>
    </row>
    <row r="57291" spans="15:15" x14ac:dyDescent="0.2">
      <c r="O57291" s="223"/>
    </row>
    <row r="57292" spans="15:15" x14ac:dyDescent="0.2">
      <c r="O57292" s="223"/>
    </row>
    <row r="57293" spans="15:15" x14ac:dyDescent="0.2">
      <c r="O57293" s="223"/>
    </row>
    <row r="57294" spans="15:15" x14ac:dyDescent="0.2">
      <c r="O57294" s="223"/>
    </row>
    <row r="57295" spans="15:15" x14ac:dyDescent="0.2">
      <c r="O57295" s="223"/>
    </row>
    <row r="57296" spans="15:15" x14ac:dyDescent="0.2">
      <c r="O57296" s="223"/>
    </row>
    <row r="57297" spans="15:15" x14ac:dyDescent="0.2">
      <c r="O57297" s="223"/>
    </row>
    <row r="57298" spans="15:15" x14ac:dyDescent="0.2">
      <c r="O57298" s="223"/>
    </row>
    <row r="57299" spans="15:15" x14ac:dyDescent="0.2">
      <c r="O57299" s="223"/>
    </row>
    <row r="57300" spans="15:15" x14ac:dyDescent="0.2">
      <c r="O57300" s="223"/>
    </row>
    <row r="57301" spans="15:15" x14ac:dyDescent="0.2">
      <c r="O57301" s="223"/>
    </row>
    <row r="57302" spans="15:15" x14ac:dyDescent="0.2">
      <c r="O57302" s="223"/>
    </row>
    <row r="57303" spans="15:15" x14ac:dyDescent="0.2">
      <c r="O57303" s="223"/>
    </row>
    <row r="57304" spans="15:15" x14ac:dyDescent="0.2">
      <c r="O57304" s="223"/>
    </row>
    <row r="57305" spans="15:15" x14ac:dyDescent="0.2">
      <c r="O57305" s="223"/>
    </row>
    <row r="57306" spans="15:15" x14ac:dyDescent="0.2">
      <c r="O57306" s="223"/>
    </row>
    <row r="57307" spans="15:15" x14ac:dyDescent="0.2">
      <c r="O57307" s="223"/>
    </row>
    <row r="57308" spans="15:15" x14ac:dyDescent="0.2">
      <c r="O57308" s="223"/>
    </row>
    <row r="57309" spans="15:15" x14ac:dyDescent="0.2">
      <c r="O57309" s="223"/>
    </row>
    <row r="57310" spans="15:15" x14ac:dyDescent="0.2">
      <c r="O57310" s="223"/>
    </row>
    <row r="57311" spans="15:15" x14ac:dyDescent="0.2">
      <c r="O57311" s="223"/>
    </row>
    <row r="57312" spans="15:15" x14ac:dyDescent="0.2">
      <c r="O57312" s="223"/>
    </row>
    <row r="57313" spans="15:15" x14ac:dyDescent="0.2">
      <c r="O57313" s="223"/>
    </row>
    <row r="57314" spans="15:15" x14ac:dyDescent="0.2">
      <c r="O57314" s="223"/>
    </row>
    <row r="57315" spans="15:15" x14ac:dyDescent="0.2">
      <c r="O57315" s="223"/>
    </row>
    <row r="57316" spans="15:15" x14ac:dyDescent="0.2">
      <c r="O57316" s="223"/>
    </row>
    <row r="57317" spans="15:15" x14ac:dyDescent="0.2">
      <c r="O57317" s="223"/>
    </row>
    <row r="57318" spans="15:15" x14ac:dyDescent="0.2">
      <c r="O57318" s="223"/>
    </row>
    <row r="57319" spans="15:15" x14ac:dyDescent="0.2">
      <c r="O57319" s="223"/>
    </row>
    <row r="57320" spans="15:15" x14ac:dyDescent="0.2">
      <c r="O57320" s="223"/>
    </row>
    <row r="57321" spans="15:15" x14ac:dyDescent="0.2">
      <c r="O57321" s="223"/>
    </row>
    <row r="57322" spans="15:15" x14ac:dyDescent="0.2">
      <c r="O57322" s="223"/>
    </row>
    <row r="57323" spans="15:15" x14ac:dyDescent="0.2">
      <c r="O57323" s="223"/>
    </row>
    <row r="57324" spans="15:15" x14ac:dyDescent="0.2">
      <c r="O57324" s="223"/>
    </row>
    <row r="57325" spans="15:15" x14ac:dyDescent="0.2">
      <c r="O57325" s="223"/>
    </row>
    <row r="57326" spans="15:15" x14ac:dyDescent="0.2">
      <c r="O57326" s="223"/>
    </row>
    <row r="57327" spans="15:15" x14ac:dyDescent="0.2">
      <c r="O57327" s="223"/>
    </row>
    <row r="57328" spans="15:15" x14ac:dyDescent="0.2">
      <c r="O57328" s="223"/>
    </row>
    <row r="57329" spans="15:15" x14ac:dyDescent="0.2">
      <c r="O57329" s="223"/>
    </row>
    <row r="57330" spans="15:15" x14ac:dyDescent="0.2">
      <c r="O57330" s="223"/>
    </row>
    <row r="57331" spans="15:15" x14ac:dyDescent="0.2">
      <c r="O57331" s="223"/>
    </row>
    <row r="57332" spans="15:15" x14ac:dyDescent="0.2">
      <c r="O57332" s="223"/>
    </row>
    <row r="57333" spans="15:15" x14ac:dyDescent="0.2">
      <c r="O57333" s="223"/>
    </row>
    <row r="57334" spans="15:15" x14ac:dyDescent="0.2">
      <c r="O57334" s="223"/>
    </row>
    <row r="57335" spans="15:15" x14ac:dyDescent="0.2">
      <c r="O57335" s="223"/>
    </row>
    <row r="57336" spans="15:15" x14ac:dyDescent="0.2">
      <c r="O57336" s="223"/>
    </row>
    <row r="57337" spans="15:15" x14ac:dyDescent="0.2">
      <c r="O57337" s="223"/>
    </row>
    <row r="57338" spans="15:15" x14ac:dyDescent="0.2">
      <c r="O57338" s="223"/>
    </row>
    <row r="57339" spans="15:15" x14ac:dyDescent="0.2">
      <c r="O57339" s="223"/>
    </row>
    <row r="57340" spans="15:15" x14ac:dyDescent="0.2">
      <c r="O57340" s="223"/>
    </row>
    <row r="57341" spans="15:15" x14ac:dyDescent="0.2">
      <c r="O57341" s="223"/>
    </row>
    <row r="57342" spans="15:15" x14ac:dyDescent="0.2">
      <c r="O57342" s="223"/>
    </row>
    <row r="57343" spans="15:15" x14ac:dyDescent="0.2">
      <c r="O57343" s="223"/>
    </row>
    <row r="57344" spans="15:15" x14ac:dyDescent="0.2">
      <c r="O57344" s="223"/>
    </row>
    <row r="57345" spans="15:15" x14ac:dyDescent="0.2">
      <c r="O57345" s="223"/>
    </row>
    <row r="57346" spans="15:15" x14ac:dyDescent="0.2">
      <c r="O57346" s="223"/>
    </row>
    <row r="57347" spans="15:15" x14ac:dyDescent="0.2">
      <c r="O57347" s="223"/>
    </row>
    <row r="57348" spans="15:15" x14ac:dyDescent="0.2">
      <c r="O57348" s="223"/>
    </row>
    <row r="57349" spans="15:15" x14ac:dyDescent="0.2">
      <c r="O57349" s="223"/>
    </row>
    <row r="57350" spans="15:15" x14ac:dyDescent="0.2">
      <c r="O57350" s="223"/>
    </row>
    <row r="57351" spans="15:15" x14ac:dyDescent="0.2">
      <c r="O57351" s="223"/>
    </row>
    <row r="57352" spans="15:15" x14ac:dyDescent="0.2">
      <c r="O57352" s="223"/>
    </row>
    <row r="57353" spans="15:15" x14ac:dyDescent="0.2">
      <c r="O57353" s="223"/>
    </row>
    <row r="57354" spans="15:15" x14ac:dyDescent="0.2">
      <c r="O57354" s="223"/>
    </row>
    <row r="57355" spans="15:15" x14ac:dyDescent="0.2">
      <c r="O57355" s="223"/>
    </row>
    <row r="57356" spans="15:15" x14ac:dyDescent="0.2">
      <c r="O57356" s="223"/>
    </row>
    <row r="57357" spans="15:15" x14ac:dyDescent="0.2">
      <c r="O57357" s="223"/>
    </row>
    <row r="57358" spans="15:15" x14ac:dyDescent="0.2">
      <c r="O57358" s="223"/>
    </row>
    <row r="57359" spans="15:15" x14ac:dyDescent="0.2">
      <c r="O57359" s="223"/>
    </row>
    <row r="57360" spans="15:15" x14ac:dyDescent="0.2">
      <c r="O57360" s="223"/>
    </row>
    <row r="57361" spans="15:15" x14ac:dyDescent="0.2">
      <c r="O57361" s="223"/>
    </row>
    <row r="57362" spans="15:15" x14ac:dyDescent="0.2">
      <c r="O57362" s="223"/>
    </row>
    <row r="57363" spans="15:15" x14ac:dyDescent="0.2">
      <c r="O57363" s="223"/>
    </row>
    <row r="57364" spans="15:15" x14ac:dyDescent="0.2">
      <c r="O57364" s="223"/>
    </row>
    <row r="57365" spans="15:15" x14ac:dyDescent="0.2">
      <c r="O57365" s="223"/>
    </row>
    <row r="57366" spans="15:15" x14ac:dyDescent="0.2">
      <c r="O57366" s="223"/>
    </row>
    <row r="57367" spans="15:15" x14ac:dyDescent="0.2">
      <c r="O57367" s="223"/>
    </row>
    <row r="57368" spans="15:15" x14ac:dyDescent="0.2">
      <c r="O57368" s="223"/>
    </row>
    <row r="57369" spans="15:15" x14ac:dyDescent="0.2">
      <c r="O57369" s="223"/>
    </row>
    <row r="57370" spans="15:15" x14ac:dyDescent="0.2">
      <c r="O57370" s="223"/>
    </row>
    <row r="57371" spans="15:15" x14ac:dyDescent="0.2">
      <c r="O57371" s="223"/>
    </row>
    <row r="57372" spans="15:15" x14ac:dyDescent="0.2">
      <c r="O57372" s="223"/>
    </row>
    <row r="57373" spans="15:15" x14ac:dyDescent="0.2">
      <c r="O57373" s="223"/>
    </row>
    <row r="57374" spans="15:15" x14ac:dyDescent="0.2">
      <c r="O57374" s="223"/>
    </row>
    <row r="57375" spans="15:15" x14ac:dyDescent="0.2">
      <c r="O57375" s="223"/>
    </row>
    <row r="57376" spans="15:15" x14ac:dyDescent="0.2">
      <c r="O57376" s="223"/>
    </row>
    <row r="57377" spans="15:15" x14ac:dyDescent="0.2">
      <c r="O57377" s="223"/>
    </row>
    <row r="57378" spans="15:15" x14ac:dyDescent="0.2">
      <c r="O57378" s="223"/>
    </row>
    <row r="57379" spans="15:15" x14ac:dyDescent="0.2">
      <c r="O57379" s="223"/>
    </row>
    <row r="57380" spans="15:15" x14ac:dyDescent="0.2">
      <c r="O57380" s="223"/>
    </row>
    <row r="57381" spans="15:15" x14ac:dyDescent="0.2">
      <c r="O57381" s="223"/>
    </row>
    <row r="57382" spans="15:15" x14ac:dyDescent="0.2">
      <c r="O57382" s="223"/>
    </row>
    <row r="57383" spans="15:15" x14ac:dyDescent="0.2">
      <c r="O57383" s="223"/>
    </row>
    <row r="57384" spans="15:15" x14ac:dyDescent="0.2">
      <c r="O57384" s="223"/>
    </row>
    <row r="57385" spans="15:15" x14ac:dyDescent="0.2">
      <c r="O57385" s="223"/>
    </row>
    <row r="57386" spans="15:15" x14ac:dyDescent="0.2">
      <c r="O57386" s="223"/>
    </row>
    <row r="57387" spans="15:15" x14ac:dyDescent="0.2">
      <c r="O57387" s="223"/>
    </row>
    <row r="57388" spans="15:15" x14ac:dyDescent="0.2">
      <c r="O57388" s="223"/>
    </row>
    <row r="57389" spans="15:15" x14ac:dyDescent="0.2">
      <c r="O57389" s="223"/>
    </row>
    <row r="57390" spans="15:15" x14ac:dyDescent="0.2">
      <c r="O57390" s="223"/>
    </row>
    <row r="57391" spans="15:15" x14ac:dyDescent="0.2">
      <c r="O57391" s="223"/>
    </row>
    <row r="57392" spans="15:15" x14ac:dyDescent="0.2">
      <c r="O57392" s="223"/>
    </row>
    <row r="57393" spans="15:15" x14ac:dyDescent="0.2">
      <c r="O57393" s="223"/>
    </row>
    <row r="57394" spans="15:15" x14ac:dyDescent="0.2">
      <c r="O57394" s="223"/>
    </row>
    <row r="57395" spans="15:15" x14ac:dyDescent="0.2">
      <c r="O57395" s="223"/>
    </row>
    <row r="57396" spans="15:15" x14ac:dyDescent="0.2">
      <c r="O57396" s="223"/>
    </row>
    <row r="57397" spans="15:15" x14ac:dyDescent="0.2">
      <c r="O57397" s="223"/>
    </row>
    <row r="57398" spans="15:15" x14ac:dyDescent="0.2">
      <c r="O57398" s="223"/>
    </row>
    <row r="57399" spans="15:15" x14ac:dyDescent="0.2">
      <c r="O57399" s="223"/>
    </row>
    <row r="57400" spans="15:15" x14ac:dyDescent="0.2">
      <c r="O57400" s="223"/>
    </row>
    <row r="57401" spans="15:15" x14ac:dyDescent="0.2">
      <c r="O57401" s="223"/>
    </row>
    <row r="57402" spans="15:15" x14ac:dyDescent="0.2">
      <c r="O57402" s="223"/>
    </row>
    <row r="57403" spans="15:15" x14ac:dyDescent="0.2">
      <c r="O57403" s="223"/>
    </row>
    <row r="57404" spans="15:15" x14ac:dyDescent="0.2">
      <c r="O57404" s="223"/>
    </row>
    <row r="57405" spans="15:15" x14ac:dyDescent="0.2">
      <c r="O57405" s="223"/>
    </row>
    <row r="57406" spans="15:15" x14ac:dyDescent="0.2">
      <c r="O57406" s="223"/>
    </row>
    <row r="57407" spans="15:15" x14ac:dyDescent="0.2">
      <c r="O57407" s="223"/>
    </row>
    <row r="57408" spans="15:15" x14ac:dyDescent="0.2">
      <c r="O57408" s="223"/>
    </row>
    <row r="57409" spans="15:15" x14ac:dyDescent="0.2">
      <c r="O57409" s="223"/>
    </row>
    <row r="57410" spans="15:15" x14ac:dyDescent="0.2">
      <c r="O57410" s="223"/>
    </row>
    <row r="57411" spans="15:15" x14ac:dyDescent="0.2">
      <c r="O57411" s="223"/>
    </row>
    <row r="57412" spans="15:15" x14ac:dyDescent="0.2">
      <c r="O57412" s="223"/>
    </row>
    <row r="57413" spans="15:15" x14ac:dyDescent="0.2">
      <c r="O57413" s="223"/>
    </row>
    <row r="57414" spans="15:15" x14ac:dyDescent="0.2">
      <c r="O57414" s="223"/>
    </row>
    <row r="57415" spans="15:15" x14ac:dyDescent="0.2">
      <c r="O57415" s="223"/>
    </row>
    <row r="57416" spans="15:15" x14ac:dyDescent="0.2">
      <c r="O57416" s="223"/>
    </row>
    <row r="57417" spans="15:15" x14ac:dyDescent="0.2">
      <c r="O57417" s="223"/>
    </row>
    <row r="57418" spans="15:15" x14ac:dyDescent="0.2">
      <c r="O57418" s="223"/>
    </row>
    <row r="57419" spans="15:15" x14ac:dyDescent="0.2">
      <c r="O57419" s="223"/>
    </row>
    <row r="57420" spans="15:15" x14ac:dyDescent="0.2">
      <c r="O57420" s="223"/>
    </row>
    <row r="57421" spans="15:15" x14ac:dyDescent="0.2">
      <c r="O57421" s="223"/>
    </row>
    <row r="57422" spans="15:15" x14ac:dyDescent="0.2">
      <c r="O57422" s="223"/>
    </row>
    <row r="57423" spans="15:15" x14ac:dyDescent="0.2">
      <c r="O57423" s="223"/>
    </row>
    <row r="57424" spans="15:15" x14ac:dyDescent="0.2">
      <c r="O57424" s="223"/>
    </row>
    <row r="57425" spans="15:15" x14ac:dyDescent="0.2">
      <c r="O57425" s="223"/>
    </row>
    <row r="57426" spans="15:15" x14ac:dyDescent="0.2">
      <c r="O57426" s="223"/>
    </row>
    <row r="57427" spans="15:15" x14ac:dyDescent="0.2">
      <c r="O57427" s="223"/>
    </row>
    <row r="57428" spans="15:15" x14ac:dyDescent="0.2">
      <c r="O57428" s="223"/>
    </row>
    <row r="57429" spans="15:15" x14ac:dyDescent="0.2">
      <c r="O57429" s="223"/>
    </row>
    <row r="57430" spans="15:15" x14ac:dyDescent="0.2">
      <c r="O57430" s="223"/>
    </row>
    <row r="57431" spans="15:15" x14ac:dyDescent="0.2">
      <c r="O57431" s="223"/>
    </row>
    <row r="57432" spans="15:15" x14ac:dyDescent="0.2">
      <c r="O57432" s="223"/>
    </row>
    <row r="57433" spans="15:15" x14ac:dyDescent="0.2">
      <c r="O57433" s="223"/>
    </row>
    <row r="57434" spans="15:15" x14ac:dyDescent="0.2">
      <c r="O57434" s="223"/>
    </row>
    <row r="57435" spans="15:15" x14ac:dyDescent="0.2">
      <c r="O57435" s="223"/>
    </row>
    <row r="57436" spans="15:15" x14ac:dyDescent="0.2">
      <c r="O57436" s="223"/>
    </row>
    <row r="57437" spans="15:15" x14ac:dyDescent="0.2">
      <c r="O57437" s="223"/>
    </row>
    <row r="57438" spans="15:15" x14ac:dyDescent="0.2">
      <c r="O57438" s="223"/>
    </row>
    <row r="57439" spans="15:15" x14ac:dyDescent="0.2">
      <c r="O57439" s="223"/>
    </row>
    <row r="57440" spans="15:15" x14ac:dyDescent="0.2">
      <c r="O57440" s="223"/>
    </row>
    <row r="57441" spans="15:15" x14ac:dyDescent="0.2">
      <c r="O57441" s="223"/>
    </row>
    <row r="57442" spans="15:15" x14ac:dyDescent="0.2">
      <c r="O57442" s="223"/>
    </row>
    <row r="57443" spans="15:15" x14ac:dyDescent="0.2">
      <c r="O57443" s="223"/>
    </row>
    <row r="57444" spans="15:15" x14ac:dyDescent="0.2">
      <c r="O57444" s="223"/>
    </row>
    <row r="57445" spans="15:15" x14ac:dyDescent="0.2">
      <c r="O57445" s="223"/>
    </row>
    <row r="57446" spans="15:15" x14ac:dyDescent="0.2">
      <c r="O57446" s="223"/>
    </row>
    <row r="57447" spans="15:15" x14ac:dyDescent="0.2">
      <c r="O57447" s="223"/>
    </row>
    <row r="57448" spans="15:15" x14ac:dyDescent="0.2">
      <c r="O57448" s="223"/>
    </row>
    <row r="57449" spans="15:15" x14ac:dyDescent="0.2">
      <c r="O57449" s="223"/>
    </row>
    <row r="57450" spans="15:15" x14ac:dyDescent="0.2">
      <c r="O57450" s="223"/>
    </row>
    <row r="57451" spans="15:15" x14ac:dyDescent="0.2">
      <c r="O57451" s="223"/>
    </row>
    <row r="57452" spans="15:15" x14ac:dyDescent="0.2">
      <c r="O57452" s="223"/>
    </row>
    <row r="57453" spans="15:15" x14ac:dyDescent="0.2">
      <c r="O57453" s="223"/>
    </row>
    <row r="57454" spans="15:15" x14ac:dyDescent="0.2">
      <c r="O57454" s="223"/>
    </row>
    <row r="57455" spans="15:15" x14ac:dyDescent="0.2">
      <c r="O57455" s="223"/>
    </row>
    <row r="57456" spans="15:15" x14ac:dyDescent="0.2">
      <c r="O57456" s="223"/>
    </row>
    <row r="57457" spans="15:15" x14ac:dyDescent="0.2">
      <c r="O57457" s="223"/>
    </row>
    <row r="57458" spans="15:15" x14ac:dyDescent="0.2">
      <c r="O57458" s="223"/>
    </row>
    <row r="57459" spans="15:15" x14ac:dyDescent="0.2">
      <c r="O57459" s="223"/>
    </row>
    <row r="57460" spans="15:15" x14ac:dyDescent="0.2">
      <c r="O57460" s="223"/>
    </row>
    <row r="57461" spans="15:15" x14ac:dyDescent="0.2">
      <c r="O57461" s="223"/>
    </row>
    <row r="57462" spans="15:15" x14ac:dyDescent="0.2">
      <c r="O57462" s="223"/>
    </row>
    <row r="57463" spans="15:15" x14ac:dyDescent="0.2">
      <c r="O57463" s="223"/>
    </row>
    <row r="57464" spans="15:15" x14ac:dyDescent="0.2">
      <c r="O57464" s="223"/>
    </row>
    <row r="57465" spans="15:15" x14ac:dyDescent="0.2">
      <c r="O57465" s="223"/>
    </row>
    <row r="57466" spans="15:15" x14ac:dyDescent="0.2">
      <c r="O57466" s="223"/>
    </row>
    <row r="57467" spans="15:15" x14ac:dyDescent="0.2">
      <c r="O57467" s="223"/>
    </row>
    <row r="57468" spans="15:15" x14ac:dyDescent="0.2">
      <c r="O57468" s="223"/>
    </row>
    <row r="57469" spans="15:15" x14ac:dyDescent="0.2">
      <c r="O57469" s="223"/>
    </row>
    <row r="57470" spans="15:15" x14ac:dyDescent="0.2">
      <c r="O57470" s="223"/>
    </row>
    <row r="57471" spans="15:15" x14ac:dyDescent="0.2">
      <c r="O57471" s="223"/>
    </row>
    <row r="57472" spans="15:15" x14ac:dyDescent="0.2">
      <c r="O57472" s="223"/>
    </row>
    <row r="57473" spans="15:15" x14ac:dyDescent="0.2">
      <c r="O57473" s="223"/>
    </row>
    <row r="57474" spans="15:15" x14ac:dyDescent="0.2">
      <c r="O57474" s="223"/>
    </row>
    <row r="57475" spans="15:15" x14ac:dyDescent="0.2">
      <c r="O57475" s="223"/>
    </row>
    <row r="57476" spans="15:15" x14ac:dyDescent="0.2">
      <c r="O57476" s="223"/>
    </row>
    <row r="57477" spans="15:15" x14ac:dyDescent="0.2">
      <c r="O57477" s="223"/>
    </row>
    <row r="57478" spans="15:15" x14ac:dyDescent="0.2">
      <c r="O57478" s="223"/>
    </row>
    <row r="57479" spans="15:15" x14ac:dyDescent="0.2">
      <c r="O57479" s="223"/>
    </row>
    <row r="57480" spans="15:15" x14ac:dyDescent="0.2">
      <c r="O57480" s="223"/>
    </row>
    <row r="57481" spans="15:15" x14ac:dyDescent="0.2">
      <c r="O57481" s="223"/>
    </row>
    <row r="57482" spans="15:15" x14ac:dyDescent="0.2">
      <c r="O57482" s="223"/>
    </row>
    <row r="57483" spans="15:15" x14ac:dyDescent="0.2">
      <c r="O57483" s="223"/>
    </row>
    <row r="57484" spans="15:15" x14ac:dyDescent="0.2">
      <c r="O57484" s="223"/>
    </row>
    <row r="57485" spans="15:15" x14ac:dyDescent="0.2">
      <c r="O57485" s="223"/>
    </row>
    <row r="57486" spans="15:15" x14ac:dyDescent="0.2">
      <c r="O57486" s="223"/>
    </row>
    <row r="57487" spans="15:15" x14ac:dyDescent="0.2">
      <c r="O57487" s="223"/>
    </row>
    <row r="57488" spans="15:15" x14ac:dyDescent="0.2">
      <c r="O57488" s="223"/>
    </row>
    <row r="57489" spans="15:15" x14ac:dyDescent="0.2">
      <c r="O57489" s="223"/>
    </row>
    <row r="57490" spans="15:15" x14ac:dyDescent="0.2">
      <c r="O57490" s="223"/>
    </row>
    <row r="57491" spans="15:15" x14ac:dyDescent="0.2">
      <c r="O57491" s="223"/>
    </row>
    <row r="57492" spans="15:15" x14ac:dyDescent="0.2">
      <c r="O57492" s="223"/>
    </row>
    <row r="57493" spans="15:15" x14ac:dyDescent="0.2">
      <c r="O57493" s="223"/>
    </row>
    <row r="57494" spans="15:15" x14ac:dyDescent="0.2">
      <c r="O57494" s="223"/>
    </row>
    <row r="57495" spans="15:15" x14ac:dyDescent="0.2">
      <c r="O57495" s="223"/>
    </row>
    <row r="57496" spans="15:15" x14ac:dyDescent="0.2">
      <c r="O57496" s="223"/>
    </row>
    <row r="57497" spans="15:15" x14ac:dyDescent="0.2">
      <c r="O57497" s="223"/>
    </row>
    <row r="57498" spans="15:15" x14ac:dyDescent="0.2">
      <c r="O57498" s="223"/>
    </row>
    <row r="57499" spans="15:15" x14ac:dyDescent="0.2">
      <c r="O57499" s="223"/>
    </row>
    <row r="57500" spans="15:15" x14ac:dyDescent="0.2">
      <c r="O57500" s="223"/>
    </row>
    <row r="57501" spans="15:15" x14ac:dyDescent="0.2">
      <c r="O57501" s="223"/>
    </row>
    <row r="57502" spans="15:15" x14ac:dyDescent="0.2">
      <c r="O57502" s="223"/>
    </row>
    <row r="57503" spans="15:15" x14ac:dyDescent="0.2">
      <c r="O57503" s="223"/>
    </row>
    <row r="57504" spans="15:15" x14ac:dyDescent="0.2">
      <c r="O57504" s="223"/>
    </row>
    <row r="57505" spans="15:15" x14ac:dyDescent="0.2">
      <c r="O57505" s="223"/>
    </row>
    <row r="57506" spans="15:15" x14ac:dyDescent="0.2">
      <c r="O57506" s="223"/>
    </row>
    <row r="57507" spans="15:15" x14ac:dyDescent="0.2">
      <c r="O57507" s="223"/>
    </row>
    <row r="57508" spans="15:15" x14ac:dyDescent="0.2">
      <c r="O57508" s="223"/>
    </row>
    <row r="57509" spans="15:15" x14ac:dyDescent="0.2">
      <c r="O57509" s="223"/>
    </row>
    <row r="57510" spans="15:15" x14ac:dyDescent="0.2">
      <c r="O57510" s="223"/>
    </row>
    <row r="57511" spans="15:15" x14ac:dyDescent="0.2">
      <c r="O57511" s="223"/>
    </row>
    <row r="57512" spans="15:15" x14ac:dyDescent="0.2">
      <c r="O57512" s="223"/>
    </row>
    <row r="57513" spans="15:15" x14ac:dyDescent="0.2">
      <c r="O57513" s="223"/>
    </row>
    <row r="57514" spans="15:15" x14ac:dyDescent="0.2">
      <c r="O57514" s="223"/>
    </row>
    <row r="57515" spans="15:15" x14ac:dyDescent="0.2">
      <c r="O57515" s="223"/>
    </row>
    <row r="57516" spans="15:15" x14ac:dyDescent="0.2">
      <c r="O57516" s="223"/>
    </row>
    <row r="57517" spans="15:15" x14ac:dyDescent="0.2">
      <c r="O57517" s="223"/>
    </row>
    <row r="57518" spans="15:15" x14ac:dyDescent="0.2">
      <c r="O57518" s="223"/>
    </row>
    <row r="57519" spans="15:15" x14ac:dyDescent="0.2">
      <c r="O57519" s="223"/>
    </row>
    <row r="57520" spans="15:15" x14ac:dyDescent="0.2">
      <c r="O57520" s="223"/>
    </row>
    <row r="57521" spans="15:15" x14ac:dyDescent="0.2">
      <c r="O57521" s="223"/>
    </row>
    <row r="57522" spans="15:15" x14ac:dyDescent="0.2">
      <c r="O57522" s="223"/>
    </row>
    <row r="57523" spans="15:15" x14ac:dyDescent="0.2">
      <c r="O57523" s="223"/>
    </row>
    <row r="57524" spans="15:15" x14ac:dyDescent="0.2">
      <c r="O57524" s="223"/>
    </row>
    <row r="57525" spans="15:15" x14ac:dyDescent="0.2">
      <c r="O57525" s="223"/>
    </row>
    <row r="57526" spans="15:15" x14ac:dyDescent="0.2">
      <c r="O57526" s="223"/>
    </row>
    <row r="57527" spans="15:15" x14ac:dyDescent="0.2">
      <c r="O57527" s="223"/>
    </row>
    <row r="57528" spans="15:15" x14ac:dyDescent="0.2">
      <c r="O57528" s="223"/>
    </row>
    <row r="57529" spans="15:15" x14ac:dyDescent="0.2">
      <c r="O57529" s="223"/>
    </row>
    <row r="57530" spans="15:15" x14ac:dyDescent="0.2">
      <c r="O57530" s="223"/>
    </row>
    <row r="57531" spans="15:15" x14ac:dyDescent="0.2">
      <c r="O57531" s="223"/>
    </row>
    <row r="57532" spans="15:15" x14ac:dyDescent="0.2">
      <c r="O57532" s="223"/>
    </row>
    <row r="57533" spans="15:15" x14ac:dyDescent="0.2">
      <c r="O57533" s="223"/>
    </row>
    <row r="57534" spans="15:15" x14ac:dyDescent="0.2">
      <c r="O57534" s="223"/>
    </row>
    <row r="57535" spans="15:15" x14ac:dyDescent="0.2">
      <c r="O57535" s="223"/>
    </row>
    <row r="57536" spans="15:15" x14ac:dyDescent="0.2">
      <c r="O57536" s="223"/>
    </row>
    <row r="57537" spans="15:15" x14ac:dyDescent="0.2">
      <c r="O57537" s="223"/>
    </row>
    <row r="57538" spans="15:15" x14ac:dyDescent="0.2">
      <c r="O57538" s="223"/>
    </row>
    <row r="57539" spans="15:15" x14ac:dyDescent="0.2">
      <c r="O57539" s="223"/>
    </row>
    <row r="57540" spans="15:15" x14ac:dyDescent="0.2">
      <c r="O57540" s="223"/>
    </row>
    <row r="57541" spans="15:15" x14ac:dyDescent="0.2">
      <c r="O57541" s="223"/>
    </row>
    <row r="57542" spans="15:15" x14ac:dyDescent="0.2">
      <c r="O57542" s="223"/>
    </row>
    <row r="57543" spans="15:15" x14ac:dyDescent="0.2">
      <c r="O57543" s="223"/>
    </row>
    <row r="57544" spans="15:15" x14ac:dyDescent="0.2">
      <c r="O57544" s="223"/>
    </row>
    <row r="57545" spans="15:15" x14ac:dyDescent="0.2">
      <c r="O57545" s="223"/>
    </row>
    <row r="57546" spans="15:15" x14ac:dyDescent="0.2">
      <c r="O57546" s="223"/>
    </row>
    <row r="57547" spans="15:15" x14ac:dyDescent="0.2">
      <c r="O57547" s="223"/>
    </row>
    <row r="57548" spans="15:15" x14ac:dyDescent="0.2">
      <c r="O57548" s="223"/>
    </row>
    <row r="57549" spans="15:15" x14ac:dyDescent="0.2">
      <c r="O57549" s="223"/>
    </row>
    <row r="57550" spans="15:15" x14ac:dyDescent="0.2">
      <c r="O57550" s="223"/>
    </row>
    <row r="57551" spans="15:15" x14ac:dyDescent="0.2">
      <c r="O57551" s="223"/>
    </row>
    <row r="57552" spans="15:15" x14ac:dyDescent="0.2">
      <c r="O57552" s="223"/>
    </row>
    <row r="57553" spans="15:15" x14ac:dyDescent="0.2">
      <c r="O57553" s="223"/>
    </row>
    <row r="57554" spans="15:15" x14ac:dyDescent="0.2">
      <c r="O57554" s="223"/>
    </row>
    <row r="57555" spans="15:15" x14ac:dyDescent="0.2">
      <c r="O57555" s="223"/>
    </row>
    <row r="57556" spans="15:15" x14ac:dyDescent="0.2">
      <c r="O57556" s="223"/>
    </row>
    <row r="57557" spans="15:15" x14ac:dyDescent="0.2">
      <c r="O57557" s="223"/>
    </row>
    <row r="57558" spans="15:15" x14ac:dyDescent="0.2">
      <c r="O57558" s="223"/>
    </row>
    <row r="57559" spans="15:15" x14ac:dyDescent="0.2">
      <c r="O57559" s="223"/>
    </row>
    <row r="57560" spans="15:15" x14ac:dyDescent="0.2">
      <c r="O57560" s="223"/>
    </row>
    <row r="57561" spans="15:15" x14ac:dyDescent="0.2">
      <c r="O57561" s="223"/>
    </row>
    <row r="57562" spans="15:15" x14ac:dyDescent="0.2">
      <c r="O57562" s="223"/>
    </row>
    <row r="57563" spans="15:15" x14ac:dyDescent="0.2">
      <c r="O57563" s="223"/>
    </row>
    <row r="57564" spans="15:15" x14ac:dyDescent="0.2">
      <c r="O57564" s="223"/>
    </row>
    <row r="57565" spans="15:15" x14ac:dyDescent="0.2">
      <c r="O57565" s="223"/>
    </row>
    <row r="57566" spans="15:15" x14ac:dyDescent="0.2">
      <c r="O57566" s="223"/>
    </row>
    <row r="57567" spans="15:15" x14ac:dyDescent="0.2">
      <c r="O57567" s="223"/>
    </row>
    <row r="57568" spans="15:15" x14ac:dyDescent="0.2">
      <c r="O57568" s="223"/>
    </row>
    <row r="57569" spans="15:15" x14ac:dyDescent="0.2">
      <c r="O57569" s="223"/>
    </row>
    <row r="57570" spans="15:15" x14ac:dyDescent="0.2">
      <c r="O57570" s="223"/>
    </row>
    <row r="57571" spans="15:15" x14ac:dyDescent="0.2">
      <c r="O57571" s="223"/>
    </row>
    <row r="57572" spans="15:15" x14ac:dyDescent="0.2">
      <c r="O57572" s="223"/>
    </row>
    <row r="57573" spans="15:15" x14ac:dyDescent="0.2">
      <c r="O57573" s="223"/>
    </row>
    <row r="57574" spans="15:15" x14ac:dyDescent="0.2">
      <c r="O57574" s="223"/>
    </row>
    <row r="57575" spans="15:15" x14ac:dyDescent="0.2">
      <c r="O57575" s="223"/>
    </row>
    <row r="57576" spans="15:15" x14ac:dyDescent="0.2">
      <c r="O57576" s="223"/>
    </row>
    <row r="57577" spans="15:15" x14ac:dyDescent="0.2">
      <c r="O57577" s="223"/>
    </row>
    <row r="57578" spans="15:15" x14ac:dyDescent="0.2">
      <c r="O57578" s="223"/>
    </row>
    <row r="57579" spans="15:15" x14ac:dyDescent="0.2">
      <c r="O57579" s="223"/>
    </row>
    <row r="57580" spans="15:15" x14ac:dyDescent="0.2">
      <c r="O57580" s="223"/>
    </row>
    <row r="57581" spans="15:15" x14ac:dyDescent="0.2">
      <c r="O57581" s="223"/>
    </row>
    <row r="57582" spans="15:15" x14ac:dyDescent="0.2">
      <c r="O57582" s="223"/>
    </row>
    <row r="57583" spans="15:15" x14ac:dyDescent="0.2">
      <c r="O57583" s="223"/>
    </row>
    <row r="57584" spans="15:15" x14ac:dyDescent="0.2">
      <c r="O57584" s="223"/>
    </row>
    <row r="57585" spans="15:15" x14ac:dyDescent="0.2">
      <c r="O57585" s="223"/>
    </row>
    <row r="57586" spans="15:15" x14ac:dyDescent="0.2">
      <c r="O57586" s="223"/>
    </row>
    <row r="57587" spans="15:15" x14ac:dyDescent="0.2">
      <c r="O57587" s="223"/>
    </row>
    <row r="57588" spans="15:15" x14ac:dyDescent="0.2">
      <c r="O57588" s="223"/>
    </row>
    <row r="57589" spans="15:15" x14ac:dyDescent="0.2">
      <c r="O57589" s="223"/>
    </row>
    <row r="57590" spans="15:15" x14ac:dyDescent="0.2">
      <c r="O57590" s="223"/>
    </row>
    <row r="57591" spans="15:15" x14ac:dyDescent="0.2">
      <c r="O57591" s="223"/>
    </row>
    <row r="57592" spans="15:15" x14ac:dyDescent="0.2">
      <c r="O57592" s="223"/>
    </row>
    <row r="57593" spans="15:15" x14ac:dyDescent="0.2">
      <c r="O57593" s="223"/>
    </row>
    <row r="57594" spans="15:15" x14ac:dyDescent="0.2">
      <c r="O57594" s="223"/>
    </row>
    <row r="57595" spans="15:15" x14ac:dyDescent="0.2">
      <c r="O57595" s="223"/>
    </row>
    <row r="57596" spans="15:15" x14ac:dyDescent="0.2">
      <c r="O57596" s="223"/>
    </row>
    <row r="57597" spans="15:15" x14ac:dyDescent="0.2">
      <c r="O57597" s="223"/>
    </row>
    <row r="57598" spans="15:15" x14ac:dyDescent="0.2">
      <c r="O57598" s="223"/>
    </row>
    <row r="57599" spans="15:15" x14ac:dyDescent="0.2">
      <c r="O57599" s="223"/>
    </row>
    <row r="57600" spans="15:15" x14ac:dyDescent="0.2">
      <c r="O57600" s="223"/>
    </row>
    <row r="57601" spans="15:15" x14ac:dyDescent="0.2">
      <c r="O57601" s="223"/>
    </row>
    <row r="57602" spans="15:15" x14ac:dyDescent="0.2">
      <c r="O57602" s="223"/>
    </row>
    <row r="57603" spans="15:15" x14ac:dyDescent="0.2">
      <c r="O57603" s="223"/>
    </row>
    <row r="57604" spans="15:15" x14ac:dyDescent="0.2">
      <c r="O57604" s="223"/>
    </row>
    <row r="57605" spans="15:15" x14ac:dyDescent="0.2">
      <c r="O57605" s="223"/>
    </row>
    <row r="57606" spans="15:15" x14ac:dyDescent="0.2">
      <c r="O57606" s="223"/>
    </row>
    <row r="57607" spans="15:15" x14ac:dyDescent="0.2">
      <c r="O57607" s="223"/>
    </row>
    <row r="57608" spans="15:15" x14ac:dyDescent="0.2">
      <c r="O57608" s="223"/>
    </row>
    <row r="57609" spans="15:15" x14ac:dyDescent="0.2">
      <c r="O57609" s="223"/>
    </row>
    <row r="57610" spans="15:15" x14ac:dyDescent="0.2">
      <c r="O57610" s="223"/>
    </row>
    <row r="57611" spans="15:15" x14ac:dyDescent="0.2">
      <c r="O57611" s="223"/>
    </row>
    <row r="57612" spans="15:15" x14ac:dyDescent="0.2">
      <c r="O57612" s="223"/>
    </row>
    <row r="57613" spans="15:15" x14ac:dyDescent="0.2">
      <c r="O57613" s="223"/>
    </row>
    <row r="57614" spans="15:15" x14ac:dyDescent="0.2">
      <c r="O57614" s="223"/>
    </row>
    <row r="57615" spans="15:15" x14ac:dyDescent="0.2">
      <c r="O57615" s="223"/>
    </row>
    <row r="57616" spans="15:15" x14ac:dyDescent="0.2">
      <c r="O57616" s="223"/>
    </row>
    <row r="57617" spans="15:15" x14ac:dyDescent="0.2">
      <c r="O57617" s="223"/>
    </row>
    <row r="57618" spans="15:15" x14ac:dyDescent="0.2">
      <c r="O57618" s="223"/>
    </row>
    <row r="57619" spans="15:15" x14ac:dyDescent="0.2">
      <c r="O57619" s="223"/>
    </row>
    <row r="57620" spans="15:15" x14ac:dyDescent="0.2">
      <c r="O57620" s="223"/>
    </row>
    <row r="57621" spans="15:15" x14ac:dyDescent="0.2">
      <c r="O57621" s="223"/>
    </row>
    <row r="57622" spans="15:15" x14ac:dyDescent="0.2">
      <c r="O57622" s="223"/>
    </row>
    <row r="57623" spans="15:15" x14ac:dyDescent="0.2">
      <c r="O57623" s="223"/>
    </row>
    <row r="57624" spans="15:15" x14ac:dyDescent="0.2">
      <c r="O57624" s="223"/>
    </row>
    <row r="57625" spans="15:15" x14ac:dyDescent="0.2">
      <c r="O57625" s="223"/>
    </row>
    <row r="57626" spans="15:15" x14ac:dyDescent="0.2">
      <c r="O57626" s="223"/>
    </row>
    <row r="57627" spans="15:15" x14ac:dyDescent="0.2">
      <c r="O57627" s="223"/>
    </row>
    <row r="57628" spans="15:15" x14ac:dyDescent="0.2">
      <c r="O57628" s="223"/>
    </row>
    <row r="57629" spans="15:15" x14ac:dyDescent="0.2">
      <c r="O57629" s="223"/>
    </row>
    <row r="57630" spans="15:15" x14ac:dyDescent="0.2">
      <c r="O57630" s="223"/>
    </row>
    <row r="57631" spans="15:15" x14ac:dyDescent="0.2">
      <c r="O57631" s="223"/>
    </row>
    <row r="57632" spans="15:15" x14ac:dyDescent="0.2">
      <c r="O57632" s="223"/>
    </row>
    <row r="57633" spans="15:15" x14ac:dyDescent="0.2">
      <c r="O57633" s="223"/>
    </row>
    <row r="57634" spans="15:15" x14ac:dyDescent="0.2">
      <c r="O57634" s="223"/>
    </row>
    <row r="57635" spans="15:15" x14ac:dyDescent="0.2">
      <c r="O57635" s="223"/>
    </row>
    <row r="57636" spans="15:15" x14ac:dyDescent="0.2">
      <c r="O57636" s="223"/>
    </row>
    <row r="57637" spans="15:15" x14ac:dyDescent="0.2">
      <c r="O57637" s="223"/>
    </row>
    <row r="57638" spans="15:15" x14ac:dyDescent="0.2">
      <c r="O57638" s="223"/>
    </row>
    <row r="57639" spans="15:15" x14ac:dyDescent="0.2">
      <c r="O57639" s="223"/>
    </row>
    <row r="57640" spans="15:15" x14ac:dyDescent="0.2">
      <c r="O57640" s="223"/>
    </row>
    <row r="57641" spans="15:15" x14ac:dyDescent="0.2">
      <c r="O57641" s="223"/>
    </row>
    <row r="57642" spans="15:15" x14ac:dyDescent="0.2">
      <c r="O57642" s="223"/>
    </row>
    <row r="57643" spans="15:15" x14ac:dyDescent="0.2">
      <c r="O57643" s="223"/>
    </row>
    <row r="57644" spans="15:15" x14ac:dyDescent="0.2">
      <c r="O57644" s="223"/>
    </row>
    <row r="57645" spans="15:15" x14ac:dyDescent="0.2">
      <c r="O57645" s="223"/>
    </row>
    <row r="57646" spans="15:15" x14ac:dyDescent="0.2">
      <c r="O57646" s="223"/>
    </row>
    <row r="57647" spans="15:15" x14ac:dyDescent="0.2">
      <c r="O57647" s="223"/>
    </row>
    <row r="57648" spans="15:15" x14ac:dyDescent="0.2">
      <c r="O57648" s="223"/>
    </row>
    <row r="57649" spans="15:15" x14ac:dyDescent="0.2">
      <c r="O57649" s="223"/>
    </row>
    <row r="57650" spans="15:15" x14ac:dyDescent="0.2">
      <c r="O57650" s="223"/>
    </row>
    <row r="57651" spans="15:15" x14ac:dyDescent="0.2">
      <c r="O57651" s="223"/>
    </row>
    <row r="57652" spans="15:15" x14ac:dyDescent="0.2">
      <c r="O57652" s="223"/>
    </row>
    <row r="57653" spans="15:15" x14ac:dyDescent="0.2">
      <c r="O57653" s="223"/>
    </row>
    <row r="57654" spans="15:15" x14ac:dyDescent="0.2">
      <c r="O57654" s="223"/>
    </row>
    <row r="57655" spans="15:15" x14ac:dyDescent="0.2">
      <c r="O57655" s="223"/>
    </row>
    <row r="57656" spans="15:15" x14ac:dyDescent="0.2">
      <c r="O57656" s="223"/>
    </row>
    <row r="57657" spans="15:15" x14ac:dyDescent="0.2">
      <c r="O57657" s="223"/>
    </row>
    <row r="57658" spans="15:15" x14ac:dyDescent="0.2">
      <c r="O57658" s="223"/>
    </row>
    <row r="57659" spans="15:15" x14ac:dyDescent="0.2">
      <c r="O57659" s="223"/>
    </row>
    <row r="57660" spans="15:15" x14ac:dyDescent="0.2">
      <c r="O57660" s="223"/>
    </row>
    <row r="57661" spans="15:15" x14ac:dyDescent="0.2">
      <c r="O57661" s="223"/>
    </row>
    <row r="57662" spans="15:15" x14ac:dyDescent="0.2">
      <c r="O57662" s="223"/>
    </row>
    <row r="57663" spans="15:15" x14ac:dyDescent="0.2">
      <c r="O57663" s="223"/>
    </row>
    <row r="57664" spans="15:15" x14ac:dyDescent="0.2">
      <c r="O57664" s="223"/>
    </row>
    <row r="57665" spans="15:15" x14ac:dyDescent="0.2">
      <c r="O57665" s="223"/>
    </row>
    <row r="57666" spans="15:15" x14ac:dyDescent="0.2">
      <c r="O57666" s="223"/>
    </row>
    <row r="57667" spans="15:15" x14ac:dyDescent="0.2">
      <c r="O57667" s="223"/>
    </row>
    <row r="57668" spans="15:15" x14ac:dyDescent="0.2">
      <c r="O57668" s="223"/>
    </row>
    <row r="57669" spans="15:15" x14ac:dyDescent="0.2">
      <c r="O57669" s="223"/>
    </row>
    <row r="57670" spans="15:15" x14ac:dyDescent="0.2">
      <c r="O57670" s="223"/>
    </row>
    <row r="57671" spans="15:15" x14ac:dyDescent="0.2">
      <c r="O57671" s="223"/>
    </row>
    <row r="57672" spans="15:15" x14ac:dyDescent="0.2">
      <c r="O57672" s="223"/>
    </row>
    <row r="57673" spans="15:15" x14ac:dyDescent="0.2">
      <c r="O57673" s="223"/>
    </row>
    <row r="57674" spans="15:15" x14ac:dyDescent="0.2">
      <c r="O57674" s="223"/>
    </row>
    <row r="57675" spans="15:15" x14ac:dyDescent="0.2">
      <c r="O57675" s="223"/>
    </row>
    <row r="57676" spans="15:15" x14ac:dyDescent="0.2">
      <c r="O57676" s="223"/>
    </row>
    <row r="57677" spans="15:15" x14ac:dyDescent="0.2">
      <c r="O57677" s="223"/>
    </row>
    <row r="57678" spans="15:15" x14ac:dyDescent="0.2">
      <c r="O57678" s="223"/>
    </row>
    <row r="57679" spans="15:15" x14ac:dyDescent="0.2">
      <c r="O57679" s="223"/>
    </row>
    <row r="57680" spans="15:15" x14ac:dyDescent="0.2">
      <c r="O57680" s="223"/>
    </row>
    <row r="57681" spans="15:15" x14ac:dyDescent="0.2">
      <c r="O57681" s="223"/>
    </row>
    <row r="57682" spans="15:15" x14ac:dyDescent="0.2">
      <c r="O57682" s="223"/>
    </row>
    <row r="57683" spans="15:15" x14ac:dyDescent="0.2">
      <c r="O57683" s="223"/>
    </row>
    <row r="57684" spans="15:15" x14ac:dyDescent="0.2">
      <c r="O57684" s="223"/>
    </row>
    <row r="57685" spans="15:15" x14ac:dyDescent="0.2">
      <c r="O57685" s="223"/>
    </row>
    <row r="57686" spans="15:15" x14ac:dyDescent="0.2">
      <c r="O57686" s="223"/>
    </row>
    <row r="57687" spans="15:15" x14ac:dyDescent="0.2">
      <c r="O57687" s="223"/>
    </row>
    <row r="57688" spans="15:15" x14ac:dyDescent="0.2">
      <c r="O57688" s="223"/>
    </row>
    <row r="57689" spans="15:15" x14ac:dyDescent="0.2">
      <c r="O57689" s="223"/>
    </row>
    <row r="57690" spans="15:15" x14ac:dyDescent="0.2">
      <c r="O57690" s="223"/>
    </row>
    <row r="57691" spans="15:15" x14ac:dyDescent="0.2">
      <c r="O57691" s="223"/>
    </row>
    <row r="57692" spans="15:15" x14ac:dyDescent="0.2">
      <c r="O57692" s="223"/>
    </row>
    <row r="57693" spans="15:15" x14ac:dyDescent="0.2">
      <c r="O57693" s="223"/>
    </row>
    <row r="57694" spans="15:15" x14ac:dyDescent="0.2">
      <c r="O57694" s="223"/>
    </row>
    <row r="57695" spans="15:15" x14ac:dyDescent="0.2">
      <c r="O57695" s="223"/>
    </row>
    <row r="57696" spans="15:15" x14ac:dyDescent="0.2">
      <c r="O57696" s="223"/>
    </row>
    <row r="57697" spans="15:15" x14ac:dyDescent="0.2">
      <c r="O57697" s="223"/>
    </row>
    <row r="57698" spans="15:15" x14ac:dyDescent="0.2">
      <c r="O57698" s="223"/>
    </row>
    <row r="57699" spans="15:15" x14ac:dyDescent="0.2">
      <c r="O57699" s="223"/>
    </row>
    <row r="57700" spans="15:15" x14ac:dyDescent="0.2">
      <c r="O57700" s="223"/>
    </row>
    <row r="57701" spans="15:15" x14ac:dyDescent="0.2">
      <c r="O57701" s="223"/>
    </row>
    <row r="57702" spans="15:15" x14ac:dyDescent="0.2">
      <c r="O57702" s="223"/>
    </row>
    <row r="57703" spans="15:15" x14ac:dyDescent="0.2">
      <c r="O57703" s="223"/>
    </row>
    <row r="57704" spans="15:15" x14ac:dyDescent="0.2">
      <c r="O57704" s="223"/>
    </row>
    <row r="57705" spans="15:15" x14ac:dyDescent="0.2">
      <c r="O57705" s="223"/>
    </row>
    <row r="57706" spans="15:15" x14ac:dyDescent="0.2">
      <c r="O57706" s="223"/>
    </row>
    <row r="57707" spans="15:15" x14ac:dyDescent="0.2">
      <c r="O57707" s="223"/>
    </row>
    <row r="57708" spans="15:15" x14ac:dyDescent="0.2">
      <c r="O57708" s="223"/>
    </row>
    <row r="57709" spans="15:15" x14ac:dyDescent="0.2">
      <c r="O57709" s="223"/>
    </row>
    <row r="57710" spans="15:15" x14ac:dyDescent="0.2">
      <c r="O57710" s="223"/>
    </row>
    <row r="57711" spans="15:15" x14ac:dyDescent="0.2">
      <c r="O57711" s="223"/>
    </row>
    <row r="57712" spans="15:15" x14ac:dyDescent="0.2">
      <c r="O57712" s="223"/>
    </row>
    <row r="57713" spans="15:15" x14ac:dyDescent="0.2">
      <c r="O57713" s="223"/>
    </row>
    <row r="57714" spans="15:15" x14ac:dyDescent="0.2">
      <c r="O57714" s="223"/>
    </row>
    <row r="57715" spans="15:15" x14ac:dyDescent="0.2">
      <c r="O57715" s="223"/>
    </row>
    <row r="57716" spans="15:15" x14ac:dyDescent="0.2">
      <c r="O57716" s="223"/>
    </row>
    <row r="57717" spans="15:15" x14ac:dyDescent="0.2">
      <c r="O57717" s="223"/>
    </row>
    <row r="57718" spans="15:15" x14ac:dyDescent="0.2">
      <c r="O57718" s="223"/>
    </row>
    <row r="57719" spans="15:15" x14ac:dyDescent="0.2">
      <c r="O57719" s="223"/>
    </row>
    <row r="57720" spans="15:15" x14ac:dyDescent="0.2">
      <c r="O57720" s="223"/>
    </row>
    <row r="57721" spans="15:15" x14ac:dyDescent="0.2">
      <c r="O57721" s="223"/>
    </row>
    <row r="57722" spans="15:15" x14ac:dyDescent="0.2">
      <c r="O57722" s="223"/>
    </row>
    <row r="57723" spans="15:15" x14ac:dyDescent="0.2">
      <c r="O57723" s="223"/>
    </row>
    <row r="57724" spans="15:15" x14ac:dyDescent="0.2">
      <c r="O57724" s="223"/>
    </row>
    <row r="57725" spans="15:15" x14ac:dyDescent="0.2">
      <c r="O57725" s="223"/>
    </row>
    <row r="57726" spans="15:15" x14ac:dyDescent="0.2">
      <c r="O57726" s="223"/>
    </row>
    <row r="57727" spans="15:15" x14ac:dyDescent="0.2">
      <c r="O57727" s="223"/>
    </row>
    <row r="57728" spans="15:15" x14ac:dyDescent="0.2">
      <c r="O57728" s="223"/>
    </row>
    <row r="57729" spans="15:15" x14ac:dyDescent="0.2">
      <c r="O57729" s="223"/>
    </row>
    <row r="57730" spans="15:15" x14ac:dyDescent="0.2">
      <c r="O57730" s="223"/>
    </row>
    <row r="57731" spans="15:15" x14ac:dyDescent="0.2">
      <c r="O57731" s="223"/>
    </row>
    <row r="57732" spans="15:15" x14ac:dyDescent="0.2">
      <c r="O57732" s="223"/>
    </row>
    <row r="57733" spans="15:15" x14ac:dyDescent="0.2">
      <c r="O57733" s="223"/>
    </row>
    <row r="57734" spans="15:15" x14ac:dyDescent="0.2">
      <c r="O57734" s="223"/>
    </row>
    <row r="57735" spans="15:15" x14ac:dyDescent="0.2">
      <c r="O57735" s="223"/>
    </row>
    <row r="57736" spans="15:15" x14ac:dyDescent="0.2">
      <c r="O57736" s="223"/>
    </row>
    <row r="57737" spans="15:15" x14ac:dyDescent="0.2">
      <c r="O57737" s="223"/>
    </row>
    <row r="57738" spans="15:15" x14ac:dyDescent="0.2">
      <c r="O57738" s="223"/>
    </row>
    <row r="57739" spans="15:15" x14ac:dyDescent="0.2">
      <c r="O57739" s="223"/>
    </row>
    <row r="57740" spans="15:15" x14ac:dyDescent="0.2">
      <c r="O57740" s="223"/>
    </row>
    <row r="57741" spans="15:15" x14ac:dyDescent="0.2">
      <c r="O57741" s="223"/>
    </row>
    <row r="57742" spans="15:15" x14ac:dyDescent="0.2">
      <c r="O57742" s="223"/>
    </row>
    <row r="57743" spans="15:15" x14ac:dyDescent="0.2">
      <c r="O57743" s="223"/>
    </row>
    <row r="57744" spans="15:15" x14ac:dyDescent="0.2">
      <c r="O57744" s="223"/>
    </row>
    <row r="57745" spans="15:15" x14ac:dyDescent="0.2">
      <c r="O57745" s="223"/>
    </row>
    <row r="57746" spans="15:15" x14ac:dyDescent="0.2">
      <c r="O57746" s="223"/>
    </row>
    <row r="57747" spans="15:15" x14ac:dyDescent="0.2">
      <c r="O57747" s="223"/>
    </row>
    <row r="57748" spans="15:15" x14ac:dyDescent="0.2">
      <c r="O57748" s="223"/>
    </row>
    <row r="57749" spans="15:15" x14ac:dyDescent="0.2">
      <c r="O57749" s="223"/>
    </row>
    <row r="57750" spans="15:15" x14ac:dyDescent="0.2">
      <c r="O57750" s="223"/>
    </row>
    <row r="57751" spans="15:15" x14ac:dyDescent="0.2">
      <c r="O57751" s="223"/>
    </row>
    <row r="57752" spans="15:15" x14ac:dyDescent="0.2">
      <c r="O57752" s="223"/>
    </row>
    <row r="57753" spans="15:15" x14ac:dyDescent="0.2">
      <c r="O57753" s="223"/>
    </row>
    <row r="57754" spans="15:15" x14ac:dyDescent="0.2">
      <c r="O57754" s="223"/>
    </row>
    <row r="57755" spans="15:15" x14ac:dyDescent="0.2">
      <c r="O57755" s="223"/>
    </row>
    <row r="57756" spans="15:15" x14ac:dyDescent="0.2">
      <c r="O57756" s="223"/>
    </row>
    <row r="57757" spans="15:15" x14ac:dyDescent="0.2">
      <c r="O57757" s="223"/>
    </row>
    <row r="57758" spans="15:15" x14ac:dyDescent="0.2">
      <c r="O57758" s="223"/>
    </row>
    <row r="57759" spans="15:15" x14ac:dyDescent="0.2">
      <c r="O57759" s="223"/>
    </row>
    <row r="57760" spans="15:15" x14ac:dyDescent="0.2">
      <c r="O57760" s="223"/>
    </row>
    <row r="57761" spans="15:15" x14ac:dyDescent="0.2">
      <c r="O57761" s="223"/>
    </row>
    <row r="57762" spans="15:15" x14ac:dyDescent="0.2">
      <c r="O57762" s="223"/>
    </row>
    <row r="57763" spans="15:15" x14ac:dyDescent="0.2">
      <c r="O57763" s="223"/>
    </row>
    <row r="57764" spans="15:15" x14ac:dyDescent="0.2">
      <c r="O57764" s="223"/>
    </row>
    <row r="57765" spans="15:15" x14ac:dyDescent="0.2">
      <c r="O57765" s="223"/>
    </row>
    <row r="57766" spans="15:15" x14ac:dyDescent="0.2">
      <c r="O57766" s="223"/>
    </row>
    <row r="57767" spans="15:15" x14ac:dyDescent="0.2">
      <c r="O57767" s="223"/>
    </row>
    <row r="57768" spans="15:15" x14ac:dyDescent="0.2">
      <c r="O57768" s="223"/>
    </row>
    <row r="57769" spans="15:15" x14ac:dyDescent="0.2">
      <c r="O57769" s="223"/>
    </row>
    <row r="57770" spans="15:15" x14ac:dyDescent="0.2">
      <c r="O57770" s="223"/>
    </row>
    <row r="57771" spans="15:15" x14ac:dyDescent="0.2">
      <c r="O57771" s="223"/>
    </row>
    <row r="57772" spans="15:15" x14ac:dyDescent="0.2">
      <c r="O57772" s="223"/>
    </row>
    <row r="57773" spans="15:15" x14ac:dyDescent="0.2">
      <c r="O57773" s="223"/>
    </row>
    <row r="57774" spans="15:15" x14ac:dyDescent="0.2">
      <c r="O57774" s="223"/>
    </row>
    <row r="57775" spans="15:15" x14ac:dyDescent="0.2">
      <c r="O57775" s="223"/>
    </row>
    <row r="57776" spans="15:15" x14ac:dyDescent="0.2">
      <c r="O57776" s="223"/>
    </row>
    <row r="57777" spans="15:15" x14ac:dyDescent="0.2">
      <c r="O57777" s="223"/>
    </row>
    <row r="57778" spans="15:15" x14ac:dyDescent="0.2">
      <c r="O57778" s="223"/>
    </row>
    <row r="57779" spans="15:15" x14ac:dyDescent="0.2">
      <c r="O57779" s="223"/>
    </row>
    <row r="57780" spans="15:15" x14ac:dyDescent="0.2">
      <c r="O57780" s="223"/>
    </row>
    <row r="57781" spans="15:15" x14ac:dyDescent="0.2">
      <c r="O57781" s="223"/>
    </row>
    <row r="57782" spans="15:15" x14ac:dyDescent="0.2">
      <c r="O57782" s="223"/>
    </row>
    <row r="57783" spans="15:15" x14ac:dyDescent="0.2">
      <c r="O57783" s="223"/>
    </row>
    <row r="57784" spans="15:15" x14ac:dyDescent="0.2">
      <c r="O57784" s="223"/>
    </row>
    <row r="57785" spans="15:15" x14ac:dyDescent="0.2">
      <c r="O57785" s="223"/>
    </row>
    <row r="57786" spans="15:15" x14ac:dyDescent="0.2">
      <c r="O57786" s="223"/>
    </row>
    <row r="57787" spans="15:15" x14ac:dyDescent="0.2">
      <c r="O57787" s="223"/>
    </row>
    <row r="57788" spans="15:15" x14ac:dyDescent="0.2">
      <c r="O57788" s="223"/>
    </row>
    <row r="57789" spans="15:15" x14ac:dyDescent="0.2">
      <c r="O57789" s="223"/>
    </row>
    <row r="57790" spans="15:15" x14ac:dyDescent="0.2">
      <c r="O57790" s="223"/>
    </row>
    <row r="57791" spans="15:15" x14ac:dyDescent="0.2">
      <c r="O57791" s="223"/>
    </row>
    <row r="57792" spans="15:15" x14ac:dyDescent="0.2">
      <c r="O57792" s="223"/>
    </row>
    <row r="57793" spans="15:15" x14ac:dyDescent="0.2">
      <c r="O57793" s="223"/>
    </row>
    <row r="57794" spans="15:15" x14ac:dyDescent="0.2">
      <c r="O57794" s="223"/>
    </row>
    <row r="57795" spans="15:15" x14ac:dyDescent="0.2">
      <c r="O57795" s="223"/>
    </row>
    <row r="57796" spans="15:15" x14ac:dyDescent="0.2">
      <c r="O57796" s="223"/>
    </row>
    <row r="57797" spans="15:15" x14ac:dyDescent="0.2">
      <c r="O57797" s="223"/>
    </row>
    <row r="57798" spans="15:15" x14ac:dyDescent="0.2">
      <c r="O57798" s="223"/>
    </row>
    <row r="57799" spans="15:15" x14ac:dyDescent="0.2">
      <c r="O57799" s="223"/>
    </row>
    <row r="57800" spans="15:15" x14ac:dyDescent="0.2">
      <c r="O57800" s="223"/>
    </row>
    <row r="57801" spans="15:15" x14ac:dyDescent="0.2">
      <c r="O57801" s="223"/>
    </row>
    <row r="57802" spans="15:15" x14ac:dyDescent="0.2">
      <c r="O57802" s="223"/>
    </row>
    <row r="57803" spans="15:15" x14ac:dyDescent="0.2">
      <c r="O57803" s="223"/>
    </row>
    <row r="57804" spans="15:15" x14ac:dyDescent="0.2">
      <c r="O57804" s="223"/>
    </row>
    <row r="57805" spans="15:15" x14ac:dyDescent="0.2">
      <c r="O57805" s="223"/>
    </row>
    <row r="57806" spans="15:15" x14ac:dyDescent="0.2">
      <c r="O57806" s="223"/>
    </row>
    <row r="57807" spans="15:15" x14ac:dyDescent="0.2">
      <c r="O57807" s="223"/>
    </row>
    <row r="57808" spans="15:15" x14ac:dyDescent="0.2">
      <c r="O57808" s="223"/>
    </row>
    <row r="57809" spans="15:15" x14ac:dyDescent="0.2">
      <c r="O57809" s="223"/>
    </row>
    <row r="57810" spans="15:15" x14ac:dyDescent="0.2">
      <c r="O57810" s="223"/>
    </row>
    <row r="57811" spans="15:15" x14ac:dyDescent="0.2">
      <c r="O57811" s="223"/>
    </row>
    <row r="57812" spans="15:15" x14ac:dyDescent="0.2">
      <c r="O57812" s="223"/>
    </row>
    <row r="57813" spans="15:15" x14ac:dyDescent="0.2">
      <c r="O57813" s="223"/>
    </row>
    <row r="57814" spans="15:15" x14ac:dyDescent="0.2">
      <c r="O57814" s="223"/>
    </row>
    <row r="57815" spans="15:15" x14ac:dyDescent="0.2">
      <c r="O57815" s="223"/>
    </row>
    <row r="57816" spans="15:15" x14ac:dyDescent="0.2">
      <c r="O57816" s="223"/>
    </row>
    <row r="57817" spans="15:15" x14ac:dyDescent="0.2">
      <c r="O57817" s="223"/>
    </row>
    <row r="57818" spans="15:15" x14ac:dyDescent="0.2">
      <c r="O57818" s="223"/>
    </row>
    <row r="57819" spans="15:15" x14ac:dyDescent="0.2">
      <c r="O57819" s="223"/>
    </row>
    <row r="57820" spans="15:15" x14ac:dyDescent="0.2">
      <c r="O57820" s="223"/>
    </row>
    <row r="57821" spans="15:15" x14ac:dyDescent="0.2">
      <c r="O57821" s="223"/>
    </row>
    <row r="57822" spans="15:15" x14ac:dyDescent="0.2">
      <c r="O57822" s="223"/>
    </row>
    <row r="57823" spans="15:15" x14ac:dyDescent="0.2">
      <c r="O57823" s="223"/>
    </row>
    <row r="57824" spans="15:15" x14ac:dyDescent="0.2">
      <c r="O57824" s="223"/>
    </row>
    <row r="57825" spans="15:15" x14ac:dyDescent="0.2">
      <c r="O57825" s="223"/>
    </row>
    <row r="57826" spans="15:15" x14ac:dyDescent="0.2">
      <c r="O57826" s="223"/>
    </row>
    <row r="57827" spans="15:15" x14ac:dyDescent="0.2">
      <c r="O57827" s="223"/>
    </row>
    <row r="57828" spans="15:15" x14ac:dyDescent="0.2">
      <c r="O57828" s="223"/>
    </row>
    <row r="57829" spans="15:15" x14ac:dyDescent="0.2">
      <c r="O57829" s="223"/>
    </row>
    <row r="57830" spans="15:15" x14ac:dyDescent="0.2">
      <c r="O57830" s="223"/>
    </row>
    <row r="57831" spans="15:15" x14ac:dyDescent="0.2">
      <c r="O57831" s="223"/>
    </row>
    <row r="57832" spans="15:15" x14ac:dyDescent="0.2">
      <c r="O57832" s="223"/>
    </row>
    <row r="57833" spans="15:15" x14ac:dyDescent="0.2">
      <c r="O57833" s="223"/>
    </row>
    <row r="57834" spans="15:15" x14ac:dyDescent="0.2">
      <c r="O57834" s="223"/>
    </row>
    <row r="57835" spans="15:15" x14ac:dyDescent="0.2">
      <c r="O57835" s="223"/>
    </row>
    <row r="57836" spans="15:15" x14ac:dyDescent="0.2">
      <c r="O57836" s="223"/>
    </row>
    <row r="57837" spans="15:15" x14ac:dyDescent="0.2">
      <c r="O57837" s="223"/>
    </row>
    <row r="57838" spans="15:15" x14ac:dyDescent="0.2">
      <c r="O57838" s="223"/>
    </row>
    <row r="57839" spans="15:15" x14ac:dyDescent="0.2">
      <c r="O57839" s="223"/>
    </row>
    <row r="57840" spans="15:15" x14ac:dyDescent="0.2">
      <c r="O57840" s="223"/>
    </row>
    <row r="57841" spans="15:15" x14ac:dyDescent="0.2">
      <c r="O57841" s="223"/>
    </row>
    <row r="57842" spans="15:15" x14ac:dyDescent="0.2">
      <c r="O57842" s="223"/>
    </row>
    <row r="57843" spans="15:15" x14ac:dyDescent="0.2">
      <c r="O57843" s="223"/>
    </row>
    <row r="57844" spans="15:15" x14ac:dyDescent="0.2">
      <c r="O57844" s="223"/>
    </row>
    <row r="57845" spans="15:15" x14ac:dyDescent="0.2">
      <c r="O57845" s="223"/>
    </row>
    <row r="57846" spans="15:15" x14ac:dyDescent="0.2">
      <c r="O57846" s="223"/>
    </row>
    <row r="57847" spans="15:15" x14ac:dyDescent="0.2">
      <c r="O57847" s="223"/>
    </row>
    <row r="57848" spans="15:15" x14ac:dyDescent="0.2">
      <c r="O57848" s="223"/>
    </row>
    <row r="57849" spans="15:15" x14ac:dyDescent="0.2">
      <c r="O57849" s="223"/>
    </row>
    <row r="57850" spans="15:15" x14ac:dyDescent="0.2">
      <c r="O57850" s="223"/>
    </row>
    <row r="57851" spans="15:15" x14ac:dyDescent="0.2">
      <c r="O57851" s="223"/>
    </row>
    <row r="57852" spans="15:15" x14ac:dyDescent="0.2">
      <c r="O57852" s="223"/>
    </row>
    <row r="57853" spans="15:15" x14ac:dyDescent="0.2">
      <c r="O57853" s="223"/>
    </row>
    <row r="57854" spans="15:15" x14ac:dyDescent="0.2">
      <c r="O57854" s="223"/>
    </row>
    <row r="57855" spans="15:15" x14ac:dyDescent="0.2">
      <c r="O57855" s="223"/>
    </row>
    <row r="57856" spans="15:15" x14ac:dyDescent="0.2">
      <c r="O57856" s="223"/>
    </row>
    <row r="57857" spans="15:15" x14ac:dyDescent="0.2">
      <c r="O57857" s="223"/>
    </row>
    <row r="57858" spans="15:15" x14ac:dyDescent="0.2">
      <c r="O57858" s="223"/>
    </row>
    <row r="57859" spans="15:15" x14ac:dyDescent="0.2">
      <c r="O57859" s="223"/>
    </row>
    <row r="57860" spans="15:15" x14ac:dyDescent="0.2">
      <c r="O57860" s="223"/>
    </row>
    <row r="57861" spans="15:15" x14ac:dyDescent="0.2">
      <c r="O57861" s="223"/>
    </row>
    <row r="57862" spans="15:15" x14ac:dyDescent="0.2">
      <c r="O57862" s="223"/>
    </row>
    <row r="57863" spans="15:15" x14ac:dyDescent="0.2">
      <c r="O57863" s="223"/>
    </row>
    <row r="57864" spans="15:15" x14ac:dyDescent="0.2">
      <c r="O57864" s="223"/>
    </row>
    <row r="57865" spans="15:15" x14ac:dyDescent="0.2">
      <c r="O57865" s="223"/>
    </row>
    <row r="57866" spans="15:15" x14ac:dyDescent="0.2">
      <c r="O57866" s="223"/>
    </row>
    <row r="57867" spans="15:15" x14ac:dyDescent="0.2">
      <c r="O57867" s="223"/>
    </row>
    <row r="57868" spans="15:15" x14ac:dyDescent="0.2">
      <c r="O57868" s="223"/>
    </row>
    <row r="57869" spans="15:15" x14ac:dyDescent="0.2">
      <c r="O57869" s="223"/>
    </row>
    <row r="57870" spans="15:15" x14ac:dyDescent="0.2">
      <c r="O57870" s="223"/>
    </row>
    <row r="57871" spans="15:15" x14ac:dyDescent="0.2">
      <c r="O57871" s="223"/>
    </row>
    <row r="57872" spans="15:15" x14ac:dyDescent="0.2">
      <c r="O57872" s="223"/>
    </row>
    <row r="57873" spans="15:15" x14ac:dyDescent="0.2">
      <c r="O57873" s="223"/>
    </row>
    <row r="57874" spans="15:15" x14ac:dyDescent="0.2">
      <c r="O57874" s="223"/>
    </row>
    <row r="57875" spans="15:15" x14ac:dyDescent="0.2">
      <c r="O57875" s="223"/>
    </row>
    <row r="57876" spans="15:15" x14ac:dyDescent="0.2">
      <c r="O57876" s="223"/>
    </row>
    <row r="57877" spans="15:15" x14ac:dyDescent="0.2">
      <c r="O57877" s="223"/>
    </row>
    <row r="57878" spans="15:15" x14ac:dyDescent="0.2">
      <c r="O57878" s="223"/>
    </row>
    <row r="57879" spans="15:15" x14ac:dyDescent="0.2">
      <c r="O57879" s="223"/>
    </row>
    <row r="57880" spans="15:15" x14ac:dyDescent="0.2">
      <c r="O57880" s="223"/>
    </row>
    <row r="57881" spans="15:15" x14ac:dyDescent="0.2">
      <c r="O57881" s="223"/>
    </row>
    <row r="57882" spans="15:15" x14ac:dyDescent="0.2">
      <c r="O57882" s="223"/>
    </row>
    <row r="57883" spans="15:15" x14ac:dyDescent="0.2">
      <c r="O57883" s="223"/>
    </row>
    <row r="57884" spans="15:15" x14ac:dyDescent="0.2">
      <c r="O57884" s="223"/>
    </row>
    <row r="57885" spans="15:15" x14ac:dyDescent="0.2">
      <c r="O57885" s="223"/>
    </row>
    <row r="57886" spans="15:15" x14ac:dyDescent="0.2">
      <c r="O57886" s="223"/>
    </row>
    <row r="57887" spans="15:15" x14ac:dyDescent="0.2">
      <c r="O57887" s="223"/>
    </row>
    <row r="57888" spans="15:15" x14ac:dyDescent="0.2">
      <c r="O57888" s="223"/>
    </row>
    <row r="57889" spans="15:15" x14ac:dyDescent="0.2">
      <c r="O57889" s="223"/>
    </row>
    <row r="57890" spans="15:15" x14ac:dyDescent="0.2">
      <c r="O57890" s="223"/>
    </row>
    <row r="57891" spans="15:15" x14ac:dyDescent="0.2">
      <c r="O57891" s="223"/>
    </row>
    <row r="57892" spans="15:15" x14ac:dyDescent="0.2">
      <c r="O57892" s="223"/>
    </row>
    <row r="57893" spans="15:15" x14ac:dyDescent="0.2">
      <c r="O57893" s="223"/>
    </row>
    <row r="57894" spans="15:15" x14ac:dyDescent="0.2">
      <c r="O57894" s="223"/>
    </row>
    <row r="57895" spans="15:15" x14ac:dyDescent="0.2">
      <c r="O57895" s="223"/>
    </row>
    <row r="57896" spans="15:15" x14ac:dyDescent="0.2">
      <c r="O57896" s="223"/>
    </row>
    <row r="57897" spans="15:15" x14ac:dyDescent="0.2">
      <c r="O57897" s="223"/>
    </row>
    <row r="57898" spans="15:15" x14ac:dyDescent="0.2">
      <c r="O57898" s="223"/>
    </row>
    <row r="57899" spans="15:15" x14ac:dyDescent="0.2">
      <c r="O57899" s="223"/>
    </row>
    <row r="57900" spans="15:15" x14ac:dyDescent="0.2">
      <c r="O57900" s="223"/>
    </row>
    <row r="57901" spans="15:15" x14ac:dyDescent="0.2">
      <c r="O57901" s="223"/>
    </row>
    <row r="57902" spans="15:15" x14ac:dyDescent="0.2">
      <c r="O57902" s="223"/>
    </row>
    <row r="57903" spans="15:15" x14ac:dyDescent="0.2">
      <c r="O57903" s="223"/>
    </row>
    <row r="57904" spans="15:15" x14ac:dyDescent="0.2">
      <c r="O57904" s="223"/>
    </row>
    <row r="57905" spans="15:15" x14ac:dyDescent="0.2">
      <c r="O57905" s="223"/>
    </row>
    <row r="57906" spans="15:15" x14ac:dyDescent="0.2">
      <c r="O57906" s="223"/>
    </row>
    <row r="57907" spans="15:15" x14ac:dyDescent="0.2">
      <c r="O57907" s="223"/>
    </row>
    <row r="57908" spans="15:15" x14ac:dyDescent="0.2">
      <c r="O57908" s="223"/>
    </row>
    <row r="57909" spans="15:15" x14ac:dyDescent="0.2">
      <c r="O57909" s="223"/>
    </row>
    <row r="57910" spans="15:15" x14ac:dyDescent="0.2">
      <c r="O57910" s="223"/>
    </row>
    <row r="57911" spans="15:15" x14ac:dyDescent="0.2">
      <c r="O57911" s="223"/>
    </row>
    <row r="57912" spans="15:15" x14ac:dyDescent="0.2">
      <c r="O57912" s="223"/>
    </row>
    <row r="57913" spans="15:15" x14ac:dyDescent="0.2">
      <c r="O57913" s="223"/>
    </row>
    <row r="57914" spans="15:15" x14ac:dyDescent="0.2">
      <c r="O57914" s="223"/>
    </row>
    <row r="57915" spans="15:15" x14ac:dyDescent="0.2">
      <c r="O57915" s="223"/>
    </row>
    <row r="57916" spans="15:15" x14ac:dyDescent="0.2">
      <c r="O57916" s="223"/>
    </row>
    <row r="57917" spans="15:15" x14ac:dyDescent="0.2">
      <c r="O57917" s="223"/>
    </row>
    <row r="57918" spans="15:15" x14ac:dyDescent="0.2">
      <c r="O57918" s="223"/>
    </row>
    <row r="57919" spans="15:15" x14ac:dyDescent="0.2">
      <c r="O57919" s="223"/>
    </row>
    <row r="57920" spans="15:15" x14ac:dyDescent="0.2">
      <c r="O57920" s="223"/>
    </row>
    <row r="57921" spans="15:15" x14ac:dyDescent="0.2">
      <c r="O57921" s="223"/>
    </row>
    <row r="57922" spans="15:15" x14ac:dyDescent="0.2">
      <c r="O57922" s="223"/>
    </row>
    <row r="57923" spans="15:15" x14ac:dyDescent="0.2">
      <c r="O57923" s="223"/>
    </row>
    <row r="57924" spans="15:15" x14ac:dyDescent="0.2">
      <c r="O57924" s="223"/>
    </row>
    <row r="57925" spans="15:15" x14ac:dyDescent="0.2">
      <c r="O57925" s="223"/>
    </row>
    <row r="57926" spans="15:15" x14ac:dyDescent="0.2">
      <c r="O57926" s="223"/>
    </row>
    <row r="57927" spans="15:15" x14ac:dyDescent="0.2">
      <c r="O57927" s="223"/>
    </row>
    <row r="57928" spans="15:15" x14ac:dyDescent="0.2">
      <c r="O57928" s="223"/>
    </row>
    <row r="57929" spans="15:15" x14ac:dyDescent="0.2">
      <c r="O57929" s="223"/>
    </row>
    <row r="57930" spans="15:15" x14ac:dyDescent="0.2">
      <c r="O57930" s="223"/>
    </row>
    <row r="57931" spans="15:15" x14ac:dyDescent="0.2">
      <c r="O57931" s="223"/>
    </row>
    <row r="57932" spans="15:15" x14ac:dyDescent="0.2">
      <c r="O57932" s="223"/>
    </row>
    <row r="57933" spans="15:15" x14ac:dyDescent="0.2">
      <c r="O57933" s="223"/>
    </row>
    <row r="57934" spans="15:15" x14ac:dyDescent="0.2">
      <c r="O57934" s="223"/>
    </row>
    <row r="57935" spans="15:15" x14ac:dyDescent="0.2">
      <c r="O57935" s="223"/>
    </row>
    <row r="57936" spans="15:15" x14ac:dyDescent="0.2">
      <c r="O57936" s="223"/>
    </row>
    <row r="57937" spans="15:15" x14ac:dyDescent="0.2">
      <c r="O57937" s="223"/>
    </row>
    <row r="57938" spans="15:15" x14ac:dyDescent="0.2">
      <c r="O57938" s="223"/>
    </row>
    <row r="57939" spans="15:15" x14ac:dyDescent="0.2">
      <c r="O57939" s="223"/>
    </row>
    <row r="57940" spans="15:15" x14ac:dyDescent="0.2">
      <c r="O57940" s="223"/>
    </row>
    <row r="57941" spans="15:15" x14ac:dyDescent="0.2">
      <c r="O57941" s="223"/>
    </row>
    <row r="57942" spans="15:15" x14ac:dyDescent="0.2">
      <c r="O57942" s="223"/>
    </row>
    <row r="57943" spans="15:15" x14ac:dyDescent="0.2">
      <c r="O57943" s="223"/>
    </row>
    <row r="57944" spans="15:15" x14ac:dyDescent="0.2">
      <c r="O57944" s="223"/>
    </row>
    <row r="57945" spans="15:15" x14ac:dyDescent="0.2">
      <c r="O57945" s="223"/>
    </row>
    <row r="57946" spans="15:15" x14ac:dyDescent="0.2">
      <c r="O57946" s="223"/>
    </row>
    <row r="57947" spans="15:15" x14ac:dyDescent="0.2">
      <c r="O57947" s="223"/>
    </row>
    <row r="57948" spans="15:15" x14ac:dyDescent="0.2">
      <c r="O57948" s="223"/>
    </row>
    <row r="57949" spans="15:15" x14ac:dyDescent="0.2">
      <c r="O57949" s="223"/>
    </row>
    <row r="57950" spans="15:15" x14ac:dyDescent="0.2">
      <c r="O57950" s="223"/>
    </row>
    <row r="57951" spans="15:15" x14ac:dyDescent="0.2">
      <c r="O57951" s="223"/>
    </row>
    <row r="57952" spans="15:15" x14ac:dyDescent="0.2">
      <c r="O57952" s="223"/>
    </row>
    <row r="57953" spans="15:15" x14ac:dyDescent="0.2">
      <c r="O57953" s="223"/>
    </row>
    <row r="57954" spans="15:15" x14ac:dyDescent="0.2">
      <c r="O57954" s="223"/>
    </row>
    <row r="57955" spans="15:15" x14ac:dyDescent="0.2">
      <c r="O57955" s="223"/>
    </row>
    <row r="57956" spans="15:15" x14ac:dyDescent="0.2">
      <c r="O57956" s="223"/>
    </row>
    <row r="57957" spans="15:15" x14ac:dyDescent="0.2">
      <c r="O57957" s="223"/>
    </row>
    <row r="57958" spans="15:15" x14ac:dyDescent="0.2">
      <c r="O57958" s="223"/>
    </row>
    <row r="57959" spans="15:15" x14ac:dyDescent="0.2">
      <c r="O57959" s="223"/>
    </row>
    <row r="57960" spans="15:15" x14ac:dyDescent="0.2">
      <c r="O57960" s="223"/>
    </row>
    <row r="57961" spans="15:15" x14ac:dyDescent="0.2">
      <c r="O57961" s="223"/>
    </row>
    <row r="57962" spans="15:15" x14ac:dyDescent="0.2">
      <c r="O57962" s="223"/>
    </row>
    <row r="57963" spans="15:15" x14ac:dyDescent="0.2">
      <c r="O57963" s="223"/>
    </row>
    <row r="57964" spans="15:15" x14ac:dyDescent="0.2">
      <c r="O57964" s="223"/>
    </row>
    <row r="57965" spans="15:15" x14ac:dyDescent="0.2">
      <c r="O57965" s="223"/>
    </row>
    <row r="57966" spans="15:15" x14ac:dyDescent="0.2">
      <c r="O57966" s="223"/>
    </row>
    <row r="57967" spans="15:15" x14ac:dyDescent="0.2">
      <c r="O57967" s="223"/>
    </row>
    <row r="57968" spans="15:15" x14ac:dyDescent="0.2">
      <c r="O57968" s="223"/>
    </row>
    <row r="57969" spans="15:15" x14ac:dyDescent="0.2">
      <c r="O57969" s="223"/>
    </row>
    <row r="57970" spans="15:15" x14ac:dyDescent="0.2">
      <c r="O57970" s="223"/>
    </row>
    <row r="57971" spans="15:15" x14ac:dyDescent="0.2">
      <c r="O57971" s="223"/>
    </row>
    <row r="57972" spans="15:15" x14ac:dyDescent="0.2">
      <c r="O57972" s="223"/>
    </row>
    <row r="57973" spans="15:15" x14ac:dyDescent="0.2">
      <c r="O57973" s="223"/>
    </row>
    <row r="57974" spans="15:15" x14ac:dyDescent="0.2">
      <c r="O57974" s="223"/>
    </row>
    <row r="57975" spans="15:15" x14ac:dyDescent="0.2">
      <c r="O57975" s="223"/>
    </row>
    <row r="57976" spans="15:15" x14ac:dyDescent="0.2">
      <c r="O57976" s="223"/>
    </row>
    <row r="57977" spans="15:15" x14ac:dyDescent="0.2">
      <c r="O57977" s="223"/>
    </row>
    <row r="57978" spans="15:15" x14ac:dyDescent="0.2">
      <c r="O57978" s="223"/>
    </row>
    <row r="57979" spans="15:15" x14ac:dyDescent="0.2">
      <c r="O57979" s="223"/>
    </row>
    <row r="57980" spans="15:15" x14ac:dyDescent="0.2">
      <c r="O57980" s="223"/>
    </row>
    <row r="57981" spans="15:15" x14ac:dyDescent="0.2">
      <c r="O57981" s="223"/>
    </row>
    <row r="57982" spans="15:15" x14ac:dyDescent="0.2">
      <c r="O57982" s="223"/>
    </row>
    <row r="57983" spans="15:15" x14ac:dyDescent="0.2">
      <c r="O57983" s="223"/>
    </row>
    <row r="57984" spans="15:15" x14ac:dyDescent="0.2">
      <c r="O57984" s="223"/>
    </row>
    <row r="57985" spans="15:15" x14ac:dyDescent="0.2">
      <c r="O57985" s="223"/>
    </row>
    <row r="57986" spans="15:15" x14ac:dyDescent="0.2">
      <c r="O57986" s="223"/>
    </row>
    <row r="57987" spans="15:15" x14ac:dyDescent="0.2">
      <c r="O57987" s="223"/>
    </row>
    <row r="57988" spans="15:15" x14ac:dyDescent="0.2">
      <c r="O57988" s="223"/>
    </row>
    <row r="57989" spans="15:15" x14ac:dyDescent="0.2">
      <c r="O57989" s="223"/>
    </row>
    <row r="57990" spans="15:15" x14ac:dyDescent="0.2">
      <c r="O57990" s="223"/>
    </row>
    <row r="57991" spans="15:15" x14ac:dyDescent="0.2">
      <c r="O57991" s="223"/>
    </row>
    <row r="57992" spans="15:15" x14ac:dyDescent="0.2">
      <c r="O57992" s="223"/>
    </row>
    <row r="57993" spans="15:15" x14ac:dyDescent="0.2">
      <c r="O57993" s="223"/>
    </row>
    <row r="57994" spans="15:15" x14ac:dyDescent="0.2">
      <c r="O57994" s="223"/>
    </row>
    <row r="57995" spans="15:15" x14ac:dyDescent="0.2">
      <c r="O57995" s="223"/>
    </row>
    <row r="57996" spans="15:15" x14ac:dyDescent="0.2">
      <c r="O57996" s="223"/>
    </row>
    <row r="57997" spans="15:15" x14ac:dyDescent="0.2">
      <c r="O57997" s="223"/>
    </row>
    <row r="57998" spans="15:15" x14ac:dyDescent="0.2">
      <c r="O57998" s="223"/>
    </row>
    <row r="57999" spans="15:15" x14ac:dyDescent="0.2">
      <c r="O57999" s="223"/>
    </row>
    <row r="58000" spans="15:15" x14ac:dyDescent="0.2">
      <c r="O58000" s="223"/>
    </row>
    <row r="58001" spans="15:15" x14ac:dyDescent="0.2">
      <c r="O58001" s="223"/>
    </row>
    <row r="58002" spans="15:15" x14ac:dyDescent="0.2">
      <c r="O58002" s="223"/>
    </row>
    <row r="58003" spans="15:15" x14ac:dyDescent="0.2">
      <c r="O58003" s="223"/>
    </row>
    <row r="58004" spans="15:15" x14ac:dyDescent="0.2">
      <c r="O58004" s="223"/>
    </row>
    <row r="58005" spans="15:15" x14ac:dyDescent="0.2">
      <c r="O58005" s="223"/>
    </row>
    <row r="58006" spans="15:15" x14ac:dyDescent="0.2">
      <c r="O58006" s="223"/>
    </row>
    <row r="58007" spans="15:15" x14ac:dyDescent="0.2">
      <c r="O58007" s="223"/>
    </row>
    <row r="58008" spans="15:15" x14ac:dyDescent="0.2">
      <c r="O58008" s="223"/>
    </row>
    <row r="58009" spans="15:15" x14ac:dyDescent="0.2">
      <c r="O58009" s="223"/>
    </row>
    <row r="58010" spans="15:15" x14ac:dyDescent="0.2">
      <c r="O58010" s="223"/>
    </row>
    <row r="58011" spans="15:15" x14ac:dyDescent="0.2">
      <c r="O58011" s="223"/>
    </row>
    <row r="58012" spans="15:15" x14ac:dyDescent="0.2">
      <c r="O58012" s="223"/>
    </row>
    <row r="58013" spans="15:15" x14ac:dyDescent="0.2">
      <c r="O58013" s="223"/>
    </row>
    <row r="58014" spans="15:15" x14ac:dyDescent="0.2">
      <c r="O58014" s="223"/>
    </row>
    <row r="58015" spans="15:15" x14ac:dyDescent="0.2">
      <c r="O58015" s="223"/>
    </row>
    <row r="58016" spans="15:15" x14ac:dyDescent="0.2">
      <c r="O58016" s="223"/>
    </row>
    <row r="58017" spans="15:15" x14ac:dyDescent="0.2">
      <c r="O58017" s="223"/>
    </row>
    <row r="58018" spans="15:15" x14ac:dyDescent="0.2">
      <c r="O58018" s="223"/>
    </row>
    <row r="58019" spans="15:15" x14ac:dyDescent="0.2">
      <c r="O58019" s="223"/>
    </row>
    <row r="58020" spans="15:15" x14ac:dyDescent="0.2">
      <c r="O58020" s="223"/>
    </row>
    <row r="58021" spans="15:15" x14ac:dyDescent="0.2">
      <c r="O58021" s="223"/>
    </row>
    <row r="58022" spans="15:15" x14ac:dyDescent="0.2">
      <c r="O58022" s="223"/>
    </row>
    <row r="58023" spans="15:15" x14ac:dyDescent="0.2">
      <c r="O58023" s="223"/>
    </row>
    <row r="58024" spans="15:15" x14ac:dyDescent="0.2">
      <c r="O58024" s="223"/>
    </row>
    <row r="58025" spans="15:15" x14ac:dyDescent="0.2">
      <c r="O58025" s="223"/>
    </row>
    <row r="58026" spans="15:15" x14ac:dyDescent="0.2">
      <c r="O58026" s="223"/>
    </row>
    <row r="58027" spans="15:15" x14ac:dyDescent="0.2">
      <c r="O58027" s="223"/>
    </row>
    <row r="58028" spans="15:15" x14ac:dyDescent="0.2">
      <c r="O58028" s="223"/>
    </row>
    <row r="58029" spans="15:15" x14ac:dyDescent="0.2">
      <c r="O58029" s="223"/>
    </row>
    <row r="58030" spans="15:15" x14ac:dyDescent="0.2">
      <c r="O58030" s="223"/>
    </row>
    <row r="58031" spans="15:15" x14ac:dyDescent="0.2">
      <c r="O58031" s="223"/>
    </row>
    <row r="58032" spans="15:15" x14ac:dyDescent="0.2">
      <c r="O58032" s="223"/>
    </row>
    <row r="58033" spans="15:15" x14ac:dyDescent="0.2">
      <c r="O58033" s="223"/>
    </row>
    <row r="58034" spans="15:15" x14ac:dyDescent="0.2">
      <c r="O58034" s="223"/>
    </row>
    <row r="58035" spans="15:15" x14ac:dyDescent="0.2">
      <c r="O58035" s="223"/>
    </row>
    <row r="58036" spans="15:15" x14ac:dyDescent="0.2">
      <c r="O58036" s="223"/>
    </row>
    <row r="58037" spans="15:15" x14ac:dyDescent="0.2">
      <c r="O58037" s="223"/>
    </row>
    <row r="58038" spans="15:15" x14ac:dyDescent="0.2">
      <c r="O58038" s="223"/>
    </row>
    <row r="58039" spans="15:15" x14ac:dyDescent="0.2">
      <c r="O58039" s="223"/>
    </row>
    <row r="58040" spans="15:15" x14ac:dyDescent="0.2">
      <c r="O58040" s="223"/>
    </row>
    <row r="58041" spans="15:15" x14ac:dyDescent="0.2">
      <c r="O58041" s="223"/>
    </row>
    <row r="58042" spans="15:15" x14ac:dyDescent="0.2">
      <c r="O58042" s="223"/>
    </row>
    <row r="58043" spans="15:15" x14ac:dyDescent="0.2">
      <c r="O58043" s="223"/>
    </row>
    <row r="58044" spans="15:15" x14ac:dyDescent="0.2">
      <c r="O58044" s="223"/>
    </row>
    <row r="58045" spans="15:15" x14ac:dyDescent="0.2">
      <c r="O58045" s="223"/>
    </row>
    <row r="58046" spans="15:15" x14ac:dyDescent="0.2">
      <c r="O58046" s="223"/>
    </row>
    <row r="58047" spans="15:15" x14ac:dyDescent="0.2">
      <c r="O58047" s="223"/>
    </row>
    <row r="58048" spans="15:15" x14ac:dyDescent="0.2">
      <c r="O58048" s="223"/>
    </row>
    <row r="58049" spans="15:15" x14ac:dyDescent="0.2">
      <c r="O58049" s="223"/>
    </row>
    <row r="58050" spans="15:15" x14ac:dyDescent="0.2">
      <c r="O58050" s="223"/>
    </row>
    <row r="58051" spans="15:15" x14ac:dyDescent="0.2">
      <c r="O58051" s="223"/>
    </row>
    <row r="58052" spans="15:15" x14ac:dyDescent="0.2">
      <c r="O58052" s="223"/>
    </row>
    <row r="58053" spans="15:15" x14ac:dyDescent="0.2">
      <c r="O58053" s="223"/>
    </row>
    <row r="58054" spans="15:15" x14ac:dyDescent="0.2">
      <c r="O58054" s="223"/>
    </row>
    <row r="58055" spans="15:15" x14ac:dyDescent="0.2">
      <c r="O58055" s="223"/>
    </row>
    <row r="58056" spans="15:15" x14ac:dyDescent="0.2">
      <c r="O58056" s="223"/>
    </row>
    <row r="58057" spans="15:15" x14ac:dyDescent="0.2">
      <c r="O58057" s="223"/>
    </row>
    <row r="58058" spans="15:15" x14ac:dyDescent="0.2">
      <c r="O58058" s="223"/>
    </row>
    <row r="58059" spans="15:15" x14ac:dyDescent="0.2">
      <c r="O58059" s="223"/>
    </row>
    <row r="58060" spans="15:15" x14ac:dyDescent="0.2">
      <c r="O58060" s="223"/>
    </row>
    <row r="58061" spans="15:15" x14ac:dyDescent="0.2">
      <c r="O58061" s="223"/>
    </row>
    <row r="58062" spans="15:15" x14ac:dyDescent="0.2">
      <c r="O58062" s="223"/>
    </row>
    <row r="58063" spans="15:15" x14ac:dyDescent="0.2">
      <c r="O58063" s="223"/>
    </row>
    <row r="58064" spans="15:15" x14ac:dyDescent="0.2">
      <c r="O58064" s="223"/>
    </row>
    <row r="58065" spans="15:15" x14ac:dyDescent="0.2">
      <c r="O58065" s="223"/>
    </row>
    <row r="58066" spans="15:15" x14ac:dyDescent="0.2">
      <c r="O58066" s="223"/>
    </row>
    <row r="58067" spans="15:15" x14ac:dyDescent="0.2">
      <c r="O58067" s="223"/>
    </row>
    <row r="58068" spans="15:15" x14ac:dyDescent="0.2">
      <c r="O58068" s="223"/>
    </row>
    <row r="58069" spans="15:15" x14ac:dyDescent="0.2">
      <c r="O58069" s="223"/>
    </row>
    <row r="58070" spans="15:15" x14ac:dyDescent="0.2">
      <c r="O58070" s="223"/>
    </row>
    <row r="58071" spans="15:15" x14ac:dyDescent="0.2">
      <c r="O58071" s="223"/>
    </row>
    <row r="58072" spans="15:15" x14ac:dyDescent="0.2">
      <c r="O58072" s="223"/>
    </row>
    <row r="58073" spans="15:15" x14ac:dyDescent="0.2">
      <c r="O58073" s="223"/>
    </row>
    <row r="58074" spans="15:15" x14ac:dyDescent="0.2">
      <c r="O58074" s="223"/>
    </row>
    <row r="58075" spans="15:15" x14ac:dyDescent="0.2">
      <c r="O58075" s="223"/>
    </row>
    <row r="58076" spans="15:15" x14ac:dyDescent="0.2">
      <c r="O58076" s="223"/>
    </row>
    <row r="58077" spans="15:15" x14ac:dyDescent="0.2">
      <c r="O58077" s="223"/>
    </row>
    <row r="58078" spans="15:15" x14ac:dyDescent="0.2">
      <c r="O58078" s="223"/>
    </row>
    <row r="58079" spans="15:15" x14ac:dyDescent="0.2">
      <c r="O58079" s="223"/>
    </row>
    <row r="58080" spans="15:15" x14ac:dyDescent="0.2">
      <c r="O58080" s="223"/>
    </row>
    <row r="58081" spans="15:15" x14ac:dyDescent="0.2">
      <c r="O58081" s="223"/>
    </row>
    <row r="58082" spans="15:15" x14ac:dyDescent="0.2">
      <c r="O58082" s="223"/>
    </row>
    <row r="58083" spans="15:15" x14ac:dyDescent="0.2">
      <c r="O58083" s="223"/>
    </row>
    <row r="58084" spans="15:15" x14ac:dyDescent="0.2">
      <c r="O58084" s="223"/>
    </row>
    <row r="58085" spans="15:15" x14ac:dyDescent="0.2">
      <c r="O58085" s="223"/>
    </row>
    <row r="58086" spans="15:15" x14ac:dyDescent="0.2">
      <c r="O58086" s="223"/>
    </row>
    <row r="58087" spans="15:15" x14ac:dyDescent="0.2">
      <c r="O58087" s="223"/>
    </row>
    <row r="58088" spans="15:15" x14ac:dyDescent="0.2">
      <c r="O58088" s="223"/>
    </row>
    <row r="58089" spans="15:15" x14ac:dyDescent="0.2">
      <c r="O58089" s="223"/>
    </row>
    <row r="58090" spans="15:15" x14ac:dyDescent="0.2">
      <c r="O58090" s="223"/>
    </row>
    <row r="58091" spans="15:15" x14ac:dyDescent="0.2">
      <c r="O58091" s="223"/>
    </row>
    <row r="58092" spans="15:15" x14ac:dyDescent="0.2">
      <c r="O58092" s="223"/>
    </row>
    <row r="58093" spans="15:15" x14ac:dyDescent="0.2">
      <c r="O58093" s="223"/>
    </row>
    <row r="58094" spans="15:15" x14ac:dyDescent="0.2">
      <c r="O58094" s="223"/>
    </row>
    <row r="58095" spans="15:15" x14ac:dyDescent="0.2">
      <c r="O58095" s="223"/>
    </row>
    <row r="58096" spans="15:15" x14ac:dyDescent="0.2">
      <c r="O58096" s="223"/>
    </row>
    <row r="58097" spans="15:15" x14ac:dyDescent="0.2">
      <c r="O58097" s="223"/>
    </row>
    <row r="58098" spans="15:15" x14ac:dyDescent="0.2">
      <c r="O58098" s="223"/>
    </row>
    <row r="58099" spans="15:15" x14ac:dyDescent="0.2">
      <c r="O58099" s="223"/>
    </row>
    <row r="58100" spans="15:15" x14ac:dyDescent="0.2">
      <c r="O58100" s="223"/>
    </row>
    <row r="58101" spans="15:15" x14ac:dyDescent="0.2">
      <c r="O58101" s="223"/>
    </row>
    <row r="58102" spans="15:15" x14ac:dyDescent="0.2">
      <c r="O58102" s="223"/>
    </row>
    <row r="58103" spans="15:15" x14ac:dyDescent="0.2">
      <c r="O58103" s="223"/>
    </row>
    <row r="58104" spans="15:15" x14ac:dyDescent="0.2">
      <c r="O58104" s="223"/>
    </row>
    <row r="58105" spans="15:15" x14ac:dyDescent="0.2">
      <c r="O58105" s="223"/>
    </row>
    <row r="58106" spans="15:15" x14ac:dyDescent="0.2">
      <c r="O58106" s="223"/>
    </row>
    <row r="58107" spans="15:15" x14ac:dyDescent="0.2">
      <c r="O58107" s="223"/>
    </row>
    <row r="58108" spans="15:15" x14ac:dyDescent="0.2">
      <c r="O58108" s="223"/>
    </row>
    <row r="58109" spans="15:15" x14ac:dyDescent="0.2">
      <c r="O58109" s="223"/>
    </row>
    <row r="58110" spans="15:15" x14ac:dyDescent="0.2">
      <c r="O58110" s="223"/>
    </row>
    <row r="58111" spans="15:15" x14ac:dyDescent="0.2">
      <c r="O58111" s="223"/>
    </row>
    <row r="58112" spans="15:15" x14ac:dyDescent="0.2">
      <c r="O58112" s="223"/>
    </row>
    <row r="58113" spans="15:15" x14ac:dyDescent="0.2">
      <c r="O58113" s="223"/>
    </row>
    <row r="58114" spans="15:15" x14ac:dyDescent="0.2">
      <c r="O58114" s="223"/>
    </row>
    <row r="58115" spans="15:15" x14ac:dyDescent="0.2">
      <c r="O58115" s="223"/>
    </row>
    <row r="58116" spans="15:15" x14ac:dyDescent="0.2">
      <c r="O58116" s="223"/>
    </row>
    <row r="58117" spans="15:15" x14ac:dyDescent="0.2">
      <c r="O58117" s="223"/>
    </row>
    <row r="58118" spans="15:15" x14ac:dyDescent="0.2">
      <c r="O58118" s="223"/>
    </row>
    <row r="58119" spans="15:15" x14ac:dyDescent="0.2">
      <c r="O58119" s="223"/>
    </row>
    <row r="58120" spans="15:15" x14ac:dyDescent="0.2">
      <c r="O58120" s="223"/>
    </row>
    <row r="58121" spans="15:15" x14ac:dyDescent="0.2">
      <c r="O58121" s="223"/>
    </row>
    <row r="58122" spans="15:15" x14ac:dyDescent="0.2">
      <c r="O58122" s="223"/>
    </row>
    <row r="58123" spans="15:15" x14ac:dyDescent="0.2">
      <c r="O58123" s="223"/>
    </row>
    <row r="58124" spans="15:15" x14ac:dyDescent="0.2">
      <c r="O58124" s="223"/>
    </row>
    <row r="58125" spans="15:15" x14ac:dyDescent="0.2">
      <c r="O58125" s="223"/>
    </row>
    <row r="58126" spans="15:15" x14ac:dyDescent="0.2">
      <c r="O58126" s="223"/>
    </row>
    <row r="58127" spans="15:15" x14ac:dyDescent="0.2">
      <c r="O58127" s="223"/>
    </row>
    <row r="58128" spans="15:15" x14ac:dyDescent="0.2">
      <c r="O58128" s="223"/>
    </row>
    <row r="58129" spans="15:15" x14ac:dyDescent="0.2">
      <c r="O58129" s="223"/>
    </row>
    <row r="58130" spans="15:15" x14ac:dyDescent="0.2">
      <c r="O58130" s="223"/>
    </row>
    <row r="58131" spans="15:15" x14ac:dyDescent="0.2">
      <c r="O58131" s="223"/>
    </row>
    <row r="58132" spans="15:15" x14ac:dyDescent="0.2">
      <c r="O58132" s="223"/>
    </row>
    <row r="58133" spans="15:15" x14ac:dyDescent="0.2">
      <c r="O58133" s="223"/>
    </row>
    <row r="58134" spans="15:15" x14ac:dyDescent="0.2">
      <c r="O58134" s="223"/>
    </row>
    <row r="58135" spans="15:15" x14ac:dyDescent="0.2">
      <c r="O58135" s="223"/>
    </row>
    <row r="58136" spans="15:15" x14ac:dyDescent="0.2">
      <c r="O58136" s="223"/>
    </row>
    <row r="58137" spans="15:15" x14ac:dyDescent="0.2">
      <c r="O58137" s="223"/>
    </row>
    <row r="58138" spans="15:15" x14ac:dyDescent="0.2">
      <c r="O58138" s="223"/>
    </row>
    <row r="58139" spans="15:15" x14ac:dyDescent="0.2">
      <c r="O58139" s="223"/>
    </row>
    <row r="58140" spans="15:15" x14ac:dyDescent="0.2">
      <c r="O58140" s="223"/>
    </row>
    <row r="58141" spans="15:15" x14ac:dyDescent="0.2">
      <c r="O58141" s="223"/>
    </row>
    <row r="58142" spans="15:15" x14ac:dyDescent="0.2">
      <c r="O58142" s="223"/>
    </row>
    <row r="58143" spans="15:15" x14ac:dyDescent="0.2">
      <c r="O58143" s="223"/>
    </row>
    <row r="58144" spans="15:15" x14ac:dyDescent="0.2">
      <c r="O58144" s="223"/>
    </row>
    <row r="58145" spans="15:15" x14ac:dyDescent="0.2">
      <c r="O58145" s="223"/>
    </row>
    <row r="58146" spans="15:15" x14ac:dyDescent="0.2">
      <c r="O58146" s="223"/>
    </row>
    <row r="58147" spans="15:15" x14ac:dyDescent="0.2">
      <c r="O58147" s="223"/>
    </row>
    <row r="58148" spans="15:15" x14ac:dyDescent="0.2">
      <c r="O58148" s="223"/>
    </row>
    <row r="58149" spans="15:15" x14ac:dyDescent="0.2">
      <c r="O58149" s="223"/>
    </row>
    <row r="58150" spans="15:15" x14ac:dyDescent="0.2">
      <c r="O58150" s="223"/>
    </row>
    <row r="58151" spans="15:15" x14ac:dyDescent="0.2">
      <c r="O58151" s="223"/>
    </row>
    <row r="58152" spans="15:15" x14ac:dyDescent="0.2">
      <c r="O58152" s="223"/>
    </row>
    <row r="58153" spans="15:15" x14ac:dyDescent="0.2">
      <c r="O58153" s="223"/>
    </row>
    <row r="58154" spans="15:15" x14ac:dyDescent="0.2">
      <c r="O58154" s="223"/>
    </row>
    <row r="58155" spans="15:15" x14ac:dyDescent="0.2">
      <c r="O58155" s="223"/>
    </row>
    <row r="58156" spans="15:15" x14ac:dyDescent="0.2">
      <c r="O58156" s="223"/>
    </row>
    <row r="58157" spans="15:15" x14ac:dyDescent="0.2">
      <c r="O58157" s="223"/>
    </row>
    <row r="58158" spans="15:15" x14ac:dyDescent="0.2">
      <c r="O58158" s="223"/>
    </row>
    <row r="58159" spans="15:15" x14ac:dyDescent="0.2">
      <c r="O58159" s="223"/>
    </row>
    <row r="58160" spans="15:15" x14ac:dyDescent="0.2">
      <c r="O58160" s="223"/>
    </row>
    <row r="58161" spans="15:15" x14ac:dyDescent="0.2">
      <c r="O58161" s="223"/>
    </row>
    <row r="58162" spans="15:15" x14ac:dyDescent="0.2">
      <c r="O58162" s="223"/>
    </row>
    <row r="58163" spans="15:15" x14ac:dyDescent="0.2">
      <c r="O58163" s="223"/>
    </row>
    <row r="58164" spans="15:15" x14ac:dyDescent="0.2">
      <c r="O58164" s="223"/>
    </row>
    <row r="58165" spans="15:15" x14ac:dyDescent="0.2">
      <c r="O58165" s="223"/>
    </row>
    <row r="58166" spans="15:15" x14ac:dyDescent="0.2">
      <c r="O58166" s="223"/>
    </row>
    <row r="58167" spans="15:15" x14ac:dyDescent="0.2">
      <c r="O58167" s="223"/>
    </row>
    <row r="58168" spans="15:15" x14ac:dyDescent="0.2">
      <c r="O58168" s="223"/>
    </row>
    <row r="58169" spans="15:15" x14ac:dyDescent="0.2">
      <c r="O58169" s="223"/>
    </row>
    <row r="58170" spans="15:15" x14ac:dyDescent="0.2">
      <c r="O58170" s="223"/>
    </row>
    <row r="58171" spans="15:15" x14ac:dyDescent="0.2">
      <c r="O58171" s="223"/>
    </row>
    <row r="58172" spans="15:15" x14ac:dyDescent="0.2">
      <c r="O58172" s="223"/>
    </row>
    <row r="58173" spans="15:15" x14ac:dyDescent="0.2">
      <c r="O58173" s="223"/>
    </row>
    <row r="58174" spans="15:15" x14ac:dyDescent="0.2">
      <c r="O58174" s="223"/>
    </row>
    <row r="58175" spans="15:15" x14ac:dyDescent="0.2">
      <c r="O58175" s="223"/>
    </row>
    <row r="58176" spans="15:15" x14ac:dyDescent="0.2">
      <c r="O58176" s="223"/>
    </row>
    <row r="58177" spans="15:15" x14ac:dyDescent="0.2">
      <c r="O58177" s="223"/>
    </row>
    <row r="58178" spans="15:15" x14ac:dyDescent="0.2">
      <c r="O58178" s="223"/>
    </row>
    <row r="58179" spans="15:15" x14ac:dyDescent="0.2">
      <c r="O58179" s="223"/>
    </row>
    <row r="58180" spans="15:15" x14ac:dyDescent="0.2">
      <c r="O58180" s="223"/>
    </row>
    <row r="58181" spans="15:15" x14ac:dyDescent="0.2">
      <c r="O58181" s="223"/>
    </row>
    <row r="58182" spans="15:15" x14ac:dyDescent="0.2">
      <c r="O58182" s="223"/>
    </row>
    <row r="58183" spans="15:15" x14ac:dyDescent="0.2">
      <c r="O58183" s="223"/>
    </row>
    <row r="58184" spans="15:15" x14ac:dyDescent="0.2">
      <c r="O58184" s="223"/>
    </row>
    <row r="58185" spans="15:15" x14ac:dyDescent="0.2">
      <c r="O58185" s="223"/>
    </row>
    <row r="58186" spans="15:15" x14ac:dyDescent="0.2">
      <c r="O58186" s="223"/>
    </row>
    <row r="58187" spans="15:15" x14ac:dyDescent="0.2">
      <c r="O58187" s="223"/>
    </row>
    <row r="58188" spans="15:15" x14ac:dyDescent="0.2">
      <c r="O58188" s="223"/>
    </row>
    <row r="58189" spans="15:15" x14ac:dyDescent="0.2">
      <c r="O58189" s="223"/>
    </row>
    <row r="58190" spans="15:15" x14ac:dyDescent="0.2">
      <c r="O58190" s="223"/>
    </row>
    <row r="58191" spans="15:15" x14ac:dyDescent="0.2">
      <c r="O58191" s="223"/>
    </row>
    <row r="58192" spans="15:15" x14ac:dyDescent="0.2">
      <c r="O58192" s="223"/>
    </row>
    <row r="58193" spans="15:15" x14ac:dyDescent="0.2">
      <c r="O58193" s="223"/>
    </row>
    <row r="58194" spans="15:15" x14ac:dyDescent="0.2">
      <c r="O58194" s="223"/>
    </row>
    <row r="58195" spans="15:15" x14ac:dyDescent="0.2">
      <c r="O58195" s="223"/>
    </row>
    <row r="58196" spans="15:15" x14ac:dyDescent="0.2">
      <c r="O58196" s="223"/>
    </row>
    <row r="58197" spans="15:15" x14ac:dyDescent="0.2">
      <c r="O58197" s="223"/>
    </row>
    <row r="58198" spans="15:15" x14ac:dyDescent="0.2">
      <c r="O58198" s="223"/>
    </row>
    <row r="58199" spans="15:15" x14ac:dyDescent="0.2">
      <c r="O58199" s="223"/>
    </row>
    <row r="58200" spans="15:15" x14ac:dyDescent="0.2">
      <c r="O58200" s="223"/>
    </row>
    <row r="58201" spans="15:15" x14ac:dyDescent="0.2">
      <c r="O58201" s="223"/>
    </row>
    <row r="58202" spans="15:15" x14ac:dyDescent="0.2">
      <c r="O58202" s="223"/>
    </row>
    <row r="58203" spans="15:15" x14ac:dyDescent="0.2">
      <c r="O58203" s="223"/>
    </row>
    <row r="58204" spans="15:15" x14ac:dyDescent="0.2">
      <c r="O58204" s="223"/>
    </row>
    <row r="58205" spans="15:15" x14ac:dyDescent="0.2">
      <c r="O58205" s="223"/>
    </row>
    <row r="58206" spans="15:15" x14ac:dyDescent="0.2">
      <c r="O58206" s="223"/>
    </row>
    <row r="58207" spans="15:15" x14ac:dyDescent="0.2">
      <c r="O58207" s="223"/>
    </row>
    <row r="58208" spans="15:15" x14ac:dyDescent="0.2">
      <c r="O58208" s="223"/>
    </row>
    <row r="58209" spans="15:15" x14ac:dyDescent="0.2">
      <c r="O58209" s="223"/>
    </row>
    <row r="58210" spans="15:15" x14ac:dyDescent="0.2">
      <c r="O58210" s="223"/>
    </row>
    <row r="58211" spans="15:15" x14ac:dyDescent="0.2">
      <c r="O58211" s="223"/>
    </row>
    <row r="58212" spans="15:15" x14ac:dyDescent="0.2">
      <c r="O58212" s="223"/>
    </row>
    <row r="58213" spans="15:15" x14ac:dyDescent="0.2">
      <c r="O58213" s="223"/>
    </row>
    <row r="58214" spans="15:15" x14ac:dyDescent="0.2">
      <c r="O58214" s="223"/>
    </row>
    <row r="58215" spans="15:15" x14ac:dyDescent="0.2">
      <c r="O58215" s="223"/>
    </row>
    <row r="58216" spans="15:15" x14ac:dyDescent="0.2">
      <c r="O58216" s="223"/>
    </row>
    <row r="58217" spans="15:15" x14ac:dyDescent="0.2">
      <c r="O58217" s="223"/>
    </row>
    <row r="58218" spans="15:15" x14ac:dyDescent="0.2">
      <c r="O58218" s="223"/>
    </row>
    <row r="58219" spans="15:15" x14ac:dyDescent="0.2">
      <c r="O58219" s="223"/>
    </row>
    <row r="58220" spans="15:15" x14ac:dyDescent="0.2">
      <c r="O58220" s="223"/>
    </row>
    <row r="58221" spans="15:15" x14ac:dyDescent="0.2">
      <c r="O58221" s="223"/>
    </row>
    <row r="58222" spans="15:15" x14ac:dyDescent="0.2">
      <c r="O58222" s="223"/>
    </row>
    <row r="58223" spans="15:15" x14ac:dyDescent="0.2">
      <c r="O58223" s="223"/>
    </row>
    <row r="58224" spans="15:15" x14ac:dyDescent="0.2">
      <c r="O58224" s="223"/>
    </row>
    <row r="58225" spans="15:15" x14ac:dyDescent="0.2">
      <c r="O58225" s="223"/>
    </row>
    <row r="58226" spans="15:15" x14ac:dyDescent="0.2">
      <c r="O58226" s="223"/>
    </row>
    <row r="58227" spans="15:15" x14ac:dyDescent="0.2">
      <c r="O58227" s="223"/>
    </row>
    <row r="58228" spans="15:15" x14ac:dyDescent="0.2">
      <c r="O58228" s="223"/>
    </row>
    <row r="58229" spans="15:15" x14ac:dyDescent="0.2">
      <c r="O58229" s="223"/>
    </row>
    <row r="58230" spans="15:15" x14ac:dyDescent="0.2">
      <c r="O58230" s="223"/>
    </row>
    <row r="58231" spans="15:15" x14ac:dyDescent="0.2">
      <c r="O58231" s="223"/>
    </row>
    <row r="58232" spans="15:15" x14ac:dyDescent="0.2">
      <c r="O58232" s="223"/>
    </row>
    <row r="58233" spans="15:15" x14ac:dyDescent="0.2">
      <c r="O58233" s="223"/>
    </row>
    <row r="58234" spans="15:15" x14ac:dyDescent="0.2">
      <c r="O58234" s="223"/>
    </row>
    <row r="58235" spans="15:15" x14ac:dyDescent="0.2">
      <c r="O58235" s="223"/>
    </row>
    <row r="58236" spans="15:15" x14ac:dyDescent="0.2">
      <c r="O58236" s="223"/>
    </row>
    <row r="58237" spans="15:15" x14ac:dyDescent="0.2">
      <c r="O58237" s="223"/>
    </row>
    <row r="58238" spans="15:15" x14ac:dyDescent="0.2">
      <c r="O58238" s="223"/>
    </row>
    <row r="58239" spans="15:15" x14ac:dyDescent="0.2">
      <c r="O58239" s="223"/>
    </row>
    <row r="58240" spans="15:15" x14ac:dyDescent="0.2">
      <c r="O58240" s="223"/>
    </row>
    <row r="58241" spans="15:15" x14ac:dyDescent="0.2">
      <c r="O58241" s="223"/>
    </row>
    <row r="58242" spans="15:15" x14ac:dyDescent="0.2">
      <c r="O58242" s="223"/>
    </row>
    <row r="58243" spans="15:15" x14ac:dyDescent="0.2">
      <c r="O58243" s="223"/>
    </row>
    <row r="58244" spans="15:15" x14ac:dyDescent="0.2">
      <c r="O58244" s="223"/>
    </row>
    <row r="58245" spans="15:15" x14ac:dyDescent="0.2">
      <c r="O58245" s="223"/>
    </row>
    <row r="58246" spans="15:15" x14ac:dyDescent="0.2">
      <c r="O58246" s="223"/>
    </row>
    <row r="58247" spans="15:15" x14ac:dyDescent="0.2">
      <c r="O58247" s="223"/>
    </row>
    <row r="58248" spans="15:15" x14ac:dyDescent="0.2">
      <c r="O58248" s="223"/>
    </row>
    <row r="58249" spans="15:15" x14ac:dyDescent="0.2">
      <c r="O58249" s="223"/>
    </row>
    <row r="58250" spans="15:15" x14ac:dyDescent="0.2">
      <c r="O58250" s="223"/>
    </row>
    <row r="58251" spans="15:15" x14ac:dyDescent="0.2">
      <c r="O58251" s="223"/>
    </row>
    <row r="58252" spans="15:15" x14ac:dyDescent="0.2">
      <c r="O58252" s="223"/>
    </row>
    <row r="58253" spans="15:15" x14ac:dyDescent="0.2">
      <c r="O58253" s="223"/>
    </row>
    <row r="58254" spans="15:15" x14ac:dyDescent="0.2">
      <c r="O58254" s="223"/>
    </row>
    <row r="58255" spans="15:15" x14ac:dyDescent="0.2">
      <c r="O58255" s="223"/>
    </row>
    <row r="58256" spans="15:15" x14ac:dyDescent="0.2">
      <c r="O58256" s="223"/>
    </row>
    <row r="58257" spans="15:15" x14ac:dyDescent="0.2">
      <c r="O58257" s="223"/>
    </row>
    <row r="58258" spans="15:15" x14ac:dyDescent="0.2">
      <c r="O58258" s="223"/>
    </row>
    <row r="58259" spans="15:15" x14ac:dyDescent="0.2">
      <c r="O58259" s="223"/>
    </row>
    <row r="58260" spans="15:15" x14ac:dyDescent="0.2">
      <c r="O58260" s="223"/>
    </row>
    <row r="58261" spans="15:15" x14ac:dyDescent="0.2">
      <c r="O58261" s="223"/>
    </row>
    <row r="58262" spans="15:15" x14ac:dyDescent="0.2">
      <c r="O58262" s="223"/>
    </row>
    <row r="58263" spans="15:15" x14ac:dyDescent="0.2">
      <c r="O58263" s="223"/>
    </row>
    <row r="58264" spans="15:15" x14ac:dyDescent="0.2">
      <c r="O58264" s="223"/>
    </row>
    <row r="58265" spans="15:15" x14ac:dyDescent="0.2">
      <c r="O58265" s="223"/>
    </row>
    <row r="58266" spans="15:15" x14ac:dyDescent="0.2">
      <c r="O58266" s="223"/>
    </row>
    <row r="58267" spans="15:15" x14ac:dyDescent="0.2">
      <c r="O58267" s="223"/>
    </row>
    <row r="58268" spans="15:15" x14ac:dyDescent="0.2">
      <c r="O58268" s="223"/>
    </row>
    <row r="58269" spans="15:15" x14ac:dyDescent="0.2">
      <c r="O58269" s="223"/>
    </row>
    <row r="58270" spans="15:15" x14ac:dyDescent="0.2">
      <c r="O58270" s="223"/>
    </row>
    <row r="58271" spans="15:15" x14ac:dyDescent="0.2">
      <c r="O58271" s="223"/>
    </row>
    <row r="58272" spans="15:15" x14ac:dyDescent="0.2">
      <c r="O58272" s="223"/>
    </row>
    <row r="58273" spans="15:15" x14ac:dyDescent="0.2">
      <c r="O58273" s="223"/>
    </row>
    <row r="58274" spans="15:15" x14ac:dyDescent="0.2">
      <c r="O58274" s="223"/>
    </row>
    <row r="58275" spans="15:15" x14ac:dyDescent="0.2">
      <c r="O58275" s="223"/>
    </row>
    <row r="58276" spans="15:15" x14ac:dyDescent="0.2">
      <c r="O58276" s="223"/>
    </row>
    <row r="58277" spans="15:15" x14ac:dyDescent="0.2">
      <c r="O58277" s="223"/>
    </row>
    <row r="58278" spans="15:15" x14ac:dyDescent="0.2">
      <c r="O58278" s="223"/>
    </row>
    <row r="58279" spans="15:15" x14ac:dyDescent="0.2">
      <c r="O58279" s="223"/>
    </row>
    <row r="58280" spans="15:15" x14ac:dyDescent="0.2">
      <c r="O58280" s="223"/>
    </row>
    <row r="58281" spans="15:15" x14ac:dyDescent="0.2">
      <c r="O58281" s="223"/>
    </row>
    <row r="58282" spans="15:15" x14ac:dyDescent="0.2">
      <c r="O58282" s="223"/>
    </row>
    <row r="58283" spans="15:15" x14ac:dyDescent="0.2">
      <c r="O58283" s="223"/>
    </row>
    <row r="58284" spans="15:15" x14ac:dyDescent="0.2">
      <c r="O58284" s="223"/>
    </row>
    <row r="58285" spans="15:15" x14ac:dyDescent="0.2">
      <c r="O58285" s="223"/>
    </row>
    <row r="58286" spans="15:15" x14ac:dyDescent="0.2">
      <c r="O58286" s="223"/>
    </row>
    <row r="58287" spans="15:15" x14ac:dyDescent="0.2">
      <c r="O58287" s="223"/>
    </row>
    <row r="58288" spans="15:15" x14ac:dyDescent="0.2">
      <c r="O58288" s="223"/>
    </row>
    <row r="58289" spans="15:15" x14ac:dyDescent="0.2">
      <c r="O58289" s="223"/>
    </row>
    <row r="58290" spans="15:15" x14ac:dyDescent="0.2">
      <c r="O58290" s="223"/>
    </row>
    <row r="58291" spans="15:15" x14ac:dyDescent="0.2">
      <c r="O58291" s="223"/>
    </row>
    <row r="58292" spans="15:15" x14ac:dyDescent="0.2">
      <c r="O58292" s="223"/>
    </row>
    <row r="58293" spans="15:15" x14ac:dyDescent="0.2">
      <c r="O58293" s="223"/>
    </row>
    <row r="58294" spans="15:15" x14ac:dyDescent="0.2">
      <c r="O58294" s="223"/>
    </row>
    <row r="58295" spans="15:15" x14ac:dyDescent="0.2">
      <c r="O58295" s="223"/>
    </row>
    <row r="58296" spans="15:15" x14ac:dyDescent="0.2">
      <c r="O58296" s="223"/>
    </row>
    <row r="58297" spans="15:15" x14ac:dyDescent="0.2">
      <c r="O58297" s="223"/>
    </row>
    <row r="58298" spans="15:15" x14ac:dyDescent="0.2">
      <c r="O58298" s="223"/>
    </row>
    <row r="58299" spans="15:15" x14ac:dyDescent="0.2">
      <c r="O58299" s="223"/>
    </row>
    <row r="58300" spans="15:15" x14ac:dyDescent="0.2">
      <c r="O58300" s="223"/>
    </row>
    <row r="58301" spans="15:15" x14ac:dyDescent="0.2">
      <c r="O58301" s="223"/>
    </row>
    <row r="58302" spans="15:15" x14ac:dyDescent="0.2">
      <c r="O58302" s="223"/>
    </row>
    <row r="58303" spans="15:15" x14ac:dyDescent="0.2">
      <c r="O58303" s="223"/>
    </row>
    <row r="58304" spans="15:15" x14ac:dyDescent="0.2">
      <c r="O58304" s="223"/>
    </row>
    <row r="58305" spans="15:15" x14ac:dyDescent="0.2">
      <c r="O58305" s="223"/>
    </row>
    <row r="58306" spans="15:15" x14ac:dyDescent="0.2">
      <c r="O58306" s="223"/>
    </row>
    <row r="58307" spans="15:15" x14ac:dyDescent="0.2">
      <c r="O58307" s="223"/>
    </row>
    <row r="58308" spans="15:15" x14ac:dyDescent="0.2">
      <c r="O58308" s="223"/>
    </row>
    <row r="58309" spans="15:15" x14ac:dyDescent="0.2">
      <c r="O58309" s="223"/>
    </row>
    <row r="58310" spans="15:15" x14ac:dyDescent="0.2">
      <c r="O58310" s="223"/>
    </row>
    <row r="58311" spans="15:15" x14ac:dyDescent="0.2">
      <c r="O58311" s="223"/>
    </row>
    <row r="58312" spans="15:15" x14ac:dyDescent="0.2">
      <c r="O58312" s="223"/>
    </row>
    <row r="58313" spans="15:15" x14ac:dyDescent="0.2">
      <c r="O58313" s="223"/>
    </row>
    <row r="58314" spans="15:15" x14ac:dyDescent="0.2">
      <c r="O58314" s="223"/>
    </row>
    <row r="58315" spans="15:15" x14ac:dyDescent="0.2">
      <c r="O58315" s="223"/>
    </row>
    <row r="58316" spans="15:15" x14ac:dyDescent="0.2">
      <c r="O58316" s="223"/>
    </row>
    <row r="58317" spans="15:15" x14ac:dyDescent="0.2">
      <c r="O58317" s="223"/>
    </row>
    <row r="58318" spans="15:15" x14ac:dyDescent="0.2">
      <c r="O58318" s="223"/>
    </row>
    <row r="58319" spans="15:15" x14ac:dyDescent="0.2">
      <c r="O58319" s="223"/>
    </row>
    <row r="58320" spans="15:15" x14ac:dyDescent="0.2">
      <c r="O58320" s="223"/>
    </row>
    <row r="58321" spans="15:15" x14ac:dyDescent="0.2">
      <c r="O58321" s="223"/>
    </row>
    <row r="58322" spans="15:15" x14ac:dyDescent="0.2">
      <c r="O58322" s="223"/>
    </row>
    <row r="58323" spans="15:15" x14ac:dyDescent="0.2">
      <c r="O58323" s="223"/>
    </row>
    <row r="58324" spans="15:15" x14ac:dyDescent="0.2">
      <c r="O58324" s="223"/>
    </row>
    <row r="58325" spans="15:15" x14ac:dyDescent="0.2">
      <c r="O58325" s="223"/>
    </row>
    <row r="58326" spans="15:15" x14ac:dyDescent="0.2">
      <c r="O58326" s="223"/>
    </row>
    <row r="58327" spans="15:15" x14ac:dyDescent="0.2">
      <c r="O58327" s="223"/>
    </row>
    <row r="58328" spans="15:15" x14ac:dyDescent="0.2">
      <c r="O58328" s="223"/>
    </row>
    <row r="58329" spans="15:15" x14ac:dyDescent="0.2">
      <c r="O58329" s="223"/>
    </row>
    <row r="58330" spans="15:15" x14ac:dyDescent="0.2">
      <c r="O58330" s="223"/>
    </row>
    <row r="58331" spans="15:15" x14ac:dyDescent="0.2">
      <c r="O58331" s="223"/>
    </row>
    <row r="58332" spans="15:15" x14ac:dyDescent="0.2">
      <c r="O58332" s="223"/>
    </row>
    <row r="58333" spans="15:15" x14ac:dyDescent="0.2">
      <c r="O58333" s="223"/>
    </row>
    <row r="58334" spans="15:15" x14ac:dyDescent="0.2">
      <c r="O58334" s="223"/>
    </row>
    <row r="58335" spans="15:15" x14ac:dyDescent="0.2">
      <c r="O58335" s="223"/>
    </row>
    <row r="58336" spans="15:15" x14ac:dyDescent="0.2">
      <c r="O58336" s="223"/>
    </row>
    <row r="58337" spans="15:15" x14ac:dyDescent="0.2">
      <c r="O58337" s="223"/>
    </row>
    <row r="58338" spans="15:15" x14ac:dyDescent="0.2">
      <c r="O58338" s="223"/>
    </row>
    <row r="58339" spans="15:15" x14ac:dyDescent="0.2">
      <c r="O58339" s="223"/>
    </row>
    <row r="58340" spans="15:15" x14ac:dyDescent="0.2">
      <c r="O58340" s="223"/>
    </row>
    <row r="58341" spans="15:15" x14ac:dyDescent="0.2">
      <c r="O58341" s="223"/>
    </row>
    <row r="58342" spans="15:15" x14ac:dyDescent="0.2">
      <c r="O58342" s="223"/>
    </row>
    <row r="58343" spans="15:15" x14ac:dyDescent="0.2">
      <c r="O58343" s="223"/>
    </row>
    <row r="58344" spans="15:15" x14ac:dyDescent="0.2">
      <c r="O58344" s="223"/>
    </row>
    <row r="58345" spans="15:15" x14ac:dyDescent="0.2">
      <c r="O58345" s="223"/>
    </row>
    <row r="58346" spans="15:15" x14ac:dyDescent="0.2">
      <c r="O58346" s="223"/>
    </row>
    <row r="58347" spans="15:15" x14ac:dyDescent="0.2">
      <c r="O58347" s="223"/>
    </row>
    <row r="58348" spans="15:15" x14ac:dyDescent="0.2">
      <c r="O58348" s="223"/>
    </row>
    <row r="58349" spans="15:15" x14ac:dyDescent="0.2">
      <c r="O58349" s="223"/>
    </row>
    <row r="58350" spans="15:15" x14ac:dyDescent="0.2">
      <c r="O58350" s="223"/>
    </row>
    <row r="58351" spans="15:15" x14ac:dyDescent="0.2">
      <c r="O58351" s="223"/>
    </row>
    <row r="58352" spans="15:15" x14ac:dyDescent="0.2">
      <c r="O58352" s="223"/>
    </row>
    <row r="58353" spans="15:15" x14ac:dyDescent="0.2">
      <c r="O58353" s="223"/>
    </row>
    <row r="58354" spans="15:15" x14ac:dyDescent="0.2">
      <c r="O58354" s="223"/>
    </row>
    <row r="58355" spans="15:15" x14ac:dyDescent="0.2">
      <c r="O58355" s="223"/>
    </row>
    <row r="58356" spans="15:15" x14ac:dyDescent="0.2">
      <c r="O58356" s="223"/>
    </row>
    <row r="58357" spans="15:15" x14ac:dyDescent="0.2">
      <c r="O58357" s="223"/>
    </row>
    <row r="58358" spans="15:15" x14ac:dyDescent="0.2">
      <c r="O58358" s="223"/>
    </row>
    <row r="58359" spans="15:15" x14ac:dyDescent="0.2">
      <c r="O58359" s="223"/>
    </row>
    <row r="58360" spans="15:15" x14ac:dyDescent="0.2">
      <c r="O58360" s="223"/>
    </row>
    <row r="58361" spans="15:15" x14ac:dyDescent="0.2">
      <c r="O58361" s="223"/>
    </row>
    <row r="58362" spans="15:15" x14ac:dyDescent="0.2">
      <c r="O58362" s="223"/>
    </row>
    <row r="58363" spans="15:15" x14ac:dyDescent="0.2">
      <c r="O58363" s="223"/>
    </row>
    <row r="58364" spans="15:15" x14ac:dyDescent="0.2">
      <c r="O58364" s="223"/>
    </row>
    <row r="58365" spans="15:15" x14ac:dyDescent="0.2">
      <c r="O58365" s="223"/>
    </row>
    <row r="58366" spans="15:15" x14ac:dyDescent="0.2">
      <c r="O58366" s="223"/>
    </row>
    <row r="58367" spans="15:15" x14ac:dyDescent="0.2">
      <c r="O58367" s="223"/>
    </row>
    <row r="58368" spans="15:15" x14ac:dyDescent="0.2">
      <c r="O58368" s="223"/>
    </row>
    <row r="58369" spans="15:15" x14ac:dyDescent="0.2">
      <c r="O58369" s="223"/>
    </row>
    <row r="58370" spans="15:15" x14ac:dyDescent="0.2">
      <c r="O58370" s="223"/>
    </row>
    <row r="58371" spans="15:15" x14ac:dyDescent="0.2">
      <c r="O58371" s="223"/>
    </row>
    <row r="58372" spans="15:15" x14ac:dyDescent="0.2">
      <c r="O58372" s="223"/>
    </row>
    <row r="58373" spans="15:15" x14ac:dyDescent="0.2">
      <c r="O58373" s="223"/>
    </row>
    <row r="58374" spans="15:15" x14ac:dyDescent="0.2">
      <c r="O58374" s="223"/>
    </row>
    <row r="58375" spans="15:15" x14ac:dyDescent="0.2">
      <c r="O58375" s="223"/>
    </row>
    <row r="58376" spans="15:15" x14ac:dyDescent="0.2">
      <c r="O58376" s="223"/>
    </row>
    <row r="58377" spans="15:15" x14ac:dyDescent="0.2">
      <c r="O58377" s="223"/>
    </row>
    <row r="58378" spans="15:15" x14ac:dyDescent="0.2">
      <c r="O58378" s="223"/>
    </row>
    <row r="58379" spans="15:15" x14ac:dyDescent="0.2">
      <c r="O58379" s="223"/>
    </row>
    <row r="58380" spans="15:15" x14ac:dyDescent="0.2">
      <c r="O58380" s="223"/>
    </row>
    <row r="58381" spans="15:15" x14ac:dyDescent="0.2">
      <c r="O58381" s="223"/>
    </row>
    <row r="58382" spans="15:15" x14ac:dyDescent="0.2">
      <c r="O58382" s="223"/>
    </row>
    <row r="58383" spans="15:15" x14ac:dyDescent="0.2">
      <c r="O58383" s="223"/>
    </row>
    <row r="58384" spans="15:15" x14ac:dyDescent="0.2">
      <c r="O58384" s="223"/>
    </row>
    <row r="58385" spans="15:15" x14ac:dyDescent="0.2">
      <c r="O58385" s="223"/>
    </row>
    <row r="58386" spans="15:15" x14ac:dyDescent="0.2">
      <c r="O58386" s="223"/>
    </row>
    <row r="58387" spans="15:15" x14ac:dyDescent="0.2">
      <c r="O58387" s="223"/>
    </row>
    <row r="58388" spans="15:15" x14ac:dyDescent="0.2">
      <c r="O58388" s="223"/>
    </row>
    <row r="58389" spans="15:15" x14ac:dyDescent="0.2">
      <c r="O58389" s="223"/>
    </row>
    <row r="58390" spans="15:15" x14ac:dyDescent="0.2">
      <c r="O58390" s="223"/>
    </row>
    <row r="58391" spans="15:15" x14ac:dyDescent="0.2">
      <c r="O58391" s="223"/>
    </row>
    <row r="58392" spans="15:15" x14ac:dyDescent="0.2">
      <c r="O58392" s="223"/>
    </row>
    <row r="58393" spans="15:15" x14ac:dyDescent="0.2">
      <c r="O58393" s="223"/>
    </row>
    <row r="58394" spans="15:15" x14ac:dyDescent="0.2">
      <c r="O58394" s="223"/>
    </row>
    <row r="58395" spans="15:15" x14ac:dyDescent="0.2">
      <c r="O58395" s="223"/>
    </row>
    <row r="58396" spans="15:15" x14ac:dyDescent="0.2">
      <c r="O58396" s="223"/>
    </row>
    <row r="58397" spans="15:15" x14ac:dyDescent="0.2">
      <c r="O58397" s="223"/>
    </row>
    <row r="58398" spans="15:15" x14ac:dyDescent="0.2">
      <c r="O58398" s="223"/>
    </row>
    <row r="58399" spans="15:15" x14ac:dyDescent="0.2">
      <c r="O58399" s="223"/>
    </row>
    <row r="58400" spans="15:15" x14ac:dyDescent="0.2">
      <c r="O58400" s="223"/>
    </row>
    <row r="58401" spans="15:15" x14ac:dyDescent="0.2">
      <c r="O58401" s="223"/>
    </row>
    <row r="58402" spans="15:15" x14ac:dyDescent="0.2">
      <c r="O58402" s="223"/>
    </row>
    <row r="58403" spans="15:15" x14ac:dyDescent="0.2">
      <c r="O58403" s="223"/>
    </row>
    <row r="58404" spans="15:15" x14ac:dyDescent="0.2">
      <c r="O58404" s="223"/>
    </row>
    <row r="58405" spans="15:15" x14ac:dyDescent="0.2">
      <c r="O58405" s="223"/>
    </row>
    <row r="58406" spans="15:15" x14ac:dyDescent="0.2">
      <c r="O58406" s="223"/>
    </row>
    <row r="58407" spans="15:15" x14ac:dyDescent="0.2">
      <c r="O58407" s="223"/>
    </row>
    <row r="58408" spans="15:15" x14ac:dyDescent="0.2">
      <c r="O58408" s="223"/>
    </row>
    <row r="58409" spans="15:15" x14ac:dyDescent="0.2">
      <c r="O58409" s="223"/>
    </row>
    <row r="58410" spans="15:15" x14ac:dyDescent="0.2">
      <c r="O58410" s="223"/>
    </row>
    <row r="58411" spans="15:15" x14ac:dyDescent="0.2">
      <c r="O58411" s="223"/>
    </row>
    <row r="58412" spans="15:15" x14ac:dyDescent="0.2">
      <c r="O58412" s="223"/>
    </row>
    <row r="58413" spans="15:15" x14ac:dyDescent="0.2">
      <c r="O58413" s="223"/>
    </row>
    <row r="58414" spans="15:15" x14ac:dyDescent="0.2">
      <c r="O58414" s="223"/>
    </row>
    <row r="58415" spans="15:15" x14ac:dyDescent="0.2">
      <c r="O58415" s="223"/>
    </row>
    <row r="58416" spans="15:15" x14ac:dyDescent="0.2">
      <c r="O58416" s="223"/>
    </row>
    <row r="58417" spans="15:15" x14ac:dyDescent="0.2">
      <c r="O58417" s="223"/>
    </row>
    <row r="58418" spans="15:15" x14ac:dyDescent="0.2">
      <c r="O58418" s="223"/>
    </row>
    <row r="58419" spans="15:15" x14ac:dyDescent="0.2">
      <c r="O58419" s="223"/>
    </row>
    <row r="58420" spans="15:15" x14ac:dyDescent="0.2">
      <c r="O58420" s="223"/>
    </row>
    <row r="58421" spans="15:15" x14ac:dyDescent="0.2">
      <c r="O58421" s="223"/>
    </row>
    <row r="58422" spans="15:15" x14ac:dyDescent="0.2">
      <c r="O58422" s="223"/>
    </row>
    <row r="58423" spans="15:15" x14ac:dyDescent="0.2">
      <c r="O58423" s="223"/>
    </row>
    <row r="58424" spans="15:15" x14ac:dyDescent="0.2">
      <c r="O58424" s="223"/>
    </row>
    <row r="58425" spans="15:15" x14ac:dyDescent="0.2">
      <c r="O58425" s="223"/>
    </row>
    <row r="58426" spans="15:15" x14ac:dyDescent="0.2">
      <c r="O58426" s="223"/>
    </row>
    <row r="58427" spans="15:15" x14ac:dyDescent="0.2">
      <c r="O58427" s="223"/>
    </row>
    <row r="58428" spans="15:15" x14ac:dyDescent="0.2">
      <c r="O58428" s="223"/>
    </row>
    <row r="58429" spans="15:15" x14ac:dyDescent="0.2">
      <c r="O58429" s="223"/>
    </row>
    <row r="58430" spans="15:15" x14ac:dyDescent="0.2">
      <c r="O58430" s="223"/>
    </row>
    <row r="58431" spans="15:15" x14ac:dyDescent="0.2">
      <c r="O58431" s="223"/>
    </row>
    <row r="58432" spans="15:15" x14ac:dyDescent="0.2">
      <c r="O58432" s="223"/>
    </row>
    <row r="58433" spans="15:15" x14ac:dyDescent="0.2">
      <c r="O58433" s="223"/>
    </row>
    <row r="58434" spans="15:15" x14ac:dyDescent="0.2">
      <c r="O58434" s="223"/>
    </row>
    <row r="58435" spans="15:15" x14ac:dyDescent="0.2">
      <c r="O58435" s="223"/>
    </row>
    <row r="58436" spans="15:15" x14ac:dyDescent="0.2">
      <c r="O58436" s="223"/>
    </row>
    <row r="58437" spans="15:15" x14ac:dyDescent="0.2">
      <c r="O58437" s="223"/>
    </row>
    <row r="58438" spans="15:15" x14ac:dyDescent="0.2">
      <c r="O58438" s="223"/>
    </row>
    <row r="58439" spans="15:15" x14ac:dyDescent="0.2">
      <c r="O58439" s="223"/>
    </row>
    <row r="58440" spans="15:15" x14ac:dyDescent="0.2">
      <c r="O58440" s="223"/>
    </row>
    <row r="58441" spans="15:15" x14ac:dyDescent="0.2">
      <c r="O58441" s="223"/>
    </row>
    <row r="58442" spans="15:15" x14ac:dyDescent="0.2">
      <c r="O58442" s="223"/>
    </row>
    <row r="58443" spans="15:15" x14ac:dyDescent="0.2">
      <c r="O58443" s="223"/>
    </row>
    <row r="58444" spans="15:15" x14ac:dyDescent="0.2">
      <c r="O58444" s="223"/>
    </row>
    <row r="58445" spans="15:15" x14ac:dyDescent="0.2">
      <c r="O58445" s="223"/>
    </row>
    <row r="58446" spans="15:15" x14ac:dyDescent="0.2">
      <c r="O58446" s="223"/>
    </row>
    <row r="58447" spans="15:15" x14ac:dyDescent="0.2">
      <c r="O58447" s="223"/>
    </row>
    <row r="58448" spans="15:15" x14ac:dyDescent="0.2">
      <c r="O58448" s="223"/>
    </row>
    <row r="58449" spans="15:15" x14ac:dyDescent="0.2">
      <c r="O58449" s="223"/>
    </row>
    <row r="58450" spans="15:15" x14ac:dyDescent="0.2">
      <c r="O58450" s="223"/>
    </row>
    <row r="58451" spans="15:15" x14ac:dyDescent="0.2">
      <c r="O58451" s="223"/>
    </row>
    <row r="58452" spans="15:15" x14ac:dyDescent="0.2">
      <c r="O58452" s="223"/>
    </row>
    <row r="58453" spans="15:15" x14ac:dyDescent="0.2">
      <c r="O58453" s="223"/>
    </row>
    <row r="58454" spans="15:15" x14ac:dyDescent="0.2">
      <c r="O58454" s="223"/>
    </row>
    <row r="58455" spans="15:15" x14ac:dyDescent="0.2">
      <c r="O58455" s="223"/>
    </row>
    <row r="58456" spans="15:15" x14ac:dyDescent="0.2">
      <c r="O58456" s="223"/>
    </row>
    <row r="58457" spans="15:15" x14ac:dyDescent="0.2">
      <c r="O58457" s="223"/>
    </row>
    <row r="58458" spans="15:15" x14ac:dyDescent="0.2">
      <c r="O58458" s="223"/>
    </row>
    <row r="58459" spans="15:15" x14ac:dyDescent="0.2">
      <c r="O58459" s="223"/>
    </row>
    <row r="58460" spans="15:15" x14ac:dyDescent="0.2">
      <c r="O58460" s="223"/>
    </row>
    <row r="58461" spans="15:15" x14ac:dyDescent="0.2">
      <c r="O58461" s="223"/>
    </row>
    <row r="58462" spans="15:15" x14ac:dyDescent="0.2">
      <c r="O58462" s="223"/>
    </row>
    <row r="58463" spans="15:15" x14ac:dyDescent="0.2">
      <c r="O58463" s="223"/>
    </row>
    <row r="58464" spans="15:15" x14ac:dyDescent="0.2">
      <c r="O58464" s="223"/>
    </row>
    <row r="58465" spans="15:15" x14ac:dyDescent="0.2">
      <c r="O58465" s="223"/>
    </row>
    <row r="58466" spans="15:15" x14ac:dyDescent="0.2">
      <c r="O58466" s="223"/>
    </row>
    <row r="58467" spans="15:15" x14ac:dyDescent="0.2">
      <c r="O58467" s="223"/>
    </row>
    <row r="58468" spans="15:15" x14ac:dyDescent="0.2">
      <c r="O58468" s="223"/>
    </row>
    <row r="58469" spans="15:15" x14ac:dyDescent="0.2">
      <c r="O58469" s="223"/>
    </row>
    <row r="58470" spans="15:15" x14ac:dyDescent="0.2">
      <c r="O58470" s="223"/>
    </row>
    <row r="58471" spans="15:15" x14ac:dyDescent="0.2">
      <c r="O58471" s="223"/>
    </row>
    <row r="58472" spans="15:15" x14ac:dyDescent="0.2">
      <c r="O58472" s="223"/>
    </row>
    <row r="58473" spans="15:15" x14ac:dyDescent="0.2">
      <c r="O58473" s="223"/>
    </row>
    <row r="58474" spans="15:15" x14ac:dyDescent="0.2">
      <c r="O58474" s="223"/>
    </row>
    <row r="58475" spans="15:15" x14ac:dyDescent="0.2">
      <c r="O58475" s="223"/>
    </row>
    <row r="58476" spans="15:15" x14ac:dyDescent="0.2">
      <c r="O58476" s="223"/>
    </row>
    <row r="58477" spans="15:15" x14ac:dyDescent="0.2">
      <c r="O58477" s="223"/>
    </row>
    <row r="58478" spans="15:15" x14ac:dyDescent="0.2">
      <c r="O58478" s="223"/>
    </row>
    <row r="58479" spans="15:15" x14ac:dyDescent="0.2">
      <c r="O58479" s="223"/>
    </row>
    <row r="58480" spans="15:15" x14ac:dyDescent="0.2">
      <c r="O58480" s="223"/>
    </row>
    <row r="58481" spans="15:15" x14ac:dyDescent="0.2">
      <c r="O58481" s="223"/>
    </row>
    <row r="58482" spans="15:15" x14ac:dyDescent="0.2">
      <c r="O58482" s="223"/>
    </row>
    <row r="58483" spans="15:15" x14ac:dyDescent="0.2">
      <c r="O58483" s="223"/>
    </row>
    <row r="58484" spans="15:15" x14ac:dyDescent="0.2">
      <c r="O58484" s="223"/>
    </row>
    <row r="58485" spans="15:15" x14ac:dyDescent="0.2">
      <c r="O58485" s="223"/>
    </row>
    <row r="58486" spans="15:15" x14ac:dyDescent="0.2">
      <c r="O58486" s="223"/>
    </row>
    <row r="58487" spans="15:15" x14ac:dyDescent="0.2">
      <c r="O58487" s="223"/>
    </row>
    <row r="58488" spans="15:15" x14ac:dyDescent="0.2">
      <c r="O58488" s="223"/>
    </row>
    <row r="58489" spans="15:15" x14ac:dyDescent="0.2">
      <c r="O58489" s="223"/>
    </row>
    <row r="58490" spans="15:15" x14ac:dyDescent="0.2">
      <c r="O58490" s="223"/>
    </row>
    <row r="58491" spans="15:15" x14ac:dyDescent="0.2">
      <c r="O58491" s="223"/>
    </row>
    <row r="58492" spans="15:15" x14ac:dyDescent="0.2">
      <c r="O58492" s="223"/>
    </row>
    <row r="58493" spans="15:15" x14ac:dyDescent="0.2">
      <c r="O58493" s="223"/>
    </row>
    <row r="58494" spans="15:15" x14ac:dyDescent="0.2">
      <c r="O58494" s="223"/>
    </row>
    <row r="58495" spans="15:15" x14ac:dyDescent="0.2">
      <c r="O58495" s="223"/>
    </row>
    <row r="58496" spans="15:15" x14ac:dyDescent="0.2">
      <c r="O58496" s="223"/>
    </row>
    <row r="58497" spans="15:15" x14ac:dyDescent="0.2">
      <c r="O58497" s="223"/>
    </row>
    <row r="58498" spans="15:15" x14ac:dyDescent="0.2">
      <c r="O58498" s="223"/>
    </row>
    <row r="58499" spans="15:15" x14ac:dyDescent="0.2">
      <c r="O58499" s="223"/>
    </row>
    <row r="58500" spans="15:15" x14ac:dyDescent="0.2">
      <c r="O58500" s="223"/>
    </row>
    <row r="58501" spans="15:15" x14ac:dyDescent="0.2">
      <c r="O58501" s="223"/>
    </row>
    <row r="58502" spans="15:15" x14ac:dyDescent="0.2">
      <c r="O58502" s="223"/>
    </row>
    <row r="58503" spans="15:15" x14ac:dyDescent="0.2">
      <c r="O58503" s="223"/>
    </row>
    <row r="58504" spans="15:15" x14ac:dyDescent="0.2">
      <c r="O58504" s="223"/>
    </row>
    <row r="58505" spans="15:15" x14ac:dyDescent="0.2">
      <c r="O58505" s="223"/>
    </row>
    <row r="58506" spans="15:15" x14ac:dyDescent="0.2">
      <c r="O58506" s="223"/>
    </row>
    <row r="58507" spans="15:15" x14ac:dyDescent="0.2">
      <c r="O58507" s="223"/>
    </row>
    <row r="58508" spans="15:15" x14ac:dyDescent="0.2">
      <c r="O58508" s="223"/>
    </row>
    <row r="58509" spans="15:15" x14ac:dyDescent="0.2">
      <c r="O58509" s="223"/>
    </row>
    <row r="58510" spans="15:15" x14ac:dyDescent="0.2">
      <c r="O58510" s="223"/>
    </row>
    <row r="58511" spans="15:15" x14ac:dyDescent="0.2">
      <c r="O58511" s="223"/>
    </row>
    <row r="58512" spans="15:15" x14ac:dyDescent="0.2">
      <c r="O58512" s="223"/>
    </row>
    <row r="58513" spans="15:15" x14ac:dyDescent="0.2">
      <c r="O58513" s="223"/>
    </row>
    <row r="58514" spans="15:15" x14ac:dyDescent="0.2">
      <c r="O58514" s="223"/>
    </row>
    <row r="58515" spans="15:15" x14ac:dyDescent="0.2">
      <c r="O58515" s="223"/>
    </row>
    <row r="58516" spans="15:15" x14ac:dyDescent="0.2">
      <c r="O58516" s="223"/>
    </row>
    <row r="58517" spans="15:15" x14ac:dyDescent="0.2">
      <c r="O58517" s="223"/>
    </row>
    <row r="58518" spans="15:15" x14ac:dyDescent="0.2">
      <c r="O58518" s="223"/>
    </row>
    <row r="58519" spans="15:15" x14ac:dyDescent="0.2">
      <c r="O58519" s="223"/>
    </row>
    <row r="58520" spans="15:15" x14ac:dyDescent="0.2">
      <c r="O58520" s="223"/>
    </row>
    <row r="58521" spans="15:15" x14ac:dyDescent="0.2">
      <c r="O58521" s="223"/>
    </row>
    <row r="58522" spans="15:15" x14ac:dyDescent="0.2">
      <c r="O58522" s="223"/>
    </row>
    <row r="58523" spans="15:15" x14ac:dyDescent="0.2">
      <c r="O58523" s="223"/>
    </row>
    <row r="58524" spans="15:15" x14ac:dyDescent="0.2">
      <c r="O58524" s="223"/>
    </row>
    <row r="58525" spans="15:15" x14ac:dyDescent="0.2">
      <c r="O58525" s="223"/>
    </row>
    <row r="58526" spans="15:15" x14ac:dyDescent="0.2">
      <c r="O58526" s="223"/>
    </row>
    <row r="58527" spans="15:15" x14ac:dyDescent="0.2">
      <c r="O58527" s="223"/>
    </row>
    <row r="58528" spans="15:15" x14ac:dyDescent="0.2">
      <c r="O58528" s="223"/>
    </row>
    <row r="58529" spans="15:15" x14ac:dyDescent="0.2">
      <c r="O58529" s="223"/>
    </row>
    <row r="58530" spans="15:15" x14ac:dyDescent="0.2">
      <c r="O58530" s="223"/>
    </row>
    <row r="58531" spans="15:15" x14ac:dyDescent="0.2">
      <c r="O58531" s="223"/>
    </row>
    <row r="58532" spans="15:15" x14ac:dyDescent="0.2">
      <c r="O58532" s="223"/>
    </row>
    <row r="58533" spans="15:15" x14ac:dyDescent="0.2">
      <c r="O58533" s="223"/>
    </row>
    <row r="58534" spans="15:15" x14ac:dyDescent="0.2">
      <c r="O58534" s="223"/>
    </row>
    <row r="58535" spans="15:15" x14ac:dyDescent="0.2">
      <c r="O58535" s="223"/>
    </row>
    <row r="58536" spans="15:15" x14ac:dyDescent="0.2">
      <c r="O58536" s="223"/>
    </row>
    <row r="58537" spans="15:15" x14ac:dyDescent="0.2">
      <c r="O58537" s="223"/>
    </row>
    <row r="58538" spans="15:15" x14ac:dyDescent="0.2">
      <c r="O58538" s="223"/>
    </row>
    <row r="58539" spans="15:15" x14ac:dyDescent="0.2">
      <c r="O58539" s="223"/>
    </row>
    <row r="58540" spans="15:15" x14ac:dyDescent="0.2">
      <c r="O58540" s="223"/>
    </row>
    <row r="58541" spans="15:15" x14ac:dyDescent="0.2">
      <c r="O58541" s="223"/>
    </row>
    <row r="58542" spans="15:15" x14ac:dyDescent="0.2">
      <c r="O58542" s="223"/>
    </row>
    <row r="58543" spans="15:15" x14ac:dyDescent="0.2">
      <c r="O58543" s="223"/>
    </row>
    <row r="58544" spans="15:15" x14ac:dyDescent="0.2">
      <c r="O58544" s="223"/>
    </row>
    <row r="58545" spans="15:15" x14ac:dyDescent="0.2">
      <c r="O58545" s="223"/>
    </row>
    <row r="58546" spans="15:15" x14ac:dyDescent="0.2">
      <c r="O58546" s="223"/>
    </row>
    <row r="58547" spans="15:15" x14ac:dyDescent="0.2">
      <c r="O58547" s="223"/>
    </row>
    <row r="58548" spans="15:15" x14ac:dyDescent="0.2">
      <c r="O58548" s="223"/>
    </row>
    <row r="58549" spans="15:15" x14ac:dyDescent="0.2">
      <c r="O58549" s="223"/>
    </row>
    <row r="58550" spans="15:15" x14ac:dyDescent="0.2">
      <c r="O58550" s="223"/>
    </row>
    <row r="58551" spans="15:15" x14ac:dyDescent="0.2">
      <c r="O58551" s="223"/>
    </row>
    <row r="58552" spans="15:15" x14ac:dyDescent="0.2">
      <c r="O58552" s="223"/>
    </row>
    <row r="58553" spans="15:15" x14ac:dyDescent="0.2">
      <c r="O58553" s="223"/>
    </row>
    <row r="58554" spans="15:15" x14ac:dyDescent="0.2">
      <c r="O58554" s="223"/>
    </row>
    <row r="58555" spans="15:15" x14ac:dyDescent="0.2">
      <c r="O58555" s="223"/>
    </row>
    <row r="58556" spans="15:15" x14ac:dyDescent="0.2">
      <c r="O58556" s="223"/>
    </row>
    <row r="58557" spans="15:15" x14ac:dyDescent="0.2">
      <c r="O58557" s="223"/>
    </row>
    <row r="58558" spans="15:15" x14ac:dyDescent="0.2">
      <c r="O58558" s="223"/>
    </row>
    <row r="58559" spans="15:15" x14ac:dyDescent="0.2">
      <c r="O58559" s="223"/>
    </row>
    <row r="58560" spans="15:15" x14ac:dyDescent="0.2">
      <c r="O58560" s="223"/>
    </row>
    <row r="58561" spans="15:15" x14ac:dyDescent="0.2">
      <c r="O58561" s="223"/>
    </row>
    <row r="58562" spans="15:15" x14ac:dyDescent="0.2">
      <c r="O58562" s="223"/>
    </row>
    <row r="58563" spans="15:15" x14ac:dyDescent="0.2">
      <c r="O58563" s="223"/>
    </row>
    <row r="58564" spans="15:15" x14ac:dyDescent="0.2">
      <c r="O58564" s="223"/>
    </row>
    <row r="58565" spans="15:15" x14ac:dyDescent="0.2">
      <c r="O58565" s="223"/>
    </row>
    <row r="58566" spans="15:15" x14ac:dyDescent="0.2">
      <c r="O58566" s="223"/>
    </row>
    <row r="58567" spans="15:15" x14ac:dyDescent="0.2">
      <c r="O58567" s="223"/>
    </row>
    <row r="58568" spans="15:15" x14ac:dyDescent="0.2">
      <c r="O58568" s="223"/>
    </row>
    <row r="58569" spans="15:15" x14ac:dyDescent="0.2">
      <c r="O58569" s="223"/>
    </row>
    <row r="58570" spans="15:15" x14ac:dyDescent="0.2">
      <c r="O58570" s="223"/>
    </row>
    <row r="58571" spans="15:15" x14ac:dyDescent="0.2">
      <c r="O58571" s="223"/>
    </row>
    <row r="58572" spans="15:15" x14ac:dyDescent="0.2">
      <c r="O58572" s="223"/>
    </row>
    <row r="58573" spans="15:15" x14ac:dyDescent="0.2">
      <c r="O58573" s="223"/>
    </row>
    <row r="58574" spans="15:15" x14ac:dyDescent="0.2">
      <c r="O58574" s="223"/>
    </row>
    <row r="58575" spans="15:15" x14ac:dyDescent="0.2">
      <c r="O58575" s="223"/>
    </row>
    <row r="58576" spans="15:15" x14ac:dyDescent="0.2">
      <c r="O58576" s="223"/>
    </row>
    <row r="58577" spans="15:15" x14ac:dyDescent="0.2">
      <c r="O58577" s="223"/>
    </row>
    <row r="58578" spans="15:15" x14ac:dyDescent="0.2">
      <c r="O58578" s="223"/>
    </row>
    <row r="58579" spans="15:15" x14ac:dyDescent="0.2">
      <c r="O58579" s="223"/>
    </row>
    <row r="58580" spans="15:15" x14ac:dyDescent="0.2">
      <c r="O58580" s="223"/>
    </row>
    <row r="58581" spans="15:15" x14ac:dyDescent="0.2">
      <c r="O58581" s="223"/>
    </row>
    <row r="58582" spans="15:15" x14ac:dyDescent="0.2">
      <c r="O58582" s="223"/>
    </row>
    <row r="58583" spans="15:15" x14ac:dyDescent="0.2">
      <c r="O58583" s="223"/>
    </row>
    <row r="58584" spans="15:15" x14ac:dyDescent="0.2">
      <c r="O58584" s="223"/>
    </row>
    <row r="58585" spans="15:15" x14ac:dyDescent="0.2">
      <c r="O58585" s="223"/>
    </row>
    <row r="58586" spans="15:15" x14ac:dyDescent="0.2">
      <c r="O58586" s="223"/>
    </row>
    <row r="58587" spans="15:15" x14ac:dyDescent="0.2">
      <c r="O58587" s="223"/>
    </row>
    <row r="58588" spans="15:15" x14ac:dyDescent="0.2">
      <c r="O58588" s="223"/>
    </row>
    <row r="58589" spans="15:15" x14ac:dyDescent="0.2">
      <c r="O58589" s="223"/>
    </row>
    <row r="58590" spans="15:15" x14ac:dyDescent="0.2">
      <c r="O58590" s="223"/>
    </row>
    <row r="58591" spans="15:15" x14ac:dyDescent="0.2">
      <c r="O58591" s="223"/>
    </row>
    <row r="58592" spans="15:15" x14ac:dyDescent="0.2">
      <c r="O58592" s="223"/>
    </row>
    <row r="58593" spans="15:15" x14ac:dyDescent="0.2">
      <c r="O58593" s="223"/>
    </row>
    <row r="58594" spans="15:15" x14ac:dyDescent="0.2">
      <c r="O58594" s="223"/>
    </row>
    <row r="58595" spans="15:15" x14ac:dyDescent="0.2">
      <c r="O58595" s="223"/>
    </row>
    <row r="58596" spans="15:15" x14ac:dyDescent="0.2">
      <c r="O58596" s="223"/>
    </row>
    <row r="58597" spans="15:15" x14ac:dyDescent="0.2">
      <c r="O58597" s="223"/>
    </row>
    <row r="58598" spans="15:15" x14ac:dyDescent="0.2">
      <c r="O58598" s="223"/>
    </row>
    <row r="58599" spans="15:15" x14ac:dyDescent="0.2">
      <c r="O58599" s="223"/>
    </row>
    <row r="58600" spans="15:15" x14ac:dyDescent="0.2">
      <c r="O58600" s="223"/>
    </row>
    <row r="58601" spans="15:15" x14ac:dyDescent="0.2">
      <c r="O58601" s="223"/>
    </row>
    <row r="58602" spans="15:15" x14ac:dyDescent="0.2">
      <c r="O58602" s="223"/>
    </row>
    <row r="58603" spans="15:15" x14ac:dyDescent="0.2">
      <c r="O58603" s="223"/>
    </row>
    <row r="58604" spans="15:15" x14ac:dyDescent="0.2">
      <c r="O58604" s="223"/>
    </row>
    <row r="58605" spans="15:15" x14ac:dyDescent="0.2">
      <c r="O58605" s="223"/>
    </row>
    <row r="58606" spans="15:15" x14ac:dyDescent="0.2">
      <c r="O58606" s="223"/>
    </row>
    <row r="58607" spans="15:15" x14ac:dyDescent="0.2">
      <c r="O58607" s="223"/>
    </row>
    <row r="58608" spans="15:15" x14ac:dyDescent="0.2">
      <c r="O58608" s="223"/>
    </row>
    <row r="58609" spans="15:15" x14ac:dyDescent="0.2">
      <c r="O58609" s="223"/>
    </row>
    <row r="58610" spans="15:15" x14ac:dyDescent="0.2">
      <c r="O58610" s="223"/>
    </row>
    <row r="58611" spans="15:15" x14ac:dyDescent="0.2">
      <c r="O58611" s="223"/>
    </row>
    <row r="58612" spans="15:15" x14ac:dyDescent="0.2">
      <c r="O58612" s="223"/>
    </row>
    <row r="58613" spans="15:15" x14ac:dyDescent="0.2">
      <c r="O58613" s="223"/>
    </row>
    <row r="58614" spans="15:15" x14ac:dyDescent="0.2">
      <c r="O58614" s="223"/>
    </row>
    <row r="58615" spans="15:15" x14ac:dyDescent="0.2">
      <c r="O58615" s="223"/>
    </row>
    <row r="58616" spans="15:15" x14ac:dyDescent="0.2">
      <c r="O58616" s="223"/>
    </row>
    <row r="58617" spans="15:15" x14ac:dyDescent="0.2">
      <c r="O58617" s="223"/>
    </row>
    <row r="58618" spans="15:15" x14ac:dyDescent="0.2">
      <c r="O58618" s="223"/>
    </row>
    <row r="58619" spans="15:15" x14ac:dyDescent="0.2">
      <c r="O58619" s="223"/>
    </row>
    <row r="58620" spans="15:15" x14ac:dyDescent="0.2">
      <c r="O58620" s="223"/>
    </row>
    <row r="58621" spans="15:15" x14ac:dyDescent="0.2">
      <c r="O58621" s="223"/>
    </row>
    <row r="58622" spans="15:15" x14ac:dyDescent="0.2">
      <c r="O58622" s="223"/>
    </row>
    <row r="58623" spans="15:15" x14ac:dyDescent="0.2">
      <c r="O58623" s="223"/>
    </row>
    <row r="58624" spans="15:15" x14ac:dyDescent="0.2">
      <c r="O58624" s="223"/>
    </row>
    <row r="58625" spans="15:15" x14ac:dyDescent="0.2">
      <c r="O58625" s="223"/>
    </row>
    <row r="58626" spans="15:15" x14ac:dyDescent="0.2">
      <c r="O58626" s="223"/>
    </row>
    <row r="58627" spans="15:15" x14ac:dyDescent="0.2">
      <c r="O58627" s="223"/>
    </row>
    <row r="58628" spans="15:15" x14ac:dyDescent="0.2">
      <c r="O58628" s="223"/>
    </row>
    <row r="58629" spans="15:15" x14ac:dyDescent="0.2">
      <c r="O58629" s="223"/>
    </row>
    <row r="58630" spans="15:15" x14ac:dyDescent="0.2">
      <c r="O58630" s="223"/>
    </row>
    <row r="58631" spans="15:15" x14ac:dyDescent="0.2">
      <c r="O58631" s="223"/>
    </row>
    <row r="58632" spans="15:15" x14ac:dyDescent="0.2">
      <c r="O58632" s="223"/>
    </row>
    <row r="58633" spans="15:15" x14ac:dyDescent="0.2">
      <c r="O58633" s="223"/>
    </row>
    <row r="58634" spans="15:15" x14ac:dyDescent="0.2">
      <c r="O58634" s="223"/>
    </row>
    <row r="58635" spans="15:15" x14ac:dyDescent="0.2">
      <c r="O58635" s="223"/>
    </row>
    <row r="58636" spans="15:15" x14ac:dyDescent="0.2">
      <c r="O58636" s="223"/>
    </row>
    <row r="58637" spans="15:15" x14ac:dyDescent="0.2">
      <c r="O58637" s="223"/>
    </row>
    <row r="58638" spans="15:15" x14ac:dyDescent="0.2">
      <c r="O58638" s="223"/>
    </row>
    <row r="58639" spans="15:15" x14ac:dyDescent="0.2">
      <c r="O58639" s="223"/>
    </row>
    <row r="58640" spans="15:15" x14ac:dyDescent="0.2">
      <c r="O58640" s="223"/>
    </row>
    <row r="58641" spans="15:15" x14ac:dyDescent="0.2">
      <c r="O58641" s="223"/>
    </row>
    <row r="58642" spans="15:15" x14ac:dyDescent="0.2">
      <c r="O58642" s="223"/>
    </row>
    <row r="58643" spans="15:15" x14ac:dyDescent="0.2">
      <c r="O58643" s="223"/>
    </row>
    <row r="58644" spans="15:15" x14ac:dyDescent="0.2">
      <c r="O58644" s="223"/>
    </row>
    <row r="58645" spans="15:15" x14ac:dyDescent="0.2">
      <c r="O58645" s="223"/>
    </row>
    <row r="58646" spans="15:15" x14ac:dyDescent="0.2">
      <c r="O58646" s="223"/>
    </row>
    <row r="58647" spans="15:15" x14ac:dyDescent="0.2">
      <c r="O58647" s="223"/>
    </row>
    <row r="58648" spans="15:15" x14ac:dyDescent="0.2">
      <c r="O58648" s="223"/>
    </row>
    <row r="58649" spans="15:15" x14ac:dyDescent="0.2">
      <c r="O58649" s="223"/>
    </row>
    <row r="58650" spans="15:15" x14ac:dyDescent="0.2">
      <c r="O58650" s="223"/>
    </row>
    <row r="58651" spans="15:15" x14ac:dyDescent="0.2">
      <c r="O58651" s="223"/>
    </row>
    <row r="58652" spans="15:15" x14ac:dyDescent="0.2">
      <c r="O58652" s="223"/>
    </row>
    <row r="58653" spans="15:15" x14ac:dyDescent="0.2">
      <c r="O58653" s="223"/>
    </row>
    <row r="58654" spans="15:15" x14ac:dyDescent="0.2">
      <c r="O58654" s="223"/>
    </row>
    <row r="58655" spans="15:15" x14ac:dyDescent="0.2">
      <c r="O58655" s="223"/>
    </row>
    <row r="58656" spans="15:15" x14ac:dyDescent="0.2">
      <c r="O58656" s="223"/>
    </row>
    <row r="58657" spans="15:15" x14ac:dyDescent="0.2">
      <c r="O58657" s="223"/>
    </row>
    <row r="58658" spans="15:15" x14ac:dyDescent="0.2">
      <c r="O58658" s="223"/>
    </row>
    <row r="58659" spans="15:15" x14ac:dyDescent="0.2">
      <c r="O58659" s="223"/>
    </row>
    <row r="58660" spans="15:15" x14ac:dyDescent="0.2">
      <c r="O58660" s="223"/>
    </row>
    <row r="58661" spans="15:15" x14ac:dyDescent="0.2">
      <c r="O58661" s="223"/>
    </row>
    <row r="58662" spans="15:15" x14ac:dyDescent="0.2">
      <c r="O58662" s="223"/>
    </row>
    <row r="58663" spans="15:15" x14ac:dyDescent="0.2">
      <c r="O58663" s="223"/>
    </row>
    <row r="58664" spans="15:15" x14ac:dyDescent="0.2">
      <c r="O58664" s="223"/>
    </row>
    <row r="58665" spans="15:15" x14ac:dyDescent="0.2">
      <c r="O58665" s="223"/>
    </row>
    <row r="58666" spans="15:15" x14ac:dyDescent="0.2">
      <c r="O58666" s="223"/>
    </row>
    <row r="58667" spans="15:15" x14ac:dyDescent="0.2">
      <c r="O58667" s="223"/>
    </row>
    <row r="58668" spans="15:15" x14ac:dyDescent="0.2">
      <c r="O58668" s="223"/>
    </row>
    <row r="58669" spans="15:15" x14ac:dyDescent="0.2">
      <c r="O58669" s="223"/>
    </row>
    <row r="58670" spans="15:15" x14ac:dyDescent="0.2">
      <c r="O58670" s="223"/>
    </row>
    <row r="58671" spans="15:15" x14ac:dyDescent="0.2">
      <c r="O58671" s="223"/>
    </row>
    <row r="58672" spans="15:15" x14ac:dyDescent="0.2">
      <c r="O58672" s="223"/>
    </row>
    <row r="58673" spans="15:15" x14ac:dyDescent="0.2">
      <c r="O58673" s="223"/>
    </row>
    <row r="58674" spans="15:15" x14ac:dyDescent="0.2">
      <c r="O58674" s="223"/>
    </row>
    <row r="58675" spans="15:15" x14ac:dyDescent="0.2">
      <c r="O58675" s="223"/>
    </row>
    <row r="58676" spans="15:15" x14ac:dyDescent="0.2">
      <c r="O58676" s="223"/>
    </row>
    <row r="58677" spans="15:15" x14ac:dyDescent="0.2">
      <c r="O58677" s="223"/>
    </row>
    <row r="58678" spans="15:15" x14ac:dyDescent="0.2">
      <c r="O58678" s="223"/>
    </row>
    <row r="58679" spans="15:15" x14ac:dyDescent="0.2">
      <c r="O58679" s="223"/>
    </row>
    <row r="58680" spans="15:15" x14ac:dyDescent="0.2">
      <c r="O58680" s="223"/>
    </row>
    <row r="58681" spans="15:15" x14ac:dyDescent="0.2">
      <c r="O58681" s="223"/>
    </row>
    <row r="58682" spans="15:15" x14ac:dyDescent="0.2">
      <c r="O58682" s="223"/>
    </row>
    <row r="58683" spans="15:15" x14ac:dyDescent="0.2">
      <c r="O58683" s="223"/>
    </row>
    <row r="58684" spans="15:15" x14ac:dyDescent="0.2">
      <c r="O58684" s="223"/>
    </row>
    <row r="58685" spans="15:15" x14ac:dyDescent="0.2">
      <c r="O58685" s="223"/>
    </row>
    <row r="58686" spans="15:15" x14ac:dyDescent="0.2">
      <c r="O58686" s="223"/>
    </row>
    <row r="58687" spans="15:15" x14ac:dyDescent="0.2">
      <c r="O58687" s="223"/>
    </row>
    <row r="58688" spans="15:15" x14ac:dyDescent="0.2">
      <c r="O58688" s="223"/>
    </row>
    <row r="58689" spans="15:15" x14ac:dyDescent="0.2">
      <c r="O58689" s="223"/>
    </row>
    <row r="58690" spans="15:15" x14ac:dyDescent="0.2">
      <c r="O58690" s="223"/>
    </row>
    <row r="58691" spans="15:15" x14ac:dyDescent="0.2">
      <c r="O58691" s="223"/>
    </row>
    <row r="58692" spans="15:15" x14ac:dyDescent="0.2">
      <c r="O58692" s="223"/>
    </row>
    <row r="58693" spans="15:15" x14ac:dyDescent="0.2">
      <c r="O58693" s="223"/>
    </row>
    <row r="58694" spans="15:15" x14ac:dyDescent="0.2">
      <c r="O58694" s="223"/>
    </row>
    <row r="58695" spans="15:15" x14ac:dyDescent="0.2">
      <c r="O58695" s="223"/>
    </row>
    <row r="58696" spans="15:15" x14ac:dyDescent="0.2">
      <c r="O58696" s="223"/>
    </row>
    <row r="58697" spans="15:15" x14ac:dyDescent="0.2">
      <c r="O58697" s="223"/>
    </row>
    <row r="58698" spans="15:15" x14ac:dyDescent="0.2">
      <c r="O58698" s="223"/>
    </row>
    <row r="58699" spans="15:15" x14ac:dyDescent="0.2">
      <c r="O58699" s="223"/>
    </row>
    <row r="58700" spans="15:15" x14ac:dyDescent="0.2">
      <c r="O58700" s="223"/>
    </row>
    <row r="58701" spans="15:15" x14ac:dyDescent="0.2">
      <c r="O58701" s="223"/>
    </row>
    <row r="58702" spans="15:15" x14ac:dyDescent="0.2">
      <c r="O58702" s="223"/>
    </row>
    <row r="58703" spans="15:15" x14ac:dyDescent="0.2">
      <c r="O58703" s="223"/>
    </row>
    <row r="58704" spans="15:15" x14ac:dyDescent="0.2">
      <c r="O58704" s="223"/>
    </row>
    <row r="58705" spans="15:15" x14ac:dyDescent="0.2">
      <c r="O58705" s="223"/>
    </row>
    <row r="58706" spans="15:15" x14ac:dyDescent="0.2">
      <c r="O58706" s="223"/>
    </row>
    <row r="58707" spans="15:15" x14ac:dyDescent="0.2">
      <c r="O58707" s="223"/>
    </row>
    <row r="58708" spans="15:15" x14ac:dyDescent="0.2">
      <c r="O58708" s="223"/>
    </row>
    <row r="58709" spans="15:15" x14ac:dyDescent="0.2">
      <c r="O58709" s="223"/>
    </row>
    <row r="58710" spans="15:15" x14ac:dyDescent="0.2">
      <c r="O58710" s="223"/>
    </row>
    <row r="58711" spans="15:15" x14ac:dyDescent="0.2">
      <c r="O58711" s="223"/>
    </row>
    <row r="58712" spans="15:15" x14ac:dyDescent="0.2">
      <c r="O58712" s="223"/>
    </row>
    <row r="58713" spans="15:15" x14ac:dyDescent="0.2">
      <c r="O58713" s="223"/>
    </row>
    <row r="58714" spans="15:15" x14ac:dyDescent="0.2">
      <c r="O58714" s="223"/>
    </row>
    <row r="58715" spans="15:15" x14ac:dyDescent="0.2">
      <c r="O58715" s="223"/>
    </row>
    <row r="58716" spans="15:15" x14ac:dyDescent="0.2">
      <c r="O58716" s="223"/>
    </row>
    <row r="58717" spans="15:15" x14ac:dyDescent="0.2">
      <c r="O58717" s="223"/>
    </row>
    <row r="58718" spans="15:15" x14ac:dyDescent="0.2">
      <c r="O58718" s="223"/>
    </row>
    <row r="58719" spans="15:15" x14ac:dyDescent="0.2">
      <c r="O58719" s="223"/>
    </row>
    <row r="58720" spans="15:15" x14ac:dyDescent="0.2">
      <c r="O58720" s="223"/>
    </row>
    <row r="58721" spans="15:15" x14ac:dyDescent="0.2">
      <c r="O58721" s="223"/>
    </row>
    <row r="58722" spans="15:15" x14ac:dyDescent="0.2">
      <c r="O58722" s="223"/>
    </row>
    <row r="58723" spans="15:15" x14ac:dyDescent="0.2">
      <c r="O58723" s="223"/>
    </row>
    <row r="58724" spans="15:15" x14ac:dyDescent="0.2">
      <c r="O58724" s="223"/>
    </row>
    <row r="58725" spans="15:15" x14ac:dyDescent="0.2">
      <c r="O58725" s="223"/>
    </row>
    <row r="58726" spans="15:15" x14ac:dyDescent="0.2">
      <c r="O58726" s="223"/>
    </row>
    <row r="58727" spans="15:15" x14ac:dyDescent="0.2">
      <c r="O58727" s="223"/>
    </row>
    <row r="58728" spans="15:15" x14ac:dyDescent="0.2">
      <c r="O58728" s="223"/>
    </row>
    <row r="58729" spans="15:15" x14ac:dyDescent="0.2">
      <c r="O58729" s="223"/>
    </row>
    <row r="58730" spans="15:15" x14ac:dyDescent="0.2">
      <c r="O58730" s="223"/>
    </row>
    <row r="58731" spans="15:15" x14ac:dyDescent="0.2">
      <c r="O58731" s="223"/>
    </row>
    <row r="58732" spans="15:15" x14ac:dyDescent="0.2">
      <c r="O58732" s="223"/>
    </row>
    <row r="58733" spans="15:15" x14ac:dyDescent="0.2">
      <c r="O58733" s="223"/>
    </row>
    <row r="58734" spans="15:15" x14ac:dyDescent="0.2">
      <c r="O58734" s="223"/>
    </row>
    <row r="58735" spans="15:15" x14ac:dyDescent="0.2">
      <c r="O58735" s="223"/>
    </row>
    <row r="58736" spans="15:15" x14ac:dyDescent="0.2">
      <c r="O58736" s="223"/>
    </row>
    <row r="58737" spans="15:15" x14ac:dyDescent="0.2">
      <c r="O58737" s="223"/>
    </row>
    <row r="58738" spans="15:15" x14ac:dyDescent="0.2">
      <c r="O58738" s="223"/>
    </row>
    <row r="58739" spans="15:15" x14ac:dyDescent="0.2">
      <c r="O58739" s="223"/>
    </row>
    <row r="58740" spans="15:15" x14ac:dyDescent="0.2">
      <c r="O58740" s="223"/>
    </row>
    <row r="58741" spans="15:15" x14ac:dyDescent="0.2">
      <c r="O58741" s="223"/>
    </row>
    <row r="58742" spans="15:15" x14ac:dyDescent="0.2">
      <c r="O58742" s="223"/>
    </row>
    <row r="58743" spans="15:15" x14ac:dyDescent="0.2">
      <c r="O58743" s="223"/>
    </row>
    <row r="58744" spans="15:15" x14ac:dyDescent="0.2">
      <c r="O58744" s="223"/>
    </row>
    <row r="58745" spans="15:15" x14ac:dyDescent="0.2">
      <c r="O58745" s="223"/>
    </row>
    <row r="58746" spans="15:15" x14ac:dyDescent="0.2">
      <c r="O58746" s="223"/>
    </row>
    <row r="58747" spans="15:15" x14ac:dyDescent="0.2">
      <c r="O58747" s="223"/>
    </row>
    <row r="58748" spans="15:15" x14ac:dyDescent="0.2">
      <c r="O58748" s="223"/>
    </row>
    <row r="58749" spans="15:15" x14ac:dyDescent="0.2">
      <c r="O58749" s="223"/>
    </row>
    <row r="58750" spans="15:15" x14ac:dyDescent="0.2">
      <c r="O58750" s="223"/>
    </row>
    <row r="58751" spans="15:15" x14ac:dyDescent="0.2">
      <c r="O58751" s="223"/>
    </row>
    <row r="58752" spans="15:15" x14ac:dyDescent="0.2">
      <c r="O58752" s="223"/>
    </row>
    <row r="58753" spans="15:15" x14ac:dyDescent="0.2">
      <c r="O58753" s="223"/>
    </row>
    <row r="58754" spans="15:15" x14ac:dyDescent="0.2">
      <c r="O58754" s="223"/>
    </row>
    <row r="58755" spans="15:15" x14ac:dyDescent="0.2">
      <c r="O58755" s="223"/>
    </row>
    <row r="58756" spans="15:15" x14ac:dyDescent="0.2">
      <c r="O58756" s="223"/>
    </row>
    <row r="58757" spans="15:15" x14ac:dyDescent="0.2">
      <c r="O58757" s="223"/>
    </row>
    <row r="58758" spans="15:15" x14ac:dyDescent="0.2">
      <c r="O58758" s="223"/>
    </row>
    <row r="58759" spans="15:15" x14ac:dyDescent="0.2">
      <c r="O58759" s="223"/>
    </row>
    <row r="58760" spans="15:15" x14ac:dyDescent="0.2">
      <c r="O58760" s="223"/>
    </row>
    <row r="58761" spans="15:15" x14ac:dyDescent="0.2">
      <c r="O58761" s="223"/>
    </row>
    <row r="58762" spans="15:15" x14ac:dyDescent="0.2">
      <c r="O58762" s="223"/>
    </row>
    <row r="58763" spans="15:15" x14ac:dyDescent="0.2">
      <c r="O58763" s="223"/>
    </row>
    <row r="58764" spans="15:15" x14ac:dyDescent="0.2">
      <c r="O58764" s="223"/>
    </row>
    <row r="58765" spans="15:15" x14ac:dyDescent="0.2">
      <c r="O58765" s="223"/>
    </row>
    <row r="58766" spans="15:15" x14ac:dyDescent="0.2">
      <c r="O58766" s="223"/>
    </row>
    <row r="58767" spans="15:15" x14ac:dyDescent="0.2">
      <c r="O58767" s="223"/>
    </row>
    <row r="58768" spans="15:15" x14ac:dyDescent="0.2">
      <c r="O58768" s="223"/>
    </row>
    <row r="58769" spans="15:15" x14ac:dyDescent="0.2">
      <c r="O58769" s="223"/>
    </row>
    <row r="58770" spans="15:15" x14ac:dyDescent="0.2">
      <c r="O58770" s="223"/>
    </row>
    <row r="58771" spans="15:15" x14ac:dyDescent="0.2">
      <c r="O58771" s="223"/>
    </row>
    <row r="58772" spans="15:15" x14ac:dyDescent="0.2">
      <c r="O58772" s="223"/>
    </row>
    <row r="58773" spans="15:15" x14ac:dyDescent="0.2">
      <c r="O58773" s="223"/>
    </row>
    <row r="58774" spans="15:15" x14ac:dyDescent="0.2">
      <c r="O58774" s="223"/>
    </row>
    <row r="58775" spans="15:15" x14ac:dyDescent="0.2">
      <c r="O58775" s="223"/>
    </row>
    <row r="58776" spans="15:15" x14ac:dyDescent="0.2">
      <c r="O58776" s="223"/>
    </row>
    <row r="58777" spans="15:15" x14ac:dyDescent="0.2">
      <c r="O58777" s="223"/>
    </row>
    <row r="58778" spans="15:15" x14ac:dyDescent="0.2">
      <c r="O58778" s="223"/>
    </row>
    <row r="58779" spans="15:15" x14ac:dyDescent="0.2">
      <c r="O58779" s="223"/>
    </row>
    <row r="58780" spans="15:15" x14ac:dyDescent="0.2">
      <c r="O58780" s="223"/>
    </row>
    <row r="58781" spans="15:15" x14ac:dyDescent="0.2">
      <c r="O58781" s="223"/>
    </row>
    <row r="58782" spans="15:15" x14ac:dyDescent="0.2">
      <c r="O58782" s="223"/>
    </row>
    <row r="58783" spans="15:15" x14ac:dyDescent="0.2">
      <c r="O58783" s="223"/>
    </row>
    <row r="58784" spans="15:15" x14ac:dyDescent="0.2">
      <c r="O58784" s="223"/>
    </row>
    <row r="58785" spans="15:15" x14ac:dyDescent="0.2">
      <c r="O58785" s="223"/>
    </row>
    <row r="58786" spans="15:15" x14ac:dyDescent="0.2">
      <c r="O58786" s="223"/>
    </row>
    <row r="58787" spans="15:15" x14ac:dyDescent="0.2">
      <c r="O58787" s="223"/>
    </row>
    <row r="58788" spans="15:15" x14ac:dyDescent="0.2">
      <c r="O58788" s="223"/>
    </row>
    <row r="58789" spans="15:15" x14ac:dyDescent="0.2">
      <c r="O58789" s="223"/>
    </row>
    <row r="58790" spans="15:15" x14ac:dyDescent="0.2">
      <c r="O58790" s="223"/>
    </row>
    <row r="58791" spans="15:15" x14ac:dyDescent="0.2">
      <c r="O58791" s="223"/>
    </row>
    <row r="58792" spans="15:15" x14ac:dyDescent="0.2">
      <c r="O58792" s="223"/>
    </row>
    <row r="58793" spans="15:15" x14ac:dyDescent="0.2">
      <c r="O58793" s="223"/>
    </row>
    <row r="58794" spans="15:15" x14ac:dyDescent="0.2">
      <c r="O58794" s="223"/>
    </row>
    <row r="58795" spans="15:15" x14ac:dyDescent="0.2">
      <c r="O58795" s="223"/>
    </row>
    <row r="58796" spans="15:15" x14ac:dyDescent="0.2">
      <c r="O58796" s="223"/>
    </row>
    <row r="58797" spans="15:15" x14ac:dyDescent="0.2">
      <c r="O58797" s="223"/>
    </row>
    <row r="58798" spans="15:15" x14ac:dyDescent="0.2">
      <c r="O58798" s="223"/>
    </row>
    <row r="58799" spans="15:15" x14ac:dyDescent="0.2">
      <c r="O58799" s="223"/>
    </row>
    <row r="58800" spans="15:15" x14ac:dyDescent="0.2">
      <c r="O58800" s="223"/>
    </row>
    <row r="58801" spans="15:15" x14ac:dyDescent="0.2">
      <c r="O58801" s="223"/>
    </row>
    <row r="58802" spans="15:15" x14ac:dyDescent="0.2">
      <c r="O58802" s="223"/>
    </row>
    <row r="58803" spans="15:15" x14ac:dyDescent="0.2">
      <c r="O58803" s="223"/>
    </row>
    <row r="58804" spans="15:15" x14ac:dyDescent="0.2">
      <c r="O58804" s="223"/>
    </row>
    <row r="58805" spans="15:15" x14ac:dyDescent="0.2">
      <c r="O58805" s="223"/>
    </row>
    <row r="58806" spans="15:15" x14ac:dyDescent="0.2">
      <c r="O58806" s="223"/>
    </row>
    <row r="58807" spans="15:15" x14ac:dyDescent="0.2">
      <c r="O58807" s="223"/>
    </row>
    <row r="58808" spans="15:15" x14ac:dyDescent="0.2">
      <c r="O58808" s="223"/>
    </row>
    <row r="58809" spans="15:15" x14ac:dyDescent="0.2">
      <c r="O58809" s="223"/>
    </row>
    <row r="58810" spans="15:15" x14ac:dyDescent="0.2">
      <c r="O58810" s="223"/>
    </row>
    <row r="58811" spans="15:15" x14ac:dyDescent="0.2">
      <c r="O58811" s="223"/>
    </row>
    <row r="58812" spans="15:15" x14ac:dyDescent="0.2">
      <c r="O58812" s="223"/>
    </row>
    <row r="58813" spans="15:15" x14ac:dyDescent="0.2">
      <c r="O58813" s="223"/>
    </row>
    <row r="58814" spans="15:15" x14ac:dyDescent="0.2">
      <c r="O58814" s="223"/>
    </row>
    <row r="58815" spans="15:15" x14ac:dyDescent="0.2">
      <c r="O58815" s="223"/>
    </row>
    <row r="58816" spans="15:15" x14ac:dyDescent="0.2">
      <c r="O58816" s="223"/>
    </row>
    <row r="58817" spans="15:15" x14ac:dyDescent="0.2">
      <c r="O58817" s="223"/>
    </row>
    <row r="58818" spans="15:15" x14ac:dyDescent="0.2">
      <c r="O58818" s="223"/>
    </row>
    <row r="58819" spans="15:15" x14ac:dyDescent="0.2">
      <c r="O58819" s="223"/>
    </row>
    <row r="58820" spans="15:15" x14ac:dyDescent="0.2">
      <c r="O58820" s="223"/>
    </row>
    <row r="58821" spans="15:15" x14ac:dyDescent="0.2">
      <c r="O58821" s="223"/>
    </row>
    <row r="58822" spans="15:15" x14ac:dyDescent="0.2">
      <c r="O58822" s="223"/>
    </row>
    <row r="58823" spans="15:15" x14ac:dyDescent="0.2">
      <c r="O58823" s="223"/>
    </row>
    <row r="58824" spans="15:15" x14ac:dyDescent="0.2">
      <c r="O58824" s="223"/>
    </row>
    <row r="58825" spans="15:15" x14ac:dyDescent="0.2">
      <c r="O58825" s="223"/>
    </row>
    <row r="58826" spans="15:15" x14ac:dyDescent="0.2">
      <c r="O58826" s="223"/>
    </row>
    <row r="58827" spans="15:15" x14ac:dyDescent="0.2">
      <c r="O58827" s="223"/>
    </row>
    <row r="58828" spans="15:15" x14ac:dyDescent="0.2">
      <c r="O58828" s="223"/>
    </row>
    <row r="58829" spans="15:15" x14ac:dyDescent="0.2">
      <c r="O58829" s="223"/>
    </row>
    <row r="58830" spans="15:15" x14ac:dyDescent="0.2">
      <c r="O58830" s="223"/>
    </row>
    <row r="58831" spans="15:15" x14ac:dyDescent="0.2">
      <c r="O58831" s="223"/>
    </row>
    <row r="58832" spans="15:15" x14ac:dyDescent="0.2">
      <c r="O58832" s="223"/>
    </row>
    <row r="58833" spans="15:15" x14ac:dyDescent="0.2">
      <c r="O58833" s="223"/>
    </row>
    <row r="58834" spans="15:15" x14ac:dyDescent="0.2">
      <c r="O58834" s="223"/>
    </row>
    <row r="58835" spans="15:15" x14ac:dyDescent="0.2">
      <c r="O58835" s="223"/>
    </row>
    <row r="58836" spans="15:15" x14ac:dyDescent="0.2">
      <c r="O58836" s="223"/>
    </row>
    <row r="58837" spans="15:15" x14ac:dyDescent="0.2">
      <c r="O58837" s="223"/>
    </row>
    <row r="58838" spans="15:15" x14ac:dyDescent="0.2">
      <c r="O58838" s="223"/>
    </row>
    <row r="58839" spans="15:15" x14ac:dyDescent="0.2">
      <c r="O58839" s="223"/>
    </row>
    <row r="58840" spans="15:15" x14ac:dyDescent="0.2">
      <c r="O58840" s="223"/>
    </row>
    <row r="58841" spans="15:15" x14ac:dyDescent="0.2">
      <c r="O58841" s="223"/>
    </row>
    <row r="58842" spans="15:15" x14ac:dyDescent="0.2">
      <c r="O58842" s="223"/>
    </row>
    <row r="58843" spans="15:15" x14ac:dyDescent="0.2">
      <c r="O58843" s="223"/>
    </row>
    <row r="58844" spans="15:15" x14ac:dyDescent="0.2">
      <c r="O58844" s="223"/>
    </row>
    <row r="58845" spans="15:15" x14ac:dyDescent="0.2">
      <c r="O58845" s="223"/>
    </row>
    <row r="58846" spans="15:15" x14ac:dyDescent="0.2">
      <c r="O58846" s="223"/>
    </row>
    <row r="58847" spans="15:15" x14ac:dyDescent="0.2">
      <c r="O58847" s="223"/>
    </row>
    <row r="58848" spans="15:15" x14ac:dyDescent="0.2">
      <c r="O58848" s="223"/>
    </row>
    <row r="58849" spans="15:15" x14ac:dyDescent="0.2">
      <c r="O58849" s="223"/>
    </row>
    <row r="58850" spans="15:15" x14ac:dyDescent="0.2">
      <c r="O58850" s="223"/>
    </row>
    <row r="58851" spans="15:15" x14ac:dyDescent="0.2">
      <c r="O58851" s="223"/>
    </row>
    <row r="58852" spans="15:15" x14ac:dyDescent="0.2">
      <c r="O58852" s="223"/>
    </row>
    <row r="58853" spans="15:15" x14ac:dyDescent="0.2">
      <c r="O58853" s="223"/>
    </row>
    <row r="58854" spans="15:15" x14ac:dyDescent="0.2">
      <c r="O58854" s="223"/>
    </row>
    <row r="58855" spans="15:15" x14ac:dyDescent="0.2">
      <c r="O58855" s="223"/>
    </row>
    <row r="58856" spans="15:15" x14ac:dyDescent="0.2">
      <c r="O58856" s="223"/>
    </row>
    <row r="58857" spans="15:15" x14ac:dyDescent="0.2">
      <c r="O58857" s="223"/>
    </row>
    <row r="58858" spans="15:15" x14ac:dyDescent="0.2">
      <c r="O58858" s="223"/>
    </row>
    <row r="58859" spans="15:15" x14ac:dyDescent="0.2">
      <c r="O58859" s="223"/>
    </row>
    <row r="58860" spans="15:15" x14ac:dyDescent="0.2">
      <c r="O58860" s="223"/>
    </row>
    <row r="58861" spans="15:15" x14ac:dyDescent="0.2">
      <c r="O58861" s="223"/>
    </row>
    <row r="58862" spans="15:15" x14ac:dyDescent="0.2">
      <c r="O58862" s="223"/>
    </row>
    <row r="58863" spans="15:15" x14ac:dyDescent="0.2">
      <c r="O58863" s="223"/>
    </row>
    <row r="58864" spans="15:15" x14ac:dyDescent="0.2">
      <c r="O58864" s="223"/>
    </row>
    <row r="58865" spans="15:15" x14ac:dyDescent="0.2">
      <c r="O58865" s="223"/>
    </row>
    <row r="58866" spans="15:15" x14ac:dyDescent="0.2">
      <c r="O58866" s="223"/>
    </row>
    <row r="58867" spans="15:15" x14ac:dyDescent="0.2">
      <c r="O58867" s="223"/>
    </row>
    <row r="58868" spans="15:15" x14ac:dyDescent="0.2">
      <c r="O58868" s="223"/>
    </row>
    <row r="58869" spans="15:15" x14ac:dyDescent="0.2">
      <c r="O58869" s="223"/>
    </row>
    <row r="58870" spans="15:15" x14ac:dyDescent="0.2">
      <c r="O58870" s="223"/>
    </row>
    <row r="58871" spans="15:15" x14ac:dyDescent="0.2">
      <c r="O58871" s="223"/>
    </row>
    <row r="58872" spans="15:15" x14ac:dyDescent="0.2">
      <c r="O58872" s="223"/>
    </row>
    <row r="58873" spans="15:15" x14ac:dyDescent="0.2">
      <c r="O58873" s="223"/>
    </row>
    <row r="58874" spans="15:15" x14ac:dyDescent="0.2">
      <c r="O58874" s="223"/>
    </row>
    <row r="58875" spans="15:15" x14ac:dyDescent="0.2">
      <c r="O58875" s="223"/>
    </row>
    <row r="58876" spans="15:15" x14ac:dyDescent="0.2">
      <c r="O58876" s="223"/>
    </row>
    <row r="58877" spans="15:15" x14ac:dyDescent="0.2">
      <c r="O58877" s="223"/>
    </row>
    <row r="58878" spans="15:15" x14ac:dyDescent="0.2">
      <c r="O58878" s="223"/>
    </row>
    <row r="58879" spans="15:15" x14ac:dyDescent="0.2">
      <c r="O58879" s="223"/>
    </row>
    <row r="58880" spans="15:15" x14ac:dyDescent="0.2">
      <c r="O58880" s="223"/>
    </row>
    <row r="58881" spans="15:15" x14ac:dyDescent="0.2">
      <c r="O58881" s="223"/>
    </row>
    <row r="58882" spans="15:15" x14ac:dyDescent="0.2">
      <c r="O58882" s="223"/>
    </row>
    <row r="58883" spans="15:15" x14ac:dyDescent="0.2">
      <c r="O58883" s="223"/>
    </row>
    <row r="58884" spans="15:15" x14ac:dyDescent="0.2">
      <c r="O58884" s="223"/>
    </row>
    <row r="58885" spans="15:15" x14ac:dyDescent="0.2">
      <c r="O58885" s="223"/>
    </row>
    <row r="58886" spans="15:15" x14ac:dyDescent="0.2">
      <c r="O58886" s="223"/>
    </row>
    <row r="58887" spans="15:15" x14ac:dyDescent="0.2">
      <c r="O58887" s="223"/>
    </row>
    <row r="58888" spans="15:15" x14ac:dyDescent="0.2">
      <c r="O58888" s="223"/>
    </row>
    <row r="58889" spans="15:15" x14ac:dyDescent="0.2">
      <c r="O58889" s="223"/>
    </row>
    <row r="58890" spans="15:15" x14ac:dyDescent="0.2">
      <c r="O58890" s="223"/>
    </row>
    <row r="58891" spans="15:15" x14ac:dyDescent="0.2">
      <c r="O58891" s="223"/>
    </row>
    <row r="58892" spans="15:15" x14ac:dyDescent="0.2">
      <c r="O58892" s="223"/>
    </row>
    <row r="58893" spans="15:15" x14ac:dyDescent="0.2">
      <c r="O58893" s="223"/>
    </row>
    <row r="58894" spans="15:15" x14ac:dyDescent="0.2">
      <c r="O58894" s="223"/>
    </row>
    <row r="58895" spans="15:15" x14ac:dyDescent="0.2">
      <c r="O58895" s="223"/>
    </row>
    <row r="58896" spans="15:15" x14ac:dyDescent="0.2">
      <c r="O58896" s="223"/>
    </row>
    <row r="58897" spans="15:15" x14ac:dyDescent="0.2">
      <c r="O58897" s="223"/>
    </row>
    <row r="58898" spans="15:15" x14ac:dyDescent="0.2">
      <c r="O58898" s="223"/>
    </row>
    <row r="58899" spans="15:15" x14ac:dyDescent="0.2">
      <c r="O58899" s="223"/>
    </row>
    <row r="58900" spans="15:15" x14ac:dyDescent="0.2">
      <c r="O58900" s="223"/>
    </row>
    <row r="58901" spans="15:15" x14ac:dyDescent="0.2">
      <c r="O58901" s="223"/>
    </row>
    <row r="58902" spans="15:15" x14ac:dyDescent="0.2">
      <c r="O58902" s="223"/>
    </row>
    <row r="58903" spans="15:15" x14ac:dyDescent="0.2">
      <c r="O58903" s="223"/>
    </row>
    <row r="58904" spans="15:15" x14ac:dyDescent="0.2">
      <c r="O58904" s="223"/>
    </row>
    <row r="58905" spans="15:15" x14ac:dyDescent="0.2">
      <c r="O58905" s="223"/>
    </row>
    <row r="58906" spans="15:15" x14ac:dyDescent="0.2">
      <c r="O58906" s="223"/>
    </row>
    <row r="58907" spans="15:15" x14ac:dyDescent="0.2">
      <c r="O58907" s="223"/>
    </row>
    <row r="58908" spans="15:15" x14ac:dyDescent="0.2">
      <c r="O58908" s="223"/>
    </row>
    <row r="58909" spans="15:15" x14ac:dyDescent="0.2">
      <c r="O58909" s="223"/>
    </row>
    <row r="58910" spans="15:15" x14ac:dyDescent="0.2">
      <c r="O58910" s="223"/>
    </row>
    <row r="58911" spans="15:15" x14ac:dyDescent="0.2">
      <c r="O58911" s="223"/>
    </row>
    <row r="58912" spans="15:15" x14ac:dyDescent="0.2">
      <c r="O58912" s="223"/>
    </row>
    <row r="58913" spans="15:15" x14ac:dyDescent="0.2">
      <c r="O58913" s="223"/>
    </row>
    <row r="58914" spans="15:15" x14ac:dyDescent="0.2">
      <c r="O58914" s="223"/>
    </row>
    <row r="58915" spans="15:15" x14ac:dyDescent="0.2">
      <c r="O58915" s="223"/>
    </row>
    <row r="58916" spans="15:15" x14ac:dyDescent="0.2">
      <c r="O58916" s="223"/>
    </row>
    <row r="58917" spans="15:15" x14ac:dyDescent="0.2">
      <c r="O58917" s="223"/>
    </row>
    <row r="58918" spans="15:15" x14ac:dyDescent="0.2">
      <c r="O58918" s="223"/>
    </row>
    <row r="58919" spans="15:15" x14ac:dyDescent="0.2">
      <c r="O58919" s="223"/>
    </row>
    <row r="58920" spans="15:15" x14ac:dyDescent="0.2">
      <c r="O58920" s="223"/>
    </row>
    <row r="58921" spans="15:15" x14ac:dyDescent="0.2">
      <c r="O58921" s="223"/>
    </row>
    <row r="58922" spans="15:15" x14ac:dyDescent="0.2">
      <c r="O58922" s="223"/>
    </row>
    <row r="58923" spans="15:15" x14ac:dyDescent="0.2">
      <c r="O58923" s="223"/>
    </row>
    <row r="58924" spans="15:15" x14ac:dyDescent="0.2">
      <c r="O58924" s="223"/>
    </row>
    <row r="58925" spans="15:15" x14ac:dyDescent="0.2">
      <c r="O58925" s="223"/>
    </row>
    <row r="58926" spans="15:15" x14ac:dyDescent="0.2">
      <c r="O58926" s="223"/>
    </row>
    <row r="58927" spans="15:15" x14ac:dyDescent="0.2">
      <c r="O58927" s="223"/>
    </row>
    <row r="58928" spans="15:15" x14ac:dyDescent="0.2">
      <c r="O58928" s="223"/>
    </row>
    <row r="58929" spans="15:15" x14ac:dyDescent="0.2">
      <c r="O58929" s="223"/>
    </row>
    <row r="58930" spans="15:15" x14ac:dyDescent="0.2">
      <c r="O58930" s="223"/>
    </row>
    <row r="58931" spans="15:15" x14ac:dyDescent="0.2">
      <c r="O58931" s="223"/>
    </row>
    <row r="58932" spans="15:15" x14ac:dyDescent="0.2">
      <c r="O58932" s="223"/>
    </row>
    <row r="58933" spans="15:15" x14ac:dyDescent="0.2">
      <c r="O58933" s="223"/>
    </row>
    <row r="58934" spans="15:15" x14ac:dyDescent="0.2">
      <c r="O58934" s="223"/>
    </row>
    <row r="58935" spans="15:15" x14ac:dyDescent="0.2">
      <c r="O58935" s="223"/>
    </row>
    <row r="58936" spans="15:15" x14ac:dyDescent="0.2">
      <c r="O58936" s="223"/>
    </row>
    <row r="58937" spans="15:15" x14ac:dyDescent="0.2">
      <c r="O58937" s="223"/>
    </row>
    <row r="58938" spans="15:15" x14ac:dyDescent="0.2">
      <c r="O58938" s="223"/>
    </row>
    <row r="58939" spans="15:15" x14ac:dyDescent="0.2">
      <c r="O58939" s="223"/>
    </row>
    <row r="58940" spans="15:15" x14ac:dyDescent="0.2">
      <c r="O58940" s="223"/>
    </row>
    <row r="58941" spans="15:15" x14ac:dyDescent="0.2">
      <c r="O58941" s="223"/>
    </row>
    <row r="58942" spans="15:15" x14ac:dyDescent="0.2">
      <c r="O58942" s="223"/>
    </row>
    <row r="58943" spans="15:15" x14ac:dyDescent="0.2">
      <c r="O58943" s="223"/>
    </row>
    <row r="58944" spans="15:15" x14ac:dyDescent="0.2">
      <c r="O58944" s="223"/>
    </row>
    <row r="58945" spans="15:15" x14ac:dyDescent="0.2">
      <c r="O58945" s="223"/>
    </row>
    <row r="58946" spans="15:15" x14ac:dyDescent="0.2">
      <c r="O58946" s="223"/>
    </row>
    <row r="58947" spans="15:15" x14ac:dyDescent="0.2">
      <c r="O58947" s="223"/>
    </row>
    <row r="58948" spans="15:15" x14ac:dyDescent="0.2">
      <c r="O58948" s="223"/>
    </row>
    <row r="58949" spans="15:15" x14ac:dyDescent="0.2">
      <c r="O58949" s="223"/>
    </row>
    <row r="58950" spans="15:15" x14ac:dyDescent="0.2">
      <c r="O58950" s="223"/>
    </row>
    <row r="58951" spans="15:15" x14ac:dyDescent="0.2">
      <c r="O58951" s="223"/>
    </row>
    <row r="58952" spans="15:15" x14ac:dyDescent="0.2">
      <c r="O58952" s="223"/>
    </row>
    <row r="58953" spans="15:15" x14ac:dyDescent="0.2">
      <c r="O58953" s="223"/>
    </row>
    <row r="58954" spans="15:15" x14ac:dyDescent="0.2">
      <c r="O58954" s="223"/>
    </row>
    <row r="58955" spans="15:15" x14ac:dyDescent="0.2">
      <c r="O58955" s="223"/>
    </row>
    <row r="58956" spans="15:15" x14ac:dyDescent="0.2">
      <c r="O58956" s="223"/>
    </row>
    <row r="58957" spans="15:15" x14ac:dyDescent="0.2">
      <c r="O58957" s="223"/>
    </row>
    <row r="58958" spans="15:15" x14ac:dyDescent="0.2">
      <c r="O58958" s="223"/>
    </row>
    <row r="58959" spans="15:15" x14ac:dyDescent="0.2">
      <c r="O58959" s="223"/>
    </row>
    <row r="58960" spans="15:15" x14ac:dyDescent="0.2">
      <c r="O58960" s="223"/>
    </row>
    <row r="58961" spans="15:15" x14ac:dyDescent="0.2">
      <c r="O58961" s="223"/>
    </row>
    <row r="58962" spans="15:15" x14ac:dyDescent="0.2">
      <c r="O58962" s="223"/>
    </row>
    <row r="58963" spans="15:15" x14ac:dyDescent="0.2">
      <c r="O58963" s="223"/>
    </row>
    <row r="58964" spans="15:15" x14ac:dyDescent="0.2">
      <c r="O58964" s="223"/>
    </row>
    <row r="58965" spans="15:15" x14ac:dyDescent="0.2">
      <c r="O58965" s="223"/>
    </row>
    <row r="58966" spans="15:15" x14ac:dyDescent="0.2">
      <c r="O58966" s="223"/>
    </row>
    <row r="58967" spans="15:15" x14ac:dyDescent="0.2">
      <c r="O58967" s="223"/>
    </row>
    <row r="58968" spans="15:15" x14ac:dyDescent="0.2">
      <c r="O58968" s="223"/>
    </row>
    <row r="58969" spans="15:15" x14ac:dyDescent="0.2">
      <c r="O58969" s="223"/>
    </row>
    <row r="58970" spans="15:15" x14ac:dyDescent="0.2">
      <c r="O58970" s="223"/>
    </row>
    <row r="58971" spans="15:15" x14ac:dyDescent="0.2">
      <c r="O58971" s="223"/>
    </row>
    <row r="58972" spans="15:15" x14ac:dyDescent="0.2">
      <c r="O58972" s="223"/>
    </row>
    <row r="58973" spans="15:15" x14ac:dyDescent="0.2">
      <c r="O58973" s="223"/>
    </row>
    <row r="58974" spans="15:15" x14ac:dyDescent="0.2">
      <c r="O58974" s="223"/>
    </row>
    <row r="58975" spans="15:15" x14ac:dyDescent="0.2">
      <c r="O58975" s="223"/>
    </row>
    <row r="58976" spans="15:15" x14ac:dyDescent="0.2">
      <c r="O58976" s="223"/>
    </row>
    <row r="58977" spans="15:15" x14ac:dyDescent="0.2">
      <c r="O58977" s="223"/>
    </row>
    <row r="58978" spans="15:15" x14ac:dyDescent="0.2">
      <c r="O58978" s="223"/>
    </row>
    <row r="58979" spans="15:15" x14ac:dyDescent="0.2">
      <c r="O58979" s="223"/>
    </row>
    <row r="58980" spans="15:15" x14ac:dyDescent="0.2">
      <c r="O58980" s="223"/>
    </row>
    <row r="58981" spans="15:15" x14ac:dyDescent="0.2">
      <c r="O58981" s="223"/>
    </row>
    <row r="58982" spans="15:15" x14ac:dyDescent="0.2">
      <c r="O58982" s="223"/>
    </row>
    <row r="58983" spans="15:15" x14ac:dyDescent="0.2">
      <c r="O58983" s="223"/>
    </row>
    <row r="58984" spans="15:15" x14ac:dyDescent="0.2">
      <c r="O58984" s="223"/>
    </row>
    <row r="58985" spans="15:15" x14ac:dyDescent="0.2">
      <c r="O58985" s="223"/>
    </row>
    <row r="58986" spans="15:15" x14ac:dyDescent="0.2">
      <c r="O58986" s="223"/>
    </row>
    <row r="58987" spans="15:15" x14ac:dyDescent="0.2">
      <c r="O58987" s="223"/>
    </row>
    <row r="58988" spans="15:15" x14ac:dyDescent="0.2">
      <c r="O58988" s="223"/>
    </row>
    <row r="58989" spans="15:15" x14ac:dyDescent="0.2">
      <c r="O58989" s="223"/>
    </row>
    <row r="58990" spans="15:15" x14ac:dyDescent="0.2">
      <c r="O58990" s="223"/>
    </row>
    <row r="58991" spans="15:15" x14ac:dyDescent="0.2">
      <c r="O58991" s="223"/>
    </row>
    <row r="58992" spans="15:15" x14ac:dyDescent="0.2">
      <c r="O58992" s="223"/>
    </row>
    <row r="58993" spans="15:15" x14ac:dyDescent="0.2">
      <c r="O58993" s="223"/>
    </row>
    <row r="58994" spans="15:15" x14ac:dyDescent="0.2">
      <c r="O58994" s="223"/>
    </row>
    <row r="58995" spans="15:15" x14ac:dyDescent="0.2">
      <c r="O58995" s="223"/>
    </row>
    <row r="58996" spans="15:15" x14ac:dyDescent="0.2">
      <c r="O58996" s="223"/>
    </row>
    <row r="58997" spans="15:15" x14ac:dyDescent="0.2">
      <c r="O58997" s="223"/>
    </row>
    <row r="58998" spans="15:15" x14ac:dyDescent="0.2">
      <c r="O58998" s="223"/>
    </row>
    <row r="58999" spans="15:15" x14ac:dyDescent="0.2">
      <c r="O58999" s="223"/>
    </row>
    <row r="59000" spans="15:15" x14ac:dyDescent="0.2">
      <c r="O59000" s="223"/>
    </row>
    <row r="59001" spans="15:15" x14ac:dyDescent="0.2">
      <c r="O59001" s="223"/>
    </row>
    <row r="59002" spans="15:15" x14ac:dyDescent="0.2">
      <c r="O59002" s="223"/>
    </row>
    <row r="59003" spans="15:15" x14ac:dyDescent="0.2">
      <c r="O59003" s="223"/>
    </row>
    <row r="59004" spans="15:15" x14ac:dyDescent="0.2">
      <c r="O59004" s="223"/>
    </row>
    <row r="59005" spans="15:15" x14ac:dyDescent="0.2">
      <c r="O59005" s="223"/>
    </row>
    <row r="59006" spans="15:15" x14ac:dyDescent="0.2">
      <c r="O59006" s="223"/>
    </row>
    <row r="59007" spans="15:15" x14ac:dyDescent="0.2">
      <c r="O59007" s="223"/>
    </row>
    <row r="59008" spans="15:15" x14ac:dyDescent="0.2">
      <c r="O59008" s="223"/>
    </row>
    <row r="59009" spans="15:15" x14ac:dyDescent="0.2">
      <c r="O59009" s="223"/>
    </row>
    <row r="59010" spans="15:15" x14ac:dyDescent="0.2">
      <c r="O59010" s="223"/>
    </row>
    <row r="59011" spans="15:15" x14ac:dyDescent="0.2">
      <c r="O59011" s="223"/>
    </row>
    <row r="59012" spans="15:15" x14ac:dyDescent="0.2">
      <c r="O59012" s="223"/>
    </row>
    <row r="59013" spans="15:15" x14ac:dyDescent="0.2">
      <c r="O59013" s="223"/>
    </row>
    <row r="59014" spans="15:15" x14ac:dyDescent="0.2">
      <c r="O59014" s="223"/>
    </row>
    <row r="59015" spans="15:15" x14ac:dyDescent="0.2">
      <c r="O59015" s="223"/>
    </row>
    <row r="59016" spans="15:15" x14ac:dyDescent="0.2">
      <c r="O59016" s="223"/>
    </row>
    <row r="59017" spans="15:15" x14ac:dyDescent="0.2">
      <c r="O59017" s="223"/>
    </row>
    <row r="59018" spans="15:15" x14ac:dyDescent="0.2">
      <c r="O59018" s="223"/>
    </row>
    <row r="59019" spans="15:15" x14ac:dyDescent="0.2">
      <c r="O59019" s="223"/>
    </row>
    <row r="59020" spans="15:15" x14ac:dyDescent="0.2">
      <c r="O59020" s="223"/>
    </row>
    <row r="59021" spans="15:15" x14ac:dyDescent="0.2">
      <c r="O59021" s="223"/>
    </row>
    <row r="59022" spans="15:15" x14ac:dyDescent="0.2">
      <c r="O59022" s="223"/>
    </row>
    <row r="59023" spans="15:15" x14ac:dyDescent="0.2">
      <c r="O59023" s="223"/>
    </row>
    <row r="59024" spans="15:15" x14ac:dyDescent="0.2">
      <c r="O59024" s="223"/>
    </row>
    <row r="59025" spans="15:15" x14ac:dyDescent="0.2">
      <c r="O59025" s="223"/>
    </row>
    <row r="59026" spans="15:15" x14ac:dyDescent="0.2">
      <c r="O59026" s="223"/>
    </row>
    <row r="59027" spans="15:15" x14ac:dyDescent="0.2">
      <c r="O59027" s="223"/>
    </row>
    <row r="59028" spans="15:15" x14ac:dyDescent="0.2">
      <c r="O59028" s="223"/>
    </row>
    <row r="59029" spans="15:15" x14ac:dyDescent="0.2">
      <c r="O59029" s="223"/>
    </row>
    <row r="59030" spans="15:15" x14ac:dyDescent="0.2">
      <c r="O59030" s="223"/>
    </row>
    <row r="59031" spans="15:15" x14ac:dyDescent="0.2">
      <c r="O59031" s="223"/>
    </row>
    <row r="59032" spans="15:15" x14ac:dyDescent="0.2">
      <c r="O59032" s="223"/>
    </row>
    <row r="59033" spans="15:15" x14ac:dyDescent="0.2">
      <c r="O59033" s="223"/>
    </row>
    <row r="59034" spans="15:15" x14ac:dyDescent="0.2">
      <c r="O59034" s="223"/>
    </row>
    <row r="59035" spans="15:15" x14ac:dyDescent="0.2">
      <c r="O59035" s="223"/>
    </row>
    <row r="59036" spans="15:15" x14ac:dyDescent="0.2">
      <c r="O59036" s="223"/>
    </row>
    <row r="59037" spans="15:15" x14ac:dyDescent="0.2">
      <c r="O59037" s="223"/>
    </row>
    <row r="59038" spans="15:15" x14ac:dyDescent="0.2">
      <c r="O59038" s="223"/>
    </row>
    <row r="59039" spans="15:15" x14ac:dyDescent="0.2">
      <c r="O59039" s="223"/>
    </row>
    <row r="59040" spans="15:15" x14ac:dyDescent="0.2">
      <c r="O59040" s="223"/>
    </row>
    <row r="59041" spans="15:15" x14ac:dyDescent="0.2">
      <c r="O59041" s="223"/>
    </row>
    <row r="59042" spans="15:15" x14ac:dyDescent="0.2">
      <c r="O59042" s="223"/>
    </row>
    <row r="59043" spans="15:15" x14ac:dyDescent="0.2">
      <c r="O59043" s="223"/>
    </row>
    <row r="59044" spans="15:15" x14ac:dyDescent="0.2">
      <c r="O59044" s="223"/>
    </row>
    <row r="59045" spans="15:15" x14ac:dyDescent="0.2">
      <c r="O59045" s="223"/>
    </row>
    <row r="59046" spans="15:15" x14ac:dyDescent="0.2">
      <c r="O59046" s="223"/>
    </row>
    <row r="59047" spans="15:15" x14ac:dyDescent="0.2">
      <c r="O59047" s="223"/>
    </row>
    <row r="59048" spans="15:15" x14ac:dyDescent="0.2">
      <c r="O59048" s="223"/>
    </row>
    <row r="59049" spans="15:15" x14ac:dyDescent="0.2">
      <c r="O59049" s="223"/>
    </row>
    <row r="59050" spans="15:15" x14ac:dyDescent="0.2">
      <c r="O59050" s="223"/>
    </row>
    <row r="59051" spans="15:15" x14ac:dyDescent="0.2">
      <c r="O59051" s="223"/>
    </row>
    <row r="59052" spans="15:15" x14ac:dyDescent="0.2">
      <c r="O59052" s="223"/>
    </row>
    <row r="59053" spans="15:15" x14ac:dyDescent="0.2">
      <c r="O59053" s="223"/>
    </row>
    <row r="59054" spans="15:15" x14ac:dyDescent="0.2">
      <c r="O59054" s="223"/>
    </row>
    <row r="59055" spans="15:15" x14ac:dyDescent="0.2">
      <c r="O59055" s="223"/>
    </row>
    <row r="59056" spans="15:15" x14ac:dyDescent="0.2">
      <c r="O59056" s="223"/>
    </row>
    <row r="59057" spans="15:15" x14ac:dyDescent="0.2">
      <c r="O59057" s="223"/>
    </row>
    <row r="59058" spans="15:15" x14ac:dyDescent="0.2">
      <c r="O59058" s="223"/>
    </row>
    <row r="59059" spans="15:15" x14ac:dyDescent="0.2">
      <c r="O59059" s="223"/>
    </row>
    <row r="59060" spans="15:15" x14ac:dyDescent="0.2">
      <c r="O59060" s="223"/>
    </row>
    <row r="59061" spans="15:15" x14ac:dyDescent="0.2">
      <c r="O59061" s="223"/>
    </row>
    <row r="59062" spans="15:15" x14ac:dyDescent="0.2">
      <c r="O59062" s="223"/>
    </row>
    <row r="59063" spans="15:15" x14ac:dyDescent="0.2">
      <c r="O59063" s="223"/>
    </row>
    <row r="59064" spans="15:15" x14ac:dyDescent="0.2">
      <c r="O59064" s="223"/>
    </row>
    <row r="59065" spans="15:15" x14ac:dyDescent="0.2">
      <c r="O59065" s="223"/>
    </row>
    <row r="59066" spans="15:15" x14ac:dyDescent="0.2">
      <c r="O59066" s="223"/>
    </row>
    <row r="59067" spans="15:15" x14ac:dyDescent="0.2">
      <c r="O59067" s="223"/>
    </row>
    <row r="59068" spans="15:15" x14ac:dyDescent="0.2">
      <c r="O59068" s="223"/>
    </row>
    <row r="59069" spans="15:15" x14ac:dyDescent="0.2">
      <c r="O59069" s="223"/>
    </row>
    <row r="59070" spans="15:15" x14ac:dyDescent="0.2">
      <c r="O59070" s="223"/>
    </row>
    <row r="59071" spans="15:15" x14ac:dyDescent="0.2">
      <c r="O59071" s="223"/>
    </row>
    <row r="59072" spans="15:15" x14ac:dyDescent="0.2">
      <c r="O59072" s="223"/>
    </row>
    <row r="59073" spans="15:15" x14ac:dyDescent="0.2">
      <c r="O59073" s="223"/>
    </row>
    <row r="59074" spans="15:15" x14ac:dyDescent="0.2">
      <c r="O59074" s="223"/>
    </row>
    <row r="59075" spans="15:15" x14ac:dyDescent="0.2">
      <c r="O59075" s="223"/>
    </row>
    <row r="59076" spans="15:15" x14ac:dyDescent="0.2">
      <c r="O59076" s="223"/>
    </row>
    <row r="59077" spans="15:15" x14ac:dyDescent="0.2">
      <c r="O59077" s="223"/>
    </row>
    <row r="59078" spans="15:15" x14ac:dyDescent="0.2">
      <c r="O59078" s="223"/>
    </row>
    <row r="59079" spans="15:15" x14ac:dyDescent="0.2">
      <c r="O59079" s="223"/>
    </row>
    <row r="59080" spans="15:15" x14ac:dyDescent="0.2">
      <c r="O59080" s="223"/>
    </row>
    <row r="59081" spans="15:15" x14ac:dyDescent="0.2">
      <c r="O59081" s="223"/>
    </row>
    <row r="59082" spans="15:15" x14ac:dyDescent="0.2">
      <c r="O59082" s="223"/>
    </row>
    <row r="59083" spans="15:15" x14ac:dyDescent="0.2">
      <c r="O59083" s="223"/>
    </row>
    <row r="59084" spans="15:15" x14ac:dyDescent="0.2">
      <c r="O59084" s="223"/>
    </row>
    <row r="59085" spans="15:15" x14ac:dyDescent="0.2">
      <c r="O59085" s="223"/>
    </row>
    <row r="59086" spans="15:15" x14ac:dyDescent="0.2">
      <c r="O59086" s="223"/>
    </row>
    <row r="59087" spans="15:15" x14ac:dyDescent="0.2">
      <c r="O59087" s="223"/>
    </row>
    <row r="59088" spans="15:15" x14ac:dyDescent="0.2">
      <c r="O59088" s="223"/>
    </row>
    <row r="59089" spans="15:15" x14ac:dyDescent="0.2">
      <c r="O59089" s="223"/>
    </row>
    <row r="59090" spans="15:15" x14ac:dyDescent="0.2">
      <c r="O59090" s="223"/>
    </row>
    <row r="59091" spans="15:15" x14ac:dyDescent="0.2">
      <c r="O59091" s="223"/>
    </row>
    <row r="59092" spans="15:15" x14ac:dyDescent="0.2">
      <c r="O59092" s="223"/>
    </row>
    <row r="59093" spans="15:15" x14ac:dyDescent="0.2">
      <c r="O59093" s="223"/>
    </row>
    <row r="59094" spans="15:15" x14ac:dyDescent="0.2">
      <c r="O59094" s="223"/>
    </row>
    <row r="59095" spans="15:15" x14ac:dyDescent="0.2">
      <c r="O59095" s="223"/>
    </row>
    <row r="59096" spans="15:15" x14ac:dyDescent="0.2">
      <c r="O59096" s="223"/>
    </row>
    <row r="59097" spans="15:15" x14ac:dyDescent="0.2">
      <c r="O59097" s="223"/>
    </row>
    <row r="59098" spans="15:15" x14ac:dyDescent="0.2">
      <c r="O59098" s="223"/>
    </row>
    <row r="59099" spans="15:15" x14ac:dyDescent="0.2">
      <c r="O59099" s="223"/>
    </row>
    <row r="59100" spans="15:15" x14ac:dyDescent="0.2">
      <c r="O59100" s="223"/>
    </row>
    <row r="59101" spans="15:15" x14ac:dyDescent="0.2">
      <c r="O59101" s="223"/>
    </row>
    <row r="59102" spans="15:15" x14ac:dyDescent="0.2">
      <c r="O59102" s="223"/>
    </row>
    <row r="59103" spans="15:15" x14ac:dyDescent="0.2">
      <c r="O59103" s="223"/>
    </row>
    <row r="59104" spans="15:15" x14ac:dyDescent="0.2">
      <c r="O59104" s="223"/>
    </row>
    <row r="59105" spans="15:15" x14ac:dyDescent="0.2">
      <c r="O59105" s="223"/>
    </row>
    <row r="59106" spans="15:15" x14ac:dyDescent="0.2">
      <c r="O59106" s="223"/>
    </row>
    <row r="59107" spans="15:15" x14ac:dyDescent="0.2">
      <c r="O59107" s="223"/>
    </row>
    <row r="59108" spans="15:15" x14ac:dyDescent="0.2">
      <c r="O59108" s="223"/>
    </row>
    <row r="59109" spans="15:15" x14ac:dyDescent="0.2">
      <c r="O59109" s="223"/>
    </row>
    <row r="59110" spans="15:15" x14ac:dyDescent="0.2">
      <c r="O59110" s="223"/>
    </row>
    <row r="59111" spans="15:15" x14ac:dyDescent="0.2">
      <c r="O59111" s="223"/>
    </row>
    <row r="59112" spans="15:15" x14ac:dyDescent="0.2">
      <c r="O59112" s="223"/>
    </row>
    <row r="59113" spans="15:15" x14ac:dyDescent="0.2">
      <c r="O59113" s="223"/>
    </row>
    <row r="59114" spans="15:15" x14ac:dyDescent="0.2">
      <c r="O59114" s="223"/>
    </row>
    <row r="59115" spans="15:15" x14ac:dyDescent="0.2">
      <c r="O59115" s="223"/>
    </row>
    <row r="59116" spans="15:15" x14ac:dyDescent="0.2">
      <c r="O59116" s="223"/>
    </row>
    <row r="59117" spans="15:15" x14ac:dyDescent="0.2">
      <c r="O59117" s="223"/>
    </row>
    <row r="59118" spans="15:15" x14ac:dyDescent="0.2">
      <c r="O59118" s="223"/>
    </row>
    <row r="59119" spans="15:15" x14ac:dyDescent="0.2">
      <c r="O59119" s="223"/>
    </row>
    <row r="59120" spans="15:15" x14ac:dyDescent="0.2">
      <c r="O59120" s="223"/>
    </row>
    <row r="59121" spans="15:15" x14ac:dyDescent="0.2">
      <c r="O59121" s="223"/>
    </row>
    <row r="59122" spans="15:15" x14ac:dyDescent="0.2">
      <c r="O59122" s="223"/>
    </row>
    <row r="59123" spans="15:15" x14ac:dyDescent="0.2">
      <c r="O59123" s="223"/>
    </row>
    <row r="59124" spans="15:15" x14ac:dyDescent="0.2">
      <c r="O59124" s="223"/>
    </row>
    <row r="59125" spans="15:15" x14ac:dyDescent="0.2">
      <c r="O59125" s="223"/>
    </row>
    <row r="59126" spans="15:15" x14ac:dyDescent="0.2">
      <c r="O59126" s="223"/>
    </row>
    <row r="59127" spans="15:15" x14ac:dyDescent="0.2">
      <c r="O59127" s="223"/>
    </row>
    <row r="59128" spans="15:15" x14ac:dyDescent="0.2">
      <c r="O59128" s="223"/>
    </row>
    <row r="59129" spans="15:15" x14ac:dyDescent="0.2">
      <c r="O59129" s="223"/>
    </row>
    <row r="59130" spans="15:15" x14ac:dyDescent="0.2">
      <c r="O59130" s="223"/>
    </row>
    <row r="59131" spans="15:15" x14ac:dyDescent="0.2">
      <c r="O59131" s="223"/>
    </row>
    <row r="59132" spans="15:15" x14ac:dyDescent="0.2">
      <c r="O59132" s="223"/>
    </row>
    <row r="59133" spans="15:15" x14ac:dyDescent="0.2">
      <c r="O59133" s="223"/>
    </row>
    <row r="59134" spans="15:15" x14ac:dyDescent="0.2">
      <c r="O59134" s="223"/>
    </row>
    <row r="59135" spans="15:15" x14ac:dyDescent="0.2">
      <c r="O59135" s="223"/>
    </row>
    <row r="59136" spans="15:15" x14ac:dyDescent="0.2">
      <c r="O59136" s="223"/>
    </row>
    <row r="59137" spans="15:15" x14ac:dyDescent="0.2">
      <c r="O59137" s="223"/>
    </row>
    <row r="59138" spans="15:15" x14ac:dyDescent="0.2">
      <c r="O59138" s="223"/>
    </row>
    <row r="59139" spans="15:15" x14ac:dyDescent="0.2">
      <c r="O59139" s="223"/>
    </row>
    <row r="59140" spans="15:15" x14ac:dyDescent="0.2">
      <c r="O59140" s="223"/>
    </row>
    <row r="59141" spans="15:15" x14ac:dyDescent="0.2">
      <c r="O59141" s="223"/>
    </row>
    <row r="59142" spans="15:15" x14ac:dyDescent="0.2">
      <c r="O59142" s="223"/>
    </row>
    <row r="59143" spans="15:15" x14ac:dyDescent="0.2">
      <c r="O59143" s="223"/>
    </row>
    <row r="59144" spans="15:15" x14ac:dyDescent="0.2">
      <c r="O59144" s="223"/>
    </row>
    <row r="59145" spans="15:15" x14ac:dyDescent="0.2">
      <c r="O59145" s="223"/>
    </row>
    <row r="59146" spans="15:15" x14ac:dyDescent="0.2">
      <c r="O59146" s="223"/>
    </row>
    <row r="59147" spans="15:15" x14ac:dyDescent="0.2">
      <c r="O59147" s="223"/>
    </row>
    <row r="59148" spans="15:15" x14ac:dyDescent="0.2">
      <c r="O59148" s="223"/>
    </row>
    <row r="59149" spans="15:15" x14ac:dyDescent="0.2">
      <c r="O59149" s="223"/>
    </row>
    <row r="59150" spans="15:15" x14ac:dyDescent="0.2">
      <c r="O59150" s="223"/>
    </row>
    <row r="59151" spans="15:15" x14ac:dyDescent="0.2">
      <c r="O59151" s="223"/>
    </row>
    <row r="59152" spans="15:15" x14ac:dyDescent="0.2">
      <c r="O59152" s="223"/>
    </row>
    <row r="59153" spans="15:15" x14ac:dyDescent="0.2">
      <c r="O59153" s="223"/>
    </row>
    <row r="59154" spans="15:15" x14ac:dyDescent="0.2">
      <c r="O59154" s="223"/>
    </row>
    <row r="59155" spans="15:15" x14ac:dyDescent="0.2">
      <c r="O59155" s="223"/>
    </row>
    <row r="59156" spans="15:15" x14ac:dyDescent="0.2">
      <c r="O59156" s="223"/>
    </row>
    <row r="59157" spans="15:15" x14ac:dyDescent="0.2">
      <c r="O59157" s="223"/>
    </row>
    <row r="59158" spans="15:15" x14ac:dyDescent="0.2">
      <c r="O59158" s="223"/>
    </row>
    <row r="59159" spans="15:15" x14ac:dyDescent="0.2">
      <c r="O59159" s="223"/>
    </row>
    <row r="59160" spans="15:15" x14ac:dyDescent="0.2">
      <c r="O59160" s="223"/>
    </row>
    <row r="59161" spans="15:15" x14ac:dyDescent="0.2">
      <c r="O59161" s="223"/>
    </row>
    <row r="59162" spans="15:15" x14ac:dyDescent="0.2">
      <c r="O59162" s="223"/>
    </row>
    <row r="59163" spans="15:15" x14ac:dyDescent="0.2">
      <c r="O59163" s="223"/>
    </row>
    <row r="59164" spans="15:15" x14ac:dyDescent="0.2">
      <c r="O59164" s="223"/>
    </row>
    <row r="59165" spans="15:15" x14ac:dyDescent="0.2">
      <c r="O59165" s="223"/>
    </row>
    <row r="59166" spans="15:15" x14ac:dyDescent="0.2">
      <c r="O59166" s="223"/>
    </row>
    <row r="59167" spans="15:15" x14ac:dyDescent="0.2">
      <c r="O59167" s="223"/>
    </row>
    <row r="59168" spans="15:15" x14ac:dyDescent="0.2">
      <c r="O59168" s="223"/>
    </row>
    <row r="59169" spans="15:15" x14ac:dyDescent="0.2">
      <c r="O59169" s="223"/>
    </row>
    <row r="59170" spans="15:15" x14ac:dyDescent="0.2">
      <c r="O59170" s="223"/>
    </row>
    <row r="59171" spans="15:15" x14ac:dyDescent="0.2">
      <c r="O59171" s="223"/>
    </row>
    <row r="59172" spans="15:15" x14ac:dyDescent="0.2">
      <c r="O59172" s="223"/>
    </row>
    <row r="59173" spans="15:15" x14ac:dyDescent="0.2">
      <c r="O59173" s="223"/>
    </row>
    <row r="59174" spans="15:15" x14ac:dyDescent="0.2">
      <c r="O59174" s="223"/>
    </row>
    <row r="59175" spans="15:15" x14ac:dyDescent="0.2">
      <c r="O59175" s="223"/>
    </row>
    <row r="59176" spans="15:15" x14ac:dyDescent="0.2">
      <c r="O59176" s="223"/>
    </row>
    <row r="59177" spans="15:15" x14ac:dyDescent="0.2">
      <c r="O59177" s="223"/>
    </row>
    <row r="59178" spans="15:15" x14ac:dyDescent="0.2">
      <c r="O59178" s="223"/>
    </row>
    <row r="59179" spans="15:15" x14ac:dyDescent="0.2">
      <c r="O59179" s="223"/>
    </row>
    <row r="59180" spans="15:15" x14ac:dyDescent="0.2">
      <c r="O59180" s="223"/>
    </row>
    <row r="59181" spans="15:15" x14ac:dyDescent="0.2">
      <c r="O59181" s="223"/>
    </row>
    <row r="59182" spans="15:15" x14ac:dyDescent="0.2">
      <c r="O59182" s="223"/>
    </row>
    <row r="59183" spans="15:15" x14ac:dyDescent="0.2">
      <c r="O59183" s="223"/>
    </row>
    <row r="59184" spans="15:15" x14ac:dyDescent="0.2">
      <c r="O59184" s="223"/>
    </row>
    <row r="59185" spans="15:15" x14ac:dyDescent="0.2">
      <c r="O59185" s="223"/>
    </row>
    <row r="59186" spans="15:15" x14ac:dyDescent="0.2">
      <c r="O59186" s="223"/>
    </row>
    <row r="59187" spans="15:15" x14ac:dyDescent="0.2">
      <c r="O59187" s="223"/>
    </row>
    <row r="59188" spans="15:15" x14ac:dyDescent="0.2">
      <c r="O59188" s="223"/>
    </row>
    <row r="59189" spans="15:15" x14ac:dyDescent="0.2">
      <c r="O59189" s="223"/>
    </row>
    <row r="59190" spans="15:15" x14ac:dyDescent="0.2">
      <c r="O59190" s="223"/>
    </row>
    <row r="59191" spans="15:15" x14ac:dyDescent="0.2">
      <c r="O59191" s="223"/>
    </row>
    <row r="59192" spans="15:15" x14ac:dyDescent="0.2">
      <c r="O59192" s="223"/>
    </row>
    <row r="59193" spans="15:15" x14ac:dyDescent="0.2">
      <c r="O59193" s="223"/>
    </row>
    <row r="59194" spans="15:15" x14ac:dyDescent="0.2">
      <c r="O59194" s="223"/>
    </row>
    <row r="59195" spans="15:15" x14ac:dyDescent="0.2">
      <c r="O59195" s="223"/>
    </row>
    <row r="59196" spans="15:15" x14ac:dyDescent="0.2">
      <c r="O59196" s="223"/>
    </row>
    <row r="59197" spans="15:15" x14ac:dyDescent="0.2">
      <c r="O59197" s="223"/>
    </row>
    <row r="59198" spans="15:15" x14ac:dyDescent="0.2">
      <c r="O59198" s="223"/>
    </row>
    <row r="59199" spans="15:15" x14ac:dyDescent="0.2">
      <c r="O59199" s="223"/>
    </row>
    <row r="59200" spans="15:15" x14ac:dyDescent="0.2">
      <c r="O59200" s="223"/>
    </row>
    <row r="59201" spans="15:15" x14ac:dyDescent="0.2">
      <c r="O59201" s="223"/>
    </row>
    <row r="59202" spans="15:15" x14ac:dyDescent="0.2">
      <c r="O59202" s="223"/>
    </row>
    <row r="59203" spans="15:15" x14ac:dyDescent="0.2">
      <c r="O59203" s="223"/>
    </row>
    <row r="59204" spans="15:15" x14ac:dyDescent="0.2">
      <c r="O59204" s="223"/>
    </row>
    <row r="59205" spans="15:15" x14ac:dyDescent="0.2">
      <c r="O59205" s="223"/>
    </row>
    <row r="59206" spans="15:15" x14ac:dyDescent="0.2">
      <c r="O59206" s="223"/>
    </row>
    <row r="59207" spans="15:15" x14ac:dyDescent="0.2">
      <c r="O59207" s="223"/>
    </row>
    <row r="59208" spans="15:15" x14ac:dyDescent="0.2">
      <c r="O59208" s="223"/>
    </row>
    <row r="59209" spans="15:15" x14ac:dyDescent="0.2">
      <c r="O59209" s="223"/>
    </row>
    <row r="59210" spans="15:15" x14ac:dyDescent="0.2">
      <c r="O59210" s="223"/>
    </row>
    <row r="59211" spans="15:15" x14ac:dyDescent="0.2">
      <c r="O59211" s="223"/>
    </row>
    <row r="59212" spans="15:15" x14ac:dyDescent="0.2">
      <c r="O59212" s="223"/>
    </row>
    <row r="59213" spans="15:15" x14ac:dyDescent="0.2">
      <c r="O59213" s="223"/>
    </row>
    <row r="59214" spans="15:15" x14ac:dyDescent="0.2">
      <c r="O59214" s="223"/>
    </row>
    <row r="59215" spans="15:15" x14ac:dyDescent="0.2">
      <c r="O59215" s="223"/>
    </row>
    <row r="59216" spans="15:15" x14ac:dyDescent="0.2">
      <c r="O59216" s="223"/>
    </row>
    <row r="59217" spans="15:15" x14ac:dyDescent="0.2">
      <c r="O59217" s="223"/>
    </row>
    <row r="59218" spans="15:15" x14ac:dyDescent="0.2">
      <c r="O59218" s="223"/>
    </row>
    <row r="59219" spans="15:15" x14ac:dyDescent="0.2">
      <c r="O59219" s="223"/>
    </row>
    <row r="59220" spans="15:15" x14ac:dyDescent="0.2">
      <c r="O59220" s="223"/>
    </row>
    <row r="59221" spans="15:15" x14ac:dyDescent="0.2">
      <c r="O59221" s="223"/>
    </row>
    <row r="59222" spans="15:15" x14ac:dyDescent="0.2">
      <c r="O59222" s="223"/>
    </row>
    <row r="59223" spans="15:15" x14ac:dyDescent="0.2">
      <c r="O59223" s="223"/>
    </row>
    <row r="59224" spans="15:15" x14ac:dyDescent="0.2">
      <c r="O59224" s="223"/>
    </row>
    <row r="59225" spans="15:15" x14ac:dyDescent="0.2">
      <c r="O59225" s="223"/>
    </row>
    <row r="59226" spans="15:15" x14ac:dyDescent="0.2">
      <c r="O59226" s="223"/>
    </row>
    <row r="59227" spans="15:15" x14ac:dyDescent="0.2">
      <c r="O59227" s="223"/>
    </row>
    <row r="59228" spans="15:15" x14ac:dyDescent="0.2">
      <c r="O59228" s="223"/>
    </row>
    <row r="59229" spans="15:15" x14ac:dyDescent="0.2">
      <c r="O59229" s="223"/>
    </row>
    <row r="59230" spans="15:15" x14ac:dyDescent="0.2">
      <c r="O59230" s="223"/>
    </row>
    <row r="59231" spans="15:15" x14ac:dyDescent="0.2">
      <c r="O59231" s="223"/>
    </row>
    <row r="59232" spans="15:15" x14ac:dyDescent="0.2">
      <c r="O59232" s="223"/>
    </row>
    <row r="59233" spans="15:15" x14ac:dyDescent="0.2">
      <c r="O59233" s="223"/>
    </row>
    <row r="59234" spans="15:15" x14ac:dyDescent="0.2">
      <c r="O59234" s="223"/>
    </row>
    <row r="59235" spans="15:15" x14ac:dyDescent="0.2">
      <c r="O59235" s="223"/>
    </row>
    <row r="59236" spans="15:15" x14ac:dyDescent="0.2">
      <c r="O59236" s="223"/>
    </row>
    <row r="59237" spans="15:15" x14ac:dyDescent="0.2">
      <c r="O59237" s="223"/>
    </row>
    <row r="59238" spans="15:15" x14ac:dyDescent="0.2">
      <c r="O59238" s="223"/>
    </row>
    <row r="59239" spans="15:15" x14ac:dyDescent="0.2">
      <c r="O59239" s="223"/>
    </row>
    <row r="59240" spans="15:15" x14ac:dyDescent="0.2">
      <c r="O59240" s="223"/>
    </row>
    <row r="59241" spans="15:15" x14ac:dyDescent="0.2">
      <c r="O59241" s="223"/>
    </row>
    <row r="59242" spans="15:15" x14ac:dyDescent="0.2">
      <c r="O59242" s="223"/>
    </row>
    <row r="59243" spans="15:15" x14ac:dyDescent="0.2">
      <c r="O59243" s="223"/>
    </row>
    <row r="59244" spans="15:15" x14ac:dyDescent="0.2">
      <c r="O59244" s="223"/>
    </row>
    <row r="59245" spans="15:15" x14ac:dyDescent="0.2">
      <c r="O59245" s="223"/>
    </row>
    <row r="59246" spans="15:15" x14ac:dyDescent="0.2">
      <c r="O59246" s="223"/>
    </row>
    <row r="59247" spans="15:15" x14ac:dyDescent="0.2">
      <c r="O59247" s="223"/>
    </row>
    <row r="59248" spans="15:15" x14ac:dyDescent="0.2">
      <c r="O59248" s="223"/>
    </row>
    <row r="59249" spans="15:15" x14ac:dyDescent="0.2">
      <c r="O59249" s="223"/>
    </row>
    <row r="59250" spans="15:15" x14ac:dyDescent="0.2">
      <c r="O59250" s="223"/>
    </row>
    <row r="59251" spans="15:15" x14ac:dyDescent="0.2">
      <c r="O59251" s="223"/>
    </row>
    <row r="59252" spans="15:15" x14ac:dyDescent="0.2">
      <c r="O59252" s="223"/>
    </row>
    <row r="59253" spans="15:15" x14ac:dyDescent="0.2">
      <c r="O59253" s="223"/>
    </row>
    <row r="59254" spans="15:15" x14ac:dyDescent="0.2">
      <c r="O59254" s="223"/>
    </row>
    <row r="59255" spans="15:15" x14ac:dyDescent="0.2">
      <c r="O59255" s="223"/>
    </row>
    <row r="59256" spans="15:15" x14ac:dyDescent="0.2">
      <c r="O59256" s="223"/>
    </row>
    <row r="59257" spans="15:15" x14ac:dyDescent="0.2">
      <c r="O59257" s="223"/>
    </row>
    <row r="59258" spans="15:15" x14ac:dyDescent="0.2">
      <c r="O59258" s="223"/>
    </row>
    <row r="59259" spans="15:15" x14ac:dyDescent="0.2">
      <c r="O59259" s="223"/>
    </row>
    <row r="59260" spans="15:15" x14ac:dyDescent="0.2">
      <c r="O59260" s="223"/>
    </row>
    <row r="59261" spans="15:15" x14ac:dyDescent="0.2">
      <c r="O59261" s="223"/>
    </row>
    <row r="59262" spans="15:15" x14ac:dyDescent="0.2">
      <c r="O59262" s="223"/>
    </row>
    <row r="59263" spans="15:15" x14ac:dyDescent="0.2">
      <c r="O59263" s="223"/>
    </row>
    <row r="59264" spans="15:15" x14ac:dyDescent="0.2">
      <c r="O59264" s="223"/>
    </row>
    <row r="59265" spans="15:15" x14ac:dyDescent="0.2">
      <c r="O59265" s="223"/>
    </row>
    <row r="59266" spans="15:15" x14ac:dyDescent="0.2">
      <c r="O59266" s="223"/>
    </row>
    <row r="59267" spans="15:15" x14ac:dyDescent="0.2">
      <c r="O59267" s="223"/>
    </row>
    <row r="59268" spans="15:15" x14ac:dyDescent="0.2">
      <c r="O59268" s="223"/>
    </row>
    <row r="59269" spans="15:15" x14ac:dyDescent="0.2">
      <c r="O59269" s="223"/>
    </row>
    <row r="59270" spans="15:15" x14ac:dyDescent="0.2">
      <c r="O59270" s="223"/>
    </row>
    <row r="59271" spans="15:15" x14ac:dyDescent="0.2">
      <c r="O59271" s="223"/>
    </row>
    <row r="59272" spans="15:15" x14ac:dyDescent="0.2">
      <c r="O59272" s="223"/>
    </row>
    <row r="59273" spans="15:15" x14ac:dyDescent="0.2">
      <c r="O59273" s="223"/>
    </row>
    <row r="59274" spans="15:15" x14ac:dyDescent="0.2">
      <c r="O59274" s="223"/>
    </row>
    <row r="59275" spans="15:15" x14ac:dyDescent="0.2">
      <c r="O59275" s="223"/>
    </row>
    <row r="59276" spans="15:15" x14ac:dyDescent="0.2">
      <c r="O59276" s="223"/>
    </row>
    <row r="59277" spans="15:15" x14ac:dyDescent="0.2">
      <c r="O59277" s="223"/>
    </row>
    <row r="59278" spans="15:15" x14ac:dyDescent="0.2">
      <c r="O59278" s="223"/>
    </row>
    <row r="59279" spans="15:15" x14ac:dyDescent="0.2">
      <c r="O59279" s="223"/>
    </row>
    <row r="59280" spans="15:15" x14ac:dyDescent="0.2">
      <c r="O59280" s="223"/>
    </row>
    <row r="59281" spans="15:15" x14ac:dyDescent="0.2">
      <c r="O59281" s="223"/>
    </row>
    <row r="59282" spans="15:15" x14ac:dyDescent="0.2">
      <c r="O59282" s="223"/>
    </row>
    <row r="59283" spans="15:15" x14ac:dyDescent="0.2">
      <c r="O59283" s="223"/>
    </row>
    <row r="59284" spans="15:15" x14ac:dyDescent="0.2">
      <c r="O59284" s="223"/>
    </row>
    <row r="59285" spans="15:15" x14ac:dyDescent="0.2">
      <c r="O59285" s="223"/>
    </row>
    <row r="59286" spans="15:15" x14ac:dyDescent="0.2">
      <c r="O59286" s="223"/>
    </row>
    <row r="59287" spans="15:15" x14ac:dyDescent="0.2">
      <c r="O59287" s="223"/>
    </row>
    <row r="59288" spans="15:15" x14ac:dyDescent="0.2">
      <c r="O59288" s="223"/>
    </row>
    <row r="59289" spans="15:15" x14ac:dyDescent="0.2">
      <c r="O59289" s="223"/>
    </row>
    <row r="59290" spans="15:15" x14ac:dyDescent="0.2">
      <c r="O59290" s="223"/>
    </row>
    <row r="59291" spans="15:15" x14ac:dyDescent="0.2">
      <c r="O59291" s="223"/>
    </row>
    <row r="59292" spans="15:15" x14ac:dyDescent="0.2">
      <c r="O59292" s="223"/>
    </row>
    <row r="59293" spans="15:15" x14ac:dyDescent="0.2">
      <c r="O59293" s="223"/>
    </row>
    <row r="59294" spans="15:15" x14ac:dyDescent="0.2">
      <c r="O59294" s="223"/>
    </row>
    <row r="59295" spans="15:15" x14ac:dyDescent="0.2">
      <c r="O59295" s="223"/>
    </row>
    <row r="59296" spans="15:15" x14ac:dyDescent="0.2">
      <c r="O59296" s="223"/>
    </row>
    <row r="59297" spans="15:15" x14ac:dyDescent="0.2">
      <c r="O59297" s="223"/>
    </row>
    <row r="59298" spans="15:15" x14ac:dyDescent="0.2">
      <c r="O59298" s="223"/>
    </row>
    <row r="59299" spans="15:15" x14ac:dyDescent="0.2">
      <c r="O59299" s="223"/>
    </row>
    <row r="59300" spans="15:15" x14ac:dyDescent="0.2">
      <c r="O59300" s="223"/>
    </row>
    <row r="59301" spans="15:15" x14ac:dyDescent="0.2">
      <c r="O59301" s="223"/>
    </row>
    <row r="59302" spans="15:15" x14ac:dyDescent="0.2">
      <c r="O59302" s="223"/>
    </row>
    <row r="59303" spans="15:15" x14ac:dyDescent="0.2">
      <c r="O59303" s="223"/>
    </row>
    <row r="59304" spans="15:15" x14ac:dyDescent="0.2">
      <c r="O59304" s="223"/>
    </row>
    <row r="59305" spans="15:15" x14ac:dyDescent="0.2">
      <c r="O59305" s="223"/>
    </row>
    <row r="59306" spans="15:15" x14ac:dyDescent="0.2">
      <c r="O59306" s="223"/>
    </row>
    <row r="59307" spans="15:15" x14ac:dyDescent="0.2">
      <c r="O59307" s="223"/>
    </row>
    <row r="59308" spans="15:15" x14ac:dyDescent="0.2">
      <c r="O59308" s="223"/>
    </row>
    <row r="59309" spans="15:15" x14ac:dyDescent="0.2">
      <c r="O59309" s="223"/>
    </row>
    <row r="59310" spans="15:15" x14ac:dyDescent="0.2">
      <c r="O59310" s="223"/>
    </row>
    <row r="59311" spans="15:15" x14ac:dyDescent="0.2">
      <c r="O59311" s="223"/>
    </row>
    <row r="59312" spans="15:15" x14ac:dyDescent="0.2">
      <c r="O59312" s="223"/>
    </row>
    <row r="59313" spans="15:15" x14ac:dyDescent="0.2">
      <c r="O59313" s="223"/>
    </row>
    <row r="59314" spans="15:15" x14ac:dyDescent="0.2">
      <c r="O59314" s="223"/>
    </row>
    <row r="59315" spans="15:15" x14ac:dyDescent="0.2">
      <c r="O59315" s="223"/>
    </row>
    <row r="59316" spans="15:15" x14ac:dyDescent="0.2">
      <c r="O59316" s="223"/>
    </row>
    <row r="59317" spans="15:15" x14ac:dyDescent="0.2">
      <c r="O59317" s="223"/>
    </row>
    <row r="59318" spans="15:15" x14ac:dyDescent="0.2">
      <c r="O59318" s="223"/>
    </row>
    <row r="59319" spans="15:15" x14ac:dyDescent="0.2">
      <c r="O59319" s="223"/>
    </row>
    <row r="59320" spans="15:15" x14ac:dyDescent="0.2">
      <c r="O59320" s="223"/>
    </row>
    <row r="59321" spans="15:15" x14ac:dyDescent="0.2">
      <c r="O59321" s="223"/>
    </row>
    <row r="59322" spans="15:15" x14ac:dyDescent="0.2">
      <c r="O59322" s="223"/>
    </row>
    <row r="59323" spans="15:15" x14ac:dyDescent="0.2">
      <c r="O59323" s="223"/>
    </row>
    <row r="59324" spans="15:15" x14ac:dyDescent="0.2">
      <c r="O59324" s="223"/>
    </row>
    <row r="59325" spans="15:15" x14ac:dyDescent="0.2">
      <c r="O59325" s="223"/>
    </row>
    <row r="59326" spans="15:15" x14ac:dyDescent="0.2">
      <c r="O59326" s="223"/>
    </row>
    <row r="59327" spans="15:15" x14ac:dyDescent="0.2">
      <c r="O59327" s="223"/>
    </row>
    <row r="59328" spans="15:15" x14ac:dyDescent="0.2">
      <c r="O59328" s="223"/>
    </row>
    <row r="59329" spans="15:15" x14ac:dyDescent="0.2">
      <c r="O59329" s="223"/>
    </row>
    <row r="59330" spans="15:15" x14ac:dyDescent="0.2">
      <c r="O59330" s="223"/>
    </row>
    <row r="59331" spans="15:15" x14ac:dyDescent="0.2">
      <c r="O59331" s="223"/>
    </row>
    <row r="59332" spans="15:15" x14ac:dyDescent="0.2">
      <c r="O59332" s="223"/>
    </row>
    <row r="59333" spans="15:15" x14ac:dyDescent="0.2">
      <c r="O59333" s="223"/>
    </row>
    <row r="59334" spans="15:15" x14ac:dyDescent="0.2">
      <c r="O59334" s="223"/>
    </row>
    <row r="59335" spans="15:15" x14ac:dyDescent="0.2">
      <c r="O59335" s="223"/>
    </row>
    <row r="59336" spans="15:15" x14ac:dyDescent="0.2">
      <c r="O59336" s="223"/>
    </row>
    <row r="59337" spans="15:15" x14ac:dyDescent="0.2">
      <c r="O59337" s="223"/>
    </row>
    <row r="59338" spans="15:15" x14ac:dyDescent="0.2">
      <c r="O59338" s="223"/>
    </row>
    <row r="59339" spans="15:15" x14ac:dyDescent="0.2">
      <c r="O59339" s="223"/>
    </row>
    <row r="59340" spans="15:15" x14ac:dyDescent="0.2">
      <c r="O59340" s="223"/>
    </row>
    <row r="59341" spans="15:15" x14ac:dyDescent="0.2">
      <c r="O59341" s="223"/>
    </row>
    <row r="59342" spans="15:15" x14ac:dyDescent="0.2">
      <c r="O59342" s="223"/>
    </row>
    <row r="59343" spans="15:15" x14ac:dyDescent="0.2">
      <c r="O59343" s="223"/>
    </row>
    <row r="59344" spans="15:15" x14ac:dyDescent="0.2">
      <c r="O59344" s="223"/>
    </row>
    <row r="59345" spans="15:15" x14ac:dyDescent="0.2">
      <c r="O59345" s="223"/>
    </row>
    <row r="59346" spans="15:15" x14ac:dyDescent="0.2">
      <c r="O59346" s="223"/>
    </row>
    <row r="59347" spans="15:15" x14ac:dyDescent="0.2">
      <c r="O59347" s="223"/>
    </row>
    <row r="59348" spans="15:15" x14ac:dyDescent="0.2">
      <c r="O59348" s="223"/>
    </row>
    <row r="59349" spans="15:15" x14ac:dyDescent="0.2">
      <c r="O59349" s="223"/>
    </row>
    <row r="59350" spans="15:15" x14ac:dyDescent="0.2">
      <c r="O59350" s="223"/>
    </row>
    <row r="59351" spans="15:15" x14ac:dyDescent="0.2">
      <c r="O59351" s="223"/>
    </row>
    <row r="59352" spans="15:15" x14ac:dyDescent="0.2">
      <c r="O59352" s="223"/>
    </row>
    <row r="59353" spans="15:15" x14ac:dyDescent="0.2">
      <c r="O59353" s="223"/>
    </row>
    <row r="59354" spans="15:15" x14ac:dyDescent="0.2">
      <c r="O59354" s="223"/>
    </row>
    <row r="59355" spans="15:15" x14ac:dyDescent="0.2">
      <c r="O59355" s="223"/>
    </row>
    <row r="59356" spans="15:15" x14ac:dyDescent="0.2">
      <c r="O59356" s="223"/>
    </row>
    <row r="59357" spans="15:15" x14ac:dyDescent="0.2">
      <c r="O59357" s="223"/>
    </row>
    <row r="59358" spans="15:15" x14ac:dyDescent="0.2">
      <c r="O59358" s="223"/>
    </row>
    <row r="59359" spans="15:15" x14ac:dyDescent="0.2">
      <c r="O59359" s="223"/>
    </row>
    <row r="59360" spans="15:15" x14ac:dyDescent="0.2">
      <c r="O59360" s="223"/>
    </row>
    <row r="59361" spans="15:15" x14ac:dyDescent="0.2">
      <c r="O59361" s="223"/>
    </row>
    <row r="59362" spans="15:15" x14ac:dyDescent="0.2">
      <c r="O59362" s="223"/>
    </row>
    <row r="59363" spans="15:15" x14ac:dyDescent="0.2">
      <c r="O59363" s="223"/>
    </row>
    <row r="59364" spans="15:15" x14ac:dyDescent="0.2">
      <c r="O59364" s="223"/>
    </row>
    <row r="59365" spans="15:15" x14ac:dyDescent="0.2">
      <c r="O59365" s="223"/>
    </row>
    <row r="59366" spans="15:15" x14ac:dyDescent="0.2">
      <c r="O59366" s="223"/>
    </row>
    <row r="59367" spans="15:15" x14ac:dyDescent="0.2">
      <c r="O59367" s="223"/>
    </row>
    <row r="59368" spans="15:15" x14ac:dyDescent="0.2">
      <c r="O59368" s="223"/>
    </row>
    <row r="59369" spans="15:15" x14ac:dyDescent="0.2">
      <c r="O59369" s="223"/>
    </row>
    <row r="59370" spans="15:15" x14ac:dyDescent="0.2">
      <c r="O59370" s="223"/>
    </row>
    <row r="59371" spans="15:15" x14ac:dyDescent="0.2">
      <c r="O59371" s="223"/>
    </row>
    <row r="59372" spans="15:15" x14ac:dyDescent="0.2">
      <c r="O59372" s="223"/>
    </row>
    <row r="59373" spans="15:15" x14ac:dyDescent="0.2">
      <c r="O59373" s="223"/>
    </row>
    <row r="59374" spans="15:15" x14ac:dyDescent="0.2">
      <c r="O59374" s="223"/>
    </row>
    <row r="59375" spans="15:15" x14ac:dyDescent="0.2">
      <c r="O59375" s="223"/>
    </row>
    <row r="59376" spans="15:15" x14ac:dyDescent="0.2">
      <c r="O59376" s="223"/>
    </row>
    <row r="59377" spans="15:15" x14ac:dyDescent="0.2">
      <c r="O59377" s="223"/>
    </row>
    <row r="59378" spans="15:15" x14ac:dyDescent="0.2">
      <c r="O59378" s="223"/>
    </row>
    <row r="59379" spans="15:15" x14ac:dyDescent="0.2">
      <c r="O59379" s="223"/>
    </row>
    <row r="59380" spans="15:15" x14ac:dyDescent="0.2">
      <c r="O59380" s="223"/>
    </row>
    <row r="59381" spans="15:15" x14ac:dyDescent="0.2">
      <c r="O59381" s="223"/>
    </row>
    <row r="59382" spans="15:15" x14ac:dyDescent="0.2">
      <c r="O59382" s="223"/>
    </row>
    <row r="59383" spans="15:15" x14ac:dyDescent="0.2">
      <c r="O59383" s="223"/>
    </row>
    <row r="59384" spans="15:15" x14ac:dyDescent="0.2">
      <c r="O59384" s="223"/>
    </row>
    <row r="59385" spans="15:15" x14ac:dyDescent="0.2">
      <c r="O59385" s="223"/>
    </row>
    <row r="59386" spans="15:15" x14ac:dyDescent="0.2">
      <c r="O59386" s="223"/>
    </row>
    <row r="59387" spans="15:15" x14ac:dyDescent="0.2">
      <c r="O59387" s="223"/>
    </row>
    <row r="59388" spans="15:15" x14ac:dyDescent="0.2">
      <c r="O59388" s="223"/>
    </row>
    <row r="59389" spans="15:15" x14ac:dyDescent="0.2">
      <c r="O59389" s="223"/>
    </row>
    <row r="59390" spans="15:15" x14ac:dyDescent="0.2">
      <c r="O59390" s="223"/>
    </row>
    <row r="59391" spans="15:15" x14ac:dyDescent="0.2">
      <c r="O59391" s="223"/>
    </row>
    <row r="59392" spans="15:15" x14ac:dyDescent="0.2">
      <c r="O59392" s="223"/>
    </row>
    <row r="59393" spans="15:15" x14ac:dyDescent="0.2">
      <c r="O59393" s="223"/>
    </row>
    <row r="59394" spans="15:15" x14ac:dyDescent="0.2">
      <c r="O59394" s="223"/>
    </row>
    <row r="59395" spans="15:15" x14ac:dyDescent="0.2">
      <c r="O59395" s="223"/>
    </row>
    <row r="59396" spans="15:15" x14ac:dyDescent="0.2">
      <c r="O59396" s="223"/>
    </row>
    <row r="59397" spans="15:15" x14ac:dyDescent="0.2">
      <c r="O59397" s="223"/>
    </row>
    <row r="59398" spans="15:15" x14ac:dyDescent="0.2">
      <c r="O59398" s="223"/>
    </row>
    <row r="59399" spans="15:15" x14ac:dyDescent="0.2">
      <c r="O59399" s="223"/>
    </row>
    <row r="59400" spans="15:15" x14ac:dyDescent="0.2">
      <c r="O59400" s="223"/>
    </row>
    <row r="59401" spans="15:15" x14ac:dyDescent="0.2">
      <c r="O59401" s="223"/>
    </row>
    <row r="59402" spans="15:15" x14ac:dyDescent="0.2">
      <c r="O59402" s="223"/>
    </row>
    <row r="59403" spans="15:15" x14ac:dyDescent="0.2">
      <c r="O59403" s="223"/>
    </row>
    <row r="59404" spans="15:15" x14ac:dyDescent="0.2">
      <c r="O59404" s="223"/>
    </row>
    <row r="59405" spans="15:15" x14ac:dyDescent="0.2">
      <c r="O59405" s="223"/>
    </row>
    <row r="59406" spans="15:15" x14ac:dyDescent="0.2">
      <c r="O59406" s="223"/>
    </row>
    <row r="59407" spans="15:15" x14ac:dyDescent="0.2">
      <c r="O59407" s="223"/>
    </row>
    <row r="59408" spans="15:15" x14ac:dyDescent="0.2">
      <c r="O59408" s="223"/>
    </row>
    <row r="59409" spans="15:15" x14ac:dyDescent="0.2">
      <c r="O59409" s="223"/>
    </row>
    <row r="59410" spans="15:15" x14ac:dyDescent="0.2">
      <c r="O59410" s="223"/>
    </row>
    <row r="59411" spans="15:15" x14ac:dyDescent="0.2">
      <c r="O59411" s="223"/>
    </row>
    <row r="59412" spans="15:15" x14ac:dyDescent="0.2">
      <c r="O59412" s="223"/>
    </row>
    <row r="59413" spans="15:15" x14ac:dyDescent="0.2">
      <c r="O59413" s="223"/>
    </row>
    <row r="59414" spans="15:15" x14ac:dyDescent="0.2">
      <c r="O59414" s="223"/>
    </row>
    <row r="59415" spans="15:15" x14ac:dyDescent="0.2">
      <c r="O59415" s="223"/>
    </row>
    <row r="59416" spans="15:15" x14ac:dyDescent="0.2">
      <c r="O59416" s="223"/>
    </row>
    <row r="59417" spans="15:15" x14ac:dyDescent="0.2">
      <c r="O59417" s="223"/>
    </row>
    <row r="59418" spans="15:15" x14ac:dyDescent="0.2">
      <c r="O59418" s="223"/>
    </row>
    <row r="59419" spans="15:15" x14ac:dyDescent="0.2">
      <c r="O59419" s="223"/>
    </row>
    <row r="59420" spans="15:15" x14ac:dyDescent="0.2">
      <c r="O59420" s="223"/>
    </row>
    <row r="59421" spans="15:15" x14ac:dyDescent="0.2">
      <c r="O59421" s="223"/>
    </row>
    <row r="59422" spans="15:15" x14ac:dyDescent="0.2">
      <c r="O59422" s="223"/>
    </row>
    <row r="59423" spans="15:15" x14ac:dyDescent="0.2">
      <c r="O59423" s="223"/>
    </row>
    <row r="59424" spans="15:15" x14ac:dyDescent="0.2">
      <c r="O59424" s="223"/>
    </row>
    <row r="59425" spans="15:15" x14ac:dyDescent="0.2">
      <c r="O59425" s="223"/>
    </row>
    <row r="59426" spans="15:15" x14ac:dyDescent="0.2">
      <c r="O59426" s="223"/>
    </row>
    <row r="59427" spans="15:15" x14ac:dyDescent="0.2">
      <c r="O59427" s="223"/>
    </row>
    <row r="59428" spans="15:15" x14ac:dyDescent="0.2">
      <c r="O59428" s="223"/>
    </row>
    <row r="59429" spans="15:15" x14ac:dyDescent="0.2">
      <c r="O59429" s="223"/>
    </row>
    <row r="59430" spans="15:15" x14ac:dyDescent="0.2">
      <c r="O59430" s="223"/>
    </row>
    <row r="59431" spans="15:15" x14ac:dyDescent="0.2">
      <c r="O59431" s="223"/>
    </row>
    <row r="59432" spans="15:15" x14ac:dyDescent="0.2">
      <c r="O59432" s="223"/>
    </row>
    <row r="59433" spans="15:15" x14ac:dyDescent="0.2">
      <c r="O59433" s="223"/>
    </row>
    <row r="59434" spans="15:15" x14ac:dyDescent="0.2">
      <c r="O59434" s="223"/>
    </row>
    <row r="59435" spans="15:15" x14ac:dyDescent="0.2">
      <c r="O59435" s="223"/>
    </row>
    <row r="59436" spans="15:15" x14ac:dyDescent="0.2">
      <c r="O59436" s="223"/>
    </row>
    <row r="59437" spans="15:15" x14ac:dyDescent="0.2">
      <c r="O59437" s="223"/>
    </row>
    <row r="59438" spans="15:15" x14ac:dyDescent="0.2">
      <c r="O59438" s="223"/>
    </row>
    <row r="59439" spans="15:15" x14ac:dyDescent="0.2">
      <c r="O59439" s="223"/>
    </row>
    <row r="59440" spans="15:15" x14ac:dyDescent="0.2">
      <c r="O59440" s="223"/>
    </row>
    <row r="59441" spans="15:15" x14ac:dyDescent="0.2">
      <c r="O59441" s="223"/>
    </row>
    <row r="59442" spans="15:15" x14ac:dyDescent="0.2">
      <c r="O59442" s="223"/>
    </row>
    <row r="59443" spans="15:15" x14ac:dyDescent="0.2">
      <c r="O59443" s="223"/>
    </row>
    <row r="59444" spans="15:15" x14ac:dyDescent="0.2">
      <c r="O59444" s="223"/>
    </row>
    <row r="59445" spans="15:15" x14ac:dyDescent="0.2">
      <c r="O59445" s="223"/>
    </row>
    <row r="59446" spans="15:15" x14ac:dyDescent="0.2">
      <c r="O59446" s="223"/>
    </row>
    <row r="59447" spans="15:15" x14ac:dyDescent="0.2">
      <c r="O59447" s="223"/>
    </row>
    <row r="59448" spans="15:15" x14ac:dyDescent="0.2">
      <c r="O59448" s="223"/>
    </row>
    <row r="59449" spans="15:15" x14ac:dyDescent="0.2">
      <c r="O59449" s="223"/>
    </row>
    <row r="59450" spans="15:15" x14ac:dyDescent="0.2">
      <c r="O59450" s="223"/>
    </row>
    <row r="59451" spans="15:15" x14ac:dyDescent="0.2">
      <c r="O59451" s="223"/>
    </row>
    <row r="59452" spans="15:15" x14ac:dyDescent="0.2">
      <c r="O59452" s="223"/>
    </row>
    <row r="59453" spans="15:15" x14ac:dyDescent="0.2">
      <c r="O59453" s="223"/>
    </row>
    <row r="59454" spans="15:15" x14ac:dyDescent="0.2">
      <c r="O59454" s="223"/>
    </row>
    <row r="59455" spans="15:15" x14ac:dyDescent="0.2">
      <c r="O59455" s="223"/>
    </row>
    <row r="59456" spans="15:15" x14ac:dyDescent="0.2">
      <c r="O59456" s="223"/>
    </row>
    <row r="59457" spans="15:15" x14ac:dyDescent="0.2">
      <c r="O59457" s="223"/>
    </row>
    <row r="59458" spans="15:15" x14ac:dyDescent="0.2">
      <c r="O59458" s="223"/>
    </row>
    <row r="59459" spans="15:15" x14ac:dyDescent="0.2">
      <c r="O59459" s="223"/>
    </row>
    <row r="59460" spans="15:15" x14ac:dyDescent="0.2">
      <c r="O59460" s="223"/>
    </row>
    <row r="59461" spans="15:15" x14ac:dyDescent="0.2">
      <c r="O59461" s="223"/>
    </row>
    <row r="59462" spans="15:15" x14ac:dyDescent="0.2">
      <c r="O59462" s="223"/>
    </row>
    <row r="59463" spans="15:15" x14ac:dyDescent="0.2">
      <c r="O59463" s="223"/>
    </row>
    <row r="59464" spans="15:15" x14ac:dyDescent="0.2">
      <c r="O59464" s="223"/>
    </row>
    <row r="59465" spans="15:15" x14ac:dyDescent="0.2">
      <c r="O59465" s="223"/>
    </row>
    <row r="59466" spans="15:15" x14ac:dyDescent="0.2">
      <c r="O59466" s="223"/>
    </row>
    <row r="59467" spans="15:15" x14ac:dyDescent="0.2">
      <c r="O59467" s="223"/>
    </row>
    <row r="59468" spans="15:15" x14ac:dyDescent="0.2">
      <c r="O59468" s="223"/>
    </row>
    <row r="59469" spans="15:15" x14ac:dyDescent="0.2">
      <c r="O59469" s="223"/>
    </row>
    <row r="59470" spans="15:15" x14ac:dyDescent="0.2">
      <c r="O59470" s="223"/>
    </row>
    <row r="59471" spans="15:15" x14ac:dyDescent="0.2">
      <c r="O59471" s="223"/>
    </row>
    <row r="59472" spans="15:15" x14ac:dyDescent="0.2">
      <c r="O59472" s="223"/>
    </row>
    <row r="59473" spans="15:15" x14ac:dyDescent="0.2">
      <c r="O59473" s="223"/>
    </row>
    <row r="59474" spans="15:15" x14ac:dyDescent="0.2">
      <c r="O59474" s="223"/>
    </row>
    <row r="59475" spans="15:15" x14ac:dyDescent="0.2">
      <c r="O59475" s="223"/>
    </row>
    <row r="59476" spans="15:15" x14ac:dyDescent="0.2">
      <c r="O59476" s="223"/>
    </row>
    <row r="59477" spans="15:15" x14ac:dyDescent="0.2">
      <c r="O59477" s="223"/>
    </row>
    <row r="59478" spans="15:15" x14ac:dyDescent="0.2">
      <c r="O59478" s="223"/>
    </row>
    <row r="59479" spans="15:15" x14ac:dyDescent="0.2">
      <c r="O59479" s="223"/>
    </row>
    <row r="59480" spans="15:15" x14ac:dyDescent="0.2">
      <c r="O59480" s="223"/>
    </row>
    <row r="59481" spans="15:15" x14ac:dyDescent="0.2">
      <c r="O59481" s="223"/>
    </row>
    <row r="59482" spans="15:15" x14ac:dyDescent="0.2">
      <c r="O59482" s="223"/>
    </row>
    <row r="59483" spans="15:15" x14ac:dyDescent="0.2">
      <c r="O59483" s="223"/>
    </row>
    <row r="59484" spans="15:15" x14ac:dyDescent="0.2">
      <c r="O59484" s="223"/>
    </row>
    <row r="59485" spans="15:15" x14ac:dyDescent="0.2">
      <c r="O59485" s="223"/>
    </row>
    <row r="59486" spans="15:15" x14ac:dyDescent="0.2">
      <c r="O59486" s="223"/>
    </row>
    <row r="59487" spans="15:15" x14ac:dyDescent="0.2">
      <c r="O59487" s="223"/>
    </row>
    <row r="59488" spans="15:15" x14ac:dyDescent="0.2">
      <c r="O59488" s="223"/>
    </row>
    <row r="59489" spans="15:15" x14ac:dyDescent="0.2">
      <c r="O59489" s="223"/>
    </row>
    <row r="59490" spans="15:15" x14ac:dyDescent="0.2">
      <c r="O59490" s="223"/>
    </row>
    <row r="59491" spans="15:15" x14ac:dyDescent="0.2">
      <c r="O59491" s="223"/>
    </row>
    <row r="59492" spans="15:15" x14ac:dyDescent="0.2">
      <c r="O59492" s="223"/>
    </row>
    <row r="59493" spans="15:15" x14ac:dyDescent="0.2">
      <c r="O59493" s="223"/>
    </row>
    <row r="59494" spans="15:15" x14ac:dyDescent="0.2">
      <c r="O59494" s="223"/>
    </row>
    <row r="59495" spans="15:15" x14ac:dyDescent="0.2">
      <c r="O59495" s="223"/>
    </row>
    <row r="59496" spans="15:15" x14ac:dyDescent="0.2">
      <c r="O59496" s="223"/>
    </row>
    <row r="59497" spans="15:15" x14ac:dyDescent="0.2">
      <c r="O59497" s="223"/>
    </row>
    <row r="59498" spans="15:15" x14ac:dyDescent="0.2">
      <c r="O59498" s="223"/>
    </row>
    <row r="59499" spans="15:15" x14ac:dyDescent="0.2">
      <c r="O59499" s="223"/>
    </row>
    <row r="59500" spans="15:15" x14ac:dyDescent="0.2">
      <c r="O59500" s="223"/>
    </row>
    <row r="59501" spans="15:15" x14ac:dyDescent="0.2">
      <c r="O59501" s="223"/>
    </row>
    <row r="59502" spans="15:15" x14ac:dyDescent="0.2">
      <c r="O59502" s="223"/>
    </row>
    <row r="59503" spans="15:15" x14ac:dyDescent="0.2">
      <c r="O59503" s="223"/>
    </row>
    <row r="59504" spans="15:15" x14ac:dyDescent="0.2">
      <c r="O59504" s="223"/>
    </row>
    <row r="59505" spans="15:15" x14ac:dyDescent="0.2">
      <c r="O59505" s="223"/>
    </row>
    <row r="59506" spans="15:15" x14ac:dyDescent="0.2">
      <c r="O59506" s="223"/>
    </row>
    <row r="59507" spans="15:15" x14ac:dyDescent="0.2">
      <c r="O59507" s="223"/>
    </row>
    <row r="59508" spans="15:15" x14ac:dyDescent="0.2">
      <c r="O59508" s="223"/>
    </row>
    <row r="59509" spans="15:15" x14ac:dyDescent="0.2">
      <c r="O59509" s="223"/>
    </row>
    <row r="59510" spans="15:15" x14ac:dyDescent="0.2">
      <c r="O59510" s="223"/>
    </row>
    <row r="59511" spans="15:15" x14ac:dyDescent="0.2">
      <c r="O59511" s="223"/>
    </row>
    <row r="59512" spans="15:15" x14ac:dyDescent="0.2">
      <c r="O59512" s="223"/>
    </row>
    <row r="59513" spans="15:15" x14ac:dyDescent="0.2">
      <c r="O59513" s="223"/>
    </row>
    <row r="59514" spans="15:15" x14ac:dyDescent="0.2">
      <c r="O59514" s="223"/>
    </row>
    <row r="59515" spans="15:15" x14ac:dyDescent="0.2">
      <c r="O59515" s="223"/>
    </row>
    <row r="59516" spans="15:15" x14ac:dyDescent="0.2">
      <c r="O59516" s="223"/>
    </row>
    <row r="59517" spans="15:15" x14ac:dyDescent="0.2">
      <c r="O59517" s="223"/>
    </row>
    <row r="59518" spans="15:15" x14ac:dyDescent="0.2">
      <c r="O59518" s="223"/>
    </row>
    <row r="59519" spans="15:15" x14ac:dyDescent="0.2">
      <c r="O59519" s="223"/>
    </row>
    <row r="59520" spans="15:15" x14ac:dyDescent="0.2">
      <c r="O59520" s="223"/>
    </row>
    <row r="59521" spans="15:15" x14ac:dyDescent="0.2">
      <c r="O59521" s="223"/>
    </row>
    <row r="59522" spans="15:15" x14ac:dyDescent="0.2">
      <c r="O59522" s="223"/>
    </row>
    <row r="59523" spans="15:15" x14ac:dyDescent="0.2">
      <c r="O59523" s="223"/>
    </row>
    <row r="59524" spans="15:15" x14ac:dyDescent="0.2">
      <c r="O59524" s="223"/>
    </row>
    <row r="59525" spans="15:15" x14ac:dyDescent="0.2">
      <c r="O59525" s="223"/>
    </row>
    <row r="59526" spans="15:15" x14ac:dyDescent="0.2">
      <c r="O59526" s="223"/>
    </row>
    <row r="59527" spans="15:15" x14ac:dyDescent="0.2">
      <c r="O59527" s="223"/>
    </row>
    <row r="59528" spans="15:15" x14ac:dyDescent="0.2">
      <c r="O59528" s="223"/>
    </row>
    <row r="59529" spans="15:15" x14ac:dyDescent="0.2">
      <c r="O59529" s="223"/>
    </row>
    <row r="59530" spans="15:15" x14ac:dyDescent="0.2">
      <c r="O59530" s="223"/>
    </row>
    <row r="59531" spans="15:15" x14ac:dyDescent="0.2">
      <c r="O59531" s="223"/>
    </row>
    <row r="59532" spans="15:15" x14ac:dyDescent="0.2">
      <c r="O59532" s="223"/>
    </row>
    <row r="59533" spans="15:15" x14ac:dyDescent="0.2">
      <c r="O59533" s="223"/>
    </row>
    <row r="59534" spans="15:15" x14ac:dyDescent="0.2">
      <c r="O59534" s="223"/>
    </row>
    <row r="59535" spans="15:15" x14ac:dyDescent="0.2">
      <c r="O59535" s="223"/>
    </row>
    <row r="59536" spans="15:15" x14ac:dyDescent="0.2">
      <c r="O59536" s="223"/>
    </row>
    <row r="59537" spans="15:15" x14ac:dyDescent="0.2">
      <c r="O59537" s="223"/>
    </row>
    <row r="59538" spans="15:15" x14ac:dyDescent="0.2">
      <c r="O59538" s="223"/>
    </row>
    <row r="59539" spans="15:15" x14ac:dyDescent="0.2">
      <c r="O59539" s="223"/>
    </row>
    <row r="59540" spans="15:15" x14ac:dyDescent="0.2">
      <c r="O59540" s="223"/>
    </row>
    <row r="59541" spans="15:15" x14ac:dyDescent="0.2">
      <c r="O59541" s="223"/>
    </row>
    <row r="59542" spans="15:15" x14ac:dyDescent="0.2">
      <c r="O59542" s="223"/>
    </row>
    <row r="59543" spans="15:15" x14ac:dyDescent="0.2">
      <c r="O59543" s="223"/>
    </row>
    <row r="59544" spans="15:15" x14ac:dyDescent="0.2">
      <c r="O59544" s="223"/>
    </row>
    <row r="59545" spans="15:15" x14ac:dyDescent="0.2">
      <c r="O59545" s="223"/>
    </row>
    <row r="59546" spans="15:15" x14ac:dyDescent="0.2">
      <c r="O59546" s="223"/>
    </row>
    <row r="59547" spans="15:15" x14ac:dyDescent="0.2">
      <c r="O59547" s="223"/>
    </row>
    <row r="59548" spans="15:15" x14ac:dyDescent="0.2">
      <c r="O59548" s="223"/>
    </row>
    <row r="59549" spans="15:15" x14ac:dyDescent="0.2">
      <c r="O59549" s="223"/>
    </row>
    <row r="59550" spans="15:15" x14ac:dyDescent="0.2">
      <c r="O59550" s="223"/>
    </row>
    <row r="59551" spans="15:15" x14ac:dyDescent="0.2">
      <c r="O59551" s="223"/>
    </row>
    <row r="59552" spans="15:15" x14ac:dyDescent="0.2">
      <c r="O59552" s="223"/>
    </row>
    <row r="59553" spans="15:15" x14ac:dyDescent="0.2">
      <c r="O59553" s="223"/>
    </row>
    <row r="59554" spans="15:15" x14ac:dyDescent="0.2">
      <c r="O59554" s="223"/>
    </row>
    <row r="59555" spans="15:15" x14ac:dyDescent="0.2">
      <c r="O59555" s="223"/>
    </row>
    <row r="59556" spans="15:15" x14ac:dyDescent="0.2">
      <c r="O59556" s="223"/>
    </row>
    <row r="59557" spans="15:15" x14ac:dyDescent="0.2">
      <c r="O59557" s="223"/>
    </row>
    <row r="59558" spans="15:15" x14ac:dyDescent="0.2">
      <c r="O59558" s="223"/>
    </row>
    <row r="59559" spans="15:15" x14ac:dyDescent="0.2">
      <c r="O59559" s="223"/>
    </row>
    <row r="59560" spans="15:15" x14ac:dyDescent="0.2">
      <c r="O59560" s="223"/>
    </row>
    <row r="59561" spans="15:15" x14ac:dyDescent="0.2">
      <c r="O59561" s="223"/>
    </row>
    <row r="59562" spans="15:15" x14ac:dyDescent="0.2">
      <c r="O59562" s="223"/>
    </row>
    <row r="59563" spans="15:15" x14ac:dyDescent="0.2">
      <c r="O59563" s="223"/>
    </row>
    <row r="59564" spans="15:15" x14ac:dyDescent="0.2">
      <c r="O59564" s="223"/>
    </row>
    <row r="59565" spans="15:15" x14ac:dyDescent="0.2">
      <c r="O59565" s="223"/>
    </row>
    <row r="59566" spans="15:15" x14ac:dyDescent="0.2">
      <c r="O59566" s="223"/>
    </row>
    <row r="59567" spans="15:15" x14ac:dyDescent="0.2">
      <c r="O59567" s="223"/>
    </row>
    <row r="59568" spans="15:15" x14ac:dyDescent="0.2">
      <c r="O59568" s="223"/>
    </row>
    <row r="59569" spans="15:15" x14ac:dyDescent="0.2">
      <c r="O59569" s="223"/>
    </row>
    <row r="59570" spans="15:15" x14ac:dyDescent="0.2">
      <c r="O59570" s="223"/>
    </row>
    <row r="59571" spans="15:15" x14ac:dyDescent="0.2">
      <c r="O59571" s="223"/>
    </row>
    <row r="59572" spans="15:15" x14ac:dyDescent="0.2">
      <c r="O59572" s="223"/>
    </row>
    <row r="59573" spans="15:15" x14ac:dyDescent="0.2">
      <c r="O59573" s="223"/>
    </row>
    <row r="59574" spans="15:15" x14ac:dyDescent="0.2">
      <c r="O59574" s="223"/>
    </row>
    <row r="59575" spans="15:15" x14ac:dyDescent="0.2">
      <c r="O59575" s="223"/>
    </row>
    <row r="59576" spans="15:15" x14ac:dyDescent="0.2">
      <c r="O59576" s="223"/>
    </row>
    <row r="59577" spans="15:15" x14ac:dyDescent="0.2">
      <c r="O59577" s="223"/>
    </row>
    <row r="59578" spans="15:15" x14ac:dyDescent="0.2">
      <c r="O59578" s="223"/>
    </row>
    <row r="59579" spans="15:15" x14ac:dyDescent="0.2">
      <c r="O59579" s="223"/>
    </row>
    <row r="59580" spans="15:15" x14ac:dyDescent="0.2">
      <c r="O59580" s="223"/>
    </row>
    <row r="59581" spans="15:15" x14ac:dyDescent="0.2">
      <c r="O59581" s="223"/>
    </row>
    <row r="59582" spans="15:15" x14ac:dyDescent="0.2">
      <c r="O59582" s="223"/>
    </row>
    <row r="59583" spans="15:15" x14ac:dyDescent="0.2">
      <c r="O59583" s="223"/>
    </row>
    <row r="59584" spans="15:15" x14ac:dyDescent="0.2">
      <c r="O59584" s="223"/>
    </row>
    <row r="59585" spans="15:15" x14ac:dyDescent="0.2">
      <c r="O59585" s="223"/>
    </row>
    <row r="59586" spans="15:15" x14ac:dyDescent="0.2">
      <c r="O59586" s="223"/>
    </row>
    <row r="59587" spans="15:15" x14ac:dyDescent="0.2">
      <c r="O59587" s="223"/>
    </row>
    <row r="59588" spans="15:15" x14ac:dyDescent="0.2">
      <c r="O59588" s="223"/>
    </row>
    <row r="59589" spans="15:15" x14ac:dyDescent="0.2">
      <c r="O59589" s="223"/>
    </row>
    <row r="59590" spans="15:15" x14ac:dyDescent="0.2">
      <c r="O59590" s="223"/>
    </row>
    <row r="59591" spans="15:15" x14ac:dyDescent="0.2">
      <c r="O59591" s="223"/>
    </row>
    <row r="59592" spans="15:15" x14ac:dyDescent="0.2">
      <c r="O59592" s="223"/>
    </row>
    <row r="59593" spans="15:15" x14ac:dyDescent="0.2">
      <c r="O59593" s="223"/>
    </row>
    <row r="59594" spans="15:15" x14ac:dyDescent="0.2">
      <c r="O59594" s="223"/>
    </row>
    <row r="59595" spans="15:15" x14ac:dyDescent="0.2">
      <c r="O59595" s="223"/>
    </row>
    <row r="59596" spans="15:15" x14ac:dyDescent="0.2">
      <c r="O59596" s="223"/>
    </row>
    <row r="59597" spans="15:15" x14ac:dyDescent="0.2">
      <c r="O59597" s="223"/>
    </row>
    <row r="59598" spans="15:15" x14ac:dyDescent="0.2">
      <c r="O59598" s="223"/>
    </row>
    <row r="59599" spans="15:15" x14ac:dyDescent="0.2">
      <c r="O59599" s="223"/>
    </row>
    <row r="59600" spans="15:15" x14ac:dyDescent="0.2">
      <c r="O59600" s="223"/>
    </row>
    <row r="59601" spans="15:15" x14ac:dyDescent="0.2">
      <c r="O59601" s="223"/>
    </row>
    <row r="59602" spans="15:15" x14ac:dyDescent="0.2">
      <c r="O59602" s="223"/>
    </row>
    <row r="59603" spans="15:15" x14ac:dyDescent="0.2">
      <c r="O59603" s="223"/>
    </row>
    <row r="59604" spans="15:15" x14ac:dyDescent="0.2">
      <c r="O59604" s="223"/>
    </row>
    <row r="59605" spans="15:15" x14ac:dyDescent="0.2">
      <c r="O59605" s="223"/>
    </row>
    <row r="59606" spans="15:15" x14ac:dyDescent="0.2">
      <c r="O59606" s="223"/>
    </row>
    <row r="59607" spans="15:15" x14ac:dyDescent="0.2">
      <c r="O59607" s="223"/>
    </row>
    <row r="59608" spans="15:15" x14ac:dyDescent="0.2">
      <c r="O59608" s="223"/>
    </row>
    <row r="59609" spans="15:15" x14ac:dyDescent="0.2">
      <c r="O59609" s="223"/>
    </row>
    <row r="59610" spans="15:15" x14ac:dyDescent="0.2">
      <c r="O59610" s="223"/>
    </row>
    <row r="59611" spans="15:15" x14ac:dyDescent="0.2">
      <c r="O59611" s="223"/>
    </row>
    <row r="59612" spans="15:15" x14ac:dyDescent="0.2">
      <c r="O59612" s="223"/>
    </row>
    <row r="59613" spans="15:15" x14ac:dyDescent="0.2">
      <c r="O59613" s="223"/>
    </row>
    <row r="59614" spans="15:15" x14ac:dyDescent="0.2">
      <c r="O59614" s="223"/>
    </row>
    <row r="59615" spans="15:15" x14ac:dyDescent="0.2">
      <c r="O59615" s="223"/>
    </row>
    <row r="59616" spans="15:15" x14ac:dyDescent="0.2">
      <c r="O59616" s="223"/>
    </row>
    <row r="59617" spans="15:15" x14ac:dyDescent="0.2">
      <c r="O59617" s="223"/>
    </row>
    <row r="59618" spans="15:15" x14ac:dyDescent="0.2">
      <c r="O59618" s="223"/>
    </row>
    <row r="59619" spans="15:15" x14ac:dyDescent="0.2">
      <c r="O59619" s="223"/>
    </row>
    <row r="59620" spans="15:15" x14ac:dyDescent="0.2">
      <c r="O59620" s="223"/>
    </row>
    <row r="59621" spans="15:15" x14ac:dyDescent="0.2">
      <c r="O59621" s="223"/>
    </row>
    <row r="59622" spans="15:15" x14ac:dyDescent="0.2">
      <c r="O59622" s="223"/>
    </row>
    <row r="59623" spans="15:15" x14ac:dyDescent="0.2">
      <c r="O59623" s="223"/>
    </row>
    <row r="59624" spans="15:15" x14ac:dyDescent="0.2">
      <c r="O59624" s="223"/>
    </row>
    <row r="59625" spans="15:15" x14ac:dyDescent="0.2">
      <c r="O59625" s="223"/>
    </row>
    <row r="59626" spans="15:15" x14ac:dyDescent="0.2">
      <c r="O59626" s="223"/>
    </row>
    <row r="59627" spans="15:15" x14ac:dyDescent="0.2">
      <c r="O59627" s="223"/>
    </row>
    <row r="59628" spans="15:15" x14ac:dyDescent="0.2">
      <c r="O59628" s="223"/>
    </row>
    <row r="59629" spans="15:15" x14ac:dyDescent="0.2">
      <c r="O59629" s="223"/>
    </row>
    <row r="59630" spans="15:15" x14ac:dyDescent="0.2">
      <c r="O59630" s="223"/>
    </row>
    <row r="59631" spans="15:15" x14ac:dyDescent="0.2">
      <c r="O59631" s="223"/>
    </row>
    <row r="59632" spans="15:15" x14ac:dyDescent="0.2">
      <c r="O59632" s="223"/>
    </row>
    <row r="59633" spans="15:15" x14ac:dyDescent="0.2">
      <c r="O59633" s="223"/>
    </row>
    <row r="59634" spans="15:15" x14ac:dyDescent="0.2">
      <c r="O59634" s="223"/>
    </row>
    <row r="59635" spans="15:15" x14ac:dyDescent="0.2">
      <c r="O59635" s="223"/>
    </row>
    <row r="59636" spans="15:15" x14ac:dyDescent="0.2">
      <c r="O59636" s="223"/>
    </row>
    <row r="59637" spans="15:15" x14ac:dyDescent="0.2">
      <c r="O59637" s="223"/>
    </row>
    <row r="59638" spans="15:15" x14ac:dyDescent="0.2">
      <c r="O59638" s="223"/>
    </row>
    <row r="59639" spans="15:15" x14ac:dyDescent="0.2">
      <c r="O59639" s="223"/>
    </row>
    <row r="59640" spans="15:15" x14ac:dyDescent="0.2">
      <c r="O59640" s="223"/>
    </row>
    <row r="59641" spans="15:15" x14ac:dyDescent="0.2">
      <c r="O59641" s="223"/>
    </row>
    <row r="59642" spans="15:15" x14ac:dyDescent="0.2">
      <c r="O59642" s="223"/>
    </row>
    <row r="59643" spans="15:15" x14ac:dyDescent="0.2">
      <c r="O59643" s="223"/>
    </row>
    <row r="59644" spans="15:15" x14ac:dyDescent="0.2">
      <c r="O59644" s="223"/>
    </row>
    <row r="59645" spans="15:15" x14ac:dyDescent="0.2">
      <c r="O59645" s="223"/>
    </row>
    <row r="59646" spans="15:15" x14ac:dyDescent="0.2">
      <c r="O59646" s="223"/>
    </row>
    <row r="59647" spans="15:15" x14ac:dyDescent="0.2">
      <c r="O59647" s="223"/>
    </row>
    <row r="59648" spans="15:15" x14ac:dyDescent="0.2">
      <c r="O59648" s="223"/>
    </row>
    <row r="59649" spans="15:15" x14ac:dyDescent="0.2">
      <c r="O59649" s="223"/>
    </row>
    <row r="59650" spans="15:15" x14ac:dyDescent="0.2">
      <c r="O59650" s="223"/>
    </row>
    <row r="59651" spans="15:15" x14ac:dyDescent="0.2">
      <c r="O59651" s="223"/>
    </row>
    <row r="59652" spans="15:15" x14ac:dyDescent="0.2">
      <c r="O59652" s="223"/>
    </row>
    <row r="59653" spans="15:15" x14ac:dyDescent="0.2">
      <c r="O59653" s="223"/>
    </row>
    <row r="59654" spans="15:15" x14ac:dyDescent="0.2">
      <c r="O59654" s="223"/>
    </row>
    <row r="59655" spans="15:15" x14ac:dyDescent="0.2">
      <c r="O59655" s="223"/>
    </row>
    <row r="59656" spans="15:15" x14ac:dyDescent="0.2">
      <c r="O59656" s="223"/>
    </row>
    <row r="59657" spans="15:15" x14ac:dyDescent="0.2">
      <c r="O59657" s="223"/>
    </row>
    <row r="59658" spans="15:15" x14ac:dyDescent="0.2">
      <c r="O59658" s="223"/>
    </row>
    <row r="59659" spans="15:15" x14ac:dyDescent="0.2">
      <c r="O59659" s="223"/>
    </row>
    <row r="59660" spans="15:15" x14ac:dyDescent="0.2">
      <c r="O59660" s="223"/>
    </row>
    <row r="59661" spans="15:15" x14ac:dyDescent="0.2">
      <c r="O59661" s="223"/>
    </row>
    <row r="59662" spans="15:15" x14ac:dyDescent="0.2">
      <c r="O59662" s="223"/>
    </row>
    <row r="59663" spans="15:15" x14ac:dyDescent="0.2">
      <c r="O59663" s="223"/>
    </row>
    <row r="59664" spans="15:15" x14ac:dyDescent="0.2">
      <c r="O59664" s="223"/>
    </row>
    <row r="59665" spans="15:15" x14ac:dyDescent="0.2">
      <c r="O59665" s="223"/>
    </row>
    <row r="59666" spans="15:15" x14ac:dyDescent="0.2">
      <c r="O59666" s="223"/>
    </row>
    <row r="59667" spans="15:15" x14ac:dyDescent="0.2">
      <c r="O59667" s="223"/>
    </row>
    <row r="59668" spans="15:15" x14ac:dyDescent="0.2">
      <c r="O59668" s="223"/>
    </row>
    <row r="59669" spans="15:15" x14ac:dyDescent="0.2">
      <c r="O59669" s="223"/>
    </row>
    <row r="59670" spans="15:15" x14ac:dyDescent="0.2">
      <c r="O59670" s="223"/>
    </row>
    <row r="59671" spans="15:15" x14ac:dyDescent="0.2">
      <c r="O59671" s="223"/>
    </row>
    <row r="59672" spans="15:15" x14ac:dyDescent="0.2">
      <c r="O59672" s="223"/>
    </row>
    <row r="59673" spans="15:15" x14ac:dyDescent="0.2">
      <c r="O59673" s="223"/>
    </row>
    <row r="59674" spans="15:15" x14ac:dyDescent="0.2">
      <c r="O59674" s="223"/>
    </row>
    <row r="59675" spans="15:15" x14ac:dyDescent="0.2">
      <c r="O59675" s="223"/>
    </row>
    <row r="59676" spans="15:15" x14ac:dyDescent="0.2">
      <c r="O59676" s="223"/>
    </row>
    <row r="59677" spans="15:15" x14ac:dyDescent="0.2">
      <c r="O59677" s="223"/>
    </row>
    <row r="59678" spans="15:15" x14ac:dyDescent="0.2">
      <c r="O59678" s="223"/>
    </row>
    <row r="59679" spans="15:15" x14ac:dyDescent="0.2">
      <c r="O59679" s="223"/>
    </row>
    <row r="59680" spans="15:15" x14ac:dyDescent="0.2">
      <c r="O59680" s="223"/>
    </row>
    <row r="59681" spans="15:15" x14ac:dyDescent="0.2">
      <c r="O59681" s="223"/>
    </row>
    <row r="59682" spans="15:15" x14ac:dyDescent="0.2">
      <c r="O59682" s="223"/>
    </row>
    <row r="59683" spans="15:15" x14ac:dyDescent="0.2">
      <c r="O59683" s="223"/>
    </row>
    <row r="59684" spans="15:15" x14ac:dyDescent="0.2">
      <c r="O59684" s="223"/>
    </row>
    <row r="59685" spans="15:15" x14ac:dyDescent="0.2">
      <c r="O59685" s="223"/>
    </row>
    <row r="59686" spans="15:15" x14ac:dyDescent="0.2">
      <c r="O59686" s="223"/>
    </row>
    <row r="59687" spans="15:15" x14ac:dyDescent="0.2">
      <c r="O59687" s="223"/>
    </row>
    <row r="59688" spans="15:15" x14ac:dyDescent="0.2">
      <c r="O59688" s="223"/>
    </row>
    <row r="59689" spans="15:15" x14ac:dyDescent="0.2">
      <c r="O59689" s="223"/>
    </row>
    <row r="59690" spans="15:15" x14ac:dyDescent="0.2">
      <c r="O59690" s="223"/>
    </row>
    <row r="59691" spans="15:15" x14ac:dyDescent="0.2">
      <c r="O59691" s="223"/>
    </row>
    <row r="59692" spans="15:15" x14ac:dyDescent="0.2">
      <c r="O59692" s="223"/>
    </row>
    <row r="59693" spans="15:15" x14ac:dyDescent="0.2">
      <c r="O59693" s="223"/>
    </row>
    <row r="59694" spans="15:15" x14ac:dyDescent="0.2">
      <c r="O59694" s="223"/>
    </row>
    <row r="59695" spans="15:15" x14ac:dyDescent="0.2">
      <c r="O59695" s="223"/>
    </row>
    <row r="59696" spans="15:15" x14ac:dyDescent="0.2">
      <c r="O59696" s="223"/>
    </row>
    <row r="59697" spans="15:15" x14ac:dyDescent="0.2">
      <c r="O59697" s="223"/>
    </row>
    <row r="59698" spans="15:15" x14ac:dyDescent="0.2">
      <c r="O59698" s="223"/>
    </row>
    <row r="59699" spans="15:15" x14ac:dyDescent="0.2">
      <c r="O59699" s="223"/>
    </row>
    <row r="59700" spans="15:15" x14ac:dyDescent="0.2">
      <c r="O59700" s="223"/>
    </row>
    <row r="59701" spans="15:15" x14ac:dyDescent="0.2">
      <c r="O59701" s="223"/>
    </row>
    <row r="59702" spans="15:15" x14ac:dyDescent="0.2">
      <c r="O59702" s="223"/>
    </row>
    <row r="59703" spans="15:15" x14ac:dyDescent="0.2">
      <c r="O59703" s="223"/>
    </row>
    <row r="59704" spans="15:15" x14ac:dyDescent="0.2">
      <c r="O59704" s="223"/>
    </row>
    <row r="59705" spans="15:15" x14ac:dyDescent="0.2">
      <c r="O59705" s="223"/>
    </row>
    <row r="59706" spans="15:15" x14ac:dyDescent="0.2">
      <c r="O59706" s="223"/>
    </row>
    <row r="59707" spans="15:15" x14ac:dyDescent="0.2">
      <c r="O59707" s="223"/>
    </row>
    <row r="59708" spans="15:15" x14ac:dyDescent="0.2">
      <c r="O59708" s="223"/>
    </row>
    <row r="59709" spans="15:15" x14ac:dyDescent="0.2">
      <c r="O59709" s="223"/>
    </row>
    <row r="59710" spans="15:15" x14ac:dyDescent="0.2">
      <c r="O59710" s="223"/>
    </row>
    <row r="59711" spans="15:15" x14ac:dyDescent="0.2">
      <c r="O59711" s="223"/>
    </row>
    <row r="59712" spans="15:15" x14ac:dyDescent="0.2">
      <c r="O59712" s="223"/>
    </row>
    <row r="59713" spans="15:15" x14ac:dyDescent="0.2">
      <c r="O59713" s="223"/>
    </row>
    <row r="59714" spans="15:15" x14ac:dyDescent="0.2">
      <c r="O59714" s="223"/>
    </row>
    <row r="59715" spans="15:15" x14ac:dyDescent="0.2">
      <c r="O59715" s="223"/>
    </row>
    <row r="59716" spans="15:15" x14ac:dyDescent="0.2">
      <c r="O59716" s="223"/>
    </row>
    <row r="59717" spans="15:15" x14ac:dyDescent="0.2">
      <c r="O59717" s="223"/>
    </row>
    <row r="59718" spans="15:15" x14ac:dyDescent="0.2">
      <c r="O59718" s="223"/>
    </row>
    <row r="59719" spans="15:15" x14ac:dyDescent="0.2">
      <c r="O59719" s="223"/>
    </row>
    <row r="59720" spans="15:15" x14ac:dyDescent="0.2">
      <c r="O59720" s="223"/>
    </row>
    <row r="59721" spans="15:15" x14ac:dyDescent="0.2">
      <c r="O59721" s="223"/>
    </row>
    <row r="59722" spans="15:15" x14ac:dyDescent="0.2">
      <c r="O59722" s="223"/>
    </row>
    <row r="59723" spans="15:15" x14ac:dyDescent="0.2">
      <c r="O59723" s="223"/>
    </row>
    <row r="59724" spans="15:15" x14ac:dyDescent="0.2">
      <c r="O59724" s="223"/>
    </row>
    <row r="59725" spans="15:15" x14ac:dyDescent="0.2">
      <c r="O59725" s="223"/>
    </row>
    <row r="59726" spans="15:15" x14ac:dyDescent="0.2">
      <c r="O59726" s="223"/>
    </row>
    <row r="59727" spans="15:15" x14ac:dyDescent="0.2">
      <c r="O59727" s="223"/>
    </row>
    <row r="59728" spans="15:15" x14ac:dyDescent="0.2">
      <c r="O59728" s="223"/>
    </row>
    <row r="59729" spans="15:15" x14ac:dyDescent="0.2">
      <c r="O59729" s="223"/>
    </row>
    <row r="59730" spans="15:15" x14ac:dyDescent="0.2">
      <c r="O59730" s="223"/>
    </row>
    <row r="59731" spans="15:15" x14ac:dyDescent="0.2">
      <c r="O59731" s="223"/>
    </row>
    <row r="59732" spans="15:15" x14ac:dyDescent="0.2">
      <c r="O59732" s="223"/>
    </row>
    <row r="59733" spans="15:15" x14ac:dyDescent="0.2">
      <c r="O59733" s="223"/>
    </row>
    <row r="59734" spans="15:15" x14ac:dyDescent="0.2">
      <c r="O59734" s="223"/>
    </row>
    <row r="59735" spans="15:15" x14ac:dyDescent="0.2">
      <c r="O59735" s="223"/>
    </row>
    <row r="59736" spans="15:15" x14ac:dyDescent="0.2">
      <c r="O59736" s="223"/>
    </row>
    <row r="59737" spans="15:15" x14ac:dyDescent="0.2">
      <c r="O59737" s="223"/>
    </row>
    <row r="59738" spans="15:15" x14ac:dyDescent="0.2">
      <c r="O59738" s="223"/>
    </row>
    <row r="59739" spans="15:15" x14ac:dyDescent="0.2">
      <c r="O59739" s="223"/>
    </row>
    <row r="59740" spans="15:15" x14ac:dyDescent="0.2">
      <c r="O59740" s="223"/>
    </row>
    <row r="59741" spans="15:15" x14ac:dyDescent="0.2">
      <c r="O59741" s="223"/>
    </row>
    <row r="59742" spans="15:15" x14ac:dyDescent="0.2">
      <c r="O59742" s="223"/>
    </row>
    <row r="59743" spans="15:15" x14ac:dyDescent="0.2">
      <c r="O59743" s="223"/>
    </row>
    <row r="59744" spans="15:15" x14ac:dyDescent="0.2">
      <c r="O59744" s="223"/>
    </row>
    <row r="59745" spans="15:15" x14ac:dyDescent="0.2">
      <c r="O59745" s="223"/>
    </row>
    <row r="59746" spans="15:15" x14ac:dyDescent="0.2">
      <c r="O59746" s="223"/>
    </row>
    <row r="59747" spans="15:15" x14ac:dyDescent="0.2">
      <c r="O59747" s="223"/>
    </row>
    <row r="59748" spans="15:15" x14ac:dyDescent="0.2">
      <c r="O59748" s="223"/>
    </row>
    <row r="59749" spans="15:15" x14ac:dyDescent="0.2">
      <c r="O59749" s="223"/>
    </row>
    <row r="59750" spans="15:15" x14ac:dyDescent="0.2">
      <c r="O59750" s="223"/>
    </row>
    <row r="59751" spans="15:15" x14ac:dyDescent="0.2">
      <c r="O59751" s="223"/>
    </row>
    <row r="59752" spans="15:15" x14ac:dyDescent="0.2">
      <c r="O59752" s="223"/>
    </row>
    <row r="59753" spans="15:15" x14ac:dyDescent="0.2">
      <c r="O59753" s="223"/>
    </row>
    <row r="59754" spans="15:15" x14ac:dyDescent="0.2">
      <c r="O59754" s="223"/>
    </row>
    <row r="59755" spans="15:15" x14ac:dyDescent="0.2">
      <c r="O59755" s="223"/>
    </row>
    <row r="59756" spans="15:15" x14ac:dyDescent="0.2">
      <c r="O59756" s="223"/>
    </row>
    <row r="59757" spans="15:15" x14ac:dyDescent="0.2">
      <c r="O59757" s="223"/>
    </row>
    <row r="59758" spans="15:15" x14ac:dyDescent="0.2">
      <c r="O59758" s="223"/>
    </row>
    <row r="59759" spans="15:15" x14ac:dyDescent="0.2">
      <c r="O59759" s="223"/>
    </row>
    <row r="59760" spans="15:15" x14ac:dyDescent="0.2">
      <c r="O59760" s="223"/>
    </row>
    <row r="59761" spans="15:15" x14ac:dyDescent="0.2">
      <c r="O59761" s="223"/>
    </row>
    <row r="59762" spans="15:15" x14ac:dyDescent="0.2">
      <c r="O59762" s="223"/>
    </row>
    <row r="59763" spans="15:15" x14ac:dyDescent="0.2">
      <c r="O59763" s="223"/>
    </row>
    <row r="59764" spans="15:15" x14ac:dyDescent="0.2">
      <c r="O59764" s="223"/>
    </row>
    <row r="59765" spans="15:15" x14ac:dyDescent="0.2">
      <c r="O59765" s="223"/>
    </row>
    <row r="59766" spans="15:15" x14ac:dyDescent="0.2">
      <c r="O59766" s="223"/>
    </row>
    <row r="59767" spans="15:15" x14ac:dyDescent="0.2">
      <c r="O59767" s="223"/>
    </row>
    <row r="59768" spans="15:15" x14ac:dyDescent="0.2">
      <c r="O59768" s="223"/>
    </row>
    <row r="59769" spans="15:15" x14ac:dyDescent="0.2">
      <c r="O59769" s="223"/>
    </row>
    <row r="59770" spans="15:15" x14ac:dyDescent="0.2">
      <c r="O59770" s="223"/>
    </row>
    <row r="59771" spans="15:15" x14ac:dyDescent="0.2">
      <c r="O59771" s="223"/>
    </row>
    <row r="59772" spans="15:15" x14ac:dyDescent="0.2">
      <c r="O59772" s="223"/>
    </row>
    <row r="59773" spans="15:15" x14ac:dyDescent="0.2">
      <c r="O59773" s="223"/>
    </row>
    <row r="59774" spans="15:15" x14ac:dyDescent="0.2">
      <c r="O59774" s="223"/>
    </row>
    <row r="59775" spans="15:15" x14ac:dyDescent="0.2">
      <c r="O59775" s="223"/>
    </row>
    <row r="59776" spans="15:15" x14ac:dyDescent="0.2">
      <c r="O59776" s="223"/>
    </row>
    <row r="59777" spans="15:15" x14ac:dyDescent="0.2">
      <c r="O59777" s="223"/>
    </row>
    <row r="59778" spans="15:15" x14ac:dyDescent="0.2">
      <c r="O59778" s="223"/>
    </row>
    <row r="59779" spans="15:15" x14ac:dyDescent="0.2">
      <c r="O59779" s="223"/>
    </row>
    <row r="59780" spans="15:15" x14ac:dyDescent="0.2">
      <c r="O59780" s="223"/>
    </row>
    <row r="59781" spans="15:15" x14ac:dyDescent="0.2">
      <c r="O59781" s="223"/>
    </row>
    <row r="59782" spans="15:15" x14ac:dyDescent="0.2">
      <c r="O59782" s="223"/>
    </row>
    <row r="59783" spans="15:15" x14ac:dyDescent="0.2">
      <c r="O59783" s="223"/>
    </row>
    <row r="59784" spans="15:15" x14ac:dyDescent="0.2">
      <c r="O59784" s="223"/>
    </row>
    <row r="59785" spans="15:15" x14ac:dyDescent="0.2">
      <c r="O59785" s="223"/>
    </row>
    <row r="59786" spans="15:15" x14ac:dyDescent="0.2">
      <c r="O59786" s="223"/>
    </row>
    <row r="59787" spans="15:15" x14ac:dyDescent="0.2">
      <c r="O59787" s="223"/>
    </row>
    <row r="59788" spans="15:15" x14ac:dyDescent="0.2">
      <c r="O59788" s="223"/>
    </row>
    <row r="59789" spans="15:15" x14ac:dyDescent="0.2">
      <c r="O59789" s="223"/>
    </row>
    <row r="59790" spans="15:15" x14ac:dyDescent="0.2">
      <c r="O59790" s="223"/>
    </row>
    <row r="59791" spans="15:15" x14ac:dyDescent="0.2">
      <c r="O59791" s="223"/>
    </row>
    <row r="59792" spans="15:15" x14ac:dyDescent="0.2">
      <c r="O59792" s="223"/>
    </row>
    <row r="59793" spans="15:15" x14ac:dyDescent="0.2">
      <c r="O59793" s="223"/>
    </row>
    <row r="59794" spans="15:15" x14ac:dyDescent="0.2">
      <c r="O59794" s="223"/>
    </row>
    <row r="59795" spans="15:15" x14ac:dyDescent="0.2">
      <c r="O59795" s="223"/>
    </row>
    <row r="59796" spans="15:15" x14ac:dyDescent="0.2">
      <c r="O59796" s="223"/>
    </row>
    <row r="59797" spans="15:15" x14ac:dyDescent="0.2">
      <c r="O59797" s="223"/>
    </row>
    <row r="59798" spans="15:15" x14ac:dyDescent="0.2">
      <c r="O59798" s="223"/>
    </row>
    <row r="59799" spans="15:15" x14ac:dyDescent="0.2">
      <c r="O59799" s="223"/>
    </row>
    <row r="59800" spans="15:15" x14ac:dyDescent="0.2">
      <c r="O59800" s="223"/>
    </row>
    <row r="59801" spans="15:15" x14ac:dyDescent="0.2">
      <c r="O59801" s="223"/>
    </row>
    <row r="59802" spans="15:15" x14ac:dyDescent="0.2">
      <c r="O59802" s="223"/>
    </row>
    <row r="59803" spans="15:15" x14ac:dyDescent="0.2">
      <c r="O59803" s="223"/>
    </row>
    <row r="59804" spans="15:15" x14ac:dyDescent="0.2">
      <c r="O59804" s="223"/>
    </row>
    <row r="59805" spans="15:15" x14ac:dyDescent="0.2">
      <c r="O59805" s="223"/>
    </row>
    <row r="59806" spans="15:15" x14ac:dyDescent="0.2">
      <c r="O59806" s="223"/>
    </row>
    <row r="59807" spans="15:15" x14ac:dyDescent="0.2">
      <c r="O59807" s="223"/>
    </row>
    <row r="59808" spans="15:15" x14ac:dyDescent="0.2">
      <c r="O59808" s="223"/>
    </row>
    <row r="59809" spans="15:15" x14ac:dyDescent="0.2">
      <c r="O59809" s="223"/>
    </row>
    <row r="59810" spans="15:15" x14ac:dyDescent="0.2">
      <c r="O59810" s="223"/>
    </row>
    <row r="59811" spans="15:15" x14ac:dyDescent="0.2">
      <c r="O59811" s="223"/>
    </row>
    <row r="59812" spans="15:15" x14ac:dyDescent="0.2">
      <c r="O59812" s="223"/>
    </row>
    <row r="59813" spans="15:15" x14ac:dyDescent="0.2">
      <c r="O59813" s="223"/>
    </row>
    <row r="59814" spans="15:15" x14ac:dyDescent="0.2">
      <c r="O59814" s="223"/>
    </row>
    <row r="59815" spans="15:15" x14ac:dyDescent="0.2">
      <c r="O59815" s="223"/>
    </row>
    <row r="59816" spans="15:15" x14ac:dyDescent="0.2">
      <c r="O59816" s="223"/>
    </row>
    <row r="59817" spans="15:15" x14ac:dyDescent="0.2">
      <c r="O59817" s="223"/>
    </row>
    <row r="59818" spans="15:15" x14ac:dyDescent="0.2">
      <c r="O59818" s="223"/>
    </row>
    <row r="59819" spans="15:15" x14ac:dyDescent="0.2">
      <c r="O59819" s="223"/>
    </row>
    <row r="59820" spans="15:15" x14ac:dyDescent="0.2">
      <c r="O59820" s="223"/>
    </row>
    <row r="59821" spans="15:15" x14ac:dyDescent="0.2">
      <c r="O59821" s="223"/>
    </row>
    <row r="59822" spans="15:15" x14ac:dyDescent="0.2">
      <c r="O59822" s="223"/>
    </row>
    <row r="59823" spans="15:15" x14ac:dyDescent="0.2">
      <c r="O59823" s="223"/>
    </row>
    <row r="59824" spans="15:15" x14ac:dyDescent="0.2">
      <c r="O59824" s="223"/>
    </row>
    <row r="59825" spans="15:15" x14ac:dyDescent="0.2">
      <c r="O59825" s="223"/>
    </row>
    <row r="59826" spans="15:15" x14ac:dyDescent="0.2">
      <c r="O59826" s="223"/>
    </row>
    <row r="59827" spans="15:15" x14ac:dyDescent="0.2">
      <c r="O59827" s="223"/>
    </row>
    <row r="59828" spans="15:15" x14ac:dyDescent="0.2">
      <c r="O59828" s="223"/>
    </row>
    <row r="59829" spans="15:15" x14ac:dyDescent="0.2">
      <c r="O59829" s="223"/>
    </row>
    <row r="59830" spans="15:15" x14ac:dyDescent="0.2">
      <c r="O59830" s="223"/>
    </row>
    <row r="59831" spans="15:15" x14ac:dyDescent="0.2">
      <c r="O59831" s="223"/>
    </row>
    <row r="59832" spans="15:15" x14ac:dyDescent="0.2">
      <c r="O59832" s="223"/>
    </row>
    <row r="59833" spans="15:15" x14ac:dyDescent="0.2">
      <c r="O59833" s="223"/>
    </row>
    <row r="59834" spans="15:15" x14ac:dyDescent="0.2">
      <c r="O59834" s="223"/>
    </row>
    <row r="59835" spans="15:15" x14ac:dyDescent="0.2">
      <c r="O59835" s="223"/>
    </row>
    <row r="59836" spans="15:15" x14ac:dyDescent="0.2">
      <c r="O59836" s="223"/>
    </row>
    <row r="59837" spans="15:15" x14ac:dyDescent="0.2">
      <c r="O59837" s="223"/>
    </row>
    <row r="59838" spans="15:15" x14ac:dyDescent="0.2">
      <c r="O59838" s="223"/>
    </row>
    <row r="59839" spans="15:15" x14ac:dyDescent="0.2">
      <c r="O59839" s="223"/>
    </row>
    <row r="59840" spans="15:15" x14ac:dyDescent="0.2">
      <c r="O59840" s="223"/>
    </row>
    <row r="59841" spans="15:15" x14ac:dyDescent="0.2">
      <c r="O59841" s="223"/>
    </row>
    <row r="59842" spans="15:15" x14ac:dyDescent="0.2">
      <c r="O59842" s="223"/>
    </row>
    <row r="59843" spans="15:15" x14ac:dyDescent="0.2">
      <c r="O59843" s="223"/>
    </row>
    <row r="59844" spans="15:15" x14ac:dyDescent="0.2">
      <c r="O59844" s="223"/>
    </row>
    <row r="59845" spans="15:15" x14ac:dyDescent="0.2">
      <c r="O59845" s="223"/>
    </row>
    <row r="59846" spans="15:15" x14ac:dyDescent="0.2">
      <c r="O59846" s="223"/>
    </row>
    <row r="59847" spans="15:15" x14ac:dyDescent="0.2">
      <c r="O59847" s="223"/>
    </row>
    <row r="59848" spans="15:15" x14ac:dyDescent="0.2">
      <c r="O59848" s="223"/>
    </row>
    <row r="59849" spans="15:15" x14ac:dyDescent="0.2">
      <c r="O59849" s="223"/>
    </row>
    <row r="59850" spans="15:15" x14ac:dyDescent="0.2">
      <c r="O59850" s="223"/>
    </row>
    <row r="59851" spans="15:15" x14ac:dyDescent="0.2">
      <c r="O59851" s="223"/>
    </row>
    <row r="59852" spans="15:15" x14ac:dyDescent="0.2">
      <c r="O59852" s="223"/>
    </row>
    <row r="59853" spans="15:15" x14ac:dyDescent="0.2">
      <c r="O59853" s="223"/>
    </row>
    <row r="59854" spans="15:15" x14ac:dyDescent="0.2">
      <c r="O59854" s="223"/>
    </row>
    <row r="59855" spans="15:15" x14ac:dyDescent="0.2">
      <c r="O59855" s="223"/>
    </row>
    <row r="59856" spans="15:15" x14ac:dyDescent="0.2">
      <c r="O59856" s="223"/>
    </row>
    <row r="59857" spans="15:15" x14ac:dyDescent="0.2">
      <c r="O59857" s="223"/>
    </row>
    <row r="59858" spans="15:15" x14ac:dyDescent="0.2">
      <c r="O59858" s="223"/>
    </row>
    <row r="59859" spans="15:15" x14ac:dyDescent="0.2">
      <c r="O59859" s="223"/>
    </row>
    <row r="59860" spans="15:15" x14ac:dyDescent="0.2">
      <c r="O59860" s="223"/>
    </row>
    <row r="59861" spans="15:15" x14ac:dyDescent="0.2">
      <c r="O59861" s="223"/>
    </row>
    <row r="59862" spans="15:15" x14ac:dyDescent="0.2">
      <c r="O59862" s="223"/>
    </row>
    <row r="59863" spans="15:15" x14ac:dyDescent="0.2">
      <c r="O59863" s="223"/>
    </row>
    <row r="59864" spans="15:15" x14ac:dyDescent="0.2">
      <c r="O59864" s="223"/>
    </row>
    <row r="59865" spans="15:15" x14ac:dyDescent="0.2">
      <c r="O59865" s="223"/>
    </row>
    <row r="59866" spans="15:15" x14ac:dyDescent="0.2">
      <c r="O59866" s="223"/>
    </row>
    <row r="59867" spans="15:15" x14ac:dyDescent="0.2">
      <c r="O59867" s="223"/>
    </row>
    <row r="59868" spans="15:15" x14ac:dyDescent="0.2">
      <c r="O59868" s="223"/>
    </row>
    <row r="59869" spans="15:15" x14ac:dyDescent="0.2">
      <c r="O59869" s="223"/>
    </row>
    <row r="59870" spans="15:15" x14ac:dyDescent="0.2">
      <c r="O59870" s="223"/>
    </row>
    <row r="59871" spans="15:15" x14ac:dyDescent="0.2">
      <c r="O59871" s="223"/>
    </row>
    <row r="59872" spans="15:15" x14ac:dyDescent="0.2">
      <c r="O59872" s="223"/>
    </row>
    <row r="59873" spans="15:15" x14ac:dyDescent="0.2">
      <c r="O59873" s="223"/>
    </row>
    <row r="59874" spans="15:15" x14ac:dyDescent="0.2">
      <c r="O59874" s="223"/>
    </row>
    <row r="59875" spans="15:15" x14ac:dyDescent="0.2">
      <c r="O59875" s="223"/>
    </row>
    <row r="59876" spans="15:15" x14ac:dyDescent="0.2">
      <c r="O59876" s="223"/>
    </row>
    <row r="59877" spans="15:15" x14ac:dyDescent="0.2">
      <c r="O59877" s="223"/>
    </row>
    <row r="59878" spans="15:15" x14ac:dyDescent="0.2">
      <c r="O59878" s="223"/>
    </row>
    <row r="59879" spans="15:15" x14ac:dyDescent="0.2">
      <c r="O59879" s="223"/>
    </row>
    <row r="59880" spans="15:15" x14ac:dyDescent="0.2">
      <c r="O59880" s="223"/>
    </row>
    <row r="59881" spans="15:15" x14ac:dyDescent="0.2">
      <c r="O59881" s="223"/>
    </row>
    <row r="59882" spans="15:15" x14ac:dyDescent="0.2">
      <c r="O59882" s="223"/>
    </row>
    <row r="59883" spans="15:15" x14ac:dyDescent="0.2">
      <c r="O59883" s="223"/>
    </row>
    <row r="59884" spans="15:15" x14ac:dyDescent="0.2">
      <c r="O59884" s="223"/>
    </row>
    <row r="59885" spans="15:15" x14ac:dyDescent="0.2">
      <c r="O59885" s="223"/>
    </row>
    <row r="59886" spans="15:15" x14ac:dyDescent="0.2">
      <c r="O59886" s="223"/>
    </row>
    <row r="59887" spans="15:15" x14ac:dyDescent="0.2">
      <c r="O59887" s="223"/>
    </row>
    <row r="59888" spans="15:15" x14ac:dyDescent="0.2">
      <c r="O59888" s="223"/>
    </row>
    <row r="59889" spans="15:15" x14ac:dyDescent="0.2">
      <c r="O59889" s="223"/>
    </row>
    <row r="59890" spans="15:15" x14ac:dyDescent="0.2">
      <c r="O59890" s="223"/>
    </row>
    <row r="59891" spans="15:15" x14ac:dyDescent="0.2">
      <c r="O59891" s="223"/>
    </row>
    <row r="59892" spans="15:15" x14ac:dyDescent="0.2">
      <c r="O59892" s="223"/>
    </row>
    <row r="59893" spans="15:15" x14ac:dyDescent="0.2">
      <c r="O59893" s="223"/>
    </row>
    <row r="59894" spans="15:15" x14ac:dyDescent="0.2">
      <c r="O59894" s="223"/>
    </row>
    <row r="59895" spans="15:15" x14ac:dyDescent="0.2">
      <c r="O59895" s="223"/>
    </row>
    <row r="59896" spans="15:15" x14ac:dyDescent="0.2">
      <c r="O59896" s="223"/>
    </row>
    <row r="59897" spans="15:15" x14ac:dyDescent="0.2">
      <c r="O59897" s="223"/>
    </row>
    <row r="59898" spans="15:15" x14ac:dyDescent="0.2">
      <c r="O59898" s="223"/>
    </row>
    <row r="59899" spans="15:15" x14ac:dyDescent="0.2">
      <c r="O59899" s="223"/>
    </row>
    <row r="59900" spans="15:15" x14ac:dyDescent="0.2">
      <c r="O59900" s="223"/>
    </row>
    <row r="59901" spans="15:15" x14ac:dyDescent="0.2">
      <c r="O59901" s="223"/>
    </row>
    <row r="59902" spans="15:15" x14ac:dyDescent="0.2">
      <c r="O59902" s="223"/>
    </row>
    <row r="59903" spans="15:15" x14ac:dyDescent="0.2">
      <c r="O59903" s="223"/>
    </row>
    <row r="59904" spans="15:15" x14ac:dyDescent="0.2">
      <c r="O59904" s="223"/>
    </row>
    <row r="59905" spans="15:15" x14ac:dyDescent="0.2">
      <c r="O59905" s="223"/>
    </row>
    <row r="59906" spans="15:15" x14ac:dyDescent="0.2">
      <c r="O59906" s="223"/>
    </row>
    <row r="59907" spans="15:15" x14ac:dyDescent="0.2">
      <c r="O59907" s="223"/>
    </row>
    <row r="59908" spans="15:15" x14ac:dyDescent="0.2">
      <c r="O59908" s="223"/>
    </row>
    <row r="59909" spans="15:15" x14ac:dyDescent="0.2">
      <c r="O59909" s="223"/>
    </row>
    <row r="59910" spans="15:15" x14ac:dyDescent="0.2">
      <c r="O59910" s="223"/>
    </row>
    <row r="59911" spans="15:15" x14ac:dyDescent="0.2">
      <c r="O59911" s="223"/>
    </row>
    <row r="59912" spans="15:15" x14ac:dyDescent="0.2">
      <c r="O59912" s="223"/>
    </row>
    <row r="59913" spans="15:15" x14ac:dyDescent="0.2">
      <c r="O59913" s="223"/>
    </row>
    <row r="59914" spans="15:15" x14ac:dyDescent="0.2">
      <c r="O59914" s="223"/>
    </row>
    <row r="59915" spans="15:15" x14ac:dyDescent="0.2">
      <c r="O59915" s="223"/>
    </row>
    <row r="59916" spans="15:15" x14ac:dyDescent="0.2">
      <c r="O59916" s="223"/>
    </row>
    <row r="59917" spans="15:15" x14ac:dyDescent="0.2">
      <c r="O59917" s="223"/>
    </row>
    <row r="59918" spans="15:15" x14ac:dyDescent="0.2">
      <c r="O59918" s="223"/>
    </row>
    <row r="59919" spans="15:15" x14ac:dyDescent="0.2">
      <c r="O59919" s="223"/>
    </row>
    <row r="59920" spans="15:15" x14ac:dyDescent="0.2">
      <c r="O59920" s="223"/>
    </row>
    <row r="59921" spans="15:15" x14ac:dyDescent="0.2">
      <c r="O59921" s="223"/>
    </row>
    <row r="59922" spans="15:15" x14ac:dyDescent="0.2">
      <c r="O59922" s="223"/>
    </row>
    <row r="59923" spans="15:15" x14ac:dyDescent="0.2">
      <c r="O59923" s="223"/>
    </row>
    <row r="59924" spans="15:15" x14ac:dyDescent="0.2">
      <c r="O59924" s="223"/>
    </row>
    <row r="59925" spans="15:15" x14ac:dyDescent="0.2">
      <c r="O59925" s="223"/>
    </row>
    <row r="59926" spans="15:15" x14ac:dyDescent="0.2">
      <c r="O59926" s="223"/>
    </row>
    <row r="59927" spans="15:15" x14ac:dyDescent="0.2">
      <c r="O59927" s="223"/>
    </row>
    <row r="59928" spans="15:15" x14ac:dyDescent="0.2">
      <c r="O59928" s="223"/>
    </row>
    <row r="59929" spans="15:15" x14ac:dyDescent="0.2">
      <c r="O59929" s="223"/>
    </row>
    <row r="59930" spans="15:15" x14ac:dyDescent="0.2">
      <c r="O59930" s="223"/>
    </row>
    <row r="59931" spans="15:15" x14ac:dyDescent="0.2">
      <c r="O59931" s="223"/>
    </row>
    <row r="59932" spans="15:15" x14ac:dyDescent="0.2">
      <c r="O59932" s="223"/>
    </row>
    <row r="59933" spans="15:15" x14ac:dyDescent="0.2">
      <c r="O59933" s="223"/>
    </row>
    <row r="59934" spans="15:15" x14ac:dyDescent="0.2">
      <c r="O59934" s="223"/>
    </row>
    <row r="59935" spans="15:15" x14ac:dyDescent="0.2">
      <c r="O59935" s="223"/>
    </row>
    <row r="59936" spans="15:15" x14ac:dyDescent="0.2">
      <c r="O59936" s="223"/>
    </row>
    <row r="59937" spans="15:15" x14ac:dyDescent="0.2">
      <c r="O59937" s="223"/>
    </row>
    <row r="59938" spans="15:15" x14ac:dyDescent="0.2">
      <c r="O59938" s="223"/>
    </row>
    <row r="59939" spans="15:15" x14ac:dyDescent="0.2">
      <c r="O59939" s="223"/>
    </row>
    <row r="59940" spans="15:15" x14ac:dyDescent="0.2">
      <c r="O59940" s="223"/>
    </row>
    <row r="59941" spans="15:15" x14ac:dyDescent="0.2">
      <c r="O59941" s="223"/>
    </row>
    <row r="59942" spans="15:15" x14ac:dyDescent="0.2">
      <c r="O59942" s="223"/>
    </row>
    <row r="59943" spans="15:15" x14ac:dyDescent="0.2">
      <c r="O59943" s="223"/>
    </row>
    <row r="59944" spans="15:15" x14ac:dyDescent="0.2">
      <c r="O59944" s="223"/>
    </row>
    <row r="59945" spans="15:15" x14ac:dyDescent="0.2">
      <c r="O59945" s="223"/>
    </row>
    <row r="59946" spans="15:15" x14ac:dyDescent="0.2">
      <c r="O59946" s="223"/>
    </row>
    <row r="59947" spans="15:15" x14ac:dyDescent="0.2">
      <c r="O59947" s="223"/>
    </row>
    <row r="59948" spans="15:15" x14ac:dyDescent="0.2">
      <c r="O59948" s="223"/>
    </row>
    <row r="59949" spans="15:15" x14ac:dyDescent="0.2">
      <c r="O59949" s="223"/>
    </row>
    <row r="59950" spans="15:15" x14ac:dyDescent="0.2">
      <c r="O59950" s="223"/>
    </row>
    <row r="59951" spans="15:15" x14ac:dyDescent="0.2">
      <c r="O59951" s="223"/>
    </row>
    <row r="59952" spans="15:15" x14ac:dyDescent="0.2">
      <c r="O59952" s="223"/>
    </row>
    <row r="59953" spans="15:15" x14ac:dyDescent="0.2">
      <c r="O59953" s="223"/>
    </row>
    <row r="59954" spans="15:15" x14ac:dyDescent="0.2">
      <c r="O59954" s="223"/>
    </row>
    <row r="59955" spans="15:15" x14ac:dyDescent="0.2">
      <c r="O59955" s="223"/>
    </row>
    <row r="59956" spans="15:15" x14ac:dyDescent="0.2">
      <c r="O59956" s="223"/>
    </row>
    <row r="59957" spans="15:15" x14ac:dyDescent="0.2">
      <c r="O59957" s="223"/>
    </row>
    <row r="59958" spans="15:15" x14ac:dyDescent="0.2">
      <c r="O59958" s="223"/>
    </row>
    <row r="59959" spans="15:15" x14ac:dyDescent="0.2">
      <c r="O59959" s="223"/>
    </row>
    <row r="59960" spans="15:15" x14ac:dyDescent="0.2">
      <c r="O59960" s="223"/>
    </row>
    <row r="59961" spans="15:15" x14ac:dyDescent="0.2">
      <c r="O59961" s="223"/>
    </row>
    <row r="59962" spans="15:15" x14ac:dyDescent="0.2">
      <c r="O59962" s="223"/>
    </row>
    <row r="59963" spans="15:15" x14ac:dyDescent="0.2">
      <c r="O59963" s="223"/>
    </row>
    <row r="59964" spans="15:15" x14ac:dyDescent="0.2">
      <c r="O59964" s="223"/>
    </row>
    <row r="59965" spans="15:15" x14ac:dyDescent="0.2">
      <c r="O59965" s="223"/>
    </row>
    <row r="59966" spans="15:15" x14ac:dyDescent="0.2">
      <c r="O59966" s="223"/>
    </row>
    <row r="59967" spans="15:15" x14ac:dyDescent="0.2">
      <c r="O59967" s="223"/>
    </row>
    <row r="59968" spans="15:15" x14ac:dyDescent="0.2">
      <c r="O59968" s="223"/>
    </row>
    <row r="59969" spans="15:15" x14ac:dyDescent="0.2">
      <c r="O59969" s="223"/>
    </row>
    <row r="59970" spans="15:15" x14ac:dyDescent="0.2">
      <c r="O59970" s="223"/>
    </row>
    <row r="59971" spans="15:15" x14ac:dyDescent="0.2">
      <c r="O59971" s="223"/>
    </row>
    <row r="59972" spans="15:15" x14ac:dyDescent="0.2">
      <c r="O59972" s="223"/>
    </row>
    <row r="59973" spans="15:15" x14ac:dyDescent="0.2">
      <c r="O59973" s="223"/>
    </row>
    <row r="59974" spans="15:15" x14ac:dyDescent="0.2">
      <c r="O59974" s="223"/>
    </row>
    <row r="59975" spans="15:15" x14ac:dyDescent="0.2">
      <c r="O59975" s="223"/>
    </row>
    <row r="59976" spans="15:15" x14ac:dyDescent="0.2">
      <c r="O59976" s="223"/>
    </row>
    <row r="59977" spans="15:15" x14ac:dyDescent="0.2">
      <c r="O59977" s="223"/>
    </row>
    <row r="59978" spans="15:15" x14ac:dyDescent="0.2">
      <c r="O59978" s="223"/>
    </row>
    <row r="59979" spans="15:15" x14ac:dyDescent="0.2">
      <c r="O59979" s="223"/>
    </row>
    <row r="59980" spans="15:15" x14ac:dyDescent="0.2">
      <c r="O59980" s="223"/>
    </row>
    <row r="59981" spans="15:15" x14ac:dyDescent="0.2">
      <c r="O59981" s="223"/>
    </row>
    <row r="59982" spans="15:15" x14ac:dyDescent="0.2">
      <c r="O59982" s="223"/>
    </row>
    <row r="59983" spans="15:15" x14ac:dyDescent="0.2">
      <c r="O59983" s="223"/>
    </row>
    <row r="59984" spans="15:15" x14ac:dyDescent="0.2">
      <c r="O59984" s="223"/>
    </row>
    <row r="59985" spans="15:15" x14ac:dyDescent="0.2">
      <c r="O59985" s="223"/>
    </row>
    <row r="59986" spans="15:15" x14ac:dyDescent="0.2">
      <c r="O59986" s="223"/>
    </row>
    <row r="59987" spans="15:15" x14ac:dyDescent="0.2">
      <c r="O59987" s="223"/>
    </row>
    <row r="59988" spans="15:15" x14ac:dyDescent="0.2">
      <c r="O59988" s="223"/>
    </row>
    <row r="59989" spans="15:15" x14ac:dyDescent="0.2">
      <c r="O59989" s="223"/>
    </row>
    <row r="59990" spans="15:15" x14ac:dyDescent="0.2">
      <c r="O59990" s="223"/>
    </row>
    <row r="59991" spans="15:15" x14ac:dyDescent="0.2">
      <c r="O59991" s="223"/>
    </row>
    <row r="59992" spans="15:15" x14ac:dyDescent="0.2">
      <c r="O59992" s="223"/>
    </row>
    <row r="59993" spans="15:15" x14ac:dyDescent="0.2">
      <c r="O59993" s="223"/>
    </row>
    <row r="59994" spans="15:15" x14ac:dyDescent="0.2">
      <c r="O59994" s="223"/>
    </row>
    <row r="59995" spans="15:15" x14ac:dyDescent="0.2">
      <c r="O59995" s="223"/>
    </row>
    <row r="59996" spans="15:15" x14ac:dyDescent="0.2">
      <c r="O59996" s="223"/>
    </row>
    <row r="59997" spans="15:15" x14ac:dyDescent="0.2">
      <c r="O59997" s="223"/>
    </row>
    <row r="59998" spans="15:15" x14ac:dyDescent="0.2">
      <c r="O59998" s="223"/>
    </row>
    <row r="59999" spans="15:15" x14ac:dyDescent="0.2">
      <c r="O59999" s="223"/>
    </row>
    <row r="60000" spans="15:15" x14ac:dyDescent="0.2">
      <c r="O60000" s="223"/>
    </row>
    <row r="60001" spans="15:15" x14ac:dyDescent="0.2">
      <c r="O60001" s="223"/>
    </row>
    <row r="60002" spans="15:15" x14ac:dyDescent="0.2">
      <c r="O60002" s="223"/>
    </row>
    <row r="60003" spans="15:15" x14ac:dyDescent="0.2">
      <c r="O60003" s="223"/>
    </row>
    <row r="60004" spans="15:15" x14ac:dyDescent="0.2">
      <c r="O60004" s="223"/>
    </row>
    <row r="60005" spans="15:15" x14ac:dyDescent="0.2">
      <c r="O60005" s="223"/>
    </row>
    <row r="60006" spans="15:15" x14ac:dyDescent="0.2">
      <c r="O60006" s="223"/>
    </row>
    <row r="60007" spans="15:15" x14ac:dyDescent="0.2">
      <c r="O60007" s="223"/>
    </row>
    <row r="60008" spans="15:15" x14ac:dyDescent="0.2">
      <c r="O60008" s="223"/>
    </row>
    <row r="60009" spans="15:15" x14ac:dyDescent="0.2">
      <c r="O60009" s="223"/>
    </row>
    <row r="60010" spans="15:15" x14ac:dyDescent="0.2">
      <c r="O60010" s="223"/>
    </row>
    <row r="60011" spans="15:15" x14ac:dyDescent="0.2">
      <c r="O60011" s="223"/>
    </row>
    <row r="60012" spans="15:15" x14ac:dyDescent="0.2">
      <c r="O60012" s="223"/>
    </row>
    <row r="60013" spans="15:15" x14ac:dyDescent="0.2">
      <c r="O60013" s="223"/>
    </row>
    <row r="60014" spans="15:15" x14ac:dyDescent="0.2">
      <c r="O60014" s="223"/>
    </row>
    <row r="60015" spans="15:15" x14ac:dyDescent="0.2">
      <c r="O60015" s="223"/>
    </row>
    <row r="60016" spans="15:15" x14ac:dyDescent="0.2">
      <c r="O60016" s="223"/>
    </row>
    <row r="60017" spans="15:15" x14ac:dyDescent="0.2">
      <c r="O60017" s="223"/>
    </row>
    <row r="60018" spans="15:15" x14ac:dyDescent="0.2">
      <c r="O60018" s="223"/>
    </row>
    <row r="60019" spans="15:15" x14ac:dyDescent="0.2">
      <c r="O60019" s="223"/>
    </row>
    <row r="60020" spans="15:15" x14ac:dyDescent="0.2">
      <c r="O60020" s="223"/>
    </row>
    <row r="60021" spans="15:15" x14ac:dyDescent="0.2">
      <c r="O60021" s="223"/>
    </row>
    <row r="60022" spans="15:15" x14ac:dyDescent="0.2">
      <c r="O60022" s="223"/>
    </row>
    <row r="60023" spans="15:15" x14ac:dyDescent="0.2">
      <c r="O60023" s="223"/>
    </row>
    <row r="60024" spans="15:15" x14ac:dyDescent="0.2">
      <c r="O60024" s="223"/>
    </row>
    <row r="60025" spans="15:15" x14ac:dyDescent="0.2">
      <c r="O60025" s="223"/>
    </row>
    <row r="60026" spans="15:15" x14ac:dyDescent="0.2">
      <c r="O60026" s="223"/>
    </row>
    <row r="60027" spans="15:15" x14ac:dyDescent="0.2">
      <c r="O60027" s="223"/>
    </row>
    <row r="60028" spans="15:15" x14ac:dyDescent="0.2">
      <c r="O60028" s="223"/>
    </row>
    <row r="60029" spans="15:15" x14ac:dyDescent="0.2">
      <c r="O60029" s="223"/>
    </row>
    <row r="60030" spans="15:15" x14ac:dyDescent="0.2">
      <c r="O60030" s="223"/>
    </row>
    <row r="60031" spans="15:15" x14ac:dyDescent="0.2">
      <c r="O60031" s="223"/>
    </row>
    <row r="60032" spans="15:15" x14ac:dyDescent="0.2">
      <c r="O60032" s="223"/>
    </row>
    <row r="60033" spans="15:15" x14ac:dyDescent="0.2">
      <c r="O60033" s="223"/>
    </row>
    <row r="60034" spans="15:15" x14ac:dyDescent="0.2">
      <c r="O60034" s="223"/>
    </row>
    <row r="60035" spans="15:15" x14ac:dyDescent="0.2">
      <c r="O60035" s="223"/>
    </row>
    <row r="60036" spans="15:15" x14ac:dyDescent="0.2">
      <c r="O60036" s="223"/>
    </row>
    <row r="60037" spans="15:15" x14ac:dyDescent="0.2">
      <c r="O60037" s="223"/>
    </row>
    <row r="60038" spans="15:15" x14ac:dyDescent="0.2">
      <c r="O60038" s="223"/>
    </row>
    <row r="60039" spans="15:15" x14ac:dyDescent="0.2">
      <c r="O60039" s="223"/>
    </row>
    <row r="60040" spans="15:15" x14ac:dyDescent="0.2">
      <c r="O60040" s="223"/>
    </row>
    <row r="60041" spans="15:15" x14ac:dyDescent="0.2">
      <c r="O60041" s="223"/>
    </row>
    <row r="60042" spans="15:15" x14ac:dyDescent="0.2">
      <c r="O60042" s="223"/>
    </row>
    <row r="60043" spans="15:15" x14ac:dyDescent="0.2">
      <c r="O60043" s="223"/>
    </row>
    <row r="60044" spans="15:15" x14ac:dyDescent="0.2">
      <c r="O60044" s="223"/>
    </row>
    <row r="60045" spans="15:15" x14ac:dyDescent="0.2">
      <c r="O60045" s="223"/>
    </row>
    <row r="60046" spans="15:15" x14ac:dyDescent="0.2">
      <c r="O60046" s="223"/>
    </row>
    <row r="60047" spans="15:15" x14ac:dyDescent="0.2">
      <c r="O60047" s="223"/>
    </row>
    <row r="60048" spans="15:15" x14ac:dyDescent="0.2">
      <c r="O60048" s="223"/>
    </row>
    <row r="60049" spans="15:15" x14ac:dyDescent="0.2">
      <c r="O60049" s="223"/>
    </row>
    <row r="60050" spans="15:15" x14ac:dyDescent="0.2">
      <c r="O60050" s="223"/>
    </row>
    <row r="60051" spans="15:15" x14ac:dyDescent="0.2">
      <c r="O60051" s="223"/>
    </row>
    <row r="60052" spans="15:15" x14ac:dyDescent="0.2">
      <c r="O60052" s="223"/>
    </row>
    <row r="60053" spans="15:15" x14ac:dyDescent="0.2">
      <c r="O60053" s="223"/>
    </row>
    <row r="60054" spans="15:15" x14ac:dyDescent="0.2">
      <c r="O60054" s="223"/>
    </row>
    <row r="60055" spans="15:15" x14ac:dyDescent="0.2">
      <c r="O60055" s="223"/>
    </row>
    <row r="60056" spans="15:15" x14ac:dyDescent="0.2">
      <c r="O60056" s="223"/>
    </row>
    <row r="60057" spans="15:15" x14ac:dyDescent="0.2">
      <c r="O60057" s="223"/>
    </row>
    <row r="60058" spans="15:15" x14ac:dyDescent="0.2">
      <c r="O60058" s="223"/>
    </row>
    <row r="60059" spans="15:15" x14ac:dyDescent="0.2">
      <c r="O60059" s="223"/>
    </row>
    <row r="60060" spans="15:15" x14ac:dyDescent="0.2">
      <c r="O60060" s="223"/>
    </row>
    <row r="60061" spans="15:15" x14ac:dyDescent="0.2">
      <c r="O60061" s="223"/>
    </row>
    <row r="60062" spans="15:15" x14ac:dyDescent="0.2">
      <c r="O60062" s="223"/>
    </row>
    <row r="60063" spans="15:15" x14ac:dyDescent="0.2">
      <c r="O60063" s="223"/>
    </row>
    <row r="60064" spans="15:15" x14ac:dyDescent="0.2">
      <c r="O60064" s="223"/>
    </row>
    <row r="60065" spans="15:15" x14ac:dyDescent="0.2">
      <c r="O60065" s="223"/>
    </row>
    <row r="60066" spans="15:15" x14ac:dyDescent="0.2">
      <c r="O60066" s="223"/>
    </row>
    <row r="60067" spans="15:15" x14ac:dyDescent="0.2">
      <c r="O60067" s="223"/>
    </row>
    <row r="60068" spans="15:15" x14ac:dyDescent="0.2">
      <c r="O60068" s="223"/>
    </row>
    <row r="60069" spans="15:15" x14ac:dyDescent="0.2">
      <c r="O60069" s="223"/>
    </row>
    <row r="60070" spans="15:15" x14ac:dyDescent="0.2">
      <c r="O60070" s="223"/>
    </row>
    <row r="60071" spans="15:15" x14ac:dyDescent="0.2">
      <c r="O60071" s="223"/>
    </row>
    <row r="60072" spans="15:15" x14ac:dyDescent="0.2">
      <c r="O60072" s="223"/>
    </row>
    <row r="60073" spans="15:15" x14ac:dyDescent="0.2">
      <c r="O60073" s="223"/>
    </row>
    <row r="60074" spans="15:15" x14ac:dyDescent="0.2">
      <c r="O60074" s="223"/>
    </row>
    <row r="60075" spans="15:15" x14ac:dyDescent="0.2">
      <c r="O60075" s="223"/>
    </row>
    <row r="60076" spans="15:15" x14ac:dyDescent="0.2">
      <c r="O60076" s="223"/>
    </row>
    <row r="60077" spans="15:15" x14ac:dyDescent="0.2">
      <c r="O60077" s="223"/>
    </row>
    <row r="60078" spans="15:15" x14ac:dyDescent="0.2">
      <c r="O60078" s="223"/>
    </row>
    <row r="60079" spans="15:15" x14ac:dyDescent="0.2">
      <c r="O60079" s="223"/>
    </row>
    <row r="60080" spans="15:15" x14ac:dyDescent="0.2">
      <c r="O60080" s="223"/>
    </row>
    <row r="60081" spans="15:15" x14ac:dyDescent="0.2">
      <c r="O60081" s="223"/>
    </row>
    <row r="60082" spans="15:15" x14ac:dyDescent="0.2">
      <c r="O60082" s="223"/>
    </row>
    <row r="60083" spans="15:15" x14ac:dyDescent="0.2">
      <c r="O60083" s="223"/>
    </row>
    <row r="60084" spans="15:15" x14ac:dyDescent="0.2">
      <c r="O60084" s="223"/>
    </row>
    <row r="60085" spans="15:15" x14ac:dyDescent="0.2">
      <c r="O60085" s="223"/>
    </row>
    <row r="60086" spans="15:15" x14ac:dyDescent="0.2">
      <c r="O60086" s="223"/>
    </row>
    <row r="60087" spans="15:15" x14ac:dyDescent="0.2">
      <c r="O60087" s="223"/>
    </row>
    <row r="60088" spans="15:15" x14ac:dyDescent="0.2">
      <c r="O60088" s="223"/>
    </row>
    <row r="60089" spans="15:15" x14ac:dyDescent="0.2">
      <c r="O60089" s="223"/>
    </row>
    <row r="60090" spans="15:15" x14ac:dyDescent="0.2">
      <c r="O60090" s="223"/>
    </row>
    <row r="60091" spans="15:15" x14ac:dyDescent="0.2">
      <c r="O60091" s="223"/>
    </row>
    <row r="60092" spans="15:15" x14ac:dyDescent="0.2">
      <c r="O60092" s="223"/>
    </row>
    <row r="60093" spans="15:15" x14ac:dyDescent="0.2">
      <c r="O60093" s="223"/>
    </row>
    <row r="60094" spans="15:15" x14ac:dyDescent="0.2">
      <c r="O60094" s="223"/>
    </row>
    <row r="60095" spans="15:15" x14ac:dyDescent="0.2">
      <c r="O60095" s="223"/>
    </row>
    <row r="60096" spans="15:15" x14ac:dyDescent="0.2">
      <c r="O60096" s="223"/>
    </row>
    <row r="60097" spans="15:15" x14ac:dyDescent="0.2">
      <c r="O60097" s="223"/>
    </row>
    <row r="60098" spans="15:15" x14ac:dyDescent="0.2">
      <c r="O60098" s="223"/>
    </row>
    <row r="60099" spans="15:15" x14ac:dyDescent="0.2">
      <c r="O60099" s="223"/>
    </row>
    <row r="60100" spans="15:15" x14ac:dyDescent="0.2">
      <c r="O60100" s="223"/>
    </row>
    <row r="60101" spans="15:15" x14ac:dyDescent="0.2">
      <c r="O60101" s="223"/>
    </row>
    <row r="60102" spans="15:15" x14ac:dyDescent="0.2">
      <c r="O60102" s="223"/>
    </row>
    <row r="60103" spans="15:15" x14ac:dyDescent="0.2">
      <c r="O60103" s="223"/>
    </row>
    <row r="60104" spans="15:15" x14ac:dyDescent="0.2">
      <c r="O60104" s="223"/>
    </row>
    <row r="60105" spans="15:15" x14ac:dyDescent="0.2">
      <c r="O60105" s="223"/>
    </row>
    <row r="60106" spans="15:15" x14ac:dyDescent="0.2">
      <c r="O60106" s="223"/>
    </row>
    <row r="60107" spans="15:15" x14ac:dyDescent="0.2">
      <c r="O60107" s="223"/>
    </row>
    <row r="60108" spans="15:15" x14ac:dyDescent="0.2">
      <c r="O60108" s="223"/>
    </row>
    <row r="60109" spans="15:15" x14ac:dyDescent="0.2">
      <c r="O60109" s="223"/>
    </row>
    <row r="60110" spans="15:15" x14ac:dyDescent="0.2">
      <c r="O60110" s="223"/>
    </row>
    <row r="60111" spans="15:15" x14ac:dyDescent="0.2">
      <c r="O60111" s="223"/>
    </row>
    <row r="60112" spans="15:15" x14ac:dyDescent="0.2">
      <c r="O60112" s="223"/>
    </row>
    <row r="60113" spans="15:15" x14ac:dyDescent="0.2">
      <c r="O60113" s="223"/>
    </row>
    <row r="60114" spans="15:15" x14ac:dyDescent="0.2">
      <c r="O60114" s="223"/>
    </row>
    <row r="60115" spans="15:15" x14ac:dyDescent="0.2">
      <c r="O60115" s="223"/>
    </row>
    <row r="60116" spans="15:15" x14ac:dyDescent="0.2">
      <c r="O60116" s="223"/>
    </row>
    <row r="60117" spans="15:15" x14ac:dyDescent="0.2">
      <c r="O60117" s="223"/>
    </row>
    <row r="60118" spans="15:15" x14ac:dyDescent="0.2">
      <c r="O60118" s="223"/>
    </row>
    <row r="60119" spans="15:15" x14ac:dyDescent="0.2">
      <c r="O60119" s="223"/>
    </row>
    <row r="60120" spans="15:15" x14ac:dyDescent="0.2">
      <c r="O60120" s="223"/>
    </row>
    <row r="60121" spans="15:15" x14ac:dyDescent="0.2">
      <c r="O60121" s="223"/>
    </row>
    <row r="60122" spans="15:15" x14ac:dyDescent="0.2">
      <c r="O60122" s="223"/>
    </row>
    <row r="60123" spans="15:15" x14ac:dyDescent="0.2">
      <c r="O60123" s="223"/>
    </row>
    <row r="60124" spans="15:15" x14ac:dyDescent="0.2">
      <c r="O60124" s="223"/>
    </row>
    <row r="60125" spans="15:15" x14ac:dyDescent="0.2">
      <c r="O60125" s="223"/>
    </row>
    <row r="60126" spans="15:15" x14ac:dyDescent="0.2">
      <c r="O60126" s="223"/>
    </row>
    <row r="60127" spans="15:15" x14ac:dyDescent="0.2">
      <c r="O60127" s="223"/>
    </row>
    <row r="60128" spans="15:15" x14ac:dyDescent="0.2">
      <c r="O60128" s="223"/>
    </row>
    <row r="60129" spans="15:15" x14ac:dyDescent="0.2">
      <c r="O60129" s="223"/>
    </row>
    <row r="60130" spans="15:15" x14ac:dyDescent="0.2">
      <c r="O60130" s="223"/>
    </row>
    <row r="60131" spans="15:15" x14ac:dyDescent="0.2">
      <c r="O60131" s="223"/>
    </row>
    <row r="60132" spans="15:15" x14ac:dyDescent="0.2">
      <c r="O60132" s="223"/>
    </row>
    <row r="60133" spans="15:15" x14ac:dyDescent="0.2">
      <c r="O60133" s="223"/>
    </row>
    <row r="60134" spans="15:15" x14ac:dyDescent="0.2">
      <c r="O60134" s="223"/>
    </row>
    <row r="60135" spans="15:15" x14ac:dyDescent="0.2">
      <c r="O60135" s="223"/>
    </row>
    <row r="60136" spans="15:15" x14ac:dyDescent="0.2">
      <c r="O60136" s="223"/>
    </row>
    <row r="60137" spans="15:15" x14ac:dyDescent="0.2">
      <c r="O60137" s="223"/>
    </row>
    <row r="60138" spans="15:15" x14ac:dyDescent="0.2">
      <c r="O60138" s="223"/>
    </row>
    <row r="60139" spans="15:15" x14ac:dyDescent="0.2">
      <c r="O60139" s="223"/>
    </row>
    <row r="60140" spans="15:15" x14ac:dyDescent="0.2">
      <c r="O60140" s="223"/>
    </row>
    <row r="60141" spans="15:15" x14ac:dyDescent="0.2">
      <c r="O60141" s="223"/>
    </row>
    <row r="60142" spans="15:15" x14ac:dyDescent="0.2">
      <c r="O60142" s="223"/>
    </row>
    <row r="60143" spans="15:15" x14ac:dyDescent="0.2">
      <c r="O60143" s="223"/>
    </row>
    <row r="60144" spans="15:15" x14ac:dyDescent="0.2">
      <c r="O60144" s="223"/>
    </row>
    <row r="60145" spans="15:15" x14ac:dyDescent="0.2">
      <c r="O60145" s="223"/>
    </row>
    <row r="60146" spans="15:15" x14ac:dyDescent="0.2">
      <c r="O60146" s="223"/>
    </row>
    <row r="60147" spans="15:15" x14ac:dyDescent="0.2">
      <c r="O60147" s="223"/>
    </row>
    <row r="60148" spans="15:15" x14ac:dyDescent="0.2">
      <c r="O60148" s="223"/>
    </row>
    <row r="60149" spans="15:15" x14ac:dyDescent="0.2">
      <c r="O60149" s="223"/>
    </row>
    <row r="60150" spans="15:15" x14ac:dyDescent="0.2">
      <c r="O60150" s="223"/>
    </row>
    <row r="60151" spans="15:15" x14ac:dyDescent="0.2">
      <c r="O60151" s="223"/>
    </row>
    <row r="60152" spans="15:15" x14ac:dyDescent="0.2">
      <c r="O60152" s="223"/>
    </row>
    <row r="60153" spans="15:15" x14ac:dyDescent="0.2">
      <c r="O60153" s="223"/>
    </row>
    <row r="60154" spans="15:15" x14ac:dyDescent="0.2">
      <c r="O60154" s="223"/>
    </row>
    <row r="60155" spans="15:15" x14ac:dyDescent="0.2">
      <c r="O60155" s="223"/>
    </row>
    <row r="60156" spans="15:15" x14ac:dyDescent="0.2">
      <c r="O60156" s="223"/>
    </row>
    <row r="60157" spans="15:15" x14ac:dyDescent="0.2">
      <c r="O60157" s="223"/>
    </row>
    <row r="60158" spans="15:15" x14ac:dyDescent="0.2">
      <c r="O60158" s="223"/>
    </row>
    <row r="60159" spans="15:15" x14ac:dyDescent="0.2">
      <c r="O60159" s="223"/>
    </row>
    <row r="60160" spans="15:15" x14ac:dyDescent="0.2">
      <c r="O60160" s="223"/>
    </row>
    <row r="60161" spans="15:15" x14ac:dyDescent="0.2">
      <c r="O60161" s="223"/>
    </row>
    <row r="60162" spans="15:15" x14ac:dyDescent="0.2">
      <c r="O60162" s="223"/>
    </row>
    <row r="60163" spans="15:15" x14ac:dyDescent="0.2">
      <c r="O60163" s="223"/>
    </row>
    <row r="60164" spans="15:15" x14ac:dyDescent="0.2">
      <c r="O60164" s="223"/>
    </row>
    <row r="60165" spans="15:15" x14ac:dyDescent="0.2">
      <c r="O60165" s="223"/>
    </row>
    <row r="60166" spans="15:15" x14ac:dyDescent="0.2">
      <c r="O60166" s="223"/>
    </row>
    <row r="60167" spans="15:15" x14ac:dyDescent="0.2">
      <c r="O60167" s="223"/>
    </row>
    <row r="60168" spans="15:15" x14ac:dyDescent="0.2">
      <c r="O60168" s="223"/>
    </row>
    <row r="60169" spans="15:15" x14ac:dyDescent="0.2">
      <c r="O60169" s="223"/>
    </row>
    <row r="60170" spans="15:15" x14ac:dyDescent="0.2">
      <c r="O60170" s="223"/>
    </row>
    <row r="60171" spans="15:15" x14ac:dyDescent="0.2">
      <c r="O60171" s="223"/>
    </row>
    <row r="60172" spans="15:15" x14ac:dyDescent="0.2">
      <c r="O60172" s="223"/>
    </row>
    <row r="60173" spans="15:15" x14ac:dyDescent="0.2">
      <c r="O60173" s="223"/>
    </row>
    <row r="60174" spans="15:15" x14ac:dyDescent="0.2">
      <c r="O60174" s="223"/>
    </row>
    <row r="60175" spans="15:15" x14ac:dyDescent="0.2">
      <c r="O60175" s="223"/>
    </row>
    <row r="60176" spans="15:15" x14ac:dyDescent="0.2">
      <c r="O60176" s="223"/>
    </row>
    <row r="60177" spans="15:15" x14ac:dyDescent="0.2">
      <c r="O60177" s="223"/>
    </row>
    <row r="60178" spans="15:15" x14ac:dyDescent="0.2">
      <c r="O60178" s="223"/>
    </row>
    <row r="60179" spans="15:15" x14ac:dyDescent="0.2">
      <c r="O60179" s="223"/>
    </row>
    <row r="60180" spans="15:15" x14ac:dyDescent="0.2">
      <c r="O60180" s="223"/>
    </row>
    <row r="60181" spans="15:15" x14ac:dyDescent="0.2">
      <c r="O60181" s="223"/>
    </row>
    <row r="60182" spans="15:15" x14ac:dyDescent="0.2">
      <c r="O60182" s="223"/>
    </row>
    <row r="60183" spans="15:15" x14ac:dyDescent="0.2">
      <c r="O60183" s="223"/>
    </row>
    <row r="60184" spans="15:15" x14ac:dyDescent="0.2">
      <c r="O60184" s="223"/>
    </row>
    <row r="60185" spans="15:15" x14ac:dyDescent="0.2">
      <c r="O60185" s="223"/>
    </row>
    <row r="60186" spans="15:15" x14ac:dyDescent="0.2">
      <c r="O60186" s="223"/>
    </row>
    <row r="60187" spans="15:15" x14ac:dyDescent="0.2">
      <c r="O60187" s="223"/>
    </row>
    <row r="60188" spans="15:15" x14ac:dyDescent="0.2">
      <c r="O60188" s="223"/>
    </row>
    <row r="60189" spans="15:15" x14ac:dyDescent="0.2">
      <c r="O60189" s="223"/>
    </row>
    <row r="60190" spans="15:15" x14ac:dyDescent="0.2">
      <c r="O60190" s="223"/>
    </row>
    <row r="60191" spans="15:15" x14ac:dyDescent="0.2">
      <c r="O60191" s="223"/>
    </row>
    <row r="60192" spans="15:15" x14ac:dyDescent="0.2">
      <c r="O60192" s="223"/>
    </row>
    <row r="60193" spans="15:15" x14ac:dyDescent="0.2">
      <c r="O60193" s="223"/>
    </row>
    <row r="60194" spans="15:15" x14ac:dyDescent="0.2">
      <c r="O60194" s="223"/>
    </row>
    <row r="60195" spans="15:15" x14ac:dyDescent="0.2">
      <c r="O60195" s="223"/>
    </row>
    <row r="60196" spans="15:15" x14ac:dyDescent="0.2">
      <c r="O60196" s="223"/>
    </row>
    <row r="60197" spans="15:15" x14ac:dyDescent="0.2">
      <c r="O60197" s="223"/>
    </row>
    <row r="60198" spans="15:15" x14ac:dyDescent="0.2">
      <c r="O60198" s="223"/>
    </row>
    <row r="60199" spans="15:15" x14ac:dyDescent="0.2">
      <c r="O60199" s="223"/>
    </row>
    <row r="60200" spans="15:15" x14ac:dyDescent="0.2">
      <c r="O60200" s="223"/>
    </row>
    <row r="60201" spans="15:15" x14ac:dyDescent="0.2">
      <c r="O60201" s="223"/>
    </row>
    <row r="60202" spans="15:15" x14ac:dyDescent="0.2">
      <c r="O60202" s="223"/>
    </row>
    <row r="60203" spans="15:15" x14ac:dyDescent="0.2">
      <c r="O60203" s="223"/>
    </row>
    <row r="60204" spans="15:15" x14ac:dyDescent="0.2">
      <c r="O60204" s="223"/>
    </row>
    <row r="60205" spans="15:15" x14ac:dyDescent="0.2">
      <c r="O60205" s="223"/>
    </row>
    <row r="60206" spans="15:15" x14ac:dyDescent="0.2">
      <c r="O60206" s="223"/>
    </row>
    <row r="60207" spans="15:15" x14ac:dyDescent="0.2">
      <c r="O60207" s="223"/>
    </row>
    <row r="60208" spans="15:15" x14ac:dyDescent="0.2">
      <c r="O60208" s="223"/>
    </row>
    <row r="60209" spans="15:15" x14ac:dyDescent="0.2">
      <c r="O60209" s="223"/>
    </row>
    <row r="60210" spans="15:15" x14ac:dyDescent="0.2">
      <c r="O60210" s="223"/>
    </row>
    <row r="60211" spans="15:15" x14ac:dyDescent="0.2">
      <c r="O60211" s="223"/>
    </row>
    <row r="60212" spans="15:15" x14ac:dyDescent="0.2">
      <c r="O60212" s="223"/>
    </row>
    <row r="60213" spans="15:15" x14ac:dyDescent="0.2">
      <c r="O60213" s="223"/>
    </row>
    <row r="60214" spans="15:15" x14ac:dyDescent="0.2">
      <c r="O60214" s="223"/>
    </row>
    <row r="60215" spans="15:15" x14ac:dyDescent="0.2">
      <c r="O60215" s="223"/>
    </row>
    <row r="60216" spans="15:15" x14ac:dyDescent="0.2">
      <c r="O60216" s="223"/>
    </row>
    <row r="60217" spans="15:15" x14ac:dyDescent="0.2">
      <c r="O60217" s="223"/>
    </row>
    <row r="60218" spans="15:15" x14ac:dyDescent="0.2">
      <c r="O60218" s="223"/>
    </row>
    <row r="60219" spans="15:15" x14ac:dyDescent="0.2">
      <c r="O60219" s="223"/>
    </row>
    <row r="60220" spans="15:15" x14ac:dyDescent="0.2">
      <c r="O60220" s="223"/>
    </row>
    <row r="60221" spans="15:15" x14ac:dyDescent="0.2">
      <c r="O60221" s="223"/>
    </row>
    <row r="60222" spans="15:15" x14ac:dyDescent="0.2">
      <c r="O60222" s="223"/>
    </row>
    <row r="60223" spans="15:15" x14ac:dyDescent="0.2">
      <c r="O60223" s="223"/>
    </row>
    <row r="60224" spans="15:15" x14ac:dyDescent="0.2">
      <c r="O60224" s="223"/>
    </row>
    <row r="60225" spans="15:15" x14ac:dyDescent="0.2">
      <c r="O60225" s="223"/>
    </row>
    <row r="60226" spans="15:15" x14ac:dyDescent="0.2">
      <c r="O60226" s="223"/>
    </row>
    <row r="60227" spans="15:15" x14ac:dyDescent="0.2">
      <c r="O60227" s="223"/>
    </row>
    <row r="60228" spans="15:15" x14ac:dyDescent="0.2">
      <c r="O60228" s="223"/>
    </row>
    <row r="60229" spans="15:15" x14ac:dyDescent="0.2">
      <c r="O60229" s="223"/>
    </row>
    <row r="60230" spans="15:15" x14ac:dyDescent="0.2">
      <c r="O60230" s="223"/>
    </row>
    <row r="60231" spans="15:15" x14ac:dyDescent="0.2">
      <c r="O60231" s="223"/>
    </row>
    <row r="60232" spans="15:15" x14ac:dyDescent="0.2">
      <c r="O60232" s="223"/>
    </row>
    <row r="60233" spans="15:15" x14ac:dyDescent="0.2">
      <c r="O60233" s="223"/>
    </row>
    <row r="60234" spans="15:15" x14ac:dyDescent="0.2">
      <c r="O60234" s="223"/>
    </row>
    <row r="60235" spans="15:15" x14ac:dyDescent="0.2">
      <c r="O60235" s="223"/>
    </row>
    <row r="60236" spans="15:15" x14ac:dyDescent="0.2">
      <c r="O60236" s="223"/>
    </row>
    <row r="60237" spans="15:15" x14ac:dyDescent="0.2">
      <c r="O60237" s="223"/>
    </row>
    <row r="60238" spans="15:15" x14ac:dyDescent="0.2">
      <c r="O60238" s="223"/>
    </row>
    <row r="60239" spans="15:15" x14ac:dyDescent="0.2">
      <c r="O60239" s="223"/>
    </row>
    <row r="60240" spans="15:15" x14ac:dyDescent="0.2">
      <c r="O60240" s="223"/>
    </row>
    <row r="60241" spans="15:15" x14ac:dyDescent="0.2">
      <c r="O60241" s="223"/>
    </row>
    <row r="60242" spans="15:15" x14ac:dyDescent="0.2">
      <c r="O60242" s="223"/>
    </row>
    <row r="60243" spans="15:15" x14ac:dyDescent="0.2">
      <c r="O60243" s="223"/>
    </row>
    <row r="60244" spans="15:15" x14ac:dyDescent="0.2">
      <c r="O60244" s="223"/>
    </row>
    <row r="60245" spans="15:15" x14ac:dyDescent="0.2">
      <c r="O60245" s="223"/>
    </row>
    <row r="60246" spans="15:15" x14ac:dyDescent="0.2">
      <c r="O60246" s="223"/>
    </row>
    <row r="60247" spans="15:15" x14ac:dyDescent="0.2">
      <c r="O60247" s="223"/>
    </row>
    <row r="60248" spans="15:15" x14ac:dyDescent="0.2">
      <c r="O60248" s="223"/>
    </row>
    <row r="60249" spans="15:15" x14ac:dyDescent="0.2">
      <c r="O60249" s="223"/>
    </row>
    <row r="60250" spans="15:15" x14ac:dyDescent="0.2">
      <c r="O60250" s="223"/>
    </row>
    <row r="60251" spans="15:15" x14ac:dyDescent="0.2">
      <c r="O60251" s="223"/>
    </row>
    <row r="60252" spans="15:15" x14ac:dyDescent="0.2">
      <c r="O60252" s="223"/>
    </row>
    <row r="60253" spans="15:15" x14ac:dyDescent="0.2">
      <c r="O60253" s="223"/>
    </row>
    <row r="60254" spans="15:15" x14ac:dyDescent="0.2">
      <c r="O60254" s="223"/>
    </row>
    <row r="60255" spans="15:15" x14ac:dyDescent="0.2">
      <c r="O60255" s="223"/>
    </row>
    <row r="60256" spans="15:15" x14ac:dyDescent="0.2">
      <c r="O60256" s="223"/>
    </row>
    <row r="60257" spans="15:15" x14ac:dyDescent="0.2">
      <c r="O60257" s="223"/>
    </row>
    <row r="60258" spans="15:15" x14ac:dyDescent="0.2">
      <c r="O60258" s="223"/>
    </row>
    <row r="60259" spans="15:15" x14ac:dyDescent="0.2">
      <c r="O60259" s="223"/>
    </row>
    <row r="60260" spans="15:15" x14ac:dyDescent="0.2">
      <c r="O60260" s="223"/>
    </row>
    <row r="60261" spans="15:15" x14ac:dyDescent="0.2">
      <c r="O60261" s="223"/>
    </row>
    <row r="60262" spans="15:15" x14ac:dyDescent="0.2">
      <c r="O60262" s="223"/>
    </row>
    <row r="60263" spans="15:15" x14ac:dyDescent="0.2">
      <c r="O60263" s="223"/>
    </row>
    <row r="60264" spans="15:15" x14ac:dyDescent="0.2">
      <c r="O60264" s="223"/>
    </row>
    <row r="60265" spans="15:15" x14ac:dyDescent="0.2">
      <c r="O60265" s="223"/>
    </row>
    <row r="60266" spans="15:15" x14ac:dyDescent="0.2">
      <c r="O60266" s="223"/>
    </row>
    <row r="60267" spans="15:15" x14ac:dyDescent="0.2">
      <c r="O60267" s="223"/>
    </row>
    <row r="60268" spans="15:15" x14ac:dyDescent="0.2">
      <c r="O60268" s="223"/>
    </row>
    <row r="60269" spans="15:15" x14ac:dyDescent="0.2">
      <c r="O60269" s="223"/>
    </row>
    <row r="60270" spans="15:15" x14ac:dyDescent="0.2">
      <c r="O60270" s="223"/>
    </row>
    <row r="60271" spans="15:15" x14ac:dyDescent="0.2">
      <c r="O60271" s="223"/>
    </row>
    <row r="60272" spans="15:15" x14ac:dyDescent="0.2">
      <c r="O60272" s="223"/>
    </row>
    <row r="60273" spans="15:15" x14ac:dyDescent="0.2">
      <c r="O60273" s="223"/>
    </row>
    <row r="60274" spans="15:15" x14ac:dyDescent="0.2">
      <c r="O60274" s="223"/>
    </row>
    <row r="60275" spans="15:15" x14ac:dyDescent="0.2">
      <c r="O60275" s="223"/>
    </row>
    <row r="60276" spans="15:15" x14ac:dyDescent="0.2">
      <c r="O60276" s="223"/>
    </row>
    <row r="60277" spans="15:15" x14ac:dyDescent="0.2">
      <c r="O60277" s="223"/>
    </row>
    <row r="60278" spans="15:15" x14ac:dyDescent="0.2">
      <c r="O60278" s="223"/>
    </row>
    <row r="60279" spans="15:15" x14ac:dyDescent="0.2">
      <c r="O60279" s="223"/>
    </row>
    <row r="60280" spans="15:15" x14ac:dyDescent="0.2">
      <c r="O60280" s="223"/>
    </row>
    <row r="60281" spans="15:15" x14ac:dyDescent="0.2">
      <c r="O60281" s="223"/>
    </row>
    <row r="60282" spans="15:15" x14ac:dyDescent="0.2">
      <c r="O60282" s="223"/>
    </row>
    <row r="60283" spans="15:15" x14ac:dyDescent="0.2">
      <c r="O60283" s="223"/>
    </row>
    <row r="60284" spans="15:15" x14ac:dyDescent="0.2">
      <c r="O60284" s="223"/>
    </row>
    <row r="60285" spans="15:15" x14ac:dyDescent="0.2">
      <c r="O60285" s="223"/>
    </row>
    <row r="60286" spans="15:15" x14ac:dyDescent="0.2">
      <c r="O60286" s="223"/>
    </row>
    <row r="60287" spans="15:15" x14ac:dyDescent="0.2">
      <c r="O60287" s="223"/>
    </row>
    <row r="60288" spans="15:15" x14ac:dyDescent="0.2">
      <c r="O60288" s="223"/>
    </row>
    <row r="60289" spans="15:15" x14ac:dyDescent="0.2">
      <c r="O60289" s="223"/>
    </row>
    <row r="60290" spans="15:15" x14ac:dyDescent="0.2">
      <c r="O60290" s="223"/>
    </row>
    <row r="60291" spans="15:15" x14ac:dyDescent="0.2">
      <c r="O60291" s="223"/>
    </row>
    <row r="60292" spans="15:15" x14ac:dyDescent="0.2">
      <c r="O60292" s="223"/>
    </row>
    <row r="60293" spans="15:15" x14ac:dyDescent="0.2">
      <c r="O60293" s="223"/>
    </row>
    <row r="60294" spans="15:15" x14ac:dyDescent="0.2">
      <c r="O60294" s="223"/>
    </row>
    <row r="60295" spans="15:15" x14ac:dyDescent="0.2">
      <c r="O60295" s="223"/>
    </row>
    <row r="60296" spans="15:15" x14ac:dyDescent="0.2">
      <c r="O60296" s="223"/>
    </row>
    <row r="60297" spans="15:15" x14ac:dyDescent="0.2">
      <c r="O60297" s="223"/>
    </row>
    <row r="60298" spans="15:15" x14ac:dyDescent="0.2">
      <c r="O60298" s="223"/>
    </row>
    <row r="60299" spans="15:15" x14ac:dyDescent="0.2">
      <c r="O60299" s="223"/>
    </row>
    <row r="60300" spans="15:15" x14ac:dyDescent="0.2">
      <c r="O60300" s="223"/>
    </row>
    <row r="60301" spans="15:15" x14ac:dyDescent="0.2">
      <c r="O60301" s="223"/>
    </row>
    <row r="60302" spans="15:15" x14ac:dyDescent="0.2">
      <c r="O60302" s="223"/>
    </row>
    <row r="60303" spans="15:15" x14ac:dyDescent="0.2">
      <c r="O60303" s="223"/>
    </row>
    <row r="60304" spans="15:15" x14ac:dyDescent="0.2">
      <c r="O60304" s="223"/>
    </row>
    <row r="60305" spans="15:15" x14ac:dyDescent="0.2">
      <c r="O60305" s="223"/>
    </row>
    <row r="60306" spans="15:15" x14ac:dyDescent="0.2">
      <c r="O60306" s="223"/>
    </row>
    <row r="60307" spans="15:15" x14ac:dyDescent="0.2">
      <c r="O60307" s="223"/>
    </row>
    <row r="60308" spans="15:15" x14ac:dyDescent="0.2">
      <c r="O60308" s="223"/>
    </row>
    <row r="60309" spans="15:15" x14ac:dyDescent="0.2">
      <c r="O60309" s="223"/>
    </row>
    <row r="60310" spans="15:15" x14ac:dyDescent="0.2">
      <c r="O60310" s="223"/>
    </row>
    <row r="60311" spans="15:15" x14ac:dyDescent="0.2">
      <c r="O60311" s="223"/>
    </row>
    <row r="60312" spans="15:15" x14ac:dyDescent="0.2">
      <c r="O60312" s="223"/>
    </row>
    <row r="60313" spans="15:15" x14ac:dyDescent="0.2">
      <c r="O60313" s="223"/>
    </row>
    <row r="60314" spans="15:15" x14ac:dyDescent="0.2">
      <c r="O60314" s="223"/>
    </row>
    <row r="60315" spans="15:15" x14ac:dyDescent="0.2">
      <c r="O60315" s="223"/>
    </row>
    <row r="60316" spans="15:15" x14ac:dyDescent="0.2">
      <c r="O60316" s="223"/>
    </row>
    <row r="60317" spans="15:15" x14ac:dyDescent="0.2">
      <c r="O60317" s="223"/>
    </row>
    <row r="60318" spans="15:15" x14ac:dyDescent="0.2">
      <c r="O60318" s="223"/>
    </row>
    <row r="60319" spans="15:15" x14ac:dyDescent="0.2">
      <c r="O60319" s="223"/>
    </row>
    <row r="60320" spans="15:15" x14ac:dyDescent="0.2">
      <c r="O60320" s="223"/>
    </row>
    <row r="60321" spans="15:15" x14ac:dyDescent="0.2">
      <c r="O60321" s="223"/>
    </row>
    <row r="60322" spans="15:15" x14ac:dyDescent="0.2">
      <c r="O60322" s="223"/>
    </row>
    <row r="60323" spans="15:15" x14ac:dyDescent="0.2">
      <c r="O60323" s="223"/>
    </row>
    <row r="60324" spans="15:15" x14ac:dyDescent="0.2">
      <c r="O60324" s="223"/>
    </row>
    <row r="60325" spans="15:15" x14ac:dyDescent="0.2">
      <c r="O60325" s="223"/>
    </row>
    <row r="60326" spans="15:15" x14ac:dyDescent="0.2">
      <c r="O60326" s="223"/>
    </row>
    <row r="60327" spans="15:15" x14ac:dyDescent="0.2">
      <c r="O60327" s="223"/>
    </row>
    <row r="60328" spans="15:15" x14ac:dyDescent="0.2">
      <c r="O60328" s="223"/>
    </row>
    <row r="60329" spans="15:15" x14ac:dyDescent="0.2">
      <c r="O60329" s="223"/>
    </row>
    <row r="60330" spans="15:15" x14ac:dyDescent="0.2">
      <c r="O60330" s="223"/>
    </row>
    <row r="60331" spans="15:15" x14ac:dyDescent="0.2">
      <c r="O60331" s="223"/>
    </row>
    <row r="60332" spans="15:15" x14ac:dyDescent="0.2">
      <c r="O60332" s="223"/>
    </row>
    <row r="60333" spans="15:15" x14ac:dyDescent="0.2">
      <c r="O60333" s="223"/>
    </row>
    <row r="60334" spans="15:15" x14ac:dyDescent="0.2">
      <c r="O60334" s="223"/>
    </row>
    <row r="60335" spans="15:15" x14ac:dyDescent="0.2">
      <c r="O60335" s="223"/>
    </row>
    <row r="60336" spans="15:15" x14ac:dyDescent="0.2">
      <c r="O60336" s="223"/>
    </row>
    <row r="60337" spans="15:15" x14ac:dyDescent="0.2">
      <c r="O60337" s="223"/>
    </row>
    <row r="60338" spans="15:15" x14ac:dyDescent="0.2">
      <c r="O60338" s="223"/>
    </row>
    <row r="60339" spans="15:15" x14ac:dyDescent="0.2">
      <c r="O60339" s="223"/>
    </row>
    <row r="60340" spans="15:15" x14ac:dyDescent="0.2">
      <c r="O60340" s="223"/>
    </row>
    <row r="60341" spans="15:15" x14ac:dyDescent="0.2">
      <c r="O60341" s="223"/>
    </row>
    <row r="60342" spans="15:15" x14ac:dyDescent="0.2">
      <c r="O60342" s="223"/>
    </row>
    <row r="60343" spans="15:15" x14ac:dyDescent="0.2">
      <c r="O60343" s="223"/>
    </row>
    <row r="60344" spans="15:15" x14ac:dyDescent="0.2">
      <c r="O60344" s="223"/>
    </row>
    <row r="60345" spans="15:15" x14ac:dyDescent="0.2">
      <c r="O60345" s="223"/>
    </row>
    <row r="60346" spans="15:15" x14ac:dyDescent="0.2">
      <c r="O60346" s="223"/>
    </row>
    <row r="60347" spans="15:15" x14ac:dyDescent="0.2">
      <c r="O60347" s="223"/>
    </row>
    <row r="60348" spans="15:15" x14ac:dyDescent="0.2">
      <c r="O60348" s="223"/>
    </row>
    <row r="60349" spans="15:15" x14ac:dyDescent="0.2">
      <c r="O60349" s="223"/>
    </row>
    <row r="60350" spans="15:15" x14ac:dyDescent="0.2">
      <c r="O60350" s="223"/>
    </row>
    <row r="60351" spans="15:15" x14ac:dyDescent="0.2">
      <c r="O60351" s="223"/>
    </row>
    <row r="60352" spans="15:15" x14ac:dyDescent="0.2">
      <c r="O60352" s="223"/>
    </row>
    <row r="60353" spans="15:15" x14ac:dyDescent="0.2">
      <c r="O60353" s="223"/>
    </row>
    <row r="60354" spans="15:15" x14ac:dyDescent="0.2">
      <c r="O60354" s="223"/>
    </row>
    <row r="60355" spans="15:15" x14ac:dyDescent="0.2">
      <c r="O60355" s="223"/>
    </row>
    <row r="60356" spans="15:15" x14ac:dyDescent="0.2">
      <c r="O60356" s="223"/>
    </row>
    <row r="60357" spans="15:15" x14ac:dyDescent="0.2">
      <c r="O60357" s="223"/>
    </row>
    <row r="60358" spans="15:15" x14ac:dyDescent="0.2">
      <c r="O60358" s="223"/>
    </row>
    <row r="60359" spans="15:15" x14ac:dyDescent="0.2">
      <c r="O60359" s="223"/>
    </row>
    <row r="60360" spans="15:15" x14ac:dyDescent="0.2">
      <c r="O60360" s="223"/>
    </row>
    <row r="60361" spans="15:15" x14ac:dyDescent="0.2">
      <c r="O60361" s="223"/>
    </row>
    <row r="60362" spans="15:15" x14ac:dyDescent="0.2">
      <c r="O60362" s="223"/>
    </row>
    <row r="60363" spans="15:15" x14ac:dyDescent="0.2">
      <c r="O60363" s="223"/>
    </row>
    <row r="60364" spans="15:15" x14ac:dyDescent="0.2">
      <c r="O60364" s="223"/>
    </row>
    <row r="60365" spans="15:15" x14ac:dyDescent="0.2">
      <c r="O60365" s="223"/>
    </row>
    <row r="60366" spans="15:15" x14ac:dyDescent="0.2">
      <c r="O60366" s="223"/>
    </row>
    <row r="60367" spans="15:15" x14ac:dyDescent="0.2">
      <c r="O60367" s="223"/>
    </row>
    <row r="60368" spans="15:15" x14ac:dyDescent="0.2">
      <c r="O60368" s="223"/>
    </row>
    <row r="60369" spans="15:15" x14ac:dyDescent="0.2">
      <c r="O60369" s="223"/>
    </row>
    <row r="60370" spans="15:15" x14ac:dyDescent="0.2">
      <c r="O60370" s="223"/>
    </row>
    <row r="60371" spans="15:15" x14ac:dyDescent="0.2">
      <c r="O60371" s="223"/>
    </row>
    <row r="60372" spans="15:15" x14ac:dyDescent="0.2">
      <c r="O60372" s="223"/>
    </row>
    <row r="60373" spans="15:15" x14ac:dyDescent="0.2">
      <c r="O60373" s="223"/>
    </row>
    <row r="60374" spans="15:15" x14ac:dyDescent="0.2">
      <c r="O60374" s="223"/>
    </row>
    <row r="60375" spans="15:15" x14ac:dyDescent="0.2">
      <c r="O60375" s="223"/>
    </row>
    <row r="60376" spans="15:15" x14ac:dyDescent="0.2">
      <c r="O60376" s="223"/>
    </row>
    <row r="60377" spans="15:15" x14ac:dyDescent="0.2">
      <c r="O60377" s="223"/>
    </row>
    <row r="60378" spans="15:15" x14ac:dyDescent="0.2">
      <c r="O60378" s="223"/>
    </row>
    <row r="60379" spans="15:15" x14ac:dyDescent="0.2">
      <c r="O60379" s="223"/>
    </row>
    <row r="60380" spans="15:15" x14ac:dyDescent="0.2">
      <c r="O60380" s="223"/>
    </row>
    <row r="60381" spans="15:15" x14ac:dyDescent="0.2">
      <c r="O60381" s="223"/>
    </row>
    <row r="60382" spans="15:15" x14ac:dyDescent="0.2">
      <c r="O60382" s="223"/>
    </row>
    <row r="60383" spans="15:15" x14ac:dyDescent="0.2">
      <c r="O60383" s="223"/>
    </row>
    <row r="60384" spans="15:15" x14ac:dyDescent="0.2">
      <c r="O60384" s="223"/>
    </row>
    <row r="60385" spans="15:15" x14ac:dyDescent="0.2">
      <c r="O60385" s="223"/>
    </row>
    <row r="60386" spans="15:15" x14ac:dyDescent="0.2">
      <c r="O60386" s="223"/>
    </row>
    <row r="60387" spans="15:15" x14ac:dyDescent="0.2">
      <c r="O60387" s="223"/>
    </row>
    <row r="60388" spans="15:15" x14ac:dyDescent="0.2">
      <c r="O60388" s="223"/>
    </row>
    <row r="60389" spans="15:15" x14ac:dyDescent="0.2">
      <c r="O60389" s="223"/>
    </row>
    <row r="60390" spans="15:15" x14ac:dyDescent="0.2">
      <c r="O60390" s="223"/>
    </row>
    <row r="60391" spans="15:15" x14ac:dyDescent="0.2">
      <c r="O60391" s="223"/>
    </row>
    <row r="60392" spans="15:15" x14ac:dyDescent="0.2">
      <c r="O60392" s="223"/>
    </row>
    <row r="60393" spans="15:15" x14ac:dyDescent="0.2">
      <c r="O60393" s="223"/>
    </row>
    <row r="60394" spans="15:15" x14ac:dyDescent="0.2">
      <c r="O60394" s="223"/>
    </row>
    <row r="60395" spans="15:15" x14ac:dyDescent="0.2">
      <c r="O60395" s="223"/>
    </row>
    <row r="60396" spans="15:15" x14ac:dyDescent="0.2">
      <c r="O60396" s="223"/>
    </row>
    <row r="60397" spans="15:15" x14ac:dyDescent="0.2">
      <c r="O60397" s="223"/>
    </row>
    <row r="60398" spans="15:15" x14ac:dyDescent="0.2">
      <c r="O60398" s="223"/>
    </row>
    <row r="60399" spans="15:15" x14ac:dyDescent="0.2">
      <c r="O60399" s="223"/>
    </row>
    <row r="60400" spans="15:15" x14ac:dyDescent="0.2">
      <c r="O60400" s="223"/>
    </row>
    <row r="60401" spans="15:15" x14ac:dyDescent="0.2">
      <c r="O60401" s="223"/>
    </row>
    <row r="60402" spans="15:15" x14ac:dyDescent="0.2">
      <c r="O60402" s="223"/>
    </row>
    <row r="60403" spans="15:15" x14ac:dyDescent="0.2">
      <c r="O60403" s="223"/>
    </row>
    <row r="60404" spans="15:15" x14ac:dyDescent="0.2">
      <c r="O60404" s="223"/>
    </row>
    <row r="60405" spans="15:15" x14ac:dyDescent="0.2">
      <c r="O60405" s="223"/>
    </row>
    <row r="60406" spans="15:15" x14ac:dyDescent="0.2">
      <c r="O60406" s="223"/>
    </row>
    <row r="60407" spans="15:15" x14ac:dyDescent="0.2">
      <c r="O60407" s="223"/>
    </row>
    <row r="60408" spans="15:15" x14ac:dyDescent="0.2">
      <c r="O60408" s="223"/>
    </row>
    <row r="60409" spans="15:15" x14ac:dyDescent="0.2">
      <c r="O60409" s="223"/>
    </row>
    <row r="60410" spans="15:15" x14ac:dyDescent="0.2">
      <c r="O60410" s="223"/>
    </row>
    <row r="60411" spans="15:15" x14ac:dyDescent="0.2">
      <c r="O60411" s="223"/>
    </row>
    <row r="60412" spans="15:15" x14ac:dyDescent="0.2">
      <c r="O60412" s="223"/>
    </row>
    <row r="60413" spans="15:15" x14ac:dyDescent="0.2">
      <c r="O60413" s="223"/>
    </row>
    <row r="60414" spans="15:15" x14ac:dyDescent="0.2">
      <c r="O60414" s="223"/>
    </row>
    <row r="60415" spans="15:15" x14ac:dyDescent="0.2">
      <c r="O60415" s="223"/>
    </row>
    <row r="60416" spans="15:15" x14ac:dyDescent="0.2">
      <c r="O60416" s="223"/>
    </row>
    <row r="60417" spans="15:15" x14ac:dyDescent="0.2">
      <c r="O60417" s="223"/>
    </row>
    <row r="60418" spans="15:15" x14ac:dyDescent="0.2">
      <c r="O60418" s="223"/>
    </row>
    <row r="60419" spans="15:15" x14ac:dyDescent="0.2">
      <c r="O60419" s="223"/>
    </row>
    <row r="60420" spans="15:15" x14ac:dyDescent="0.2">
      <c r="O60420" s="223"/>
    </row>
    <row r="60421" spans="15:15" x14ac:dyDescent="0.2">
      <c r="O60421" s="223"/>
    </row>
    <row r="60422" spans="15:15" x14ac:dyDescent="0.2">
      <c r="O60422" s="223"/>
    </row>
    <row r="60423" spans="15:15" x14ac:dyDescent="0.2">
      <c r="O60423" s="223"/>
    </row>
    <row r="60424" spans="15:15" x14ac:dyDescent="0.2">
      <c r="O60424" s="223"/>
    </row>
    <row r="60425" spans="15:15" x14ac:dyDescent="0.2">
      <c r="O60425" s="223"/>
    </row>
    <row r="60426" spans="15:15" x14ac:dyDescent="0.2">
      <c r="O60426" s="223"/>
    </row>
    <row r="60427" spans="15:15" x14ac:dyDescent="0.2">
      <c r="O60427" s="223"/>
    </row>
    <row r="60428" spans="15:15" x14ac:dyDescent="0.2">
      <c r="O60428" s="223"/>
    </row>
    <row r="60429" spans="15:15" x14ac:dyDescent="0.2">
      <c r="O60429" s="223"/>
    </row>
    <row r="60430" spans="15:15" x14ac:dyDescent="0.2">
      <c r="O60430" s="223"/>
    </row>
    <row r="60431" spans="15:15" x14ac:dyDescent="0.2">
      <c r="O60431" s="223"/>
    </row>
    <row r="60432" spans="15:15" x14ac:dyDescent="0.2">
      <c r="O60432" s="223"/>
    </row>
    <row r="60433" spans="15:15" x14ac:dyDescent="0.2">
      <c r="O60433" s="223"/>
    </row>
    <row r="60434" spans="15:15" x14ac:dyDescent="0.2">
      <c r="O60434" s="223"/>
    </row>
    <row r="60435" spans="15:15" x14ac:dyDescent="0.2">
      <c r="O60435" s="223"/>
    </row>
    <row r="60436" spans="15:15" x14ac:dyDescent="0.2">
      <c r="O60436" s="223"/>
    </row>
    <row r="60437" spans="15:15" x14ac:dyDescent="0.2">
      <c r="O60437" s="223"/>
    </row>
    <row r="60438" spans="15:15" x14ac:dyDescent="0.2">
      <c r="O60438" s="223"/>
    </row>
    <row r="60439" spans="15:15" x14ac:dyDescent="0.2">
      <c r="O60439" s="223"/>
    </row>
    <row r="60440" spans="15:15" x14ac:dyDescent="0.2">
      <c r="O60440" s="223"/>
    </row>
    <row r="60441" spans="15:15" x14ac:dyDescent="0.2">
      <c r="O60441" s="223"/>
    </row>
    <row r="60442" spans="15:15" x14ac:dyDescent="0.2">
      <c r="O60442" s="223"/>
    </row>
    <row r="60443" spans="15:15" x14ac:dyDescent="0.2">
      <c r="O60443" s="223"/>
    </row>
    <row r="60444" spans="15:15" x14ac:dyDescent="0.2">
      <c r="O60444" s="223"/>
    </row>
    <row r="60445" spans="15:15" x14ac:dyDescent="0.2">
      <c r="O60445" s="223"/>
    </row>
    <row r="60446" spans="15:15" x14ac:dyDescent="0.2">
      <c r="O60446" s="223"/>
    </row>
    <row r="60447" spans="15:15" x14ac:dyDescent="0.2">
      <c r="O60447" s="223"/>
    </row>
    <row r="60448" spans="15:15" x14ac:dyDescent="0.2">
      <c r="O60448" s="223"/>
    </row>
    <row r="60449" spans="15:15" x14ac:dyDescent="0.2">
      <c r="O60449" s="223"/>
    </row>
    <row r="60450" spans="15:15" x14ac:dyDescent="0.2">
      <c r="O60450" s="223"/>
    </row>
    <row r="60451" spans="15:15" x14ac:dyDescent="0.2">
      <c r="O60451" s="223"/>
    </row>
    <row r="60452" spans="15:15" x14ac:dyDescent="0.2">
      <c r="O60452" s="223"/>
    </row>
    <row r="60453" spans="15:15" x14ac:dyDescent="0.2">
      <c r="O60453" s="223"/>
    </row>
    <row r="60454" spans="15:15" x14ac:dyDescent="0.2">
      <c r="O60454" s="223"/>
    </row>
    <row r="60455" spans="15:15" x14ac:dyDescent="0.2">
      <c r="O60455" s="223"/>
    </row>
    <row r="60456" spans="15:15" x14ac:dyDescent="0.2">
      <c r="O60456" s="223"/>
    </row>
    <row r="60457" spans="15:15" x14ac:dyDescent="0.2">
      <c r="O60457" s="223"/>
    </row>
    <row r="60458" spans="15:15" x14ac:dyDescent="0.2">
      <c r="O60458" s="223"/>
    </row>
    <row r="60459" spans="15:15" x14ac:dyDescent="0.2">
      <c r="O60459" s="223"/>
    </row>
    <row r="60460" spans="15:15" x14ac:dyDescent="0.2">
      <c r="O60460" s="223"/>
    </row>
    <row r="60461" spans="15:15" x14ac:dyDescent="0.2">
      <c r="O60461" s="223"/>
    </row>
    <row r="60462" spans="15:15" x14ac:dyDescent="0.2">
      <c r="O60462" s="223"/>
    </row>
    <row r="60463" spans="15:15" x14ac:dyDescent="0.2">
      <c r="O60463" s="223"/>
    </row>
    <row r="60464" spans="15:15" x14ac:dyDescent="0.2">
      <c r="O60464" s="223"/>
    </row>
    <row r="60465" spans="15:15" x14ac:dyDescent="0.2">
      <c r="O60465" s="223"/>
    </row>
    <row r="60466" spans="15:15" x14ac:dyDescent="0.2">
      <c r="O60466" s="223"/>
    </row>
    <row r="60467" spans="15:15" x14ac:dyDescent="0.2">
      <c r="O60467" s="223"/>
    </row>
    <row r="60468" spans="15:15" x14ac:dyDescent="0.2">
      <c r="O60468" s="223"/>
    </row>
    <row r="60469" spans="15:15" x14ac:dyDescent="0.2">
      <c r="O60469" s="223"/>
    </row>
    <row r="60470" spans="15:15" x14ac:dyDescent="0.2">
      <c r="O60470" s="223"/>
    </row>
    <row r="60471" spans="15:15" x14ac:dyDescent="0.2">
      <c r="O60471" s="223"/>
    </row>
    <row r="60472" spans="15:15" x14ac:dyDescent="0.2">
      <c r="O60472" s="223"/>
    </row>
    <row r="60473" spans="15:15" x14ac:dyDescent="0.2">
      <c r="O60473" s="223"/>
    </row>
    <row r="60474" spans="15:15" x14ac:dyDescent="0.2">
      <c r="O60474" s="223"/>
    </row>
    <row r="60475" spans="15:15" x14ac:dyDescent="0.2">
      <c r="O60475" s="223"/>
    </row>
    <row r="60476" spans="15:15" x14ac:dyDescent="0.2">
      <c r="O60476" s="223"/>
    </row>
    <row r="60477" spans="15:15" x14ac:dyDescent="0.2">
      <c r="O60477" s="223"/>
    </row>
    <row r="60478" spans="15:15" x14ac:dyDescent="0.2">
      <c r="O60478" s="223"/>
    </row>
    <row r="60479" spans="15:15" x14ac:dyDescent="0.2">
      <c r="O60479" s="223"/>
    </row>
    <row r="60480" spans="15:15" x14ac:dyDescent="0.2">
      <c r="O60480" s="223"/>
    </row>
    <row r="60481" spans="15:15" x14ac:dyDescent="0.2">
      <c r="O60481" s="223"/>
    </row>
    <row r="60482" spans="15:15" x14ac:dyDescent="0.2">
      <c r="O60482" s="223"/>
    </row>
    <row r="60483" spans="15:15" x14ac:dyDescent="0.2">
      <c r="O60483" s="223"/>
    </row>
    <row r="60484" spans="15:15" x14ac:dyDescent="0.2">
      <c r="O60484" s="223"/>
    </row>
    <row r="60485" spans="15:15" x14ac:dyDescent="0.2">
      <c r="O60485" s="223"/>
    </row>
    <row r="60486" spans="15:15" x14ac:dyDescent="0.2">
      <c r="O60486" s="223"/>
    </row>
    <row r="60487" spans="15:15" x14ac:dyDescent="0.2">
      <c r="O60487" s="223"/>
    </row>
    <row r="60488" spans="15:15" x14ac:dyDescent="0.2">
      <c r="O60488" s="223"/>
    </row>
    <row r="60489" spans="15:15" x14ac:dyDescent="0.2">
      <c r="O60489" s="223"/>
    </row>
    <row r="60490" spans="15:15" x14ac:dyDescent="0.2">
      <c r="O60490" s="223"/>
    </row>
    <row r="60491" spans="15:15" x14ac:dyDescent="0.2">
      <c r="O60491" s="223"/>
    </row>
    <row r="60492" spans="15:15" x14ac:dyDescent="0.2">
      <c r="O60492" s="223"/>
    </row>
    <row r="60493" spans="15:15" x14ac:dyDescent="0.2">
      <c r="O60493" s="223"/>
    </row>
    <row r="60494" spans="15:15" x14ac:dyDescent="0.2">
      <c r="O60494" s="223"/>
    </row>
    <row r="60495" spans="15:15" x14ac:dyDescent="0.2">
      <c r="O60495" s="223"/>
    </row>
    <row r="60496" spans="15:15" x14ac:dyDescent="0.2">
      <c r="O60496" s="223"/>
    </row>
    <row r="60497" spans="15:15" x14ac:dyDescent="0.2">
      <c r="O60497" s="223"/>
    </row>
    <row r="60498" spans="15:15" x14ac:dyDescent="0.2">
      <c r="O60498" s="223"/>
    </row>
    <row r="60499" spans="15:15" x14ac:dyDescent="0.2">
      <c r="O60499" s="223"/>
    </row>
    <row r="60500" spans="15:15" x14ac:dyDescent="0.2">
      <c r="O60500" s="223"/>
    </row>
    <row r="60501" spans="15:15" x14ac:dyDescent="0.2">
      <c r="O60501" s="223"/>
    </row>
    <row r="60502" spans="15:15" x14ac:dyDescent="0.2">
      <c r="O60502" s="223"/>
    </row>
    <row r="60503" spans="15:15" x14ac:dyDescent="0.2">
      <c r="O60503" s="223"/>
    </row>
    <row r="60504" spans="15:15" x14ac:dyDescent="0.2">
      <c r="O60504" s="223"/>
    </row>
    <row r="60505" spans="15:15" x14ac:dyDescent="0.2">
      <c r="O60505" s="223"/>
    </row>
    <row r="60506" spans="15:15" x14ac:dyDescent="0.2">
      <c r="O60506" s="223"/>
    </row>
    <row r="60507" spans="15:15" x14ac:dyDescent="0.2">
      <c r="O60507" s="223"/>
    </row>
    <row r="60508" spans="15:15" x14ac:dyDescent="0.2">
      <c r="O60508" s="223"/>
    </row>
    <row r="60509" spans="15:15" x14ac:dyDescent="0.2">
      <c r="O60509" s="223"/>
    </row>
    <row r="60510" spans="15:15" x14ac:dyDescent="0.2">
      <c r="O60510" s="223"/>
    </row>
    <row r="60511" spans="15:15" x14ac:dyDescent="0.2">
      <c r="O60511" s="223"/>
    </row>
    <row r="60512" spans="15:15" x14ac:dyDescent="0.2">
      <c r="O60512" s="223"/>
    </row>
    <row r="60513" spans="15:15" x14ac:dyDescent="0.2">
      <c r="O60513" s="223"/>
    </row>
    <row r="60514" spans="15:15" x14ac:dyDescent="0.2">
      <c r="O60514" s="223"/>
    </row>
    <row r="60515" spans="15:15" x14ac:dyDescent="0.2">
      <c r="O60515" s="223"/>
    </row>
    <row r="60516" spans="15:15" x14ac:dyDescent="0.2">
      <c r="O60516" s="223"/>
    </row>
    <row r="60517" spans="15:15" x14ac:dyDescent="0.2">
      <c r="O60517" s="223"/>
    </row>
    <row r="60518" spans="15:15" x14ac:dyDescent="0.2">
      <c r="O60518" s="223"/>
    </row>
    <row r="60519" spans="15:15" x14ac:dyDescent="0.2">
      <c r="O60519" s="223"/>
    </row>
    <row r="60520" spans="15:15" x14ac:dyDescent="0.2">
      <c r="O60520" s="223"/>
    </row>
    <row r="60521" spans="15:15" x14ac:dyDescent="0.2">
      <c r="O60521" s="223"/>
    </row>
    <row r="60522" spans="15:15" x14ac:dyDescent="0.2">
      <c r="O60522" s="223"/>
    </row>
    <row r="60523" spans="15:15" x14ac:dyDescent="0.2">
      <c r="O60523" s="223"/>
    </row>
    <row r="60524" spans="15:15" x14ac:dyDescent="0.2">
      <c r="O60524" s="223"/>
    </row>
    <row r="60525" spans="15:15" x14ac:dyDescent="0.2">
      <c r="O60525" s="223"/>
    </row>
    <row r="60526" spans="15:15" x14ac:dyDescent="0.2">
      <c r="O60526" s="223"/>
    </row>
    <row r="60527" spans="15:15" x14ac:dyDescent="0.2">
      <c r="O60527" s="223"/>
    </row>
    <row r="60528" spans="15:15" x14ac:dyDescent="0.2">
      <c r="O60528" s="223"/>
    </row>
    <row r="60529" spans="15:15" x14ac:dyDescent="0.2">
      <c r="O60529" s="223"/>
    </row>
    <row r="60530" spans="15:15" x14ac:dyDescent="0.2">
      <c r="O60530" s="223"/>
    </row>
    <row r="60531" spans="15:15" x14ac:dyDescent="0.2">
      <c r="O60531" s="223"/>
    </row>
    <row r="60532" spans="15:15" x14ac:dyDescent="0.2">
      <c r="O60532" s="223"/>
    </row>
    <row r="60533" spans="15:15" x14ac:dyDescent="0.2">
      <c r="O60533" s="223"/>
    </row>
    <row r="60534" spans="15:15" x14ac:dyDescent="0.2">
      <c r="O60534" s="223"/>
    </row>
    <row r="60535" spans="15:15" x14ac:dyDescent="0.2">
      <c r="O60535" s="223"/>
    </row>
    <row r="60536" spans="15:15" x14ac:dyDescent="0.2">
      <c r="O60536" s="223"/>
    </row>
    <row r="60537" spans="15:15" x14ac:dyDescent="0.2">
      <c r="O60537" s="223"/>
    </row>
    <row r="60538" spans="15:15" x14ac:dyDescent="0.2">
      <c r="O60538" s="223"/>
    </row>
    <row r="60539" spans="15:15" x14ac:dyDescent="0.2">
      <c r="O60539" s="223"/>
    </row>
    <row r="60540" spans="15:15" x14ac:dyDescent="0.2">
      <c r="O60540" s="223"/>
    </row>
    <row r="60541" spans="15:15" x14ac:dyDescent="0.2">
      <c r="O60541" s="223"/>
    </row>
    <row r="60542" spans="15:15" x14ac:dyDescent="0.2">
      <c r="O60542" s="223"/>
    </row>
    <row r="60543" spans="15:15" x14ac:dyDescent="0.2">
      <c r="O60543" s="223"/>
    </row>
    <row r="60544" spans="15:15" x14ac:dyDescent="0.2">
      <c r="O60544" s="223"/>
    </row>
    <row r="60545" spans="15:15" x14ac:dyDescent="0.2">
      <c r="O60545" s="223"/>
    </row>
    <row r="60546" spans="15:15" x14ac:dyDescent="0.2">
      <c r="O60546" s="223"/>
    </row>
    <row r="60547" spans="15:15" x14ac:dyDescent="0.2">
      <c r="O60547" s="223"/>
    </row>
    <row r="60548" spans="15:15" x14ac:dyDescent="0.2">
      <c r="O60548" s="223"/>
    </row>
    <row r="60549" spans="15:15" x14ac:dyDescent="0.2">
      <c r="O60549" s="223"/>
    </row>
    <row r="60550" spans="15:15" x14ac:dyDescent="0.2">
      <c r="O60550" s="223"/>
    </row>
    <row r="60551" spans="15:15" x14ac:dyDescent="0.2">
      <c r="O60551" s="223"/>
    </row>
    <row r="60552" spans="15:15" x14ac:dyDescent="0.2">
      <c r="O60552" s="223"/>
    </row>
    <row r="60553" spans="15:15" x14ac:dyDescent="0.2">
      <c r="O60553" s="223"/>
    </row>
    <row r="60554" spans="15:15" x14ac:dyDescent="0.2">
      <c r="O60554" s="223"/>
    </row>
    <row r="60555" spans="15:15" x14ac:dyDescent="0.2">
      <c r="O60555" s="223"/>
    </row>
    <row r="60556" spans="15:15" x14ac:dyDescent="0.2">
      <c r="O60556" s="223"/>
    </row>
    <row r="60557" spans="15:15" x14ac:dyDescent="0.2">
      <c r="O60557" s="223"/>
    </row>
    <row r="60558" spans="15:15" x14ac:dyDescent="0.2">
      <c r="O60558" s="223"/>
    </row>
    <row r="60559" spans="15:15" x14ac:dyDescent="0.2">
      <c r="O60559" s="223"/>
    </row>
    <row r="60560" spans="15:15" x14ac:dyDescent="0.2">
      <c r="O60560" s="223"/>
    </row>
    <row r="60561" spans="15:15" x14ac:dyDescent="0.2">
      <c r="O60561" s="223"/>
    </row>
    <row r="60562" spans="15:15" x14ac:dyDescent="0.2">
      <c r="O60562" s="223"/>
    </row>
    <row r="60563" spans="15:15" x14ac:dyDescent="0.2">
      <c r="O60563" s="223"/>
    </row>
    <row r="60564" spans="15:15" x14ac:dyDescent="0.2">
      <c r="O60564" s="223"/>
    </row>
    <row r="60565" spans="15:15" x14ac:dyDescent="0.2">
      <c r="O60565" s="223"/>
    </row>
    <row r="60566" spans="15:15" x14ac:dyDescent="0.2">
      <c r="O60566" s="223"/>
    </row>
    <row r="60567" spans="15:15" x14ac:dyDescent="0.2">
      <c r="O60567" s="223"/>
    </row>
    <row r="60568" spans="15:15" x14ac:dyDescent="0.2">
      <c r="O60568" s="223"/>
    </row>
    <row r="60569" spans="15:15" x14ac:dyDescent="0.2">
      <c r="O60569" s="223"/>
    </row>
    <row r="60570" spans="15:15" x14ac:dyDescent="0.2">
      <c r="O60570" s="223"/>
    </row>
    <row r="60571" spans="15:15" x14ac:dyDescent="0.2">
      <c r="O60571" s="223"/>
    </row>
    <row r="60572" spans="15:15" x14ac:dyDescent="0.2">
      <c r="O60572" s="223"/>
    </row>
    <row r="60573" spans="15:15" x14ac:dyDescent="0.2">
      <c r="O60573" s="223"/>
    </row>
    <row r="60574" spans="15:15" x14ac:dyDescent="0.2">
      <c r="O60574" s="223"/>
    </row>
    <row r="60575" spans="15:15" x14ac:dyDescent="0.2">
      <c r="O60575" s="223"/>
    </row>
    <row r="60576" spans="15:15" x14ac:dyDescent="0.2">
      <c r="O60576" s="223"/>
    </row>
    <row r="60577" spans="15:15" x14ac:dyDescent="0.2">
      <c r="O60577" s="223"/>
    </row>
    <row r="60578" spans="15:15" x14ac:dyDescent="0.2">
      <c r="O60578" s="223"/>
    </row>
    <row r="60579" spans="15:15" x14ac:dyDescent="0.2">
      <c r="O60579" s="223"/>
    </row>
    <row r="60580" spans="15:15" x14ac:dyDescent="0.2">
      <c r="O60580" s="223"/>
    </row>
    <row r="60581" spans="15:15" x14ac:dyDescent="0.2">
      <c r="O60581" s="223"/>
    </row>
    <row r="60582" spans="15:15" x14ac:dyDescent="0.2">
      <c r="O60582" s="223"/>
    </row>
    <row r="60583" spans="15:15" x14ac:dyDescent="0.2">
      <c r="O60583" s="223"/>
    </row>
    <row r="60584" spans="15:15" x14ac:dyDescent="0.2">
      <c r="O60584" s="223"/>
    </row>
    <row r="60585" spans="15:15" x14ac:dyDescent="0.2">
      <c r="O60585" s="223"/>
    </row>
    <row r="60586" spans="15:15" x14ac:dyDescent="0.2">
      <c r="O60586" s="223"/>
    </row>
    <row r="60587" spans="15:15" x14ac:dyDescent="0.2">
      <c r="O60587" s="223"/>
    </row>
    <row r="60588" spans="15:15" x14ac:dyDescent="0.2">
      <c r="O60588" s="223"/>
    </row>
    <row r="60589" spans="15:15" x14ac:dyDescent="0.2">
      <c r="O60589" s="223"/>
    </row>
    <row r="60590" spans="15:15" x14ac:dyDescent="0.2">
      <c r="O60590" s="223"/>
    </row>
    <row r="60591" spans="15:15" x14ac:dyDescent="0.2">
      <c r="O60591" s="223"/>
    </row>
    <row r="60592" spans="15:15" x14ac:dyDescent="0.2">
      <c r="O60592" s="223"/>
    </row>
    <row r="60593" spans="15:15" x14ac:dyDescent="0.2">
      <c r="O60593" s="223"/>
    </row>
    <row r="60594" spans="15:15" x14ac:dyDescent="0.2">
      <c r="O60594" s="223"/>
    </row>
    <row r="60595" spans="15:15" x14ac:dyDescent="0.2">
      <c r="O60595" s="223"/>
    </row>
    <row r="60596" spans="15:15" x14ac:dyDescent="0.2">
      <c r="O60596" s="223"/>
    </row>
    <row r="60597" spans="15:15" x14ac:dyDescent="0.2">
      <c r="O60597" s="223"/>
    </row>
    <row r="60598" spans="15:15" x14ac:dyDescent="0.2">
      <c r="O60598" s="223"/>
    </row>
    <row r="60599" spans="15:15" x14ac:dyDescent="0.2">
      <c r="O60599" s="223"/>
    </row>
    <row r="60600" spans="15:15" x14ac:dyDescent="0.2">
      <c r="O60600" s="223"/>
    </row>
    <row r="60601" spans="15:15" x14ac:dyDescent="0.2">
      <c r="O60601" s="223"/>
    </row>
    <row r="60602" spans="15:15" x14ac:dyDescent="0.2">
      <c r="O60602" s="223"/>
    </row>
    <row r="60603" spans="15:15" x14ac:dyDescent="0.2">
      <c r="O60603" s="223"/>
    </row>
    <row r="60604" spans="15:15" x14ac:dyDescent="0.2">
      <c r="O60604" s="223"/>
    </row>
    <row r="60605" spans="15:15" x14ac:dyDescent="0.2">
      <c r="O60605" s="223"/>
    </row>
    <row r="60606" spans="15:15" x14ac:dyDescent="0.2">
      <c r="O60606" s="223"/>
    </row>
    <row r="60607" spans="15:15" x14ac:dyDescent="0.2">
      <c r="O60607" s="223"/>
    </row>
    <row r="60608" spans="15:15" x14ac:dyDescent="0.2">
      <c r="O60608" s="223"/>
    </row>
    <row r="60609" spans="15:15" x14ac:dyDescent="0.2">
      <c r="O60609" s="223"/>
    </row>
    <row r="60610" spans="15:15" x14ac:dyDescent="0.2">
      <c r="O60610" s="223"/>
    </row>
    <row r="60611" spans="15:15" x14ac:dyDescent="0.2">
      <c r="O60611" s="223"/>
    </row>
    <row r="60612" spans="15:15" x14ac:dyDescent="0.2">
      <c r="O60612" s="223"/>
    </row>
    <row r="60613" spans="15:15" x14ac:dyDescent="0.2">
      <c r="O60613" s="223"/>
    </row>
    <row r="60614" spans="15:15" x14ac:dyDescent="0.2">
      <c r="O60614" s="223"/>
    </row>
    <row r="60615" spans="15:15" x14ac:dyDescent="0.2">
      <c r="O60615" s="223"/>
    </row>
    <row r="60616" spans="15:15" x14ac:dyDescent="0.2">
      <c r="O60616" s="223"/>
    </row>
    <row r="60617" spans="15:15" x14ac:dyDescent="0.2">
      <c r="O60617" s="223"/>
    </row>
    <row r="60618" spans="15:15" x14ac:dyDescent="0.2">
      <c r="O60618" s="223"/>
    </row>
    <row r="60619" spans="15:15" x14ac:dyDescent="0.2">
      <c r="O60619" s="223"/>
    </row>
    <row r="60620" spans="15:15" x14ac:dyDescent="0.2">
      <c r="O60620" s="223"/>
    </row>
    <row r="60621" spans="15:15" x14ac:dyDescent="0.2">
      <c r="O60621" s="223"/>
    </row>
    <row r="60622" spans="15:15" x14ac:dyDescent="0.2">
      <c r="O60622" s="223"/>
    </row>
    <row r="60623" spans="15:15" x14ac:dyDescent="0.2">
      <c r="O60623" s="223"/>
    </row>
    <row r="60624" spans="15:15" x14ac:dyDescent="0.2">
      <c r="O60624" s="223"/>
    </row>
    <row r="60625" spans="15:15" x14ac:dyDescent="0.2">
      <c r="O60625" s="223"/>
    </row>
    <row r="60626" spans="15:15" x14ac:dyDescent="0.2">
      <c r="O60626" s="223"/>
    </row>
    <row r="60627" spans="15:15" x14ac:dyDescent="0.2">
      <c r="O60627" s="223"/>
    </row>
    <row r="60628" spans="15:15" x14ac:dyDescent="0.2">
      <c r="O60628" s="223"/>
    </row>
    <row r="60629" spans="15:15" x14ac:dyDescent="0.2">
      <c r="O60629" s="223"/>
    </row>
    <row r="60630" spans="15:15" x14ac:dyDescent="0.2">
      <c r="O60630" s="223"/>
    </row>
    <row r="60631" spans="15:15" x14ac:dyDescent="0.2">
      <c r="O60631" s="223"/>
    </row>
    <row r="60632" spans="15:15" x14ac:dyDescent="0.2">
      <c r="O60632" s="223"/>
    </row>
    <row r="60633" spans="15:15" x14ac:dyDescent="0.2">
      <c r="O60633" s="223"/>
    </row>
    <row r="60634" spans="15:15" x14ac:dyDescent="0.2">
      <c r="O60634" s="223"/>
    </row>
    <row r="60635" spans="15:15" x14ac:dyDescent="0.2">
      <c r="O60635" s="223"/>
    </row>
    <row r="60636" spans="15:15" x14ac:dyDescent="0.2">
      <c r="O60636" s="223"/>
    </row>
    <row r="60637" spans="15:15" x14ac:dyDescent="0.2">
      <c r="O60637" s="223"/>
    </row>
    <row r="60638" spans="15:15" x14ac:dyDescent="0.2">
      <c r="O60638" s="223"/>
    </row>
    <row r="60639" spans="15:15" x14ac:dyDescent="0.2">
      <c r="O60639" s="223"/>
    </row>
    <row r="60640" spans="15:15" x14ac:dyDescent="0.2">
      <c r="O60640" s="223"/>
    </row>
    <row r="60641" spans="15:15" x14ac:dyDescent="0.2">
      <c r="O60641" s="223"/>
    </row>
    <row r="60642" spans="15:15" x14ac:dyDescent="0.2">
      <c r="O60642" s="223"/>
    </row>
    <row r="60643" spans="15:15" x14ac:dyDescent="0.2">
      <c r="O60643" s="223"/>
    </row>
    <row r="60644" spans="15:15" x14ac:dyDescent="0.2">
      <c r="O60644" s="223"/>
    </row>
    <row r="60645" spans="15:15" x14ac:dyDescent="0.2">
      <c r="O60645" s="223"/>
    </row>
    <row r="60646" spans="15:15" x14ac:dyDescent="0.2">
      <c r="O60646" s="223"/>
    </row>
    <row r="60647" spans="15:15" x14ac:dyDescent="0.2">
      <c r="O60647" s="223"/>
    </row>
    <row r="60648" spans="15:15" x14ac:dyDescent="0.2">
      <c r="O60648" s="223"/>
    </row>
    <row r="60649" spans="15:15" x14ac:dyDescent="0.2">
      <c r="O60649" s="223"/>
    </row>
    <row r="60650" spans="15:15" x14ac:dyDescent="0.2">
      <c r="O60650" s="223"/>
    </row>
    <row r="60651" spans="15:15" x14ac:dyDescent="0.2">
      <c r="O60651" s="223"/>
    </row>
    <row r="60652" spans="15:15" x14ac:dyDescent="0.2">
      <c r="O60652" s="223"/>
    </row>
    <row r="60653" spans="15:15" x14ac:dyDescent="0.2">
      <c r="O60653" s="223"/>
    </row>
    <row r="60654" spans="15:15" x14ac:dyDescent="0.2">
      <c r="O60654" s="223"/>
    </row>
    <row r="60655" spans="15:15" x14ac:dyDescent="0.2">
      <c r="O60655" s="223"/>
    </row>
    <row r="60656" spans="15:15" x14ac:dyDescent="0.2">
      <c r="O60656" s="223"/>
    </row>
    <row r="60657" spans="15:15" x14ac:dyDescent="0.2">
      <c r="O60657" s="223"/>
    </row>
    <row r="60658" spans="15:15" x14ac:dyDescent="0.2">
      <c r="O60658" s="223"/>
    </row>
    <row r="60659" spans="15:15" x14ac:dyDescent="0.2">
      <c r="O60659" s="223"/>
    </row>
    <row r="60660" spans="15:15" x14ac:dyDescent="0.2">
      <c r="O60660" s="223"/>
    </row>
    <row r="60661" spans="15:15" x14ac:dyDescent="0.2">
      <c r="O60661" s="223"/>
    </row>
    <row r="60662" spans="15:15" x14ac:dyDescent="0.2">
      <c r="O60662" s="223"/>
    </row>
    <row r="60663" spans="15:15" x14ac:dyDescent="0.2">
      <c r="O60663" s="223"/>
    </row>
    <row r="60664" spans="15:15" x14ac:dyDescent="0.2">
      <c r="O60664" s="223"/>
    </row>
    <row r="60665" spans="15:15" x14ac:dyDescent="0.2">
      <c r="O60665" s="223"/>
    </row>
    <row r="60666" spans="15:15" x14ac:dyDescent="0.2">
      <c r="O60666" s="223"/>
    </row>
    <row r="60667" spans="15:15" x14ac:dyDescent="0.2">
      <c r="O60667" s="223"/>
    </row>
    <row r="60668" spans="15:15" x14ac:dyDescent="0.2">
      <c r="O60668" s="223"/>
    </row>
    <row r="60669" spans="15:15" x14ac:dyDescent="0.2">
      <c r="O60669" s="223"/>
    </row>
    <row r="60670" spans="15:15" x14ac:dyDescent="0.2">
      <c r="O60670" s="223"/>
    </row>
    <row r="60671" spans="15:15" x14ac:dyDescent="0.2">
      <c r="O60671" s="223"/>
    </row>
    <row r="60672" spans="15:15" x14ac:dyDescent="0.2">
      <c r="O60672" s="223"/>
    </row>
    <row r="60673" spans="15:15" x14ac:dyDescent="0.2">
      <c r="O60673" s="223"/>
    </row>
    <row r="60674" spans="15:15" x14ac:dyDescent="0.2">
      <c r="O60674" s="223"/>
    </row>
    <row r="60675" spans="15:15" x14ac:dyDescent="0.2">
      <c r="O60675" s="223"/>
    </row>
    <row r="60676" spans="15:15" x14ac:dyDescent="0.2">
      <c r="O60676" s="223"/>
    </row>
    <row r="60677" spans="15:15" x14ac:dyDescent="0.2">
      <c r="O60677" s="223"/>
    </row>
    <row r="60678" spans="15:15" x14ac:dyDescent="0.2">
      <c r="O60678" s="223"/>
    </row>
    <row r="60679" spans="15:15" x14ac:dyDescent="0.2">
      <c r="O60679" s="223"/>
    </row>
    <row r="60680" spans="15:15" x14ac:dyDescent="0.2">
      <c r="O60680" s="223"/>
    </row>
    <row r="60681" spans="15:15" x14ac:dyDescent="0.2">
      <c r="O60681" s="223"/>
    </row>
    <row r="60682" spans="15:15" x14ac:dyDescent="0.2">
      <c r="O60682" s="223"/>
    </row>
    <row r="60683" spans="15:15" x14ac:dyDescent="0.2">
      <c r="O60683" s="223"/>
    </row>
    <row r="60684" spans="15:15" x14ac:dyDescent="0.2">
      <c r="O60684" s="223"/>
    </row>
    <row r="60685" spans="15:15" x14ac:dyDescent="0.2">
      <c r="O60685" s="223"/>
    </row>
    <row r="60686" spans="15:15" x14ac:dyDescent="0.2">
      <c r="O60686" s="223"/>
    </row>
    <row r="60687" spans="15:15" x14ac:dyDescent="0.2">
      <c r="O60687" s="223"/>
    </row>
    <row r="60688" spans="15:15" x14ac:dyDescent="0.2">
      <c r="O60688" s="223"/>
    </row>
    <row r="60689" spans="15:15" x14ac:dyDescent="0.2">
      <c r="O60689" s="223"/>
    </row>
    <row r="60690" spans="15:15" x14ac:dyDescent="0.2">
      <c r="O60690" s="223"/>
    </row>
    <row r="60691" spans="15:15" x14ac:dyDescent="0.2">
      <c r="O60691" s="223"/>
    </row>
    <row r="60692" spans="15:15" x14ac:dyDescent="0.2">
      <c r="O60692" s="223"/>
    </row>
    <row r="60693" spans="15:15" x14ac:dyDescent="0.2">
      <c r="O60693" s="223"/>
    </row>
    <row r="60694" spans="15:15" x14ac:dyDescent="0.2">
      <c r="O60694" s="223"/>
    </row>
    <row r="60695" spans="15:15" x14ac:dyDescent="0.2">
      <c r="O60695" s="223"/>
    </row>
    <row r="60696" spans="15:15" x14ac:dyDescent="0.2">
      <c r="O60696" s="223"/>
    </row>
    <row r="60697" spans="15:15" x14ac:dyDescent="0.2">
      <c r="O60697" s="223"/>
    </row>
    <row r="60698" spans="15:15" x14ac:dyDescent="0.2">
      <c r="O60698" s="223"/>
    </row>
    <row r="60699" spans="15:15" x14ac:dyDescent="0.2">
      <c r="O60699" s="223"/>
    </row>
    <row r="60700" spans="15:15" x14ac:dyDescent="0.2">
      <c r="O60700" s="223"/>
    </row>
    <row r="60701" spans="15:15" x14ac:dyDescent="0.2">
      <c r="O60701" s="223"/>
    </row>
    <row r="60702" spans="15:15" x14ac:dyDescent="0.2">
      <c r="O60702" s="223"/>
    </row>
    <row r="60703" spans="15:15" x14ac:dyDescent="0.2">
      <c r="O60703" s="223"/>
    </row>
    <row r="60704" spans="15:15" x14ac:dyDescent="0.2">
      <c r="O60704" s="223"/>
    </row>
    <row r="60705" spans="15:15" x14ac:dyDescent="0.2">
      <c r="O60705" s="223"/>
    </row>
    <row r="60706" spans="15:15" x14ac:dyDescent="0.2">
      <c r="O60706" s="223"/>
    </row>
    <row r="60707" spans="15:15" x14ac:dyDescent="0.2">
      <c r="O60707" s="223"/>
    </row>
    <row r="60708" spans="15:15" x14ac:dyDescent="0.2">
      <c r="O60708" s="223"/>
    </row>
    <row r="60709" spans="15:15" x14ac:dyDescent="0.2">
      <c r="O60709" s="223"/>
    </row>
    <row r="60710" spans="15:15" x14ac:dyDescent="0.2">
      <c r="O60710" s="223"/>
    </row>
    <row r="60711" spans="15:15" x14ac:dyDescent="0.2">
      <c r="O60711" s="223"/>
    </row>
    <row r="60712" spans="15:15" x14ac:dyDescent="0.2">
      <c r="O60712" s="223"/>
    </row>
    <row r="60713" spans="15:15" x14ac:dyDescent="0.2">
      <c r="O60713" s="223"/>
    </row>
    <row r="60714" spans="15:15" x14ac:dyDescent="0.2">
      <c r="O60714" s="223"/>
    </row>
    <row r="60715" spans="15:15" x14ac:dyDescent="0.2">
      <c r="O60715" s="223"/>
    </row>
    <row r="60716" spans="15:15" x14ac:dyDescent="0.2">
      <c r="O60716" s="223"/>
    </row>
    <row r="60717" spans="15:15" x14ac:dyDescent="0.2">
      <c r="O60717" s="223"/>
    </row>
    <row r="60718" spans="15:15" x14ac:dyDescent="0.2">
      <c r="O60718" s="223"/>
    </row>
    <row r="60719" spans="15:15" x14ac:dyDescent="0.2">
      <c r="O60719" s="223"/>
    </row>
    <row r="60720" spans="15:15" x14ac:dyDescent="0.2">
      <c r="O60720" s="223"/>
    </row>
    <row r="60721" spans="15:15" x14ac:dyDescent="0.2">
      <c r="O60721" s="223"/>
    </row>
    <row r="60722" spans="15:15" x14ac:dyDescent="0.2">
      <c r="O60722" s="223"/>
    </row>
    <row r="60723" spans="15:15" x14ac:dyDescent="0.2">
      <c r="O60723" s="223"/>
    </row>
    <row r="60724" spans="15:15" x14ac:dyDescent="0.2">
      <c r="O60724" s="223"/>
    </row>
    <row r="60725" spans="15:15" x14ac:dyDescent="0.2">
      <c r="O60725" s="223"/>
    </row>
    <row r="60726" spans="15:15" x14ac:dyDescent="0.2">
      <c r="O60726" s="223"/>
    </row>
    <row r="60727" spans="15:15" x14ac:dyDescent="0.2">
      <c r="O60727" s="223"/>
    </row>
    <row r="60728" spans="15:15" x14ac:dyDescent="0.2">
      <c r="O60728" s="223"/>
    </row>
    <row r="60729" spans="15:15" x14ac:dyDescent="0.2">
      <c r="O60729" s="223"/>
    </row>
    <row r="60730" spans="15:15" x14ac:dyDescent="0.2">
      <c r="O60730" s="223"/>
    </row>
    <row r="60731" spans="15:15" x14ac:dyDescent="0.2">
      <c r="O60731" s="223"/>
    </row>
    <row r="60732" spans="15:15" x14ac:dyDescent="0.2">
      <c r="O60732" s="223"/>
    </row>
    <row r="60733" spans="15:15" x14ac:dyDescent="0.2">
      <c r="O60733" s="223"/>
    </row>
    <row r="60734" spans="15:15" x14ac:dyDescent="0.2">
      <c r="O60734" s="223"/>
    </row>
    <row r="60735" spans="15:15" x14ac:dyDescent="0.2">
      <c r="O60735" s="223"/>
    </row>
    <row r="60736" spans="15:15" x14ac:dyDescent="0.2">
      <c r="O60736" s="223"/>
    </row>
    <row r="60737" spans="15:15" x14ac:dyDescent="0.2">
      <c r="O60737" s="223"/>
    </row>
    <row r="60738" spans="15:15" x14ac:dyDescent="0.2">
      <c r="O60738" s="223"/>
    </row>
    <row r="60739" spans="15:15" x14ac:dyDescent="0.2">
      <c r="O60739" s="223"/>
    </row>
    <row r="60740" spans="15:15" x14ac:dyDescent="0.2">
      <c r="O60740" s="223"/>
    </row>
    <row r="60741" spans="15:15" x14ac:dyDescent="0.2">
      <c r="O60741" s="223"/>
    </row>
    <row r="60742" spans="15:15" x14ac:dyDescent="0.2">
      <c r="O60742" s="223"/>
    </row>
    <row r="60743" spans="15:15" x14ac:dyDescent="0.2">
      <c r="O60743" s="223"/>
    </row>
    <row r="60744" spans="15:15" x14ac:dyDescent="0.2">
      <c r="O60744" s="223"/>
    </row>
    <row r="60745" spans="15:15" x14ac:dyDescent="0.2">
      <c r="O60745" s="223"/>
    </row>
    <row r="60746" spans="15:15" x14ac:dyDescent="0.2">
      <c r="O60746" s="223"/>
    </row>
    <row r="60747" spans="15:15" x14ac:dyDescent="0.2">
      <c r="O60747" s="223"/>
    </row>
    <row r="60748" spans="15:15" x14ac:dyDescent="0.2">
      <c r="O60748" s="223"/>
    </row>
    <row r="60749" spans="15:15" x14ac:dyDescent="0.2">
      <c r="O60749" s="223"/>
    </row>
    <row r="60750" spans="15:15" x14ac:dyDescent="0.2">
      <c r="O60750" s="223"/>
    </row>
    <row r="60751" spans="15:15" x14ac:dyDescent="0.2">
      <c r="O60751" s="223"/>
    </row>
    <row r="60752" spans="15:15" x14ac:dyDescent="0.2">
      <c r="O60752" s="223"/>
    </row>
    <row r="60753" spans="15:15" x14ac:dyDescent="0.2">
      <c r="O60753" s="223"/>
    </row>
    <row r="60754" spans="15:15" x14ac:dyDescent="0.2">
      <c r="O60754" s="223"/>
    </row>
    <row r="60755" spans="15:15" x14ac:dyDescent="0.2">
      <c r="O60755" s="223"/>
    </row>
    <row r="60756" spans="15:15" x14ac:dyDescent="0.2">
      <c r="O60756" s="223"/>
    </row>
    <row r="60757" spans="15:15" x14ac:dyDescent="0.2">
      <c r="O60757" s="223"/>
    </row>
    <row r="60758" spans="15:15" x14ac:dyDescent="0.2">
      <c r="O60758" s="223"/>
    </row>
    <row r="60759" spans="15:15" x14ac:dyDescent="0.2">
      <c r="O60759" s="223"/>
    </row>
    <row r="60760" spans="15:15" x14ac:dyDescent="0.2">
      <c r="O60760" s="223"/>
    </row>
    <row r="60761" spans="15:15" x14ac:dyDescent="0.2">
      <c r="O60761" s="223"/>
    </row>
    <row r="60762" spans="15:15" x14ac:dyDescent="0.2">
      <c r="O60762" s="223"/>
    </row>
    <row r="60763" spans="15:15" x14ac:dyDescent="0.2">
      <c r="O60763" s="223"/>
    </row>
    <row r="60764" spans="15:15" x14ac:dyDescent="0.2">
      <c r="O60764" s="223"/>
    </row>
    <row r="60765" spans="15:15" x14ac:dyDescent="0.2">
      <c r="O60765" s="223"/>
    </row>
    <row r="60766" spans="15:15" x14ac:dyDescent="0.2">
      <c r="O60766" s="223"/>
    </row>
    <row r="60767" spans="15:15" x14ac:dyDescent="0.2">
      <c r="O60767" s="223"/>
    </row>
    <row r="60768" spans="15:15" x14ac:dyDescent="0.2">
      <c r="O60768" s="223"/>
    </row>
    <row r="60769" spans="15:15" x14ac:dyDescent="0.2">
      <c r="O60769" s="223"/>
    </row>
    <row r="60770" spans="15:15" x14ac:dyDescent="0.2">
      <c r="O60770" s="223"/>
    </row>
    <row r="60771" spans="15:15" x14ac:dyDescent="0.2">
      <c r="O60771" s="223"/>
    </row>
    <row r="60772" spans="15:15" x14ac:dyDescent="0.2">
      <c r="O60772" s="223"/>
    </row>
    <row r="60773" spans="15:15" x14ac:dyDescent="0.2">
      <c r="O60773" s="223"/>
    </row>
    <row r="60774" spans="15:15" x14ac:dyDescent="0.2">
      <c r="O60774" s="223"/>
    </row>
    <row r="60775" spans="15:15" x14ac:dyDescent="0.2">
      <c r="O60775" s="223"/>
    </row>
    <row r="60776" spans="15:15" x14ac:dyDescent="0.2">
      <c r="O60776" s="223"/>
    </row>
    <row r="60777" spans="15:15" x14ac:dyDescent="0.2">
      <c r="O60777" s="223"/>
    </row>
    <row r="60778" spans="15:15" x14ac:dyDescent="0.2">
      <c r="O60778" s="223"/>
    </row>
    <row r="60779" spans="15:15" x14ac:dyDescent="0.2">
      <c r="O60779" s="223"/>
    </row>
    <row r="60780" spans="15:15" x14ac:dyDescent="0.2">
      <c r="O60780" s="223"/>
    </row>
    <row r="60781" spans="15:15" x14ac:dyDescent="0.2">
      <c r="O60781" s="223"/>
    </row>
    <row r="60782" spans="15:15" x14ac:dyDescent="0.2">
      <c r="O60782" s="223"/>
    </row>
    <row r="60783" spans="15:15" x14ac:dyDescent="0.2">
      <c r="O60783" s="223"/>
    </row>
    <row r="60784" spans="15:15" x14ac:dyDescent="0.2">
      <c r="O60784" s="223"/>
    </row>
    <row r="60785" spans="15:15" x14ac:dyDescent="0.2">
      <c r="O60785" s="223"/>
    </row>
    <row r="60786" spans="15:15" x14ac:dyDescent="0.2">
      <c r="O60786" s="223"/>
    </row>
    <row r="60787" spans="15:15" x14ac:dyDescent="0.2">
      <c r="O60787" s="223"/>
    </row>
    <row r="60788" spans="15:15" x14ac:dyDescent="0.2">
      <c r="O60788" s="223"/>
    </row>
    <row r="60789" spans="15:15" x14ac:dyDescent="0.2">
      <c r="O60789" s="223"/>
    </row>
    <row r="60790" spans="15:15" x14ac:dyDescent="0.2">
      <c r="O60790" s="223"/>
    </row>
    <row r="60791" spans="15:15" x14ac:dyDescent="0.2">
      <c r="O60791" s="223"/>
    </row>
    <row r="60792" spans="15:15" x14ac:dyDescent="0.2">
      <c r="O60792" s="223"/>
    </row>
    <row r="60793" spans="15:15" x14ac:dyDescent="0.2">
      <c r="O60793" s="223"/>
    </row>
    <row r="60794" spans="15:15" x14ac:dyDescent="0.2">
      <c r="O60794" s="223"/>
    </row>
    <row r="60795" spans="15:15" x14ac:dyDescent="0.2">
      <c r="O60795" s="223"/>
    </row>
    <row r="60796" spans="15:15" x14ac:dyDescent="0.2">
      <c r="O60796" s="223"/>
    </row>
    <row r="60797" spans="15:15" x14ac:dyDescent="0.2">
      <c r="O60797" s="223"/>
    </row>
    <row r="60798" spans="15:15" x14ac:dyDescent="0.2">
      <c r="O60798" s="223"/>
    </row>
    <row r="60799" spans="15:15" x14ac:dyDescent="0.2">
      <c r="O60799" s="223"/>
    </row>
    <row r="60800" spans="15:15" x14ac:dyDescent="0.2">
      <c r="O60800" s="223"/>
    </row>
    <row r="60801" spans="15:15" x14ac:dyDescent="0.2">
      <c r="O60801" s="223"/>
    </row>
    <row r="60802" spans="15:15" x14ac:dyDescent="0.2">
      <c r="O60802" s="223"/>
    </row>
    <row r="60803" spans="15:15" x14ac:dyDescent="0.2">
      <c r="O60803" s="223"/>
    </row>
    <row r="60804" spans="15:15" x14ac:dyDescent="0.2">
      <c r="O60804" s="223"/>
    </row>
    <row r="60805" spans="15:15" x14ac:dyDescent="0.2">
      <c r="O60805" s="223"/>
    </row>
    <row r="60806" spans="15:15" x14ac:dyDescent="0.2">
      <c r="O60806" s="223"/>
    </row>
    <row r="60807" spans="15:15" x14ac:dyDescent="0.2">
      <c r="O60807" s="223"/>
    </row>
    <row r="60808" spans="15:15" x14ac:dyDescent="0.2">
      <c r="O60808" s="223"/>
    </row>
    <row r="60809" spans="15:15" x14ac:dyDescent="0.2">
      <c r="O60809" s="223"/>
    </row>
    <row r="60810" spans="15:15" x14ac:dyDescent="0.2">
      <c r="O60810" s="223"/>
    </row>
    <row r="60811" spans="15:15" x14ac:dyDescent="0.2">
      <c r="O60811" s="223"/>
    </row>
    <row r="60812" spans="15:15" x14ac:dyDescent="0.2">
      <c r="O60812" s="223"/>
    </row>
    <row r="60813" spans="15:15" x14ac:dyDescent="0.2">
      <c r="O60813" s="223"/>
    </row>
    <row r="60814" spans="15:15" x14ac:dyDescent="0.2">
      <c r="O60814" s="223"/>
    </row>
    <row r="60815" spans="15:15" x14ac:dyDescent="0.2">
      <c r="O60815" s="223"/>
    </row>
    <row r="60816" spans="15:15" x14ac:dyDescent="0.2">
      <c r="O60816" s="223"/>
    </row>
    <row r="60817" spans="15:15" x14ac:dyDescent="0.2">
      <c r="O60817" s="223"/>
    </row>
    <row r="60818" spans="15:15" x14ac:dyDescent="0.2">
      <c r="O60818" s="223"/>
    </row>
    <row r="60819" spans="15:15" x14ac:dyDescent="0.2">
      <c r="O60819" s="223"/>
    </row>
    <row r="60820" spans="15:15" x14ac:dyDescent="0.2">
      <c r="O60820" s="223"/>
    </row>
    <row r="60821" spans="15:15" x14ac:dyDescent="0.2">
      <c r="O60821" s="223"/>
    </row>
    <row r="60822" spans="15:15" x14ac:dyDescent="0.2">
      <c r="O60822" s="223"/>
    </row>
    <row r="60823" spans="15:15" x14ac:dyDescent="0.2">
      <c r="O60823" s="223"/>
    </row>
    <row r="60824" spans="15:15" x14ac:dyDescent="0.2">
      <c r="O60824" s="223"/>
    </row>
    <row r="60825" spans="15:15" x14ac:dyDescent="0.2">
      <c r="O60825" s="223"/>
    </row>
    <row r="60826" spans="15:15" x14ac:dyDescent="0.2">
      <c r="O60826" s="223"/>
    </row>
    <row r="60827" spans="15:15" x14ac:dyDescent="0.2">
      <c r="O60827" s="223"/>
    </row>
    <row r="60828" spans="15:15" x14ac:dyDescent="0.2">
      <c r="O60828" s="223"/>
    </row>
    <row r="60829" spans="15:15" x14ac:dyDescent="0.2">
      <c r="O60829" s="223"/>
    </row>
    <row r="60830" spans="15:15" x14ac:dyDescent="0.2">
      <c r="O60830" s="223"/>
    </row>
    <row r="60831" spans="15:15" x14ac:dyDescent="0.2">
      <c r="O60831" s="223"/>
    </row>
    <row r="60832" spans="15:15" x14ac:dyDescent="0.2">
      <c r="O60832" s="223"/>
    </row>
    <row r="60833" spans="15:15" x14ac:dyDescent="0.2">
      <c r="O60833" s="223"/>
    </row>
    <row r="60834" spans="15:15" x14ac:dyDescent="0.2">
      <c r="O60834" s="223"/>
    </row>
    <row r="60835" spans="15:15" x14ac:dyDescent="0.2">
      <c r="O60835" s="223"/>
    </row>
    <row r="60836" spans="15:15" x14ac:dyDescent="0.2">
      <c r="O60836" s="223"/>
    </row>
    <row r="60837" spans="15:15" x14ac:dyDescent="0.2">
      <c r="O60837" s="223"/>
    </row>
    <row r="60838" spans="15:15" x14ac:dyDescent="0.2">
      <c r="O60838" s="223"/>
    </row>
    <row r="60839" spans="15:15" x14ac:dyDescent="0.2">
      <c r="O60839" s="223"/>
    </row>
    <row r="60840" spans="15:15" x14ac:dyDescent="0.2">
      <c r="O60840" s="223"/>
    </row>
    <row r="60841" spans="15:15" x14ac:dyDescent="0.2">
      <c r="O60841" s="223"/>
    </row>
    <row r="60842" spans="15:15" x14ac:dyDescent="0.2">
      <c r="O60842" s="223"/>
    </row>
    <row r="60843" spans="15:15" x14ac:dyDescent="0.2">
      <c r="O60843" s="223"/>
    </row>
    <row r="60844" spans="15:15" x14ac:dyDescent="0.2">
      <c r="O60844" s="223"/>
    </row>
    <row r="60845" spans="15:15" x14ac:dyDescent="0.2">
      <c r="O60845" s="223"/>
    </row>
    <row r="60846" spans="15:15" x14ac:dyDescent="0.2">
      <c r="O60846" s="223"/>
    </row>
    <row r="60847" spans="15:15" x14ac:dyDescent="0.2">
      <c r="O60847" s="223"/>
    </row>
    <row r="60848" spans="15:15" x14ac:dyDescent="0.2">
      <c r="O60848" s="223"/>
    </row>
    <row r="60849" spans="15:15" x14ac:dyDescent="0.2">
      <c r="O60849" s="223"/>
    </row>
    <row r="60850" spans="15:15" x14ac:dyDescent="0.2">
      <c r="O60850" s="223"/>
    </row>
    <row r="60851" spans="15:15" x14ac:dyDescent="0.2">
      <c r="O60851" s="223"/>
    </row>
    <row r="60852" spans="15:15" x14ac:dyDescent="0.2">
      <c r="O60852" s="223"/>
    </row>
    <row r="60853" spans="15:15" x14ac:dyDescent="0.2">
      <c r="O60853" s="223"/>
    </row>
    <row r="60854" spans="15:15" x14ac:dyDescent="0.2">
      <c r="O60854" s="223"/>
    </row>
    <row r="60855" spans="15:15" x14ac:dyDescent="0.2">
      <c r="O60855" s="223"/>
    </row>
    <row r="60856" spans="15:15" x14ac:dyDescent="0.2">
      <c r="O60856" s="223"/>
    </row>
    <row r="60857" spans="15:15" x14ac:dyDescent="0.2">
      <c r="O60857" s="223"/>
    </row>
    <row r="60858" spans="15:15" x14ac:dyDescent="0.2">
      <c r="O60858" s="223"/>
    </row>
    <row r="60859" spans="15:15" x14ac:dyDescent="0.2">
      <c r="O60859" s="223"/>
    </row>
    <row r="60860" spans="15:15" x14ac:dyDescent="0.2">
      <c r="O60860" s="223"/>
    </row>
    <row r="60861" spans="15:15" x14ac:dyDescent="0.2">
      <c r="O60861" s="223"/>
    </row>
    <row r="60862" spans="15:15" x14ac:dyDescent="0.2">
      <c r="O60862" s="223"/>
    </row>
    <row r="60863" spans="15:15" x14ac:dyDescent="0.2">
      <c r="O60863" s="223"/>
    </row>
    <row r="60864" spans="15:15" x14ac:dyDescent="0.2">
      <c r="O60864" s="223"/>
    </row>
    <row r="60865" spans="15:15" x14ac:dyDescent="0.2">
      <c r="O60865" s="223"/>
    </row>
    <row r="60866" spans="15:15" x14ac:dyDescent="0.2">
      <c r="O60866" s="223"/>
    </row>
    <row r="60867" spans="15:15" x14ac:dyDescent="0.2">
      <c r="O60867" s="223"/>
    </row>
    <row r="60868" spans="15:15" x14ac:dyDescent="0.2">
      <c r="O60868" s="223"/>
    </row>
    <row r="60869" spans="15:15" x14ac:dyDescent="0.2">
      <c r="O60869" s="223"/>
    </row>
    <row r="60870" spans="15:15" x14ac:dyDescent="0.2">
      <c r="O60870" s="223"/>
    </row>
    <row r="60871" spans="15:15" x14ac:dyDescent="0.2">
      <c r="O60871" s="223"/>
    </row>
    <row r="60872" spans="15:15" x14ac:dyDescent="0.2">
      <c r="O60872" s="223"/>
    </row>
    <row r="60873" spans="15:15" x14ac:dyDescent="0.2">
      <c r="O60873" s="223"/>
    </row>
    <row r="60874" spans="15:15" x14ac:dyDescent="0.2">
      <c r="O60874" s="223"/>
    </row>
    <row r="60875" spans="15:15" x14ac:dyDescent="0.2">
      <c r="O60875" s="223"/>
    </row>
    <row r="60876" spans="15:15" x14ac:dyDescent="0.2">
      <c r="O60876" s="223"/>
    </row>
    <row r="60877" spans="15:15" x14ac:dyDescent="0.2">
      <c r="O60877" s="223"/>
    </row>
    <row r="60878" spans="15:15" x14ac:dyDescent="0.2">
      <c r="O60878" s="223"/>
    </row>
    <row r="60879" spans="15:15" x14ac:dyDescent="0.2">
      <c r="O60879" s="223"/>
    </row>
    <row r="60880" spans="15:15" x14ac:dyDescent="0.2">
      <c r="O60880" s="223"/>
    </row>
    <row r="60881" spans="15:15" x14ac:dyDescent="0.2">
      <c r="O60881" s="223"/>
    </row>
    <row r="60882" spans="15:15" x14ac:dyDescent="0.2">
      <c r="O60882" s="223"/>
    </row>
    <row r="60883" spans="15:15" x14ac:dyDescent="0.2">
      <c r="O60883" s="223"/>
    </row>
    <row r="60884" spans="15:15" x14ac:dyDescent="0.2">
      <c r="O60884" s="223"/>
    </row>
    <row r="60885" spans="15:15" x14ac:dyDescent="0.2">
      <c r="O60885" s="223"/>
    </row>
    <row r="60886" spans="15:15" x14ac:dyDescent="0.2">
      <c r="O60886" s="223"/>
    </row>
    <row r="60887" spans="15:15" x14ac:dyDescent="0.2">
      <c r="O60887" s="223"/>
    </row>
    <row r="60888" spans="15:15" x14ac:dyDescent="0.2">
      <c r="O60888" s="223"/>
    </row>
    <row r="60889" spans="15:15" x14ac:dyDescent="0.2">
      <c r="O60889" s="223"/>
    </row>
    <row r="60890" spans="15:15" x14ac:dyDescent="0.2">
      <c r="O60890" s="223"/>
    </row>
    <row r="60891" spans="15:15" x14ac:dyDescent="0.2">
      <c r="O60891" s="223"/>
    </row>
    <row r="60892" spans="15:15" x14ac:dyDescent="0.2">
      <c r="O60892" s="223"/>
    </row>
    <row r="60893" spans="15:15" x14ac:dyDescent="0.2">
      <c r="O60893" s="223"/>
    </row>
    <row r="60894" spans="15:15" x14ac:dyDescent="0.2">
      <c r="O60894" s="223"/>
    </row>
    <row r="60895" spans="15:15" x14ac:dyDescent="0.2">
      <c r="O60895" s="223"/>
    </row>
    <row r="60896" spans="15:15" x14ac:dyDescent="0.2">
      <c r="O60896" s="223"/>
    </row>
    <row r="60897" spans="15:15" x14ac:dyDescent="0.2">
      <c r="O60897" s="223"/>
    </row>
    <row r="60898" spans="15:15" x14ac:dyDescent="0.2">
      <c r="O60898" s="223"/>
    </row>
    <row r="60899" spans="15:15" x14ac:dyDescent="0.2">
      <c r="O60899" s="223"/>
    </row>
    <row r="60900" spans="15:15" x14ac:dyDescent="0.2">
      <c r="O60900" s="223"/>
    </row>
    <row r="60901" spans="15:15" x14ac:dyDescent="0.2">
      <c r="O60901" s="223"/>
    </row>
    <row r="60902" spans="15:15" x14ac:dyDescent="0.2">
      <c r="O60902" s="223"/>
    </row>
    <row r="60903" spans="15:15" x14ac:dyDescent="0.2">
      <c r="O60903" s="223"/>
    </row>
    <row r="60904" spans="15:15" x14ac:dyDescent="0.2">
      <c r="O60904" s="223"/>
    </row>
    <row r="60905" spans="15:15" x14ac:dyDescent="0.2">
      <c r="O60905" s="223"/>
    </row>
    <row r="60906" spans="15:15" x14ac:dyDescent="0.2">
      <c r="O60906" s="223"/>
    </row>
    <row r="60907" spans="15:15" x14ac:dyDescent="0.2">
      <c r="O60907" s="223"/>
    </row>
    <row r="60908" spans="15:15" x14ac:dyDescent="0.2">
      <c r="O60908" s="223"/>
    </row>
    <row r="60909" spans="15:15" x14ac:dyDescent="0.2">
      <c r="O60909" s="223"/>
    </row>
    <row r="60910" spans="15:15" x14ac:dyDescent="0.2">
      <c r="O60910" s="223"/>
    </row>
    <row r="60911" spans="15:15" x14ac:dyDescent="0.2">
      <c r="O60911" s="223"/>
    </row>
    <row r="60912" spans="15:15" x14ac:dyDescent="0.2">
      <c r="O60912" s="223"/>
    </row>
    <row r="60913" spans="15:15" x14ac:dyDescent="0.2">
      <c r="O60913" s="223"/>
    </row>
    <row r="60914" spans="15:15" x14ac:dyDescent="0.2">
      <c r="O60914" s="223"/>
    </row>
    <row r="60915" spans="15:15" x14ac:dyDescent="0.2">
      <c r="O60915" s="223"/>
    </row>
    <row r="60916" spans="15:15" x14ac:dyDescent="0.2">
      <c r="O60916" s="223"/>
    </row>
    <row r="60917" spans="15:15" x14ac:dyDescent="0.2">
      <c r="O60917" s="223"/>
    </row>
    <row r="60918" spans="15:15" x14ac:dyDescent="0.2">
      <c r="O60918" s="223"/>
    </row>
    <row r="60919" spans="15:15" x14ac:dyDescent="0.2">
      <c r="O60919" s="223"/>
    </row>
    <row r="60920" spans="15:15" x14ac:dyDescent="0.2">
      <c r="O60920" s="223"/>
    </row>
    <row r="60921" spans="15:15" x14ac:dyDescent="0.2">
      <c r="O60921" s="223"/>
    </row>
    <row r="60922" spans="15:15" x14ac:dyDescent="0.2">
      <c r="O60922" s="223"/>
    </row>
    <row r="60923" spans="15:15" x14ac:dyDescent="0.2">
      <c r="O60923" s="223"/>
    </row>
    <row r="60924" spans="15:15" x14ac:dyDescent="0.2">
      <c r="O60924" s="223"/>
    </row>
    <row r="60925" spans="15:15" x14ac:dyDescent="0.2">
      <c r="O60925" s="223"/>
    </row>
    <row r="60926" spans="15:15" x14ac:dyDescent="0.2">
      <c r="O60926" s="223"/>
    </row>
    <row r="60927" spans="15:15" x14ac:dyDescent="0.2">
      <c r="O60927" s="223"/>
    </row>
    <row r="60928" spans="15:15" x14ac:dyDescent="0.2">
      <c r="O60928" s="223"/>
    </row>
    <row r="60929" spans="15:15" x14ac:dyDescent="0.2">
      <c r="O60929" s="223"/>
    </row>
    <row r="60930" spans="15:15" x14ac:dyDescent="0.2">
      <c r="O60930" s="223"/>
    </row>
    <row r="60931" spans="15:15" x14ac:dyDescent="0.2">
      <c r="O60931" s="223"/>
    </row>
    <row r="60932" spans="15:15" x14ac:dyDescent="0.2">
      <c r="O60932" s="223"/>
    </row>
    <row r="60933" spans="15:15" x14ac:dyDescent="0.2">
      <c r="O60933" s="223"/>
    </row>
    <row r="60934" spans="15:15" x14ac:dyDescent="0.2">
      <c r="O60934" s="223"/>
    </row>
    <row r="60935" spans="15:15" x14ac:dyDescent="0.2">
      <c r="O60935" s="223"/>
    </row>
    <row r="60936" spans="15:15" x14ac:dyDescent="0.2">
      <c r="O60936" s="223"/>
    </row>
    <row r="60937" spans="15:15" x14ac:dyDescent="0.2">
      <c r="O60937" s="223"/>
    </row>
    <row r="60938" spans="15:15" x14ac:dyDescent="0.2">
      <c r="O60938" s="223"/>
    </row>
    <row r="60939" spans="15:15" x14ac:dyDescent="0.2">
      <c r="O60939" s="223"/>
    </row>
    <row r="60940" spans="15:15" x14ac:dyDescent="0.2">
      <c r="O60940" s="223"/>
    </row>
    <row r="60941" spans="15:15" x14ac:dyDescent="0.2">
      <c r="O60941" s="223"/>
    </row>
    <row r="60942" spans="15:15" x14ac:dyDescent="0.2">
      <c r="O60942" s="223"/>
    </row>
    <row r="60943" spans="15:15" x14ac:dyDescent="0.2">
      <c r="O60943" s="223"/>
    </row>
    <row r="60944" spans="15:15" x14ac:dyDescent="0.2">
      <c r="O60944" s="223"/>
    </row>
    <row r="60945" spans="15:15" x14ac:dyDescent="0.2">
      <c r="O60945" s="223"/>
    </row>
    <row r="60946" spans="15:15" x14ac:dyDescent="0.2">
      <c r="O60946" s="223"/>
    </row>
    <row r="60947" spans="15:15" x14ac:dyDescent="0.2">
      <c r="O60947" s="223"/>
    </row>
    <row r="60948" spans="15:15" x14ac:dyDescent="0.2">
      <c r="O60948" s="223"/>
    </row>
    <row r="60949" spans="15:15" x14ac:dyDescent="0.2">
      <c r="O60949" s="223"/>
    </row>
    <row r="60950" spans="15:15" x14ac:dyDescent="0.2">
      <c r="O60950" s="223"/>
    </row>
    <row r="60951" spans="15:15" x14ac:dyDescent="0.2">
      <c r="O60951" s="223"/>
    </row>
    <row r="60952" spans="15:15" x14ac:dyDescent="0.2">
      <c r="O60952" s="223"/>
    </row>
    <row r="60953" spans="15:15" x14ac:dyDescent="0.2">
      <c r="O60953" s="223"/>
    </row>
    <row r="60954" spans="15:15" x14ac:dyDescent="0.2">
      <c r="O60954" s="223"/>
    </row>
    <row r="60955" spans="15:15" x14ac:dyDescent="0.2">
      <c r="O60955" s="223"/>
    </row>
    <row r="60956" spans="15:15" x14ac:dyDescent="0.2">
      <c r="O60956" s="223"/>
    </row>
    <row r="60957" spans="15:15" x14ac:dyDescent="0.2">
      <c r="O60957" s="223"/>
    </row>
    <row r="60958" spans="15:15" x14ac:dyDescent="0.2">
      <c r="O60958" s="223"/>
    </row>
    <row r="60959" spans="15:15" x14ac:dyDescent="0.2">
      <c r="O60959" s="223"/>
    </row>
    <row r="60960" spans="15:15" x14ac:dyDescent="0.2">
      <c r="O60960" s="223"/>
    </row>
    <row r="60961" spans="15:15" x14ac:dyDescent="0.2">
      <c r="O60961" s="223"/>
    </row>
    <row r="60962" spans="15:15" x14ac:dyDescent="0.2">
      <c r="O60962" s="223"/>
    </row>
    <row r="60963" spans="15:15" x14ac:dyDescent="0.2">
      <c r="O60963" s="223"/>
    </row>
    <row r="60964" spans="15:15" x14ac:dyDescent="0.2">
      <c r="O60964" s="223"/>
    </row>
    <row r="60965" spans="15:15" x14ac:dyDescent="0.2">
      <c r="O60965" s="223"/>
    </row>
    <row r="60966" spans="15:15" x14ac:dyDescent="0.2">
      <c r="O60966" s="223"/>
    </row>
    <row r="60967" spans="15:15" x14ac:dyDescent="0.2">
      <c r="O60967" s="223"/>
    </row>
    <row r="60968" spans="15:15" x14ac:dyDescent="0.2">
      <c r="O60968" s="223"/>
    </row>
    <row r="60969" spans="15:15" x14ac:dyDescent="0.2">
      <c r="O60969" s="223"/>
    </row>
    <row r="60970" spans="15:15" x14ac:dyDescent="0.2">
      <c r="O60970" s="223"/>
    </row>
    <row r="60971" spans="15:15" x14ac:dyDescent="0.2">
      <c r="O60971" s="223"/>
    </row>
    <row r="60972" spans="15:15" x14ac:dyDescent="0.2">
      <c r="O60972" s="223"/>
    </row>
    <row r="60973" spans="15:15" x14ac:dyDescent="0.2">
      <c r="O60973" s="223"/>
    </row>
    <row r="60974" spans="15:15" x14ac:dyDescent="0.2">
      <c r="O60974" s="223"/>
    </row>
    <row r="60975" spans="15:15" x14ac:dyDescent="0.2">
      <c r="O60975" s="223"/>
    </row>
    <row r="60976" spans="15:15" x14ac:dyDescent="0.2">
      <c r="O60976" s="223"/>
    </row>
    <row r="60977" spans="15:15" x14ac:dyDescent="0.2">
      <c r="O60977" s="223"/>
    </row>
    <row r="60978" spans="15:15" x14ac:dyDescent="0.2">
      <c r="O60978" s="223"/>
    </row>
    <row r="60979" spans="15:15" x14ac:dyDescent="0.2">
      <c r="O60979" s="223"/>
    </row>
    <row r="60980" spans="15:15" x14ac:dyDescent="0.2">
      <c r="O60980" s="223"/>
    </row>
    <row r="60981" spans="15:15" x14ac:dyDescent="0.2">
      <c r="O60981" s="223"/>
    </row>
    <row r="60982" spans="15:15" x14ac:dyDescent="0.2">
      <c r="O60982" s="223"/>
    </row>
    <row r="60983" spans="15:15" x14ac:dyDescent="0.2">
      <c r="O60983" s="223"/>
    </row>
    <row r="60984" spans="15:15" x14ac:dyDescent="0.2">
      <c r="O60984" s="223"/>
    </row>
    <row r="60985" spans="15:15" x14ac:dyDescent="0.2">
      <c r="O60985" s="223"/>
    </row>
    <row r="60986" spans="15:15" x14ac:dyDescent="0.2">
      <c r="O60986" s="223"/>
    </row>
    <row r="60987" spans="15:15" x14ac:dyDescent="0.2">
      <c r="O60987" s="223"/>
    </row>
    <row r="60988" spans="15:15" x14ac:dyDescent="0.2">
      <c r="O60988" s="223"/>
    </row>
    <row r="60989" spans="15:15" x14ac:dyDescent="0.2">
      <c r="O60989" s="223"/>
    </row>
    <row r="60990" spans="15:15" x14ac:dyDescent="0.2">
      <c r="O60990" s="223"/>
    </row>
    <row r="60991" spans="15:15" x14ac:dyDescent="0.2">
      <c r="O60991" s="223"/>
    </row>
    <row r="60992" spans="15:15" x14ac:dyDescent="0.2">
      <c r="O60992" s="223"/>
    </row>
    <row r="60993" spans="15:15" x14ac:dyDescent="0.2">
      <c r="O60993" s="223"/>
    </row>
    <row r="60994" spans="15:15" x14ac:dyDescent="0.2">
      <c r="O60994" s="223"/>
    </row>
    <row r="60995" spans="15:15" x14ac:dyDescent="0.2">
      <c r="O60995" s="223"/>
    </row>
    <row r="60996" spans="15:15" x14ac:dyDescent="0.2">
      <c r="O60996" s="223"/>
    </row>
    <row r="60997" spans="15:15" x14ac:dyDescent="0.2">
      <c r="O60997" s="223"/>
    </row>
    <row r="60998" spans="15:15" x14ac:dyDescent="0.2">
      <c r="O60998" s="223"/>
    </row>
    <row r="60999" spans="15:15" x14ac:dyDescent="0.2">
      <c r="O60999" s="223"/>
    </row>
    <row r="61000" spans="15:15" x14ac:dyDescent="0.2">
      <c r="O61000" s="223"/>
    </row>
    <row r="61001" spans="15:15" x14ac:dyDescent="0.2">
      <c r="O61001" s="223"/>
    </row>
    <row r="61002" spans="15:15" x14ac:dyDescent="0.2">
      <c r="O61002" s="223"/>
    </row>
    <row r="61003" spans="15:15" x14ac:dyDescent="0.2">
      <c r="O61003" s="223"/>
    </row>
    <row r="61004" spans="15:15" x14ac:dyDescent="0.2">
      <c r="O61004" s="223"/>
    </row>
    <row r="61005" spans="15:15" x14ac:dyDescent="0.2">
      <c r="O61005" s="223"/>
    </row>
    <row r="61006" spans="15:15" x14ac:dyDescent="0.2">
      <c r="O61006" s="223"/>
    </row>
    <row r="61007" spans="15:15" x14ac:dyDescent="0.2">
      <c r="O61007" s="223"/>
    </row>
    <row r="61008" spans="15:15" x14ac:dyDescent="0.2">
      <c r="O61008" s="223"/>
    </row>
    <row r="61009" spans="15:15" x14ac:dyDescent="0.2">
      <c r="O61009" s="223"/>
    </row>
    <row r="61010" spans="15:15" x14ac:dyDescent="0.2">
      <c r="O61010" s="223"/>
    </row>
    <row r="61011" spans="15:15" x14ac:dyDescent="0.2">
      <c r="O61011" s="223"/>
    </row>
    <row r="61012" spans="15:15" x14ac:dyDescent="0.2">
      <c r="O61012" s="223"/>
    </row>
    <row r="61013" spans="15:15" x14ac:dyDescent="0.2">
      <c r="O61013" s="223"/>
    </row>
    <row r="61014" spans="15:15" x14ac:dyDescent="0.2">
      <c r="O61014" s="223"/>
    </row>
    <row r="61015" spans="15:15" x14ac:dyDescent="0.2">
      <c r="O61015" s="223"/>
    </row>
    <row r="61016" spans="15:15" x14ac:dyDescent="0.2">
      <c r="O61016" s="223"/>
    </row>
    <row r="61017" spans="15:15" x14ac:dyDescent="0.2">
      <c r="O61017" s="223"/>
    </row>
    <row r="61018" spans="15:15" x14ac:dyDescent="0.2">
      <c r="O61018" s="223"/>
    </row>
    <row r="61019" spans="15:15" x14ac:dyDescent="0.2">
      <c r="O61019" s="223"/>
    </row>
    <row r="61020" spans="15:15" x14ac:dyDescent="0.2">
      <c r="O61020" s="223"/>
    </row>
    <row r="61021" spans="15:15" x14ac:dyDescent="0.2">
      <c r="O61021" s="223"/>
    </row>
    <row r="61022" spans="15:15" x14ac:dyDescent="0.2">
      <c r="O61022" s="223"/>
    </row>
    <row r="61023" spans="15:15" x14ac:dyDescent="0.2">
      <c r="O61023" s="223"/>
    </row>
    <row r="61024" spans="15:15" x14ac:dyDescent="0.2">
      <c r="O61024" s="223"/>
    </row>
    <row r="61025" spans="15:15" x14ac:dyDescent="0.2">
      <c r="O61025" s="223"/>
    </row>
    <row r="61026" spans="15:15" x14ac:dyDescent="0.2">
      <c r="O61026" s="223"/>
    </row>
    <row r="61027" spans="15:15" x14ac:dyDescent="0.2">
      <c r="O61027" s="223"/>
    </row>
    <row r="61028" spans="15:15" x14ac:dyDescent="0.2">
      <c r="O61028" s="223"/>
    </row>
    <row r="61029" spans="15:15" x14ac:dyDescent="0.2">
      <c r="O61029" s="223"/>
    </row>
    <row r="61030" spans="15:15" x14ac:dyDescent="0.2">
      <c r="O61030" s="223"/>
    </row>
    <row r="61031" spans="15:15" x14ac:dyDescent="0.2">
      <c r="O61031" s="223"/>
    </row>
    <row r="61032" spans="15:15" x14ac:dyDescent="0.2">
      <c r="O61032" s="223"/>
    </row>
    <row r="61033" spans="15:15" x14ac:dyDescent="0.2">
      <c r="O61033" s="223"/>
    </row>
    <row r="61034" spans="15:15" x14ac:dyDescent="0.2">
      <c r="O61034" s="223"/>
    </row>
    <row r="61035" spans="15:15" x14ac:dyDescent="0.2">
      <c r="O61035" s="223"/>
    </row>
    <row r="61036" spans="15:15" x14ac:dyDescent="0.2">
      <c r="O61036" s="223"/>
    </row>
    <row r="61037" spans="15:15" x14ac:dyDescent="0.2">
      <c r="O61037" s="223"/>
    </row>
    <row r="61038" spans="15:15" x14ac:dyDescent="0.2">
      <c r="O61038" s="223"/>
    </row>
    <row r="61039" spans="15:15" x14ac:dyDescent="0.2">
      <c r="O61039" s="223"/>
    </row>
    <row r="61040" spans="15:15" x14ac:dyDescent="0.2">
      <c r="O61040" s="223"/>
    </row>
    <row r="61041" spans="15:15" x14ac:dyDescent="0.2">
      <c r="O61041" s="223"/>
    </row>
    <row r="61042" spans="15:15" x14ac:dyDescent="0.2">
      <c r="O61042" s="223"/>
    </row>
    <row r="61043" spans="15:15" x14ac:dyDescent="0.2">
      <c r="O61043" s="223"/>
    </row>
    <row r="61044" spans="15:15" x14ac:dyDescent="0.2">
      <c r="O61044" s="223"/>
    </row>
    <row r="61045" spans="15:15" x14ac:dyDescent="0.2">
      <c r="O61045" s="223"/>
    </row>
    <row r="61046" spans="15:15" x14ac:dyDescent="0.2">
      <c r="O61046" s="223"/>
    </row>
    <row r="61047" spans="15:15" x14ac:dyDescent="0.2">
      <c r="O61047" s="223"/>
    </row>
    <row r="61048" spans="15:15" x14ac:dyDescent="0.2">
      <c r="O61048" s="223"/>
    </row>
    <row r="61049" spans="15:15" x14ac:dyDescent="0.2">
      <c r="O61049" s="223"/>
    </row>
    <row r="61050" spans="15:15" x14ac:dyDescent="0.2">
      <c r="O61050" s="223"/>
    </row>
    <row r="61051" spans="15:15" x14ac:dyDescent="0.2">
      <c r="O61051" s="223"/>
    </row>
    <row r="61052" spans="15:15" x14ac:dyDescent="0.2">
      <c r="O61052" s="223"/>
    </row>
    <row r="61053" spans="15:15" x14ac:dyDescent="0.2">
      <c r="O61053" s="223"/>
    </row>
    <row r="61054" spans="15:15" x14ac:dyDescent="0.2">
      <c r="O61054" s="223"/>
    </row>
    <row r="61055" spans="15:15" x14ac:dyDescent="0.2">
      <c r="O61055" s="223"/>
    </row>
    <row r="61056" spans="15:15" x14ac:dyDescent="0.2">
      <c r="O61056" s="223"/>
    </row>
    <row r="61057" spans="15:15" x14ac:dyDescent="0.2">
      <c r="O61057" s="223"/>
    </row>
    <row r="61058" spans="15:15" x14ac:dyDescent="0.2">
      <c r="O61058" s="223"/>
    </row>
    <row r="61059" spans="15:15" x14ac:dyDescent="0.2">
      <c r="O61059" s="223"/>
    </row>
    <row r="61060" spans="15:15" x14ac:dyDescent="0.2">
      <c r="O61060" s="223"/>
    </row>
    <row r="61061" spans="15:15" x14ac:dyDescent="0.2">
      <c r="O61061" s="223"/>
    </row>
    <row r="61062" spans="15:15" x14ac:dyDescent="0.2">
      <c r="O61062" s="223"/>
    </row>
    <row r="61063" spans="15:15" x14ac:dyDescent="0.2">
      <c r="O61063" s="223"/>
    </row>
    <row r="61064" spans="15:15" x14ac:dyDescent="0.2">
      <c r="O61064" s="223"/>
    </row>
    <row r="61065" spans="15:15" x14ac:dyDescent="0.2">
      <c r="O61065" s="223"/>
    </row>
    <row r="61066" spans="15:15" x14ac:dyDescent="0.2">
      <c r="O61066" s="223"/>
    </row>
    <row r="61067" spans="15:15" x14ac:dyDescent="0.2">
      <c r="O61067" s="223"/>
    </row>
    <row r="61068" spans="15:15" x14ac:dyDescent="0.2">
      <c r="O61068" s="223"/>
    </row>
    <row r="61069" spans="15:15" x14ac:dyDescent="0.2">
      <c r="O61069" s="223"/>
    </row>
    <row r="61070" spans="15:15" x14ac:dyDescent="0.2">
      <c r="O61070" s="223"/>
    </row>
    <row r="61071" spans="15:15" x14ac:dyDescent="0.2">
      <c r="O61071" s="223"/>
    </row>
    <row r="61072" spans="15:15" x14ac:dyDescent="0.2">
      <c r="O61072" s="223"/>
    </row>
    <row r="61073" spans="15:15" x14ac:dyDescent="0.2">
      <c r="O61073" s="223"/>
    </row>
    <row r="61074" spans="15:15" x14ac:dyDescent="0.2">
      <c r="O61074" s="223"/>
    </row>
    <row r="61075" spans="15:15" x14ac:dyDescent="0.2">
      <c r="O61075" s="223"/>
    </row>
    <row r="61076" spans="15:15" x14ac:dyDescent="0.2">
      <c r="O61076" s="223"/>
    </row>
    <row r="61077" spans="15:15" x14ac:dyDescent="0.2">
      <c r="O61077" s="223"/>
    </row>
    <row r="61078" spans="15:15" x14ac:dyDescent="0.2">
      <c r="O61078" s="223"/>
    </row>
    <row r="61079" spans="15:15" x14ac:dyDescent="0.2">
      <c r="O61079" s="223"/>
    </row>
    <row r="61080" spans="15:15" x14ac:dyDescent="0.2">
      <c r="O61080" s="223"/>
    </row>
    <row r="61081" spans="15:15" x14ac:dyDescent="0.2">
      <c r="O61081" s="223"/>
    </row>
    <row r="61082" spans="15:15" x14ac:dyDescent="0.2">
      <c r="O61082" s="223"/>
    </row>
    <row r="61083" spans="15:15" x14ac:dyDescent="0.2">
      <c r="O61083" s="223"/>
    </row>
    <row r="61084" spans="15:15" x14ac:dyDescent="0.2">
      <c r="O61084" s="223"/>
    </row>
    <row r="61085" spans="15:15" x14ac:dyDescent="0.2">
      <c r="O61085" s="223"/>
    </row>
    <row r="61086" spans="15:15" x14ac:dyDescent="0.2">
      <c r="O61086" s="223"/>
    </row>
    <row r="61087" spans="15:15" x14ac:dyDescent="0.2">
      <c r="O61087" s="223"/>
    </row>
    <row r="61088" spans="15:15" x14ac:dyDescent="0.2">
      <c r="O61088" s="223"/>
    </row>
    <row r="61089" spans="15:15" x14ac:dyDescent="0.2">
      <c r="O61089" s="223"/>
    </row>
    <row r="61090" spans="15:15" x14ac:dyDescent="0.2">
      <c r="O61090" s="223"/>
    </row>
    <row r="61091" spans="15:15" x14ac:dyDescent="0.2">
      <c r="O61091" s="223"/>
    </row>
    <row r="61092" spans="15:15" x14ac:dyDescent="0.2">
      <c r="O61092" s="223"/>
    </row>
    <row r="61093" spans="15:15" x14ac:dyDescent="0.2">
      <c r="O61093" s="223"/>
    </row>
    <row r="61094" spans="15:15" x14ac:dyDescent="0.2">
      <c r="O61094" s="223"/>
    </row>
    <row r="61095" spans="15:15" x14ac:dyDescent="0.2">
      <c r="O61095" s="223"/>
    </row>
    <row r="61096" spans="15:15" x14ac:dyDescent="0.2">
      <c r="O61096" s="223"/>
    </row>
    <row r="61097" spans="15:15" x14ac:dyDescent="0.2">
      <c r="O61097" s="223"/>
    </row>
    <row r="61098" spans="15:15" x14ac:dyDescent="0.2">
      <c r="O61098" s="223"/>
    </row>
    <row r="61099" spans="15:15" x14ac:dyDescent="0.2">
      <c r="O61099" s="223"/>
    </row>
    <row r="61100" spans="15:15" x14ac:dyDescent="0.2">
      <c r="O61100" s="223"/>
    </row>
    <row r="61101" spans="15:15" x14ac:dyDescent="0.2">
      <c r="O61101" s="223"/>
    </row>
    <row r="61102" spans="15:15" x14ac:dyDescent="0.2">
      <c r="O61102" s="223"/>
    </row>
    <row r="61103" spans="15:15" x14ac:dyDescent="0.2">
      <c r="O61103" s="223"/>
    </row>
    <row r="61104" spans="15:15" x14ac:dyDescent="0.2">
      <c r="O61104" s="223"/>
    </row>
    <row r="61105" spans="15:15" x14ac:dyDescent="0.2">
      <c r="O61105" s="223"/>
    </row>
    <row r="61106" spans="15:15" x14ac:dyDescent="0.2">
      <c r="O61106" s="223"/>
    </row>
    <row r="61107" spans="15:15" x14ac:dyDescent="0.2">
      <c r="O61107" s="223"/>
    </row>
    <row r="61108" spans="15:15" x14ac:dyDescent="0.2">
      <c r="O61108" s="223"/>
    </row>
    <row r="61109" spans="15:15" x14ac:dyDescent="0.2">
      <c r="O61109" s="223"/>
    </row>
    <row r="61110" spans="15:15" x14ac:dyDescent="0.2">
      <c r="O61110" s="223"/>
    </row>
    <row r="61111" spans="15:15" x14ac:dyDescent="0.2">
      <c r="O61111" s="223"/>
    </row>
    <row r="61112" spans="15:15" x14ac:dyDescent="0.2">
      <c r="O61112" s="223"/>
    </row>
    <row r="61113" spans="15:15" x14ac:dyDescent="0.2">
      <c r="O61113" s="223"/>
    </row>
    <row r="61114" spans="15:15" x14ac:dyDescent="0.2">
      <c r="O61114" s="223"/>
    </row>
    <row r="61115" spans="15:15" x14ac:dyDescent="0.2">
      <c r="O61115" s="223"/>
    </row>
    <row r="61116" spans="15:15" x14ac:dyDescent="0.2">
      <c r="O61116" s="223"/>
    </row>
    <row r="61117" spans="15:15" x14ac:dyDescent="0.2">
      <c r="O61117" s="223"/>
    </row>
    <row r="61118" spans="15:15" x14ac:dyDescent="0.2">
      <c r="O61118" s="223"/>
    </row>
    <row r="61119" spans="15:15" x14ac:dyDescent="0.2">
      <c r="O61119" s="223"/>
    </row>
    <row r="61120" spans="15:15" x14ac:dyDescent="0.2">
      <c r="O61120" s="223"/>
    </row>
    <row r="61121" spans="15:15" x14ac:dyDescent="0.2">
      <c r="O61121" s="223"/>
    </row>
    <row r="61122" spans="15:15" x14ac:dyDescent="0.2">
      <c r="O61122" s="223"/>
    </row>
    <row r="61123" spans="15:15" x14ac:dyDescent="0.2">
      <c r="O61123" s="223"/>
    </row>
    <row r="61124" spans="15:15" x14ac:dyDescent="0.2">
      <c r="O61124" s="223"/>
    </row>
    <row r="61125" spans="15:15" x14ac:dyDescent="0.2">
      <c r="O61125" s="223"/>
    </row>
    <row r="61126" spans="15:15" x14ac:dyDescent="0.2">
      <c r="O61126" s="223"/>
    </row>
    <row r="61127" spans="15:15" x14ac:dyDescent="0.2">
      <c r="O61127" s="223"/>
    </row>
    <row r="61128" spans="15:15" x14ac:dyDescent="0.2">
      <c r="O61128" s="223"/>
    </row>
    <row r="61129" spans="15:15" x14ac:dyDescent="0.2">
      <c r="O61129" s="223"/>
    </row>
    <row r="61130" spans="15:15" x14ac:dyDescent="0.2">
      <c r="O61130" s="223"/>
    </row>
    <row r="61131" spans="15:15" x14ac:dyDescent="0.2">
      <c r="O61131" s="223"/>
    </row>
    <row r="61132" spans="15:15" x14ac:dyDescent="0.2">
      <c r="O61132" s="223"/>
    </row>
    <row r="61133" spans="15:15" x14ac:dyDescent="0.2">
      <c r="O61133" s="223"/>
    </row>
    <row r="61134" spans="15:15" x14ac:dyDescent="0.2">
      <c r="O61134" s="223"/>
    </row>
    <row r="61135" spans="15:15" x14ac:dyDescent="0.2">
      <c r="O61135" s="223"/>
    </row>
    <row r="61136" spans="15:15" x14ac:dyDescent="0.2">
      <c r="O61136" s="223"/>
    </row>
    <row r="61137" spans="15:15" x14ac:dyDescent="0.2">
      <c r="O61137" s="223"/>
    </row>
    <row r="61138" spans="15:15" x14ac:dyDescent="0.2">
      <c r="O61138" s="223"/>
    </row>
    <row r="61139" spans="15:15" x14ac:dyDescent="0.2">
      <c r="O61139" s="223"/>
    </row>
    <row r="61140" spans="15:15" x14ac:dyDescent="0.2">
      <c r="O61140" s="223"/>
    </row>
    <row r="61141" spans="15:15" x14ac:dyDescent="0.2">
      <c r="O61141" s="223"/>
    </row>
    <row r="61142" spans="15:15" x14ac:dyDescent="0.2">
      <c r="O61142" s="223"/>
    </row>
    <row r="61143" spans="15:15" x14ac:dyDescent="0.2">
      <c r="O61143" s="223"/>
    </row>
    <row r="61144" spans="15:15" x14ac:dyDescent="0.2">
      <c r="O61144" s="223"/>
    </row>
    <row r="61145" spans="15:15" x14ac:dyDescent="0.2">
      <c r="O61145" s="223"/>
    </row>
    <row r="61146" spans="15:15" x14ac:dyDescent="0.2">
      <c r="O61146" s="223"/>
    </row>
    <row r="61147" spans="15:15" x14ac:dyDescent="0.2">
      <c r="O61147" s="223"/>
    </row>
    <row r="61148" spans="15:15" x14ac:dyDescent="0.2">
      <c r="O61148" s="223"/>
    </row>
    <row r="61149" spans="15:15" x14ac:dyDescent="0.2">
      <c r="O61149" s="223"/>
    </row>
    <row r="61150" spans="15:15" x14ac:dyDescent="0.2">
      <c r="O61150" s="223"/>
    </row>
    <row r="61151" spans="15:15" x14ac:dyDescent="0.2">
      <c r="O61151" s="223"/>
    </row>
    <row r="61152" spans="15:15" x14ac:dyDescent="0.2">
      <c r="O61152" s="223"/>
    </row>
    <row r="61153" spans="15:15" x14ac:dyDescent="0.2">
      <c r="O61153" s="223"/>
    </row>
    <row r="61154" spans="15:15" x14ac:dyDescent="0.2">
      <c r="O61154" s="223"/>
    </row>
    <row r="61155" spans="15:15" x14ac:dyDescent="0.2">
      <c r="O61155" s="223"/>
    </row>
    <row r="61156" spans="15:15" x14ac:dyDescent="0.2">
      <c r="O61156" s="223"/>
    </row>
    <row r="61157" spans="15:15" x14ac:dyDescent="0.2">
      <c r="O61157" s="223"/>
    </row>
    <row r="61158" spans="15:15" x14ac:dyDescent="0.2">
      <c r="O61158" s="223"/>
    </row>
    <row r="61159" spans="15:15" x14ac:dyDescent="0.2">
      <c r="O61159" s="223"/>
    </row>
    <row r="61160" spans="15:15" x14ac:dyDescent="0.2">
      <c r="O61160" s="223"/>
    </row>
    <row r="61161" spans="15:15" x14ac:dyDescent="0.2">
      <c r="O61161" s="223"/>
    </row>
    <row r="61162" spans="15:15" x14ac:dyDescent="0.2">
      <c r="O61162" s="223"/>
    </row>
    <row r="61163" spans="15:15" x14ac:dyDescent="0.2">
      <c r="O61163" s="223"/>
    </row>
    <row r="61164" spans="15:15" x14ac:dyDescent="0.2">
      <c r="O61164" s="223"/>
    </row>
    <row r="61165" spans="15:15" x14ac:dyDescent="0.2">
      <c r="O61165" s="223"/>
    </row>
    <row r="61166" spans="15:15" x14ac:dyDescent="0.2">
      <c r="O61166" s="223"/>
    </row>
    <row r="61167" spans="15:15" x14ac:dyDescent="0.2">
      <c r="O61167" s="223"/>
    </row>
    <row r="61168" spans="15:15" x14ac:dyDescent="0.2">
      <c r="O61168" s="223"/>
    </row>
    <row r="61169" spans="15:15" x14ac:dyDescent="0.2">
      <c r="O61169" s="223"/>
    </row>
    <row r="61170" spans="15:15" x14ac:dyDescent="0.2">
      <c r="O61170" s="223"/>
    </row>
    <row r="61171" spans="15:15" x14ac:dyDescent="0.2">
      <c r="O61171" s="223"/>
    </row>
    <row r="61172" spans="15:15" x14ac:dyDescent="0.2">
      <c r="O61172" s="223"/>
    </row>
    <row r="61173" spans="15:15" x14ac:dyDescent="0.2">
      <c r="O61173" s="223"/>
    </row>
    <row r="61174" spans="15:15" x14ac:dyDescent="0.2">
      <c r="O61174" s="223"/>
    </row>
    <row r="61175" spans="15:15" x14ac:dyDescent="0.2">
      <c r="O61175" s="223"/>
    </row>
    <row r="61176" spans="15:15" x14ac:dyDescent="0.2">
      <c r="O61176" s="223"/>
    </row>
    <row r="61177" spans="15:15" x14ac:dyDescent="0.2">
      <c r="O61177" s="223"/>
    </row>
    <row r="61178" spans="15:15" x14ac:dyDescent="0.2">
      <c r="O61178" s="223"/>
    </row>
    <row r="61179" spans="15:15" x14ac:dyDescent="0.2">
      <c r="O61179" s="223"/>
    </row>
    <row r="61180" spans="15:15" x14ac:dyDescent="0.2">
      <c r="O61180" s="223"/>
    </row>
    <row r="61181" spans="15:15" x14ac:dyDescent="0.2">
      <c r="O61181" s="223"/>
    </row>
    <row r="61182" spans="15:15" x14ac:dyDescent="0.2">
      <c r="O61182" s="223"/>
    </row>
    <row r="61183" spans="15:15" x14ac:dyDescent="0.2">
      <c r="O61183" s="223"/>
    </row>
    <row r="61184" spans="15:15" x14ac:dyDescent="0.2">
      <c r="O61184" s="223"/>
    </row>
    <row r="61185" spans="15:15" x14ac:dyDescent="0.2">
      <c r="O61185" s="223"/>
    </row>
    <row r="61186" spans="15:15" x14ac:dyDescent="0.2">
      <c r="O61186" s="223"/>
    </row>
    <row r="61187" spans="15:15" x14ac:dyDescent="0.2">
      <c r="O61187" s="223"/>
    </row>
    <row r="61188" spans="15:15" x14ac:dyDescent="0.2">
      <c r="O61188" s="223"/>
    </row>
    <row r="61189" spans="15:15" x14ac:dyDescent="0.2">
      <c r="O61189" s="223"/>
    </row>
    <row r="61190" spans="15:15" x14ac:dyDescent="0.2">
      <c r="O61190" s="223"/>
    </row>
    <row r="61191" spans="15:15" x14ac:dyDescent="0.2">
      <c r="O61191" s="223"/>
    </row>
    <row r="61192" spans="15:15" x14ac:dyDescent="0.2">
      <c r="O61192" s="223"/>
    </row>
    <row r="61193" spans="15:15" x14ac:dyDescent="0.2">
      <c r="O61193" s="223"/>
    </row>
    <row r="61194" spans="15:15" x14ac:dyDescent="0.2">
      <c r="O61194" s="223"/>
    </row>
    <row r="61195" spans="15:15" x14ac:dyDescent="0.2">
      <c r="O61195" s="223"/>
    </row>
    <row r="61196" spans="15:15" x14ac:dyDescent="0.2">
      <c r="O61196" s="223"/>
    </row>
    <row r="61197" spans="15:15" x14ac:dyDescent="0.2">
      <c r="O61197" s="223"/>
    </row>
    <row r="61198" spans="15:15" x14ac:dyDescent="0.2">
      <c r="O61198" s="223"/>
    </row>
    <row r="61199" spans="15:15" x14ac:dyDescent="0.2">
      <c r="O61199" s="223"/>
    </row>
    <row r="61200" spans="15:15" x14ac:dyDescent="0.2">
      <c r="O61200" s="223"/>
    </row>
    <row r="61201" spans="15:15" x14ac:dyDescent="0.2">
      <c r="O61201" s="223"/>
    </row>
    <row r="61202" spans="15:15" x14ac:dyDescent="0.2">
      <c r="O61202" s="223"/>
    </row>
    <row r="61203" spans="15:15" x14ac:dyDescent="0.2">
      <c r="O61203" s="223"/>
    </row>
    <row r="61204" spans="15:15" x14ac:dyDescent="0.2">
      <c r="O61204" s="223"/>
    </row>
    <row r="61205" spans="15:15" x14ac:dyDescent="0.2">
      <c r="O61205" s="223"/>
    </row>
    <row r="61206" spans="15:15" x14ac:dyDescent="0.2">
      <c r="O61206" s="223"/>
    </row>
    <row r="61207" spans="15:15" x14ac:dyDescent="0.2">
      <c r="O61207" s="223"/>
    </row>
    <row r="61208" spans="15:15" x14ac:dyDescent="0.2">
      <c r="O61208" s="223"/>
    </row>
    <row r="61209" spans="15:15" x14ac:dyDescent="0.2">
      <c r="O61209" s="223"/>
    </row>
    <row r="61210" spans="15:15" x14ac:dyDescent="0.2">
      <c r="O61210" s="223"/>
    </row>
    <row r="61211" spans="15:15" x14ac:dyDescent="0.2">
      <c r="O61211" s="223"/>
    </row>
    <row r="61212" spans="15:15" x14ac:dyDescent="0.2">
      <c r="O61212" s="223"/>
    </row>
    <row r="61213" spans="15:15" x14ac:dyDescent="0.2">
      <c r="O61213" s="223"/>
    </row>
    <row r="61214" spans="15:15" x14ac:dyDescent="0.2">
      <c r="O61214" s="223"/>
    </row>
    <row r="61215" spans="15:15" x14ac:dyDescent="0.2">
      <c r="O61215" s="223"/>
    </row>
    <row r="61216" spans="15:15" x14ac:dyDescent="0.2">
      <c r="O61216" s="223"/>
    </row>
    <row r="61217" spans="15:15" x14ac:dyDescent="0.2">
      <c r="O61217" s="223"/>
    </row>
    <row r="61218" spans="15:15" x14ac:dyDescent="0.2">
      <c r="O61218" s="223"/>
    </row>
    <row r="61219" spans="15:15" x14ac:dyDescent="0.2">
      <c r="O61219" s="223"/>
    </row>
    <row r="61220" spans="15:15" x14ac:dyDescent="0.2">
      <c r="O61220" s="223"/>
    </row>
    <row r="61221" spans="15:15" x14ac:dyDescent="0.2">
      <c r="O61221" s="223"/>
    </row>
    <row r="61222" spans="15:15" x14ac:dyDescent="0.2">
      <c r="O61222" s="223"/>
    </row>
    <row r="61223" spans="15:15" x14ac:dyDescent="0.2">
      <c r="O61223" s="223"/>
    </row>
    <row r="61224" spans="15:15" x14ac:dyDescent="0.2">
      <c r="O61224" s="223"/>
    </row>
    <row r="61225" spans="15:15" x14ac:dyDescent="0.2">
      <c r="O61225" s="223"/>
    </row>
    <row r="61226" spans="15:15" x14ac:dyDescent="0.2">
      <c r="O61226" s="223"/>
    </row>
    <row r="61227" spans="15:15" x14ac:dyDescent="0.2">
      <c r="O61227" s="223"/>
    </row>
    <row r="61228" spans="15:15" x14ac:dyDescent="0.2">
      <c r="O61228" s="223"/>
    </row>
    <row r="61229" spans="15:15" x14ac:dyDescent="0.2">
      <c r="O61229" s="223"/>
    </row>
    <row r="61230" spans="15:15" x14ac:dyDescent="0.2">
      <c r="O61230" s="223"/>
    </row>
    <row r="61231" spans="15:15" x14ac:dyDescent="0.2">
      <c r="O61231" s="223"/>
    </row>
    <row r="61232" spans="15:15" x14ac:dyDescent="0.2">
      <c r="O61232" s="223"/>
    </row>
    <row r="61233" spans="15:15" x14ac:dyDescent="0.2">
      <c r="O61233" s="223"/>
    </row>
    <row r="61234" spans="15:15" x14ac:dyDescent="0.2">
      <c r="O61234" s="223"/>
    </row>
    <row r="61235" spans="15:15" x14ac:dyDescent="0.2">
      <c r="O61235" s="223"/>
    </row>
    <row r="61236" spans="15:15" x14ac:dyDescent="0.2">
      <c r="O61236" s="223"/>
    </row>
    <row r="61237" spans="15:15" x14ac:dyDescent="0.2">
      <c r="O61237" s="223"/>
    </row>
    <row r="61238" spans="15:15" x14ac:dyDescent="0.2">
      <c r="O61238" s="223"/>
    </row>
    <row r="61239" spans="15:15" x14ac:dyDescent="0.2">
      <c r="O61239" s="223"/>
    </row>
    <row r="61240" spans="15:15" x14ac:dyDescent="0.2">
      <c r="O61240" s="223"/>
    </row>
    <row r="61241" spans="15:15" x14ac:dyDescent="0.2">
      <c r="O61241" s="223"/>
    </row>
    <row r="61242" spans="15:15" x14ac:dyDescent="0.2">
      <c r="O61242" s="223"/>
    </row>
    <row r="61243" spans="15:15" x14ac:dyDescent="0.2">
      <c r="O61243" s="223"/>
    </row>
    <row r="61244" spans="15:15" x14ac:dyDescent="0.2">
      <c r="O61244" s="223"/>
    </row>
    <row r="61245" spans="15:15" x14ac:dyDescent="0.2">
      <c r="O61245" s="223"/>
    </row>
    <row r="61246" spans="15:15" x14ac:dyDescent="0.2">
      <c r="O61246" s="223"/>
    </row>
    <row r="61247" spans="15:15" x14ac:dyDescent="0.2">
      <c r="O61247" s="223"/>
    </row>
    <row r="61248" spans="15:15" x14ac:dyDescent="0.2">
      <c r="O61248" s="223"/>
    </row>
    <row r="61249" spans="15:15" x14ac:dyDescent="0.2">
      <c r="O61249" s="223"/>
    </row>
    <row r="61250" spans="15:15" x14ac:dyDescent="0.2">
      <c r="O61250" s="223"/>
    </row>
    <row r="61251" spans="15:15" x14ac:dyDescent="0.2">
      <c r="O61251" s="223"/>
    </row>
    <row r="61252" spans="15:15" x14ac:dyDescent="0.2">
      <c r="O61252" s="223"/>
    </row>
    <row r="61253" spans="15:15" x14ac:dyDescent="0.2">
      <c r="O61253" s="223"/>
    </row>
    <row r="61254" spans="15:15" x14ac:dyDescent="0.2">
      <c r="O61254" s="223"/>
    </row>
    <row r="61255" spans="15:15" x14ac:dyDescent="0.2">
      <c r="O61255" s="223"/>
    </row>
    <row r="61256" spans="15:15" x14ac:dyDescent="0.2">
      <c r="O61256" s="223"/>
    </row>
    <row r="61257" spans="15:15" x14ac:dyDescent="0.2">
      <c r="O61257" s="223"/>
    </row>
    <row r="61258" spans="15:15" x14ac:dyDescent="0.2">
      <c r="O61258" s="223"/>
    </row>
    <row r="61259" spans="15:15" x14ac:dyDescent="0.2">
      <c r="O61259" s="223"/>
    </row>
    <row r="61260" spans="15:15" x14ac:dyDescent="0.2">
      <c r="O61260" s="223"/>
    </row>
    <row r="61261" spans="15:15" x14ac:dyDescent="0.2">
      <c r="O61261" s="223"/>
    </row>
    <row r="61262" spans="15:15" x14ac:dyDescent="0.2">
      <c r="O61262" s="223"/>
    </row>
    <row r="61263" spans="15:15" x14ac:dyDescent="0.2">
      <c r="O61263" s="223"/>
    </row>
    <row r="61264" spans="15:15" x14ac:dyDescent="0.2">
      <c r="O61264" s="223"/>
    </row>
    <row r="61265" spans="15:15" x14ac:dyDescent="0.2">
      <c r="O61265" s="223"/>
    </row>
    <row r="61266" spans="15:15" x14ac:dyDescent="0.2">
      <c r="O61266" s="223"/>
    </row>
    <row r="61267" spans="15:15" x14ac:dyDescent="0.2">
      <c r="O61267" s="223"/>
    </row>
    <row r="61268" spans="15:15" x14ac:dyDescent="0.2">
      <c r="O61268" s="223"/>
    </row>
    <row r="61269" spans="15:15" x14ac:dyDescent="0.2">
      <c r="O61269" s="223"/>
    </row>
    <row r="61270" spans="15:15" x14ac:dyDescent="0.2">
      <c r="O61270" s="223"/>
    </row>
    <row r="61271" spans="15:15" x14ac:dyDescent="0.2">
      <c r="O61271" s="223"/>
    </row>
    <row r="61272" spans="15:15" x14ac:dyDescent="0.2">
      <c r="O61272" s="223"/>
    </row>
    <row r="61273" spans="15:15" x14ac:dyDescent="0.2">
      <c r="O61273" s="223"/>
    </row>
    <row r="61274" spans="15:15" x14ac:dyDescent="0.2">
      <c r="O61274" s="223"/>
    </row>
    <row r="61275" spans="15:15" x14ac:dyDescent="0.2">
      <c r="O61275" s="223"/>
    </row>
    <row r="61276" spans="15:15" x14ac:dyDescent="0.2">
      <c r="O61276" s="223"/>
    </row>
    <row r="61277" spans="15:15" x14ac:dyDescent="0.2">
      <c r="O61277" s="223"/>
    </row>
    <row r="61278" spans="15:15" x14ac:dyDescent="0.2">
      <c r="O61278" s="223"/>
    </row>
    <row r="61279" spans="15:15" x14ac:dyDescent="0.2">
      <c r="O61279" s="223"/>
    </row>
    <row r="61280" spans="15:15" x14ac:dyDescent="0.2">
      <c r="O61280" s="223"/>
    </row>
    <row r="61281" spans="15:15" x14ac:dyDescent="0.2">
      <c r="O61281" s="223"/>
    </row>
    <row r="61282" spans="15:15" x14ac:dyDescent="0.2">
      <c r="O61282" s="223"/>
    </row>
    <row r="61283" spans="15:15" x14ac:dyDescent="0.2">
      <c r="O61283" s="223"/>
    </row>
    <row r="61284" spans="15:15" x14ac:dyDescent="0.2">
      <c r="O61284" s="223"/>
    </row>
    <row r="61285" spans="15:15" x14ac:dyDescent="0.2">
      <c r="O61285" s="223"/>
    </row>
    <row r="61286" spans="15:15" x14ac:dyDescent="0.2">
      <c r="O61286" s="223"/>
    </row>
    <row r="61287" spans="15:15" x14ac:dyDescent="0.2">
      <c r="O61287" s="223"/>
    </row>
    <row r="61288" spans="15:15" x14ac:dyDescent="0.2">
      <c r="O61288" s="223"/>
    </row>
    <row r="61289" spans="15:15" x14ac:dyDescent="0.2">
      <c r="O61289" s="223"/>
    </row>
    <row r="61290" spans="15:15" x14ac:dyDescent="0.2">
      <c r="O61290" s="223"/>
    </row>
    <row r="61291" spans="15:15" x14ac:dyDescent="0.2">
      <c r="O61291" s="223"/>
    </row>
    <row r="61292" spans="15:15" x14ac:dyDescent="0.2">
      <c r="O61292" s="223"/>
    </row>
    <row r="61293" spans="15:15" x14ac:dyDescent="0.2">
      <c r="O61293" s="223"/>
    </row>
    <row r="61294" spans="15:15" x14ac:dyDescent="0.2">
      <c r="O61294" s="223"/>
    </row>
    <row r="61295" spans="15:15" x14ac:dyDescent="0.2">
      <c r="O61295" s="223"/>
    </row>
    <row r="61296" spans="15:15" x14ac:dyDescent="0.2">
      <c r="O61296" s="223"/>
    </row>
    <row r="61297" spans="15:15" x14ac:dyDescent="0.2">
      <c r="O61297" s="223"/>
    </row>
    <row r="61298" spans="15:15" x14ac:dyDescent="0.2">
      <c r="O61298" s="223"/>
    </row>
    <row r="61299" spans="15:15" x14ac:dyDescent="0.2">
      <c r="O61299" s="223"/>
    </row>
    <row r="61300" spans="15:15" x14ac:dyDescent="0.2">
      <c r="O61300" s="223"/>
    </row>
    <row r="61301" spans="15:15" x14ac:dyDescent="0.2">
      <c r="O61301" s="223"/>
    </row>
    <row r="61302" spans="15:15" x14ac:dyDescent="0.2">
      <c r="O61302" s="223"/>
    </row>
    <row r="61303" spans="15:15" x14ac:dyDescent="0.2">
      <c r="O61303" s="223"/>
    </row>
    <row r="61304" spans="15:15" x14ac:dyDescent="0.2">
      <c r="O61304" s="223"/>
    </row>
    <row r="61305" spans="15:15" x14ac:dyDescent="0.2">
      <c r="O61305" s="223"/>
    </row>
    <row r="61306" spans="15:15" x14ac:dyDescent="0.2">
      <c r="O61306" s="223"/>
    </row>
    <row r="61307" spans="15:15" x14ac:dyDescent="0.2">
      <c r="O61307" s="223"/>
    </row>
    <row r="61308" spans="15:15" x14ac:dyDescent="0.2">
      <c r="O61308" s="223"/>
    </row>
    <row r="61309" spans="15:15" x14ac:dyDescent="0.2">
      <c r="O61309" s="223"/>
    </row>
    <row r="61310" spans="15:15" x14ac:dyDescent="0.2">
      <c r="O61310" s="223"/>
    </row>
    <row r="61311" spans="15:15" x14ac:dyDescent="0.2">
      <c r="O61311" s="223"/>
    </row>
    <row r="61312" spans="15:15" x14ac:dyDescent="0.2">
      <c r="O61312" s="223"/>
    </row>
    <row r="61313" spans="15:15" x14ac:dyDescent="0.2">
      <c r="O61313" s="223"/>
    </row>
    <row r="61314" spans="15:15" x14ac:dyDescent="0.2">
      <c r="O61314" s="223"/>
    </row>
    <row r="61315" spans="15:15" x14ac:dyDescent="0.2">
      <c r="O61315" s="223"/>
    </row>
    <row r="61316" spans="15:15" x14ac:dyDescent="0.2">
      <c r="O61316" s="223"/>
    </row>
    <row r="61317" spans="15:15" x14ac:dyDescent="0.2">
      <c r="O61317" s="223"/>
    </row>
    <row r="61318" spans="15:15" x14ac:dyDescent="0.2">
      <c r="O61318" s="223"/>
    </row>
    <row r="61319" spans="15:15" x14ac:dyDescent="0.2">
      <c r="O61319" s="223"/>
    </row>
    <row r="61320" spans="15:15" x14ac:dyDescent="0.2">
      <c r="O61320" s="223"/>
    </row>
    <row r="61321" spans="15:15" x14ac:dyDescent="0.2">
      <c r="O61321" s="223"/>
    </row>
    <row r="61322" spans="15:15" x14ac:dyDescent="0.2">
      <c r="O61322" s="223"/>
    </row>
    <row r="61323" spans="15:15" x14ac:dyDescent="0.2">
      <c r="O61323" s="223"/>
    </row>
    <row r="61324" spans="15:15" x14ac:dyDescent="0.2">
      <c r="O61324" s="223"/>
    </row>
    <row r="61325" spans="15:15" x14ac:dyDescent="0.2">
      <c r="O61325" s="223"/>
    </row>
    <row r="61326" spans="15:15" x14ac:dyDescent="0.2">
      <c r="O61326" s="223"/>
    </row>
    <row r="61327" spans="15:15" x14ac:dyDescent="0.2">
      <c r="O61327" s="223"/>
    </row>
    <row r="61328" spans="15:15" x14ac:dyDescent="0.2">
      <c r="O61328" s="223"/>
    </row>
    <row r="61329" spans="15:15" x14ac:dyDescent="0.2">
      <c r="O61329" s="223"/>
    </row>
    <row r="61330" spans="15:15" x14ac:dyDescent="0.2">
      <c r="O61330" s="223"/>
    </row>
    <row r="61331" spans="15:15" x14ac:dyDescent="0.2">
      <c r="O61331" s="223"/>
    </row>
    <row r="61332" spans="15:15" x14ac:dyDescent="0.2">
      <c r="O61332" s="223"/>
    </row>
    <row r="61333" spans="15:15" x14ac:dyDescent="0.2">
      <c r="O61333" s="223"/>
    </row>
    <row r="61334" spans="15:15" x14ac:dyDescent="0.2">
      <c r="O61334" s="223"/>
    </row>
    <row r="61335" spans="15:15" x14ac:dyDescent="0.2">
      <c r="O61335" s="223"/>
    </row>
    <row r="61336" spans="15:15" x14ac:dyDescent="0.2">
      <c r="O61336" s="223"/>
    </row>
    <row r="61337" spans="15:15" x14ac:dyDescent="0.2">
      <c r="O61337" s="223"/>
    </row>
    <row r="61338" spans="15:15" x14ac:dyDescent="0.2">
      <c r="O61338" s="223"/>
    </row>
    <row r="61339" spans="15:15" x14ac:dyDescent="0.2">
      <c r="O61339" s="223"/>
    </row>
    <row r="61340" spans="15:15" x14ac:dyDescent="0.2">
      <c r="O61340" s="223"/>
    </row>
    <row r="61341" spans="15:15" x14ac:dyDescent="0.2">
      <c r="O61341" s="223"/>
    </row>
    <row r="61342" spans="15:15" x14ac:dyDescent="0.2">
      <c r="O61342" s="223"/>
    </row>
    <row r="61343" spans="15:15" x14ac:dyDescent="0.2">
      <c r="O61343" s="223"/>
    </row>
    <row r="61344" spans="15:15" x14ac:dyDescent="0.2">
      <c r="O61344" s="223"/>
    </row>
    <row r="61345" spans="15:15" x14ac:dyDescent="0.2">
      <c r="O61345" s="223"/>
    </row>
    <row r="61346" spans="15:15" x14ac:dyDescent="0.2">
      <c r="O61346" s="223"/>
    </row>
    <row r="61347" spans="15:15" x14ac:dyDescent="0.2">
      <c r="O61347" s="223"/>
    </row>
    <row r="61348" spans="15:15" x14ac:dyDescent="0.2">
      <c r="O61348" s="223"/>
    </row>
    <row r="61349" spans="15:15" x14ac:dyDescent="0.2">
      <c r="O61349" s="223"/>
    </row>
    <row r="61350" spans="15:15" x14ac:dyDescent="0.2">
      <c r="O61350" s="223"/>
    </row>
    <row r="61351" spans="15:15" x14ac:dyDescent="0.2">
      <c r="O61351" s="223"/>
    </row>
    <row r="61352" spans="15:15" x14ac:dyDescent="0.2">
      <c r="O61352" s="223"/>
    </row>
    <row r="61353" spans="15:15" x14ac:dyDescent="0.2">
      <c r="O61353" s="223"/>
    </row>
    <row r="61354" spans="15:15" x14ac:dyDescent="0.2">
      <c r="O61354" s="223"/>
    </row>
    <row r="61355" spans="15:15" x14ac:dyDescent="0.2">
      <c r="O61355" s="223"/>
    </row>
    <row r="61356" spans="15:15" x14ac:dyDescent="0.2">
      <c r="O61356" s="223"/>
    </row>
    <row r="61357" spans="15:15" x14ac:dyDescent="0.2">
      <c r="O61357" s="223"/>
    </row>
    <row r="61358" spans="15:15" x14ac:dyDescent="0.2">
      <c r="O61358" s="223"/>
    </row>
    <row r="61359" spans="15:15" x14ac:dyDescent="0.2">
      <c r="O61359" s="223"/>
    </row>
    <row r="61360" spans="15:15" x14ac:dyDescent="0.2">
      <c r="O61360" s="223"/>
    </row>
    <row r="61361" spans="15:15" x14ac:dyDescent="0.2">
      <c r="O61361" s="223"/>
    </row>
    <row r="61362" spans="15:15" x14ac:dyDescent="0.2">
      <c r="O61362" s="223"/>
    </row>
    <row r="61363" spans="15:15" x14ac:dyDescent="0.2">
      <c r="O61363" s="223"/>
    </row>
    <row r="61364" spans="15:15" x14ac:dyDescent="0.2">
      <c r="O61364" s="223"/>
    </row>
    <row r="61365" spans="15:15" x14ac:dyDescent="0.2">
      <c r="O61365" s="223"/>
    </row>
    <row r="61366" spans="15:15" x14ac:dyDescent="0.2">
      <c r="O61366" s="223"/>
    </row>
    <row r="61367" spans="15:15" x14ac:dyDescent="0.2">
      <c r="O61367" s="223"/>
    </row>
    <row r="61368" spans="15:15" x14ac:dyDescent="0.2">
      <c r="O61368" s="223"/>
    </row>
    <row r="61369" spans="15:15" x14ac:dyDescent="0.2">
      <c r="O61369" s="223"/>
    </row>
    <row r="61370" spans="15:15" x14ac:dyDescent="0.2">
      <c r="O61370" s="223"/>
    </row>
    <row r="61371" spans="15:15" x14ac:dyDescent="0.2">
      <c r="O61371" s="223"/>
    </row>
    <row r="61372" spans="15:15" x14ac:dyDescent="0.2">
      <c r="O61372" s="223"/>
    </row>
    <row r="61373" spans="15:15" x14ac:dyDescent="0.2">
      <c r="O61373" s="223"/>
    </row>
    <row r="61374" spans="15:15" x14ac:dyDescent="0.2">
      <c r="O61374" s="223"/>
    </row>
    <row r="61375" spans="15:15" x14ac:dyDescent="0.2">
      <c r="O61375" s="223"/>
    </row>
    <row r="61376" spans="15:15" x14ac:dyDescent="0.2">
      <c r="O61376" s="223"/>
    </row>
    <row r="61377" spans="15:15" x14ac:dyDescent="0.2">
      <c r="O61377" s="223"/>
    </row>
    <row r="61378" spans="15:15" x14ac:dyDescent="0.2">
      <c r="O61378" s="223"/>
    </row>
    <row r="61379" spans="15:15" x14ac:dyDescent="0.2">
      <c r="O61379" s="223"/>
    </row>
    <row r="61380" spans="15:15" x14ac:dyDescent="0.2">
      <c r="O61380" s="223"/>
    </row>
    <row r="61381" spans="15:15" x14ac:dyDescent="0.2">
      <c r="O61381" s="223"/>
    </row>
    <row r="61382" spans="15:15" x14ac:dyDescent="0.2">
      <c r="O61382" s="223"/>
    </row>
    <row r="61383" spans="15:15" x14ac:dyDescent="0.2">
      <c r="O61383" s="223"/>
    </row>
    <row r="61384" spans="15:15" x14ac:dyDescent="0.2">
      <c r="O61384" s="223"/>
    </row>
    <row r="61385" spans="15:15" x14ac:dyDescent="0.2">
      <c r="O61385" s="223"/>
    </row>
    <row r="61386" spans="15:15" x14ac:dyDescent="0.2">
      <c r="O61386" s="223"/>
    </row>
    <row r="61387" spans="15:15" x14ac:dyDescent="0.2">
      <c r="O61387" s="223"/>
    </row>
    <row r="61388" spans="15:15" x14ac:dyDescent="0.2">
      <c r="O61388" s="223"/>
    </row>
    <row r="61389" spans="15:15" x14ac:dyDescent="0.2">
      <c r="O61389" s="223"/>
    </row>
    <row r="61390" spans="15:15" x14ac:dyDescent="0.2">
      <c r="O61390" s="223"/>
    </row>
    <row r="61391" spans="15:15" x14ac:dyDescent="0.2">
      <c r="O61391" s="223"/>
    </row>
    <row r="61392" spans="15:15" x14ac:dyDescent="0.2">
      <c r="O61392" s="223"/>
    </row>
    <row r="61393" spans="15:15" x14ac:dyDescent="0.2">
      <c r="O61393" s="223"/>
    </row>
    <row r="61394" spans="15:15" x14ac:dyDescent="0.2">
      <c r="O61394" s="223"/>
    </row>
    <row r="61395" spans="15:15" x14ac:dyDescent="0.2">
      <c r="O61395" s="223"/>
    </row>
    <row r="61396" spans="15:15" x14ac:dyDescent="0.2">
      <c r="O61396" s="223"/>
    </row>
    <row r="61397" spans="15:15" x14ac:dyDescent="0.2">
      <c r="O61397" s="223"/>
    </row>
    <row r="61398" spans="15:15" x14ac:dyDescent="0.2">
      <c r="O61398" s="223"/>
    </row>
    <row r="61399" spans="15:15" x14ac:dyDescent="0.2">
      <c r="O61399" s="223"/>
    </row>
    <row r="61400" spans="15:15" x14ac:dyDescent="0.2">
      <c r="O61400" s="223"/>
    </row>
    <row r="61401" spans="15:15" x14ac:dyDescent="0.2">
      <c r="O61401" s="223"/>
    </row>
    <row r="61402" spans="15:15" x14ac:dyDescent="0.2">
      <c r="O61402" s="223"/>
    </row>
    <row r="61403" spans="15:15" x14ac:dyDescent="0.2">
      <c r="O61403" s="223"/>
    </row>
    <row r="61404" spans="15:15" x14ac:dyDescent="0.2">
      <c r="O61404" s="223"/>
    </row>
    <row r="61405" spans="15:15" x14ac:dyDescent="0.2">
      <c r="O61405" s="223"/>
    </row>
    <row r="61406" spans="15:15" x14ac:dyDescent="0.2">
      <c r="O61406" s="223"/>
    </row>
    <row r="61407" spans="15:15" x14ac:dyDescent="0.2">
      <c r="O61407" s="223"/>
    </row>
    <row r="61408" spans="15:15" x14ac:dyDescent="0.2">
      <c r="O61408" s="223"/>
    </row>
    <row r="61409" spans="15:15" x14ac:dyDescent="0.2">
      <c r="O61409" s="223"/>
    </row>
    <row r="61410" spans="15:15" x14ac:dyDescent="0.2">
      <c r="O61410" s="223"/>
    </row>
    <row r="61411" spans="15:15" x14ac:dyDescent="0.2">
      <c r="O61411" s="223"/>
    </row>
    <row r="61412" spans="15:15" x14ac:dyDescent="0.2">
      <c r="O61412" s="223"/>
    </row>
    <row r="61413" spans="15:15" x14ac:dyDescent="0.2">
      <c r="O61413" s="223"/>
    </row>
    <row r="61414" spans="15:15" x14ac:dyDescent="0.2">
      <c r="O61414" s="223"/>
    </row>
    <row r="61415" spans="15:15" x14ac:dyDescent="0.2">
      <c r="O61415" s="223"/>
    </row>
    <row r="61416" spans="15:15" x14ac:dyDescent="0.2">
      <c r="O61416" s="223"/>
    </row>
    <row r="61417" spans="15:15" x14ac:dyDescent="0.2">
      <c r="O61417" s="223"/>
    </row>
    <row r="61418" spans="15:15" x14ac:dyDescent="0.2">
      <c r="O61418" s="223"/>
    </row>
    <row r="61419" spans="15:15" x14ac:dyDescent="0.2">
      <c r="O61419" s="223"/>
    </row>
    <row r="61420" spans="15:15" x14ac:dyDescent="0.2">
      <c r="O61420" s="223"/>
    </row>
    <row r="61421" spans="15:15" x14ac:dyDescent="0.2">
      <c r="O61421" s="223"/>
    </row>
    <row r="61422" spans="15:15" x14ac:dyDescent="0.2">
      <c r="O61422" s="223"/>
    </row>
    <row r="61423" spans="15:15" x14ac:dyDescent="0.2">
      <c r="O61423" s="223"/>
    </row>
    <row r="61424" spans="15:15" x14ac:dyDescent="0.2">
      <c r="O61424" s="223"/>
    </row>
    <row r="61425" spans="15:15" x14ac:dyDescent="0.2">
      <c r="O61425" s="223"/>
    </row>
    <row r="61426" spans="15:15" x14ac:dyDescent="0.2">
      <c r="O61426" s="223"/>
    </row>
    <row r="61427" spans="15:15" x14ac:dyDescent="0.2">
      <c r="O61427" s="223"/>
    </row>
    <row r="61428" spans="15:15" x14ac:dyDescent="0.2">
      <c r="O61428" s="223"/>
    </row>
    <row r="61429" spans="15:15" x14ac:dyDescent="0.2">
      <c r="O61429" s="223"/>
    </row>
    <row r="61430" spans="15:15" x14ac:dyDescent="0.2">
      <c r="O61430" s="223"/>
    </row>
    <row r="61431" spans="15:15" x14ac:dyDescent="0.2">
      <c r="O61431" s="223"/>
    </row>
    <row r="61432" spans="15:15" x14ac:dyDescent="0.2">
      <c r="O61432" s="223"/>
    </row>
    <row r="61433" spans="15:15" x14ac:dyDescent="0.2">
      <c r="O61433" s="223"/>
    </row>
    <row r="61434" spans="15:15" x14ac:dyDescent="0.2">
      <c r="O61434" s="223"/>
    </row>
    <row r="61435" spans="15:15" x14ac:dyDescent="0.2">
      <c r="O61435" s="223"/>
    </row>
    <row r="61436" spans="15:15" x14ac:dyDescent="0.2">
      <c r="O61436" s="223"/>
    </row>
    <row r="61437" spans="15:15" x14ac:dyDescent="0.2">
      <c r="O61437" s="223"/>
    </row>
    <row r="61438" spans="15:15" x14ac:dyDescent="0.2">
      <c r="O61438" s="223"/>
    </row>
    <row r="61439" spans="15:15" x14ac:dyDescent="0.2">
      <c r="O61439" s="223"/>
    </row>
    <row r="61440" spans="15:15" x14ac:dyDescent="0.2">
      <c r="O61440" s="223"/>
    </row>
    <row r="61441" spans="15:15" x14ac:dyDescent="0.2">
      <c r="O61441" s="223"/>
    </row>
    <row r="61442" spans="15:15" x14ac:dyDescent="0.2">
      <c r="O61442" s="223"/>
    </row>
    <row r="61443" spans="15:15" x14ac:dyDescent="0.2">
      <c r="O61443" s="223"/>
    </row>
    <row r="61444" spans="15:15" x14ac:dyDescent="0.2">
      <c r="O61444" s="223"/>
    </row>
    <row r="61445" spans="15:15" x14ac:dyDescent="0.2">
      <c r="O61445" s="223"/>
    </row>
    <row r="61446" spans="15:15" x14ac:dyDescent="0.2">
      <c r="O61446" s="223"/>
    </row>
    <row r="61447" spans="15:15" x14ac:dyDescent="0.2">
      <c r="O61447" s="223"/>
    </row>
    <row r="61448" spans="15:15" x14ac:dyDescent="0.2">
      <c r="O61448" s="223"/>
    </row>
    <row r="61449" spans="15:15" x14ac:dyDescent="0.2">
      <c r="O61449" s="223"/>
    </row>
    <row r="61450" spans="15:15" x14ac:dyDescent="0.2">
      <c r="O61450" s="223"/>
    </row>
    <row r="61451" spans="15:15" x14ac:dyDescent="0.2">
      <c r="O61451" s="223"/>
    </row>
    <row r="61452" spans="15:15" x14ac:dyDescent="0.2">
      <c r="O61452" s="223"/>
    </row>
    <row r="61453" spans="15:15" x14ac:dyDescent="0.2">
      <c r="O61453" s="223"/>
    </row>
    <row r="61454" spans="15:15" x14ac:dyDescent="0.2">
      <c r="O61454" s="223"/>
    </row>
    <row r="61455" spans="15:15" x14ac:dyDescent="0.2">
      <c r="O61455" s="223"/>
    </row>
    <row r="61456" spans="15:15" x14ac:dyDescent="0.2">
      <c r="O61456" s="223"/>
    </row>
    <row r="61457" spans="15:15" x14ac:dyDescent="0.2">
      <c r="O61457" s="223"/>
    </row>
    <row r="61458" spans="15:15" x14ac:dyDescent="0.2">
      <c r="O61458" s="223"/>
    </row>
    <row r="61459" spans="15:15" x14ac:dyDescent="0.2">
      <c r="O61459" s="223"/>
    </row>
    <row r="61460" spans="15:15" x14ac:dyDescent="0.2">
      <c r="O61460" s="223"/>
    </row>
    <row r="61461" spans="15:15" x14ac:dyDescent="0.2">
      <c r="O61461" s="223"/>
    </row>
    <row r="61462" spans="15:15" x14ac:dyDescent="0.2">
      <c r="O61462" s="223"/>
    </row>
    <row r="61463" spans="15:15" x14ac:dyDescent="0.2">
      <c r="O61463" s="223"/>
    </row>
    <row r="61464" spans="15:15" x14ac:dyDescent="0.2">
      <c r="O61464" s="223"/>
    </row>
    <row r="61465" spans="15:15" x14ac:dyDescent="0.2">
      <c r="O61465" s="223"/>
    </row>
    <row r="61466" spans="15:15" x14ac:dyDescent="0.2">
      <c r="O61466" s="223"/>
    </row>
    <row r="61467" spans="15:15" x14ac:dyDescent="0.2">
      <c r="O61467" s="223"/>
    </row>
    <row r="61468" spans="15:15" x14ac:dyDescent="0.2">
      <c r="O61468" s="223"/>
    </row>
    <row r="61469" spans="15:15" x14ac:dyDescent="0.2">
      <c r="O61469" s="223"/>
    </row>
    <row r="61470" spans="15:15" x14ac:dyDescent="0.2">
      <c r="O61470" s="223"/>
    </row>
    <row r="61471" spans="15:15" x14ac:dyDescent="0.2">
      <c r="O61471" s="223"/>
    </row>
    <row r="61472" spans="15:15" x14ac:dyDescent="0.2">
      <c r="O61472" s="223"/>
    </row>
    <row r="61473" spans="15:15" x14ac:dyDescent="0.2">
      <c r="O61473" s="223"/>
    </row>
    <row r="61474" spans="15:15" x14ac:dyDescent="0.2">
      <c r="O61474" s="223"/>
    </row>
    <row r="61475" spans="15:15" x14ac:dyDescent="0.2">
      <c r="O61475" s="223"/>
    </row>
    <row r="61476" spans="15:15" x14ac:dyDescent="0.2">
      <c r="O61476" s="223"/>
    </row>
    <row r="61477" spans="15:15" x14ac:dyDescent="0.2">
      <c r="O61477" s="223"/>
    </row>
    <row r="61478" spans="15:15" x14ac:dyDescent="0.2">
      <c r="O61478" s="223"/>
    </row>
    <row r="61479" spans="15:15" x14ac:dyDescent="0.2">
      <c r="O61479" s="223"/>
    </row>
    <row r="61480" spans="15:15" x14ac:dyDescent="0.2">
      <c r="O61480" s="223"/>
    </row>
    <row r="61481" spans="15:15" x14ac:dyDescent="0.2">
      <c r="O61481" s="223"/>
    </row>
    <row r="61482" spans="15:15" x14ac:dyDescent="0.2">
      <c r="O61482" s="223"/>
    </row>
    <row r="61483" spans="15:15" x14ac:dyDescent="0.2">
      <c r="O61483" s="223"/>
    </row>
    <row r="61484" spans="15:15" x14ac:dyDescent="0.2">
      <c r="O61484" s="223"/>
    </row>
    <row r="61485" spans="15:15" x14ac:dyDescent="0.2">
      <c r="O61485" s="223"/>
    </row>
    <row r="61486" spans="15:15" x14ac:dyDescent="0.2">
      <c r="O61486" s="223"/>
    </row>
    <row r="61487" spans="15:15" x14ac:dyDescent="0.2">
      <c r="O61487" s="223"/>
    </row>
    <row r="61488" spans="15:15" x14ac:dyDescent="0.2">
      <c r="O61488" s="223"/>
    </row>
    <row r="61489" spans="15:15" x14ac:dyDescent="0.2">
      <c r="O61489" s="223"/>
    </row>
    <row r="61490" spans="15:15" x14ac:dyDescent="0.2">
      <c r="O61490" s="223"/>
    </row>
    <row r="61491" spans="15:15" x14ac:dyDescent="0.2">
      <c r="O61491" s="223"/>
    </row>
    <row r="61492" spans="15:15" x14ac:dyDescent="0.2">
      <c r="O61492" s="223"/>
    </row>
    <row r="61493" spans="15:15" x14ac:dyDescent="0.2">
      <c r="O61493" s="223"/>
    </row>
    <row r="61494" spans="15:15" x14ac:dyDescent="0.2">
      <c r="O61494" s="223"/>
    </row>
    <row r="61495" spans="15:15" x14ac:dyDescent="0.2">
      <c r="O61495" s="223"/>
    </row>
    <row r="61496" spans="15:15" x14ac:dyDescent="0.2">
      <c r="O61496" s="223"/>
    </row>
    <row r="61497" spans="15:15" x14ac:dyDescent="0.2">
      <c r="O61497" s="223"/>
    </row>
    <row r="61498" spans="15:15" x14ac:dyDescent="0.2">
      <c r="O61498" s="223"/>
    </row>
    <row r="61499" spans="15:15" x14ac:dyDescent="0.2">
      <c r="O61499" s="223"/>
    </row>
    <row r="61500" spans="15:15" x14ac:dyDescent="0.2">
      <c r="O61500" s="223"/>
    </row>
    <row r="61501" spans="15:15" x14ac:dyDescent="0.2">
      <c r="O61501" s="223"/>
    </row>
    <row r="61502" spans="15:15" x14ac:dyDescent="0.2">
      <c r="O61502" s="223"/>
    </row>
    <row r="61503" spans="15:15" x14ac:dyDescent="0.2">
      <c r="O61503" s="223"/>
    </row>
    <row r="61504" spans="15:15" x14ac:dyDescent="0.2">
      <c r="O61504" s="223"/>
    </row>
    <row r="61505" spans="15:15" x14ac:dyDescent="0.2">
      <c r="O61505" s="223"/>
    </row>
    <row r="61506" spans="15:15" x14ac:dyDescent="0.2">
      <c r="O61506" s="223"/>
    </row>
    <row r="61507" spans="15:15" x14ac:dyDescent="0.2">
      <c r="O61507" s="223"/>
    </row>
    <row r="61508" spans="15:15" x14ac:dyDescent="0.2">
      <c r="O61508" s="223"/>
    </row>
    <row r="61509" spans="15:15" x14ac:dyDescent="0.2">
      <c r="O61509" s="223"/>
    </row>
    <row r="61510" spans="15:15" x14ac:dyDescent="0.2">
      <c r="O61510" s="223"/>
    </row>
    <row r="61511" spans="15:15" x14ac:dyDescent="0.2">
      <c r="O61511" s="223"/>
    </row>
    <row r="61512" spans="15:15" x14ac:dyDescent="0.2">
      <c r="O61512" s="223"/>
    </row>
    <row r="61513" spans="15:15" x14ac:dyDescent="0.2">
      <c r="O61513" s="223"/>
    </row>
    <row r="61514" spans="15:15" x14ac:dyDescent="0.2">
      <c r="O61514" s="223"/>
    </row>
    <row r="61515" spans="15:15" x14ac:dyDescent="0.2">
      <c r="O61515" s="223"/>
    </row>
    <row r="61516" spans="15:15" x14ac:dyDescent="0.2">
      <c r="O61516" s="223"/>
    </row>
    <row r="61517" spans="15:15" x14ac:dyDescent="0.2">
      <c r="O61517" s="223"/>
    </row>
    <row r="61518" spans="15:15" x14ac:dyDescent="0.2">
      <c r="O61518" s="223"/>
    </row>
    <row r="61519" spans="15:15" x14ac:dyDescent="0.2">
      <c r="O61519" s="223"/>
    </row>
    <row r="61520" spans="15:15" x14ac:dyDescent="0.2">
      <c r="O61520" s="223"/>
    </row>
    <row r="61521" spans="15:15" x14ac:dyDescent="0.2">
      <c r="O61521" s="223"/>
    </row>
    <row r="61522" spans="15:15" x14ac:dyDescent="0.2">
      <c r="O61522" s="223"/>
    </row>
    <row r="61523" spans="15:15" x14ac:dyDescent="0.2">
      <c r="O61523" s="223"/>
    </row>
    <row r="61524" spans="15:15" x14ac:dyDescent="0.2">
      <c r="O61524" s="223"/>
    </row>
    <row r="61525" spans="15:15" x14ac:dyDescent="0.2">
      <c r="O61525" s="223"/>
    </row>
    <row r="61526" spans="15:15" x14ac:dyDescent="0.2">
      <c r="O61526" s="223"/>
    </row>
    <row r="61527" spans="15:15" x14ac:dyDescent="0.2">
      <c r="O61527" s="223"/>
    </row>
    <row r="61528" spans="15:15" x14ac:dyDescent="0.2">
      <c r="O61528" s="223"/>
    </row>
    <row r="61529" spans="15:15" x14ac:dyDescent="0.2">
      <c r="O61529" s="223"/>
    </row>
    <row r="61530" spans="15:15" x14ac:dyDescent="0.2">
      <c r="O61530" s="223"/>
    </row>
    <row r="61531" spans="15:15" x14ac:dyDescent="0.2">
      <c r="O61531" s="223"/>
    </row>
    <row r="61532" spans="15:15" x14ac:dyDescent="0.2">
      <c r="O61532" s="223"/>
    </row>
    <row r="61533" spans="15:15" x14ac:dyDescent="0.2">
      <c r="O61533" s="223"/>
    </row>
    <row r="61534" spans="15:15" x14ac:dyDescent="0.2">
      <c r="O61534" s="223"/>
    </row>
    <row r="61535" spans="15:15" x14ac:dyDescent="0.2">
      <c r="O61535" s="223"/>
    </row>
    <row r="61536" spans="15:15" x14ac:dyDescent="0.2">
      <c r="O61536" s="223"/>
    </row>
    <row r="61537" spans="15:15" x14ac:dyDescent="0.2">
      <c r="O61537" s="223"/>
    </row>
    <row r="61538" spans="15:15" x14ac:dyDescent="0.2">
      <c r="O61538" s="223"/>
    </row>
    <row r="61539" spans="15:15" x14ac:dyDescent="0.2">
      <c r="O61539" s="223"/>
    </row>
    <row r="61540" spans="15:15" x14ac:dyDescent="0.2">
      <c r="O61540" s="223"/>
    </row>
    <row r="61541" spans="15:15" x14ac:dyDescent="0.2">
      <c r="O61541" s="223"/>
    </row>
    <row r="61542" spans="15:15" x14ac:dyDescent="0.2">
      <c r="O61542" s="223"/>
    </row>
    <row r="61543" spans="15:15" x14ac:dyDescent="0.2">
      <c r="O61543" s="223"/>
    </row>
    <row r="61544" spans="15:15" x14ac:dyDescent="0.2">
      <c r="O61544" s="223"/>
    </row>
    <row r="61545" spans="15:15" x14ac:dyDescent="0.2">
      <c r="O61545" s="223"/>
    </row>
    <row r="61546" spans="15:15" x14ac:dyDescent="0.2">
      <c r="O61546" s="223"/>
    </row>
    <row r="61547" spans="15:15" x14ac:dyDescent="0.2">
      <c r="O61547" s="223"/>
    </row>
    <row r="61548" spans="15:15" x14ac:dyDescent="0.2">
      <c r="O61548" s="223"/>
    </row>
    <row r="61549" spans="15:15" x14ac:dyDescent="0.2">
      <c r="O61549" s="223"/>
    </row>
    <row r="61550" spans="15:15" x14ac:dyDescent="0.2">
      <c r="O61550" s="223"/>
    </row>
    <row r="61551" spans="15:15" x14ac:dyDescent="0.2">
      <c r="O61551" s="223"/>
    </row>
    <row r="61552" spans="15:15" x14ac:dyDescent="0.2">
      <c r="O61552" s="223"/>
    </row>
    <row r="61553" spans="15:15" x14ac:dyDescent="0.2">
      <c r="O61553" s="223"/>
    </row>
    <row r="61554" spans="15:15" x14ac:dyDescent="0.2">
      <c r="O61554" s="223"/>
    </row>
    <row r="61555" spans="15:15" x14ac:dyDescent="0.2">
      <c r="O61555" s="223"/>
    </row>
    <row r="61556" spans="15:15" x14ac:dyDescent="0.2">
      <c r="O61556" s="223"/>
    </row>
    <row r="61557" spans="15:15" x14ac:dyDescent="0.2">
      <c r="O61557" s="223"/>
    </row>
    <row r="61558" spans="15:15" x14ac:dyDescent="0.2">
      <c r="O61558" s="223"/>
    </row>
    <row r="61559" spans="15:15" x14ac:dyDescent="0.2">
      <c r="O61559" s="223"/>
    </row>
    <row r="61560" spans="15:15" x14ac:dyDescent="0.2">
      <c r="O61560" s="223"/>
    </row>
    <row r="61561" spans="15:15" x14ac:dyDescent="0.2">
      <c r="O61561" s="223"/>
    </row>
    <row r="61562" spans="15:15" x14ac:dyDescent="0.2">
      <c r="O61562" s="223"/>
    </row>
    <row r="61563" spans="15:15" x14ac:dyDescent="0.2">
      <c r="O61563" s="223"/>
    </row>
    <row r="61564" spans="15:15" x14ac:dyDescent="0.2">
      <c r="O61564" s="223"/>
    </row>
    <row r="61565" spans="15:15" x14ac:dyDescent="0.2">
      <c r="O61565" s="223"/>
    </row>
    <row r="61566" spans="15:15" x14ac:dyDescent="0.2">
      <c r="O61566" s="223"/>
    </row>
    <row r="61567" spans="15:15" x14ac:dyDescent="0.2">
      <c r="O61567" s="223"/>
    </row>
    <row r="61568" spans="15:15" x14ac:dyDescent="0.2">
      <c r="O61568" s="223"/>
    </row>
    <row r="61569" spans="15:15" x14ac:dyDescent="0.2">
      <c r="O61569" s="223"/>
    </row>
    <row r="61570" spans="15:15" x14ac:dyDescent="0.2">
      <c r="O61570" s="223"/>
    </row>
    <row r="61571" spans="15:15" x14ac:dyDescent="0.2">
      <c r="O61571" s="223"/>
    </row>
    <row r="61572" spans="15:15" x14ac:dyDescent="0.2">
      <c r="O61572" s="223"/>
    </row>
    <row r="61573" spans="15:15" x14ac:dyDescent="0.2">
      <c r="O61573" s="223"/>
    </row>
    <row r="61574" spans="15:15" x14ac:dyDescent="0.2">
      <c r="O61574" s="223"/>
    </row>
    <row r="61575" spans="15:15" x14ac:dyDescent="0.2">
      <c r="O61575" s="223"/>
    </row>
    <row r="61576" spans="15:15" x14ac:dyDescent="0.2">
      <c r="O61576" s="223"/>
    </row>
    <row r="61577" spans="15:15" x14ac:dyDescent="0.2">
      <c r="O61577" s="223"/>
    </row>
    <row r="61578" spans="15:15" x14ac:dyDescent="0.2">
      <c r="O61578" s="223"/>
    </row>
    <row r="61579" spans="15:15" x14ac:dyDescent="0.2">
      <c r="O61579" s="223"/>
    </row>
    <row r="61580" spans="15:15" x14ac:dyDescent="0.2">
      <c r="O61580" s="223"/>
    </row>
    <row r="61581" spans="15:15" x14ac:dyDescent="0.2">
      <c r="O61581" s="223"/>
    </row>
    <row r="61582" spans="15:15" x14ac:dyDescent="0.2">
      <c r="O61582" s="223"/>
    </row>
    <row r="61583" spans="15:15" x14ac:dyDescent="0.2">
      <c r="O61583" s="223"/>
    </row>
    <row r="61584" spans="15:15" x14ac:dyDescent="0.2">
      <c r="O61584" s="223"/>
    </row>
    <row r="61585" spans="15:15" x14ac:dyDescent="0.2">
      <c r="O61585" s="223"/>
    </row>
    <row r="61586" spans="15:15" x14ac:dyDescent="0.2">
      <c r="O61586" s="223"/>
    </row>
    <row r="61587" spans="15:15" x14ac:dyDescent="0.2">
      <c r="O61587" s="223"/>
    </row>
    <row r="61588" spans="15:15" x14ac:dyDescent="0.2">
      <c r="O61588" s="223"/>
    </row>
    <row r="61589" spans="15:15" x14ac:dyDescent="0.2">
      <c r="O61589" s="223"/>
    </row>
    <row r="61590" spans="15:15" x14ac:dyDescent="0.2">
      <c r="O61590" s="223"/>
    </row>
    <row r="61591" spans="15:15" x14ac:dyDescent="0.2">
      <c r="O61591" s="223"/>
    </row>
    <row r="61592" spans="15:15" x14ac:dyDescent="0.2">
      <c r="O61592" s="223"/>
    </row>
    <row r="61593" spans="15:15" x14ac:dyDescent="0.2">
      <c r="O61593" s="223"/>
    </row>
    <row r="61594" spans="15:15" x14ac:dyDescent="0.2">
      <c r="O61594" s="223"/>
    </row>
    <row r="61595" spans="15:15" x14ac:dyDescent="0.2">
      <c r="O61595" s="223"/>
    </row>
    <row r="61596" spans="15:15" x14ac:dyDescent="0.2">
      <c r="O61596" s="223"/>
    </row>
    <row r="61597" spans="15:15" x14ac:dyDescent="0.2">
      <c r="O61597" s="223"/>
    </row>
    <row r="61598" spans="15:15" x14ac:dyDescent="0.2">
      <c r="O61598" s="223"/>
    </row>
    <row r="61599" spans="15:15" x14ac:dyDescent="0.2">
      <c r="O61599" s="223"/>
    </row>
    <row r="61600" spans="15:15" x14ac:dyDescent="0.2">
      <c r="O61600" s="223"/>
    </row>
    <row r="61601" spans="15:15" x14ac:dyDescent="0.2">
      <c r="O61601" s="223"/>
    </row>
    <row r="61602" spans="15:15" x14ac:dyDescent="0.2">
      <c r="O61602" s="223"/>
    </row>
    <row r="61603" spans="15:15" x14ac:dyDescent="0.2">
      <c r="O61603" s="223"/>
    </row>
    <row r="61604" spans="15:15" x14ac:dyDescent="0.2">
      <c r="O61604" s="223"/>
    </row>
    <row r="61605" spans="15:15" x14ac:dyDescent="0.2">
      <c r="O61605" s="223"/>
    </row>
    <row r="61606" spans="15:15" x14ac:dyDescent="0.2">
      <c r="O61606" s="223"/>
    </row>
    <row r="61607" spans="15:15" x14ac:dyDescent="0.2">
      <c r="O61607" s="223"/>
    </row>
    <row r="61608" spans="15:15" x14ac:dyDescent="0.2">
      <c r="O61608" s="223"/>
    </row>
    <row r="61609" spans="15:15" x14ac:dyDescent="0.2">
      <c r="O61609" s="223"/>
    </row>
    <row r="61610" spans="15:15" x14ac:dyDescent="0.2">
      <c r="O61610" s="223"/>
    </row>
    <row r="61611" spans="15:15" x14ac:dyDescent="0.2">
      <c r="O61611" s="223"/>
    </row>
    <row r="61612" spans="15:15" x14ac:dyDescent="0.2">
      <c r="O61612" s="223"/>
    </row>
    <row r="61613" spans="15:15" x14ac:dyDescent="0.2">
      <c r="O61613" s="223"/>
    </row>
    <row r="61614" spans="15:15" x14ac:dyDescent="0.2">
      <c r="O61614" s="223"/>
    </row>
    <row r="61615" spans="15:15" x14ac:dyDescent="0.2">
      <c r="O61615" s="223"/>
    </row>
    <row r="61616" spans="15:15" x14ac:dyDescent="0.2">
      <c r="O61616" s="223"/>
    </row>
    <row r="61617" spans="15:15" x14ac:dyDescent="0.2">
      <c r="O61617" s="223"/>
    </row>
    <row r="61618" spans="15:15" x14ac:dyDescent="0.2">
      <c r="O61618" s="223"/>
    </row>
    <row r="61619" spans="15:15" x14ac:dyDescent="0.2">
      <c r="O61619" s="223"/>
    </row>
    <row r="61620" spans="15:15" x14ac:dyDescent="0.2">
      <c r="O61620" s="223"/>
    </row>
    <row r="61621" spans="15:15" x14ac:dyDescent="0.2">
      <c r="O61621" s="223"/>
    </row>
    <row r="61622" spans="15:15" x14ac:dyDescent="0.2">
      <c r="O61622" s="223"/>
    </row>
    <row r="61623" spans="15:15" x14ac:dyDescent="0.2">
      <c r="O61623" s="223"/>
    </row>
    <row r="61624" spans="15:15" x14ac:dyDescent="0.2">
      <c r="O61624" s="223"/>
    </row>
    <row r="61625" spans="15:15" x14ac:dyDescent="0.2">
      <c r="O61625" s="223"/>
    </row>
    <row r="61626" spans="15:15" x14ac:dyDescent="0.2">
      <c r="O61626" s="223"/>
    </row>
    <row r="61627" spans="15:15" x14ac:dyDescent="0.2">
      <c r="O61627" s="223"/>
    </row>
    <row r="61628" spans="15:15" x14ac:dyDescent="0.2">
      <c r="O61628" s="223"/>
    </row>
    <row r="61629" spans="15:15" x14ac:dyDescent="0.2">
      <c r="O61629" s="223"/>
    </row>
    <row r="61630" spans="15:15" x14ac:dyDescent="0.2">
      <c r="O61630" s="223"/>
    </row>
    <row r="61631" spans="15:15" x14ac:dyDescent="0.2">
      <c r="O61631" s="223"/>
    </row>
    <row r="61632" spans="15:15" x14ac:dyDescent="0.2">
      <c r="O61632" s="223"/>
    </row>
    <row r="61633" spans="15:15" x14ac:dyDescent="0.2">
      <c r="O61633" s="223"/>
    </row>
    <row r="61634" spans="15:15" x14ac:dyDescent="0.2">
      <c r="O61634" s="223"/>
    </row>
    <row r="61635" spans="15:15" x14ac:dyDescent="0.2">
      <c r="O61635" s="223"/>
    </row>
    <row r="61636" spans="15:15" x14ac:dyDescent="0.2">
      <c r="O61636" s="223"/>
    </row>
    <row r="61637" spans="15:15" x14ac:dyDescent="0.2">
      <c r="O61637" s="223"/>
    </row>
    <row r="61638" spans="15:15" x14ac:dyDescent="0.2">
      <c r="O61638" s="223"/>
    </row>
    <row r="61639" spans="15:15" x14ac:dyDescent="0.2">
      <c r="O61639" s="223"/>
    </row>
    <row r="61640" spans="15:15" x14ac:dyDescent="0.2">
      <c r="O61640" s="223"/>
    </row>
    <row r="61641" spans="15:15" x14ac:dyDescent="0.2">
      <c r="O61641" s="223"/>
    </row>
    <row r="61642" spans="15:15" x14ac:dyDescent="0.2">
      <c r="O61642" s="223"/>
    </row>
    <row r="61643" spans="15:15" x14ac:dyDescent="0.2">
      <c r="O61643" s="223"/>
    </row>
    <row r="61644" spans="15:15" x14ac:dyDescent="0.2">
      <c r="O61644" s="223"/>
    </row>
    <row r="61645" spans="15:15" x14ac:dyDescent="0.2">
      <c r="O61645" s="223"/>
    </row>
    <row r="61646" spans="15:15" x14ac:dyDescent="0.2">
      <c r="O61646" s="223"/>
    </row>
    <row r="61647" spans="15:15" x14ac:dyDescent="0.2">
      <c r="O61647" s="223"/>
    </row>
    <row r="61648" spans="15:15" x14ac:dyDescent="0.2">
      <c r="O61648" s="223"/>
    </row>
    <row r="61649" spans="15:15" x14ac:dyDescent="0.2">
      <c r="O61649" s="223"/>
    </row>
    <row r="61650" spans="15:15" x14ac:dyDescent="0.2">
      <c r="O61650" s="223"/>
    </row>
    <row r="61651" spans="15:15" x14ac:dyDescent="0.2">
      <c r="O61651" s="223"/>
    </row>
    <row r="61652" spans="15:15" x14ac:dyDescent="0.2">
      <c r="O61652" s="223"/>
    </row>
    <row r="61653" spans="15:15" x14ac:dyDescent="0.2">
      <c r="O61653" s="223"/>
    </row>
    <row r="61654" spans="15:15" x14ac:dyDescent="0.2">
      <c r="O61654" s="223"/>
    </row>
    <row r="61655" spans="15:15" x14ac:dyDescent="0.2">
      <c r="O61655" s="223"/>
    </row>
    <row r="61656" spans="15:15" x14ac:dyDescent="0.2">
      <c r="O61656" s="223"/>
    </row>
    <row r="61657" spans="15:15" x14ac:dyDescent="0.2">
      <c r="O61657" s="223"/>
    </row>
    <row r="61658" spans="15:15" x14ac:dyDescent="0.2">
      <c r="O61658" s="223"/>
    </row>
    <row r="61659" spans="15:15" x14ac:dyDescent="0.2">
      <c r="O61659" s="223"/>
    </row>
    <row r="61660" spans="15:15" x14ac:dyDescent="0.2">
      <c r="O61660" s="223"/>
    </row>
    <row r="61661" spans="15:15" x14ac:dyDescent="0.2">
      <c r="O61661" s="223"/>
    </row>
    <row r="61662" spans="15:15" x14ac:dyDescent="0.2">
      <c r="O61662" s="223"/>
    </row>
    <row r="61663" spans="15:15" x14ac:dyDescent="0.2">
      <c r="O61663" s="223"/>
    </row>
    <row r="61664" spans="15:15" x14ac:dyDescent="0.2">
      <c r="O61664" s="223"/>
    </row>
    <row r="61665" spans="15:15" x14ac:dyDescent="0.2">
      <c r="O61665" s="223"/>
    </row>
    <row r="61666" spans="15:15" x14ac:dyDescent="0.2">
      <c r="O61666" s="223"/>
    </row>
    <row r="61667" spans="15:15" x14ac:dyDescent="0.2">
      <c r="O61667" s="223"/>
    </row>
    <row r="61668" spans="15:15" x14ac:dyDescent="0.2">
      <c r="O61668" s="223"/>
    </row>
    <row r="61669" spans="15:15" x14ac:dyDescent="0.2">
      <c r="O61669" s="223"/>
    </row>
    <row r="61670" spans="15:15" x14ac:dyDescent="0.2">
      <c r="O61670" s="223"/>
    </row>
    <row r="61671" spans="15:15" x14ac:dyDescent="0.2">
      <c r="O61671" s="223"/>
    </row>
    <row r="61672" spans="15:15" x14ac:dyDescent="0.2">
      <c r="O61672" s="223"/>
    </row>
    <row r="61673" spans="15:15" x14ac:dyDescent="0.2">
      <c r="O61673" s="223"/>
    </row>
    <row r="61674" spans="15:15" x14ac:dyDescent="0.2">
      <c r="O61674" s="223"/>
    </row>
    <row r="61675" spans="15:15" x14ac:dyDescent="0.2">
      <c r="O61675" s="223"/>
    </row>
    <row r="61676" spans="15:15" x14ac:dyDescent="0.2">
      <c r="O61676" s="223"/>
    </row>
    <row r="61677" spans="15:15" x14ac:dyDescent="0.2">
      <c r="O61677" s="223"/>
    </row>
    <row r="61678" spans="15:15" x14ac:dyDescent="0.2">
      <c r="O61678" s="223"/>
    </row>
    <row r="61679" spans="15:15" x14ac:dyDescent="0.2">
      <c r="O61679" s="223"/>
    </row>
    <row r="61680" spans="15:15" x14ac:dyDescent="0.2">
      <c r="O61680" s="223"/>
    </row>
    <row r="61681" spans="15:15" x14ac:dyDescent="0.2">
      <c r="O61681" s="223"/>
    </row>
    <row r="61682" spans="15:15" x14ac:dyDescent="0.2">
      <c r="O61682" s="223"/>
    </row>
    <row r="61683" spans="15:15" x14ac:dyDescent="0.2">
      <c r="O61683" s="223"/>
    </row>
    <row r="61684" spans="15:15" x14ac:dyDescent="0.2">
      <c r="O61684" s="223"/>
    </row>
    <row r="61685" spans="15:15" x14ac:dyDescent="0.2">
      <c r="O61685" s="223"/>
    </row>
    <row r="61686" spans="15:15" x14ac:dyDescent="0.2">
      <c r="O61686" s="223"/>
    </row>
    <row r="61687" spans="15:15" x14ac:dyDescent="0.2">
      <c r="O61687" s="223"/>
    </row>
    <row r="61688" spans="15:15" x14ac:dyDescent="0.2">
      <c r="O61688" s="223"/>
    </row>
    <row r="61689" spans="15:15" x14ac:dyDescent="0.2">
      <c r="O61689" s="223"/>
    </row>
    <row r="61690" spans="15:15" x14ac:dyDescent="0.2">
      <c r="O61690" s="223"/>
    </row>
    <row r="61691" spans="15:15" x14ac:dyDescent="0.2">
      <c r="O61691" s="223"/>
    </row>
    <row r="61692" spans="15:15" x14ac:dyDescent="0.2">
      <c r="O61692" s="223"/>
    </row>
    <row r="61693" spans="15:15" x14ac:dyDescent="0.2">
      <c r="O61693" s="223"/>
    </row>
    <row r="61694" spans="15:15" x14ac:dyDescent="0.2">
      <c r="O61694" s="223"/>
    </row>
    <row r="61695" spans="15:15" x14ac:dyDescent="0.2">
      <c r="O61695" s="223"/>
    </row>
    <row r="61696" spans="15:15" x14ac:dyDescent="0.2">
      <c r="O61696" s="223"/>
    </row>
    <row r="61697" spans="15:15" x14ac:dyDescent="0.2">
      <c r="O61697" s="223"/>
    </row>
    <row r="61698" spans="15:15" x14ac:dyDescent="0.2">
      <c r="O61698" s="223"/>
    </row>
    <row r="61699" spans="15:15" x14ac:dyDescent="0.2">
      <c r="O61699" s="223"/>
    </row>
    <row r="61700" spans="15:15" x14ac:dyDescent="0.2">
      <c r="O61700" s="223"/>
    </row>
    <row r="61701" spans="15:15" x14ac:dyDescent="0.2">
      <c r="O61701" s="223"/>
    </row>
    <row r="61702" spans="15:15" x14ac:dyDescent="0.2">
      <c r="O61702" s="223"/>
    </row>
    <row r="61703" spans="15:15" x14ac:dyDescent="0.2">
      <c r="O61703" s="223"/>
    </row>
    <row r="61704" spans="15:15" x14ac:dyDescent="0.2">
      <c r="O61704" s="223"/>
    </row>
    <row r="61705" spans="15:15" x14ac:dyDescent="0.2">
      <c r="O61705" s="223"/>
    </row>
    <row r="61706" spans="15:15" x14ac:dyDescent="0.2">
      <c r="O61706" s="223"/>
    </row>
    <row r="61707" spans="15:15" x14ac:dyDescent="0.2">
      <c r="O61707" s="223"/>
    </row>
    <row r="61708" spans="15:15" x14ac:dyDescent="0.2">
      <c r="O61708" s="223"/>
    </row>
    <row r="61709" spans="15:15" x14ac:dyDescent="0.2">
      <c r="O61709" s="223"/>
    </row>
    <row r="61710" spans="15:15" x14ac:dyDescent="0.2">
      <c r="O61710" s="223"/>
    </row>
    <row r="61711" spans="15:15" x14ac:dyDescent="0.2">
      <c r="O61711" s="223"/>
    </row>
    <row r="61712" spans="15:15" x14ac:dyDescent="0.2">
      <c r="O61712" s="223"/>
    </row>
    <row r="61713" spans="15:15" x14ac:dyDescent="0.2">
      <c r="O61713" s="223"/>
    </row>
    <row r="61714" spans="15:15" x14ac:dyDescent="0.2">
      <c r="O61714" s="223"/>
    </row>
    <row r="61715" spans="15:15" x14ac:dyDescent="0.2">
      <c r="O61715" s="223"/>
    </row>
    <row r="61716" spans="15:15" x14ac:dyDescent="0.2">
      <c r="O61716" s="223"/>
    </row>
    <row r="61717" spans="15:15" x14ac:dyDescent="0.2">
      <c r="O61717" s="223"/>
    </row>
    <row r="61718" spans="15:15" x14ac:dyDescent="0.2">
      <c r="O61718" s="223"/>
    </row>
    <row r="61719" spans="15:15" x14ac:dyDescent="0.2">
      <c r="O61719" s="223"/>
    </row>
    <row r="61720" spans="15:15" x14ac:dyDescent="0.2">
      <c r="O61720" s="223"/>
    </row>
    <row r="61721" spans="15:15" x14ac:dyDescent="0.2">
      <c r="O61721" s="223"/>
    </row>
    <row r="61722" spans="15:15" x14ac:dyDescent="0.2">
      <c r="O61722" s="223"/>
    </row>
    <row r="61723" spans="15:15" x14ac:dyDescent="0.2">
      <c r="O61723" s="223"/>
    </row>
    <row r="61724" spans="15:15" x14ac:dyDescent="0.2">
      <c r="O61724" s="223"/>
    </row>
    <row r="61725" spans="15:15" x14ac:dyDescent="0.2">
      <c r="O61725" s="223"/>
    </row>
    <row r="61726" spans="15:15" x14ac:dyDescent="0.2">
      <c r="O61726" s="223"/>
    </row>
    <row r="61727" spans="15:15" x14ac:dyDescent="0.2">
      <c r="O61727" s="223"/>
    </row>
    <row r="61728" spans="15:15" x14ac:dyDescent="0.2">
      <c r="O61728" s="223"/>
    </row>
    <row r="61729" spans="15:15" x14ac:dyDescent="0.2">
      <c r="O61729" s="223"/>
    </row>
    <row r="61730" spans="15:15" x14ac:dyDescent="0.2">
      <c r="O61730" s="223"/>
    </row>
    <row r="61731" spans="15:15" x14ac:dyDescent="0.2">
      <c r="O61731" s="223"/>
    </row>
    <row r="61732" spans="15:15" x14ac:dyDescent="0.2">
      <c r="O61732" s="223"/>
    </row>
    <row r="61733" spans="15:15" x14ac:dyDescent="0.2">
      <c r="O61733" s="223"/>
    </row>
    <row r="61734" spans="15:15" x14ac:dyDescent="0.2">
      <c r="O61734" s="223"/>
    </row>
    <row r="61735" spans="15:15" x14ac:dyDescent="0.2">
      <c r="O61735" s="223"/>
    </row>
    <row r="61736" spans="15:15" x14ac:dyDescent="0.2">
      <c r="O61736" s="223"/>
    </row>
    <row r="61737" spans="15:15" x14ac:dyDescent="0.2">
      <c r="O61737" s="223"/>
    </row>
    <row r="61738" spans="15:15" x14ac:dyDescent="0.2">
      <c r="O61738" s="223"/>
    </row>
    <row r="61739" spans="15:15" x14ac:dyDescent="0.2">
      <c r="O61739" s="223"/>
    </row>
    <row r="61740" spans="15:15" x14ac:dyDescent="0.2">
      <c r="O61740" s="223"/>
    </row>
    <row r="61741" spans="15:15" x14ac:dyDescent="0.2">
      <c r="O61741" s="223"/>
    </row>
    <row r="61742" spans="15:15" x14ac:dyDescent="0.2">
      <c r="O61742" s="223"/>
    </row>
    <row r="61743" spans="15:15" x14ac:dyDescent="0.2">
      <c r="O61743" s="223"/>
    </row>
    <row r="61744" spans="15:15" x14ac:dyDescent="0.2">
      <c r="O61744" s="223"/>
    </row>
    <row r="61745" spans="15:15" x14ac:dyDescent="0.2">
      <c r="O61745" s="223"/>
    </row>
    <row r="61746" spans="15:15" x14ac:dyDescent="0.2">
      <c r="O61746" s="223"/>
    </row>
    <row r="61747" spans="15:15" x14ac:dyDescent="0.2">
      <c r="O61747" s="223"/>
    </row>
    <row r="61748" spans="15:15" x14ac:dyDescent="0.2">
      <c r="O61748" s="223"/>
    </row>
    <row r="61749" spans="15:15" x14ac:dyDescent="0.2">
      <c r="O61749" s="223"/>
    </row>
    <row r="61750" spans="15:15" x14ac:dyDescent="0.2">
      <c r="O61750" s="223"/>
    </row>
    <row r="61751" spans="15:15" x14ac:dyDescent="0.2">
      <c r="O61751" s="223"/>
    </row>
    <row r="61752" spans="15:15" x14ac:dyDescent="0.2">
      <c r="O61752" s="223"/>
    </row>
    <row r="61753" spans="15:15" x14ac:dyDescent="0.2">
      <c r="O61753" s="223"/>
    </row>
    <row r="61754" spans="15:15" x14ac:dyDescent="0.2">
      <c r="O61754" s="223"/>
    </row>
    <row r="61755" spans="15:15" x14ac:dyDescent="0.2">
      <c r="O61755" s="223"/>
    </row>
    <row r="61756" spans="15:15" x14ac:dyDescent="0.2">
      <c r="O61756" s="223"/>
    </row>
    <row r="61757" spans="15:15" x14ac:dyDescent="0.2">
      <c r="O61757" s="223"/>
    </row>
    <row r="61758" spans="15:15" x14ac:dyDescent="0.2">
      <c r="O61758" s="223"/>
    </row>
    <row r="61759" spans="15:15" x14ac:dyDescent="0.2">
      <c r="O61759" s="223"/>
    </row>
    <row r="61760" spans="15:15" x14ac:dyDescent="0.2">
      <c r="O61760" s="223"/>
    </row>
    <row r="61761" spans="15:15" x14ac:dyDescent="0.2">
      <c r="O61761" s="223"/>
    </row>
    <row r="61762" spans="15:15" x14ac:dyDescent="0.2">
      <c r="O61762" s="223"/>
    </row>
    <row r="61763" spans="15:15" x14ac:dyDescent="0.2">
      <c r="O61763" s="223"/>
    </row>
    <row r="61764" spans="15:15" x14ac:dyDescent="0.2">
      <c r="O61764" s="223"/>
    </row>
    <row r="61765" spans="15:15" x14ac:dyDescent="0.2">
      <c r="O61765" s="223"/>
    </row>
    <row r="61766" spans="15:15" x14ac:dyDescent="0.2">
      <c r="O61766" s="223"/>
    </row>
    <row r="61767" spans="15:15" x14ac:dyDescent="0.2">
      <c r="O61767" s="223"/>
    </row>
    <row r="61768" spans="15:15" x14ac:dyDescent="0.2">
      <c r="O61768" s="223"/>
    </row>
    <row r="61769" spans="15:15" x14ac:dyDescent="0.2">
      <c r="O61769" s="223"/>
    </row>
    <row r="61770" spans="15:15" x14ac:dyDescent="0.2">
      <c r="O61770" s="223"/>
    </row>
    <row r="61771" spans="15:15" x14ac:dyDescent="0.2">
      <c r="O61771" s="223"/>
    </row>
    <row r="61772" spans="15:15" x14ac:dyDescent="0.2">
      <c r="O61772" s="223"/>
    </row>
    <row r="61773" spans="15:15" x14ac:dyDescent="0.2">
      <c r="O61773" s="223"/>
    </row>
    <row r="61774" spans="15:15" x14ac:dyDescent="0.2">
      <c r="O61774" s="223"/>
    </row>
    <row r="61775" spans="15:15" x14ac:dyDescent="0.2">
      <c r="O61775" s="223"/>
    </row>
    <row r="61776" spans="15:15" x14ac:dyDescent="0.2">
      <c r="O61776" s="223"/>
    </row>
    <row r="61777" spans="15:15" x14ac:dyDescent="0.2">
      <c r="O61777" s="223"/>
    </row>
    <row r="61778" spans="15:15" x14ac:dyDescent="0.2">
      <c r="O61778" s="223"/>
    </row>
    <row r="61779" spans="15:15" x14ac:dyDescent="0.2">
      <c r="O61779" s="223"/>
    </row>
    <row r="61780" spans="15:15" x14ac:dyDescent="0.2">
      <c r="O61780" s="223"/>
    </row>
    <row r="61781" spans="15:15" x14ac:dyDescent="0.2">
      <c r="O61781" s="223"/>
    </row>
    <row r="61782" spans="15:15" x14ac:dyDescent="0.2">
      <c r="O61782" s="223"/>
    </row>
    <row r="61783" spans="15:15" x14ac:dyDescent="0.2">
      <c r="O61783" s="223"/>
    </row>
    <row r="61784" spans="15:15" x14ac:dyDescent="0.2">
      <c r="O61784" s="223"/>
    </row>
    <row r="61785" spans="15:15" x14ac:dyDescent="0.2">
      <c r="O61785" s="223"/>
    </row>
    <row r="61786" spans="15:15" x14ac:dyDescent="0.2">
      <c r="O61786" s="223"/>
    </row>
    <row r="61787" spans="15:15" x14ac:dyDescent="0.2">
      <c r="O61787" s="223"/>
    </row>
    <row r="61788" spans="15:15" x14ac:dyDescent="0.2">
      <c r="O61788" s="223"/>
    </row>
    <row r="61789" spans="15:15" x14ac:dyDescent="0.2">
      <c r="O61789" s="223"/>
    </row>
    <row r="61790" spans="15:15" x14ac:dyDescent="0.2">
      <c r="O61790" s="223"/>
    </row>
    <row r="61791" spans="15:15" x14ac:dyDescent="0.2">
      <c r="O61791" s="223"/>
    </row>
    <row r="61792" spans="15:15" x14ac:dyDescent="0.2">
      <c r="O61792" s="223"/>
    </row>
    <row r="61793" spans="15:15" x14ac:dyDescent="0.2">
      <c r="O61793" s="223"/>
    </row>
    <row r="61794" spans="15:15" x14ac:dyDescent="0.2">
      <c r="O61794" s="223"/>
    </row>
    <row r="61795" spans="15:15" x14ac:dyDescent="0.2">
      <c r="O61795" s="223"/>
    </row>
    <row r="61796" spans="15:15" x14ac:dyDescent="0.2">
      <c r="O61796" s="223"/>
    </row>
    <row r="61797" spans="15:15" x14ac:dyDescent="0.2">
      <c r="O61797" s="223"/>
    </row>
    <row r="61798" spans="15:15" x14ac:dyDescent="0.2">
      <c r="O61798" s="223"/>
    </row>
    <row r="61799" spans="15:15" x14ac:dyDescent="0.2">
      <c r="O61799" s="223"/>
    </row>
    <row r="61800" spans="15:15" x14ac:dyDescent="0.2">
      <c r="O61800" s="223"/>
    </row>
    <row r="61801" spans="15:15" x14ac:dyDescent="0.2">
      <c r="O61801" s="223"/>
    </row>
    <row r="61802" spans="15:15" x14ac:dyDescent="0.2">
      <c r="O61802" s="223"/>
    </row>
    <row r="61803" spans="15:15" x14ac:dyDescent="0.2">
      <c r="O61803" s="223"/>
    </row>
    <row r="61804" spans="15:15" x14ac:dyDescent="0.2">
      <c r="O61804" s="223"/>
    </row>
    <row r="61805" spans="15:15" x14ac:dyDescent="0.2">
      <c r="O61805" s="223"/>
    </row>
    <row r="61806" spans="15:15" x14ac:dyDescent="0.2">
      <c r="O61806" s="223"/>
    </row>
    <row r="61807" spans="15:15" x14ac:dyDescent="0.2">
      <c r="O61807" s="223"/>
    </row>
    <row r="61808" spans="15:15" x14ac:dyDescent="0.2">
      <c r="O61808" s="223"/>
    </row>
    <row r="61809" spans="15:15" x14ac:dyDescent="0.2">
      <c r="O61809" s="223"/>
    </row>
    <row r="61810" spans="15:15" x14ac:dyDescent="0.2">
      <c r="O61810" s="223"/>
    </row>
    <row r="61811" spans="15:15" x14ac:dyDescent="0.2">
      <c r="O61811" s="223"/>
    </row>
    <row r="61812" spans="15:15" x14ac:dyDescent="0.2">
      <c r="O61812" s="223"/>
    </row>
    <row r="61813" spans="15:15" x14ac:dyDescent="0.2">
      <c r="O61813" s="223"/>
    </row>
    <row r="61814" spans="15:15" x14ac:dyDescent="0.2">
      <c r="O61814" s="223"/>
    </row>
    <row r="61815" spans="15:15" x14ac:dyDescent="0.2">
      <c r="O61815" s="223"/>
    </row>
    <row r="61816" spans="15:15" x14ac:dyDescent="0.2">
      <c r="O61816" s="223"/>
    </row>
    <row r="61817" spans="15:15" x14ac:dyDescent="0.2">
      <c r="O61817" s="223"/>
    </row>
    <row r="61818" spans="15:15" x14ac:dyDescent="0.2">
      <c r="O61818" s="223"/>
    </row>
    <row r="61819" spans="15:15" x14ac:dyDescent="0.2">
      <c r="O61819" s="223"/>
    </row>
    <row r="61820" spans="15:15" x14ac:dyDescent="0.2">
      <c r="O61820" s="223"/>
    </row>
    <row r="61821" spans="15:15" x14ac:dyDescent="0.2">
      <c r="O61821" s="223"/>
    </row>
    <row r="61822" spans="15:15" x14ac:dyDescent="0.2">
      <c r="O61822" s="223"/>
    </row>
    <row r="61823" spans="15:15" x14ac:dyDescent="0.2">
      <c r="O61823" s="223"/>
    </row>
    <row r="61824" spans="15:15" x14ac:dyDescent="0.2">
      <c r="O61824" s="223"/>
    </row>
    <row r="61825" spans="15:15" x14ac:dyDescent="0.2">
      <c r="O61825" s="223"/>
    </row>
    <row r="61826" spans="15:15" x14ac:dyDescent="0.2">
      <c r="O61826" s="223"/>
    </row>
    <row r="61827" spans="15:15" x14ac:dyDescent="0.2">
      <c r="O61827" s="223"/>
    </row>
    <row r="61828" spans="15:15" x14ac:dyDescent="0.2">
      <c r="O61828" s="223"/>
    </row>
    <row r="61829" spans="15:15" x14ac:dyDescent="0.2">
      <c r="O61829" s="223"/>
    </row>
    <row r="61830" spans="15:15" x14ac:dyDescent="0.2">
      <c r="O61830" s="223"/>
    </row>
    <row r="61831" spans="15:15" x14ac:dyDescent="0.2">
      <c r="O61831" s="223"/>
    </row>
    <row r="61832" spans="15:15" x14ac:dyDescent="0.2">
      <c r="O61832" s="223"/>
    </row>
    <row r="61833" spans="15:15" x14ac:dyDescent="0.2">
      <c r="O61833" s="223"/>
    </row>
    <row r="61834" spans="15:15" x14ac:dyDescent="0.2">
      <c r="O61834" s="223"/>
    </row>
    <row r="61835" spans="15:15" x14ac:dyDescent="0.2">
      <c r="O61835" s="223"/>
    </row>
    <row r="61836" spans="15:15" x14ac:dyDescent="0.2">
      <c r="O61836" s="223"/>
    </row>
    <row r="61837" spans="15:15" x14ac:dyDescent="0.2">
      <c r="O61837" s="223"/>
    </row>
    <row r="61838" spans="15:15" x14ac:dyDescent="0.2">
      <c r="O61838" s="223"/>
    </row>
    <row r="61839" spans="15:15" x14ac:dyDescent="0.2">
      <c r="O61839" s="223"/>
    </row>
    <row r="61840" spans="15:15" x14ac:dyDescent="0.2">
      <c r="O61840" s="223"/>
    </row>
    <row r="61841" spans="15:15" x14ac:dyDescent="0.2">
      <c r="O61841" s="223"/>
    </row>
    <row r="61842" spans="15:15" x14ac:dyDescent="0.2">
      <c r="O61842" s="223"/>
    </row>
    <row r="61843" spans="15:15" x14ac:dyDescent="0.2">
      <c r="O61843" s="223"/>
    </row>
    <row r="61844" spans="15:15" x14ac:dyDescent="0.2">
      <c r="O61844" s="223"/>
    </row>
    <row r="61845" spans="15:15" x14ac:dyDescent="0.2">
      <c r="O61845" s="223"/>
    </row>
    <row r="61846" spans="15:15" x14ac:dyDescent="0.2">
      <c r="O61846" s="223"/>
    </row>
    <row r="61847" spans="15:15" x14ac:dyDescent="0.2">
      <c r="O61847" s="223"/>
    </row>
    <row r="61848" spans="15:15" x14ac:dyDescent="0.2">
      <c r="O61848" s="223"/>
    </row>
    <row r="61849" spans="15:15" x14ac:dyDescent="0.2">
      <c r="O61849" s="223"/>
    </row>
    <row r="61850" spans="15:15" x14ac:dyDescent="0.2">
      <c r="O61850" s="223"/>
    </row>
    <row r="61851" spans="15:15" x14ac:dyDescent="0.2">
      <c r="O61851" s="223"/>
    </row>
    <row r="61852" spans="15:15" x14ac:dyDescent="0.2">
      <c r="O61852" s="223"/>
    </row>
    <row r="61853" spans="15:15" x14ac:dyDescent="0.2">
      <c r="O61853" s="223"/>
    </row>
    <row r="61854" spans="15:15" x14ac:dyDescent="0.2">
      <c r="O61854" s="223"/>
    </row>
    <row r="61855" spans="15:15" x14ac:dyDescent="0.2">
      <c r="O61855" s="223"/>
    </row>
    <row r="61856" spans="15:15" x14ac:dyDescent="0.2">
      <c r="O61856" s="223"/>
    </row>
    <row r="61857" spans="15:15" x14ac:dyDescent="0.2">
      <c r="O61857" s="223"/>
    </row>
    <row r="61858" spans="15:15" x14ac:dyDescent="0.2">
      <c r="O61858" s="223"/>
    </row>
    <row r="61859" spans="15:15" x14ac:dyDescent="0.2">
      <c r="O61859" s="223"/>
    </row>
    <row r="61860" spans="15:15" x14ac:dyDescent="0.2">
      <c r="O61860" s="223"/>
    </row>
    <row r="61861" spans="15:15" x14ac:dyDescent="0.2">
      <c r="O61861" s="223"/>
    </row>
    <row r="61862" spans="15:15" x14ac:dyDescent="0.2">
      <c r="O61862" s="223"/>
    </row>
    <row r="61863" spans="15:15" x14ac:dyDescent="0.2">
      <c r="O61863" s="223"/>
    </row>
    <row r="61864" spans="15:15" x14ac:dyDescent="0.2">
      <c r="O61864" s="223"/>
    </row>
    <row r="61865" spans="15:15" x14ac:dyDescent="0.2">
      <c r="O61865" s="223"/>
    </row>
    <row r="61866" spans="15:15" x14ac:dyDescent="0.2">
      <c r="O61866" s="223"/>
    </row>
    <row r="61867" spans="15:15" x14ac:dyDescent="0.2">
      <c r="O61867" s="223"/>
    </row>
    <row r="61868" spans="15:15" x14ac:dyDescent="0.2">
      <c r="O61868" s="223"/>
    </row>
    <row r="61869" spans="15:15" x14ac:dyDescent="0.2">
      <c r="O61869" s="223"/>
    </row>
    <row r="61870" spans="15:15" x14ac:dyDescent="0.2">
      <c r="O61870" s="223"/>
    </row>
    <row r="61871" spans="15:15" x14ac:dyDescent="0.2">
      <c r="O61871" s="223"/>
    </row>
    <row r="61872" spans="15:15" x14ac:dyDescent="0.2">
      <c r="O61872" s="223"/>
    </row>
    <row r="61873" spans="15:15" x14ac:dyDescent="0.2">
      <c r="O61873" s="223"/>
    </row>
    <row r="61874" spans="15:15" x14ac:dyDescent="0.2">
      <c r="O61874" s="223"/>
    </row>
    <row r="61875" spans="15:15" x14ac:dyDescent="0.2">
      <c r="O61875" s="223"/>
    </row>
    <row r="61876" spans="15:15" x14ac:dyDescent="0.2">
      <c r="O61876" s="223"/>
    </row>
    <row r="61877" spans="15:15" x14ac:dyDescent="0.2">
      <c r="O61877" s="223"/>
    </row>
    <row r="61878" spans="15:15" x14ac:dyDescent="0.2">
      <c r="O61878" s="223"/>
    </row>
    <row r="61879" spans="15:15" x14ac:dyDescent="0.2">
      <c r="O61879" s="223"/>
    </row>
    <row r="61880" spans="15:15" x14ac:dyDescent="0.2">
      <c r="O61880" s="223"/>
    </row>
    <row r="61881" spans="15:15" x14ac:dyDescent="0.2">
      <c r="O61881" s="223"/>
    </row>
    <row r="61882" spans="15:15" x14ac:dyDescent="0.2">
      <c r="O61882" s="223"/>
    </row>
    <row r="61883" spans="15:15" x14ac:dyDescent="0.2">
      <c r="O61883" s="223"/>
    </row>
    <row r="61884" spans="15:15" x14ac:dyDescent="0.2">
      <c r="O61884" s="223"/>
    </row>
    <row r="61885" spans="15:15" x14ac:dyDescent="0.2">
      <c r="O61885" s="223"/>
    </row>
    <row r="61886" spans="15:15" x14ac:dyDescent="0.2">
      <c r="O61886" s="223"/>
    </row>
    <row r="61887" spans="15:15" x14ac:dyDescent="0.2">
      <c r="O61887" s="223"/>
    </row>
    <row r="61888" spans="15:15" x14ac:dyDescent="0.2">
      <c r="O61888" s="223"/>
    </row>
    <row r="61889" spans="15:15" x14ac:dyDescent="0.2">
      <c r="O61889" s="223"/>
    </row>
    <row r="61890" spans="15:15" x14ac:dyDescent="0.2">
      <c r="O61890" s="223"/>
    </row>
    <row r="61891" spans="15:15" x14ac:dyDescent="0.2">
      <c r="O61891" s="223"/>
    </row>
    <row r="61892" spans="15:15" x14ac:dyDescent="0.2">
      <c r="O61892" s="223"/>
    </row>
    <row r="61893" spans="15:15" x14ac:dyDescent="0.2">
      <c r="O61893" s="223"/>
    </row>
    <row r="61894" spans="15:15" x14ac:dyDescent="0.2">
      <c r="O61894" s="223"/>
    </row>
    <row r="61895" spans="15:15" x14ac:dyDescent="0.2">
      <c r="O61895" s="223"/>
    </row>
    <row r="61896" spans="15:15" x14ac:dyDescent="0.2">
      <c r="O61896" s="223"/>
    </row>
    <row r="61897" spans="15:15" x14ac:dyDescent="0.2">
      <c r="O61897" s="223"/>
    </row>
    <row r="61898" spans="15:15" x14ac:dyDescent="0.2">
      <c r="O61898" s="223"/>
    </row>
    <row r="61899" spans="15:15" x14ac:dyDescent="0.2">
      <c r="O61899" s="223"/>
    </row>
    <row r="61900" spans="15:15" x14ac:dyDescent="0.2">
      <c r="O61900" s="223"/>
    </row>
    <row r="61901" spans="15:15" x14ac:dyDescent="0.2">
      <c r="O61901" s="223"/>
    </row>
    <row r="61902" spans="15:15" x14ac:dyDescent="0.2">
      <c r="O61902" s="223"/>
    </row>
    <row r="61903" spans="15:15" x14ac:dyDescent="0.2">
      <c r="O61903" s="223"/>
    </row>
    <row r="61904" spans="15:15" x14ac:dyDescent="0.2">
      <c r="O61904" s="223"/>
    </row>
    <row r="61905" spans="15:15" x14ac:dyDescent="0.2">
      <c r="O61905" s="223"/>
    </row>
    <row r="61906" spans="15:15" x14ac:dyDescent="0.2">
      <c r="O61906" s="223"/>
    </row>
    <row r="61907" spans="15:15" x14ac:dyDescent="0.2">
      <c r="O61907" s="223"/>
    </row>
    <row r="61908" spans="15:15" x14ac:dyDescent="0.2">
      <c r="O61908" s="223"/>
    </row>
    <row r="61909" spans="15:15" x14ac:dyDescent="0.2">
      <c r="O61909" s="223"/>
    </row>
    <row r="61910" spans="15:15" x14ac:dyDescent="0.2">
      <c r="O61910" s="223"/>
    </row>
    <row r="61911" spans="15:15" x14ac:dyDescent="0.2">
      <c r="O61911" s="223"/>
    </row>
    <row r="61912" spans="15:15" x14ac:dyDescent="0.2">
      <c r="O61912" s="223"/>
    </row>
    <row r="61913" spans="15:15" x14ac:dyDescent="0.2">
      <c r="O61913" s="223"/>
    </row>
    <row r="61914" spans="15:15" x14ac:dyDescent="0.2">
      <c r="O61914" s="223"/>
    </row>
    <row r="61915" spans="15:15" x14ac:dyDescent="0.2">
      <c r="O61915" s="223"/>
    </row>
    <row r="61916" spans="15:15" x14ac:dyDescent="0.2">
      <c r="O61916" s="223"/>
    </row>
    <row r="61917" spans="15:15" x14ac:dyDescent="0.2">
      <c r="O61917" s="223"/>
    </row>
    <row r="61918" spans="15:15" x14ac:dyDescent="0.2">
      <c r="O61918" s="223"/>
    </row>
    <row r="61919" spans="15:15" x14ac:dyDescent="0.2">
      <c r="O61919" s="223"/>
    </row>
    <row r="61920" spans="15:15" x14ac:dyDescent="0.2">
      <c r="O61920" s="223"/>
    </row>
    <row r="61921" spans="15:15" x14ac:dyDescent="0.2">
      <c r="O61921" s="223"/>
    </row>
    <row r="61922" spans="15:15" x14ac:dyDescent="0.2">
      <c r="O61922" s="223"/>
    </row>
    <row r="61923" spans="15:15" x14ac:dyDescent="0.2">
      <c r="O61923" s="223"/>
    </row>
    <row r="61924" spans="15:15" x14ac:dyDescent="0.2">
      <c r="O61924" s="223"/>
    </row>
    <row r="61925" spans="15:15" x14ac:dyDescent="0.2">
      <c r="O61925" s="223"/>
    </row>
    <row r="61926" spans="15:15" x14ac:dyDescent="0.2">
      <c r="O61926" s="223"/>
    </row>
    <row r="61927" spans="15:15" x14ac:dyDescent="0.2">
      <c r="O61927" s="223"/>
    </row>
    <row r="61928" spans="15:15" x14ac:dyDescent="0.2">
      <c r="O61928" s="223"/>
    </row>
    <row r="61929" spans="15:15" x14ac:dyDescent="0.2">
      <c r="O61929" s="223"/>
    </row>
    <row r="61930" spans="15:15" x14ac:dyDescent="0.2">
      <c r="O61930" s="223"/>
    </row>
    <row r="61931" spans="15:15" x14ac:dyDescent="0.2">
      <c r="O61931" s="223"/>
    </row>
    <row r="61932" spans="15:15" x14ac:dyDescent="0.2">
      <c r="O61932" s="223"/>
    </row>
    <row r="61933" spans="15:15" x14ac:dyDescent="0.2">
      <c r="O61933" s="223"/>
    </row>
    <row r="61934" spans="15:15" x14ac:dyDescent="0.2">
      <c r="O61934" s="223"/>
    </row>
    <row r="61935" spans="15:15" x14ac:dyDescent="0.2">
      <c r="O61935" s="223"/>
    </row>
    <row r="61936" spans="15:15" x14ac:dyDescent="0.2">
      <c r="O61936" s="223"/>
    </row>
    <row r="61937" spans="15:15" x14ac:dyDescent="0.2">
      <c r="O61937" s="223"/>
    </row>
    <row r="61938" spans="15:15" x14ac:dyDescent="0.2">
      <c r="O61938" s="223"/>
    </row>
    <row r="61939" spans="15:15" x14ac:dyDescent="0.2">
      <c r="O61939" s="223"/>
    </row>
    <row r="61940" spans="15:15" x14ac:dyDescent="0.2">
      <c r="O61940" s="223"/>
    </row>
    <row r="61941" spans="15:15" x14ac:dyDescent="0.2">
      <c r="O61941" s="223"/>
    </row>
    <row r="61942" spans="15:15" x14ac:dyDescent="0.2">
      <c r="O61942" s="223"/>
    </row>
    <row r="61943" spans="15:15" x14ac:dyDescent="0.2">
      <c r="O61943" s="223"/>
    </row>
    <row r="61944" spans="15:15" x14ac:dyDescent="0.2">
      <c r="O61944" s="223"/>
    </row>
    <row r="61945" spans="15:15" x14ac:dyDescent="0.2">
      <c r="O61945" s="223"/>
    </row>
    <row r="61946" spans="15:15" x14ac:dyDescent="0.2">
      <c r="O61946" s="223"/>
    </row>
    <row r="61947" spans="15:15" x14ac:dyDescent="0.2">
      <c r="O61947" s="223"/>
    </row>
    <row r="61948" spans="15:15" x14ac:dyDescent="0.2">
      <c r="O61948" s="223"/>
    </row>
    <row r="61949" spans="15:15" x14ac:dyDescent="0.2">
      <c r="O61949" s="223"/>
    </row>
    <row r="61950" spans="15:15" x14ac:dyDescent="0.2">
      <c r="O61950" s="223"/>
    </row>
    <row r="61951" spans="15:15" x14ac:dyDescent="0.2">
      <c r="O61951" s="223"/>
    </row>
    <row r="61952" spans="15:15" x14ac:dyDescent="0.2">
      <c r="O61952" s="223"/>
    </row>
    <row r="61953" spans="15:15" x14ac:dyDescent="0.2">
      <c r="O61953" s="223"/>
    </row>
    <row r="61954" spans="15:15" x14ac:dyDescent="0.2">
      <c r="O61954" s="223"/>
    </row>
    <row r="61955" spans="15:15" x14ac:dyDescent="0.2">
      <c r="O61955" s="223"/>
    </row>
    <row r="61956" spans="15:15" x14ac:dyDescent="0.2">
      <c r="O61956" s="223"/>
    </row>
    <row r="61957" spans="15:15" x14ac:dyDescent="0.2">
      <c r="O61957" s="223"/>
    </row>
    <row r="61958" spans="15:15" x14ac:dyDescent="0.2">
      <c r="O61958" s="223"/>
    </row>
    <row r="61959" spans="15:15" x14ac:dyDescent="0.2">
      <c r="O61959" s="223"/>
    </row>
    <row r="61960" spans="15:15" x14ac:dyDescent="0.2">
      <c r="O61960" s="223"/>
    </row>
    <row r="61961" spans="15:15" x14ac:dyDescent="0.2">
      <c r="O61961" s="223"/>
    </row>
    <row r="61962" spans="15:15" x14ac:dyDescent="0.2">
      <c r="O61962" s="223"/>
    </row>
    <row r="61963" spans="15:15" x14ac:dyDescent="0.2">
      <c r="O61963" s="223"/>
    </row>
    <row r="61964" spans="15:15" x14ac:dyDescent="0.2">
      <c r="O61964" s="223"/>
    </row>
    <row r="61965" spans="15:15" x14ac:dyDescent="0.2">
      <c r="O61965" s="223"/>
    </row>
    <row r="61966" spans="15:15" x14ac:dyDescent="0.2">
      <c r="O61966" s="223"/>
    </row>
    <row r="61967" spans="15:15" x14ac:dyDescent="0.2">
      <c r="O61967" s="223"/>
    </row>
    <row r="61968" spans="15:15" x14ac:dyDescent="0.2">
      <c r="O61968" s="223"/>
    </row>
    <row r="61969" spans="15:15" x14ac:dyDescent="0.2">
      <c r="O61969" s="223"/>
    </row>
    <row r="61970" spans="15:15" x14ac:dyDescent="0.2">
      <c r="O61970" s="223"/>
    </row>
    <row r="61971" spans="15:15" x14ac:dyDescent="0.2">
      <c r="O61971" s="223"/>
    </row>
    <row r="61972" spans="15:15" x14ac:dyDescent="0.2">
      <c r="O61972" s="223"/>
    </row>
    <row r="61973" spans="15:15" x14ac:dyDescent="0.2">
      <c r="O61973" s="223"/>
    </row>
    <row r="61974" spans="15:15" x14ac:dyDescent="0.2">
      <c r="O61974" s="223"/>
    </row>
    <row r="61975" spans="15:15" x14ac:dyDescent="0.2">
      <c r="O61975" s="223"/>
    </row>
    <row r="61976" spans="15:15" x14ac:dyDescent="0.2">
      <c r="O61976" s="223"/>
    </row>
    <row r="61977" spans="15:15" x14ac:dyDescent="0.2">
      <c r="O61977" s="223"/>
    </row>
    <row r="61978" spans="15:15" x14ac:dyDescent="0.2">
      <c r="O61978" s="223"/>
    </row>
    <row r="61979" spans="15:15" x14ac:dyDescent="0.2">
      <c r="O61979" s="223"/>
    </row>
    <row r="61980" spans="15:15" x14ac:dyDescent="0.2">
      <c r="O61980" s="223"/>
    </row>
    <row r="61981" spans="15:15" x14ac:dyDescent="0.2">
      <c r="O61981" s="223"/>
    </row>
    <row r="61982" spans="15:15" x14ac:dyDescent="0.2">
      <c r="O61982" s="223"/>
    </row>
    <row r="61983" spans="15:15" x14ac:dyDescent="0.2">
      <c r="O61983" s="223"/>
    </row>
    <row r="61984" spans="15:15" x14ac:dyDescent="0.2">
      <c r="O61984" s="223"/>
    </row>
    <row r="61985" spans="15:15" x14ac:dyDescent="0.2">
      <c r="O61985" s="223"/>
    </row>
    <row r="61986" spans="15:15" x14ac:dyDescent="0.2">
      <c r="O61986" s="223"/>
    </row>
    <row r="61987" spans="15:15" x14ac:dyDescent="0.2">
      <c r="O61987" s="223"/>
    </row>
    <row r="61988" spans="15:15" x14ac:dyDescent="0.2">
      <c r="O61988" s="223"/>
    </row>
    <row r="61989" spans="15:15" x14ac:dyDescent="0.2">
      <c r="O61989" s="223"/>
    </row>
    <row r="61990" spans="15:15" x14ac:dyDescent="0.2">
      <c r="O61990" s="223"/>
    </row>
    <row r="61991" spans="15:15" x14ac:dyDescent="0.2">
      <c r="O61991" s="223"/>
    </row>
    <row r="61992" spans="15:15" x14ac:dyDescent="0.2">
      <c r="O61992" s="223"/>
    </row>
    <row r="61993" spans="15:15" x14ac:dyDescent="0.2">
      <c r="O61993" s="223"/>
    </row>
    <row r="61994" spans="15:15" x14ac:dyDescent="0.2">
      <c r="O61994" s="223"/>
    </row>
    <row r="61995" spans="15:15" x14ac:dyDescent="0.2">
      <c r="O61995" s="223"/>
    </row>
    <row r="61996" spans="15:15" x14ac:dyDescent="0.2">
      <c r="O61996" s="223"/>
    </row>
    <row r="61997" spans="15:15" x14ac:dyDescent="0.2">
      <c r="O61997" s="223"/>
    </row>
    <row r="61998" spans="15:15" x14ac:dyDescent="0.2">
      <c r="O61998" s="223"/>
    </row>
    <row r="61999" spans="15:15" x14ac:dyDescent="0.2">
      <c r="O61999" s="223"/>
    </row>
    <row r="62000" spans="15:15" x14ac:dyDescent="0.2">
      <c r="O62000" s="223"/>
    </row>
    <row r="62001" spans="15:15" x14ac:dyDescent="0.2">
      <c r="O62001" s="223"/>
    </row>
    <row r="62002" spans="15:15" x14ac:dyDescent="0.2">
      <c r="O62002" s="223"/>
    </row>
    <row r="62003" spans="15:15" x14ac:dyDescent="0.2">
      <c r="O62003" s="223"/>
    </row>
    <row r="62004" spans="15:15" x14ac:dyDescent="0.2">
      <c r="O62004" s="223"/>
    </row>
    <row r="62005" spans="15:15" x14ac:dyDescent="0.2">
      <c r="O62005" s="223"/>
    </row>
    <row r="62006" spans="15:15" x14ac:dyDescent="0.2">
      <c r="O62006" s="223"/>
    </row>
    <row r="62007" spans="15:15" x14ac:dyDescent="0.2">
      <c r="O62007" s="223"/>
    </row>
    <row r="62008" spans="15:15" x14ac:dyDescent="0.2">
      <c r="O62008" s="223"/>
    </row>
    <row r="62009" spans="15:15" x14ac:dyDescent="0.2">
      <c r="O62009" s="223"/>
    </row>
    <row r="62010" spans="15:15" x14ac:dyDescent="0.2">
      <c r="O62010" s="223"/>
    </row>
    <row r="62011" spans="15:15" x14ac:dyDescent="0.2">
      <c r="O62011" s="223"/>
    </row>
    <row r="62012" spans="15:15" x14ac:dyDescent="0.2">
      <c r="O62012" s="223"/>
    </row>
    <row r="62013" spans="15:15" x14ac:dyDescent="0.2">
      <c r="O62013" s="223"/>
    </row>
    <row r="62014" spans="15:15" x14ac:dyDescent="0.2">
      <c r="O62014" s="223"/>
    </row>
    <row r="62015" spans="15:15" x14ac:dyDescent="0.2">
      <c r="O62015" s="223"/>
    </row>
    <row r="62016" spans="15:15" x14ac:dyDescent="0.2">
      <c r="O62016" s="223"/>
    </row>
    <row r="62017" spans="15:15" x14ac:dyDescent="0.2">
      <c r="O62017" s="223"/>
    </row>
    <row r="62018" spans="15:15" x14ac:dyDescent="0.2">
      <c r="O62018" s="223"/>
    </row>
    <row r="62019" spans="15:15" x14ac:dyDescent="0.2">
      <c r="O62019" s="223"/>
    </row>
    <row r="62020" spans="15:15" x14ac:dyDescent="0.2">
      <c r="O62020" s="223"/>
    </row>
    <row r="62021" spans="15:15" x14ac:dyDescent="0.2">
      <c r="O62021" s="223"/>
    </row>
    <row r="62022" spans="15:15" x14ac:dyDescent="0.2">
      <c r="O62022" s="223"/>
    </row>
    <row r="62023" spans="15:15" x14ac:dyDescent="0.2">
      <c r="O62023" s="223"/>
    </row>
    <row r="62024" spans="15:15" x14ac:dyDescent="0.2">
      <c r="O62024" s="223"/>
    </row>
    <row r="62025" spans="15:15" x14ac:dyDescent="0.2">
      <c r="O62025" s="223"/>
    </row>
    <row r="62026" spans="15:15" x14ac:dyDescent="0.2">
      <c r="O62026" s="223"/>
    </row>
    <row r="62027" spans="15:15" x14ac:dyDescent="0.2">
      <c r="O62027" s="223"/>
    </row>
    <row r="62028" spans="15:15" x14ac:dyDescent="0.2">
      <c r="O62028" s="223"/>
    </row>
    <row r="62029" spans="15:15" x14ac:dyDescent="0.2">
      <c r="O62029" s="223"/>
    </row>
    <row r="62030" spans="15:15" x14ac:dyDescent="0.2">
      <c r="O62030" s="223"/>
    </row>
    <row r="62031" spans="15:15" x14ac:dyDescent="0.2">
      <c r="O62031" s="223"/>
    </row>
    <row r="62032" spans="15:15" x14ac:dyDescent="0.2">
      <c r="O62032" s="223"/>
    </row>
    <row r="62033" spans="15:15" x14ac:dyDescent="0.2">
      <c r="O62033" s="223"/>
    </row>
    <row r="62034" spans="15:15" x14ac:dyDescent="0.2">
      <c r="O62034" s="223"/>
    </row>
    <row r="62035" spans="15:15" x14ac:dyDescent="0.2">
      <c r="O62035" s="223"/>
    </row>
    <row r="62036" spans="15:15" x14ac:dyDescent="0.2">
      <c r="O62036" s="223"/>
    </row>
    <row r="62037" spans="15:15" x14ac:dyDescent="0.2">
      <c r="O62037" s="223"/>
    </row>
    <row r="62038" spans="15:15" x14ac:dyDescent="0.2">
      <c r="O62038" s="223"/>
    </row>
    <row r="62039" spans="15:15" x14ac:dyDescent="0.2">
      <c r="O62039" s="223"/>
    </row>
    <row r="62040" spans="15:15" x14ac:dyDescent="0.2">
      <c r="O62040" s="223"/>
    </row>
    <row r="62041" spans="15:15" x14ac:dyDescent="0.2">
      <c r="O62041" s="223"/>
    </row>
    <row r="62042" spans="15:15" x14ac:dyDescent="0.2">
      <c r="O62042" s="223"/>
    </row>
    <row r="62043" spans="15:15" x14ac:dyDescent="0.2">
      <c r="O62043" s="223"/>
    </row>
    <row r="62044" spans="15:15" x14ac:dyDescent="0.2">
      <c r="O62044" s="223"/>
    </row>
    <row r="62045" spans="15:15" x14ac:dyDescent="0.2">
      <c r="O62045" s="223"/>
    </row>
    <row r="62046" spans="15:15" x14ac:dyDescent="0.2">
      <c r="O62046" s="223"/>
    </row>
    <row r="62047" spans="15:15" x14ac:dyDescent="0.2">
      <c r="O62047" s="223"/>
    </row>
    <row r="62048" spans="15:15" x14ac:dyDescent="0.2">
      <c r="O62048" s="223"/>
    </row>
    <row r="62049" spans="15:15" x14ac:dyDescent="0.2">
      <c r="O62049" s="223"/>
    </row>
    <row r="62050" spans="15:15" x14ac:dyDescent="0.2">
      <c r="O62050" s="223"/>
    </row>
    <row r="62051" spans="15:15" x14ac:dyDescent="0.2">
      <c r="O62051" s="223"/>
    </row>
    <row r="62052" spans="15:15" x14ac:dyDescent="0.2">
      <c r="O62052" s="223"/>
    </row>
    <row r="62053" spans="15:15" x14ac:dyDescent="0.2">
      <c r="O62053" s="223"/>
    </row>
    <row r="62054" spans="15:15" x14ac:dyDescent="0.2">
      <c r="O62054" s="223"/>
    </row>
    <row r="62055" spans="15:15" x14ac:dyDescent="0.2">
      <c r="O62055" s="223"/>
    </row>
    <row r="62056" spans="15:15" x14ac:dyDescent="0.2">
      <c r="O62056" s="223"/>
    </row>
    <row r="62057" spans="15:15" x14ac:dyDescent="0.2">
      <c r="O62057" s="223"/>
    </row>
    <row r="62058" spans="15:15" x14ac:dyDescent="0.2">
      <c r="O62058" s="223"/>
    </row>
    <row r="62059" spans="15:15" x14ac:dyDescent="0.2">
      <c r="O62059" s="223"/>
    </row>
    <row r="62060" spans="15:15" x14ac:dyDescent="0.2">
      <c r="O62060" s="223"/>
    </row>
    <row r="62061" spans="15:15" x14ac:dyDescent="0.2">
      <c r="O62061" s="223"/>
    </row>
    <row r="62062" spans="15:15" x14ac:dyDescent="0.2">
      <c r="O62062" s="223"/>
    </row>
    <row r="62063" spans="15:15" x14ac:dyDescent="0.2">
      <c r="O62063" s="223"/>
    </row>
    <row r="62064" spans="15:15" x14ac:dyDescent="0.2">
      <c r="O62064" s="223"/>
    </row>
    <row r="62065" spans="15:15" x14ac:dyDescent="0.2">
      <c r="O62065" s="223"/>
    </row>
    <row r="62066" spans="15:15" x14ac:dyDescent="0.2">
      <c r="O62066" s="223"/>
    </row>
    <row r="62067" spans="15:15" x14ac:dyDescent="0.2">
      <c r="O62067" s="223"/>
    </row>
    <row r="62068" spans="15:15" x14ac:dyDescent="0.2">
      <c r="O62068" s="223"/>
    </row>
    <row r="62069" spans="15:15" x14ac:dyDescent="0.2">
      <c r="O62069" s="223"/>
    </row>
    <row r="62070" spans="15:15" x14ac:dyDescent="0.2">
      <c r="O62070" s="223"/>
    </row>
    <row r="62071" spans="15:15" x14ac:dyDescent="0.2">
      <c r="O62071" s="223"/>
    </row>
    <row r="62072" spans="15:15" x14ac:dyDescent="0.2">
      <c r="O62072" s="223"/>
    </row>
    <row r="62073" spans="15:15" x14ac:dyDescent="0.2">
      <c r="O62073" s="223"/>
    </row>
    <row r="62074" spans="15:15" x14ac:dyDescent="0.2">
      <c r="O62074" s="223"/>
    </row>
    <row r="62075" spans="15:15" x14ac:dyDescent="0.2">
      <c r="O62075" s="223"/>
    </row>
    <row r="62076" spans="15:15" x14ac:dyDescent="0.2">
      <c r="O62076" s="223"/>
    </row>
    <row r="62077" spans="15:15" x14ac:dyDescent="0.2">
      <c r="O62077" s="223"/>
    </row>
    <row r="62078" spans="15:15" x14ac:dyDescent="0.2">
      <c r="O62078" s="223"/>
    </row>
    <row r="62079" spans="15:15" x14ac:dyDescent="0.2">
      <c r="O62079" s="223"/>
    </row>
    <row r="62080" spans="15:15" x14ac:dyDescent="0.2">
      <c r="O62080" s="223"/>
    </row>
    <row r="62081" spans="15:15" x14ac:dyDescent="0.2">
      <c r="O62081" s="223"/>
    </row>
    <row r="62082" spans="15:15" x14ac:dyDescent="0.2">
      <c r="O62082" s="223"/>
    </row>
    <row r="62083" spans="15:15" x14ac:dyDescent="0.2">
      <c r="O62083" s="223"/>
    </row>
    <row r="62084" spans="15:15" x14ac:dyDescent="0.2">
      <c r="O62084" s="223"/>
    </row>
    <row r="62085" spans="15:15" x14ac:dyDescent="0.2">
      <c r="O62085" s="223"/>
    </row>
    <row r="62086" spans="15:15" x14ac:dyDescent="0.2">
      <c r="O62086" s="223"/>
    </row>
    <row r="62087" spans="15:15" x14ac:dyDescent="0.2">
      <c r="O62087" s="223"/>
    </row>
    <row r="62088" spans="15:15" x14ac:dyDescent="0.2">
      <c r="O62088" s="223"/>
    </row>
    <row r="62089" spans="15:15" x14ac:dyDescent="0.2">
      <c r="O62089" s="223"/>
    </row>
    <row r="62090" spans="15:15" x14ac:dyDescent="0.2">
      <c r="O62090" s="223"/>
    </row>
    <row r="62091" spans="15:15" x14ac:dyDescent="0.2">
      <c r="O62091" s="223"/>
    </row>
    <row r="62092" spans="15:15" x14ac:dyDescent="0.2">
      <c r="O62092" s="223"/>
    </row>
    <row r="62093" spans="15:15" x14ac:dyDescent="0.2">
      <c r="O62093" s="223"/>
    </row>
    <row r="62094" spans="15:15" x14ac:dyDescent="0.2">
      <c r="O62094" s="223"/>
    </row>
    <row r="62095" spans="15:15" x14ac:dyDescent="0.2">
      <c r="O62095" s="223"/>
    </row>
    <row r="62096" spans="15:15" x14ac:dyDescent="0.2">
      <c r="O62096" s="223"/>
    </row>
    <row r="62097" spans="15:15" x14ac:dyDescent="0.2">
      <c r="O62097" s="223"/>
    </row>
    <row r="62098" spans="15:15" x14ac:dyDescent="0.2">
      <c r="O62098" s="223"/>
    </row>
    <row r="62099" spans="15:15" x14ac:dyDescent="0.2">
      <c r="O62099" s="223"/>
    </row>
    <row r="62100" spans="15:15" x14ac:dyDescent="0.2">
      <c r="O62100" s="223"/>
    </row>
    <row r="62101" spans="15:15" x14ac:dyDescent="0.2">
      <c r="O62101" s="223"/>
    </row>
    <row r="62102" spans="15:15" x14ac:dyDescent="0.2">
      <c r="O62102" s="223"/>
    </row>
    <row r="62103" spans="15:15" x14ac:dyDescent="0.2">
      <c r="O62103" s="223"/>
    </row>
    <row r="62104" spans="15:15" x14ac:dyDescent="0.2">
      <c r="O62104" s="223"/>
    </row>
    <row r="62105" spans="15:15" x14ac:dyDescent="0.2">
      <c r="O62105" s="223"/>
    </row>
    <row r="62106" spans="15:15" x14ac:dyDescent="0.2">
      <c r="O62106" s="223"/>
    </row>
    <row r="62107" spans="15:15" x14ac:dyDescent="0.2">
      <c r="O62107" s="223"/>
    </row>
    <row r="62108" spans="15:15" x14ac:dyDescent="0.2">
      <c r="O62108" s="223"/>
    </row>
    <row r="62109" spans="15:15" x14ac:dyDescent="0.2">
      <c r="O62109" s="223"/>
    </row>
    <row r="62110" spans="15:15" x14ac:dyDescent="0.2">
      <c r="O62110" s="223"/>
    </row>
    <row r="62111" spans="15:15" x14ac:dyDescent="0.2">
      <c r="O62111" s="223"/>
    </row>
    <row r="62112" spans="15:15" x14ac:dyDescent="0.2">
      <c r="O62112" s="223"/>
    </row>
    <row r="62113" spans="15:15" x14ac:dyDescent="0.2">
      <c r="O62113" s="223"/>
    </row>
    <row r="62114" spans="15:15" x14ac:dyDescent="0.2">
      <c r="O62114" s="223"/>
    </row>
    <row r="62115" spans="15:15" x14ac:dyDescent="0.2">
      <c r="O62115" s="223"/>
    </row>
    <row r="62116" spans="15:15" x14ac:dyDescent="0.2">
      <c r="O62116" s="223"/>
    </row>
    <row r="62117" spans="15:15" x14ac:dyDescent="0.2">
      <c r="O62117" s="223"/>
    </row>
    <row r="62118" spans="15:15" x14ac:dyDescent="0.2">
      <c r="O62118" s="223"/>
    </row>
    <row r="62119" spans="15:15" x14ac:dyDescent="0.2">
      <c r="O62119" s="223"/>
    </row>
    <row r="62120" spans="15:15" x14ac:dyDescent="0.2">
      <c r="O62120" s="223"/>
    </row>
    <row r="62121" spans="15:15" x14ac:dyDescent="0.2">
      <c r="O62121" s="223"/>
    </row>
    <row r="62122" spans="15:15" x14ac:dyDescent="0.2">
      <c r="O62122" s="223"/>
    </row>
    <row r="62123" spans="15:15" x14ac:dyDescent="0.2">
      <c r="O62123" s="223"/>
    </row>
    <row r="62124" spans="15:15" x14ac:dyDescent="0.2">
      <c r="O62124" s="223"/>
    </row>
    <row r="62125" spans="15:15" x14ac:dyDescent="0.2">
      <c r="O62125" s="223"/>
    </row>
    <row r="62126" spans="15:15" x14ac:dyDescent="0.2">
      <c r="O62126" s="223"/>
    </row>
    <row r="62127" spans="15:15" x14ac:dyDescent="0.2">
      <c r="O62127" s="223"/>
    </row>
    <row r="62128" spans="15:15" x14ac:dyDescent="0.2">
      <c r="O62128" s="223"/>
    </row>
    <row r="62129" spans="15:15" x14ac:dyDescent="0.2">
      <c r="O62129" s="223"/>
    </row>
    <row r="62130" spans="15:15" x14ac:dyDescent="0.2">
      <c r="O62130" s="223"/>
    </row>
    <row r="62131" spans="15:15" x14ac:dyDescent="0.2">
      <c r="O62131" s="223"/>
    </row>
    <row r="62132" spans="15:15" x14ac:dyDescent="0.2">
      <c r="O62132" s="223"/>
    </row>
    <row r="62133" spans="15:15" x14ac:dyDescent="0.2">
      <c r="O62133" s="223"/>
    </row>
    <row r="62134" spans="15:15" x14ac:dyDescent="0.2">
      <c r="O62134" s="223"/>
    </row>
    <row r="62135" spans="15:15" x14ac:dyDescent="0.2">
      <c r="O62135" s="223"/>
    </row>
    <row r="62136" spans="15:15" x14ac:dyDescent="0.2">
      <c r="O62136" s="223"/>
    </row>
    <row r="62137" spans="15:15" x14ac:dyDescent="0.2">
      <c r="O62137" s="223"/>
    </row>
    <row r="62138" spans="15:15" x14ac:dyDescent="0.2">
      <c r="O62138" s="223"/>
    </row>
    <row r="62139" spans="15:15" x14ac:dyDescent="0.2">
      <c r="O62139" s="223"/>
    </row>
    <row r="62140" spans="15:15" x14ac:dyDescent="0.2">
      <c r="O62140" s="223"/>
    </row>
    <row r="62141" spans="15:15" x14ac:dyDescent="0.2">
      <c r="O62141" s="223"/>
    </row>
    <row r="62142" spans="15:15" x14ac:dyDescent="0.2">
      <c r="O62142" s="223"/>
    </row>
    <row r="62143" spans="15:15" x14ac:dyDescent="0.2">
      <c r="O62143" s="223"/>
    </row>
    <row r="62144" spans="15:15" x14ac:dyDescent="0.2">
      <c r="O62144" s="223"/>
    </row>
    <row r="62145" spans="15:15" x14ac:dyDescent="0.2">
      <c r="O62145" s="223"/>
    </row>
    <row r="62146" spans="15:15" x14ac:dyDescent="0.2">
      <c r="O62146" s="223"/>
    </row>
    <row r="62147" spans="15:15" x14ac:dyDescent="0.2">
      <c r="O62147" s="223"/>
    </row>
    <row r="62148" spans="15:15" x14ac:dyDescent="0.2">
      <c r="O62148" s="223"/>
    </row>
    <row r="62149" spans="15:15" x14ac:dyDescent="0.2">
      <c r="O62149" s="223"/>
    </row>
    <row r="62150" spans="15:15" x14ac:dyDescent="0.2">
      <c r="O62150" s="223"/>
    </row>
    <row r="62151" spans="15:15" x14ac:dyDescent="0.2">
      <c r="O62151" s="223"/>
    </row>
    <row r="62152" spans="15:15" x14ac:dyDescent="0.2">
      <c r="O62152" s="223"/>
    </row>
    <row r="62153" spans="15:15" x14ac:dyDescent="0.2">
      <c r="O62153" s="223"/>
    </row>
    <row r="62154" spans="15:15" x14ac:dyDescent="0.2">
      <c r="O62154" s="223"/>
    </row>
    <row r="62155" spans="15:15" x14ac:dyDescent="0.2">
      <c r="O62155" s="223"/>
    </row>
    <row r="62156" spans="15:15" x14ac:dyDescent="0.2">
      <c r="O62156" s="223"/>
    </row>
    <row r="62157" spans="15:15" x14ac:dyDescent="0.2">
      <c r="O62157" s="223"/>
    </row>
    <row r="62158" spans="15:15" x14ac:dyDescent="0.2">
      <c r="O62158" s="223"/>
    </row>
    <row r="62159" spans="15:15" x14ac:dyDescent="0.2">
      <c r="O62159" s="223"/>
    </row>
    <row r="62160" spans="15:15" x14ac:dyDescent="0.2">
      <c r="O62160" s="223"/>
    </row>
    <row r="62161" spans="15:15" x14ac:dyDescent="0.2">
      <c r="O62161" s="223"/>
    </row>
    <row r="62162" spans="15:15" x14ac:dyDescent="0.2">
      <c r="O62162" s="223"/>
    </row>
    <row r="62163" spans="15:15" x14ac:dyDescent="0.2">
      <c r="O62163" s="223"/>
    </row>
    <row r="62164" spans="15:15" x14ac:dyDescent="0.2">
      <c r="O62164" s="223"/>
    </row>
    <row r="62165" spans="15:15" x14ac:dyDescent="0.2">
      <c r="O62165" s="223"/>
    </row>
    <row r="62166" spans="15:15" x14ac:dyDescent="0.2">
      <c r="O62166" s="223"/>
    </row>
    <row r="62167" spans="15:15" x14ac:dyDescent="0.2">
      <c r="O62167" s="223"/>
    </row>
    <row r="62168" spans="15:15" x14ac:dyDescent="0.2">
      <c r="O62168" s="223"/>
    </row>
    <row r="62169" spans="15:15" x14ac:dyDescent="0.2">
      <c r="O62169" s="223"/>
    </row>
    <row r="62170" spans="15:15" x14ac:dyDescent="0.2">
      <c r="O62170" s="223"/>
    </row>
    <row r="62171" spans="15:15" x14ac:dyDescent="0.2">
      <c r="O62171" s="223"/>
    </row>
    <row r="62172" spans="15:15" x14ac:dyDescent="0.2">
      <c r="O62172" s="223"/>
    </row>
    <row r="62173" spans="15:15" x14ac:dyDescent="0.2">
      <c r="O62173" s="223"/>
    </row>
    <row r="62174" spans="15:15" x14ac:dyDescent="0.2">
      <c r="O62174" s="223"/>
    </row>
    <row r="62175" spans="15:15" x14ac:dyDescent="0.2">
      <c r="O62175" s="223"/>
    </row>
    <row r="62176" spans="15:15" x14ac:dyDescent="0.2">
      <c r="O62176" s="223"/>
    </row>
    <row r="62177" spans="15:15" x14ac:dyDescent="0.2">
      <c r="O62177" s="223"/>
    </row>
    <row r="62178" spans="15:15" x14ac:dyDescent="0.2">
      <c r="O62178" s="223"/>
    </row>
    <row r="62179" spans="15:15" x14ac:dyDescent="0.2">
      <c r="O62179" s="223"/>
    </row>
    <row r="62180" spans="15:15" x14ac:dyDescent="0.2">
      <c r="O62180" s="223"/>
    </row>
    <row r="62181" spans="15:15" x14ac:dyDescent="0.2">
      <c r="O62181" s="223"/>
    </row>
    <row r="62182" spans="15:15" x14ac:dyDescent="0.2">
      <c r="O62182" s="223"/>
    </row>
    <row r="62183" spans="15:15" x14ac:dyDescent="0.2">
      <c r="O62183" s="223"/>
    </row>
    <row r="62184" spans="15:15" x14ac:dyDescent="0.2">
      <c r="O62184" s="223"/>
    </row>
    <row r="62185" spans="15:15" x14ac:dyDescent="0.2">
      <c r="O62185" s="223"/>
    </row>
    <row r="62186" spans="15:15" x14ac:dyDescent="0.2">
      <c r="O62186" s="223"/>
    </row>
    <row r="62187" spans="15:15" x14ac:dyDescent="0.2">
      <c r="O62187" s="223"/>
    </row>
    <row r="62188" spans="15:15" x14ac:dyDescent="0.2">
      <c r="O62188" s="223"/>
    </row>
    <row r="62189" spans="15:15" x14ac:dyDescent="0.2">
      <c r="O62189" s="223"/>
    </row>
    <row r="62190" spans="15:15" x14ac:dyDescent="0.2">
      <c r="O62190" s="223"/>
    </row>
    <row r="62191" spans="15:15" x14ac:dyDescent="0.2">
      <c r="O62191" s="223"/>
    </row>
    <row r="62192" spans="15:15" x14ac:dyDescent="0.2">
      <c r="O62192" s="223"/>
    </row>
    <row r="62193" spans="15:15" x14ac:dyDescent="0.2">
      <c r="O62193" s="223"/>
    </row>
    <row r="62194" spans="15:15" x14ac:dyDescent="0.2">
      <c r="O62194" s="223"/>
    </row>
    <row r="62195" spans="15:15" x14ac:dyDescent="0.2">
      <c r="O62195" s="223"/>
    </row>
    <row r="62196" spans="15:15" x14ac:dyDescent="0.2">
      <c r="O62196" s="223"/>
    </row>
    <row r="62197" spans="15:15" x14ac:dyDescent="0.2">
      <c r="O62197" s="223"/>
    </row>
    <row r="62198" spans="15:15" x14ac:dyDescent="0.2">
      <c r="O62198" s="223"/>
    </row>
    <row r="62199" spans="15:15" x14ac:dyDescent="0.2">
      <c r="O62199" s="223"/>
    </row>
    <row r="62200" spans="15:15" x14ac:dyDescent="0.2">
      <c r="O62200" s="223"/>
    </row>
    <row r="62201" spans="15:15" x14ac:dyDescent="0.2">
      <c r="O62201" s="223"/>
    </row>
    <row r="62202" spans="15:15" x14ac:dyDescent="0.2">
      <c r="O62202" s="223"/>
    </row>
    <row r="62203" spans="15:15" x14ac:dyDescent="0.2">
      <c r="O62203" s="223"/>
    </row>
    <row r="62204" spans="15:15" x14ac:dyDescent="0.2">
      <c r="O62204" s="223"/>
    </row>
    <row r="62205" spans="15:15" x14ac:dyDescent="0.2">
      <c r="O62205" s="223"/>
    </row>
    <row r="62206" spans="15:15" x14ac:dyDescent="0.2">
      <c r="O62206" s="223"/>
    </row>
    <row r="62207" spans="15:15" x14ac:dyDescent="0.2">
      <c r="O62207" s="223"/>
    </row>
    <row r="62208" spans="15:15" x14ac:dyDescent="0.2">
      <c r="O62208" s="223"/>
    </row>
    <row r="62209" spans="15:15" x14ac:dyDescent="0.2">
      <c r="O62209" s="223"/>
    </row>
    <row r="62210" spans="15:15" x14ac:dyDescent="0.2">
      <c r="O62210" s="223"/>
    </row>
    <row r="62211" spans="15:15" x14ac:dyDescent="0.2">
      <c r="O62211" s="223"/>
    </row>
    <row r="62212" spans="15:15" x14ac:dyDescent="0.2">
      <c r="O62212" s="223"/>
    </row>
    <row r="62213" spans="15:15" x14ac:dyDescent="0.2">
      <c r="O62213" s="223"/>
    </row>
    <row r="62214" spans="15:15" x14ac:dyDescent="0.2">
      <c r="O62214" s="223"/>
    </row>
    <row r="62215" spans="15:15" x14ac:dyDescent="0.2">
      <c r="O62215" s="223"/>
    </row>
    <row r="62216" spans="15:15" x14ac:dyDescent="0.2">
      <c r="O62216" s="223"/>
    </row>
    <row r="62217" spans="15:15" x14ac:dyDescent="0.2">
      <c r="O62217" s="223"/>
    </row>
    <row r="62218" spans="15:15" x14ac:dyDescent="0.2">
      <c r="O62218" s="223"/>
    </row>
    <row r="62219" spans="15:15" x14ac:dyDescent="0.2">
      <c r="O62219" s="223"/>
    </row>
    <row r="62220" spans="15:15" x14ac:dyDescent="0.2">
      <c r="O62220" s="223"/>
    </row>
    <row r="62221" spans="15:15" x14ac:dyDescent="0.2">
      <c r="O62221" s="223"/>
    </row>
    <row r="62222" spans="15:15" x14ac:dyDescent="0.2">
      <c r="O62222" s="223"/>
    </row>
    <row r="62223" spans="15:15" x14ac:dyDescent="0.2">
      <c r="O62223" s="223"/>
    </row>
    <row r="62224" spans="15:15" x14ac:dyDescent="0.2">
      <c r="O62224" s="223"/>
    </row>
    <row r="62225" spans="15:15" x14ac:dyDescent="0.2">
      <c r="O62225" s="223"/>
    </row>
    <row r="62226" spans="15:15" x14ac:dyDescent="0.2">
      <c r="O62226" s="223"/>
    </row>
    <row r="62227" spans="15:15" x14ac:dyDescent="0.2">
      <c r="O62227" s="223"/>
    </row>
    <row r="62228" spans="15:15" x14ac:dyDescent="0.2">
      <c r="O62228" s="223"/>
    </row>
    <row r="62229" spans="15:15" x14ac:dyDescent="0.2">
      <c r="O62229" s="223"/>
    </row>
    <row r="62230" spans="15:15" x14ac:dyDescent="0.2">
      <c r="O62230" s="223"/>
    </row>
    <row r="62231" spans="15:15" x14ac:dyDescent="0.2">
      <c r="O62231" s="223"/>
    </row>
    <row r="62232" spans="15:15" x14ac:dyDescent="0.2">
      <c r="O62232" s="223"/>
    </row>
    <row r="62233" spans="15:15" x14ac:dyDescent="0.2">
      <c r="O62233" s="223"/>
    </row>
    <row r="62234" spans="15:15" x14ac:dyDescent="0.2">
      <c r="O62234" s="223"/>
    </row>
    <row r="62235" spans="15:15" x14ac:dyDescent="0.2">
      <c r="O62235" s="223"/>
    </row>
    <row r="62236" spans="15:15" x14ac:dyDescent="0.2">
      <c r="O62236" s="223"/>
    </row>
    <row r="62237" spans="15:15" x14ac:dyDescent="0.2">
      <c r="O62237" s="223"/>
    </row>
    <row r="62238" spans="15:15" x14ac:dyDescent="0.2">
      <c r="O62238" s="223"/>
    </row>
    <row r="62239" spans="15:15" x14ac:dyDescent="0.2">
      <c r="O62239" s="223"/>
    </row>
    <row r="62240" spans="15:15" x14ac:dyDescent="0.2">
      <c r="O62240" s="223"/>
    </row>
    <row r="62241" spans="15:15" x14ac:dyDescent="0.2">
      <c r="O62241" s="223"/>
    </row>
    <row r="62242" spans="15:15" x14ac:dyDescent="0.2">
      <c r="O62242" s="223"/>
    </row>
    <row r="62243" spans="15:15" x14ac:dyDescent="0.2">
      <c r="O62243" s="223"/>
    </row>
    <row r="62244" spans="15:15" x14ac:dyDescent="0.2">
      <c r="O62244" s="223"/>
    </row>
    <row r="62245" spans="15:15" x14ac:dyDescent="0.2">
      <c r="O62245" s="223"/>
    </row>
    <row r="62246" spans="15:15" x14ac:dyDescent="0.2">
      <c r="O62246" s="223"/>
    </row>
    <row r="62247" spans="15:15" x14ac:dyDescent="0.2">
      <c r="O62247" s="223"/>
    </row>
    <row r="62248" spans="15:15" x14ac:dyDescent="0.2">
      <c r="O62248" s="223"/>
    </row>
    <row r="62249" spans="15:15" x14ac:dyDescent="0.2">
      <c r="O62249" s="223"/>
    </row>
    <row r="62250" spans="15:15" x14ac:dyDescent="0.2">
      <c r="O62250" s="223"/>
    </row>
    <row r="62251" spans="15:15" x14ac:dyDescent="0.2">
      <c r="O62251" s="223"/>
    </row>
    <row r="62252" spans="15:15" x14ac:dyDescent="0.2">
      <c r="O62252" s="223"/>
    </row>
    <row r="62253" spans="15:15" x14ac:dyDescent="0.2">
      <c r="O62253" s="223"/>
    </row>
    <row r="62254" spans="15:15" x14ac:dyDescent="0.2">
      <c r="O62254" s="223"/>
    </row>
    <row r="62255" spans="15:15" x14ac:dyDescent="0.2">
      <c r="O62255" s="223"/>
    </row>
    <row r="62256" spans="15:15" x14ac:dyDescent="0.2">
      <c r="O62256" s="223"/>
    </row>
    <row r="62257" spans="15:15" x14ac:dyDescent="0.2">
      <c r="O62257" s="223"/>
    </row>
    <row r="62258" spans="15:15" x14ac:dyDescent="0.2">
      <c r="O62258" s="223"/>
    </row>
    <row r="62259" spans="15:15" x14ac:dyDescent="0.2">
      <c r="O62259" s="223"/>
    </row>
    <row r="62260" spans="15:15" x14ac:dyDescent="0.2">
      <c r="O62260" s="223"/>
    </row>
    <row r="62261" spans="15:15" x14ac:dyDescent="0.2">
      <c r="O62261" s="223"/>
    </row>
    <row r="62262" spans="15:15" x14ac:dyDescent="0.2">
      <c r="O62262" s="223"/>
    </row>
    <row r="62263" spans="15:15" x14ac:dyDescent="0.2">
      <c r="O62263" s="223"/>
    </row>
    <row r="62264" spans="15:15" x14ac:dyDescent="0.2">
      <c r="O62264" s="223"/>
    </row>
    <row r="62265" spans="15:15" x14ac:dyDescent="0.2">
      <c r="O62265" s="223"/>
    </row>
    <row r="62266" spans="15:15" x14ac:dyDescent="0.2">
      <c r="O62266" s="223"/>
    </row>
    <row r="62267" spans="15:15" x14ac:dyDescent="0.2">
      <c r="O62267" s="223"/>
    </row>
    <row r="62268" spans="15:15" x14ac:dyDescent="0.2">
      <c r="O62268" s="223"/>
    </row>
    <row r="62269" spans="15:15" x14ac:dyDescent="0.2">
      <c r="O62269" s="223"/>
    </row>
    <row r="62270" spans="15:15" x14ac:dyDescent="0.2">
      <c r="O62270" s="223"/>
    </row>
    <row r="62271" spans="15:15" x14ac:dyDescent="0.2">
      <c r="O62271" s="223"/>
    </row>
    <row r="62272" spans="15:15" x14ac:dyDescent="0.2">
      <c r="O62272" s="223"/>
    </row>
    <row r="62273" spans="15:15" x14ac:dyDescent="0.2">
      <c r="O62273" s="223"/>
    </row>
    <row r="62274" spans="15:15" x14ac:dyDescent="0.2">
      <c r="O62274" s="223"/>
    </row>
    <row r="62275" spans="15:15" x14ac:dyDescent="0.2">
      <c r="O62275" s="223"/>
    </row>
    <row r="62276" spans="15:15" x14ac:dyDescent="0.2">
      <c r="O62276" s="223"/>
    </row>
    <row r="62277" spans="15:15" x14ac:dyDescent="0.2">
      <c r="O62277" s="223"/>
    </row>
    <row r="62278" spans="15:15" x14ac:dyDescent="0.2">
      <c r="O62278" s="223"/>
    </row>
    <row r="62279" spans="15:15" x14ac:dyDescent="0.2">
      <c r="O62279" s="223"/>
    </row>
    <row r="62280" spans="15:15" x14ac:dyDescent="0.2">
      <c r="O62280" s="223"/>
    </row>
    <row r="62281" spans="15:15" x14ac:dyDescent="0.2">
      <c r="O62281" s="223"/>
    </row>
    <row r="62282" spans="15:15" x14ac:dyDescent="0.2">
      <c r="O62282" s="223"/>
    </row>
    <row r="62283" spans="15:15" x14ac:dyDescent="0.2">
      <c r="O62283" s="223"/>
    </row>
    <row r="62284" spans="15:15" x14ac:dyDescent="0.2">
      <c r="O62284" s="223"/>
    </row>
    <row r="62285" spans="15:15" x14ac:dyDescent="0.2">
      <c r="O62285" s="223"/>
    </row>
    <row r="62286" spans="15:15" x14ac:dyDescent="0.2">
      <c r="O62286" s="223"/>
    </row>
    <row r="62287" spans="15:15" x14ac:dyDescent="0.2">
      <c r="O62287" s="223"/>
    </row>
    <row r="62288" spans="15:15" x14ac:dyDescent="0.2">
      <c r="O62288" s="223"/>
    </row>
    <row r="62289" spans="15:15" x14ac:dyDescent="0.2">
      <c r="O62289" s="223"/>
    </row>
    <row r="62290" spans="15:15" x14ac:dyDescent="0.2">
      <c r="O62290" s="223"/>
    </row>
    <row r="62291" spans="15:15" x14ac:dyDescent="0.2">
      <c r="O62291" s="223"/>
    </row>
    <row r="62292" spans="15:15" x14ac:dyDescent="0.2">
      <c r="O62292" s="223"/>
    </row>
    <row r="62293" spans="15:15" x14ac:dyDescent="0.2">
      <c r="O62293" s="223"/>
    </row>
    <row r="62294" spans="15:15" x14ac:dyDescent="0.2">
      <c r="O62294" s="223"/>
    </row>
    <row r="62295" spans="15:15" x14ac:dyDescent="0.2">
      <c r="O62295" s="223"/>
    </row>
    <row r="62296" spans="15:15" x14ac:dyDescent="0.2">
      <c r="O62296" s="223"/>
    </row>
    <row r="62297" spans="15:15" x14ac:dyDescent="0.2">
      <c r="O62297" s="223"/>
    </row>
    <row r="62298" spans="15:15" x14ac:dyDescent="0.2">
      <c r="O62298" s="223"/>
    </row>
    <row r="62299" spans="15:15" x14ac:dyDescent="0.2">
      <c r="O62299" s="223"/>
    </row>
    <row r="62300" spans="15:15" x14ac:dyDescent="0.2">
      <c r="O62300" s="223"/>
    </row>
    <row r="62301" spans="15:15" x14ac:dyDescent="0.2">
      <c r="O62301" s="223"/>
    </row>
    <row r="62302" spans="15:15" x14ac:dyDescent="0.2">
      <c r="O62302" s="223"/>
    </row>
    <row r="62303" spans="15:15" x14ac:dyDescent="0.2">
      <c r="O62303" s="223"/>
    </row>
    <row r="62304" spans="15:15" x14ac:dyDescent="0.2">
      <c r="O62304" s="223"/>
    </row>
    <row r="62305" spans="15:15" x14ac:dyDescent="0.2">
      <c r="O62305" s="223"/>
    </row>
    <row r="62306" spans="15:15" x14ac:dyDescent="0.2">
      <c r="O62306" s="223"/>
    </row>
    <row r="62307" spans="15:15" x14ac:dyDescent="0.2">
      <c r="O62307" s="223"/>
    </row>
    <row r="62308" spans="15:15" x14ac:dyDescent="0.2">
      <c r="O62308" s="223"/>
    </row>
    <row r="62309" spans="15:15" x14ac:dyDescent="0.2">
      <c r="O62309" s="223"/>
    </row>
    <row r="62310" spans="15:15" x14ac:dyDescent="0.2">
      <c r="O62310" s="223"/>
    </row>
    <row r="62311" spans="15:15" x14ac:dyDescent="0.2">
      <c r="O62311" s="223"/>
    </row>
    <row r="62312" spans="15:15" x14ac:dyDescent="0.2">
      <c r="O62312" s="223"/>
    </row>
    <row r="62313" spans="15:15" x14ac:dyDescent="0.2">
      <c r="O62313" s="223"/>
    </row>
    <row r="62314" spans="15:15" x14ac:dyDescent="0.2">
      <c r="O62314" s="223"/>
    </row>
    <row r="62315" spans="15:15" x14ac:dyDescent="0.2">
      <c r="O62315" s="223"/>
    </row>
    <row r="62316" spans="15:15" x14ac:dyDescent="0.2">
      <c r="O62316" s="223"/>
    </row>
    <row r="62317" spans="15:15" x14ac:dyDescent="0.2">
      <c r="O62317" s="223"/>
    </row>
    <row r="62318" spans="15:15" x14ac:dyDescent="0.2">
      <c r="O62318" s="223"/>
    </row>
    <row r="62319" spans="15:15" x14ac:dyDescent="0.2">
      <c r="O62319" s="223"/>
    </row>
    <row r="62320" spans="15:15" x14ac:dyDescent="0.2">
      <c r="O62320" s="223"/>
    </row>
    <row r="62321" spans="15:15" x14ac:dyDescent="0.2">
      <c r="O62321" s="223"/>
    </row>
    <row r="62322" spans="15:15" x14ac:dyDescent="0.2">
      <c r="O62322" s="223"/>
    </row>
    <row r="62323" spans="15:15" x14ac:dyDescent="0.2">
      <c r="O62323" s="223"/>
    </row>
    <row r="62324" spans="15:15" x14ac:dyDescent="0.2">
      <c r="O62324" s="223"/>
    </row>
    <row r="62325" spans="15:15" x14ac:dyDescent="0.2">
      <c r="O62325" s="223"/>
    </row>
    <row r="62326" spans="15:15" x14ac:dyDescent="0.2">
      <c r="O62326" s="223"/>
    </row>
    <row r="62327" spans="15:15" x14ac:dyDescent="0.2">
      <c r="O62327" s="223"/>
    </row>
    <row r="62328" spans="15:15" x14ac:dyDescent="0.2">
      <c r="O62328" s="223"/>
    </row>
    <row r="62329" spans="15:15" x14ac:dyDescent="0.2">
      <c r="O62329" s="223"/>
    </row>
    <row r="62330" spans="15:15" x14ac:dyDescent="0.2">
      <c r="O62330" s="223"/>
    </row>
    <row r="62331" spans="15:15" x14ac:dyDescent="0.2">
      <c r="O62331" s="223"/>
    </row>
    <row r="62332" spans="15:15" x14ac:dyDescent="0.2">
      <c r="O62332" s="223"/>
    </row>
    <row r="62333" spans="15:15" x14ac:dyDescent="0.2">
      <c r="O62333" s="223"/>
    </row>
    <row r="62334" spans="15:15" x14ac:dyDescent="0.2">
      <c r="O62334" s="223"/>
    </row>
    <row r="62335" spans="15:15" x14ac:dyDescent="0.2">
      <c r="O62335" s="223"/>
    </row>
    <row r="62336" spans="15:15" x14ac:dyDescent="0.2">
      <c r="O62336" s="223"/>
    </row>
    <row r="62337" spans="15:15" x14ac:dyDescent="0.2">
      <c r="O62337" s="223"/>
    </row>
    <row r="62338" spans="15:15" x14ac:dyDescent="0.2">
      <c r="O62338" s="223"/>
    </row>
    <row r="62339" spans="15:15" x14ac:dyDescent="0.2">
      <c r="O62339" s="223"/>
    </row>
    <row r="62340" spans="15:15" x14ac:dyDescent="0.2">
      <c r="O62340" s="223"/>
    </row>
    <row r="62341" spans="15:15" x14ac:dyDescent="0.2">
      <c r="O62341" s="223"/>
    </row>
    <row r="62342" spans="15:15" x14ac:dyDescent="0.2">
      <c r="O62342" s="223"/>
    </row>
    <row r="62343" spans="15:15" x14ac:dyDescent="0.2">
      <c r="O62343" s="223"/>
    </row>
    <row r="62344" spans="15:15" x14ac:dyDescent="0.2">
      <c r="O62344" s="223"/>
    </row>
    <row r="62345" spans="15:15" x14ac:dyDescent="0.2">
      <c r="O62345" s="223"/>
    </row>
    <row r="62346" spans="15:15" x14ac:dyDescent="0.2">
      <c r="O62346" s="223"/>
    </row>
    <row r="62347" spans="15:15" x14ac:dyDescent="0.2">
      <c r="O62347" s="223"/>
    </row>
    <row r="62348" spans="15:15" x14ac:dyDescent="0.2">
      <c r="O62348" s="223"/>
    </row>
    <row r="62349" spans="15:15" x14ac:dyDescent="0.2">
      <c r="O62349" s="223"/>
    </row>
    <row r="62350" spans="15:15" x14ac:dyDescent="0.2">
      <c r="O62350" s="223"/>
    </row>
    <row r="62351" spans="15:15" x14ac:dyDescent="0.2">
      <c r="O62351" s="223"/>
    </row>
    <row r="62352" spans="15:15" x14ac:dyDescent="0.2">
      <c r="O62352" s="223"/>
    </row>
    <row r="62353" spans="15:15" x14ac:dyDescent="0.2">
      <c r="O62353" s="223"/>
    </row>
    <row r="62354" spans="15:15" x14ac:dyDescent="0.2">
      <c r="O62354" s="223"/>
    </row>
    <row r="62355" spans="15:15" x14ac:dyDescent="0.2">
      <c r="O62355" s="223"/>
    </row>
    <row r="62356" spans="15:15" x14ac:dyDescent="0.2">
      <c r="O62356" s="223"/>
    </row>
    <row r="62357" spans="15:15" x14ac:dyDescent="0.2">
      <c r="O62357" s="223"/>
    </row>
    <row r="62358" spans="15:15" x14ac:dyDescent="0.2">
      <c r="O62358" s="223"/>
    </row>
    <row r="62359" spans="15:15" x14ac:dyDescent="0.2">
      <c r="O62359" s="223"/>
    </row>
    <row r="62360" spans="15:15" x14ac:dyDescent="0.2">
      <c r="O62360" s="223"/>
    </row>
    <row r="62361" spans="15:15" x14ac:dyDescent="0.2">
      <c r="O62361" s="223"/>
    </row>
    <row r="62362" spans="15:15" x14ac:dyDescent="0.2">
      <c r="O62362" s="223"/>
    </row>
    <row r="62363" spans="15:15" x14ac:dyDescent="0.2">
      <c r="O62363" s="223"/>
    </row>
    <row r="62364" spans="15:15" x14ac:dyDescent="0.2">
      <c r="O62364" s="223"/>
    </row>
    <row r="62365" spans="15:15" x14ac:dyDescent="0.2">
      <c r="O62365" s="223"/>
    </row>
    <row r="62366" spans="15:15" x14ac:dyDescent="0.2">
      <c r="O62366" s="223"/>
    </row>
    <row r="62367" spans="15:15" x14ac:dyDescent="0.2">
      <c r="O62367" s="223"/>
    </row>
    <row r="62368" spans="15:15" x14ac:dyDescent="0.2">
      <c r="O62368" s="223"/>
    </row>
    <row r="62369" spans="15:15" x14ac:dyDescent="0.2">
      <c r="O62369" s="223"/>
    </row>
    <row r="62370" spans="15:15" x14ac:dyDescent="0.2">
      <c r="O62370" s="223"/>
    </row>
    <row r="62371" spans="15:15" x14ac:dyDescent="0.2">
      <c r="O62371" s="223"/>
    </row>
    <row r="62372" spans="15:15" x14ac:dyDescent="0.2">
      <c r="O62372" s="223"/>
    </row>
    <row r="62373" spans="15:15" x14ac:dyDescent="0.2">
      <c r="O62373" s="223"/>
    </row>
    <row r="62374" spans="15:15" x14ac:dyDescent="0.2">
      <c r="O62374" s="223"/>
    </row>
    <row r="62375" spans="15:15" x14ac:dyDescent="0.2">
      <c r="O62375" s="223"/>
    </row>
    <row r="62376" spans="15:15" x14ac:dyDescent="0.2">
      <c r="O62376" s="223"/>
    </row>
    <row r="62377" spans="15:15" x14ac:dyDescent="0.2">
      <c r="O62377" s="223"/>
    </row>
    <row r="62378" spans="15:15" x14ac:dyDescent="0.2">
      <c r="O62378" s="223"/>
    </row>
    <row r="62379" spans="15:15" x14ac:dyDescent="0.2">
      <c r="O62379" s="223"/>
    </row>
    <row r="62380" spans="15:15" x14ac:dyDescent="0.2">
      <c r="O62380" s="223"/>
    </row>
    <row r="62381" spans="15:15" x14ac:dyDescent="0.2">
      <c r="O62381" s="223"/>
    </row>
    <row r="62382" spans="15:15" x14ac:dyDescent="0.2">
      <c r="O62382" s="223"/>
    </row>
    <row r="62383" spans="15:15" x14ac:dyDescent="0.2">
      <c r="O62383" s="223"/>
    </row>
    <row r="62384" spans="15:15" x14ac:dyDescent="0.2">
      <c r="O62384" s="223"/>
    </row>
    <row r="62385" spans="15:15" x14ac:dyDescent="0.2">
      <c r="O62385" s="223"/>
    </row>
    <row r="62386" spans="15:15" x14ac:dyDescent="0.2">
      <c r="O62386" s="223"/>
    </row>
    <row r="62387" spans="15:15" x14ac:dyDescent="0.2">
      <c r="O62387" s="223"/>
    </row>
    <row r="62388" spans="15:15" x14ac:dyDescent="0.2">
      <c r="O62388" s="223"/>
    </row>
    <row r="62389" spans="15:15" x14ac:dyDescent="0.2">
      <c r="O62389" s="223"/>
    </row>
    <row r="62390" spans="15:15" x14ac:dyDescent="0.2">
      <c r="O62390" s="223"/>
    </row>
    <row r="62391" spans="15:15" x14ac:dyDescent="0.2">
      <c r="O62391" s="223"/>
    </row>
    <row r="62392" spans="15:15" x14ac:dyDescent="0.2">
      <c r="O62392" s="223"/>
    </row>
    <row r="62393" spans="15:15" x14ac:dyDescent="0.2">
      <c r="O62393" s="223"/>
    </row>
    <row r="62394" spans="15:15" x14ac:dyDescent="0.2">
      <c r="O62394" s="223"/>
    </row>
    <row r="62395" spans="15:15" x14ac:dyDescent="0.2">
      <c r="O62395" s="223"/>
    </row>
    <row r="62396" spans="15:15" x14ac:dyDescent="0.2">
      <c r="O62396" s="223"/>
    </row>
    <row r="62397" spans="15:15" x14ac:dyDescent="0.2">
      <c r="O62397" s="223"/>
    </row>
    <row r="62398" spans="15:15" x14ac:dyDescent="0.2">
      <c r="O62398" s="223"/>
    </row>
    <row r="62399" spans="15:15" x14ac:dyDescent="0.2">
      <c r="O62399" s="223"/>
    </row>
    <row r="62400" spans="15:15" x14ac:dyDescent="0.2">
      <c r="O62400" s="223"/>
    </row>
    <row r="62401" spans="15:15" x14ac:dyDescent="0.2">
      <c r="O62401" s="223"/>
    </row>
    <row r="62402" spans="15:15" x14ac:dyDescent="0.2">
      <c r="O62402" s="223"/>
    </row>
    <row r="62403" spans="15:15" x14ac:dyDescent="0.2">
      <c r="O62403" s="223"/>
    </row>
    <row r="62404" spans="15:15" x14ac:dyDescent="0.2">
      <c r="O62404" s="223"/>
    </row>
    <row r="62405" spans="15:15" x14ac:dyDescent="0.2">
      <c r="O62405" s="223"/>
    </row>
    <row r="62406" spans="15:15" x14ac:dyDescent="0.2">
      <c r="O62406" s="223"/>
    </row>
    <row r="62407" spans="15:15" x14ac:dyDescent="0.2">
      <c r="O62407" s="223"/>
    </row>
    <row r="62408" spans="15:15" x14ac:dyDescent="0.2">
      <c r="O62408" s="223"/>
    </row>
    <row r="62409" spans="15:15" x14ac:dyDescent="0.2">
      <c r="O62409" s="223"/>
    </row>
    <row r="62410" spans="15:15" x14ac:dyDescent="0.2">
      <c r="O62410" s="223"/>
    </row>
    <row r="62411" spans="15:15" x14ac:dyDescent="0.2">
      <c r="O62411" s="223"/>
    </row>
    <row r="62412" spans="15:15" x14ac:dyDescent="0.2">
      <c r="O62412" s="223"/>
    </row>
    <row r="62413" spans="15:15" x14ac:dyDescent="0.2">
      <c r="O62413" s="223"/>
    </row>
    <row r="62414" spans="15:15" x14ac:dyDescent="0.2">
      <c r="O62414" s="223"/>
    </row>
    <row r="62415" spans="15:15" x14ac:dyDescent="0.2">
      <c r="O62415" s="223"/>
    </row>
    <row r="62416" spans="15:15" x14ac:dyDescent="0.2">
      <c r="O62416" s="223"/>
    </row>
    <row r="62417" spans="15:15" x14ac:dyDescent="0.2">
      <c r="O62417" s="223"/>
    </row>
    <row r="62418" spans="15:15" x14ac:dyDescent="0.2">
      <c r="O62418" s="223"/>
    </row>
    <row r="62419" spans="15:15" x14ac:dyDescent="0.2">
      <c r="O62419" s="223"/>
    </row>
    <row r="62420" spans="15:15" x14ac:dyDescent="0.2">
      <c r="O62420" s="223"/>
    </row>
    <row r="62421" spans="15:15" x14ac:dyDescent="0.2">
      <c r="O62421" s="223"/>
    </row>
    <row r="62422" spans="15:15" x14ac:dyDescent="0.2">
      <c r="O62422" s="223"/>
    </row>
    <row r="62423" spans="15:15" x14ac:dyDescent="0.2">
      <c r="O62423" s="223"/>
    </row>
    <row r="62424" spans="15:15" x14ac:dyDescent="0.2">
      <c r="O62424" s="223"/>
    </row>
    <row r="62425" spans="15:15" x14ac:dyDescent="0.2">
      <c r="O62425" s="223"/>
    </row>
    <row r="62426" spans="15:15" x14ac:dyDescent="0.2">
      <c r="O62426" s="223"/>
    </row>
    <row r="62427" spans="15:15" x14ac:dyDescent="0.2">
      <c r="O62427" s="223"/>
    </row>
    <row r="62428" spans="15:15" x14ac:dyDescent="0.2">
      <c r="O62428" s="223"/>
    </row>
    <row r="62429" spans="15:15" x14ac:dyDescent="0.2">
      <c r="O62429" s="223"/>
    </row>
    <row r="62430" spans="15:15" x14ac:dyDescent="0.2">
      <c r="O62430" s="223"/>
    </row>
    <row r="62431" spans="15:15" x14ac:dyDescent="0.2">
      <c r="O62431" s="223"/>
    </row>
    <row r="62432" spans="15:15" x14ac:dyDescent="0.2">
      <c r="O62432" s="223"/>
    </row>
    <row r="62433" spans="15:15" x14ac:dyDescent="0.2">
      <c r="O62433" s="223"/>
    </row>
    <row r="62434" spans="15:15" x14ac:dyDescent="0.2">
      <c r="O62434" s="223"/>
    </row>
    <row r="62435" spans="15:15" x14ac:dyDescent="0.2">
      <c r="O62435" s="223"/>
    </row>
    <row r="62436" spans="15:15" x14ac:dyDescent="0.2">
      <c r="O62436" s="223"/>
    </row>
    <row r="62437" spans="15:15" x14ac:dyDescent="0.2">
      <c r="O62437" s="223"/>
    </row>
    <row r="62438" spans="15:15" x14ac:dyDescent="0.2">
      <c r="O62438" s="223"/>
    </row>
    <row r="62439" spans="15:15" x14ac:dyDescent="0.2">
      <c r="O62439" s="223"/>
    </row>
    <row r="62440" spans="15:15" x14ac:dyDescent="0.2">
      <c r="O62440" s="223"/>
    </row>
    <row r="62441" spans="15:15" x14ac:dyDescent="0.2">
      <c r="O62441" s="223"/>
    </row>
    <row r="62442" spans="15:15" x14ac:dyDescent="0.2">
      <c r="O62442" s="223"/>
    </row>
    <row r="62443" spans="15:15" x14ac:dyDescent="0.2">
      <c r="O62443" s="223"/>
    </row>
    <row r="62444" spans="15:15" x14ac:dyDescent="0.2">
      <c r="O62444" s="223"/>
    </row>
    <row r="62445" spans="15:15" x14ac:dyDescent="0.2">
      <c r="O62445" s="223"/>
    </row>
    <row r="62446" spans="15:15" x14ac:dyDescent="0.2">
      <c r="O62446" s="223"/>
    </row>
    <row r="62447" spans="15:15" x14ac:dyDescent="0.2">
      <c r="O62447" s="223"/>
    </row>
    <row r="62448" spans="15:15" x14ac:dyDescent="0.2">
      <c r="O62448" s="223"/>
    </row>
    <row r="62449" spans="15:15" x14ac:dyDescent="0.2">
      <c r="O62449" s="223"/>
    </row>
    <row r="62450" spans="15:15" x14ac:dyDescent="0.2">
      <c r="O62450" s="223"/>
    </row>
    <row r="62451" spans="15:15" x14ac:dyDescent="0.2">
      <c r="O62451" s="223"/>
    </row>
    <row r="62452" spans="15:15" x14ac:dyDescent="0.2">
      <c r="O62452" s="223"/>
    </row>
    <row r="62453" spans="15:15" x14ac:dyDescent="0.2">
      <c r="O62453" s="223"/>
    </row>
    <row r="62454" spans="15:15" x14ac:dyDescent="0.2">
      <c r="O62454" s="223"/>
    </row>
    <row r="62455" spans="15:15" x14ac:dyDescent="0.2">
      <c r="O62455" s="223"/>
    </row>
    <row r="62456" spans="15:15" x14ac:dyDescent="0.2">
      <c r="O62456" s="223"/>
    </row>
    <row r="62457" spans="15:15" x14ac:dyDescent="0.2">
      <c r="O62457" s="223"/>
    </row>
    <row r="62458" spans="15:15" x14ac:dyDescent="0.2">
      <c r="O62458" s="223"/>
    </row>
    <row r="62459" spans="15:15" x14ac:dyDescent="0.2">
      <c r="O62459" s="223"/>
    </row>
    <row r="62460" spans="15:15" x14ac:dyDescent="0.2">
      <c r="O62460" s="223"/>
    </row>
    <row r="62461" spans="15:15" x14ac:dyDescent="0.2">
      <c r="O62461" s="223"/>
    </row>
    <row r="62462" spans="15:15" x14ac:dyDescent="0.2">
      <c r="O62462" s="223"/>
    </row>
    <row r="62463" spans="15:15" x14ac:dyDescent="0.2">
      <c r="O62463" s="223"/>
    </row>
    <row r="62464" spans="15:15" x14ac:dyDescent="0.2">
      <c r="O62464" s="223"/>
    </row>
    <row r="62465" spans="15:15" x14ac:dyDescent="0.2">
      <c r="O62465" s="223"/>
    </row>
    <row r="62466" spans="15:15" x14ac:dyDescent="0.2">
      <c r="O62466" s="223"/>
    </row>
    <row r="62467" spans="15:15" x14ac:dyDescent="0.2">
      <c r="O62467" s="223"/>
    </row>
    <row r="62468" spans="15:15" x14ac:dyDescent="0.2">
      <c r="O62468" s="223"/>
    </row>
    <row r="62469" spans="15:15" x14ac:dyDescent="0.2">
      <c r="O62469" s="223"/>
    </row>
    <row r="62470" spans="15:15" x14ac:dyDescent="0.2">
      <c r="O62470" s="223"/>
    </row>
    <row r="62471" spans="15:15" x14ac:dyDescent="0.2">
      <c r="O62471" s="223"/>
    </row>
    <row r="62472" spans="15:15" x14ac:dyDescent="0.2">
      <c r="O62472" s="223"/>
    </row>
    <row r="62473" spans="15:15" x14ac:dyDescent="0.2">
      <c r="O62473" s="223"/>
    </row>
    <row r="62474" spans="15:15" x14ac:dyDescent="0.2">
      <c r="O62474" s="223"/>
    </row>
    <row r="62475" spans="15:15" x14ac:dyDescent="0.2">
      <c r="O62475" s="223"/>
    </row>
    <row r="62476" spans="15:15" x14ac:dyDescent="0.2">
      <c r="O62476" s="223"/>
    </row>
    <row r="62477" spans="15:15" x14ac:dyDescent="0.2">
      <c r="O62477" s="223"/>
    </row>
    <row r="62478" spans="15:15" x14ac:dyDescent="0.2">
      <c r="O62478" s="223"/>
    </row>
    <row r="62479" spans="15:15" x14ac:dyDescent="0.2">
      <c r="O62479" s="223"/>
    </row>
    <row r="62480" spans="15:15" x14ac:dyDescent="0.2">
      <c r="O62480" s="223"/>
    </row>
    <row r="62481" spans="15:15" x14ac:dyDescent="0.2">
      <c r="O62481" s="223"/>
    </row>
    <row r="62482" spans="15:15" x14ac:dyDescent="0.2">
      <c r="O62482" s="223"/>
    </row>
    <row r="62483" spans="15:15" x14ac:dyDescent="0.2">
      <c r="O62483" s="223"/>
    </row>
    <row r="62484" spans="15:15" x14ac:dyDescent="0.2">
      <c r="O62484" s="223"/>
    </row>
    <row r="62485" spans="15:15" x14ac:dyDescent="0.2">
      <c r="O62485" s="223"/>
    </row>
    <row r="62486" spans="15:15" x14ac:dyDescent="0.2">
      <c r="O62486" s="223"/>
    </row>
    <row r="62487" spans="15:15" x14ac:dyDescent="0.2">
      <c r="O62487" s="223"/>
    </row>
    <row r="62488" spans="15:15" x14ac:dyDescent="0.2">
      <c r="O62488" s="223"/>
    </row>
    <row r="62489" spans="15:15" x14ac:dyDescent="0.2">
      <c r="O62489" s="223"/>
    </row>
    <row r="62490" spans="15:15" x14ac:dyDescent="0.2">
      <c r="O62490" s="223"/>
    </row>
    <row r="62491" spans="15:15" x14ac:dyDescent="0.2">
      <c r="O62491" s="223"/>
    </row>
    <row r="62492" spans="15:15" x14ac:dyDescent="0.2">
      <c r="O62492" s="223"/>
    </row>
    <row r="62493" spans="15:15" x14ac:dyDescent="0.2">
      <c r="O62493" s="223"/>
    </row>
    <row r="62494" spans="15:15" x14ac:dyDescent="0.2">
      <c r="O62494" s="223"/>
    </row>
    <row r="62495" spans="15:15" x14ac:dyDescent="0.2">
      <c r="O62495" s="223"/>
    </row>
    <row r="62496" spans="15:15" x14ac:dyDescent="0.2">
      <c r="O62496" s="223"/>
    </row>
    <row r="62497" spans="15:15" x14ac:dyDescent="0.2">
      <c r="O62497" s="223"/>
    </row>
    <row r="62498" spans="15:15" x14ac:dyDescent="0.2">
      <c r="O62498" s="223"/>
    </row>
    <row r="62499" spans="15:15" x14ac:dyDescent="0.2">
      <c r="O62499" s="223"/>
    </row>
    <row r="62500" spans="15:15" x14ac:dyDescent="0.2">
      <c r="O62500" s="223"/>
    </row>
    <row r="62501" spans="15:15" x14ac:dyDescent="0.2">
      <c r="O62501" s="223"/>
    </row>
    <row r="62502" spans="15:15" x14ac:dyDescent="0.2">
      <c r="O62502" s="223"/>
    </row>
    <row r="62503" spans="15:15" x14ac:dyDescent="0.2">
      <c r="O62503" s="223"/>
    </row>
    <row r="62504" spans="15:15" x14ac:dyDescent="0.2">
      <c r="O62504" s="223"/>
    </row>
    <row r="62505" spans="15:15" x14ac:dyDescent="0.2">
      <c r="O62505" s="223"/>
    </row>
    <row r="62506" spans="15:15" x14ac:dyDescent="0.2">
      <c r="O62506" s="223"/>
    </row>
    <row r="62507" spans="15:15" x14ac:dyDescent="0.2">
      <c r="O62507" s="223"/>
    </row>
    <row r="62508" spans="15:15" x14ac:dyDescent="0.2">
      <c r="O62508" s="223"/>
    </row>
    <row r="62509" spans="15:15" x14ac:dyDescent="0.2">
      <c r="O62509" s="223"/>
    </row>
    <row r="62510" spans="15:15" x14ac:dyDescent="0.2">
      <c r="O62510" s="223"/>
    </row>
    <row r="62511" spans="15:15" x14ac:dyDescent="0.2">
      <c r="O62511" s="223"/>
    </row>
    <row r="62512" spans="15:15" x14ac:dyDescent="0.2">
      <c r="O62512" s="223"/>
    </row>
    <row r="62513" spans="15:15" x14ac:dyDescent="0.2">
      <c r="O62513" s="223"/>
    </row>
    <row r="62514" spans="15:15" x14ac:dyDescent="0.2">
      <c r="O62514" s="223"/>
    </row>
    <row r="62515" spans="15:15" x14ac:dyDescent="0.2">
      <c r="O62515" s="223"/>
    </row>
    <row r="62516" spans="15:15" x14ac:dyDescent="0.2">
      <c r="O62516" s="223"/>
    </row>
    <row r="62517" spans="15:15" x14ac:dyDescent="0.2">
      <c r="O62517" s="223"/>
    </row>
    <row r="62518" spans="15:15" x14ac:dyDescent="0.2">
      <c r="O62518" s="223"/>
    </row>
    <row r="62519" spans="15:15" x14ac:dyDescent="0.2">
      <c r="O62519" s="223"/>
    </row>
    <row r="62520" spans="15:15" x14ac:dyDescent="0.2">
      <c r="O62520" s="223"/>
    </row>
    <row r="62521" spans="15:15" x14ac:dyDescent="0.2">
      <c r="O62521" s="223"/>
    </row>
    <row r="62522" spans="15:15" x14ac:dyDescent="0.2">
      <c r="O62522" s="223"/>
    </row>
    <row r="62523" spans="15:15" x14ac:dyDescent="0.2">
      <c r="O62523" s="223"/>
    </row>
    <row r="62524" spans="15:15" x14ac:dyDescent="0.2">
      <c r="O62524" s="223"/>
    </row>
    <row r="62525" spans="15:15" x14ac:dyDescent="0.2">
      <c r="O62525" s="223"/>
    </row>
    <row r="62526" spans="15:15" x14ac:dyDescent="0.2">
      <c r="O62526" s="223"/>
    </row>
    <row r="62527" spans="15:15" x14ac:dyDescent="0.2">
      <c r="O62527" s="223"/>
    </row>
    <row r="62528" spans="15:15" x14ac:dyDescent="0.2">
      <c r="O62528" s="223"/>
    </row>
    <row r="62529" spans="15:15" x14ac:dyDescent="0.2">
      <c r="O62529" s="223"/>
    </row>
    <row r="62530" spans="15:15" x14ac:dyDescent="0.2">
      <c r="O62530" s="223"/>
    </row>
    <row r="62531" spans="15:15" x14ac:dyDescent="0.2">
      <c r="O62531" s="223"/>
    </row>
    <row r="62532" spans="15:15" x14ac:dyDescent="0.2">
      <c r="O62532" s="223"/>
    </row>
    <row r="62533" spans="15:15" x14ac:dyDescent="0.2">
      <c r="O62533" s="223"/>
    </row>
    <row r="62534" spans="15:15" x14ac:dyDescent="0.2">
      <c r="O62534" s="223"/>
    </row>
    <row r="62535" spans="15:15" x14ac:dyDescent="0.2">
      <c r="O62535" s="223"/>
    </row>
    <row r="62536" spans="15:15" x14ac:dyDescent="0.2">
      <c r="O62536" s="223"/>
    </row>
    <row r="62537" spans="15:15" x14ac:dyDescent="0.2">
      <c r="O62537" s="223"/>
    </row>
    <row r="62538" spans="15:15" x14ac:dyDescent="0.2">
      <c r="O62538" s="223"/>
    </row>
    <row r="62539" spans="15:15" x14ac:dyDescent="0.2">
      <c r="O62539" s="223"/>
    </row>
    <row r="62540" spans="15:15" x14ac:dyDescent="0.2">
      <c r="O62540" s="223"/>
    </row>
    <row r="62541" spans="15:15" x14ac:dyDescent="0.2">
      <c r="O62541" s="223"/>
    </row>
    <row r="62542" spans="15:15" x14ac:dyDescent="0.2">
      <c r="O62542" s="223"/>
    </row>
    <row r="62543" spans="15:15" x14ac:dyDescent="0.2">
      <c r="O62543" s="223"/>
    </row>
    <row r="62544" spans="15:15" x14ac:dyDescent="0.2">
      <c r="O62544" s="223"/>
    </row>
    <row r="62545" spans="15:15" x14ac:dyDescent="0.2">
      <c r="O62545" s="223"/>
    </row>
    <row r="62546" spans="15:15" x14ac:dyDescent="0.2">
      <c r="O62546" s="223"/>
    </row>
    <row r="62547" spans="15:15" x14ac:dyDescent="0.2">
      <c r="O62547" s="223"/>
    </row>
    <row r="62548" spans="15:15" x14ac:dyDescent="0.2">
      <c r="O62548" s="223"/>
    </row>
    <row r="62549" spans="15:15" x14ac:dyDescent="0.2">
      <c r="O62549" s="223"/>
    </row>
    <row r="62550" spans="15:15" x14ac:dyDescent="0.2">
      <c r="O62550" s="223"/>
    </row>
    <row r="62551" spans="15:15" x14ac:dyDescent="0.2">
      <c r="O62551" s="223"/>
    </row>
    <row r="62552" spans="15:15" x14ac:dyDescent="0.2">
      <c r="O62552" s="223"/>
    </row>
    <row r="62553" spans="15:15" x14ac:dyDescent="0.2">
      <c r="O62553" s="223"/>
    </row>
    <row r="62554" spans="15:15" x14ac:dyDescent="0.2">
      <c r="O62554" s="223"/>
    </row>
    <row r="62555" spans="15:15" x14ac:dyDescent="0.2">
      <c r="O62555" s="223"/>
    </row>
    <row r="62556" spans="15:15" x14ac:dyDescent="0.2">
      <c r="O62556" s="223"/>
    </row>
    <row r="62557" spans="15:15" x14ac:dyDescent="0.2">
      <c r="O62557" s="223"/>
    </row>
    <row r="62558" spans="15:15" x14ac:dyDescent="0.2">
      <c r="O62558" s="223"/>
    </row>
    <row r="62559" spans="15:15" x14ac:dyDescent="0.2">
      <c r="O62559" s="223"/>
    </row>
    <row r="62560" spans="15:15" x14ac:dyDescent="0.2">
      <c r="O62560" s="223"/>
    </row>
    <row r="62561" spans="15:15" x14ac:dyDescent="0.2">
      <c r="O62561" s="223"/>
    </row>
    <row r="62562" spans="15:15" x14ac:dyDescent="0.2">
      <c r="O62562" s="223"/>
    </row>
    <row r="62563" spans="15:15" x14ac:dyDescent="0.2">
      <c r="O62563" s="223"/>
    </row>
    <row r="62564" spans="15:15" x14ac:dyDescent="0.2">
      <c r="O62564" s="223"/>
    </row>
    <row r="62565" spans="15:15" x14ac:dyDescent="0.2">
      <c r="O62565" s="223"/>
    </row>
    <row r="62566" spans="15:15" x14ac:dyDescent="0.2">
      <c r="O62566" s="223"/>
    </row>
    <row r="62567" spans="15:15" x14ac:dyDescent="0.2">
      <c r="O62567" s="223"/>
    </row>
    <row r="62568" spans="15:15" x14ac:dyDescent="0.2">
      <c r="O62568" s="223"/>
    </row>
    <row r="62569" spans="15:15" x14ac:dyDescent="0.2">
      <c r="O62569" s="223"/>
    </row>
    <row r="62570" spans="15:15" x14ac:dyDescent="0.2">
      <c r="O62570" s="223"/>
    </row>
    <row r="62571" spans="15:15" x14ac:dyDescent="0.2">
      <c r="O62571" s="223"/>
    </row>
    <row r="62572" spans="15:15" x14ac:dyDescent="0.2">
      <c r="O62572" s="223"/>
    </row>
    <row r="62573" spans="15:15" x14ac:dyDescent="0.2">
      <c r="O62573" s="223"/>
    </row>
    <row r="62574" spans="15:15" x14ac:dyDescent="0.2">
      <c r="O62574" s="223"/>
    </row>
    <row r="62575" spans="15:15" x14ac:dyDescent="0.2">
      <c r="O62575" s="223"/>
    </row>
    <row r="62576" spans="15:15" x14ac:dyDescent="0.2">
      <c r="O62576" s="223"/>
    </row>
    <row r="62577" spans="15:15" x14ac:dyDescent="0.2">
      <c r="O62577" s="223"/>
    </row>
    <row r="62578" spans="15:15" x14ac:dyDescent="0.2">
      <c r="O62578" s="223"/>
    </row>
    <row r="62579" spans="15:15" x14ac:dyDescent="0.2">
      <c r="O62579" s="223"/>
    </row>
    <row r="62580" spans="15:15" x14ac:dyDescent="0.2">
      <c r="O62580" s="223"/>
    </row>
    <row r="62581" spans="15:15" x14ac:dyDescent="0.2">
      <c r="O62581" s="223"/>
    </row>
    <row r="62582" spans="15:15" x14ac:dyDescent="0.2">
      <c r="O62582" s="223"/>
    </row>
    <row r="62583" spans="15:15" x14ac:dyDescent="0.2">
      <c r="O62583" s="223"/>
    </row>
    <row r="62584" spans="15:15" x14ac:dyDescent="0.2">
      <c r="O62584" s="223"/>
    </row>
    <row r="62585" spans="15:15" x14ac:dyDescent="0.2">
      <c r="O62585" s="223"/>
    </row>
    <row r="62586" spans="15:15" x14ac:dyDescent="0.2">
      <c r="O62586" s="223"/>
    </row>
    <row r="62587" spans="15:15" x14ac:dyDescent="0.2">
      <c r="O62587" s="223"/>
    </row>
    <row r="62588" spans="15:15" x14ac:dyDescent="0.2">
      <c r="O62588" s="223"/>
    </row>
    <row r="62589" spans="15:15" x14ac:dyDescent="0.2">
      <c r="O62589" s="223"/>
    </row>
    <row r="62590" spans="15:15" x14ac:dyDescent="0.2">
      <c r="O62590" s="223"/>
    </row>
    <row r="62591" spans="15:15" x14ac:dyDescent="0.2">
      <c r="O62591" s="223"/>
    </row>
    <row r="62592" spans="15:15" x14ac:dyDescent="0.2">
      <c r="O62592" s="223"/>
    </row>
    <row r="62593" spans="15:15" x14ac:dyDescent="0.2">
      <c r="O62593" s="223"/>
    </row>
    <row r="62594" spans="15:15" x14ac:dyDescent="0.2">
      <c r="O62594" s="223"/>
    </row>
    <row r="62595" spans="15:15" x14ac:dyDescent="0.2">
      <c r="O62595" s="223"/>
    </row>
    <row r="62596" spans="15:15" x14ac:dyDescent="0.2">
      <c r="O62596" s="223"/>
    </row>
    <row r="62597" spans="15:15" x14ac:dyDescent="0.2">
      <c r="O62597" s="223"/>
    </row>
    <row r="62598" spans="15:15" x14ac:dyDescent="0.2">
      <c r="O62598" s="223"/>
    </row>
    <row r="62599" spans="15:15" x14ac:dyDescent="0.2">
      <c r="O62599" s="223"/>
    </row>
    <row r="62600" spans="15:15" x14ac:dyDescent="0.2">
      <c r="O62600" s="223"/>
    </row>
    <row r="62601" spans="15:15" x14ac:dyDescent="0.2">
      <c r="O62601" s="223"/>
    </row>
    <row r="62602" spans="15:15" x14ac:dyDescent="0.2">
      <c r="O62602" s="223"/>
    </row>
    <row r="62603" spans="15:15" x14ac:dyDescent="0.2">
      <c r="O62603" s="223"/>
    </row>
    <row r="62604" spans="15:15" x14ac:dyDescent="0.2">
      <c r="O62604" s="223"/>
    </row>
    <row r="62605" spans="15:15" x14ac:dyDescent="0.2">
      <c r="O62605" s="223"/>
    </row>
    <row r="62606" spans="15:15" x14ac:dyDescent="0.2">
      <c r="O62606" s="223"/>
    </row>
    <row r="62607" spans="15:15" x14ac:dyDescent="0.2">
      <c r="O62607" s="223"/>
    </row>
    <row r="62608" spans="15:15" x14ac:dyDescent="0.2">
      <c r="O62608" s="223"/>
    </row>
    <row r="62609" spans="15:15" x14ac:dyDescent="0.2">
      <c r="O62609" s="223"/>
    </row>
    <row r="62610" spans="15:15" x14ac:dyDescent="0.2">
      <c r="O62610" s="223"/>
    </row>
    <row r="62611" spans="15:15" x14ac:dyDescent="0.2">
      <c r="O62611" s="223"/>
    </row>
    <row r="62612" spans="15:15" x14ac:dyDescent="0.2">
      <c r="O62612" s="223"/>
    </row>
    <row r="62613" spans="15:15" x14ac:dyDescent="0.2">
      <c r="O62613" s="223"/>
    </row>
    <row r="62614" spans="15:15" x14ac:dyDescent="0.2">
      <c r="O62614" s="223"/>
    </row>
    <row r="62615" spans="15:15" x14ac:dyDescent="0.2">
      <c r="O62615" s="223"/>
    </row>
    <row r="62616" spans="15:15" x14ac:dyDescent="0.2">
      <c r="O62616" s="223"/>
    </row>
    <row r="62617" spans="15:15" x14ac:dyDescent="0.2">
      <c r="O62617" s="223"/>
    </row>
    <row r="62618" spans="15:15" x14ac:dyDescent="0.2">
      <c r="O62618" s="223"/>
    </row>
    <row r="62619" spans="15:15" x14ac:dyDescent="0.2">
      <c r="O62619" s="223"/>
    </row>
    <row r="62620" spans="15:15" x14ac:dyDescent="0.2">
      <c r="O62620" s="223"/>
    </row>
    <row r="62621" spans="15:15" x14ac:dyDescent="0.2">
      <c r="O62621" s="223"/>
    </row>
    <row r="62622" spans="15:15" x14ac:dyDescent="0.2">
      <c r="O62622" s="223"/>
    </row>
    <row r="62623" spans="15:15" x14ac:dyDescent="0.2">
      <c r="O62623" s="223"/>
    </row>
    <row r="62624" spans="15:15" x14ac:dyDescent="0.2">
      <c r="O62624" s="223"/>
    </row>
    <row r="62625" spans="15:15" x14ac:dyDescent="0.2">
      <c r="O62625" s="223"/>
    </row>
    <row r="62626" spans="15:15" x14ac:dyDescent="0.2">
      <c r="O62626" s="223"/>
    </row>
    <row r="62627" spans="15:15" x14ac:dyDescent="0.2">
      <c r="O62627" s="223"/>
    </row>
    <row r="62628" spans="15:15" x14ac:dyDescent="0.2">
      <c r="O62628" s="223"/>
    </row>
    <row r="62629" spans="15:15" x14ac:dyDescent="0.2">
      <c r="O62629" s="223"/>
    </row>
    <row r="62630" spans="15:15" x14ac:dyDescent="0.2">
      <c r="O62630" s="223"/>
    </row>
    <row r="62631" spans="15:15" x14ac:dyDescent="0.2">
      <c r="O62631" s="223"/>
    </row>
    <row r="62632" spans="15:15" x14ac:dyDescent="0.2">
      <c r="O62632" s="223"/>
    </row>
    <row r="62633" spans="15:15" x14ac:dyDescent="0.2">
      <c r="O62633" s="223"/>
    </row>
    <row r="62634" spans="15:15" x14ac:dyDescent="0.2">
      <c r="O62634" s="223"/>
    </row>
    <row r="62635" spans="15:15" x14ac:dyDescent="0.2">
      <c r="O62635" s="223"/>
    </row>
    <row r="62636" spans="15:15" x14ac:dyDescent="0.2">
      <c r="O62636" s="223"/>
    </row>
    <row r="62637" spans="15:15" x14ac:dyDescent="0.2">
      <c r="O62637" s="223"/>
    </row>
    <row r="62638" spans="15:15" x14ac:dyDescent="0.2">
      <c r="O62638" s="223"/>
    </row>
    <row r="62639" spans="15:15" x14ac:dyDescent="0.2">
      <c r="O62639" s="223"/>
    </row>
    <row r="62640" spans="15:15" x14ac:dyDescent="0.2">
      <c r="O62640" s="223"/>
    </row>
    <row r="62641" spans="15:15" x14ac:dyDescent="0.2">
      <c r="O62641" s="223"/>
    </row>
    <row r="62642" spans="15:15" x14ac:dyDescent="0.2">
      <c r="O62642" s="223"/>
    </row>
    <row r="62643" spans="15:15" x14ac:dyDescent="0.2">
      <c r="O62643" s="223"/>
    </row>
    <row r="62644" spans="15:15" x14ac:dyDescent="0.2">
      <c r="O62644" s="223"/>
    </row>
    <row r="62645" spans="15:15" x14ac:dyDescent="0.2">
      <c r="O62645" s="223"/>
    </row>
    <row r="62646" spans="15:15" x14ac:dyDescent="0.2">
      <c r="O62646" s="223"/>
    </row>
    <row r="62647" spans="15:15" x14ac:dyDescent="0.2">
      <c r="O62647" s="223"/>
    </row>
    <row r="62648" spans="15:15" x14ac:dyDescent="0.2">
      <c r="O62648" s="223"/>
    </row>
    <row r="62649" spans="15:15" x14ac:dyDescent="0.2">
      <c r="O62649" s="223"/>
    </row>
    <row r="62650" spans="15:15" x14ac:dyDescent="0.2">
      <c r="O62650" s="223"/>
    </row>
    <row r="62651" spans="15:15" x14ac:dyDescent="0.2">
      <c r="O62651" s="223"/>
    </row>
    <row r="62652" spans="15:15" x14ac:dyDescent="0.2">
      <c r="O62652" s="223"/>
    </row>
    <row r="62653" spans="15:15" x14ac:dyDescent="0.2">
      <c r="O62653" s="223"/>
    </row>
    <row r="62654" spans="15:15" x14ac:dyDescent="0.2">
      <c r="O62654" s="223"/>
    </row>
    <row r="62655" spans="15:15" x14ac:dyDescent="0.2">
      <c r="O62655" s="223"/>
    </row>
    <row r="62656" spans="15:15" x14ac:dyDescent="0.2">
      <c r="O62656" s="223"/>
    </row>
    <row r="62657" spans="15:15" x14ac:dyDescent="0.2">
      <c r="O62657" s="223"/>
    </row>
    <row r="62658" spans="15:15" x14ac:dyDescent="0.2">
      <c r="O62658" s="223"/>
    </row>
    <row r="62659" spans="15:15" x14ac:dyDescent="0.2">
      <c r="O62659" s="223"/>
    </row>
    <row r="62660" spans="15:15" x14ac:dyDescent="0.2">
      <c r="O62660" s="223"/>
    </row>
    <row r="62661" spans="15:15" x14ac:dyDescent="0.2">
      <c r="O62661" s="223"/>
    </row>
    <row r="62662" spans="15:15" x14ac:dyDescent="0.2">
      <c r="O62662" s="223"/>
    </row>
    <row r="62663" spans="15:15" x14ac:dyDescent="0.2">
      <c r="O62663" s="223"/>
    </row>
    <row r="62664" spans="15:15" x14ac:dyDescent="0.2">
      <c r="O62664" s="223"/>
    </row>
    <row r="62665" spans="15:15" x14ac:dyDescent="0.2">
      <c r="O62665" s="223"/>
    </row>
    <row r="62666" spans="15:15" x14ac:dyDescent="0.2">
      <c r="O62666" s="223"/>
    </row>
    <row r="62667" spans="15:15" x14ac:dyDescent="0.2">
      <c r="O62667" s="223"/>
    </row>
    <row r="62668" spans="15:15" x14ac:dyDescent="0.2">
      <c r="O62668" s="223"/>
    </row>
    <row r="62669" spans="15:15" x14ac:dyDescent="0.2">
      <c r="O62669" s="223"/>
    </row>
    <row r="62670" spans="15:15" x14ac:dyDescent="0.2">
      <c r="O62670" s="223"/>
    </row>
    <row r="62671" spans="15:15" x14ac:dyDescent="0.2">
      <c r="O62671" s="223"/>
    </row>
    <row r="62672" spans="15:15" x14ac:dyDescent="0.2">
      <c r="O62672" s="223"/>
    </row>
    <row r="62673" spans="15:15" x14ac:dyDescent="0.2">
      <c r="O62673" s="223"/>
    </row>
    <row r="62674" spans="15:15" x14ac:dyDescent="0.2">
      <c r="O62674" s="223"/>
    </row>
    <row r="62675" spans="15:15" x14ac:dyDescent="0.2">
      <c r="O62675" s="223"/>
    </row>
    <row r="62676" spans="15:15" x14ac:dyDescent="0.2">
      <c r="O62676" s="223"/>
    </row>
    <row r="62677" spans="15:15" x14ac:dyDescent="0.2">
      <c r="O62677" s="223"/>
    </row>
    <row r="62678" spans="15:15" x14ac:dyDescent="0.2">
      <c r="O62678" s="223"/>
    </row>
    <row r="62679" spans="15:15" x14ac:dyDescent="0.2">
      <c r="O62679" s="223"/>
    </row>
    <row r="62680" spans="15:15" x14ac:dyDescent="0.2">
      <c r="O62680" s="223"/>
    </row>
    <row r="62681" spans="15:15" x14ac:dyDescent="0.2">
      <c r="O62681" s="223"/>
    </row>
    <row r="62682" spans="15:15" x14ac:dyDescent="0.2">
      <c r="O62682" s="223"/>
    </row>
    <row r="62683" spans="15:15" x14ac:dyDescent="0.2">
      <c r="O62683" s="223"/>
    </row>
    <row r="62684" spans="15:15" x14ac:dyDescent="0.2">
      <c r="O62684" s="223"/>
    </row>
    <row r="62685" spans="15:15" x14ac:dyDescent="0.2">
      <c r="O62685" s="223"/>
    </row>
    <row r="62686" spans="15:15" x14ac:dyDescent="0.2">
      <c r="O62686" s="223"/>
    </row>
    <row r="62687" spans="15:15" x14ac:dyDescent="0.2">
      <c r="O62687" s="223"/>
    </row>
    <row r="62688" spans="15:15" x14ac:dyDescent="0.2">
      <c r="O62688" s="223"/>
    </row>
    <row r="62689" spans="15:15" x14ac:dyDescent="0.2">
      <c r="O62689" s="223"/>
    </row>
    <row r="62690" spans="15:15" x14ac:dyDescent="0.2">
      <c r="O62690" s="223"/>
    </row>
    <row r="62691" spans="15:15" x14ac:dyDescent="0.2">
      <c r="O62691" s="223"/>
    </row>
    <row r="62692" spans="15:15" x14ac:dyDescent="0.2">
      <c r="O62692" s="223"/>
    </row>
    <row r="62693" spans="15:15" x14ac:dyDescent="0.2">
      <c r="O62693" s="223"/>
    </row>
    <row r="62694" spans="15:15" x14ac:dyDescent="0.2">
      <c r="O62694" s="223"/>
    </row>
    <row r="62695" spans="15:15" x14ac:dyDescent="0.2">
      <c r="O62695" s="223"/>
    </row>
    <row r="62696" spans="15:15" x14ac:dyDescent="0.2">
      <c r="O62696" s="223"/>
    </row>
    <row r="62697" spans="15:15" x14ac:dyDescent="0.2">
      <c r="O62697" s="223"/>
    </row>
    <row r="62698" spans="15:15" x14ac:dyDescent="0.2">
      <c r="O62698" s="223"/>
    </row>
    <row r="62699" spans="15:15" x14ac:dyDescent="0.2">
      <c r="O62699" s="223"/>
    </row>
    <row r="62700" spans="15:15" x14ac:dyDescent="0.2">
      <c r="O62700" s="223"/>
    </row>
    <row r="62701" spans="15:15" x14ac:dyDescent="0.2">
      <c r="O62701" s="223"/>
    </row>
    <row r="62702" spans="15:15" x14ac:dyDescent="0.2">
      <c r="O62702" s="223"/>
    </row>
    <row r="62703" spans="15:15" x14ac:dyDescent="0.2">
      <c r="O62703" s="223"/>
    </row>
    <row r="62704" spans="15:15" x14ac:dyDescent="0.2">
      <c r="O62704" s="223"/>
    </row>
    <row r="62705" spans="15:15" x14ac:dyDescent="0.2">
      <c r="O62705" s="223"/>
    </row>
    <row r="62706" spans="15:15" x14ac:dyDescent="0.2">
      <c r="O62706" s="223"/>
    </row>
    <row r="62707" spans="15:15" x14ac:dyDescent="0.2">
      <c r="O62707" s="223"/>
    </row>
    <row r="62708" spans="15:15" x14ac:dyDescent="0.2">
      <c r="O62708" s="223"/>
    </row>
    <row r="62709" spans="15:15" x14ac:dyDescent="0.2">
      <c r="O62709" s="223"/>
    </row>
    <row r="62710" spans="15:15" x14ac:dyDescent="0.2">
      <c r="O62710" s="223"/>
    </row>
    <row r="62711" spans="15:15" x14ac:dyDescent="0.2">
      <c r="O62711" s="223"/>
    </row>
    <row r="62712" spans="15:15" x14ac:dyDescent="0.2">
      <c r="O62712" s="223"/>
    </row>
    <row r="62713" spans="15:15" x14ac:dyDescent="0.2">
      <c r="O62713" s="223"/>
    </row>
    <row r="62714" spans="15:15" x14ac:dyDescent="0.2">
      <c r="O62714" s="223"/>
    </row>
    <row r="62715" spans="15:15" x14ac:dyDescent="0.2">
      <c r="O62715" s="223"/>
    </row>
    <row r="62716" spans="15:15" x14ac:dyDescent="0.2">
      <c r="O62716" s="223"/>
    </row>
    <row r="62717" spans="15:15" x14ac:dyDescent="0.2">
      <c r="O62717" s="223"/>
    </row>
    <row r="62718" spans="15:15" x14ac:dyDescent="0.2">
      <c r="O62718" s="223"/>
    </row>
    <row r="62719" spans="15:15" x14ac:dyDescent="0.2">
      <c r="O62719" s="223"/>
    </row>
    <row r="62720" spans="15:15" x14ac:dyDescent="0.2">
      <c r="O62720" s="223"/>
    </row>
    <row r="62721" spans="15:15" x14ac:dyDescent="0.2">
      <c r="O62721" s="223"/>
    </row>
    <row r="62722" spans="15:15" x14ac:dyDescent="0.2">
      <c r="O62722" s="223"/>
    </row>
    <row r="62723" spans="15:15" x14ac:dyDescent="0.2">
      <c r="O62723" s="223"/>
    </row>
    <row r="62724" spans="15:15" x14ac:dyDescent="0.2">
      <c r="O62724" s="223"/>
    </row>
    <row r="62725" spans="15:15" x14ac:dyDescent="0.2">
      <c r="O62725" s="223"/>
    </row>
    <row r="62726" spans="15:15" x14ac:dyDescent="0.2">
      <c r="O62726" s="223"/>
    </row>
    <row r="62727" spans="15:15" x14ac:dyDescent="0.2">
      <c r="O62727" s="223"/>
    </row>
    <row r="62728" spans="15:15" x14ac:dyDescent="0.2">
      <c r="O62728" s="223"/>
    </row>
    <row r="62729" spans="15:15" x14ac:dyDescent="0.2">
      <c r="O62729" s="223"/>
    </row>
    <row r="62730" spans="15:15" x14ac:dyDescent="0.2">
      <c r="O62730" s="223"/>
    </row>
    <row r="62731" spans="15:15" x14ac:dyDescent="0.2">
      <c r="O62731" s="223"/>
    </row>
    <row r="62732" spans="15:15" x14ac:dyDescent="0.2">
      <c r="O62732" s="223"/>
    </row>
    <row r="62733" spans="15:15" x14ac:dyDescent="0.2">
      <c r="O62733" s="223"/>
    </row>
    <row r="62734" spans="15:15" x14ac:dyDescent="0.2">
      <c r="O62734" s="223"/>
    </row>
    <row r="62735" spans="15:15" x14ac:dyDescent="0.2">
      <c r="O62735" s="223"/>
    </row>
    <row r="62736" spans="15:15" x14ac:dyDescent="0.2">
      <c r="O62736" s="223"/>
    </row>
    <row r="62737" spans="15:15" x14ac:dyDescent="0.2">
      <c r="O62737" s="223"/>
    </row>
    <row r="62738" spans="15:15" x14ac:dyDescent="0.2">
      <c r="O62738" s="223"/>
    </row>
    <row r="62739" spans="15:15" x14ac:dyDescent="0.2">
      <c r="O62739" s="223"/>
    </row>
    <row r="62740" spans="15:15" x14ac:dyDescent="0.2">
      <c r="O62740" s="223"/>
    </row>
    <row r="62741" spans="15:15" x14ac:dyDescent="0.2">
      <c r="O62741" s="223"/>
    </row>
    <row r="62742" spans="15:15" x14ac:dyDescent="0.2">
      <c r="O62742" s="223"/>
    </row>
    <row r="62743" spans="15:15" x14ac:dyDescent="0.2">
      <c r="O62743" s="223"/>
    </row>
    <row r="62744" spans="15:15" x14ac:dyDescent="0.2">
      <c r="O62744" s="223"/>
    </row>
    <row r="62745" spans="15:15" x14ac:dyDescent="0.2">
      <c r="O62745" s="223"/>
    </row>
    <row r="62746" spans="15:15" x14ac:dyDescent="0.2">
      <c r="O62746" s="223"/>
    </row>
    <row r="62747" spans="15:15" x14ac:dyDescent="0.2">
      <c r="O62747" s="223"/>
    </row>
    <row r="62748" spans="15:15" x14ac:dyDescent="0.2">
      <c r="O62748" s="223"/>
    </row>
    <row r="62749" spans="15:15" x14ac:dyDescent="0.2">
      <c r="O62749" s="223"/>
    </row>
    <row r="62750" spans="15:15" x14ac:dyDescent="0.2">
      <c r="O62750" s="223"/>
    </row>
    <row r="62751" spans="15:15" x14ac:dyDescent="0.2">
      <c r="O62751" s="223"/>
    </row>
    <row r="62752" spans="15:15" x14ac:dyDescent="0.2">
      <c r="O62752" s="223"/>
    </row>
    <row r="62753" spans="15:15" x14ac:dyDescent="0.2">
      <c r="O62753" s="223"/>
    </row>
    <row r="62754" spans="15:15" x14ac:dyDescent="0.2">
      <c r="O62754" s="223"/>
    </row>
    <row r="62755" spans="15:15" x14ac:dyDescent="0.2">
      <c r="O62755" s="223"/>
    </row>
    <row r="62756" spans="15:15" x14ac:dyDescent="0.2">
      <c r="O62756" s="223"/>
    </row>
    <row r="62757" spans="15:15" x14ac:dyDescent="0.2">
      <c r="O62757" s="223"/>
    </row>
    <row r="62758" spans="15:15" x14ac:dyDescent="0.2">
      <c r="O62758" s="223"/>
    </row>
    <row r="62759" spans="15:15" x14ac:dyDescent="0.2">
      <c r="O62759" s="223"/>
    </row>
    <row r="62760" spans="15:15" x14ac:dyDescent="0.2">
      <c r="O62760" s="223"/>
    </row>
    <row r="62761" spans="15:15" x14ac:dyDescent="0.2">
      <c r="O62761" s="223"/>
    </row>
    <row r="62762" spans="15:15" x14ac:dyDescent="0.2">
      <c r="O62762" s="223"/>
    </row>
    <row r="62763" spans="15:15" x14ac:dyDescent="0.2">
      <c r="O62763" s="223"/>
    </row>
    <row r="62764" spans="15:15" x14ac:dyDescent="0.2">
      <c r="O62764" s="223"/>
    </row>
    <row r="62765" spans="15:15" x14ac:dyDescent="0.2">
      <c r="O62765" s="223"/>
    </row>
    <row r="62766" spans="15:15" x14ac:dyDescent="0.2">
      <c r="O62766" s="223"/>
    </row>
    <row r="62767" spans="15:15" x14ac:dyDescent="0.2">
      <c r="O62767" s="223"/>
    </row>
    <row r="62768" spans="15:15" x14ac:dyDescent="0.2">
      <c r="O62768" s="223"/>
    </row>
    <row r="62769" spans="15:15" x14ac:dyDescent="0.2">
      <c r="O62769" s="223"/>
    </row>
    <row r="62770" spans="15:15" x14ac:dyDescent="0.2">
      <c r="O62770" s="223"/>
    </row>
    <row r="62771" spans="15:15" x14ac:dyDescent="0.2">
      <c r="O62771" s="223"/>
    </row>
    <row r="62772" spans="15:15" x14ac:dyDescent="0.2">
      <c r="O62772" s="223"/>
    </row>
    <row r="62773" spans="15:15" x14ac:dyDescent="0.2">
      <c r="O62773" s="223"/>
    </row>
    <row r="62774" spans="15:15" x14ac:dyDescent="0.2">
      <c r="O62774" s="223"/>
    </row>
    <row r="62775" spans="15:15" x14ac:dyDescent="0.2">
      <c r="O62775" s="223"/>
    </row>
    <row r="62776" spans="15:15" x14ac:dyDescent="0.2">
      <c r="O62776" s="223"/>
    </row>
    <row r="62777" spans="15:15" x14ac:dyDescent="0.2">
      <c r="O62777" s="223"/>
    </row>
    <row r="62778" spans="15:15" x14ac:dyDescent="0.2">
      <c r="O62778" s="223"/>
    </row>
    <row r="62779" spans="15:15" x14ac:dyDescent="0.2">
      <c r="O62779" s="223"/>
    </row>
    <row r="62780" spans="15:15" x14ac:dyDescent="0.2">
      <c r="O62780" s="223"/>
    </row>
    <row r="62781" spans="15:15" x14ac:dyDescent="0.2">
      <c r="O62781" s="223"/>
    </row>
    <row r="62782" spans="15:15" x14ac:dyDescent="0.2">
      <c r="O62782" s="223"/>
    </row>
    <row r="62783" spans="15:15" x14ac:dyDescent="0.2">
      <c r="O62783" s="223"/>
    </row>
    <row r="62784" spans="15:15" x14ac:dyDescent="0.2">
      <c r="O62784" s="223"/>
    </row>
    <row r="62785" spans="15:15" x14ac:dyDescent="0.2">
      <c r="O62785" s="223"/>
    </row>
    <row r="62786" spans="15:15" x14ac:dyDescent="0.2">
      <c r="O62786" s="223"/>
    </row>
    <row r="62787" spans="15:15" x14ac:dyDescent="0.2">
      <c r="O62787" s="223"/>
    </row>
    <row r="62788" spans="15:15" x14ac:dyDescent="0.2">
      <c r="O62788" s="223"/>
    </row>
    <row r="62789" spans="15:15" x14ac:dyDescent="0.2">
      <c r="O62789" s="223"/>
    </row>
    <row r="62790" spans="15:15" x14ac:dyDescent="0.2">
      <c r="O62790" s="223"/>
    </row>
    <row r="62791" spans="15:15" x14ac:dyDescent="0.2">
      <c r="O62791" s="223"/>
    </row>
    <row r="62792" spans="15:15" x14ac:dyDescent="0.2">
      <c r="O62792" s="223"/>
    </row>
    <row r="62793" spans="15:15" x14ac:dyDescent="0.2">
      <c r="O62793" s="223"/>
    </row>
    <row r="62794" spans="15:15" x14ac:dyDescent="0.2">
      <c r="O62794" s="223"/>
    </row>
    <row r="62795" spans="15:15" x14ac:dyDescent="0.2">
      <c r="O62795" s="223"/>
    </row>
    <row r="62796" spans="15:15" x14ac:dyDescent="0.2">
      <c r="O62796" s="223"/>
    </row>
    <row r="62797" spans="15:15" x14ac:dyDescent="0.2">
      <c r="O62797" s="223"/>
    </row>
    <row r="62798" spans="15:15" x14ac:dyDescent="0.2">
      <c r="O62798" s="223"/>
    </row>
    <row r="62799" spans="15:15" x14ac:dyDescent="0.2">
      <c r="O62799" s="223"/>
    </row>
    <row r="62800" spans="15:15" x14ac:dyDescent="0.2">
      <c r="O62800" s="223"/>
    </row>
    <row r="62801" spans="15:15" x14ac:dyDescent="0.2">
      <c r="O62801" s="223"/>
    </row>
    <row r="62802" spans="15:15" x14ac:dyDescent="0.2">
      <c r="O62802" s="223"/>
    </row>
    <row r="62803" spans="15:15" x14ac:dyDescent="0.2">
      <c r="O62803" s="223"/>
    </row>
    <row r="62804" spans="15:15" x14ac:dyDescent="0.2">
      <c r="O62804" s="223"/>
    </row>
    <row r="62805" spans="15:15" x14ac:dyDescent="0.2">
      <c r="O62805" s="223"/>
    </row>
    <row r="62806" spans="15:15" x14ac:dyDescent="0.2">
      <c r="O62806" s="223"/>
    </row>
    <row r="62807" spans="15:15" x14ac:dyDescent="0.2">
      <c r="O62807" s="223"/>
    </row>
    <row r="62808" spans="15:15" x14ac:dyDescent="0.2">
      <c r="O62808" s="223"/>
    </row>
    <row r="62809" spans="15:15" x14ac:dyDescent="0.2">
      <c r="O62809" s="223"/>
    </row>
    <row r="62810" spans="15:15" x14ac:dyDescent="0.2">
      <c r="O62810" s="223"/>
    </row>
    <row r="62811" spans="15:15" x14ac:dyDescent="0.2">
      <c r="O62811" s="223"/>
    </row>
    <row r="62812" spans="15:15" x14ac:dyDescent="0.2">
      <c r="O62812" s="223"/>
    </row>
    <row r="62813" spans="15:15" x14ac:dyDescent="0.2">
      <c r="O62813" s="223"/>
    </row>
    <row r="62814" spans="15:15" x14ac:dyDescent="0.2">
      <c r="O62814" s="223"/>
    </row>
    <row r="62815" spans="15:15" x14ac:dyDescent="0.2">
      <c r="O62815" s="223"/>
    </row>
    <row r="62816" spans="15:15" x14ac:dyDescent="0.2">
      <c r="O62816" s="223"/>
    </row>
    <row r="62817" spans="15:15" x14ac:dyDescent="0.2">
      <c r="O62817" s="223"/>
    </row>
    <row r="62818" spans="15:15" x14ac:dyDescent="0.2">
      <c r="O62818" s="223"/>
    </row>
    <row r="62819" spans="15:15" x14ac:dyDescent="0.2">
      <c r="O62819" s="223"/>
    </row>
    <row r="62820" spans="15:15" x14ac:dyDescent="0.2">
      <c r="O62820" s="223"/>
    </row>
    <row r="62821" spans="15:15" x14ac:dyDescent="0.2">
      <c r="O62821" s="223"/>
    </row>
    <row r="62822" spans="15:15" x14ac:dyDescent="0.2">
      <c r="O62822" s="223"/>
    </row>
    <row r="62823" spans="15:15" x14ac:dyDescent="0.2">
      <c r="O62823" s="223"/>
    </row>
    <row r="62824" spans="15:15" x14ac:dyDescent="0.2">
      <c r="O62824" s="223"/>
    </row>
    <row r="62825" spans="15:15" x14ac:dyDescent="0.2">
      <c r="O62825" s="223"/>
    </row>
    <row r="62826" spans="15:15" x14ac:dyDescent="0.2">
      <c r="O62826" s="223"/>
    </row>
    <row r="62827" spans="15:15" x14ac:dyDescent="0.2">
      <c r="O62827" s="223"/>
    </row>
    <row r="62828" spans="15:15" x14ac:dyDescent="0.2">
      <c r="O62828" s="223"/>
    </row>
    <row r="62829" spans="15:15" x14ac:dyDescent="0.2">
      <c r="O62829" s="223"/>
    </row>
    <row r="62830" spans="15:15" x14ac:dyDescent="0.2">
      <c r="O62830" s="223"/>
    </row>
    <row r="62831" spans="15:15" x14ac:dyDescent="0.2">
      <c r="O62831" s="223"/>
    </row>
    <row r="62832" spans="15:15" x14ac:dyDescent="0.2">
      <c r="O62832" s="223"/>
    </row>
    <row r="62833" spans="15:15" x14ac:dyDescent="0.2">
      <c r="O62833" s="223"/>
    </row>
    <row r="62834" spans="15:15" x14ac:dyDescent="0.2">
      <c r="O62834" s="223"/>
    </row>
    <row r="62835" spans="15:15" x14ac:dyDescent="0.2">
      <c r="O62835" s="223"/>
    </row>
    <row r="62836" spans="15:15" x14ac:dyDescent="0.2">
      <c r="O62836" s="223"/>
    </row>
    <row r="62837" spans="15:15" x14ac:dyDescent="0.2">
      <c r="O62837" s="223"/>
    </row>
    <row r="62838" spans="15:15" x14ac:dyDescent="0.2">
      <c r="O62838" s="223"/>
    </row>
    <row r="62839" spans="15:15" x14ac:dyDescent="0.2">
      <c r="O62839" s="223"/>
    </row>
    <row r="62840" spans="15:15" x14ac:dyDescent="0.2">
      <c r="O62840" s="223"/>
    </row>
    <row r="62841" spans="15:15" x14ac:dyDescent="0.2">
      <c r="O62841" s="223"/>
    </row>
    <row r="62842" spans="15:15" x14ac:dyDescent="0.2">
      <c r="O62842" s="223"/>
    </row>
    <row r="62843" spans="15:15" x14ac:dyDescent="0.2">
      <c r="O62843" s="223"/>
    </row>
    <row r="62844" spans="15:15" x14ac:dyDescent="0.2">
      <c r="O62844" s="223"/>
    </row>
    <row r="62845" spans="15:15" x14ac:dyDescent="0.2">
      <c r="O62845" s="223"/>
    </row>
    <row r="62846" spans="15:15" x14ac:dyDescent="0.2">
      <c r="O62846" s="223"/>
    </row>
    <row r="62847" spans="15:15" x14ac:dyDescent="0.2">
      <c r="O62847" s="223"/>
    </row>
    <row r="62848" spans="15:15" x14ac:dyDescent="0.2">
      <c r="O62848" s="223"/>
    </row>
    <row r="62849" spans="15:15" x14ac:dyDescent="0.2">
      <c r="O62849" s="223"/>
    </row>
    <row r="62850" spans="15:15" x14ac:dyDescent="0.2">
      <c r="O62850" s="223"/>
    </row>
    <row r="62851" spans="15:15" x14ac:dyDescent="0.2">
      <c r="O62851" s="223"/>
    </row>
    <row r="62852" spans="15:15" x14ac:dyDescent="0.2">
      <c r="O62852" s="223"/>
    </row>
    <row r="62853" spans="15:15" x14ac:dyDescent="0.2">
      <c r="O62853" s="223"/>
    </row>
    <row r="62854" spans="15:15" x14ac:dyDescent="0.2">
      <c r="O62854" s="223"/>
    </row>
    <row r="62855" spans="15:15" x14ac:dyDescent="0.2">
      <c r="O62855" s="223"/>
    </row>
    <row r="62856" spans="15:15" x14ac:dyDescent="0.2">
      <c r="O62856" s="223"/>
    </row>
    <row r="62857" spans="15:15" x14ac:dyDescent="0.2">
      <c r="O62857" s="223"/>
    </row>
    <row r="62858" spans="15:15" x14ac:dyDescent="0.2">
      <c r="O62858" s="223"/>
    </row>
    <row r="62859" spans="15:15" x14ac:dyDescent="0.2">
      <c r="O62859" s="223"/>
    </row>
    <row r="62860" spans="15:15" x14ac:dyDescent="0.2">
      <c r="O62860" s="223"/>
    </row>
    <row r="62861" spans="15:15" x14ac:dyDescent="0.2">
      <c r="O62861" s="223"/>
    </row>
    <row r="62862" spans="15:15" x14ac:dyDescent="0.2">
      <c r="O62862" s="223"/>
    </row>
    <row r="62863" spans="15:15" x14ac:dyDescent="0.2">
      <c r="O62863" s="223"/>
    </row>
    <row r="62864" spans="15:15" x14ac:dyDescent="0.2">
      <c r="O62864" s="223"/>
    </row>
    <row r="62865" spans="15:15" x14ac:dyDescent="0.2">
      <c r="O62865" s="223"/>
    </row>
    <row r="62866" spans="15:15" x14ac:dyDescent="0.2">
      <c r="O62866" s="223"/>
    </row>
    <row r="62867" spans="15:15" x14ac:dyDescent="0.2">
      <c r="O62867" s="223"/>
    </row>
    <row r="62868" spans="15:15" x14ac:dyDescent="0.2">
      <c r="O62868" s="223"/>
    </row>
    <row r="62869" spans="15:15" x14ac:dyDescent="0.2">
      <c r="O62869" s="223"/>
    </row>
    <row r="62870" spans="15:15" x14ac:dyDescent="0.2">
      <c r="O62870" s="223"/>
    </row>
    <row r="62871" spans="15:15" x14ac:dyDescent="0.2">
      <c r="O62871" s="223"/>
    </row>
    <row r="62872" spans="15:15" x14ac:dyDescent="0.2">
      <c r="O62872" s="223"/>
    </row>
    <row r="62873" spans="15:15" x14ac:dyDescent="0.2">
      <c r="O62873" s="223"/>
    </row>
    <row r="62874" spans="15:15" x14ac:dyDescent="0.2">
      <c r="O62874" s="223"/>
    </row>
    <row r="62875" spans="15:15" x14ac:dyDescent="0.2">
      <c r="O62875" s="223"/>
    </row>
    <row r="62876" spans="15:15" x14ac:dyDescent="0.2">
      <c r="O62876" s="223"/>
    </row>
    <row r="62877" spans="15:15" x14ac:dyDescent="0.2">
      <c r="O62877" s="223"/>
    </row>
    <row r="62878" spans="15:15" x14ac:dyDescent="0.2">
      <c r="O62878" s="223"/>
    </row>
    <row r="62879" spans="15:15" x14ac:dyDescent="0.2">
      <c r="O62879" s="223"/>
    </row>
    <row r="62880" spans="15:15" x14ac:dyDescent="0.2">
      <c r="O62880" s="223"/>
    </row>
    <row r="62881" spans="15:15" x14ac:dyDescent="0.2">
      <c r="O62881" s="223"/>
    </row>
    <row r="62882" spans="15:15" x14ac:dyDescent="0.2">
      <c r="O62882" s="223"/>
    </row>
    <row r="62883" spans="15:15" x14ac:dyDescent="0.2">
      <c r="O62883" s="223"/>
    </row>
    <row r="62884" spans="15:15" x14ac:dyDescent="0.2">
      <c r="O62884" s="223"/>
    </row>
    <row r="62885" spans="15:15" x14ac:dyDescent="0.2">
      <c r="O62885" s="223"/>
    </row>
    <row r="62886" spans="15:15" x14ac:dyDescent="0.2">
      <c r="O62886" s="223"/>
    </row>
    <row r="62887" spans="15:15" x14ac:dyDescent="0.2">
      <c r="O62887" s="223"/>
    </row>
    <row r="62888" spans="15:15" x14ac:dyDescent="0.2">
      <c r="O62888" s="223"/>
    </row>
    <row r="62889" spans="15:15" x14ac:dyDescent="0.2">
      <c r="O62889" s="223"/>
    </row>
    <row r="62890" spans="15:15" x14ac:dyDescent="0.2">
      <c r="O62890" s="223"/>
    </row>
    <row r="62891" spans="15:15" x14ac:dyDescent="0.2">
      <c r="O62891" s="223"/>
    </row>
    <row r="62892" spans="15:15" x14ac:dyDescent="0.2">
      <c r="O62892" s="223"/>
    </row>
    <row r="62893" spans="15:15" x14ac:dyDescent="0.2">
      <c r="O62893" s="223"/>
    </row>
    <row r="62894" spans="15:15" x14ac:dyDescent="0.2">
      <c r="O62894" s="223"/>
    </row>
    <row r="62895" spans="15:15" x14ac:dyDescent="0.2">
      <c r="O62895" s="223"/>
    </row>
    <row r="62896" spans="15:15" x14ac:dyDescent="0.2">
      <c r="O62896" s="223"/>
    </row>
    <row r="62897" spans="15:15" x14ac:dyDescent="0.2">
      <c r="O62897" s="223"/>
    </row>
    <row r="62898" spans="15:15" x14ac:dyDescent="0.2">
      <c r="O62898" s="223"/>
    </row>
    <row r="62899" spans="15:15" x14ac:dyDescent="0.2">
      <c r="O62899" s="223"/>
    </row>
    <row r="62900" spans="15:15" x14ac:dyDescent="0.2">
      <c r="O62900" s="223"/>
    </row>
    <row r="62901" spans="15:15" x14ac:dyDescent="0.2">
      <c r="O62901" s="223"/>
    </row>
    <row r="62902" spans="15:15" x14ac:dyDescent="0.2">
      <c r="O62902" s="223"/>
    </row>
    <row r="62903" spans="15:15" x14ac:dyDescent="0.2">
      <c r="O62903" s="223"/>
    </row>
    <row r="62904" spans="15:15" x14ac:dyDescent="0.2">
      <c r="O62904" s="223"/>
    </row>
    <row r="62905" spans="15:15" x14ac:dyDescent="0.2">
      <c r="O62905" s="223"/>
    </row>
    <row r="62906" spans="15:15" x14ac:dyDescent="0.2">
      <c r="O62906" s="223"/>
    </row>
    <row r="62907" spans="15:15" x14ac:dyDescent="0.2">
      <c r="O62907" s="223"/>
    </row>
    <row r="62908" spans="15:15" x14ac:dyDescent="0.2">
      <c r="O62908" s="223"/>
    </row>
    <row r="62909" spans="15:15" x14ac:dyDescent="0.2">
      <c r="O62909" s="223"/>
    </row>
    <row r="62910" spans="15:15" x14ac:dyDescent="0.2">
      <c r="O62910" s="223"/>
    </row>
    <row r="62911" spans="15:15" x14ac:dyDescent="0.2">
      <c r="O62911" s="223"/>
    </row>
    <row r="62912" spans="15:15" x14ac:dyDescent="0.2">
      <c r="O62912" s="223"/>
    </row>
    <row r="62913" spans="15:15" x14ac:dyDescent="0.2">
      <c r="O62913" s="223"/>
    </row>
    <row r="62914" spans="15:15" x14ac:dyDescent="0.2">
      <c r="O62914" s="223"/>
    </row>
    <row r="62915" spans="15:15" x14ac:dyDescent="0.2">
      <c r="O62915" s="223"/>
    </row>
    <row r="62916" spans="15:15" x14ac:dyDescent="0.2">
      <c r="O62916" s="223"/>
    </row>
    <row r="62917" spans="15:15" x14ac:dyDescent="0.2">
      <c r="O62917" s="223"/>
    </row>
    <row r="62918" spans="15:15" x14ac:dyDescent="0.2">
      <c r="O62918" s="223"/>
    </row>
    <row r="62919" spans="15:15" x14ac:dyDescent="0.2">
      <c r="O62919" s="223"/>
    </row>
    <row r="62920" spans="15:15" x14ac:dyDescent="0.2">
      <c r="O62920" s="223"/>
    </row>
    <row r="62921" spans="15:15" x14ac:dyDescent="0.2">
      <c r="O62921" s="223"/>
    </row>
    <row r="62922" spans="15:15" x14ac:dyDescent="0.2">
      <c r="O62922" s="223"/>
    </row>
    <row r="62923" spans="15:15" x14ac:dyDescent="0.2">
      <c r="O62923" s="223"/>
    </row>
    <row r="62924" spans="15:15" x14ac:dyDescent="0.2">
      <c r="O62924" s="223"/>
    </row>
    <row r="62925" spans="15:15" x14ac:dyDescent="0.2">
      <c r="O62925" s="223"/>
    </row>
    <row r="62926" spans="15:15" x14ac:dyDescent="0.2">
      <c r="O62926" s="223"/>
    </row>
    <row r="62927" spans="15:15" x14ac:dyDescent="0.2">
      <c r="O62927" s="223"/>
    </row>
    <row r="62928" spans="15:15" x14ac:dyDescent="0.2">
      <c r="O62928" s="223"/>
    </row>
    <row r="62929" spans="15:15" x14ac:dyDescent="0.2">
      <c r="O62929" s="223"/>
    </row>
    <row r="62930" spans="15:15" x14ac:dyDescent="0.2">
      <c r="O62930" s="223"/>
    </row>
    <row r="62931" spans="15:15" x14ac:dyDescent="0.2">
      <c r="O62931" s="223"/>
    </row>
    <row r="62932" spans="15:15" x14ac:dyDescent="0.2">
      <c r="O62932" s="223"/>
    </row>
    <row r="62933" spans="15:15" x14ac:dyDescent="0.2">
      <c r="O62933" s="223"/>
    </row>
    <row r="62934" spans="15:15" x14ac:dyDescent="0.2">
      <c r="O62934" s="223"/>
    </row>
    <row r="62935" spans="15:15" x14ac:dyDescent="0.2">
      <c r="O62935" s="223"/>
    </row>
    <row r="62936" spans="15:15" x14ac:dyDescent="0.2">
      <c r="O62936" s="223"/>
    </row>
    <row r="62937" spans="15:15" x14ac:dyDescent="0.2">
      <c r="O62937" s="223"/>
    </row>
    <row r="62938" spans="15:15" x14ac:dyDescent="0.2">
      <c r="O62938" s="223"/>
    </row>
    <row r="62939" spans="15:15" x14ac:dyDescent="0.2">
      <c r="O62939" s="223"/>
    </row>
    <row r="62940" spans="15:15" x14ac:dyDescent="0.2">
      <c r="O62940" s="223"/>
    </row>
    <row r="62941" spans="15:15" x14ac:dyDescent="0.2">
      <c r="O62941" s="223"/>
    </row>
    <row r="62942" spans="15:15" x14ac:dyDescent="0.2">
      <c r="O62942" s="223"/>
    </row>
    <row r="62943" spans="15:15" x14ac:dyDescent="0.2">
      <c r="O62943" s="223"/>
    </row>
    <row r="62944" spans="15:15" x14ac:dyDescent="0.2">
      <c r="O62944" s="223"/>
    </row>
    <row r="62945" spans="15:15" x14ac:dyDescent="0.2">
      <c r="O62945" s="223"/>
    </row>
    <row r="62946" spans="15:15" x14ac:dyDescent="0.2">
      <c r="O62946" s="223"/>
    </row>
    <row r="62947" spans="15:15" x14ac:dyDescent="0.2">
      <c r="O62947" s="223"/>
    </row>
    <row r="62948" spans="15:15" x14ac:dyDescent="0.2">
      <c r="O62948" s="223"/>
    </row>
    <row r="62949" spans="15:15" x14ac:dyDescent="0.2">
      <c r="O62949" s="223"/>
    </row>
    <row r="62950" spans="15:15" x14ac:dyDescent="0.2">
      <c r="O62950" s="223"/>
    </row>
    <row r="62951" spans="15:15" x14ac:dyDescent="0.2">
      <c r="O62951" s="223"/>
    </row>
    <row r="62952" spans="15:15" x14ac:dyDescent="0.2">
      <c r="O62952" s="223"/>
    </row>
    <row r="62953" spans="15:15" x14ac:dyDescent="0.2">
      <c r="O62953" s="223"/>
    </row>
    <row r="62954" spans="15:15" x14ac:dyDescent="0.2">
      <c r="O62954" s="223"/>
    </row>
    <row r="62955" spans="15:15" x14ac:dyDescent="0.2">
      <c r="O62955" s="223"/>
    </row>
    <row r="62956" spans="15:15" x14ac:dyDescent="0.2">
      <c r="O62956" s="223"/>
    </row>
    <row r="62957" spans="15:15" x14ac:dyDescent="0.2">
      <c r="O62957" s="223"/>
    </row>
    <row r="62958" spans="15:15" x14ac:dyDescent="0.2">
      <c r="O62958" s="223"/>
    </row>
    <row r="62959" spans="15:15" x14ac:dyDescent="0.2">
      <c r="O62959" s="223"/>
    </row>
    <row r="62960" spans="15:15" x14ac:dyDescent="0.2">
      <c r="O62960" s="223"/>
    </row>
    <row r="62961" spans="15:15" x14ac:dyDescent="0.2">
      <c r="O62961" s="223"/>
    </row>
    <row r="62962" spans="15:15" x14ac:dyDescent="0.2">
      <c r="O62962" s="223"/>
    </row>
    <row r="62963" spans="15:15" x14ac:dyDescent="0.2">
      <c r="O62963" s="223"/>
    </row>
    <row r="62964" spans="15:15" x14ac:dyDescent="0.2">
      <c r="O62964" s="223"/>
    </row>
    <row r="62965" spans="15:15" x14ac:dyDescent="0.2">
      <c r="O62965" s="223"/>
    </row>
    <row r="62966" spans="15:15" x14ac:dyDescent="0.2">
      <c r="O62966" s="223"/>
    </row>
    <row r="62967" spans="15:15" x14ac:dyDescent="0.2">
      <c r="O62967" s="223"/>
    </row>
    <row r="62968" spans="15:15" x14ac:dyDescent="0.2">
      <c r="O62968" s="223"/>
    </row>
    <row r="62969" spans="15:15" x14ac:dyDescent="0.2">
      <c r="O62969" s="223"/>
    </row>
    <row r="62970" spans="15:15" x14ac:dyDescent="0.2">
      <c r="O62970" s="223"/>
    </row>
    <row r="62971" spans="15:15" x14ac:dyDescent="0.2">
      <c r="O62971" s="223"/>
    </row>
    <row r="62972" spans="15:15" x14ac:dyDescent="0.2">
      <c r="O62972" s="223"/>
    </row>
    <row r="62973" spans="15:15" x14ac:dyDescent="0.2">
      <c r="O62973" s="223"/>
    </row>
    <row r="62974" spans="15:15" x14ac:dyDescent="0.2">
      <c r="O62974" s="223"/>
    </row>
    <row r="62975" spans="15:15" x14ac:dyDescent="0.2">
      <c r="O62975" s="223"/>
    </row>
    <row r="62976" spans="15:15" x14ac:dyDescent="0.2">
      <c r="O62976" s="223"/>
    </row>
    <row r="62977" spans="15:15" x14ac:dyDescent="0.2">
      <c r="O62977" s="223"/>
    </row>
    <row r="62978" spans="15:15" x14ac:dyDescent="0.2">
      <c r="O62978" s="223"/>
    </row>
    <row r="62979" spans="15:15" x14ac:dyDescent="0.2">
      <c r="O62979" s="223"/>
    </row>
    <row r="62980" spans="15:15" x14ac:dyDescent="0.2">
      <c r="O62980" s="223"/>
    </row>
    <row r="62981" spans="15:15" x14ac:dyDescent="0.2">
      <c r="O62981" s="223"/>
    </row>
    <row r="62982" spans="15:15" x14ac:dyDescent="0.2">
      <c r="O62982" s="223"/>
    </row>
    <row r="62983" spans="15:15" x14ac:dyDescent="0.2">
      <c r="O62983" s="223"/>
    </row>
    <row r="62984" spans="15:15" x14ac:dyDescent="0.2">
      <c r="O62984" s="223"/>
    </row>
    <row r="62985" spans="15:15" x14ac:dyDescent="0.2">
      <c r="O62985" s="223"/>
    </row>
    <row r="62986" spans="15:15" x14ac:dyDescent="0.2">
      <c r="O62986" s="223"/>
    </row>
    <row r="62987" spans="15:15" x14ac:dyDescent="0.2">
      <c r="O62987" s="223"/>
    </row>
    <row r="62988" spans="15:15" x14ac:dyDescent="0.2">
      <c r="O62988" s="223"/>
    </row>
    <row r="62989" spans="15:15" x14ac:dyDescent="0.2">
      <c r="O62989" s="223"/>
    </row>
    <row r="62990" spans="15:15" x14ac:dyDescent="0.2">
      <c r="O62990" s="223"/>
    </row>
    <row r="62991" spans="15:15" x14ac:dyDescent="0.2">
      <c r="O62991" s="223"/>
    </row>
    <row r="62992" spans="15:15" x14ac:dyDescent="0.2">
      <c r="O62992" s="223"/>
    </row>
    <row r="62993" spans="15:15" x14ac:dyDescent="0.2">
      <c r="O62993" s="223"/>
    </row>
    <row r="62994" spans="15:15" x14ac:dyDescent="0.2">
      <c r="O62994" s="223"/>
    </row>
    <row r="62995" spans="15:15" x14ac:dyDescent="0.2">
      <c r="O62995" s="223"/>
    </row>
    <row r="62996" spans="15:15" x14ac:dyDescent="0.2">
      <c r="O62996" s="223"/>
    </row>
    <row r="62997" spans="15:15" x14ac:dyDescent="0.2">
      <c r="O62997" s="223"/>
    </row>
    <row r="62998" spans="15:15" x14ac:dyDescent="0.2">
      <c r="O62998" s="223"/>
    </row>
    <row r="62999" spans="15:15" x14ac:dyDescent="0.2">
      <c r="O62999" s="223"/>
    </row>
    <row r="63000" spans="15:15" x14ac:dyDescent="0.2">
      <c r="O63000" s="223"/>
    </row>
    <row r="63001" spans="15:15" x14ac:dyDescent="0.2">
      <c r="O63001" s="223"/>
    </row>
    <row r="63002" spans="15:15" x14ac:dyDescent="0.2">
      <c r="O63002" s="223"/>
    </row>
    <row r="63003" spans="15:15" x14ac:dyDescent="0.2">
      <c r="O63003" s="223"/>
    </row>
    <row r="63004" spans="15:15" x14ac:dyDescent="0.2">
      <c r="O63004" s="223"/>
    </row>
    <row r="63005" spans="15:15" x14ac:dyDescent="0.2">
      <c r="O63005" s="223"/>
    </row>
    <row r="63006" spans="15:15" x14ac:dyDescent="0.2">
      <c r="O63006" s="223"/>
    </row>
    <row r="63007" spans="15:15" x14ac:dyDescent="0.2">
      <c r="O63007" s="223"/>
    </row>
    <row r="63008" spans="15:15" x14ac:dyDescent="0.2">
      <c r="O63008" s="223"/>
    </row>
    <row r="63009" spans="15:15" x14ac:dyDescent="0.2">
      <c r="O63009" s="223"/>
    </row>
    <row r="63010" spans="15:15" x14ac:dyDescent="0.2">
      <c r="O63010" s="223"/>
    </row>
    <row r="63011" spans="15:15" x14ac:dyDescent="0.2">
      <c r="O63011" s="223"/>
    </row>
    <row r="63012" spans="15:15" x14ac:dyDescent="0.2">
      <c r="O63012" s="223"/>
    </row>
    <row r="63013" spans="15:15" x14ac:dyDescent="0.2">
      <c r="O63013" s="223"/>
    </row>
    <row r="63014" spans="15:15" x14ac:dyDescent="0.2">
      <c r="O63014" s="223"/>
    </row>
    <row r="63015" spans="15:15" x14ac:dyDescent="0.2">
      <c r="O63015" s="223"/>
    </row>
    <row r="63016" spans="15:15" x14ac:dyDescent="0.2">
      <c r="O63016" s="223"/>
    </row>
    <row r="63017" spans="15:15" x14ac:dyDescent="0.2">
      <c r="O63017" s="223"/>
    </row>
    <row r="63018" spans="15:15" x14ac:dyDescent="0.2">
      <c r="O63018" s="223"/>
    </row>
    <row r="63019" spans="15:15" x14ac:dyDescent="0.2">
      <c r="O63019" s="223"/>
    </row>
    <row r="63020" spans="15:15" x14ac:dyDescent="0.2">
      <c r="O63020" s="223"/>
    </row>
    <row r="63021" spans="15:15" x14ac:dyDescent="0.2">
      <c r="O63021" s="223"/>
    </row>
    <row r="63022" spans="15:15" x14ac:dyDescent="0.2">
      <c r="O63022" s="223"/>
    </row>
    <row r="63023" spans="15:15" x14ac:dyDescent="0.2">
      <c r="O63023" s="223"/>
    </row>
    <row r="63024" spans="15:15" x14ac:dyDescent="0.2">
      <c r="O63024" s="223"/>
    </row>
    <row r="63025" spans="15:15" x14ac:dyDescent="0.2">
      <c r="O63025" s="223"/>
    </row>
    <row r="63026" spans="15:15" x14ac:dyDescent="0.2">
      <c r="O63026" s="223"/>
    </row>
    <row r="63027" spans="15:15" x14ac:dyDescent="0.2">
      <c r="O63027" s="223"/>
    </row>
    <row r="63028" spans="15:15" x14ac:dyDescent="0.2">
      <c r="O63028" s="223"/>
    </row>
    <row r="63029" spans="15:15" x14ac:dyDescent="0.2">
      <c r="O63029" s="223"/>
    </row>
    <row r="63030" spans="15:15" x14ac:dyDescent="0.2">
      <c r="O63030" s="223"/>
    </row>
    <row r="63031" spans="15:15" x14ac:dyDescent="0.2">
      <c r="O63031" s="223"/>
    </row>
    <row r="63032" spans="15:15" x14ac:dyDescent="0.2">
      <c r="O63032" s="223"/>
    </row>
    <row r="63033" spans="15:15" x14ac:dyDescent="0.2">
      <c r="O63033" s="223"/>
    </row>
    <row r="63034" spans="15:15" x14ac:dyDescent="0.2">
      <c r="O63034" s="223"/>
    </row>
    <row r="63035" spans="15:15" x14ac:dyDescent="0.2">
      <c r="O63035" s="223"/>
    </row>
    <row r="63036" spans="15:15" x14ac:dyDescent="0.2">
      <c r="O63036" s="223"/>
    </row>
    <row r="63037" spans="15:15" x14ac:dyDescent="0.2">
      <c r="O63037" s="223"/>
    </row>
    <row r="63038" spans="15:15" x14ac:dyDescent="0.2">
      <c r="O63038" s="223"/>
    </row>
    <row r="63039" spans="15:15" x14ac:dyDescent="0.2">
      <c r="O63039" s="223"/>
    </row>
    <row r="63040" spans="15:15" x14ac:dyDescent="0.2">
      <c r="O63040" s="223"/>
    </row>
    <row r="63041" spans="15:15" x14ac:dyDescent="0.2">
      <c r="O63041" s="223"/>
    </row>
    <row r="63042" spans="15:15" x14ac:dyDescent="0.2">
      <c r="O63042" s="223"/>
    </row>
    <row r="63043" spans="15:15" x14ac:dyDescent="0.2">
      <c r="O63043" s="223"/>
    </row>
    <row r="63044" spans="15:15" x14ac:dyDescent="0.2">
      <c r="O63044" s="223"/>
    </row>
    <row r="63045" spans="15:15" x14ac:dyDescent="0.2">
      <c r="O63045" s="223"/>
    </row>
    <row r="63046" spans="15:15" x14ac:dyDescent="0.2">
      <c r="O63046" s="223"/>
    </row>
    <row r="63047" spans="15:15" x14ac:dyDescent="0.2">
      <c r="O63047" s="223"/>
    </row>
    <row r="63048" spans="15:15" x14ac:dyDescent="0.2">
      <c r="O63048" s="223"/>
    </row>
    <row r="63049" spans="15:15" x14ac:dyDescent="0.2">
      <c r="O63049" s="223"/>
    </row>
    <row r="63050" spans="15:15" x14ac:dyDescent="0.2">
      <c r="O63050" s="223"/>
    </row>
    <row r="63051" spans="15:15" x14ac:dyDescent="0.2">
      <c r="O63051" s="223"/>
    </row>
    <row r="63052" spans="15:15" x14ac:dyDescent="0.2">
      <c r="O63052" s="223"/>
    </row>
    <row r="63053" spans="15:15" x14ac:dyDescent="0.2">
      <c r="O63053" s="223"/>
    </row>
    <row r="63054" spans="15:15" x14ac:dyDescent="0.2">
      <c r="O63054" s="223"/>
    </row>
    <row r="63055" spans="15:15" x14ac:dyDescent="0.2">
      <c r="O63055" s="223"/>
    </row>
    <row r="63056" spans="15:15" x14ac:dyDescent="0.2">
      <c r="O63056" s="223"/>
    </row>
    <row r="63057" spans="15:15" x14ac:dyDescent="0.2">
      <c r="O63057" s="223"/>
    </row>
    <row r="63058" spans="15:15" x14ac:dyDescent="0.2">
      <c r="O63058" s="223"/>
    </row>
    <row r="63059" spans="15:15" x14ac:dyDescent="0.2">
      <c r="O63059" s="223"/>
    </row>
    <row r="63060" spans="15:15" x14ac:dyDescent="0.2">
      <c r="O63060" s="223"/>
    </row>
    <row r="63061" spans="15:15" x14ac:dyDescent="0.2">
      <c r="O63061" s="223"/>
    </row>
    <row r="63062" spans="15:15" x14ac:dyDescent="0.2">
      <c r="O63062" s="223"/>
    </row>
    <row r="63063" spans="15:15" x14ac:dyDescent="0.2">
      <c r="O63063" s="223"/>
    </row>
    <row r="63064" spans="15:15" x14ac:dyDescent="0.2">
      <c r="O63064" s="223"/>
    </row>
    <row r="63065" spans="15:15" x14ac:dyDescent="0.2">
      <c r="O63065" s="223"/>
    </row>
    <row r="63066" spans="15:15" x14ac:dyDescent="0.2">
      <c r="O63066" s="223"/>
    </row>
    <row r="63067" spans="15:15" x14ac:dyDescent="0.2">
      <c r="O63067" s="223"/>
    </row>
    <row r="63068" spans="15:15" x14ac:dyDescent="0.2">
      <c r="O63068" s="223"/>
    </row>
    <row r="63069" spans="15:15" x14ac:dyDescent="0.2">
      <c r="O63069" s="223"/>
    </row>
    <row r="63070" spans="15:15" x14ac:dyDescent="0.2">
      <c r="O63070" s="223"/>
    </row>
    <row r="63071" spans="15:15" x14ac:dyDescent="0.2">
      <c r="O63071" s="223"/>
    </row>
    <row r="63072" spans="15:15" x14ac:dyDescent="0.2">
      <c r="O63072" s="223"/>
    </row>
    <row r="63073" spans="15:15" x14ac:dyDescent="0.2">
      <c r="O63073" s="223"/>
    </row>
    <row r="63074" spans="15:15" x14ac:dyDescent="0.2">
      <c r="O63074" s="223"/>
    </row>
    <row r="63075" spans="15:15" x14ac:dyDescent="0.2">
      <c r="O63075" s="223"/>
    </row>
    <row r="63076" spans="15:15" x14ac:dyDescent="0.2">
      <c r="O63076" s="223"/>
    </row>
    <row r="63077" spans="15:15" x14ac:dyDescent="0.2">
      <c r="O63077" s="223"/>
    </row>
    <row r="63078" spans="15:15" x14ac:dyDescent="0.2">
      <c r="O63078" s="223"/>
    </row>
    <row r="63079" spans="15:15" x14ac:dyDescent="0.2">
      <c r="O63079" s="223"/>
    </row>
    <row r="63080" spans="15:15" x14ac:dyDescent="0.2">
      <c r="O63080" s="223"/>
    </row>
    <row r="63081" spans="15:15" x14ac:dyDescent="0.2">
      <c r="O63081" s="223"/>
    </row>
    <row r="63082" spans="15:15" x14ac:dyDescent="0.2">
      <c r="O63082" s="223"/>
    </row>
    <row r="63083" spans="15:15" x14ac:dyDescent="0.2">
      <c r="O63083" s="223"/>
    </row>
    <row r="63084" spans="15:15" x14ac:dyDescent="0.2">
      <c r="O63084" s="223"/>
    </row>
    <row r="63085" spans="15:15" x14ac:dyDescent="0.2">
      <c r="O63085" s="223"/>
    </row>
    <row r="63086" spans="15:15" x14ac:dyDescent="0.2">
      <c r="O63086" s="223"/>
    </row>
    <row r="63087" spans="15:15" x14ac:dyDescent="0.2">
      <c r="O63087" s="223"/>
    </row>
    <row r="63088" spans="15:15" x14ac:dyDescent="0.2">
      <c r="O63088" s="223"/>
    </row>
    <row r="63089" spans="15:15" x14ac:dyDescent="0.2">
      <c r="O63089" s="223"/>
    </row>
    <row r="63090" spans="15:15" x14ac:dyDescent="0.2">
      <c r="O63090" s="223"/>
    </row>
    <row r="63091" spans="15:15" x14ac:dyDescent="0.2">
      <c r="O63091" s="223"/>
    </row>
    <row r="63092" spans="15:15" x14ac:dyDescent="0.2">
      <c r="O63092" s="223"/>
    </row>
    <row r="63093" spans="15:15" x14ac:dyDescent="0.2">
      <c r="O63093" s="223"/>
    </row>
    <row r="63094" spans="15:15" x14ac:dyDescent="0.2">
      <c r="O63094" s="223"/>
    </row>
    <row r="63095" spans="15:15" x14ac:dyDescent="0.2">
      <c r="O63095" s="223"/>
    </row>
    <row r="63096" spans="15:15" x14ac:dyDescent="0.2">
      <c r="O63096" s="223"/>
    </row>
    <row r="63097" spans="15:15" x14ac:dyDescent="0.2">
      <c r="O63097" s="223"/>
    </row>
    <row r="63098" spans="15:15" x14ac:dyDescent="0.2">
      <c r="O63098" s="223"/>
    </row>
    <row r="63099" spans="15:15" x14ac:dyDescent="0.2">
      <c r="O63099" s="223"/>
    </row>
    <row r="63100" spans="15:15" x14ac:dyDescent="0.2">
      <c r="O63100" s="223"/>
    </row>
    <row r="63101" spans="15:15" x14ac:dyDescent="0.2">
      <c r="O63101" s="223"/>
    </row>
    <row r="63102" spans="15:15" x14ac:dyDescent="0.2">
      <c r="O63102" s="223"/>
    </row>
    <row r="63103" spans="15:15" x14ac:dyDescent="0.2">
      <c r="O63103" s="223"/>
    </row>
    <row r="63104" spans="15:15" x14ac:dyDescent="0.2">
      <c r="O63104" s="223"/>
    </row>
    <row r="63105" spans="15:15" x14ac:dyDescent="0.2">
      <c r="O63105" s="223"/>
    </row>
    <row r="63106" spans="15:15" x14ac:dyDescent="0.2">
      <c r="O63106" s="223"/>
    </row>
    <row r="63107" spans="15:15" x14ac:dyDescent="0.2">
      <c r="O63107" s="223"/>
    </row>
    <row r="63108" spans="15:15" x14ac:dyDescent="0.2">
      <c r="O63108" s="223"/>
    </row>
    <row r="63109" spans="15:15" x14ac:dyDescent="0.2">
      <c r="O63109" s="223"/>
    </row>
    <row r="63110" spans="15:15" x14ac:dyDescent="0.2">
      <c r="O63110" s="223"/>
    </row>
    <row r="63111" spans="15:15" x14ac:dyDescent="0.2">
      <c r="O63111" s="223"/>
    </row>
    <row r="63112" spans="15:15" x14ac:dyDescent="0.2">
      <c r="O63112" s="223"/>
    </row>
    <row r="63113" spans="15:15" x14ac:dyDescent="0.2">
      <c r="O63113" s="223"/>
    </row>
    <row r="63114" spans="15:15" x14ac:dyDescent="0.2">
      <c r="O63114" s="223"/>
    </row>
    <row r="63115" spans="15:15" x14ac:dyDescent="0.2">
      <c r="O63115" s="223"/>
    </row>
    <row r="63116" spans="15:15" x14ac:dyDescent="0.2">
      <c r="O63116" s="223"/>
    </row>
    <row r="63117" spans="15:15" x14ac:dyDescent="0.2">
      <c r="O63117" s="223"/>
    </row>
    <row r="63118" spans="15:15" x14ac:dyDescent="0.2">
      <c r="O63118" s="223"/>
    </row>
    <row r="63119" spans="15:15" x14ac:dyDescent="0.2">
      <c r="O63119" s="223"/>
    </row>
    <row r="63120" spans="15:15" x14ac:dyDescent="0.2">
      <c r="O63120" s="223"/>
    </row>
    <row r="63121" spans="15:15" x14ac:dyDescent="0.2">
      <c r="O63121" s="223"/>
    </row>
    <row r="63122" spans="15:15" x14ac:dyDescent="0.2">
      <c r="O63122" s="223"/>
    </row>
    <row r="63123" spans="15:15" x14ac:dyDescent="0.2">
      <c r="O63123" s="223"/>
    </row>
    <row r="63124" spans="15:15" x14ac:dyDescent="0.2">
      <c r="O63124" s="223"/>
    </row>
    <row r="63125" spans="15:15" x14ac:dyDescent="0.2">
      <c r="O63125" s="223"/>
    </row>
    <row r="63126" spans="15:15" x14ac:dyDescent="0.2">
      <c r="O63126" s="223"/>
    </row>
    <row r="63127" spans="15:15" x14ac:dyDescent="0.2">
      <c r="O63127" s="223"/>
    </row>
    <row r="63128" spans="15:15" x14ac:dyDescent="0.2">
      <c r="O63128" s="223"/>
    </row>
    <row r="63129" spans="15:15" x14ac:dyDescent="0.2">
      <c r="O63129" s="223"/>
    </row>
    <row r="63130" spans="15:15" x14ac:dyDescent="0.2">
      <c r="O63130" s="223"/>
    </row>
    <row r="63131" spans="15:15" x14ac:dyDescent="0.2">
      <c r="O63131" s="223"/>
    </row>
    <row r="63132" spans="15:15" x14ac:dyDescent="0.2">
      <c r="O63132" s="223"/>
    </row>
    <row r="63133" spans="15:15" x14ac:dyDescent="0.2">
      <c r="O63133" s="223"/>
    </row>
    <row r="63134" spans="15:15" x14ac:dyDescent="0.2">
      <c r="O63134" s="223"/>
    </row>
    <row r="63135" spans="15:15" x14ac:dyDescent="0.2">
      <c r="O63135" s="223"/>
    </row>
    <row r="63136" spans="15:15" x14ac:dyDescent="0.2">
      <c r="O63136" s="223"/>
    </row>
    <row r="63137" spans="15:15" x14ac:dyDescent="0.2">
      <c r="O63137" s="223"/>
    </row>
    <row r="63138" spans="15:15" x14ac:dyDescent="0.2">
      <c r="O63138" s="223"/>
    </row>
    <row r="63139" spans="15:15" x14ac:dyDescent="0.2">
      <c r="O63139" s="223"/>
    </row>
    <row r="63140" spans="15:15" x14ac:dyDescent="0.2">
      <c r="O63140" s="223"/>
    </row>
    <row r="63141" spans="15:15" x14ac:dyDescent="0.2">
      <c r="O63141" s="223"/>
    </row>
    <row r="63142" spans="15:15" x14ac:dyDescent="0.2">
      <c r="O63142" s="223"/>
    </row>
    <row r="63143" spans="15:15" x14ac:dyDescent="0.2">
      <c r="O63143" s="223"/>
    </row>
    <row r="63144" spans="15:15" x14ac:dyDescent="0.2">
      <c r="O63144" s="223"/>
    </row>
    <row r="63145" spans="15:15" x14ac:dyDescent="0.2">
      <c r="O63145" s="223"/>
    </row>
    <row r="63146" spans="15:15" x14ac:dyDescent="0.2">
      <c r="O63146" s="223"/>
    </row>
    <row r="63147" spans="15:15" x14ac:dyDescent="0.2">
      <c r="O63147" s="223"/>
    </row>
    <row r="63148" spans="15:15" x14ac:dyDescent="0.2">
      <c r="O63148" s="223"/>
    </row>
    <row r="63149" spans="15:15" x14ac:dyDescent="0.2">
      <c r="O63149" s="223"/>
    </row>
    <row r="63150" spans="15:15" x14ac:dyDescent="0.2">
      <c r="O63150" s="223"/>
    </row>
    <row r="63151" spans="15:15" x14ac:dyDescent="0.2">
      <c r="O63151" s="223"/>
    </row>
    <row r="63152" spans="15:15" x14ac:dyDescent="0.2">
      <c r="O63152" s="223"/>
    </row>
    <row r="63153" spans="15:15" x14ac:dyDescent="0.2">
      <c r="O63153" s="223"/>
    </row>
    <row r="63154" spans="15:15" x14ac:dyDescent="0.2">
      <c r="O63154" s="223"/>
    </row>
    <row r="63155" spans="15:15" x14ac:dyDescent="0.2">
      <c r="O63155" s="223"/>
    </row>
    <row r="63156" spans="15:15" x14ac:dyDescent="0.2">
      <c r="O63156" s="223"/>
    </row>
    <row r="63157" spans="15:15" x14ac:dyDescent="0.2">
      <c r="O63157" s="223"/>
    </row>
    <row r="63158" spans="15:15" x14ac:dyDescent="0.2">
      <c r="O63158" s="223"/>
    </row>
    <row r="63159" spans="15:15" x14ac:dyDescent="0.2">
      <c r="O63159" s="223"/>
    </row>
    <row r="63160" spans="15:15" x14ac:dyDescent="0.2">
      <c r="O63160" s="223"/>
    </row>
    <row r="63161" spans="15:15" x14ac:dyDescent="0.2">
      <c r="O63161" s="223"/>
    </row>
    <row r="63162" spans="15:15" x14ac:dyDescent="0.2">
      <c r="O63162" s="223"/>
    </row>
    <row r="63163" spans="15:15" x14ac:dyDescent="0.2">
      <c r="O63163" s="223"/>
    </row>
    <row r="63164" spans="15:15" x14ac:dyDescent="0.2">
      <c r="O63164" s="223"/>
    </row>
    <row r="63165" spans="15:15" x14ac:dyDescent="0.2">
      <c r="O63165" s="223"/>
    </row>
    <row r="63166" spans="15:15" x14ac:dyDescent="0.2">
      <c r="O63166" s="223"/>
    </row>
    <row r="63167" spans="15:15" x14ac:dyDescent="0.2">
      <c r="O63167" s="223"/>
    </row>
    <row r="63168" spans="15:15" x14ac:dyDescent="0.2">
      <c r="O63168" s="223"/>
    </row>
    <row r="63169" spans="15:15" x14ac:dyDescent="0.2">
      <c r="O63169" s="223"/>
    </row>
    <row r="63170" spans="15:15" x14ac:dyDescent="0.2">
      <c r="O63170" s="223"/>
    </row>
    <row r="63171" spans="15:15" x14ac:dyDescent="0.2">
      <c r="O63171" s="223"/>
    </row>
    <row r="63172" spans="15:15" x14ac:dyDescent="0.2">
      <c r="O63172" s="223"/>
    </row>
    <row r="63173" spans="15:15" x14ac:dyDescent="0.2">
      <c r="O63173" s="223"/>
    </row>
    <row r="63174" spans="15:15" x14ac:dyDescent="0.2">
      <c r="O63174" s="223"/>
    </row>
    <row r="63175" spans="15:15" x14ac:dyDescent="0.2">
      <c r="O63175" s="223"/>
    </row>
    <row r="63176" spans="15:15" x14ac:dyDescent="0.2">
      <c r="O63176" s="223"/>
    </row>
    <row r="63177" spans="15:15" x14ac:dyDescent="0.2">
      <c r="O63177" s="223"/>
    </row>
    <row r="63178" spans="15:15" x14ac:dyDescent="0.2">
      <c r="O63178" s="223"/>
    </row>
    <row r="63179" spans="15:15" x14ac:dyDescent="0.2">
      <c r="O63179" s="223"/>
    </row>
    <row r="63180" spans="15:15" x14ac:dyDescent="0.2">
      <c r="O63180" s="223"/>
    </row>
    <row r="63181" spans="15:15" x14ac:dyDescent="0.2">
      <c r="O63181" s="223"/>
    </row>
    <row r="63182" spans="15:15" x14ac:dyDescent="0.2">
      <c r="O63182" s="223"/>
    </row>
    <row r="63183" spans="15:15" x14ac:dyDescent="0.2">
      <c r="O63183" s="223"/>
    </row>
    <row r="63184" spans="15:15" x14ac:dyDescent="0.2">
      <c r="O63184" s="223"/>
    </row>
    <row r="63185" spans="15:15" x14ac:dyDescent="0.2">
      <c r="O63185" s="223"/>
    </row>
    <row r="63186" spans="15:15" x14ac:dyDescent="0.2">
      <c r="O63186" s="223"/>
    </row>
    <row r="63187" spans="15:15" x14ac:dyDescent="0.2">
      <c r="O63187" s="223"/>
    </row>
    <row r="63188" spans="15:15" x14ac:dyDescent="0.2">
      <c r="O63188" s="223"/>
    </row>
    <row r="63189" spans="15:15" x14ac:dyDescent="0.2">
      <c r="O63189" s="223"/>
    </row>
    <row r="63190" spans="15:15" x14ac:dyDescent="0.2">
      <c r="O63190" s="223"/>
    </row>
    <row r="63191" spans="15:15" x14ac:dyDescent="0.2">
      <c r="O63191" s="223"/>
    </row>
    <row r="63192" spans="15:15" x14ac:dyDescent="0.2">
      <c r="O63192" s="223"/>
    </row>
    <row r="63193" spans="15:15" x14ac:dyDescent="0.2">
      <c r="O63193" s="223"/>
    </row>
    <row r="63194" spans="15:15" x14ac:dyDescent="0.2">
      <c r="O63194" s="223"/>
    </row>
    <row r="63195" spans="15:15" x14ac:dyDescent="0.2">
      <c r="O63195" s="223"/>
    </row>
    <row r="63196" spans="15:15" x14ac:dyDescent="0.2">
      <c r="O63196" s="223"/>
    </row>
    <row r="63197" spans="15:15" x14ac:dyDescent="0.2">
      <c r="O63197" s="223"/>
    </row>
    <row r="63198" spans="15:15" x14ac:dyDescent="0.2">
      <c r="O63198" s="223"/>
    </row>
    <row r="63199" spans="15:15" x14ac:dyDescent="0.2">
      <c r="O63199" s="223"/>
    </row>
    <row r="63200" spans="15:15" x14ac:dyDescent="0.2">
      <c r="O63200" s="223"/>
    </row>
    <row r="63201" spans="15:15" x14ac:dyDescent="0.2">
      <c r="O63201" s="223"/>
    </row>
    <row r="63202" spans="15:15" x14ac:dyDescent="0.2">
      <c r="O63202" s="223"/>
    </row>
    <row r="63203" spans="15:15" x14ac:dyDescent="0.2">
      <c r="O63203" s="223"/>
    </row>
    <row r="63204" spans="15:15" x14ac:dyDescent="0.2">
      <c r="O63204" s="223"/>
    </row>
    <row r="63205" spans="15:15" x14ac:dyDescent="0.2">
      <c r="O63205" s="223"/>
    </row>
    <row r="63206" spans="15:15" x14ac:dyDescent="0.2">
      <c r="O63206" s="223"/>
    </row>
    <row r="63207" spans="15:15" x14ac:dyDescent="0.2">
      <c r="O63207" s="223"/>
    </row>
    <row r="63208" spans="15:15" x14ac:dyDescent="0.2">
      <c r="O63208" s="223"/>
    </row>
    <row r="63209" spans="15:15" x14ac:dyDescent="0.2">
      <c r="O63209" s="223"/>
    </row>
    <row r="63210" spans="15:15" x14ac:dyDescent="0.2">
      <c r="O63210" s="223"/>
    </row>
    <row r="63211" spans="15:15" x14ac:dyDescent="0.2">
      <c r="O63211" s="223"/>
    </row>
    <row r="63212" spans="15:15" x14ac:dyDescent="0.2">
      <c r="O63212" s="223"/>
    </row>
    <row r="63213" spans="15:15" x14ac:dyDescent="0.2">
      <c r="O63213" s="223"/>
    </row>
    <row r="63214" spans="15:15" x14ac:dyDescent="0.2">
      <c r="O63214" s="223"/>
    </row>
    <row r="63215" spans="15:15" x14ac:dyDescent="0.2">
      <c r="O63215" s="223"/>
    </row>
    <row r="63216" spans="15:15" x14ac:dyDescent="0.2">
      <c r="O63216" s="223"/>
    </row>
    <row r="63217" spans="15:15" x14ac:dyDescent="0.2">
      <c r="O63217" s="223"/>
    </row>
    <row r="63218" spans="15:15" x14ac:dyDescent="0.2">
      <c r="O63218" s="223"/>
    </row>
    <row r="63219" spans="15:15" x14ac:dyDescent="0.2">
      <c r="O63219" s="223"/>
    </row>
    <row r="63220" spans="15:15" x14ac:dyDescent="0.2">
      <c r="O63220" s="223"/>
    </row>
    <row r="63221" spans="15:15" x14ac:dyDescent="0.2">
      <c r="O63221" s="223"/>
    </row>
    <row r="63222" spans="15:15" x14ac:dyDescent="0.2">
      <c r="O63222" s="223"/>
    </row>
    <row r="63223" spans="15:15" x14ac:dyDescent="0.2">
      <c r="O63223" s="223"/>
    </row>
    <row r="63224" spans="15:15" x14ac:dyDescent="0.2">
      <c r="O63224" s="223"/>
    </row>
    <row r="63225" spans="15:15" x14ac:dyDescent="0.2">
      <c r="O63225" s="223"/>
    </row>
    <row r="63226" spans="15:15" x14ac:dyDescent="0.2">
      <c r="O63226" s="223"/>
    </row>
    <row r="63227" spans="15:15" x14ac:dyDescent="0.2">
      <c r="O63227" s="223"/>
    </row>
    <row r="63228" spans="15:15" x14ac:dyDescent="0.2">
      <c r="O63228" s="223"/>
    </row>
    <row r="63229" spans="15:15" x14ac:dyDescent="0.2">
      <c r="O63229" s="223"/>
    </row>
    <row r="63230" spans="15:15" x14ac:dyDescent="0.2">
      <c r="O63230" s="223"/>
    </row>
    <row r="63231" spans="15:15" x14ac:dyDescent="0.2">
      <c r="O63231" s="223"/>
    </row>
    <row r="63232" spans="15:15" x14ac:dyDescent="0.2">
      <c r="O63232" s="223"/>
    </row>
    <row r="63233" spans="15:15" x14ac:dyDescent="0.2">
      <c r="O63233" s="223"/>
    </row>
    <row r="63234" spans="15:15" x14ac:dyDescent="0.2">
      <c r="O63234" s="223"/>
    </row>
    <row r="63235" spans="15:15" x14ac:dyDescent="0.2">
      <c r="O63235" s="223"/>
    </row>
    <row r="63236" spans="15:15" x14ac:dyDescent="0.2">
      <c r="O63236" s="223"/>
    </row>
    <row r="63237" spans="15:15" x14ac:dyDescent="0.2">
      <c r="O63237" s="223"/>
    </row>
    <row r="63238" spans="15:15" x14ac:dyDescent="0.2">
      <c r="O63238" s="223"/>
    </row>
    <row r="63239" spans="15:15" x14ac:dyDescent="0.2">
      <c r="O63239" s="223"/>
    </row>
    <row r="63240" spans="15:15" x14ac:dyDescent="0.2">
      <c r="O63240" s="223"/>
    </row>
    <row r="63241" spans="15:15" x14ac:dyDescent="0.2">
      <c r="O63241" s="223"/>
    </row>
    <row r="63242" spans="15:15" x14ac:dyDescent="0.2">
      <c r="O63242" s="223"/>
    </row>
    <row r="63243" spans="15:15" x14ac:dyDescent="0.2">
      <c r="O63243" s="223"/>
    </row>
    <row r="63244" spans="15:15" x14ac:dyDescent="0.2">
      <c r="O63244" s="223"/>
    </row>
    <row r="63245" spans="15:15" x14ac:dyDescent="0.2">
      <c r="O63245" s="223"/>
    </row>
    <row r="63246" spans="15:15" x14ac:dyDescent="0.2">
      <c r="O63246" s="223"/>
    </row>
    <row r="63247" spans="15:15" x14ac:dyDescent="0.2">
      <c r="O63247" s="223"/>
    </row>
    <row r="63248" spans="15:15" x14ac:dyDescent="0.2">
      <c r="O63248" s="223"/>
    </row>
    <row r="63249" spans="15:15" x14ac:dyDescent="0.2">
      <c r="O63249" s="223"/>
    </row>
    <row r="63250" spans="15:15" x14ac:dyDescent="0.2">
      <c r="O63250" s="223"/>
    </row>
    <row r="63251" spans="15:15" x14ac:dyDescent="0.2">
      <c r="O63251" s="223"/>
    </row>
    <row r="63252" spans="15:15" x14ac:dyDescent="0.2">
      <c r="O63252" s="223"/>
    </row>
    <row r="63253" spans="15:15" x14ac:dyDescent="0.2">
      <c r="O63253" s="223"/>
    </row>
    <row r="63254" spans="15:15" x14ac:dyDescent="0.2">
      <c r="O63254" s="223"/>
    </row>
    <row r="63255" spans="15:15" x14ac:dyDescent="0.2">
      <c r="O63255" s="223"/>
    </row>
    <row r="63256" spans="15:15" x14ac:dyDescent="0.2">
      <c r="O63256" s="223"/>
    </row>
    <row r="63257" spans="15:15" x14ac:dyDescent="0.2">
      <c r="O63257" s="223"/>
    </row>
    <row r="63258" spans="15:15" x14ac:dyDescent="0.2">
      <c r="O63258" s="223"/>
    </row>
    <row r="63259" spans="15:15" x14ac:dyDescent="0.2">
      <c r="O63259" s="223"/>
    </row>
    <row r="63260" spans="15:15" x14ac:dyDescent="0.2">
      <c r="O63260" s="223"/>
    </row>
    <row r="63261" spans="15:15" x14ac:dyDescent="0.2">
      <c r="O63261" s="223"/>
    </row>
    <row r="63262" spans="15:15" x14ac:dyDescent="0.2">
      <c r="O63262" s="223"/>
    </row>
    <row r="63263" spans="15:15" x14ac:dyDescent="0.2">
      <c r="O63263" s="223"/>
    </row>
    <row r="63264" spans="15:15" x14ac:dyDescent="0.2">
      <c r="O63264" s="223"/>
    </row>
    <row r="63265" spans="15:15" x14ac:dyDescent="0.2">
      <c r="O63265" s="223"/>
    </row>
    <row r="63266" spans="15:15" x14ac:dyDescent="0.2">
      <c r="O63266" s="223"/>
    </row>
    <row r="63267" spans="15:15" x14ac:dyDescent="0.2">
      <c r="O63267" s="223"/>
    </row>
    <row r="63268" spans="15:15" x14ac:dyDescent="0.2">
      <c r="O63268" s="223"/>
    </row>
    <row r="63269" spans="15:15" x14ac:dyDescent="0.2">
      <c r="O63269" s="223"/>
    </row>
    <row r="63270" spans="15:15" x14ac:dyDescent="0.2">
      <c r="O63270" s="223"/>
    </row>
    <row r="63271" spans="15:15" x14ac:dyDescent="0.2">
      <c r="O63271" s="223"/>
    </row>
    <row r="63272" spans="15:15" x14ac:dyDescent="0.2">
      <c r="O63272" s="223"/>
    </row>
    <row r="63273" spans="15:15" x14ac:dyDescent="0.2">
      <c r="O63273" s="223"/>
    </row>
    <row r="63274" spans="15:15" x14ac:dyDescent="0.2">
      <c r="O63274" s="223"/>
    </row>
    <row r="63275" spans="15:15" x14ac:dyDescent="0.2">
      <c r="O63275" s="223"/>
    </row>
    <row r="63276" spans="15:15" x14ac:dyDescent="0.2">
      <c r="O63276" s="223"/>
    </row>
    <row r="63277" spans="15:15" x14ac:dyDescent="0.2">
      <c r="O63277" s="223"/>
    </row>
    <row r="63278" spans="15:15" x14ac:dyDescent="0.2">
      <c r="O63278" s="223"/>
    </row>
    <row r="63279" spans="15:15" x14ac:dyDescent="0.2">
      <c r="O63279" s="223"/>
    </row>
    <row r="63280" spans="15:15" x14ac:dyDescent="0.2">
      <c r="O63280" s="223"/>
    </row>
    <row r="63281" spans="15:15" x14ac:dyDescent="0.2">
      <c r="O63281" s="223"/>
    </row>
    <row r="63282" spans="15:15" x14ac:dyDescent="0.2">
      <c r="O63282" s="223"/>
    </row>
    <row r="63283" spans="15:15" x14ac:dyDescent="0.2">
      <c r="O63283" s="223"/>
    </row>
    <row r="63284" spans="15:15" x14ac:dyDescent="0.2">
      <c r="O63284" s="223"/>
    </row>
    <row r="63285" spans="15:15" x14ac:dyDescent="0.2">
      <c r="O63285" s="223"/>
    </row>
    <row r="63286" spans="15:15" x14ac:dyDescent="0.2">
      <c r="O63286" s="223"/>
    </row>
    <row r="63287" spans="15:15" x14ac:dyDescent="0.2">
      <c r="O63287" s="223"/>
    </row>
    <row r="63288" spans="15:15" x14ac:dyDescent="0.2">
      <c r="O63288" s="223"/>
    </row>
    <row r="63289" spans="15:15" x14ac:dyDescent="0.2">
      <c r="O63289" s="223"/>
    </row>
    <row r="63290" spans="15:15" x14ac:dyDescent="0.2">
      <c r="O63290" s="223"/>
    </row>
    <row r="63291" spans="15:15" x14ac:dyDescent="0.2">
      <c r="O63291" s="223"/>
    </row>
    <row r="63292" spans="15:15" x14ac:dyDescent="0.2">
      <c r="O63292" s="223"/>
    </row>
    <row r="63293" spans="15:15" x14ac:dyDescent="0.2">
      <c r="O63293" s="223"/>
    </row>
    <row r="63294" spans="15:15" x14ac:dyDescent="0.2">
      <c r="O63294" s="223"/>
    </row>
    <row r="63295" spans="15:15" x14ac:dyDescent="0.2">
      <c r="O63295" s="223"/>
    </row>
    <row r="63296" spans="15:15" x14ac:dyDescent="0.2">
      <c r="O63296" s="223"/>
    </row>
    <row r="63297" spans="15:15" x14ac:dyDescent="0.2">
      <c r="O63297" s="223"/>
    </row>
    <row r="63298" spans="15:15" x14ac:dyDescent="0.2">
      <c r="O63298" s="223"/>
    </row>
    <row r="63299" spans="15:15" x14ac:dyDescent="0.2">
      <c r="O63299" s="223"/>
    </row>
    <row r="63300" spans="15:15" x14ac:dyDescent="0.2">
      <c r="O63300" s="223"/>
    </row>
    <row r="63301" spans="15:15" x14ac:dyDescent="0.2">
      <c r="O63301" s="223"/>
    </row>
    <row r="63302" spans="15:15" x14ac:dyDescent="0.2">
      <c r="O63302" s="223"/>
    </row>
    <row r="63303" spans="15:15" x14ac:dyDescent="0.2">
      <c r="O63303" s="223"/>
    </row>
    <row r="63304" spans="15:15" x14ac:dyDescent="0.2">
      <c r="O63304" s="223"/>
    </row>
    <row r="63305" spans="15:15" x14ac:dyDescent="0.2">
      <c r="O63305" s="223"/>
    </row>
    <row r="63306" spans="15:15" x14ac:dyDescent="0.2">
      <c r="O63306" s="223"/>
    </row>
    <row r="63307" spans="15:15" x14ac:dyDescent="0.2">
      <c r="O63307" s="223"/>
    </row>
    <row r="63308" spans="15:15" x14ac:dyDescent="0.2">
      <c r="O63308" s="223"/>
    </row>
    <row r="63309" spans="15:15" x14ac:dyDescent="0.2">
      <c r="O63309" s="223"/>
    </row>
    <row r="63310" spans="15:15" x14ac:dyDescent="0.2">
      <c r="O63310" s="223"/>
    </row>
    <row r="63311" spans="15:15" x14ac:dyDescent="0.2">
      <c r="O63311" s="223"/>
    </row>
    <row r="63312" spans="15:15" x14ac:dyDescent="0.2">
      <c r="O63312" s="223"/>
    </row>
    <row r="63313" spans="15:15" x14ac:dyDescent="0.2">
      <c r="O63313" s="223"/>
    </row>
    <row r="63314" spans="15:15" x14ac:dyDescent="0.2">
      <c r="O63314" s="223"/>
    </row>
    <row r="63315" spans="15:15" x14ac:dyDescent="0.2">
      <c r="O63315" s="223"/>
    </row>
    <row r="63316" spans="15:15" x14ac:dyDescent="0.2">
      <c r="O63316" s="223"/>
    </row>
    <row r="63317" spans="15:15" x14ac:dyDescent="0.2">
      <c r="O63317" s="223"/>
    </row>
    <row r="63318" spans="15:15" x14ac:dyDescent="0.2">
      <c r="O63318" s="223"/>
    </row>
    <row r="63319" spans="15:15" x14ac:dyDescent="0.2">
      <c r="O63319" s="223"/>
    </row>
    <row r="63320" spans="15:15" x14ac:dyDescent="0.2">
      <c r="O63320" s="223"/>
    </row>
    <row r="63321" spans="15:15" x14ac:dyDescent="0.2">
      <c r="O63321" s="223"/>
    </row>
    <row r="63322" spans="15:15" x14ac:dyDescent="0.2">
      <c r="O63322" s="223"/>
    </row>
    <row r="63323" spans="15:15" x14ac:dyDescent="0.2">
      <c r="O63323" s="223"/>
    </row>
    <row r="63324" spans="15:15" x14ac:dyDescent="0.2">
      <c r="O63324" s="223"/>
    </row>
    <row r="63325" spans="15:15" x14ac:dyDescent="0.2">
      <c r="O63325" s="223"/>
    </row>
    <row r="63326" spans="15:15" x14ac:dyDescent="0.2">
      <c r="O63326" s="223"/>
    </row>
    <row r="63327" spans="15:15" x14ac:dyDescent="0.2">
      <c r="O63327" s="223"/>
    </row>
    <row r="63328" spans="15:15" x14ac:dyDescent="0.2">
      <c r="O63328" s="223"/>
    </row>
    <row r="63329" spans="15:15" x14ac:dyDescent="0.2">
      <c r="O63329" s="223"/>
    </row>
    <row r="63330" spans="15:15" x14ac:dyDescent="0.2">
      <c r="O63330" s="223"/>
    </row>
    <row r="63331" spans="15:15" x14ac:dyDescent="0.2">
      <c r="O63331" s="223"/>
    </row>
    <row r="63332" spans="15:15" x14ac:dyDescent="0.2">
      <c r="O63332" s="223"/>
    </row>
    <row r="63333" spans="15:15" x14ac:dyDescent="0.2">
      <c r="O63333" s="223"/>
    </row>
    <row r="63334" spans="15:15" x14ac:dyDescent="0.2">
      <c r="O63334" s="223"/>
    </row>
    <row r="63335" spans="15:15" x14ac:dyDescent="0.2">
      <c r="O63335" s="223"/>
    </row>
    <row r="63336" spans="15:15" x14ac:dyDescent="0.2">
      <c r="O63336" s="223"/>
    </row>
    <row r="63337" spans="15:15" x14ac:dyDescent="0.2">
      <c r="O63337" s="223"/>
    </row>
    <row r="63338" spans="15:15" x14ac:dyDescent="0.2">
      <c r="O63338" s="223"/>
    </row>
    <row r="63339" spans="15:15" x14ac:dyDescent="0.2">
      <c r="O63339" s="223"/>
    </row>
    <row r="63340" spans="15:15" x14ac:dyDescent="0.2">
      <c r="O63340" s="223"/>
    </row>
    <row r="63341" spans="15:15" x14ac:dyDescent="0.2">
      <c r="O63341" s="223"/>
    </row>
    <row r="63342" spans="15:15" x14ac:dyDescent="0.2">
      <c r="O63342" s="223"/>
    </row>
    <row r="63343" spans="15:15" x14ac:dyDescent="0.2">
      <c r="O63343" s="223"/>
    </row>
    <row r="63344" spans="15:15" x14ac:dyDescent="0.2">
      <c r="O63344" s="223"/>
    </row>
    <row r="63345" spans="15:15" x14ac:dyDescent="0.2">
      <c r="O63345" s="223"/>
    </row>
    <row r="63346" spans="15:15" x14ac:dyDescent="0.2">
      <c r="O63346" s="223"/>
    </row>
    <row r="63347" spans="15:15" x14ac:dyDescent="0.2">
      <c r="O63347" s="223"/>
    </row>
    <row r="63348" spans="15:15" x14ac:dyDescent="0.2">
      <c r="O63348" s="223"/>
    </row>
    <row r="63349" spans="15:15" x14ac:dyDescent="0.2">
      <c r="O63349" s="223"/>
    </row>
    <row r="63350" spans="15:15" x14ac:dyDescent="0.2">
      <c r="O63350" s="223"/>
    </row>
    <row r="63351" spans="15:15" x14ac:dyDescent="0.2">
      <c r="O63351" s="223"/>
    </row>
    <row r="63352" spans="15:15" x14ac:dyDescent="0.2">
      <c r="O63352" s="223"/>
    </row>
    <row r="63353" spans="15:15" x14ac:dyDescent="0.2">
      <c r="O63353" s="223"/>
    </row>
    <row r="63354" spans="15:15" x14ac:dyDescent="0.2">
      <c r="O63354" s="223"/>
    </row>
    <row r="63355" spans="15:15" x14ac:dyDescent="0.2">
      <c r="O63355" s="223"/>
    </row>
    <row r="63356" spans="15:15" x14ac:dyDescent="0.2">
      <c r="O63356" s="223"/>
    </row>
    <row r="63357" spans="15:15" x14ac:dyDescent="0.2">
      <c r="O63357" s="223"/>
    </row>
    <row r="63358" spans="15:15" x14ac:dyDescent="0.2">
      <c r="O63358" s="223"/>
    </row>
    <row r="63359" spans="15:15" x14ac:dyDescent="0.2">
      <c r="O63359" s="223"/>
    </row>
    <row r="63360" spans="15:15" x14ac:dyDescent="0.2">
      <c r="O63360" s="223"/>
    </row>
    <row r="63361" spans="15:15" x14ac:dyDescent="0.2">
      <c r="O63361" s="223"/>
    </row>
    <row r="63362" spans="15:15" x14ac:dyDescent="0.2">
      <c r="O63362" s="223"/>
    </row>
    <row r="63363" spans="15:15" x14ac:dyDescent="0.2">
      <c r="O63363" s="223"/>
    </row>
    <row r="63364" spans="15:15" x14ac:dyDescent="0.2">
      <c r="O63364" s="223"/>
    </row>
    <row r="63365" spans="15:15" x14ac:dyDescent="0.2">
      <c r="O63365" s="223"/>
    </row>
    <row r="63366" spans="15:15" x14ac:dyDescent="0.2">
      <c r="O63366" s="223"/>
    </row>
    <row r="63367" spans="15:15" x14ac:dyDescent="0.2">
      <c r="O63367" s="223"/>
    </row>
    <row r="63368" spans="15:15" x14ac:dyDescent="0.2">
      <c r="O63368" s="223"/>
    </row>
    <row r="63369" spans="15:15" x14ac:dyDescent="0.2">
      <c r="O63369" s="223"/>
    </row>
    <row r="63370" spans="15:15" x14ac:dyDescent="0.2">
      <c r="O63370" s="223"/>
    </row>
    <row r="63371" spans="15:15" x14ac:dyDescent="0.2">
      <c r="O63371" s="223"/>
    </row>
    <row r="63372" spans="15:15" x14ac:dyDescent="0.2">
      <c r="O63372" s="223"/>
    </row>
    <row r="63373" spans="15:15" x14ac:dyDescent="0.2">
      <c r="O63373" s="223"/>
    </row>
    <row r="63374" spans="15:15" x14ac:dyDescent="0.2">
      <c r="O63374" s="223"/>
    </row>
    <row r="63375" spans="15:15" x14ac:dyDescent="0.2">
      <c r="O63375" s="223"/>
    </row>
    <row r="63376" spans="15:15" x14ac:dyDescent="0.2">
      <c r="O63376" s="223"/>
    </row>
    <row r="63377" spans="15:15" x14ac:dyDescent="0.2">
      <c r="O63377" s="223"/>
    </row>
    <row r="63378" spans="15:15" x14ac:dyDescent="0.2">
      <c r="O63378" s="223"/>
    </row>
    <row r="63379" spans="15:15" x14ac:dyDescent="0.2">
      <c r="O63379" s="223"/>
    </row>
    <row r="63380" spans="15:15" x14ac:dyDescent="0.2">
      <c r="O63380" s="223"/>
    </row>
    <row r="63381" spans="15:15" x14ac:dyDescent="0.2">
      <c r="O63381" s="223"/>
    </row>
    <row r="63382" spans="15:15" x14ac:dyDescent="0.2">
      <c r="O63382" s="223"/>
    </row>
    <row r="63383" spans="15:15" x14ac:dyDescent="0.2">
      <c r="O63383" s="223"/>
    </row>
    <row r="63384" spans="15:15" x14ac:dyDescent="0.2">
      <c r="O63384" s="223"/>
    </row>
    <row r="63385" spans="15:15" x14ac:dyDescent="0.2">
      <c r="O63385" s="223"/>
    </row>
    <row r="63386" spans="15:15" x14ac:dyDescent="0.2">
      <c r="O63386" s="223"/>
    </row>
    <row r="63387" spans="15:15" x14ac:dyDescent="0.2">
      <c r="O63387" s="223"/>
    </row>
    <row r="63388" spans="15:15" x14ac:dyDescent="0.2">
      <c r="O63388" s="223"/>
    </row>
    <row r="63389" spans="15:15" x14ac:dyDescent="0.2">
      <c r="O63389" s="223"/>
    </row>
    <row r="63390" spans="15:15" x14ac:dyDescent="0.2">
      <c r="O63390" s="223"/>
    </row>
    <row r="63391" spans="15:15" x14ac:dyDescent="0.2">
      <c r="O63391" s="223"/>
    </row>
    <row r="63392" spans="15:15" x14ac:dyDescent="0.2">
      <c r="O63392" s="223"/>
    </row>
    <row r="63393" spans="15:15" x14ac:dyDescent="0.2">
      <c r="O63393" s="223"/>
    </row>
    <row r="63394" spans="15:15" x14ac:dyDescent="0.2">
      <c r="O63394" s="223"/>
    </row>
    <row r="63395" spans="15:15" x14ac:dyDescent="0.2">
      <c r="O63395" s="223"/>
    </row>
    <row r="63396" spans="15:15" x14ac:dyDescent="0.2">
      <c r="O63396" s="223"/>
    </row>
    <row r="63397" spans="15:15" x14ac:dyDescent="0.2">
      <c r="O63397" s="223"/>
    </row>
    <row r="63398" spans="15:15" x14ac:dyDescent="0.2">
      <c r="O63398" s="223"/>
    </row>
    <row r="63399" spans="15:15" x14ac:dyDescent="0.2">
      <c r="O63399" s="223"/>
    </row>
    <row r="63400" spans="15:15" x14ac:dyDescent="0.2">
      <c r="O63400" s="223"/>
    </row>
    <row r="63401" spans="15:15" x14ac:dyDescent="0.2">
      <c r="O63401" s="223"/>
    </row>
    <row r="63402" spans="15:15" x14ac:dyDescent="0.2">
      <c r="O63402" s="223"/>
    </row>
    <row r="63403" spans="15:15" x14ac:dyDescent="0.2">
      <c r="O63403" s="223"/>
    </row>
    <row r="63404" spans="15:15" x14ac:dyDescent="0.2">
      <c r="O63404" s="223"/>
    </row>
    <row r="63405" spans="15:15" x14ac:dyDescent="0.2">
      <c r="O63405" s="223"/>
    </row>
    <row r="63406" spans="15:15" x14ac:dyDescent="0.2">
      <c r="O63406" s="223"/>
    </row>
    <row r="63407" spans="15:15" x14ac:dyDescent="0.2">
      <c r="O63407" s="223"/>
    </row>
    <row r="63408" spans="15:15" x14ac:dyDescent="0.2">
      <c r="O63408" s="223"/>
    </row>
    <row r="63409" spans="15:15" x14ac:dyDescent="0.2">
      <c r="O63409" s="223"/>
    </row>
    <row r="63410" spans="15:15" x14ac:dyDescent="0.2">
      <c r="O63410" s="223"/>
    </row>
    <row r="63411" spans="15:15" x14ac:dyDescent="0.2">
      <c r="O63411" s="223"/>
    </row>
    <row r="63412" spans="15:15" x14ac:dyDescent="0.2">
      <c r="O63412" s="223"/>
    </row>
    <row r="63413" spans="15:15" x14ac:dyDescent="0.2">
      <c r="O63413" s="223"/>
    </row>
    <row r="63414" spans="15:15" x14ac:dyDescent="0.2">
      <c r="O63414" s="223"/>
    </row>
    <row r="63415" spans="15:15" x14ac:dyDescent="0.2">
      <c r="O63415" s="223"/>
    </row>
    <row r="63416" spans="15:15" x14ac:dyDescent="0.2">
      <c r="O63416" s="223"/>
    </row>
    <row r="63417" spans="15:15" x14ac:dyDescent="0.2">
      <c r="O63417" s="223"/>
    </row>
    <row r="63418" spans="15:15" x14ac:dyDescent="0.2">
      <c r="O63418" s="223"/>
    </row>
    <row r="63419" spans="15:15" x14ac:dyDescent="0.2">
      <c r="O63419" s="223"/>
    </row>
    <row r="63420" spans="15:15" x14ac:dyDescent="0.2">
      <c r="O63420" s="223"/>
    </row>
    <row r="63421" spans="15:15" x14ac:dyDescent="0.2">
      <c r="O63421" s="223"/>
    </row>
    <row r="63422" spans="15:15" x14ac:dyDescent="0.2">
      <c r="O63422" s="223"/>
    </row>
    <row r="63423" spans="15:15" x14ac:dyDescent="0.2">
      <c r="O63423" s="223"/>
    </row>
    <row r="63424" spans="15:15" x14ac:dyDescent="0.2">
      <c r="O63424" s="223"/>
    </row>
    <row r="63425" spans="15:15" x14ac:dyDescent="0.2">
      <c r="O63425" s="223"/>
    </row>
    <row r="63426" spans="15:15" x14ac:dyDescent="0.2">
      <c r="O63426" s="223"/>
    </row>
    <row r="63427" spans="15:15" x14ac:dyDescent="0.2">
      <c r="O63427" s="223"/>
    </row>
    <row r="63428" spans="15:15" x14ac:dyDescent="0.2">
      <c r="O63428" s="223"/>
    </row>
    <row r="63429" spans="15:15" x14ac:dyDescent="0.2">
      <c r="O63429" s="223"/>
    </row>
    <row r="63430" spans="15:15" x14ac:dyDescent="0.2">
      <c r="O63430" s="223"/>
    </row>
    <row r="63431" spans="15:15" x14ac:dyDescent="0.2">
      <c r="O63431" s="223"/>
    </row>
    <row r="63432" spans="15:15" x14ac:dyDescent="0.2">
      <c r="O63432" s="223"/>
    </row>
    <row r="63433" spans="15:15" x14ac:dyDescent="0.2">
      <c r="O63433" s="223"/>
    </row>
    <row r="63434" spans="15:15" x14ac:dyDescent="0.2">
      <c r="O63434" s="223"/>
    </row>
    <row r="63435" spans="15:15" x14ac:dyDescent="0.2">
      <c r="O63435" s="223"/>
    </row>
    <row r="63436" spans="15:15" x14ac:dyDescent="0.2">
      <c r="O63436" s="223"/>
    </row>
    <row r="63437" spans="15:15" x14ac:dyDescent="0.2">
      <c r="O63437" s="223"/>
    </row>
    <row r="63438" spans="15:15" x14ac:dyDescent="0.2">
      <c r="O63438" s="223"/>
    </row>
    <row r="63439" spans="15:15" x14ac:dyDescent="0.2">
      <c r="O63439" s="223"/>
    </row>
    <row r="63440" spans="15:15" x14ac:dyDescent="0.2">
      <c r="O63440" s="223"/>
    </row>
    <row r="63441" spans="15:15" x14ac:dyDescent="0.2">
      <c r="O63441" s="223"/>
    </row>
    <row r="63442" spans="15:15" x14ac:dyDescent="0.2">
      <c r="O63442" s="223"/>
    </row>
    <row r="63443" spans="15:15" x14ac:dyDescent="0.2">
      <c r="O63443" s="223"/>
    </row>
    <row r="63444" spans="15:15" x14ac:dyDescent="0.2">
      <c r="O63444" s="223"/>
    </row>
    <row r="63445" spans="15:15" x14ac:dyDescent="0.2">
      <c r="O63445" s="223"/>
    </row>
    <row r="63446" spans="15:15" x14ac:dyDescent="0.2">
      <c r="O63446" s="223"/>
    </row>
    <row r="63447" spans="15:15" x14ac:dyDescent="0.2">
      <c r="O63447" s="223"/>
    </row>
    <row r="63448" spans="15:15" x14ac:dyDescent="0.2">
      <c r="O63448" s="223"/>
    </row>
    <row r="63449" spans="15:15" x14ac:dyDescent="0.2">
      <c r="O63449" s="223"/>
    </row>
    <row r="63450" spans="15:15" x14ac:dyDescent="0.2">
      <c r="O63450" s="223"/>
    </row>
    <row r="63451" spans="15:15" x14ac:dyDescent="0.2">
      <c r="O63451" s="223"/>
    </row>
    <row r="63452" spans="15:15" x14ac:dyDescent="0.2">
      <c r="O63452" s="223"/>
    </row>
    <row r="63453" spans="15:15" x14ac:dyDescent="0.2">
      <c r="O63453" s="223"/>
    </row>
    <row r="63454" spans="15:15" x14ac:dyDescent="0.2">
      <c r="O63454" s="223"/>
    </row>
    <row r="63455" spans="15:15" x14ac:dyDescent="0.2">
      <c r="O63455" s="223"/>
    </row>
    <row r="63456" spans="15:15" x14ac:dyDescent="0.2">
      <c r="O63456" s="223"/>
    </row>
    <row r="63457" spans="15:15" x14ac:dyDescent="0.2">
      <c r="O63457" s="223"/>
    </row>
    <row r="63458" spans="15:15" x14ac:dyDescent="0.2">
      <c r="O63458" s="223"/>
    </row>
    <row r="63459" spans="15:15" x14ac:dyDescent="0.2">
      <c r="O63459" s="223"/>
    </row>
    <row r="63460" spans="15:15" x14ac:dyDescent="0.2">
      <c r="O63460" s="223"/>
    </row>
    <row r="63461" spans="15:15" x14ac:dyDescent="0.2">
      <c r="O63461" s="223"/>
    </row>
    <row r="63462" spans="15:15" x14ac:dyDescent="0.2">
      <c r="O63462" s="223"/>
    </row>
    <row r="63463" spans="15:15" x14ac:dyDescent="0.2">
      <c r="O63463" s="223"/>
    </row>
    <row r="63464" spans="15:15" x14ac:dyDescent="0.2">
      <c r="O63464" s="223"/>
    </row>
    <row r="63465" spans="15:15" x14ac:dyDescent="0.2">
      <c r="O63465" s="223"/>
    </row>
    <row r="63466" spans="15:15" x14ac:dyDescent="0.2">
      <c r="O63466" s="223"/>
    </row>
    <row r="63467" spans="15:15" x14ac:dyDescent="0.2">
      <c r="O63467" s="223"/>
    </row>
    <row r="63468" spans="15:15" x14ac:dyDescent="0.2">
      <c r="O63468" s="223"/>
    </row>
    <row r="63469" spans="15:15" x14ac:dyDescent="0.2">
      <c r="O63469" s="223"/>
    </row>
    <row r="63470" spans="15:15" x14ac:dyDescent="0.2">
      <c r="O63470" s="223"/>
    </row>
    <row r="63471" spans="15:15" x14ac:dyDescent="0.2">
      <c r="O63471" s="223"/>
    </row>
    <row r="63472" spans="15:15" x14ac:dyDescent="0.2">
      <c r="O63472" s="223"/>
    </row>
    <row r="63473" spans="15:15" x14ac:dyDescent="0.2">
      <c r="O63473" s="223"/>
    </row>
    <row r="63474" spans="15:15" x14ac:dyDescent="0.2">
      <c r="O63474" s="223"/>
    </row>
    <row r="63475" spans="15:15" x14ac:dyDescent="0.2">
      <c r="O63475" s="223"/>
    </row>
    <row r="63476" spans="15:15" x14ac:dyDescent="0.2">
      <c r="O63476" s="223"/>
    </row>
    <row r="63477" spans="15:15" x14ac:dyDescent="0.2">
      <c r="O63477" s="223"/>
    </row>
    <row r="63478" spans="15:15" x14ac:dyDescent="0.2">
      <c r="O63478" s="223"/>
    </row>
    <row r="63479" spans="15:15" x14ac:dyDescent="0.2">
      <c r="O63479" s="223"/>
    </row>
    <row r="63480" spans="15:15" x14ac:dyDescent="0.2">
      <c r="O63480" s="223"/>
    </row>
    <row r="63481" spans="15:15" x14ac:dyDescent="0.2">
      <c r="O63481" s="223"/>
    </row>
    <row r="63482" spans="15:15" x14ac:dyDescent="0.2">
      <c r="O63482" s="223"/>
    </row>
    <row r="63483" spans="15:15" x14ac:dyDescent="0.2">
      <c r="O63483" s="223"/>
    </row>
    <row r="63484" spans="15:15" x14ac:dyDescent="0.2">
      <c r="O63484" s="223"/>
    </row>
    <row r="63485" spans="15:15" x14ac:dyDescent="0.2">
      <c r="O63485" s="223"/>
    </row>
    <row r="63486" spans="15:15" x14ac:dyDescent="0.2">
      <c r="O63486" s="223"/>
    </row>
    <row r="63487" spans="15:15" x14ac:dyDescent="0.2">
      <c r="O63487" s="223"/>
    </row>
    <row r="63488" spans="15:15" x14ac:dyDescent="0.2">
      <c r="O63488" s="223"/>
    </row>
    <row r="63489" spans="15:15" x14ac:dyDescent="0.2">
      <c r="O63489" s="223"/>
    </row>
    <row r="63490" spans="15:15" x14ac:dyDescent="0.2">
      <c r="O63490" s="223"/>
    </row>
    <row r="63491" spans="15:15" x14ac:dyDescent="0.2">
      <c r="O63491" s="223"/>
    </row>
    <row r="63492" spans="15:15" x14ac:dyDescent="0.2">
      <c r="O63492" s="223"/>
    </row>
    <row r="63493" spans="15:15" x14ac:dyDescent="0.2">
      <c r="O63493" s="223"/>
    </row>
    <row r="63494" spans="15:15" x14ac:dyDescent="0.2">
      <c r="O63494" s="223"/>
    </row>
    <row r="63495" spans="15:15" x14ac:dyDescent="0.2">
      <c r="O63495" s="223"/>
    </row>
    <row r="63496" spans="15:15" x14ac:dyDescent="0.2">
      <c r="O63496" s="223"/>
    </row>
    <row r="63497" spans="15:15" x14ac:dyDescent="0.2">
      <c r="O63497" s="223"/>
    </row>
    <row r="63498" spans="15:15" x14ac:dyDescent="0.2">
      <c r="O63498" s="223"/>
    </row>
    <row r="63499" spans="15:15" x14ac:dyDescent="0.2">
      <c r="O63499" s="223"/>
    </row>
    <row r="63500" spans="15:15" x14ac:dyDescent="0.2">
      <c r="O63500" s="223"/>
    </row>
    <row r="63501" spans="15:15" x14ac:dyDescent="0.2">
      <c r="O63501" s="223"/>
    </row>
    <row r="63502" spans="15:15" x14ac:dyDescent="0.2">
      <c r="O63502" s="223"/>
    </row>
    <row r="63503" spans="15:15" x14ac:dyDescent="0.2">
      <c r="O63503" s="223"/>
    </row>
    <row r="63504" spans="15:15" x14ac:dyDescent="0.2">
      <c r="O63504" s="223"/>
    </row>
    <row r="63505" spans="15:15" x14ac:dyDescent="0.2">
      <c r="O63505" s="223"/>
    </row>
    <row r="63506" spans="15:15" x14ac:dyDescent="0.2">
      <c r="O63506" s="223"/>
    </row>
    <row r="63507" spans="15:15" x14ac:dyDescent="0.2">
      <c r="O63507" s="223"/>
    </row>
    <row r="63508" spans="15:15" x14ac:dyDescent="0.2">
      <c r="O63508" s="223"/>
    </row>
    <row r="63509" spans="15:15" x14ac:dyDescent="0.2">
      <c r="O63509" s="223"/>
    </row>
    <row r="63510" spans="15:15" x14ac:dyDescent="0.2">
      <c r="O63510" s="223"/>
    </row>
    <row r="63511" spans="15:15" x14ac:dyDescent="0.2">
      <c r="O63511" s="223"/>
    </row>
    <row r="63512" spans="15:15" x14ac:dyDescent="0.2">
      <c r="O63512" s="223"/>
    </row>
    <row r="63513" spans="15:15" x14ac:dyDescent="0.2">
      <c r="O63513" s="223"/>
    </row>
    <row r="63514" spans="15:15" x14ac:dyDescent="0.2">
      <c r="O63514" s="223"/>
    </row>
    <row r="63515" spans="15:15" x14ac:dyDescent="0.2">
      <c r="O63515" s="223"/>
    </row>
    <row r="63516" spans="15:15" x14ac:dyDescent="0.2">
      <c r="O63516" s="223"/>
    </row>
    <row r="63517" spans="15:15" x14ac:dyDescent="0.2">
      <c r="O63517" s="223"/>
    </row>
    <row r="63518" spans="15:15" x14ac:dyDescent="0.2">
      <c r="O63518" s="223"/>
    </row>
    <row r="63519" spans="15:15" x14ac:dyDescent="0.2">
      <c r="O63519" s="223"/>
    </row>
    <row r="63520" spans="15:15" x14ac:dyDescent="0.2">
      <c r="O63520" s="223"/>
    </row>
    <row r="63521" spans="15:15" x14ac:dyDescent="0.2">
      <c r="O63521" s="223"/>
    </row>
    <row r="63522" spans="15:15" x14ac:dyDescent="0.2">
      <c r="O63522" s="223"/>
    </row>
    <row r="63523" spans="15:15" x14ac:dyDescent="0.2">
      <c r="O63523" s="223"/>
    </row>
    <row r="63524" spans="15:15" x14ac:dyDescent="0.2">
      <c r="O63524" s="223"/>
    </row>
    <row r="63525" spans="15:15" x14ac:dyDescent="0.2">
      <c r="O63525" s="223"/>
    </row>
    <row r="63526" spans="15:15" x14ac:dyDescent="0.2">
      <c r="O63526" s="223"/>
    </row>
    <row r="63527" spans="15:15" x14ac:dyDescent="0.2">
      <c r="O63527" s="223"/>
    </row>
    <row r="63528" spans="15:15" x14ac:dyDescent="0.2">
      <c r="O63528" s="223"/>
    </row>
    <row r="63529" spans="15:15" x14ac:dyDescent="0.2">
      <c r="O63529" s="223"/>
    </row>
    <row r="63530" spans="15:15" x14ac:dyDescent="0.2">
      <c r="O63530" s="223"/>
    </row>
    <row r="63531" spans="15:15" x14ac:dyDescent="0.2">
      <c r="O63531" s="223"/>
    </row>
    <row r="63532" spans="15:15" x14ac:dyDescent="0.2">
      <c r="O63532" s="223"/>
    </row>
    <row r="63533" spans="15:15" x14ac:dyDescent="0.2">
      <c r="O63533" s="223"/>
    </row>
    <row r="63534" spans="15:15" x14ac:dyDescent="0.2">
      <c r="O63534" s="223"/>
    </row>
    <row r="63535" spans="15:15" x14ac:dyDescent="0.2">
      <c r="O63535" s="223"/>
    </row>
    <row r="63536" spans="15:15" x14ac:dyDescent="0.2">
      <c r="O63536" s="223"/>
    </row>
    <row r="63537" spans="15:15" x14ac:dyDescent="0.2">
      <c r="O63537" s="223"/>
    </row>
    <row r="63538" spans="15:15" x14ac:dyDescent="0.2">
      <c r="O63538" s="223"/>
    </row>
    <row r="63539" spans="15:15" x14ac:dyDescent="0.2">
      <c r="O63539" s="223"/>
    </row>
    <row r="63540" spans="15:15" x14ac:dyDescent="0.2">
      <c r="O63540" s="223"/>
    </row>
    <row r="63541" spans="15:15" x14ac:dyDescent="0.2">
      <c r="O63541" s="223"/>
    </row>
    <row r="63542" spans="15:15" x14ac:dyDescent="0.2">
      <c r="O63542" s="223"/>
    </row>
    <row r="63543" spans="15:15" x14ac:dyDescent="0.2">
      <c r="O63543" s="223"/>
    </row>
    <row r="63544" spans="15:15" x14ac:dyDescent="0.2">
      <c r="O63544" s="223"/>
    </row>
    <row r="63545" spans="15:15" x14ac:dyDescent="0.2">
      <c r="O63545" s="223"/>
    </row>
    <row r="63546" spans="15:15" x14ac:dyDescent="0.2">
      <c r="O63546" s="223"/>
    </row>
    <row r="63547" spans="15:15" x14ac:dyDescent="0.2">
      <c r="O63547" s="223"/>
    </row>
    <row r="63548" spans="15:15" x14ac:dyDescent="0.2">
      <c r="O63548" s="223"/>
    </row>
    <row r="63549" spans="15:15" x14ac:dyDescent="0.2">
      <c r="O63549" s="223"/>
    </row>
    <row r="63550" spans="15:15" x14ac:dyDescent="0.2">
      <c r="O63550" s="223"/>
    </row>
    <row r="63551" spans="15:15" x14ac:dyDescent="0.2">
      <c r="O63551" s="223"/>
    </row>
    <row r="63552" spans="15:15" x14ac:dyDescent="0.2">
      <c r="O63552" s="223"/>
    </row>
    <row r="63553" spans="15:15" x14ac:dyDescent="0.2">
      <c r="O63553" s="223"/>
    </row>
    <row r="63554" spans="15:15" x14ac:dyDescent="0.2">
      <c r="O63554" s="223"/>
    </row>
    <row r="63555" spans="15:15" x14ac:dyDescent="0.2">
      <c r="O63555" s="223"/>
    </row>
    <row r="63556" spans="15:15" x14ac:dyDescent="0.2">
      <c r="O63556" s="223"/>
    </row>
    <row r="63557" spans="15:15" x14ac:dyDescent="0.2">
      <c r="O63557" s="223"/>
    </row>
    <row r="63558" spans="15:15" x14ac:dyDescent="0.2">
      <c r="O63558" s="223"/>
    </row>
    <row r="63559" spans="15:15" x14ac:dyDescent="0.2">
      <c r="O63559" s="223"/>
    </row>
    <row r="63560" spans="15:15" x14ac:dyDescent="0.2">
      <c r="O63560" s="223"/>
    </row>
    <row r="63561" spans="15:15" x14ac:dyDescent="0.2">
      <c r="O63561" s="223"/>
    </row>
    <row r="63562" spans="15:15" x14ac:dyDescent="0.2">
      <c r="O63562" s="223"/>
    </row>
    <row r="63563" spans="15:15" x14ac:dyDescent="0.2">
      <c r="O63563" s="223"/>
    </row>
    <row r="63564" spans="15:15" x14ac:dyDescent="0.2">
      <c r="O63564" s="223"/>
    </row>
    <row r="63565" spans="15:15" x14ac:dyDescent="0.2">
      <c r="O63565" s="223"/>
    </row>
    <row r="63566" spans="15:15" x14ac:dyDescent="0.2">
      <c r="O63566" s="223"/>
    </row>
    <row r="63567" spans="15:15" x14ac:dyDescent="0.2">
      <c r="O63567" s="223"/>
    </row>
    <row r="63568" spans="15:15" x14ac:dyDescent="0.2">
      <c r="O63568" s="223"/>
    </row>
    <row r="63569" spans="15:15" x14ac:dyDescent="0.2">
      <c r="O63569" s="223"/>
    </row>
    <row r="63570" spans="15:15" x14ac:dyDescent="0.2">
      <c r="O63570" s="223"/>
    </row>
    <row r="63571" spans="15:15" x14ac:dyDescent="0.2">
      <c r="O63571" s="223"/>
    </row>
    <row r="63572" spans="15:15" x14ac:dyDescent="0.2">
      <c r="O63572" s="223"/>
    </row>
    <row r="63573" spans="15:15" x14ac:dyDescent="0.2">
      <c r="O63573" s="223"/>
    </row>
    <row r="63574" spans="15:15" x14ac:dyDescent="0.2">
      <c r="O63574" s="223"/>
    </row>
    <row r="63575" spans="15:15" x14ac:dyDescent="0.2">
      <c r="O63575" s="223"/>
    </row>
    <row r="63576" spans="15:15" x14ac:dyDescent="0.2">
      <c r="O63576" s="223"/>
    </row>
    <row r="63577" spans="15:15" x14ac:dyDescent="0.2">
      <c r="O63577" s="223"/>
    </row>
    <row r="63578" spans="15:15" x14ac:dyDescent="0.2">
      <c r="O63578" s="223"/>
    </row>
    <row r="63579" spans="15:15" x14ac:dyDescent="0.2">
      <c r="O63579" s="223"/>
    </row>
    <row r="63580" spans="15:15" x14ac:dyDescent="0.2">
      <c r="O63580" s="223"/>
    </row>
    <row r="63581" spans="15:15" x14ac:dyDescent="0.2">
      <c r="O63581" s="223"/>
    </row>
    <row r="63582" spans="15:15" x14ac:dyDescent="0.2">
      <c r="O63582" s="223"/>
    </row>
    <row r="63583" spans="15:15" x14ac:dyDescent="0.2">
      <c r="O63583" s="223"/>
    </row>
    <row r="63584" spans="15:15" x14ac:dyDescent="0.2">
      <c r="O63584" s="223"/>
    </row>
    <row r="63585" spans="15:15" x14ac:dyDescent="0.2">
      <c r="O63585" s="223"/>
    </row>
    <row r="63586" spans="15:15" x14ac:dyDescent="0.2">
      <c r="O63586" s="223"/>
    </row>
    <row r="63587" spans="15:15" x14ac:dyDescent="0.2">
      <c r="O63587" s="223"/>
    </row>
    <row r="63588" spans="15:15" x14ac:dyDescent="0.2">
      <c r="O63588" s="223"/>
    </row>
    <row r="63589" spans="15:15" x14ac:dyDescent="0.2">
      <c r="O63589" s="223"/>
    </row>
    <row r="63590" spans="15:15" x14ac:dyDescent="0.2">
      <c r="O63590" s="223"/>
    </row>
    <row r="63591" spans="15:15" x14ac:dyDescent="0.2">
      <c r="O63591" s="223"/>
    </row>
    <row r="63592" spans="15:15" x14ac:dyDescent="0.2">
      <c r="O63592" s="223"/>
    </row>
    <row r="63593" spans="15:15" x14ac:dyDescent="0.2">
      <c r="O63593" s="223"/>
    </row>
    <row r="63594" spans="15:15" x14ac:dyDescent="0.2">
      <c r="O63594" s="223"/>
    </row>
    <row r="63595" spans="15:15" x14ac:dyDescent="0.2">
      <c r="O63595" s="223"/>
    </row>
    <row r="63596" spans="15:15" x14ac:dyDescent="0.2">
      <c r="O63596" s="223"/>
    </row>
    <row r="63597" spans="15:15" x14ac:dyDescent="0.2">
      <c r="O63597" s="223"/>
    </row>
    <row r="63598" spans="15:15" x14ac:dyDescent="0.2">
      <c r="O63598" s="223"/>
    </row>
    <row r="63599" spans="15:15" x14ac:dyDescent="0.2">
      <c r="O63599" s="223"/>
    </row>
    <row r="63600" spans="15:15" x14ac:dyDescent="0.2">
      <c r="O63600" s="223"/>
    </row>
    <row r="63601" spans="15:15" x14ac:dyDescent="0.2">
      <c r="O63601" s="223"/>
    </row>
    <row r="63602" spans="15:15" x14ac:dyDescent="0.2">
      <c r="O63602" s="223"/>
    </row>
    <row r="63603" spans="15:15" x14ac:dyDescent="0.2">
      <c r="O63603" s="223"/>
    </row>
    <row r="63604" spans="15:15" x14ac:dyDescent="0.2">
      <c r="O63604" s="223"/>
    </row>
    <row r="63605" spans="15:15" x14ac:dyDescent="0.2">
      <c r="O63605" s="223"/>
    </row>
    <row r="63606" spans="15:15" x14ac:dyDescent="0.2">
      <c r="O63606" s="223"/>
    </row>
    <row r="63607" spans="15:15" x14ac:dyDescent="0.2">
      <c r="O63607" s="223"/>
    </row>
    <row r="63608" spans="15:15" x14ac:dyDescent="0.2">
      <c r="O63608" s="223"/>
    </row>
    <row r="63609" spans="15:15" x14ac:dyDescent="0.2">
      <c r="O63609" s="223"/>
    </row>
    <row r="63610" spans="15:15" x14ac:dyDescent="0.2">
      <c r="O63610" s="223"/>
    </row>
    <row r="63611" spans="15:15" x14ac:dyDescent="0.2">
      <c r="O63611" s="223"/>
    </row>
    <row r="63612" spans="15:15" x14ac:dyDescent="0.2">
      <c r="O63612" s="223"/>
    </row>
    <row r="63613" spans="15:15" x14ac:dyDescent="0.2">
      <c r="O63613" s="223"/>
    </row>
    <row r="63614" spans="15:15" x14ac:dyDescent="0.2">
      <c r="O63614" s="223"/>
    </row>
    <row r="63615" spans="15:15" x14ac:dyDescent="0.2">
      <c r="O63615" s="223"/>
    </row>
    <row r="63616" spans="15:15" x14ac:dyDescent="0.2">
      <c r="O63616" s="223"/>
    </row>
    <row r="63617" spans="15:15" x14ac:dyDescent="0.2">
      <c r="O63617" s="223"/>
    </row>
    <row r="63618" spans="15:15" x14ac:dyDescent="0.2">
      <c r="O63618" s="223"/>
    </row>
    <row r="63619" spans="15:15" x14ac:dyDescent="0.2">
      <c r="O63619" s="223"/>
    </row>
    <row r="63620" spans="15:15" x14ac:dyDescent="0.2">
      <c r="O63620" s="223"/>
    </row>
    <row r="63621" spans="15:15" x14ac:dyDescent="0.2">
      <c r="O63621" s="223"/>
    </row>
    <row r="63622" spans="15:15" x14ac:dyDescent="0.2">
      <c r="O63622" s="223"/>
    </row>
    <row r="63623" spans="15:15" x14ac:dyDescent="0.2">
      <c r="O63623" s="223"/>
    </row>
    <row r="63624" spans="15:15" x14ac:dyDescent="0.2">
      <c r="O63624" s="223"/>
    </row>
    <row r="63625" spans="15:15" x14ac:dyDescent="0.2">
      <c r="O63625" s="223"/>
    </row>
    <row r="63626" spans="15:15" x14ac:dyDescent="0.2">
      <c r="O63626" s="223"/>
    </row>
    <row r="63627" spans="15:15" x14ac:dyDescent="0.2">
      <c r="O63627" s="223"/>
    </row>
    <row r="63628" spans="15:15" x14ac:dyDescent="0.2">
      <c r="O63628" s="223"/>
    </row>
    <row r="63629" spans="15:15" x14ac:dyDescent="0.2">
      <c r="O63629" s="223"/>
    </row>
    <row r="63630" spans="15:15" x14ac:dyDescent="0.2">
      <c r="O63630" s="223"/>
    </row>
    <row r="63631" spans="15:15" x14ac:dyDescent="0.2">
      <c r="O63631" s="223"/>
    </row>
    <row r="63632" spans="15:15" x14ac:dyDescent="0.2">
      <c r="O63632" s="223"/>
    </row>
    <row r="63633" spans="15:15" x14ac:dyDescent="0.2">
      <c r="O63633" s="223"/>
    </row>
    <row r="63634" spans="15:15" x14ac:dyDescent="0.2">
      <c r="O63634" s="223"/>
    </row>
    <row r="63635" spans="15:15" x14ac:dyDescent="0.2">
      <c r="O63635" s="223"/>
    </row>
    <row r="63636" spans="15:15" x14ac:dyDescent="0.2">
      <c r="O63636" s="223"/>
    </row>
    <row r="63637" spans="15:15" x14ac:dyDescent="0.2">
      <c r="O63637" s="223"/>
    </row>
    <row r="63638" spans="15:15" x14ac:dyDescent="0.2">
      <c r="O63638" s="223"/>
    </row>
    <row r="63639" spans="15:15" x14ac:dyDescent="0.2">
      <c r="O63639" s="223"/>
    </row>
    <row r="63640" spans="15:15" x14ac:dyDescent="0.2">
      <c r="O63640" s="223"/>
    </row>
    <row r="63641" spans="15:15" x14ac:dyDescent="0.2">
      <c r="O63641" s="223"/>
    </row>
    <row r="63642" spans="15:15" x14ac:dyDescent="0.2">
      <c r="O63642" s="223"/>
    </row>
    <row r="63643" spans="15:15" x14ac:dyDescent="0.2">
      <c r="O63643" s="223"/>
    </row>
    <row r="63644" spans="15:15" x14ac:dyDescent="0.2">
      <c r="O63644" s="223"/>
    </row>
    <row r="63645" spans="15:15" x14ac:dyDescent="0.2">
      <c r="O63645" s="223"/>
    </row>
    <row r="63646" spans="15:15" x14ac:dyDescent="0.2">
      <c r="O63646" s="223"/>
    </row>
    <row r="63647" spans="15:15" x14ac:dyDescent="0.2">
      <c r="O63647" s="223"/>
    </row>
    <row r="63648" spans="15:15" x14ac:dyDescent="0.2">
      <c r="O63648" s="223"/>
    </row>
    <row r="63649" spans="15:15" x14ac:dyDescent="0.2">
      <c r="O63649" s="223"/>
    </row>
    <row r="63650" spans="15:15" x14ac:dyDescent="0.2">
      <c r="O63650" s="223"/>
    </row>
    <row r="63651" spans="15:15" x14ac:dyDescent="0.2">
      <c r="O63651" s="223"/>
    </row>
    <row r="63652" spans="15:15" x14ac:dyDescent="0.2">
      <c r="O63652" s="223"/>
    </row>
    <row r="63653" spans="15:15" x14ac:dyDescent="0.2">
      <c r="O63653" s="223"/>
    </row>
    <row r="63654" spans="15:15" x14ac:dyDescent="0.2">
      <c r="O63654" s="223"/>
    </row>
    <row r="63655" spans="15:15" x14ac:dyDescent="0.2">
      <c r="O63655" s="223"/>
    </row>
    <row r="63656" spans="15:15" x14ac:dyDescent="0.2">
      <c r="O63656" s="223"/>
    </row>
    <row r="63657" spans="15:15" x14ac:dyDescent="0.2">
      <c r="O63657" s="223"/>
    </row>
    <row r="63658" spans="15:15" x14ac:dyDescent="0.2">
      <c r="O63658" s="223"/>
    </row>
    <row r="63659" spans="15:15" x14ac:dyDescent="0.2">
      <c r="O63659" s="223"/>
    </row>
    <row r="63660" spans="15:15" x14ac:dyDescent="0.2">
      <c r="O63660" s="223"/>
    </row>
    <row r="63661" spans="15:15" x14ac:dyDescent="0.2">
      <c r="O63661" s="223"/>
    </row>
    <row r="63662" spans="15:15" x14ac:dyDescent="0.2">
      <c r="O63662" s="223"/>
    </row>
    <row r="63663" spans="15:15" x14ac:dyDescent="0.2">
      <c r="O63663" s="223"/>
    </row>
    <row r="63664" spans="15:15" x14ac:dyDescent="0.2">
      <c r="O63664" s="223"/>
    </row>
    <row r="63665" spans="15:15" x14ac:dyDescent="0.2">
      <c r="O63665" s="223"/>
    </row>
    <row r="63666" spans="15:15" x14ac:dyDescent="0.2">
      <c r="O63666" s="223"/>
    </row>
    <row r="63667" spans="15:15" x14ac:dyDescent="0.2">
      <c r="O63667" s="223"/>
    </row>
    <row r="63668" spans="15:15" x14ac:dyDescent="0.2">
      <c r="O63668" s="223"/>
    </row>
    <row r="63669" spans="15:15" x14ac:dyDescent="0.2">
      <c r="O63669" s="223"/>
    </row>
    <row r="63670" spans="15:15" x14ac:dyDescent="0.2">
      <c r="O63670" s="223"/>
    </row>
    <row r="63671" spans="15:15" x14ac:dyDescent="0.2">
      <c r="O63671" s="223"/>
    </row>
    <row r="63672" spans="15:15" x14ac:dyDescent="0.2">
      <c r="O63672" s="223"/>
    </row>
    <row r="63673" spans="15:15" x14ac:dyDescent="0.2">
      <c r="O63673" s="223"/>
    </row>
    <row r="63674" spans="15:15" x14ac:dyDescent="0.2">
      <c r="O63674" s="223"/>
    </row>
    <row r="63675" spans="15:15" x14ac:dyDescent="0.2">
      <c r="O63675" s="223"/>
    </row>
    <row r="63676" spans="15:15" x14ac:dyDescent="0.2">
      <c r="O63676" s="223"/>
    </row>
    <row r="63677" spans="15:15" x14ac:dyDescent="0.2">
      <c r="O63677" s="223"/>
    </row>
    <row r="63678" spans="15:15" x14ac:dyDescent="0.2">
      <c r="O63678" s="223"/>
    </row>
    <row r="63679" spans="15:15" x14ac:dyDescent="0.2">
      <c r="O63679" s="223"/>
    </row>
    <row r="63680" spans="15:15" x14ac:dyDescent="0.2">
      <c r="O63680" s="223"/>
    </row>
    <row r="63681" spans="15:15" x14ac:dyDescent="0.2">
      <c r="O63681" s="223"/>
    </row>
    <row r="63682" spans="15:15" x14ac:dyDescent="0.2">
      <c r="O63682" s="223"/>
    </row>
    <row r="63683" spans="15:15" x14ac:dyDescent="0.2">
      <c r="O63683" s="223"/>
    </row>
    <row r="63684" spans="15:15" x14ac:dyDescent="0.2">
      <c r="O63684" s="223"/>
    </row>
    <row r="63685" spans="15:15" x14ac:dyDescent="0.2">
      <c r="O63685" s="223"/>
    </row>
    <row r="63686" spans="15:15" x14ac:dyDescent="0.2">
      <c r="O63686" s="223"/>
    </row>
    <row r="63687" spans="15:15" x14ac:dyDescent="0.2">
      <c r="O63687" s="223"/>
    </row>
    <row r="63688" spans="15:15" x14ac:dyDescent="0.2">
      <c r="O63688" s="223"/>
    </row>
    <row r="63689" spans="15:15" x14ac:dyDescent="0.2">
      <c r="O63689" s="223"/>
    </row>
    <row r="63690" spans="15:15" x14ac:dyDescent="0.2">
      <c r="O63690" s="223"/>
    </row>
    <row r="63691" spans="15:15" x14ac:dyDescent="0.2">
      <c r="O63691" s="223"/>
    </row>
    <row r="63692" spans="15:15" x14ac:dyDescent="0.2">
      <c r="O63692" s="223"/>
    </row>
    <row r="63693" spans="15:15" x14ac:dyDescent="0.2">
      <c r="O63693" s="223"/>
    </row>
    <row r="63694" spans="15:15" x14ac:dyDescent="0.2">
      <c r="O63694" s="223"/>
    </row>
    <row r="63695" spans="15:15" x14ac:dyDescent="0.2">
      <c r="O63695" s="223"/>
    </row>
    <row r="63696" spans="15:15" x14ac:dyDescent="0.2">
      <c r="O63696" s="223"/>
    </row>
    <row r="63697" spans="15:15" x14ac:dyDescent="0.2">
      <c r="O63697" s="223"/>
    </row>
    <row r="63698" spans="15:15" x14ac:dyDescent="0.2">
      <c r="O63698" s="223"/>
    </row>
    <row r="63699" spans="15:15" x14ac:dyDescent="0.2">
      <c r="O63699" s="223"/>
    </row>
    <row r="63700" spans="15:15" x14ac:dyDescent="0.2">
      <c r="O63700" s="223"/>
    </row>
    <row r="63701" spans="15:15" x14ac:dyDescent="0.2">
      <c r="O63701" s="223"/>
    </row>
    <row r="63702" spans="15:15" x14ac:dyDescent="0.2">
      <c r="O63702" s="223"/>
    </row>
    <row r="63703" spans="15:15" x14ac:dyDescent="0.2">
      <c r="O63703" s="223"/>
    </row>
    <row r="63704" spans="15:15" x14ac:dyDescent="0.2">
      <c r="O63704" s="223"/>
    </row>
    <row r="63705" spans="15:15" x14ac:dyDescent="0.2">
      <c r="O63705" s="223"/>
    </row>
    <row r="63706" spans="15:15" x14ac:dyDescent="0.2">
      <c r="O63706" s="223"/>
    </row>
    <row r="63707" spans="15:15" x14ac:dyDescent="0.2">
      <c r="O63707" s="223"/>
    </row>
    <row r="63708" spans="15:15" x14ac:dyDescent="0.2">
      <c r="O63708" s="223"/>
    </row>
    <row r="63709" spans="15:15" x14ac:dyDescent="0.2">
      <c r="O63709" s="223"/>
    </row>
    <row r="63710" spans="15:15" x14ac:dyDescent="0.2">
      <c r="O63710" s="223"/>
    </row>
    <row r="63711" spans="15:15" x14ac:dyDescent="0.2">
      <c r="O63711" s="223"/>
    </row>
    <row r="63712" spans="15:15" x14ac:dyDescent="0.2">
      <c r="O63712" s="223"/>
    </row>
    <row r="63713" spans="15:15" x14ac:dyDescent="0.2">
      <c r="O63713" s="223"/>
    </row>
    <row r="63714" spans="15:15" x14ac:dyDescent="0.2">
      <c r="O63714" s="223"/>
    </row>
    <row r="63715" spans="15:15" x14ac:dyDescent="0.2">
      <c r="O63715" s="223"/>
    </row>
    <row r="63716" spans="15:15" x14ac:dyDescent="0.2">
      <c r="O63716" s="223"/>
    </row>
    <row r="63717" spans="15:15" x14ac:dyDescent="0.2">
      <c r="O63717" s="223"/>
    </row>
    <row r="63718" spans="15:15" x14ac:dyDescent="0.2">
      <c r="O63718" s="223"/>
    </row>
    <row r="63719" spans="15:15" x14ac:dyDescent="0.2">
      <c r="O63719" s="223"/>
    </row>
    <row r="63720" spans="15:15" x14ac:dyDescent="0.2">
      <c r="O63720" s="223"/>
    </row>
    <row r="63721" spans="15:15" x14ac:dyDescent="0.2">
      <c r="O63721" s="223"/>
    </row>
    <row r="63722" spans="15:15" x14ac:dyDescent="0.2">
      <c r="O63722" s="223"/>
    </row>
    <row r="63723" spans="15:15" x14ac:dyDescent="0.2">
      <c r="O63723" s="223"/>
    </row>
    <row r="63724" spans="15:15" x14ac:dyDescent="0.2">
      <c r="O63724" s="223"/>
    </row>
    <row r="63725" spans="15:15" x14ac:dyDescent="0.2">
      <c r="O63725" s="223"/>
    </row>
    <row r="63726" spans="15:15" x14ac:dyDescent="0.2">
      <c r="O63726" s="223"/>
    </row>
    <row r="63727" spans="15:15" x14ac:dyDescent="0.2">
      <c r="O63727" s="223"/>
    </row>
    <row r="63728" spans="15:15" x14ac:dyDescent="0.2">
      <c r="O63728" s="223"/>
    </row>
    <row r="63729" spans="15:15" x14ac:dyDescent="0.2">
      <c r="O63729" s="223"/>
    </row>
    <row r="63730" spans="15:15" x14ac:dyDescent="0.2">
      <c r="O63730" s="223"/>
    </row>
    <row r="63731" spans="15:15" x14ac:dyDescent="0.2">
      <c r="O63731" s="223"/>
    </row>
    <row r="63732" spans="15:15" x14ac:dyDescent="0.2">
      <c r="O63732" s="223"/>
    </row>
    <row r="63733" spans="15:15" x14ac:dyDescent="0.2">
      <c r="O63733" s="223"/>
    </row>
    <row r="63734" spans="15:15" x14ac:dyDescent="0.2">
      <c r="O63734" s="223"/>
    </row>
    <row r="63735" spans="15:15" x14ac:dyDescent="0.2">
      <c r="O63735" s="223"/>
    </row>
    <row r="63736" spans="15:15" x14ac:dyDescent="0.2">
      <c r="O63736" s="223"/>
    </row>
    <row r="63737" spans="15:15" x14ac:dyDescent="0.2">
      <c r="O63737" s="223"/>
    </row>
    <row r="63738" spans="15:15" x14ac:dyDescent="0.2">
      <c r="O63738" s="223"/>
    </row>
    <row r="63739" spans="15:15" x14ac:dyDescent="0.2">
      <c r="O63739" s="223"/>
    </row>
    <row r="63740" spans="15:15" x14ac:dyDescent="0.2">
      <c r="O63740" s="223"/>
    </row>
    <row r="63741" spans="15:15" x14ac:dyDescent="0.2">
      <c r="O63741" s="223"/>
    </row>
    <row r="63742" spans="15:15" x14ac:dyDescent="0.2">
      <c r="O63742" s="223"/>
    </row>
    <row r="63743" spans="15:15" x14ac:dyDescent="0.2">
      <c r="O63743" s="223"/>
    </row>
    <row r="63744" spans="15:15" x14ac:dyDescent="0.2">
      <c r="O63744" s="223"/>
    </row>
    <row r="63745" spans="15:15" x14ac:dyDescent="0.2">
      <c r="O63745" s="223"/>
    </row>
    <row r="63746" spans="15:15" x14ac:dyDescent="0.2">
      <c r="O63746" s="223"/>
    </row>
    <row r="63747" spans="15:15" x14ac:dyDescent="0.2">
      <c r="O63747" s="223"/>
    </row>
    <row r="63748" spans="15:15" x14ac:dyDescent="0.2">
      <c r="O63748" s="223"/>
    </row>
    <row r="63749" spans="15:15" x14ac:dyDescent="0.2">
      <c r="O63749" s="223"/>
    </row>
    <row r="63750" spans="15:15" x14ac:dyDescent="0.2">
      <c r="O63750" s="223"/>
    </row>
    <row r="63751" spans="15:15" x14ac:dyDescent="0.2">
      <c r="O63751" s="223"/>
    </row>
    <row r="63752" spans="15:15" x14ac:dyDescent="0.2">
      <c r="O63752" s="223"/>
    </row>
    <row r="63753" spans="15:15" x14ac:dyDescent="0.2">
      <c r="O63753" s="223"/>
    </row>
    <row r="63754" spans="15:15" x14ac:dyDescent="0.2">
      <c r="O63754" s="223"/>
    </row>
    <row r="63755" spans="15:15" x14ac:dyDescent="0.2">
      <c r="O63755" s="223"/>
    </row>
    <row r="63756" spans="15:15" x14ac:dyDescent="0.2">
      <c r="O63756" s="223"/>
    </row>
    <row r="63757" spans="15:15" x14ac:dyDescent="0.2">
      <c r="O63757" s="223"/>
    </row>
    <row r="63758" spans="15:15" x14ac:dyDescent="0.2">
      <c r="O63758" s="223"/>
    </row>
    <row r="63759" spans="15:15" x14ac:dyDescent="0.2">
      <c r="O63759" s="223"/>
    </row>
    <row r="63760" spans="15:15" x14ac:dyDescent="0.2">
      <c r="O63760" s="223"/>
    </row>
    <row r="63761" spans="15:15" x14ac:dyDescent="0.2">
      <c r="O63761" s="223"/>
    </row>
    <row r="63762" spans="15:15" x14ac:dyDescent="0.2">
      <c r="O63762" s="223"/>
    </row>
    <row r="63763" spans="15:15" x14ac:dyDescent="0.2">
      <c r="O63763" s="223"/>
    </row>
    <row r="63764" spans="15:15" x14ac:dyDescent="0.2">
      <c r="O63764" s="223"/>
    </row>
    <row r="63765" spans="15:15" x14ac:dyDescent="0.2">
      <c r="O63765" s="223"/>
    </row>
    <row r="63766" spans="15:15" x14ac:dyDescent="0.2">
      <c r="O63766" s="223"/>
    </row>
    <row r="63767" spans="15:15" x14ac:dyDescent="0.2">
      <c r="O63767" s="223"/>
    </row>
    <row r="63768" spans="15:15" x14ac:dyDescent="0.2">
      <c r="O63768" s="223"/>
    </row>
    <row r="63769" spans="15:15" x14ac:dyDescent="0.2">
      <c r="O63769" s="223"/>
    </row>
    <row r="63770" spans="15:15" x14ac:dyDescent="0.2">
      <c r="O63770" s="223"/>
    </row>
    <row r="63771" spans="15:15" x14ac:dyDescent="0.2">
      <c r="O63771" s="223"/>
    </row>
    <row r="63772" spans="15:15" x14ac:dyDescent="0.2">
      <c r="O63772" s="223"/>
    </row>
    <row r="63773" spans="15:15" x14ac:dyDescent="0.2">
      <c r="O63773" s="223"/>
    </row>
    <row r="63774" spans="15:15" x14ac:dyDescent="0.2">
      <c r="O63774" s="223"/>
    </row>
    <row r="63775" spans="15:15" x14ac:dyDescent="0.2">
      <c r="O63775" s="223"/>
    </row>
    <row r="63776" spans="15:15" x14ac:dyDescent="0.2">
      <c r="O63776" s="223"/>
    </row>
    <row r="63777" spans="15:15" x14ac:dyDescent="0.2">
      <c r="O63777" s="223"/>
    </row>
    <row r="63778" spans="15:15" x14ac:dyDescent="0.2">
      <c r="O63778" s="223"/>
    </row>
    <row r="63779" spans="15:15" x14ac:dyDescent="0.2">
      <c r="O63779" s="223"/>
    </row>
    <row r="63780" spans="15:15" x14ac:dyDescent="0.2">
      <c r="O63780" s="223"/>
    </row>
    <row r="63781" spans="15:15" x14ac:dyDescent="0.2">
      <c r="O63781" s="223"/>
    </row>
    <row r="63782" spans="15:15" x14ac:dyDescent="0.2">
      <c r="O63782" s="223"/>
    </row>
    <row r="63783" spans="15:15" x14ac:dyDescent="0.2">
      <c r="O63783" s="223"/>
    </row>
    <row r="63784" spans="15:15" x14ac:dyDescent="0.2">
      <c r="O63784" s="223"/>
    </row>
    <row r="63785" spans="15:15" x14ac:dyDescent="0.2">
      <c r="O63785" s="223"/>
    </row>
    <row r="63786" spans="15:15" x14ac:dyDescent="0.2">
      <c r="O63786" s="223"/>
    </row>
    <row r="63787" spans="15:15" x14ac:dyDescent="0.2">
      <c r="O63787" s="223"/>
    </row>
    <row r="63788" spans="15:15" x14ac:dyDescent="0.2">
      <c r="O63788" s="223"/>
    </row>
    <row r="63789" spans="15:15" x14ac:dyDescent="0.2">
      <c r="O63789" s="223"/>
    </row>
    <row r="63790" spans="15:15" x14ac:dyDescent="0.2">
      <c r="O63790" s="223"/>
    </row>
    <row r="63791" spans="15:15" x14ac:dyDescent="0.2">
      <c r="O63791" s="223"/>
    </row>
    <row r="63792" spans="15:15" x14ac:dyDescent="0.2">
      <c r="O63792" s="223"/>
    </row>
    <row r="63793" spans="15:15" x14ac:dyDescent="0.2">
      <c r="O63793" s="223"/>
    </row>
    <row r="63794" spans="15:15" x14ac:dyDescent="0.2">
      <c r="O63794" s="223"/>
    </row>
    <row r="63795" spans="15:15" x14ac:dyDescent="0.2">
      <c r="O63795" s="223"/>
    </row>
    <row r="63796" spans="15:15" x14ac:dyDescent="0.2">
      <c r="O63796" s="223"/>
    </row>
    <row r="63797" spans="15:15" x14ac:dyDescent="0.2">
      <c r="O63797" s="223"/>
    </row>
    <row r="63798" spans="15:15" x14ac:dyDescent="0.2">
      <c r="O63798" s="223"/>
    </row>
    <row r="63799" spans="15:15" x14ac:dyDescent="0.2">
      <c r="O63799" s="223"/>
    </row>
    <row r="63800" spans="15:15" x14ac:dyDescent="0.2">
      <c r="O63800" s="223"/>
    </row>
    <row r="63801" spans="15:15" x14ac:dyDescent="0.2">
      <c r="O63801" s="223"/>
    </row>
    <row r="63802" spans="15:15" x14ac:dyDescent="0.2">
      <c r="O63802" s="223"/>
    </row>
    <row r="63803" spans="15:15" x14ac:dyDescent="0.2">
      <c r="O63803" s="223"/>
    </row>
    <row r="63804" spans="15:15" x14ac:dyDescent="0.2">
      <c r="O63804" s="223"/>
    </row>
    <row r="63805" spans="15:15" x14ac:dyDescent="0.2">
      <c r="O63805" s="223"/>
    </row>
    <row r="63806" spans="15:15" x14ac:dyDescent="0.2">
      <c r="O63806" s="223"/>
    </row>
    <row r="63807" spans="15:15" x14ac:dyDescent="0.2">
      <c r="O63807" s="223"/>
    </row>
    <row r="63808" spans="15:15" x14ac:dyDescent="0.2">
      <c r="O63808" s="223"/>
    </row>
    <row r="63809" spans="15:15" x14ac:dyDescent="0.2">
      <c r="O63809" s="223"/>
    </row>
    <row r="63810" spans="15:15" x14ac:dyDescent="0.2">
      <c r="O63810" s="223"/>
    </row>
    <row r="63811" spans="15:15" x14ac:dyDescent="0.2">
      <c r="O63811" s="223"/>
    </row>
    <row r="63812" spans="15:15" x14ac:dyDescent="0.2">
      <c r="O63812" s="223"/>
    </row>
    <row r="63813" spans="15:15" x14ac:dyDescent="0.2">
      <c r="O63813" s="223"/>
    </row>
    <row r="63814" spans="15:15" x14ac:dyDescent="0.2">
      <c r="O63814" s="223"/>
    </row>
    <row r="63815" spans="15:15" x14ac:dyDescent="0.2">
      <c r="O63815" s="223"/>
    </row>
    <row r="63816" spans="15:15" x14ac:dyDescent="0.2">
      <c r="O63816" s="223"/>
    </row>
    <row r="63817" spans="15:15" x14ac:dyDescent="0.2">
      <c r="O63817" s="223"/>
    </row>
    <row r="63818" spans="15:15" x14ac:dyDescent="0.2">
      <c r="O63818" s="223"/>
    </row>
    <row r="63819" spans="15:15" x14ac:dyDescent="0.2">
      <c r="O63819" s="223"/>
    </row>
    <row r="63820" spans="15:15" x14ac:dyDescent="0.2">
      <c r="O63820" s="223"/>
    </row>
    <row r="63821" spans="15:15" x14ac:dyDescent="0.2">
      <c r="O63821" s="223"/>
    </row>
    <row r="63822" spans="15:15" x14ac:dyDescent="0.2">
      <c r="O63822" s="223"/>
    </row>
    <row r="63823" spans="15:15" x14ac:dyDescent="0.2">
      <c r="O63823" s="223"/>
    </row>
    <row r="63824" spans="15:15" x14ac:dyDescent="0.2">
      <c r="O63824" s="223"/>
    </row>
    <row r="63825" spans="15:15" x14ac:dyDescent="0.2">
      <c r="O63825" s="223"/>
    </row>
    <row r="63826" spans="15:15" x14ac:dyDescent="0.2">
      <c r="O63826" s="223"/>
    </row>
    <row r="63827" spans="15:15" x14ac:dyDescent="0.2">
      <c r="O63827" s="223"/>
    </row>
    <row r="63828" spans="15:15" x14ac:dyDescent="0.2">
      <c r="O63828" s="223"/>
    </row>
    <row r="63829" spans="15:15" x14ac:dyDescent="0.2">
      <c r="O63829" s="223"/>
    </row>
    <row r="63830" spans="15:15" x14ac:dyDescent="0.2">
      <c r="O63830" s="223"/>
    </row>
    <row r="63831" spans="15:15" x14ac:dyDescent="0.2">
      <c r="O63831" s="223"/>
    </row>
    <row r="63832" spans="15:15" x14ac:dyDescent="0.2">
      <c r="O63832" s="223"/>
    </row>
    <row r="63833" spans="15:15" x14ac:dyDescent="0.2">
      <c r="O63833" s="223"/>
    </row>
    <row r="63834" spans="15:15" x14ac:dyDescent="0.2">
      <c r="O63834" s="223"/>
    </row>
    <row r="63835" spans="15:15" x14ac:dyDescent="0.2">
      <c r="O63835" s="223"/>
    </row>
    <row r="63836" spans="15:15" x14ac:dyDescent="0.2">
      <c r="O63836" s="223"/>
    </row>
    <row r="63837" spans="15:15" x14ac:dyDescent="0.2">
      <c r="O63837" s="223"/>
    </row>
    <row r="63838" spans="15:15" x14ac:dyDescent="0.2">
      <c r="O63838" s="223"/>
    </row>
    <row r="63839" spans="15:15" x14ac:dyDescent="0.2">
      <c r="O63839" s="223"/>
    </row>
    <row r="63840" spans="15:15" x14ac:dyDescent="0.2">
      <c r="O63840" s="223"/>
    </row>
    <row r="63841" spans="15:15" x14ac:dyDescent="0.2">
      <c r="O63841" s="223"/>
    </row>
    <row r="63842" spans="15:15" x14ac:dyDescent="0.2">
      <c r="O63842" s="223"/>
    </row>
    <row r="63843" spans="15:15" x14ac:dyDescent="0.2">
      <c r="O63843" s="223"/>
    </row>
    <row r="63844" spans="15:15" x14ac:dyDescent="0.2">
      <c r="O63844" s="223"/>
    </row>
    <row r="63845" spans="15:15" x14ac:dyDescent="0.2">
      <c r="O63845" s="223"/>
    </row>
    <row r="63846" spans="15:15" x14ac:dyDescent="0.2">
      <c r="O63846" s="223"/>
    </row>
    <row r="63847" spans="15:15" x14ac:dyDescent="0.2">
      <c r="O63847" s="223"/>
    </row>
    <row r="63848" spans="15:15" x14ac:dyDescent="0.2">
      <c r="O63848" s="223"/>
    </row>
    <row r="63849" spans="15:15" x14ac:dyDescent="0.2">
      <c r="O63849" s="223"/>
    </row>
    <row r="63850" spans="15:15" x14ac:dyDescent="0.2">
      <c r="O63850" s="223"/>
    </row>
    <row r="63851" spans="15:15" x14ac:dyDescent="0.2">
      <c r="O63851" s="223"/>
    </row>
    <row r="63852" spans="15:15" x14ac:dyDescent="0.2">
      <c r="O63852" s="223"/>
    </row>
    <row r="63853" spans="15:15" x14ac:dyDescent="0.2">
      <c r="O63853" s="223"/>
    </row>
    <row r="63854" spans="15:15" x14ac:dyDescent="0.2">
      <c r="O63854" s="223"/>
    </row>
    <row r="63855" spans="15:15" x14ac:dyDescent="0.2">
      <c r="O63855" s="223"/>
    </row>
    <row r="63856" spans="15:15" x14ac:dyDescent="0.2">
      <c r="O63856" s="223"/>
    </row>
    <row r="63857" spans="15:15" x14ac:dyDescent="0.2">
      <c r="O63857" s="223"/>
    </row>
    <row r="63858" spans="15:15" x14ac:dyDescent="0.2">
      <c r="O63858" s="223"/>
    </row>
    <row r="63859" spans="15:15" x14ac:dyDescent="0.2">
      <c r="O63859" s="223"/>
    </row>
    <row r="63860" spans="15:15" x14ac:dyDescent="0.2">
      <c r="O63860" s="223"/>
    </row>
    <row r="63861" spans="15:15" x14ac:dyDescent="0.2">
      <c r="O63861" s="223"/>
    </row>
    <row r="63862" spans="15:15" x14ac:dyDescent="0.2">
      <c r="O63862" s="223"/>
    </row>
    <row r="63863" spans="15:15" x14ac:dyDescent="0.2">
      <c r="O63863" s="223"/>
    </row>
    <row r="63864" spans="15:15" x14ac:dyDescent="0.2">
      <c r="O63864" s="223"/>
    </row>
    <row r="63865" spans="15:15" x14ac:dyDescent="0.2">
      <c r="O63865" s="223"/>
    </row>
    <row r="63866" spans="15:15" x14ac:dyDescent="0.2">
      <c r="O63866" s="223"/>
    </row>
    <row r="63867" spans="15:15" x14ac:dyDescent="0.2">
      <c r="O63867" s="223"/>
    </row>
    <row r="63868" spans="15:15" x14ac:dyDescent="0.2">
      <c r="O63868" s="223"/>
    </row>
    <row r="63869" spans="15:15" x14ac:dyDescent="0.2">
      <c r="O63869" s="223"/>
    </row>
    <row r="63870" spans="15:15" x14ac:dyDescent="0.2">
      <c r="O63870" s="223"/>
    </row>
    <row r="63871" spans="15:15" x14ac:dyDescent="0.2">
      <c r="O63871" s="223"/>
    </row>
    <row r="63872" spans="15:15" x14ac:dyDescent="0.2">
      <c r="O63872" s="223"/>
    </row>
    <row r="63873" spans="15:15" x14ac:dyDescent="0.2">
      <c r="O63873" s="223"/>
    </row>
    <row r="63874" spans="15:15" x14ac:dyDescent="0.2">
      <c r="O63874" s="223"/>
    </row>
    <row r="63875" spans="15:15" x14ac:dyDescent="0.2">
      <c r="O63875" s="223"/>
    </row>
    <row r="63876" spans="15:15" x14ac:dyDescent="0.2">
      <c r="O63876" s="223"/>
    </row>
    <row r="63877" spans="15:15" x14ac:dyDescent="0.2">
      <c r="O63877" s="223"/>
    </row>
    <row r="63878" spans="15:15" x14ac:dyDescent="0.2">
      <c r="O63878" s="223"/>
    </row>
    <row r="63879" spans="15:15" x14ac:dyDescent="0.2">
      <c r="O63879" s="223"/>
    </row>
    <row r="63880" spans="15:15" x14ac:dyDescent="0.2">
      <c r="O63880" s="223"/>
    </row>
    <row r="63881" spans="15:15" x14ac:dyDescent="0.2">
      <c r="O63881" s="223"/>
    </row>
    <row r="63882" spans="15:15" x14ac:dyDescent="0.2">
      <c r="O63882" s="223"/>
    </row>
    <row r="63883" spans="15:15" x14ac:dyDescent="0.2">
      <c r="O63883" s="223"/>
    </row>
    <row r="63884" spans="15:15" x14ac:dyDescent="0.2">
      <c r="O63884" s="223"/>
    </row>
    <row r="63885" spans="15:15" x14ac:dyDescent="0.2">
      <c r="O63885" s="223"/>
    </row>
    <row r="63886" spans="15:15" x14ac:dyDescent="0.2">
      <c r="O63886" s="223"/>
    </row>
    <row r="63887" spans="15:15" x14ac:dyDescent="0.2">
      <c r="O63887" s="223"/>
    </row>
    <row r="63888" spans="15:15" x14ac:dyDescent="0.2">
      <c r="O63888" s="223"/>
    </row>
    <row r="63889" spans="15:15" x14ac:dyDescent="0.2">
      <c r="O63889" s="223"/>
    </row>
    <row r="63890" spans="15:15" x14ac:dyDescent="0.2">
      <c r="O63890" s="223"/>
    </row>
    <row r="63891" spans="15:15" x14ac:dyDescent="0.2">
      <c r="O63891" s="223"/>
    </row>
    <row r="63892" spans="15:15" x14ac:dyDescent="0.2">
      <c r="O63892" s="223"/>
    </row>
    <row r="63893" spans="15:15" x14ac:dyDescent="0.2">
      <c r="O63893" s="223"/>
    </row>
    <row r="63894" spans="15:15" x14ac:dyDescent="0.2">
      <c r="O63894" s="223"/>
    </row>
    <row r="63895" spans="15:15" x14ac:dyDescent="0.2">
      <c r="O63895" s="223"/>
    </row>
    <row r="63896" spans="15:15" x14ac:dyDescent="0.2">
      <c r="O63896" s="223"/>
    </row>
    <row r="63897" spans="15:15" x14ac:dyDescent="0.2">
      <c r="O63897" s="223"/>
    </row>
    <row r="63898" spans="15:15" x14ac:dyDescent="0.2">
      <c r="O63898" s="223"/>
    </row>
    <row r="63899" spans="15:15" x14ac:dyDescent="0.2">
      <c r="O63899" s="223"/>
    </row>
    <row r="63900" spans="15:15" x14ac:dyDescent="0.2">
      <c r="O63900" s="223"/>
    </row>
    <row r="63901" spans="15:15" x14ac:dyDescent="0.2">
      <c r="O63901" s="223"/>
    </row>
    <row r="63902" spans="15:15" x14ac:dyDescent="0.2">
      <c r="O63902" s="223"/>
    </row>
    <row r="63903" spans="15:15" x14ac:dyDescent="0.2">
      <c r="O63903" s="223"/>
    </row>
    <row r="63904" spans="15:15" x14ac:dyDescent="0.2">
      <c r="O63904" s="223"/>
    </row>
    <row r="63905" spans="15:15" x14ac:dyDescent="0.2">
      <c r="O63905" s="223"/>
    </row>
    <row r="63906" spans="15:15" x14ac:dyDescent="0.2">
      <c r="O63906" s="223"/>
    </row>
    <row r="63907" spans="15:15" x14ac:dyDescent="0.2">
      <c r="O63907" s="223"/>
    </row>
    <row r="63908" spans="15:15" x14ac:dyDescent="0.2">
      <c r="O63908" s="223"/>
    </row>
    <row r="63909" spans="15:15" x14ac:dyDescent="0.2">
      <c r="O63909" s="223"/>
    </row>
    <row r="63910" spans="15:15" x14ac:dyDescent="0.2">
      <c r="O63910" s="223"/>
    </row>
    <row r="63911" spans="15:15" x14ac:dyDescent="0.2">
      <c r="O63911" s="223"/>
    </row>
    <row r="63912" spans="15:15" x14ac:dyDescent="0.2">
      <c r="O63912" s="223"/>
    </row>
    <row r="63913" spans="15:15" x14ac:dyDescent="0.2">
      <c r="O63913" s="223"/>
    </row>
    <row r="63914" spans="15:15" x14ac:dyDescent="0.2">
      <c r="O63914" s="223"/>
    </row>
    <row r="63915" spans="15:15" x14ac:dyDescent="0.2">
      <c r="O63915" s="223"/>
    </row>
    <row r="63916" spans="15:15" x14ac:dyDescent="0.2">
      <c r="O63916" s="223"/>
    </row>
    <row r="63917" spans="15:15" x14ac:dyDescent="0.2">
      <c r="O63917" s="223"/>
    </row>
    <row r="63918" spans="15:15" x14ac:dyDescent="0.2">
      <c r="O63918" s="223"/>
    </row>
    <row r="63919" spans="15:15" x14ac:dyDescent="0.2">
      <c r="O63919" s="223"/>
    </row>
    <row r="63920" spans="15:15" x14ac:dyDescent="0.2">
      <c r="O63920" s="223"/>
    </row>
    <row r="63921" spans="15:15" x14ac:dyDescent="0.2">
      <c r="O63921" s="223"/>
    </row>
    <row r="63922" spans="15:15" x14ac:dyDescent="0.2">
      <c r="O63922" s="223"/>
    </row>
    <row r="63923" spans="15:15" x14ac:dyDescent="0.2">
      <c r="O63923" s="223"/>
    </row>
    <row r="63924" spans="15:15" x14ac:dyDescent="0.2">
      <c r="O63924" s="223"/>
    </row>
    <row r="63925" spans="15:15" x14ac:dyDescent="0.2">
      <c r="O63925" s="223"/>
    </row>
    <row r="63926" spans="15:15" x14ac:dyDescent="0.2">
      <c r="O63926" s="223"/>
    </row>
    <row r="63927" spans="15:15" x14ac:dyDescent="0.2">
      <c r="O63927" s="223"/>
    </row>
    <row r="63928" spans="15:15" x14ac:dyDescent="0.2">
      <c r="O63928" s="223"/>
    </row>
    <row r="63929" spans="15:15" x14ac:dyDescent="0.2">
      <c r="O63929" s="223"/>
    </row>
    <row r="63930" spans="15:15" x14ac:dyDescent="0.2">
      <c r="O63930" s="223"/>
    </row>
    <row r="63931" spans="15:15" x14ac:dyDescent="0.2">
      <c r="O63931" s="223"/>
    </row>
    <row r="63932" spans="15:15" x14ac:dyDescent="0.2">
      <c r="O63932" s="223"/>
    </row>
    <row r="63933" spans="15:15" x14ac:dyDescent="0.2">
      <c r="O63933" s="223"/>
    </row>
    <row r="63934" spans="15:15" x14ac:dyDescent="0.2">
      <c r="O63934" s="223"/>
    </row>
    <row r="63935" spans="15:15" x14ac:dyDescent="0.2">
      <c r="O63935" s="223"/>
    </row>
    <row r="63936" spans="15:15" x14ac:dyDescent="0.2">
      <c r="O63936" s="223"/>
    </row>
    <row r="63937" spans="15:15" x14ac:dyDescent="0.2">
      <c r="O63937" s="223"/>
    </row>
    <row r="63938" spans="15:15" x14ac:dyDescent="0.2">
      <c r="O63938" s="223"/>
    </row>
    <row r="63939" spans="15:15" x14ac:dyDescent="0.2">
      <c r="O63939" s="223"/>
    </row>
    <row r="63940" spans="15:15" x14ac:dyDescent="0.2">
      <c r="O63940" s="223"/>
    </row>
    <row r="63941" spans="15:15" x14ac:dyDescent="0.2">
      <c r="O63941" s="223"/>
    </row>
    <row r="63942" spans="15:15" x14ac:dyDescent="0.2">
      <c r="O63942" s="223"/>
    </row>
    <row r="63943" spans="15:15" x14ac:dyDescent="0.2">
      <c r="O63943" s="223"/>
    </row>
    <row r="63944" spans="15:15" x14ac:dyDescent="0.2">
      <c r="O63944" s="223"/>
    </row>
    <row r="63945" spans="15:15" x14ac:dyDescent="0.2">
      <c r="O63945" s="223"/>
    </row>
    <row r="63946" spans="15:15" x14ac:dyDescent="0.2">
      <c r="O63946" s="223"/>
    </row>
    <row r="63947" spans="15:15" x14ac:dyDescent="0.2">
      <c r="O63947" s="223"/>
    </row>
    <row r="63948" spans="15:15" x14ac:dyDescent="0.2">
      <c r="O63948" s="223"/>
    </row>
    <row r="63949" spans="15:15" x14ac:dyDescent="0.2">
      <c r="O63949" s="223"/>
    </row>
    <row r="63950" spans="15:15" x14ac:dyDescent="0.2">
      <c r="O63950" s="223"/>
    </row>
    <row r="63951" spans="15:15" x14ac:dyDescent="0.2">
      <c r="O63951" s="223"/>
    </row>
    <row r="63952" spans="15:15" x14ac:dyDescent="0.2">
      <c r="O63952" s="223"/>
    </row>
    <row r="63953" spans="15:15" x14ac:dyDescent="0.2">
      <c r="O63953" s="223"/>
    </row>
    <row r="63954" spans="15:15" x14ac:dyDescent="0.2">
      <c r="O63954" s="223"/>
    </row>
    <row r="63955" spans="15:15" x14ac:dyDescent="0.2">
      <c r="O63955" s="223"/>
    </row>
    <row r="63956" spans="15:15" x14ac:dyDescent="0.2">
      <c r="O63956" s="223"/>
    </row>
    <row r="63957" spans="15:15" x14ac:dyDescent="0.2">
      <c r="O63957" s="223"/>
    </row>
    <row r="63958" spans="15:15" x14ac:dyDescent="0.2">
      <c r="O63958" s="223"/>
    </row>
    <row r="63959" spans="15:15" x14ac:dyDescent="0.2">
      <c r="O63959" s="223"/>
    </row>
    <row r="63960" spans="15:15" x14ac:dyDescent="0.2">
      <c r="O63960" s="223"/>
    </row>
    <row r="63961" spans="15:15" x14ac:dyDescent="0.2">
      <c r="O63961" s="223"/>
    </row>
    <row r="63962" spans="15:15" x14ac:dyDescent="0.2">
      <c r="O63962" s="223"/>
    </row>
    <row r="63963" spans="15:15" x14ac:dyDescent="0.2">
      <c r="O63963" s="223"/>
    </row>
    <row r="63964" spans="15:15" x14ac:dyDescent="0.2">
      <c r="O63964" s="223"/>
    </row>
    <row r="63965" spans="15:15" x14ac:dyDescent="0.2">
      <c r="O63965" s="223"/>
    </row>
    <row r="63966" spans="15:15" x14ac:dyDescent="0.2">
      <c r="O63966" s="223"/>
    </row>
    <row r="63967" spans="15:15" x14ac:dyDescent="0.2">
      <c r="O63967" s="223"/>
    </row>
    <row r="63968" spans="15:15" x14ac:dyDescent="0.2">
      <c r="O63968" s="223"/>
    </row>
    <row r="63969" spans="15:15" x14ac:dyDescent="0.2">
      <c r="O63969" s="223"/>
    </row>
    <row r="63970" spans="15:15" x14ac:dyDescent="0.2">
      <c r="O63970" s="223"/>
    </row>
    <row r="63971" spans="15:15" x14ac:dyDescent="0.2">
      <c r="O63971" s="223"/>
    </row>
    <row r="63972" spans="15:15" x14ac:dyDescent="0.2">
      <c r="O63972" s="223"/>
    </row>
    <row r="63973" spans="15:15" x14ac:dyDescent="0.2">
      <c r="O63973" s="223"/>
    </row>
    <row r="63974" spans="15:15" x14ac:dyDescent="0.2">
      <c r="O63974" s="223"/>
    </row>
    <row r="63975" spans="15:15" x14ac:dyDescent="0.2">
      <c r="O63975" s="223"/>
    </row>
    <row r="63976" spans="15:15" x14ac:dyDescent="0.2">
      <c r="O63976" s="223"/>
    </row>
    <row r="63977" spans="15:15" x14ac:dyDescent="0.2">
      <c r="O63977" s="223"/>
    </row>
    <row r="63978" spans="15:15" x14ac:dyDescent="0.2">
      <c r="O63978" s="223"/>
    </row>
    <row r="63979" spans="15:15" x14ac:dyDescent="0.2">
      <c r="O63979" s="223"/>
    </row>
    <row r="63980" spans="15:15" x14ac:dyDescent="0.2">
      <c r="O63980" s="223"/>
    </row>
    <row r="63981" spans="15:15" x14ac:dyDescent="0.2">
      <c r="O63981" s="223"/>
    </row>
    <row r="63982" spans="15:15" x14ac:dyDescent="0.2">
      <c r="O63982" s="223"/>
    </row>
    <row r="63983" spans="15:15" x14ac:dyDescent="0.2">
      <c r="O63983" s="223"/>
    </row>
    <row r="63984" spans="15:15" x14ac:dyDescent="0.2">
      <c r="O63984" s="223"/>
    </row>
    <row r="63985" spans="15:15" x14ac:dyDescent="0.2">
      <c r="O63985" s="223"/>
    </row>
    <row r="63986" spans="15:15" x14ac:dyDescent="0.2">
      <c r="O63986" s="223"/>
    </row>
    <row r="63987" spans="15:15" x14ac:dyDescent="0.2">
      <c r="O63987" s="223"/>
    </row>
    <row r="63988" spans="15:15" x14ac:dyDescent="0.2">
      <c r="O63988" s="223"/>
    </row>
    <row r="63989" spans="15:15" x14ac:dyDescent="0.2">
      <c r="O63989" s="223"/>
    </row>
    <row r="63990" spans="15:15" x14ac:dyDescent="0.2">
      <c r="O63990" s="223"/>
    </row>
    <row r="63991" spans="15:15" x14ac:dyDescent="0.2">
      <c r="O63991" s="223"/>
    </row>
    <row r="63992" spans="15:15" x14ac:dyDescent="0.2">
      <c r="O63992" s="223"/>
    </row>
    <row r="63993" spans="15:15" x14ac:dyDescent="0.2">
      <c r="O63993" s="223"/>
    </row>
    <row r="63994" spans="15:15" x14ac:dyDescent="0.2">
      <c r="O63994" s="223"/>
    </row>
    <row r="63995" spans="15:15" x14ac:dyDescent="0.2">
      <c r="O63995" s="223"/>
    </row>
    <row r="63996" spans="15:15" x14ac:dyDescent="0.2">
      <c r="O63996" s="223"/>
    </row>
    <row r="63997" spans="15:15" x14ac:dyDescent="0.2">
      <c r="O63997" s="223"/>
    </row>
    <row r="63998" spans="15:15" x14ac:dyDescent="0.2">
      <c r="O63998" s="223"/>
    </row>
    <row r="63999" spans="15:15" x14ac:dyDescent="0.2">
      <c r="O63999" s="223"/>
    </row>
    <row r="64000" spans="15:15" x14ac:dyDescent="0.2">
      <c r="O64000" s="223"/>
    </row>
    <row r="64001" spans="15:15" x14ac:dyDescent="0.2">
      <c r="O64001" s="223"/>
    </row>
    <row r="64002" spans="15:15" x14ac:dyDescent="0.2">
      <c r="O64002" s="223"/>
    </row>
    <row r="64003" spans="15:15" x14ac:dyDescent="0.2">
      <c r="O64003" s="223"/>
    </row>
    <row r="64004" spans="15:15" x14ac:dyDescent="0.2">
      <c r="O64004" s="223"/>
    </row>
    <row r="64005" spans="15:15" x14ac:dyDescent="0.2">
      <c r="O64005" s="223"/>
    </row>
    <row r="64006" spans="15:15" x14ac:dyDescent="0.2">
      <c r="O64006" s="223"/>
    </row>
    <row r="64007" spans="15:15" x14ac:dyDescent="0.2">
      <c r="O64007" s="223"/>
    </row>
    <row r="64008" spans="15:15" x14ac:dyDescent="0.2">
      <c r="O64008" s="223"/>
    </row>
    <row r="64009" spans="15:15" x14ac:dyDescent="0.2">
      <c r="O64009" s="223"/>
    </row>
    <row r="64010" spans="15:15" x14ac:dyDescent="0.2">
      <c r="O64010" s="223"/>
    </row>
    <row r="64011" spans="15:15" x14ac:dyDescent="0.2">
      <c r="O64011" s="223"/>
    </row>
    <row r="64012" spans="15:15" x14ac:dyDescent="0.2">
      <c r="O64012" s="223"/>
    </row>
    <row r="64013" spans="15:15" x14ac:dyDescent="0.2">
      <c r="O64013" s="223"/>
    </row>
    <row r="64014" spans="15:15" x14ac:dyDescent="0.2">
      <c r="O64014" s="223"/>
    </row>
    <row r="64015" spans="15:15" x14ac:dyDescent="0.2">
      <c r="O64015" s="223"/>
    </row>
    <row r="64016" spans="15:15" x14ac:dyDescent="0.2">
      <c r="O64016" s="223"/>
    </row>
    <row r="64017" spans="15:15" x14ac:dyDescent="0.2">
      <c r="O64017" s="223"/>
    </row>
    <row r="64018" spans="15:15" x14ac:dyDescent="0.2">
      <c r="O64018" s="223"/>
    </row>
    <row r="64019" spans="15:15" x14ac:dyDescent="0.2">
      <c r="O64019" s="223"/>
    </row>
    <row r="64020" spans="15:15" x14ac:dyDescent="0.2">
      <c r="O64020" s="223"/>
    </row>
    <row r="64021" spans="15:15" x14ac:dyDescent="0.2">
      <c r="O64021" s="223"/>
    </row>
    <row r="64022" spans="15:15" x14ac:dyDescent="0.2">
      <c r="O64022" s="223"/>
    </row>
    <row r="64023" spans="15:15" x14ac:dyDescent="0.2">
      <c r="O64023" s="223"/>
    </row>
    <row r="64024" spans="15:15" x14ac:dyDescent="0.2">
      <c r="O64024" s="223"/>
    </row>
    <row r="64025" spans="15:15" x14ac:dyDescent="0.2">
      <c r="O64025" s="223"/>
    </row>
    <row r="64026" spans="15:15" x14ac:dyDescent="0.2">
      <c r="O64026" s="223"/>
    </row>
    <row r="64027" spans="15:15" x14ac:dyDescent="0.2">
      <c r="O64027" s="223"/>
    </row>
    <row r="64028" spans="15:15" x14ac:dyDescent="0.2">
      <c r="O64028" s="223"/>
    </row>
    <row r="64029" spans="15:15" x14ac:dyDescent="0.2">
      <c r="O64029" s="223"/>
    </row>
    <row r="64030" spans="15:15" x14ac:dyDescent="0.2">
      <c r="O64030" s="223"/>
    </row>
    <row r="64031" spans="15:15" x14ac:dyDescent="0.2">
      <c r="O64031" s="223"/>
    </row>
    <row r="64032" spans="15:15" x14ac:dyDescent="0.2">
      <c r="O64032" s="223"/>
    </row>
    <row r="64033" spans="15:15" x14ac:dyDescent="0.2">
      <c r="O64033" s="223"/>
    </row>
    <row r="64034" spans="15:15" x14ac:dyDescent="0.2">
      <c r="O64034" s="223"/>
    </row>
    <row r="64035" spans="15:15" x14ac:dyDescent="0.2">
      <c r="O64035" s="223"/>
    </row>
    <row r="64036" spans="15:15" x14ac:dyDescent="0.2">
      <c r="O64036" s="223"/>
    </row>
    <row r="64037" spans="15:15" x14ac:dyDescent="0.2">
      <c r="O64037" s="223"/>
    </row>
    <row r="64038" spans="15:15" x14ac:dyDescent="0.2">
      <c r="O64038" s="223"/>
    </row>
    <row r="64039" spans="15:15" x14ac:dyDescent="0.2">
      <c r="O64039" s="223"/>
    </row>
    <row r="64040" spans="15:15" x14ac:dyDescent="0.2">
      <c r="O64040" s="223"/>
    </row>
    <row r="64041" spans="15:15" x14ac:dyDescent="0.2">
      <c r="O64041" s="223"/>
    </row>
    <row r="64042" spans="15:15" x14ac:dyDescent="0.2">
      <c r="O64042" s="223"/>
    </row>
    <row r="64043" spans="15:15" x14ac:dyDescent="0.2">
      <c r="O64043" s="223"/>
    </row>
    <row r="64044" spans="15:15" x14ac:dyDescent="0.2">
      <c r="O64044" s="223"/>
    </row>
    <row r="64045" spans="15:15" x14ac:dyDescent="0.2">
      <c r="O64045" s="223"/>
    </row>
    <row r="64046" spans="15:15" x14ac:dyDescent="0.2">
      <c r="O64046" s="223"/>
    </row>
    <row r="64047" spans="15:15" x14ac:dyDescent="0.2">
      <c r="O64047" s="223"/>
    </row>
    <row r="64048" spans="15:15" x14ac:dyDescent="0.2">
      <c r="O64048" s="223"/>
    </row>
    <row r="64049" spans="15:15" x14ac:dyDescent="0.2">
      <c r="O64049" s="223"/>
    </row>
    <row r="64050" spans="15:15" x14ac:dyDescent="0.2">
      <c r="O64050" s="223"/>
    </row>
    <row r="64051" spans="15:15" x14ac:dyDescent="0.2">
      <c r="O64051" s="223"/>
    </row>
    <row r="64052" spans="15:15" x14ac:dyDescent="0.2">
      <c r="O64052" s="223"/>
    </row>
    <row r="64053" spans="15:15" x14ac:dyDescent="0.2">
      <c r="O64053" s="223"/>
    </row>
    <row r="64054" spans="15:15" x14ac:dyDescent="0.2">
      <c r="O64054" s="223"/>
    </row>
    <row r="64055" spans="15:15" x14ac:dyDescent="0.2">
      <c r="O64055" s="223"/>
    </row>
    <row r="64056" spans="15:15" x14ac:dyDescent="0.2">
      <c r="O64056" s="223"/>
    </row>
    <row r="64057" spans="15:15" x14ac:dyDescent="0.2">
      <c r="O64057" s="223"/>
    </row>
    <row r="64058" spans="15:15" x14ac:dyDescent="0.2">
      <c r="O64058" s="223"/>
    </row>
    <row r="64059" spans="15:15" x14ac:dyDescent="0.2">
      <c r="O64059" s="223"/>
    </row>
    <row r="64060" spans="15:15" x14ac:dyDescent="0.2">
      <c r="O64060" s="223"/>
    </row>
    <row r="64061" spans="15:15" x14ac:dyDescent="0.2">
      <c r="O64061" s="223"/>
    </row>
    <row r="64062" spans="15:15" x14ac:dyDescent="0.2">
      <c r="O64062" s="223"/>
    </row>
    <row r="64063" spans="15:15" x14ac:dyDescent="0.2">
      <c r="O64063" s="223"/>
    </row>
    <row r="64064" spans="15:15" x14ac:dyDescent="0.2">
      <c r="O64064" s="223"/>
    </row>
    <row r="64065" spans="15:15" x14ac:dyDescent="0.2">
      <c r="O64065" s="223"/>
    </row>
    <row r="64066" spans="15:15" x14ac:dyDescent="0.2">
      <c r="O64066" s="223"/>
    </row>
    <row r="64067" spans="15:15" x14ac:dyDescent="0.2">
      <c r="O64067" s="223"/>
    </row>
    <row r="64068" spans="15:15" x14ac:dyDescent="0.2">
      <c r="O64068" s="223"/>
    </row>
    <row r="64069" spans="15:15" x14ac:dyDescent="0.2">
      <c r="O64069" s="223"/>
    </row>
    <row r="64070" spans="15:15" x14ac:dyDescent="0.2">
      <c r="O64070" s="223"/>
    </row>
    <row r="64071" spans="15:15" x14ac:dyDescent="0.2">
      <c r="O64071" s="223"/>
    </row>
    <row r="64072" spans="15:15" x14ac:dyDescent="0.2">
      <c r="O64072" s="223"/>
    </row>
    <row r="64073" spans="15:15" x14ac:dyDescent="0.2">
      <c r="O64073" s="223"/>
    </row>
    <row r="64074" spans="15:15" x14ac:dyDescent="0.2">
      <c r="O64074" s="223"/>
    </row>
    <row r="64075" spans="15:15" x14ac:dyDescent="0.2">
      <c r="O64075" s="223"/>
    </row>
    <row r="64076" spans="15:15" x14ac:dyDescent="0.2">
      <c r="O64076" s="223"/>
    </row>
    <row r="64077" spans="15:15" x14ac:dyDescent="0.2">
      <c r="O64077" s="223"/>
    </row>
    <row r="64078" spans="15:15" x14ac:dyDescent="0.2">
      <c r="O64078" s="223"/>
    </row>
    <row r="64079" spans="15:15" x14ac:dyDescent="0.2">
      <c r="O64079" s="223"/>
    </row>
    <row r="64080" spans="15:15" x14ac:dyDescent="0.2">
      <c r="O64080" s="223"/>
    </row>
    <row r="64081" spans="15:15" x14ac:dyDescent="0.2">
      <c r="O64081" s="223"/>
    </row>
    <row r="64082" spans="15:15" x14ac:dyDescent="0.2">
      <c r="O64082" s="223"/>
    </row>
    <row r="64083" spans="15:15" x14ac:dyDescent="0.2">
      <c r="O64083" s="223"/>
    </row>
    <row r="64084" spans="15:15" x14ac:dyDescent="0.2">
      <c r="O64084" s="223"/>
    </row>
    <row r="64085" spans="15:15" x14ac:dyDescent="0.2">
      <c r="O64085" s="223"/>
    </row>
    <row r="64086" spans="15:15" x14ac:dyDescent="0.2">
      <c r="O64086" s="223"/>
    </row>
    <row r="64087" spans="15:15" x14ac:dyDescent="0.2">
      <c r="O64087" s="223"/>
    </row>
    <row r="64088" spans="15:15" x14ac:dyDescent="0.2">
      <c r="O64088" s="223"/>
    </row>
    <row r="64089" spans="15:15" x14ac:dyDescent="0.2">
      <c r="O64089" s="223"/>
    </row>
    <row r="64090" spans="15:15" x14ac:dyDescent="0.2">
      <c r="O64090" s="223"/>
    </row>
    <row r="64091" spans="15:15" x14ac:dyDescent="0.2">
      <c r="O64091" s="223"/>
    </row>
    <row r="64092" spans="15:15" x14ac:dyDescent="0.2">
      <c r="O64092" s="223"/>
    </row>
    <row r="64093" spans="15:15" x14ac:dyDescent="0.2">
      <c r="O64093" s="223"/>
    </row>
    <row r="64094" spans="15:15" x14ac:dyDescent="0.2">
      <c r="O64094" s="223"/>
    </row>
    <row r="64095" spans="15:15" x14ac:dyDescent="0.2">
      <c r="O64095" s="223"/>
    </row>
    <row r="64096" spans="15:15" x14ac:dyDescent="0.2">
      <c r="O64096" s="223"/>
    </row>
    <row r="64097" spans="15:15" x14ac:dyDescent="0.2">
      <c r="O64097" s="223"/>
    </row>
    <row r="64098" spans="15:15" x14ac:dyDescent="0.2">
      <c r="O64098" s="223"/>
    </row>
    <row r="64099" spans="15:15" x14ac:dyDescent="0.2">
      <c r="O64099" s="223"/>
    </row>
    <row r="64100" spans="15:15" x14ac:dyDescent="0.2">
      <c r="O64100" s="223"/>
    </row>
    <row r="64101" spans="15:15" x14ac:dyDescent="0.2">
      <c r="O64101" s="223"/>
    </row>
    <row r="64102" spans="15:15" x14ac:dyDescent="0.2">
      <c r="O64102" s="223"/>
    </row>
    <row r="64103" spans="15:15" x14ac:dyDescent="0.2">
      <c r="O64103" s="223"/>
    </row>
    <row r="64104" spans="15:15" x14ac:dyDescent="0.2">
      <c r="O64104" s="223"/>
    </row>
    <row r="64105" spans="15:15" x14ac:dyDescent="0.2">
      <c r="O64105" s="223"/>
    </row>
    <row r="64106" spans="15:15" x14ac:dyDescent="0.2">
      <c r="O64106" s="223"/>
    </row>
    <row r="64107" spans="15:15" x14ac:dyDescent="0.2">
      <c r="O64107" s="223"/>
    </row>
    <row r="64108" spans="15:15" x14ac:dyDescent="0.2">
      <c r="O64108" s="223"/>
    </row>
    <row r="64109" spans="15:15" x14ac:dyDescent="0.2">
      <c r="O64109" s="223"/>
    </row>
    <row r="64110" spans="15:15" x14ac:dyDescent="0.2">
      <c r="O64110" s="223"/>
    </row>
    <row r="64111" spans="15:15" x14ac:dyDescent="0.2">
      <c r="O64111" s="223"/>
    </row>
    <row r="64112" spans="15:15" x14ac:dyDescent="0.2">
      <c r="O64112" s="223"/>
    </row>
    <row r="64113" spans="15:15" x14ac:dyDescent="0.2">
      <c r="O64113" s="223"/>
    </row>
    <row r="64114" spans="15:15" x14ac:dyDescent="0.2">
      <c r="O64114" s="223"/>
    </row>
    <row r="64115" spans="15:15" x14ac:dyDescent="0.2">
      <c r="O64115" s="223"/>
    </row>
    <row r="64116" spans="15:15" x14ac:dyDescent="0.2">
      <c r="O64116" s="223"/>
    </row>
    <row r="64117" spans="15:15" x14ac:dyDescent="0.2">
      <c r="O64117" s="223"/>
    </row>
    <row r="64118" spans="15:15" x14ac:dyDescent="0.2">
      <c r="O64118" s="223"/>
    </row>
    <row r="64119" spans="15:15" x14ac:dyDescent="0.2">
      <c r="O64119" s="223"/>
    </row>
    <row r="64120" spans="15:15" x14ac:dyDescent="0.2">
      <c r="O64120" s="223"/>
    </row>
    <row r="64121" spans="15:15" x14ac:dyDescent="0.2">
      <c r="O64121" s="223"/>
    </row>
    <row r="64122" spans="15:15" x14ac:dyDescent="0.2">
      <c r="O64122" s="223"/>
    </row>
    <row r="64123" spans="15:15" x14ac:dyDescent="0.2">
      <c r="O64123" s="223"/>
    </row>
    <row r="64124" spans="15:15" x14ac:dyDescent="0.2">
      <c r="O64124" s="223"/>
    </row>
    <row r="64125" spans="15:15" x14ac:dyDescent="0.2">
      <c r="O64125" s="223"/>
    </row>
    <row r="64126" spans="15:15" x14ac:dyDescent="0.2">
      <c r="O64126" s="223"/>
    </row>
    <row r="64127" spans="15:15" x14ac:dyDescent="0.2">
      <c r="O64127" s="223"/>
    </row>
    <row r="64128" spans="15:15" x14ac:dyDescent="0.2">
      <c r="O64128" s="223"/>
    </row>
    <row r="64129" spans="15:15" x14ac:dyDescent="0.2">
      <c r="O64129" s="223"/>
    </row>
    <row r="64130" spans="15:15" x14ac:dyDescent="0.2">
      <c r="O64130" s="223"/>
    </row>
    <row r="64131" spans="15:15" x14ac:dyDescent="0.2">
      <c r="O64131" s="223"/>
    </row>
    <row r="64132" spans="15:15" x14ac:dyDescent="0.2">
      <c r="O64132" s="223"/>
    </row>
    <row r="64133" spans="15:15" x14ac:dyDescent="0.2">
      <c r="O64133" s="223"/>
    </row>
    <row r="64134" spans="15:15" x14ac:dyDescent="0.2">
      <c r="O64134" s="223"/>
    </row>
    <row r="64135" spans="15:15" x14ac:dyDescent="0.2">
      <c r="O64135" s="223"/>
    </row>
    <row r="64136" spans="15:15" x14ac:dyDescent="0.2">
      <c r="O64136" s="223"/>
    </row>
    <row r="64137" spans="15:15" x14ac:dyDescent="0.2">
      <c r="O64137" s="223"/>
    </row>
    <row r="64138" spans="15:15" x14ac:dyDescent="0.2">
      <c r="O64138" s="223"/>
    </row>
    <row r="64139" spans="15:15" x14ac:dyDescent="0.2">
      <c r="O64139" s="223"/>
    </row>
    <row r="64140" spans="15:15" x14ac:dyDescent="0.2">
      <c r="O64140" s="223"/>
    </row>
    <row r="64141" spans="15:15" x14ac:dyDescent="0.2">
      <c r="O64141" s="223"/>
    </row>
    <row r="64142" spans="15:15" x14ac:dyDescent="0.2">
      <c r="O64142" s="223"/>
    </row>
    <row r="64143" spans="15:15" x14ac:dyDescent="0.2">
      <c r="O64143" s="223"/>
    </row>
    <row r="64144" spans="15:15" x14ac:dyDescent="0.2">
      <c r="O64144" s="223"/>
    </row>
    <row r="64145" spans="15:15" x14ac:dyDescent="0.2">
      <c r="O64145" s="223"/>
    </row>
    <row r="64146" spans="15:15" x14ac:dyDescent="0.2">
      <c r="O64146" s="223"/>
    </row>
    <row r="64147" spans="15:15" x14ac:dyDescent="0.2">
      <c r="O64147" s="223"/>
    </row>
    <row r="64148" spans="15:15" x14ac:dyDescent="0.2">
      <c r="O64148" s="223"/>
    </row>
    <row r="64149" spans="15:15" x14ac:dyDescent="0.2">
      <c r="O64149" s="223"/>
    </row>
    <row r="64150" spans="15:15" x14ac:dyDescent="0.2">
      <c r="O64150" s="223"/>
    </row>
    <row r="64151" spans="15:15" x14ac:dyDescent="0.2">
      <c r="O64151" s="223"/>
    </row>
    <row r="64152" spans="15:15" x14ac:dyDescent="0.2">
      <c r="O64152" s="223"/>
    </row>
    <row r="64153" spans="15:15" x14ac:dyDescent="0.2">
      <c r="O64153" s="223"/>
    </row>
    <row r="64154" spans="15:15" x14ac:dyDescent="0.2">
      <c r="O64154" s="223"/>
    </row>
    <row r="64155" spans="15:15" x14ac:dyDescent="0.2">
      <c r="O64155" s="223"/>
    </row>
    <row r="64156" spans="15:15" x14ac:dyDescent="0.2">
      <c r="O64156" s="223"/>
    </row>
    <row r="64157" spans="15:15" x14ac:dyDescent="0.2">
      <c r="O64157" s="223"/>
    </row>
    <row r="64158" spans="15:15" x14ac:dyDescent="0.2">
      <c r="O64158" s="223"/>
    </row>
    <row r="64159" spans="15:15" x14ac:dyDescent="0.2">
      <c r="O64159" s="223"/>
    </row>
    <row r="64160" spans="15:15" x14ac:dyDescent="0.2">
      <c r="O64160" s="223"/>
    </row>
    <row r="64161" spans="15:15" x14ac:dyDescent="0.2">
      <c r="O64161" s="223"/>
    </row>
    <row r="64162" spans="15:15" x14ac:dyDescent="0.2">
      <c r="O64162" s="223"/>
    </row>
    <row r="64163" spans="15:15" x14ac:dyDescent="0.2">
      <c r="O64163" s="223"/>
    </row>
    <row r="64164" spans="15:15" x14ac:dyDescent="0.2">
      <c r="O64164" s="223"/>
    </row>
    <row r="64165" spans="15:15" x14ac:dyDescent="0.2">
      <c r="O64165" s="223"/>
    </row>
    <row r="64166" spans="15:15" x14ac:dyDescent="0.2">
      <c r="O64166" s="223"/>
    </row>
    <row r="64167" spans="15:15" x14ac:dyDescent="0.2">
      <c r="O64167" s="223"/>
    </row>
    <row r="64168" spans="15:15" x14ac:dyDescent="0.2">
      <c r="O64168" s="223"/>
    </row>
    <row r="64169" spans="15:15" x14ac:dyDescent="0.2">
      <c r="O64169" s="223"/>
    </row>
    <row r="64170" spans="15:15" x14ac:dyDescent="0.2">
      <c r="O64170" s="223"/>
    </row>
    <row r="64171" spans="15:15" x14ac:dyDescent="0.2">
      <c r="O64171" s="223"/>
    </row>
    <row r="64172" spans="15:15" x14ac:dyDescent="0.2">
      <c r="O64172" s="223"/>
    </row>
    <row r="64173" spans="15:15" x14ac:dyDescent="0.2">
      <c r="O64173" s="223"/>
    </row>
    <row r="64174" spans="15:15" x14ac:dyDescent="0.2">
      <c r="O64174" s="223"/>
    </row>
    <row r="64175" spans="15:15" x14ac:dyDescent="0.2">
      <c r="O64175" s="223"/>
    </row>
    <row r="64176" spans="15:15" x14ac:dyDescent="0.2">
      <c r="O64176" s="223"/>
    </row>
    <row r="64177" spans="15:15" x14ac:dyDescent="0.2">
      <c r="O64177" s="223"/>
    </row>
    <row r="64178" spans="15:15" x14ac:dyDescent="0.2">
      <c r="O64178" s="223"/>
    </row>
    <row r="64179" spans="15:15" x14ac:dyDescent="0.2">
      <c r="O64179" s="223"/>
    </row>
    <row r="64180" spans="15:15" x14ac:dyDescent="0.2">
      <c r="O64180" s="223"/>
    </row>
    <row r="64181" spans="15:15" x14ac:dyDescent="0.2">
      <c r="O64181" s="223"/>
    </row>
    <row r="64182" spans="15:15" x14ac:dyDescent="0.2">
      <c r="O64182" s="223"/>
    </row>
    <row r="64183" spans="15:15" x14ac:dyDescent="0.2">
      <c r="O64183" s="223"/>
    </row>
    <row r="64184" spans="15:15" x14ac:dyDescent="0.2">
      <c r="O64184" s="223"/>
    </row>
    <row r="64185" spans="15:15" x14ac:dyDescent="0.2">
      <c r="O64185" s="223"/>
    </row>
    <row r="64186" spans="15:15" x14ac:dyDescent="0.2">
      <c r="O64186" s="223"/>
    </row>
    <row r="64187" spans="15:15" x14ac:dyDescent="0.2">
      <c r="O64187" s="223"/>
    </row>
    <row r="64188" spans="15:15" x14ac:dyDescent="0.2">
      <c r="O64188" s="223"/>
    </row>
    <row r="64189" spans="15:15" x14ac:dyDescent="0.2">
      <c r="O64189" s="223"/>
    </row>
    <row r="64190" spans="15:15" x14ac:dyDescent="0.2">
      <c r="O64190" s="223"/>
    </row>
    <row r="64191" spans="15:15" x14ac:dyDescent="0.2">
      <c r="O64191" s="223"/>
    </row>
    <row r="64192" spans="15:15" x14ac:dyDescent="0.2">
      <c r="O64192" s="223"/>
    </row>
    <row r="64193" spans="15:15" x14ac:dyDescent="0.2">
      <c r="O64193" s="223"/>
    </row>
    <row r="64194" spans="15:15" x14ac:dyDescent="0.2">
      <c r="O64194" s="223"/>
    </row>
    <row r="64195" spans="15:15" x14ac:dyDescent="0.2">
      <c r="O64195" s="223"/>
    </row>
    <row r="64196" spans="15:15" x14ac:dyDescent="0.2">
      <c r="O64196" s="223"/>
    </row>
    <row r="64197" spans="15:15" x14ac:dyDescent="0.2">
      <c r="O64197" s="223"/>
    </row>
    <row r="64198" spans="15:15" x14ac:dyDescent="0.2">
      <c r="O64198" s="223"/>
    </row>
    <row r="64199" spans="15:15" x14ac:dyDescent="0.2">
      <c r="O64199" s="223"/>
    </row>
    <row r="64200" spans="15:15" x14ac:dyDescent="0.2">
      <c r="O64200" s="223"/>
    </row>
    <row r="64201" spans="15:15" x14ac:dyDescent="0.2">
      <c r="O64201" s="223"/>
    </row>
    <row r="64202" spans="15:15" x14ac:dyDescent="0.2">
      <c r="O64202" s="223"/>
    </row>
    <row r="64203" spans="15:15" x14ac:dyDescent="0.2">
      <c r="O64203" s="223"/>
    </row>
    <row r="64204" spans="15:15" x14ac:dyDescent="0.2">
      <c r="O64204" s="223"/>
    </row>
    <row r="64205" spans="15:15" x14ac:dyDescent="0.2">
      <c r="O64205" s="223"/>
    </row>
    <row r="64206" spans="15:15" x14ac:dyDescent="0.2">
      <c r="O64206" s="223"/>
    </row>
    <row r="64207" spans="15:15" x14ac:dyDescent="0.2">
      <c r="O64207" s="223"/>
    </row>
    <row r="64208" spans="15:15" x14ac:dyDescent="0.2">
      <c r="O64208" s="223"/>
    </row>
    <row r="64209" spans="15:15" x14ac:dyDescent="0.2">
      <c r="O64209" s="223"/>
    </row>
    <row r="64210" spans="15:15" x14ac:dyDescent="0.2">
      <c r="O64210" s="223"/>
    </row>
    <row r="64211" spans="15:15" x14ac:dyDescent="0.2">
      <c r="O64211" s="223"/>
    </row>
    <row r="64212" spans="15:15" x14ac:dyDescent="0.2">
      <c r="O64212" s="223"/>
    </row>
    <row r="64213" spans="15:15" x14ac:dyDescent="0.2">
      <c r="O64213" s="223"/>
    </row>
    <row r="64214" spans="15:15" x14ac:dyDescent="0.2">
      <c r="O64214" s="223"/>
    </row>
    <row r="64215" spans="15:15" x14ac:dyDescent="0.2">
      <c r="O64215" s="223"/>
    </row>
    <row r="64216" spans="15:15" x14ac:dyDescent="0.2">
      <c r="O64216" s="223"/>
    </row>
    <row r="64217" spans="15:15" x14ac:dyDescent="0.2">
      <c r="O64217" s="223"/>
    </row>
    <row r="64218" spans="15:15" x14ac:dyDescent="0.2">
      <c r="O64218" s="223"/>
    </row>
    <row r="64219" spans="15:15" x14ac:dyDescent="0.2">
      <c r="O64219" s="223"/>
    </row>
    <row r="64220" spans="15:15" x14ac:dyDescent="0.2">
      <c r="O64220" s="223"/>
    </row>
    <row r="64221" spans="15:15" x14ac:dyDescent="0.2">
      <c r="O64221" s="223"/>
    </row>
    <row r="64222" spans="15:15" x14ac:dyDescent="0.2">
      <c r="O64222" s="223"/>
    </row>
    <row r="64223" spans="15:15" x14ac:dyDescent="0.2">
      <c r="O64223" s="223"/>
    </row>
    <row r="64224" spans="15:15" x14ac:dyDescent="0.2">
      <c r="O64224" s="223"/>
    </row>
    <row r="64225" spans="15:15" x14ac:dyDescent="0.2">
      <c r="O64225" s="223"/>
    </row>
    <row r="64226" spans="15:15" x14ac:dyDescent="0.2">
      <c r="O64226" s="223"/>
    </row>
    <row r="64227" spans="15:15" x14ac:dyDescent="0.2">
      <c r="O64227" s="223"/>
    </row>
    <row r="64228" spans="15:15" x14ac:dyDescent="0.2">
      <c r="O64228" s="223"/>
    </row>
    <row r="64229" spans="15:15" x14ac:dyDescent="0.2">
      <c r="O64229" s="223"/>
    </row>
    <row r="64230" spans="15:15" x14ac:dyDescent="0.2">
      <c r="O64230" s="223"/>
    </row>
    <row r="64231" spans="15:15" x14ac:dyDescent="0.2">
      <c r="O64231" s="223"/>
    </row>
    <row r="64232" spans="15:15" x14ac:dyDescent="0.2">
      <c r="O64232" s="223"/>
    </row>
    <row r="64233" spans="15:15" x14ac:dyDescent="0.2">
      <c r="O64233" s="223"/>
    </row>
    <row r="64234" spans="15:15" x14ac:dyDescent="0.2">
      <c r="O64234" s="223"/>
    </row>
    <row r="64235" spans="15:15" x14ac:dyDescent="0.2">
      <c r="O64235" s="223"/>
    </row>
    <row r="64236" spans="15:15" x14ac:dyDescent="0.2">
      <c r="O64236" s="223"/>
    </row>
    <row r="64237" spans="15:15" x14ac:dyDescent="0.2">
      <c r="O64237" s="223"/>
    </row>
    <row r="64238" spans="15:15" x14ac:dyDescent="0.2">
      <c r="O64238" s="223"/>
    </row>
    <row r="64239" spans="15:15" x14ac:dyDescent="0.2">
      <c r="O64239" s="223"/>
    </row>
    <row r="64240" spans="15:15" x14ac:dyDescent="0.2">
      <c r="O64240" s="223"/>
    </row>
    <row r="64241" spans="15:15" x14ac:dyDescent="0.2">
      <c r="O64241" s="223"/>
    </row>
    <row r="64242" spans="15:15" x14ac:dyDescent="0.2">
      <c r="O64242" s="223"/>
    </row>
    <row r="64243" spans="15:15" x14ac:dyDescent="0.2">
      <c r="O64243" s="223"/>
    </row>
    <row r="64244" spans="15:15" x14ac:dyDescent="0.2">
      <c r="O64244" s="223"/>
    </row>
    <row r="64245" spans="15:15" x14ac:dyDescent="0.2">
      <c r="O64245" s="223"/>
    </row>
    <row r="64246" spans="15:15" x14ac:dyDescent="0.2">
      <c r="O64246" s="223"/>
    </row>
    <row r="64247" spans="15:15" x14ac:dyDescent="0.2">
      <c r="O64247" s="223"/>
    </row>
    <row r="64248" spans="15:15" x14ac:dyDescent="0.2">
      <c r="O64248" s="223"/>
    </row>
    <row r="64249" spans="15:15" x14ac:dyDescent="0.2">
      <c r="O64249" s="223"/>
    </row>
    <row r="64250" spans="15:15" x14ac:dyDescent="0.2">
      <c r="O64250" s="223"/>
    </row>
    <row r="64251" spans="15:15" x14ac:dyDescent="0.2">
      <c r="O64251" s="223"/>
    </row>
    <row r="64252" spans="15:15" x14ac:dyDescent="0.2">
      <c r="O64252" s="223"/>
    </row>
    <row r="64253" spans="15:15" x14ac:dyDescent="0.2">
      <c r="O64253" s="223"/>
    </row>
    <row r="64254" spans="15:15" x14ac:dyDescent="0.2">
      <c r="O64254" s="223"/>
    </row>
    <row r="64255" spans="15:15" x14ac:dyDescent="0.2">
      <c r="O64255" s="223"/>
    </row>
    <row r="64256" spans="15:15" x14ac:dyDescent="0.2">
      <c r="O64256" s="223"/>
    </row>
    <row r="64257" spans="15:15" x14ac:dyDescent="0.2">
      <c r="O64257" s="223"/>
    </row>
    <row r="64258" spans="15:15" x14ac:dyDescent="0.2">
      <c r="O64258" s="223"/>
    </row>
    <row r="64259" spans="15:15" x14ac:dyDescent="0.2">
      <c r="O64259" s="223"/>
    </row>
    <row r="64260" spans="15:15" x14ac:dyDescent="0.2">
      <c r="O64260" s="223"/>
    </row>
    <row r="64261" spans="15:15" x14ac:dyDescent="0.2">
      <c r="O64261" s="223"/>
    </row>
    <row r="64262" spans="15:15" x14ac:dyDescent="0.2">
      <c r="O64262" s="223"/>
    </row>
    <row r="64263" spans="15:15" x14ac:dyDescent="0.2">
      <c r="O64263" s="223"/>
    </row>
    <row r="64264" spans="15:15" x14ac:dyDescent="0.2">
      <c r="O64264" s="223"/>
    </row>
    <row r="64265" spans="15:15" x14ac:dyDescent="0.2">
      <c r="O64265" s="223"/>
    </row>
    <row r="64266" spans="15:15" x14ac:dyDescent="0.2">
      <c r="O64266" s="223"/>
    </row>
    <row r="64267" spans="15:15" x14ac:dyDescent="0.2">
      <c r="O64267" s="223"/>
    </row>
    <row r="64268" spans="15:15" x14ac:dyDescent="0.2">
      <c r="O64268" s="223"/>
    </row>
    <row r="64269" spans="15:15" x14ac:dyDescent="0.2">
      <c r="O64269" s="223"/>
    </row>
    <row r="64270" spans="15:15" x14ac:dyDescent="0.2">
      <c r="O64270" s="223"/>
    </row>
    <row r="64271" spans="15:15" x14ac:dyDescent="0.2">
      <c r="O64271" s="223"/>
    </row>
    <row r="64272" spans="15:15" x14ac:dyDescent="0.2">
      <c r="O64272" s="223"/>
    </row>
    <row r="64273" spans="15:15" x14ac:dyDescent="0.2">
      <c r="O64273" s="223"/>
    </row>
    <row r="64274" spans="15:15" x14ac:dyDescent="0.2">
      <c r="O64274" s="223"/>
    </row>
    <row r="64275" spans="15:15" x14ac:dyDescent="0.2">
      <c r="O64275" s="223"/>
    </row>
    <row r="64276" spans="15:15" x14ac:dyDescent="0.2">
      <c r="O64276" s="223"/>
    </row>
    <row r="64277" spans="15:15" x14ac:dyDescent="0.2">
      <c r="O64277" s="223"/>
    </row>
    <row r="64278" spans="15:15" x14ac:dyDescent="0.2">
      <c r="O64278" s="223"/>
    </row>
    <row r="64279" spans="15:15" x14ac:dyDescent="0.2">
      <c r="O64279" s="223"/>
    </row>
    <row r="64280" spans="15:15" x14ac:dyDescent="0.2">
      <c r="O64280" s="223"/>
    </row>
    <row r="64281" spans="15:15" x14ac:dyDescent="0.2">
      <c r="O64281" s="223"/>
    </row>
    <row r="64282" spans="15:15" x14ac:dyDescent="0.2">
      <c r="O64282" s="223"/>
    </row>
    <row r="64283" spans="15:15" x14ac:dyDescent="0.2">
      <c r="O64283" s="223"/>
    </row>
    <row r="64284" spans="15:15" x14ac:dyDescent="0.2">
      <c r="O64284" s="223"/>
    </row>
    <row r="64285" spans="15:15" x14ac:dyDescent="0.2">
      <c r="O64285" s="223"/>
    </row>
    <row r="64286" spans="15:15" x14ac:dyDescent="0.2">
      <c r="O64286" s="223"/>
    </row>
    <row r="64287" spans="15:15" x14ac:dyDescent="0.2">
      <c r="O64287" s="223"/>
    </row>
    <row r="64288" spans="15:15" x14ac:dyDescent="0.2">
      <c r="O64288" s="223"/>
    </row>
    <row r="64289" spans="15:15" x14ac:dyDescent="0.2">
      <c r="O64289" s="223"/>
    </row>
    <row r="64290" spans="15:15" x14ac:dyDescent="0.2">
      <c r="O64290" s="223"/>
    </row>
    <row r="64291" spans="15:15" x14ac:dyDescent="0.2">
      <c r="O64291" s="223"/>
    </row>
    <row r="64292" spans="15:15" x14ac:dyDescent="0.2">
      <c r="O64292" s="223"/>
    </row>
    <row r="64293" spans="15:15" x14ac:dyDescent="0.2">
      <c r="O64293" s="223"/>
    </row>
    <row r="64294" spans="15:15" x14ac:dyDescent="0.2">
      <c r="O64294" s="223"/>
    </row>
    <row r="64295" spans="15:15" x14ac:dyDescent="0.2">
      <c r="O64295" s="223"/>
    </row>
    <row r="64296" spans="15:15" x14ac:dyDescent="0.2">
      <c r="O64296" s="223"/>
    </row>
    <row r="64297" spans="15:15" x14ac:dyDescent="0.2">
      <c r="O64297" s="223"/>
    </row>
    <row r="64298" spans="15:15" x14ac:dyDescent="0.2">
      <c r="O64298" s="223"/>
    </row>
    <row r="64299" spans="15:15" x14ac:dyDescent="0.2">
      <c r="O64299" s="223"/>
    </row>
    <row r="64300" spans="15:15" x14ac:dyDescent="0.2">
      <c r="O64300" s="223"/>
    </row>
    <row r="64301" spans="15:15" x14ac:dyDescent="0.2">
      <c r="O64301" s="223"/>
    </row>
    <row r="64302" spans="15:15" x14ac:dyDescent="0.2">
      <c r="O64302" s="223"/>
    </row>
    <row r="64303" spans="15:15" x14ac:dyDescent="0.2">
      <c r="O64303" s="223"/>
    </row>
    <row r="64304" spans="15:15" x14ac:dyDescent="0.2">
      <c r="O64304" s="223"/>
    </row>
    <row r="64305" spans="15:15" x14ac:dyDescent="0.2">
      <c r="O64305" s="223"/>
    </row>
    <row r="64306" spans="15:15" x14ac:dyDescent="0.2">
      <c r="O64306" s="223"/>
    </row>
    <row r="64307" spans="15:15" x14ac:dyDescent="0.2">
      <c r="O64307" s="223"/>
    </row>
    <row r="64308" spans="15:15" x14ac:dyDescent="0.2">
      <c r="O64308" s="223"/>
    </row>
    <row r="64309" spans="15:15" x14ac:dyDescent="0.2">
      <c r="O64309" s="223"/>
    </row>
    <row r="64310" spans="15:15" x14ac:dyDescent="0.2">
      <c r="O64310" s="223"/>
    </row>
    <row r="64311" spans="15:15" x14ac:dyDescent="0.2">
      <c r="O64311" s="223"/>
    </row>
    <row r="64312" spans="15:15" x14ac:dyDescent="0.2">
      <c r="O64312" s="223"/>
    </row>
    <row r="64313" spans="15:15" x14ac:dyDescent="0.2">
      <c r="O64313" s="223"/>
    </row>
    <row r="64314" spans="15:15" x14ac:dyDescent="0.2">
      <c r="O64314" s="223"/>
    </row>
    <row r="64315" spans="15:15" x14ac:dyDescent="0.2">
      <c r="O64315" s="223"/>
    </row>
    <row r="64316" spans="15:15" x14ac:dyDescent="0.2">
      <c r="O64316" s="223"/>
    </row>
    <row r="64317" spans="15:15" x14ac:dyDescent="0.2">
      <c r="O64317" s="223"/>
    </row>
    <row r="64318" spans="15:15" x14ac:dyDescent="0.2">
      <c r="O64318" s="223"/>
    </row>
    <row r="64319" spans="15:15" x14ac:dyDescent="0.2">
      <c r="O64319" s="223"/>
    </row>
    <row r="64320" spans="15:15" x14ac:dyDescent="0.2">
      <c r="O64320" s="223"/>
    </row>
    <row r="64321" spans="15:15" x14ac:dyDescent="0.2">
      <c r="O64321" s="223"/>
    </row>
    <row r="64322" spans="15:15" x14ac:dyDescent="0.2">
      <c r="O64322" s="223"/>
    </row>
    <row r="64323" spans="15:15" x14ac:dyDescent="0.2">
      <c r="O64323" s="223"/>
    </row>
    <row r="64324" spans="15:15" x14ac:dyDescent="0.2">
      <c r="O64324" s="223"/>
    </row>
    <row r="64325" spans="15:15" x14ac:dyDescent="0.2">
      <c r="O64325" s="223"/>
    </row>
    <row r="64326" spans="15:15" x14ac:dyDescent="0.2">
      <c r="O64326" s="223"/>
    </row>
    <row r="64327" spans="15:15" x14ac:dyDescent="0.2">
      <c r="O64327" s="223"/>
    </row>
    <row r="64328" spans="15:15" x14ac:dyDescent="0.2">
      <c r="O64328" s="223"/>
    </row>
    <row r="64329" spans="15:15" x14ac:dyDescent="0.2">
      <c r="O64329" s="223"/>
    </row>
    <row r="64330" spans="15:15" x14ac:dyDescent="0.2">
      <c r="O64330" s="223"/>
    </row>
    <row r="64331" spans="15:15" x14ac:dyDescent="0.2">
      <c r="O64331" s="223"/>
    </row>
    <row r="64332" spans="15:15" x14ac:dyDescent="0.2">
      <c r="O64332" s="223"/>
    </row>
    <row r="64333" spans="15:15" x14ac:dyDescent="0.2">
      <c r="O64333" s="223"/>
    </row>
    <row r="64334" spans="15:15" x14ac:dyDescent="0.2">
      <c r="O64334" s="223"/>
    </row>
    <row r="64335" spans="15:15" x14ac:dyDescent="0.2">
      <c r="O64335" s="223"/>
    </row>
    <row r="64336" spans="15:15" x14ac:dyDescent="0.2">
      <c r="O64336" s="223"/>
    </row>
    <row r="64337" spans="15:15" x14ac:dyDescent="0.2">
      <c r="O64337" s="223"/>
    </row>
    <row r="64338" spans="15:15" x14ac:dyDescent="0.2">
      <c r="O64338" s="223"/>
    </row>
    <row r="64339" spans="15:15" x14ac:dyDescent="0.2">
      <c r="O64339" s="223"/>
    </row>
    <row r="64340" spans="15:15" x14ac:dyDescent="0.2">
      <c r="O64340" s="223"/>
    </row>
    <row r="64341" spans="15:15" x14ac:dyDescent="0.2">
      <c r="O64341" s="223"/>
    </row>
    <row r="64342" spans="15:15" x14ac:dyDescent="0.2">
      <c r="O64342" s="223"/>
    </row>
    <row r="64343" spans="15:15" x14ac:dyDescent="0.2">
      <c r="O64343" s="223"/>
    </row>
    <row r="64344" spans="15:15" x14ac:dyDescent="0.2">
      <c r="O64344" s="223"/>
    </row>
    <row r="64345" spans="15:15" x14ac:dyDescent="0.2">
      <c r="O64345" s="223"/>
    </row>
    <row r="64346" spans="15:15" x14ac:dyDescent="0.2">
      <c r="O64346" s="223"/>
    </row>
    <row r="64347" spans="15:15" x14ac:dyDescent="0.2">
      <c r="O64347" s="223"/>
    </row>
    <row r="64348" spans="15:15" x14ac:dyDescent="0.2">
      <c r="O64348" s="223"/>
    </row>
    <row r="64349" spans="15:15" x14ac:dyDescent="0.2">
      <c r="O64349" s="223"/>
    </row>
    <row r="64350" spans="15:15" x14ac:dyDescent="0.2">
      <c r="O64350" s="223"/>
    </row>
    <row r="64351" spans="15:15" x14ac:dyDescent="0.2">
      <c r="O64351" s="223"/>
    </row>
    <row r="64352" spans="15:15" x14ac:dyDescent="0.2">
      <c r="O64352" s="223"/>
    </row>
    <row r="64353" spans="15:15" x14ac:dyDescent="0.2">
      <c r="O64353" s="223"/>
    </row>
    <row r="64354" spans="15:15" x14ac:dyDescent="0.2">
      <c r="O64354" s="223"/>
    </row>
    <row r="64355" spans="15:15" x14ac:dyDescent="0.2">
      <c r="O64355" s="223"/>
    </row>
    <row r="64356" spans="15:15" x14ac:dyDescent="0.2">
      <c r="O64356" s="223"/>
    </row>
    <row r="64357" spans="15:15" x14ac:dyDescent="0.2">
      <c r="O64357" s="223"/>
    </row>
    <row r="64358" spans="15:15" x14ac:dyDescent="0.2">
      <c r="O64358" s="223"/>
    </row>
    <row r="64359" spans="15:15" x14ac:dyDescent="0.2">
      <c r="O64359" s="223"/>
    </row>
    <row r="64360" spans="15:15" x14ac:dyDescent="0.2">
      <c r="O64360" s="223"/>
    </row>
    <row r="64361" spans="15:15" x14ac:dyDescent="0.2">
      <c r="O64361" s="223"/>
    </row>
    <row r="64362" spans="15:15" x14ac:dyDescent="0.2">
      <c r="O64362" s="223"/>
    </row>
    <row r="64363" spans="15:15" x14ac:dyDescent="0.2">
      <c r="O64363" s="223"/>
    </row>
    <row r="64364" spans="15:15" x14ac:dyDescent="0.2">
      <c r="O64364" s="223"/>
    </row>
    <row r="64365" spans="15:15" x14ac:dyDescent="0.2">
      <c r="O64365" s="223"/>
    </row>
    <row r="64366" spans="15:15" x14ac:dyDescent="0.2">
      <c r="O64366" s="223"/>
    </row>
    <row r="64367" spans="15:15" x14ac:dyDescent="0.2">
      <c r="O64367" s="223"/>
    </row>
    <row r="64368" spans="15:15" x14ac:dyDescent="0.2">
      <c r="O64368" s="223"/>
    </row>
    <row r="64369" spans="15:15" x14ac:dyDescent="0.2">
      <c r="O64369" s="223"/>
    </row>
    <row r="64370" spans="15:15" x14ac:dyDescent="0.2">
      <c r="O64370" s="223"/>
    </row>
    <row r="64371" spans="15:15" x14ac:dyDescent="0.2">
      <c r="O64371" s="223"/>
    </row>
    <row r="64372" spans="15:15" x14ac:dyDescent="0.2">
      <c r="O64372" s="223"/>
    </row>
    <row r="64373" spans="15:15" x14ac:dyDescent="0.2">
      <c r="O64373" s="223"/>
    </row>
    <row r="64374" spans="15:15" x14ac:dyDescent="0.2">
      <c r="O64374" s="223"/>
    </row>
    <row r="64375" spans="15:15" x14ac:dyDescent="0.2">
      <c r="O64375" s="223"/>
    </row>
    <row r="64376" spans="15:15" x14ac:dyDescent="0.2">
      <c r="O64376" s="223"/>
    </row>
    <row r="64377" spans="15:15" x14ac:dyDescent="0.2">
      <c r="O64377" s="223"/>
    </row>
    <row r="64378" spans="15:15" x14ac:dyDescent="0.2">
      <c r="O64378" s="223"/>
    </row>
    <row r="64379" spans="15:15" x14ac:dyDescent="0.2">
      <c r="O64379" s="223"/>
    </row>
    <row r="64380" spans="15:15" x14ac:dyDescent="0.2">
      <c r="O64380" s="223"/>
    </row>
    <row r="64381" spans="15:15" x14ac:dyDescent="0.2">
      <c r="O64381" s="223"/>
    </row>
    <row r="64382" spans="15:15" x14ac:dyDescent="0.2">
      <c r="O64382" s="223"/>
    </row>
    <row r="64383" spans="15:15" x14ac:dyDescent="0.2">
      <c r="O64383" s="223"/>
    </row>
    <row r="64384" spans="15:15" x14ac:dyDescent="0.2">
      <c r="O64384" s="223"/>
    </row>
    <row r="64385" spans="15:15" x14ac:dyDescent="0.2">
      <c r="O64385" s="223"/>
    </row>
    <row r="64386" spans="15:15" x14ac:dyDescent="0.2">
      <c r="O64386" s="223"/>
    </row>
    <row r="64387" spans="15:15" x14ac:dyDescent="0.2">
      <c r="O64387" s="223"/>
    </row>
    <row r="64388" spans="15:15" x14ac:dyDescent="0.2">
      <c r="O64388" s="223"/>
    </row>
    <row r="64389" spans="15:15" x14ac:dyDescent="0.2">
      <c r="O64389" s="223"/>
    </row>
    <row r="64390" spans="15:15" x14ac:dyDescent="0.2">
      <c r="O64390" s="223"/>
    </row>
    <row r="64391" spans="15:15" x14ac:dyDescent="0.2">
      <c r="O64391" s="223"/>
    </row>
    <row r="64392" spans="15:15" x14ac:dyDescent="0.2">
      <c r="O64392" s="223"/>
    </row>
    <row r="64393" spans="15:15" x14ac:dyDescent="0.2">
      <c r="O64393" s="223"/>
    </row>
    <row r="64394" spans="15:15" x14ac:dyDescent="0.2">
      <c r="O64394" s="223"/>
    </row>
    <row r="64395" spans="15:15" x14ac:dyDescent="0.2">
      <c r="O64395" s="223"/>
    </row>
    <row r="64396" spans="15:15" x14ac:dyDescent="0.2">
      <c r="O64396" s="223"/>
    </row>
    <row r="64397" spans="15:15" x14ac:dyDescent="0.2">
      <c r="O64397" s="223"/>
    </row>
    <row r="64398" spans="15:15" x14ac:dyDescent="0.2">
      <c r="O64398" s="223"/>
    </row>
    <row r="64399" spans="15:15" x14ac:dyDescent="0.2">
      <c r="O64399" s="223"/>
    </row>
    <row r="64400" spans="15:15" x14ac:dyDescent="0.2">
      <c r="O64400" s="223"/>
    </row>
    <row r="64401" spans="15:15" x14ac:dyDescent="0.2">
      <c r="O64401" s="223"/>
    </row>
    <row r="64402" spans="15:15" x14ac:dyDescent="0.2">
      <c r="O64402" s="223"/>
    </row>
    <row r="64403" spans="15:15" x14ac:dyDescent="0.2">
      <c r="O64403" s="223"/>
    </row>
    <row r="64404" spans="15:15" x14ac:dyDescent="0.2">
      <c r="O64404" s="223"/>
    </row>
    <row r="64405" spans="15:15" x14ac:dyDescent="0.2">
      <c r="O64405" s="223"/>
    </row>
    <row r="64406" spans="15:15" x14ac:dyDescent="0.2">
      <c r="O64406" s="223"/>
    </row>
    <row r="64407" spans="15:15" x14ac:dyDescent="0.2">
      <c r="O64407" s="223"/>
    </row>
    <row r="64408" spans="15:15" x14ac:dyDescent="0.2">
      <c r="O64408" s="223"/>
    </row>
    <row r="64409" spans="15:15" x14ac:dyDescent="0.2">
      <c r="O64409" s="223"/>
    </row>
    <row r="64410" spans="15:15" x14ac:dyDescent="0.2">
      <c r="O64410" s="223"/>
    </row>
    <row r="64411" spans="15:15" x14ac:dyDescent="0.2">
      <c r="O64411" s="223"/>
    </row>
    <row r="64412" spans="15:15" x14ac:dyDescent="0.2">
      <c r="O64412" s="223"/>
    </row>
    <row r="64413" spans="15:15" x14ac:dyDescent="0.2">
      <c r="O64413" s="223"/>
    </row>
    <row r="64414" spans="15:15" x14ac:dyDescent="0.2">
      <c r="O64414" s="223"/>
    </row>
    <row r="64415" spans="15:15" x14ac:dyDescent="0.2">
      <c r="O64415" s="223"/>
    </row>
    <row r="64416" spans="15:15" x14ac:dyDescent="0.2">
      <c r="O64416" s="223"/>
    </row>
    <row r="64417" spans="15:15" x14ac:dyDescent="0.2">
      <c r="O64417" s="223"/>
    </row>
    <row r="64418" spans="15:15" x14ac:dyDescent="0.2">
      <c r="O64418" s="223"/>
    </row>
    <row r="64419" spans="15:15" x14ac:dyDescent="0.2">
      <c r="O64419" s="223"/>
    </row>
    <row r="64420" spans="15:15" x14ac:dyDescent="0.2">
      <c r="O64420" s="223"/>
    </row>
    <row r="64421" spans="15:15" x14ac:dyDescent="0.2">
      <c r="O64421" s="223"/>
    </row>
    <row r="64422" spans="15:15" x14ac:dyDescent="0.2">
      <c r="O64422" s="223"/>
    </row>
    <row r="64423" spans="15:15" x14ac:dyDescent="0.2">
      <c r="O64423" s="223"/>
    </row>
    <row r="64424" spans="15:15" x14ac:dyDescent="0.2">
      <c r="O64424" s="223"/>
    </row>
    <row r="64425" spans="15:15" x14ac:dyDescent="0.2">
      <c r="O64425" s="223"/>
    </row>
    <row r="64426" spans="15:15" x14ac:dyDescent="0.2">
      <c r="O64426" s="223"/>
    </row>
    <row r="64427" spans="15:15" x14ac:dyDescent="0.2">
      <c r="O64427" s="223"/>
    </row>
    <row r="64428" spans="15:15" x14ac:dyDescent="0.2">
      <c r="O64428" s="223"/>
    </row>
    <row r="64429" spans="15:15" x14ac:dyDescent="0.2">
      <c r="O64429" s="223"/>
    </row>
    <row r="64430" spans="15:15" x14ac:dyDescent="0.2">
      <c r="O64430" s="223"/>
    </row>
    <row r="64431" spans="15:15" x14ac:dyDescent="0.2">
      <c r="O64431" s="223"/>
    </row>
    <row r="64432" spans="15:15" x14ac:dyDescent="0.2">
      <c r="O64432" s="223"/>
    </row>
    <row r="64433" spans="15:15" x14ac:dyDescent="0.2">
      <c r="O64433" s="223"/>
    </row>
    <row r="64434" spans="15:15" x14ac:dyDescent="0.2">
      <c r="O64434" s="223"/>
    </row>
    <row r="64435" spans="15:15" x14ac:dyDescent="0.2">
      <c r="O64435" s="223"/>
    </row>
    <row r="64436" spans="15:15" x14ac:dyDescent="0.2">
      <c r="O64436" s="223"/>
    </row>
    <row r="64437" spans="15:15" x14ac:dyDescent="0.2">
      <c r="O64437" s="223"/>
    </row>
    <row r="64438" spans="15:15" x14ac:dyDescent="0.2">
      <c r="O64438" s="223"/>
    </row>
    <row r="64439" spans="15:15" x14ac:dyDescent="0.2">
      <c r="O64439" s="223"/>
    </row>
    <row r="64440" spans="15:15" x14ac:dyDescent="0.2">
      <c r="O64440" s="223"/>
    </row>
    <row r="64441" spans="15:15" x14ac:dyDescent="0.2">
      <c r="O64441" s="223"/>
    </row>
    <row r="64442" spans="15:15" x14ac:dyDescent="0.2">
      <c r="O64442" s="223"/>
    </row>
    <row r="64443" spans="15:15" x14ac:dyDescent="0.2">
      <c r="O64443" s="223"/>
    </row>
    <row r="64444" spans="15:15" x14ac:dyDescent="0.2">
      <c r="O64444" s="223"/>
    </row>
    <row r="64445" spans="15:15" x14ac:dyDescent="0.2">
      <c r="O64445" s="223"/>
    </row>
    <row r="64446" spans="15:15" x14ac:dyDescent="0.2">
      <c r="O64446" s="223"/>
    </row>
    <row r="64447" spans="15:15" x14ac:dyDescent="0.2">
      <c r="O64447" s="223"/>
    </row>
    <row r="64448" spans="15:15" x14ac:dyDescent="0.2">
      <c r="O64448" s="223"/>
    </row>
    <row r="64449" spans="15:15" x14ac:dyDescent="0.2">
      <c r="O64449" s="223"/>
    </row>
    <row r="64450" spans="15:15" x14ac:dyDescent="0.2">
      <c r="O64450" s="223"/>
    </row>
    <row r="64451" spans="15:15" x14ac:dyDescent="0.2">
      <c r="O64451" s="223"/>
    </row>
    <row r="64452" spans="15:15" x14ac:dyDescent="0.2">
      <c r="O64452" s="223"/>
    </row>
    <row r="64453" spans="15:15" x14ac:dyDescent="0.2">
      <c r="O64453" s="223"/>
    </row>
    <row r="64454" spans="15:15" x14ac:dyDescent="0.2">
      <c r="O64454" s="223"/>
    </row>
    <row r="64455" spans="15:15" x14ac:dyDescent="0.2">
      <c r="O64455" s="223"/>
    </row>
    <row r="64456" spans="15:15" x14ac:dyDescent="0.2">
      <c r="O64456" s="223"/>
    </row>
    <row r="64457" spans="15:15" x14ac:dyDescent="0.2">
      <c r="O64457" s="223"/>
    </row>
    <row r="64458" spans="15:15" x14ac:dyDescent="0.2">
      <c r="O64458" s="223"/>
    </row>
    <row r="64459" spans="15:15" x14ac:dyDescent="0.2">
      <c r="O64459" s="223"/>
    </row>
    <row r="64460" spans="15:15" x14ac:dyDescent="0.2">
      <c r="O64460" s="223"/>
    </row>
    <row r="64461" spans="15:15" x14ac:dyDescent="0.2">
      <c r="O64461" s="223"/>
    </row>
    <row r="64462" spans="15:15" x14ac:dyDescent="0.2">
      <c r="O64462" s="223"/>
    </row>
    <row r="64463" spans="15:15" x14ac:dyDescent="0.2">
      <c r="O64463" s="223"/>
    </row>
    <row r="64464" spans="15:15" x14ac:dyDescent="0.2">
      <c r="O64464" s="223"/>
    </row>
    <row r="64465" spans="15:15" x14ac:dyDescent="0.2">
      <c r="O64465" s="223"/>
    </row>
    <row r="64466" spans="15:15" x14ac:dyDescent="0.2">
      <c r="O64466" s="223"/>
    </row>
    <row r="64467" spans="15:15" x14ac:dyDescent="0.2">
      <c r="O64467" s="223"/>
    </row>
    <row r="64468" spans="15:15" x14ac:dyDescent="0.2">
      <c r="O64468" s="223"/>
    </row>
    <row r="64469" spans="15:15" x14ac:dyDescent="0.2">
      <c r="O64469" s="223"/>
    </row>
    <row r="64470" spans="15:15" x14ac:dyDescent="0.2">
      <c r="O64470" s="223"/>
    </row>
    <row r="64471" spans="15:15" x14ac:dyDescent="0.2">
      <c r="O64471" s="223"/>
    </row>
    <row r="64472" spans="15:15" x14ac:dyDescent="0.2">
      <c r="O64472" s="223"/>
    </row>
    <row r="64473" spans="15:15" x14ac:dyDescent="0.2">
      <c r="O64473" s="223"/>
    </row>
    <row r="64474" spans="15:15" x14ac:dyDescent="0.2">
      <c r="O64474" s="223"/>
    </row>
    <row r="64475" spans="15:15" x14ac:dyDescent="0.2">
      <c r="O64475" s="223"/>
    </row>
    <row r="64476" spans="15:15" x14ac:dyDescent="0.2">
      <c r="O64476" s="223"/>
    </row>
    <row r="64477" spans="15:15" x14ac:dyDescent="0.2">
      <c r="O64477" s="223"/>
    </row>
    <row r="64478" spans="15:15" x14ac:dyDescent="0.2">
      <c r="O64478" s="223"/>
    </row>
    <row r="64479" spans="15:15" x14ac:dyDescent="0.2">
      <c r="O64479" s="223"/>
    </row>
    <row r="64480" spans="15:15" x14ac:dyDescent="0.2">
      <c r="O64480" s="223"/>
    </row>
    <row r="64481" spans="15:15" x14ac:dyDescent="0.2">
      <c r="O64481" s="223"/>
    </row>
    <row r="64482" spans="15:15" x14ac:dyDescent="0.2">
      <c r="O64482" s="223"/>
    </row>
    <row r="64483" spans="15:15" x14ac:dyDescent="0.2">
      <c r="O64483" s="223"/>
    </row>
    <row r="64484" spans="15:15" x14ac:dyDescent="0.2">
      <c r="O64484" s="223"/>
    </row>
    <row r="64485" spans="15:15" x14ac:dyDescent="0.2">
      <c r="O64485" s="223"/>
    </row>
    <row r="64486" spans="15:15" x14ac:dyDescent="0.2">
      <c r="O64486" s="223"/>
    </row>
    <row r="64487" spans="15:15" x14ac:dyDescent="0.2">
      <c r="O64487" s="223"/>
    </row>
    <row r="64488" spans="15:15" x14ac:dyDescent="0.2">
      <c r="O64488" s="223"/>
    </row>
    <row r="64489" spans="15:15" x14ac:dyDescent="0.2">
      <c r="O64489" s="223"/>
    </row>
    <row r="64490" spans="15:15" x14ac:dyDescent="0.2">
      <c r="O64490" s="223"/>
    </row>
    <row r="64491" spans="15:15" x14ac:dyDescent="0.2">
      <c r="O64491" s="223"/>
    </row>
    <row r="64492" spans="15:15" x14ac:dyDescent="0.2">
      <c r="O64492" s="223"/>
    </row>
    <row r="64493" spans="15:15" x14ac:dyDescent="0.2">
      <c r="O64493" s="223"/>
    </row>
    <row r="64494" spans="15:15" x14ac:dyDescent="0.2">
      <c r="O64494" s="223"/>
    </row>
    <row r="64495" spans="15:15" x14ac:dyDescent="0.2">
      <c r="O64495" s="223"/>
    </row>
    <row r="64496" spans="15:15" x14ac:dyDescent="0.2">
      <c r="O64496" s="223"/>
    </row>
    <row r="64497" spans="15:15" x14ac:dyDescent="0.2">
      <c r="O64497" s="223"/>
    </row>
    <row r="64498" spans="15:15" x14ac:dyDescent="0.2">
      <c r="O64498" s="223"/>
    </row>
    <row r="64499" spans="15:15" x14ac:dyDescent="0.2">
      <c r="O64499" s="223"/>
    </row>
    <row r="64500" spans="15:15" x14ac:dyDescent="0.2">
      <c r="O64500" s="223"/>
    </row>
    <row r="64501" spans="15:15" x14ac:dyDescent="0.2">
      <c r="O64501" s="223"/>
    </row>
    <row r="64502" spans="15:15" x14ac:dyDescent="0.2">
      <c r="O64502" s="223"/>
    </row>
    <row r="64503" spans="15:15" x14ac:dyDescent="0.2">
      <c r="O64503" s="223"/>
    </row>
    <row r="64504" spans="15:15" x14ac:dyDescent="0.2">
      <c r="O64504" s="223"/>
    </row>
    <row r="64505" spans="15:15" x14ac:dyDescent="0.2">
      <c r="O64505" s="223"/>
    </row>
    <row r="64506" spans="15:15" x14ac:dyDescent="0.2">
      <c r="O64506" s="223"/>
    </row>
    <row r="64507" spans="15:15" x14ac:dyDescent="0.2">
      <c r="O64507" s="223"/>
    </row>
    <row r="64508" spans="15:15" x14ac:dyDescent="0.2">
      <c r="O64508" s="223"/>
    </row>
    <row r="64509" spans="15:15" x14ac:dyDescent="0.2">
      <c r="O64509" s="223"/>
    </row>
    <row r="64510" spans="15:15" x14ac:dyDescent="0.2">
      <c r="O64510" s="223"/>
    </row>
    <row r="64511" spans="15:15" x14ac:dyDescent="0.2">
      <c r="O64511" s="223"/>
    </row>
    <row r="64512" spans="15:15" x14ac:dyDescent="0.2">
      <c r="O64512" s="223"/>
    </row>
    <row r="64513" spans="15:15" x14ac:dyDescent="0.2">
      <c r="O64513" s="223"/>
    </row>
    <row r="64514" spans="15:15" x14ac:dyDescent="0.2">
      <c r="O64514" s="223"/>
    </row>
    <row r="64515" spans="15:15" x14ac:dyDescent="0.2">
      <c r="O64515" s="223"/>
    </row>
    <row r="64516" spans="15:15" x14ac:dyDescent="0.2">
      <c r="O64516" s="223"/>
    </row>
    <row r="64517" spans="15:15" x14ac:dyDescent="0.2">
      <c r="O64517" s="223"/>
    </row>
    <row r="64518" spans="15:15" x14ac:dyDescent="0.2">
      <c r="O64518" s="223"/>
    </row>
    <row r="64519" spans="15:15" x14ac:dyDescent="0.2">
      <c r="O64519" s="223"/>
    </row>
    <row r="64520" spans="15:15" x14ac:dyDescent="0.2">
      <c r="O64520" s="223"/>
    </row>
    <row r="64521" spans="15:15" x14ac:dyDescent="0.2">
      <c r="O64521" s="223"/>
    </row>
    <row r="64522" spans="15:15" x14ac:dyDescent="0.2">
      <c r="O64522" s="223"/>
    </row>
    <row r="64523" spans="15:15" x14ac:dyDescent="0.2">
      <c r="O64523" s="223"/>
    </row>
    <row r="64524" spans="15:15" x14ac:dyDescent="0.2">
      <c r="O64524" s="223"/>
    </row>
    <row r="64525" spans="15:15" x14ac:dyDescent="0.2">
      <c r="O64525" s="223"/>
    </row>
    <row r="64526" spans="15:15" x14ac:dyDescent="0.2">
      <c r="O64526" s="223"/>
    </row>
    <row r="64527" spans="15:15" x14ac:dyDescent="0.2">
      <c r="O64527" s="223"/>
    </row>
    <row r="64528" spans="15:15" x14ac:dyDescent="0.2">
      <c r="O64528" s="223"/>
    </row>
    <row r="64529" spans="15:15" x14ac:dyDescent="0.2">
      <c r="O64529" s="223"/>
    </row>
    <row r="64530" spans="15:15" x14ac:dyDescent="0.2">
      <c r="O64530" s="223"/>
    </row>
    <row r="64531" spans="15:15" x14ac:dyDescent="0.2">
      <c r="O64531" s="223"/>
    </row>
    <row r="64532" spans="15:15" x14ac:dyDescent="0.2">
      <c r="O64532" s="223"/>
    </row>
    <row r="64533" spans="15:15" x14ac:dyDescent="0.2">
      <c r="O64533" s="223"/>
    </row>
    <row r="64534" spans="15:15" x14ac:dyDescent="0.2">
      <c r="O64534" s="223"/>
    </row>
    <row r="64535" spans="15:15" x14ac:dyDescent="0.2">
      <c r="O64535" s="223"/>
    </row>
    <row r="64536" spans="15:15" x14ac:dyDescent="0.2">
      <c r="O64536" s="223"/>
    </row>
    <row r="64537" spans="15:15" x14ac:dyDescent="0.2">
      <c r="O64537" s="223"/>
    </row>
    <row r="64538" spans="15:15" x14ac:dyDescent="0.2">
      <c r="O64538" s="223"/>
    </row>
    <row r="64539" spans="15:15" x14ac:dyDescent="0.2">
      <c r="O64539" s="223"/>
    </row>
    <row r="64540" spans="15:15" x14ac:dyDescent="0.2">
      <c r="O64540" s="223"/>
    </row>
    <row r="64541" spans="15:15" x14ac:dyDescent="0.2">
      <c r="O64541" s="223"/>
    </row>
    <row r="64542" spans="15:15" x14ac:dyDescent="0.2">
      <c r="O64542" s="223"/>
    </row>
    <row r="64543" spans="15:15" x14ac:dyDescent="0.2">
      <c r="O64543" s="223"/>
    </row>
    <row r="64544" spans="15:15" x14ac:dyDescent="0.2">
      <c r="O64544" s="223"/>
    </row>
    <row r="64545" spans="15:15" x14ac:dyDescent="0.2">
      <c r="O64545" s="223"/>
    </row>
    <row r="64546" spans="15:15" x14ac:dyDescent="0.2">
      <c r="O64546" s="223"/>
    </row>
    <row r="64547" spans="15:15" x14ac:dyDescent="0.2">
      <c r="O64547" s="223"/>
    </row>
    <row r="64548" spans="15:15" x14ac:dyDescent="0.2">
      <c r="O64548" s="223"/>
    </row>
    <row r="64549" spans="15:15" x14ac:dyDescent="0.2">
      <c r="O64549" s="223"/>
    </row>
    <row r="64550" spans="15:15" x14ac:dyDescent="0.2">
      <c r="O64550" s="223"/>
    </row>
    <row r="64551" spans="15:15" x14ac:dyDescent="0.2">
      <c r="O64551" s="223"/>
    </row>
    <row r="64552" spans="15:15" x14ac:dyDescent="0.2">
      <c r="O64552" s="223"/>
    </row>
    <row r="64553" spans="15:15" x14ac:dyDescent="0.2">
      <c r="O64553" s="223"/>
    </row>
    <row r="64554" spans="15:15" x14ac:dyDescent="0.2">
      <c r="O64554" s="223"/>
    </row>
    <row r="64555" spans="15:15" x14ac:dyDescent="0.2">
      <c r="O64555" s="223"/>
    </row>
    <row r="64556" spans="15:15" x14ac:dyDescent="0.2">
      <c r="O64556" s="223"/>
    </row>
    <row r="64557" spans="15:15" x14ac:dyDescent="0.2">
      <c r="O64557" s="223"/>
    </row>
    <row r="64558" spans="15:15" x14ac:dyDescent="0.2">
      <c r="O64558" s="223"/>
    </row>
    <row r="64559" spans="15:15" x14ac:dyDescent="0.2">
      <c r="O64559" s="223"/>
    </row>
    <row r="64560" spans="15:15" x14ac:dyDescent="0.2">
      <c r="O64560" s="223"/>
    </row>
    <row r="64561" spans="15:15" x14ac:dyDescent="0.2">
      <c r="O64561" s="223"/>
    </row>
    <row r="64562" spans="15:15" x14ac:dyDescent="0.2">
      <c r="O64562" s="223"/>
    </row>
    <row r="64563" spans="15:15" x14ac:dyDescent="0.2">
      <c r="O64563" s="223"/>
    </row>
    <row r="64564" spans="15:15" x14ac:dyDescent="0.2">
      <c r="O64564" s="223"/>
    </row>
    <row r="64565" spans="15:15" x14ac:dyDescent="0.2">
      <c r="O64565" s="223"/>
    </row>
    <row r="64566" spans="15:15" x14ac:dyDescent="0.2">
      <c r="O64566" s="223"/>
    </row>
    <row r="64567" spans="15:15" x14ac:dyDescent="0.2">
      <c r="O64567" s="223"/>
    </row>
    <row r="64568" spans="15:15" x14ac:dyDescent="0.2">
      <c r="O64568" s="223"/>
    </row>
    <row r="64569" spans="15:15" x14ac:dyDescent="0.2">
      <c r="O64569" s="223"/>
    </row>
    <row r="64570" spans="15:15" x14ac:dyDescent="0.2">
      <c r="O64570" s="223"/>
    </row>
    <row r="64571" spans="15:15" x14ac:dyDescent="0.2">
      <c r="O64571" s="223"/>
    </row>
    <row r="64572" spans="15:15" x14ac:dyDescent="0.2">
      <c r="O64572" s="223"/>
    </row>
    <row r="64573" spans="15:15" x14ac:dyDescent="0.2">
      <c r="O64573" s="223"/>
    </row>
    <row r="64574" spans="15:15" x14ac:dyDescent="0.2">
      <c r="O64574" s="223"/>
    </row>
    <row r="64575" spans="15:15" x14ac:dyDescent="0.2">
      <c r="O64575" s="223"/>
    </row>
    <row r="64576" spans="15:15" x14ac:dyDescent="0.2">
      <c r="O64576" s="223"/>
    </row>
    <row r="64577" spans="15:15" x14ac:dyDescent="0.2">
      <c r="O64577" s="223"/>
    </row>
    <row r="64578" spans="15:15" x14ac:dyDescent="0.2">
      <c r="O64578" s="223"/>
    </row>
    <row r="64579" spans="15:15" x14ac:dyDescent="0.2">
      <c r="O64579" s="223"/>
    </row>
    <row r="64580" spans="15:15" x14ac:dyDescent="0.2">
      <c r="O64580" s="223"/>
    </row>
    <row r="64581" spans="15:15" x14ac:dyDescent="0.2">
      <c r="O64581" s="223"/>
    </row>
    <row r="64582" spans="15:15" x14ac:dyDescent="0.2">
      <c r="O64582" s="223"/>
    </row>
    <row r="64583" spans="15:15" x14ac:dyDescent="0.2">
      <c r="O64583" s="223"/>
    </row>
    <row r="64584" spans="15:15" x14ac:dyDescent="0.2">
      <c r="O64584" s="223"/>
    </row>
    <row r="64585" spans="15:15" x14ac:dyDescent="0.2">
      <c r="O64585" s="223"/>
    </row>
    <row r="64586" spans="15:15" x14ac:dyDescent="0.2">
      <c r="O64586" s="223"/>
    </row>
    <row r="64587" spans="15:15" x14ac:dyDescent="0.2">
      <c r="O64587" s="223"/>
    </row>
    <row r="64588" spans="15:15" x14ac:dyDescent="0.2">
      <c r="O64588" s="223"/>
    </row>
    <row r="64589" spans="15:15" x14ac:dyDescent="0.2">
      <c r="O64589" s="223"/>
    </row>
    <row r="64590" spans="15:15" x14ac:dyDescent="0.2">
      <c r="O64590" s="223"/>
    </row>
    <row r="64591" spans="15:15" x14ac:dyDescent="0.2">
      <c r="O64591" s="223"/>
    </row>
    <row r="64592" spans="15:15" x14ac:dyDescent="0.2">
      <c r="O64592" s="223"/>
    </row>
    <row r="64593" spans="15:15" x14ac:dyDescent="0.2">
      <c r="O64593" s="223"/>
    </row>
    <row r="64594" spans="15:15" x14ac:dyDescent="0.2">
      <c r="O64594" s="223"/>
    </row>
    <row r="64595" spans="15:15" x14ac:dyDescent="0.2">
      <c r="O64595" s="223"/>
    </row>
    <row r="64596" spans="15:15" x14ac:dyDescent="0.2">
      <c r="O64596" s="223"/>
    </row>
    <row r="64597" spans="15:15" x14ac:dyDescent="0.2">
      <c r="O64597" s="223"/>
    </row>
    <row r="64598" spans="15:15" x14ac:dyDescent="0.2">
      <c r="O64598" s="223"/>
    </row>
    <row r="64599" spans="15:15" x14ac:dyDescent="0.2">
      <c r="O64599" s="223"/>
    </row>
    <row r="64600" spans="15:15" x14ac:dyDescent="0.2">
      <c r="O64600" s="223"/>
    </row>
    <row r="64601" spans="15:15" x14ac:dyDescent="0.2">
      <c r="O64601" s="223"/>
    </row>
    <row r="64602" spans="15:15" x14ac:dyDescent="0.2">
      <c r="O64602" s="223"/>
    </row>
    <row r="64603" spans="15:15" x14ac:dyDescent="0.2">
      <c r="O64603" s="223"/>
    </row>
    <row r="64604" spans="15:15" x14ac:dyDescent="0.2">
      <c r="O64604" s="223"/>
    </row>
    <row r="64605" spans="15:15" x14ac:dyDescent="0.2">
      <c r="O64605" s="223"/>
    </row>
    <row r="64606" spans="15:15" x14ac:dyDescent="0.2">
      <c r="O64606" s="223"/>
    </row>
    <row r="64607" spans="15:15" x14ac:dyDescent="0.2">
      <c r="O64607" s="223"/>
    </row>
    <row r="64608" spans="15:15" x14ac:dyDescent="0.2">
      <c r="O64608" s="223"/>
    </row>
    <row r="64609" spans="15:15" x14ac:dyDescent="0.2">
      <c r="O64609" s="223"/>
    </row>
    <row r="64610" spans="15:15" x14ac:dyDescent="0.2">
      <c r="O64610" s="223"/>
    </row>
    <row r="64611" spans="15:15" x14ac:dyDescent="0.2">
      <c r="O64611" s="223"/>
    </row>
    <row r="64612" spans="15:15" x14ac:dyDescent="0.2">
      <c r="O64612" s="223"/>
    </row>
    <row r="64613" spans="15:15" x14ac:dyDescent="0.2">
      <c r="O64613" s="223"/>
    </row>
    <row r="64614" spans="15:15" x14ac:dyDescent="0.2">
      <c r="O64614" s="223"/>
    </row>
    <row r="64615" spans="15:15" x14ac:dyDescent="0.2">
      <c r="O64615" s="223"/>
    </row>
    <row r="64616" spans="15:15" x14ac:dyDescent="0.2">
      <c r="O64616" s="223"/>
    </row>
    <row r="64617" spans="15:15" x14ac:dyDescent="0.2">
      <c r="O64617" s="223"/>
    </row>
    <row r="64618" spans="15:15" x14ac:dyDescent="0.2">
      <c r="O64618" s="223"/>
    </row>
    <row r="64619" spans="15:15" x14ac:dyDescent="0.2">
      <c r="O64619" s="223"/>
    </row>
    <row r="64620" spans="15:15" x14ac:dyDescent="0.2">
      <c r="O64620" s="223"/>
    </row>
    <row r="64621" spans="15:15" x14ac:dyDescent="0.2">
      <c r="O64621" s="223"/>
    </row>
    <row r="64622" spans="15:15" x14ac:dyDescent="0.2">
      <c r="O64622" s="223"/>
    </row>
    <row r="64623" spans="15:15" x14ac:dyDescent="0.2">
      <c r="O64623" s="223"/>
    </row>
    <row r="64624" spans="15:15" x14ac:dyDescent="0.2">
      <c r="O64624" s="223"/>
    </row>
    <row r="64625" spans="15:15" x14ac:dyDescent="0.2">
      <c r="O64625" s="223"/>
    </row>
    <row r="64626" spans="15:15" x14ac:dyDescent="0.2">
      <c r="O64626" s="223"/>
    </row>
    <row r="64627" spans="15:15" x14ac:dyDescent="0.2">
      <c r="O64627" s="223"/>
    </row>
    <row r="64628" spans="15:15" x14ac:dyDescent="0.2">
      <c r="O64628" s="223"/>
    </row>
    <row r="64629" spans="15:15" x14ac:dyDescent="0.2">
      <c r="O64629" s="223"/>
    </row>
    <row r="64630" spans="15:15" x14ac:dyDescent="0.2">
      <c r="O64630" s="223"/>
    </row>
    <row r="64631" spans="15:15" x14ac:dyDescent="0.2">
      <c r="O64631" s="223"/>
    </row>
    <row r="64632" spans="15:15" x14ac:dyDescent="0.2">
      <c r="O64632" s="223"/>
    </row>
    <row r="64633" spans="15:15" x14ac:dyDescent="0.2">
      <c r="O64633" s="223"/>
    </row>
    <row r="64634" spans="15:15" x14ac:dyDescent="0.2">
      <c r="O64634" s="223"/>
    </row>
    <row r="64635" spans="15:15" x14ac:dyDescent="0.2">
      <c r="O64635" s="223"/>
    </row>
    <row r="64636" spans="15:15" x14ac:dyDescent="0.2">
      <c r="O64636" s="223"/>
    </row>
    <row r="64637" spans="15:15" x14ac:dyDescent="0.2">
      <c r="O64637" s="223"/>
    </row>
    <row r="64638" spans="15:15" x14ac:dyDescent="0.2">
      <c r="O64638" s="223"/>
    </row>
    <row r="64639" spans="15:15" x14ac:dyDescent="0.2">
      <c r="O64639" s="223"/>
    </row>
    <row r="64640" spans="15:15" x14ac:dyDescent="0.2">
      <c r="O64640" s="223"/>
    </row>
    <row r="64641" spans="15:15" x14ac:dyDescent="0.2">
      <c r="O64641" s="223"/>
    </row>
    <row r="64642" spans="15:15" x14ac:dyDescent="0.2">
      <c r="O64642" s="223"/>
    </row>
    <row r="64643" spans="15:15" x14ac:dyDescent="0.2">
      <c r="O64643" s="223"/>
    </row>
    <row r="64644" spans="15:15" x14ac:dyDescent="0.2">
      <c r="O64644" s="223"/>
    </row>
    <row r="64645" spans="15:15" x14ac:dyDescent="0.2">
      <c r="O64645" s="223"/>
    </row>
    <row r="64646" spans="15:15" x14ac:dyDescent="0.2">
      <c r="O64646" s="223"/>
    </row>
    <row r="64647" spans="15:15" x14ac:dyDescent="0.2">
      <c r="O64647" s="223"/>
    </row>
    <row r="64648" spans="15:15" x14ac:dyDescent="0.2">
      <c r="O64648" s="223"/>
    </row>
    <row r="64649" spans="15:15" x14ac:dyDescent="0.2">
      <c r="O64649" s="223"/>
    </row>
    <row r="64650" spans="15:15" x14ac:dyDescent="0.2">
      <c r="O64650" s="223"/>
    </row>
    <row r="64651" spans="15:15" x14ac:dyDescent="0.2">
      <c r="O64651" s="223"/>
    </row>
    <row r="64652" spans="15:15" x14ac:dyDescent="0.2">
      <c r="O64652" s="223"/>
    </row>
    <row r="64653" spans="15:15" x14ac:dyDescent="0.2">
      <c r="O64653" s="223"/>
    </row>
    <row r="64654" spans="15:15" x14ac:dyDescent="0.2">
      <c r="O64654" s="223"/>
    </row>
    <row r="64655" spans="15:15" x14ac:dyDescent="0.2">
      <c r="O64655" s="223"/>
    </row>
    <row r="64656" spans="15:15" x14ac:dyDescent="0.2">
      <c r="O64656" s="223"/>
    </row>
    <row r="64657" spans="15:15" x14ac:dyDescent="0.2">
      <c r="O64657" s="223"/>
    </row>
    <row r="64658" spans="15:15" x14ac:dyDescent="0.2">
      <c r="O64658" s="223"/>
    </row>
    <row r="64659" spans="15:15" x14ac:dyDescent="0.2">
      <c r="O64659" s="223"/>
    </row>
    <row r="64660" spans="15:15" x14ac:dyDescent="0.2">
      <c r="O64660" s="223"/>
    </row>
    <row r="64661" spans="15:15" x14ac:dyDescent="0.2">
      <c r="O64661" s="223"/>
    </row>
    <row r="64662" spans="15:15" x14ac:dyDescent="0.2">
      <c r="O64662" s="223"/>
    </row>
    <row r="64663" spans="15:15" x14ac:dyDescent="0.2">
      <c r="O64663" s="223"/>
    </row>
    <row r="64664" spans="15:15" x14ac:dyDescent="0.2">
      <c r="O64664" s="223"/>
    </row>
    <row r="64665" spans="15:15" x14ac:dyDescent="0.2">
      <c r="O64665" s="223"/>
    </row>
    <row r="64666" spans="15:15" x14ac:dyDescent="0.2">
      <c r="O64666" s="223"/>
    </row>
    <row r="64667" spans="15:15" x14ac:dyDescent="0.2">
      <c r="O64667" s="223"/>
    </row>
    <row r="64668" spans="15:15" x14ac:dyDescent="0.2">
      <c r="O64668" s="223"/>
    </row>
    <row r="64669" spans="15:15" x14ac:dyDescent="0.2">
      <c r="O64669" s="223"/>
    </row>
    <row r="64670" spans="15:15" x14ac:dyDescent="0.2">
      <c r="O64670" s="223"/>
    </row>
    <row r="64671" spans="15:15" x14ac:dyDescent="0.2">
      <c r="O64671" s="223"/>
    </row>
    <row r="64672" spans="15:15" x14ac:dyDescent="0.2">
      <c r="O64672" s="223"/>
    </row>
    <row r="64673" spans="15:15" x14ac:dyDescent="0.2">
      <c r="O64673" s="223"/>
    </row>
    <row r="64674" spans="15:15" x14ac:dyDescent="0.2">
      <c r="O64674" s="223"/>
    </row>
    <row r="64675" spans="15:15" x14ac:dyDescent="0.2">
      <c r="O64675" s="223"/>
    </row>
    <row r="64676" spans="15:15" x14ac:dyDescent="0.2">
      <c r="O64676" s="223"/>
    </row>
    <row r="64677" spans="15:15" x14ac:dyDescent="0.2">
      <c r="O64677" s="223"/>
    </row>
    <row r="64678" spans="15:15" x14ac:dyDescent="0.2">
      <c r="O64678" s="223"/>
    </row>
    <row r="64679" spans="15:15" x14ac:dyDescent="0.2">
      <c r="O64679" s="223"/>
    </row>
    <row r="64680" spans="15:15" x14ac:dyDescent="0.2">
      <c r="O64680" s="223"/>
    </row>
    <row r="64681" spans="15:15" x14ac:dyDescent="0.2">
      <c r="O64681" s="223"/>
    </row>
    <row r="64682" spans="15:15" x14ac:dyDescent="0.2">
      <c r="O64682" s="223"/>
    </row>
    <row r="64683" spans="15:15" x14ac:dyDescent="0.2">
      <c r="O64683" s="223"/>
    </row>
    <row r="64684" spans="15:15" x14ac:dyDescent="0.2">
      <c r="O64684" s="223"/>
    </row>
    <row r="64685" spans="15:15" x14ac:dyDescent="0.2">
      <c r="O64685" s="223"/>
    </row>
    <row r="64686" spans="15:15" x14ac:dyDescent="0.2">
      <c r="O64686" s="223"/>
    </row>
    <row r="64687" spans="15:15" x14ac:dyDescent="0.2">
      <c r="O64687" s="223"/>
    </row>
    <row r="64688" spans="15:15" x14ac:dyDescent="0.2">
      <c r="O64688" s="223"/>
    </row>
    <row r="64689" spans="15:15" x14ac:dyDescent="0.2">
      <c r="O64689" s="223"/>
    </row>
    <row r="64690" spans="15:15" x14ac:dyDescent="0.2">
      <c r="O64690" s="223"/>
    </row>
    <row r="64691" spans="15:15" x14ac:dyDescent="0.2">
      <c r="O64691" s="223"/>
    </row>
    <row r="64692" spans="15:15" x14ac:dyDescent="0.2">
      <c r="O64692" s="223"/>
    </row>
    <row r="64693" spans="15:15" x14ac:dyDescent="0.2">
      <c r="O64693" s="223"/>
    </row>
    <row r="64694" spans="15:15" x14ac:dyDescent="0.2">
      <c r="O64694" s="223"/>
    </row>
    <row r="64695" spans="15:15" x14ac:dyDescent="0.2">
      <c r="O64695" s="223"/>
    </row>
    <row r="64696" spans="15:15" x14ac:dyDescent="0.2">
      <c r="O64696" s="223"/>
    </row>
    <row r="64697" spans="15:15" x14ac:dyDescent="0.2">
      <c r="O64697" s="223"/>
    </row>
    <row r="64698" spans="15:15" x14ac:dyDescent="0.2">
      <c r="O64698" s="223"/>
    </row>
    <row r="64699" spans="15:15" x14ac:dyDescent="0.2">
      <c r="O64699" s="223"/>
    </row>
    <row r="64700" spans="15:15" x14ac:dyDescent="0.2">
      <c r="O64700" s="223"/>
    </row>
    <row r="64701" spans="15:15" x14ac:dyDescent="0.2">
      <c r="O64701" s="223"/>
    </row>
    <row r="64702" spans="15:15" x14ac:dyDescent="0.2">
      <c r="O64702" s="223"/>
    </row>
    <row r="64703" spans="15:15" x14ac:dyDescent="0.2">
      <c r="O64703" s="223"/>
    </row>
    <row r="64704" spans="15:15" x14ac:dyDescent="0.2">
      <c r="O64704" s="223"/>
    </row>
    <row r="64705" spans="15:15" x14ac:dyDescent="0.2">
      <c r="O64705" s="223"/>
    </row>
    <row r="64706" spans="15:15" x14ac:dyDescent="0.2">
      <c r="O64706" s="223"/>
    </row>
    <row r="64707" spans="15:15" x14ac:dyDescent="0.2">
      <c r="O64707" s="223"/>
    </row>
    <row r="64708" spans="15:15" x14ac:dyDescent="0.2">
      <c r="O64708" s="223"/>
    </row>
    <row r="64709" spans="15:15" x14ac:dyDescent="0.2">
      <c r="O64709" s="223"/>
    </row>
    <row r="64710" spans="15:15" x14ac:dyDescent="0.2">
      <c r="O64710" s="223"/>
    </row>
    <row r="64711" spans="15:15" x14ac:dyDescent="0.2">
      <c r="O64711" s="223"/>
    </row>
    <row r="64712" spans="15:15" x14ac:dyDescent="0.2">
      <c r="O64712" s="223"/>
    </row>
    <row r="64713" spans="15:15" x14ac:dyDescent="0.2">
      <c r="O64713" s="223"/>
    </row>
    <row r="64714" spans="15:15" x14ac:dyDescent="0.2">
      <c r="O64714" s="223"/>
    </row>
    <row r="64715" spans="15:15" x14ac:dyDescent="0.2">
      <c r="O64715" s="223"/>
    </row>
    <row r="64716" spans="15:15" x14ac:dyDescent="0.2">
      <c r="O64716" s="223"/>
    </row>
    <row r="64717" spans="15:15" x14ac:dyDescent="0.2">
      <c r="O64717" s="223"/>
    </row>
    <row r="64718" spans="15:15" x14ac:dyDescent="0.2">
      <c r="O64718" s="223"/>
    </row>
    <row r="64719" spans="15:15" x14ac:dyDescent="0.2">
      <c r="O64719" s="223"/>
    </row>
    <row r="64720" spans="15:15" x14ac:dyDescent="0.2">
      <c r="O64720" s="223"/>
    </row>
    <row r="64721" spans="15:15" x14ac:dyDescent="0.2">
      <c r="O64721" s="223"/>
    </row>
    <row r="64722" spans="15:15" x14ac:dyDescent="0.2">
      <c r="O64722" s="223"/>
    </row>
    <row r="64723" spans="15:15" x14ac:dyDescent="0.2">
      <c r="O64723" s="223"/>
    </row>
    <row r="64724" spans="15:15" x14ac:dyDescent="0.2">
      <c r="O64724" s="223"/>
    </row>
    <row r="64725" spans="15:15" x14ac:dyDescent="0.2">
      <c r="O64725" s="223"/>
    </row>
    <row r="64726" spans="15:15" x14ac:dyDescent="0.2">
      <c r="O64726" s="223"/>
    </row>
    <row r="64727" spans="15:15" x14ac:dyDescent="0.2">
      <c r="O64727" s="223"/>
    </row>
    <row r="64728" spans="15:15" x14ac:dyDescent="0.2">
      <c r="O64728" s="223"/>
    </row>
    <row r="64729" spans="15:15" x14ac:dyDescent="0.2">
      <c r="O64729" s="223"/>
    </row>
    <row r="64730" spans="15:15" x14ac:dyDescent="0.2">
      <c r="O64730" s="223"/>
    </row>
    <row r="64731" spans="15:15" x14ac:dyDescent="0.2">
      <c r="O64731" s="223"/>
    </row>
    <row r="64732" spans="15:15" x14ac:dyDescent="0.2">
      <c r="O64732" s="223"/>
    </row>
    <row r="64733" spans="15:15" x14ac:dyDescent="0.2">
      <c r="O64733" s="223"/>
    </row>
    <row r="64734" spans="15:15" x14ac:dyDescent="0.2">
      <c r="O64734" s="223"/>
    </row>
    <row r="64735" spans="15:15" x14ac:dyDescent="0.2">
      <c r="O64735" s="223"/>
    </row>
    <row r="64736" spans="15:15" x14ac:dyDescent="0.2">
      <c r="O64736" s="223"/>
    </row>
    <row r="64737" spans="15:15" x14ac:dyDescent="0.2">
      <c r="O64737" s="223"/>
    </row>
    <row r="64738" spans="15:15" x14ac:dyDescent="0.2">
      <c r="O64738" s="223"/>
    </row>
    <row r="64739" spans="15:15" x14ac:dyDescent="0.2">
      <c r="O64739" s="223"/>
    </row>
    <row r="64740" spans="15:15" x14ac:dyDescent="0.2">
      <c r="O64740" s="223"/>
    </row>
    <row r="64741" spans="15:15" x14ac:dyDescent="0.2">
      <c r="O64741" s="223"/>
    </row>
    <row r="64742" spans="15:15" x14ac:dyDescent="0.2">
      <c r="O64742" s="223"/>
    </row>
    <row r="64743" spans="15:15" x14ac:dyDescent="0.2">
      <c r="O64743" s="223"/>
    </row>
    <row r="64744" spans="15:15" x14ac:dyDescent="0.2">
      <c r="O64744" s="223"/>
    </row>
    <row r="64745" spans="15:15" x14ac:dyDescent="0.2">
      <c r="O64745" s="223"/>
    </row>
    <row r="64746" spans="15:15" x14ac:dyDescent="0.2">
      <c r="O64746" s="223"/>
    </row>
    <row r="64747" spans="15:15" x14ac:dyDescent="0.2">
      <c r="O64747" s="223"/>
    </row>
    <row r="64748" spans="15:15" x14ac:dyDescent="0.2">
      <c r="O64748" s="223"/>
    </row>
    <row r="64749" spans="15:15" x14ac:dyDescent="0.2">
      <c r="O64749" s="223"/>
    </row>
    <row r="64750" spans="15:15" x14ac:dyDescent="0.2">
      <c r="O64750" s="223"/>
    </row>
    <row r="64751" spans="15:15" x14ac:dyDescent="0.2">
      <c r="O64751" s="223"/>
    </row>
    <row r="64752" spans="15:15" x14ac:dyDescent="0.2">
      <c r="O64752" s="223"/>
    </row>
    <row r="64753" spans="15:15" x14ac:dyDescent="0.2">
      <c r="O64753" s="223"/>
    </row>
    <row r="64754" spans="15:15" x14ac:dyDescent="0.2">
      <c r="O64754" s="223"/>
    </row>
    <row r="64755" spans="15:15" x14ac:dyDescent="0.2">
      <c r="O64755" s="223"/>
    </row>
    <row r="64756" spans="15:15" x14ac:dyDescent="0.2">
      <c r="O64756" s="223"/>
    </row>
    <row r="64757" spans="15:15" x14ac:dyDescent="0.2">
      <c r="O64757" s="223"/>
    </row>
    <row r="64758" spans="15:15" x14ac:dyDescent="0.2">
      <c r="O64758" s="223"/>
    </row>
    <row r="64759" spans="15:15" x14ac:dyDescent="0.2">
      <c r="O64759" s="223"/>
    </row>
    <row r="64760" spans="15:15" x14ac:dyDescent="0.2">
      <c r="O64760" s="223"/>
    </row>
    <row r="64761" spans="15:15" x14ac:dyDescent="0.2">
      <c r="O64761" s="223"/>
    </row>
    <row r="64762" spans="15:15" x14ac:dyDescent="0.2">
      <c r="O64762" s="223"/>
    </row>
    <row r="64763" spans="15:15" x14ac:dyDescent="0.2">
      <c r="O64763" s="223"/>
    </row>
    <row r="64764" spans="15:15" x14ac:dyDescent="0.2">
      <c r="O64764" s="223"/>
    </row>
    <row r="64765" spans="15:15" x14ac:dyDescent="0.2">
      <c r="O64765" s="223"/>
    </row>
    <row r="64766" spans="15:15" x14ac:dyDescent="0.2">
      <c r="O64766" s="223"/>
    </row>
    <row r="64767" spans="15:15" x14ac:dyDescent="0.2">
      <c r="O64767" s="223"/>
    </row>
    <row r="64768" spans="15:15" x14ac:dyDescent="0.2">
      <c r="O64768" s="223"/>
    </row>
    <row r="64769" spans="15:15" x14ac:dyDescent="0.2">
      <c r="O64769" s="223"/>
    </row>
    <row r="64770" spans="15:15" x14ac:dyDescent="0.2">
      <c r="O64770" s="223"/>
    </row>
    <row r="64771" spans="15:15" x14ac:dyDescent="0.2">
      <c r="O64771" s="223"/>
    </row>
    <row r="64772" spans="15:15" x14ac:dyDescent="0.2">
      <c r="O64772" s="223"/>
    </row>
    <row r="64773" spans="15:15" x14ac:dyDescent="0.2">
      <c r="O64773" s="223"/>
    </row>
    <row r="64774" spans="15:15" x14ac:dyDescent="0.2">
      <c r="O64774" s="223"/>
    </row>
    <row r="64775" spans="15:15" x14ac:dyDescent="0.2">
      <c r="O64775" s="223"/>
    </row>
    <row r="64776" spans="15:15" x14ac:dyDescent="0.2">
      <c r="O64776" s="223"/>
    </row>
    <row r="64777" spans="15:15" x14ac:dyDescent="0.2">
      <c r="O64777" s="223"/>
    </row>
    <row r="64778" spans="15:15" x14ac:dyDescent="0.2">
      <c r="O64778" s="223"/>
    </row>
    <row r="64779" spans="15:15" x14ac:dyDescent="0.2">
      <c r="O64779" s="223"/>
    </row>
    <row r="64780" spans="15:15" x14ac:dyDescent="0.2">
      <c r="O64780" s="223"/>
    </row>
    <row r="64781" spans="15:15" x14ac:dyDescent="0.2">
      <c r="O64781" s="223"/>
    </row>
    <row r="64782" spans="15:15" x14ac:dyDescent="0.2">
      <c r="O64782" s="223"/>
    </row>
    <row r="64783" spans="15:15" x14ac:dyDescent="0.2">
      <c r="O64783" s="223"/>
    </row>
    <row r="64784" spans="15:15" x14ac:dyDescent="0.2">
      <c r="O64784" s="223"/>
    </row>
    <row r="64785" spans="15:15" x14ac:dyDescent="0.2">
      <c r="O64785" s="223"/>
    </row>
    <row r="64786" spans="15:15" x14ac:dyDescent="0.2">
      <c r="O64786" s="223"/>
    </row>
    <row r="64787" spans="15:15" x14ac:dyDescent="0.2">
      <c r="O64787" s="223"/>
    </row>
    <row r="64788" spans="15:15" x14ac:dyDescent="0.2">
      <c r="O64788" s="223"/>
    </row>
    <row r="64789" spans="15:15" x14ac:dyDescent="0.2">
      <c r="O64789" s="223"/>
    </row>
    <row r="64790" spans="15:15" x14ac:dyDescent="0.2">
      <c r="O64790" s="223"/>
    </row>
    <row r="64791" spans="15:15" x14ac:dyDescent="0.2">
      <c r="O64791" s="223"/>
    </row>
    <row r="64792" spans="15:15" x14ac:dyDescent="0.2">
      <c r="O64792" s="223"/>
    </row>
    <row r="64793" spans="15:15" x14ac:dyDescent="0.2">
      <c r="O64793" s="223"/>
    </row>
    <row r="64794" spans="15:15" x14ac:dyDescent="0.2">
      <c r="O64794" s="223"/>
    </row>
    <row r="64795" spans="15:15" x14ac:dyDescent="0.2">
      <c r="O64795" s="223"/>
    </row>
    <row r="64796" spans="15:15" x14ac:dyDescent="0.2">
      <c r="O64796" s="223"/>
    </row>
    <row r="64797" spans="15:15" x14ac:dyDescent="0.2">
      <c r="O64797" s="223"/>
    </row>
    <row r="64798" spans="15:15" x14ac:dyDescent="0.2">
      <c r="O64798" s="223"/>
    </row>
    <row r="64799" spans="15:15" x14ac:dyDescent="0.2">
      <c r="O64799" s="223"/>
    </row>
    <row r="64800" spans="15:15" x14ac:dyDescent="0.2">
      <c r="O64800" s="223"/>
    </row>
    <row r="64801" spans="15:15" x14ac:dyDescent="0.2">
      <c r="O64801" s="223"/>
    </row>
    <row r="64802" spans="15:15" x14ac:dyDescent="0.2">
      <c r="O64802" s="223"/>
    </row>
    <row r="64803" spans="15:15" x14ac:dyDescent="0.2">
      <c r="O64803" s="223"/>
    </row>
    <row r="64804" spans="15:15" x14ac:dyDescent="0.2">
      <c r="O64804" s="223"/>
    </row>
    <row r="64805" spans="15:15" x14ac:dyDescent="0.2">
      <c r="O64805" s="223"/>
    </row>
    <row r="64806" spans="15:15" x14ac:dyDescent="0.2">
      <c r="O64806" s="223"/>
    </row>
    <row r="64807" spans="15:15" x14ac:dyDescent="0.2">
      <c r="O64807" s="223"/>
    </row>
    <row r="64808" spans="15:15" x14ac:dyDescent="0.2">
      <c r="O64808" s="223"/>
    </row>
    <row r="64809" spans="15:15" x14ac:dyDescent="0.2">
      <c r="O64809" s="223"/>
    </row>
    <row r="64810" spans="15:15" x14ac:dyDescent="0.2">
      <c r="O64810" s="223"/>
    </row>
    <row r="64811" spans="15:15" x14ac:dyDescent="0.2">
      <c r="O64811" s="223"/>
    </row>
    <row r="64812" spans="15:15" x14ac:dyDescent="0.2">
      <c r="O64812" s="223"/>
    </row>
    <row r="64813" spans="15:15" x14ac:dyDescent="0.2">
      <c r="O64813" s="223"/>
    </row>
    <row r="64814" spans="15:15" x14ac:dyDescent="0.2">
      <c r="O64814" s="223"/>
    </row>
    <row r="64815" spans="15:15" x14ac:dyDescent="0.2">
      <c r="O64815" s="223"/>
    </row>
    <row r="64816" spans="15:15" x14ac:dyDescent="0.2">
      <c r="O64816" s="223"/>
    </row>
    <row r="64817" spans="15:15" x14ac:dyDescent="0.2">
      <c r="O64817" s="223"/>
    </row>
    <row r="64818" spans="15:15" x14ac:dyDescent="0.2">
      <c r="O64818" s="223"/>
    </row>
    <row r="64819" spans="15:15" x14ac:dyDescent="0.2">
      <c r="O64819" s="223"/>
    </row>
    <row r="64820" spans="15:15" x14ac:dyDescent="0.2">
      <c r="O64820" s="223"/>
    </row>
    <row r="64821" spans="15:15" x14ac:dyDescent="0.2">
      <c r="O64821" s="223"/>
    </row>
    <row r="64822" spans="15:15" x14ac:dyDescent="0.2">
      <c r="O64822" s="223"/>
    </row>
    <row r="64823" spans="15:15" x14ac:dyDescent="0.2">
      <c r="O64823" s="223"/>
    </row>
    <row r="64824" spans="15:15" x14ac:dyDescent="0.2">
      <c r="O64824" s="223"/>
    </row>
    <row r="64825" spans="15:15" x14ac:dyDescent="0.2">
      <c r="O64825" s="223"/>
    </row>
    <row r="64826" spans="15:15" x14ac:dyDescent="0.2">
      <c r="O64826" s="223"/>
    </row>
    <row r="64827" spans="15:15" x14ac:dyDescent="0.2">
      <c r="O64827" s="223"/>
    </row>
    <row r="64828" spans="15:15" x14ac:dyDescent="0.2">
      <c r="O64828" s="223"/>
    </row>
    <row r="64829" spans="15:15" x14ac:dyDescent="0.2">
      <c r="O64829" s="223"/>
    </row>
    <row r="64830" spans="15:15" x14ac:dyDescent="0.2">
      <c r="O64830" s="223"/>
    </row>
    <row r="64831" spans="15:15" x14ac:dyDescent="0.2">
      <c r="O64831" s="223"/>
    </row>
    <row r="64832" spans="15:15" x14ac:dyDescent="0.2">
      <c r="O64832" s="223"/>
    </row>
    <row r="64833" spans="15:15" x14ac:dyDescent="0.2">
      <c r="O64833" s="223"/>
    </row>
    <row r="64834" spans="15:15" x14ac:dyDescent="0.2">
      <c r="O64834" s="223"/>
    </row>
    <row r="64835" spans="15:15" x14ac:dyDescent="0.2">
      <c r="O64835" s="223"/>
    </row>
    <row r="64836" spans="15:15" x14ac:dyDescent="0.2">
      <c r="O64836" s="223"/>
    </row>
    <row r="64837" spans="15:15" x14ac:dyDescent="0.2">
      <c r="O64837" s="223"/>
    </row>
    <row r="64838" spans="15:15" x14ac:dyDescent="0.2">
      <c r="O64838" s="223"/>
    </row>
    <row r="64839" spans="15:15" x14ac:dyDescent="0.2">
      <c r="O64839" s="223"/>
    </row>
    <row r="64840" spans="15:15" x14ac:dyDescent="0.2">
      <c r="O64840" s="223"/>
    </row>
    <row r="64841" spans="15:15" x14ac:dyDescent="0.2">
      <c r="O64841" s="223"/>
    </row>
    <row r="64842" spans="15:15" x14ac:dyDescent="0.2">
      <c r="O64842" s="223"/>
    </row>
    <row r="64843" spans="15:15" x14ac:dyDescent="0.2">
      <c r="O64843" s="223"/>
    </row>
    <row r="64844" spans="15:15" x14ac:dyDescent="0.2">
      <c r="O64844" s="223"/>
    </row>
    <row r="64845" spans="15:15" x14ac:dyDescent="0.2">
      <c r="O64845" s="223"/>
    </row>
    <row r="64846" spans="15:15" x14ac:dyDescent="0.2">
      <c r="O64846" s="223"/>
    </row>
    <row r="64847" spans="15:15" x14ac:dyDescent="0.2">
      <c r="O64847" s="223"/>
    </row>
    <row r="64848" spans="15:15" x14ac:dyDescent="0.2">
      <c r="O64848" s="223"/>
    </row>
    <row r="64849" spans="15:15" x14ac:dyDescent="0.2">
      <c r="O64849" s="223"/>
    </row>
    <row r="64850" spans="15:15" x14ac:dyDescent="0.2">
      <c r="O64850" s="223"/>
    </row>
    <row r="64851" spans="15:15" x14ac:dyDescent="0.2">
      <c r="O64851" s="223"/>
    </row>
    <row r="64852" spans="15:15" x14ac:dyDescent="0.2">
      <c r="O64852" s="223"/>
    </row>
    <row r="64853" spans="15:15" x14ac:dyDescent="0.2">
      <c r="O64853" s="223"/>
    </row>
    <row r="64854" spans="15:15" x14ac:dyDescent="0.2">
      <c r="O64854" s="223"/>
    </row>
    <row r="64855" spans="15:15" x14ac:dyDescent="0.2">
      <c r="O64855" s="223"/>
    </row>
    <row r="64856" spans="15:15" x14ac:dyDescent="0.2">
      <c r="O64856" s="223"/>
    </row>
    <row r="64857" spans="15:15" x14ac:dyDescent="0.2">
      <c r="O64857" s="223"/>
    </row>
    <row r="64858" spans="15:15" x14ac:dyDescent="0.2">
      <c r="O64858" s="223"/>
    </row>
    <row r="64859" spans="15:15" x14ac:dyDescent="0.2">
      <c r="O64859" s="223"/>
    </row>
    <row r="64860" spans="15:15" x14ac:dyDescent="0.2">
      <c r="O64860" s="223"/>
    </row>
    <row r="64861" spans="15:15" x14ac:dyDescent="0.2">
      <c r="O64861" s="223"/>
    </row>
    <row r="64862" spans="15:15" x14ac:dyDescent="0.2">
      <c r="O64862" s="223"/>
    </row>
    <row r="64863" spans="15:15" x14ac:dyDescent="0.2">
      <c r="O64863" s="223"/>
    </row>
    <row r="64864" spans="15:15" x14ac:dyDescent="0.2">
      <c r="O64864" s="223"/>
    </row>
    <row r="64865" spans="15:15" x14ac:dyDescent="0.2">
      <c r="O64865" s="223"/>
    </row>
    <row r="64866" spans="15:15" x14ac:dyDescent="0.2">
      <c r="O64866" s="223"/>
    </row>
    <row r="64867" spans="15:15" x14ac:dyDescent="0.2">
      <c r="O64867" s="223"/>
    </row>
    <row r="64868" spans="15:15" x14ac:dyDescent="0.2">
      <c r="O64868" s="223"/>
    </row>
    <row r="64869" spans="15:15" x14ac:dyDescent="0.2">
      <c r="O64869" s="223"/>
    </row>
    <row r="64870" spans="15:15" x14ac:dyDescent="0.2">
      <c r="O64870" s="223"/>
    </row>
    <row r="64871" spans="15:15" x14ac:dyDescent="0.2">
      <c r="O64871" s="223"/>
    </row>
    <row r="64872" spans="15:15" x14ac:dyDescent="0.2">
      <c r="O64872" s="223"/>
    </row>
    <row r="64873" spans="15:15" x14ac:dyDescent="0.2">
      <c r="O64873" s="223"/>
    </row>
    <row r="64874" spans="15:15" x14ac:dyDescent="0.2">
      <c r="O64874" s="223"/>
    </row>
    <row r="64875" spans="15:15" x14ac:dyDescent="0.2">
      <c r="O64875" s="223"/>
    </row>
    <row r="64876" spans="15:15" x14ac:dyDescent="0.2">
      <c r="O64876" s="223"/>
    </row>
    <row r="64877" spans="15:15" x14ac:dyDescent="0.2">
      <c r="O64877" s="223"/>
    </row>
    <row r="64878" spans="15:15" x14ac:dyDescent="0.2">
      <c r="O64878" s="223"/>
    </row>
    <row r="64879" spans="15:15" x14ac:dyDescent="0.2">
      <c r="O64879" s="223"/>
    </row>
    <row r="64880" spans="15:15" x14ac:dyDescent="0.2">
      <c r="O64880" s="223"/>
    </row>
    <row r="64881" spans="15:15" x14ac:dyDescent="0.2">
      <c r="O64881" s="223"/>
    </row>
    <row r="64882" spans="15:15" x14ac:dyDescent="0.2">
      <c r="O64882" s="223"/>
    </row>
    <row r="64883" spans="15:15" x14ac:dyDescent="0.2">
      <c r="O64883" s="223"/>
    </row>
    <row r="64884" spans="15:15" x14ac:dyDescent="0.2">
      <c r="O64884" s="223"/>
    </row>
    <row r="64885" spans="15:15" x14ac:dyDescent="0.2">
      <c r="O64885" s="223"/>
    </row>
    <row r="64886" spans="15:15" x14ac:dyDescent="0.2">
      <c r="O64886" s="223"/>
    </row>
    <row r="64887" spans="15:15" x14ac:dyDescent="0.2">
      <c r="O64887" s="223"/>
    </row>
    <row r="64888" spans="15:15" x14ac:dyDescent="0.2">
      <c r="O64888" s="223"/>
    </row>
    <row r="64889" spans="15:15" x14ac:dyDescent="0.2">
      <c r="O64889" s="223"/>
    </row>
    <row r="64890" spans="15:15" x14ac:dyDescent="0.2">
      <c r="O64890" s="223"/>
    </row>
    <row r="64891" spans="15:15" x14ac:dyDescent="0.2">
      <c r="O64891" s="223"/>
    </row>
    <row r="64892" spans="15:15" x14ac:dyDescent="0.2">
      <c r="O64892" s="223"/>
    </row>
    <row r="64893" spans="15:15" x14ac:dyDescent="0.2">
      <c r="O64893" s="223"/>
    </row>
    <row r="64894" spans="15:15" x14ac:dyDescent="0.2">
      <c r="O64894" s="223"/>
    </row>
    <row r="64895" spans="15:15" x14ac:dyDescent="0.2">
      <c r="O64895" s="223"/>
    </row>
    <row r="64896" spans="15:15" x14ac:dyDescent="0.2">
      <c r="O64896" s="223"/>
    </row>
    <row r="64897" spans="15:15" x14ac:dyDescent="0.2">
      <c r="O64897" s="223"/>
    </row>
    <row r="64898" spans="15:15" x14ac:dyDescent="0.2">
      <c r="O64898" s="223"/>
    </row>
    <row r="64899" spans="15:15" x14ac:dyDescent="0.2">
      <c r="O64899" s="223"/>
    </row>
    <row r="64900" spans="15:15" x14ac:dyDescent="0.2">
      <c r="O64900" s="223"/>
    </row>
    <row r="64901" spans="15:15" x14ac:dyDescent="0.2">
      <c r="O64901" s="223"/>
    </row>
    <row r="64902" spans="15:15" x14ac:dyDescent="0.2">
      <c r="O64902" s="223"/>
    </row>
    <row r="64903" spans="15:15" x14ac:dyDescent="0.2">
      <c r="O64903" s="223"/>
    </row>
    <row r="64904" spans="15:15" x14ac:dyDescent="0.2">
      <c r="O64904" s="223"/>
    </row>
    <row r="64905" spans="15:15" x14ac:dyDescent="0.2">
      <c r="O64905" s="223"/>
    </row>
    <row r="64906" spans="15:15" x14ac:dyDescent="0.2">
      <c r="O64906" s="223"/>
    </row>
    <row r="64907" spans="15:15" x14ac:dyDescent="0.2">
      <c r="O64907" s="223"/>
    </row>
    <row r="64908" spans="15:15" x14ac:dyDescent="0.2">
      <c r="O64908" s="223"/>
    </row>
    <row r="64909" spans="15:15" x14ac:dyDescent="0.2">
      <c r="O64909" s="223"/>
    </row>
    <row r="64910" spans="15:15" x14ac:dyDescent="0.2">
      <c r="O64910" s="223"/>
    </row>
    <row r="64911" spans="15:15" x14ac:dyDescent="0.2">
      <c r="O64911" s="223"/>
    </row>
    <row r="64912" spans="15:15" x14ac:dyDescent="0.2">
      <c r="O64912" s="223"/>
    </row>
    <row r="64913" spans="15:15" x14ac:dyDescent="0.2">
      <c r="O64913" s="223"/>
    </row>
    <row r="64914" spans="15:15" x14ac:dyDescent="0.2">
      <c r="O64914" s="223"/>
    </row>
    <row r="64915" spans="15:15" x14ac:dyDescent="0.2">
      <c r="O64915" s="223"/>
    </row>
    <row r="64916" spans="15:15" x14ac:dyDescent="0.2">
      <c r="O64916" s="223"/>
    </row>
    <row r="64917" spans="15:15" x14ac:dyDescent="0.2">
      <c r="O64917" s="223"/>
    </row>
    <row r="64918" spans="15:15" x14ac:dyDescent="0.2">
      <c r="O64918" s="223"/>
    </row>
    <row r="64919" spans="15:15" x14ac:dyDescent="0.2">
      <c r="O64919" s="223"/>
    </row>
    <row r="64920" spans="15:15" x14ac:dyDescent="0.2">
      <c r="O64920" s="223"/>
    </row>
    <row r="64921" spans="15:15" x14ac:dyDescent="0.2">
      <c r="O64921" s="223"/>
    </row>
    <row r="64922" spans="15:15" x14ac:dyDescent="0.2">
      <c r="O64922" s="223"/>
    </row>
    <row r="64923" spans="15:15" x14ac:dyDescent="0.2">
      <c r="O64923" s="223"/>
    </row>
    <row r="64924" spans="15:15" x14ac:dyDescent="0.2">
      <c r="O64924" s="223"/>
    </row>
    <row r="64925" spans="15:15" x14ac:dyDescent="0.2">
      <c r="O64925" s="223"/>
    </row>
    <row r="64926" spans="15:15" x14ac:dyDescent="0.2">
      <c r="O64926" s="223"/>
    </row>
    <row r="64927" spans="15:15" x14ac:dyDescent="0.2">
      <c r="O64927" s="223"/>
    </row>
    <row r="64928" spans="15:15" x14ac:dyDescent="0.2">
      <c r="O64928" s="223"/>
    </row>
    <row r="64929" spans="15:15" x14ac:dyDescent="0.2">
      <c r="O64929" s="223"/>
    </row>
    <row r="64930" spans="15:15" x14ac:dyDescent="0.2">
      <c r="O64930" s="223"/>
    </row>
    <row r="64931" spans="15:15" x14ac:dyDescent="0.2">
      <c r="O64931" s="223"/>
    </row>
    <row r="64932" spans="15:15" x14ac:dyDescent="0.2">
      <c r="O64932" s="223"/>
    </row>
    <row r="64933" spans="15:15" x14ac:dyDescent="0.2">
      <c r="O64933" s="223"/>
    </row>
    <row r="64934" spans="15:15" x14ac:dyDescent="0.2">
      <c r="O64934" s="223"/>
    </row>
    <row r="64935" spans="15:15" x14ac:dyDescent="0.2">
      <c r="O64935" s="223"/>
    </row>
    <row r="64936" spans="15:15" x14ac:dyDescent="0.2">
      <c r="O64936" s="223"/>
    </row>
    <row r="64937" spans="15:15" x14ac:dyDescent="0.2">
      <c r="O64937" s="223"/>
    </row>
    <row r="64938" spans="15:15" x14ac:dyDescent="0.2">
      <c r="O64938" s="223"/>
    </row>
    <row r="64939" spans="15:15" x14ac:dyDescent="0.2">
      <c r="O64939" s="223"/>
    </row>
    <row r="64940" spans="15:15" x14ac:dyDescent="0.2">
      <c r="O64940" s="223"/>
    </row>
    <row r="64941" spans="15:15" x14ac:dyDescent="0.2">
      <c r="O64941" s="223"/>
    </row>
    <row r="64942" spans="15:15" x14ac:dyDescent="0.2">
      <c r="O64942" s="223"/>
    </row>
    <row r="64943" spans="15:15" x14ac:dyDescent="0.2">
      <c r="O64943" s="223"/>
    </row>
    <row r="64944" spans="15:15" x14ac:dyDescent="0.2">
      <c r="O64944" s="223"/>
    </row>
    <row r="64945" spans="15:15" x14ac:dyDescent="0.2">
      <c r="O64945" s="223"/>
    </row>
    <row r="64946" spans="15:15" x14ac:dyDescent="0.2">
      <c r="O64946" s="223"/>
    </row>
    <row r="64947" spans="15:15" x14ac:dyDescent="0.2">
      <c r="O64947" s="223"/>
    </row>
    <row r="64948" spans="15:15" x14ac:dyDescent="0.2">
      <c r="O64948" s="223"/>
    </row>
    <row r="64949" spans="15:15" x14ac:dyDescent="0.2">
      <c r="O64949" s="223"/>
    </row>
    <row r="64950" spans="15:15" x14ac:dyDescent="0.2">
      <c r="O64950" s="223"/>
    </row>
    <row r="64951" spans="15:15" x14ac:dyDescent="0.2">
      <c r="O64951" s="223"/>
    </row>
    <row r="64952" spans="15:15" x14ac:dyDescent="0.2">
      <c r="O64952" s="223"/>
    </row>
    <row r="64953" spans="15:15" x14ac:dyDescent="0.2">
      <c r="O64953" s="223"/>
    </row>
    <row r="64954" spans="15:15" x14ac:dyDescent="0.2">
      <c r="O64954" s="223"/>
    </row>
    <row r="64955" spans="15:15" x14ac:dyDescent="0.2">
      <c r="O64955" s="223"/>
    </row>
    <row r="64956" spans="15:15" x14ac:dyDescent="0.2">
      <c r="O64956" s="223"/>
    </row>
    <row r="64957" spans="15:15" x14ac:dyDescent="0.2">
      <c r="O64957" s="223"/>
    </row>
    <row r="64958" spans="15:15" x14ac:dyDescent="0.2">
      <c r="O64958" s="223"/>
    </row>
    <row r="64959" spans="15:15" x14ac:dyDescent="0.2">
      <c r="O64959" s="223"/>
    </row>
    <row r="64960" spans="15:15" x14ac:dyDescent="0.2">
      <c r="O64960" s="223"/>
    </row>
    <row r="64961" spans="15:15" x14ac:dyDescent="0.2">
      <c r="O64961" s="223"/>
    </row>
    <row r="64962" spans="15:15" x14ac:dyDescent="0.2">
      <c r="O64962" s="223"/>
    </row>
    <row r="64963" spans="15:15" x14ac:dyDescent="0.2">
      <c r="O64963" s="223"/>
    </row>
    <row r="64964" spans="15:15" x14ac:dyDescent="0.2">
      <c r="O64964" s="223"/>
    </row>
    <row r="64965" spans="15:15" x14ac:dyDescent="0.2">
      <c r="O64965" s="223"/>
    </row>
    <row r="64966" spans="15:15" x14ac:dyDescent="0.2">
      <c r="O64966" s="223"/>
    </row>
    <row r="64967" spans="15:15" x14ac:dyDescent="0.2">
      <c r="O64967" s="223"/>
    </row>
    <row r="64968" spans="15:15" x14ac:dyDescent="0.2">
      <c r="O64968" s="223"/>
    </row>
    <row r="64969" spans="15:15" x14ac:dyDescent="0.2">
      <c r="O64969" s="223"/>
    </row>
    <row r="64970" spans="15:15" x14ac:dyDescent="0.2">
      <c r="O64970" s="223"/>
    </row>
    <row r="64971" spans="15:15" x14ac:dyDescent="0.2">
      <c r="O64971" s="223"/>
    </row>
    <row r="64972" spans="15:15" x14ac:dyDescent="0.2">
      <c r="O64972" s="223"/>
    </row>
    <row r="64973" spans="15:15" x14ac:dyDescent="0.2">
      <c r="O64973" s="223"/>
    </row>
    <row r="64974" spans="15:15" x14ac:dyDescent="0.2">
      <c r="O64974" s="223"/>
    </row>
    <row r="64975" spans="15:15" x14ac:dyDescent="0.2">
      <c r="O64975" s="223"/>
    </row>
    <row r="64976" spans="15:15" x14ac:dyDescent="0.2">
      <c r="O64976" s="223"/>
    </row>
    <row r="64977" spans="15:15" x14ac:dyDescent="0.2">
      <c r="O64977" s="223"/>
    </row>
    <row r="64978" spans="15:15" x14ac:dyDescent="0.2">
      <c r="O64978" s="223"/>
    </row>
    <row r="64979" spans="15:15" x14ac:dyDescent="0.2">
      <c r="O64979" s="223"/>
    </row>
    <row r="64980" spans="15:15" x14ac:dyDescent="0.2">
      <c r="O64980" s="223"/>
    </row>
    <row r="64981" spans="15:15" x14ac:dyDescent="0.2">
      <c r="O64981" s="223"/>
    </row>
    <row r="64982" spans="15:15" x14ac:dyDescent="0.2">
      <c r="O64982" s="223"/>
    </row>
    <row r="64983" spans="15:15" x14ac:dyDescent="0.2">
      <c r="O64983" s="223"/>
    </row>
    <row r="64984" spans="15:15" x14ac:dyDescent="0.2">
      <c r="O64984" s="223"/>
    </row>
    <row r="64985" spans="15:15" x14ac:dyDescent="0.2">
      <c r="O64985" s="223"/>
    </row>
    <row r="64986" spans="15:15" x14ac:dyDescent="0.2">
      <c r="O64986" s="223"/>
    </row>
    <row r="64987" spans="15:15" x14ac:dyDescent="0.2">
      <c r="O64987" s="223"/>
    </row>
    <row r="64988" spans="15:15" x14ac:dyDescent="0.2">
      <c r="O64988" s="223"/>
    </row>
    <row r="64989" spans="15:15" x14ac:dyDescent="0.2">
      <c r="O64989" s="223"/>
    </row>
    <row r="64990" spans="15:15" x14ac:dyDescent="0.2">
      <c r="O64990" s="223"/>
    </row>
    <row r="64991" spans="15:15" x14ac:dyDescent="0.2">
      <c r="O64991" s="223"/>
    </row>
    <row r="64992" spans="15:15" x14ac:dyDescent="0.2">
      <c r="O64992" s="223"/>
    </row>
    <row r="64993" spans="15:15" x14ac:dyDescent="0.2">
      <c r="O64993" s="223"/>
    </row>
    <row r="64994" spans="15:15" x14ac:dyDescent="0.2">
      <c r="O64994" s="223"/>
    </row>
    <row r="64995" spans="15:15" x14ac:dyDescent="0.2">
      <c r="O64995" s="223"/>
    </row>
    <row r="64996" spans="15:15" x14ac:dyDescent="0.2">
      <c r="O64996" s="223"/>
    </row>
    <row r="64997" spans="15:15" x14ac:dyDescent="0.2">
      <c r="O64997" s="223"/>
    </row>
    <row r="64998" spans="15:15" x14ac:dyDescent="0.2">
      <c r="O64998" s="223"/>
    </row>
    <row r="64999" spans="15:15" x14ac:dyDescent="0.2">
      <c r="O64999" s="223"/>
    </row>
    <row r="65000" spans="15:15" x14ac:dyDescent="0.2">
      <c r="O65000" s="223"/>
    </row>
    <row r="65001" spans="15:15" x14ac:dyDescent="0.2">
      <c r="O65001" s="223"/>
    </row>
    <row r="65002" spans="15:15" x14ac:dyDescent="0.2">
      <c r="O65002" s="223"/>
    </row>
    <row r="65003" spans="15:15" x14ac:dyDescent="0.2">
      <c r="O65003" s="223"/>
    </row>
    <row r="65004" spans="15:15" x14ac:dyDescent="0.2">
      <c r="O65004" s="223"/>
    </row>
    <row r="65005" spans="15:15" x14ac:dyDescent="0.2">
      <c r="O65005" s="223"/>
    </row>
    <row r="65006" spans="15:15" x14ac:dyDescent="0.2">
      <c r="O65006" s="223"/>
    </row>
    <row r="65007" spans="15:15" x14ac:dyDescent="0.2">
      <c r="O65007" s="223"/>
    </row>
    <row r="65008" spans="15:15" x14ac:dyDescent="0.2">
      <c r="O65008" s="223"/>
    </row>
    <row r="65009" spans="15:15" x14ac:dyDescent="0.2">
      <c r="O65009" s="223"/>
    </row>
    <row r="65010" spans="15:15" x14ac:dyDescent="0.2">
      <c r="O65010" s="223"/>
    </row>
    <row r="65011" spans="15:15" x14ac:dyDescent="0.2">
      <c r="O65011" s="223"/>
    </row>
    <row r="65012" spans="15:15" x14ac:dyDescent="0.2">
      <c r="O65012" s="223"/>
    </row>
    <row r="65013" spans="15:15" x14ac:dyDescent="0.2">
      <c r="O65013" s="223"/>
    </row>
    <row r="65014" spans="15:15" x14ac:dyDescent="0.2">
      <c r="O65014" s="223"/>
    </row>
    <row r="65015" spans="15:15" x14ac:dyDescent="0.2">
      <c r="O65015" s="223"/>
    </row>
    <row r="65016" spans="15:15" x14ac:dyDescent="0.2">
      <c r="O65016" s="223"/>
    </row>
    <row r="65017" spans="15:15" x14ac:dyDescent="0.2">
      <c r="O65017" s="223"/>
    </row>
    <row r="65018" spans="15:15" x14ac:dyDescent="0.2">
      <c r="O65018" s="223"/>
    </row>
    <row r="65019" spans="15:15" x14ac:dyDescent="0.2">
      <c r="O65019" s="223"/>
    </row>
    <row r="65020" spans="15:15" x14ac:dyDescent="0.2">
      <c r="O65020" s="223"/>
    </row>
    <row r="65021" spans="15:15" x14ac:dyDescent="0.2">
      <c r="O65021" s="223"/>
    </row>
    <row r="65022" spans="15:15" x14ac:dyDescent="0.2">
      <c r="O65022" s="223"/>
    </row>
    <row r="65023" spans="15:15" x14ac:dyDescent="0.2">
      <c r="O65023" s="223"/>
    </row>
    <row r="65024" spans="15:15" x14ac:dyDescent="0.2">
      <c r="O65024" s="223"/>
    </row>
    <row r="65025" spans="15:15" x14ac:dyDescent="0.2">
      <c r="O65025" s="223"/>
    </row>
    <row r="65026" spans="15:15" x14ac:dyDescent="0.2">
      <c r="O65026" s="223"/>
    </row>
    <row r="65027" spans="15:15" x14ac:dyDescent="0.2">
      <c r="O65027" s="223"/>
    </row>
    <row r="65028" spans="15:15" x14ac:dyDescent="0.2">
      <c r="O65028" s="223"/>
    </row>
    <row r="65029" spans="15:15" x14ac:dyDescent="0.2">
      <c r="O65029" s="223"/>
    </row>
    <row r="65030" spans="15:15" x14ac:dyDescent="0.2">
      <c r="O65030" s="223"/>
    </row>
    <row r="65031" spans="15:15" x14ac:dyDescent="0.2">
      <c r="O65031" s="223"/>
    </row>
    <row r="65032" spans="15:15" x14ac:dyDescent="0.2">
      <c r="O65032" s="223"/>
    </row>
    <row r="65033" spans="15:15" x14ac:dyDescent="0.2">
      <c r="O65033" s="223"/>
    </row>
    <row r="65034" spans="15:15" x14ac:dyDescent="0.2">
      <c r="O65034" s="223"/>
    </row>
    <row r="65035" spans="15:15" x14ac:dyDescent="0.2">
      <c r="O65035" s="223"/>
    </row>
    <row r="65036" spans="15:15" x14ac:dyDescent="0.2">
      <c r="O65036" s="223"/>
    </row>
    <row r="65037" spans="15:15" x14ac:dyDescent="0.2">
      <c r="O65037" s="223"/>
    </row>
    <row r="65038" spans="15:15" x14ac:dyDescent="0.2">
      <c r="O65038" s="223"/>
    </row>
    <row r="65039" spans="15:15" x14ac:dyDescent="0.2">
      <c r="O65039" s="223"/>
    </row>
    <row r="65040" spans="15:15" x14ac:dyDescent="0.2">
      <c r="O65040" s="223"/>
    </row>
    <row r="65041" spans="15:15" x14ac:dyDescent="0.2">
      <c r="O65041" s="223"/>
    </row>
    <row r="65042" spans="15:15" x14ac:dyDescent="0.2">
      <c r="O65042" s="223"/>
    </row>
    <row r="65043" spans="15:15" x14ac:dyDescent="0.2">
      <c r="O65043" s="223"/>
    </row>
    <row r="65044" spans="15:15" x14ac:dyDescent="0.2">
      <c r="O65044" s="223"/>
    </row>
    <row r="65045" spans="15:15" x14ac:dyDescent="0.2">
      <c r="O65045" s="223"/>
    </row>
    <row r="65046" spans="15:15" x14ac:dyDescent="0.2">
      <c r="O65046" s="223"/>
    </row>
    <row r="65047" spans="15:15" x14ac:dyDescent="0.2">
      <c r="O65047" s="223"/>
    </row>
    <row r="65048" spans="15:15" x14ac:dyDescent="0.2">
      <c r="O65048" s="223"/>
    </row>
    <row r="65049" spans="15:15" x14ac:dyDescent="0.2">
      <c r="O65049" s="223"/>
    </row>
    <row r="65050" spans="15:15" x14ac:dyDescent="0.2">
      <c r="O65050" s="223"/>
    </row>
    <row r="65051" spans="15:15" x14ac:dyDescent="0.2">
      <c r="O65051" s="223"/>
    </row>
    <row r="65052" spans="15:15" x14ac:dyDescent="0.2">
      <c r="O65052" s="223"/>
    </row>
    <row r="65053" spans="15:15" x14ac:dyDescent="0.2">
      <c r="O65053" s="223"/>
    </row>
    <row r="65054" spans="15:15" x14ac:dyDescent="0.2">
      <c r="O65054" s="223"/>
    </row>
    <row r="65055" spans="15:15" x14ac:dyDescent="0.2">
      <c r="O65055" s="223"/>
    </row>
    <row r="65056" spans="15:15" x14ac:dyDescent="0.2">
      <c r="O65056" s="223"/>
    </row>
    <row r="65057" spans="15:15" x14ac:dyDescent="0.2">
      <c r="O65057" s="223"/>
    </row>
    <row r="65058" spans="15:15" x14ac:dyDescent="0.2">
      <c r="O65058" s="223"/>
    </row>
    <row r="65059" spans="15:15" x14ac:dyDescent="0.2">
      <c r="O65059" s="223"/>
    </row>
    <row r="65060" spans="15:15" x14ac:dyDescent="0.2">
      <c r="O65060" s="223"/>
    </row>
    <row r="65061" spans="15:15" x14ac:dyDescent="0.2">
      <c r="O65061" s="223"/>
    </row>
    <row r="65062" spans="15:15" x14ac:dyDescent="0.2">
      <c r="O65062" s="223"/>
    </row>
    <row r="65063" spans="15:15" x14ac:dyDescent="0.2">
      <c r="O65063" s="223"/>
    </row>
    <row r="65064" spans="15:15" x14ac:dyDescent="0.2">
      <c r="O65064" s="223"/>
    </row>
    <row r="65065" spans="15:15" x14ac:dyDescent="0.2">
      <c r="O65065" s="223"/>
    </row>
    <row r="65066" spans="15:15" x14ac:dyDescent="0.2">
      <c r="O65066" s="223"/>
    </row>
    <row r="65067" spans="15:15" x14ac:dyDescent="0.2">
      <c r="O65067" s="223"/>
    </row>
    <row r="65068" spans="15:15" x14ac:dyDescent="0.2">
      <c r="O65068" s="223"/>
    </row>
    <row r="65069" spans="15:15" x14ac:dyDescent="0.2">
      <c r="O65069" s="223"/>
    </row>
    <row r="65070" spans="15:15" x14ac:dyDescent="0.2">
      <c r="O65070" s="223"/>
    </row>
    <row r="65071" spans="15:15" x14ac:dyDescent="0.2">
      <c r="O65071" s="223"/>
    </row>
    <row r="65072" spans="15:15" x14ac:dyDescent="0.2">
      <c r="O65072" s="223"/>
    </row>
    <row r="65073" spans="15:15" x14ac:dyDescent="0.2">
      <c r="O65073" s="223"/>
    </row>
    <row r="65074" spans="15:15" x14ac:dyDescent="0.2">
      <c r="O65074" s="223"/>
    </row>
    <row r="65075" spans="15:15" x14ac:dyDescent="0.2">
      <c r="O65075" s="223"/>
    </row>
    <row r="65076" spans="15:15" x14ac:dyDescent="0.2">
      <c r="O65076" s="223"/>
    </row>
    <row r="65077" spans="15:15" x14ac:dyDescent="0.2">
      <c r="O65077" s="223"/>
    </row>
    <row r="65078" spans="15:15" x14ac:dyDescent="0.2">
      <c r="O65078" s="223"/>
    </row>
    <row r="65079" spans="15:15" x14ac:dyDescent="0.2">
      <c r="O65079" s="223"/>
    </row>
    <row r="65080" spans="15:15" x14ac:dyDescent="0.2">
      <c r="O65080" s="223"/>
    </row>
    <row r="65081" spans="15:15" x14ac:dyDescent="0.2">
      <c r="O65081" s="223"/>
    </row>
    <row r="65082" spans="15:15" x14ac:dyDescent="0.2">
      <c r="O65082" s="223"/>
    </row>
    <row r="65083" spans="15:15" x14ac:dyDescent="0.2">
      <c r="O65083" s="223"/>
    </row>
    <row r="65084" spans="15:15" x14ac:dyDescent="0.2">
      <c r="O65084" s="223"/>
    </row>
    <row r="65085" spans="15:15" x14ac:dyDescent="0.2">
      <c r="O65085" s="223"/>
    </row>
    <row r="65086" spans="15:15" x14ac:dyDescent="0.2">
      <c r="O65086" s="223"/>
    </row>
    <row r="65087" spans="15:15" x14ac:dyDescent="0.2">
      <c r="O65087" s="223"/>
    </row>
    <row r="65088" spans="15:15" x14ac:dyDescent="0.2">
      <c r="O65088" s="223"/>
    </row>
    <row r="65089" spans="15:15" x14ac:dyDescent="0.2">
      <c r="O65089" s="223"/>
    </row>
    <row r="65090" spans="15:15" x14ac:dyDescent="0.2">
      <c r="O65090" s="223"/>
    </row>
    <row r="65091" spans="15:15" x14ac:dyDescent="0.2">
      <c r="O65091" s="223"/>
    </row>
    <row r="65092" spans="15:15" x14ac:dyDescent="0.2">
      <c r="O65092" s="223"/>
    </row>
    <row r="65093" spans="15:15" x14ac:dyDescent="0.2">
      <c r="O65093" s="223"/>
    </row>
    <row r="65094" spans="15:15" x14ac:dyDescent="0.2">
      <c r="O65094" s="223"/>
    </row>
    <row r="65095" spans="15:15" x14ac:dyDescent="0.2">
      <c r="O65095" s="223"/>
    </row>
    <row r="65096" spans="15:15" x14ac:dyDescent="0.2">
      <c r="O65096" s="223"/>
    </row>
    <row r="65097" spans="15:15" x14ac:dyDescent="0.2">
      <c r="O65097" s="223"/>
    </row>
    <row r="65098" spans="15:15" x14ac:dyDescent="0.2">
      <c r="O65098" s="223"/>
    </row>
    <row r="65099" spans="15:15" x14ac:dyDescent="0.2">
      <c r="O65099" s="223"/>
    </row>
    <row r="65100" spans="15:15" x14ac:dyDescent="0.2">
      <c r="O65100" s="223"/>
    </row>
    <row r="65101" spans="15:15" x14ac:dyDescent="0.2">
      <c r="O65101" s="223"/>
    </row>
    <row r="65102" spans="15:15" x14ac:dyDescent="0.2">
      <c r="O65102" s="223"/>
    </row>
    <row r="65103" spans="15:15" x14ac:dyDescent="0.2">
      <c r="O65103" s="223"/>
    </row>
    <row r="65104" spans="15:15" x14ac:dyDescent="0.2">
      <c r="O65104" s="223"/>
    </row>
    <row r="65105" spans="15:15" x14ac:dyDescent="0.2">
      <c r="O65105" s="223"/>
    </row>
    <row r="65106" spans="15:15" x14ac:dyDescent="0.2">
      <c r="O65106" s="223"/>
    </row>
    <row r="65107" spans="15:15" x14ac:dyDescent="0.2">
      <c r="O65107" s="223"/>
    </row>
    <row r="65108" spans="15:15" x14ac:dyDescent="0.2">
      <c r="O65108" s="223"/>
    </row>
    <row r="65109" spans="15:15" x14ac:dyDescent="0.2">
      <c r="O65109" s="223"/>
    </row>
    <row r="65110" spans="15:15" x14ac:dyDescent="0.2">
      <c r="O65110" s="223"/>
    </row>
    <row r="65111" spans="15:15" x14ac:dyDescent="0.2">
      <c r="O65111" s="223"/>
    </row>
    <row r="65112" spans="15:15" x14ac:dyDescent="0.2">
      <c r="O65112" s="223"/>
    </row>
    <row r="65113" spans="15:15" x14ac:dyDescent="0.2">
      <c r="O65113" s="223"/>
    </row>
    <row r="65114" spans="15:15" x14ac:dyDescent="0.2">
      <c r="O65114" s="223"/>
    </row>
    <row r="65115" spans="15:15" x14ac:dyDescent="0.2">
      <c r="O65115" s="223"/>
    </row>
    <row r="65116" spans="15:15" x14ac:dyDescent="0.2">
      <c r="O65116" s="223"/>
    </row>
    <row r="65117" spans="15:15" x14ac:dyDescent="0.2">
      <c r="O65117" s="223"/>
    </row>
    <row r="65118" spans="15:15" x14ac:dyDescent="0.2">
      <c r="O65118" s="223"/>
    </row>
    <row r="65119" spans="15:15" x14ac:dyDescent="0.2">
      <c r="O65119" s="223"/>
    </row>
    <row r="65120" spans="15:15" x14ac:dyDescent="0.2">
      <c r="O65120" s="223"/>
    </row>
    <row r="65121" spans="15:15" x14ac:dyDescent="0.2">
      <c r="O65121" s="223"/>
    </row>
    <row r="65122" spans="15:15" x14ac:dyDescent="0.2">
      <c r="O65122" s="223"/>
    </row>
    <row r="65123" spans="15:15" x14ac:dyDescent="0.2">
      <c r="O65123" s="223"/>
    </row>
    <row r="65124" spans="15:15" x14ac:dyDescent="0.2">
      <c r="O65124" s="223"/>
    </row>
    <row r="65125" spans="15:15" x14ac:dyDescent="0.2">
      <c r="O65125" s="223"/>
    </row>
    <row r="65126" spans="15:15" x14ac:dyDescent="0.2">
      <c r="O65126" s="223"/>
    </row>
    <row r="65127" spans="15:15" x14ac:dyDescent="0.2">
      <c r="O65127" s="223"/>
    </row>
    <row r="65128" spans="15:15" x14ac:dyDescent="0.2">
      <c r="O65128" s="223"/>
    </row>
    <row r="65129" spans="15:15" x14ac:dyDescent="0.2">
      <c r="O65129" s="223"/>
    </row>
    <row r="65130" spans="15:15" x14ac:dyDescent="0.2">
      <c r="O65130" s="223"/>
    </row>
    <row r="65131" spans="15:15" x14ac:dyDescent="0.2">
      <c r="O65131" s="223"/>
    </row>
    <row r="65132" spans="15:15" x14ac:dyDescent="0.2">
      <c r="O65132" s="223"/>
    </row>
    <row r="65133" spans="15:15" x14ac:dyDescent="0.2">
      <c r="O65133" s="223"/>
    </row>
    <row r="65134" spans="15:15" x14ac:dyDescent="0.2">
      <c r="O65134" s="223"/>
    </row>
    <row r="65135" spans="15:15" x14ac:dyDescent="0.2">
      <c r="O65135" s="223"/>
    </row>
    <row r="65136" spans="15:15" x14ac:dyDescent="0.2">
      <c r="O65136" s="223"/>
    </row>
    <row r="65137" spans="15:15" x14ac:dyDescent="0.2">
      <c r="O65137" s="223"/>
    </row>
    <row r="65138" spans="15:15" x14ac:dyDescent="0.2">
      <c r="O65138" s="223"/>
    </row>
    <row r="65139" spans="15:15" x14ac:dyDescent="0.2">
      <c r="O65139" s="223"/>
    </row>
    <row r="65140" spans="15:15" x14ac:dyDescent="0.2">
      <c r="O65140" s="223"/>
    </row>
    <row r="65141" spans="15:15" x14ac:dyDescent="0.2">
      <c r="O65141" s="223"/>
    </row>
    <row r="65142" spans="15:15" x14ac:dyDescent="0.2">
      <c r="O65142" s="223"/>
    </row>
    <row r="65143" spans="15:15" x14ac:dyDescent="0.2">
      <c r="O65143" s="223"/>
    </row>
    <row r="65144" spans="15:15" x14ac:dyDescent="0.2">
      <c r="O65144" s="223"/>
    </row>
    <row r="65145" spans="15:15" x14ac:dyDescent="0.2">
      <c r="O65145" s="223"/>
    </row>
    <row r="65146" spans="15:15" x14ac:dyDescent="0.2">
      <c r="O65146" s="223"/>
    </row>
    <row r="65147" spans="15:15" x14ac:dyDescent="0.2">
      <c r="O65147" s="223"/>
    </row>
    <row r="65148" spans="15:15" x14ac:dyDescent="0.2">
      <c r="O65148" s="223"/>
    </row>
    <row r="65149" spans="15:15" x14ac:dyDescent="0.2">
      <c r="O65149" s="223"/>
    </row>
    <row r="65150" spans="15:15" x14ac:dyDescent="0.2">
      <c r="O65150" s="223"/>
    </row>
    <row r="65151" spans="15:15" x14ac:dyDescent="0.2">
      <c r="O65151" s="223"/>
    </row>
    <row r="65152" spans="15:15" x14ac:dyDescent="0.2">
      <c r="O65152" s="223"/>
    </row>
    <row r="65153" spans="15:15" x14ac:dyDescent="0.2">
      <c r="O65153" s="223"/>
    </row>
    <row r="65154" spans="15:15" x14ac:dyDescent="0.2">
      <c r="O65154" s="223"/>
    </row>
    <row r="65155" spans="15:15" x14ac:dyDescent="0.2">
      <c r="O65155" s="223"/>
    </row>
    <row r="65156" spans="15:15" x14ac:dyDescent="0.2">
      <c r="O65156" s="223"/>
    </row>
    <row r="65157" spans="15:15" x14ac:dyDescent="0.2">
      <c r="O65157" s="223"/>
    </row>
    <row r="65158" spans="15:15" x14ac:dyDescent="0.2">
      <c r="O65158" s="223"/>
    </row>
    <row r="65159" spans="15:15" x14ac:dyDescent="0.2">
      <c r="O65159" s="223"/>
    </row>
    <row r="65160" spans="15:15" x14ac:dyDescent="0.2">
      <c r="O65160" s="223"/>
    </row>
    <row r="65161" spans="15:15" x14ac:dyDescent="0.2">
      <c r="O65161" s="223"/>
    </row>
    <row r="65162" spans="15:15" x14ac:dyDescent="0.2">
      <c r="O65162" s="223"/>
    </row>
    <row r="65163" spans="15:15" x14ac:dyDescent="0.2">
      <c r="O65163" s="223"/>
    </row>
    <row r="65164" spans="15:15" x14ac:dyDescent="0.2">
      <c r="O65164" s="223"/>
    </row>
    <row r="65165" spans="15:15" x14ac:dyDescent="0.2">
      <c r="O65165" s="223"/>
    </row>
    <row r="65166" spans="15:15" x14ac:dyDescent="0.2">
      <c r="O65166" s="223"/>
    </row>
    <row r="65167" spans="15:15" x14ac:dyDescent="0.2">
      <c r="O65167" s="223"/>
    </row>
    <row r="65168" spans="15:15" x14ac:dyDescent="0.2">
      <c r="O65168" s="223"/>
    </row>
    <row r="65169" spans="15:15" x14ac:dyDescent="0.2">
      <c r="O65169" s="223"/>
    </row>
    <row r="65170" spans="15:15" x14ac:dyDescent="0.2">
      <c r="O65170" s="223"/>
    </row>
    <row r="65171" spans="15:15" x14ac:dyDescent="0.2">
      <c r="O65171" s="223"/>
    </row>
    <row r="65172" spans="15:15" x14ac:dyDescent="0.2">
      <c r="O65172" s="223"/>
    </row>
    <row r="65173" spans="15:15" x14ac:dyDescent="0.2">
      <c r="O65173" s="223"/>
    </row>
    <row r="65174" spans="15:15" x14ac:dyDescent="0.2">
      <c r="O65174" s="223"/>
    </row>
    <row r="65175" spans="15:15" x14ac:dyDescent="0.2">
      <c r="O65175" s="223"/>
    </row>
    <row r="65176" spans="15:15" x14ac:dyDescent="0.2">
      <c r="O65176" s="223"/>
    </row>
    <row r="65177" spans="15:15" x14ac:dyDescent="0.2">
      <c r="O65177" s="223"/>
    </row>
    <row r="65178" spans="15:15" x14ac:dyDescent="0.2">
      <c r="O65178" s="223"/>
    </row>
    <row r="65179" spans="15:15" x14ac:dyDescent="0.2">
      <c r="O65179" s="223"/>
    </row>
    <row r="65180" spans="15:15" x14ac:dyDescent="0.2">
      <c r="O65180" s="223"/>
    </row>
    <row r="65181" spans="15:15" x14ac:dyDescent="0.2">
      <c r="O65181" s="223"/>
    </row>
    <row r="65182" spans="15:15" x14ac:dyDescent="0.2">
      <c r="O65182" s="223"/>
    </row>
    <row r="65183" spans="15:15" x14ac:dyDescent="0.2">
      <c r="O65183" s="223"/>
    </row>
    <row r="65184" spans="15:15" x14ac:dyDescent="0.2">
      <c r="O65184" s="223"/>
    </row>
    <row r="65185" spans="15:15" x14ac:dyDescent="0.2">
      <c r="O65185" s="223"/>
    </row>
    <row r="65186" spans="15:15" x14ac:dyDescent="0.2">
      <c r="O65186" s="223"/>
    </row>
    <row r="65187" spans="15:15" x14ac:dyDescent="0.2">
      <c r="O65187" s="223"/>
    </row>
    <row r="65188" spans="15:15" x14ac:dyDescent="0.2">
      <c r="O65188" s="223"/>
    </row>
    <row r="65189" spans="15:15" x14ac:dyDescent="0.2">
      <c r="O65189" s="223"/>
    </row>
    <row r="65190" spans="15:15" x14ac:dyDescent="0.2">
      <c r="O65190" s="223"/>
    </row>
    <row r="65191" spans="15:15" x14ac:dyDescent="0.2">
      <c r="O65191" s="223"/>
    </row>
    <row r="65192" spans="15:15" x14ac:dyDescent="0.2">
      <c r="O65192" s="223"/>
    </row>
    <row r="65193" spans="15:15" x14ac:dyDescent="0.2">
      <c r="O65193" s="223"/>
    </row>
    <row r="65194" spans="15:15" x14ac:dyDescent="0.2">
      <c r="O65194" s="223"/>
    </row>
    <row r="65195" spans="15:15" x14ac:dyDescent="0.2">
      <c r="O65195" s="223"/>
    </row>
    <row r="65196" spans="15:15" x14ac:dyDescent="0.2">
      <c r="O65196" s="223"/>
    </row>
    <row r="65197" spans="15:15" x14ac:dyDescent="0.2">
      <c r="O65197" s="223"/>
    </row>
    <row r="65198" spans="15:15" x14ac:dyDescent="0.2">
      <c r="O65198" s="223"/>
    </row>
    <row r="65199" spans="15:15" x14ac:dyDescent="0.2">
      <c r="O65199" s="223"/>
    </row>
    <row r="65200" spans="15:15" x14ac:dyDescent="0.2">
      <c r="O65200" s="223"/>
    </row>
    <row r="65201" spans="15:15" x14ac:dyDescent="0.2">
      <c r="O65201" s="223"/>
    </row>
    <row r="65202" spans="15:15" x14ac:dyDescent="0.2">
      <c r="O65202" s="223"/>
    </row>
    <row r="65203" spans="15:15" x14ac:dyDescent="0.2">
      <c r="O65203" s="223"/>
    </row>
    <row r="65204" spans="15:15" x14ac:dyDescent="0.2">
      <c r="O65204" s="223"/>
    </row>
    <row r="65205" spans="15:15" x14ac:dyDescent="0.2">
      <c r="O65205" s="223"/>
    </row>
    <row r="65206" spans="15:15" x14ac:dyDescent="0.2">
      <c r="O65206" s="223"/>
    </row>
    <row r="65207" spans="15:15" x14ac:dyDescent="0.2">
      <c r="O65207" s="223"/>
    </row>
    <row r="65208" spans="15:15" x14ac:dyDescent="0.2">
      <c r="O65208" s="223"/>
    </row>
    <row r="65209" spans="15:15" x14ac:dyDescent="0.2">
      <c r="O65209" s="223"/>
    </row>
    <row r="65210" spans="15:15" x14ac:dyDescent="0.2">
      <c r="O65210" s="223"/>
    </row>
    <row r="65211" spans="15:15" x14ac:dyDescent="0.2">
      <c r="O65211" s="223"/>
    </row>
    <row r="65212" spans="15:15" x14ac:dyDescent="0.2">
      <c r="O65212" s="223"/>
    </row>
    <row r="65213" spans="15:15" x14ac:dyDescent="0.2">
      <c r="O65213" s="223"/>
    </row>
    <row r="65214" spans="15:15" x14ac:dyDescent="0.2">
      <c r="O65214" s="223"/>
    </row>
    <row r="65215" spans="15:15" x14ac:dyDescent="0.2">
      <c r="O65215" s="223"/>
    </row>
    <row r="65216" spans="15:15" x14ac:dyDescent="0.2">
      <c r="O65216" s="223"/>
    </row>
    <row r="65217" spans="15:15" x14ac:dyDescent="0.2">
      <c r="O65217" s="223"/>
    </row>
    <row r="65218" spans="15:15" x14ac:dyDescent="0.2">
      <c r="O65218" s="223"/>
    </row>
    <row r="65219" spans="15:15" x14ac:dyDescent="0.2">
      <c r="O65219" s="223"/>
    </row>
    <row r="65220" spans="15:15" x14ac:dyDescent="0.2">
      <c r="O65220" s="223"/>
    </row>
    <row r="65221" spans="15:15" x14ac:dyDescent="0.2">
      <c r="O65221" s="223"/>
    </row>
    <row r="65222" spans="15:15" x14ac:dyDescent="0.2">
      <c r="O65222" s="223"/>
    </row>
    <row r="65223" spans="15:15" x14ac:dyDescent="0.2">
      <c r="O65223" s="223"/>
    </row>
    <row r="65224" spans="15:15" x14ac:dyDescent="0.2">
      <c r="O65224" s="223"/>
    </row>
    <row r="65225" spans="15:15" x14ac:dyDescent="0.2">
      <c r="O65225" s="223"/>
    </row>
    <row r="65226" spans="15:15" x14ac:dyDescent="0.2">
      <c r="O65226" s="223"/>
    </row>
    <row r="65227" spans="15:15" x14ac:dyDescent="0.2">
      <c r="O65227" s="223"/>
    </row>
    <row r="65228" spans="15:15" x14ac:dyDescent="0.2">
      <c r="O65228" s="223"/>
    </row>
    <row r="65229" spans="15:15" x14ac:dyDescent="0.2">
      <c r="O65229" s="223"/>
    </row>
    <row r="65230" spans="15:15" x14ac:dyDescent="0.2">
      <c r="O65230" s="223"/>
    </row>
    <row r="65231" spans="15:15" x14ac:dyDescent="0.2">
      <c r="O65231" s="223"/>
    </row>
    <row r="65232" spans="15:15" x14ac:dyDescent="0.2">
      <c r="O65232" s="223"/>
    </row>
    <row r="65233" spans="15:15" x14ac:dyDescent="0.2">
      <c r="O65233" s="223"/>
    </row>
    <row r="65234" spans="15:15" x14ac:dyDescent="0.2">
      <c r="O65234" s="223"/>
    </row>
    <row r="65235" spans="15:15" x14ac:dyDescent="0.2">
      <c r="O65235" s="223"/>
    </row>
    <row r="65236" spans="15:15" x14ac:dyDescent="0.2">
      <c r="O65236" s="223"/>
    </row>
    <row r="65237" spans="15:15" x14ac:dyDescent="0.2">
      <c r="O65237" s="223"/>
    </row>
    <row r="65238" spans="15:15" x14ac:dyDescent="0.2">
      <c r="O65238" s="223"/>
    </row>
    <row r="65239" spans="15:15" x14ac:dyDescent="0.2">
      <c r="O65239" s="223"/>
    </row>
    <row r="65240" spans="15:15" x14ac:dyDescent="0.2">
      <c r="O65240" s="223"/>
    </row>
    <row r="65241" spans="15:15" x14ac:dyDescent="0.2">
      <c r="O65241" s="223"/>
    </row>
    <row r="65242" spans="15:15" x14ac:dyDescent="0.2">
      <c r="O65242" s="223"/>
    </row>
    <row r="65243" spans="15:15" x14ac:dyDescent="0.2">
      <c r="O65243" s="223"/>
    </row>
    <row r="65244" spans="15:15" x14ac:dyDescent="0.2">
      <c r="O65244" s="223"/>
    </row>
    <row r="65245" spans="15:15" x14ac:dyDescent="0.2">
      <c r="O65245" s="223"/>
    </row>
    <row r="65246" spans="15:15" x14ac:dyDescent="0.2">
      <c r="O65246" s="223"/>
    </row>
    <row r="65247" spans="15:15" x14ac:dyDescent="0.2">
      <c r="O65247" s="223"/>
    </row>
    <row r="65248" spans="15:15" x14ac:dyDescent="0.2">
      <c r="O65248" s="223"/>
    </row>
    <row r="65249" spans="15:15" x14ac:dyDescent="0.2">
      <c r="O65249" s="223"/>
    </row>
    <row r="65250" spans="15:15" x14ac:dyDescent="0.2">
      <c r="O65250" s="223"/>
    </row>
    <row r="65251" spans="15:15" x14ac:dyDescent="0.2">
      <c r="O65251" s="223"/>
    </row>
    <row r="65252" spans="15:15" x14ac:dyDescent="0.2">
      <c r="O65252" s="223"/>
    </row>
    <row r="65253" spans="15:15" x14ac:dyDescent="0.2">
      <c r="O65253" s="223"/>
    </row>
    <row r="65254" spans="15:15" x14ac:dyDescent="0.2">
      <c r="O65254" s="223"/>
    </row>
    <row r="65255" spans="15:15" x14ac:dyDescent="0.2">
      <c r="O65255" s="223"/>
    </row>
    <row r="65256" spans="15:15" x14ac:dyDescent="0.2">
      <c r="O65256" s="223"/>
    </row>
    <row r="65257" spans="15:15" x14ac:dyDescent="0.2">
      <c r="O65257" s="223"/>
    </row>
    <row r="65258" spans="15:15" x14ac:dyDescent="0.2">
      <c r="O65258" s="223"/>
    </row>
    <row r="65259" spans="15:15" x14ac:dyDescent="0.2">
      <c r="O65259" s="223"/>
    </row>
    <row r="65260" spans="15:15" x14ac:dyDescent="0.2">
      <c r="O65260" s="223"/>
    </row>
    <row r="65261" spans="15:15" x14ac:dyDescent="0.2">
      <c r="O65261" s="223"/>
    </row>
    <row r="65262" spans="15:15" x14ac:dyDescent="0.2">
      <c r="O65262" s="223"/>
    </row>
    <row r="65263" spans="15:15" x14ac:dyDescent="0.2">
      <c r="O65263" s="223"/>
    </row>
    <row r="65264" spans="15:15" x14ac:dyDescent="0.2">
      <c r="O65264" s="223"/>
    </row>
    <row r="65265" spans="15:15" x14ac:dyDescent="0.2">
      <c r="O65265" s="223"/>
    </row>
    <row r="65266" spans="15:15" x14ac:dyDescent="0.2">
      <c r="O65266" s="223"/>
    </row>
    <row r="65267" spans="15:15" x14ac:dyDescent="0.2">
      <c r="O65267" s="223"/>
    </row>
    <row r="65268" spans="15:15" x14ac:dyDescent="0.2">
      <c r="O65268" s="223"/>
    </row>
    <row r="65269" spans="15:15" x14ac:dyDescent="0.2">
      <c r="O65269" s="223"/>
    </row>
    <row r="65270" spans="15:15" x14ac:dyDescent="0.2">
      <c r="O65270" s="223"/>
    </row>
    <row r="65271" spans="15:15" x14ac:dyDescent="0.2">
      <c r="O65271" s="223"/>
    </row>
    <row r="65272" spans="15:15" x14ac:dyDescent="0.2">
      <c r="O65272" s="223"/>
    </row>
    <row r="65273" spans="15:15" x14ac:dyDescent="0.2">
      <c r="O65273" s="223"/>
    </row>
    <row r="65274" spans="15:15" x14ac:dyDescent="0.2">
      <c r="O65274" s="223"/>
    </row>
    <row r="65275" spans="15:15" x14ac:dyDescent="0.2">
      <c r="O65275" s="223"/>
    </row>
    <row r="65276" spans="15:15" x14ac:dyDescent="0.2">
      <c r="O65276" s="223"/>
    </row>
    <row r="65277" spans="15:15" x14ac:dyDescent="0.2">
      <c r="O65277" s="223"/>
    </row>
    <row r="65278" spans="15:15" x14ac:dyDescent="0.2">
      <c r="O65278" s="223"/>
    </row>
    <row r="65279" spans="15:15" x14ac:dyDescent="0.2">
      <c r="O65279" s="223"/>
    </row>
    <row r="65280" spans="15:15" x14ac:dyDescent="0.2">
      <c r="O65280" s="223"/>
    </row>
    <row r="65281" spans="15:15" x14ac:dyDescent="0.2">
      <c r="O65281" s="223"/>
    </row>
    <row r="65282" spans="15:15" x14ac:dyDescent="0.2">
      <c r="O65282" s="223"/>
    </row>
    <row r="65283" spans="15:15" x14ac:dyDescent="0.2">
      <c r="O65283" s="223"/>
    </row>
    <row r="65284" spans="15:15" x14ac:dyDescent="0.2">
      <c r="O65284" s="223"/>
    </row>
    <row r="65285" spans="15:15" x14ac:dyDescent="0.2">
      <c r="O65285" s="223"/>
    </row>
    <row r="65286" spans="15:15" x14ac:dyDescent="0.2">
      <c r="O65286" s="223"/>
    </row>
    <row r="65287" spans="15:15" x14ac:dyDescent="0.2">
      <c r="O65287" s="223"/>
    </row>
    <row r="65288" spans="15:15" x14ac:dyDescent="0.2">
      <c r="O65288" s="223"/>
    </row>
    <row r="65289" spans="15:15" x14ac:dyDescent="0.2">
      <c r="O65289" s="223"/>
    </row>
    <row r="65290" spans="15:15" x14ac:dyDescent="0.2">
      <c r="O65290" s="223"/>
    </row>
    <row r="65291" spans="15:15" x14ac:dyDescent="0.2">
      <c r="O65291" s="223"/>
    </row>
    <row r="65292" spans="15:15" x14ac:dyDescent="0.2">
      <c r="O65292" s="223"/>
    </row>
    <row r="65293" spans="15:15" x14ac:dyDescent="0.2">
      <c r="O65293" s="223"/>
    </row>
    <row r="65294" spans="15:15" x14ac:dyDescent="0.2">
      <c r="O65294" s="223"/>
    </row>
    <row r="65295" spans="15:15" x14ac:dyDescent="0.2">
      <c r="O65295" s="223"/>
    </row>
    <row r="65296" spans="15:15" x14ac:dyDescent="0.2">
      <c r="O65296" s="223"/>
    </row>
    <row r="65297" spans="15:15" x14ac:dyDescent="0.2">
      <c r="O65297" s="223"/>
    </row>
    <row r="65298" spans="15:15" x14ac:dyDescent="0.2">
      <c r="O65298" s="223"/>
    </row>
    <row r="65299" spans="15:15" x14ac:dyDescent="0.2">
      <c r="O65299" s="223"/>
    </row>
    <row r="65300" spans="15:15" x14ac:dyDescent="0.2">
      <c r="O65300" s="223"/>
    </row>
    <row r="65301" spans="15:15" x14ac:dyDescent="0.2">
      <c r="O65301" s="223"/>
    </row>
    <row r="65302" spans="15:15" x14ac:dyDescent="0.2">
      <c r="O65302" s="223"/>
    </row>
    <row r="65303" spans="15:15" x14ac:dyDescent="0.2">
      <c r="O65303" s="223"/>
    </row>
    <row r="65304" spans="15:15" x14ac:dyDescent="0.2">
      <c r="O65304" s="223"/>
    </row>
    <row r="65305" spans="15:15" x14ac:dyDescent="0.2">
      <c r="O65305" s="223"/>
    </row>
    <row r="65306" spans="15:15" x14ac:dyDescent="0.2">
      <c r="O65306" s="223"/>
    </row>
    <row r="65307" spans="15:15" x14ac:dyDescent="0.2">
      <c r="O65307" s="223"/>
    </row>
    <row r="65308" spans="15:15" x14ac:dyDescent="0.2">
      <c r="O65308" s="223"/>
    </row>
    <row r="65309" spans="15:15" x14ac:dyDescent="0.2">
      <c r="O65309" s="223"/>
    </row>
    <row r="65310" spans="15:15" x14ac:dyDescent="0.2">
      <c r="O65310" s="223"/>
    </row>
    <row r="65311" spans="15:15" x14ac:dyDescent="0.2">
      <c r="O65311" s="223"/>
    </row>
    <row r="65312" spans="15:15" x14ac:dyDescent="0.2">
      <c r="O65312" s="223"/>
    </row>
    <row r="65313" spans="15:15" x14ac:dyDescent="0.2">
      <c r="O65313" s="223"/>
    </row>
    <row r="65314" spans="15:15" x14ac:dyDescent="0.2">
      <c r="O65314" s="223"/>
    </row>
    <row r="65315" spans="15:15" x14ac:dyDescent="0.2">
      <c r="O65315" s="223"/>
    </row>
    <row r="65316" spans="15:15" x14ac:dyDescent="0.2">
      <c r="O65316" s="223"/>
    </row>
    <row r="65317" spans="15:15" x14ac:dyDescent="0.2">
      <c r="O65317" s="223"/>
    </row>
    <row r="65318" spans="15:15" x14ac:dyDescent="0.2">
      <c r="O65318" s="223"/>
    </row>
    <row r="65319" spans="15:15" x14ac:dyDescent="0.2">
      <c r="O65319" s="223"/>
    </row>
    <row r="65320" spans="15:15" x14ac:dyDescent="0.2">
      <c r="O65320" s="223"/>
    </row>
    <row r="65321" spans="15:15" x14ac:dyDescent="0.2">
      <c r="O65321" s="223"/>
    </row>
    <row r="65322" spans="15:15" x14ac:dyDescent="0.2">
      <c r="O65322" s="223"/>
    </row>
    <row r="65323" spans="15:15" x14ac:dyDescent="0.2">
      <c r="O65323" s="223"/>
    </row>
    <row r="65324" spans="15:15" x14ac:dyDescent="0.2">
      <c r="O65324" s="223"/>
    </row>
    <row r="65325" spans="15:15" x14ac:dyDescent="0.2">
      <c r="O65325" s="223"/>
    </row>
    <row r="65326" spans="15:15" x14ac:dyDescent="0.2">
      <c r="O65326" s="223"/>
    </row>
    <row r="65327" spans="15:15" x14ac:dyDescent="0.2">
      <c r="O65327" s="223"/>
    </row>
    <row r="65328" spans="15:15" x14ac:dyDescent="0.2">
      <c r="O65328" s="223"/>
    </row>
    <row r="65329" spans="15:15" x14ac:dyDescent="0.2">
      <c r="O65329" s="223"/>
    </row>
    <row r="65330" spans="15:15" x14ac:dyDescent="0.2">
      <c r="O65330" s="223"/>
    </row>
    <row r="65331" spans="15:15" x14ac:dyDescent="0.2">
      <c r="O65331" s="223"/>
    </row>
    <row r="65332" spans="15:15" x14ac:dyDescent="0.2">
      <c r="O65332" s="223"/>
    </row>
    <row r="65333" spans="15:15" x14ac:dyDescent="0.2">
      <c r="O65333" s="223"/>
    </row>
    <row r="65334" spans="15:15" x14ac:dyDescent="0.2">
      <c r="O65334" s="223"/>
    </row>
    <row r="65335" spans="15:15" x14ac:dyDescent="0.2">
      <c r="O65335" s="223"/>
    </row>
    <row r="65336" spans="15:15" x14ac:dyDescent="0.2">
      <c r="O65336" s="223"/>
    </row>
    <row r="65337" spans="15:15" x14ac:dyDescent="0.2">
      <c r="O65337" s="223"/>
    </row>
    <row r="65338" spans="15:15" x14ac:dyDescent="0.2">
      <c r="O65338" s="223"/>
    </row>
    <row r="65339" spans="15:15" x14ac:dyDescent="0.2">
      <c r="O65339" s="223"/>
    </row>
    <row r="65340" spans="15:15" x14ac:dyDescent="0.2">
      <c r="O65340" s="223"/>
    </row>
    <row r="65341" spans="15:15" x14ac:dyDescent="0.2">
      <c r="O65341" s="223"/>
    </row>
    <row r="65342" spans="15:15" x14ac:dyDescent="0.2">
      <c r="O65342" s="223"/>
    </row>
    <row r="65343" spans="15:15" x14ac:dyDescent="0.2">
      <c r="O65343" s="223"/>
    </row>
    <row r="65344" spans="15:15" x14ac:dyDescent="0.2">
      <c r="O65344" s="223"/>
    </row>
    <row r="65345" spans="15:15" x14ac:dyDescent="0.2">
      <c r="O65345" s="223"/>
    </row>
    <row r="65346" spans="15:15" x14ac:dyDescent="0.2">
      <c r="O65346" s="223"/>
    </row>
    <row r="65347" spans="15:15" x14ac:dyDescent="0.2">
      <c r="O65347" s="223"/>
    </row>
    <row r="65348" spans="15:15" x14ac:dyDescent="0.2">
      <c r="O65348" s="223"/>
    </row>
    <row r="65349" spans="15:15" x14ac:dyDescent="0.2">
      <c r="O65349" s="223"/>
    </row>
    <row r="65350" spans="15:15" x14ac:dyDescent="0.2">
      <c r="O65350" s="223"/>
    </row>
    <row r="65351" spans="15:15" x14ac:dyDescent="0.2">
      <c r="O65351" s="223"/>
    </row>
    <row r="65352" spans="15:15" x14ac:dyDescent="0.2">
      <c r="O65352" s="223"/>
    </row>
    <row r="65353" spans="15:15" x14ac:dyDescent="0.2">
      <c r="O65353" s="223"/>
    </row>
    <row r="65354" spans="15:15" x14ac:dyDescent="0.2">
      <c r="O65354" s="223"/>
    </row>
    <row r="65355" spans="15:15" x14ac:dyDescent="0.2">
      <c r="O65355" s="223"/>
    </row>
    <row r="65356" spans="15:15" x14ac:dyDescent="0.2">
      <c r="O65356" s="223"/>
    </row>
    <row r="65357" spans="15:15" x14ac:dyDescent="0.2">
      <c r="O65357" s="223"/>
    </row>
    <row r="65358" spans="15:15" x14ac:dyDescent="0.2">
      <c r="O65358" s="223"/>
    </row>
    <row r="65359" spans="15:15" x14ac:dyDescent="0.2">
      <c r="O65359" s="223"/>
    </row>
    <row r="65360" spans="15:15" x14ac:dyDescent="0.2">
      <c r="O65360" s="223"/>
    </row>
    <row r="65361" spans="15:15" x14ac:dyDescent="0.2">
      <c r="O65361" s="223"/>
    </row>
    <row r="65362" spans="15:15" x14ac:dyDescent="0.2">
      <c r="O65362" s="223"/>
    </row>
    <row r="65363" spans="15:15" x14ac:dyDescent="0.2">
      <c r="O65363" s="223"/>
    </row>
    <row r="65364" spans="15:15" x14ac:dyDescent="0.2">
      <c r="O65364" s="223"/>
    </row>
    <row r="65365" spans="15:15" x14ac:dyDescent="0.2">
      <c r="O65365" s="223"/>
    </row>
    <row r="65366" spans="15:15" x14ac:dyDescent="0.2">
      <c r="O65366" s="223"/>
    </row>
    <row r="65367" spans="15:15" x14ac:dyDescent="0.2">
      <c r="O65367" s="223"/>
    </row>
    <row r="65368" spans="15:15" x14ac:dyDescent="0.2">
      <c r="O65368" s="223"/>
    </row>
    <row r="65369" spans="15:15" x14ac:dyDescent="0.2">
      <c r="O65369" s="223"/>
    </row>
    <row r="65370" spans="15:15" x14ac:dyDescent="0.2">
      <c r="O65370" s="223"/>
    </row>
    <row r="65371" spans="15:15" x14ac:dyDescent="0.2">
      <c r="O65371" s="223"/>
    </row>
    <row r="65372" spans="15:15" x14ac:dyDescent="0.2">
      <c r="O65372" s="223"/>
    </row>
    <row r="65373" spans="15:15" x14ac:dyDescent="0.2">
      <c r="O65373" s="223"/>
    </row>
    <row r="65374" spans="15:15" x14ac:dyDescent="0.2">
      <c r="O65374" s="223"/>
    </row>
    <row r="65375" spans="15:15" x14ac:dyDescent="0.2">
      <c r="O65375" s="223"/>
    </row>
    <row r="65376" spans="15:15" x14ac:dyDescent="0.2">
      <c r="O65376" s="223"/>
    </row>
    <row r="65377" spans="15:15" x14ac:dyDescent="0.2">
      <c r="O65377" s="223"/>
    </row>
    <row r="65378" spans="15:15" x14ac:dyDescent="0.2">
      <c r="O65378" s="223"/>
    </row>
    <row r="65379" spans="15:15" x14ac:dyDescent="0.2">
      <c r="O65379" s="223"/>
    </row>
    <row r="65380" spans="15:15" x14ac:dyDescent="0.2">
      <c r="O65380" s="223"/>
    </row>
    <row r="65381" spans="15:15" x14ac:dyDescent="0.2">
      <c r="O65381" s="223"/>
    </row>
    <row r="65382" spans="15:15" x14ac:dyDescent="0.2">
      <c r="O65382" s="223"/>
    </row>
    <row r="65383" spans="15:15" x14ac:dyDescent="0.2">
      <c r="O65383" s="223"/>
    </row>
    <row r="65384" spans="15:15" x14ac:dyDescent="0.2">
      <c r="O65384" s="223"/>
    </row>
    <row r="65385" spans="15:15" x14ac:dyDescent="0.2">
      <c r="O65385" s="223"/>
    </row>
    <row r="65386" spans="15:15" x14ac:dyDescent="0.2">
      <c r="O65386" s="223"/>
    </row>
    <row r="65387" spans="15:15" x14ac:dyDescent="0.2">
      <c r="O65387" s="223"/>
    </row>
    <row r="65388" spans="15:15" x14ac:dyDescent="0.2">
      <c r="O65388" s="223"/>
    </row>
    <row r="65389" spans="15:15" x14ac:dyDescent="0.2">
      <c r="O65389" s="223"/>
    </row>
    <row r="65390" spans="15:15" x14ac:dyDescent="0.2">
      <c r="O65390" s="223"/>
    </row>
    <row r="65391" spans="15:15" x14ac:dyDescent="0.2">
      <c r="O65391" s="223"/>
    </row>
    <row r="65392" spans="15:15" x14ac:dyDescent="0.2">
      <c r="O65392" s="223"/>
    </row>
    <row r="65393" spans="15:15" x14ac:dyDescent="0.2">
      <c r="O65393" s="223"/>
    </row>
    <row r="65394" spans="15:15" x14ac:dyDescent="0.2">
      <c r="O65394" s="223"/>
    </row>
    <row r="65395" spans="15:15" x14ac:dyDescent="0.2">
      <c r="O65395" s="223"/>
    </row>
    <row r="65396" spans="15:15" x14ac:dyDescent="0.2">
      <c r="O65396" s="223"/>
    </row>
    <row r="65397" spans="15:15" x14ac:dyDescent="0.2">
      <c r="O65397" s="223"/>
    </row>
    <row r="65398" spans="15:15" x14ac:dyDescent="0.2">
      <c r="O65398" s="223"/>
    </row>
    <row r="65399" spans="15:15" x14ac:dyDescent="0.2">
      <c r="O65399" s="223"/>
    </row>
    <row r="65400" spans="15:15" x14ac:dyDescent="0.2">
      <c r="O65400" s="223"/>
    </row>
    <row r="65401" spans="15:15" x14ac:dyDescent="0.2">
      <c r="O65401" s="223"/>
    </row>
    <row r="65402" spans="15:15" x14ac:dyDescent="0.2">
      <c r="O65402" s="223"/>
    </row>
    <row r="65403" spans="15:15" x14ac:dyDescent="0.2">
      <c r="O65403" s="223"/>
    </row>
    <row r="65404" spans="15:15" x14ac:dyDescent="0.2">
      <c r="O65404" s="223"/>
    </row>
    <row r="65405" spans="15:15" x14ac:dyDescent="0.2">
      <c r="O65405" s="223"/>
    </row>
    <row r="65406" spans="15:15" x14ac:dyDescent="0.2">
      <c r="O65406" s="223"/>
    </row>
    <row r="65407" spans="15:15" x14ac:dyDescent="0.2">
      <c r="O65407" s="223"/>
    </row>
    <row r="65408" spans="15:15" x14ac:dyDescent="0.2">
      <c r="O65408" s="223"/>
    </row>
    <row r="65409" spans="15:15" x14ac:dyDescent="0.2">
      <c r="O65409" s="223"/>
    </row>
    <row r="65410" spans="15:15" x14ac:dyDescent="0.2">
      <c r="O65410" s="223"/>
    </row>
    <row r="65411" spans="15:15" x14ac:dyDescent="0.2">
      <c r="O65411" s="223"/>
    </row>
    <row r="65412" spans="15:15" x14ac:dyDescent="0.2">
      <c r="O65412" s="223"/>
    </row>
    <row r="65413" spans="15:15" x14ac:dyDescent="0.2">
      <c r="O65413" s="223"/>
    </row>
    <row r="65414" spans="15:15" x14ac:dyDescent="0.2">
      <c r="O65414" s="223"/>
    </row>
    <row r="65415" spans="15:15" x14ac:dyDescent="0.2">
      <c r="O65415" s="223"/>
    </row>
    <row r="65416" spans="15:15" x14ac:dyDescent="0.2">
      <c r="O65416" s="223"/>
    </row>
    <row r="65417" spans="15:15" x14ac:dyDescent="0.2">
      <c r="O65417" s="223"/>
    </row>
    <row r="65418" spans="15:15" x14ac:dyDescent="0.2">
      <c r="O65418" s="223"/>
    </row>
    <row r="65419" spans="15:15" x14ac:dyDescent="0.2">
      <c r="O65419" s="223"/>
    </row>
    <row r="65420" spans="15:15" x14ac:dyDescent="0.2">
      <c r="O65420" s="223"/>
    </row>
    <row r="65421" spans="15:15" x14ac:dyDescent="0.2">
      <c r="O65421" s="223"/>
    </row>
    <row r="65422" spans="15:15" x14ac:dyDescent="0.2">
      <c r="O65422" s="223"/>
    </row>
    <row r="65423" spans="15:15" x14ac:dyDescent="0.2">
      <c r="O65423" s="223"/>
    </row>
    <row r="65424" spans="15:15" x14ac:dyDescent="0.2">
      <c r="O65424" s="223"/>
    </row>
    <row r="65425" spans="15:15" x14ac:dyDescent="0.2">
      <c r="O65425" s="223"/>
    </row>
    <row r="65426" spans="15:15" x14ac:dyDescent="0.2">
      <c r="O65426" s="223"/>
    </row>
    <row r="65427" spans="15:15" x14ac:dyDescent="0.2">
      <c r="O65427" s="223"/>
    </row>
    <row r="65428" spans="15:15" x14ac:dyDescent="0.2">
      <c r="O65428" s="223"/>
    </row>
    <row r="65429" spans="15:15" x14ac:dyDescent="0.2">
      <c r="O65429" s="223"/>
    </row>
    <row r="65430" spans="15:15" x14ac:dyDescent="0.2">
      <c r="O65430" s="223"/>
    </row>
    <row r="65431" spans="15:15" x14ac:dyDescent="0.2">
      <c r="O65431" s="223"/>
    </row>
    <row r="65432" spans="15:15" x14ac:dyDescent="0.2">
      <c r="O65432" s="223"/>
    </row>
    <row r="65433" spans="15:15" x14ac:dyDescent="0.2">
      <c r="O65433" s="223"/>
    </row>
    <row r="65434" spans="15:15" x14ac:dyDescent="0.2">
      <c r="O65434" s="223"/>
    </row>
    <row r="65435" spans="15:15" x14ac:dyDescent="0.2">
      <c r="O65435" s="223"/>
    </row>
    <row r="65436" spans="15:15" x14ac:dyDescent="0.2">
      <c r="O65436" s="223"/>
    </row>
    <row r="65437" spans="15:15" x14ac:dyDescent="0.2">
      <c r="O65437" s="223"/>
    </row>
    <row r="65438" spans="15:15" x14ac:dyDescent="0.2">
      <c r="O65438" s="223"/>
    </row>
    <row r="65439" spans="15:15" x14ac:dyDescent="0.2">
      <c r="O65439" s="223"/>
    </row>
    <row r="65440" spans="15:15" x14ac:dyDescent="0.2">
      <c r="O65440" s="223"/>
    </row>
    <row r="65441" spans="15:15" x14ac:dyDescent="0.2">
      <c r="O65441" s="223"/>
    </row>
    <row r="65442" spans="15:15" x14ac:dyDescent="0.2">
      <c r="O65442" s="223"/>
    </row>
    <row r="65443" spans="15:15" x14ac:dyDescent="0.2">
      <c r="O65443" s="223"/>
    </row>
    <row r="65444" spans="15:15" x14ac:dyDescent="0.2">
      <c r="O65444" s="223"/>
    </row>
    <row r="65445" spans="15:15" x14ac:dyDescent="0.2">
      <c r="O65445" s="223"/>
    </row>
    <row r="65446" spans="15:15" x14ac:dyDescent="0.2">
      <c r="O65446" s="223"/>
    </row>
    <row r="65447" spans="15:15" x14ac:dyDescent="0.2">
      <c r="O65447" s="223"/>
    </row>
    <row r="65448" spans="15:15" x14ac:dyDescent="0.2">
      <c r="O65448" s="223"/>
    </row>
    <row r="65449" spans="15:15" x14ac:dyDescent="0.2">
      <c r="O65449" s="223"/>
    </row>
    <row r="65450" spans="15:15" x14ac:dyDescent="0.2">
      <c r="O65450" s="223"/>
    </row>
    <row r="65451" spans="15:15" x14ac:dyDescent="0.2">
      <c r="O65451" s="223"/>
    </row>
    <row r="65452" spans="15:15" x14ac:dyDescent="0.2">
      <c r="O65452" s="223"/>
    </row>
    <row r="65453" spans="15:15" x14ac:dyDescent="0.2">
      <c r="O65453" s="223"/>
    </row>
    <row r="65454" spans="15:15" x14ac:dyDescent="0.2">
      <c r="O65454" s="223"/>
    </row>
    <row r="65455" spans="15:15" x14ac:dyDescent="0.2">
      <c r="O65455" s="223"/>
    </row>
    <row r="65456" spans="15:15" x14ac:dyDescent="0.2">
      <c r="O65456" s="223"/>
    </row>
    <row r="65457" spans="15:15" x14ac:dyDescent="0.2">
      <c r="O65457" s="223"/>
    </row>
    <row r="65458" spans="15:15" x14ac:dyDescent="0.2">
      <c r="O65458" s="223"/>
    </row>
    <row r="65459" spans="15:15" x14ac:dyDescent="0.2">
      <c r="O65459" s="223"/>
    </row>
    <row r="65460" spans="15:15" x14ac:dyDescent="0.2">
      <c r="O65460" s="223"/>
    </row>
    <row r="65461" spans="15:15" x14ac:dyDescent="0.2">
      <c r="O65461" s="223"/>
    </row>
    <row r="65462" spans="15:15" x14ac:dyDescent="0.2">
      <c r="O65462" s="223"/>
    </row>
    <row r="65463" spans="15:15" x14ac:dyDescent="0.2">
      <c r="O65463" s="223"/>
    </row>
    <row r="65464" spans="15:15" x14ac:dyDescent="0.2">
      <c r="O65464" s="223"/>
    </row>
    <row r="65465" spans="15:15" x14ac:dyDescent="0.2">
      <c r="O65465" s="223"/>
    </row>
    <row r="65466" spans="15:15" x14ac:dyDescent="0.2">
      <c r="O65466" s="223"/>
    </row>
    <row r="65467" spans="15:15" x14ac:dyDescent="0.2">
      <c r="O65467" s="223"/>
    </row>
    <row r="65468" spans="15:15" x14ac:dyDescent="0.2">
      <c r="O65468" s="223"/>
    </row>
    <row r="65469" spans="15:15" x14ac:dyDescent="0.2">
      <c r="O65469" s="223"/>
    </row>
    <row r="65470" spans="15:15" x14ac:dyDescent="0.2">
      <c r="O65470" s="223"/>
    </row>
    <row r="65471" spans="15:15" x14ac:dyDescent="0.2">
      <c r="O65471" s="223"/>
    </row>
    <row r="65472" spans="15:15" x14ac:dyDescent="0.2">
      <c r="O65472" s="223"/>
    </row>
    <row r="65473" spans="15:15" x14ac:dyDescent="0.2">
      <c r="O65473" s="223"/>
    </row>
    <row r="65474" spans="15:15" x14ac:dyDescent="0.2">
      <c r="O65474" s="223"/>
    </row>
    <row r="65475" spans="15:15" x14ac:dyDescent="0.2">
      <c r="O65475" s="223"/>
    </row>
    <row r="65476" spans="15:15" x14ac:dyDescent="0.2">
      <c r="O65476" s="223"/>
    </row>
    <row r="65477" spans="15:15" x14ac:dyDescent="0.2">
      <c r="O65477" s="223"/>
    </row>
    <row r="65478" spans="15:15" x14ac:dyDescent="0.2">
      <c r="O65478" s="223"/>
    </row>
    <row r="65479" spans="15:15" x14ac:dyDescent="0.2">
      <c r="O65479" s="223"/>
    </row>
    <row r="65480" spans="15:15" x14ac:dyDescent="0.2">
      <c r="O65480" s="223"/>
    </row>
    <row r="65481" spans="15:15" x14ac:dyDescent="0.2">
      <c r="O65481" s="223"/>
    </row>
    <row r="65482" spans="15:15" x14ac:dyDescent="0.2">
      <c r="O65482" s="223"/>
    </row>
    <row r="65483" spans="15:15" x14ac:dyDescent="0.2">
      <c r="O65483" s="223"/>
    </row>
    <row r="65484" spans="15:15" x14ac:dyDescent="0.2">
      <c r="O65484" s="223"/>
    </row>
    <row r="65485" spans="15:15" x14ac:dyDescent="0.2">
      <c r="O65485" s="223"/>
    </row>
    <row r="65486" spans="15:15" x14ac:dyDescent="0.2">
      <c r="O65486" s="223"/>
    </row>
    <row r="65487" spans="15:15" x14ac:dyDescent="0.2">
      <c r="O65487" s="223"/>
    </row>
    <row r="65488" spans="15:15" x14ac:dyDescent="0.2">
      <c r="O65488" s="223"/>
    </row>
    <row r="65489" spans="15:15" x14ac:dyDescent="0.2">
      <c r="O65489" s="223"/>
    </row>
    <row r="65490" spans="15:15" x14ac:dyDescent="0.2">
      <c r="O65490" s="223"/>
    </row>
    <row r="65491" spans="15:15" x14ac:dyDescent="0.2">
      <c r="O65491" s="223"/>
    </row>
    <row r="65492" spans="15:15" x14ac:dyDescent="0.2">
      <c r="O65492" s="223"/>
    </row>
    <row r="65493" spans="15:15" x14ac:dyDescent="0.2">
      <c r="O65493" s="223"/>
    </row>
    <row r="65494" spans="15:15" x14ac:dyDescent="0.2">
      <c r="O65494" s="223"/>
    </row>
    <row r="65495" spans="15:15" x14ac:dyDescent="0.2">
      <c r="O65495" s="223"/>
    </row>
    <row r="65496" spans="15:15" x14ac:dyDescent="0.2">
      <c r="O65496" s="223"/>
    </row>
    <row r="65497" spans="15:15" x14ac:dyDescent="0.2">
      <c r="O65497" s="223"/>
    </row>
    <row r="65498" spans="15:15" x14ac:dyDescent="0.2">
      <c r="O65498" s="223"/>
    </row>
    <row r="65499" spans="15:15" x14ac:dyDescent="0.2">
      <c r="O65499" s="223"/>
    </row>
    <row r="65500" spans="15:15" x14ac:dyDescent="0.2">
      <c r="O65500" s="223"/>
    </row>
    <row r="65501" spans="15:15" x14ac:dyDescent="0.2">
      <c r="O65501" s="223"/>
    </row>
    <row r="65502" spans="15:15" x14ac:dyDescent="0.2">
      <c r="O65502" s="223"/>
    </row>
    <row r="65503" spans="15:15" x14ac:dyDescent="0.2">
      <c r="O65503" s="223"/>
    </row>
    <row r="65504" spans="15:15" x14ac:dyDescent="0.2">
      <c r="O65504" s="223"/>
    </row>
    <row r="65505" spans="15:15" x14ac:dyDescent="0.2">
      <c r="O65505" s="223"/>
    </row>
    <row r="65506" spans="15:15" x14ac:dyDescent="0.2">
      <c r="O65506" s="223"/>
    </row>
    <row r="65507" spans="15:15" x14ac:dyDescent="0.2">
      <c r="O65507" s="223"/>
    </row>
    <row r="65508" spans="15:15" x14ac:dyDescent="0.2">
      <c r="O65508" s="223"/>
    </row>
    <row r="65509" spans="15:15" x14ac:dyDescent="0.2">
      <c r="O65509" s="223"/>
    </row>
    <row r="65510" spans="15:15" x14ac:dyDescent="0.2">
      <c r="O65510" s="223"/>
    </row>
    <row r="65511" spans="15:15" x14ac:dyDescent="0.2">
      <c r="O65511" s="223"/>
    </row>
    <row r="65512" spans="15:15" x14ac:dyDescent="0.2">
      <c r="O65512" s="223"/>
    </row>
    <row r="65513" spans="15:15" x14ac:dyDescent="0.2">
      <c r="O65513" s="223"/>
    </row>
    <row r="65514" spans="15:15" x14ac:dyDescent="0.2">
      <c r="O65514" s="223"/>
    </row>
    <row r="65515" spans="15:15" x14ac:dyDescent="0.2">
      <c r="O65515" s="223"/>
    </row>
    <row r="65516" spans="15:15" x14ac:dyDescent="0.2">
      <c r="O65516" s="223"/>
    </row>
    <row r="65517" spans="15:15" x14ac:dyDescent="0.2">
      <c r="O65517" s="223"/>
    </row>
    <row r="65518" spans="15:15" x14ac:dyDescent="0.2">
      <c r="O65518" s="223"/>
    </row>
    <row r="65519" spans="15:15" x14ac:dyDescent="0.2">
      <c r="O65519" s="223"/>
    </row>
    <row r="65520" spans="15:15" x14ac:dyDescent="0.2">
      <c r="O65520" s="223"/>
    </row>
    <row r="65521" spans="15:15" x14ac:dyDescent="0.2">
      <c r="O65521" s="223"/>
    </row>
    <row r="65522" spans="15:15" x14ac:dyDescent="0.2">
      <c r="O65522" s="223"/>
    </row>
    <row r="65523" spans="15:15" x14ac:dyDescent="0.2">
      <c r="O65523" s="223"/>
    </row>
    <row r="65524" spans="15:15" x14ac:dyDescent="0.2">
      <c r="O65524" s="223"/>
    </row>
    <row r="65525" spans="15:15" x14ac:dyDescent="0.2">
      <c r="O65525" s="223"/>
    </row>
  </sheetData>
  <mergeCells count="8">
    <mergeCell ref="S1:U1"/>
    <mergeCell ref="M28:O28"/>
    <mergeCell ref="M41:O41"/>
    <mergeCell ref="M2:R2"/>
    <mergeCell ref="M15:O15"/>
    <mergeCell ref="B1:C1"/>
    <mergeCell ref="E1:G1"/>
    <mergeCell ref="I1:J1"/>
  </mergeCells>
  <pageMargins left="0.75" right="0.75" top="1" bottom="1" header="0.5" footer="0.5"/>
  <pageSetup scale="74" orientation="landscape" r:id="rId1"/>
  <headerFooter alignWithMargins="0"/>
  <drawing r:id="rId2"/>
  <picture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O410"/>
  <sheetViews>
    <sheetView zoomScale="75" workbookViewId="0">
      <pane xSplit="1" ySplit="2" topLeftCell="B3" activePane="bottomRight" state="frozen"/>
      <selection activeCell="H1" sqref="H1:AO1"/>
      <selection pane="topRight" activeCell="H1" sqref="H1:AO1"/>
      <selection pane="bottomLeft" activeCell="H1" sqref="H1:AO1"/>
      <selection pane="bottomRight" activeCell="H1" sqref="H1:AT1"/>
    </sheetView>
  </sheetViews>
  <sheetFormatPr defaultRowHeight="12.75" x14ac:dyDescent="0.2"/>
  <cols>
    <col min="1" max="1" width="12.28515625" customWidth="1"/>
    <col min="2" max="2" width="6" bestFit="1" customWidth="1"/>
    <col min="3" max="4" width="7.42578125" customWidth="1"/>
    <col min="5" max="5" width="8.5703125" customWidth="1"/>
    <col min="6" max="6" width="9.42578125" customWidth="1"/>
    <col min="7" max="7" width="7.42578125" bestFit="1" customWidth="1"/>
    <col min="8" max="8" width="9.28515625" customWidth="1"/>
    <col min="9" max="9" width="8.7109375" customWidth="1"/>
    <col min="10" max="10" width="6.28515625" bestFit="1" customWidth="1"/>
    <col min="11" max="12" width="12" bestFit="1" customWidth="1"/>
    <col min="13" max="13" width="6.28515625" bestFit="1" customWidth="1"/>
    <col min="14" max="14" width="12.28515625" customWidth="1"/>
    <col min="15" max="15" width="12.85546875" customWidth="1"/>
    <col min="16" max="16" width="7" bestFit="1" customWidth="1"/>
    <col min="17" max="17" width="10.28515625" bestFit="1" customWidth="1"/>
    <col min="18" max="18" width="10.140625" bestFit="1" customWidth="1"/>
    <col min="19" max="19" width="6.28515625" bestFit="1" customWidth="1"/>
    <col min="20" max="20" width="10.28515625" bestFit="1" customWidth="1"/>
    <col min="21" max="21" width="10.140625" bestFit="1" customWidth="1"/>
    <col min="22" max="22" width="6.28515625" bestFit="1" customWidth="1"/>
    <col min="23" max="23" width="10.7109375" customWidth="1"/>
    <col min="24" max="24" width="10.42578125" customWidth="1"/>
    <col min="25" max="25" width="7" customWidth="1"/>
    <col min="26" max="26" width="8.28515625" customWidth="1"/>
    <col min="27" max="27" width="9.140625" customWidth="1"/>
    <col min="28" max="28" width="8.42578125" customWidth="1"/>
    <col min="29" max="29" width="8.5703125" customWidth="1"/>
    <col min="30" max="30" width="7.42578125" bestFit="1" customWidth="1"/>
    <col min="31" max="31" width="8.28515625" customWidth="1"/>
    <col min="32" max="32" width="9.140625" customWidth="1"/>
    <col min="33" max="33" width="10.7109375" customWidth="1"/>
    <col min="34" max="34" width="8.5703125" customWidth="1"/>
    <col min="35" max="35" width="7.42578125" bestFit="1" customWidth="1"/>
    <col min="36" max="36" width="8.28515625" customWidth="1"/>
    <col min="37" max="37" width="9.140625" customWidth="1"/>
    <col min="38" max="38" width="10.7109375" customWidth="1"/>
    <col min="39" max="39" width="7.42578125" bestFit="1" customWidth="1"/>
    <col min="40" max="40" width="9.5703125" customWidth="1"/>
    <col min="41" max="41" width="10.140625" customWidth="1"/>
    <col min="42" max="42" width="9.140625" customWidth="1"/>
    <col min="43" max="43" width="8.42578125" customWidth="1"/>
    <col min="44" max="44" width="8.5703125" customWidth="1"/>
    <col min="45" max="45" width="8.7109375" customWidth="1"/>
    <col min="46" max="46" width="7.42578125" bestFit="1" customWidth="1"/>
    <col min="47" max="48" width="10.7109375" customWidth="1"/>
    <col min="49" max="49" width="10.42578125" customWidth="1"/>
    <col min="50" max="50" width="6.28515625" bestFit="1" customWidth="1"/>
    <col min="51" max="51" width="10.140625" bestFit="1" customWidth="1"/>
  </cols>
  <sheetData>
    <row r="1" spans="1:67" ht="46.15" customHeight="1" x14ac:dyDescent="0.2">
      <c r="A1" s="298" t="s">
        <v>298</v>
      </c>
      <c r="B1" s="732" t="s">
        <v>120</v>
      </c>
      <c r="C1" s="730"/>
      <c r="D1" s="730"/>
      <c r="E1" s="730"/>
      <c r="F1" s="730"/>
      <c r="G1" s="731"/>
      <c r="H1" s="732" t="s">
        <v>297</v>
      </c>
      <c r="I1" s="730"/>
      <c r="J1" s="731"/>
      <c r="K1" s="729" t="s">
        <v>296</v>
      </c>
      <c r="L1" s="730"/>
      <c r="M1" s="731"/>
      <c r="N1" s="732" t="s">
        <v>295</v>
      </c>
      <c r="O1" s="733"/>
      <c r="P1" s="734"/>
      <c r="Q1" s="729" t="s">
        <v>129</v>
      </c>
      <c r="R1" s="730"/>
      <c r="S1" s="731"/>
      <c r="T1" s="729" t="s">
        <v>294</v>
      </c>
      <c r="U1" s="730"/>
      <c r="V1" s="731"/>
      <c r="W1" s="729" t="s">
        <v>217</v>
      </c>
      <c r="X1" s="730"/>
      <c r="Y1" s="731"/>
      <c r="Z1" s="732" t="s">
        <v>215</v>
      </c>
      <c r="AA1" s="730"/>
      <c r="AB1" s="730"/>
      <c r="AC1" s="730"/>
      <c r="AD1" s="731"/>
      <c r="AE1" s="732" t="s">
        <v>190</v>
      </c>
      <c r="AF1" s="730"/>
      <c r="AG1" s="730"/>
      <c r="AH1" s="730"/>
      <c r="AI1" s="731"/>
      <c r="AJ1" s="732" t="s">
        <v>293</v>
      </c>
      <c r="AK1" s="730"/>
      <c r="AL1" s="730"/>
      <c r="AM1" s="731"/>
      <c r="AN1" s="730" t="s">
        <v>292</v>
      </c>
      <c r="AO1" s="730"/>
      <c r="AP1" s="730"/>
      <c r="AQ1" s="730"/>
      <c r="AR1" s="730"/>
      <c r="AS1" s="730"/>
      <c r="AT1" s="731"/>
      <c r="AU1" s="729" t="s">
        <v>291</v>
      </c>
      <c r="AV1" s="730"/>
      <c r="AW1" s="730"/>
      <c r="AX1" s="731"/>
      <c r="AY1" s="182"/>
    </row>
    <row r="2" spans="1:67" ht="25.5" x14ac:dyDescent="0.2">
      <c r="A2" t="s">
        <v>290</v>
      </c>
      <c r="B2" s="292" t="s">
        <v>99</v>
      </c>
      <c r="C2" s="275" t="s">
        <v>242</v>
      </c>
      <c r="D2" s="275" t="s">
        <v>289</v>
      </c>
      <c r="E2" s="275" t="s">
        <v>279</v>
      </c>
      <c r="F2" s="275" t="s">
        <v>283</v>
      </c>
      <c r="G2" s="293">
        <f>COUNTIF(G3:G290,FALSE)</f>
        <v>0</v>
      </c>
      <c r="H2" s="297" t="s">
        <v>281</v>
      </c>
      <c r="I2" s="275" t="s">
        <v>288</v>
      </c>
      <c r="J2" s="293">
        <f>COUNTIF(J3:J290,FALSE)</f>
        <v>0</v>
      </c>
      <c r="K2" s="292" t="s">
        <v>99</v>
      </c>
      <c r="L2" s="275" t="s">
        <v>242</v>
      </c>
      <c r="M2" s="293">
        <f>COUNTIF(M3:M290,FALSE)</f>
        <v>0</v>
      </c>
      <c r="N2" s="296" t="s">
        <v>287</v>
      </c>
      <c r="O2" s="295" t="s">
        <v>286</v>
      </c>
      <c r="P2" s="293">
        <f>COUNTIF(P3:P290,FALSE)</f>
        <v>3</v>
      </c>
      <c r="Q2" s="272" t="s">
        <v>99</v>
      </c>
      <c r="R2" s="272" t="s">
        <v>285</v>
      </c>
      <c r="S2" s="293">
        <f>COUNTIF(S3:S290,FALSE)</f>
        <v>0</v>
      </c>
      <c r="T2" s="272" t="s">
        <v>99</v>
      </c>
      <c r="U2" s="272" t="s">
        <v>285</v>
      </c>
      <c r="V2" s="293">
        <f>COUNTIF(V3:V290,FALSE)</f>
        <v>0</v>
      </c>
      <c r="W2" s="294" t="s">
        <v>284</v>
      </c>
      <c r="X2" s="272" t="s">
        <v>268</v>
      </c>
      <c r="Y2" s="293">
        <f>COUNTIF(Y3:Y290,FALSE)</f>
        <v>0</v>
      </c>
      <c r="Z2" s="294" t="s">
        <v>279</v>
      </c>
      <c r="AA2" s="275" t="s">
        <v>283</v>
      </c>
      <c r="AB2" s="275" t="s">
        <v>282</v>
      </c>
      <c r="AC2" s="275" t="s">
        <v>281</v>
      </c>
      <c r="AD2" s="293">
        <f>COUNTIF(AD3:AD290,FALSE)</f>
        <v>0</v>
      </c>
      <c r="AE2" s="294" t="s">
        <v>99</v>
      </c>
      <c r="AF2" s="275" t="s">
        <v>242</v>
      </c>
      <c r="AG2" s="275" t="s">
        <v>283</v>
      </c>
      <c r="AH2" s="275" t="s">
        <v>282</v>
      </c>
      <c r="AI2" s="293">
        <f>COUNTIF(AI3:AI290,FALSE)</f>
        <v>8</v>
      </c>
      <c r="AJ2" s="294" t="s">
        <v>279</v>
      </c>
      <c r="AK2" s="275" t="s">
        <v>283</v>
      </c>
      <c r="AL2" s="275" t="s">
        <v>280</v>
      </c>
      <c r="AM2" s="293">
        <f>COUNTIF(AM3:AM290,FALSE)</f>
        <v>0</v>
      </c>
      <c r="AN2" s="275" t="s">
        <v>279</v>
      </c>
      <c r="AO2" s="275" t="s">
        <v>283</v>
      </c>
      <c r="AP2" s="275" t="s">
        <v>280</v>
      </c>
      <c r="AQ2" s="275" t="s">
        <v>278</v>
      </c>
      <c r="AR2" s="275" t="s">
        <v>282</v>
      </c>
      <c r="AS2" s="275" t="s">
        <v>281</v>
      </c>
      <c r="AT2" s="293">
        <f>COUNTIF(AT3:AT290,FALSE)</f>
        <v>0</v>
      </c>
      <c r="AU2" s="275" t="s">
        <v>280</v>
      </c>
      <c r="AV2" s="275" t="s">
        <v>279</v>
      </c>
      <c r="AW2" s="275" t="s">
        <v>278</v>
      </c>
      <c r="AX2" s="293">
        <f>COUNTIF(AX3:AX288,FALSE)</f>
        <v>0</v>
      </c>
      <c r="AY2" s="292"/>
      <c r="AZ2" s="291"/>
      <c r="BA2" s="291"/>
      <c r="BB2" s="291"/>
      <c r="BC2" s="291"/>
      <c r="BD2" s="291"/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</row>
    <row r="3" spans="1:67" x14ac:dyDescent="0.2">
      <c r="A3" s="278">
        <v>39097</v>
      </c>
      <c r="B3" s="282">
        <v>17.994925659351978</v>
      </c>
      <c r="C3" s="264">
        <v>17.994925659351978</v>
      </c>
      <c r="D3" s="277">
        <f>+'RES_Sales Model'!E10</f>
        <v>17.994925659351978</v>
      </c>
      <c r="E3" s="277">
        <f>+'Small COMM Sales Model  '!C14</f>
        <v>17.994925659351978</v>
      </c>
      <c r="F3" s="281">
        <f>+'Med COMM Sales Model  '!C14</f>
        <v>17.994925659351978</v>
      </c>
      <c r="G3" s="232" t="str">
        <f t="shared" ref="G3:G66" si="0">IF(B3=C3,IF(C3=D3,IF(D3=E3,IF(E3=F3,"Good"))))</f>
        <v>Good</v>
      </c>
      <c r="H3" s="287">
        <f>'Lg IND Sales Model'!C14</f>
        <v>0.4377889210334247</v>
      </c>
      <c r="I3" s="279">
        <f>Industrial_Customers!C14</f>
        <v>0.4377889210334247</v>
      </c>
      <c r="J3" s="289" t="str">
        <f t="shared" ref="J3:J66" si="1">IF(I3=H3,"Good")</f>
        <v>Good</v>
      </c>
      <c r="K3" s="286">
        <v>3.1988647523057048E-3</v>
      </c>
      <c r="L3" s="285">
        <v>3.1988647523057048E-3</v>
      </c>
      <c r="M3" s="289" t="str">
        <f t="shared" ref="M3:M66" si="2">IF(L3=K3,"Good")</f>
        <v>Good</v>
      </c>
      <c r="N3" s="290">
        <v>18373694.75</v>
      </c>
      <c r="O3" s="66">
        <v>18373694.75</v>
      </c>
      <c r="P3" s="289" t="str">
        <f t="shared" ref="P3:P66" si="3">IF(O3=N3,"Good")</f>
        <v>Good</v>
      </c>
      <c r="Q3" s="281">
        <v>189.07025794353601</v>
      </c>
      <c r="R3" s="281">
        <v>189.07025794353601</v>
      </c>
      <c r="S3" s="232" t="str">
        <f t="shared" ref="S3:S66" si="4">IF(Q3=R3,"Good")</f>
        <v>Good</v>
      </c>
      <c r="T3" s="281">
        <v>0</v>
      </c>
      <c r="U3" s="281">
        <v>0</v>
      </c>
      <c r="V3" s="232" t="str">
        <f t="shared" ref="V3:V66" si="5">IF(T3=U3,"Good")</f>
        <v>Good</v>
      </c>
      <c r="W3" s="280">
        <f>Commercial_Customers!C14</f>
        <v>8043.8</v>
      </c>
      <c r="X3" s="66"/>
      <c r="Y3" s="232"/>
      <c r="Z3" s="282">
        <f>'Small COMM Sales Model  '!D14</f>
        <v>2.0431699999999999</v>
      </c>
      <c r="AA3" s="264">
        <f>'Med COMM Sales Model  '!D14</f>
        <v>2.0431699999999999</v>
      </c>
      <c r="AB3" s="277">
        <f>'Med IND Sales Mod'!D14</f>
        <v>2.0431699999999999</v>
      </c>
      <c r="AC3" s="277">
        <f>'Lg IND Sales Model'!E14</f>
        <v>2.0431699999999999</v>
      </c>
      <c r="AD3" s="232" t="str">
        <f t="shared" ref="AD3:AD66" si="6">IF(Z3=AA3,IF(AA3=AB3,IF(AB3=AC3,"Good")))</f>
        <v>Good</v>
      </c>
      <c r="AE3" s="282">
        <v>47.227487272749634</v>
      </c>
      <c r="AF3" s="264">
        <v>107.22973635615668</v>
      </c>
      <c r="AG3" s="277">
        <f>'Med COMM Sales Model  '!G14</f>
        <v>47.227487272749634</v>
      </c>
      <c r="AH3" s="277">
        <f>'Med IND Sales Mod'!F14</f>
        <v>47.227487272749634</v>
      </c>
      <c r="AI3" s="232" t="b">
        <f t="shared" ref="AI3:AI66" si="7">IF(AE3=AF3,IF(AF3=AG3,IF(AG3=AH3,"Good")))</f>
        <v>0</v>
      </c>
      <c r="AJ3" s="282">
        <f>'Small COMM Sales Model  '!G14</f>
        <v>62.717743760791592</v>
      </c>
      <c r="AK3" s="264">
        <f>'Med COMM Sales Model  '!F14</f>
        <v>62.717743760791592</v>
      </c>
      <c r="AL3" s="277">
        <f>'Lg COMM Sales Model '!F14</f>
        <v>62.717743760791592</v>
      </c>
      <c r="AM3" s="232" t="str">
        <f t="shared" ref="AM3:AM66" si="8">IF(AJ3=AK3,IF(AK3=AL3,"Good"))</f>
        <v>Good</v>
      </c>
      <c r="AN3" s="264">
        <f>'Small COMM Sales Model  '!E14</f>
        <v>55.445797060494229</v>
      </c>
      <c r="AO3" s="264">
        <f>'Med COMM Sales Model  '!E14</f>
        <v>55.445797060494229</v>
      </c>
      <c r="AP3" s="264">
        <f>'Lg COMM Sales Model '!D14</f>
        <v>55.445797060494229</v>
      </c>
      <c r="AQ3" s="277">
        <f>'Small IND Sales Mod'!D14</f>
        <v>55.445797060494229</v>
      </c>
      <c r="AR3" s="277">
        <f>'Med IND Sales Mod'!E14</f>
        <v>55.445797060494229</v>
      </c>
      <c r="AS3" s="281">
        <f>'Lg IND Sales Model'!F14</f>
        <v>55.445797060494229</v>
      </c>
      <c r="AT3" s="232" t="str">
        <f t="shared" ref="AT3:AT66" si="9">IF(AN3=AO3,IF(AO3=AP3,IF(AP3=AQ3,IF(AR3=AS3,"Good"))))</f>
        <v>Good</v>
      </c>
      <c r="AU3" s="280">
        <f>'Lg COMM Sales Model '!E14</f>
        <v>29.06647036581737</v>
      </c>
      <c r="AV3" s="66">
        <f>'Small COMM Sales Model  '!F14</f>
        <v>29.06647036581737</v>
      </c>
      <c r="AW3" s="66">
        <f>'Small IND Sales Mod'!E14</f>
        <v>29.06647036581737</v>
      </c>
      <c r="AX3" s="232" t="str">
        <f t="shared" ref="AX3:AX66" si="10">IF(AU3=AV3,IF(AV3=AW3,"Good"))</f>
        <v>Good</v>
      </c>
      <c r="AY3" s="287"/>
    </row>
    <row r="4" spans="1:67" x14ac:dyDescent="0.2">
      <c r="A4" s="278">
        <f t="shared" ref="A4:A67" si="11">+A3+30.42</f>
        <v>39127.42</v>
      </c>
      <c r="B4" s="282">
        <v>17.958810581494625</v>
      </c>
      <c r="C4" s="264">
        <v>17.958810581494625</v>
      </c>
      <c r="D4" s="277">
        <f>+'RES_Sales Model'!E11</f>
        <v>17.958810581494625</v>
      </c>
      <c r="E4" s="277">
        <f>+'Small COMM Sales Model  '!C15</f>
        <v>17.958810581494625</v>
      </c>
      <c r="F4" s="281">
        <f>+'Med COMM Sales Model  '!C15</f>
        <v>17.958810581494625</v>
      </c>
      <c r="G4" s="232" t="str">
        <f t="shared" si="0"/>
        <v>Good</v>
      </c>
      <c r="H4" s="287">
        <f>'Lg IND Sales Model'!C15</f>
        <v>0.43726263768811563</v>
      </c>
      <c r="I4" s="279">
        <f>Industrial_Customers!C15</f>
        <v>0.43726263768811563</v>
      </c>
      <c r="J4" s="289" t="str">
        <f t="shared" si="1"/>
        <v>Good</v>
      </c>
      <c r="K4" s="286">
        <v>4.2820790310506692E-3</v>
      </c>
      <c r="L4" s="285">
        <v>4.2820790310506692E-3</v>
      </c>
      <c r="M4" s="289" t="str">
        <f t="shared" si="2"/>
        <v>Good</v>
      </c>
      <c r="N4" s="290">
        <v>18398052.5</v>
      </c>
      <c r="O4" s="66">
        <v>18398052.5</v>
      </c>
      <c r="P4" s="289" t="str">
        <f t="shared" si="3"/>
        <v>Good</v>
      </c>
      <c r="Q4" s="281">
        <v>194.26566666669999</v>
      </c>
      <c r="R4" s="281">
        <v>194.26566666669999</v>
      </c>
      <c r="S4" s="232" t="str">
        <f t="shared" si="4"/>
        <v>Good</v>
      </c>
      <c r="T4" s="281">
        <v>0</v>
      </c>
      <c r="U4" s="281">
        <v>0</v>
      </c>
      <c r="V4" s="232" t="str">
        <f t="shared" si="5"/>
        <v>Good</v>
      </c>
      <c r="W4" s="280">
        <f>Commercial_Customers!C15</f>
        <v>8044.7809644744302</v>
      </c>
      <c r="X4" s="66"/>
      <c r="Y4" s="232"/>
      <c r="Z4" s="282">
        <f>'Small COMM Sales Model  '!D15</f>
        <v>2.0523997431924199</v>
      </c>
      <c r="AA4" s="264">
        <f>'Med COMM Sales Model  '!D15</f>
        <v>2.0523997431924199</v>
      </c>
      <c r="AB4" s="277">
        <f>'Med IND Sales Mod'!D15</f>
        <v>2.0523997431924199</v>
      </c>
      <c r="AC4" s="277">
        <f>'Lg IND Sales Model'!E15</f>
        <v>2.0523997431924199</v>
      </c>
      <c r="AD4" s="232" t="str">
        <f t="shared" si="6"/>
        <v>Good</v>
      </c>
      <c r="AE4" s="282">
        <v>0</v>
      </c>
      <c r="AF4" s="264">
        <v>0</v>
      </c>
      <c r="AG4" s="277">
        <f>'Med COMM Sales Model  '!G15</f>
        <v>0</v>
      </c>
      <c r="AH4" s="277">
        <f>'Med IND Sales Mod'!F15</f>
        <v>0</v>
      </c>
      <c r="AI4" s="232" t="str">
        <f t="shared" si="7"/>
        <v>Good</v>
      </c>
      <c r="AJ4" s="282">
        <f>'Small COMM Sales Model  '!G15</f>
        <v>55.445797060494229</v>
      </c>
      <c r="AK4" s="264">
        <f>'Med COMM Sales Model  '!F15</f>
        <v>55.445797060494229</v>
      </c>
      <c r="AL4" s="277">
        <f>'Lg COMM Sales Model '!F15</f>
        <v>55.445797060494229</v>
      </c>
      <c r="AM4" s="232" t="str">
        <f t="shared" si="8"/>
        <v>Good</v>
      </c>
      <c r="AN4" s="264">
        <f>'Small COMM Sales Model  '!E15</f>
        <v>21.083467052824886</v>
      </c>
      <c r="AO4" s="264">
        <f>'Med COMM Sales Model  '!E15</f>
        <v>21.083467052824886</v>
      </c>
      <c r="AP4" s="264">
        <f>'Lg COMM Sales Model '!D15</f>
        <v>21.083467052824886</v>
      </c>
      <c r="AQ4" s="277">
        <f>'Small IND Sales Mod'!D15</f>
        <v>21.083467052824886</v>
      </c>
      <c r="AR4" s="277">
        <f>'Med IND Sales Mod'!E15</f>
        <v>21.083467052824886</v>
      </c>
      <c r="AS4" s="281">
        <f>'Lg IND Sales Model'!F15</f>
        <v>21.083467052824886</v>
      </c>
      <c r="AT4" s="232" t="str">
        <f t="shared" si="9"/>
        <v>Good</v>
      </c>
      <c r="AU4" s="280">
        <f>'Lg COMM Sales Model '!E15</f>
        <v>128.53959334037106</v>
      </c>
      <c r="AV4" s="66">
        <f>'Small COMM Sales Model  '!F15</f>
        <v>128.53959334037106</v>
      </c>
      <c r="AW4" s="66">
        <f>'Small IND Sales Mod'!E15</f>
        <v>128.53959334037106</v>
      </c>
      <c r="AX4" s="232" t="str">
        <f t="shared" si="10"/>
        <v>Good</v>
      </c>
      <c r="AY4" s="287"/>
    </row>
    <row r="5" spans="1:67" x14ac:dyDescent="0.2">
      <c r="A5" s="278">
        <f t="shared" si="11"/>
        <v>39157.839999999997</v>
      </c>
      <c r="B5" s="282">
        <v>17.927893113320579</v>
      </c>
      <c r="C5" s="264">
        <v>17.927893113320579</v>
      </c>
      <c r="D5" s="277">
        <f>+'RES_Sales Model'!E12</f>
        <v>17.927893113320579</v>
      </c>
      <c r="E5" s="277">
        <f>+'Small COMM Sales Model  '!C16</f>
        <v>17.927893113320579</v>
      </c>
      <c r="F5" s="281">
        <f>+'Med COMM Sales Model  '!C16</f>
        <v>17.927893113320579</v>
      </c>
      <c r="G5" s="232" t="str">
        <f t="shared" si="0"/>
        <v>Good</v>
      </c>
      <c r="H5" s="287">
        <f>'Lg IND Sales Model'!C16</f>
        <v>0.43648164311586041</v>
      </c>
      <c r="I5" s="279">
        <f>Industrial_Customers!C16</f>
        <v>0.43648164311586041</v>
      </c>
      <c r="J5" s="289" t="str">
        <f t="shared" si="1"/>
        <v>Good</v>
      </c>
      <c r="K5" s="286">
        <v>7.8714932267596044E-3</v>
      </c>
      <c r="L5" s="285">
        <v>7.8714932267596044E-3</v>
      </c>
      <c r="M5" s="289" t="str">
        <f t="shared" si="2"/>
        <v>Good</v>
      </c>
      <c r="N5" s="290">
        <v>18422410.25</v>
      </c>
      <c r="O5" s="66">
        <v>18422410.25</v>
      </c>
      <c r="P5" s="289" t="str">
        <f t="shared" si="3"/>
        <v>Good</v>
      </c>
      <c r="Q5" s="281">
        <v>199.803583646699</v>
      </c>
      <c r="R5" s="281">
        <v>199.803583646699</v>
      </c>
      <c r="S5" s="232" t="str">
        <f t="shared" si="4"/>
        <v>Good</v>
      </c>
      <c r="T5" s="281">
        <v>0</v>
      </c>
      <c r="U5" s="281">
        <v>0</v>
      </c>
      <c r="V5" s="232" t="str">
        <f t="shared" si="5"/>
        <v>Good</v>
      </c>
      <c r="W5" s="280">
        <f>Commercial_Customers!C16</f>
        <v>8041.0438960744696</v>
      </c>
      <c r="X5" s="66"/>
      <c r="Y5" s="232"/>
      <c r="Z5" s="282">
        <f>'Small COMM Sales Model  '!D16</f>
        <v>2.0598026430707801</v>
      </c>
      <c r="AA5" s="264">
        <f>'Med COMM Sales Model  '!D16</f>
        <v>2.0598026430707801</v>
      </c>
      <c r="AB5" s="277">
        <f>'Med IND Sales Mod'!D16</f>
        <v>2.0598026430707801</v>
      </c>
      <c r="AC5" s="277">
        <f>'Lg IND Sales Model'!E16</f>
        <v>2.0598026430707801</v>
      </c>
      <c r="AD5" s="232" t="str">
        <f t="shared" si="6"/>
        <v>Good</v>
      </c>
      <c r="AE5" s="282">
        <v>0</v>
      </c>
      <c r="AF5" s="264">
        <v>0</v>
      </c>
      <c r="AG5" s="277">
        <f>'Med COMM Sales Model  '!G16</f>
        <v>0</v>
      </c>
      <c r="AH5" s="277">
        <f>'Med IND Sales Mod'!F16</f>
        <v>0</v>
      </c>
      <c r="AI5" s="232" t="str">
        <f t="shared" si="7"/>
        <v>Good</v>
      </c>
      <c r="AJ5" s="282">
        <f>'Small COMM Sales Model  '!G16</f>
        <v>21.083467052824886</v>
      </c>
      <c r="AK5" s="264">
        <f>'Med COMM Sales Model  '!F16</f>
        <v>21.083467052824886</v>
      </c>
      <c r="AL5" s="277">
        <f>'Lg COMM Sales Model '!F16</f>
        <v>21.083467052824886</v>
      </c>
      <c r="AM5" s="232" t="str">
        <f t="shared" si="8"/>
        <v>Good</v>
      </c>
      <c r="AN5" s="264">
        <f>'Small COMM Sales Model  '!E16</f>
        <v>64.462878737671446</v>
      </c>
      <c r="AO5" s="264">
        <f>'Med COMM Sales Model  '!E16</f>
        <v>64.462878737671446</v>
      </c>
      <c r="AP5" s="264">
        <f>'Lg COMM Sales Model '!D16</f>
        <v>64.462878737671446</v>
      </c>
      <c r="AQ5" s="277">
        <f>'Small IND Sales Mod'!D16</f>
        <v>64.462878737671446</v>
      </c>
      <c r="AR5" s="277">
        <f>'Med IND Sales Mod'!E16</f>
        <v>64.462878737671446</v>
      </c>
      <c r="AS5" s="281">
        <f>'Lg IND Sales Model'!F16</f>
        <v>64.462878737671446</v>
      </c>
      <c r="AT5" s="232" t="str">
        <f t="shared" si="9"/>
        <v>Good</v>
      </c>
      <c r="AU5" s="280">
        <f>'Lg COMM Sales Model '!E16</f>
        <v>26.46355394708036</v>
      </c>
      <c r="AV5" s="66">
        <f>'Small COMM Sales Model  '!F16</f>
        <v>26.46355394708036</v>
      </c>
      <c r="AW5" s="66">
        <f>'Small IND Sales Mod'!E16</f>
        <v>26.46355394708036</v>
      </c>
      <c r="AX5" s="232" t="str">
        <f t="shared" si="10"/>
        <v>Good</v>
      </c>
      <c r="AY5" s="287"/>
    </row>
    <row r="6" spans="1:67" x14ac:dyDescent="0.2">
      <c r="A6" s="278">
        <f t="shared" si="11"/>
        <v>39188.259999999995</v>
      </c>
      <c r="B6" s="282">
        <v>17.890844570250184</v>
      </c>
      <c r="C6" s="264">
        <v>17.890844570250184</v>
      </c>
      <c r="D6" s="277">
        <f>+'RES_Sales Model'!E13</f>
        <v>17.890844570250184</v>
      </c>
      <c r="E6" s="277">
        <f>+'Small COMM Sales Model  '!C17</f>
        <v>17.890844570250184</v>
      </c>
      <c r="F6" s="281">
        <f>+'Med COMM Sales Model  '!C17</f>
        <v>17.890844570250184</v>
      </c>
      <c r="G6" s="232" t="str">
        <f t="shared" si="0"/>
        <v>Good</v>
      </c>
      <c r="H6" s="287">
        <f>'Lg IND Sales Model'!C17</f>
        <v>0.43538069469224477</v>
      </c>
      <c r="I6" s="279">
        <f>Industrial_Customers!C17</f>
        <v>0.43538069469224477</v>
      </c>
      <c r="J6" s="289" t="str">
        <f t="shared" si="1"/>
        <v>Good</v>
      </c>
      <c r="K6" s="286">
        <v>1.3883606637511137E-2</v>
      </c>
      <c r="L6" s="285">
        <v>1.3883606637511137E-2</v>
      </c>
      <c r="M6" s="289" t="str">
        <f t="shared" si="2"/>
        <v>Good</v>
      </c>
      <c r="N6" s="290">
        <v>18446768</v>
      </c>
      <c r="O6" s="66">
        <v>18446768</v>
      </c>
      <c r="P6" s="289" t="str">
        <f t="shared" si="3"/>
        <v>Good</v>
      </c>
      <c r="Q6" s="281">
        <v>204.12907922916102</v>
      </c>
      <c r="R6" s="281">
        <v>204.12907922916102</v>
      </c>
      <c r="S6" s="232" t="str">
        <f t="shared" si="4"/>
        <v>Good</v>
      </c>
      <c r="T6" s="281">
        <v>0</v>
      </c>
      <c r="U6" s="281">
        <v>0</v>
      </c>
      <c r="V6" s="232" t="str">
        <f t="shared" si="5"/>
        <v>Good</v>
      </c>
      <c r="W6" s="280">
        <f>Commercial_Customers!C17</f>
        <v>8031.3666666666704</v>
      </c>
      <c r="X6" s="66"/>
      <c r="Y6" s="232"/>
      <c r="Z6" s="282">
        <f>'Small COMM Sales Model  '!D17</f>
        <v>2.0663100000000001</v>
      </c>
      <c r="AA6" s="264">
        <f>'Med COMM Sales Model  '!D17</f>
        <v>2.0663100000000001</v>
      </c>
      <c r="AB6" s="277">
        <f>'Med IND Sales Mod'!D17</f>
        <v>2.0663100000000001</v>
      </c>
      <c r="AC6" s="277">
        <f>'Lg IND Sales Model'!E17</f>
        <v>2.0663100000000001</v>
      </c>
      <c r="AD6" s="232" t="str">
        <f t="shared" si="6"/>
        <v>Good</v>
      </c>
      <c r="AE6" s="282">
        <v>0</v>
      </c>
      <c r="AF6" s="264">
        <v>0</v>
      </c>
      <c r="AG6" s="277">
        <f>'Med COMM Sales Model  '!G17</f>
        <v>0</v>
      </c>
      <c r="AH6" s="277">
        <f>'Med IND Sales Mod'!F17</f>
        <v>0</v>
      </c>
      <c r="AI6" s="232" t="str">
        <f t="shared" si="7"/>
        <v>Good</v>
      </c>
      <c r="AJ6" s="282">
        <f>'Small COMM Sales Model  '!G17</f>
        <v>64.462878737671446</v>
      </c>
      <c r="AK6" s="264">
        <f>'Med COMM Sales Model  '!F17</f>
        <v>64.462878737671446</v>
      </c>
      <c r="AL6" s="277">
        <f>'Lg COMM Sales Model '!F17</f>
        <v>64.462878737671446</v>
      </c>
      <c r="AM6" s="232" t="str">
        <f t="shared" si="8"/>
        <v>Good</v>
      </c>
      <c r="AN6" s="264">
        <f>'Small COMM Sales Model  '!E17</f>
        <v>98.292781190686057</v>
      </c>
      <c r="AO6" s="264">
        <f>'Med COMM Sales Model  '!E17</f>
        <v>98.292781190686057</v>
      </c>
      <c r="AP6" s="264">
        <f>'Lg COMM Sales Model '!D17</f>
        <v>98.292781190686057</v>
      </c>
      <c r="AQ6" s="277">
        <f>'Small IND Sales Mod'!D17</f>
        <v>98.292781190686057</v>
      </c>
      <c r="AR6" s="277">
        <f>'Med IND Sales Mod'!E17</f>
        <v>98.292781190686057</v>
      </c>
      <c r="AS6" s="281">
        <f>'Lg IND Sales Model'!F17</f>
        <v>98.292781190686057</v>
      </c>
      <c r="AT6" s="232" t="str">
        <f t="shared" si="9"/>
        <v>Good</v>
      </c>
      <c r="AU6" s="280">
        <f>'Lg COMM Sales Model '!E17</f>
        <v>20.901731767216205</v>
      </c>
      <c r="AV6" s="66">
        <f>'Small COMM Sales Model  '!F17</f>
        <v>20.901731767216205</v>
      </c>
      <c r="AW6" s="66">
        <f>'Small IND Sales Mod'!E17</f>
        <v>20.901731767216205</v>
      </c>
      <c r="AX6" s="232" t="str">
        <f t="shared" si="10"/>
        <v>Good</v>
      </c>
      <c r="AY6" s="287"/>
    </row>
    <row r="7" spans="1:67" x14ac:dyDescent="0.2">
      <c r="A7" s="278">
        <f t="shared" si="11"/>
        <v>39218.679999999993</v>
      </c>
      <c r="B7" s="282">
        <v>17.850919736258266</v>
      </c>
      <c r="C7" s="264">
        <v>17.850919736258266</v>
      </c>
      <c r="D7" s="277">
        <f>+'RES_Sales Model'!E14</f>
        <v>17.850919736258266</v>
      </c>
      <c r="E7" s="277">
        <f>+'Small COMM Sales Model  '!C18</f>
        <v>17.850919736258266</v>
      </c>
      <c r="F7" s="281">
        <f>+'Med COMM Sales Model  '!C18</f>
        <v>17.850919736258266</v>
      </c>
      <c r="G7" s="232" t="str">
        <f t="shared" si="0"/>
        <v>Good</v>
      </c>
      <c r="H7" s="287">
        <f>'Lg IND Sales Model'!C18</f>
        <v>0.43425338954717568</v>
      </c>
      <c r="I7" s="279">
        <f>Industrial_Customers!C18</f>
        <v>0.43425338954717568</v>
      </c>
      <c r="J7" s="289" t="str">
        <f t="shared" si="1"/>
        <v>Good</v>
      </c>
      <c r="K7" s="286">
        <v>2.5378008665025403E-2</v>
      </c>
      <c r="L7" s="285">
        <v>2.5378008665025403E-2</v>
      </c>
      <c r="M7" s="289" t="str">
        <f t="shared" si="2"/>
        <v>Good</v>
      </c>
      <c r="N7" s="290">
        <v>18460696.083333332</v>
      </c>
      <c r="O7" s="66">
        <v>18460696.083333299</v>
      </c>
      <c r="P7" s="289" t="str">
        <f t="shared" si="3"/>
        <v>Good</v>
      </c>
      <c r="Q7" s="281">
        <v>207.24700000000001</v>
      </c>
      <c r="R7" s="281">
        <v>207.24700000000001</v>
      </c>
      <c r="S7" s="232" t="str">
        <f t="shared" si="4"/>
        <v>Good</v>
      </c>
      <c r="T7" s="281">
        <v>0</v>
      </c>
      <c r="U7" s="281">
        <v>0</v>
      </c>
      <c r="V7" s="232" t="str">
        <f t="shared" si="5"/>
        <v>Good</v>
      </c>
      <c r="W7" s="280">
        <f>Commercial_Customers!C18</f>
        <v>8016.61984758777</v>
      </c>
      <c r="X7" s="66"/>
      <c r="Y7" s="232"/>
      <c r="Z7" s="282">
        <f>'Small COMM Sales Model  '!D18</f>
        <v>2.0706586235949902</v>
      </c>
      <c r="AA7" s="264">
        <f>'Med COMM Sales Model  '!D18</f>
        <v>2.0706586235949902</v>
      </c>
      <c r="AB7" s="277">
        <f>'Med IND Sales Mod'!D18</f>
        <v>2.0706586235949902</v>
      </c>
      <c r="AC7" s="277">
        <f>'Lg IND Sales Model'!E18</f>
        <v>2.0706586235949902</v>
      </c>
      <c r="AD7" s="232" t="str">
        <f t="shared" si="6"/>
        <v>Good</v>
      </c>
      <c r="AE7" s="282">
        <v>0</v>
      </c>
      <c r="AF7" s="264">
        <v>0</v>
      </c>
      <c r="AG7" s="277">
        <f>'Med COMM Sales Model  '!G18</f>
        <v>0</v>
      </c>
      <c r="AH7" s="277">
        <f>'Med IND Sales Mod'!F18</f>
        <v>0</v>
      </c>
      <c r="AI7" s="232" t="str">
        <f t="shared" si="7"/>
        <v>Good</v>
      </c>
      <c r="AJ7" s="282">
        <f>'Small COMM Sales Model  '!G18</f>
        <v>98.292781190686057</v>
      </c>
      <c r="AK7" s="264">
        <f>'Med COMM Sales Model  '!F18</f>
        <v>98.292781190686057</v>
      </c>
      <c r="AL7" s="277">
        <f>'Lg COMM Sales Model '!F18</f>
        <v>98.292781190686057</v>
      </c>
      <c r="AM7" s="232" t="str">
        <f t="shared" si="8"/>
        <v>Good</v>
      </c>
      <c r="AN7" s="264">
        <f>'Small COMM Sales Model  '!E18</f>
        <v>159.46407370713706</v>
      </c>
      <c r="AO7" s="264">
        <f>'Med COMM Sales Model  '!E18</f>
        <v>159.46407370713706</v>
      </c>
      <c r="AP7" s="264">
        <f>'Lg COMM Sales Model '!D18</f>
        <v>159.46407370713706</v>
      </c>
      <c r="AQ7" s="277">
        <f>'Small IND Sales Mod'!D18</f>
        <v>159.46407370713706</v>
      </c>
      <c r="AR7" s="277">
        <f>'Med IND Sales Mod'!E18</f>
        <v>159.46407370713706</v>
      </c>
      <c r="AS7" s="281">
        <f>'Lg IND Sales Model'!F18</f>
        <v>159.46407370713706</v>
      </c>
      <c r="AT7" s="232" t="str">
        <f t="shared" si="9"/>
        <v>Good</v>
      </c>
      <c r="AU7" s="280">
        <f>'Lg COMM Sales Model '!E18</f>
        <v>1.245649417998286</v>
      </c>
      <c r="AV7" s="66">
        <f>'Small COMM Sales Model  '!F18</f>
        <v>1.245649417998286</v>
      </c>
      <c r="AW7" s="66">
        <f>'Small IND Sales Mod'!E18</f>
        <v>1.245649417998286</v>
      </c>
      <c r="AX7" s="232" t="str">
        <f t="shared" si="10"/>
        <v>Good</v>
      </c>
      <c r="AY7" s="287"/>
    </row>
    <row r="8" spans="1:67" x14ac:dyDescent="0.2">
      <c r="A8" s="278">
        <f t="shared" si="11"/>
        <v>39249.099999999991</v>
      </c>
      <c r="B8" s="282">
        <v>17.794596923687894</v>
      </c>
      <c r="C8" s="264">
        <v>17.794596923687894</v>
      </c>
      <c r="D8" s="277">
        <f>+'RES_Sales Model'!E15</f>
        <v>17.794596923687894</v>
      </c>
      <c r="E8" s="277">
        <f>+'Small COMM Sales Model  '!C19</f>
        <v>17.794596923687894</v>
      </c>
      <c r="F8" s="281">
        <f>+'Med COMM Sales Model  '!C19</f>
        <v>17.794596923687894</v>
      </c>
      <c r="G8" s="232" t="str">
        <f t="shared" si="0"/>
        <v>Good</v>
      </c>
      <c r="H8" s="287">
        <f>'Lg IND Sales Model'!C19</f>
        <v>0.43294310031056965</v>
      </c>
      <c r="I8" s="279">
        <f>Industrial_Customers!C19</f>
        <v>0.43294310031056965</v>
      </c>
      <c r="J8" s="289" t="str">
        <f t="shared" si="1"/>
        <v>Good</v>
      </c>
      <c r="K8" s="286">
        <v>3.3044864611087695E-2</v>
      </c>
      <c r="L8" s="285">
        <v>3.3044864611087695E-2</v>
      </c>
      <c r="M8" s="289" t="str">
        <f t="shared" si="2"/>
        <v>Good</v>
      </c>
      <c r="N8" s="290">
        <v>18474624.166666664</v>
      </c>
      <c r="O8" s="66">
        <v>18474624.166666701</v>
      </c>
      <c r="P8" s="289" t="str">
        <f t="shared" si="3"/>
        <v>Good</v>
      </c>
      <c r="Q8" s="281">
        <v>208.11015046998</v>
      </c>
      <c r="R8" s="281">
        <v>208.11015046998</v>
      </c>
      <c r="S8" s="232" t="str">
        <f t="shared" si="4"/>
        <v>Good</v>
      </c>
      <c r="T8" s="281">
        <v>0</v>
      </c>
      <c r="U8" s="281">
        <v>0</v>
      </c>
      <c r="V8" s="232" t="str">
        <f t="shared" si="5"/>
        <v>Good</v>
      </c>
      <c r="W8" s="280">
        <f>Commercial_Customers!C19</f>
        <v>7998.4610637892401</v>
      </c>
      <c r="X8" s="66"/>
      <c r="Y8" s="232"/>
      <c r="Z8" s="282">
        <f>'Small COMM Sales Model  '!D19</f>
        <v>2.07452301596954</v>
      </c>
      <c r="AA8" s="264">
        <f>'Med COMM Sales Model  '!D19</f>
        <v>2.07452301596954</v>
      </c>
      <c r="AB8" s="277">
        <f>'Med IND Sales Mod'!D19</f>
        <v>2.07452301596954</v>
      </c>
      <c r="AC8" s="277">
        <f>'Lg IND Sales Model'!E19</f>
        <v>2.07452301596954</v>
      </c>
      <c r="AD8" s="232" t="str">
        <f t="shared" si="6"/>
        <v>Good</v>
      </c>
      <c r="AE8" s="282">
        <v>0</v>
      </c>
      <c r="AF8" s="264">
        <v>0</v>
      </c>
      <c r="AG8" s="277">
        <f>'Med COMM Sales Model  '!G19</f>
        <v>0</v>
      </c>
      <c r="AH8" s="277">
        <f>'Med IND Sales Mod'!F19</f>
        <v>0</v>
      </c>
      <c r="AI8" s="232" t="str">
        <f t="shared" si="7"/>
        <v>Good</v>
      </c>
      <c r="AJ8" s="282">
        <f>'Small COMM Sales Model  '!G19</f>
        <v>159.46407370713706</v>
      </c>
      <c r="AK8" s="264">
        <f>'Med COMM Sales Model  '!F19</f>
        <v>159.46407370713706</v>
      </c>
      <c r="AL8" s="277">
        <f>'Lg COMM Sales Model '!F19</f>
        <v>159.46407370713706</v>
      </c>
      <c r="AM8" s="232" t="str">
        <f t="shared" si="8"/>
        <v>Good</v>
      </c>
      <c r="AN8" s="264">
        <f>'Small COMM Sales Model  '!E19</f>
        <v>252.77691374055595</v>
      </c>
      <c r="AO8" s="264">
        <f>'Med COMM Sales Model  '!E19</f>
        <v>252.77691374055595</v>
      </c>
      <c r="AP8" s="264">
        <f>'Lg COMM Sales Model '!D19</f>
        <v>252.77691374055595</v>
      </c>
      <c r="AQ8" s="277">
        <f>'Small IND Sales Mod'!D19</f>
        <v>252.77691374055595</v>
      </c>
      <c r="AR8" s="277">
        <f>'Med IND Sales Mod'!E19</f>
        <v>252.77691374055595</v>
      </c>
      <c r="AS8" s="281">
        <f>'Lg IND Sales Model'!F19</f>
        <v>252.77691374055595</v>
      </c>
      <c r="AT8" s="232" t="str">
        <f t="shared" si="9"/>
        <v>Good</v>
      </c>
      <c r="AU8" s="280">
        <f>'Lg COMM Sales Model '!E19</f>
        <v>0</v>
      </c>
      <c r="AV8" s="66">
        <f>'Small COMM Sales Model  '!F19</f>
        <v>0</v>
      </c>
      <c r="AW8" s="66">
        <f>'Small IND Sales Mod'!E19</f>
        <v>0</v>
      </c>
      <c r="AX8" s="232" t="str">
        <f t="shared" si="10"/>
        <v>Good</v>
      </c>
      <c r="AY8" s="287"/>
    </row>
    <row r="9" spans="1:67" x14ac:dyDescent="0.2">
      <c r="A9" s="278">
        <f t="shared" si="11"/>
        <v>39279.51999999999</v>
      </c>
      <c r="B9" s="282">
        <v>17.724875481065869</v>
      </c>
      <c r="C9" s="264">
        <v>17.724875481065869</v>
      </c>
      <c r="D9" s="277">
        <f>+'RES_Sales Model'!E16</f>
        <v>17.724875481065869</v>
      </c>
      <c r="E9" s="277">
        <f>+'Small COMM Sales Model  '!C20</f>
        <v>17.724875481065869</v>
      </c>
      <c r="F9" s="281">
        <f>+'Med COMM Sales Model  '!C20</f>
        <v>17.724875481065869</v>
      </c>
      <c r="G9" s="232" t="str">
        <f t="shared" si="0"/>
        <v>Good</v>
      </c>
      <c r="H9" s="287">
        <f>'Lg IND Sales Model'!C20</f>
        <v>0.43168334070073017</v>
      </c>
      <c r="I9" s="279">
        <f>Industrial_Customers!C20</f>
        <v>0.43168334070073017</v>
      </c>
      <c r="J9" s="289" t="str">
        <f t="shared" si="1"/>
        <v>Good</v>
      </c>
      <c r="K9" s="286">
        <v>3.9160149222433847E-2</v>
      </c>
      <c r="L9" s="285">
        <v>3.9160149222433847E-2</v>
      </c>
      <c r="M9" s="289" t="str">
        <f t="shared" si="2"/>
        <v>Good</v>
      </c>
      <c r="N9" s="290">
        <v>18488552.249999996</v>
      </c>
      <c r="O9" s="66">
        <v>18488552.25</v>
      </c>
      <c r="P9" s="289" t="str">
        <f t="shared" si="3"/>
        <v>Good</v>
      </c>
      <c r="Q9" s="281">
        <v>208.09802373824499</v>
      </c>
      <c r="R9" s="281">
        <v>208.09802373824499</v>
      </c>
      <c r="S9" s="232" t="str">
        <f t="shared" si="4"/>
        <v>Good</v>
      </c>
      <c r="T9" s="281">
        <v>0</v>
      </c>
      <c r="U9" s="281">
        <v>0</v>
      </c>
      <c r="V9" s="232" t="str">
        <f t="shared" si="5"/>
        <v>Good</v>
      </c>
      <c r="W9" s="280">
        <f>Commercial_Customers!C20</f>
        <v>7981.2</v>
      </c>
      <c r="X9" s="66"/>
      <c r="Y9" s="232"/>
      <c r="Z9" s="282">
        <f>'Small COMM Sales Model  '!D20</f>
        <v>2.0793900000000001</v>
      </c>
      <c r="AA9" s="264">
        <f>'Med COMM Sales Model  '!D20</f>
        <v>2.0793900000000001</v>
      </c>
      <c r="AB9" s="277">
        <f>'Med IND Sales Mod'!D20</f>
        <v>2.0793900000000001</v>
      </c>
      <c r="AC9" s="277">
        <f>'Lg IND Sales Model'!E20</f>
        <v>2.0793900000000001</v>
      </c>
      <c r="AD9" s="232" t="str">
        <f t="shared" si="6"/>
        <v>Good</v>
      </c>
      <c r="AE9" s="282">
        <v>0</v>
      </c>
      <c r="AF9" s="264">
        <v>0</v>
      </c>
      <c r="AG9" s="277">
        <f>'Med COMM Sales Model  '!G20</f>
        <v>0</v>
      </c>
      <c r="AH9" s="277">
        <f>'Med IND Sales Mod'!F20</f>
        <v>0</v>
      </c>
      <c r="AI9" s="232" t="str">
        <f t="shared" si="7"/>
        <v>Good</v>
      </c>
      <c r="AJ9" s="282">
        <f>'Small COMM Sales Model  '!G20</f>
        <v>252.77691374055595</v>
      </c>
      <c r="AK9" s="264">
        <f>'Med COMM Sales Model  '!F20</f>
        <v>252.77691374055595</v>
      </c>
      <c r="AL9" s="277">
        <f>'Lg COMM Sales Model '!F20</f>
        <v>252.77691374055595</v>
      </c>
      <c r="AM9" s="232" t="str">
        <f t="shared" si="8"/>
        <v>Good</v>
      </c>
      <c r="AN9" s="264">
        <f>'Small COMM Sales Model  '!E20</f>
        <v>307.41533338123122</v>
      </c>
      <c r="AO9" s="264">
        <f>'Med COMM Sales Model  '!E20</f>
        <v>307.41533338123122</v>
      </c>
      <c r="AP9" s="264">
        <f>'Lg COMM Sales Model '!D20</f>
        <v>307.41533338123122</v>
      </c>
      <c r="AQ9" s="277">
        <f>'Small IND Sales Mod'!D20</f>
        <v>307.41533338123122</v>
      </c>
      <c r="AR9" s="277">
        <f>'Med IND Sales Mod'!E20</f>
        <v>307.41533338123122</v>
      </c>
      <c r="AS9" s="281">
        <f>'Lg IND Sales Model'!F20</f>
        <v>307.41533338123122</v>
      </c>
      <c r="AT9" s="232" t="str">
        <f t="shared" si="9"/>
        <v>Good</v>
      </c>
      <c r="AU9" s="280">
        <f>'Lg COMM Sales Model '!E20</f>
        <v>0</v>
      </c>
      <c r="AV9" s="66">
        <f>'Small COMM Sales Model  '!F20</f>
        <v>0</v>
      </c>
      <c r="AW9" s="66">
        <f>'Small IND Sales Mod'!E20</f>
        <v>0</v>
      </c>
      <c r="AX9" s="232" t="str">
        <f t="shared" si="10"/>
        <v>Good</v>
      </c>
      <c r="AY9" s="287"/>
    </row>
    <row r="10" spans="1:67" x14ac:dyDescent="0.2">
      <c r="A10" s="278">
        <f t="shared" si="11"/>
        <v>39309.939999999988</v>
      </c>
      <c r="B10" s="282">
        <v>17.639011857512699</v>
      </c>
      <c r="C10" s="264">
        <v>17.639011857512699</v>
      </c>
      <c r="D10" s="277">
        <f>+'RES_Sales Model'!E17</f>
        <v>17.639011857512699</v>
      </c>
      <c r="E10" s="277">
        <f>+'Small COMM Sales Model  '!C21</f>
        <v>17.639011857512699</v>
      </c>
      <c r="F10" s="281">
        <f>+'Med COMM Sales Model  '!C21</f>
        <v>17.639011857512699</v>
      </c>
      <c r="G10" s="232" t="str">
        <f t="shared" si="0"/>
        <v>Good</v>
      </c>
      <c r="H10" s="287">
        <f>'Lg IND Sales Model'!C21</f>
        <v>0.43054300279772273</v>
      </c>
      <c r="I10" s="279">
        <f>Industrial_Customers!C21</f>
        <v>0.43054300279772273</v>
      </c>
      <c r="J10" s="289" t="str">
        <f t="shared" si="1"/>
        <v>Good</v>
      </c>
      <c r="K10" s="286">
        <v>3.9614344537216593E-2</v>
      </c>
      <c r="L10" s="285">
        <v>3.9614344537216593E-2</v>
      </c>
      <c r="M10" s="289" t="str">
        <f t="shared" si="2"/>
        <v>Good</v>
      </c>
      <c r="N10" s="290">
        <v>18502480.333333328</v>
      </c>
      <c r="O10" s="66">
        <v>18502480.333333299</v>
      </c>
      <c r="P10" s="289" t="str">
        <f t="shared" si="3"/>
        <v>Good</v>
      </c>
      <c r="Q10" s="281">
        <v>208.93099999999998</v>
      </c>
      <c r="R10" s="281">
        <v>208.93099999999998</v>
      </c>
      <c r="S10" s="232" t="str">
        <f t="shared" si="4"/>
        <v>Good</v>
      </c>
      <c r="T10" s="281">
        <v>0</v>
      </c>
      <c r="U10" s="281">
        <v>0</v>
      </c>
      <c r="V10" s="232" t="str">
        <f t="shared" si="5"/>
        <v>Good</v>
      </c>
      <c r="W10" s="280">
        <f>Commercial_Customers!C21</f>
        <v>7966.1134419191403</v>
      </c>
      <c r="X10" s="66"/>
      <c r="Y10" s="232"/>
      <c r="Z10" s="282">
        <f>'Small COMM Sales Model  '!D21</f>
        <v>2.0868531345748802</v>
      </c>
      <c r="AA10" s="264">
        <f>'Med COMM Sales Model  '!D21</f>
        <v>2.0868531345748802</v>
      </c>
      <c r="AB10" s="277">
        <f>'Med IND Sales Mod'!D21</f>
        <v>2.0868531345748802</v>
      </c>
      <c r="AC10" s="277">
        <f>'Lg IND Sales Model'!E21</f>
        <v>2.0868531345748802</v>
      </c>
      <c r="AD10" s="232" t="str">
        <f t="shared" si="6"/>
        <v>Good</v>
      </c>
      <c r="AE10" s="282">
        <v>0</v>
      </c>
      <c r="AF10" s="264">
        <v>0</v>
      </c>
      <c r="AG10" s="277">
        <f>'Med COMM Sales Model  '!G21</f>
        <v>0</v>
      </c>
      <c r="AH10" s="277">
        <f>'Med IND Sales Mod'!F21</f>
        <v>0</v>
      </c>
      <c r="AI10" s="232" t="str">
        <f t="shared" si="7"/>
        <v>Good</v>
      </c>
      <c r="AJ10" s="282">
        <f>'Small COMM Sales Model  '!G21</f>
        <v>307.41533338123122</v>
      </c>
      <c r="AK10" s="264">
        <f>'Med COMM Sales Model  '!F21</f>
        <v>307.41533338123122</v>
      </c>
      <c r="AL10" s="277">
        <f>'Lg COMM Sales Model '!F21</f>
        <v>307.41533338123122</v>
      </c>
      <c r="AM10" s="232" t="str">
        <f t="shared" si="8"/>
        <v>Good</v>
      </c>
      <c r="AN10" s="264">
        <f>'Small COMM Sales Model  '!E21</f>
        <v>356.8452143778851</v>
      </c>
      <c r="AO10" s="264">
        <f>'Med COMM Sales Model  '!E21</f>
        <v>356.8452143778851</v>
      </c>
      <c r="AP10" s="264">
        <f>'Lg COMM Sales Model '!D21</f>
        <v>356.8452143778851</v>
      </c>
      <c r="AQ10" s="277">
        <f>'Small IND Sales Mod'!D21</f>
        <v>356.8452143778851</v>
      </c>
      <c r="AR10" s="277">
        <f>'Med IND Sales Mod'!E21</f>
        <v>356.8452143778851</v>
      </c>
      <c r="AS10" s="281">
        <f>'Lg IND Sales Model'!F21</f>
        <v>356.8452143778851</v>
      </c>
      <c r="AT10" s="232" t="str">
        <f t="shared" si="9"/>
        <v>Good</v>
      </c>
      <c r="AU10" s="280">
        <f>'Lg COMM Sales Model '!E21</f>
        <v>0</v>
      </c>
      <c r="AV10" s="66">
        <f>'Small COMM Sales Model  '!F21</f>
        <v>0</v>
      </c>
      <c r="AW10" s="66">
        <f>'Small IND Sales Mod'!E21</f>
        <v>0</v>
      </c>
      <c r="AX10" s="232" t="str">
        <f t="shared" si="10"/>
        <v>Good</v>
      </c>
      <c r="AY10" s="287"/>
    </row>
    <row r="11" spans="1:67" x14ac:dyDescent="0.2">
      <c r="A11" s="278">
        <f t="shared" si="11"/>
        <v>39340.359999999986</v>
      </c>
      <c r="B11" s="282">
        <v>17.542547691550844</v>
      </c>
      <c r="C11" s="264">
        <v>17.542547691550844</v>
      </c>
      <c r="D11" s="277">
        <f>+'RES_Sales Model'!E18</f>
        <v>17.542547691550844</v>
      </c>
      <c r="E11" s="277">
        <f>+'Small COMM Sales Model  '!C22</f>
        <v>17.542547691550844</v>
      </c>
      <c r="F11" s="281">
        <f>+'Med COMM Sales Model  '!C22</f>
        <v>17.542547691550844</v>
      </c>
      <c r="G11" s="232" t="str">
        <f t="shared" si="0"/>
        <v>Good</v>
      </c>
      <c r="H11" s="287">
        <f>'Lg IND Sales Model'!C22</f>
        <v>0.42950627403281649</v>
      </c>
      <c r="I11" s="279">
        <f>Industrial_Customers!C22</f>
        <v>0.42950627403281649</v>
      </c>
      <c r="J11" s="289" t="str">
        <f t="shared" si="1"/>
        <v>Good</v>
      </c>
      <c r="K11" s="286">
        <v>3.372360294934322E-2</v>
      </c>
      <c r="L11" s="285">
        <v>3.372360294934322E-2</v>
      </c>
      <c r="M11" s="289" t="str">
        <f t="shared" si="2"/>
        <v>Good</v>
      </c>
      <c r="N11" s="290">
        <v>18516408.41666666</v>
      </c>
      <c r="O11" s="66">
        <v>18516408.416666701</v>
      </c>
      <c r="P11" s="289" t="str">
        <f t="shared" si="3"/>
        <v>Good</v>
      </c>
      <c r="Q11" s="281">
        <v>211.93375873486801</v>
      </c>
      <c r="R11" s="281">
        <v>211.93375873486801</v>
      </c>
      <c r="S11" s="232" t="str">
        <f t="shared" si="4"/>
        <v>Good</v>
      </c>
      <c r="T11" s="281">
        <v>0</v>
      </c>
      <c r="U11" s="281">
        <v>0</v>
      </c>
      <c r="V11" s="232" t="str">
        <f t="shared" si="5"/>
        <v>Good</v>
      </c>
      <c r="W11" s="280">
        <f>Commercial_Customers!C22</f>
        <v>7952.9135875123802</v>
      </c>
      <c r="X11" s="66"/>
      <c r="Y11" s="232"/>
      <c r="Z11" s="282">
        <f>'Small COMM Sales Model  '!D22</f>
        <v>2.0959193184132601</v>
      </c>
      <c r="AA11" s="264">
        <f>'Med COMM Sales Model  '!D22</f>
        <v>2.0959193184132601</v>
      </c>
      <c r="AB11" s="277">
        <f>'Med IND Sales Mod'!D22</f>
        <v>2.0959193184132601</v>
      </c>
      <c r="AC11" s="277">
        <f>'Lg IND Sales Model'!E22</f>
        <v>2.0959193184132601</v>
      </c>
      <c r="AD11" s="232" t="str">
        <f t="shared" si="6"/>
        <v>Good</v>
      </c>
      <c r="AE11" s="282">
        <v>0</v>
      </c>
      <c r="AF11" s="264">
        <v>0</v>
      </c>
      <c r="AG11" s="277">
        <f>'Med COMM Sales Model  '!G22</f>
        <v>0</v>
      </c>
      <c r="AH11" s="277">
        <f>'Med IND Sales Mod'!F22</f>
        <v>0</v>
      </c>
      <c r="AI11" s="232" t="str">
        <f t="shared" si="7"/>
        <v>Good</v>
      </c>
      <c r="AJ11" s="282">
        <f>'Small COMM Sales Model  '!G22</f>
        <v>356.8452143778851</v>
      </c>
      <c r="AK11" s="264">
        <f>'Med COMM Sales Model  '!F22</f>
        <v>356.8452143778851</v>
      </c>
      <c r="AL11" s="277">
        <f>'Lg COMM Sales Model '!F22</f>
        <v>356.8452143778851</v>
      </c>
      <c r="AM11" s="232" t="str">
        <f t="shared" si="8"/>
        <v>Good</v>
      </c>
      <c r="AN11" s="264">
        <f>'Small COMM Sales Model  '!E22</f>
        <v>302.41912358362555</v>
      </c>
      <c r="AO11" s="264">
        <f>'Med COMM Sales Model  '!E22</f>
        <v>302.41912358362555</v>
      </c>
      <c r="AP11" s="264">
        <f>'Lg COMM Sales Model '!D22</f>
        <v>302.41912358362555</v>
      </c>
      <c r="AQ11" s="277">
        <f>'Small IND Sales Mod'!D22</f>
        <v>302.41912358362555</v>
      </c>
      <c r="AR11" s="277">
        <f>'Med IND Sales Mod'!E22</f>
        <v>302.41912358362555</v>
      </c>
      <c r="AS11" s="281">
        <f>'Lg IND Sales Model'!F22</f>
        <v>302.41912358362555</v>
      </c>
      <c r="AT11" s="232" t="str">
        <f t="shared" si="9"/>
        <v>Good</v>
      </c>
      <c r="AU11" s="280">
        <f>'Lg COMM Sales Model '!E22</f>
        <v>0</v>
      </c>
      <c r="AV11" s="66">
        <f>'Small COMM Sales Model  '!F22</f>
        <v>0</v>
      </c>
      <c r="AW11" s="66">
        <f>'Small IND Sales Mod'!E22</f>
        <v>0</v>
      </c>
      <c r="AX11" s="232" t="str">
        <f t="shared" si="10"/>
        <v>Good</v>
      </c>
      <c r="AY11" s="287"/>
    </row>
    <row r="12" spans="1:67" x14ac:dyDescent="0.2">
      <c r="A12" s="278">
        <f t="shared" si="11"/>
        <v>39370.779999999984</v>
      </c>
      <c r="B12" s="282">
        <v>17.443007613581816</v>
      </c>
      <c r="C12" s="264">
        <v>17.443007613581816</v>
      </c>
      <c r="D12" s="277">
        <f>+'RES_Sales Model'!E19</f>
        <v>17.443007613581816</v>
      </c>
      <c r="E12" s="277">
        <f>+'Small COMM Sales Model  '!C23</f>
        <v>17.443007613581816</v>
      </c>
      <c r="F12" s="281">
        <f>+'Med COMM Sales Model  '!C23</f>
        <v>17.443007613581816</v>
      </c>
      <c r="G12" s="232" t="str">
        <f t="shared" si="0"/>
        <v>Good</v>
      </c>
      <c r="H12" s="287">
        <f>'Lg IND Sales Model'!C23</f>
        <v>0.42850274197665017</v>
      </c>
      <c r="I12" s="279">
        <f>Industrial_Customers!C23</f>
        <v>0.42850274197665017</v>
      </c>
      <c r="J12" s="289" t="str">
        <f t="shared" si="1"/>
        <v>Good</v>
      </c>
      <c r="K12" s="286">
        <v>2.4137363908384595E-2</v>
      </c>
      <c r="L12" s="285">
        <v>2.4137363908384595E-2</v>
      </c>
      <c r="M12" s="289" t="str">
        <f t="shared" si="2"/>
        <v>Good</v>
      </c>
      <c r="N12" s="290">
        <v>18530336.499999993</v>
      </c>
      <c r="O12" s="66">
        <v>18530336.5</v>
      </c>
      <c r="P12" s="289" t="str">
        <f t="shared" si="3"/>
        <v>Good</v>
      </c>
      <c r="Q12" s="281">
        <v>216.31170456462999</v>
      </c>
      <c r="R12" s="281">
        <v>216.31170456462999</v>
      </c>
      <c r="S12" s="232" t="str">
        <f t="shared" si="4"/>
        <v>Good</v>
      </c>
      <c r="T12" s="281">
        <v>0</v>
      </c>
      <c r="U12" s="281">
        <v>0</v>
      </c>
      <c r="V12" s="232" t="str">
        <f t="shared" si="5"/>
        <v>Good</v>
      </c>
      <c r="W12" s="280">
        <f>Commercial_Customers!C23</f>
        <v>7940.3</v>
      </c>
      <c r="X12" s="66"/>
      <c r="Y12" s="232"/>
      <c r="Z12" s="282">
        <f>'Small COMM Sales Model  '!D23</f>
        <v>2.1048966666669999</v>
      </c>
      <c r="AA12" s="264">
        <f>'Med COMM Sales Model  '!D23</f>
        <v>2.1048966666669999</v>
      </c>
      <c r="AB12" s="277">
        <f>'Med IND Sales Mod'!D23</f>
        <v>2.1048966666669999</v>
      </c>
      <c r="AC12" s="277">
        <f>'Lg IND Sales Model'!E23</f>
        <v>2.1048966666669999</v>
      </c>
      <c r="AD12" s="232" t="str">
        <f t="shared" si="6"/>
        <v>Good</v>
      </c>
      <c r="AE12" s="282">
        <v>0</v>
      </c>
      <c r="AF12" s="264">
        <v>0</v>
      </c>
      <c r="AG12" s="277">
        <f>'Med COMM Sales Model  '!G23</f>
        <v>0</v>
      </c>
      <c r="AH12" s="277">
        <f>'Med IND Sales Mod'!F23</f>
        <v>0</v>
      </c>
      <c r="AI12" s="232" t="str">
        <f t="shared" si="7"/>
        <v>Good</v>
      </c>
      <c r="AJ12" s="282">
        <f>'Small COMM Sales Model  '!G23</f>
        <v>302.41912358362555</v>
      </c>
      <c r="AK12" s="264">
        <f>'Med COMM Sales Model  '!F23</f>
        <v>302.41912358362555</v>
      </c>
      <c r="AL12" s="277">
        <f>'Lg COMM Sales Model '!F23</f>
        <v>302.41912358362555</v>
      </c>
      <c r="AM12" s="232" t="str">
        <f t="shared" si="8"/>
        <v>Good</v>
      </c>
      <c r="AN12" s="264">
        <f>'Small COMM Sales Model  '!E23</f>
        <v>248.59604390682949</v>
      </c>
      <c r="AO12" s="264">
        <f>'Med COMM Sales Model  '!E23</f>
        <v>248.59604390682949</v>
      </c>
      <c r="AP12" s="264">
        <f>'Lg COMM Sales Model '!D23</f>
        <v>248.59604390682949</v>
      </c>
      <c r="AQ12" s="277">
        <f>'Small IND Sales Mod'!D23</f>
        <v>248.59604390682949</v>
      </c>
      <c r="AR12" s="277">
        <f>'Med IND Sales Mod'!E23</f>
        <v>248.59604390682949</v>
      </c>
      <c r="AS12" s="281">
        <f>'Lg IND Sales Model'!F23</f>
        <v>248.59604390682949</v>
      </c>
      <c r="AT12" s="232" t="str">
        <f t="shared" si="9"/>
        <v>Good</v>
      </c>
      <c r="AU12" s="280">
        <f>'Lg COMM Sales Model '!E23</f>
        <v>0</v>
      </c>
      <c r="AV12" s="66">
        <f>'Small COMM Sales Model  '!F23</f>
        <v>0</v>
      </c>
      <c r="AW12" s="66">
        <f>'Small IND Sales Mod'!E23</f>
        <v>0</v>
      </c>
      <c r="AX12" s="232" t="str">
        <f t="shared" si="10"/>
        <v>Good</v>
      </c>
      <c r="AY12" s="287"/>
    </row>
    <row r="13" spans="1:67" x14ac:dyDescent="0.2">
      <c r="A13" s="278">
        <f t="shared" si="11"/>
        <v>39401.199999999983</v>
      </c>
      <c r="B13" s="282">
        <v>17.338814404231684</v>
      </c>
      <c r="C13" s="264">
        <v>17.338814404231684</v>
      </c>
      <c r="D13" s="277">
        <f>+'RES_Sales Model'!E20</f>
        <v>17.338814404231684</v>
      </c>
      <c r="E13" s="277">
        <f>+'Small COMM Sales Model  '!C24</f>
        <v>17.338814404231684</v>
      </c>
      <c r="F13" s="281">
        <f>+'Med COMM Sales Model  '!C24</f>
        <v>17.338814404231684</v>
      </c>
      <c r="G13" s="232" t="str">
        <f t="shared" si="0"/>
        <v>Good</v>
      </c>
      <c r="H13" s="287">
        <f>'Lg IND Sales Model'!C24</f>
        <v>0.42738823023788608</v>
      </c>
      <c r="I13" s="279">
        <f>Industrial_Customers!C24</f>
        <v>0.42738823023788608</v>
      </c>
      <c r="J13" s="289" t="str">
        <f t="shared" si="1"/>
        <v>Good</v>
      </c>
      <c r="K13" s="286">
        <v>9.479875049311498E-3</v>
      </c>
      <c r="L13" s="285">
        <v>9.479875049311498E-3</v>
      </c>
      <c r="M13" s="289" t="str">
        <f t="shared" si="2"/>
        <v>Good</v>
      </c>
      <c r="N13" s="290">
        <v>18544264.583333325</v>
      </c>
      <c r="O13" s="66">
        <v>18544264.583333299</v>
      </c>
      <c r="P13" s="289" t="str">
        <f t="shared" si="3"/>
        <v>Good</v>
      </c>
      <c r="Q13" s="281">
        <v>220.61633333329999</v>
      </c>
      <c r="R13" s="281">
        <v>220.61633333329999</v>
      </c>
      <c r="S13" s="232" t="str">
        <f t="shared" si="4"/>
        <v>Good</v>
      </c>
      <c r="T13" s="281">
        <v>0</v>
      </c>
      <c r="U13" s="281">
        <v>0</v>
      </c>
      <c r="V13" s="232" t="str">
        <f t="shared" si="5"/>
        <v>Good</v>
      </c>
      <c r="W13" s="280">
        <f>Commercial_Customers!C24</f>
        <v>7925.6004213339402</v>
      </c>
      <c r="X13" s="66"/>
      <c r="Y13" s="232"/>
      <c r="Z13" s="282">
        <f>'Small COMM Sales Model  '!D24</f>
        <v>2.11330428118525</v>
      </c>
      <c r="AA13" s="264">
        <f>'Med COMM Sales Model  '!D24</f>
        <v>2.11330428118525</v>
      </c>
      <c r="AB13" s="277">
        <f>'Med IND Sales Mod'!D24</f>
        <v>2.11330428118525</v>
      </c>
      <c r="AC13" s="277">
        <f>'Lg IND Sales Model'!E24</f>
        <v>2.11330428118525</v>
      </c>
      <c r="AD13" s="232" t="str">
        <f t="shared" si="6"/>
        <v>Good</v>
      </c>
      <c r="AE13" s="282">
        <v>0</v>
      </c>
      <c r="AF13" s="264">
        <v>0</v>
      </c>
      <c r="AG13" s="277">
        <f>'Med COMM Sales Model  '!G24</f>
        <v>0</v>
      </c>
      <c r="AH13" s="277">
        <f>'Med IND Sales Mod'!F24</f>
        <v>0</v>
      </c>
      <c r="AI13" s="232" t="str">
        <f t="shared" si="7"/>
        <v>Good</v>
      </c>
      <c r="AJ13" s="282">
        <f>'Small COMM Sales Model  '!G24</f>
        <v>248.59604390682949</v>
      </c>
      <c r="AK13" s="264">
        <f>'Med COMM Sales Model  '!F24</f>
        <v>248.59604390682949</v>
      </c>
      <c r="AL13" s="277">
        <f>'Lg COMM Sales Model '!F24</f>
        <v>248.59604390682949</v>
      </c>
      <c r="AM13" s="232" t="str">
        <f t="shared" si="8"/>
        <v>Good</v>
      </c>
      <c r="AN13" s="264">
        <f>'Small COMM Sales Model  '!E24</f>
        <v>87.50248877340529</v>
      </c>
      <c r="AO13" s="264">
        <f>'Med COMM Sales Model  '!E24</f>
        <v>87.50248877340529</v>
      </c>
      <c r="AP13" s="264">
        <f>'Lg COMM Sales Model '!D24</f>
        <v>87.50248877340529</v>
      </c>
      <c r="AQ13" s="277">
        <f>'Small IND Sales Mod'!D24</f>
        <v>87.50248877340529</v>
      </c>
      <c r="AR13" s="277">
        <f>'Med IND Sales Mod'!E24</f>
        <v>87.50248877340529</v>
      </c>
      <c r="AS13" s="281">
        <f>'Lg IND Sales Model'!F24</f>
        <v>87.50248877340529</v>
      </c>
      <c r="AT13" s="232" t="str">
        <f t="shared" si="9"/>
        <v>Good</v>
      </c>
      <c r="AU13" s="280">
        <f>'Lg COMM Sales Model '!E24</f>
        <v>22.370387759015589</v>
      </c>
      <c r="AV13" s="66">
        <f>'Small COMM Sales Model  '!F24</f>
        <v>22.370387759015589</v>
      </c>
      <c r="AW13" s="66">
        <f>'Small IND Sales Mod'!E24</f>
        <v>22.370387759015589</v>
      </c>
      <c r="AX13" s="232" t="str">
        <f t="shared" si="10"/>
        <v>Good</v>
      </c>
      <c r="AY13" s="287"/>
    </row>
    <row r="14" spans="1:67" x14ac:dyDescent="0.2">
      <c r="A14" s="278">
        <f t="shared" si="11"/>
        <v>39431.619999999981</v>
      </c>
      <c r="B14" s="282">
        <v>17.238835402121026</v>
      </c>
      <c r="C14" s="264">
        <v>17.238835402121026</v>
      </c>
      <c r="D14" s="277">
        <f>+'RES_Sales Model'!E21</f>
        <v>17.238835402121026</v>
      </c>
      <c r="E14" s="277">
        <f>+'Small COMM Sales Model  '!C25</f>
        <v>17.238835402121026</v>
      </c>
      <c r="F14" s="281">
        <f>+'Med COMM Sales Model  '!C25</f>
        <v>17.238835402121026</v>
      </c>
      <c r="G14" s="232" t="str">
        <f t="shared" si="0"/>
        <v>Good</v>
      </c>
      <c r="H14" s="287">
        <f>'Lg IND Sales Model'!C25</f>
        <v>0.42609133958300149</v>
      </c>
      <c r="I14" s="279">
        <f>Industrial_Customers!C25</f>
        <v>0.42609133958300149</v>
      </c>
      <c r="J14" s="289" t="str">
        <f t="shared" si="1"/>
        <v>Good</v>
      </c>
      <c r="K14" s="286">
        <v>5.1725581795000648E-3</v>
      </c>
      <c r="L14" s="285">
        <v>5.1725581795000648E-3</v>
      </c>
      <c r="M14" s="289" t="str">
        <f t="shared" si="2"/>
        <v>Good</v>
      </c>
      <c r="N14" s="290">
        <v>18558192.666666657</v>
      </c>
      <c r="O14" s="66">
        <v>18558192.666666701</v>
      </c>
      <c r="P14" s="289" t="str">
        <f t="shared" si="3"/>
        <v>Good</v>
      </c>
      <c r="Q14" s="281">
        <v>224.17241670808102</v>
      </c>
      <c r="R14" s="281">
        <v>224.17241670808102</v>
      </c>
      <c r="S14" s="232" t="str">
        <f t="shared" si="4"/>
        <v>Good</v>
      </c>
      <c r="T14" s="281">
        <v>0</v>
      </c>
      <c r="U14" s="281">
        <v>0</v>
      </c>
      <c r="V14" s="232" t="str">
        <f t="shared" si="5"/>
        <v>Good</v>
      </c>
      <c r="W14" s="280">
        <f>Commercial_Customers!C25</f>
        <v>7907.48517357943</v>
      </c>
      <c r="X14" s="66"/>
      <c r="Y14" s="232"/>
      <c r="Z14" s="282">
        <f>'Small COMM Sales Model  '!D25</f>
        <v>2.12063747532016</v>
      </c>
      <c r="AA14" s="264">
        <f>'Med COMM Sales Model  '!D25</f>
        <v>2.12063747532016</v>
      </c>
      <c r="AB14" s="277">
        <f>'Med IND Sales Mod'!D25</f>
        <v>2.12063747532016</v>
      </c>
      <c r="AC14" s="277">
        <f>'Lg IND Sales Model'!E25</f>
        <v>2.12063747532016</v>
      </c>
      <c r="AD14" s="232" t="str">
        <f t="shared" si="6"/>
        <v>Good</v>
      </c>
      <c r="AE14" s="282">
        <v>0</v>
      </c>
      <c r="AF14" s="264">
        <v>0</v>
      </c>
      <c r="AG14" s="277">
        <f>'Med COMM Sales Model  '!G25</f>
        <v>0</v>
      </c>
      <c r="AH14" s="277">
        <f>'Med IND Sales Mod'!F25</f>
        <v>0</v>
      </c>
      <c r="AI14" s="232" t="str">
        <f t="shared" si="7"/>
        <v>Good</v>
      </c>
      <c r="AJ14" s="282">
        <f>'Small COMM Sales Model  '!G25</f>
        <v>87.50248877340529</v>
      </c>
      <c r="AK14" s="264">
        <f>'Med COMM Sales Model  '!F25</f>
        <v>87.50248877340529</v>
      </c>
      <c r="AL14" s="277">
        <f>'Lg COMM Sales Model '!F25</f>
        <v>87.50248877340529</v>
      </c>
      <c r="AM14" s="232" t="str">
        <f t="shared" si="8"/>
        <v>Good</v>
      </c>
      <c r="AN14" s="264">
        <f>'Small COMM Sales Model  '!E25</f>
        <v>73.851029946947065</v>
      </c>
      <c r="AO14" s="264">
        <f>'Med COMM Sales Model  '!E25</f>
        <v>73.851029946947065</v>
      </c>
      <c r="AP14" s="264">
        <f>'Lg COMM Sales Model '!D25</f>
        <v>73.851029946947065</v>
      </c>
      <c r="AQ14" s="277">
        <f>'Small IND Sales Mod'!D25</f>
        <v>73.851029946947065</v>
      </c>
      <c r="AR14" s="277">
        <f>'Med IND Sales Mod'!E25</f>
        <v>73.851029946947065</v>
      </c>
      <c r="AS14" s="281">
        <f>'Lg IND Sales Model'!F25</f>
        <v>73.851029946947065</v>
      </c>
      <c r="AT14" s="232" t="str">
        <f t="shared" si="9"/>
        <v>Good</v>
      </c>
      <c r="AU14" s="280">
        <f>'Lg COMM Sales Model '!E25</f>
        <v>28.41457145531454</v>
      </c>
      <c r="AV14" s="66">
        <f>'Small COMM Sales Model  '!F25</f>
        <v>28.41457145531454</v>
      </c>
      <c r="AW14" s="66">
        <f>'Small IND Sales Mod'!E25</f>
        <v>28.41457145531454</v>
      </c>
      <c r="AX14" s="232" t="str">
        <f t="shared" si="10"/>
        <v>Good</v>
      </c>
      <c r="AY14" s="287"/>
    </row>
    <row r="15" spans="1:67" x14ac:dyDescent="0.2">
      <c r="A15" s="278">
        <f t="shared" si="11"/>
        <v>39462.039999999979</v>
      </c>
      <c r="B15" s="282">
        <v>17.140091256606016</v>
      </c>
      <c r="C15" s="264">
        <v>17.140091256606016</v>
      </c>
      <c r="D15" s="277">
        <f>+'RES_Sales Model'!E22</f>
        <v>17.140091256606016</v>
      </c>
      <c r="E15" s="277">
        <f>+'Small COMM Sales Model  '!C26</f>
        <v>17.140091256606016</v>
      </c>
      <c r="F15" s="281">
        <f>+'Med COMM Sales Model  '!C26</f>
        <v>17.140091256606016</v>
      </c>
      <c r="G15" s="232" t="str">
        <f t="shared" si="0"/>
        <v>Good</v>
      </c>
      <c r="H15" s="287">
        <f>'Lg IND Sales Model'!C26</f>
        <v>0.42441213038814296</v>
      </c>
      <c r="I15" s="279">
        <f>Industrial_Customers!C26</f>
        <v>0.42441213038814296</v>
      </c>
      <c r="J15" s="289" t="str">
        <f t="shared" si="1"/>
        <v>Good</v>
      </c>
      <c r="K15" s="286">
        <v>8.8679851164816786E-3</v>
      </c>
      <c r="L15" s="285">
        <v>8.8679851164816786E-3</v>
      </c>
      <c r="M15" s="289" t="str">
        <f t="shared" si="2"/>
        <v>Good</v>
      </c>
      <c r="N15" s="290">
        <v>18572120.749999989</v>
      </c>
      <c r="O15" s="66">
        <v>18572120.75</v>
      </c>
      <c r="P15" s="289" t="str">
        <f t="shared" si="3"/>
        <v>Good</v>
      </c>
      <c r="Q15" s="281">
        <v>227.02429354953</v>
      </c>
      <c r="R15" s="281">
        <v>227.02429354953</v>
      </c>
      <c r="S15" s="232" t="str">
        <f t="shared" si="4"/>
        <v>Good</v>
      </c>
      <c r="T15" s="281">
        <v>0</v>
      </c>
      <c r="U15" s="281">
        <v>0</v>
      </c>
      <c r="V15" s="232" t="str">
        <f t="shared" si="5"/>
        <v>Good</v>
      </c>
      <c r="W15" s="280">
        <f>Commercial_Customers!C26</f>
        <v>7882.2333333333299</v>
      </c>
      <c r="X15" s="66"/>
      <c r="Y15" s="232"/>
      <c r="Z15" s="282">
        <f>'Small COMM Sales Model  '!D26</f>
        <v>2.1276966666670001</v>
      </c>
      <c r="AA15" s="264">
        <f>'Med COMM Sales Model  '!D26</f>
        <v>2.1276966666670001</v>
      </c>
      <c r="AB15" s="277">
        <f>'Med IND Sales Mod'!D26</f>
        <v>2.1276966666670001</v>
      </c>
      <c r="AC15" s="277">
        <f>'Lg IND Sales Model'!E26</f>
        <v>2.1276966666670001</v>
      </c>
      <c r="AD15" s="232" t="str">
        <f t="shared" si="6"/>
        <v>Good</v>
      </c>
      <c r="AE15" s="282">
        <v>64.955083488008739</v>
      </c>
      <c r="AF15" s="264">
        <v>107.22973635615668</v>
      </c>
      <c r="AG15" s="277">
        <f>'Med COMM Sales Model  '!G26</f>
        <v>64.955083488008739</v>
      </c>
      <c r="AH15" s="277">
        <f>'Med IND Sales Mod'!F26</f>
        <v>64.955083488008739</v>
      </c>
      <c r="AI15" s="232" t="b">
        <f t="shared" si="7"/>
        <v>0</v>
      </c>
      <c r="AJ15" s="282">
        <f>'Small COMM Sales Model  '!G26</f>
        <v>73.851029946947065</v>
      </c>
      <c r="AK15" s="264">
        <f>'Med COMM Sales Model  '!F26</f>
        <v>73.851029946947065</v>
      </c>
      <c r="AL15" s="277">
        <f>'Lg COMM Sales Model '!F26</f>
        <v>73.851029946947065</v>
      </c>
      <c r="AM15" s="232" t="str">
        <f t="shared" si="8"/>
        <v>Good</v>
      </c>
      <c r="AN15" s="264">
        <f>'Small COMM Sales Model  '!E26</f>
        <v>36.126174053552198</v>
      </c>
      <c r="AO15" s="264">
        <f>'Med COMM Sales Model  '!E26</f>
        <v>36.126174053552198</v>
      </c>
      <c r="AP15" s="264">
        <f>'Lg COMM Sales Model '!D26</f>
        <v>36.126174053552198</v>
      </c>
      <c r="AQ15" s="277">
        <f>'Small IND Sales Mod'!D26</f>
        <v>36.126174053552198</v>
      </c>
      <c r="AR15" s="277">
        <f>'Med IND Sales Mod'!E26</f>
        <v>36.126174053552198</v>
      </c>
      <c r="AS15" s="281">
        <f>'Lg IND Sales Model'!F26</f>
        <v>36.126174053552198</v>
      </c>
      <c r="AT15" s="232" t="str">
        <f t="shared" si="9"/>
        <v>Good</v>
      </c>
      <c r="AU15" s="280">
        <f>'Lg COMM Sales Model '!E26</f>
        <v>78.701324531714718</v>
      </c>
      <c r="AV15" s="66">
        <f>'Small COMM Sales Model  '!F26</f>
        <v>78.701324531714718</v>
      </c>
      <c r="AW15" s="66">
        <f>'Small IND Sales Mod'!E26</f>
        <v>78.701324531714718</v>
      </c>
      <c r="AX15" s="232" t="str">
        <f t="shared" si="10"/>
        <v>Good</v>
      </c>
      <c r="AY15" s="287"/>
    </row>
    <row r="16" spans="1:67" x14ac:dyDescent="0.2">
      <c r="A16" s="278">
        <f t="shared" si="11"/>
        <v>39492.459999999977</v>
      </c>
      <c r="B16" s="282">
        <v>17.043188380077563</v>
      </c>
      <c r="C16" s="264">
        <v>17.043188380077563</v>
      </c>
      <c r="D16" s="277">
        <f>+'RES_Sales Model'!E23</f>
        <v>17.043188380077563</v>
      </c>
      <c r="E16" s="277">
        <f>+'Small COMM Sales Model  '!C27</f>
        <v>17.043188380077563</v>
      </c>
      <c r="F16" s="281">
        <f>+'Med COMM Sales Model  '!C27</f>
        <v>17.043188380077563</v>
      </c>
      <c r="G16" s="232" t="str">
        <f t="shared" si="0"/>
        <v>Good</v>
      </c>
      <c r="H16" s="287">
        <f>'Lg IND Sales Model'!C27</f>
        <v>0.42230319585050924</v>
      </c>
      <c r="I16" s="279">
        <f>Industrial_Customers!C27</f>
        <v>0.42230319585050924</v>
      </c>
      <c r="J16" s="289" t="str">
        <f t="shared" si="1"/>
        <v>Good</v>
      </c>
      <c r="K16" s="286">
        <v>1.1883073986194127E-2</v>
      </c>
      <c r="L16" s="285">
        <v>1.1883073986194127E-2</v>
      </c>
      <c r="M16" s="289" t="str">
        <f t="shared" si="2"/>
        <v>Good</v>
      </c>
      <c r="N16" s="290">
        <v>18586048.833333321</v>
      </c>
      <c r="O16" s="66">
        <v>18586048.833333299</v>
      </c>
      <c r="P16" s="289" t="str">
        <f t="shared" si="3"/>
        <v>Good</v>
      </c>
      <c r="Q16" s="281">
        <v>229.95166666669999</v>
      </c>
      <c r="R16" s="281">
        <v>229.95166666669999</v>
      </c>
      <c r="S16" s="232" t="str">
        <f t="shared" si="4"/>
        <v>Good</v>
      </c>
      <c r="T16" s="281">
        <v>1</v>
      </c>
      <c r="U16" s="281">
        <v>1</v>
      </c>
      <c r="V16" s="232" t="str">
        <f t="shared" si="5"/>
        <v>Good</v>
      </c>
      <c r="W16" s="280">
        <f>Commercial_Customers!C27</f>
        <v>7848.9478205502901</v>
      </c>
      <c r="X16" s="66"/>
      <c r="Y16" s="232"/>
      <c r="Z16" s="282">
        <f>'Small COMM Sales Model  '!D27</f>
        <v>2.1348214924122502</v>
      </c>
      <c r="AA16" s="264">
        <f>'Med COMM Sales Model  '!D27</f>
        <v>2.1348214924122502</v>
      </c>
      <c r="AB16" s="277">
        <f>'Med IND Sales Mod'!D27</f>
        <v>2.1348214924122502</v>
      </c>
      <c r="AC16" s="277">
        <f>'Lg IND Sales Model'!E27</f>
        <v>2.1348214924122502</v>
      </c>
      <c r="AD16" s="232" t="str">
        <f t="shared" si="6"/>
        <v>Good</v>
      </c>
      <c r="AE16" s="282">
        <v>0</v>
      </c>
      <c r="AF16" s="264">
        <v>0</v>
      </c>
      <c r="AG16" s="277">
        <f>'Med COMM Sales Model  '!G27</f>
        <v>0</v>
      </c>
      <c r="AH16" s="277">
        <f>'Med IND Sales Mod'!F27</f>
        <v>0</v>
      </c>
      <c r="AI16" s="232" t="str">
        <f t="shared" si="7"/>
        <v>Good</v>
      </c>
      <c r="AJ16" s="282">
        <f>'Small COMM Sales Model  '!G27</f>
        <v>36.126174053552198</v>
      </c>
      <c r="AK16" s="264">
        <f>'Med COMM Sales Model  '!F27</f>
        <v>36.126174053552198</v>
      </c>
      <c r="AL16" s="277">
        <f>'Lg COMM Sales Model '!F27</f>
        <v>36.126174053552198</v>
      </c>
      <c r="AM16" s="232" t="str">
        <f t="shared" si="8"/>
        <v>Good</v>
      </c>
      <c r="AN16" s="264">
        <f>'Small COMM Sales Model  '!E27</f>
        <v>62.724246691326655</v>
      </c>
      <c r="AO16" s="264">
        <f>'Med COMM Sales Model  '!E27</f>
        <v>62.724246691326655</v>
      </c>
      <c r="AP16" s="264">
        <f>'Lg COMM Sales Model '!D27</f>
        <v>62.724246691326655</v>
      </c>
      <c r="AQ16" s="277">
        <f>'Small IND Sales Mod'!D27</f>
        <v>62.724246691326655</v>
      </c>
      <c r="AR16" s="277">
        <f>'Med IND Sales Mod'!E27</f>
        <v>62.724246691326655</v>
      </c>
      <c r="AS16" s="281">
        <f>'Lg IND Sales Model'!F27</f>
        <v>62.724246691326655</v>
      </c>
      <c r="AT16" s="232" t="str">
        <f t="shared" si="9"/>
        <v>Good</v>
      </c>
      <c r="AU16" s="280">
        <f>'Lg COMM Sales Model '!E27</f>
        <v>19.075749478073774</v>
      </c>
      <c r="AV16" s="66">
        <f>'Small COMM Sales Model  '!F27</f>
        <v>19.075749478073774</v>
      </c>
      <c r="AW16" s="66">
        <f>'Small IND Sales Mod'!E27</f>
        <v>19.075749478073774</v>
      </c>
      <c r="AX16" s="232" t="str">
        <f t="shared" si="10"/>
        <v>Good</v>
      </c>
      <c r="AY16" s="287"/>
    </row>
    <row r="17" spans="1:51" x14ac:dyDescent="0.2">
      <c r="A17" s="278">
        <f t="shared" si="11"/>
        <v>39522.879999999976</v>
      </c>
      <c r="B17" s="282">
        <v>16.933462329489743</v>
      </c>
      <c r="C17" s="264">
        <v>16.933462329489743</v>
      </c>
      <c r="D17" s="277">
        <f>+'RES_Sales Model'!E24</f>
        <v>16.933462329489743</v>
      </c>
      <c r="E17" s="277">
        <f>+'Small COMM Sales Model  '!C28</f>
        <v>16.933462329489743</v>
      </c>
      <c r="F17" s="281">
        <f>+'Med COMM Sales Model  '!C28</f>
        <v>16.933462329489743</v>
      </c>
      <c r="G17" s="232" t="str">
        <f t="shared" si="0"/>
        <v>Good</v>
      </c>
      <c r="H17" s="287">
        <f>'Lg IND Sales Model'!C28</f>
        <v>0.42007403668504134</v>
      </c>
      <c r="I17" s="279">
        <f>Industrial_Customers!C28</f>
        <v>0.42007403668504134</v>
      </c>
      <c r="J17" s="289" t="str">
        <f t="shared" si="1"/>
        <v>Good</v>
      </c>
      <c r="K17" s="286">
        <v>2.1897780870339029E-2</v>
      </c>
      <c r="L17" s="285">
        <v>2.1897780870339029E-2</v>
      </c>
      <c r="M17" s="289" t="str">
        <f t="shared" si="2"/>
        <v>Good</v>
      </c>
      <c r="N17" s="290">
        <v>18599976.916666653</v>
      </c>
      <c r="O17" s="66">
        <v>18599976.916666701</v>
      </c>
      <c r="P17" s="289" t="str">
        <f t="shared" si="3"/>
        <v>Good</v>
      </c>
      <c r="Q17" s="281">
        <v>233.56825004476599</v>
      </c>
      <c r="R17" s="281">
        <v>233.56825004476599</v>
      </c>
      <c r="S17" s="232" t="str">
        <f t="shared" si="4"/>
        <v>Good</v>
      </c>
      <c r="T17" s="281">
        <v>0</v>
      </c>
      <c r="U17" s="281">
        <v>0</v>
      </c>
      <c r="V17" s="232" t="str">
        <f t="shared" si="5"/>
        <v>Good</v>
      </c>
      <c r="W17" s="280">
        <f>Commercial_Customers!C28</f>
        <v>7813.3673856327496</v>
      </c>
      <c r="X17" s="66"/>
      <c r="Y17" s="232"/>
      <c r="Z17" s="282">
        <f>'Small COMM Sales Model  '!D28</f>
        <v>2.1430463946868898</v>
      </c>
      <c r="AA17" s="264">
        <f>'Med COMM Sales Model  '!D28</f>
        <v>2.1430463946868898</v>
      </c>
      <c r="AB17" s="277">
        <f>'Med IND Sales Mod'!D28</f>
        <v>2.1430463946868898</v>
      </c>
      <c r="AC17" s="277">
        <f>'Lg IND Sales Model'!E28</f>
        <v>2.1430463946868898</v>
      </c>
      <c r="AD17" s="232" t="str">
        <f t="shared" si="6"/>
        <v>Good</v>
      </c>
      <c r="AE17" s="282">
        <v>0</v>
      </c>
      <c r="AF17" s="264">
        <v>0</v>
      </c>
      <c r="AG17" s="277">
        <f>'Med COMM Sales Model  '!G28</f>
        <v>0</v>
      </c>
      <c r="AH17" s="277">
        <f>'Med IND Sales Mod'!F28</f>
        <v>0</v>
      </c>
      <c r="AI17" s="232" t="str">
        <f t="shared" si="7"/>
        <v>Good</v>
      </c>
      <c r="AJ17" s="282">
        <f>'Small COMM Sales Model  '!G28</f>
        <v>62.724246691326655</v>
      </c>
      <c r="AK17" s="264">
        <f>'Med COMM Sales Model  '!F28</f>
        <v>62.724246691326655</v>
      </c>
      <c r="AL17" s="277">
        <f>'Lg COMM Sales Model '!F28</f>
        <v>62.724246691326655</v>
      </c>
      <c r="AM17" s="232" t="str">
        <f t="shared" si="8"/>
        <v>Good</v>
      </c>
      <c r="AN17" s="264">
        <f>'Small COMM Sales Model  '!E28</f>
        <v>56.93537592757194</v>
      </c>
      <c r="AO17" s="264">
        <f>'Med COMM Sales Model  '!E28</f>
        <v>56.93537592757194</v>
      </c>
      <c r="AP17" s="264">
        <f>'Lg COMM Sales Model '!D28</f>
        <v>56.93537592757194</v>
      </c>
      <c r="AQ17" s="277">
        <f>'Small IND Sales Mod'!D28</f>
        <v>56.93537592757194</v>
      </c>
      <c r="AR17" s="277">
        <f>'Med IND Sales Mod'!E28</f>
        <v>56.93537592757194</v>
      </c>
      <c r="AS17" s="281">
        <f>'Lg IND Sales Model'!F28</f>
        <v>56.93537592757194</v>
      </c>
      <c r="AT17" s="232" t="str">
        <f t="shared" si="9"/>
        <v>Good</v>
      </c>
      <c r="AU17" s="280">
        <f>'Lg COMM Sales Model '!E28</f>
        <v>43.841788686646638</v>
      </c>
      <c r="AV17" s="66">
        <f>'Small COMM Sales Model  '!F28</f>
        <v>43.841788686646638</v>
      </c>
      <c r="AW17" s="66">
        <f>'Small IND Sales Mod'!E28</f>
        <v>43.841788686646638</v>
      </c>
      <c r="AX17" s="232" t="str">
        <f t="shared" si="10"/>
        <v>Good</v>
      </c>
      <c r="AY17" s="287"/>
    </row>
    <row r="18" spans="1:51" x14ac:dyDescent="0.2">
      <c r="A18" s="278">
        <f t="shared" si="11"/>
        <v>39553.299999999974</v>
      </c>
      <c r="B18" s="282">
        <v>16.771932248754755</v>
      </c>
      <c r="C18" s="264">
        <v>16.771932248754755</v>
      </c>
      <c r="D18" s="277">
        <f>+'RES_Sales Model'!E25</f>
        <v>16.771932248754755</v>
      </c>
      <c r="E18" s="277">
        <f>+'Small COMM Sales Model  '!C29</f>
        <v>16.771932248754755</v>
      </c>
      <c r="F18" s="281">
        <f>+'Med COMM Sales Model  '!C29</f>
        <v>16.771932248754755</v>
      </c>
      <c r="G18" s="232" t="str">
        <f t="shared" si="0"/>
        <v>Good</v>
      </c>
      <c r="H18" s="287">
        <f>'Lg IND Sales Model'!C29</f>
        <v>0.41768416317442958</v>
      </c>
      <c r="I18" s="279">
        <f>Industrial_Customers!C29</f>
        <v>0.41768416317442958</v>
      </c>
      <c r="J18" s="289" t="str">
        <f t="shared" si="1"/>
        <v>Good</v>
      </c>
      <c r="K18" s="286">
        <v>3.8676619597311127E-2</v>
      </c>
      <c r="L18" s="285">
        <v>3.8676619597311127E-2</v>
      </c>
      <c r="M18" s="289" t="str">
        <f t="shared" si="2"/>
        <v>Good</v>
      </c>
      <c r="N18" s="290">
        <v>18613905</v>
      </c>
      <c r="O18" s="66">
        <v>18613905</v>
      </c>
      <c r="P18" s="289" t="str">
        <f t="shared" si="3"/>
        <v>Good</v>
      </c>
      <c r="Q18" s="281">
        <v>238.59648168045601</v>
      </c>
      <c r="R18" s="281">
        <v>238.59648168045601</v>
      </c>
      <c r="S18" s="232" t="str">
        <f t="shared" si="4"/>
        <v>Good</v>
      </c>
      <c r="T18" s="281">
        <v>0</v>
      </c>
      <c r="U18" s="281">
        <v>0</v>
      </c>
      <c r="V18" s="232" t="str">
        <f t="shared" si="5"/>
        <v>Good</v>
      </c>
      <c r="W18" s="280">
        <f>Commercial_Customers!C29</f>
        <v>7774.7333333333299</v>
      </c>
      <c r="X18" s="66"/>
      <c r="Y18" s="232"/>
      <c r="Z18" s="282">
        <f>'Small COMM Sales Model  '!D29</f>
        <v>2.1553766666669998</v>
      </c>
      <c r="AA18" s="264">
        <f>'Med COMM Sales Model  '!D29</f>
        <v>2.1553766666669998</v>
      </c>
      <c r="AB18" s="277">
        <f>'Med IND Sales Mod'!D29</f>
        <v>2.1553766666669998</v>
      </c>
      <c r="AC18" s="277">
        <f>'Lg IND Sales Model'!E29</f>
        <v>2.1553766666669998</v>
      </c>
      <c r="AD18" s="232" t="str">
        <f t="shared" si="6"/>
        <v>Good</v>
      </c>
      <c r="AE18" s="282">
        <v>0</v>
      </c>
      <c r="AF18" s="264">
        <v>0</v>
      </c>
      <c r="AG18" s="277">
        <f>'Med COMM Sales Model  '!G29</f>
        <v>0</v>
      </c>
      <c r="AH18" s="277">
        <f>'Med IND Sales Mod'!F29</f>
        <v>0</v>
      </c>
      <c r="AI18" s="232" t="str">
        <f t="shared" si="7"/>
        <v>Good</v>
      </c>
      <c r="AJ18" s="282">
        <f>'Small COMM Sales Model  '!G29</f>
        <v>56.93537592757194</v>
      </c>
      <c r="AK18" s="264">
        <f>'Med COMM Sales Model  '!F29</f>
        <v>56.93537592757194</v>
      </c>
      <c r="AL18" s="277">
        <f>'Lg COMM Sales Model '!F29</f>
        <v>56.93537592757194</v>
      </c>
      <c r="AM18" s="232" t="str">
        <f t="shared" si="8"/>
        <v>Good</v>
      </c>
      <c r="AN18" s="264">
        <f>'Small COMM Sales Model  '!E29</f>
        <v>111.14006652165149</v>
      </c>
      <c r="AO18" s="264">
        <f>'Med COMM Sales Model  '!E29</f>
        <v>111.14006652165149</v>
      </c>
      <c r="AP18" s="264">
        <f>'Lg COMM Sales Model '!D29</f>
        <v>111.14006652165149</v>
      </c>
      <c r="AQ18" s="277">
        <f>'Small IND Sales Mod'!D29</f>
        <v>111.14006652165149</v>
      </c>
      <c r="AR18" s="277">
        <f>'Med IND Sales Mod'!E29</f>
        <v>111.14006652165149</v>
      </c>
      <c r="AS18" s="281">
        <f>'Lg IND Sales Model'!F29</f>
        <v>111.14006652165149</v>
      </c>
      <c r="AT18" s="232" t="str">
        <f t="shared" si="9"/>
        <v>Good</v>
      </c>
      <c r="AU18" s="280">
        <f>'Lg COMM Sales Model '!E29</f>
        <v>14.603025443040657</v>
      </c>
      <c r="AV18" s="66">
        <f>'Small COMM Sales Model  '!F29</f>
        <v>14.603025443040657</v>
      </c>
      <c r="AW18" s="66">
        <f>'Small IND Sales Mod'!E29</f>
        <v>14.603025443040657</v>
      </c>
      <c r="AX18" s="232" t="str">
        <f t="shared" si="10"/>
        <v>Good</v>
      </c>
      <c r="AY18" s="287"/>
    </row>
    <row r="19" spans="1:51" x14ac:dyDescent="0.2">
      <c r="A19" s="278">
        <f t="shared" si="11"/>
        <v>39583.719999999972</v>
      </c>
      <c r="B19" s="282">
        <v>16.565805864404652</v>
      </c>
      <c r="C19" s="264">
        <v>16.565805864404652</v>
      </c>
      <c r="D19" s="277">
        <f>+'RES_Sales Model'!E26</f>
        <v>16.565805864404652</v>
      </c>
      <c r="E19" s="277">
        <f>+'Small COMM Sales Model  '!C30</f>
        <v>16.565805864404652</v>
      </c>
      <c r="F19" s="281">
        <f>+'Med COMM Sales Model  '!C30</f>
        <v>16.565805864404652</v>
      </c>
      <c r="G19" s="232" t="str">
        <f t="shared" si="0"/>
        <v>Good</v>
      </c>
      <c r="H19" s="287">
        <f>'Lg IND Sales Model'!C30</f>
        <v>0.41566708765235827</v>
      </c>
      <c r="I19" s="279">
        <f>Industrial_Customers!C30</f>
        <v>0.41566708765235827</v>
      </c>
      <c r="J19" s="289" t="str">
        <f t="shared" si="1"/>
        <v>Good</v>
      </c>
      <c r="K19" s="286">
        <v>7.0774412211913579E-2</v>
      </c>
      <c r="L19" s="285">
        <v>7.0774412211913579E-2</v>
      </c>
      <c r="M19" s="289" t="str">
        <f t="shared" si="2"/>
        <v>Good</v>
      </c>
      <c r="N19" s="290">
        <v>18620031.666666668</v>
      </c>
      <c r="O19" s="66">
        <v>18620031.666666701</v>
      </c>
      <c r="P19" s="289" t="str">
        <f t="shared" si="3"/>
        <v>Good</v>
      </c>
      <c r="Q19" s="281">
        <v>246.92766666670002</v>
      </c>
      <c r="R19" s="281">
        <v>246.92766666670002</v>
      </c>
      <c r="S19" s="232" t="str">
        <f t="shared" si="4"/>
        <v>Good</v>
      </c>
      <c r="T19" s="281">
        <v>0</v>
      </c>
      <c r="U19" s="281">
        <v>0</v>
      </c>
      <c r="V19" s="232" t="str">
        <f t="shared" si="5"/>
        <v>Good</v>
      </c>
      <c r="W19" s="280">
        <f>Commercial_Customers!C30</f>
        <v>7739.7343348780196</v>
      </c>
      <c r="X19" s="66"/>
      <c r="Y19" s="232"/>
      <c r="Z19" s="282">
        <f>'Small COMM Sales Model  '!D30</f>
        <v>2.1710839997710298</v>
      </c>
      <c r="AA19" s="264">
        <f>'Med COMM Sales Model  '!D30</f>
        <v>2.1710839997710298</v>
      </c>
      <c r="AB19" s="277">
        <f>'Med IND Sales Mod'!D30</f>
        <v>2.1710839997710298</v>
      </c>
      <c r="AC19" s="277">
        <f>'Lg IND Sales Model'!E30</f>
        <v>2.1710839997710298</v>
      </c>
      <c r="AD19" s="232" t="str">
        <f t="shared" si="6"/>
        <v>Good</v>
      </c>
      <c r="AE19" s="282">
        <v>0</v>
      </c>
      <c r="AF19" s="264">
        <v>0</v>
      </c>
      <c r="AG19" s="277">
        <f>'Med COMM Sales Model  '!G30</f>
        <v>0</v>
      </c>
      <c r="AH19" s="277">
        <f>'Med IND Sales Mod'!F30</f>
        <v>0</v>
      </c>
      <c r="AI19" s="232" t="str">
        <f t="shared" si="7"/>
        <v>Good</v>
      </c>
      <c r="AJ19" s="282">
        <f>'Small COMM Sales Model  '!G30</f>
        <v>111.14006652165149</v>
      </c>
      <c r="AK19" s="264">
        <f>'Med COMM Sales Model  '!F30</f>
        <v>111.14006652165149</v>
      </c>
      <c r="AL19" s="277">
        <f>'Lg COMM Sales Model '!F30</f>
        <v>111.14006652165149</v>
      </c>
      <c r="AM19" s="232" t="str">
        <f t="shared" si="8"/>
        <v>Good</v>
      </c>
      <c r="AN19" s="264">
        <f>'Small COMM Sales Model  '!E30</f>
        <v>216.40455680076681</v>
      </c>
      <c r="AO19" s="264">
        <f>'Med COMM Sales Model  '!E30</f>
        <v>216.40455680076681</v>
      </c>
      <c r="AP19" s="264">
        <f>'Lg COMM Sales Model '!D30</f>
        <v>216.40455680076681</v>
      </c>
      <c r="AQ19" s="277">
        <f>'Small IND Sales Mod'!D30</f>
        <v>216.40455680076681</v>
      </c>
      <c r="AR19" s="277">
        <f>'Med IND Sales Mod'!E30</f>
        <v>216.40455680076681</v>
      </c>
      <c r="AS19" s="281">
        <f>'Lg IND Sales Model'!F30</f>
        <v>216.40455680076681</v>
      </c>
      <c r="AT19" s="232" t="str">
        <f t="shared" si="9"/>
        <v>Good</v>
      </c>
      <c r="AU19" s="280">
        <f>'Lg COMM Sales Model '!E30</f>
        <v>0.21746423078301488</v>
      </c>
      <c r="AV19" s="66">
        <f>'Small COMM Sales Model  '!F30</f>
        <v>0.21746423078301488</v>
      </c>
      <c r="AW19" s="66">
        <f>'Small IND Sales Mod'!E30</f>
        <v>0.21746423078301488</v>
      </c>
      <c r="AX19" s="232" t="str">
        <f t="shared" si="10"/>
        <v>Good</v>
      </c>
      <c r="AY19" s="287"/>
    </row>
    <row r="20" spans="1:51" x14ac:dyDescent="0.2">
      <c r="A20" s="278">
        <f t="shared" si="11"/>
        <v>39614.13999999997</v>
      </c>
      <c r="B20" s="282">
        <v>16.334704457896851</v>
      </c>
      <c r="C20" s="264">
        <v>16.334704457896851</v>
      </c>
      <c r="D20" s="277">
        <f>+'RES_Sales Model'!E27</f>
        <v>16.334704457896851</v>
      </c>
      <c r="E20" s="277">
        <f>+'Small COMM Sales Model  '!C31</f>
        <v>16.334704457896851</v>
      </c>
      <c r="F20" s="281">
        <f>+'Med COMM Sales Model  '!C31</f>
        <v>16.334704457896851</v>
      </c>
      <c r="G20" s="232" t="str">
        <f t="shared" si="0"/>
        <v>Good</v>
      </c>
      <c r="H20" s="287">
        <f>'Lg IND Sales Model'!C31</f>
        <v>0.41364678039590286</v>
      </c>
      <c r="I20" s="279">
        <f>Industrial_Customers!C31</f>
        <v>0.41364678039590286</v>
      </c>
      <c r="J20" s="289" t="str">
        <f t="shared" si="1"/>
        <v>Good</v>
      </c>
      <c r="K20" s="286">
        <v>9.2222295435602189E-2</v>
      </c>
      <c r="L20" s="285">
        <v>9.2222295435602189E-2</v>
      </c>
      <c r="M20" s="289" t="str">
        <f t="shared" si="2"/>
        <v>Good</v>
      </c>
      <c r="N20" s="290">
        <v>18626158.333333336</v>
      </c>
      <c r="O20" s="66">
        <v>18626158.333333299</v>
      </c>
      <c r="P20" s="289" t="str">
        <f t="shared" si="3"/>
        <v>Good</v>
      </c>
      <c r="Q20" s="281">
        <v>257.76426265633199</v>
      </c>
      <c r="R20" s="281">
        <v>257.76426265633199</v>
      </c>
      <c r="S20" s="232" t="str">
        <f t="shared" si="4"/>
        <v>Good</v>
      </c>
      <c r="T20" s="281">
        <v>0</v>
      </c>
      <c r="U20" s="281">
        <v>0</v>
      </c>
      <c r="V20" s="232" t="str">
        <f t="shared" si="5"/>
        <v>Good</v>
      </c>
      <c r="W20" s="280">
        <f>Commercial_Customers!C31</f>
        <v>7704.6504257276501</v>
      </c>
      <c r="X20" s="66"/>
      <c r="Y20" s="232"/>
      <c r="Z20" s="282">
        <f>'Small COMM Sales Model  '!D31</f>
        <v>2.1849859328942398</v>
      </c>
      <c r="AA20" s="264">
        <f>'Med COMM Sales Model  '!D31</f>
        <v>2.1849859328942398</v>
      </c>
      <c r="AB20" s="277">
        <f>'Med IND Sales Mod'!D31</f>
        <v>2.1849859328942398</v>
      </c>
      <c r="AC20" s="277">
        <f>'Lg IND Sales Model'!E31</f>
        <v>2.1849859328942398</v>
      </c>
      <c r="AD20" s="232" t="str">
        <f t="shared" si="6"/>
        <v>Good</v>
      </c>
      <c r="AE20" s="282">
        <v>0</v>
      </c>
      <c r="AF20" s="264">
        <v>0</v>
      </c>
      <c r="AG20" s="277">
        <f>'Med COMM Sales Model  '!G31</f>
        <v>0</v>
      </c>
      <c r="AH20" s="277">
        <f>'Med IND Sales Mod'!F31</f>
        <v>0</v>
      </c>
      <c r="AI20" s="232" t="str">
        <f t="shared" si="7"/>
        <v>Good</v>
      </c>
      <c r="AJ20" s="282">
        <f>'Small COMM Sales Model  '!G31</f>
        <v>216.40455680076681</v>
      </c>
      <c r="AK20" s="264">
        <f>'Med COMM Sales Model  '!F31</f>
        <v>216.40455680076681</v>
      </c>
      <c r="AL20" s="277">
        <f>'Lg COMM Sales Model '!F31</f>
        <v>216.40455680076681</v>
      </c>
      <c r="AM20" s="232" t="str">
        <f t="shared" si="8"/>
        <v>Good</v>
      </c>
      <c r="AN20" s="264">
        <f>'Small COMM Sales Model  '!E31</f>
        <v>285.28102425075247</v>
      </c>
      <c r="AO20" s="264">
        <f>'Med COMM Sales Model  '!E31</f>
        <v>285.28102425075247</v>
      </c>
      <c r="AP20" s="264">
        <f>'Lg COMM Sales Model '!D31</f>
        <v>285.28102425075247</v>
      </c>
      <c r="AQ20" s="277">
        <f>'Small IND Sales Mod'!D31</f>
        <v>285.28102425075247</v>
      </c>
      <c r="AR20" s="277">
        <f>'Med IND Sales Mod'!E31</f>
        <v>285.28102425075247</v>
      </c>
      <c r="AS20" s="281">
        <f>'Lg IND Sales Model'!F31</f>
        <v>285.28102425075247</v>
      </c>
      <c r="AT20" s="232" t="str">
        <f t="shared" si="9"/>
        <v>Good</v>
      </c>
      <c r="AU20" s="280">
        <f>'Lg COMM Sales Model '!E31</f>
        <v>0</v>
      </c>
      <c r="AV20" s="66">
        <f>'Small COMM Sales Model  '!F31</f>
        <v>0</v>
      </c>
      <c r="AW20" s="66">
        <f>'Small IND Sales Mod'!E31</f>
        <v>0</v>
      </c>
      <c r="AX20" s="232" t="str">
        <f t="shared" si="10"/>
        <v>Good</v>
      </c>
      <c r="AY20" s="287"/>
    </row>
    <row r="21" spans="1:51" x14ac:dyDescent="0.2">
      <c r="A21" s="278">
        <f t="shared" si="11"/>
        <v>39644.559999999969</v>
      </c>
      <c r="B21" s="282">
        <v>16.14377180497824</v>
      </c>
      <c r="C21" s="264">
        <v>16.14377180497824</v>
      </c>
      <c r="D21" s="277">
        <f>+'RES_Sales Model'!E28</f>
        <v>16.14377180497824</v>
      </c>
      <c r="E21" s="277">
        <f>+'Small COMM Sales Model  '!C32</f>
        <v>16.14377180497824</v>
      </c>
      <c r="F21" s="281">
        <f>+'Med COMM Sales Model  '!C32</f>
        <v>16.14377180497824</v>
      </c>
      <c r="G21" s="232" t="str">
        <f t="shared" si="0"/>
        <v>Good</v>
      </c>
      <c r="H21" s="287">
        <f>'Lg IND Sales Model'!C32</f>
        <v>0.41161349775403278</v>
      </c>
      <c r="I21" s="279">
        <f>Industrial_Customers!C32</f>
        <v>0.41161349775403278</v>
      </c>
      <c r="J21" s="289" t="str">
        <f t="shared" si="1"/>
        <v>Good</v>
      </c>
      <c r="K21" s="286">
        <v>0.1095323498171997</v>
      </c>
      <c r="L21" s="285">
        <v>0.1095323498171997</v>
      </c>
      <c r="M21" s="289" t="str">
        <f t="shared" si="2"/>
        <v>Good</v>
      </c>
      <c r="N21" s="290">
        <v>18632285.000000004</v>
      </c>
      <c r="O21" s="66">
        <v>18632285</v>
      </c>
      <c r="P21" s="289" t="str">
        <f t="shared" si="3"/>
        <v>Good</v>
      </c>
      <c r="Q21" s="281">
        <v>266.118685378441</v>
      </c>
      <c r="R21" s="281">
        <v>266.118685378441</v>
      </c>
      <c r="S21" s="232" t="str">
        <f t="shared" si="4"/>
        <v>Good</v>
      </c>
      <c r="T21" s="281">
        <v>0</v>
      </c>
      <c r="U21" s="281">
        <v>0</v>
      </c>
      <c r="V21" s="232" t="str">
        <f t="shared" si="5"/>
        <v>Good</v>
      </c>
      <c r="W21" s="280">
        <f>Commercial_Customers!C32</f>
        <v>7669.3</v>
      </c>
      <c r="X21" s="66"/>
      <c r="Y21" s="232"/>
      <c r="Z21" s="282">
        <f>'Small COMM Sales Model  '!D32</f>
        <v>2.1886100000000002</v>
      </c>
      <c r="AA21" s="264">
        <f>'Med COMM Sales Model  '!D32</f>
        <v>2.1886100000000002</v>
      </c>
      <c r="AB21" s="277">
        <f>'Med IND Sales Mod'!D32</f>
        <v>2.1886100000000002</v>
      </c>
      <c r="AC21" s="277">
        <f>'Lg IND Sales Model'!E32</f>
        <v>2.1886100000000002</v>
      </c>
      <c r="AD21" s="232" t="str">
        <f t="shared" si="6"/>
        <v>Good</v>
      </c>
      <c r="AE21" s="282">
        <v>0</v>
      </c>
      <c r="AF21" s="264">
        <v>0</v>
      </c>
      <c r="AG21" s="277">
        <f>'Med COMM Sales Model  '!G32</f>
        <v>0</v>
      </c>
      <c r="AH21" s="277">
        <f>'Med IND Sales Mod'!F32</f>
        <v>0</v>
      </c>
      <c r="AI21" s="232" t="str">
        <f t="shared" si="7"/>
        <v>Good</v>
      </c>
      <c r="AJ21" s="282">
        <f>'Small COMM Sales Model  '!G32</f>
        <v>285.28102425075247</v>
      </c>
      <c r="AK21" s="264">
        <f>'Med COMM Sales Model  '!F32</f>
        <v>285.28102425075247</v>
      </c>
      <c r="AL21" s="277">
        <f>'Lg COMM Sales Model '!F32</f>
        <v>285.28102425075247</v>
      </c>
      <c r="AM21" s="232" t="str">
        <f t="shared" si="8"/>
        <v>Good</v>
      </c>
      <c r="AN21" s="264">
        <f>'Small COMM Sales Model  '!E32</f>
        <v>277.50678224326367</v>
      </c>
      <c r="AO21" s="264">
        <f>'Med COMM Sales Model  '!E32</f>
        <v>277.50678224326367</v>
      </c>
      <c r="AP21" s="264">
        <f>'Lg COMM Sales Model '!D32</f>
        <v>277.50678224326367</v>
      </c>
      <c r="AQ21" s="277">
        <f>'Small IND Sales Mod'!D32</f>
        <v>277.50678224326367</v>
      </c>
      <c r="AR21" s="277">
        <f>'Med IND Sales Mod'!E32</f>
        <v>277.50678224326367</v>
      </c>
      <c r="AS21" s="281">
        <f>'Lg IND Sales Model'!F32</f>
        <v>277.50678224326367</v>
      </c>
      <c r="AT21" s="232" t="str">
        <f t="shared" si="9"/>
        <v>Good</v>
      </c>
      <c r="AU21" s="280">
        <f>'Lg COMM Sales Model '!E32</f>
        <v>0</v>
      </c>
      <c r="AV21" s="66">
        <f>'Small COMM Sales Model  '!F32</f>
        <v>0</v>
      </c>
      <c r="AW21" s="66">
        <f>'Small IND Sales Mod'!E32</f>
        <v>0</v>
      </c>
      <c r="AX21" s="232" t="str">
        <f t="shared" si="10"/>
        <v>Good</v>
      </c>
      <c r="AY21" s="287"/>
    </row>
    <row r="22" spans="1:51" x14ac:dyDescent="0.2">
      <c r="A22" s="278">
        <f t="shared" si="11"/>
        <v>39674.979999999967</v>
      </c>
      <c r="B22" s="282">
        <v>16.012343722503303</v>
      </c>
      <c r="C22" s="264">
        <v>16.012343722503303</v>
      </c>
      <c r="D22" s="277">
        <f>+'RES_Sales Model'!E29</f>
        <v>16.012343722503303</v>
      </c>
      <c r="E22" s="277">
        <f>+'Small COMM Sales Model  '!C33</f>
        <v>16.012343722503303</v>
      </c>
      <c r="F22" s="281">
        <f>+'Med COMM Sales Model  '!C33</f>
        <v>16.012343722503303</v>
      </c>
      <c r="G22" s="232" t="str">
        <f t="shared" si="0"/>
        <v>Good</v>
      </c>
      <c r="H22" s="287">
        <f>'Lg IND Sales Model'!C33</f>
        <v>0.40931764704893653</v>
      </c>
      <c r="I22" s="279">
        <f>Industrial_Customers!C33</f>
        <v>0.40931764704893653</v>
      </c>
      <c r="J22" s="289" t="str">
        <f t="shared" si="1"/>
        <v>Good</v>
      </c>
      <c r="K22" s="286">
        <v>0.11099312808178609</v>
      </c>
      <c r="L22" s="285">
        <v>0.11099312808178609</v>
      </c>
      <c r="M22" s="289" t="str">
        <f t="shared" si="2"/>
        <v>Good</v>
      </c>
      <c r="N22" s="290">
        <v>18638411.666666672</v>
      </c>
      <c r="O22" s="66">
        <v>18638411.666666701</v>
      </c>
      <c r="P22" s="289" t="str">
        <f t="shared" si="3"/>
        <v>Good</v>
      </c>
      <c r="Q22" s="281">
        <v>264.61333333330003</v>
      </c>
      <c r="R22" s="281">
        <v>264.61333333330003</v>
      </c>
      <c r="S22" s="232" t="str">
        <f t="shared" si="4"/>
        <v>Good</v>
      </c>
      <c r="T22" s="281">
        <v>0</v>
      </c>
      <c r="U22" s="281">
        <v>0</v>
      </c>
      <c r="V22" s="232" t="str">
        <f t="shared" si="5"/>
        <v>Good</v>
      </c>
      <c r="W22" s="280">
        <f>Commercial_Customers!C33</f>
        <v>7629.0308081294497</v>
      </c>
      <c r="X22" s="66"/>
      <c r="Y22" s="232"/>
      <c r="Z22" s="282">
        <f>'Small COMM Sales Model  '!D33</f>
        <v>2.17723605672967</v>
      </c>
      <c r="AA22" s="264">
        <f>'Med COMM Sales Model  '!D33</f>
        <v>2.17723605672967</v>
      </c>
      <c r="AB22" s="277">
        <f>'Med IND Sales Mod'!D33</f>
        <v>2.17723605672967</v>
      </c>
      <c r="AC22" s="277">
        <f>'Lg IND Sales Model'!E33</f>
        <v>2.17723605672967</v>
      </c>
      <c r="AD22" s="232" t="str">
        <f t="shared" si="6"/>
        <v>Good</v>
      </c>
      <c r="AE22" s="282">
        <v>0</v>
      </c>
      <c r="AF22" s="264">
        <v>0</v>
      </c>
      <c r="AG22" s="277">
        <f>'Med COMM Sales Model  '!G33</f>
        <v>0</v>
      </c>
      <c r="AH22" s="277">
        <f>'Med IND Sales Mod'!F33</f>
        <v>0</v>
      </c>
      <c r="AI22" s="232" t="str">
        <f t="shared" si="7"/>
        <v>Good</v>
      </c>
      <c r="AJ22" s="282">
        <f>'Small COMM Sales Model  '!G33</f>
        <v>277.50678224326367</v>
      </c>
      <c r="AK22" s="264">
        <f>'Med COMM Sales Model  '!F33</f>
        <v>277.50678224326367</v>
      </c>
      <c r="AL22" s="277">
        <f>'Lg COMM Sales Model '!F33</f>
        <v>277.50678224326367</v>
      </c>
      <c r="AM22" s="232" t="str">
        <f t="shared" si="8"/>
        <v>Good</v>
      </c>
      <c r="AN22" s="264">
        <f>'Small COMM Sales Model  '!E33</f>
        <v>320.57276960580305</v>
      </c>
      <c r="AO22" s="264">
        <f>'Med COMM Sales Model  '!E33</f>
        <v>320.57276960580305</v>
      </c>
      <c r="AP22" s="264">
        <f>'Lg COMM Sales Model '!D33</f>
        <v>320.57276960580305</v>
      </c>
      <c r="AQ22" s="277">
        <f>'Small IND Sales Mod'!D33</f>
        <v>320.57276960580305</v>
      </c>
      <c r="AR22" s="277">
        <f>'Med IND Sales Mod'!E33</f>
        <v>320.57276960580305</v>
      </c>
      <c r="AS22" s="281">
        <f>'Lg IND Sales Model'!F33</f>
        <v>320.57276960580305</v>
      </c>
      <c r="AT22" s="232" t="str">
        <f t="shared" si="9"/>
        <v>Good</v>
      </c>
      <c r="AU22" s="280">
        <f>'Lg COMM Sales Model '!E33</f>
        <v>0</v>
      </c>
      <c r="AV22" s="66">
        <f>'Small COMM Sales Model  '!F33</f>
        <v>0</v>
      </c>
      <c r="AW22" s="66">
        <f>'Small IND Sales Mod'!E33</f>
        <v>0</v>
      </c>
      <c r="AX22" s="232" t="str">
        <f t="shared" si="10"/>
        <v>Good</v>
      </c>
      <c r="AY22" s="287"/>
    </row>
    <row r="23" spans="1:51" x14ac:dyDescent="0.2">
      <c r="A23" s="278">
        <f t="shared" si="11"/>
        <v>39705.399999999965</v>
      </c>
      <c r="B23" s="282">
        <v>15.899766165735233</v>
      </c>
      <c r="C23" s="264">
        <v>15.899766165735233</v>
      </c>
      <c r="D23" s="277">
        <f>+'RES_Sales Model'!E30</f>
        <v>15.899766165735233</v>
      </c>
      <c r="E23" s="277">
        <f>+'Small COMM Sales Model  '!C34</f>
        <v>15.899766165735233</v>
      </c>
      <c r="F23" s="281">
        <f>+'Med COMM Sales Model  '!C34</f>
        <v>15.899766165735233</v>
      </c>
      <c r="G23" s="232" t="str">
        <f t="shared" si="0"/>
        <v>Good</v>
      </c>
      <c r="H23" s="287">
        <f>'Lg IND Sales Model'!C34</f>
        <v>0.40674932569839967</v>
      </c>
      <c r="I23" s="279">
        <f>Industrial_Customers!C34</f>
        <v>0.40674932569839967</v>
      </c>
      <c r="J23" s="289" t="str">
        <f t="shared" si="1"/>
        <v>Good</v>
      </c>
      <c r="K23" s="286">
        <v>9.4564581290210462E-2</v>
      </c>
      <c r="L23" s="285">
        <v>9.4564581290210462E-2</v>
      </c>
      <c r="M23" s="289" t="str">
        <f t="shared" si="2"/>
        <v>Good</v>
      </c>
      <c r="N23" s="290">
        <v>18644538.33333334</v>
      </c>
      <c r="O23" s="66">
        <v>18644538.333333299</v>
      </c>
      <c r="P23" s="289" t="str">
        <f t="shared" si="3"/>
        <v>Good</v>
      </c>
      <c r="Q23" s="281">
        <v>248.78159882165897</v>
      </c>
      <c r="R23" s="281">
        <v>248.78159882165897</v>
      </c>
      <c r="S23" s="232" t="str">
        <f t="shared" si="4"/>
        <v>Good</v>
      </c>
      <c r="T23" s="281">
        <v>0</v>
      </c>
      <c r="U23" s="281">
        <v>0</v>
      </c>
      <c r="V23" s="232" t="str">
        <f t="shared" si="5"/>
        <v>Good</v>
      </c>
      <c r="W23" s="280">
        <f>Commercial_Customers!C34</f>
        <v>7583.6533950413004</v>
      </c>
      <c r="X23" s="66"/>
      <c r="Y23" s="232"/>
      <c r="Z23" s="282">
        <f>'Small COMM Sales Model  '!D34</f>
        <v>2.15716500427262</v>
      </c>
      <c r="AA23" s="264">
        <f>'Med COMM Sales Model  '!D34</f>
        <v>2.15716500427262</v>
      </c>
      <c r="AB23" s="277">
        <f>'Med IND Sales Mod'!D34</f>
        <v>2.15716500427262</v>
      </c>
      <c r="AC23" s="277">
        <f>'Lg IND Sales Model'!E34</f>
        <v>2.15716500427262</v>
      </c>
      <c r="AD23" s="232" t="str">
        <f t="shared" si="6"/>
        <v>Good</v>
      </c>
      <c r="AE23" s="282">
        <v>0</v>
      </c>
      <c r="AF23" s="264">
        <v>0</v>
      </c>
      <c r="AG23" s="277">
        <f>'Med COMM Sales Model  '!G34</f>
        <v>0</v>
      </c>
      <c r="AH23" s="277">
        <f>'Med IND Sales Mod'!F34</f>
        <v>0</v>
      </c>
      <c r="AI23" s="232" t="str">
        <f t="shared" si="7"/>
        <v>Good</v>
      </c>
      <c r="AJ23" s="282">
        <f>'Small COMM Sales Model  '!G34</f>
        <v>320.57276960580305</v>
      </c>
      <c r="AK23" s="264">
        <f>'Med COMM Sales Model  '!F34</f>
        <v>320.57276960580305</v>
      </c>
      <c r="AL23" s="277">
        <f>'Lg COMM Sales Model '!F34</f>
        <v>320.57276960580305</v>
      </c>
      <c r="AM23" s="232" t="str">
        <f t="shared" si="8"/>
        <v>Good</v>
      </c>
      <c r="AN23" s="264">
        <f>'Small COMM Sales Model  '!E34</f>
        <v>318.90589510911758</v>
      </c>
      <c r="AO23" s="264">
        <f>'Med COMM Sales Model  '!E34</f>
        <v>318.90589510911758</v>
      </c>
      <c r="AP23" s="264">
        <f>'Lg COMM Sales Model '!D34</f>
        <v>318.90589510911758</v>
      </c>
      <c r="AQ23" s="277">
        <f>'Small IND Sales Mod'!D34</f>
        <v>318.90589510911758</v>
      </c>
      <c r="AR23" s="277">
        <f>'Med IND Sales Mod'!E34</f>
        <v>318.90589510911758</v>
      </c>
      <c r="AS23" s="281">
        <f>'Lg IND Sales Model'!F34</f>
        <v>318.90589510911758</v>
      </c>
      <c r="AT23" s="232" t="str">
        <f t="shared" si="9"/>
        <v>Good</v>
      </c>
      <c r="AU23" s="280">
        <f>'Lg COMM Sales Model '!E34</f>
        <v>0</v>
      </c>
      <c r="AV23" s="66">
        <f>'Small COMM Sales Model  '!F34</f>
        <v>0</v>
      </c>
      <c r="AW23" s="66">
        <f>'Small IND Sales Mod'!E34</f>
        <v>0</v>
      </c>
      <c r="AX23" s="232" t="str">
        <f t="shared" si="10"/>
        <v>Good</v>
      </c>
      <c r="AY23" s="287"/>
    </row>
    <row r="24" spans="1:51" x14ac:dyDescent="0.2">
      <c r="A24" s="278">
        <f t="shared" si="11"/>
        <v>39735.819999999963</v>
      </c>
      <c r="B24" s="282">
        <v>15.745920611330156</v>
      </c>
      <c r="C24" s="264">
        <v>15.745920611330156</v>
      </c>
      <c r="D24" s="277">
        <f>+'RES_Sales Model'!E31</f>
        <v>15.745920611330156</v>
      </c>
      <c r="E24" s="277">
        <f>+'Small COMM Sales Model  '!C35</f>
        <v>15.745920611330156</v>
      </c>
      <c r="F24" s="281">
        <f>+'Med COMM Sales Model  '!C35</f>
        <v>15.745920611330156</v>
      </c>
      <c r="G24" s="232" t="str">
        <f t="shared" si="0"/>
        <v>Good</v>
      </c>
      <c r="H24" s="287">
        <f>'Lg IND Sales Model'!C35</f>
        <v>0.40394627573154457</v>
      </c>
      <c r="I24" s="279">
        <f>Industrial_Customers!C35</f>
        <v>0.40394627573154457</v>
      </c>
      <c r="J24" s="289" t="str">
        <f t="shared" si="1"/>
        <v>Good</v>
      </c>
      <c r="K24" s="286">
        <v>6.7703017257272416E-2</v>
      </c>
      <c r="L24" s="285">
        <v>6.7703017257272416E-2</v>
      </c>
      <c r="M24" s="289" t="str">
        <f t="shared" si="2"/>
        <v>Good</v>
      </c>
      <c r="N24" s="290">
        <v>18650665.000000007</v>
      </c>
      <c r="O24" s="66">
        <v>18650665</v>
      </c>
      <c r="P24" s="289" t="str">
        <f t="shared" si="3"/>
        <v>Good</v>
      </c>
      <c r="Q24" s="281">
        <v>225.02256913599999</v>
      </c>
      <c r="R24" s="281">
        <v>225.02256913599999</v>
      </c>
      <c r="S24" s="232" t="str">
        <f t="shared" si="4"/>
        <v>Good</v>
      </c>
      <c r="T24" s="281">
        <v>0</v>
      </c>
      <c r="U24" s="281">
        <v>0</v>
      </c>
      <c r="V24" s="232" t="str">
        <f t="shared" si="5"/>
        <v>Good</v>
      </c>
      <c r="W24" s="280">
        <f>Commercial_Customers!C35</f>
        <v>7533.8666666666704</v>
      </c>
      <c r="X24" s="66"/>
      <c r="Y24" s="232"/>
      <c r="Z24" s="282">
        <f>'Small COMM Sales Model  '!D35</f>
        <v>2.1384866666670002</v>
      </c>
      <c r="AA24" s="264">
        <f>'Med COMM Sales Model  '!D35</f>
        <v>2.1384866666670002</v>
      </c>
      <c r="AB24" s="277">
        <f>'Med IND Sales Mod'!D35</f>
        <v>2.1384866666670002</v>
      </c>
      <c r="AC24" s="277">
        <f>'Lg IND Sales Model'!E35</f>
        <v>2.1384866666670002</v>
      </c>
      <c r="AD24" s="232" t="str">
        <f t="shared" si="6"/>
        <v>Good</v>
      </c>
      <c r="AE24" s="282">
        <v>0</v>
      </c>
      <c r="AF24" s="264">
        <v>0</v>
      </c>
      <c r="AG24" s="277">
        <f>'Med COMM Sales Model  '!G35</f>
        <v>0</v>
      </c>
      <c r="AH24" s="277">
        <f>'Med IND Sales Mod'!F35</f>
        <v>0</v>
      </c>
      <c r="AI24" s="232" t="str">
        <f t="shared" si="7"/>
        <v>Good</v>
      </c>
      <c r="AJ24" s="282">
        <f>'Small COMM Sales Model  '!G35</f>
        <v>318.90589510911758</v>
      </c>
      <c r="AK24" s="264">
        <f>'Med COMM Sales Model  '!F35</f>
        <v>318.90589510911758</v>
      </c>
      <c r="AL24" s="277">
        <f>'Lg COMM Sales Model '!F35</f>
        <v>318.90589510911758</v>
      </c>
      <c r="AM24" s="232" t="str">
        <f t="shared" si="8"/>
        <v>Good</v>
      </c>
      <c r="AN24" s="264">
        <f>'Small COMM Sales Model  '!E35</f>
        <v>182.06087900820035</v>
      </c>
      <c r="AO24" s="264">
        <f>'Med COMM Sales Model  '!E35</f>
        <v>182.06087900820035</v>
      </c>
      <c r="AP24" s="264">
        <f>'Lg COMM Sales Model '!D35</f>
        <v>182.06087900820035</v>
      </c>
      <c r="AQ24" s="277">
        <f>'Small IND Sales Mod'!D35</f>
        <v>182.06087900820035</v>
      </c>
      <c r="AR24" s="277">
        <f>'Med IND Sales Mod'!E35</f>
        <v>182.06087900820035</v>
      </c>
      <c r="AS24" s="281">
        <f>'Lg IND Sales Model'!F35</f>
        <v>182.06087900820035</v>
      </c>
      <c r="AT24" s="232" t="str">
        <f t="shared" si="9"/>
        <v>Good</v>
      </c>
      <c r="AU24" s="280">
        <f>'Lg COMM Sales Model '!E35</f>
        <v>5.4562840533098482</v>
      </c>
      <c r="AV24" s="66">
        <f>'Small COMM Sales Model  '!F35</f>
        <v>5.4562840533098482</v>
      </c>
      <c r="AW24" s="66">
        <f>'Small IND Sales Mod'!E35</f>
        <v>5.4562840533098482</v>
      </c>
      <c r="AX24" s="232" t="str">
        <f t="shared" si="10"/>
        <v>Good</v>
      </c>
      <c r="AY24" s="287"/>
    </row>
    <row r="25" spans="1:51" x14ac:dyDescent="0.2">
      <c r="A25" s="278">
        <f t="shared" si="11"/>
        <v>39766.239999999962</v>
      </c>
      <c r="B25" s="282">
        <v>15.500329710618338</v>
      </c>
      <c r="C25" s="264">
        <v>15.500329710618338</v>
      </c>
      <c r="D25" s="277">
        <f>+'RES_Sales Model'!E32</f>
        <v>15.500329710618338</v>
      </c>
      <c r="E25" s="277">
        <f>+'Small COMM Sales Model  '!C36</f>
        <v>15.500329710618338</v>
      </c>
      <c r="F25" s="281">
        <f>+'Med COMM Sales Model  '!C36</f>
        <v>15.500329710618338</v>
      </c>
      <c r="G25" s="232" t="str">
        <f t="shared" si="0"/>
        <v>Good</v>
      </c>
      <c r="H25" s="287">
        <f>'Lg IND Sales Model'!C36</f>
        <v>0.40073287531981283</v>
      </c>
      <c r="I25" s="279">
        <f>Industrial_Customers!C36</f>
        <v>0.40073287531981283</v>
      </c>
      <c r="J25" s="289" t="str">
        <f t="shared" si="1"/>
        <v>Good</v>
      </c>
      <c r="K25" s="286">
        <v>2.6608890608911175E-2</v>
      </c>
      <c r="L25" s="285">
        <v>2.6608890608911175E-2</v>
      </c>
      <c r="M25" s="289" t="str">
        <f t="shared" si="2"/>
        <v>Good</v>
      </c>
      <c r="N25" s="290">
        <v>18656791.666666675</v>
      </c>
      <c r="O25" s="66">
        <v>18656791.666666701</v>
      </c>
      <c r="P25" s="289" t="str">
        <f t="shared" si="3"/>
        <v>Good</v>
      </c>
      <c r="Q25" s="281">
        <v>203.26766666670002</v>
      </c>
      <c r="R25" s="281">
        <v>203.26766666670002</v>
      </c>
      <c r="S25" s="232" t="str">
        <f t="shared" si="4"/>
        <v>Good</v>
      </c>
      <c r="T25" s="281">
        <v>0</v>
      </c>
      <c r="U25" s="281">
        <v>0</v>
      </c>
      <c r="V25" s="232" t="str">
        <f t="shared" si="5"/>
        <v>Good</v>
      </c>
      <c r="W25" s="280">
        <f>Commercial_Customers!C36</f>
        <v>7476.3897688260604</v>
      </c>
      <c r="X25" s="66"/>
      <c r="Y25" s="232"/>
      <c r="Z25" s="282">
        <f>'Small COMM Sales Model  '!D36</f>
        <v>2.1272142816136799</v>
      </c>
      <c r="AA25" s="264">
        <f>'Med COMM Sales Model  '!D36</f>
        <v>2.1272142816136799</v>
      </c>
      <c r="AB25" s="277">
        <f>'Med IND Sales Mod'!D36</f>
        <v>2.1272142816136799</v>
      </c>
      <c r="AC25" s="277">
        <f>'Lg IND Sales Model'!E36</f>
        <v>2.1272142816136799</v>
      </c>
      <c r="AD25" s="232" t="str">
        <f t="shared" si="6"/>
        <v>Good</v>
      </c>
      <c r="AE25" s="282">
        <v>0</v>
      </c>
      <c r="AF25" s="264">
        <v>0</v>
      </c>
      <c r="AG25" s="277">
        <f>'Med COMM Sales Model  '!G36</f>
        <v>0</v>
      </c>
      <c r="AH25" s="277">
        <f>'Med IND Sales Mod'!F36</f>
        <v>0</v>
      </c>
      <c r="AI25" s="232" t="str">
        <f t="shared" si="7"/>
        <v>Good</v>
      </c>
      <c r="AJ25" s="282">
        <f>'Small COMM Sales Model  '!G36</f>
        <v>182.06087900820035</v>
      </c>
      <c r="AK25" s="264">
        <f>'Med COMM Sales Model  '!F36</f>
        <v>182.06087900820035</v>
      </c>
      <c r="AL25" s="277">
        <f>'Lg COMM Sales Model '!F36</f>
        <v>182.06087900820035</v>
      </c>
      <c r="AM25" s="232" t="str">
        <f t="shared" si="8"/>
        <v>Good</v>
      </c>
      <c r="AN25" s="264">
        <f>'Small COMM Sales Model  '!E36</f>
        <v>53.240502772726046</v>
      </c>
      <c r="AO25" s="264">
        <f>'Med COMM Sales Model  '!E36</f>
        <v>53.240502772726046</v>
      </c>
      <c r="AP25" s="264">
        <f>'Lg COMM Sales Model '!D36</f>
        <v>53.240502772726046</v>
      </c>
      <c r="AQ25" s="277">
        <f>'Small IND Sales Mod'!D36</f>
        <v>53.240502772726046</v>
      </c>
      <c r="AR25" s="277">
        <f>'Med IND Sales Mod'!E36</f>
        <v>53.240502772726046</v>
      </c>
      <c r="AS25" s="281">
        <f>'Lg IND Sales Model'!F36</f>
        <v>53.240502772726046</v>
      </c>
      <c r="AT25" s="232" t="str">
        <f t="shared" si="9"/>
        <v>Good</v>
      </c>
      <c r="AU25" s="280">
        <f>'Lg COMM Sales Model '!E36</f>
        <v>74.937059717035353</v>
      </c>
      <c r="AV25" s="66">
        <f>'Small COMM Sales Model  '!F36</f>
        <v>74.937059717035353</v>
      </c>
      <c r="AW25" s="66">
        <f>'Small IND Sales Mod'!E36</f>
        <v>74.937059717035353</v>
      </c>
      <c r="AX25" s="232" t="str">
        <f t="shared" si="10"/>
        <v>Good</v>
      </c>
      <c r="AY25" s="287"/>
    </row>
    <row r="26" spans="1:51" x14ac:dyDescent="0.2">
      <c r="A26" s="278">
        <f t="shared" si="11"/>
        <v>39796.65999999996</v>
      </c>
      <c r="B26" s="282">
        <v>15.223741665973183</v>
      </c>
      <c r="C26" s="264">
        <v>15.223741665973183</v>
      </c>
      <c r="D26" s="277">
        <f>+'RES_Sales Model'!E33</f>
        <v>15.223741665973183</v>
      </c>
      <c r="E26" s="277">
        <f>+'Small COMM Sales Model  '!C37</f>
        <v>15.223741665973183</v>
      </c>
      <c r="F26" s="281">
        <f>+'Med COMM Sales Model  '!C37</f>
        <v>15.223741665973183</v>
      </c>
      <c r="G26" s="232" t="str">
        <f t="shared" si="0"/>
        <v>Good</v>
      </c>
      <c r="H26" s="287">
        <f>'Lg IND Sales Model'!C37</f>
        <v>0.3975260865462148</v>
      </c>
      <c r="I26" s="279">
        <f>Industrial_Customers!C37</f>
        <v>0.3975260865462148</v>
      </c>
      <c r="J26" s="289" t="str">
        <f t="shared" si="1"/>
        <v>Good</v>
      </c>
      <c r="K26" s="286">
        <v>1.4526013181073109E-2</v>
      </c>
      <c r="L26" s="285">
        <v>1.4526013181073109E-2</v>
      </c>
      <c r="M26" s="289" t="str">
        <f t="shared" si="2"/>
        <v>Good</v>
      </c>
      <c r="N26" s="290">
        <v>18662918.333333343</v>
      </c>
      <c r="O26" s="66">
        <v>18662918.333333299</v>
      </c>
      <c r="P26" s="289" t="str">
        <f t="shared" si="3"/>
        <v>Good</v>
      </c>
      <c r="Q26" s="281">
        <v>189.098515209563</v>
      </c>
      <c r="R26" s="281">
        <v>189.098515209563</v>
      </c>
      <c r="S26" s="232" t="str">
        <f t="shared" si="4"/>
        <v>Good</v>
      </c>
      <c r="T26" s="281">
        <v>0</v>
      </c>
      <c r="U26" s="281">
        <v>0</v>
      </c>
      <c r="V26" s="232" t="str">
        <f t="shared" si="5"/>
        <v>Good</v>
      </c>
      <c r="W26" s="280">
        <f>Commercial_Customers!C37</f>
        <v>7418.9968885816097</v>
      </c>
      <c r="X26" s="66"/>
      <c r="Y26" s="232"/>
      <c r="Z26" s="282">
        <f>'Small COMM Sales Model  '!D37</f>
        <v>2.1233150805469601</v>
      </c>
      <c r="AA26" s="264">
        <f>'Med COMM Sales Model  '!D37</f>
        <v>2.1233150805469601</v>
      </c>
      <c r="AB26" s="277">
        <f>'Med IND Sales Mod'!D37</f>
        <v>2.1233150805469601</v>
      </c>
      <c r="AC26" s="277">
        <f>'Lg IND Sales Model'!E37</f>
        <v>2.1233150805469601</v>
      </c>
      <c r="AD26" s="232" t="str">
        <f t="shared" si="6"/>
        <v>Good</v>
      </c>
      <c r="AE26" s="282">
        <v>0</v>
      </c>
      <c r="AF26" s="264">
        <v>0</v>
      </c>
      <c r="AG26" s="277">
        <f>'Med COMM Sales Model  '!G37</f>
        <v>0</v>
      </c>
      <c r="AH26" s="277">
        <f>'Med IND Sales Mod'!F37</f>
        <v>0</v>
      </c>
      <c r="AI26" s="232" t="str">
        <f t="shared" si="7"/>
        <v>Good</v>
      </c>
      <c r="AJ26" s="282">
        <f>'Small COMM Sales Model  '!G37</f>
        <v>53.240502772726046</v>
      </c>
      <c r="AK26" s="264">
        <f>'Med COMM Sales Model  '!F37</f>
        <v>53.240502772726046</v>
      </c>
      <c r="AL26" s="277">
        <f>'Lg COMM Sales Model '!F37</f>
        <v>53.240502772726046</v>
      </c>
      <c r="AM26" s="232" t="str">
        <f t="shared" si="8"/>
        <v>Good</v>
      </c>
      <c r="AN26" s="264">
        <f>'Small COMM Sales Model  '!E37</f>
        <v>36.448562002199012</v>
      </c>
      <c r="AO26" s="264">
        <f>'Med COMM Sales Model  '!E37</f>
        <v>36.448562002199012</v>
      </c>
      <c r="AP26" s="264">
        <f>'Lg COMM Sales Model '!D37</f>
        <v>36.448562002199012</v>
      </c>
      <c r="AQ26" s="277">
        <f>'Small IND Sales Mod'!D37</f>
        <v>36.448562002199012</v>
      </c>
      <c r="AR26" s="277">
        <f>'Med IND Sales Mod'!E37</f>
        <v>36.448562002199012</v>
      </c>
      <c r="AS26" s="281">
        <f>'Lg IND Sales Model'!F37</f>
        <v>36.448562002199012</v>
      </c>
      <c r="AT26" s="232" t="str">
        <f t="shared" si="9"/>
        <v>Good</v>
      </c>
      <c r="AU26" s="280">
        <f>'Lg COMM Sales Model '!E37</f>
        <v>43.078696701188541</v>
      </c>
      <c r="AV26" s="66">
        <f>'Small COMM Sales Model  '!F37</f>
        <v>43.078696701188541</v>
      </c>
      <c r="AW26" s="66">
        <f>'Small IND Sales Mod'!E37</f>
        <v>43.078696701188541</v>
      </c>
      <c r="AX26" s="232" t="str">
        <f t="shared" si="10"/>
        <v>Good</v>
      </c>
      <c r="AY26" s="287"/>
    </row>
    <row r="27" spans="1:51" x14ac:dyDescent="0.2">
      <c r="A27" s="278">
        <f t="shared" si="11"/>
        <v>39827.079999999958</v>
      </c>
      <c r="B27" s="282">
        <v>14.964712028391739</v>
      </c>
      <c r="C27" s="264">
        <v>14.964712028391739</v>
      </c>
      <c r="D27" s="277">
        <f>+'RES_Sales Model'!E34</f>
        <v>14.964712028391739</v>
      </c>
      <c r="E27" s="277">
        <f>+'Small COMM Sales Model  '!C38</f>
        <v>14.964712028391739</v>
      </c>
      <c r="F27" s="281">
        <f>+'Med COMM Sales Model  '!C38</f>
        <v>14.964712028391739</v>
      </c>
      <c r="G27" s="232" t="str">
        <f t="shared" si="0"/>
        <v>Good</v>
      </c>
      <c r="H27" s="287">
        <f>'Lg IND Sales Model'!C38</f>
        <v>0.3944033202198251</v>
      </c>
      <c r="I27" s="279">
        <f>Industrial_Customers!C38</f>
        <v>0.3944033202198251</v>
      </c>
      <c r="J27" s="289" t="str">
        <f t="shared" si="1"/>
        <v>Good</v>
      </c>
      <c r="K27" s="286">
        <v>1.1003718304050959E-2</v>
      </c>
      <c r="L27" s="285">
        <v>1.1003718304050959E-2</v>
      </c>
      <c r="M27" s="289" t="str">
        <f t="shared" si="2"/>
        <v>Good</v>
      </c>
      <c r="N27" s="290">
        <v>18669045.000000011</v>
      </c>
      <c r="O27" s="66">
        <v>18669045</v>
      </c>
      <c r="P27" s="289" t="str">
        <f t="shared" si="3"/>
        <v>Good</v>
      </c>
      <c r="Q27" s="281">
        <v>182.53449898143</v>
      </c>
      <c r="R27" s="281">
        <v>182.53449898143</v>
      </c>
      <c r="S27" s="232" t="str">
        <f t="shared" si="4"/>
        <v>Good</v>
      </c>
      <c r="T27" s="281">
        <v>0</v>
      </c>
      <c r="U27" s="281">
        <v>0</v>
      </c>
      <c r="V27" s="232" t="str">
        <f t="shared" si="5"/>
        <v>Good</v>
      </c>
      <c r="W27" s="280">
        <f>Commercial_Customers!C38</f>
        <v>7363.1333333333296</v>
      </c>
      <c r="X27" s="66"/>
      <c r="Y27" s="232"/>
      <c r="Z27" s="282">
        <f>'Small COMM Sales Model  '!D38</f>
        <v>2.1237766666670002</v>
      </c>
      <c r="AA27" s="264">
        <f>'Med COMM Sales Model  '!D38</f>
        <v>2.1237766666670002</v>
      </c>
      <c r="AB27" s="277">
        <f>'Med IND Sales Mod'!D38</f>
        <v>2.1237766666670002</v>
      </c>
      <c r="AC27" s="277">
        <f>'Lg IND Sales Model'!E38</f>
        <v>2.1237766666670002</v>
      </c>
      <c r="AD27" s="232" t="str">
        <f t="shared" si="6"/>
        <v>Good</v>
      </c>
      <c r="AE27" s="282">
        <v>108.69056919036775</v>
      </c>
      <c r="AF27" s="264">
        <v>107.22973635615668</v>
      </c>
      <c r="AG27" s="277">
        <f>'Med COMM Sales Model  '!G38</f>
        <v>108.69056919036775</v>
      </c>
      <c r="AH27" s="277">
        <f>'Med IND Sales Mod'!F38</f>
        <v>108.69056919036775</v>
      </c>
      <c r="AI27" s="232" t="b">
        <f t="shared" si="7"/>
        <v>0</v>
      </c>
      <c r="AJ27" s="282">
        <f>'Small COMM Sales Model  '!G38</f>
        <v>36.448562002199012</v>
      </c>
      <c r="AK27" s="264">
        <f>'Med COMM Sales Model  '!F38</f>
        <v>36.448562002199012</v>
      </c>
      <c r="AL27" s="277">
        <f>'Lg COMM Sales Model '!F38</f>
        <v>36.448562002199012</v>
      </c>
      <c r="AM27" s="232" t="str">
        <f t="shared" si="8"/>
        <v>Good</v>
      </c>
      <c r="AN27" s="264">
        <f>'Small COMM Sales Model  '!E38</f>
        <v>24.483176423718522</v>
      </c>
      <c r="AO27" s="264">
        <f>'Med COMM Sales Model  '!E38</f>
        <v>24.483176423718522</v>
      </c>
      <c r="AP27" s="264">
        <f>'Lg COMM Sales Model '!D38</f>
        <v>24.483176423718522</v>
      </c>
      <c r="AQ27" s="277">
        <f>'Small IND Sales Mod'!D38</f>
        <v>24.483176423718522</v>
      </c>
      <c r="AR27" s="277">
        <f>'Med IND Sales Mod'!E38</f>
        <v>24.483176423718522</v>
      </c>
      <c r="AS27" s="281">
        <f>'Lg IND Sales Model'!F38</f>
        <v>24.483176423718522</v>
      </c>
      <c r="AT27" s="232" t="str">
        <f t="shared" si="9"/>
        <v>Good</v>
      </c>
      <c r="AU27" s="280">
        <f>'Lg COMM Sales Model '!E38</f>
        <v>125.58110212551965</v>
      </c>
      <c r="AV27" s="66">
        <f>'Small COMM Sales Model  '!F38</f>
        <v>125.58110212551965</v>
      </c>
      <c r="AW27" s="66">
        <f>'Small IND Sales Mod'!E38</f>
        <v>125.58110212551965</v>
      </c>
      <c r="AX27" s="232" t="str">
        <f t="shared" si="10"/>
        <v>Good</v>
      </c>
      <c r="AY27" s="287"/>
    </row>
    <row r="28" spans="1:51" x14ac:dyDescent="0.2">
      <c r="A28" s="278">
        <f t="shared" si="11"/>
        <v>39857.499999999956</v>
      </c>
      <c r="B28" s="282">
        <v>14.78043081331052</v>
      </c>
      <c r="C28" s="264">
        <v>14.78043081331052</v>
      </c>
      <c r="D28" s="277">
        <f>+'RES_Sales Model'!E35</f>
        <v>14.78043081331052</v>
      </c>
      <c r="E28" s="277">
        <f>+'Small COMM Sales Model  '!C39</f>
        <v>14.78043081331052</v>
      </c>
      <c r="F28" s="281">
        <f>+'Med COMM Sales Model  '!C39</f>
        <v>14.78043081331052</v>
      </c>
      <c r="G28" s="232" t="str">
        <f t="shared" si="0"/>
        <v>Good</v>
      </c>
      <c r="H28" s="287">
        <f>'Lg IND Sales Model'!C39</f>
        <v>0.39169813993070007</v>
      </c>
      <c r="I28" s="279">
        <f>Industrial_Customers!C39</f>
        <v>0.39169813993070007</v>
      </c>
      <c r="J28" s="289" t="str">
        <f t="shared" si="1"/>
        <v>Good</v>
      </c>
      <c r="K28" s="286">
        <v>1.4750390978396826E-2</v>
      </c>
      <c r="L28" s="285">
        <v>1.4750390978396826E-2</v>
      </c>
      <c r="M28" s="289" t="str">
        <f t="shared" si="2"/>
        <v>Good</v>
      </c>
      <c r="N28" s="290">
        <v>18675171.666666679</v>
      </c>
      <c r="O28" s="66">
        <v>18675171.666666701</v>
      </c>
      <c r="P28" s="289" t="str">
        <f t="shared" si="3"/>
        <v>Good</v>
      </c>
      <c r="Q28" s="281">
        <v>180.26566666670001</v>
      </c>
      <c r="R28" s="281">
        <v>180.26566666670001</v>
      </c>
      <c r="S28" s="232" t="str">
        <f t="shared" si="4"/>
        <v>Good</v>
      </c>
      <c r="T28" s="281">
        <v>0</v>
      </c>
      <c r="U28" s="281">
        <v>0</v>
      </c>
      <c r="V28" s="232" t="str">
        <f t="shared" si="5"/>
        <v>Good</v>
      </c>
      <c r="W28" s="280">
        <f>Commercial_Customers!C39</f>
        <v>7315.0300047198498</v>
      </c>
      <c r="X28" s="66"/>
      <c r="Y28" s="232"/>
      <c r="Z28" s="282">
        <f>'Small COMM Sales Model  '!D39</f>
        <v>2.12641812349105</v>
      </c>
      <c r="AA28" s="264">
        <f>'Med COMM Sales Model  '!D39</f>
        <v>2.12641812349105</v>
      </c>
      <c r="AB28" s="277">
        <f>'Med IND Sales Mod'!D39</f>
        <v>2.12641812349105</v>
      </c>
      <c r="AC28" s="277">
        <f>'Lg IND Sales Model'!E39</f>
        <v>2.12641812349105</v>
      </c>
      <c r="AD28" s="232" t="str">
        <f t="shared" si="6"/>
        <v>Good</v>
      </c>
      <c r="AE28" s="282">
        <v>0</v>
      </c>
      <c r="AF28" s="264">
        <v>0</v>
      </c>
      <c r="AG28" s="277">
        <f>'Med COMM Sales Model  '!G39</f>
        <v>0</v>
      </c>
      <c r="AH28" s="277">
        <f>'Med IND Sales Mod'!F39</f>
        <v>0</v>
      </c>
      <c r="AI28" s="232" t="str">
        <f t="shared" si="7"/>
        <v>Good</v>
      </c>
      <c r="AJ28" s="282">
        <f>'Small COMM Sales Model  '!G39</f>
        <v>24.483176423718522</v>
      </c>
      <c r="AK28" s="264">
        <f>'Med COMM Sales Model  '!F39</f>
        <v>24.483176423718522</v>
      </c>
      <c r="AL28" s="277">
        <f>'Lg COMM Sales Model '!F39</f>
        <v>24.483176423718522</v>
      </c>
      <c r="AM28" s="232" t="str">
        <f t="shared" si="8"/>
        <v>Good</v>
      </c>
      <c r="AN28" s="264">
        <f>'Small COMM Sales Model  '!E39</f>
        <v>18.140086514143775</v>
      </c>
      <c r="AO28" s="264">
        <f>'Med COMM Sales Model  '!E39</f>
        <v>18.140086514143775</v>
      </c>
      <c r="AP28" s="264">
        <f>'Lg COMM Sales Model '!D39</f>
        <v>18.140086514143775</v>
      </c>
      <c r="AQ28" s="277">
        <f>'Small IND Sales Mod'!D39</f>
        <v>18.140086514143775</v>
      </c>
      <c r="AR28" s="277">
        <f>'Med IND Sales Mod'!E39</f>
        <v>18.140086514143775</v>
      </c>
      <c r="AS28" s="281">
        <f>'Lg IND Sales Model'!F39</f>
        <v>18.140086514143775</v>
      </c>
      <c r="AT28" s="232" t="str">
        <f t="shared" si="9"/>
        <v>Good</v>
      </c>
      <c r="AU28" s="280">
        <f>'Lg COMM Sales Model '!E39</f>
        <v>120.20204050590399</v>
      </c>
      <c r="AV28" s="66">
        <f>'Small COMM Sales Model  '!F39</f>
        <v>120.20204050590399</v>
      </c>
      <c r="AW28" s="66">
        <f>'Small IND Sales Mod'!E39</f>
        <v>120.20204050590399</v>
      </c>
      <c r="AX28" s="232" t="str">
        <f t="shared" si="10"/>
        <v>Good</v>
      </c>
      <c r="AY28" s="287"/>
    </row>
    <row r="29" spans="1:51" x14ac:dyDescent="0.2">
      <c r="A29" s="278">
        <f t="shared" si="11"/>
        <v>39887.919999999955</v>
      </c>
      <c r="B29" s="282">
        <v>14.658300264226268</v>
      </c>
      <c r="C29" s="264">
        <v>14.658300264226268</v>
      </c>
      <c r="D29" s="277">
        <f>+'RES_Sales Model'!E36</f>
        <v>14.658300264226268</v>
      </c>
      <c r="E29" s="277">
        <f>+'Small COMM Sales Model  '!C40</f>
        <v>14.658300264226268</v>
      </c>
      <c r="F29" s="281">
        <f>+'Med COMM Sales Model  '!C40</f>
        <v>14.658300264226268</v>
      </c>
      <c r="G29" s="232" t="str">
        <f t="shared" si="0"/>
        <v>Good</v>
      </c>
      <c r="H29" s="287">
        <f>'Lg IND Sales Model'!C40</f>
        <v>0.38959963161979538</v>
      </c>
      <c r="I29" s="279">
        <f>Industrial_Customers!C40</f>
        <v>0.38959963161979538</v>
      </c>
      <c r="J29" s="289" t="str">
        <f t="shared" si="1"/>
        <v>Good</v>
      </c>
      <c r="K29" s="286">
        <v>2.7182941282610288E-2</v>
      </c>
      <c r="L29" s="285">
        <v>2.7182941282610288E-2</v>
      </c>
      <c r="M29" s="289" t="str">
        <f t="shared" si="2"/>
        <v>Good</v>
      </c>
      <c r="N29" s="290">
        <v>18681298.333333347</v>
      </c>
      <c r="O29" s="66">
        <v>18681298.333333299</v>
      </c>
      <c r="P29" s="289" t="str">
        <f t="shared" si="3"/>
        <v>Good</v>
      </c>
      <c r="Q29" s="281">
        <v>180.16722760956</v>
      </c>
      <c r="R29" s="281">
        <v>180.16722760956</v>
      </c>
      <c r="S29" s="232" t="str">
        <f t="shared" si="4"/>
        <v>Good</v>
      </c>
      <c r="T29" s="281">
        <v>0</v>
      </c>
      <c r="U29" s="281">
        <v>0</v>
      </c>
      <c r="V29" s="232" t="str">
        <f t="shared" si="5"/>
        <v>Good</v>
      </c>
      <c r="W29" s="280">
        <f>Commercial_Customers!C40</f>
        <v>7278.2269488461698</v>
      </c>
      <c r="X29" s="66"/>
      <c r="Y29" s="232"/>
      <c r="Z29" s="282">
        <f>'Small COMM Sales Model  '!D40</f>
        <v>2.1300317680546099</v>
      </c>
      <c r="AA29" s="264">
        <f>'Med COMM Sales Model  '!D40</f>
        <v>2.1300317680546099</v>
      </c>
      <c r="AB29" s="277">
        <f>'Med IND Sales Mod'!D40</f>
        <v>2.1300317680546099</v>
      </c>
      <c r="AC29" s="277">
        <f>'Lg IND Sales Model'!E40</f>
        <v>2.1300317680546099</v>
      </c>
      <c r="AD29" s="232" t="str">
        <f t="shared" si="6"/>
        <v>Good</v>
      </c>
      <c r="AE29" s="282">
        <v>0</v>
      </c>
      <c r="AF29" s="264">
        <v>0</v>
      </c>
      <c r="AG29" s="277">
        <f>'Med COMM Sales Model  '!G40</f>
        <v>0</v>
      </c>
      <c r="AH29" s="277">
        <f>'Med IND Sales Mod'!F40</f>
        <v>0</v>
      </c>
      <c r="AI29" s="232" t="str">
        <f t="shared" si="7"/>
        <v>Good</v>
      </c>
      <c r="AJ29" s="282">
        <f>'Small COMM Sales Model  '!G40</f>
        <v>18.140086514143775</v>
      </c>
      <c r="AK29" s="264">
        <f>'Med COMM Sales Model  '!F40</f>
        <v>18.140086514143775</v>
      </c>
      <c r="AL29" s="277">
        <f>'Lg COMM Sales Model '!F40</f>
        <v>18.140086514143775</v>
      </c>
      <c r="AM29" s="232" t="str">
        <f t="shared" si="8"/>
        <v>Good</v>
      </c>
      <c r="AN29" s="264">
        <f>'Small COMM Sales Model  '!E40</f>
        <v>49.882568605072933</v>
      </c>
      <c r="AO29" s="264">
        <f>'Med COMM Sales Model  '!E40</f>
        <v>49.882568605072933</v>
      </c>
      <c r="AP29" s="264">
        <f>'Lg COMM Sales Model '!D40</f>
        <v>49.882568605072933</v>
      </c>
      <c r="AQ29" s="277">
        <f>'Small IND Sales Mod'!D40</f>
        <v>49.882568605072933</v>
      </c>
      <c r="AR29" s="277">
        <f>'Med IND Sales Mod'!E40</f>
        <v>49.882568605072933</v>
      </c>
      <c r="AS29" s="281">
        <f>'Lg IND Sales Model'!F40</f>
        <v>49.882568605072933</v>
      </c>
      <c r="AT29" s="232" t="str">
        <f t="shared" si="9"/>
        <v>Good</v>
      </c>
      <c r="AU29" s="280">
        <f>'Lg COMM Sales Model '!E40</f>
        <v>42.947968805174277</v>
      </c>
      <c r="AV29" s="66">
        <f>'Small COMM Sales Model  '!F40</f>
        <v>42.947968805174277</v>
      </c>
      <c r="AW29" s="66">
        <f>'Small IND Sales Mod'!E40</f>
        <v>42.947968805174277</v>
      </c>
      <c r="AX29" s="232" t="str">
        <f t="shared" si="10"/>
        <v>Good</v>
      </c>
      <c r="AY29" s="287"/>
    </row>
    <row r="30" spans="1:51" x14ac:dyDescent="0.2">
      <c r="A30" s="278">
        <f t="shared" si="11"/>
        <v>39918.339999999953</v>
      </c>
      <c r="B30" s="282">
        <v>14.53545248824039</v>
      </c>
      <c r="C30" s="264">
        <v>14.53545248824039</v>
      </c>
      <c r="D30" s="277">
        <f>+'RES_Sales Model'!E37</f>
        <v>14.53545248824039</v>
      </c>
      <c r="E30" s="277">
        <f>+'Small COMM Sales Model  '!C41</f>
        <v>14.53545248824039</v>
      </c>
      <c r="F30" s="281">
        <f>+'Med COMM Sales Model  '!C41</f>
        <v>14.53545248824039</v>
      </c>
      <c r="G30" s="232" t="str">
        <f t="shared" si="0"/>
        <v>Good</v>
      </c>
      <c r="H30" s="287">
        <f>'Lg IND Sales Model'!C41</f>
        <v>0.3876278656190818</v>
      </c>
      <c r="I30" s="279">
        <f>Industrial_Customers!C41</f>
        <v>0.3876278656190818</v>
      </c>
      <c r="J30" s="289" t="str">
        <f t="shared" si="1"/>
        <v>Good</v>
      </c>
      <c r="K30" s="286">
        <v>4.8002910650449912E-2</v>
      </c>
      <c r="L30" s="285">
        <v>4.8002910650449912E-2</v>
      </c>
      <c r="M30" s="289" t="str">
        <f t="shared" si="2"/>
        <v>Good</v>
      </c>
      <c r="N30" s="290">
        <v>18687425</v>
      </c>
      <c r="O30" s="66">
        <v>18687425</v>
      </c>
      <c r="P30" s="289" t="str">
        <f t="shared" si="3"/>
        <v>Good</v>
      </c>
      <c r="Q30" s="281">
        <v>181.56229970766799</v>
      </c>
      <c r="R30" s="281">
        <v>181.56229970766799</v>
      </c>
      <c r="S30" s="232" t="str">
        <f t="shared" si="4"/>
        <v>Good</v>
      </c>
      <c r="T30" s="281">
        <v>0</v>
      </c>
      <c r="U30" s="281">
        <v>0</v>
      </c>
      <c r="V30" s="232" t="str">
        <f t="shared" si="5"/>
        <v>Good</v>
      </c>
      <c r="W30" s="280">
        <f>Commercial_Customers!C41</f>
        <v>7243.7666666666701</v>
      </c>
      <c r="X30" s="66"/>
      <c r="Y30" s="232"/>
      <c r="Z30" s="282">
        <f>'Small COMM Sales Model  '!D41</f>
        <v>2.1350699999999998</v>
      </c>
      <c r="AA30" s="264">
        <f>'Med COMM Sales Model  '!D41</f>
        <v>2.1350699999999998</v>
      </c>
      <c r="AB30" s="277">
        <f>'Med IND Sales Mod'!D41</f>
        <v>2.1350699999999998</v>
      </c>
      <c r="AC30" s="277">
        <f>'Lg IND Sales Model'!E41</f>
        <v>2.1350699999999998</v>
      </c>
      <c r="AD30" s="232" t="str">
        <f t="shared" si="6"/>
        <v>Good</v>
      </c>
      <c r="AE30" s="282">
        <v>0</v>
      </c>
      <c r="AF30" s="264">
        <v>0</v>
      </c>
      <c r="AG30" s="277">
        <f>'Med COMM Sales Model  '!G41</f>
        <v>0</v>
      </c>
      <c r="AH30" s="277">
        <f>'Med IND Sales Mod'!F41</f>
        <v>0</v>
      </c>
      <c r="AI30" s="232" t="str">
        <f t="shared" si="7"/>
        <v>Good</v>
      </c>
      <c r="AJ30" s="282">
        <f>'Small COMM Sales Model  '!G41</f>
        <v>49.882568605072933</v>
      </c>
      <c r="AK30" s="264">
        <f>'Med COMM Sales Model  '!F41</f>
        <v>49.882568605072933</v>
      </c>
      <c r="AL30" s="277">
        <f>'Lg COMM Sales Model '!F41</f>
        <v>49.882568605072933</v>
      </c>
      <c r="AM30" s="232" t="str">
        <f t="shared" si="8"/>
        <v>Good</v>
      </c>
      <c r="AN30" s="264">
        <f>'Small COMM Sales Model  '!E41</f>
        <v>126.25523475594419</v>
      </c>
      <c r="AO30" s="264">
        <f>'Med COMM Sales Model  '!E41</f>
        <v>126.25523475594419</v>
      </c>
      <c r="AP30" s="264">
        <f>'Lg COMM Sales Model '!D41</f>
        <v>126.25523475594419</v>
      </c>
      <c r="AQ30" s="277">
        <f>'Small IND Sales Mod'!D41</f>
        <v>126.25523475594419</v>
      </c>
      <c r="AR30" s="277">
        <f>'Med IND Sales Mod'!E41</f>
        <v>126.25523475594419</v>
      </c>
      <c r="AS30" s="281">
        <f>'Lg IND Sales Model'!F41</f>
        <v>126.25523475594419</v>
      </c>
      <c r="AT30" s="232" t="str">
        <f t="shared" si="9"/>
        <v>Good</v>
      </c>
      <c r="AU30" s="280">
        <f>'Lg COMM Sales Model '!E41</f>
        <v>14.754047231067908</v>
      </c>
      <c r="AV30" s="66">
        <f>'Small COMM Sales Model  '!F41</f>
        <v>14.754047231067908</v>
      </c>
      <c r="AW30" s="66">
        <f>'Small IND Sales Mod'!E41</f>
        <v>14.754047231067908</v>
      </c>
      <c r="AX30" s="232" t="str">
        <f t="shared" si="10"/>
        <v>Good</v>
      </c>
      <c r="AY30" s="287"/>
    </row>
    <row r="31" spans="1:51" x14ac:dyDescent="0.2">
      <c r="A31" s="278">
        <f t="shared" si="11"/>
        <v>39948.759999999951</v>
      </c>
      <c r="B31" s="282">
        <v>14.398957889191385</v>
      </c>
      <c r="C31" s="264">
        <v>14.398957889191385</v>
      </c>
      <c r="D31" s="277">
        <f>+'RES_Sales Model'!E38</f>
        <v>14.398957889191385</v>
      </c>
      <c r="E31" s="277">
        <f>+'Small COMM Sales Model  '!C42</f>
        <v>14.398957889191385</v>
      </c>
      <c r="F31" s="281">
        <f>+'Med COMM Sales Model  '!C42</f>
        <v>14.398957889191385</v>
      </c>
      <c r="G31" s="232" t="str">
        <f t="shared" si="0"/>
        <v>Good</v>
      </c>
      <c r="H31" s="287">
        <f>'Lg IND Sales Model'!C42</f>
        <v>0.38593535236809673</v>
      </c>
      <c r="I31" s="279">
        <f>Industrial_Customers!C42</f>
        <v>0.38593535236809673</v>
      </c>
      <c r="J31" s="289" t="str">
        <f t="shared" si="1"/>
        <v>Good</v>
      </c>
      <c r="K31" s="286">
        <v>8.7825430154332584E-2</v>
      </c>
      <c r="L31" s="285">
        <v>8.7825430154332584E-2</v>
      </c>
      <c r="M31" s="289" t="str">
        <f t="shared" si="2"/>
        <v>Good</v>
      </c>
      <c r="N31" s="290">
        <v>18696915.416666668</v>
      </c>
      <c r="O31" s="66">
        <v>18696915.416666701</v>
      </c>
      <c r="P31" s="289" t="str">
        <f t="shared" si="3"/>
        <v>Good</v>
      </c>
      <c r="Q31" s="281">
        <v>184.80500000000001</v>
      </c>
      <c r="R31" s="281">
        <v>184.80500000000001</v>
      </c>
      <c r="S31" s="232" t="str">
        <f t="shared" si="4"/>
        <v>Good</v>
      </c>
      <c r="T31" s="281">
        <v>0</v>
      </c>
      <c r="U31" s="281">
        <v>0</v>
      </c>
      <c r="V31" s="232" t="str">
        <f t="shared" si="5"/>
        <v>Good</v>
      </c>
      <c r="W31" s="280">
        <f>Commercial_Customers!C42</f>
        <v>7215.8006395277498</v>
      </c>
      <c r="X31" s="66"/>
      <c r="Y31" s="232"/>
      <c r="Z31" s="282">
        <f>'Small COMM Sales Model  '!D42</f>
        <v>2.14068449800014</v>
      </c>
      <c r="AA31" s="264">
        <f>'Med COMM Sales Model  '!D42</f>
        <v>2.14068449800014</v>
      </c>
      <c r="AB31" s="277">
        <f>'Med IND Sales Mod'!D42</f>
        <v>2.14068449800014</v>
      </c>
      <c r="AC31" s="277">
        <f>'Lg IND Sales Model'!E42</f>
        <v>2.14068449800014</v>
      </c>
      <c r="AD31" s="232" t="str">
        <f t="shared" si="6"/>
        <v>Good</v>
      </c>
      <c r="AE31" s="282">
        <v>0</v>
      </c>
      <c r="AF31" s="264">
        <v>0</v>
      </c>
      <c r="AG31" s="277">
        <f>'Med COMM Sales Model  '!G42</f>
        <v>0</v>
      </c>
      <c r="AH31" s="277">
        <f>'Med IND Sales Mod'!F42</f>
        <v>0</v>
      </c>
      <c r="AI31" s="232" t="str">
        <f t="shared" si="7"/>
        <v>Good</v>
      </c>
      <c r="AJ31" s="282">
        <f>'Small COMM Sales Model  '!G42</f>
        <v>126.25523475594419</v>
      </c>
      <c r="AK31" s="264">
        <f>'Med COMM Sales Model  '!F42</f>
        <v>126.25523475594419</v>
      </c>
      <c r="AL31" s="277">
        <f>'Lg COMM Sales Model '!F42</f>
        <v>126.25523475594419</v>
      </c>
      <c r="AM31" s="232" t="str">
        <f t="shared" si="8"/>
        <v>Good</v>
      </c>
      <c r="AN31" s="264">
        <f>'Small COMM Sales Model  '!E42</f>
        <v>193.36367005912052</v>
      </c>
      <c r="AO31" s="264">
        <f>'Med COMM Sales Model  '!E42</f>
        <v>193.36367005912052</v>
      </c>
      <c r="AP31" s="264">
        <f>'Lg COMM Sales Model '!D42</f>
        <v>193.36367005912052</v>
      </c>
      <c r="AQ31" s="277">
        <f>'Small IND Sales Mod'!D42</f>
        <v>193.36367005912052</v>
      </c>
      <c r="AR31" s="277">
        <f>'Med IND Sales Mod'!E42</f>
        <v>193.36367005912052</v>
      </c>
      <c r="AS31" s="281">
        <f>'Lg IND Sales Model'!F42</f>
        <v>193.36367005912052</v>
      </c>
      <c r="AT31" s="232" t="str">
        <f t="shared" si="9"/>
        <v>Good</v>
      </c>
      <c r="AU31" s="280">
        <f>'Lg COMM Sales Model '!E42</f>
        <v>0</v>
      </c>
      <c r="AV31" s="66">
        <f>'Small COMM Sales Model  '!F42</f>
        <v>0</v>
      </c>
      <c r="AW31" s="66">
        <f>'Small IND Sales Mod'!E42</f>
        <v>0</v>
      </c>
      <c r="AX31" s="232" t="str">
        <f t="shared" si="10"/>
        <v>Good</v>
      </c>
      <c r="AY31" s="287"/>
    </row>
    <row r="32" spans="1:51" x14ac:dyDescent="0.2">
      <c r="A32" s="278">
        <f t="shared" si="11"/>
        <v>39979.179999999949</v>
      </c>
      <c r="B32" s="282">
        <v>14.256585927545673</v>
      </c>
      <c r="C32" s="264">
        <v>14.256585927545673</v>
      </c>
      <c r="D32" s="277">
        <f>+'RES_Sales Model'!E39</f>
        <v>14.256585927545673</v>
      </c>
      <c r="E32" s="277">
        <f>+'Small COMM Sales Model  '!C43</f>
        <v>14.256585927545673</v>
      </c>
      <c r="F32" s="281">
        <f>+'Med COMM Sales Model  '!C43</f>
        <v>14.256585927545673</v>
      </c>
      <c r="G32" s="232" t="str">
        <f t="shared" si="0"/>
        <v>Good</v>
      </c>
      <c r="H32" s="287">
        <f>'Lg IND Sales Model'!C43</f>
        <v>0.38447523001115519</v>
      </c>
      <c r="I32" s="279">
        <f>Industrial_Customers!C43</f>
        <v>0.38447523001115519</v>
      </c>
      <c r="J32" s="289" t="str">
        <f t="shared" si="1"/>
        <v>Good</v>
      </c>
      <c r="K32" s="286">
        <v>0.11447303390721215</v>
      </c>
      <c r="L32" s="285">
        <v>0.11447303390721215</v>
      </c>
      <c r="M32" s="289" t="str">
        <f t="shared" si="2"/>
        <v>Good</v>
      </c>
      <c r="N32" s="290">
        <v>18706405.833333336</v>
      </c>
      <c r="O32" s="66">
        <v>18706405.833333299</v>
      </c>
      <c r="P32" s="289" t="str">
        <f t="shared" si="3"/>
        <v>Good</v>
      </c>
      <c r="Q32" s="281">
        <v>189.512470790474</v>
      </c>
      <c r="R32" s="281">
        <v>189.512470790474</v>
      </c>
      <c r="S32" s="232" t="str">
        <f t="shared" si="4"/>
        <v>Good</v>
      </c>
      <c r="T32" s="281">
        <v>0</v>
      </c>
      <c r="U32" s="281">
        <v>0</v>
      </c>
      <c r="V32" s="232" t="str">
        <f t="shared" si="5"/>
        <v>Good</v>
      </c>
      <c r="W32" s="280">
        <f>Commercial_Customers!C43</f>
        <v>7192.1496854528496</v>
      </c>
      <c r="X32" s="66"/>
      <c r="Y32" s="232"/>
      <c r="Z32" s="282">
        <f>'Small COMM Sales Model  '!D43</f>
        <v>2.1470126862254699</v>
      </c>
      <c r="AA32" s="264">
        <f>'Med COMM Sales Model  '!D43</f>
        <v>2.1470126862254699</v>
      </c>
      <c r="AB32" s="277">
        <f>'Med IND Sales Mod'!D43</f>
        <v>2.1470126862254699</v>
      </c>
      <c r="AC32" s="277">
        <f>'Lg IND Sales Model'!E43</f>
        <v>2.1470126862254699</v>
      </c>
      <c r="AD32" s="232" t="str">
        <f t="shared" si="6"/>
        <v>Good</v>
      </c>
      <c r="AE32" s="282">
        <v>0</v>
      </c>
      <c r="AF32" s="264">
        <v>0</v>
      </c>
      <c r="AG32" s="277">
        <f>'Med COMM Sales Model  '!G43</f>
        <v>0</v>
      </c>
      <c r="AH32" s="277">
        <f>'Med IND Sales Mod'!F43</f>
        <v>0</v>
      </c>
      <c r="AI32" s="232" t="str">
        <f t="shared" si="7"/>
        <v>Good</v>
      </c>
      <c r="AJ32" s="282">
        <f>'Small COMM Sales Model  '!G43</f>
        <v>193.36367005912052</v>
      </c>
      <c r="AK32" s="264">
        <f>'Med COMM Sales Model  '!F43</f>
        <v>193.36367005912052</v>
      </c>
      <c r="AL32" s="277">
        <f>'Lg COMM Sales Model '!F43</f>
        <v>193.36367005912052</v>
      </c>
      <c r="AM32" s="232" t="str">
        <f t="shared" si="8"/>
        <v>Good</v>
      </c>
      <c r="AN32" s="264">
        <f>'Small COMM Sales Model  '!E43</f>
        <v>290.69629221537059</v>
      </c>
      <c r="AO32" s="264">
        <f>'Med COMM Sales Model  '!E43</f>
        <v>290.69629221537059</v>
      </c>
      <c r="AP32" s="264">
        <f>'Lg COMM Sales Model '!D43</f>
        <v>290.69629221537059</v>
      </c>
      <c r="AQ32" s="277">
        <f>'Small IND Sales Mod'!D43</f>
        <v>290.69629221537059</v>
      </c>
      <c r="AR32" s="277">
        <f>'Med IND Sales Mod'!E43</f>
        <v>290.69629221537059</v>
      </c>
      <c r="AS32" s="281">
        <f>'Lg IND Sales Model'!F43</f>
        <v>290.69629221537059</v>
      </c>
      <c r="AT32" s="232" t="str">
        <f t="shared" si="9"/>
        <v>Good</v>
      </c>
      <c r="AU32" s="280">
        <f>'Lg COMM Sales Model '!E43</f>
        <v>0</v>
      </c>
      <c r="AV32" s="66">
        <f>'Small COMM Sales Model  '!F43</f>
        <v>0</v>
      </c>
      <c r="AW32" s="66">
        <f>'Small IND Sales Mod'!E43</f>
        <v>0</v>
      </c>
      <c r="AX32" s="232" t="str">
        <f t="shared" si="10"/>
        <v>Good</v>
      </c>
      <c r="AY32" s="287"/>
    </row>
    <row r="33" spans="1:51" x14ac:dyDescent="0.2">
      <c r="A33" s="278">
        <f t="shared" si="11"/>
        <v>40009.599999999948</v>
      </c>
      <c r="B33" s="282">
        <v>14.14026095760668</v>
      </c>
      <c r="C33" s="264">
        <v>14.14026095760668</v>
      </c>
      <c r="D33" s="277">
        <f>+'RES_Sales Model'!E40</f>
        <v>14.14026095760668</v>
      </c>
      <c r="E33" s="277">
        <f>+'Small COMM Sales Model  '!C44</f>
        <v>14.14026095760668</v>
      </c>
      <c r="F33" s="281">
        <f>+'Med COMM Sales Model  '!C44</f>
        <v>14.14026095760668</v>
      </c>
      <c r="G33" s="232" t="str">
        <f t="shared" si="0"/>
        <v>Good</v>
      </c>
      <c r="H33" s="287">
        <f>'Lg IND Sales Model'!C44</f>
        <v>0.38332121017180776</v>
      </c>
      <c r="I33" s="279">
        <f>Industrial_Customers!C44</f>
        <v>0.38332121017180776</v>
      </c>
      <c r="J33" s="289" t="str">
        <f t="shared" si="1"/>
        <v>Good</v>
      </c>
      <c r="K33" s="286">
        <v>0.13580400125770919</v>
      </c>
      <c r="L33" s="285">
        <v>0.13580400125770919</v>
      </c>
      <c r="M33" s="289" t="str">
        <f t="shared" si="2"/>
        <v>Good</v>
      </c>
      <c r="N33" s="290">
        <v>18715896.250000004</v>
      </c>
      <c r="O33" s="66">
        <v>18715896.25</v>
      </c>
      <c r="P33" s="289" t="str">
        <f t="shared" si="3"/>
        <v>Good</v>
      </c>
      <c r="Q33" s="281">
        <v>195.07268167642701</v>
      </c>
      <c r="R33" s="281">
        <v>195.07268167642701</v>
      </c>
      <c r="S33" s="232" t="str">
        <f t="shared" si="4"/>
        <v>Good</v>
      </c>
      <c r="T33" s="281">
        <v>0</v>
      </c>
      <c r="U33" s="281">
        <v>0</v>
      </c>
      <c r="V33" s="232" t="str">
        <f t="shared" si="5"/>
        <v>Good</v>
      </c>
      <c r="W33" s="280">
        <f>Commercial_Customers!C44</f>
        <v>7174.2</v>
      </c>
      <c r="X33" s="66"/>
      <c r="Y33" s="232"/>
      <c r="Z33" s="282">
        <f>'Small COMM Sales Model  '!D44</f>
        <v>2.1534399999999998</v>
      </c>
      <c r="AA33" s="264">
        <f>'Med COMM Sales Model  '!D44</f>
        <v>2.1534399999999998</v>
      </c>
      <c r="AB33" s="277">
        <f>'Med IND Sales Mod'!D44</f>
        <v>2.1534399999999998</v>
      </c>
      <c r="AC33" s="277">
        <f>'Lg IND Sales Model'!E44</f>
        <v>2.1534399999999998</v>
      </c>
      <c r="AD33" s="232" t="str">
        <f t="shared" si="6"/>
        <v>Good</v>
      </c>
      <c r="AE33" s="282">
        <v>0</v>
      </c>
      <c r="AF33" s="264">
        <v>0</v>
      </c>
      <c r="AG33" s="277">
        <f>'Med COMM Sales Model  '!G44</f>
        <v>0</v>
      </c>
      <c r="AH33" s="277">
        <f>'Med IND Sales Mod'!F44</f>
        <v>0</v>
      </c>
      <c r="AI33" s="232" t="str">
        <f t="shared" si="7"/>
        <v>Good</v>
      </c>
      <c r="AJ33" s="282">
        <f>'Small COMM Sales Model  '!G44</f>
        <v>290.69629221537059</v>
      </c>
      <c r="AK33" s="264">
        <f>'Med COMM Sales Model  '!F44</f>
        <v>290.69629221537059</v>
      </c>
      <c r="AL33" s="277">
        <f>'Lg COMM Sales Model '!F44</f>
        <v>290.69629221537059</v>
      </c>
      <c r="AM33" s="232" t="str">
        <f t="shared" si="8"/>
        <v>Good</v>
      </c>
      <c r="AN33" s="264">
        <f>'Small COMM Sales Model  '!E44</f>
        <v>318.41148260028547</v>
      </c>
      <c r="AO33" s="264">
        <f>'Med COMM Sales Model  '!E44</f>
        <v>318.41148260028547</v>
      </c>
      <c r="AP33" s="264">
        <f>'Lg COMM Sales Model '!D44</f>
        <v>318.41148260028547</v>
      </c>
      <c r="AQ33" s="277">
        <f>'Small IND Sales Mod'!D44</f>
        <v>318.41148260028547</v>
      </c>
      <c r="AR33" s="277">
        <f>'Med IND Sales Mod'!E44</f>
        <v>318.41148260028547</v>
      </c>
      <c r="AS33" s="281">
        <f>'Lg IND Sales Model'!F44</f>
        <v>318.41148260028547</v>
      </c>
      <c r="AT33" s="232" t="str">
        <f t="shared" si="9"/>
        <v>Good</v>
      </c>
      <c r="AU33" s="280">
        <f>'Lg COMM Sales Model '!E44</f>
        <v>0</v>
      </c>
      <c r="AV33" s="66">
        <f>'Small COMM Sales Model  '!F44</f>
        <v>0</v>
      </c>
      <c r="AW33" s="66">
        <f>'Small IND Sales Mod'!E44</f>
        <v>0</v>
      </c>
      <c r="AX33" s="232" t="str">
        <f t="shared" si="10"/>
        <v>Good</v>
      </c>
      <c r="AY33" s="287"/>
    </row>
    <row r="34" spans="1:51" x14ac:dyDescent="0.2">
      <c r="A34" s="278">
        <f t="shared" si="11"/>
        <v>40040.019999999946</v>
      </c>
      <c r="B34" s="282">
        <v>14.061657343959695</v>
      </c>
      <c r="C34" s="264">
        <v>14.061657343959695</v>
      </c>
      <c r="D34" s="277">
        <f>+'RES_Sales Model'!E41</f>
        <v>14.061657343959695</v>
      </c>
      <c r="E34" s="277">
        <f>+'Small COMM Sales Model  '!C45</f>
        <v>14.061657343959695</v>
      </c>
      <c r="F34" s="281">
        <f>+'Med COMM Sales Model  '!C45</f>
        <v>14.061657343959695</v>
      </c>
      <c r="G34" s="232" t="str">
        <f t="shared" si="0"/>
        <v>Good</v>
      </c>
      <c r="H34" s="287">
        <f>'Lg IND Sales Model'!C45</f>
        <v>0.38238743633556233</v>
      </c>
      <c r="I34" s="279">
        <f>Industrial_Customers!C45</f>
        <v>0.38238743633556233</v>
      </c>
      <c r="J34" s="289" t="str">
        <f t="shared" si="1"/>
        <v>Good</v>
      </c>
      <c r="K34" s="286">
        <v>0.13752897198839975</v>
      </c>
      <c r="L34" s="285">
        <v>0.13752897198839975</v>
      </c>
      <c r="M34" s="289" t="str">
        <f t="shared" si="2"/>
        <v>Good</v>
      </c>
      <c r="N34" s="290">
        <v>18725386.666666672</v>
      </c>
      <c r="O34" s="66">
        <v>18725386.666666701</v>
      </c>
      <c r="P34" s="289" t="str">
        <f t="shared" si="3"/>
        <v>Good</v>
      </c>
      <c r="Q34" s="281">
        <v>200.04599999999999</v>
      </c>
      <c r="R34" s="281">
        <v>200.04599999999999</v>
      </c>
      <c r="S34" s="232" t="str">
        <f t="shared" si="4"/>
        <v>Good</v>
      </c>
      <c r="T34" s="281">
        <v>0</v>
      </c>
      <c r="U34" s="281">
        <v>0</v>
      </c>
      <c r="V34" s="232" t="str">
        <f t="shared" si="5"/>
        <v>Good</v>
      </c>
      <c r="W34" s="280">
        <f>Commercial_Customers!C45</f>
        <v>7160.35260185879</v>
      </c>
      <c r="X34" s="66"/>
      <c r="Y34" s="232"/>
      <c r="Z34" s="282">
        <f>'Small COMM Sales Model  '!D45</f>
        <v>2.16008058929761</v>
      </c>
      <c r="AA34" s="264">
        <f>'Med COMM Sales Model  '!D45</f>
        <v>2.16008058929761</v>
      </c>
      <c r="AB34" s="277">
        <f>'Med IND Sales Mod'!D45</f>
        <v>2.16008058929761</v>
      </c>
      <c r="AC34" s="277">
        <f>'Lg IND Sales Model'!E45</f>
        <v>2.16008058929761</v>
      </c>
      <c r="AD34" s="232" t="str">
        <f t="shared" si="6"/>
        <v>Good</v>
      </c>
      <c r="AE34" s="282">
        <v>0</v>
      </c>
      <c r="AF34" s="264">
        <v>0</v>
      </c>
      <c r="AG34" s="277">
        <f>'Med COMM Sales Model  '!G45</f>
        <v>0</v>
      </c>
      <c r="AH34" s="277">
        <f>'Med IND Sales Mod'!F45</f>
        <v>0</v>
      </c>
      <c r="AI34" s="232" t="str">
        <f t="shared" si="7"/>
        <v>Good</v>
      </c>
      <c r="AJ34" s="282">
        <f>'Small COMM Sales Model  '!G45</f>
        <v>318.41148260028547</v>
      </c>
      <c r="AK34" s="264">
        <f>'Med COMM Sales Model  '!F45</f>
        <v>318.41148260028547</v>
      </c>
      <c r="AL34" s="277">
        <f>'Lg COMM Sales Model '!F45</f>
        <v>318.41148260028547</v>
      </c>
      <c r="AM34" s="232" t="str">
        <f t="shared" si="8"/>
        <v>Good</v>
      </c>
      <c r="AN34" s="264">
        <f>'Small COMM Sales Model  '!E45</f>
        <v>356.05452345394741</v>
      </c>
      <c r="AO34" s="264">
        <f>'Med COMM Sales Model  '!E45</f>
        <v>356.05452345394741</v>
      </c>
      <c r="AP34" s="264">
        <f>'Lg COMM Sales Model '!D45</f>
        <v>356.05452345394741</v>
      </c>
      <c r="AQ34" s="277">
        <f>'Small IND Sales Mod'!D45</f>
        <v>356.05452345394741</v>
      </c>
      <c r="AR34" s="277">
        <f>'Med IND Sales Mod'!E45</f>
        <v>356.05452345394741</v>
      </c>
      <c r="AS34" s="281">
        <f>'Lg IND Sales Model'!F45</f>
        <v>356.05452345394741</v>
      </c>
      <c r="AT34" s="232" t="str">
        <f t="shared" si="9"/>
        <v>Good</v>
      </c>
      <c r="AU34" s="280">
        <f>'Lg COMM Sales Model '!E45</f>
        <v>0</v>
      </c>
      <c r="AV34" s="66">
        <f>'Small COMM Sales Model  '!F45</f>
        <v>0</v>
      </c>
      <c r="AW34" s="66">
        <f>'Small IND Sales Mod'!E45</f>
        <v>0</v>
      </c>
      <c r="AX34" s="232" t="str">
        <f t="shared" si="10"/>
        <v>Good</v>
      </c>
      <c r="AY34" s="287"/>
    </row>
    <row r="35" spans="1:51" x14ac:dyDescent="0.2">
      <c r="A35" s="278">
        <f t="shared" si="11"/>
        <v>40070.439999999944</v>
      </c>
      <c r="B35" s="282">
        <v>14.02439476222281</v>
      </c>
      <c r="C35" s="264">
        <v>14.02439476222281</v>
      </c>
      <c r="D35" s="277">
        <f>+'RES_Sales Model'!E42</f>
        <v>14.02439476222281</v>
      </c>
      <c r="E35" s="277">
        <f>+'Small COMM Sales Model  '!C46</f>
        <v>14.02439476222281</v>
      </c>
      <c r="F35" s="281">
        <f>+'Med COMM Sales Model  '!C46</f>
        <v>14.02439476222281</v>
      </c>
      <c r="G35" s="232" t="str">
        <f t="shared" si="0"/>
        <v>Good</v>
      </c>
      <c r="H35" s="287">
        <f>'Lg IND Sales Model'!C46</f>
        <v>0.3816334973354566</v>
      </c>
      <c r="I35" s="279">
        <f>Industrial_Customers!C46</f>
        <v>0.3816334973354566</v>
      </c>
      <c r="J35" s="289" t="str">
        <f t="shared" si="1"/>
        <v>Good</v>
      </c>
      <c r="K35" s="286">
        <v>0.11714313355024859</v>
      </c>
      <c r="L35" s="285">
        <v>0.11714313355024859</v>
      </c>
      <c r="M35" s="289" t="str">
        <f t="shared" si="2"/>
        <v>Good</v>
      </c>
      <c r="N35" s="290">
        <v>18734877.08333334</v>
      </c>
      <c r="O35" s="66">
        <v>18734877.083333299</v>
      </c>
      <c r="P35" s="289" t="str">
        <f t="shared" si="3"/>
        <v>Good</v>
      </c>
      <c r="Q35" s="281">
        <v>203.89761568605903</v>
      </c>
      <c r="R35" s="281">
        <v>203.89761568605903</v>
      </c>
      <c r="S35" s="232" t="str">
        <f t="shared" si="4"/>
        <v>Good</v>
      </c>
      <c r="T35" s="281">
        <v>0</v>
      </c>
      <c r="U35" s="281">
        <v>0</v>
      </c>
      <c r="V35" s="232" t="str">
        <f t="shared" si="5"/>
        <v>Good</v>
      </c>
      <c r="W35" s="280">
        <f>Commercial_Customers!C46</f>
        <v>7149.8566634624003</v>
      </c>
      <c r="X35" s="66"/>
      <c r="Y35" s="232"/>
      <c r="Z35" s="282">
        <f>'Small COMM Sales Model  '!D46</f>
        <v>2.1660086474089599</v>
      </c>
      <c r="AA35" s="264">
        <f>'Med COMM Sales Model  '!D46</f>
        <v>2.1660086474089599</v>
      </c>
      <c r="AB35" s="277">
        <f>'Med IND Sales Mod'!D46</f>
        <v>2.1660086474089599</v>
      </c>
      <c r="AC35" s="277">
        <f>'Lg IND Sales Model'!E46</f>
        <v>2.1660086474089599</v>
      </c>
      <c r="AD35" s="232" t="str">
        <f t="shared" si="6"/>
        <v>Good</v>
      </c>
      <c r="AE35" s="282">
        <v>0</v>
      </c>
      <c r="AF35" s="264">
        <v>0</v>
      </c>
      <c r="AG35" s="277">
        <f>'Med COMM Sales Model  '!G46</f>
        <v>0</v>
      </c>
      <c r="AH35" s="277">
        <f>'Med IND Sales Mod'!F46</f>
        <v>0</v>
      </c>
      <c r="AI35" s="232" t="str">
        <f t="shared" si="7"/>
        <v>Good</v>
      </c>
      <c r="AJ35" s="282">
        <f>'Small COMM Sales Model  '!G46</f>
        <v>356.05452345394741</v>
      </c>
      <c r="AK35" s="264">
        <f>'Med COMM Sales Model  '!F46</f>
        <v>356.05452345394741</v>
      </c>
      <c r="AL35" s="277">
        <f>'Lg COMM Sales Model '!F46</f>
        <v>356.05452345394741</v>
      </c>
      <c r="AM35" s="232" t="str">
        <f t="shared" si="8"/>
        <v>Good</v>
      </c>
      <c r="AN35" s="264">
        <f>'Small COMM Sales Model  '!E46</f>
        <v>310.26409597364955</v>
      </c>
      <c r="AO35" s="264">
        <f>'Med COMM Sales Model  '!E46</f>
        <v>310.26409597364955</v>
      </c>
      <c r="AP35" s="264">
        <f>'Lg COMM Sales Model '!D46</f>
        <v>310.26409597364955</v>
      </c>
      <c r="AQ35" s="277">
        <f>'Small IND Sales Mod'!D46</f>
        <v>310.26409597364955</v>
      </c>
      <c r="AR35" s="277">
        <f>'Med IND Sales Mod'!E46</f>
        <v>310.26409597364955</v>
      </c>
      <c r="AS35" s="281">
        <f>'Lg IND Sales Model'!F46</f>
        <v>310.26409597364955</v>
      </c>
      <c r="AT35" s="232" t="str">
        <f t="shared" si="9"/>
        <v>Good</v>
      </c>
      <c r="AU35" s="280">
        <f>'Lg COMM Sales Model '!E46</f>
        <v>0</v>
      </c>
      <c r="AV35" s="66">
        <f>'Small COMM Sales Model  '!F46</f>
        <v>0</v>
      </c>
      <c r="AW35" s="66">
        <f>'Small IND Sales Mod'!E46</f>
        <v>0</v>
      </c>
      <c r="AX35" s="232" t="str">
        <f t="shared" si="10"/>
        <v>Good</v>
      </c>
      <c r="AY35" s="287"/>
    </row>
    <row r="36" spans="1:51" x14ac:dyDescent="0.2">
      <c r="A36" s="278">
        <f t="shared" si="11"/>
        <v>40100.859999999942</v>
      </c>
      <c r="B36" s="282">
        <v>14.022367902695557</v>
      </c>
      <c r="C36" s="264">
        <v>14.022367902695557</v>
      </c>
      <c r="D36" s="277">
        <f>+'RES_Sales Model'!E43</f>
        <v>14.022367902695557</v>
      </c>
      <c r="E36" s="277">
        <f>+'Small COMM Sales Model  '!C47</f>
        <v>14.022367902695557</v>
      </c>
      <c r="F36" s="281">
        <f>+'Med COMM Sales Model  '!C47</f>
        <v>14.022367902695557</v>
      </c>
      <c r="G36" s="232" t="str">
        <f t="shared" si="0"/>
        <v>Good</v>
      </c>
      <c r="H36" s="287">
        <f>'Lg IND Sales Model'!C47</f>
        <v>0.38098378086110385</v>
      </c>
      <c r="I36" s="279">
        <f>Industrial_Customers!C47</f>
        <v>0.38098378086110385</v>
      </c>
      <c r="J36" s="289" t="str">
        <f t="shared" si="1"/>
        <v>Good</v>
      </c>
      <c r="K36" s="286">
        <v>8.3858516245277154E-2</v>
      </c>
      <c r="L36" s="285">
        <v>8.3858516245277154E-2</v>
      </c>
      <c r="M36" s="289" t="str">
        <f t="shared" si="2"/>
        <v>Good</v>
      </c>
      <c r="N36" s="290">
        <v>18744367.500000007</v>
      </c>
      <c r="O36" s="66">
        <v>18744367.5</v>
      </c>
      <c r="P36" s="289" t="str">
        <f t="shared" si="3"/>
        <v>Good</v>
      </c>
      <c r="Q36" s="281">
        <v>206.602856375626</v>
      </c>
      <c r="R36" s="281">
        <v>206.602856375626</v>
      </c>
      <c r="S36" s="232" t="str">
        <f t="shared" si="4"/>
        <v>Good</v>
      </c>
      <c r="T36" s="281">
        <v>0</v>
      </c>
      <c r="U36" s="281">
        <v>0</v>
      </c>
      <c r="V36" s="232" t="str">
        <f t="shared" si="5"/>
        <v>Good</v>
      </c>
      <c r="W36" s="280">
        <f>Commercial_Customers!C47</f>
        <v>7141.3</v>
      </c>
      <c r="X36" s="66"/>
      <c r="Y36" s="232"/>
      <c r="Z36" s="282">
        <f>'Small COMM Sales Model  '!D47</f>
        <v>2.1703000000000001</v>
      </c>
      <c r="AA36" s="264">
        <f>'Med COMM Sales Model  '!D47</f>
        <v>2.1703000000000001</v>
      </c>
      <c r="AB36" s="277">
        <f>'Med IND Sales Mod'!D47</f>
        <v>2.1703000000000001</v>
      </c>
      <c r="AC36" s="277">
        <f>'Lg IND Sales Model'!E47</f>
        <v>2.1703000000000001</v>
      </c>
      <c r="AD36" s="232" t="str">
        <f t="shared" si="6"/>
        <v>Good</v>
      </c>
      <c r="AE36" s="282">
        <v>0</v>
      </c>
      <c r="AF36" s="264">
        <v>0</v>
      </c>
      <c r="AG36" s="277">
        <f>'Med COMM Sales Model  '!G47</f>
        <v>0</v>
      </c>
      <c r="AH36" s="277">
        <f>'Med IND Sales Mod'!F47</f>
        <v>0</v>
      </c>
      <c r="AI36" s="232" t="str">
        <f t="shared" si="7"/>
        <v>Good</v>
      </c>
      <c r="AJ36" s="282">
        <f>'Small COMM Sales Model  '!G47</f>
        <v>310.26409597364955</v>
      </c>
      <c r="AK36" s="264">
        <f>'Med COMM Sales Model  '!F47</f>
        <v>310.26409597364955</v>
      </c>
      <c r="AL36" s="277">
        <f>'Lg COMM Sales Model '!F47</f>
        <v>310.26409597364955</v>
      </c>
      <c r="AM36" s="232" t="str">
        <f t="shared" si="8"/>
        <v>Good</v>
      </c>
      <c r="AN36" s="264">
        <f>'Small COMM Sales Model  '!E47</f>
        <v>253.98000492254022</v>
      </c>
      <c r="AO36" s="264">
        <f>'Med COMM Sales Model  '!E47</f>
        <v>253.98000492254022</v>
      </c>
      <c r="AP36" s="264">
        <f>'Lg COMM Sales Model '!D47</f>
        <v>253.98000492254022</v>
      </c>
      <c r="AQ36" s="277">
        <f>'Small IND Sales Mod'!D47</f>
        <v>253.98000492254022</v>
      </c>
      <c r="AR36" s="277">
        <f>'Med IND Sales Mod'!E47</f>
        <v>253.98000492254022</v>
      </c>
      <c r="AS36" s="281">
        <f>'Lg IND Sales Model'!F47</f>
        <v>253.98000492254022</v>
      </c>
      <c r="AT36" s="232" t="str">
        <f t="shared" si="9"/>
        <v>Good</v>
      </c>
      <c r="AU36" s="280">
        <f>'Lg COMM Sales Model '!E47</f>
        <v>7.8255867955241341</v>
      </c>
      <c r="AV36" s="66">
        <f>'Small COMM Sales Model  '!F47</f>
        <v>7.8255867955241341</v>
      </c>
      <c r="AW36" s="66">
        <f>'Small IND Sales Mod'!E47</f>
        <v>7.8255867955241341</v>
      </c>
      <c r="AX36" s="232" t="str">
        <f t="shared" si="10"/>
        <v>Good</v>
      </c>
      <c r="AY36" s="287"/>
    </row>
    <row r="37" spans="1:51" x14ac:dyDescent="0.2">
      <c r="A37" s="278">
        <f t="shared" si="11"/>
        <v>40131.279999999941</v>
      </c>
      <c r="B37" s="282">
        <v>14.050915562805498</v>
      </c>
      <c r="C37" s="264">
        <v>14.050915562805498</v>
      </c>
      <c r="D37" s="277">
        <f>+'RES_Sales Model'!E44</f>
        <v>14.050915562805498</v>
      </c>
      <c r="E37" s="277">
        <f>+'Small COMM Sales Model  '!C48</f>
        <v>14.050915562805498</v>
      </c>
      <c r="F37" s="281">
        <f>+'Med COMM Sales Model  '!C48</f>
        <v>14.050915562805498</v>
      </c>
      <c r="G37" s="232" t="str">
        <f t="shared" si="0"/>
        <v>Good</v>
      </c>
      <c r="H37" s="287">
        <f>'Lg IND Sales Model'!C48</f>
        <v>0.38037083434946645</v>
      </c>
      <c r="I37" s="279">
        <f>Industrial_Customers!C48</f>
        <v>0.38037083434946645</v>
      </c>
      <c r="J37" s="289" t="str">
        <f t="shared" si="1"/>
        <v>Good</v>
      </c>
      <c r="K37" s="286">
        <v>3.2910614329178883E-2</v>
      </c>
      <c r="L37" s="285">
        <v>3.2910614329178883E-2</v>
      </c>
      <c r="M37" s="289" t="str">
        <f t="shared" si="2"/>
        <v>Good</v>
      </c>
      <c r="N37" s="290">
        <v>18753857.916666675</v>
      </c>
      <c r="O37" s="66">
        <v>18753857.916666701</v>
      </c>
      <c r="P37" s="289" t="str">
        <f t="shared" si="3"/>
        <v>Good</v>
      </c>
      <c r="Q37" s="281">
        <v>208.52200000000002</v>
      </c>
      <c r="R37" s="281">
        <v>208.52200000000002</v>
      </c>
      <c r="S37" s="232" t="str">
        <f t="shared" si="4"/>
        <v>Good</v>
      </c>
      <c r="T37" s="281">
        <v>0</v>
      </c>
      <c r="U37" s="281">
        <v>0</v>
      </c>
      <c r="V37" s="232" t="str">
        <f t="shared" si="5"/>
        <v>Good</v>
      </c>
      <c r="W37" s="280">
        <f>Commercial_Customers!C48</f>
        <v>7133.4205830338497</v>
      </c>
      <c r="X37" s="66"/>
      <c r="Y37" s="232"/>
      <c r="Z37" s="282">
        <f>'Small COMM Sales Model  '!D48</f>
        <v>2.1727019975235802</v>
      </c>
      <c r="AA37" s="264">
        <f>'Med COMM Sales Model  '!D48</f>
        <v>2.1727019975235802</v>
      </c>
      <c r="AB37" s="277">
        <f>'Med IND Sales Mod'!D48</f>
        <v>2.1727019975235802</v>
      </c>
      <c r="AC37" s="277">
        <f>'Lg IND Sales Model'!E48</f>
        <v>2.1727019975235802</v>
      </c>
      <c r="AD37" s="232" t="str">
        <f t="shared" si="6"/>
        <v>Good</v>
      </c>
      <c r="AE37" s="282">
        <v>0</v>
      </c>
      <c r="AF37" s="264">
        <v>0</v>
      </c>
      <c r="AG37" s="277">
        <f>'Med COMM Sales Model  '!G48</f>
        <v>0</v>
      </c>
      <c r="AH37" s="277">
        <f>'Med IND Sales Mod'!F48</f>
        <v>0</v>
      </c>
      <c r="AI37" s="232" t="str">
        <f t="shared" si="7"/>
        <v>Good</v>
      </c>
      <c r="AJ37" s="282">
        <f>'Small COMM Sales Model  '!G48</f>
        <v>253.98000492254022</v>
      </c>
      <c r="AK37" s="264">
        <f>'Med COMM Sales Model  '!F48</f>
        <v>253.98000492254022</v>
      </c>
      <c r="AL37" s="277">
        <f>'Lg COMM Sales Model '!F48</f>
        <v>253.98000492254022</v>
      </c>
      <c r="AM37" s="232" t="str">
        <f t="shared" si="8"/>
        <v>Good</v>
      </c>
      <c r="AN37" s="264">
        <f>'Small COMM Sales Model  '!E48</f>
        <v>124.51115722310387</v>
      </c>
      <c r="AO37" s="264">
        <f>'Med COMM Sales Model  '!E48</f>
        <v>124.51115722310387</v>
      </c>
      <c r="AP37" s="264">
        <f>'Lg COMM Sales Model '!D48</f>
        <v>124.51115722310387</v>
      </c>
      <c r="AQ37" s="277">
        <f>'Small IND Sales Mod'!D48</f>
        <v>124.51115722310387</v>
      </c>
      <c r="AR37" s="277">
        <f>'Med IND Sales Mod'!E48</f>
        <v>124.51115722310387</v>
      </c>
      <c r="AS37" s="281">
        <f>'Lg IND Sales Model'!F48</f>
        <v>124.51115722310387</v>
      </c>
      <c r="AT37" s="232" t="str">
        <f t="shared" si="9"/>
        <v>Good</v>
      </c>
      <c r="AU37" s="280">
        <f>'Lg COMM Sales Model '!E48</f>
        <v>23.572700744468168</v>
      </c>
      <c r="AV37" s="66">
        <f>'Small COMM Sales Model  '!F48</f>
        <v>23.572700744468168</v>
      </c>
      <c r="AW37" s="66">
        <f>'Small IND Sales Mod'!E48</f>
        <v>23.572700744468168</v>
      </c>
      <c r="AX37" s="232" t="str">
        <f t="shared" si="10"/>
        <v>Good</v>
      </c>
      <c r="AY37" s="287"/>
    </row>
    <row r="38" spans="1:51" x14ac:dyDescent="0.2">
      <c r="A38" s="278">
        <f t="shared" si="11"/>
        <v>40161.699999999939</v>
      </c>
      <c r="B38" s="282">
        <v>14.103808471247323</v>
      </c>
      <c r="C38" s="264">
        <v>14.103808471247323</v>
      </c>
      <c r="D38" s="277">
        <f>+'RES_Sales Model'!E45</f>
        <v>14.103808471247323</v>
      </c>
      <c r="E38" s="277">
        <f>+'Small COMM Sales Model  '!C49</f>
        <v>14.103808471247323</v>
      </c>
      <c r="F38" s="281">
        <f>+'Med COMM Sales Model  '!C49</f>
        <v>14.103808471247323</v>
      </c>
      <c r="G38" s="232" t="str">
        <f t="shared" si="0"/>
        <v>Good</v>
      </c>
      <c r="H38" s="287">
        <f>'Lg IND Sales Model'!C49</f>
        <v>0.37997543430393493</v>
      </c>
      <c r="I38" s="279">
        <f>Industrial_Customers!C49</f>
        <v>0.37997543430393493</v>
      </c>
      <c r="J38" s="289" t="str">
        <f t="shared" si="1"/>
        <v>Good</v>
      </c>
      <c r="K38" s="286">
        <v>1.7962258549769763E-2</v>
      </c>
      <c r="L38" s="285">
        <v>1.7962258549769763E-2</v>
      </c>
      <c r="M38" s="289" t="str">
        <f t="shared" si="2"/>
        <v>Good</v>
      </c>
      <c r="N38" s="290">
        <v>18763348.333333343</v>
      </c>
      <c r="O38" s="66">
        <v>18763348.333333299</v>
      </c>
      <c r="P38" s="289" t="str">
        <f t="shared" si="3"/>
        <v>Good</v>
      </c>
      <c r="Q38" s="281">
        <v>210.06230207028702</v>
      </c>
      <c r="R38" s="281">
        <v>210.06230207028702</v>
      </c>
      <c r="S38" s="232" t="str">
        <f t="shared" si="4"/>
        <v>Good</v>
      </c>
      <c r="T38" s="281">
        <v>0</v>
      </c>
      <c r="U38" s="281">
        <v>0</v>
      </c>
      <c r="V38" s="232" t="str">
        <f t="shared" si="5"/>
        <v>Good</v>
      </c>
      <c r="W38" s="280">
        <f>Commercial_Customers!C49</f>
        <v>7129.6114319543503</v>
      </c>
      <c r="X38" s="66"/>
      <c r="Y38" s="232"/>
      <c r="Z38" s="282">
        <f>'Small COMM Sales Model  '!D49</f>
        <v>2.1734900457000599</v>
      </c>
      <c r="AA38" s="264">
        <f>'Med COMM Sales Model  '!D49</f>
        <v>2.1734900457000599</v>
      </c>
      <c r="AB38" s="277">
        <f>'Med IND Sales Mod'!D49</f>
        <v>2.1734900457000599</v>
      </c>
      <c r="AC38" s="277">
        <f>'Lg IND Sales Model'!E49</f>
        <v>2.1734900457000599</v>
      </c>
      <c r="AD38" s="232" t="str">
        <f t="shared" si="6"/>
        <v>Good</v>
      </c>
      <c r="AE38" s="282">
        <v>0</v>
      </c>
      <c r="AF38" s="264">
        <v>0</v>
      </c>
      <c r="AG38" s="277">
        <f>'Med COMM Sales Model  '!G49</f>
        <v>0</v>
      </c>
      <c r="AH38" s="277">
        <f>'Med IND Sales Mod'!F49</f>
        <v>0</v>
      </c>
      <c r="AI38" s="232" t="str">
        <f t="shared" si="7"/>
        <v>Good</v>
      </c>
      <c r="AJ38" s="282">
        <f>'Small COMM Sales Model  '!G49</f>
        <v>124.51115722310387</v>
      </c>
      <c r="AK38" s="264">
        <f>'Med COMM Sales Model  '!F49</f>
        <v>124.51115722310387</v>
      </c>
      <c r="AL38" s="277">
        <f>'Lg COMM Sales Model '!F49</f>
        <v>124.51115722310387</v>
      </c>
      <c r="AM38" s="232" t="str">
        <f t="shared" si="8"/>
        <v>Good</v>
      </c>
      <c r="AN38" s="264">
        <f>'Small COMM Sales Model  '!E49</f>
        <v>64.378981964781048</v>
      </c>
      <c r="AO38" s="264">
        <f>'Med COMM Sales Model  '!E49</f>
        <v>64.378981964781048</v>
      </c>
      <c r="AP38" s="264">
        <f>'Lg COMM Sales Model '!D49</f>
        <v>64.378981964781048</v>
      </c>
      <c r="AQ38" s="277">
        <f>'Small IND Sales Mod'!D49</f>
        <v>64.378981964781048</v>
      </c>
      <c r="AR38" s="277">
        <f>'Med IND Sales Mod'!E49</f>
        <v>64.378981964781048</v>
      </c>
      <c r="AS38" s="281">
        <f>'Lg IND Sales Model'!F49</f>
        <v>64.378981964781048</v>
      </c>
      <c r="AT38" s="232" t="str">
        <f t="shared" si="9"/>
        <v>Good</v>
      </c>
      <c r="AU38" s="280">
        <f>'Lg COMM Sales Model '!E49</f>
        <v>50.576373705213825</v>
      </c>
      <c r="AV38" s="66">
        <f>'Small COMM Sales Model  '!F49</f>
        <v>50.576373705213825</v>
      </c>
      <c r="AW38" s="66">
        <f>'Small IND Sales Mod'!E49</f>
        <v>50.576373705213825</v>
      </c>
      <c r="AX38" s="232" t="str">
        <f t="shared" si="10"/>
        <v>Good</v>
      </c>
      <c r="AY38" s="287"/>
    </row>
    <row r="39" spans="1:51" x14ac:dyDescent="0.2">
      <c r="A39" s="278">
        <f t="shared" si="11"/>
        <v>40192.119999999937</v>
      </c>
      <c r="B39" s="282">
        <v>14.181354963699288</v>
      </c>
      <c r="C39" s="264">
        <v>14.181354963699288</v>
      </c>
      <c r="D39" s="277">
        <f>+'RES_Sales Model'!E46</f>
        <v>14.181354963699288</v>
      </c>
      <c r="E39" s="277">
        <f>+'Small COMM Sales Model  '!C50</f>
        <v>14.181354963699288</v>
      </c>
      <c r="F39" s="281">
        <f>+'Med COMM Sales Model  '!C50</f>
        <v>14.181354963699288</v>
      </c>
      <c r="G39" s="232" t="str">
        <f t="shared" si="0"/>
        <v>Good</v>
      </c>
      <c r="H39" s="287">
        <f>'Lg IND Sales Model'!C50</f>
        <v>0.37999225521144614</v>
      </c>
      <c r="I39" s="279">
        <f>Industrial_Customers!C50</f>
        <v>0.37999225521144614</v>
      </c>
      <c r="J39" s="289" t="str">
        <f t="shared" si="1"/>
        <v>Good</v>
      </c>
      <c r="K39" s="286">
        <v>1.3256864156945105E-2</v>
      </c>
      <c r="L39" s="285">
        <v>1.3256864156945105E-2</v>
      </c>
      <c r="M39" s="289" t="str">
        <f t="shared" si="2"/>
        <v>Good</v>
      </c>
      <c r="N39" s="290">
        <v>18772838.750000011</v>
      </c>
      <c r="O39" s="66">
        <v>18772838.75</v>
      </c>
      <c r="P39" s="289" t="str">
        <f t="shared" si="3"/>
        <v>Good</v>
      </c>
      <c r="Q39" s="281">
        <v>210.92056032143498</v>
      </c>
      <c r="R39" s="281">
        <v>210.92056032143498</v>
      </c>
      <c r="S39" s="232" t="str">
        <f t="shared" si="4"/>
        <v>Good</v>
      </c>
      <c r="T39" s="281">
        <v>0</v>
      </c>
      <c r="U39" s="281">
        <v>0</v>
      </c>
      <c r="V39" s="232" t="str">
        <f t="shared" si="5"/>
        <v>Good</v>
      </c>
      <c r="W39" s="280">
        <f>Commercial_Customers!C50</f>
        <v>7133.5333333333301</v>
      </c>
      <c r="X39" s="66">
        <v>7133.5333333333301</v>
      </c>
      <c r="Y39" s="232" t="str">
        <f t="shared" ref="Y39:Y102" si="12">IF(W39=X39,"Good")</f>
        <v>Good</v>
      </c>
      <c r="Z39" s="282">
        <f>'Small COMM Sales Model  '!D50</f>
        <v>2.1734066666670002</v>
      </c>
      <c r="AA39" s="264">
        <f>'Med COMM Sales Model  '!D50</f>
        <v>2.1734066666670002</v>
      </c>
      <c r="AB39" s="277">
        <f>'Med IND Sales Mod'!D50</f>
        <v>2.1734066666670002</v>
      </c>
      <c r="AC39" s="277">
        <f>'Lg IND Sales Model'!E50</f>
        <v>2.1734066666670002</v>
      </c>
      <c r="AD39" s="232" t="str">
        <f t="shared" si="6"/>
        <v>Good</v>
      </c>
      <c r="AE39" s="282">
        <v>244.20806310179955</v>
      </c>
      <c r="AF39" s="264">
        <v>107.22973635615668</v>
      </c>
      <c r="AG39" s="277">
        <f>'Med COMM Sales Model  '!G50</f>
        <v>244.20806310179955</v>
      </c>
      <c r="AH39" s="277">
        <f>'Med IND Sales Mod'!F50</f>
        <v>244.20806310179955</v>
      </c>
      <c r="AI39" s="232" t="b">
        <f t="shared" si="7"/>
        <v>0</v>
      </c>
      <c r="AJ39" s="282">
        <f>'Small COMM Sales Model  '!G50</f>
        <v>64.378981964781048</v>
      </c>
      <c r="AK39" s="264">
        <f>'Med COMM Sales Model  '!F50</f>
        <v>64.378981964781048</v>
      </c>
      <c r="AL39" s="277">
        <f>'Lg COMM Sales Model '!F50</f>
        <v>64.378981964781048</v>
      </c>
      <c r="AM39" s="232" t="str">
        <f t="shared" si="8"/>
        <v>Good</v>
      </c>
      <c r="AN39" s="264">
        <f>'Small COMM Sales Model  '!E50</f>
        <v>18.124593485966685</v>
      </c>
      <c r="AO39" s="264">
        <f>'Med COMM Sales Model  '!E50</f>
        <v>18.124593485966685</v>
      </c>
      <c r="AP39" s="264">
        <f>'Lg COMM Sales Model '!D50</f>
        <v>18.124593485966685</v>
      </c>
      <c r="AQ39" s="277">
        <f>'Small IND Sales Mod'!D50</f>
        <v>18.124593485966685</v>
      </c>
      <c r="AR39" s="277">
        <f>'Med IND Sales Mod'!E50</f>
        <v>18.124593485966685</v>
      </c>
      <c r="AS39" s="281">
        <f>'Lg IND Sales Model'!F50</f>
        <v>18.124593485966685</v>
      </c>
      <c r="AT39" s="232" t="str">
        <f t="shared" si="9"/>
        <v>Good</v>
      </c>
      <c r="AU39" s="280">
        <f>'Lg COMM Sales Model '!E50</f>
        <v>275.40272710222337</v>
      </c>
      <c r="AV39" s="66">
        <f>'Small COMM Sales Model  '!F50</f>
        <v>275.40272710222337</v>
      </c>
      <c r="AW39" s="66">
        <f>'Small IND Sales Mod'!E50</f>
        <v>275.40272710222337</v>
      </c>
      <c r="AX39" s="232" t="str">
        <f t="shared" si="10"/>
        <v>Good</v>
      </c>
      <c r="AY39" s="287"/>
    </row>
    <row r="40" spans="1:51" x14ac:dyDescent="0.2">
      <c r="A40" s="278">
        <f t="shared" si="11"/>
        <v>40222.539999999935</v>
      </c>
      <c r="B40" s="282">
        <v>14.275438489686895</v>
      </c>
      <c r="C40" s="264">
        <v>14.275438489686895</v>
      </c>
      <c r="D40" s="277">
        <f>+'RES_Sales Model'!E47</f>
        <v>14.275438489686895</v>
      </c>
      <c r="E40" s="277">
        <f>+'Small COMM Sales Model  '!C51</f>
        <v>14.275438489686895</v>
      </c>
      <c r="F40" s="281">
        <f>+'Med COMM Sales Model  '!C51</f>
        <v>14.275438489686895</v>
      </c>
      <c r="G40" s="232" t="str">
        <f t="shared" si="0"/>
        <v>Good</v>
      </c>
      <c r="H40" s="287">
        <f>'Lg IND Sales Model'!C51</f>
        <v>0.38053798149041784</v>
      </c>
      <c r="I40" s="279">
        <f>Industrial_Customers!C51</f>
        <v>0.38053798149041784</v>
      </c>
      <c r="J40" s="289" t="str">
        <f t="shared" si="1"/>
        <v>Good</v>
      </c>
      <c r="K40" s="286">
        <v>1.7756447136238522E-2</v>
      </c>
      <c r="L40" s="285">
        <v>1.7756447136238522E-2</v>
      </c>
      <c r="M40" s="289" t="str">
        <f t="shared" si="2"/>
        <v>Good</v>
      </c>
      <c r="N40" s="290">
        <v>18782329.166666679</v>
      </c>
      <c r="O40" s="66">
        <v>18782329.166666701</v>
      </c>
      <c r="P40" s="289" t="str">
        <f t="shared" si="3"/>
        <v>Good</v>
      </c>
      <c r="Q40" s="281">
        <v>210.8213333333</v>
      </c>
      <c r="R40" s="281">
        <v>210.8213333333</v>
      </c>
      <c r="S40" s="232" t="str">
        <f t="shared" si="4"/>
        <v>Good</v>
      </c>
      <c r="T40" s="281">
        <v>0</v>
      </c>
      <c r="U40" s="281">
        <v>0</v>
      </c>
      <c r="V40" s="232" t="str">
        <f t="shared" si="5"/>
        <v>Good</v>
      </c>
      <c r="W40" s="280">
        <f>Commercial_Customers!C51</f>
        <v>7147.3896287719399</v>
      </c>
      <c r="X40" s="66">
        <v>7147.3896287719399</v>
      </c>
      <c r="Y40" s="232" t="str">
        <f t="shared" si="12"/>
        <v>Good</v>
      </c>
      <c r="Z40" s="282">
        <f>'Small COMM Sales Model  '!D51</f>
        <v>2.1730583662709502</v>
      </c>
      <c r="AA40" s="264">
        <f>'Med COMM Sales Model  '!D51</f>
        <v>2.1730583662709502</v>
      </c>
      <c r="AB40" s="277">
        <f>'Med IND Sales Mod'!D51</f>
        <v>2.1730583662709502</v>
      </c>
      <c r="AC40" s="277">
        <f>'Lg IND Sales Model'!E51</f>
        <v>2.1730583662709502</v>
      </c>
      <c r="AD40" s="232" t="str">
        <f t="shared" si="6"/>
        <v>Good</v>
      </c>
      <c r="AE40" s="282">
        <v>0</v>
      </c>
      <c r="AF40" s="264">
        <v>0</v>
      </c>
      <c r="AG40" s="277">
        <f>'Med COMM Sales Model  '!G51</f>
        <v>0</v>
      </c>
      <c r="AH40" s="277">
        <f>'Med IND Sales Mod'!F51</f>
        <v>0</v>
      </c>
      <c r="AI40" s="232" t="str">
        <f t="shared" si="7"/>
        <v>Good</v>
      </c>
      <c r="AJ40" s="282">
        <f>'Small COMM Sales Model  '!G51</f>
        <v>18.124593485966685</v>
      </c>
      <c r="AK40" s="264">
        <f>'Med COMM Sales Model  '!F51</f>
        <v>18.124593485966685</v>
      </c>
      <c r="AL40" s="277">
        <f>'Lg COMM Sales Model '!F51</f>
        <v>18.124593485966685</v>
      </c>
      <c r="AM40" s="232" t="str">
        <f t="shared" si="8"/>
        <v>Good</v>
      </c>
      <c r="AN40" s="264">
        <f>'Small COMM Sales Model  '!E51</f>
        <v>10.091272154204862</v>
      </c>
      <c r="AO40" s="264">
        <f>'Med COMM Sales Model  '!E51</f>
        <v>10.091272154204862</v>
      </c>
      <c r="AP40" s="264">
        <f>'Lg COMM Sales Model '!D51</f>
        <v>10.091272154204862</v>
      </c>
      <c r="AQ40" s="277">
        <f>'Small IND Sales Mod'!D51</f>
        <v>10.091272154204862</v>
      </c>
      <c r="AR40" s="277">
        <f>'Med IND Sales Mod'!E51</f>
        <v>10.091272154204862</v>
      </c>
      <c r="AS40" s="281">
        <f>'Lg IND Sales Model'!F51</f>
        <v>10.091272154204862</v>
      </c>
      <c r="AT40" s="232" t="str">
        <f t="shared" si="9"/>
        <v>Good</v>
      </c>
      <c r="AU40" s="280">
        <f>'Lg COMM Sales Model '!E51</f>
        <v>158.64482318120247</v>
      </c>
      <c r="AV40" s="66">
        <f>'Small COMM Sales Model  '!F51</f>
        <v>158.64482318120247</v>
      </c>
      <c r="AW40" s="66">
        <f>'Small IND Sales Mod'!E51</f>
        <v>158.64482318120247</v>
      </c>
      <c r="AX40" s="232" t="str">
        <f t="shared" si="10"/>
        <v>Good</v>
      </c>
      <c r="AY40" s="287"/>
    </row>
    <row r="41" spans="1:51" x14ac:dyDescent="0.2">
      <c r="A41" s="278">
        <f t="shared" si="11"/>
        <v>40252.959999999934</v>
      </c>
      <c r="B41" s="282">
        <v>14.358771524777794</v>
      </c>
      <c r="C41" s="264">
        <v>14.358771524777794</v>
      </c>
      <c r="D41" s="277">
        <f>+'RES_Sales Model'!E48</f>
        <v>14.358771524777794</v>
      </c>
      <c r="E41" s="277">
        <f>+'Small COMM Sales Model  '!C52</f>
        <v>14.358771524777794</v>
      </c>
      <c r="F41" s="281">
        <f>+'Med COMM Sales Model  '!C52</f>
        <v>14.358771524777794</v>
      </c>
      <c r="G41" s="232" t="str">
        <f t="shared" si="0"/>
        <v>Good</v>
      </c>
      <c r="H41" s="287">
        <f>'Lg IND Sales Model'!C52</f>
        <v>0.38119764597034544</v>
      </c>
      <c r="I41" s="279">
        <f>Industrial_Customers!C52</f>
        <v>0.38119764597034544</v>
      </c>
      <c r="J41" s="289" t="str">
        <f t="shared" si="1"/>
        <v>Good</v>
      </c>
      <c r="K41" s="286">
        <v>3.2681035492246581E-2</v>
      </c>
      <c r="L41" s="285">
        <v>3.2681035492246581E-2</v>
      </c>
      <c r="M41" s="289" t="str">
        <f t="shared" si="2"/>
        <v>Good</v>
      </c>
      <c r="N41" s="290">
        <v>18791819.583333347</v>
      </c>
      <c r="O41" s="66">
        <v>18791819.583333299</v>
      </c>
      <c r="P41" s="289" t="str">
        <f t="shared" si="3"/>
        <v>Good</v>
      </c>
      <c r="Q41" s="281">
        <v>209.57552581922801</v>
      </c>
      <c r="R41" s="281">
        <v>209.57552581922801</v>
      </c>
      <c r="S41" s="232" t="str">
        <f t="shared" si="4"/>
        <v>Good</v>
      </c>
      <c r="T41" s="281">
        <v>0</v>
      </c>
      <c r="U41" s="281">
        <v>0</v>
      </c>
      <c r="V41" s="232" t="str">
        <f t="shared" si="5"/>
        <v>Good</v>
      </c>
      <c r="W41" s="280">
        <f>Commercial_Customers!C52</f>
        <v>7163.3973886661097</v>
      </c>
      <c r="X41" s="66">
        <v>7163.3973886661097</v>
      </c>
      <c r="Y41" s="232" t="str">
        <f t="shared" si="12"/>
        <v>Good</v>
      </c>
      <c r="Z41" s="282">
        <f>'Small COMM Sales Model  '!D52</f>
        <v>2.1728834549471001</v>
      </c>
      <c r="AA41" s="264">
        <f>'Med COMM Sales Model  '!D52</f>
        <v>2.1728834549471001</v>
      </c>
      <c r="AB41" s="277">
        <f>'Med IND Sales Mod'!D52</f>
        <v>2.1728834549471001</v>
      </c>
      <c r="AC41" s="277">
        <f>'Lg IND Sales Model'!E52</f>
        <v>2.1728834549471001</v>
      </c>
      <c r="AD41" s="232" t="str">
        <f t="shared" si="6"/>
        <v>Good</v>
      </c>
      <c r="AE41" s="282">
        <v>0</v>
      </c>
      <c r="AF41" s="264">
        <v>0</v>
      </c>
      <c r="AG41" s="277">
        <f>'Med COMM Sales Model  '!G52</f>
        <v>0</v>
      </c>
      <c r="AH41" s="277">
        <f>'Med IND Sales Mod'!F52</f>
        <v>0</v>
      </c>
      <c r="AI41" s="232" t="str">
        <f t="shared" si="7"/>
        <v>Good</v>
      </c>
      <c r="AJ41" s="282">
        <f>'Small COMM Sales Model  '!G52</f>
        <v>10.091272154204862</v>
      </c>
      <c r="AK41" s="264">
        <f>'Med COMM Sales Model  '!F52</f>
        <v>10.091272154204862</v>
      </c>
      <c r="AL41" s="277">
        <f>'Lg COMM Sales Model '!F52</f>
        <v>10.091272154204862</v>
      </c>
      <c r="AM41" s="232" t="str">
        <f t="shared" si="8"/>
        <v>Good</v>
      </c>
      <c r="AN41" s="264">
        <f>'Small COMM Sales Model  '!E52</f>
        <v>14.192357639291513</v>
      </c>
      <c r="AO41" s="264">
        <f>'Med COMM Sales Model  '!E52</f>
        <v>14.192357639291513</v>
      </c>
      <c r="AP41" s="264">
        <f>'Lg COMM Sales Model '!D52</f>
        <v>14.192357639291513</v>
      </c>
      <c r="AQ41" s="277">
        <f>'Small IND Sales Mod'!D52</f>
        <v>14.192357639291513</v>
      </c>
      <c r="AR41" s="277">
        <f>'Med IND Sales Mod'!E52</f>
        <v>14.192357639291513</v>
      </c>
      <c r="AS41" s="281">
        <f>'Lg IND Sales Model'!F52</f>
        <v>14.192357639291513</v>
      </c>
      <c r="AT41" s="232" t="str">
        <f t="shared" si="9"/>
        <v>Good</v>
      </c>
      <c r="AU41" s="280">
        <f>'Lg COMM Sales Model '!E52</f>
        <v>152.51385483672678</v>
      </c>
      <c r="AV41" s="66">
        <f>'Small COMM Sales Model  '!F52</f>
        <v>152.51385483672678</v>
      </c>
      <c r="AW41" s="66">
        <f>'Small IND Sales Mod'!E52</f>
        <v>152.51385483672678</v>
      </c>
      <c r="AX41" s="232" t="str">
        <f t="shared" si="10"/>
        <v>Good</v>
      </c>
      <c r="AY41" s="287"/>
    </row>
    <row r="42" spans="1:51" x14ac:dyDescent="0.2">
      <c r="A42" s="278">
        <f t="shared" si="11"/>
        <v>40283.379999999932</v>
      </c>
      <c r="B42" s="282">
        <v>14.43089549467981</v>
      </c>
      <c r="C42" s="264">
        <v>14.43089549467981</v>
      </c>
      <c r="D42" s="277">
        <f>+'RES_Sales Model'!E49</f>
        <v>14.43089549467981</v>
      </c>
      <c r="E42" s="277">
        <f>+'Small COMM Sales Model  '!C53</f>
        <v>14.43089549467981</v>
      </c>
      <c r="F42" s="281">
        <f>+'Med COMM Sales Model  '!C53</f>
        <v>14.43089549467981</v>
      </c>
      <c r="G42" s="232" t="str">
        <f t="shared" si="0"/>
        <v>Good</v>
      </c>
      <c r="H42" s="287">
        <f>'Lg IND Sales Model'!C53</f>
        <v>0.38175309423112519</v>
      </c>
      <c r="I42" s="279">
        <f>Industrial_Customers!C53</f>
        <v>0.38175309423112519</v>
      </c>
      <c r="J42" s="289" t="str">
        <f t="shared" si="1"/>
        <v>Good</v>
      </c>
      <c r="K42" s="286">
        <v>5.7660519077190407E-2</v>
      </c>
      <c r="L42" s="285">
        <v>5.7660519077190407E-2</v>
      </c>
      <c r="M42" s="289" t="str">
        <f t="shared" si="2"/>
        <v>Good</v>
      </c>
      <c r="N42" s="290">
        <v>18801332</v>
      </c>
      <c r="O42" s="66">
        <v>18801332</v>
      </c>
      <c r="P42" s="289" t="str">
        <f t="shared" si="3"/>
        <v>Good</v>
      </c>
      <c r="Q42" s="281">
        <v>207.98107109243</v>
      </c>
      <c r="R42" s="281">
        <v>207.98107109243</v>
      </c>
      <c r="S42" s="232" t="str">
        <f t="shared" si="4"/>
        <v>Good</v>
      </c>
      <c r="T42" s="281">
        <v>0</v>
      </c>
      <c r="U42" s="281">
        <v>0</v>
      </c>
      <c r="V42" s="232" t="str">
        <f t="shared" si="5"/>
        <v>Good</v>
      </c>
      <c r="W42" s="280">
        <f>Commercial_Customers!C53</f>
        <v>7177.4666666666699</v>
      </c>
      <c r="X42" s="66">
        <v>7177.4666666666699</v>
      </c>
      <c r="Y42" s="232" t="str">
        <f t="shared" si="12"/>
        <v>Good</v>
      </c>
      <c r="Z42" s="282">
        <f>'Small COMM Sales Model  '!D53</f>
        <v>2.1732</v>
      </c>
      <c r="AA42" s="264">
        <f>'Med COMM Sales Model  '!D53</f>
        <v>2.1732</v>
      </c>
      <c r="AB42" s="277">
        <f>'Med IND Sales Mod'!D53</f>
        <v>2.1732</v>
      </c>
      <c r="AC42" s="277">
        <f>'Lg IND Sales Model'!E53</f>
        <v>2.1732</v>
      </c>
      <c r="AD42" s="232" t="str">
        <f t="shared" si="6"/>
        <v>Good</v>
      </c>
      <c r="AE42" s="282">
        <v>0</v>
      </c>
      <c r="AF42" s="264">
        <v>0</v>
      </c>
      <c r="AG42" s="277">
        <f>'Med COMM Sales Model  '!G53</f>
        <v>0</v>
      </c>
      <c r="AH42" s="277">
        <f>'Med IND Sales Mod'!F53</f>
        <v>0</v>
      </c>
      <c r="AI42" s="232" t="str">
        <f t="shared" si="7"/>
        <v>Good</v>
      </c>
      <c r="AJ42" s="282">
        <f>'Small COMM Sales Model  '!G53</f>
        <v>14.192357639291513</v>
      </c>
      <c r="AK42" s="264">
        <f>'Med COMM Sales Model  '!F53</f>
        <v>14.192357639291513</v>
      </c>
      <c r="AL42" s="277">
        <f>'Lg COMM Sales Model '!F53</f>
        <v>14.192357639291513</v>
      </c>
      <c r="AM42" s="232" t="str">
        <f t="shared" si="8"/>
        <v>Good</v>
      </c>
      <c r="AN42" s="264">
        <f>'Small COMM Sales Model  '!E53</f>
        <v>81.765451730198578</v>
      </c>
      <c r="AO42" s="264">
        <f>'Med COMM Sales Model  '!E53</f>
        <v>81.765451730198578</v>
      </c>
      <c r="AP42" s="264">
        <f>'Lg COMM Sales Model '!D53</f>
        <v>81.765451730198578</v>
      </c>
      <c r="AQ42" s="277">
        <f>'Small IND Sales Mod'!D53</f>
        <v>81.765451730198578</v>
      </c>
      <c r="AR42" s="277">
        <f>'Med IND Sales Mod'!E53</f>
        <v>81.765451730198578</v>
      </c>
      <c r="AS42" s="281">
        <f>'Lg IND Sales Model'!F53</f>
        <v>81.765451730198578</v>
      </c>
      <c r="AT42" s="232" t="str">
        <f t="shared" si="9"/>
        <v>Good</v>
      </c>
      <c r="AU42" s="280">
        <f>'Lg COMM Sales Model '!E53</f>
        <v>11.347920791340039</v>
      </c>
      <c r="AV42" s="66">
        <f>'Small COMM Sales Model  '!F53</f>
        <v>11.347920791340039</v>
      </c>
      <c r="AW42" s="66">
        <f>'Small IND Sales Mod'!E53</f>
        <v>11.347920791340039</v>
      </c>
      <c r="AX42" s="232" t="str">
        <f t="shared" si="10"/>
        <v>Good</v>
      </c>
      <c r="AY42" s="287"/>
    </row>
    <row r="43" spans="1:51" x14ac:dyDescent="0.2">
      <c r="A43" s="278">
        <f t="shared" si="11"/>
        <v>40313.79999999993</v>
      </c>
      <c r="B43" s="282">
        <v>14.466322424342396</v>
      </c>
      <c r="C43" s="264">
        <v>14.466322424342396</v>
      </c>
      <c r="D43" s="277">
        <f>+'RES_Sales Model'!E50</f>
        <v>14.466322424342396</v>
      </c>
      <c r="E43" s="277">
        <f>+'Small COMM Sales Model  '!C54</f>
        <v>14.466322424342396</v>
      </c>
      <c r="F43" s="281">
        <f>+'Med COMM Sales Model  '!C54</f>
        <v>14.466322424342396</v>
      </c>
      <c r="G43" s="232" t="str">
        <f t="shared" si="0"/>
        <v>Good</v>
      </c>
      <c r="H43" s="287">
        <f>'Lg IND Sales Model'!C54</f>
        <v>0.38182564911239708</v>
      </c>
      <c r="I43" s="279">
        <f>Industrial_Customers!C54</f>
        <v>0.38182564911239708</v>
      </c>
      <c r="J43" s="289" t="str">
        <f t="shared" si="1"/>
        <v>Good</v>
      </c>
      <c r="K43" s="286">
        <v>0.10538099038132383</v>
      </c>
      <c r="L43" s="285">
        <v>0.10538099038132383</v>
      </c>
      <c r="M43" s="289" t="str">
        <f t="shared" si="2"/>
        <v>Good</v>
      </c>
      <c r="N43" s="290">
        <v>18809976.833333332</v>
      </c>
      <c r="O43" s="66">
        <v>18809976.833333299</v>
      </c>
      <c r="P43" s="289" t="str">
        <f t="shared" si="3"/>
        <v>Good</v>
      </c>
      <c r="Q43" s="281">
        <v>206.45233333330003</v>
      </c>
      <c r="R43" s="281">
        <v>206.45233333330003</v>
      </c>
      <c r="S43" s="232" t="str">
        <f t="shared" si="4"/>
        <v>Good</v>
      </c>
      <c r="T43" s="281">
        <v>0</v>
      </c>
      <c r="U43" s="281">
        <v>0</v>
      </c>
      <c r="V43" s="232" t="str">
        <f t="shared" si="5"/>
        <v>Good</v>
      </c>
      <c r="W43" s="280">
        <f>Commercial_Customers!C54</f>
        <v>7182.1316141766501</v>
      </c>
      <c r="X43" s="66">
        <v>7182.1316141766501</v>
      </c>
      <c r="Y43" s="232" t="str">
        <f t="shared" si="12"/>
        <v>Good</v>
      </c>
      <c r="Z43" s="282">
        <f>'Small COMM Sales Model  '!D54</f>
        <v>2.1743355272900402</v>
      </c>
      <c r="AA43" s="264">
        <f>'Med COMM Sales Model  '!D54</f>
        <v>2.1743355272900402</v>
      </c>
      <c r="AB43" s="277">
        <f>'Med IND Sales Mod'!D54</f>
        <v>2.1743355272900402</v>
      </c>
      <c r="AC43" s="277">
        <f>'Lg IND Sales Model'!E54</f>
        <v>2.1743355272900402</v>
      </c>
      <c r="AD43" s="232" t="str">
        <f t="shared" si="6"/>
        <v>Good</v>
      </c>
      <c r="AE43" s="282">
        <v>0</v>
      </c>
      <c r="AF43" s="264">
        <v>0</v>
      </c>
      <c r="AG43" s="277">
        <f>'Med COMM Sales Model  '!G54</f>
        <v>0</v>
      </c>
      <c r="AH43" s="277">
        <f>'Med IND Sales Mod'!F54</f>
        <v>0</v>
      </c>
      <c r="AI43" s="232" t="str">
        <f t="shared" si="7"/>
        <v>Good</v>
      </c>
      <c r="AJ43" s="282">
        <f>'Small COMM Sales Model  '!G54</f>
        <v>81.765451730198578</v>
      </c>
      <c r="AK43" s="264">
        <f>'Med COMM Sales Model  '!F54</f>
        <v>81.765451730198578</v>
      </c>
      <c r="AL43" s="277">
        <f>'Lg COMM Sales Model '!F54</f>
        <v>81.765451730198578</v>
      </c>
      <c r="AM43" s="232" t="str">
        <f t="shared" si="8"/>
        <v>Good</v>
      </c>
      <c r="AN43" s="264">
        <f>'Small COMM Sales Model  '!E54</f>
        <v>235.20518287858062</v>
      </c>
      <c r="AO43" s="264">
        <f>'Med COMM Sales Model  '!E54</f>
        <v>235.20518287858062</v>
      </c>
      <c r="AP43" s="264">
        <f>'Lg COMM Sales Model '!D54</f>
        <v>235.20518287858062</v>
      </c>
      <c r="AQ43" s="277">
        <f>'Small IND Sales Mod'!D54</f>
        <v>235.20518287858062</v>
      </c>
      <c r="AR43" s="277">
        <f>'Med IND Sales Mod'!E54</f>
        <v>235.20518287858062</v>
      </c>
      <c r="AS43" s="281">
        <f>'Lg IND Sales Model'!F54</f>
        <v>235.20518287858062</v>
      </c>
      <c r="AT43" s="232" t="str">
        <f t="shared" si="9"/>
        <v>Good</v>
      </c>
      <c r="AU43" s="280">
        <f>'Lg COMM Sales Model '!E54</f>
        <v>0</v>
      </c>
      <c r="AV43" s="66">
        <f>'Small COMM Sales Model  '!F54</f>
        <v>0</v>
      </c>
      <c r="AW43" s="66">
        <f>'Small IND Sales Mod'!E54</f>
        <v>0</v>
      </c>
      <c r="AX43" s="232" t="str">
        <f t="shared" si="10"/>
        <v>Good</v>
      </c>
      <c r="AY43" s="287"/>
    </row>
    <row r="44" spans="1:51" x14ac:dyDescent="0.2">
      <c r="A44" s="278">
        <f t="shared" si="11"/>
        <v>40344.219999999928</v>
      </c>
      <c r="B44" s="282">
        <v>14.477687348839938</v>
      </c>
      <c r="C44" s="264">
        <v>14.477687348839938</v>
      </c>
      <c r="D44" s="277">
        <f>+'RES_Sales Model'!E51</f>
        <v>14.477687348839938</v>
      </c>
      <c r="E44" s="277">
        <f>+'Small COMM Sales Model  '!C55</f>
        <v>14.477687348839938</v>
      </c>
      <c r="F44" s="281">
        <f>+'Med COMM Sales Model  '!C55</f>
        <v>14.477687348839938</v>
      </c>
      <c r="G44" s="232" t="str">
        <f t="shared" si="0"/>
        <v>Good</v>
      </c>
      <c r="H44" s="287">
        <f>'Lg IND Sales Model'!C55</f>
        <v>0.38160148704414681</v>
      </c>
      <c r="I44" s="279">
        <f>Industrial_Customers!C55</f>
        <v>0.38160148704414681</v>
      </c>
      <c r="J44" s="289" t="str">
        <f t="shared" si="1"/>
        <v>Good</v>
      </c>
      <c r="K44" s="286">
        <v>0.13731346049559118</v>
      </c>
      <c r="L44" s="285">
        <v>0.13731346049559118</v>
      </c>
      <c r="M44" s="289" t="str">
        <f t="shared" si="2"/>
        <v>Good</v>
      </c>
      <c r="N44" s="290">
        <v>18818621.666666664</v>
      </c>
      <c r="O44" s="66">
        <v>18818621.666666701</v>
      </c>
      <c r="P44" s="289" t="str">
        <f t="shared" si="3"/>
        <v>Good</v>
      </c>
      <c r="Q44" s="281">
        <v>205.86762393420602</v>
      </c>
      <c r="R44" s="281">
        <v>205.86762393420602</v>
      </c>
      <c r="S44" s="232" t="str">
        <f t="shared" si="4"/>
        <v>Good</v>
      </c>
      <c r="T44" s="281">
        <v>0</v>
      </c>
      <c r="U44" s="281">
        <v>0</v>
      </c>
      <c r="V44" s="232" t="str">
        <f t="shared" si="5"/>
        <v>Good</v>
      </c>
      <c r="W44" s="280">
        <f>Commercial_Customers!C55</f>
        <v>7181.2140121211996</v>
      </c>
      <c r="X44" s="66">
        <v>7181.2140121211996</v>
      </c>
      <c r="Y44" s="232" t="str">
        <f t="shared" si="12"/>
        <v>Good</v>
      </c>
      <c r="Z44" s="282">
        <f>'Small COMM Sales Model  '!D55</f>
        <v>2.1765649001839602</v>
      </c>
      <c r="AA44" s="264">
        <f>'Med COMM Sales Model  '!D55</f>
        <v>2.1765649001839602</v>
      </c>
      <c r="AB44" s="277">
        <f>'Med IND Sales Mod'!D55</f>
        <v>2.1765649001839602</v>
      </c>
      <c r="AC44" s="277">
        <f>'Lg IND Sales Model'!E55</f>
        <v>2.1765649001839602</v>
      </c>
      <c r="AD44" s="232" t="str">
        <f t="shared" si="6"/>
        <v>Good</v>
      </c>
      <c r="AE44" s="282">
        <v>0</v>
      </c>
      <c r="AF44" s="264">
        <v>0</v>
      </c>
      <c r="AG44" s="277">
        <f>'Med COMM Sales Model  '!G55</f>
        <v>0</v>
      </c>
      <c r="AH44" s="277">
        <f>'Med IND Sales Mod'!F55</f>
        <v>0</v>
      </c>
      <c r="AI44" s="232" t="str">
        <f t="shared" si="7"/>
        <v>Good</v>
      </c>
      <c r="AJ44" s="282">
        <f>'Small COMM Sales Model  '!G55</f>
        <v>235.20518287858062</v>
      </c>
      <c r="AK44" s="264">
        <f>'Med COMM Sales Model  '!F55</f>
        <v>235.20518287858062</v>
      </c>
      <c r="AL44" s="277">
        <f>'Lg COMM Sales Model '!F55</f>
        <v>235.20518287858062</v>
      </c>
      <c r="AM44" s="232" t="str">
        <f t="shared" si="8"/>
        <v>Good</v>
      </c>
      <c r="AN44" s="264">
        <f>'Small COMM Sales Model  '!E55</f>
        <v>361.4550489293996</v>
      </c>
      <c r="AO44" s="264">
        <f>'Med COMM Sales Model  '!E55</f>
        <v>361.4550489293996</v>
      </c>
      <c r="AP44" s="264">
        <f>'Lg COMM Sales Model '!D55</f>
        <v>361.4550489293996</v>
      </c>
      <c r="AQ44" s="277">
        <f>'Small IND Sales Mod'!D55</f>
        <v>361.4550489293996</v>
      </c>
      <c r="AR44" s="277">
        <f>'Med IND Sales Mod'!E55</f>
        <v>361.4550489293996</v>
      </c>
      <c r="AS44" s="281">
        <f>'Lg IND Sales Model'!F55</f>
        <v>361.4550489293996</v>
      </c>
      <c r="AT44" s="232" t="str">
        <f t="shared" si="9"/>
        <v>Good</v>
      </c>
      <c r="AU44" s="280">
        <f>'Lg COMM Sales Model '!E55</f>
        <v>0</v>
      </c>
      <c r="AV44" s="66">
        <f>'Small COMM Sales Model  '!F55</f>
        <v>0</v>
      </c>
      <c r="AW44" s="66">
        <f>'Small IND Sales Mod'!E55</f>
        <v>0</v>
      </c>
      <c r="AX44" s="232" t="str">
        <f t="shared" si="10"/>
        <v>Good</v>
      </c>
      <c r="AY44" s="287"/>
    </row>
    <row r="45" spans="1:51" x14ac:dyDescent="0.2">
      <c r="A45" s="278">
        <f t="shared" si="11"/>
        <v>40374.639999999927</v>
      </c>
      <c r="B45" s="282">
        <v>14.480236344821883</v>
      </c>
      <c r="C45" s="264">
        <v>14.480236344821883</v>
      </c>
      <c r="D45" s="277">
        <f>+'RES_Sales Model'!E52</f>
        <v>14.480236344821883</v>
      </c>
      <c r="E45" s="277">
        <f>+'Small COMM Sales Model  '!C56</f>
        <v>14.480236344821883</v>
      </c>
      <c r="F45" s="281">
        <f>+'Med COMM Sales Model  '!C56</f>
        <v>14.480236344821883</v>
      </c>
      <c r="G45" s="232" t="str">
        <f t="shared" si="0"/>
        <v>Good</v>
      </c>
      <c r="H45" s="287">
        <f>'Lg IND Sales Model'!C56</f>
        <v>0.38138303295382797</v>
      </c>
      <c r="I45" s="279">
        <f>Industrial_Customers!C56</f>
        <v>0.38138303295382797</v>
      </c>
      <c r="J45" s="289" t="str">
        <f t="shared" si="1"/>
        <v>Good</v>
      </c>
      <c r="K45" s="286">
        <v>0.16288631760695454</v>
      </c>
      <c r="L45" s="285">
        <v>0.16288631760695454</v>
      </c>
      <c r="M45" s="289" t="str">
        <f t="shared" si="2"/>
        <v>Good</v>
      </c>
      <c r="N45" s="290">
        <v>18827266.499999996</v>
      </c>
      <c r="O45" s="66">
        <v>18827266.5</v>
      </c>
      <c r="P45" s="289" t="str">
        <f t="shared" si="3"/>
        <v>Good</v>
      </c>
      <c r="Q45" s="281">
        <v>206.50634804005202</v>
      </c>
      <c r="R45" s="281">
        <v>206.50634804005202</v>
      </c>
      <c r="S45" s="232" t="str">
        <f t="shared" si="4"/>
        <v>Good</v>
      </c>
      <c r="T45" s="281">
        <v>0</v>
      </c>
      <c r="U45" s="281">
        <v>0</v>
      </c>
      <c r="V45" s="232" t="str">
        <f t="shared" si="5"/>
        <v>Good</v>
      </c>
      <c r="W45" s="280">
        <f>Commercial_Customers!C56</f>
        <v>7180.4</v>
      </c>
      <c r="X45" s="66">
        <v>7180.4</v>
      </c>
      <c r="Y45" s="232" t="str">
        <f t="shared" si="12"/>
        <v>Good</v>
      </c>
      <c r="Z45" s="282">
        <f>'Small COMM Sales Model  '!D56</f>
        <v>2.1798999999999999</v>
      </c>
      <c r="AA45" s="264">
        <f>'Med COMM Sales Model  '!D56</f>
        <v>2.1798999999999999</v>
      </c>
      <c r="AB45" s="277">
        <f>'Med IND Sales Mod'!D56</f>
        <v>2.1798999999999999</v>
      </c>
      <c r="AC45" s="277">
        <f>'Lg IND Sales Model'!E56</f>
        <v>2.1798999999999999</v>
      </c>
      <c r="AD45" s="232" t="str">
        <f t="shared" si="6"/>
        <v>Good</v>
      </c>
      <c r="AE45" s="282">
        <v>0</v>
      </c>
      <c r="AF45" s="264">
        <v>0</v>
      </c>
      <c r="AG45" s="277">
        <f>'Med COMM Sales Model  '!G56</f>
        <v>0</v>
      </c>
      <c r="AH45" s="277">
        <f>'Med IND Sales Mod'!F56</f>
        <v>0</v>
      </c>
      <c r="AI45" s="232" t="str">
        <f t="shared" si="7"/>
        <v>Good</v>
      </c>
      <c r="AJ45" s="282">
        <f>'Small COMM Sales Model  '!G56</f>
        <v>361.4550489293996</v>
      </c>
      <c r="AK45" s="264">
        <f>'Med COMM Sales Model  '!F56</f>
        <v>361.4550489293996</v>
      </c>
      <c r="AL45" s="277">
        <f>'Lg COMM Sales Model '!F56</f>
        <v>361.4550489293996</v>
      </c>
      <c r="AM45" s="232" t="str">
        <f t="shared" si="8"/>
        <v>Good</v>
      </c>
      <c r="AN45" s="264">
        <f>'Small COMM Sales Model  '!E56</f>
        <v>352.69258151610575</v>
      </c>
      <c r="AO45" s="264">
        <f>'Med COMM Sales Model  '!E56</f>
        <v>352.69258151610575</v>
      </c>
      <c r="AP45" s="264">
        <f>'Lg COMM Sales Model '!D56</f>
        <v>352.69258151610575</v>
      </c>
      <c r="AQ45" s="277">
        <f>'Small IND Sales Mod'!D56</f>
        <v>352.69258151610575</v>
      </c>
      <c r="AR45" s="277">
        <f>'Med IND Sales Mod'!E56</f>
        <v>352.69258151610575</v>
      </c>
      <c r="AS45" s="281">
        <f>'Lg IND Sales Model'!F56</f>
        <v>352.69258151610575</v>
      </c>
      <c r="AT45" s="232" t="str">
        <f t="shared" si="9"/>
        <v>Good</v>
      </c>
      <c r="AU45" s="280">
        <f>'Lg COMM Sales Model '!E56</f>
        <v>0</v>
      </c>
      <c r="AV45" s="66">
        <f>'Small COMM Sales Model  '!F56</f>
        <v>0</v>
      </c>
      <c r="AW45" s="66">
        <f>'Small IND Sales Mod'!E56</f>
        <v>0</v>
      </c>
      <c r="AX45" s="232" t="str">
        <f t="shared" si="10"/>
        <v>Good</v>
      </c>
      <c r="AY45" s="287"/>
    </row>
    <row r="46" spans="1:51" x14ac:dyDescent="0.2">
      <c r="A46" s="278">
        <f t="shared" si="11"/>
        <v>40405.059999999925</v>
      </c>
      <c r="B46" s="282">
        <v>14.489360880038259</v>
      </c>
      <c r="C46" s="264">
        <v>14.489360880038259</v>
      </c>
      <c r="D46" s="277">
        <f>+'RES_Sales Model'!E53</f>
        <v>14.489360880038259</v>
      </c>
      <c r="E46" s="277">
        <f>+'Small COMM Sales Model  '!C57</f>
        <v>14.489360880038259</v>
      </c>
      <c r="F46" s="281">
        <f>+'Med COMM Sales Model  '!C57</f>
        <v>14.489360880038259</v>
      </c>
      <c r="G46" s="232" t="str">
        <f t="shared" si="0"/>
        <v>Good</v>
      </c>
      <c r="H46" s="287">
        <f>'Lg IND Sales Model'!C57</f>
        <v>0.38140145455428587</v>
      </c>
      <c r="I46" s="279">
        <f>Industrial_Customers!C57</f>
        <v>0.38140145455428587</v>
      </c>
      <c r="J46" s="289" t="str">
        <f t="shared" si="1"/>
        <v>Good</v>
      </c>
      <c r="K46" s="286">
        <v>0.16483117373614325</v>
      </c>
      <c r="L46" s="285">
        <v>0.16483117373614325</v>
      </c>
      <c r="M46" s="289" t="str">
        <f t="shared" si="2"/>
        <v>Good</v>
      </c>
      <c r="N46" s="290">
        <v>18835911.333333328</v>
      </c>
      <c r="O46" s="66">
        <v>18835911.333333299</v>
      </c>
      <c r="P46" s="289" t="str">
        <f t="shared" si="3"/>
        <v>Good</v>
      </c>
      <c r="Q46" s="281">
        <v>208.53700000000001</v>
      </c>
      <c r="R46" s="281">
        <v>208.53700000000001</v>
      </c>
      <c r="S46" s="232" t="str">
        <f t="shared" si="4"/>
        <v>Good</v>
      </c>
      <c r="T46" s="281">
        <v>0</v>
      </c>
      <c r="U46" s="281">
        <v>0</v>
      </c>
      <c r="V46" s="232" t="str">
        <f t="shared" si="5"/>
        <v>Good</v>
      </c>
      <c r="W46" s="280">
        <f>Commercial_Customers!C57</f>
        <v>7184.0439803888903</v>
      </c>
      <c r="X46" s="66">
        <v>7184.0439803888903</v>
      </c>
      <c r="Y46" s="232" t="str">
        <f t="shared" si="12"/>
        <v>Good</v>
      </c>
      <c r="Z46" s="282">
        <f>'Small COMM Sales Model  '!D57</f>
        <v>2.18463888092796</v>
      </c>
      <c r="AA46" s="264">
        <f>'Med COMM Sales Model  '!D57</f>
        <v>2.18463888092796</v>
      </c>
      <c r="AB46" s="277">
        <f>'Med IND Sales Mod'!D57</f>
        <v>2.18463888092796</v>
      </c>
      <c r="AC46" s="277">
        <f>'Lg IND Sales Model'!E57</f>
        <v>2.18463888092796</v>
      </c>
      <c r="AD46" s="232" t="str">
        <f t="shared" si="6"/>
        <v>Good</v>
      </c>
      <c r="AE46" s="282">
        <v>0</v>
      </c>
      <c r="AF46" s="264">
        <v>0</v>
      </c>
      <c r="AG46" s="277">
        <f>'Med COMM Sales Model  '!G57</f>
        <v>0</v>
      </c>
      <c r="AH46" s="277">
        <f>'Med IND Sales Mod'!F57</f>
        <v>0</v>
      </c>
      <c r="AI46" s="232" t="str">
        <f t="shared" si="7"/>
        <v>Good</v>
      </c>
      <c r="AJ46" s="282">
        <f>'Small COMM Sales Model  '!G57</f>
        <v>352.69258151610575</v>
      </c>
      <c r="AK46" s="264">
        <f>'Med COMM Sales Model  '!F57</f>
        <v>352.69258151610575</v>
      </c>
      <c r="AL46" s="277">
        <f>'Lg COMM Sales Model '!F57</f>
        <v>352.69258151610575</v>
      </c>
      <c r="AM46" s="232" t="str">
        <f t="shared" si="8"/>
        <v>Good</v>
      </c>
      <c r="AN46" s="264">
        <f>'Small COMM Sales Model  '!E57</f>
        <v>362.03321597310298</v>
      </c>
      <c r="AO46" s="264">
        <f>'Med COMM Sales Model  '!E57</f>
        <v>362.03321597310298</v>
      </c>
      <c r="AP46" s="264">
        <f>'Lg COMM Sales Model '!D57</f>
        <v>362.03321597310298</v>
      </c>
      <c r="AQ46" s="277">
        <f>'Small IND Sales Mod'!D57</f>
        <v>362.03321597310298</v>
      </c>
      <c r="AR46" s="277">
        <f>'Med IND Sales Mod'!E57</f>
        <v>362.03321597310298</v>
      </c>
      <c r="AS46" s="281">
        <f>'Lg IND Sales Model'!F57</f>
        <v>362.03321597310298</v>
      </c>
      <c r="AT46" s="232" t="str">
        <f t="shared" si="9"/>
        <v>Good</v>
      </c>
      <c r="AU46" s="280">
        <f>'Lg COMM Sales Model '!E57</f>
        <v>0</v>
      </c>
      <c r="AV46" s="66">
        <f>'Small COMM Sales Model  '!F57</f>
        <v>0</v>
      </c>
      <c r="AW46" s="66">
        <f>'Small IND Sales Mod'!E57</f>
        <v>0</v>
      </c>
      <c r="AX46" s="232" t="str">
        <f t="shared" si="10"/>
        <v>Good</v>
      </c>
      <c r="AY46" s="287"/>
    </row>
    <row r="47" spans="1:51" x14ac:dyDescent="0.2">
      <c r="A47" s="278">
        <f t="shared" si="11"/>
        <v>40435.479999999923</v>
      </c>
      <c r="B47" s="282">
        <v>14.510403209373518</v>
      </c>
      <c r="C47" s="264">
        <v>14.510403209373518</v>
      </c>
      <c r="D47" s="277">
        <f>+'RES_Sales Model'!E54</f>
        <v>14.510403209373518</v>
      </c>
      <c r="E47" s="277">
        <f>+'Small COMM Sales Model  '!C58</f>
        <v>14.510403209373518</v>
      </c>
      <c r="F47" s="281">
        <f>+'Med COMM Sales Model  '!C58</f>
        <v>14.510403209373518</v>
      </c>
      <c r="G47" s="232" t="str">
        <f t="shared" si="0"/>
        <v>Good</v>
      </c>
      <c r="H47" s="287">
        <f>'Lg IND Sales Model'!C58</f>
        <v>0.38159014002933078</v>
      </c>
      <c r="I47" s="279">
        <f>Industrial_Customers!C58</f>
        <v>0.38159014002933078</v>
      </c>
      <c r="J47" s="289" t="str">
        <f t="shared" si="1"/>
        <v>Good</v>
      </c>
      <c r="K47" s="286">
        <v>0.14036071645060366</v>
      </c>
      <c r="L47" s="285">
        <v>0.14036071645060366</v>
      </c>
      <c r="M47" s="289" t="str">
        <f t="shared" si="2"/>
        <v>Good</v>
      </c>
      <c r="N47" s="290">
        <v>18844556.16666666</v>
      </c>
      <c r="O47" s="66">
        <v>18844556.166666701</v>
      </c>
      <c r="P47" s="289" t="str">
        <f t="shared" si="3"/>
        <v>Good</v>
      </c>
      <c r="Q47" s="281">
        <v>212.14030107591802</v>
      </c>
      <c r="R47" s="281">
        <v>212.14030107591802</v>
      </c>
      <c r="S47" s="232" t="str">
        <f t="shared" si="4"/>
        <v>Good</v>
      </c>
      <c r="T47" s="281">
        <v>0</v>
      </c>
      <c r="U47" s="281">
        <v>0</v>
      </c>
      <c r="V47" s="232" t="str">
        <f t="shared" si="5"/>
        <v>Good</v>
      </c>
      <c r="W47" s="280">
        <f>Commercial_Customers!C58</f>
        <v>7190.8968264289197</v>
      </c>
      <c r="X47" s="66">
        <v>7190.8968264289197</v>
      </c>
      <c r="Y47" s="232" t="str">
        <f t="shared" si="12"/>
        <v>Good</v>
      </c>
      <c r="Z47" s="282">
        <f>'Small COMM Sales Model  '!D58</f>
        <v>2.1904235450568099</v>
      </c>
      <c r="AA47" s="264">
        <f>'Med COMM Sales Model  '!D58</f>
        <v>2.1904235450568099</v>
      </c>
      <c r="AB47" s="277">
        <f>'Med IND Sales Mod'!D58</f>
        <v>2.1904235450568099</v>
      </c>
      <c r="AC47" s="277">
        <f>'Lg IND Sales Model'!E58</f>
        <v>2.1904235450568099</v>
      </c>
      <c r="AD47" s="232" t="str">
        <f t="shared" si="6"/>
        <v>Good</v>
      </c>
      <c r="AE47" s="282">
        <v>0</v>
      </c>
      <c r="AF47" s="264">
        <v>0</v>
      </c>
      <c r="AG47" s="277">
        <f>'Med COMM Sales Model  '!G58</f>
        <v>0</v>
      </c>
      <c r="AH47" s="277">
        <f>'Med IND Sales Mod'!F58</f>
        <v>0</v>
      </c>
      <c r="AI47" s="232" t="str">
        <f t="shared" si="7"/>
        <v>Good</v>
      </c>
      <c r="AJ47" s="282">
        <f>'Small COMM Sales Model  '!G58</f>
        <v>362.03321597310298</v>
      </c>
      <c r="AK47" s="264">
        <f>'Med COMM Sales Model  '!F58</f>
        <v>362.03321597310298</v>
      </c>
      <c r="AL47" s="277">
        <f>'Lg COMM Sales Model '!F58</f>
        <v>362.03321597310298</v>
      </c>
      <c r="AM47" s="232" t="str">
        <f t="shared" si="8"/>
        <v>Good</v>
      </c>
      <c r="AN47" s="264">
        <f>'Small COMM Sales Model  '!E58</f>
        <v>329.82039538151969</v>
      </c>
      <c r="AO47" s="264">
        <f>'Med COMM Sales Model  '!E58</f>
        <v>329.82039538151969</v>
      </c>
      <c r="AP47" s="264">
        <f>'Lg COMM Sales Model '!D58</f>
        <v>329.82039538151969</v>
      </c>
      <c r="AQ47" s="277">
        <f>'Small IND Sales Mod'!D58</f>
        <v>329.82039538151969</v>
      </c>
      <c r="AR47" s="277">
        <f>'Med IND Sales Mod'!E58</f>
        <v>329.82039538151969</v>
      </c>
      <c r="AS47" s="281">
        <f>'Lg IND Sales Model'!F58</f>
        <v>329.82039538151969</v>
      </c>
      <c r="AT47" s="232" t="str">
        <f t="shared" si="9"/>
        <v>Good</v>
      </c>
      <c r="AU47" s="280">
        <f>'Lg COMM Sales Model '!E58</f>
        <v>0</v>
      </c>
      <c r="AV47" s="66">
        <f>'Small COMM Sales Model  '!F58</f>
        <v>0</v>
      </c>
      <c r="AW47" s="66">
        <f>'Small IND Sales Mod'!E58</f>
        <v>0</v>
      </c>
      <c r="AX47" s="232" t="str">
        <f t="shared" si="10"/>
        <v>Good</v>
      </c>
      <c r="AY47" s="287"/>
    </row>
    <row r="48" spans="1:51" x14ac:dyDescent="0.2">
      <c r="A48" s="278">
        <f t="shared" si="11"/>
        <v>40465.899999999921</v>
      </c>
      <c r="B48" s="282">
        <v>14.545027619568753</v>
      </c>
      <c r="C48" s="264">
        <v>14.545027619568753</v>
      </c>
      <c r="D48" s="277">
        <f>+'RES_Sales Model'!E55</f>
        <v>14.545027619568753</v>
      </c>
      <c r="E48" s="277">
        <f>+'Small COMM Sales Model  '!C59</f>
        <v>14.545027619568753</v>
      </c>
      <c r="F48" s="281">
        <f>+'Med COMM Sales Model  '!C59</f>
        <v>14.545027619568753</v>
      </c>
      <c r="G48" s="232" t="str">
        <f t="shared" si="0"/>
        <v>Good</v>
      </c>
      <c r="H48" s="287">
        <f>'Lg IND Sales Model'!C59</f>
        <v>0.38179016214098987</v>
      </c>
      <c r="I48" s="279">
        <f>Industrial_Customers!C59</f>
        <v>0.38179016214098987</v>
      </c>
      <c r="J48" s="289" t="str">
        <f t="shared" si="1"/>
        <v>Good</v>
      </c>
      <c r="K48" s="286">
        <v>0.10048379245446062</v>
      </c>
      <c r="L48" s="285">
        <v>0.10048379245446062</v>
      </c>
      <c r="M48" s="289" t="str">
        <f t="shared" si="2"/>
        <v>Good</v>
      </c>
      <c r="N48" s="290">
        <v>18853200.999999993</v>
      </c>
      <c r="O48" s="66">
        <v>18853201</v>
      </c>
      <c r="P48" s="289" t="str">
        <f t="shared" si="3"/>
        <v>Good</v>
      </c>
      <c r="Q48" s="281">
        <v>216.630101390139</v>
      </c>
      <c r="R48" s="281">
        <v>216.630101390139</v>
      </c>
      <c r="S48" s="232" t="str">
        <f t="shared" si="4"/>
        <v>Good</v>
      </c>
      <c r="T48" s="281">
        <v>0</v>
      </c>
      <c r="U48" s="281">
        <v>0</v>
      </c>
      <c r="V48" s="232" t="str">
        <f t="shared" si="5"/>
        <v>Good</v>
      </c>
      <c r="W48" s="280">
        <f>Commercial_Customers!C59</f>
        <v>7197.9666666666699</v>
      </c>
      <c r="X48" s="66">
        <v>7197.9666666666699</v>
      </c>
      <c r="Y48" s="232" t="str">
        <f t="shared" si="12"/>
        <v>Good</v>
      </c>
      <c r="Z48" s="282">
        <f>'Small COMM Sales Model  '!D59</f>
        <v>2.196683333333</v>
      </c>
      <c r="AA48" s="264">
        <f>'Med COMM Sales Model  '!D59</f>
        <v>2.196683333333</v>
      </c>
      <c r="AB48" s="277">
        <f>'Med IND Sales Mod'!D59</f>
        <v>2.196683333333</v>
      </c>
      <c r="AC48" s="277">
        <f>'Lg IND Sales Model'!E59</f>
        <v>2.196683333333</v>
      </c>
      <c r="AD48" s="232" t="str">
        <f t="shared" si="6"/>
        <v>Good</v>
      </c>
      <c r="AE48" s="282">
        <v>0</v>
      </c>
      <c r="AF48" s="264">
        <v>0</v>
      </c>
      <c r="AG48" s="277">
        <f>'Med COMM Sales Model  '!G59</f>
        <v>0</v>
      </c>
      <c r="AH48" s="277">
        <f>'Med IND Sales Mod'!F59</f>
        <v>0</v>
      </c>
      <c r="AI48" s="232" t="str">
        <f t="shared" si="7"/>
        <v>Good</v>
      </c>
      <c r="AJ48" s="282">
        <f>'Small COMM Sales Model  '!G59</f>
        <v>329.82039538151969</v>
      </c>
      <c r="AK48" s="264">
        <f>'Med COMM Sales Model  '!F59</f>
        <v>329.82039538151969</v>
      </c>
      <c r="AL48" s="277">
        <f>'Lg COMM Sales Model '!F59</f>
        <v>329.82039538151969</v>
      </c>
      <c r="AM48" s="232" t="str">
        <f t="shared" si="8"/>
        <v>Good</v>
      </c>
      <c r="AN48" s="264">
        <f>'Small COMM Sales Model  '!E59</f>
        <v>175.64700209624169</v>
      </c>
      <c r="AO48" s="264">
        <f>'Med COMM Sales Model  '!E59</f>
        <v>175.64700209624169</v>
      </c>
      <c r="AP48" s="264">
        <f>'Lg COMM Sales Model '!D59</f>
        <v>175.64700209624169</v>
      </c>
      <c r="AQ48" s="277">
        <f>'Small IND Sales Mod'!D59</f>
        <v>175.64700209624169</v>
      </c>
      <c r="AR48" s="277">
        <f>'Med IND Sales Mod'!E59</f>
        <v>175.64700209624169</v>
      </c>
      <c r="AS48" s="281">
        <f>'Lg IND Sales Model'!F59</f>
        <v>175.64700209624169</v>
      </c>
      <c r="AT48" s="232" t="str">
        <f t="shared" si="9"/>
        <v>Good</v>
      </c>
      <c r="AU48" s="280">
        <f>'Lg COMM Sales Model '!E59</f>
        <v>0.44350722722807107</v>
      </c>
      <c r="AV48" s="66">
        <f>'Small COMM Sales Model  '!F59</f>
        <v>0.44350722722807107</v>
      </c>
      <c r="AW48" s="66">
        <f>'Small IND Sales Mod'!E59</f>
        <v>0.44350722722807107</v>
      </c>
      <c r="AX48" s="232" t="str">
        <f t="shared" si="10"/>
        <v>Good</v>
      </c>
      <c r="AY48" s="287"/>
    </row>
    <row r="49" spans="1:51" x14ac:dyDescent="0.2">
      <c r="A49" s="278">
        <f t="shared" si="11"/>
        <v>40496.31999999992</v>
      </c>
      <c r="B49" s="282">
        <v>14.595680920554797</v>
      </c>
      <c r="C49" s="264">
        <v>14.595680920554797</v>
      </c>
      <c r="D49" s="277">
        <f>+'RES_Sales Model'!E56</f>
        <v>14.595680920554797</v>
      </c>
      <c r="E49" s="277">
        <f>+'Small COMM Sales Model  '!C60</f>
        <v>14.595680920554797</v>
      </c>
      <c r="F49" s="281">
        <f>+'Med COMM Sales Model  '!C60</f>
        <v>14.595680920554797</v>
      </c>
      <c r="G49" s="232" t="str">
        <f t="shared" si="0"/>
        <v>Good</v>
      </c>
      <c r="H49" s="287">
        <f>'Lg IND Sales Model'!C60</f>
        <v>0.38191988066629512</v>
      </c>
      <c r="I49" s="279">
        <f>Industrial_Customers!C60</f>
        <v>0.38191988066629512</v>
      </c>
      <c r="J49" s="289" t="str">
        <f t="shared" si="1"/>
        <v>Good</v>
      </c>
      <c r="K49" s="286">
        <v>3.94574318847963E-2</v>
      </c>
      <c r="L49" s="285">
        <v>3.94574318847963E-2</v>
      </c>
      <c r="M49" s="289" t="str">
        <f t="shared" si="2"/>
        <v>Good</v>
      </c>
      <c r="N49" s="290">
        <v>18861845.833333325</v>
      </c>
      <c r="O49" s="66">
        <v>18861845.833333299</v>
      </c>
      <c r="P49" s="289" t="str">
        <f t="shared" si="3"/>
        <v>Good</v>
      </c>
      <c r="Q49" s="281">
        <v>221.04933333329998</v>
      </c>
      <c r="R49" s="281">
        <v>221.04933333329998</v>
      </c>
      <c r="S49" s="232" t="str">
        <f t="shared" si="4"/>
        <v>Good</v>
      </c>
      <c r="T49" s="281">
        <v>0</v>
      </c>
      <c r="U49" s="281">
        <v>0</v>
      </c>
      <c r="V49" s="232" t="str">
        <f t="shared" si="5"/>
        <v>Good</v>
      </c>
      <c r="W49" s="280">
        <f>Commercial_Customers!C60</f>
        <v>7203.71390981272</v>
      </c>
      <c r="X49" s="66">
        <v>7203.71390981272</v>
      </c>
      <c r="Y49" s="232" t="str">
        <f t="shared" si="12"/>
        <v>Good</v>
      </c>
      <c r="Z49" s="282">
        <f>'Small COMM Sales Model  '!D60</f>
        <v>2.20360437210446</v>
      </c>
      <c r="AA49" s="264">
        <f>'Med COMM Sales Model  '!D60</f>
        <v>2.20360437210446</v>
      </c>
      <c r="AB49" s="277">
        <f>'Med IND Sales Mod'!D60</f>
        <v>2.20360437210446</v>
      </c>
      <c r="AC49" s="277">
        <f>'Lg IND Sales Model'!E60</f>
        <v>2.20360437210446</v>
      </c>
      <c r="AD49" s="232" t="str">
        <f t="shared" si="6"/>
        <v>Good</v>
      </c>
      <c r="AE49" s="282">
        <v>0</v>
      </c>
      <c r="AF49" s="264">
        <v>0</v>
      </c>
      <c r="AG49" s="277">
        <f>'Med COMM Sales Model  '!G60</f>
        <v>0</v>
      </c>
      <c r="AH49" s="277">
        <f>'Med IND Sales Mod'!F60</f>
        <v>0</v>
      </c>
      <c r="AI49" s="232" t="str">
        <f t="shared" si="7"/>
        <v>Good</v>
      </c>
      <c r="AJ49" s="282">
        <f>'Small COMM Sales Model  '!G60</f>
        <v>175.64700209624169</v>
      </c>
      <c r="AK49" s="264">
        <f>'Med COMM Sales Model  '!F60</f>
        <v>175.64700209624169</v>
      </c>
      <c r="AL49" s="277">
        <f>'Lg COMM Sales Model '!F60</f>
        <v>175.64700209624169</v>
      </c>
      <c r="AM49" s="232" t="str">
        <f t="shared" si="8"/>
        <v>Good</v>
      </c>
      <c r="AN49" s="264">
        <f>'Small COMM Sales Model  '!E60</f>
        <v>88.251825721408679</v>
      </c>
      <c r="AO49" s="264">
        <f>'Med COMM Sales Model  '!E60</f>
        <v>88.251825721408679</v>
      </c>
      <c r="AP49" s="264">
        <f>'Lg COMM Sales Model '!D60</f>
        <v>88.251825721408679</v>
      </c>
      <c r="AQ49" s="277">
        <f>'Small IND Sales Mod'!D60</f>
        <v>88.251825721408679</v>
      </c>
      <c r="AR49" s="277">
        <f>'Med IND Sales Mod'!E60</f>
        <v>88.251825721408679</v>
      </c>
      <c r="AS49" s="281">
        <f>'Lg IND Sales Model'!F60</f>
        <v>88.251825721408679</v>
      </c>
      <c r="AT49" s="232" t="str">
        <f t="shared" si="9"/>
        <v>Good</v>
      </c>
      <c r="AU49" s="280">
        <f>'Lg COMM Sales Model '!E60</f>
        <v>30.865949640609312</v>
      </c>
      <c r="AV49" s="66">
        <f>'Small COMM Sales Model  '!F60</f>
        <v>30.865949640609312</v>
      </c>
      <c r="AW49" s="66">
        <f>'Small IND Sales Mod'!E60</f>
        <v>30.865949640609312</v>
      </c>
      <c r="AX49" s="232" t="str">
        <f t="shared" si="10"/>
        <v>Good</v>
      </c>
      <c r="AY49" s="287"/>
    </row>
    <row r="50" spans="1:51" x14ac:dyDescent="0.2">
      <c r="A50" s="278">
        <f t="shared" si="11"/>
        <v>40526.739999999918</v>
      </c>
      <c r="B50" s="282">
        <v>14.645168527812169</v>
      </c>
      <c r="C50" s="264">
        <v>14.645168527812169</v>
      </c>
      <c r="D50" s="277">
        <f>+'RES_Sales Model'!E57</f>
        <v>14.645168527812169</v>
      </c>
      <c r="E50" s="277">
        <f>+'Small COMM Sales Model  '!C61</f>
        <v>14.645168527812169</v>
      </c>
      <c r="F50" s="281">
        <f>+'Med COMM Sales Model  '!C61</f>
        <v>14.645168527812169</v>
      </c>
      <c r="G50" s="232" t="str">
        <f t="shared" si="0"/>
        <v>Good</v>
      </c>
      <c r="H50" s="287">
        <f>'Lg IND Sales Model'!C61</f>
        <v>0.38199469282106635</v>
      </c>
      <c r="I50" s="279">
        <f>Industrial_Customers!C61</f>
        <v>0.38199469282106635</v>
      </c>
      <c r="J50" s="289" t="str">
        <f t="shared" si="1"/>
        <v>Good</v>
      </c>
      <c r="K50" s="286">
        <v>2.1525131997534183E-2</v>
      </c>
      <c r="L50" s="285">
        <v>2.1525131997534183E-2</v>
      </c>
      <c r="M50" s="289" t="str">
        <f t="shared" si="2"/>
        <v>Good</v>
      </c>
      <c r="N50" s="290">
        <v>18870490.666666657</v>
      </c>
      <c r="O50" s="66">
        <v>18870490.666666701</v>
      </c>
      <c r="P50" s="289" t="str">
        <f t="shared" si="3"/>
        <v>Good</v>
      </c>
      <c r="Q50" s="281">
        <v>225.14429123675401</v>
      </c>
      <c r="R50" s="281">
        <v>225.14429123675401</v>
      </c>
      <c r="S50" s="232" t="str">
        <f t="shared" si="4"/>
        <v>Good</v>
      </c>
      <c r="T50" s="281">
        <v>0</v>
      </c>
      <c r="U50" s="281">
        <v>0</v>
      </c>
      <c r="V50" s="232" t="str">
        <f t="shared" si="5"/>
        <v>Good</v>
      </c>
      <c r="W50" s="280">
        <f>Commercial_Customers!C61</f>
        <v>7208.4272855961299</v>
      </c>
      <c r="X50" s="66">
        <v>7208.4272855961299</v>
      </c>
      <c r="Y50" s="232" t="str">
        <f t="shared" si="12"/>
        <v>Good</v>
      </c>
      <c r="Z50" s="282">
        <f>'Small COMM Sales Model  '!D61</f>
        <v>2.2109434229962002</v>
      </c>
      <c r="AA50" s="264">
        <f>'Med COMM Sales Model  '!D61</f>
        <v>2.2109434229962002</v>
      </c>
      <c r="AB50" s="277">
        <f>'Med IND Sales Mod'!D61</f>
        <v>2.2109434229962002</v>
      </c>
      <c r="AC50" s="277">
        <f>'Lg IND Sales Model'!E61</f>
        <v>2.2109434229962002</v>
      </c>
      <c r="AD50" s="232" t="str">
        <f t="shared" si="6"/>
        <v>Good</v>
      </c>
      <c r="AE50" s="282">
        <v>0</v>
      </c>
      <c r="AF50" s="264">
        <v>0</v>
      </c>
      <c r="AG50" s="277">
        <f>'Med COMM Sales Model  '!G61</f>
        <v>0</v>
      </c>
      <c r="AH50" s="277">
        <f>'Med IND Sales Mod'!F61</f>
        <v>0</v>
      </c>
      <c r="AI50" s="232" t="str">
        <f t="shared" si="7"/>
        <v>Good</v>
      </c>
      <c r="AJ50" s="282">
        <f>'Small COMM Sales Model  '!G61</f>
        <v>88.251825721408679</v>
      </c>
      <c r="AK50" s="264">
        <f>'Med COMM Sales Model  '!F61</f>
        <v>88.251825721408679</v>
      </c>
      <c r="AL50" s="277">
        <f>'Lg COMM Sales Model '!F61</f>
        <v>88.251825721408679</v>
      </c>
      <c r="AM50" s="232" t="str">
        <f t="shared" si="8"/>
        <v>Good</v>
      </c>
      <c r="AN50" s="264">
        <f>'Small COMM Sales Model  '!E61</f>
        <v>10.862833711145289</v>
      </c>
      <c r="AO50" s="264">
        <f>'Med COMM Sales Model  '!E61</f>
        <v>10.862833711145289</v>
      </c>
      <c r="AP50" s="264">
        <f>'Lg COMM Sales Model '!D61</f>
        <v>10.862833711145289</v>
      </c>
      <c r="AQ50" s="277">
        <f>'Small IND Sales Mod'!D61</f>
        <v>10.862833711145289</v>
      </c>
      <c r="AR50" s="277">
        <f>'Med IND Sales Mod'!E61</f>
        <v>10.862833711145289</v>
      </c>
      <c r="AS50" s="281">
        <f>'Lg IND Sales Model'!F61</f>
        <v>10.862833711145289</v>
      </c>
      <c r="AT50" s="232" t="str">
        <f t="shared" si="9"/>
        <v>Good</v>
      </c>
      <c r="AU50" s="280">
        <f>'Lg COMM Sales Model '!E61</f>
        <v>270.33875317322207</v>
      </c>
      <c r="AV50" s="66">
        <f>'Small COMM Sales Model  '!F61</f>
        <v>270.33875317322207</v>
      </c>
      <c r="AW50" s="66">
        <f>'Small IND Sales Mod'!E61</f>
        <v>270.33875317322207</v>
      </c>
      <c r="AX50" s="232" t="str">
        <f t="shared" si="10"/>
        <v>Good</v>
      </c>
      <c r="AY50" s="287"/>
    </row>
    <row r="51" spans="1:51" x14ac:dyDescent="0.2">
      <c r="A51" s="278">
        <f t="shared" si="11"/>
        <v>40557.159999999916</v>
      </c>
      <c r="B51" s="282">
        <v>14.679788860056323</v>
      </c>
      <c r="C51" s="264">
        <v>14.679788860056323</v>
      </c>
      <c r="D51" s="277">
        <f>+'RES_Sales Model'!E58</f>
        <v>14.679788860056323</v>
      </c>
      <c r="E51" s="277">
        <f>+'Small COMM Sales Model  '!C62</f>
        <v>14.679788860056323</v>
      </c>
      <c r="F51" s="281">
        <f>+'Med COMM Sales Model  '!C62</f>
        <v>14.679788860056323</v>
      </c>
      <c r="G51" s="232" t="str">
        <f t="shared" si="0"/>
        <v>Good</v>
      </c>
      <c r="H51" s="287">
        <f>'Lg IND Sales Model'!C62</f>
        <v>0.38210259504025879</v>
      </c>
      <c r="I51" s="279">
        <f>Industrial_Customers!C62</f>
        <v>0.38210259504025879</v>
      </c>
      <c r="J51" s="289" t="str">
        <f t="shared" si="1"/>
        <v>Good</v>
      </c>
      <c r="K51" s="286">
        <v>1.5501574126205739E-2</v>
      </c>
      <c r="L51" s="285">
        <v>1.5501574126205739E-2</v>
      </c>
      <c r="M51" s="289" t="str">
        <f t="shared" si="2"/>
        <v>Good</v>
      </c>
      <c r="N51" s="290">
        <v>18879135.499999989</v>
      </c>
      <c r="O51" s="66">
        <v>18879135.5</v>
      </c>
      <c r="P51" s="289" t="str">
        <f t="shared" si="3"/>
        <v>Good</v>
      </c>
      <c r="Q51" s="281">
        <v>229.04686410214498</v>
      </c>
      <c r="R51" s="281">
        <v>229.04686410214498</v>
      </c>
      <c r="S51" s="232" t="str">
        <f t="shared" si="4"/>
        <v>Good</v>
      </c>
      <c r="T51" s="281">
        <v>0</v>
      </c>
      <c r="U51" s="281">
        <v>0</v>
      </c>
      <c r="V51" s="232" t="str">
        <f t="shared" si="5"/>
        <v>Good</v>
      </c>
      <c r="W51" s="280">
        <f>Commercial_Customers!C62</f>
        <v>7213.7666666666701</v>
      </c>
      <c r="X51" s="66">
        <v>7213.7666666666701</v>
      </c>
      <c r="Y51" s="232" t="str">
        <f t="shared" si="12"/>
        <v>Good</v>
      </c>
      <c r="Z51" s="282">
        <f>'Small COMM Sales Model  '!D62</f>
        <v>2.2195100000000001</v>
      </c>
      <c r="AA51" s="264">
        <f>'Med COMM Sales Model  '!D62</f>
        <v>2.2195100000000001</v>
      </c>
      <c r="AB51" s="277">
        <f>'Med IND Sales Mod'!D62</f>
        <v>2.2195100000000001</v>
      </c>
      <c r="AC51" s="277">
        <f>'Lg IND Sales Model'!E62</f>
        <v>2.2195100000000001</v>
      </c>
      <c r="AD51" s="232" t="str">
        <f t="shared" si="6"/>
        <v>Good</v>
      </c>
      <c r="AE51" s="282">
        <v>112.81894074934806</v>
      </c>
      <c r="AF51" s="264">
        <v>107.22973635615668</v>
      </c>
      <c r="AG51" s="277">
        <f>'Med COMM Sales Model  '!G62</f>
        <v>112.81894074934806</v>
      </c>
      <c r="AH51" s="277">
        <f>'Med IND Sales Mod'!F62</f>
        <v>112.81894074934806</v>
      </c>
      <c r="AI51" s="232" t="b">
        <f t="shared" si="7"/>
        <v>0</v>
      </c>
      <c r="AJ51" s="282">
        <f>'Small COMM Sales Model  '!G62</f>
        <v>10.862833711145289</v>
      </c>
      <c r="AK51" s="264">
        <f>'Med COMM Sales Model  '!F62</f>
        <v>10.862833711145289</v>
      </c>
      <c r="AL51" s="277">
        <f>'Lg COMM Sales Model '!F62</f>
        <v>10.862833711145289</v>
      </c>
      <c r="AM51" s="232" t="str">
        <f t="shared" si="8"/>
        <v>Good</v>
      </c>
      <c r="AN51" s="264">
        <f>'Small COMM Sales Model  '!E62</f>
        <v>14.087506468892272</v>
      </c>
      <c r="AO51" s="264">
        <f>'Med COMM Sales Model  '!E62</f>
        <v>14.087506468892272</v>
      </c>
      <c r="AP51" s="264">
        <f>'Lg COMM Sales Model '!D62</f>
        <v>14.087506468892272</v>
      </c>
      <c r="AQ51" s="277">
        <f>'Small IND Sales Mod'!D62</f>
        <v>14.087506468892272</v>
      </c>
      <c r="AR51" s="277">
        <f>'Med IND Sales Mod'!E62</f>
        <v>14.087506468892272</v>
      </c>
      <c r="AS51" s="281">
        <f>'Lg IND Sales Model'!F62</f>
        <v>14.087506468892272</v>
      </c>
      <c r="AT51" s="232" t="str">
        <f t="shared" si="9"/>
        <v>Good</v>
      </c>
      <c r="AU51" s="280">
        <f>'Lg COMM Sales Model '!E62</f>
        <v>134.00841226136086</v>
      </c>
      <c r="AV51" s="66">
        <f>'Small COMM Sales Model  '!F62</f>
        <v>134.00841226136086</v>
      </c>
      <c r="AW51" s="66">
        <f>'Small IND Sales Mod'!E62</f>
        <v>134.00841226136086</v>
      </c>
      <c r="AX51" s="232" t="str">
        <f t="shared" si="10"/>
        <v>Good</v>
      </c>
      <c r="AY51" s="287"/>
    </row>
    <row r="52" spans="1:51" x14ac:dyDescent="0.2">
      <c r="A52" s="278">
        <f t="shared" si="11"/>
        <v>40587.579999999914</v>
      </c>
      <c r="B52" s="282">
        <v>14.685780555207193</v>
      </c>
      <c r="C52" s="264">
        <v>14.685780555207193</v>
      </c>
      <c r="D52" s="277">
        <f>+'RES_Sales Model'!E59</f>
        <v>14.685780555207193</v>
      </c>
      <c r="E52" s="277">
        <f>+'Small COMM Sales Model  '!C63</f>
        <v>14.685780555207193</v>
      </c>
      <c r="F52" s="281">
        <f>+'Med COMM Sales Model  '!C63</f>
        <v>14.685780555207193</v>
      </c>
      <c r="G52" s="232" t="str">
        <f t="shared" si="0"/>
        <v>Good</v>
      </c>
      <c r="H52" s="287">
        <f>'Lg IND Sales Model'!C63</f>
        <v>0.38229220360552746</v>
      </c>
      <c r="I52" s="279">
        <f>Industrial_Customers!C63</f>
        <v>0.38229220360552746</v>
      </c>
      <c r="J52" s="289" t="str">
        <f t="shared" si="1"/>
        <v>Good</v>
      </c>
      <c r="K52" s="286">
        <v>2.0773234782147071E-2</v>
      </c>
      <c r="L52" s="285">
        <v>2.0773234782147071E-2</v>
      </c>
      <c r="M52" s="289" t="str">
        <f t="shared" si="2"/>
        <v>Good</v>
      </c>
      <c r="N52" s="290">
        <v>18887780.333333321</v>
      </c>
      <c r="O52" s="66">
        <v>18887780.333333299</v>
      </c>
      <c r="P52" s="289" t="str">
        <f t="shared" si="3"/>
        <v>Good</v>
      </c>
      <c r="Q52" s="281">
        <v>233.66500000000002</v>
      </c>
      <c r="R52" s="281">
        <v>233.66500000000002</v>
      </c>
      <c r="S52" s="232" t="str">
        <f t="shared" si="4"/>
        <v>Good</v>
      </c>
      <c r="T52" s="281">
        <v>0</v>
      </c>
      <c r="U52" s="281">
        <v>0</v>
      </c>
      <c r="V52" s="232" t="str">
        <f t="shared" si="5"/>
        <v>Good</v>
      </c>
      <c r="W52" s="280">
        <f>Commercial_Customers!C63</f>
        <v>7220.6511648471396</v>
      </c>
      <c r="X52" s="66">
        <v>7220.6511648471396</v>
      </c>
      <c r="Y52" s="232" t="str">
        <f t="shared" si="12"/>
        <v>Good</v>
      </c>
      <c r="Z52" s="282">
        <f>'Small COMM Sales Model  '!D63</f>
        <v>2.22913457708239</v>
      </c>
      <c r="AA52" s="264">
        <f>'Med COMM Sales Model  '!D63</f>
        <v>2.22913457708239</v>
      </c>
      <c r="AB52" s="277">
        <f>'Med IND Sales Mod'!D63</f>
        <v>2.22913457708239</v>
      </c>
      <c r="AC52" s="277">
        <f>'Lg IND Sales Model'!E63</f>
        <v>2.22913457708239</v>
      </c>
      <c r="AD52" s="232" t="str">
        <f t="shared" si="6"/>
        <v>Good</v>
      </c>
      <c r="AE52" s="282">
        <v>0</v>
      </c>
      <c r="AF52" s="264">
        <v>0</v>
      </c>
      <c r="AG52" s="277">
        <f>'Med COMM Sales Model  '!G63</f>
        <v>0</v>
      </c>
      <c r="AH52" s="277">
        <f>'Med IND Sales Mod'!F63</f>
        <v>0</v>
      </c>
      <c r="AI52" s="232" t="str">
        <f t="shared" si="7"/>
        <v>Good</v>
      </c>
      <c r="AJ52" s="282">
        <f>'Small COMM Sales Model  '!G63</f>
        <v>14.087506468892272</v>
      </c>
      <c r="AK52" s="264">
        <f>'Med COMM Sales Model  '!F63</f>
        <v>14.087506468892272</v>
      </c>
      <c r="AL52" s="277">
        <f>'Lg COMM Sales Model '!F63</f>
        <v>14.087506468892272</v>
      </c>
      <c r="AM52" s="232" t="str">
        <f t="shared" si="8"/>
        <v>Good</v>
      </c>
      <c r="AN52" s="264">
        <f>'Small COMM Sales Model  '!E63</f>
        <v>33.297629086731071</v>
      </c>
      <c r="AO52" s="264">
        <f>'Med COMM Sales Model  '!E63</f>
        <v>33.297629086731071</v>
      </c>
      <c r="AP52" s="264">
        <f>'Lg COMM Sales Model '!D63</f>
        <v>33.297629086731071</v>
      </c>
      <c r="AQ52" s="277">
        <f>'Small IND Sales Mod'!D63</f>
        <v>33.297629086731071</v>
      </c>
      <c r="AR52" s="277">
        <f>'Med IND Sales Mod'!E63</f>
        <v>33.297629086731071</v>
      </c>
      <c r="AS52" s="281">
        <f>'Lg IND Sales Model'!F63</f>
        <v>33.297629086731071</v>
      </c>
      <c r="AT52" s="232" t="str">
        <f t="shared" si="9"/>
        <v>Good</v>
      </c>
      <c r="AU52" s="280">
        <f>'Lg COMM Sales Model '!E63</f>
        <v>66.01077578461107</v>
      </c>
      <c r="AV52" s="66">
        <f>'Small COMM Sales Model  '!F63</f>
        <v>66.01077578461107</v>
      </c>
      <c r="AW52" s="66">
        <f>'Small IND Sales Mod'!E63</f>
        <v>66.01077578461107</v>
      </c>
      <c r="AX52" s="232" t="str">
        <f t="shared" si="10"/>
        <v>Good</v>
      </c>
      <c r="AY52" s="287"/>
    </row>
    <row r="53" spans="1:51" x14ac:dyDescent="0.2">
      <c r="A53" s="278">
        <f t="shared" si="11"/>
        <v>40617.999999999913</v>
      </c>
      <c r="B53" s="282">
        <v>14.676309363049452</v>
      </c>
      <c r="C53" s="264">
        <v>14.676309363049452</v>
      </c>
      <c r="D53" s="277">
        <f>+'RES_Sales Model'!E60</f>
        <v>14.676309363049452</v>
      </c>
      <c r="E53" s="277">
        <f>+'Small COMM Sales Model  '!C64</f>
        <v>14.676309363049452</v>
      </c>
      <c r="F53" s="281">
        <f>+'Med COMM Sales Model  '!C64</f>
        <v>14.676309363049452</v>
      </c>
      <c r="G53" s="232" t="str">
        <f t="shared" si="0"/>
        <v>Good</v>
      </c>
      <c r="H53" s="287">
        <f>'Lg IND Sales Model'!C64</f>
        <v>0.38251211495132581</v>
      </c>
      <c r="I53" s="279">
        <f>Industrial_Customers!C64</f>
        <v>0.38251211495132581</v>
      </c>
      <c r="J53" s="289" t="str">
        <f t="shared" si="1"/>
        <v>Good</v>
      </c>
      <c r="K53" s="286">
        <v>3.8224288083394058E-2</v>
      </c>
      <c r="L53" s="285">
        <v>3.8224288083394058E-2</v>
      </c>
      <c r="M53" s="289" t="str">
        <f t="shared" si="2"/>
        <v>Good</v>
      </c>
      <c r="N53" s="290">
        <v>18896425.166666653</v>
      </c>
      <c r="O53" s="66">
        <v>18896425.166666701</v>
      </c>
      <c r="P53" s="289" t="str">
        <f t="shared" si="3"/>
        <v>Good</v>
      </c>
      <c r="Q53" s="281">
        <v>239.18743874817602</v>
      </c>
      <c r="R53" s="281">
        <v>239.18743874817602</v>
      </c>
      <c r="S53" s="232" t="str">
        <f t="shared" si="4"/>
        <v>Good</v>
      </c>
      <c r="T53" s="281">
        <v>0</v>
      </c>
      <c r="U53" s="281">
        <v>0</v>
      </c>
      <c r="V53" s="232" t="str">
        <f t="shared" si="5"/>
        <v>Good</v>
      </c>
      <c r="W53" s="280">
        <f>Commercial_Customers!C64</f>
        <v>7228.11155552112</v>
      </c>
      <c r="X53" s="66">
        <v>7228.11155552112</v>
      </c>
      <c r="Y53" s="232" t="str">
        <f t="shared" si="12"/>
        <v>Good</v>
      </c>
      <c r="Z53" s="282">
        <f>'Small COMM Sales Model  '!D64</f>
        <v>2.2379098356338298</v>
      </c>
      <c r="AA53" s="264">
        <f>'Med COMM Sales Model  '!D64</f>
        <v>2.2379098356338298</v>
      </c>
      <c r="AB53" s="277">
        <f>'Med IND Sales Mod'!D64</f>
        <v>2.2379098356338298</v>
      </c>
      <c r="AC53" s="277">
        <f>'Lg IND Sales Model'!E64</f>
        <v>2.2379098356338298</v>
      </c>
      <c r="AD53" s="232" t="str">
        <f t="shared" si="6"/>
        <v>Good</v>
      </c>
      <c r="AE53" s="282">
        <v>0</v>
      </c>
      <c r="AF53" s="264">
        <v>0</v>
      </c>
      <c r="AG53" s="277">
        <f>'Med COMM Sales Model  '!G64</f>
        <v>0</v>
      </c>
      <c r="AH53" s="277">
        <f>'Med IND Sales Mod'!F64</f>
        <v>0</v>
      </c>
      <c r="AI53" s="232" t="str">
        <f t="shared" si="7"/>
        <v>Good</v>
      </c>
      <c r="AJ53" s="282">
        <f>'Small COMM Sales Model  '!G64</f>
        <v>33.297629086731071</v>
      </c>
      <c r="AK53" s="264">
        <f>'Med COMM Sales Model  '!F64</f>
        <v>33.297629086731071</v>
      </c>
      <c r="AL53" s="277">
        <f>'Lg COMM Sales Model '!F64</f>
        <v>33.297629086731071</v>
      </c>
      <c r="AM53" s="232" t="str">
        <f t="shared" si="8"/>
        <v>Good</v>
      </c>
      <c r="AN53" s="264">
        <f>'Small COMM Sales Model  '!E64</f>
        <v>71.929921377919044</v>
      </c>
      <c r="AO53" s="264">
        <f>'Med COMM Sales Model  '!E64</f>
        <v>71.929921377919044</v>
      </c>
      <c r="AP53" s="264">
        <f>'Lg COMM Sales Model '!D64</f>
        <v>71.929921377919044</v>
      </c>
      <c r="AQ53" s="277">
        <f>'Small IND Sales Mod'!D64</f>
        <v>71.929921377919044</v>
      </c>
      <c r="AR53" s="277">
        <f>'Med IND Sales Mod'!E64</f>
        <v>71.929921377919044</v>
      </c>
      <c r="AS53" s="281">
        <f>'Lg IND Sales Model'!F64</f>
        <v>71.929921377919044</v>
      </c>
      <c r="AT53" s="232" t="str">
        <f t="shared" si="9"/>
        <v>Good</v>
      </c>
      <c r="AU53" s="280">
        <f>'Lg COMM Sales Model '!E64</f>
        <v>28.616357058568507</v>
      </c>
      <c r="AV53" s="66">
        <f>'Small COMM Sales Model  '!F64</f>
        <v>28.616357058568507</v>
      </c>
      <c r="AW53" s="66">
        <f>'Small IND Sales Mod'!E64</f>
        <v>28.616357058568507</v>
      </c>
      <c r="AX53" s="232" t="str">
        <f t="shared" si="10"/>
        <v>Good</v>
      </c>
      <c r="AY53" s="287"/>
    </row>
    <row r="54" spans="1:51" x14ac:dyDescent="0.2">
      <c r="A54" s="278">
        <f t="shared" si="11"/>
        <v>40648.419999999911</v>
      </c>
      <c r="B54" s="282">
        <v>14.668121056406683</v>
      </c>
      <c r="C54" s="264">
        <v>14.668121056406683</v>
      </c>
      <c r="D54" s="277">
        <f>+'RES_Sales Model'!E61</f>
        <v>14.668121056406683</v>
      </c>
      <c r="E54" s="277">
        <f>+'Small COMM Sales Model  '!C65</f>
        <v>14.668121056406683</v>
      </c>
      <c r="F54" s="281">
        <f>+'Med COMM Sales Model  '!C65</f>
        <v>14.668121056406683</v>
      </c>
      <c r="G54" s="232" t="str">
        <f t="shared" si="0"/>
        <v>Good</v>
      </c>
      <c r="H54" s="287">
        <f>'Lg IND Sales Model'!C65</f>
        <v>0.3828267584656746</v>
      </c>
      <c r="I54" s="279">
        <f>Industrial_Customers!C65</f>
        <v>0.3828267584656746</v>
      </c>
      <c r="J54" s="289" t="str">
        <f t="shared" si="1"/>
        <v>Good</v>
      </c>
      <c r="K54" s="286">
        <v>6.7438640445131953E-2</v>
      </c>
      <c r="L54" s="285">
        <v>6.7438640445131953E-2</v>
      </c>
      <c r="M54" s="289" t="str">
        <f t="shared" si="2"/>
        <v>Good</v>
      </c>
      <c r="N54" s="290">
        <v>18905070</v>
      </c>
      <c r="O54" s="66">
        <v>18905070</v>
      </c>
      <c r="P54" s="289" t="str">
        <f t="shared" si="3"/>
        <v>Good</v>
      </c>
      <c r="Q54" s="281">
        <v>244.063818012962</v>
      </c>
      <c r="R54" s="281">
        <v>244.063818012962</v>
      </c>
      <c r="S54" s="232" t="str">
        <f t="shared" si="4"/>
        <v>Good</v>
      </c>
      <c r="T54" s="281">
        <v>0</v>
      </c>
      <c r="U54" s="281">
        <v>0</v>
      </c>
      <c r="V54" s="232" t="str">
        <f t="shared" si="5"/>
        <v>Good</v>
      </c>
      <c r="W54" s="280">
        <f>Commercial_Customers!C65</f>
        <v>7237.3666666666704</v>
      </c>
      <c r="X54" s="66">
        <v>7237.3666666666704</v>
      </c>
      <c r="Y54" s="232" t="str">
        <f t="shared" si="12"/>
        <v>Good</v>
      </c>
      <c r="Z54" s="282">
        <f>'Small COMM Sales Model  '!D65</f>
        <v>2.2465466666670002</v>
      </c>
      <c r="AA54" s="264">
        <f>'Med COMM Sales Model  '!D65</f>
        <v>2.2465466666670002</v>
      </c>
      <c r="AB54" s="277">
        <f>'Med IND Sales Mod'!D65</f>
        <v>2.2465466666670002</v>
      </c>
      <c r="AC54" s="277">
        <f>'Lg IND Sales Model'!E65</f>
        <v>2.2465466666670002</v>
      </c>
      <c r="AD54" s="232" t="str">
        <f t="shared" si="6"/>
        <v>Good</v>
      </c>
      <c r="AE54" s="282">
        <v>0</v>
      </c>
      <c r="AF54" s="264">
        <v>0</v>
      </c>
      <c r="AG54" s="277">
        <f>'Med COMM Sales Model  '!G65</f>
        <v>0</v>
      </c>
      <c r="AH54" s="277">
        <f>'Med IND Sales Mod'!F65</f>
        <v>0</v>
      </c>
      <c r="AI54" s="232" t="str">
        <f t="shared" si="7"/>
        <v>Good</v>
      </c>
      <c r="AJ54" s="282">
        <f>'Small COMM Sales Model  '!G65</f>
        <v>71.929921377919044</v>
      </c>
      <c r="AK54" s="264">
        <f>'Med COMM Sales Model  '!F65</f>
        <v>71.929921377919044</v>
      </c>
      <c r="AL54" s="277">
        <f>'Lg COMM Sales Model '!F65</f>
        <v>71.929921377919044</v>
      </c>
      <c r="AM54" s="232" t="str">
        <f t="shared" si="8"/>
        <v>Good</v>
      </c>
      <c r="AN54" s="264">
        <f>'Small COMM Sales Model  '!E65</f>
        <v>194.05680206145911</v>
      </c>
      <c r="AO54" s="264">
        <f>'Med COMM Sales Model  '!E65</f>
        <v>194.05680206145911</v>
      </c>
      <c r="AP54" s="264">
        <f>'Lg COMM Sales Model '!D65</f>
        <v>194.05680206145911</v>
      </c>
      <c r="AQ54" s="277">
        <f>'Small IND Sales Mod'!D65</f>
        <v>194.05680206145911</v>
      </c>
      <c r="AR54" s="277">
        <f>'Med IND Sales Mod'!E65</f>
        <v>194.05680206145911</v>
      </c>
      <c r="AS54" s="281">
        <f>'Lg IND Sales Model'!F65</f>
        <v>194.05680206145911</v>
      </c>
      <c r="AT54" s="232" t="str">
        <f t="shared" si="9"/>
        <v>Good</v>
      </c>
      <c r="AU54" s="280">
        <f>'Lg COMM Sales Model '!E65</f>
        <v>0.89275262751143081</v>
      </c>
      <c r="AV54" s="66">
        <f>'Small COMM Sales Model  '!F65</f>
        <v>0.89275262751143081</v>
      </c>
      <c r="AW54" s="66">
        <f>'Small IND Sales Mod'!E65</f>
        <v>0.89275262751143081</v>
      </c>
      <c r="AX54" s="232" t="str">
        <f t="shared" si="10"/>
        <v>Good</v>
      </c>
      <c r="AY54" s="287"/>
    </row>
    <row r="55" spans="1:51" x14ac:dyDescent="0.2">
      <c r="A55" s="278">
        <f t="shared" si="11"/>
        <v>40678.839999999909</v>
      </c>
      <c r="B55" s="282">
        <v>14.669334949768803</v>
      </c>
      <c r="C55" s="264">
        <v>14.669334949768803</v>
      </c>
      <c r="D55" s="277">
        <f>+'RES_Sales Model'!E62</f>
        <v>14.669334949768803</v>
      </c>
      <c r="E55" s="277">
        <f>+'Small COMM Sales Model  '!C66</f>
        <v>14.669334949768803</v>
      </c>
      <c r="F55" s="281">
        <f>+'Med COMM Sales Model  '!C66</f>
        <v>14.669334949768803</v>
      </c>
      <c r="G55" s="232" t="str">
        <f t="shared" si="0"/>
        <v>Good</v>
      </c>
      <c r="H55" s="287">
        <f>'Lg IND Sales Model'!C66</f>
        <v>0.38304540082840943</v>
      </c>
      <c r="I55" s="279">
        <f>Industrial_Customers!C66</f>
        <v>0.38304540082840943</v>
      </c>
      <c r="J55" s="289" t="str">
        <f t="shared" si="1"/>
        <v>Good</v>
      </c>
      <c r="K55" s="286">
        <v>0.12330446841879186</v>
      </c>
      <c r="L55" s="285">
        <v>0.12330446841879186</v>
      </c>
      <c r="M55" s="289" t="str">
        <f t="shared" si="2"/>
        <v>Good</v>
      </c>
      <c r="N55" s="290">
        <v>18919183.666666668</v>
      </c>
      <c r="O55" s="66">
        <v>18919183.666666701</v>
      </c>
      <c r="P55" s="289" t="str">
        <f t="shared" si="3"/>
        <v>Good</v>
      </c>
      <c r="Q55" s="281">
        <v>248.02266666669999</v>
      </c>
      <c r="R55" s="281">
        <v>248.02266666669999</v>
      </c>
      <c r="S55" s="232" t="str">
        <f t="shared" si="4"/>
        <v>Good</v>
      </c>
      <c r="T55" s="281">
        <v>0</v>
      </c>
      <c r="U55" s="281">
        <v>0</v>
      </c>
      <c r="V55" s="232" t="str">
        <f t="shared" si="5"/>
        <v>Good</v>
      </c>
      <c r="W55" s="280">
        <f>Commercial_Customers!C66</f>
        <v>7246.9062909446302</v>
      </c>
      <c r="X55" s="66">
        <v>7246.9062909446302</v>
      </c>
      <c r="Y55" s="232" t="str">
        <f t="shared" si="12"/>
        <v>Good</v>
      </c>
      <c r="Z55" s="282">
        <f>'Small COMM Sales Model  '!D66</f>
        <v>2.2529455514360501</v>
      </c>
      <c r="AA55" s="264">
        <f>'Med COMM Sales Model  '!D66</f>
        <v>2.2529455514360501</v>
      </c>
      <c r="AB55" s="277">
        <f>'Med IND Sales Mod'!D66</f>
        <v>2.2529455514360501</v>
      </c>
      <c r="AC55" s="277">
        <f>'Lg IND Sales Model'!E66</f>
        <v>2.2529455514360501</v>
      </c>
      <c r="AD55" s="232" t="str">
        <f t="shared" si="6"/>
        <v>Good</v>
      </c>
      <c r="AE55" s="282">
        <v>0</v>
      </c>
      <c r="AF55" s="264">
        <v>0</v>
      </c>
      <c r="AG55" s="277">
        <f>'Med COMM Sales Model  '!G66</f>
        <v>0</v>
      </c>
      <c r="AH55" s="277">
        <f>'Med IND Sales Mod'!F66</f>
        <v>0</v>
      </c>
      <c r="AI55" s="232" t="str">
        <f t="shared" si="7"/>
        <v>Good</v>
      </c>
      <c r="AJ55" s="282">
        <f>'Small COMM Sales Model  '!G66</f>
        <v>194.05680206145911</v>
      </c>
      <c r="AK55" s="264">
        <f>'Med COMM Sales Model  '!F66</f>
        <v>194.05680206145911</v>
      </c>
      <c r="AL55" s="277">
        <f>'Lg COMM Sales Model '!F66</f>
        <v>194.05680206145911</v>
      </c>
      <c r="AM55" s="232" t="str">
        <f t="shared" si="8"/>
        <v>Good</v>
      </c>
      <c r="AN55" s="264">
        <f>'Small COMM Sales Model  '!E66</f>
        <v>225.86808616688504</v>
      </c>
      <c r="AO55" s="264">
        <f>'Med COMM Sales Model  '!E66</f>
        <v>225.86808616688504</v>
      </c>
      <c r="AP55" s="264">
        <f>'Lg COMM Sales Model '!D66</f>
        <v>225.86808616688504</v>
      </c>
      <c r="AQ55" s="277">
        <f>'Small IND Sales Mod'!D66</f>
        <v>225.86808616688504</v>
      </c>
      <c r="AR55" s="277">
        <f>'Med IND Sales Mod'!E66</f>
        <v>225.86808616688504</v>
      </c>
      <c r="AS55" s="281">
        <f>'Lg IND Sales Model'!F66</f>
        <v>225.86808616688504</v>
      </c>
      <c r="AT55" s="232" t="str">
        <f t="shared" si="9"/>
        <v>Good</v>
      </c>
      <c r="AU55" s="280">
        <f>'Lg COMM Sales Model '!E66</f>
        <v>4.5538719540338946E-3</v>
      </c>
      <c r="AV55" s="66">
        <f>'Small COMM Sales Model  '!F66</f>
        <v>4.5538719540338946E-3</v>
      </c>
      <c r="AW55" s="66">
        <f>'Small IND Sales Mod'!E66</f>
        <v>4.5538719540338946E-3</v>
      </c>
      <c r="AX55" s="232" t="str">
        <f t="shared" si="10"/>
        <v>Good</v>
      </c>
      <c r="AY55" s="287"/>
    </row>
    <row r="56" spans="1:51" x14ac:dyDescent="0.2">
      <c r="A56" s="278">
        <f t="shared" si="11"/>
        <v>40709.259999999907</v>
      </c>
      <c r="B56" s="282">
        <v>14.675705435483918</v>
      </c>
      <c r="C56" s="264">
        <v>14.675705435483918</v>
      </c>
      <c r="D56" s="277">
        <f>+'RES_Sales Model'!E63</f>
        <v>14.675705435483918</v>
      </c>
      <c r="E56" s="277">
        <f>+'Small COMM Sales Model  '!C67</f>
        <v>14.675705435483918</v>
      </c>
      <c r="F56" s="281">
        <f>+'Med COMM Sales Model  '!C67</f>
        <v>14.675705435483918</v>
      </c>
      <c r="G56" s="232" t="str">
        <f t="shared" si="0"/>
        <v>Good</v>
      </c>
      <c r="H56" s="287">
        <f>'Lg IND Sales Model'!C67</f>
        <v>0.38328067982420511</v>
      </c>
      <c r="I56" s="279">
        <f>Industrial_Customers!C67</f>
        <v>0.38328067982420511</v>
      </c>
      <c r="J56" s="289" t="str">
        <f t="shared" si="1"/>
        <v>Good</v>
      </c>
      <c r="K56" s="286">
        <v>0.16069155436977914</v>
      </c>
      <c r="L56" s="285">
        <v>0.16069155436977914</v>
      </c>
      <c r="M56" s="289" t="str">
        <f t="shared" si="2"/>
        <v>Good</v>
      </c>
      <c r="N56" s="290">
        <v>18933297.333333336</v>
      </c>
      <c r="O56" s="66">
        <v>18933297.333333299</v>
      </c>
      <c r="P56" s="289" t="str">
        <f t="shared" si="3"/>
        <v>Good</v>
      </c>
      <c r="Q56" s="281">
        <v>249.48143293949897</v>
      </c>
      <c r="R56" s="281">
        <v>249.48143293949897</v>
      </c>
      <c r="S56" s="232" t="str">
        <f t="shared" si="4"/>
        <v>Good</v>
      </c>
      <c r="T56" s="281">
        <v>0</v>
      </c>
      <c r="U56" s="281">
        <v>0</v>
      </c>
      <c r="V56" s="232" t="str">
        <f t="shared" si="5"/>
        <v>Good</v>
      </c>
      <c r="W56" s="280">
        <f>Commercial_Customers!C67</f>
        <v>7256.7670732338102</v>
      </c>
      <c r="X56" s="66">
        <v>7256.7670732338102</v>
      </c>
      <c r="Y56" s="232" t="str">
        <f t="shared" si="12"/>
        <v>Good</v>
      </c>
      <c r="Z56" s="282">
        <f>'Small COMM Sales Model  '!D67</f>
        <v>2.2577764702382099</v>
      </c>
      <c r="AA56" s="264">
        <f>'Med COMM Sales Model  '!D67</f>
        <v>2.2577764702382099</v>
      </c>
      <c r="AB56" s="277">
        <f>'Med IND Sales Mod'!D67</f>
        <v>2.2577764702382099</v>
      </c>
      <c r="AC56" s="277">
        <f>'Lg IND Sales Model'!E67</f>
        <v>2.2577764702382099</v>
      </c>
      <c r="AD56" s="232" t="str">
        <f t="shared" si="6"/>
        <v>Good</v>
      </c>
      <c r="AE56" s="282">
        <v>0</v>
      </c>
      <c r="AF56" s="264">
        <v>0</v>
      </c>
      <c r="AG56" s="277">
        <f>'Med COMM Sales Model  '!G67</f>
        <v>0</v>
      </c>
      <c r="AH56" s="277">
        <f>'Med IND Sales Mod'!F67</f>
        <v>0</v>
      </c>
      <c r="AI56" s="232" t="str">
        <f t="shared" si="7"/>
        <v>Good</v>
      </c>
      <c r="AJ56" s="282">
        <f>'Small COMM Sales Model  '!G67</f>
        <v>225.86808616688504</v>
      </c>
      <c r="AK56" s="264">
        <f>'Med COMM Sales Model  '!F67</f>
        <v>225.86808616688504</v>
      </c>
      <c r="AL56" s="277">
        <f>'Lg COMM Sales Model '!F67</f>
        <v>225.86808616688504</v>
      </c>
      <c r="AM56" s="232" t="str">
        <f t="shared" si="8"/>
        <v>Good</v>
      </c>
      <c r="AN56" s="264">
        <f>'Small COMM Sales Model  '!E67</f>
        <v>319.23238938915313</v>
      </c>
      <c r="AO56" s="264">
        <f>'Med COMM Sales Model  '!E67</f>
        <v>319.23238938915313</v>
      </c>
      <c r="AP56" s="264">
        <f>'Lg COMM Sales Model '!D67</f>
        <v>319.23238938915313</v>
      </c>
      <c r="AQ56" s="277">
        <f>'Small IND Sales Mod'!D67</f>
        <v>319.23238938915313</v>
      </c>
      <c r="AR56" s="277">
        <f>'Med IND Sales Mod'!E67</f>
        <v>319.23238938915313</v>
      </c>
      <c r="AS56" s="281">
        <f>'Lg IND Sales Model'!F67</f>
        <v>319.23238938915313</v>
      </c>
      <c r="AT56" s="232" t="str">
        <f t="shared" si="9"/>
        <v>Good</v>
      </c>
      <c r="AU56" s="280">
        <f>'Lg COMM Sales Model '!E67</f>
        <v>0</v>
      </c>
      <c r="AV56" s="66">
        <f>'Small COMM Sales Model  '!F67</f>
        <v>0</v>
      </c>
      <c r="AW56" s="66">
        <f>'Small IND Sales Mod'!E67</f>
        <v>0</v>
      </c>
      <c r="AX56" s="232" t="str">
        <f t="shared" si="10"/>
        <v>Good</v>
      </c>
      <c r="AY56" s="287"/>
    </row>
    <row r="57" spans="1:51" x14ac:dyDescent="0.2">
      <c r="A57" s="278">
        <f t="shared" si="11"/>
        <v>40739.679999999906</v>
      </c>
      <c r="B57" s="282">
        <v>14.671710906721183</v>
      </c>
      <c r="C57" s="264">
        <v>14.671710906721183</v>
      </c>
      <c r="D57" s="277">
        <f>+'RES_Sales Model'!E64</f>
        <v>14.671710906721183</v>
      </c>
      <c r="E57" s="277">
        <f>+'Small COMM Sales Model  '!C68</f>
        <v>14.671710906721183</v>
      </c>
      <c r="F57" s="281">
        <f>+'Med COMM Sales Model  '!C68</f>
        <v>14.671710906721183</v>
      </c>
      <c r="G57" s="232" t="str">
        <f t="shared" si="0"/>
        <v>Good</v>
      </c>
      <c r="H57" s="287">
        <f>'Lg IND Sales Model'!C68</f>
        <v>0.38346663826524896</v>
      </c>
      <c r="I57" s="279">
        <f>Industrial_Customers!C68</f>
        <v>0.38346663826524896</v>
      </c>
      <c r="J57" s="289" t="str">
        <f t="shared" si="1"/>
        <v>Good</v>
      </c>
      <c r="K57" s="286">
        <v>0.19064041295323642</v>
      </c>
      <c r="L57" s="285">
        <v>0.19064041295323642</v>
      </c>
      <c r="M57" s="289" t="str">
        <f t="shared" si="2"/>
        <v>Good</v>
      </c>
      <c r="N57" s="290">
        <v>18947411.000000004</v>
      </c>
      <c r="O57" s="66">
        <v>18947411</v>
      </c>
      <c r="P57" s="289" t="str">
        <f t="shared" si="3"/>
        <v>Good</v>
      </c>
      <c r="Q57" s="281">
        <v>249.12673056076602</v>
      </c>
      <c r="R57" s="281">
        <v>249.12673056076602</v>
      </c>
      <c r="S57" s="232" t="str">
        <f t="shared" si="4"/>
        <v>Good</v>
      </c>
      <c r="T57" s="281">
        <v>0</v>
      </c>
      <c r="U57" s="281">
        <v>0</v>
      </c>
      <c r="V57" s="232" t="str">
        <f t="shared" si="5"/>
        <v>Good</v>
      </c>
      <c r="W57" s="280">
        <f>Commercial_Customers!C68</f>
        <v>7265.7</v>
      </c>
      <c r="X57" s="66">
        <v>7265.7</v>
      </c>
      <c r="Y57" s="232" t="str">
        <f t="shared" si="12"/>
        <v>Good</v>
      </c>
      <c r="Z57" s="282">
        <f>'Small COMM Sales Model  '!D68</f>
        <v>2.2612533333329998</v>
      </c>
      <c r="AA57" s="264">
        <f>'Med COMM Sales Model  '!D68</f>
        <v>2.2612533333329998</v>
      </c>
      <c r="AB57" s="277">
        <f>'Med IND Sales Mod'!D68</f>
        <v>2.2612533333329998</v>
      </c>
      <c r="AC57" s="277">
        <f>'Lg IND Sales Model'!E68</f>
        <v>2.2612533333329998</v>
      </c>
      <c r="AD57" s="232" t="str">
        <f t="shared" si="6"/>
        <v>Good</v>
      </c>
      <c r="AE57" s="282">
        <v>0</v>
      </c>
      <c r="AF57" s="264">
        <v>0</v>
      </c>
      <c r="AG57" s="277">
        <f>'Med COMM Sales Model  '!G68</f>
        <v>0</v>
      </c>
      <c r="AH57" s="277">
        <f>'Med IND Sales Mod'!F68</f>
        <v>0</v>
      </c>
      <c r="AI57" s="232" t="str">
        <f t="shared" si="7"/>
        <v>Good</v>
      </c>
      <c r="AJ57" s="282">
        <f>'Small COMM Sales Model  '!G68</f>
        <v>319.23238938915313</v>
      </c>
      <c r="AK57" s="264">
        <f>'Med COMM Sales Model  '!F68</f>
        <v>319.23238938915313</v>
      </c>
      <c r="AL57" s="277">
        <f>'Lg COMM Sales Model '!F68</f>
        <v>319.23238938915313</v>
      </c>
      <c r="AM57" s="232" t="str">
        <f t="shared" si="8"/>
        <v>Good</v>
      </c>
      <c r="AN57" s="264">
        <f>'Small COMM Sales Model  '!E68</f>
        <v>370.40277656986956</v>
      </c>
      <c r="AO57" s="264">
        <f>'Med COMM Sales Model  '!E68</f>
        <v>370.40277656986956</v>
      </c>
      <c r="AP57" s="264">
        <f>'Lg COMM Sales Model '!D68</f>
        <v>370.40277656986956</v>
      </c>
      <c r="AQ57" s="277">
        <f>'Small IND Sales Mod'!D68</f>
        <v>370.40277656986956</v>
      </c>
      <c r="AR57" s="277">
        <f>'Med IND Sales Mod'!E68</f>
        <v>370.40277656986956</v>
      </c>
      <c r="AS57" s="281">
        <f>'Lg IND Sales Model'!F68</f>
        <v>370.40277656986956</v>
      </c>
      <c r="AT57" s="232" t="str">
        <f t="shared" si="9"/>
        <v>Good</v>
      </c>
      <c r="AU57" s="280">
        <f>'Lg COMM Sales Model '!E68</f>
        <v>0</v>
      </c>
      <c r="AV57" s="66">
        <f>'Small COMM Sales Model  '!F68</f>
        <v>0</v>
      </c>
      <c r="AW57" s="66">
        <f>'Small IND Sales Mod'!E68</f>
        <v>0</v>
      </c>
      <c r="AX57" s="232" t="str">
        <f t="shared" si="10"/>
        <v>Good</v>
      </c>
      <c r="AY57" s="287"/>
    </row>
    <row r="58" spans="1:51" x14ac:dyDescent="0.2">
      <c r="A58" s="278">
        <f t="shared" si="11"/>
        <v>40770.099999999904</v>
      </c>
      <c r="B58" s="282">
        <v>14.649317175121505</v>
      </c>
      <c r="C58" s="264">
        <v>14.649317175121505</v>
      </c>
      <c r="D58" s="277">
        <f>+'RES_Sales Model'!E65</f>
        <v>14.649317175121505</v>
      </c>
      <c r="E58" s="277">
        <f>+'Small COMM Sales Model  '!C69</f>
        <v>14.649317175121505</v>
      </c>
      <c r="F58" s="281">
        <f>+'Med COMM Sales Model  '!C69</f>
        <v>14.649317175121505</v>
      </c>
      <c r="G58" s="232" t="str">
        <f t="shared" si="0"/>
        <v>Good</v>
      </c>
      <c r="H58" s="287">
        <f>'Lg IND Sales Model'!C69</f>
        <v>0.38361972329615679</v>
      </c>
      <c r="I58" s="279">
        <f>Industrial_Customers!C69</f>
        <v>0.38361972329615679</v>
      </c>
      <c r="J58" s="289" t="str">
        <f t="shared" si="1"/>
        <v>Good</v>
      </c>
      <c r="K58" s="286">
        <v>0.19305904569480681</v>
      </c>
      <c r="L58" s="285">
        <v>0.19305904569480681</v>
      </c>
      <c r="M58" s="289" t="str">
        <f t="shared" si="2"/>
        <v>Good</v>
      </c>
      <c r="N58" s="290">
        <v>18961524.666666672</v>
      </c>
      <c r="O58" s="66">
        <v>18961524.666666701</v>
      </c>
      <c r="P58" s="289" t="str">
        <f t="shared" si="3"/>
        <v>Good</v>
      </c>
      <c r="Q58" s="281">
        <v>247.93733333330002</v>
      </c>
      <c r="R58" s="281">
        <v>247.93733333330002</v>
      </c>
      <c r="S58" s="232" t="str">
        <f t="shared" si="4"/>
        <v>Good</v>
      </c>
      <c r="T58" s="281">
        <v>0</v>
      </c>
      <c r="U58" s="281">
        <v>0</v>
      </c>
      <c r="V58" s="232" t="str">
        <f t="shared" si="5"/>
        <v>Good</v>
      </c>
      <c r="W58" s="280">
        <f>Commercial_Customers!C69</f>
        <v>7274.0148458999201</v>
      </c>
      <c r="X58" s="66">
        <v>7274.0148458999201</v>
      </c>
      <c r="Y58" s="232" t="str">
        <f t="shared" si="12"/>
        <v>Good</v>
      </c>
      <c r="Z58" s="282">
        <f>'Small COMM Sales Model  '!D69</f>
        <v>2.2641562433727702</v>
      </c>
      <c r="AA58" s="264">
        <f>'Med COMM Sales Model  '!D69</f>
        <v>2.2641562433727702</v>
      </c>
      <c r="AB58" s="277">
        <f>'Med IND Sales Mod'!D69</f>
        <v>2.2641562433727702</v>
      </c>
      <c r="AC58" s="277">
        <f>'Lg IND Sales Model'!E69</f>
        <v>2.2641562433727702</v>
      </c>
      <c r="AD58" s="232" t="str">
        <f t="shared" si="6"/>
        <v>Good</v>
      </c>
      <c r="AE58" s="282">
        <v>0</v>
      </c>
      <c r="AF58" s="264">
        <v>0</v>
      </c>
      <c r="AG58" s="277">
        <f>'Med COMM Sales Model  '!G69</f>
        <v>0</v>
      </c>
      <c r="AH58" s="277">
        <f>'Med IND Sales Mod'!F69</f>
        <v>0</v>
      </c>
      <c r="AI58" s="232" t="str">
        <f t="shared" si="7"/>
        <v>Good</v>
      </c>
      <c r="AJ58" s="282">
        <f>'Small COMM Sales Model  '!G69</f>
        <v>370.40277656986956</v>
      </c>
      <c r="AK58" s="264">
        <f>'Med COMM Sales Model  '!F69</f>
        <v>370.40277656986956</v>
      </c>
      <c r="AL58" s="277">
        <f>'Lg COMM Sales Model '!F69</f>
        <v>370.40277656986956</v>
      </c>
      <c r="AM58" s="232" t="str">
        <f t="shared" si="8"/>
        <v>Good</v>
      </c>
      <c r="AN58" s="264">
        <f>'Small COMM Sales Model  '!E69</f>
        <v>342.38255905344039</v>
      </c>
      <c r="AO58" s="264">
        <f>'Med COMM Sales Model  '!E69</f>
        <v>342.38255905344039</v>
      </c>
      <c r="AP58" s="264">
        <f>'Lg COMM Sales Model '!D69</f>
        <v>342.38255905344039</v>
      </c>
      <c r="AQ58" s="277">
        <f>'Small IND Sales Mod'!D69</f>
        <v>342.38255905344039</v>
      </c>
      <c r="AR58" s="277">
        <f>'Med IND Sales Mod'!E69</f>
        <v>342.38255905344039</v>
      </c>
      <c r="AS58" s="281">
        <f>'Lg IND Sales Model'!F69</f>
        <v>342.38255905344039</v>
      </c>
      <c r="AT58" s="232" t="str">
        <f t="shared" si="9"/>
        <v>Good</v>
      </c>
      <c r="AU58" s="280">
        <f>'Lg COMM Sales Model '!E69</f>
        <v>0</v>
      </c>
      <c r="AV58" s="66">
        <f>'Small COMM Sales Model  '!F69</f>
        <v>0</v>
      </c>
      <c r="AW58" s="66">
        <f>'Small IND Sales Mod'!E69</f>
        <v>0</v>
      </c>
      <c r="AX58" s="232" t="str">
        <f t="shared" si="10"/>
        <v>Good</v>
      </c>
      <c r="AY58" s="287"/>
    </row>
    <row r="59" spans="1:51" x14ac:dyDescent="0.2">
      <c r="A59" s="278">
        <f t="shared" si="11"/>
        <v>40800.519999999902</v>
      </c>
      <c r="B59" s="282">
        <v>14.625412646177196</v>
      </c>
      <c r="C59" s="264">
        <v>14.625412646177196</v>
      </c>
      <c r="D59" s="277">
        <f>+'RES_Sales Model'!E66</f>
        <v>14.625412646177196</v>
      </c>
      <c r="E59" s="277">
        <f>+'Small COMM Sales Model  '!C70</f>
        <v>14.625412646177196</v>
      </c>
      <c r="F59" s="281">
        <f>+'Med COMM Sales Model  '!C70</f>
        <v>14.625412646177196</v>
      </c>
      <c r="G59" s="232" t="str">
        <f t="shared" si="0"/>
        <v>Good</v>
      </c>
      <c r="H59" s="287">
        <f>'Lg IND Sales Model'!C70</f>
        <v>0.38378232724585254</v>
      </c>
      <c r="I59" s="279">
        <f>Industrial_Customers!C70</f>
        <v>0.38378232724585254</v>
      </c>
      <c r="J59" s="289" t="str">
        <f t="shared" si="1"/>
        <v>Good</v>
      </c>
      <c r="K59" s="286">
        <v>0.16448764298024462</v>
      </c>
      <c r="L59" s="285">
        <v>0.16448764298024462</v>
      </c>
      <c r="M59" s="289" t="str">
        <f t="shared" si="2"/>
        <v>Good</v>
      </c>
      <c r="N59" s="290">
        <v>18975638.33333334</v>
      </c>
      <c r="O59" s="66">
        <v>18975638.333333299</v>
      </c>
      <c r="P59" s="289" t="str">
        <f t="shared" si="3"/>
        <v>Good</v>
      </c>
      <c r="Q59" s="281">
        <v>246.707652237535</v>
      </c>
      <c r="R59" s="281">
        <v>246.707652237535</v>
      </c>
      <c r="S59" s="232" t="str">
        <f t="shared" si="4"/>
        <v>Good</v>
      </c>
      <c r="T59" s="281">
        <v>0</v>
      </c>
      <c r="U59" s="281">
        <v>0</v>
      </c>
      <c r="V59" s="232" t="str">
        <f t="shared" si="5"/>
        <v>Good</v>
      </c>
      <c r="W59" s="280">
        <f>Commercial_Customers!C70</f>
        <v>7282.5146405422802</v>
      </c>
      <c r="X59" s="66">
        <v>7282.5146405422802</v>
      </c>
      <c r="Y59" s="232" t="str">
        <f t="shared" si="12"/>
        <v>Good</v>
      </c>
      <c r="Z59" s="282">
        <f>'Small COMM Sales Model  '!D70</f>
        <v>2.2669122883750301</v>
      </c>
      <c r="AA59" s="264">
        <f>'Med COMM Sales Model  '!D70</f>
        <v>2.2669122883750301</v>
      </c>
      <c r="AB59" s="277">
        <f>'Med IND Sales Mod'!D70</f>
        <v>2.2669122883750301</v>
      </c>
      <c r="AC59" s="277">
        <f>'Lg IND Sales Model'!E70</f>
        <v>2.2669122883750301</v>
      </c>
      <c r="AD59" s="232" t="str">
        <f t="shared" si="6"/>
        <v>Good</v>
      </c>
      <c r="AE59" s="282">
        <v>0</v>
      </c>
      <c r="AF59" s="264">
        <v>0</v>
      </c>
      <c r="AG59" s="277">
        <f>'Med COMM Sales Model  '!G70</f>
        <v>0</v>
      </c>
      <c r="AH59" s="277">
        <f>'Med IND Sales Mod'!F70</f>
        <v>0</v>
      </c>
      <c r="AI59" s="232" t="str">
        <f t="shared" si="7"/>
        <v>Good</v>
      </c>
      <c r="AJ59" s="282">
        <f>'Small COMM Sales Model  '!G70</f>
        <v>342.38255905344039</v>
      </c>
      <c r="AK59" s="264">
        <f>'Med COMM Sales Model  '!F70</f>
        <v>342.38255905344039</v>
      </c>
      <c r="AL59" s="277">
        <f>'Lg COMM Sales Model '!F70</f>
        <v>342.38255905344039</v>
      </c>
      <c r="AM59" s="232" t="str">
        <f t="shared" si="8"/>
        <v>Good</v>
      </c>
      <c r="AN59" s="264">
        <f>'Small COMM Sales Model  '!E70</f>
        <v>298.65346555739433</v>
      </c>
      <c r="AO59" s="264">
        <f>'Med COMM Sales Model  '!E70</f>
        <v>298.65346555739433</v>
      </c>
      <c r="AP59" s="264">
        <f>'Lg COMM Sales Model '!D70</f>
        <v>298.65346555739433</v>
      </c>
      <c r="AQ59" s="277">
        <f>'Small IND Sales Mod'!D70</f>
        <v>298.65346555739433</v>
      </c>
      <c r="AR59" s="277">
        <f>'Med IND Sales Mod'!E70</f>
        <v>298.65346555739433</v>
      </c>
      <c r="AS59" s="281">
        <f>'Lg IND Sales Model'!F70</f>
        <v>298.65346555739433</v>
      </c>
      <c r="AT59" s="232" t="str">
        <f t="shared" si="9"/>
        <v>Good</v>
      </c>
      <c r="AU59" s="280">
        <f>'Lg COMM Sales Model '!E70</f>
        <v>0</v>
      </c>
      <c r="AV59" s="66">
        <f>'Small COMM Sales Model  '!F70</f>
        <v>0</v>
      </c>
      <c r="AW59" s="66">
        <f>'Small IND Sales Mod'!E70</f>
        <v>0</v>
      </c>
      <c r="AX59" s="232" t="str">
        <f t="shared" si="10"/>
        <v>Good</v>
      </c>
      <c r="AY59" s="287"/>
    </row>
    <row r="60" spans="1:51" x14ac:dyDescent="0.2">
      <c r="A60" s="278">
        <f t="shared" si="11"/>
        <v>40830.9399999999</v>
      </c>
      <c r="B60" s="282">
        <v>14.623041869349516</v>
      </c>
      <c r="C60" s="264">
        <v>14.623041869349516</v>
      </c>
      <c r="D60" s="277">
        <f>+'RES_Sales Model'!E67</f>
        <v>14.623041869349516</v>
      </c>
      <c r="E60" s="277">
        <f>+'Small COMM Sales Model  '!C71</f>
        <v>14.623041869349516</v>
      </c>
      <c r="F60" s="281">
        <f>+'Med COMM Sales Model  '!C71</f>
        <v>14.623041869349516</v>
      </c>
      <c r="G60" s="232" t="str">
        <f t="shared" si="0"/>
        <v>Good</v>
      </c>
      <c r="H60" s="287">
        <f>'Lg IND Sales Model'!C71</f>
        <v>0.38401238731290421</v>
      </c>
      <c r="I60" s="279">
        <f>Industrial_Customers!C71</f>
        <v>0.38401238731290421</v>
      </c>
      <c r="J60" s="289" t="str">
        <f t="shared" si="1"/>
        <v>Good</v>
      </c>
      <c r="K60" s="286">
        <v>0.11771028308198878</v>
      </c>
      <c r="L60" s="285">
        <v>0.11771028308198878</v>
      </c>
      <c r="M60" s="289" t="str">
        <f t="shared" si="2"/>
        <v>Good</v>
      </c>
      <c r="N60" s="290">
        <v>18989752.000000007</v>
      </c>
      <c r="O60" s="66">
        <v>18989752</v>
      </c>
      <c r="P60" s="289" t="str">
        <f t="shared" si="3"/>
        <v>Good</v>
      </c>
      <c r="Q60" s="281">
        <v>245.86983345787701</v>
      </c>
      <c r="R60" s="281">
        <v>245.86983345787701</v>
      </c>
      <c r="S60" s="232" t="str">
        <f t="shared" si="4"/>
        <v>Good</v>
      </c>
      <c r="T60" s="281">
        <v>0</v>
      </c>
      <c r="U60" s="281">
        <v>0</v>
      </c>
      <c r="V60" s="232" t="str">
        <f t="shared" si="5"/>
        <v>Good</v>
      </c>
      <c r="W60" s="280">
        <f>Commercial_Customers!C71</f>
        <v>7292.3</v>
      </c>
      <c r="X60" s="66">
        <v>7292.3</v>
      </c>
      <c r="Y60" s="232" t="str">
        <f t="shared" si="12"/>
        <v>Good</v>
      </c>
      <c r="Z60" s="282">
        <f>'Small COMM Sales Model  '!D71</f>
        <v>2.269966666667</v>
      </c>
      <c r="AA60" s="264">
        <f>'Med COMM Sales Model  '!D71</f>
        <v>2.269966666667</v>
      </c>
      <c r="AB60" s="277">
        <f>'Med IND Sales Mod'!D71</f>
        <v>2.269966666667</v>
      </c>
      <c r="AC60" s="277">
        <f>'Lg IND Sales Model'!E71</f>
        <v>2.269966666667</v>
      </c>
      <c r="AD60" s="232" t="str">
        <f t="shared" si="6"/>
        <v>Good</v>
      </c>
      <c r="AE60" s="282">
        <v>0</v>
      </c>
      <c r="AF60" s="264">
        <v>0</v>
      </c>
      <c r="AG60" s="277">
        <f>'Med COMM Sales Model  '!G71</f>
        <v>0</v>
      </c>
      <c r="AH60" s="277">
        <f>'Med IND Sales Mod'!F71</f>
        <v>0</v>
      </c>
      <c r="AI60" s="232" t="str">
        <f t="shared" si="7"/>
        <v>Good</v>
      </c>
      <c r="AJ60" s="282">
        <f>'Small COMM Sales Model  '!G71</f>
        <v>298.65346555739433</v>
      </c>
      <c r="AK60" s="264">
        <f>'Med COMM Sales Model  '!F71</f>
        <v>298.65346555739433</v>
      </c>
      <c r="AL60" s="277">
        <f>'Lg COMM Sales Model '!F71</f>
        <v>298.65346555739433</v>
      </c>
      <c r="AM60" s="232" t="str">
        <f t="shared" si="8"/>
        <v>Good</v>
      </c>
      <c r="AN60" s="264">
        <f>'Small COMM Sales Model  '!E71</f>
        <v>161.51919520840667</v>
      </c>
      <c r="AO60" s="264">
        <f>'Med COMM Sales Model  '!E71</f>
        <v>161.51919520840667</v>
      </c>
      <c r="AP60" s="264">
        <f>'Lg COMM Sales Model '!D71</f>
        <v>161.51919520840667</v>
      </c>
      <c r="AQ60" s="277">
        <f>'Small IND Sales Mod'!D71</f>
        <v>161.51919520840667</v>
      </c>
      <c r="AR60" s="277">
        <f>'Med IND Sales Mod'!E71</f>
        <v>161.51919520840667</v>
      </c>
      <c r="AS60" s="281">
        <f>'Lg IND Sales Model'!F71</f>
        <v>161.51919520840667</v>
      </c>
      <c r="AT60" s="232" t="str">
        <f t="shared" si="9"/>
        <v>Good</v>
      </c>
      <c r="AU60" s="280">
        <f>'Lg COMM Sales Model '!E71</f>
        <v>4.6073648757915109</v>
      </c>
      <c r="AV60" s="66">
        <f>'Small COMM Sales Model  '!F71</f>
        <v>4.6073648757915109</v>
      </c>
      <c r="AW60" s="66">
        <f>'Small IND Sales Mod'!E71</f>
        <v>4.6073648757915109</v>
      </c>
      <c r="AX60" s="232" t="str">
        <f t="shared" si="10"/>
        <v>Good</v>
      </c>
      <c r="AY60" s="287"/>
    </row>
    <row r="61" spans="1:51" x14ac:dyDescent="0.2">
      <c r="A61" s="278">
        <f t="shared" si="11"/>
        <v>40861.359999999899</v>
      </c>
      <c r="B61" s="282">
        <v>14.658724715890006</v>
      </c>
      <c r="C61" s="264">
        <v>14.658724715890006</v>
      </c>
      <c r="D61" s="277">
        <f>+'RES_Sales Model'!E68</f>
        <v>14.658724715890006</v>
      </c>
      <c r="E61" s="277">
        <f>+'Small COMM Sales Model  '!C72</f>
        <v>14.658724715890006</v>
      </c>
      <c r="F61" s="281">
        <f>+'Med COMM Sales Model  '!C72</f>
        <v>14.658724715890006</v>
      </c>
      <c r="G61" s="232" t="str">
        <f t="shared" si="0"/>
        <v>Good</v>
      </c>
      <c r="H61" s="287">
        <f>'Lg IND Sales Model'!C72</f>
        <v>0.38439900773769764</v>
      </c>
      <c r="I61" s="279">
        <f>Industrial_Customers!C72</f>
        <v>0.38439900773769764</v>
      </c>
      <c r="J61" s="289" t="str">
        <f t="shared" si="1"/>
        <v>Good</v>
      </c>
      <c r="K61" s="286">
        <v>4.6207981258158351E-2</v>
      </c>
      <c r="L61" s="285">
        <v>4.6207981258158351E-2</v>
      </c>
      <c r="M61" s="289" t="str">
        <f t="shared" si="2"/>
        <v>Good</v>
      </c>
      <c r="N61" s="290">
        <v>19003865.666666675</v>
      </c>
      <c r="O61" s="66">
        <v>19003865.666666701</v>
      </c>
      <c r="P61" s="289" t="str">
        <f t="shared" si="3"/>
        <v>Good</v>
      </c>
      <c r="Q61" s="281">
        <v>245.69266666670001</v>
      </c>
      <c r="R61" s="281">
        <v>245.69266666670001</v>
      </c>
      <c r="S61" s="232" t="str">
        <f t="shared" si="4"/>
        <v>Good</v>
      </c>
      <c r="T61" s="281">
        <v>0</v>
      </c>
      <c r="U61" s="281">
        <v>0</v>
      </c>
      <c r="V61" s="232" t="str">
        <f t="shared" si="5"/>
        <v>Good</v>
      </c>
      <c r="W61" s="280">
        <f>Commercial_Customers!C72</f>
        <v>7305.0671054471704</v>
      </c>
      <c r="X61" s="66">
        <v>7305.0671054471704</v>
      </c>
      <c r="Y61" s="232" t="str">
        <f t="shared" si="12"/>
        <v>Good</v>
      </c>
      <c r="Z61" s="282">
        <f>'Small COMM Sales Model  '!D72</f>
        <v>2.2738649563909701</v>
      </c>
      <c r="AA61" s="264">
        <f>'Med COMM Sales Model  '!D72</f>
        <v>2.2738649563909701</v>
      </c>
      <c r="AB61" s="277">
        <f>'Med IND Sales Mod'!D72</f>
        <v>2.2738649563909701</v>
      </c>
      <c r="AC61" s="277">
        <f>'Lg IND Sales Model'!E72</f>
        <v>2.2738649563909701</v>
      </c>
      <c r="AD61" s="232" t="str">
        <f t="shared" si="6"/>
        <v>Good</v>
      </c>
      <c r="AE61" s="282">
        <v>0</v>
      </c>
      <c r="AF61" s="264">
        <v>0</v>
      </c>
      <c r="AG61" s="277">
        <f>'Med COMM Sales Model  '!G72</f>
        <v>0</v>
      </c>
      <c r="AH61" s="277">
        <f>'Med IND Sales Mod'!F72</f>
        <v>0</v>
      </c>
      <c r="AI61" s="232" t="str">
        <f t="shared" si="7"/>
        <v>Good</v>
      </c>
      <c r="AJ61" s="282">
        <f>'Small COMM Sales Model  '!G72</f>
        <v>161.51919520840667</v>
      </c>
      <c r="AK61" s="264">
        <f>'Med COMM Sales Model  '!F72</f>
        <v>161.51919520840667</v>
      </c>
      <c r="AL61" s="277">
        <f>'Lg COMM Sales Model '!F72</f>
        <v>161.51919520840667</v>
      </c>
      <c r="AM61" s="232" t="str">
        <f t="shared" si="8"/>
        <v>Good</v>
      </c>
      <c r="AN61" s="264">
        <f>'Small COMM Sales Model  '!E72</f>
        <v>81.388173550047853</v>
      </c>
      <c r="AO61" s="264">
        <f>'Med COMM Sales Model  '!E72</f>
        <v>81.388173550047853</v>
      </c>
      <c r="AP61" s="264">
        <f>'Lg COMM Sales Model '!D72</f>
        <v>81.388173550047853</v>
      </c>
      <c r="AQ61" s="277">
        <f>'Small IND Sales Mod'!D72</f>
        <v>81.388173550047853</v>
      </c>
      <c r="AR61" s="277">
        <f>'Med IND Sales Mod'!E72</f>
        <v>81.388173550047853</v>
      </c>
      <c r="AS61" s="281">
        <f>'Lg IND Sales Model'!F72</f>
        <v>81.388173550047853</v>
      </c>
      <c r="AT61" s="232" t="str">
        <f t="shared" si="9"/>
        <v>Good</v>
      </c>
      <c r="AU61" s="280">
        <f>'Lg COMM Sales Model '!E72</f>
        <v>13.280460257928624</v>
      </c>
      <c r="AV61" s="66">
        <f>'Small COMM Sales Model  '!F72</f>
        <v>13.280460257928624</v>
      </c>
      <c r="AW61" s="66">
        <f>'Small IND Sales Mod'!E72</f>
        <v>13.280460257928624</v>
      </c>
      <c r="AX61" s="232" t="str">
        <f t="shared" si="10"/>
        <v>Good</v>
      </c>
      <c r="AY61" s="287"/>
    </row>
    <row r="62" spans="1:51" x14ac:dyDescent="0.2">
      <c r="A62" s="278">
        <f t="shared" si="11"/>
        <v>40891.779999999897</v>
      </c>
      <c r="B62" s="282">
        <v>14.717219736232003</v>
      </c>
      <c r="C62" s="264">
        <v>14.717219736232003</v>
      </c>
      <c r="D62" s="277">
        <f>+'RES_Sales Model'!E69</f>
        <v>14.717219736232003</v>
      </c>
      <c r="E62" s="277">
        <f>+'Small COMM Sales Model  '!C73</f>
        <v>14.717219736232003</v>
      </c>
      <c r="F62" s="281">
        <f>+'Med COMM Sales Model  '!C73</f>
        <v>14.717219736232003</v>
      </c>
      <c r="G62" s="232" t="str">
        <f t="shared" si="0"/>
        <v>Good</v>
      </c>
      <c r="H62" s="287">
        <f>'Lg IND Sales Model'!C73</f>
        <v>0.38487544315817374</v>
      </c>
      <c r="I62" s="279">
        <f>Industrial_Customers!C73</f>
        <v>0.38487544315817374</v>
      </c>
      <c r="J62" s="289" t="str">
        <f t="shared" si="1"/>
        <v>Good</v>
      </c>
      <c r="K62" s="286">
        <v>2.5191918073481451E-2</v>
      </c>
      <c r="L62" s="285">
        <v>2.5191918073481451E-2</v>
      </c>
      <c r="M62" s="289" t="str">
        <f t="shared" si="2"/>
        <v>Good</v>
      </c>
      <c r="N62" s="290">
        <v>19017979.333333343</v>
      </c>
      <c r="O62" s="66">
        <v>19017979.333333299</v>
      </c>
      <c r="P62" s="289" t="str">
        <f t="shared" si="3"/>
        <v>Good</v>
      </c>
      <c r="Q62" s="281">
        <v>246.25257619972399</v>
      </c>
      <c r="R62" s="281">
        <v>246.25257619972399</v>
      </c>
      <c r="S62" s="232" t="str">
        <f t="shared" si="4"/>
        <v>Good</v>
      </c>
      <c r="T62" s="281">
        <v>0</v>
      </c>
      <c r="U62" s="281">
        <v>0</v>
      </c>
      <c r="V62" s="232" t="str">
        <f t="shared" si="5"/>
        <v>Good</v>
      </c>
      <c r="W62" s="280">
        <f>Commercial_Customers!C73</f>
        <v>7319.5532238896603</v>
      </c>
      <c r="X62" s="66">
        <v>7319.5532238896603</v>
      </c>
      <c r="Y62" s="232" t="str">
        <f t="shared" si="12"/>
        <v>Good</v>
      </c>
      <c r="Z62" s="282">
        <f>'Small COMM Sales Model  '!D73</f>
        <v>2.27792767779246</v>
      </c>
      <c r="AA62" s="264">
        <f>'Med COMM Sales Model  '!D73</f>
        <v>2.27792767779246</v>
      </c>
      <c r="AB62" s="277">
        <f>'Med IND Sales Mod'!D73</f>
        <v>2.27792767779246</v>
      </c>
      <c r="AC62" s="277">
        <f>'Lg IND Sales Model'!E73</f>
        <v>2.27792767779246</v>
      </c>
      <c r="AD62" s="232" t="str">
        <f t="shared" si="6"/>
        <v>Good</v>
      </c>
      <c r="AE62" s="282">
        <v>0</v>
      </c>
      <c r="AF62" s="264">
        <v>0</v>
      </c>
      <c r="AG62" s="277">
        <f>'Med COMM Sales Model  '!G73</f>
        <v>0</v>
      </c>
      <c r="AH62" s="277">
        <f>'Med IND Sales Mod'!F73</f>
        <v>0</v>
      </c>
      <c r="AI62" s="232" t="str">
        <f t="shared" si="7"/>
        <v>Good</v>
      </c>
      <c r="AJ62" s="282">
        <f>'Small COMM Sales Model  '!G73</f>
        <v>81.388173550047853</v>
      </c>
      <c r="AK62" s="264">
        <f>'Med COMM Sales Model  '!F73</f>
        <v>81.388173550047853</v>
      </c>
      <c r="AL62" s="277">
        <f>'Lg COMM Sales Model '!F73</f>
        <v>81.388173550047853</v>
      </c>
      <c r="AM62" s="232" t="str">
        <f t="shared" si="8"/>
        <v>Good</v>
      </c>
      <c r="AN62" s="264">
        <f>'Small COMM Sales Model  '!E73</f>
        <v>47.92163181325175</v>
      </c>
      <c r="AO62" s="264">
        <f>'Med COMM Sales Model  '!E73</f>
        <v>47.92163181325175</v>
      </c>
      <c r="AP62" s="264">
        <f>'Lg COMM Sales Model '!D73</f>
        <v>47.92163181325175</v>
      </c>
      <c r="AQ62" s="277">
        <f>'Small IND Sales Mod'!D73</f>
        <v>47.92163181325175</v>
      </c>
      <c r="AR62" s="277">
        <f>'Med IND Sales Mod'!E73</f>
        <v>47.92163181325175</v>
      </c>
      <c r="AS62" s="281">
        <f>'Lg IND Sales Model'!F73</f>
        <v>47.92163181325175</v>
      </c>
      <c r="AT62" s="232" t="str">
        <f t="shared" si="9"/>
        <v>Good</v>
      </c>
      <c r="AU62" s="280">
        <f>'Lg COMM Sales Model '!E73</f>
        <v>28.962321714770496</v>
      </c>
      <c r="AV62" s="66">
        <f>'Small COMM Sales Model  '!F73</f>
        <v>28.962321714770496</v>
      </c>
      <c r="AW62" s="66">
        <f>'Small IND Sales Mod'!E73</f>
        <v>28.962321714770496</v>
      </c>
      <c r="AX62" s="232" t="str">
        <f t="shared" si="10"/>
        <v>Good</v>
      </c>
      <c r="AY62" s="287"/>
    </row>
    <row r="63" spans="1:51" x14ac:dyDescent="0.2">
      <c r="A63" s="278">
        <f t="shared" si="11"/>
        <v>40922.199999999895</v>
      </c>
      <c r="B63" s="282">
        <v>14.783321992047103</v>
      </c>
      <c r="C63" s="264">
        <v>14.783321992047103</v>
      </c>
      <c r="D63" s="277">
        <f>+'RES_Sales Model'!E70</f>
        <v>14.783321992047103</v>
      </c>
      <c r="E63" s="277">
        <f>+'Small COMM Sales Model  '!C74</f>
        <v>14.783321992047103</v>
      </c>
      <c r="F63" s="281">
        <f>+'Med COMM Sales Model  '!C74</f>
        <v>14.783321992047103</v>
      </c>
      <c r="G63" s="232" t="str">
        <f t="shared" si="0"/>
        <v>Good</v>
      </c>
      <c r="H63" s="287">
        <f>'Lg IND Sales Model'!C74</f>
        <v>0.38544893617323095</v>
      </c>
      <c r="I63" s="279">
        <f>Industrial_Customers!C74</f>
        <v>0.38544893617323095</v>
      </c>
      <c r="J63" s="289" t="str">
        <f t="shared" si="1"/>
        <v>Good</v>
      </c>
      <c r="K63" s="286">
        <v>1.7673150923445031E-2</v>
      </c>
      <c r="L63" s="285">
        <v>1.7673150923445031E-2</v>
      </c>
      <c r="M63" s="289" t="str">
        <f t="shared" si="2"/>
        <v>Good</v>
      </c>
      <c r="N63" s="290">
        <v>19032093.000000011</v>
      </c>
      <c r="O63" s="66">
        <v>19032093</v>
      </c>
      <c r="P63" s="289" t="str">
        <f t="shared" si="3"/>
        <v>Good</v>
      </c>
      <c r="Q63" s="281">
        <v>246.92353578480501</v>
      </c>
      <c r="R63" s="281">
        <v>246.92353578480501</v>
      </c>
      <c r="S63" s="232" t="str">
        <f t="shared" si="4"/>
        <v>Good</v>
      </c>
      <c r="T63" s="281">
        <v>0</v>
      </c>
      <c r="U63" s="281">
        <v>0</v>
      </c>
      <c r="V63" s="232" t="str">
        <f t="shared" si="5"/>
        <v>Good</v>
      </c>
      <c r="W63" s="280">
        <f>Commercial_Customers!C74</f>
        <v>7335.9</v>
      </c>
      <c r="X63" s="66">
        <v>7335.9</v>
      </c>
      <c r="Y63" s="232" t="str">
        <f t="shared" si="12"/>
        <v>Good</v>
      </c>
      <c r="Z63" s="282">
        <f>'Small COMM Sales Model  '!D74</f>
        <v>2.2817866666670001</v>
      </c>
      <c r="AA63" s="264">
        <f>'Med COMM Sales Model  '!D74</f>
        <v>2.2817866666670001</v>
      </c>
      <c r="AB63" s="277">
        <f>'Med IND Sales Mod'!D74</f>
        <v>2.2817866666670001</v>
      </c>
      <c r="AC63" s="277">
        <f>'Lg IND Sales Model'!E74</f>
        <v>2.2817866666670001</v>
      </c>
      <c r="AD63" s="232" t="str">
        <f t="shared" si="6"/>
        <v>Good</v>
      </c>
      <c r="AE63" s="282">
        <v>76.79532457691009</v>
      </c>
      <c r="AF63" s="264">
        <v>107.22973635615668</v>
      </c>
      <c r="AG63" s="277">
        <f>'Med COMM Sales Model  '!G74</f>
        <v>76.79532457691009</v>
      </c>
      <c r="AH63" s="277">
        <f>'Med IND Sales Mod'!F74</f>
        <v>76.79532457691009</v>
      </c>
      <c r="AI63" s="232" t="b">
        <f t="shared" si="7"/>
        <v>0</v>
      </c>
      <c r="AJ63" s="282">
        <f>'Small COMM Sales Model  '!G74</f>
        <v>47.92163181325175</v>
      </c>
      <c r="AK63" s="264">
        <f>'Med COMM Sales Model  '!F74</f>
        <v>47.92163181325175</v>
      </c>
      <c r="AL63" s="277">
        <f>'Lg COMM Sales Model '!F74</f>
        <v>47.92163181325175</v>
      </c>
      <c r="AM63" s="232" t="str">
        <f t="shared" si="8"/>
        <v>Good</v>
      </c>
      <c r="AN63" s="264">
        <f>'Small COMM Sales Model  '!E74</f>
        <v>27.111349482191514</v>
      </c>
      <c r="AO63" s="264">
        <f>'Med COMM Sales Model  '!E74</f>
        <v>27.111349482191514</v>
      </c>
      <c r="AP63" s="264">
        <f>'Lg COMM Sales Model '!D74</f>
        <v>27.111349482191514</v>
      </c>
      <c r="AQ63" s="277">
        <f>'Small IND Sales Mod'!D74</f>
        <v>27.111349482191514</v>
      </c>
      <c r="AR63" s="277">
        <f>'Med IND Sales Mod'!E74</f>
        <v>27.111349482191514</v>
      </c>
      <c r="AS63" s="281">
        <f>'Lg IND Sales Model'!F74</f>
        <v>27.111349482191514</v>
      </c>
      <c r="AT63" s="232" t="str">
        <f t="shared" si="9"/>
        <v>Good</v>
      </c>
      <c r="AU63" s="280">
        <f>'Lg COMM Sales Model '!E74</f>
        <v>108.98325825678559</v>
      </c>
      <c r="AV63" s="66">
        <f>'Small COMM Sales Model  '!F74</f>
        <v>108.98325825678559</v>
      </c>
      <c r="AW63" s="66">
        <f>'Small IND Sales Mod'!E74</f>
        <v>108.98325825678559</v>
      </c>
      <c r="AX63" s="232" t="str">
        <f t="shared" si="10"/>
        <v>Good</v>
      </c>
      <c r="AY63" s="287"/>
    </row>
    <row r="64" spans="1:51" x14ac:dyDescent="0.2">
      <c r="A64" s="278">
        <f t="shared" si="11"/>
        <v>40952.619999999893</v>
      </c>
      <c r="B64" s="282">
        <v>14.836275538617013</v>
      </c>
      <c r="C64" s="264">
        <v>14.836275538617013</v>
      </c>
      <c r="D64" s="277">
        <f>+'RES_Sales Model'!E71</f>
        <v>14.836275538617013</v>
      </c>
      <c r="E64" s="277">
        <f>+'Small COMM Sales Model  '!C75</f>
        <v>14.836275538617013</v>
      </c>
      <c r="F64" s="281">
        <f>+'Med COMM Sales Model  '!C75</f>
        <v>14.836275538617013</v>
      </c>
      <c r="G64" s="232" t="str">
        <f t="shared" si="0"/>
        <v>Good</v>
      </c>
      <c r="H64" s="287">
        <f>'Lg IND Sales Model'!C75</f>
        <v>0.38604314030543468</v>
      </c>
      <c r="I64" s="279">
        <f>Industrial_Customers!C75</f>
        <v>0.38604314030543468</v>
      </c>
      <c r="J64" s="289" t="str">
        <f t="shared" si="1"/>
        <v>Good</v>
      </c>
      <c r="K64" s="286">
        <v>2.3686966812160676E-2</v>
      </c>
      <c r="L64" s="285">
        <v>2.3686966812160676E-2</v>
      </c>
      <c r="M64" s="289" t="str">
        <f t="shared" si="2"/>
        <v>Good</v>
      </c>
      <c r="N64" s="290">
        <v>19046206.666666679</v>
      </c>
      <c r="O64" s="66">
        <v>19046206.666666701</v>
      </c>
      <c r="P64" s="289" t="str">
        <f t="shared" si="3"/>
        <v>Good</v>
      </c>
      <c r="Q64" s="281">
        <v>246.96266666670002</v>
      </c>
      <c r="R64" s="281">
        <v>246.96266666670002</v>
      </c>
      <c r="S64" s="232" t="str">
        <f t="shared" si="4"/>
        <v>Good</v>
      </c>
      <c r="T64" s="281">
        <v>1</v>
      </c>
      <c r="U64" s="281">
        <v>1</v>
      </c>
      <c r="V64" s="232" t="str">
        <f t="shared" si="5"/>
        <v>Good</v>
      </c>
      <c r="W64" s="280">
        <f>Commercial_Customers!C75</f>
        <v>7352.6574325063102</v>
      </c>
      <c r="X64" s="66">
        <v>7352.6574325063102</v>
      </c>
      <c r="Y64" s="232" t="str">
        <f t="shared" si="12"/>
        <v>Good</v>
      </c>
      <c r="Z64" s="282">
        <f>'Small COMM Sales Model  '!D75</f>
        <v>2.2848379751746601</v>
      </c>
      <c r="AA64" s="264">
        <f>'Med COMM Sales Model  '!D75</f>
        <v>2.2848379751746601</v>
      </c>
      <c r="AB64" s="277">
        <f>'Med IND Sales Mod'!D75</f>
        <v>2.2848379751746601</v>
      </c>
      <c r="AC64" s="277">
        <f>'Lg IND Sales Model'!E75</f>
        <v>2.2848379751746601</v>
      </c>
      <c r="AD64" s="232" t="str">
        <f t="shared" si="6"/>
        <v>Good</v>
      </c>
      <c r="AE64" s="282">
        <v>0</v>
      </c>
      <c r="AF64" s="264">
        <v>0</v>
      </c>
      <c r="AG64" s="277">
        <f>'Med COMM Sales Model  '!G75</f>
        <v>0</v>
      </c>
      <c r="AH64" s="277">
        <f>'Med IND Sales Mod'!F75</f>
        <v>0</v>
      </c>
      <c r="AI64" s="232" t="str">
        <f t="shared" si="7"/>
        <v>Good</v>
      </c>
      <c r="AJ64" s="282">
        <f>'Small COMM Sales Model  '!G75</f>
        <v>27.111349482191514</v>
      </c>
      <c r="AK64" s="264">
        <f>'Med COMM Sales Model  '!F75</f>
        <v>27.111349482191514</v>
      </c>
      <c r="AL64" s="277">
        <f>'Lg COMM Sales Model '!F75</f>
        <v>27.111349482191514</v>
      </c>
      <c r="AM64" s="232" t="str">
        <f t="shared" si="8"/>
        <v>Good</v>
      </c>
      <c r="AN64" s="264">
        <f>'Small COMM Sales Model  '!E75</f>
        <v>50.063863942660532</v>
      </c>
      <c r="AO64" s="264">
        <f>'Med COMM Sales Model  '!E75</f>
        <v>50.063863942660532</v>
      </c>
      <c r="AP64" s="264">
        <f>'Lg COMM Sales Model '!D75</f>
        <v>50.063863942660532</v>
      </c>
      <c r="AQ64" s="277">
        <f>'Small IND Sales Mod'!D75</f>
        <v>50.063863942660532</v>
      </c>
      <c r="AR64" s="277">
        <f>'Med IND Sales Mod'!E75</f>
        <v>50.063863942660532</v>
      </c>
      <c r="AS64" s="281">
        <f>'Lg IND Sales Model'!F75</f>
        <v>50.063863942660532</v>
      </c>
      <c r="AT64" s="232" t="str">
        <f t="shared" si="9"/>
        <v>Good</v>
      </c>
      <c r="AU64" s="280">
        <f>'Lg COMM Sales Model '!E75</f>
        <v>35.001310990525646</v>
      </c>
      <c r="AV64" s="66">
        <f>'Small COMM Sales Model  '!F75</f>
        <v>35.001310990525646</v>
      </c>
      <c r="AW64" s="66">
        <f>'Small IND Sales Mod'!E75</f>
        <v>35.001310990525646</v>
      </c>
      <c r="AX64" s="232" t="str">
        <f t="shared" si="10"/>
        <v>Good</v>
      </c>
      <c r="AY64" s="287"/>
    </row>
    <row r="65" spans="1:51" x14ac:dyDescent="0.2">
      <c r="A65" s="278">
        <f t="shared" si="11"/>
        <v>40983.039999999892</v>
      </c>
      <c r="B65" s="282">
        <v>14.862618335649529</v>
      </c>
      <c r="C65" s="264">
        <v>14.862618335649529</v>
      </c>
      <c r="D65" s="277">
        <f>+'RES_Sales Model'!E72</f>
        <v>14.862618335649529</v>
      </c>
      <c r="E65" s="277">
        <f>+'Small COMM Sales Model  '!C76</f>
        <v>14.862618335649529</v>
      </c>
      <c r="F65" s="281">
        <f>+'Med COMM Sales Model  '!C76</f>
        <v>14.862618335649529</v>
      </c>
      <c r="G65" s="232" t="str">
        <f t="shared" si="0"/>
        <v>Good</v>
      </c>
      <c r="H65" s="287">
        <f>'Lg IND Sales Model'!C76</f>
        <v>0.38652470504129716</v>
      </c>
      <c r="I65" s="279">
        <f>Industrial_Customers!C76</f>
        <v>0.38652470504129716</v>
      </c>
      <c r="J65" s="289" t="str">
        <f t="shared" si="1"/>
        <v>Good</v>
      </c>
      <c r="K65" s="286">
        <v>4.3576276145467392E-2</v>
      </c>
      <c r="L65" s="285">
        <v>4.3576276145467392E-2</v>
      </c>
      <c r="M65" s="289" t="str">
        <f t="shared" si="2"/>
        <v>Good</v>
      </c>
      <c r="N65" s="290">
        <v>19060320.333333347</v>
      </c>
      <c r="O65" s="66">
        <v>19060320.333333299</v>
      </c>
      <c r="P65" s="289" t="str">
        <f t="shared" si="3"/>
        <v>Good</v>
      </c>
      <c r="Q65" s="281">
        <v>245.82634325373701</v>
      </c>
      <c r="R65" s="281">
        <v>245.82634325373701</v>
      </c>
      <c r="S65" s="232" t="str">
        <f t="shared" si="4"/>
        <v>Good</v>
      </c>
      <c r="T65" s="281">
        <v>0</v>
      </c>
      <c r="U65" s="281">
        <v>0</v>
      </c>
      <c r="V65" s="232" t="str">
        <f t="shared" si="5"/>
        <v>Good</v>
      </c>
      <c r="W65" s="280">
        <f>Commercial_Customers!C76</f>
        <v>7367.2846948343104</v>
      </c>
      <c r="X65" s="66">
        <v>7367.2846948343104</v>
      </c>
      <c r="Y65" s="232" t="str">
        <f t="shared" si="12"/>
        <v>Good</v>
      </c>
      <c r="Z65" s="282">
        <f>'Small COMM Sales Model  '!D76</f>
        <v>2.2872021506980902</v>
      </c>
      <c r="AA65" s="264">
        <f>'Med COMM Sales Model  '!D76</f>
        <v>2.2872021506980902</v>
      </c>
      <c r="AB65" s="277">
        <f>'Med IND Sales Mod'!D76</f>
        <v>2.2872021506980902</v>
      </c>
      <c r="AC65" s="277">
        <f>'Lg IND Sales Model'!E76</f>
        <v>2.2872021506980902</v>
      </c>
      <c r="AD65" s="232" t="str">
        <f t="shared" si="6"/>
        <v>Good</v>
      </c>
      <c r="AE65" s="282">
        <v>0</v>
      </c>
      <c r="AF65" s="264">
        <v>0</v>
      </c>
      <c r="AG65" s="277">
        <f>'Med COMM Sales Model  '!G76</f>
        <v>0</v>
      </c>
      <c r="AH65" s="277">
        <f>'Med IND Sales Mod'!F76</f>
        <v>0</v>
      </c>
      <c r="AI65" s="232" t="str">
        <f t="shared" si="7"/>
        <v>Good</v>
      </c>
      <c r="AJ65" s="282">
        <f>'Small COMM Sales Model  '!G76</f>
        <v>50.063863942660532</v>
      </c>
      <c r="AK65" s="264">
        <f>'Med COMM Sales Model  '!F76</f>
        <v>50.063863942660532</v>
      </c>
      <c r="AL65" s="277">
        <f>'Lg COMM Sales Model '!F76</f>
        <v>50.063863942660532</v>
      </c>
      <c r="AM65" s="232" t="str">
        <f t="shared" si="8"/>
        <v>Good</v>
      </c>
      <c r="AN65" s="264">
        <f>'Small COMM Sales Model  '!E76</f>
        <v>89.238204374581343</v>
      </c>
      <c r="AO65" s="264">
        <f>'Med COMM Sales Model  '!E76</f>
        <v>89.238204374581343</v>
      </c>
      <c r="AP65" s="264">
        <f>'Lg COMM Sales Model '!D76</f>
        <v>89.238204374581343</v>
      </c>
      <c r="AQ65" s="277">
        <f>'Small IND Sales Mod'!D76</f>
        <v>89.238204374581343</v>
      </c>
      <c r="AR65" s="277">
        <f>'Med IND Sales Mod'!E76</f>
        <v>89.238204374581343</v>
      </c>
      <c r="AS65" s="281">
        <f>'Lg IND Sales Model'!F76</f>
        <v>89.238204374581343</v>
      </c>
      <c r="AT65" s="232" t="str">
        <f t="shared" si="9"/>
        <v>Good</v>
      </c>
      <c r="AU65" s="280">
        <f>'Lg COMM Sales Model '!E76</f>
        <v>8.8488975015420372</v>
      </c>
      <c r="AV65" s="66">
        <f>'Small COMM Sales Model  '!F76</f>
        <v>8.8488975015420372</v>
      </c>
      <c r="AW65" s="66">
        <f>'Small IND Sales Mod'!E76</f>
        <v>8.8488975015420372</v>
      </c>
      <c r="AX65" s="232" t="str">
        <f t="shared" si="10"/>
        <v>Good</v>
      </c>
      <c r="AY65" s="287"/>
    </row>
    <row r="66" spans="1:51" x14ac:dyDescent="0.2">
      <c r="A66" s="278">
        <f t="shared" si="11"/>
        <v>41013.45999999989</v>
      </c>
      <c r="B66" s="282">
        <v>14.85784738229974</v>
      </c>
      <c r="C66" s="264">
        <v>14.85784738229974</v>
      </c>
      <c r="D66" s="277">
        <f>+'RES_Sales Model'!E73</f>
        <v>14.85784738229974</v>
      </c>
      <c r="E66" s="277">
        <f>+'Small COMM Sales Model  '!C77</f>
        <v>14.85784738229974</v>
      </c>
      <c r="F66" s="281">
        <f>+'Med COMM Sales Model  '!C77</f>
        <v>14.85784738229974</v>
      </c>
      <c r="G66" s="232" t="str">
        <f t="shared" si="0"/>
        <v>Good</v>
      </c>
      <c r="H66" s="287">
        <f>'Lg IND Sales Model'!C77</f>
        <v>0.3869123106527475</v>
      </c>
      <c r="I66" s="279">
        <f>Industrial_Customers!C77</f>
        <v>0.3869123106527475</v>
      </c>
      <c r="J66" s="289" t="str">
        <f t="shared" si="1"/>
        <v>Good</v>
      </c>
      <c r="K66" s="286">
        <v>7.6891066910783373E-2</v>
      </c>
      <c r="L66" s="285">
        <v>7.6891066910783373E-2</v>
      </c>
      <c r="M66" s="289" t="str">
        <f t="shared" si="2"/>
        <v>Good</v>
      </c>
      <c r="N66" s="290">
        <v>19074434</v>
      </c>
      <c r="O66" s="66">
        <v>19074434</v>
      </c>
      <c r="P66" s="289" t="str">
        <f t="shared" si="3"/>
        <v>Good</v>
      </c>
      <c r="Q66" s="281">
        <v>244.26109819446199</v>
      </c>
      <c r="R66" s="281">
        <v>244.26109819446199</v>
      </c>
      <c r="S66" s="232" t="str">
        <f t="shared" si="4"/>
        <v>Good</v>
      </c>
      <c r="T66" s="281">
        <v>0</v>
      </c>
      <c r="U66" s="281">
        <v>0</v>
      </c>
      <c r="V66" s="232" t="str">
        <f t="shared" si="5"/>
        <v>Good</v>
      </c>
      <c r="W66" s="280">
        <f>Commercial_Customers!C77</f>
        <v>7380.1333333333296</v>
      </c>
      <c r="X66" s="66">
        <v>7380.1333333333296</v>
      </c>
      <c r="Y66" s="232" t="str">
        <f t="shared" si="12"/>
        <v>Good</v>
      </c>
      <c r="Z66" s="282">
        <f>'Small COMM Sales Model  '!D77</f>
        <v>2.2896433333330002</v>
      </c>
      <c r="AA66" s="264">
        <f>'Med COMM Sales Model  '!D77</f>
        <v>2.2896433333330002</v>
      </c>
      <c r="AB66" s="277">
        <f>'Med IND Sales Mod'!D77</f>
        <v>2.2896433333330002</v>
      </c>
      <c r="AC66" s="277">
        <f>'Lg IND Sales Model'!E77</f>
        <v>2.2896433333330002</v>
      </c>
      <c r="AD66" s="232" t="str">
        <f t="shared" si="6"/>
        <v>Good</v>
      </c>
      <c r="AE66" s="282">
        <v>0</v>
      </c>
      <c r="AF66" s="264">
        <v>0</v>
      </c>
      <c r="AG66" s="277">
        <f>'Med COMM Sales Model  '!G77</f>
        <v>0</v>
      </c>
      <c r="AH66" s="277">
        <f>'Med IND Sales Mod'!F77</f>
        <v>0</v>
      </c>
      <c r="AI66" s="232" t="str">
        <f t="shared" si="7"/>
        <v>Good</v>
      </c>
      <c r="AJ66" s="282">
        <f>'Small COMM Sales Model  '!G77</f>
        <v>89.238204374581343</v>
      </c>
      <c r="AK66" s="264">
        <f>'Med COMM Sales Model  '!F77</f>
        <v>89.238204374581343</v>
      </c>
      <c r="AL66" s="277">
        <f>'Lg COMM Sales Model '!F77</f>
        <v>89.238204374581343</v>
      </c>
      <c r="AM66" s="232" t="str">
        <f t="shared" si="8"/>
        <v>Good</v>
      </c>
      <c r="AN66" s="264">
        <f>'Small COMM Sales Model  '!E77</f>
        <v>106.45317747474797</v>
      </c>
      <c r="AO66" s="264">
        <f>'Med COMM Sales Model  '!E77</f>
        <v>106.45317747474797</v>
      </c>
      <c r="AP66" s="264">
        <f>'Lg COMM Sales Model '!D77</f>
        <v>106.45317747474797</v>
      </c>
      <c r="AQ66" s="277">
        <f>'Small IND Sales Mod'!D77</f>
        <v>106.45317747474797</v>
      </c>
      <c r="AR66" s="277">
        <f>'Med IND Sales Mod'!E77</f>
        <v>106.45317747474797</v>
      </c>
      <c r="AS66" s="281">
        <f>'Lg IND Sales Model'!F77</f>
        <v>106.45317747474797</v>
      </c>
      <c r="AT66" s="232" t="str">
        <f t="shared" si="9"/>
        <v>Good</v>
      </c>
      <c r="AU66" s="280">
        <f>'Lg COMM Sales Model '!E77</f>
        <v>7.0099191511434285</v>
      </c>
      <c r="AV66" s="66">
        <f>'Small COMM Sales Model  '!F77</f>
        <v>7.0099191511434285</v>
      </c>
      <c r="AW66" s="66">
        <f>'Small IND Sales Mod'!E77</f>
        <v>7.0099191511434285</v>
      </c>
      <c r="AX66" s="232" t="str">
        <f t="shared" si="10"/>
        <v>Good</v>
      </c>
      <c r="AY66" s="287"/>
    </row>
    <row r="67" spans="1:51" x14ac:dyDescent="0.2">
      <c r="A67" s="278">
        <f t="shared" si="11"/>
        <v>41043.879999999888</v>
      </c>
      <c r="B67" s="282">
        <v>14.820659039076585</v>
      </c>
      <c r="C67" s="264">
        <v>14.820659039076585</v>
      </c>
      <c r="D67" s="277">
        <f>+'RES_Sales Model'!E74</f>
        <v>14.820659039076585</v>
      </c>
      <c r="E67" s="277">
        <f>+'Small COMM Sales Model  '!C78</f>
        <v>14.820659039076585</v>
      </c>
      <c r="F67" s="281">
        <f>+'Med COMM Sales Model  '!C78</f>
        <v>14.820659039076585</v>
      </c>
      <c r="G67" s="232" t="str">
        <f t="shared" ref="G67:G130" si="13">IF(B67=C67,IF(C67=D67,IF(D67=E67,IF(E67=F67,"Good"))))</f>
        <v>Good</v>
      </c>
      <c r="H67" s="287">
        <f>'Lg IND Sales Model'!C78</f>
        <v>0.38706651514732893</v>
      </c>
      <c r="I67" s="279">
        <f>Industrial_Customers!C78</f>
        <v>0.38706651514732893</v>
      </c>
      <c r="J67" s="289" t="str">
        <f t="shared" ref="J67:J130" si="14">IF(I67=H67,"Good")</f>
        <v>Good</v>
      </c>
      <c r="K67" s="286">
        <v>0.14058236500460011</v>
      </c>
      <c r="L67" s="285">
        <v>0.14058236500460011</v>
      </c>
      <c r="M67" s="289" t="str">
        <f t="shared" ref="M67:M130" si="15">IF(L67=K67,"Good")</f>
        <v>Good</v>
      </c>
      <c r="N67" s="290">
        <v>19089859.75</v>
      </c>
      <c r="O67" s="66">
        <v>19089859.75</v>
      </c>
      <c r="P67" s="289" t="str">
        <f t="shared" ref="P67:P130" si="16">IF(O67=N67,"Good")</f>
        <v>Good</v>
      </c>
      <c r="Q67" s="281">
        <v>242.93233333329999</v>
      </c>
      <c r="R67" s="281">
        <v>242.93233333329999</v>
      </c>
      <c r="S67" s="232" t="str">
        <f t="shared" ref="S67:S130" si="17">IF(Q67=R67,"Good")</f>
        <v>Good</v>
      </c>
      <c r="T67" s="281">
        <v>0</v>
      </c>
      <c r="U67" s="281">
        <v>0</v>
      </c>
      <c r="V67" s="232" t="str">
        <f t="shared" ref="V67:V130" si="18">IF(T67=U67,"Good")</f>
        <v>Good</v>
      </c>
      <c r="W67" s="280">
        <f>Commercial_Customers!C78</f>
        <v>7389.0454880837597</v>
      </c>
      <c r="X67" s="66">
        <v>7389.0454880837597</v>
      </c>
      <c r="Y67" s="232" t="str">
        <f t="shared" si="12"/>
        <v>Good</v>
      </c>
      <c r="Z67" s="282">
        <f>'Small COMM Sales Model  '!D78</f>
        <v>2.29230277657991</v>
      </c>
      <c r="AA67" s="264">
        <f>'Med COMM Sales Model  '!D78</f>
        <v>2.29230277657991</v>
      </c>
      <c r="AB67" s="277">
        <f>'Med IND Sales Mod'!D78</f>
        <v>2.29230277657991</v>
      </c>
      <c r="AC67" s="277">
        <f>'Lg IND Sales Model'!E78</f>
        <v>2.29230277657991</v>
      </c>
      <c r="AD67" s="232" t="str">
        <f t="shared" ref="AD67:AD130" si="19">IF(Z67=AA67,IF(AA67=AB67,IF(AB67=AC67,"Good")))</f>
        <v>Good</v>
      </c>
      <c r="AE67" s="282">
        <v>0</v>
      </c>
      <c r="AF67" s="264">
        <v>0</v>
      </c>
      <c r="AG67" s="277">
        <f>'Med COMM Sales Model  '!G78</f>
        <v>0</v>
      </c>
      <c r="AH67" s="277">
        <f>'Med IND Sales Mod'!F78</f>
        <v>0</v>
      </c>
      <c r="AI67" s="232" t="str">
        <f t="shared" ref="AI67:AI130" si="20">IF(AE67=AF67,IF(AF67=AG67,IF(AG67=AH67,"Good")))</f>
        <v>Good</v>
      </c>
      <c r="AJ67" s="282">
        <f>'Small COMM Sales Model  '!G78</f>
        <v>106.45317747474797</v>
      </c>
      <c r="AK67" s="264">
        <f>'Med COMM Sales Model  '!F78</f>
        <v>106.45317747474797</v>
      </c>
      <c r="AL67" s="277">
        <f>'Lg COMM Sales Model '!F78</f>
        <v>106.45317747474797</v>
      </c>
      <c r="AM67" s="232" t="str">
        <f t="shared" ref="AM67:AM130" si="21">IF(AJ67=AK67,IF(AK67=AL67,"Good"))</f>
        <v>Good</v>
      </c>
      <c r="AN67" s="264">
        <f>'Small COMM Sales Model  '!E78</f>
        <v>202.05259632338476</v>
      </c>
      <c r="AO67" s="264">
        <f>'Med COMM Sales Model  '!E78</f>
        <v>202.05259632338476</v>
      </c>
      <c r="AP67" s="264">
        <f>'Lg COMM Sales Model '!D78</f>
        <v>202.05259632338476</v>
      </c>
      <c r="AQ67" s="277">
        <f>'Small IND Sales Mod'!D78</f>
        <v>202.05259632338476</v>
      </c>
      <c r="AR67" s="277">
        <f>'Med IND Sales Mod'!E78</f>
        <v>202.05259632338476</v>
      </c>
      <c r="AS67" s="281">
        <f>'Lg IND Sales Model'!F78</f>
        <v>202.05259632338476</v>
      </c>
      <c r="AT67" s="232" t="str">
        <f t="shared" ref="AT67:AT130" si="22">IF(AN67=AO67,IF(AO67=AP67,IF(AP67=AQ67,IF(AR67=AS67,"Good"))))</f>
        <v>Good</v>
      </c>
      <c r="AU67" s="280">
        <f>'Lg COMM Sales Model '!E78</f>
        <v>0</v>
      </c>
      <c r="AV67" s="66">
        <f>'Small COMM Sales Model  '!F78</f>
        <v>0</v>
      </c>
      <c r="AW67" s="66">
        <f>'Small IND Sales Mod'!E78</f>
        <v>0</v>
      </c>
      <c r="AX67" s="232" t="str">
        <f t="shared" ref="AX67:AX130" si="23">IF(AU67=AV67,IF(AV67=AW67,"Good"))</f>
        <v>Good</v>
      </c>
      <c r="AY67" s="287"/>
    </row>
    <row r="68" spans="1:51" x14ac:dyDescent="0.2">
      <c r="A68" s="278">
        <f t="shared" ref="A68:A131" si="24">+A67+30.42</f>
        <v>41074.299999999886</v>
      </c>
      <c r="B68" s="282">
        <v>14.800903731642469</v>
      </c>
      <c r="C68" s="264">
        <v>14.800903731642469</v>
      </c>
      <c r="D68" s="277">
        <f>+'RES_Sales Model'!E75</f>
        <v>14.800903731642469</v>
      </c>
      <c r="E68" s="277">
        <f>+'Small COMM Sales Model  '!C79</f>
        <v>14.800903731642469</v>
      </c>
      <c r="F68" s="281">
        <f>+'Med COMM Sales Model  '!C79</f>
        <v>14.800903731642469</v>
      </c>
      <c r="G68" s="232" t="str">
        <f t="shared" si="13"/>
        <v>Good</v>
      </c>
      <c r="H68" s="287">
        <f>'Lg IND Sales Model'!C79</f>
        <v>0.38719111775897141</v>
      </c>
      <c r="I68" s="279">
        <f>Industrial_Customers!C79</f>
        <v>0.38719111775897141</v>
      </c>
      <c r="J68" s="289" t="str">
        <f t="shared" si="14"/>
        <v>Good</v>
      </c>
      <c r="K68" s="286">
        <v>0.18324544071196963</v>
      </c>
      <c r="L68" s="285">
        <v>0.18324544071196963</v>
      </c>
      <c r="M68" s="289" t="str">
        <f t="shared" si="15"/>
        <v>Good</v>
      </c>
      <c r="N68" s="290">
        <v>19105285.5</v>
      </c>
      <c r="O68" s="66">
        <v>19105285.5</v>
      </c>
      <c r="P68" s="289" t="str">
        <f t="shared" si="16"/>
        <v>Good</v>
      </c>
      <c r="Q68" s="281">
        <v>242.664862694574</v>
      </c>
      <c r="R68" s="281">
        <v>242.664862694574</v>
      </c>
      <c r="S68" s="232" t="str">
        <f t="shared" si="17"/>
        <v>Good</v>
      </c>
      <c r="T68" s="281">
        <v>0</v>
      </c>
      <c r="U68" s="281">
        <v>0</v>
      </c>
      <c r="V68" s="232" t="str">
        <f t="shared" si="18"/>
        <v>Good</v>
      </c>
      <c r="W68" s="280">
        <f>Commercial_Customers!C79</f>
        <v>7397.3968478492698</v>
      </c>
      <c r="X68" s="66">
        <v>7397.3968478492698</v>
      </c>
      <c r="Y68" s="232" t="str">
        <f t="shared" si="12"/>
        <v>Good</v>
      </c>
      <c r="Z68" s="282">
        <f>'Small COMM Sales Model  '!D79</f>
        <v>2.29556993058292</v>
      </c>
      <c r="AA68" s="264">
        <f>'Med COMM Sales Model  '!D79</f>
        <v>2.29556993058292</v>
      </c>
      <c r="AB68" s="277">
        <f>'Med IND Sales Mod'!D79</f>
        <v>2.29556993058292</v>
      </c>
      <c r="AC68" s="277">
        <f>'Lg IND Sales Model'!E79</f>
        <v>2.29556993058292</v>
      </c>
      <c r="AD68" s="232" t="str">
        <f t="shared" si="19"/>
        <v>Good</v>
      </c>
      <c r="AE68" s="282">
        <v>0</v>
      </c>
      <c r="AF68" s="264">
        <v>0</v>
      </c>
      <c r="AG68" s="277">
        <f>'Med COMM Sales Model  '!G79</f>
        <v>0</v>
      </c>
      <c r="AH68" s="277">
        <f>'Med IND Sales Mod'!F79</f>
        <v>0</v>
      </c>
      <c r="AI68" s="232" t="str">
        <f t="shared" si="20"/>
        <v>Good</v>
      </c>
      <c r="AJ68" s="282">
        <f>'Small COMM Sales Model  '!G79</f>
        <v>202.05259632338476</v>
      </c>
      <c r="AK68" s="264">
        <f>'Med COMM Sales Model  '!F79</f>
        <v>202.05259632338476</v>
      </c>
      <c r="AL68" s="277">
        <f>'Lg COMM Sales Model '!F79</f>
        <v>202.05259632338476</v>
      </c>
      <c r="AM68" s="232" t="str">
        <f t="shared" si="21"/>
        <v>Good</v>
      </c>
      <c r="AN68" s="264">
        <f>'Small COMM Sales Model  '!E79</f>
        <v>276.45568441315464</v>
      </c>
      <c r="AO68" s="264">
        <f>'Med COMM Sales Model  '!E79</f>
        <v>276.45568441315464</v>
      </c>
      <c r="AP68" s="264">
        <f>'Lg COMM Sales Model '!D79</f>
        <v>276.45568441315464</v>
      </c>
      <c r="AQ68" s="277">
        <f>'Small IND Sales Mod'!D79</f>
        <v>276.45568441315464</v>
      </c>
      <c r="AR68" s="277">
        <f>'Med IND Sales Mod'!E79</f>
        <v>276.45568441315464</v>
      </c>
      <c r="AS68" s="281">
        <f>'Lg IND Sales Model'!F79</f>
        <v>276.45568441315464</v>
      </c>
      <c r="AT68" s="232" t="str">
        <f t="shared" si="22"/>
        <v>Good</v>
      </c>
      <c r="AU68" s="280">
        <f>'Lg COMM Sales Model '!E79</f>
        <v>0</v>
      </c>
      <c r="AV68" s="66">
        <f>'Small COMM Sales Model  '!F79</f>
        <v>0</v>
      </c>
      <c r="AW68" s="66">
        <f>'Small IND Sales Mod'!E79</f>
        <v>0</v>
      </c>
      <c r="AX68" s="232" t="str">
        <f t="shared" si="23"/>
        <v>Good</v>
      </c>
      <c r="AY68" s="287"/>
    </row>
    <row r="69" spans="1:51" x14ac:dyDescent="0.2">
      <c r="A69" s="278">
        <f t="shared" si="24"/>
        <v>41104.719999999885</v>
      </c>
      <c r="B69" s="282">
        <v>14.859377809249926</v>
      </c>
      <c r="C69" s="264">
        <v>14.859377809249926</v>
      </c>
      <c r="D69" s="277">
        <f>+'RES_Sales Model'!E76</f>
        <v>14.859377809249926</v>
      </c>
      <c r="E69" s="277">
        <f>+'Small COMM Sales Model  '!C80</f>
        <v>14.859377809249926</v>
      </c>
      <c r="F69" s="281">
        <f>+'Med COMM Sales Model  '!C80</f>
        <v>14.859377809249926</v>
      </c>
      <c r="G69" s="232" t="str">
        <f t="shared" si="13"/>
        <v>Good</v>
      </c>
      <c r="H69" s="287">
        <f>'Lg IND Sales Model'!C80</f>
        <v>0.38744374637214396</v>
      </c>
      <c r="I69" s="279">
        <f>Industrial_Customers!C80</f>
        <v>0.38744374637214396</v>
      </c>
      <c r="J69" s="289" t="str">
        <f t="shared" si="14"/>
        <v>Good</v>
      </c>
      <c r="K69" s="286">
        <v>0.21733009279274068</v>
      </c>
      <c r="L69" s="285">
        <v>0.21733009279274068</v>
      </c>
      <c r="M69" s="289" t="str">
        <f t="shared" si="15"/>
        <v>Good</v>
      </c>
      <c r="N69" s="290">
        <v>19120711.25</v>
      </c>
      <c r="O69" s="66">
        <v>19120711.25</v>
      </c>
      <c r="P69" s="289" t="str">
        <f t="shared" si="16"/>
        <v>Good</v>
      </c>
      <c r="Q69" s="281">
        <v>243.396177145488</v>
      </c>
      <c r="R69" s="281">
        <v>243.396177145488</v>
      </c>
      <c r="S69" s="232" t="str">
        <f t="shared" si="17"/>
        <v>Good</v>
      </c>
      <c r="T69" s="281">
        <v>0</v>
      </c>
      <c r="U69" s="281">
        <v>0</v>
      </c>
      <c r="V69" s="232" t="str">
        <f t="shared" si="18"/>
        <v>Good</v>
      </c>
      <c r="W69" s="280">
        <f>Commercial_Customers!C80</f>
        <v>7408.2</v>
      </c>
      <c r="X69" s="66">
        <v>7408.2</v>
      </c>
      <c r="Y69" s="232" t="str">
        <f t="shared" si="12"/>
        <v>Good</v>
      </c>
      <c r="Z69" s="282">
        <f>'Small COMM Sales Model  '!D80</f>
        <v>2.2993899999999998</v>
      </c>
      <c r="AA69" s="264">
        <f>'Med COMM Sales Model  '!D80</f>
        <v>2.2993899999999998</v>
      </c>
      <c r="AB69" s="277">
        <f>'Med IND Sales Mod'!D80</f>
        <v>2.2993899999999998</v>
      </c>
      <c r="AC69" s="277">
        <f>'Lg IND Sales Model'!E80</f>
        <v>2.2993899999999998</v>
      </c>
      <c r="AD69" s="232" t="str">
        <f t="shared" si="19"/>
        <v>Good</v>
      </c>
      <c r="AE69" s="282">
        <v>0</v>
      </c>
      <c r="AF69" s="264">
        <v>0</v>
      </c>
      <c r="AG69" s="277">
        <f>'Med COMM Sales Model  '!G80</f>
        <v>0</v>
      </c>
      <c r="AH69" s="277">
        <f>'Med IND Sales Mod'!F80</f>
        <v>0</v>
      </c>
      <c r="AI69" s="232" t="str">
        <f t="shared" si="20"/>
        <v>Good</v>
      </c>
      <c r="AJ69" s="282">
        <f>'Small COMM Sales Model  '!G80</f>
        <v>276.45568441315464</v>
      </c>
      <c r="AK69" s="264">
        <f>'Med COMM Sales Model  '!F80</f>
        <v>276.45568441315464</v>
      </c>
      <c r="AL69" s="277">
        <f>'Lg COMM Sales Model '!F80</f>
        <v>276.45568441315464</v>
      </c>
      <c r="AM69" s="232" t="str">
        <f t="shared" si="21"/>
        <v>Good</v>
      </c>
      <c r="AN69" s="264">
        <f>'Small COMM Sales Model  '!E80</f>
        <v>321.70797733942311</v>
      </c>
      <c r="AO69" s="264">
        <f>'Med COMM Sales Model  '!E80</f>
        <v>321.70797733942311</v>
      </c>
      <c r="AP69" s="264">
        <f>'Lg COMM Sales Model '!D80</f>
        <v>321.70797733942311</v>
      </c>
      <c r="AQ69" s="277">
        <f>'Small IND Sales Mod'!D80</f>
        <v>321.70797733942311</v>
      </c>
      <c r="AR69" s="277">
        <f>'Med IND Sales Mod'!E80</f>
        <v>321.70797733942311</v>
      </c>
      <c r="AS69" s="281">
        <f>'Lg IND Sales Model'!F80</f>
        <v>321.70797733942311</v>
      </c>
      <c r="AT69" s="232" t="str">
        <f t="shared" si="22"/>
        <v>Good</v>
      </c>
      <c r="AU69" s="280">
        <f>'Lg COMM Sales Model '!E80</f>
        <v>0</v>
      </c>
      <c r="AV69" s="66">
        <f>'Small COMM Sales Model  '!F80</f>
        <v>0</v>
      </c>
      <c r="AW69" s="66">
        <f>'Small IND Sales Mod'!E80</f>
        <v>0</v>
      </c>
      <c r="AX69" s="232" t="str">
        <f t="shared" si="23"/>
        <v>Good</v>
      </c>
      <c r="AY69" s="287"/>
    </row>
    <row r="70" spans="1:51" x14ac:dyDescent="0.2">
      <c r="A70" s="278">
        <f t="shared" si="24"/>
        <v>41135.139999999883</v>
      </c>
      <c r="B70" s="282">
        <v>15.033018206732383</v>
      </c>
      <c r="C70" s="264">
        <v>15.033018206732383</v>
      </c>
      <c r="D70" s="277">
        <f>+'RES_Sales Model'!E77</f>
        <v>15.033018206732383</v>
      </c>
      <c r="E70" s="277">
        <f>+'Small COMM Sales Model  '!C81</f>
        <v>15.033018206732383</v>
      </c>
      <c r="F70" s="281">
        <f>+'Med COMM Sales Model  '!C81</f>
        <v>15.033018206732383</v>
      </c>
      <c r="G70" s="232" t="str">
        <f t="shared" si="13"/>
        <v>Good</v>
      </c>
      <c r="H70" s="287">
        <f>'Lg IND Sales Model'!C81</f>
        <v>0.38799108015846151</v>
      </c>
      <c r="I70" s="279">
        <f>Industrial_Customers!C81</f>
        <v>0.38799108015846151</v>
      </c>
      <c r="J70" s="289" t="str">
        <f t="shared" si="14"/>
        <v>Good</v>
      </c>
      <c r="K70" s="286">
        <v>0.22000000589406207</v>
      </c>
      <c r="L70" s="285">
        <v>0.22000000589406207</v>
      </c>
      <c r="M70" s="289" t="str">
        <f t="shared" si="15"/>
        <v>Good</v>
      </c>
      <c r="N70" s="290">
        <v>19136137</v>
      </c>
      <c r="O70" s="66">
        <v>19136137</v>
      </c>
      <c r="P70" s="289" t="str">
        <f t="shared" si="16"/>
        <v>Good</v>
      </c>
      <c r="Q70" s="281">
        <v>244.84833333329999</v>
      </c>
      <c r="R70" s="281">
        <v>244.84833333329999</v>
      </c>
      <c r="S70" s="232" t="str">
        <f t="shared" si="17"/>
        <v>Good</v>
      </c>
      <c r="T70" s="281">
        <v>0</v>
      </c>
      <c r="U70" s="281">
        <v>0</v>
      </c>
      <c r="V70" s="232" t="str">
        <f t="shared" si="18"/>
        <v>Good</v>
      </c>
      <c r="W70" s="280">
        <f>Commercial_Customers!C81</f>
        <v>7424.6504646903004</v>
      </c>
      <c r="X70" s="66">
        <v>7424.6504646903004</v>
      </c>
      <c r="Y70" s="232" t="str">
        <f t="shared" si="12"/>
        <v>Good</v>
      </c>
      <c r="Z70" s="282">
        <f>'Small COMM Sales Model  '!D81</f>
        <v>2.3040423362533402</v>
      </c>
      <c r="AA70" s="264">
        <f>'Med COMM Sales Model  '!D81</f>
        <v>2.3040423362533402</v>
      </c>
      <c r="AB70" s="277">
        <f>'Med IND Sales Mod'!D81</f>
        <v>2.3040423362533402</v>
      </c>
      <c r="AC70" s="277">
        <f>'Lg IND Sales Model'!E81</f>
        <v>2.3040423362533402</v>
      </c>
      <c r="AD70" s="232" t="str">
        <f t="shared" si="19"/>
        <v>Good</v>
      </c>
      <c r="AE70" s="282">
        <v>0</v>
      </c>
      <c r="AF70" s="264">
        <v>0</v>
      </c>
      <c r="AG70" s="277">
        <f>'Med COMM Sales Model  '!G81</f>
        <v>0</v>
      </c>
      <c r="AH70" s="277">
        <f>'Med IND Sales Mod'!F81</f>
        <v>0</v>
      </c>
      <c r="AI70" s="232" t="str">
        <f t="shared" si="20"/>
        <v>Good</v>
      </c>
      <c r="AJ70" s="282">
        <f>'Small COMM Sales Model  '!G81</f>
        <v>321.70797733942311</v>
      </c>
      <c r="AK70" s="264">
        <f>'Med COMM Sales Model  '!F81</f>
        <v>321.70797733942311</v>
      </c>
      <c r="AL70" s="277">
        <f>'Lg COMM Sales Model '!F81</f>
        <v>321.70797733942311</v>
      </c>
      <c r="AM70" s="232" t="str">
        <f t="shared" si="21"/>
        <v>Good</v>
      </c>
      <c r="AN70" s="264">
        <f>'Small COMM Sales Model  '!E81</f>
        <v>322.40717165394568</v>
      </c>
      <c r="AO70" s="264">
        <f>'Med COMM Sales Model  '!E81</f>
        <v>322.40717165394568</v>
      </c>
      <c r="AP70" s="264">
        <f>'Lg COMM Sales Model '!D81</f>
        <v>322.40717165394568</v>
      </c>
      <c r="AQ70" s="277">
        <f>'Small IND Sales Mod'!D81</f>
        <v>322.40717165394568</v>
      </c>
      <c r="AR70" s="277">
        <f>'Med IND Sales Mod'!E81</f>
        <v>322.40717165394568</v>
      </c>
      <c r="AS70" s="281">
        <f>'Lg IND Sales Model'!F81</f>
        <v>322.40717165394568</v>
      </c>
      <c r="AT70" s="232" t="str">
        <f t="shared" si="22"/>
        <v>Good</v>
      </c>
      <c r="AU70" s="280">
        <f>'Lg COMM Sales Model '!E81</f>
        <v>0</v>
      </c>
      <c r="AV70" s="66">
        <f>'Small COMM Sales Model  '!F81</f>
        <v>0</v>
      </c>
      <c r="AW70" s="66">
        <f>'Small IND Sales Mod'!E81</f>
        <v>0</v>
      </c>
      <c r="AX70" s="232" t="str">
        <f t="shared" si="23"/>
        <v>Good</v>
      </c>
      <c r="AY70" s="287"/>
    </row>
    <row r="71" spans="1:51" x14ac:dyDescent="0.2">
      <c r="A71" s="278">
        <f t="shared" si="24"/>
        <v>41165.559999999881</v>
      </c>
      <c r="B71" s="282">
        <v>15.231109816042805</v>
      </c>
      <c r="C71" s="264">
        <v>15.231109816042805</v>
      </c>
      <c r="D71" s="277">
        <f>+'RES_Sales Model'!E78</f>
        <v>15.231109816042805</v>
      </c>
      <c r="E71" s="277">
        <f>+'Small COMM Sales Model  '!C82</f>
        <v>15.231109816042805</v>
      </c>
      <c r="F71" s="281">
        <f>+'Med COMM Sales Model  '!C82</f>
        <v>15.231109816042805</v>
      </c>
      <c r="G71" s="232" t="str">
        <f t="shared" si="13"/>
        <v>Good</v>
      </c>
      <c r="H71" s="287">
        <f>'Lg IND Sales Model'!C82</f>
        <v>0.38869371433072009</v>
      </c>
      <c r="I71" s="279">
        <f>Industrial_Customers!C82</f>
        <v>0.38869371433072009</v>
      </c>
      <c r="J71" s="289" t="str">
        <f t="shared" si="14"/>
        <v>Good</v>
      </c>
      <c r="K71" s="286">
        <v>0.18728794419934464</v>
      </c>
      <c r="L71" s="285">
        <v>0.18728794419934464</v>
      </c>
      <c r="M71" s="289" t="str">
        <f t="shared" si="15"/>
        <v>Good</v>
      </c>
      <c r="N71" s="290">
        <v>19151562.75</v>
      </c>
      <c r="O71" s="66">
        <v>19151562.75</v>
      </c>
      <c r="P71" s="289" t="str">
        <f t="shared" si="16"/>
        <v>Good</v>
      </c>
      <c r="Q71" s="281">
        <v>246.810237366416</v>
      </c>
      <c r="R71" s="281">
        <v>246.810237366416</v>
      </c>
      <c r="S71" s="232" t="str">
        <f t="shared" si="17"/>
        <v>Good</v>
      </c>
      <c r="T71" s="281">
        <v>0</v>
      </c>
      <c r="U71" s="281">
        <v>0</v>
      </c>
      <c r="V71" s="232" t="str">
        <f t="shared" si="18"/>
        <v>Good</v>
      </c>
      <c r="W71" s="280">
        <f>Commercial_Customers!C82</f>
        <v>7444.0920605353604</v>
      </c>
      <c r="X71" s="66">
        <v>7444.0920605353604</v>
      </c>
      <c r="Y71" s="232" t="str">
        <f t="shared" si="12"/>
        <v>Good</v>
      </c>
      <c r="Z71" s="282">
        <f>'Small COMM Sales Model  '!D82</f>
        <v>2.3088876600739501</v>
      </c>
      <c r="AA71" s="264">
        <f>'Med COMM Sales Model  '!D82</f>
        <v>2.3088876600739501</v>
      </c>
      <c r="AB71" s="277">
        <f>'Med IND Sales Mod'!D82</f>
        <v>2.3088876600739501</v>
      </c>
      <c r="AC71" s="277">
        <f>'Lg IND Sales Model'!E82</f>
        <v>2.3088876600739501</v>
      </c>
      <c r="AD71" s="232" t="str">
        <f t="shared" si="19"/>
        <v>Good</v>
      </c>
      <c r="AE71" s="282">
        <v>0</v>
      </c>
      <c r="AF71" s="264">
        <v>0</v>
      </c>
      <c r="AG71" s="277">
        <f>'Med COMM Sales Model  '!G82</f>
        <v>0</v>
      </c>
      <c r="AH71" s="277">
        <f>'Med IND Sales Mod'!F82</f>
        <v>0</v>
      </c>
      <c r="AI71" s="232" t="str">
        <f t="shared" si="20"/>
        <v>Good</v>
      </c>
      <c r="AJ71" s="282">
        <f>'Small COMM Sales Model  '!G82</f>
        <v>322.40717165394568</v>
      </c>
      <c r="AK71" s="264">
        <f>'Med COMM Sales Model  '!F82</f>
        <v>322.40717165394568</v>
      </c>
      <c r="AL71" s="277">
        <f>'Lg COMM Sales Model '!F82</f>
        <v>322.40717165394568</v>
      </c>
      <c r="AM71" s="232" t="str">
        <f t="shared" si="21"/>
        <v>Good</v>
      </c>
      <c r="AN71" s="264">
        <f>'Small COMM Sales Model  '!E82</f>
        <v>274.50677348457691</v>
      </c>
      <c r="AO71" s="264">
        <f>'Med COMM Sales Model  '!E82</f>
        <v>274.50677348457691</v>
      </c>
      <c r="AP71" s="264">
        <f>'Lg COMM Sales Model '!D82</f>
        <v>274.50677348457691</v>
      </c>
      <c r="AQ71" s="277">
        <f>'Small IND Sales Mod'!D82</f>
        <v>274.50677348457691</v>
      </c>
      <c r="AR71" s="277">
        <f>'Med IND Sales Mod'!E82</f>
        <v>274.50677348457691</v>
      </c>
      <c r="AS71" s="281">
        <f>'Lg IND Sales Model'!F82</f>
        <v>274.50677348457691</v>
      </c>
      <c r="AT71" s="232" t="str">
        <f t="shared" si="22"/>
        <v>Good</v>
      </c>
      <c r="AU71" s="280">
        <f>'Lg COMM Sales Model '!E82</f>
        <v>0</v>
      </c>
      <c r="AV71" s="66">
        <f>'Small COMM Sales Model  '!F82</f>
        <v>0</v>
      </c>
      <c r="AW71" s="66">
        <f>'Small IND Sales Mod'!E82</f>
        <v>0</v>
      </c>
      <c r="AX71" s="232" t="str">
        <f t="shared" si="23"/>
        <v>Good</v>
      </c>
      <c r="AY71" s="287"/>
    </row>
    <row r="72" spans="1:51" x14ac:dyDescent="0.2">
      <c r="A72" s="278">
        <f t="shared" si="24"/>
        <v>41195.97999999988</v>
      </c>
      <c r="B72" s="282">
        <v>15.330891019130194</v>
      </c>
      <c r="C72" s="264">
        <v>15.330891019130194</v>
      </c>
      <c r="D72" s="277">
        <f>+'RES_Sales Model'!E79</f>
        <v>15.330891019130194</v>
      </c>
      <c r="E72" s="277">
        <f>+'Small COMM Sales Model  '!C83</f>
        <v>15.330891019130194</v>
      </c>
      <c r="F72" s="281">
        <f>+'Med COMM Sales Model  '!C83</f>
        <v>15.330891019130194</v>
      </c>
      <c r="G72" s="232" t="str">
        <f t="shared" si="13"/>
        <v>Good</v>
      </c>
      <c r="H72" s="287">
        <f>'Lg IND Sales Model'!C83</f>
        <v>0.38933433213395369</v>
      </c>
      <c r="I72" s="279">
        <f>Industrial_Customers!C83</f>
        <v>0.38933433213395369</v>
      </c>
      <c r="J72" s="289" t="str">
        <f t="shared" si="14"/>
        <v>Good</v>
      </c>
      <c r="K72" s="286">
        <v>0.13399955322987078</v>
      </c>
      <c r="L72" s="285">
        <v>0.13399955322987078</v>
      </c>
      <c r="M72" s="289" t="str">
        <f t="shared" si="15"/>
        <v>Good</v>
      </c>
      <c r="N72" s="290">
        <v>19166988.5</v>
      </c>
      <c r="O72" s="66">
        <v>19166988.5</v>
      </c>
      <c r="P72" s="289" t="str">
        <f t="shared" si="16"/>
        <v>Good</v>
      </c>
      <c r="Q72" s="281">
        <v>248.66296587628497</v>
      </c>
      <c r="R72" s="281">
        <v>248.66296587628497</v>
      </c>
      <c r="S72" s="232" t="str">
        <f t="shared" si="17"/>
        <v>Good</v>
      </c>
      <c r="T72" s="281">
        <v>0</v>
      </c>
      <c r="U72" s="281">
        <v>0</v>
      </c>
      <c r="V72" s="232" t="str">
        <f t="shared" si="18"/>
        <v>Good</v>
      </c>
      <c r="W72" s="280">
        <f>Commercial_Customers!C83</f>
        <v>7462.3666666666704</v>
      </c>
      <c r="X72" s="66">
        <v>7462.3666666666704</v>
      </c>
      <c r="Y72" s="232" t="str">
        <f t="shared" si="12"/>
        <v>Good</v>
      </c>
      <c r="Z72" s="282">
        <f>'Small COMM Sales Model  '!D83</f>
        <v>2.3131366666669999</v>
      </c>
      <c r="AA72" s="264">
        <f>'Med COMM Sales Model  '!D83</f>
        <v>2.3131366666669999</v>
      </c>
      <c r="AB72" s="277">
        <f>'Med IND Sales Mod'!D83</f>
        <v>2.3131366666669999</v>
      </c>
      <c r="AC72" s="277">
        <f>'Lg IND Sales Model'!E83</f>
        <v>2.3131366666669999</v>
      </c>
      <c r="AD72" s="232" t="str">
        <f t="shared" si="19"/>
        <v>Good</v>
      </c>
      <c r="AE72" s="282">
        <v>0</v>
      </c>
      <c r="AF72" s="264">
        <v>0</v>
      </c>
      <c r="AG72" s="277">
        <f>'Med COMM Sales Model  '!G83</f>
        <v>0</v>
      </c>
      <c r="AH72" s="277">
        <f>'Med IND Sales Mod'!F83</f>
        <v>0</v>
      </c>
      <c r="AI72" s="232" t="str">
        <f t="shared" si="20"/>
        <v>Good</v>
      </c>
      <c r="AJ72" s="282">
        <f>'Small COMM Sales Model  '!G83</f>
        <v>274.50677348457691</v>
      </c>
      <c r="AK72" s="264">
        <f>'Med COMM Sales Model  '!F83</f>
        <v>274.50677348457691</v>
      </c>
      <c r="AL72" s="277">
        <f>'Lg COMM Sales Model '!F83</f>
        <v>274.50677348457691</v>
      </c>
      <c r="AM72" s="232" t="str">
        <f t="shared" si="21"/>
        <v>Good</v>
      </c>
      <c r="AN72" s="264">
        <f>'Small COMM Sales Model  '!E83</f>
        <v>198.7182652930268</v>
      </c>
      <c r="AO72" s="264">
        <f>'Med COMM Sales Model  '!E83</f>
        <v>198.7182652930268</v>
      </c>
      <c r="AP72" s="264">
        <f>'Lg COMM Sales Model '!D83</f>
        <v>198.7182652930268</v>
      </c>
      <c r="AQ72" s="277">
        <f>'Small IND Sales Mod'!D83</f>
        <v>198.7182652930268</v>
      </c>
      <c r="AR72" s="277">
        <f>'Med IND Sales Mod'!E83</f>
        <v>198.7182652930268</v>
      </c>
      <c r="AS72" s="281">
        <f>'Lg IND Sales Model'!F83</f>
        <v>198.7182652930268</v>
      </c>
      <c r="AT72" s="232" t="str">
        <f t="shared" si="22"/>
        <v>Good</v>
      </c>
      <c r="AU72" s="280">
        <f>'Lg COMM Sales Model '!E83</f>
        <v>10.471373930596073</v>
      </c>
      <c r="AV72" s="66">
        <f>'Small COMM Sales Model  '!F83</f>
        <v>10.471373930596073</v>
      </c>
      <c r="AW72" s="66">
        <f>'Small IND Sales Mod'!E83</f>
        <v>10.471373930596073</v>
      </c>
      <c r="AX72" s="232" t="str">
        <f t="shared" si="23"/>
        <v>Good</v>
      </c>
      <c r="AY72" s="287"/>
    </row>
    <row r="73" spans="1:51" x14ac:dyDescent="0.2">
      <c r="A73" s="278">
        <f t="shared" si="24"/>
        <v>41226.399999999878</v>
      </c>
      <c r="B73" s="282">
        <v>15.262301493900011</v>
      </c>
      <c r="C73" s="264">
        <v>15.262301493900011</v>
      </c>
      <c r="D73" s="277">
        <f>+'RES_Sales Model'!E80</f>
        <v>15.262301493900011</v>
      </c>
      <c r="E73" s="277">
        <f>+'Small COMM Sales Model  '!C84</f>
        <v>15.262301493900011</v>
      </c>
      <c r="F73" s="281">
        <f>+'Med COMM Sales Model  '!C84</f>
        <v>15.262301493900011</v>
      </c>
      <c r="G73" s="232" t="str">
        <f t="shared" si="13"/>
        <v>Good</v>
      </c>
      <c r="H73" s="287">
        <f>'Lg IND Sales Model'!C84</f>
        <v>0.38983955355230843</v>
      </c>
      <c r="I73" s="279">
        <f>Industrial_Customers!C84</f>
        <v>0.38983955355230843</v>
      </c>
      <c r="J73" s="289" t="str">
        <f t="shared" si="14"/>
        <v>Good</v>
      </c>
      <c r="K73" s="286">
        <v>5.2592635279726067E-2</v>
      </c>
      <c r="L73" s="285">
        <v>5.2592635279726067E-2</v>
      </c>
      <c r="M73" s="289" t="str">
        <f t="shared" si="15"/>
        <v>Good</v>
      </c>
      <c r="N73" s="290">
        <v>19182414.25</v>
      </c>
      <c r="O73" s="66">
        <v>19182414.25</v>
      </c>
      <c r="P73" s="289" t="str">
        <f t="shared" si="16"/>
        <v>Good</v>
      </c>
      <c r="Q73" s="281">
        <v>249.74099999999999</v>
      </c>
      <c r="R73" s="281">
        <v>249.74099999999999</v>
      </c>
      <c r="S73" s="232" t="str">
        <f t="shared" si="17"/>
        <v>Good</v>
      </c>
      <c r="T73" s="281">
        <v>0</v>
      </c>
      <c r="U73" s="281">
        <v>0</v>
      </c>
      <c r="V73" s="232" t="str">
        <f t="shared" si="18"/>
        <v>Good</v>
      </c>
      <c r="W73" s="280">
        <f>Commercial_Customers!C84</f>
        <v>7478.06380727544</v>
      </c>
      <c r="X73" s="66">
        <v>7478.06380727544</v>
      </c>
      <c r="Y73" s="232" t="str">
        <f t="shared" si="12"/>
        <v>Good</v>
      </c>
      <c r="Z73" s="282">
        <f>'Small COMM Sales Model  '!D84</f>
        <v>2.3165381542728301</v>
      </c>
      <c r="AA73" s="264">
        <f>'Med COMM Sales Model  '!D84</f>
        <v>2.3165381542728301</v>
      </c>
      <c r="AB73" s="277">
        <f>'Med IND Sales Mod'!D84</f>
        <v>2.3165381542728301</v>
      </c>
      <c r="AC73" s="277">
        <f>'Lg IND Sales Model'!E84</f>
        <v>2.3165381542728301</v>
      </c>
      <c r="AD73" s="232" t="str">
        <f t="shared" si="19"/>
        <v>Good</v>
      </c>
      <c r="AE73" s="282">
        <v>0</v>
      </c>
      <c r="AF73" s="264">
        <v>0</v>
      </c>
      <c r="AG73" s="277">
        <f>'Med COMM Sales Model  '!G84</f>
        <v>0</v>
      </c>
      <c r="AH73" s="277">
        <f>'Med IND Sales Mod'!F84</f>
        <v>0</v>
      </c>
      <c r="AI73" s="232" t="str">
        <f t="shared" si="20"/>
        <v>Good</v>
      </c>
      <c r="AJ73" s="282">
        <f>'Small COMM Sales Model  '!G84</f>
        <v>198.7182652930268</v>
      </c>
      <c r="AK73" s="264">
        <f>'Med COMM Sales Model  '!F84</f>
        <v>198.7182652930268</v>
      </c>
      <c r="AL73" s="277">
        <f>'Lg COMM Sales Model '!F84</f>
        <v>198.7182652930268</v>
      </c>
      <c r="AM73" s="232" t="str">
        <f t="shared" si="21"/>
        <v>Good</v>
      </c>
      <c r="AN73" s="264">
        <f>'Small COMM Sales Model  '!E84</f>
        <v>39.051797399730034</v>
      </c>
      <c r="AO73" s="264">
        <f>'Med COMM Sales Model  '!E84</f>
        <v>39.051797399730034</v>
      </c>
      <c r="AP73" s="264">
        <f>'Lg COMM Sales Model '!D84</f>
        <v>39.051797399730034</v>
      </c>
      <c r="AQ73" s="277">
        <f>'Small IND Sales Mod'!D84</f>
        <v>39.051797399730034</v>
      </c>
      <c r="AR73" s="277">
        <f>'Med IND Sales Mod'!E84</f>
        <v>39.051797399730034</v>
      </c>
      <c r="AS73" s="281">
        <f>'Lg IND Sales Model'!F84</f>
        <v>39.051797399730034</v>
      </c>
      <c r="AT73" s="232" t="str">
        <f t="shared" si="22"/>
        <v>Good</v>
      </c>
      <c r="AU73" s="280">
        <f>'Lg COMM Sales Model '!E84</f>
        <v>47.713830410175234</v>
      </c>
      <c r="AV73" s="66">
        <f>'Small COMM Sales Model  '!F84</f>
        <v>47.713830410175234</v>
      </c>
      <c r="AW73" s="66">
        <f>'Small IND Sales Mod'!E84</f>
        <v>47.713830410175234</v>
      </c>
      <c r="AX73" s="232" t="str">
        <f t="shared" si="23"/>
        <v>Good</v>
      </c>
      <c r="AY73" s="287"/>
    </row>
    <row r="74" spans="1:51" x14ac:dyDescent="0.2">
      <c r="A74" s="278">
        <f t="shared" si="24"/>
        <v>41256.819999999876</v>
      </c>
      <c r="B74" s="282">
        <v>15.111107901383317</v>
      </c>
      <c r="C74" s="264">
        <v>15.111107901383317</v>
      </c>
      <c r="D74" s="277">
        <f>+'RES_Sales Model'!E81</f>
        <v>15.111107901383317</v>
      </c>
      <c r="E74" s="277">
        <f>+'Small COMM Sales Model  '!C85</f>
        <v>15.111107901383317</v>
      </c>
      <c r="F74" s="281">
        <f>+'Med COMM Sales Model  '!C85</f>
        <v>15.111107901383317</v>
      </c>
      <c r="G74" s="232" t="str">
        <f t="shared" si="13"/>
        <v>Good</v>
      </c>
      <c r="H74" s="287">
        <f>'Lg IND Sales Model'!C85</f>
        <v>0.39019512801121065</v>
      </c>
      <c r="I74" s="279">
        <f>Industrial_Customers!C85</f>
        <v>0.39019512801121065</v>
      </c>
      <c r="J74" s="289" t="str">
        <f t="shared" si="14"/>
        <v>Good</v>
      </c>
      <c r="K74" s="286">
        <v>2.8677794655535223E-2</v>
      </c>
      <c r="L74" s="285">
        <v>2.8677794655535223E-2</v>
      </c>
      <c r="M74" s="289" t="str">
        <f t="shared" si="15"/>
        <v>Good</v>
      </c>
      <c r="N74" s="290">
        <v>19197840</v>
      </c>
      <c r="O74" s="66">
        <v>19197840</v>
      </c>
      <c r="P74" s="289" t="str">
        <f t="shared" si="16"/>
        <v>Good</v>
      </c>
      <c r="Q74" s="281">
        <v>249.64435750627797</v>
      </c>
      <c r="R74" s="281">
        <v>249.64435750627797</v>
      </c>
      <c r="S74" s="232" t="str">
        <f t="shared" si="17"/>
        <v>Good</v>
      </c>
      <c r="T74" s="281">
        <v>0</v>
      </c>
      <c r="U74" s="281">
        <v>0</v>
      </c>
      <c r="V74" s="232" t="str">
        <f t="shared" si="18"/>
        <v>Good</v>
      </c>
      <c r="W74" s="280">
        <f>Commercial_Customers!C85</f>
        <v>7490.9036363387404</v>
      </c>
      <c r="X74" s="66">
        <v>7490.9036363387404</v>
      </c>
      <c r="Y74" s="232" t="str">
        <f t="shared" si="12"/>
        <v>Good</v>
      </c>
      <c r="Z74" s="282">
        <f>'Small COMM Sales Model  '!D85</f>
        <v>2.3187713050360999</v>
      </c>
      <c r="AA74" s="264">
        <f>'Med COMM Sales Model  '!D85</f>
        <v>2.3187713050360999</v>
      </c>
      <c r="AB74" s="277">
        <f>'Med IND Sales Mod'!D85</f>
        <v>2.3187713050360999</v>
      </c>
      <c r="AC74" s="277">
        <f>'Lg IND Sales Model'!E85</f>
        <v>2.3187713050360999</v>
      </c>
      <c r="AD74" s="232" t="str">
        <f t="shared" si="19"/>
        <v>Good</v>
      </c>
      <c r="AE74" s="282">
        <v>0</v>
      </c>
      <c r="AF74" s="264">
        <v>0</v>
      </c>
      <c r="AG74" s="277">
        <f>'Med COMM Sales Model  '!G85</f>
        <v>0</v>
      </c>
      <c r="AH74" s="277">
        <f>'Med IND Sales Mod'!F85</f>
        <v>0</v>
      </c>
      <c r="AI74" s="232" t="str">
        <f t="shared" si="20"/>
        <v>Good</v>
      </c>
      <c r="AJ74" s="282">
        <f>'Small COMM Sales Model  '!G85</f>
        <v>39.051797399730034</v>
      </c>
      <c r="AK74" s="264">
        <f>'Med COMM Sales Model  '!F85</f>
        <v>39.051797399730034</v>
      </c>
      <c r="AL74" s="277">
        <f>'Lg COMM Sales Model '!F85</f>
        <v>39.051797399730034</v>
      </c>
      <c r="AM74" s="232" t="str">
        <f t="shared" si="21"/>
        <v>Good</v>
      </c>
      <c r="AN74" s="264">
        <f>'Small COMM Sales Model  '!E85</f>
        <v>52.002480932841181</v>
      </c>
      <c r="AO74" s="264">
        <f>'Med COMM Sales Model  '!E85</f>
        <v>52.002480932841181</v>
      </c>
      <c r="AP74" s="264">
        <f>'Lg COMM Sales Model '!D85</f>
        <v>52.002480932841181</v>
      </c>
      <c r="AQ74" s="277">
        <f>'Small IND Sales Mod'!D85</f>
        <v>52.002480932841181</v>
      </c>
      <c r="AR74" s="277">
        <f>'Med IND Sales Mod'!E85</f>
        <v>52.002480932841181</v>
      </c>
      <c r="AS74" s="281">
        <f>'Lg IND Sales Model'!F85</f>
        <v>52.002480932841181</v>
      </c>
      <c r="AT74" s="232" t="str">
        <f t="shared" si="22"/>
        <v>Good</v>
      </c>
      <c r="AU74" s="280">
        <f>'Lg COMM Sales Model '!E85</f>
        <v>54.819173587635369</v>
      </c>
      <c r="AV74" s="66">
        <f>'Small COMM Sales Model  '!F85</f>
        <v>54.819173587635369</v>
      </c>
      <c r="AW74" s="66">
        <f>'Small IND Sales Mod'!E85</f>
        <v>54.819173587635369</v>
      </c>
      <c r="AX74" s="232" t="str">
        <f t="shared" si="23"/>
        <v>Good</v>
      </c>
      <c r="AY74" s="287"/>
    </row>
    <row r="75" spans="1:51" x14ac:dyDescent="0.2">
      <c r="A75" s="278">
        <f t="shared" si="24"/>
        <v>41287.239999999874</v>
      </c>
      <c r="B75" s="282">
        <v>14.994075739198383</v>
      </c>
      <c r="C75" s="264">
        <v>14.994075739198383</v>
      </c>
      <c r="D75" s="277">
        <f>+'RES_Sales Model'!E82</f>
        <v>14.994075739198383</v>
      </c>
      <c r="E75" s="277">
        <f>+'Small COMM Sales Model  '!C86</f>
        <v>14.994075739198383</v>
      </c>
      <c r="F75" s="281">
        <f>+'Med COMM Sales Model  '!C86</f>
        <v>14.994075739198383</v>
      </c>
      <c r="G75" s="232" t="str">
        <f t="shared" si="13"/>
        <v>Good</v>
      </c>
      <c r="H75" s="287">
        <f>'Lg IND Sales Model'!C86</f>
        <v>0.39052878521358764</v>
      </c>
      <c r="I75" s="279">
        <f>Industrial_Customers!C86</f>
        <v>0.39052878521358764</v>
      </c>
      <c r="J75" s="289" t="str">
        <f t="shared" si="14"/>
        <v>Good</v>
      </c>
      <c r="K75" s="286">
        <v>2.0788429323951054E-2</v>
      </c>
      <c r="L75" s="285">
        <v>2.0788429323951054E-2</v>
      </c>
      <c r="M75" s="289" t="str">
        <f t="shared" si="15"/>
        <v>Good</v>
      </c>
      <c r="N75" s="290">
        <v>19213265.75</v>
      </c>
      <c r="O75" s="66">
        <v>19213265.75</v>
      </c>
      <c r="P75" s="289" t="str">
        <f t="shared" si="16"/>
        <v>Good</v>
      </c>
      <c r="Q75" s="281">
        <v>248.52194647019101</v>
      </c>
      <c r="R75" s="281">
        <v>248.52194647019101</v>
      </c>
      <c r="S75" s="232" t="str">
        <f t="shared" si="17"/>
        <v>Good</v>
      </c>
      <c r="T75" s="281">
        <v>0</v>
      </c>
      <c r="U75" s="281">
        <v>0</v>
      </c>
      <c r="V75" s="232" t="str">
        <f t="shared" si="18"/>
        <v>Good</v>
      </c>
      <c r="W75" s="280">
        <f>Commercial_Customers!C86</f>
        <v>7503.3333333333303</v>
      </c>
      <c r="X75" s="66">
        <v>7503.3333333333303</v>
      </c>
      <c r="Y75" s="232" t="str">
        <f t="shared" si="12"/>
        <v>Good</v>
      </c>
      <c r="Z75" s="282">
        <f>'Small COMM Sales Model  '!D86</f>
        <v>2.319983333333</v>
      </c>
      <c r="AA75" s="264">
        <f>'Med COMM Sales Model  '!D86</f>
        <v>2.319983333333</v>
      </c>
      <c r="AB75" s="277">
        <f>'Med IND Sales Mod'!D86</f>
        <v>2.319983333333</v>
      </c>
      <c r="AC75" s="277">
        <f>'Lg IND Sales Model'!E86</f>
        <v>2.319983333333</v>
      </c>
      <c r="AD75" s="232" t="str">
        <f t="shared" si="19"/>
        <v>Good</v>
      </c>
      <c r="AE75" s="282">
        <v>10.055880424655719</v>
      </c>
      <c r="AF75" s="264">
        <v>107.22973635615668</v>
      </c>
      <c r="AG75" s="277">
        <f>'Med COMM Sales Model  '!G86</f>
        <v>10.055880424655719</v>
      </c>
      <c r="AH75" s="277">
        <f>'Med IND Sales Mod'!F86</f>
        <v>10.055880424655719</v>
      </c>
      <c r="AI75" s="232" t="b">
        <f t="shared" si="20"/>
        <v>0</v>
      </c>
      <c r="AJ75" s="282">
        <f>'Small COMM Sales Model  '!G86</f>
        <v>52.002480932841181</v>
      </c>
      <c r="AK75" s="264">
        <f>'Med COMM Sales Model  '!F86</f>
        <v>52.002480932841181</v>
      </c>
      <c r="AL75" s="277">
        <f>'Lg COMM Sales Model '!F86</f>
        <v>52.002480932841181</v>
      </c>
      <c r="AM75" s="232" t="str">
        <f t="shared" si="21"/>
        <v>Good</v>
      </c>
      <c r="AN75" s="264">
        <f>'Small COMM Sales Model  '!E86</f>
        <v>50.538702541757459</v>
      </c>
      <c r="AO75" s="264">
        <f>'Med COMM Sales Model  '!E86</f>
        <v>50.538702541757459</v>
      </c>
      <c r="AP75" s="264">
        <f>'Lg COMM Sales Model '!D86</f>
        <v>50.538702541757459</v>
      </c>
      <c r="AQ75" s="277">
        <f>'Small IND Sales Mod'!D86</f>
        <v>50.538702541757459</v>
      </c>
      <c r="AR75" s="277">
        <f>'Med IND Sales Mod'!E86</f>
        <v>50.538702541757459</v>
      </c>
      <c r="AS75" s="281">
        <f>'Lg IND Sales Model'!F86</f>
        <v>50.538702541757459</v>
      </c>
      <c r="AT75" s="232" t="str">
        <f t="shared" si="22"/>
        <v>Good</v>
      </c>
      <c r="AU75" s="280">
        <f>'Lg COMM Sales Model '!E86</f>
        <v>27.379271598918198</v>
      </c>
      <c r="AV75" s="66">
        <f>'Small COMM Sales Model  '!F86</f>
        <v>27.379271598918198</v>
      </c>
      <c r="AW75" s="66">
        <f>'Small IND Sales Mod'!E86</f>
        <v>27.379271598918198</v>
      </c>
      <c r="AX75" s="232" t="str">
        <f t="shared" si="23"/>
        <v>Good</v>
      </c>
      <c r="AY75" s="287"/>
    </row>
    <row r="76" spans="1:51" x14ac:dyDescent="0.2">
      <c r="A76" s="278">
        <f t="shared" si="24"/>
        <v>41317.659999999873</v>
      </c>
      <c r="B76" s="282">
        <v>15.010123075902596</v>
      </c>
      <c r="C76" s="264">
        <v>15.010123075902596</v>
      </c>
      <c r="D76" s="277">
        <f>+'RES_Sales Model'!E83</f>
        <v>15.010123075902596</v>
      </c>
      <c r="E76" s="277">
        <f>+'Small COMM Sales Model  '!C87</f>
        <v>15.010123075902596</v>
      </c>
      <c r="F76" s="281">
        <f>+'Med COMM Sales Model  '!C87</f>
        <v>15.010123075902596</v>
      </c>
      <c r="G76" s="232" t="str">
        <f t="shared" si="13"/>
        <v>Good</v>
      </c>
      <c r="H76" s="287">
        <f>'Lg IND Sales Model'!C87</f>
        <v>0.39089349602654661</v>
      </c>
      <c r="I76" s="279">
        <f>Industrial_Customers!C87</f>
        <v>0.39089349602654661</v>
      </c>
      <c r="J76" s="289" t="str">
        <f t="shared" si="14"/>
        <v>Good</v>
      </c>
      <c r="K76" s="286">
        <v>2.7871032731567307E-2</v>
      </c>
      <c r="L76" s="285">
        <v>2.7871032731567307E-2</v>
      </c>
      <c r="M76" s="289" t="str">
        <f t="shared" si="15"/>
        <v>Good</v>
      </c>
      <c r="N76" s="290">
        <v>19228691.5</v>
      </c>
      <c r="O76" s="66">
        <v>19228691.5</v>
      </c>
      <c r="P76" s="289" t="str">
        <f t="shared" si="16"/>
        <v>Good</v>
      </c>
      <c r="Q76" s="281">
        <v>246.59900000000002</v>
      </c>
      <c r="R76" s="281">
        <v>246.59900000000002</v>
      </c>
      <c r="S76" s="232" t="str">
        <f t="shared" si="17"/>
        <v>Good</v>
      </c>
      <c r="T76" s="281">
        <v>0</v>
      </c>
      <c r="U76" s="281">
        <v>0</v>
      </c>
      <c r="V76" s="232" t="str">
        <f t="shared" si="18"/>
        <v>Good</v>
      </c>
      <c r="W76" s="280">
        <f>Commercial_Customers!C87</f>
        <v>7516.3704444509403</v>
      </c>
      <c r="X76" s="66">
        <v>7516.3704444509403</v>
      </c>
      <c r="Y76" s="232" t="str">
        <f t="shared" si="12"/>
        <v>Good</v>
      </c>
      <c r="Z76" s="282">
        <f>'Small COMM Sales Model  '!D87</f>
        <v>2.3202896321778899</v>
      </c>
      <c r="AA76" s="264">
        <f>'Med COMM Sales Model  '!D87</f>
        <v>2.3202896321778899</v>
      </c>
      <c r="AB76" s="277">
        <f>'Med IND Sales Mod'!D87</f>
        <v>2.3202896321778899</v>
      </c>
      <c r="AC76" s="277">
        <f>'Lg IND Sales Model'!E87</f>
        <v>2.3202896321778899</v>
      </c>
      <c r="AD76" s="232" t="str">
        <f t="shared" si="19"/>
        <v>Good</v>
      </c>
      <c r="AE76" s="282">
        <v>0</v>
      </c>
      <c r="AF76" s="264">
        <v>0</v>
      </c>
      <c r="AG76" s="277">
        <f>'Med COMM Sales Model  '!G87</f>
        <v>0</v>
      </c>
      <c r="AH76" s="277">
        <f>'Med IND Sales Mod'!F87</f>
        <v>0</v>
      </c>
      <c r="AI76" s="232" t="str">
        <f t="shared" si="20"/>
        <v>Good</v>
      </c>
      <c r="AJ76" s="282">
        <f>'Small COMM Sales Model  '!G87</f>
        <v>50.538702541757459</v>
      </c>
      <c r="AK76" s="264">
        <f>'Med COMM Sales Model  '!F87</f>
        <v>50.538702541757459</v>
      </c>
      <c r="AL76" s="277">
        <f>'Lg COMM Sales Model '!F87</f>
        <v>50.538702541757459</v>
      </c>
      <c r="AM76" s="232" t="str">
        <f t="shared" si="21"/>
        <v>Good</v>
      </c>
      <c r="AN76" s="264">
        <f>'Small COMM Sales Model  '!E87</f>
        <v>44.995401174839188</v>
      </c>
      <c r="AO76" s="264">
        <f>'Med COMM Sales Model  '!E87</f>
        <v>44.995401174839188</v>
      </c>
      <c r="AP76" s="264">
        <f>'Lg COMM Sales Model '!D87</f>
        <v>44.995401174839188</v>
      </c>
      <c r="AQ76" s="277">
        <f>'Small IND Sales Mod'!D87</f>
        <v>44.995401174839188</v>
      </c>
      <c r="AR76" s="277">
        <f>'Med IND Sales Mod'!E87</f>
        <v>44.995401174839188</v>
      </c>
      <c r="AS76" s="281">
        <f>'Lg IND Sales Model'!F87</f>
        <v>44.995401174839188</v>
      </c>
      <c r="AT76" s="232" t="str">
        <f t="shared" si="22"/>
        <v>Good</v>
      </c>
      <c r="AU76" s="280">
        <f>'Lg COMM Sales Model '!E87</f>
        <v>63.684884505272507</v>
      </c>
      <c r="AV76" s="66">
        <f>'Small COMM Sales Model  '!F87</f>
        <v>63.684884505272507</v>
      </c>
      <c r="AW76" s="66">
        <f>'Small IND Sales Mod'!E87</f>
        <v>63.684884505272507</v>
      </c>
      <c r="AX76" s="232" t="str">
        <f t="shared" si="23"/>
        <v>Good</v>
      </c>
      <c r="AY76" s="287"/>
    </row>
    <row r="77" spans="1:51" x14ac:dyDescent="0.2">
      <c r="A77" s="278">
        <f t="shared" si="24"/>
        <v>41348.079999999871</v>
      </c>
      <c r="B77" s="282">
        <v>15.102296673786196</v>
      </c>
      <c r="C77" s="264">
        <v>15.102296673786196</v>
      </c>
      <c r="D77" s="277">
        <f>+'RES_Sales Model'!E84</f>
        <v>15.102296673786196</v>
      </c>
      <c r="E77" s="277">
        <f>+'Small COMM Sales Model  '!C88</f>
        <v>15.102296673786196</v>
      </c>
      <c r="F77" s="281">
        <f>+'Med COMM Sales Model  '!C88</f>
        <v>15.102296673786196</v>
      </c>
      <c r="G77" s="232" t="str">
        <f t="shared" si="13"/>
        <v>Good</v>
      </c>
      <c r="H77" s="287">
        <f>'Lg IND Sales Model'!C88</f>
        <v>0.39125593717116181</v>
      </c>
      <c r="I77" s="279">
        <f>Industrial_Customers!C88</f>
        <v>0.39125593717116181</v>
      </c>
      <c r="J77" s="289" t="str">
        <f t="shared" si="14"/>
        <v>Good</v>
      </c>
      <c r="K77" s="286">
        <v>5.1293377032040594E-2</v>
      </c>
      <c r="L77" s="285">
        <v>5.1293377032040594E-2</v>
      </c>
      <c r="M77" s="289" t="str">
        <f t="shared" si="15"/>
        <v>Good</v>
      </c>
      <c r="N77" s="290">
        <v>19244117.25</v>
      </c>
      <c r="O77" s="66">
        <v>19244117.25</v>
      </c>
      <c r="P77" s="289" t="str">
        <f t="shared" si="16"/>
        <v>Good</v>
      </c>
      <c r="Q77" s="281">
        <v>244.29899448644301</v>
      </c>
      <c r="R77" s="281">
        <v>244.29899448644301</v>
      </c>
      <c r="S77" s="232" t="str">
        <f t="shared" si="17"/>
        <v>Good</v>
      </c>
      <c r="T77" s="281">
        <v>0</v>
      </c>
      <c r="U77" s="281">
        <v>0</v>
      </c>
      <c r="V77" s="232" t="str">
        <f t="shared" si="18"/>
        <v>Good</v>
      </c>
      <c r="W77" s="280">
        <f>Commercial_Customers!C88</f>
        <v>7529.3751296804703</v>
      </c>
      <c r="X77" s="66">
        <v>7529.3751296804703</v>
      </c>
      <c r="Y77" s="232" t="str">
        <f t="shared" si="12"/>
        <v>Good</v>
      </c>
      <c r="Z77" s="282">
        <f>'Small COMM Sales Model  '!D88</f>
        <v>2.3206517925567001</v>
      </c>
      <c r="AA77" s="264">
        <f>'Med COMM Sales Model  '!D88</f>
        <v>2.3206517925567001</v>
      </c>
      <c r="AB77" s="277">
        <f>'Med IND Sales Mod'!D88</f>
        <v>2.3206517925567001</v>
      </c>
      <c r="AC77" s="277">
        <f>'Lg IND Sales Model'!E88</f>
        <v>2.3206517925567001</v>
      </c>
      <c r="AD77" s="232" t="str">
        <f t="shared" si="19"/>
        <v>Good</v>
      </c>
      <c r="AE77" s="282">
        <v>0</v>
      </c>
      <c r="AF77" s="264">
        <v>0</v>
      </c>
      <c r="AG77" s="277">
        <f>'Med COMM Sales Model  '!G88</f>
        <v>0</v>
      </c>
      <c r="AH77" s="277">
        <f>'Med IND Sales Mod'!F88</f>
        <v>0</v>
      </c>
      <c r="AI77" s="232" t="str">
        <f t="shared" si="20"/>
        <v>Good</v>
      </c>
      <c r="AJ77" s="282">
        <f>'Small COMM Sales Model  '!G88</f>
        <v>44.995401174839188</v>
      </c>
      <c r="AK77" s="264">
        <f>'Med COMM Sales Model  '!F88</f>
        <v>44.995401174839188</v>
      </c>
      <c r="AL77" s="277">
        <f>'Lg COMM Sales Model '!F88</f>
        <v>44.995401174839188</v>
      </c>
      <c r="AM77" s="232" t="str">
        <f t="shared" si="21"/>
        <v>Good</v>
      </c>
      <c r="AN77" s="264">
        <f>'Small COMM Sales Model  '!E88</f>
        <v>28.558939154600807</v>
      </c>
      <c r="AO77" s="264">
        <f>'Med COMM Sales Model  '!E88</f>
        <v>28.558939154600807</v>
      </c>
      <c r="AP77" s="264">
        <f>'Lg COMM Sales Model '!D88</f>
        <v>28.558939154600807</v>
      </c>
      <c r="AQ77" s="277">
        <f>'Small IND Sales Mod'!D88</f>
        <v>28.558939154600807</v>
      </c>
      <c r="AR77" s="277">
        <f>'Med IND Sales Mod'!E88</f>
        <v>28.558939154600807</v>
      </c>
      <c r="AS77" s="281">
        <f>'Lg IND Sales Model'!F88</f>
        <v>28.558939154600807</v>
      </c>
      <c r="AT77" s="232" t="str">
        <f t="shared" si="22"/>
        <v>Good</v>
      </c>
      <c r="AU77" s="280">
        <f>'Lg COMM Sales Model '!E88</f>
        <v>125.68850876612598</v>
      </c>
      <c r="AV77" s="66">
        <f>'Small COMM Sales Model  '!F88</f>
        <v>125.68850876612598</v>
      </c>
      <c r="AW77" s="66">
        <f>'Small IND Sales Mod'!E88</f>
        <v>125.68850876612598</v>
      </c>
      <c r="AX77" s="232" t="str">
        <f t="shared" si="23"/>
        <v>Good</v>
      </c>
      <c r="AY77" s="287"/>
    </row>
    <row r="78" spans="1:51" x14ac:dyDescent="0.2">
      <c r="A78" s="278">
        <f t="shared" si="24"/>
        <v>41378.499999999869</v>
      </c>
      <c r="B78" s="282">
        <v>15.220343722210776</v>
      </c>
      <c r="C78" s="264">
        <v>15.220343722210776</v>
      </c>
      <c r="D78" s="277">
        <f>+'RES_Sales Model'!E85</f>
        <v>15.220343722210776</v>
      </c>
      <c r="E78" s="277">
        <f>+'Small COMM Sales Model  '!C89</f>
        <v>15.220343722210776</v>
      </c>
      <c r="F78" s="281">
        <f>+'Med COMM Sales Model  '!C89</f>
        <v>15.220343722210776</v>
      </c>
      <c r="G78" s="232" t="str">
        <f t="shared" si="13"/>
        <v>Good</v>
      </c>
      <c r="H78" s="287">
        <f>'Lg IND Sales Model'!C89</f>
        <v>0.39179365090161639</v>
      </c>
      <c r="I78" s="279">
        <f>Industrial_Customers!C89</f>
        <v>0.39179365090161639</v>
      </c>
      <c r="J78" s="289" t="str">
        <f t="shared" si="14"/>
        <v>Good</v>
      </c>
      <c r="K78" s="286">
        <v>9.0496075021028161E-2</v>
      </c>
      <c r="L78" s="285">
        <v>9.0496075021028161E-2</v>
      </c>
      <c r="M78" s="289" t="str">
        <f t="shared" si="15"/>
        <v>Good</v>
      </c>
      <c r="N78" s="290">
        <v>19259543</v>
      </c>
      <c r="O78" s="66">
        <v>19259543</v>
      </c>
      <c r="P78" s="289" t="str">
        <f t="shared" si="16"/>
        <v>Good</v>
      </c>
      <c r="Q78" s="281">
        <v>242.54057495571701</v>
      </c>
      <c r="R78" s="281">
        <v>242.54057495571701</v>
      </c>
      <c r="S78" s="232" t="str">
        <f t="shared" si="17"/>
        <v>Good</v>
      </c>
      <c r="T78" s="281">
        <v>0</v>
      </c>
      <c r="U78" s="281">
        <v>0</v>
      </c>
      <c r="V78" s="232" t="str">
        <f t="shared" si="18"/>
        <v>Good</v>
      </c>
      <c r="W78" s="280">
        <f>Commercial_Customers!C89</f>
        <v>7545.7666666666701</v>
      </c>
      <c r="X78" s="66">
        <v>7545.7666666666701</v>
      </c>
      <c r="Y78" s="232" t="str">
        <f t="shared" si="12"/>
        <v>Good</v>
      </c>
      <c r="Z78" s="282">
        <f>'Small COMM Sales Model  '!D89</f>
        <v>2.3223033333330001</v>
      </c>
      <c r="AA78" s="264">
        <f>'Med COMM Sales Model  '!D89</f>
        <v>2.3223033333330001</v>
      </c>
      <c r="AB78" s="277">
        <f>'Med IND Sales Mod'!D89</f>
        <v>2.3223033333330001</v>
      </c>
      <c r="AC78" s="277">
        <f>'Lg IND Sales Model'!E89</f>
        <v>2.3223033333330001</v>
      </c>
      <c r="AD78" s="232" t="str">
        <f t="shared" si="19"/>
        <v>Good</v>
      </c>
      <c r="AE78" s="282">
        <v>0</v>
      </c>
      <c r="AF78" s="264">
        <v>0</v>
      </c>
      <c r="AG78" s="277">
        <f>'Med COMM Sales Model  '!G89</f>
        <v>0</v>
      </c>
      <c r="AH78" s="277">
        <f>'Med IND Sales Mod'!F89</f>
        <v>0</v>
      </c>
      <c r="AI78" s="232" t="str">
        <f t="shared" si="20"/>
        <v>Good</v>
      </c>
      <c r="AJ78" s="282">
        <f>'Small COMM Sales Model  '!G89</f>
        <v>28.558939154600807</v>
      </c>
      <c r="AK78" s="264">
        <f>'Med COMM Sales Model  '!F89</f>
        <v>28.558939154600807</v>
      </c>
      <c r="AL78" s="277">
        <f>'Lg COMM Sales Model '!F89</f>
        <v>28.558939154600807</v>
      </c>
      <c r="AM78" s="232" t="str">
        <f t="shared" si="21"/>
        <v>Good</v>
      </c>
      <c r="AN78" s="264">
        <f>'Small COMM Sales Model  '!E89</f>
        <v>135.35989619627648</v>
      </c>
      <c r="AO78" s="264">
        <f>'Med COMM Sales Model  '!E89</f>
        <v>135.35989619627648</v>
      </c>
      <c r="AP78" s="264">
        <f>'Lg COMM Sales Model '!D89</f>
        <v>135.35989619627648</v>
      </c>
      <c r="AQ78" s="277">
        <f>'Small IND Sales Mod'!D89</f>
        <v>135.35989619627648</v>
      </c>
      <c r="AR78" s="277">
        <f>'Med IND Sales Mod'!E89</f>
        <v>135.35989619627648</v>
      </c>
      <c r="AS78" s="281">
        <f>'Lg IND Sales Model'!F89</f>
        <v>135.35989619627648</v>
      </c>
      <c r="AT78" s="232" t="str">
        <f t="shared" si="22"/>
        <v>Good</v>
      </c>
      <c r="AU78" s="280">
        <f>'Lg COMM Sales Model '!E89</f>
        <v>1.9697581448295924</v>
      </c>
      <c r="AV78" s="66">
        <f>'Small COMM Sales Model  '!F89</f>
        <v>1.9697581448295924</v>
      </c>
      <c r="AW78" s="66">
        <f>'Small IND Sales Mod'!E89</f>
        <v>1.9697581448295924</v>
      </c>
      <c r="AX78" s="232" t="str">
        <f t="shared" si="23"/>
        <v>Good</v>
      </c>
      <c r="AY78" s="287"/>
    </row>
    <row r="79" spans="1:51" x14ac:dyDescent="0.2">
      <c r="A79" s="278">
        <f t="shared" si="24"/>
        <v>41408.919999999867</v>
      </c>
      <c r="B79" s="282">
        <v>15.288863618016455</v>
      </c>
      <c r="C79" s="264">
        <v>15.288863618016455</v>
      </c>
      <c r="D79" s="277">
        <f>+'RES_Sales Model'!E86</f>
        <v>15.288863618016455</v>
      </c>
      <c r="E79" s="277">
        <f>+'Small COMM Sales Model  '!C90</f>
        <v>15.288863618016455</v>
      </c>
      <c r="F79" s="281">
        <f>+'Med COMM Sales Model  '!C90</f>
        <v>15.288863618016455</v>
      </c>
      <c r="G79" s="232" t="str">
        <f t="shared" si="13"/>
        <v>Good</v>
      </c>
      <c r="H79" s="287">
        <f>'Lg IND Sales Model'!C90</f>
        <v>0.39232570802837635</v>
      </c>
      <c r="I79" s="279">
        <f>Industrial_Customers!C90</f>
        <v>0.39232570802837635</v>
      </c>
      <c r="J79" s="289" t="str">
        <f t="shared" si="14"/>
        <v>Good</v>
      </c>
      <c r="K79" s="286">
        <v>0.16537312437342003</v>
      </c>
      <c r="L79" s="285">
        <v>0.16537312437342003</v>
      </c>
      <c r="M79" s="289" t="str">
        <f t="shared" si="15"/>
        <v>Good</v>
      </c>
      <c r="N79" s="290">
        <v>19279901.166666668</v>
      </c>
      <c r="O79" s="66">
        <v>19279901.166666701</v>
      </c>
      <c r="P79" s="289" t="str">
        <f t="shared" si="16"/>
        <v>Good</v>
      </c>
      <c r="Q79" s="281">
        <v>241.74799999999999</v>
      </c>
      <c r="R79" s="281">
        <v>241.74799999999999</v>
      </c>
      <c r="S79" s="232" t="str">
        <f t="shared" si="17"/>
        <v>Good</v>
      </c>
      <c r="T79" s="281">
        <v>0</v>
      </c>
      <c r="U79" s="281">
        <v>0</v>
      </c>
      <c r="V79" s="232" t="str">
        <f t="shared" si="18"/>
        <v>Good</v>
      </c>
      <c r="W79" s="280">
        <f>Commercial_Customers!C90</f>
        <v>7564.0008759296197</v>
      </c>
      <c r="X79" s="66">
        <v>7564.0008759296197</v>
      </c>
      <c r="Y79" s="232" t="str">
        <f t="shared" si="12"/>
        <v>Good</v>
      </c>
      <c r="Z79" s="282">
        <f>'Small COMM Sales Model  '!D90</f>
        <v>2.3258781979176302</v>
      </c>
      <c r="AA79" s="264">
        <f>'Med COMM Sales Model  '!D90</f>
        <v>2.3258781979176302</v>
      </c>
      <c r="AB79" s="277">
        <f>'Med IND Sales Mod'!D90</f>
        <v>2.3258781979176302</v>
      </c>
      <c r="AC79" s="277">
        <f>'Lg IND Sales Model'!E90</f>
        <v>2.3258781979176302</v>
      </c>
      <c r="AD79" s="232" t="str">
        <f t="shared" si="19"/>
        <v>Good</v>
      </c>
      <c r="AE79" s="282">
        <v>0</v>
      </c>
      <c r="AF79" s="264">
        <v>0</v>
      </c>
      <c r="AG79" s="277">
        <f>'Med COMM Sales Model  '!G90</f>
        <v>0</v>
      </c>
      <c r="AH79" s="277">
        <f>'Med IND Sales Mod'!F90</f>
        <v>0</v>
      </c>
      <c r="AI79" s="232" t="str">
        <f t="shared" si="20"/>
        <v>Good</v>
      </c>
      <c r="AJ79" s="282">
        <f>'Small COMM Sales Model  '!G90</f>
        <v>135.35989619627648</v>
      </c>
      <c r="AK79" s="264">
        <f>'Med COMM Sales Model  '!F90</f>
        <v>135.35989619627648</v>
      </c>
      <c r="AL79" s="277">
        <f>'Lg COMM Sales Model '!F90</f>
        <v>135.35989619627648</v>
      </c>
      <c r="AM79" s="232" t="str">
        <f t="shared" si="21"/>
        <v>Good</v>
      </c>
      <c r="AN79" s="264">
        <f>'Small COMM Sales Model  '!E90</f>
        <v>163.92411756805507</v>
      </c>
      <c r="AO79" s="264">
        <f>'Med COMM Sales Model  '!E90</f>
        <v>163.92411756805507</v>
      </c>
      <c r="AP79" s="264">
        <f>'Lg COMM Sales Model '!D90</f>
        <v>163.92411756805507</v>
      </c>
      <c r="AQ79" s="277">
        <f>'Small IND Sales Mod'!D90</f>
        <v>163.92411756805507</v>
      </c>
      <c r="AR79" s="277">
        <f>'Med IND Sales Mod'!E90</f>
        <v>163.92411756805507</v>
      </c>
      <c r="AS79" s="281">
        <f>'Lg IND Sales Model'!F90</f>
        <v>163.92411756805507</v>
      </c>
      <c r="AT79" s="232" t="str">
        <f t="shared" si="22"/>
        <v>Good</v>
      </c>
      <c r="AU79" s="280">
        <f>'Lg COMM Sales Model '!E90</f>
        <v>1.4750689909638388</v>
      </c>
      <c r="AV79" s="66">
        <f>'Small COMM Sales Model  '!F90</f>
        <v>1.4750689909638388</v>
      </c>
      <c r="AW79" s="66">
        <f>'Small IND Sales Mod'!E90</f>
        <v>1.4750689909638388</v>
      </c>
      <c r="AX79" s="232" t="str">
        <f t="shared" si="23"/>
        <v>Good</v>
      </c>
      <c r="AY79" s="287"/>
    </row>
    <row r="80" spans="1:51" x14ac:dyDescent="0.2">
      <c r="A80" s="278">
        <f t="shared" si="24"/>
        <v>41439.339999999866</v>
      </c>
      <c r="B80" s="282">
        <v>15.325550205748208</v>
      </c>
      <c r="C80" s="264">
        <v>15.325550205748208</v>
      </c>
      <c r="D80" s="277">
        <f>+'RES_Sales Model'!E87</f>
        <v>15.325550205748208</v>
      </c>
      <c r="E80" s="277">
        <f>+'Small COMM Sales Model  '!C91</f>
        <v>15.325550205748208</v>
      </c>
      <c r="F80" s="281">
        <f>+'Med COMM Sales Model  '!C91</f>
        <v>15.325550205748208</v>
      </c>
      <c r="G80" s="232" t="str">
        <f t="shared" si="13"/>
        <v>Good</v>
      </c>
      <c r="H80" s="287">
        <f>'Lg IND Sales Model'!C91</f>
        <v>0.3929808392010038</v>
      </c>
      <c r="I80" s="279">
        <f>Industrial_Customers!C91</f>
        <v>0.3929808392010038</v>
      </c>
      <c r="J80" s="289" t="str">
        <f t="shared" si="14"/>
        <v>Good</v>
      </c>
      <c r="K80" s="286">
        <v>0.21539131999628741</v>
      </c>
      <c r="L80" s="285">
        <v>0.21539131999628741</v>
      </c>
      <c r="M80" s="289" t="str">
        <f t="shared" si="15"/>
        <v>Good</v>
      </c>
      <c r="N80" s="290">
        <v>19300259.333333336</v>
      </c>
      <c r="O80" s="66">
        <v>19300259.333333299</v>
      </c>
      <c r="P80" s="289" t="str">
        <f t="shared" si="16"/>
        <v>Good</v>
      </c>
      <c r="Q80" s="281">
        <v>242.60377656864799</v>
      </c>
      <c r="R80" s="281">
        <v>242.60377656864799</v>
      </c>
      <c r="S80" s="232" t="str">
        <f t="shared" si="17"/>
        <v>Good</v>
      </c>
      <c r="T80" s="281">
        <v>0</v>
      </c>
      <c r="U80" s="281">
        <v>0</v>
      </c>
      <c r="V80" s="232" t="str">
        <f t="shared" si="18"/>
        <v>Good</v>
      </c>
      <c r="W80" s="280">
        <f>Commercial_Customers!C91</f>
        <v>7584.6321096103402</v>
      </c>
      <c r="X80" s="66">
        <v>7584.6321096103402</v>
      </c>
      <c r="Y80" s="232" t="str">
        <f t="shared" si="12"/>
        <v>Good</v>
      </c>
      <c r="Z80" s="282">
        <f>'Small COMM Sales Model  '!D91</f>
        <v>2.3306023257224302</v>
      </c>
      <c r="AA80" s="264">
        <f>'Med COMM Sales Model  '!D91</f>
        <v>2.3306023257224302</v>
      </c>
      <c r="AB80" s="277">
        <f>'Med IND Sales Mod'!D91</f>
        <v>2.3306023257224302</v>
      </c>
      <c r="AC80" s="277">
        <f>'Lg IND Sales Model'!E91</f>
        <v>2.3306023257224302</v>
      </c>
      <c r="AD80" s="232" t="str">
        <f t="shared" si="19"/>
        <v>Good</v>
      </c>
      <c r="AE80" s="282">
        <v>0</v>
      </c>
      <c r="AF80" s="264">
        <v>0</v>
      </c>
      <c r="AG80" s="277">
        <f>'Med COMM Sales Model  '!G91</f>
        <v>0</v>
      </c>
      <c r="AH80" s="277">
        <f>'Med IND Sales Mod'!F91</f>
        <v>0</v>
      </c>
      <c r="AI80" s="232" t="str">
        <f t="shared" si="20"/>
        <v>Good</v>
      </c>
      <c r="AJ80" s="282">
        <f>'Small COMM Sales Model  '!G91</f>
        <v>163.92411756805507</v>
      </c>
      <c r="AK80" s="264">
        <f>'Med COMM Sales Model  '!F91</f>
        <v>163.92411756805507</v>
      </c>
      <c r="AL80" s="277">
        <f>'Lg COMM Sales Model '!F91</f>
        <v>163.92411756805507</v>
      </c>
      <c r="AM80" s="232" t="str">
        <f t="shared" si="21"/>
        <v>Good</v>
      </c>
      <c r="AN80" s="264">
        <f>'Small COMM Sales Model  '!E91</f>
        <v>272.87629990709786</v>
      </c>
      <c r="AO80" s="264">
        <f>'Med COMM Sales Model  '!E91</f>
        <v>272.87629990709786</v>
      </c>
      <c r="AP80" s="264">
        <f>'Lg COMM Sales Model '!D91</f>
        <v>272.87629990709786</v>
      </c>
      <c r="AQ80" s="277">
        <f>'Small IND Sales Mod'!D91</f>
        <v>272.87629990709786</v>
      </c>
      <c r="AR80" s="277">
        <f>'Med IND Sales Mod'!E91</f>
        <v>272.87629990709786</v>
      </c>
      <c r="AS80" s="281">
        <f>'Lg IND Sales Model'!F91</f>
        <v>272.87629990709786</v>
      </c>
      <c r="AT80" s="232" t="str">
        <f t="shared" si="22"/>
        <v>Good</v>
      </c>
      <c r="AU80" s="280">
        <f>'Lg COMM Sales Model '!E91</f>
        <v>0</v>
      </c>
      <c r="AV80" s="66">
        <f>'Small COMM Sales Model  '!F91</f>
        <v>0</v>
      </c>
      <c r="AW80" s="66">
        <f>'Small IND Sales Mod'!E91</f>
        <v>0</v>
      </c>
      <c r="AX80" s="232" t="str">
        <f t="shared" si="23"/>
        <v>Good</v>
      </c>
      <c r="AY80" s="287"/>
    </row>
    <row r="81" spans="1:51" x14ac:dyDescent="0.2">
      <c r="A81" s="278">
        <f t="shared" si="24"/>
        <v>41469.759999999864</v>
      </c>
      <c r="B81" s="282">
        <v>15.351791623222747</v>
      </c>
      <c r="C81" s="264">
        <v>15.351791623222747</v>
      </c>
      <c r="D81" s="277">
        <f>+'RES_Sales Model'!E88</f>
        <v>15.351791623222747</v>
      </c>
      <c r="E81" s="277">
        <f>+'Small COMM Sales Model  '!C92</f>
        <v>15.351791623222747</v>
      </c>
      <c r="F81" s="281">
        <f>+'Med COMM Sales Model  '!C92</f>
        <v>15.351791623222747</v>
      </c>
      <c r="G81" s="232" t="str">
        <f t="shared" si="13"/>
        <v>Good</v>
      </c>
      <c r="H81" s="287">
        <f>'Lg IND Sales Model'!C92</f>
        <v>0.39364338812324856</v>
      </c>
      <c r="I81" s="279">
        <f>Industrial_Customers!C92</f>
        <v>0.39364338812324856</v>
      </c>
      <c r="J81" s="289" t="str">
        <f t="shared" si="14"/>
        <v>Good</v>
      </c>
      <c r="K81" s="286">
        <v>0.25515603384991198</v>
      </c>
      <c r="L81" s="285">
        <v>0.25515603384991198</v>
      </c>
      <c r="M81" s="289" t="str">
        <f t="shared" si="15"/>
        <v>Good</v>
      </c>
      <c r="N81" s="290">
        <v>19320617.500000004</v>
      </c>
      <c r="O81" s="66">
        <v>19320617.5</v>
      </c>
      <c r="P81" s="289" t="str">
        <f t="shared" si="16"/>
        <v>Good</v>
      </c>
      <c r="Q81" s="281">
        <v>244.27773089861802</v>
      </c>
      <c r="R81" s="281">
        <v>244.27773089861802</v>
      </c>
      <c r="S81" s="232" t="str">
        <f t="shared" si="17"/>
        <v>Good</v>
      </c>
      <c r="T81" s="281">
        <v>0</v>
      </c>
      <c r="U81" s="281">
        <v>0</v>
      </c>
      <c r="V81" s="232" t="str">
        <f t="shared" si="18"/>
        <v>Good</v>
      </c>
      <c r="W81" s="280">
        <f>Commercial_Customers!C92</f>
        <v>7605.4333333333298</v>
      </c>
      <c r="X81" s="66">
        <v>7605.4333333333298</v>
      </c>
      <c r="Y81" s="232" t="str">
        <f t="shared" si="12"/>
        <v>Good</v>
      </c>
      <c r="Z81" s="282">
        <f>'Small COMM Sales Model  '!D92</f>
        <v>2.3347600000000002</v>
      </c>
      <c r="AA81" s="264">
        <f>'Med COMM Sales Model  '!D92</f>
        <v>2.3347600000000002</v>
      </c>
      <c r="AB81" s="277">
        <f>'Med IND Sales Mod'!D92</f>
        <v>2.3347600000000002</v>
      </c>
      <c r="AC81" s="277">
        <f>'Lg IND Sales Model'!E92</f>
        <v>2.3347600000000002</v>
      </c>
      <c r="AD81" s="232" t="str">
        <f t="shared" si="19"/>
        <v>Good</v>
      </c>
      <c r="AE81" s="282">
        <v>0</v>
      </c>
      <c r="AF81" s="264">
        <v>0</v>
      </c>
      <c r="AG81" s="277">
        <f>'Med COMM Sales Model  '!G92</f>
        <v>0</v>
      </c>
      <c r="AH81" s="277">
        <f>'Med IND Sales Mod'!F92</f>
        <v>0</v>
      </c>
      <c r="AI81" s="232" t="str">
        <f t="shared" si="20"/>
        <v>Good</v>
      </c>
      <c r="AJ81" s="282">
        <f>'Small COMM Sales Model  '!G92</f>
        <v>272.87629990709786</v>
      </c>
      <c r="AK81" s="264">
        <f>'Med COMM Sales Model  '!F92</f>
        <v>272.87629990709786</v>
      </c>
      <c r="AL81" s="277">
        <f>'Lg COMM Sales Model '!F92</f>
        <v>272.87629990709786</v>
      </c>
      <c r="AM81" s="232" t="str">
        <f t="shared" si="21"/>
        <v>Good</v>
      </c>
      <c r="AN81" s="264">
        <f>'Small COMM Sales Model  '!E92</f>
        <v>293.70814398852195</v>
      </c>
      <c r="AO81" s="264">
        <f>'Med COMM Sales Model  '!E92</f>
        <v>293.70814398852195</v>
      </c>
      <c r="AP81" s="264">
        <f>'Lg COMM Sales Model '!D92</f>
        <v>293.70814398852195</v>
      </c>
      <c r="AQ81" s="277">
        <f>'Small IND Sales Mod'!D92</f>
        <v>293.70814398852195</v>
      </c>
      <c r="AR81" s="277">
        <f>'Med IND Sales Mod'!E92</f>
        <v>293.70814398852195</v>
      </c>
      <c r="AS81" s="281">
        <f>'Lg IND Sales Model'!F92</f>
        <v>293.70814398852195</v>
      </c>
      <c r="AT81" s="232" t="str">
        <f t="shared" si="22"/>
        <v>Good</v>
      </c>
      <c r="AU81" s="280">
        <f>'Lg COMM Sales Model '!E92</f>
        <v>0</v>
      </c>
      <c r="AV81" s="66">
        <f>'Small COMM Sales Model  '!F92</f>
        <v>0</v>
      </c>
      <c r="AW81" s="66">
        <f>'Small IND Sales Mod'!E92</f>
        <v>0</v>
      </c>
      <c r="AX81" s="232" t="str">
        <f t="shared" si="23"/>
        <v>Good</v>
      </c>
      <c r="AY81" s="287"/>
    </row>
    <row r="82" spans="1:51" x14ac:dyDescent="0.2">
      <c r="A82" s="278">
        <f t="shared" si="24"/>
        <v>41500.179999999862</v>
      </c>
      <c r="B82" s="282">
        <v>15.39018151094854</v>
      </c>
      <c r="C82" s="264">
        <v>15.39018151094854</v>
      </c>
      <c r="D82" s="277">
        <f>+'RES_Sales Model'!E89</f>
        <v>15.39018151094854</v>
      </c>
      <c r="E82" s="277">
        <f>+'Small COMM Sales Model  '!C93</f>
        <v>15.39018151094854</v>
      </c>
      <c r="F82" s="281">
        <f>+'Med COMM Sales Model  '!C93</f>
        <v>15.39018151094854</v>
      </c>
      <c r="G82" s="232" t="str">
        <f t="shared" si="13"/>
        <v>Good</v>
      </c>
      <c r="H82" s="287">
        <f>'Lg IND Sales Model'!C93</f>
        <v>0.39433846421992574</v>
      </c>
      <c r="I82" s="279">
        <f>Industrial_Customers!C93</f>
        <v>0.39433846421992574</v>
      </c>
      <c r="J82" s="289" t="str">
        <f t="shared" si="14"/>
        <v>Good</v>
      </c>
      <c r="K82" s="286">
        <v>0.25788221576671194</v>
      </c>
      <c r="L82" s="285">
        <v>0.25788221576671194</v>
      </c>
      <c r="M82" s="289" t="str">
        <f t="shared" si="15"/>
        <v>Good</v>
      </c>
      <c r="N82" s="290">
        <v>19340975.666666672</v>
      </c>
      <c r="O82" s="66">
        <v>19340975.666666701</v>
      </c>
      <c r="P82" s="289" t="str">
        <f t="shared" si="16"/>
        <v>Good</v>
      </c>
      <c r="Q82" s="281">
        <v>245.46966666669999</v>
      </c>
      <c r="R82" s="281">
        <v>245.46966666669999</v>
      </c>
      <c r="S82" s="232" t="str">
        <f t="shared" si="17"/>
        <v>Good</v>
      </c>
      <c r="T82" s="281">
        <v>0</v>
      </c>
      <c r="U82" s="281">
        <v>0</v>
      </c>
      <c r="V82" s="232" t="str">
        <f t="shared" si="18"/>
        <v>Good</v>
      </c>
      <c r="W82" s="280">
        <f>Commercial_Customers!C93</f>
        <v>7626.8906409082902</v>
      </c>
      <c r="X82" s="66">
        <v>7626.8906409082902</v>
      </c>
      <c r="Y82" s="232" t="str">
        <f t="shared" si="12"/>
        <v>Good</v>
      </c>
      <c r="Z82" s="282">
        <f>'Small COMM Sales Model  '!D93</f>
        <v>2.3375730454169399</v>
      </c>
      <c r="AA82" s="264">
        <f>'Med COMM Sales Model  '!D93</f>
        <v>2.3375730454169399</v>
      </c>
      <c r="AB82" s="277">
        <f>'Med IND Sales Mod'!D93</f>
        <v>2.3375730454169399</v>
      </c>
      <c r="AC82" s="277">
        <f>'Lg IND Sales Model'!E93</f>
        <v>2.3375730454169399</v>
      </c>
      <c r="AD82" s="232" t="str">
        <f t="shared" si="19"/>
        <v>Good</v>
      </c>
      <c r="AE82" s="282">
        <v>0</v>
      </c>
      <c r="AF82" s="264">
        <v>0</v>
      </c>
      <c r="AG82" s="277">
        <f>'Med COMM Sales Model  '!G93</f>
        <v>0</v>
      </c>
      <c r="AH82" s="277">
        <f>'Med IND Sales Mod'!F93</f>
        <v>0</v>
      </c>
      <c r="AI82" s="232" t="str">
        <f t="shared" si="20"/>
        <v>Good</v>
      </c>
      <c r="AJ82" s="282">
        <f>'Small COMM Sales Model  '!G93</f>
        <v>293.70814398852195</v>
      </c>
      <c r="AK82" s="264">
        <f>'Med COMM Sales Model  '!F93</f>
        <v>293.70814398852195</v>
      </c>
      <c r="AL82" s="277">
        <f>'Lg COMM Sales Model '!F93</f>
        <v>293.70814398852195</v>
      </c>
      <c r="AM82" s="232" t="str">
        <f t="shared" si="21"/>
        <v>Good</v>
      </c>
      <c r="AN82" s="264">
        <f>'Small COMM Sales Model  '!E93</f>
        <v>337.54482289408111</v>
      </c>
      <c r="AO82" s="264">
        <f>'Med COMM Sales Model  '!E93</f>
        <v>337.54482289408111</v>
      </c>
      <c r="AP82" s="264">
        <f>'Lg COMM Sales Model '!D93</f>
        <v>337.54482289408111</v>
      </c>
      <c r="AQ82" s="277">
        <f>'Small IND Sales Mod'!D93</f>
        <v>337.54482289408111</v>
      </c>
      <c r="AR82" s="277">
        <f>'Med IND Sales Mod'!E93</f>
        <v>337.54482289408111</v>
      </c>
      <c r="AS82" s="281">
        <f>'Lg IND Sales Model'!F93</f>
        <v>337.54482289408111</v>
      </c>
      <c r="AT82" s="232" t="str">
        <f t="shared" si="22"/>
        <v>Good</v>
      </c>
      <c r="AU82" s="280">
        <f>'Lg COMM Sales Model '!E93</f>
        <v>0</v>
      </c>
      <c r="AV82" s="66">
        <f>'Small COMM Sales Model  '!F93</f>
        <v>0</v>
      </c>
      <c r="AW82" s="66">
        <f>'Small IND Sales Mod'!E93</f>
        <v>0</v>
      </c>
      <c r="AX82" s="232" t="str">
        <f t="shared" si="23"/>
        <v>Good</v>
      </c>
      <c r="AY82" s="287"/>
    </row>
    <row r="83" spans="1:51" x14ac:dyDescent="0.2">
      <c r="A83" s="278">
        <f t="shared" si="24"/>
        <v>41530.59999999986</v>
      </c>
      <c r="B83" s="282">
        <v>15.434619527046824</v>
      </c>
      <c r="C83" s="264">
        <v>15.434619527046824</v>
      </c>
      <c r="D83" s="277">
        <f>+'RES_Sales Model'!E90</f>
        <v>15.434619527046824</v>
      </c>
      <c r="E83" s="277">
        <f>+'Small COMM Sales Model  '!C94</f>
        <v>15.434619527046824</v>
      </c>
      <c r="F83" s="281">
        <f>+'Med COMM Sales Model  '!C94</f>
        <v>15.434619527046824</v>
      </c>
      <c r="G83" s="232" t="str">
        <f t="shared" si="13"/>
        <v>Good</v>
      </c>
      <c r="H83" s="287">
        <f>'Lg IND Sales Model'!C94</f>
        <v>0.39499008828041593</v>
      </c>
      <c r="I83" s="279">
        <f>Industrial_Customers!C94</f>
        <v>0.39499008828041593</v>
      </c>
      <c r="J83" s="289" t="str">
        <f t="shared" si="14"/>
        <v>Good</v>
      </c>
      <c r="K83" s="286">
        <v>0.21886801749446747</v>
      </c>
      <c r="L83" s="285">
        <v>0.21886801749446747</v>
      </c>
      <c r="M83" s="289" t="str">
        <f t="shared" si="15"/>
        <v>Good</v>
      </c>
      <c r="N83" s="290">
        <v>19361333.83333334</v>
      </c>
      <c r="O83" s="66">
        <v>19361333.833333299</v>
      </c>
      <c r="P83" s="289" t="str">
        <f t="shared" si="16"/>
        <v>Good</v>
      </c>
      <c r="Q83" s="281">
        <v>245.38654526068501</v>
      </c>
      <c r="R83" s="281">
        <v>245.38654526068501</v>
      </c>
      <c r="S83" s="232" t="str">
        <f t="shared" si="17"/>
        <v>Good</v>
      </c>
      <c r="T83" s="281">
        <v>0</v>
      </c>
      <c r="U83" s="281">
        <v>0</v>
      </c>
      <c r="V83" s="232" t="str">
        <f t="shared" si="18"/>
        <v>Good</v>
      </c>
      <c r="W83" s="280">
        <f>Commercial_Customers!C94</f>
        <v>7647.5349600549398</v>
      </c>
      <c r="X83" s="66">
        <v>7647.5349600549398</v>
      </c>
      <c r="Y83" s="232" t="str">
        <f t="shared" si="12"/>
        <v>Good</v>
      </c>
      <c r="Z83" s="282">
        <f>'Small COMM Sales Model  '!D94</f>
        <v>2.3394667113246501</v>
      </c>
      <c r="AA83" s="264">
        <f>'Med COMM Sales Model  '!D94</f>
        <v>2.3394667113246501</v>
      </c>
      <c r="AB83" s="277">
        <f>'Med IND Sales Mod'!D94</f>
        <v>2.3394667113246501</v>
      </c>
      <c r="AC83" s="277">
        <f>'Lg IND Sales Model'!E94</f>
        <v>2.3394667113246501</v>
      </c>
      <c r="AD83" s="232" t="str">
        <f t="shared" si="19"/>
        <v>Good</v>
      </c>
      <c r="AE83" s="282">
        <v>0</v>
      </c>
      <c r="AF83" s="264">
        <v>0</v>
      </c>
      <c r="AG83" s="277">
        <f>'Med COMM Sales Model  '!G94</f>
        <v>0</v>
      </c>
      <c r="AH83" s="277">
        <f>'Med IND Sales Mod'!F94</f>
        <v>0</v>
      </c>
      <c r="AI83" s="232" t="str">
        <f t="shared" si="20"/>
        <v>Good</v>
      </c>
      <c r="AJ83" s="282">
        <f>'Small COMM Sales Model  '!G94</f>
        <v>337.54482289408111</v>
      </c>
      <c r="AK83" s="264">
        <f>'Med COMM Sales Model  '!F94</f>
        <v>337.54482289408111</v>
      </c>
      <c r="AL83" s="277">
        <f>'Lg COMM Sales Model '!F94</f>
        <v>337.54482289408111</v>
      </c>
      <c r="AM83" s="232" t="str">
        <f t="shared" si="21"/>
        <v>Good</v>
      </c>
      <c r="AN83" s="264">
        <f>'Small COMM Sales Model  '!E94</f>
        <v>270.04400483226198</v>
      </c>
      <c r="AO83" s="264">
        <f>'Med COMM Sales Model  '!E94</f>
        <v>270.04400483226198</v>
      </c>
      <c r="AP83" s="264">
        <f>'Lg COMM Sales Model '!D94</f>
        <v>270.04400483226198</v>
      </c>
      <c r="AQ83" s="277">
        <f>'Small IND Sales Mod'!D94</f>
        <v>270.04400483226198</v>
      </c>
      <c r="AR83" s="277">
        <f>'Med IND Sales Mod'!E94</f>
        <v>270.04400483226198</v>
      </c>
      <c r="AS83" s="281">
        <f>'Lg IND Sales Model'!F94</f>
        <v>270.04400483226198</v>
      </c>
      <c r="AT83" s="232" t="str">
        <f t="shared" si="22"/>
        <v>Good</v>
      </c>
      <c r="AU83" s="280">
        <f>'Lg COMM Sales Model '!E94</f>
        <v>0</v>
      </c>
      <c r="AV83" s="66">
        <f>'Small COMM Sales Model  '!F94</f>
        <v>0</v>
      </c>
      <c r="AW83" s="66">
        <f>'Small IND Sales Mod'!E94</f>
        <v>0</v>
      </c>
      <c r="AX83" s="232" t="str">
        <f t="shared" si="23"/>
        <v>Good</v>
      </c>
      <c r="AY83" s="287"/>
    </row>
    <row r="84" spans="1:51" x14ac:dyDescent="0.2">
      <c r="A84" s="278">
        <f t="shared" si="24"/>
        <v>41561.019999999859</v>
      </c>
      <c r="B84" s="282">
        <v>15.472459594787914</v>
      </c>
      <c r="C84" s="264">
        <v>15.472459594787914</v>
      </c>
      <c r="D84" s="277">
        <f>+'RES_Sales Model'!E91</f>
        <v>15.472459594787914</v>
      </c>
      <c r="E84" s="277">
        <f>+'Small COMM Sales Model  '!C95</f>
        <v>15.472459594787914</v>
      </c>
      <c r="F84" s="281">
        <f>+'Med COMM Sales Model  '!C95</f>
        <v>15.472459594787914</v>
      </c>
      <c r="G84" s="232" t="str">
        <f t="shared" si="13"/>
        <v>Good</v>
      </c>
      <c r="H84" s="287">
        <f>'Lg IND Sales Model'!C95</f>
        <v>0.39552962317909746</v>
      </c>
      <c r="I84" s="279">
        <f>Industrial_Customers!C95</f>
        <v>0.39552962317909746</v>
      </c>
      <c r="J84" s="289" t="str">
        <f t="shared" si="14"/>
        <v>Good</v>
      </c>
      <c r="K84" s="286">
        <v>0.1562808726452696</v>
      </c>
      <c r="L84" s="285">
        <v>0.1562808726452696</v>
      </c>
      <c r="M84" s="289" t="str">
        <f t="shared" si="15"/>
        <v>Good</v>
      </c>
      <c r="N84" s="290">
        <v>19381692.000000007</v>
      </c>
      <c r="O84" s="66">
        <v>19381692</v>
      </c>
      <c r="P84" s="289" t="str">
        <f t="shared" si="16"/>
        <v>Good</v>
      </c>
      <c r="Q84" s="281">
        <v>244.55995273607897</v>
      </c>
      <c r="R84" s="281">
        <v>244.55995273607897</v>
      </c>
      <c r="S84" s="232" t="str">
        <f t="shared" si="17"/>
        <v>Good</v>
      </c>
      <c r="T84" s="281">
        <v>0</v>
      </c>
      <c r="U84" s="281">
        <v>0</v>
      </c>
      <c r="V84" s="232" t="str">
        <f t="shared" si="18"/>
        <v>Good</v>
      </c>
      <c r="W84" s="280">
        <f>Commercial_Customers!C95</f>
        <v>7666.0333333333301</v>
      </c>
      <c r="X84" s="66">
        <v>7666.0333333333301</v>
      </c>
      <c r="Y84" s="232" t="str">
        <f t="shared" si="12"/>
        <v>Good</v>
      </c>
      <c r="Z84" s="282">
        <f>'Small COMM Sales Model  '!D95</f>
        <v>2.3413633333330002</v>
      </c>
      <c r="AA84" s="264">
        <f>'Med COMM Sales Model  '!D95</f>
        <v>2.3413633333330002</v>
      </c>
      <c r="AB84" s="277">
        <f>'Med IND Sales Mod'!D95</f>
        <v>2.3413633333330002</v>
      </c>
      <c r="AC84" s="277">
        <f>'Lg IND Sales Model'!E95</f>
        <v>2.3413633333330002</v>
      </c>
      <c r="AD84" s="232" t="str">
        <f t="shared" si="19"/>
        <v>Good</v>
      </c>
      <c r="AE84" s="282">
        <v>0</v>
      </c>
      <c r="AF84" s="264">
        <v>0</v>
      </c>
      <c r="AG84" s="277">
        <f>'Med COMM Sales Model  '!G95</f>
        <v>0</v>
      </c>
      <c r="AH84" s="277">
        <f>'Med IND Sales Mod'!F95</f>
        <v>0</v>
      </c>
      <c r="AI84" s="232" t="str">
        <f t="shared" si="20"/>
        <v>Good</v>
      </c>
      <c r="AJ84" s="282">
        <f>'Small COMM Sales Model  '!G95</f>
        <v>270.04400483226198</v>
      </c>
      <c r="AK84" s="264">
        <f>'Med COMM Sales Model  '!F95</f>
        <v>270.04400483226198</v>
      </c>
      <c r="AL84" s="277">
        <f>'Lg COMM Sales Model '!F95</f>
        <v>270.04400483226198</v>
      </c>
      <c r="AM84" s="232" t="str">
        <f t="shared" si="21"/>
        <v>Good</v>
      </c>
      <c r="AN84" s="264">
        <f>'Small COMM Sales Model  '!E95</f>
        <v>213.28592721551468</v>
      </c>
      <c r="AO84" s="264">
        <f>'Med COMM Sales Model  '!E95</f>
        <v>213.28592721551468</v>
      </c>
      <c r="AP84" s="264">
        <f>'Lg COMM Sales Model '!D95</f>
        <v>213.28592721551468</v>
      </c>
      <c r="AQ84" s="277">
        <f>'Small IND Sales Mod'!D95</f>
        <v>213.28592721551468</v>
      </c>
      <c r="AR84" s="277">
        <f>'Med IND Sales Mod'!E95</f>
        <v>213.28592721551468</v>
      </c>
      <c r="AS84" s="281">
        <f>'Lg IND Sales Model'!F95</f>
        <v>213.28592721551468</v>
      </c>
      <c r="AT84" s="232" t="str">
        <f t="shared" si="22"/>
        <v>Good</v>
      </c>
      <c r="AU84" s="280">
        <f>'Lg COMM Sales Model '!E95</f>
        <v>5.3677058274147413E-2</v>
      </c>
      <c r="AV84" s="66">
        <f>'Small COMM Sales Model  '!F95</f>
        <v>5.3677058274147413E-2</v>
      </c>
      <c r="AW84" s="66">
        <f>'Small IND Sales Mod'!E95</f>
        <v>5.3677058274147413E-2</v>
      </c>
      <c r="AX84" s="232" t="str">
        <f t="shared" si="23"/>
        <v>Good</v>
      </c>
      <c r="AY84" s="287"/>
    </row>
    <row r="85" spans="1:51" x14ac:dyDescent="0.2">
      <c r="A85" s="278">
        <f t="shared" si="24"/>
        <v>41591.439999999857</v>
      </c>
      <c r="B85" s="282">
        <v>15.500439853428892</v>
      </c>
      <c r="C85" s="264">
        <v>15.500439853428892</v>
      </c>
      <c r="D85" s="277">
        <f>+'RES_Sales Model'!E92</f>
        <v>15.500439853428892</v>
      </c>
      <c r="E85" s="277">
        <f>+'Small COMM Sales Model  '!C96</f>
        <v>15.500439853428892</v>
      </c>
      <c r="F85" s="281">
        <f>+'Med COMM Sales Model  '!C96</f>
        <v>15.500439853428892</v>
      </c>
      <c r="G85" s="232" t="str">
        <f t="shared" si="13"/>
        <v>Good</v>
      </c>
      <c r="H85" s="287">
        <f>'Lg IND Sales Model'!C96</f>
        <v>0.39600320238875286</v>
      </c>
      <c r="I85" s="279">
        <f>Industrial_Customers!C96</f>
        <v>0.39600320238875286</v>
      </c>
      <c r="J85" s="289" t="str">
        <f t="shared" si="14"/>
        <v>Good</v>
      </c>
      <c r="K85" s="286">
        <v>6.1253720285900155E-2</v>
      </c>
      <c r="L85" s="285">
        <v>6.1253720285900155E-2</v>
      </c>
      <c r="M85" s="289" t="str">
        <f t="shared" si="15"/>
        <v>Good</v>
      </c>
      <c r="N85" s="290">
        <v>19402050.166666675</v>
      </c>
      <c r="O85" s="66">
        <v>19402050.166666701</v>
      </c>
      <c r="P85" s="289" t="str">
        <f t="shared" si="16"/>
        <v>Good</v>
      </c>
      <c r="Q85" s="281">
        <v>243.95466666669998</v>
      </c>
      <c r="R85" s="281">
        <v>243.95466666669998</v>
      </c>
      <c r="S85" s="232" t="str">
        <f t="shared" si="17"/>
        <v>Good</v>
      </c>
      <c r="T85" s="281">
        <v>0</v>
      </c>
      <c r="U85" s="281">
        <v>0</v>
      </c>
      <c r="V85" s="232" t="str">
        <f t="shared" si="18"/>
        <v>Good</v>
      </c>
      <c r="W85" s="280">
        <f>Commercial_Customers!C96</f>
        <v>7683.2739989072397</v>
      </c>
      <c r="X85" s="66">
        <v>7683.2739989072397</v>
      </c>
      <c r="Y85" s="232" t="str">
        <f t="shared" si="12"/>
        <v>Good</v>
      </c>
      <c r="Z85" s="282">
        <f>'Small COMM Sales Model  '!D96</f>
        <v>2.3441809905254898</v>
      </c>
      <c r="AA85" s="264">
        <f>'Med COMM Sales Model  '!D96</f>
        <v>2.3441809905254898</v>
      </c>
      <c r="AB85" s="277">
        <f>'Med IND Sales Mod'!D96</f>
        <v>2.3441809905254898</v>
      </c>
      <c r="AC85" s="277">
        <f>'Lg IND Sales Model'!E96</f>
        <v>2.3441809905254898</v>
      </c>
      <c r="AD85" s="232" t="str">
        <f t="shared" si="19"/>
        <v>Good</v>
      </c>
      <c r="AE85" s="282">
        <v>0</v>
      </c>
      <c r="AF85" s="264">
        <v>0</v>
      </c>
      <c r="AG85" s="277">
        <f>'Med COMM Sales Model  '!G96</f>
        <v>0</v>
      </c>
      <c r="AH85" s="277">
        <f>'Med IND Sales Mod'!F96</f>
        <v>0</v>
      </c>
      <c r="AI85" s="232" t="str">
        <f t="shared" si="20"/>
        <v>Good</v>
      </c>
      <c r="AJ85" s="282">
        <f>'Small COMM Sales Model  '!G96</f>
        <v>213.28592721551468</v>
      </c>
      <c r="AK85" s="264">
        <f>'Med COMM Sales Model  '!F96</f>
        <v>213.28592721551468</v>
      </c>
      <c r="AL85" s="277">
        <f>'Lg COMM Sales Model '!F96</f>
        <v>213.28592721551468</v>
      </c>
      <c r="AM85" s="232" t="str">
        <f t="shared" si="21"/>
        <v>Good</v>
      </c>
      <c r="AN85" s="264">
        <f>'Small COMM Sales Model  '!E96</f>
        <v>110.23315885291359</v>
      </c>
      <c r="AO85" s="264">
        <f>'Med COMM Sales Model  '!E96</f>
        <v>110.23315885291359</v>
      </c>
      <c r="AP85" s="264">
        <f>'Lg COMM Sales Model '!D96</f>
        <v>110.23315885291359</v>
      </c>
      <c r="AQ85" s="277">
        <f>'Small IND Sales Mod'!D96</f>
        <v>110.23315885291359</v>
      </c>
      <c r="AR85" s="277">
        <f>'Med IND Sales Mod'!E96</f>
        <v>110.23315885291359</v>
      </c>
      <c r="AS85" s="281">
        <f>'Lg IND Sales Model'!F96</f>
        <v>110.23315885291359</v>
      </c>
      <c r="AT85" s="232" t="str">
        <f t="shared" si="22"/>
        <v>Good</v>
      </c>
      <c r="AU85" s="280">
        <f>'Lg COMM Sales Model '!E96</f>
        <v>10.992012079278346</v>
      </c>
      <c r="AV85" s="66">
        <f>'Small COMM Sales Model  '!F96</f>
        <v>10.992012079278346</v>
      </c>
      <c r="AW85" s="66">
        <f>'Small IND Sales Mod'!E96</f>
        <v>10.992012079278346</v>
      </c>
      <c r="AX85" s="232" t="str">
        <f t="shared" si="23"/>
        <v>Good</v>
      </c>
      <c r="AY85" s="287"/>
    </row>
    <row r="86" spans="1:51" x14ac:dyDescent="0.2">
      <c r="A86" s="278">
        <f t="shared" si="24"/>
        <v>41621.859999999855</v>
      </c>
      <c r="B86" s="282">
        <v>15.523774860252995</v>
      </c>
      <c r="C86" s="264">
        <v>15.523774860252995</v>
      </c>
      <c r="D86" s="277">
        <f>+'RES_Sales Model'!E93</f>
        <v>15.523774860252995</v>
      </c>
      <c r="E86" s="277">
        <f>+'Small COMM Sales Model  '!C97</f>
        <v>15.523774860252995</v>
      </c>
      <c r="F86" s="281">
        <f>+'Med COMM Sales Model  '!C97</f>
        <v>15.523774860252995</v>
      </c>
      <c r="G86" s="232" t="str">
        <f t="shared" si="13"/>
        <v>Good</v>
      </c>
      <c r="H86" s="287">
        <f>'Lg IND Sales Model'!C97</f>
        <v>0.39641052693013057</v>
      </c>
      <c r="I86" s="279">
        <f>Industrial_Customers!C97</f>
        <v>0.39641052693013057</v>
      </c>
      <c r="J86" s="289" t="str">
        <f t="shared" si="14"/>
        <v>Good</v>
      </c>
      <c r="K86" s="286">
        <v>3.3382180632094485E-2</v>
      </c>
      <c r="L86" s="285">
        <v>3.3382180632094485E-2</v>
      </c>
      <c r="M86" s="289" t="str">
        <f t="shared" si="15"/>
        <v>Good</v>
      </c>
      <c r="N86" s="290">
        <v>19422408.333333343</v>
      </c>
      <c r="O86" s="66">
        <v>19422408.333333299</v>
      </c>
      <c r="P86" s="289" t="str">
        <f t="shared" si="16"/>
        <v>Good</v>
      </c>
      <c r="Q86" s="281">
        <v>244.23996360763201</v>
      </c>
      <c r="R86" s="281">
        <v>244.23996360763201</v>
      </c>
      <c r="S86" s="232" t="str">
        <f t="shared" si="17"/>
        <v>Good</v>
      </c>
      <c r="T86" s="281">
        <v>0</v>
      </c>
      <c r="U86" s="281">
        <v>0</v>
      </c>
      <c r="V86" s="232" t="str">
        <f t="shared" si="18"/>
        <v>Good</v>
      </c>
      <c r="W86" s="280">
        <f>Commercial_Customers!C97</f>
        <v>7699.24712166883</v>
      </c>
      <c r="X86" s="66">
        <v>7699.24712166883</v>
      </c>
      <c r="Y86" s="232" t="str">
        <f t="shared" si="12"/>
        <v>Good</v>
      </c>
      <c r="Z86" s="282">
        <f>'Small COMM Sales Model  '!D97</f>
        <v>2.34782831010624</v>
      </c>
      <c r="AA86" s="264">
        <f>'Med COMM Sales Model  '!D97</f>
        <v>2.34782831010624</v>
      </c>
      <c r="AB86" s="277">
        <f>'Med IND Sales Mod'!D97</f>
        <v>2.34782831010624</v>
      </c>
      <c r="AC86" s="277">
        <f>'Lg IND Sales Model'!E97</f>
        <v>2.34782831010624</v>
      </c>
      <c r="AD86" s="232" t="str">
        <f t="shared" si="19"/>
        <v>Good</v>
      </c>
      <c r="AE86" s="282">
        <v>0</v>
      </c>
      <c r="AF86" s="264">
        <v>0</v>
      </c>
      <c r="AG86" s="277">
        <f>'Med COMM Sales Model  '!G97</f>
        <v>0</v>
      </c>
      <c r="AH86" s="277">
        <f>'Med IND Sales Mod'!F97</f>
        <v>0</v>
      </c>
      <c r="AI86" s="232" t="str">
        <f t="shared" si="20"/>
        <v>Good</v>
      </c>
      <c r="AJ86" s="282">
        <f>'Small COMM Sales Model  '!G97</f>
        <v>110.23315885291359</v>
      </c>
      <c r="AK86" s="264">
        <f>'Med COMM Sales Model  '!F97</f>
        <v>110.23315885291359</v>
      </c>
      <c r="AL86" s="277">
        <f>'Lg COMM Sales Model '!F97</f>
        <v>110.23315885291359</v>
      </c>
      <c r="AM86" s="232" t="str">
        <f t="shared" si="21"/>
        <v>Good</v>
      </c>
      <c r="AN86" s="264">
        <f>'Small COMM Sales Model  '!E97</f>
        <v>79.005079745838657</v>
      </c>
      <c r="AO86" s="264">
        <f>'Med COMM Sales Model  '!E97</f>
        <v>79.005079745838657</v>
      </c>
      <c r="AP86" s="264">
        <f>'Lg COMM Sales Model '!D97</f>
        <v>79.005079745838657</v>
      </c>
      <c r="AQ86" s="277">
        <f>'Small IND Sales Mod'!D97</f>
        <v>79.005079745838657</v>
      </c>
      <c r="AR86" s="277">
        <f>'Med IND Sales Mod'!E97</f>
        <v>79.005079745838657</v>
      </c>
      <c r="AS86" s="281">
        <f>'Lg IND Sales Model'!F97</f>
        <v>79.005079745838657</v>
      </c>
      <c r="AT86" s="232" t="str">
        <f t="shared" si="22"/>
        <v>Good</v>
      </c>
      <c r="AU86" s="280">
        <f>'Lg COMM Sales Model '!E97</f>
        <v>14.417695558114239</v>
      </c>
      <c r="AV86" s="66">
        <f>'Small COMM Sales Model  '!F97</f>
        <v>14.417695558114239</v>
      </c>
      <c r="AW86" s="66">
        <f>'Small IND Sales Mod'!E97</f>
        <v>14.417695558114239</v>
      </c>
      <c r="AX86" s="232" t="str">
        <f t="shared" si="23"/>
        <v>Good</v>
      </c>
      <c r="AY86" s="287"/>
    </row>
    <row r="87" spans="1:51" x14ac:dyDescent="0.2">
      <c r="A87" s="278">
        <f t="shared" si="24"/>
        <v>41652.279999999853</v>
      </c>
      <c r="B87" s="282">
        <v>15.557288031770902</v>
      </c>
      <c r="C87" s="264">
        <v>15.557288031770902</v>
      </c>
      <c r="D87" s="277">
        <f>+'RES_Sales Model'!E94</f>
        <v>15.557288031770902</v>
      </c>
      <c r="E87" s="277">
        <f>+'Small COMM Sales Model  '!C98</f>
        <v>15.557288031770902</v>
      </c>
      <c r="F87" s="281">
        <f>+'Med COMM Sales Model  '!C98</f>
        <v>15.557288031770902</v>
      </c>
      <c r="G87" s="232" t="str">
        <f t="shared" si="13"/>
        <v>Good</v>
      </c>
      <c r="H87" s="287">
        <f>'Lg IND Sales Model'!C98</f>
        <v>0.39688453458170808</v>
      </c>
      <c r="I87" s="279">
        <f>Industrial_Customers!C98</f>
        <v>0.39688453458170808</v>
      </c>
      <c r="J87" s="289" t="str">
        <f t="shared" si="14"/>
        <v>Good</v>
      </c>
      <c r="K87" s="286">
        <v>2.3796930295544808E-2</v>
      </c>
      <c r="L87" s="285">
        <v>2.3796930295544808E-2</v>
      </c>
      <c r="M87" s="289" t="str">
        <f t="shared" si="15"/>
        <v>Good</v>
      </c>
      <c r="N87" s="290">
        <v>19442766.500000011</v>
      </c>
      <c r="O87" s="66">
        <v>19442766.5</v>
      </c>
      <c r="P87" s="289" t="str">
        <f t="shared" si="16"/>
        <v>Good</v>
      </c>
      <c r="Q87" s="281">
        <v>245.245792883619</v>
      </c>
      <c r="R87" s="281">
        <v>245.245792883619</v>
      </c>
      <c r="S87" s="232" t="str">
        <f t="shared" si="17"/>
        <v>Good</v>
      </c>
      <c r="T87" s="281">
        <v>0</v>
      </c>
      <c r="U87" s="281">
        <v>0</v>
      </c>
      <c r="V87" s="232" t="str">
        <f t="shared" si="18"/>
        <v>Good</v>
      </c>
      <c r="W87" s="280">
        <f>Commercial_Customers!C98</f>
        <v>7716.5333333333301</v>
      </c>
      <c r="X87" s="66">
        <v>7716.5333333333301</v>
      </c>
      <c r="Y87" s="232" t="str">
        <f t="shared" si="12"/>
        <v>Good</v>
      </c>
      <c r="Z87" s="282">
        <f>'Small COMM Sales Model  '!D98</f>
        <v>2.3524733333330001</v>
      </c>
      <c r="AA87" s="264">
        <f>'Med COMM Sales Model  '!D98</f>
        <v>2.3524733333330001</v>
      </c>
      <c r="AB87" s="277">
        <f>'Med IND Sales Mod'!D98</f>
        <v>2.3524733333330001</v>
      </c>
      <c r="AC87" s="277">
        <f>'Lg IND Sales Model'!E98</f>
        <v>2.3524733333330001</v>
      </c>
      <c r="AD87" s="232" t="str">
        <f t="shared" si="19"/>
        <v>Good</v>
      </c>
      <c r="AE87" s="282">
        <v>118.468726084693</v>
      </c>
      <c r="AF87" s="264">
        <v>107.22973635615668</v>
      </c>
      <c r="AG87" s="277">
        <f>'Med COMM Sales Model  '!G98</f>
        <v>118.468726084693</v>
      </c>
      <c r="AH87" s="277">
        <f>'Med IND Sales Mod'!F98</f>
        <v>118.468726084693</v>
      </c>
      <c r="AI87" s="232" t="b">
        <f t="shared" si="20"/>
        <v>0</v>
      </c>
      <c r="AJ87" s="282">
        <f>'Small COMM Sales Model  '!G98</f>
        <v>79.005079745838657</v>
      </c>
      <c r="AK87" s="264">
        <f>'Med COMM Sales Model  '!F98</f>
        <v>79.005079745838657</v>
      </c>
      <c r="AL87" s="277">
        <f>'Lg COMM Sales Model '!F98</f>
        <v>79.005079745838657</v>
      </c>
      <c r="AM87" s="232" t="str">
        <f t="shared" si="21"/>
        <v>Good</v>
      </c>
      <c r="AN87" s="264">
        <f>'Small COMM Sales Model  '!E98</f>
        <v>26.95686291874426</v>
      </c>
      <c r="AO87" s="264">
        <f>'Med COMM Sales Model  '!E98</f>
        <v>26.95686291874426</v>
      </c>
      <c r="AP87" s="264">
        <f>'Lg COMM Sales Model '!D98</f>
        <v>26.95686291874426</v>
      </c>
      <c r="AQ87" s="277">
        <f>'Small IND Sales Mod'!D98</f>
        <v>26.95686291874426</v>
      </c>
      <c r="AR87" s="277">
        <f>'Med IND Sales Mod'!E98</f>
        <v>26.95686291874426</v>
      </c>
      <c r="AS87" s="281">
        <f>'Lg IND Sales Model'!F98</f>
        <v>26.95686291874426</v>
      </c>
      <c r="AT87" s="232" t="str">
        <f t="shared" si="22"/>
        <v>Good</v>
      </c>
      <c r="AU87" s="280">
        <f>'Lg COMM Sales Model '!E98</f>
        <v>133.79215584176413</v>
      </c>
      <c r="AV87" s="66">
        <f>'Small COMM Sales Model  '!F98</f>
        <v>133.79215584176413</v>
      </c>
      <c r="AW87" s="66">
        <f>'Small IND Sales Mod'!E98</f>
        <v>133.79215584176413</v>
      </c>
      <c r="AX87" s="232" t="str">
        <f t="shared" si="23"/>
        <v>Good</v>
      </c>
      <c r="AY87" s="287"/>
    </row>
    <row r="88" spans="1:51" x14ac:dyDescent="0.2">
      <c r="A88" s="278">
        <f t="shared" si="24"/>
        <v>41682.699999999852</v>
      </c>
      <c r="B88" s="282">
        <v>15.607182705878683</v>
      </c>
      <c r="C88" s="264">
        <v>15.607182705878683</v>
      </c>
      <c r="D88" s="277">
        <f>+'RES_Sales Model'!E95</f>
        <v>15.607182705878683</v>
      </c>
      <c r="E88" s="277">
        <f>+'Small COMM Sales Model  '!C99</f>
        <v>15.607182705878683</v>
      </c>
      <c r="F88" s="281">
        <f>+'Med COMM Sales Model  '!C99</f>
        <v>15.607182705878683</v>
      </c>
      <c r="G88" s="232" t="str">
        <f t="shared" si="13"/>
        <v>Good</v>
      </c>
      <c r="H88" s="287">
        <f>'Lg IND Sales Model'!C99</f>
        <v>0.39744861960250466</v>
      </c>
      <c r="I88" s="279">
        <f>Industrial_Customers!C99</f>
        <v>0.39744861960250466</v>
      </c>
      <c r="J88" s="289" t="str">
        <f t="shared" si="14"/>
        <v>Good</v>
      </c>
      <c r="K88" s="286">
        <v>3.1883032280834667E-2</v>
      </c>
      <c r="L88" s="285">
        <v>3.1883032280834667E-2</v>
      </c>
      <c r="M88" s="289" t="str">
        <f t="shared" si="15"/>
        <v>Good</v>
      </c>
      <c r="N88" s="290">
        <v>19463124.666666679</v>
      </c>
      <c r="O88" s="66">
        <v>19463124.666666701</v>
      </c>
      <c r="P88" s="289" t="str">
        <f t="shared" si="16"/>
        <v>Good</v>
      </c>
      <c r="Q88" s="281">
        <v>246.66966666670001</v>
      </c>
      <c r="R88" s="281">
        <v>246.66966666670001</v>
      </c>
      <c r="S88" s="232" t="str">
        <f t="shared" si="17"/>
        <v>Good</v>
      </c>
      <c r="T88" s="281">
        <v>0</v>
      </c>
      <c r="U88" s="281">
        <v>0</v>
      </c>
      <c r="V88" s="232" t="str">
        <f t="shared" si="18"/>
        <v>Good</v>
      </c>
      <c r="W88" s="280">
        <f>Commercial_Customers!C99</f>
        <v>7735.5920319181296</v>
      </c>
      <c r="X88" s="66">
        <v>7735.5920319181296</v>
      </c>
      <c r="Y88" s="232" t="str">
        <f t="shared" si="12"/>
        <v>Good</v>
      </c>
      <c r="Z88" s="282">
        <f>'Small COMM Sales Model  '!D99</f>
        <v>2.3578634218307699</v>
      </c>
      <c r="AA88" s="264">
        <f>'Med COMM Sales Model  '!D99</f>
        <v>2.3578634218307699</v>
      </c>
      <c r="AB88" s="277">
        <f>'Med IND Sales Mod'!D99</f>
        <v>2.3578634218307699</v>
      </c>
      <c r="AC88" s="277">
        <f>'Lg IND Sales Model'!E99</f>
        <v>2.3578634218307699</v>
      </c>
      <c r="AD88" s="232" t="str">
        <f t="shared" si="19"/>
        <v>Good</v>
      </c>
      <c r="AE88" s="282">
        <v>0</v>
      </c>
      <c r="AF88" s="264">
        <v>0</v>
      </c>
      <c r="AG88" s="277">
        <f>'Med COMM Sales Model  '!G99</f>
        <v>0</v>
      </c>
      <c r="AH88" s="277">
        <f>'Med IND Sales Mod'!F99</f>
        <v>0</v>
      </c>
      <c r="AI88" s="232" t="str">
        <f t="shared" si="20"/>
        <v>Good</v>
      </c>
      <c r="AJ88" s="282">
        <f>'Small COMM Sales Model  '!G99</f>
        <v>26.95686291874426</v>
      </c>
      <c r="AK88" s="264">
        <f>'Med COMM Sales Model  '!F99</f>
        <v>26.95686291874426</v>
      </c>
      <c r="AL88" s="277">
        <f>'Lg COMM Sales Model '!F99</f>
        <v>26.95686291874426</v>
      </c>
      <c r="AM88" s="232" t="str">
        <f t="shared" si="21"/>
        <v>Good</v>
      </c>
      <c r="AN88" s="264">
        <f>'Small COMM Sales Model  '!E99</f>
        <v>57.510679559652473</v>
      </c>
      <c r="AO88" s="264">
        <f>'Med COMM Sales Model  '!E99</f>
        <v>57.510679559652473</v>
      </c>
      <c r="AP88" s="264">
        <f>'Lg COMM Sales Model '!D99</f>
        <v>57.510679559652473</v>
      </c>
      <c r="AQ88" s="277">
        <f>'Small IND Sales Mod'!D99</f>
        <v>57.510679559652473</v>
      </c>
      <c r="AR88" s="277">
        <f>'Med IND Sales Mod'!E99</f>
        <v>57.510679559652473</v>
      </c>
      <c r="AS88" s="281">
        <f>'Lg IND Sales Model'!F99</f>
        <v>57.510679559652473</v>
      </c>
      <c r="AT88" s="232" t="str">
        <f t="shared" si="22"/>
        <v>Good</v>
      </c>
      <c r="AU88" s="280">
        <f>'Lg COMM Sales Model '!E99</f>
        <v>34.237566708295979</v>
      </c>
      <c r="AV88" s="66">
        <f>'Small COMM Sales Model  '!F99</f>
        <v>34.237566708295979</v>
      </c>
      <c r="AW88" s="66">
        <f>'Small IND Sales Mod'!E99</f>
        <v>34.237566708295979</v>
      </c>
      <c r="AX88" s="232" t="str">
        <f t="shared" si="23"/>
        <v>Good</v>
      </c>
      <c r="AY88" s="287"/>
    </row>
    <row r="89" spans="1:51" x14ac:dyDescent="0.2">
      <c r="A89" s="278">
        <f t="shared" si="24"/>
        <v>41713.11999999985</v>
      </c>
      <c r="B89" s="282">
        <v>15.654346698811635</v>
      </c>
      <c r="C89" s="264">
        <v>15.654346698811635</v>
      </c>
      <c r="D89" s="277">
        <f>+'RES_Sales Model'!E96</f>
        <v>15.654346698811635</v>
      </c>
      <c r="E89" s="277">
        <f>+'Small COMM Sales Model  '!C100</f>
        <v>15.654346698811635</v>
      </c>
      <c r="F89" s="281">
        <f>+'Med COMM Sales Model  '!C100</f>
        <v>15.654346698811635</v>
      </c>
      <c r="G89" s="232" t="str">
        <f t="shared" si="13"/>
        <v>Good</v>
      </c>
      <c r="H89" s="287">
        <f>'Lg IND Sales Model'!C100</f>
        <v>0.39794246846150505</v>
      </c>
      <c r="I89" s="279">
        <f>Industrial_Customers!C100</f>
        <v>0.39794246846150505</v>
      </c>
      <c r="J89" s="289" t="str">
        <f t="shared" si="14"/>
        <v>Good</v>
      </c>
      <c r="K89" s="286">
        <v>5.8662923089274358E-2</v>
      </c>
      <c r="L89" s="285">
        <v>5.8662923089274358E-2</v>
      </c>
      <c r="M89" s="289" t="str">
        <f t="shared" si="15"/>
        <v>Good</v>
      </c>
      <c r="N89" s="290">
        <v>19483482.833333347</v>
      </c>
      <c r="O89" s="66">
        <v>19483482.833333299</v>
      </c>
      <c r="P89" s="289" t="str">
        <f t="shared" si="16"/>
        <v>Good</v>
      </c>
      <c r="Q89" s="281">
        <v>248.12403783536601</v>
      </c>
      <c r="R89" s="281">
        <v>248.12403783536601</v>
      </c>
      <c r="S89" s="232" t="str">
        <f t="shared" si="17"/>
        <v>Good</v>
      </c>
      <c r="T89" s="281">
        <v>0</v>
      </c>
      <c r="U89" s="281">
        <v>0</v>
      </c>
      <c r="V89" s="232" t="str">
        <f t="shared" si="18"/>
        <v>Good</v>
      </c>
      <c r="W89" s="280">
        <f>Commercial_Customers!C100</f>
        <v>7753.3052529240304</v>
      </c>
      <c r="X89" s="66">
        <v>7753.3052529240304</v>
      </c>
      <c r="Y89" s="232" t="str">
        <f t="shared" si="12"/>
        <v>Good</v>
      </c>
      <c r="Z89" s="282">
        <f>'Small COMM Sales Model  '!D100</f>
        <v>2.3630227123344598</v>
      </c>
      <c r="AA89" s="264">
        <f>'Med COMM Sales Model  '!D100</f>
        <v>2.3630227123344598</v>
      </c>
      <c r="AB89" s="277">
        <f>'Med IND Sales Mod'!D100</f>
        <v>2.3630227123344598</v>
      </c>
      <c r="AC89" s="277">
        <f>'Lg IND Sales Model'!E100</f>
        <v>2.3630227123344598</v>
      </c>
      <c r="AD89" s="232" t="str">
        <f t="shared" si="19"/>
        <v>Good</v>
      </c>
      <c r="AE89" s="282">
        <v>0</v>
      </c>
      <c r="AF89" s="264">
        <v>0</v>
      </c>
      <c r="AG89" s="277">
        <f>'Med COMM Sales Model  '!G100</f>
        <v>0</v>
      </c>
      <c r="AH89" s="277">
        <f>'Med IND Sales Mod'!F100</f>
        <v>0</v>
      </c>
      <c r="AI89" s="232" t="str">
        <f t="shared" si="20"/>
        <v>Good</v>
      </c>
      <c r="AJ89" s="282">
        <f>'Small COMM Sales Model  '!G100</f>
        <v>57.510679559652473</v>
      </c>
      <c r="AK89" s="264">
        <f>'Med COMM Sales Model  '!F100</f>
        <v>57.510679559652473</v>
      </c>
      <c r="AL89" s="277">
        <f>'Lg COMM Sales Model '!F100</f>
        <v>57.510679559652473</v>
      </c>
      <c r="AM89" s="232" t="str">
        <f t="shared" si="21"/>
        <v>Good</v>
      </c>
      <c r="AN89" s="264">
        <f>'Small COMM Sales Model  '!E100</f>
        <v>62.20178223460303</v>
      </c>
      <c r="AO89" s="264">
        <f>'Med COMM Sales Model  '!E100</f>
        <v>62.20178223460303</v>
      </c>
      <c r="AP89" s="264">
        <f>'Lg COMM Sales Model '!D100</f>
        <v>62.20178223460303</v>
      </c>
      <c r="AQ89" s="277">
        <f>'Small IND Sales Mod'!D100</f>
        <v>62.20178223460303</v>
      </c>
      <c r="AR89" s="277">
        <f>'Med IND Sales Mod'!E100</f>
        <v>62.20178223460303</v>
      </c>
      <c r="AS89" s="281">
        <f>'Lg IND Sales Model'!F100</f>
        <v>62.20178223460303</v>
      </c>
      <c r="AT89" s="232" t="str">
        <f t="shared" si="22"/>
        <v>Good</v>
      </c>
      <c r="AU89" s="280">
        <f>'Lg COMM Sales Model '!E100</f>
        <v>29.613069415238598</v>
      </c>
      <c r="AV89" s="66">
        <f>'Small COMM Sales Model  '!F100</f>
        <v>29.613069415238598</v>
      </c>
      <c r="AW89" s="66">
        <f>'Small IND Sales Mod'!E100</f>
        <v>29.613069415238598</v>
      </c>
      <c r="AX89" s="232" t="str">
        <f t="shared" si="23"/>
        <v>Good</v>
      </c>
      <c r="AY89" s="287"/>
    </row>
    <row r="90" spans="1:51" x14ac:dyDescent="0.2">
      <c r="A90" s="278">
        <f t="shared" si="24"/>
        <v>41743.539999999848</v>
      </c>
      <c r="B90" s="282">
        <v>15.696002201321331</v>
      </c>
      <c r="C90" s="264">
        <v>15.696002201321331</v>
      </c>
      <c r="D90" s="277">
        <f>+'RES_Sales Model'!E97</f>
        <v>15.696002201321331</v>
      </c>
      <c r="E90" s="277">
        <f>+'Small COMM Sales Model  '!C101</f>
        <v>15.696002201321331</v>
      </c>
      <c r="F90" s="281">
        <f>+'Med COMM Sales Model  '!C101</f>
        <v>15.696002201321331</v>
      </c>
      <c r="G90" s="232" t="str">
        <f t="shared" si="13"/>
        <v>Good</v>
      </c>
      <c r="H90" s="287">
        <f>'Lg IND Sales Model'!C101</f>
        <v>0.39847535353832408</v>
      </c>
      <c r="I90" s="279">
        <f>Industrial_Customers!C101</f>
        <v>0.39847535353832408</v>
      </c>
      <c r="J90" s="289" t="str">
        <f t="shared" si="14"/>
        <v>Good</v>
      </c>
      <c r="K90" s="286">
        <v>0.10347763713753255</v>
      </c>
      <c r="L90" s="285">
        <v>0.10347763713753255</v>
      </c>
      <c r="M90" s="289" t="str">
        <f t="shared" si="15"/>
        <v>Good</v>
      </c>
      <c r="N90" s="290">
        <v>19503841</v>
      </c>
      <c r="O90" s="66">
        <v>19503841</v>
      </c>
      <c r="P90" s="289" t="str">
        <f t="shared" si="16"/>
        <v>Good</v>
      </c>
      <c r="Q90" s="281">
        <v>249.211175394896</v>
      </c>
      <c r="R90" s="281">
        <v>249.211175394896</v>
      </c>
      <c r="S90" s="232" t="str">
        <f t="shared" si="17"/>
        <v>Good</v>
      </c>
      <c r="T90" s="281">
        <v>0</v>
      </c>
      <c r="U90" s="281">
        <v>0</v>
      </c>
      <c r="V90" s="232" t="str">
        <f t="shared" si="18"/>
        <v>Good</v>
      </c>
      <c r="W90" s="280">
        <f>Commercial_Customers!C101</f>
        <v>7771.7999378302602</v>
      </c>
      <c r="X90" s="66">
        <v>7771.7999378302602</v>
      </c>
      <c r="Y90" s="232" t="str">
        <f t="shared" si="12"/>
        <v>Good</v>
      </c>
      <c r="Z90" s="282">
        <f>'Small COMM Sales Model  '!D101</f>
        <v>2.3686039999999999</v>
      </c>
      <c r="AA90" s="264">
        <f>'Med COMM Sales Model  '!D101</f>
        <v>2.3686039999999999</v>
      </c>
      <c r="AB90" s="277">
        <f>'Med IND Sales Mod'!D101</f>
        <v>2.3686039999999999</v>
      </c>
      <c r="AC90" s="277">
        <f>'Lg IND Sales Model'!E101</f>
        <v>2.3686039999999999</v>
      </c>
      <c r="AD90" s="232" t="str">
        <f t="shared" si="19"/>
        <v>Good</v>
      </c>
      <c r="AE90" s="282">
        <v>0</v>
      </c>
      <c r="AF90" s="264">
        <v>0</v>
      </c>
      <c r="AG90" s="277">
        <f>'Med COMM Sales Model  '!G101</f>
        <v>0</v>
      </c>
      <c r="AH90" s="277">
        <f>'Med IND Sales Mod'!F101</f>
        <v>0</v>
      </c>
      <c r="AI90" s="232" t="str">
        <f t="shared" si="20"/>
        <v>Good</v>
      </c>
      <c r="AJ90" s="282">
        <f>'Small COMM Sales Model  '!G101</f>
        <v>62.20178223460303</v>
      </c>
      <c r="AK90" s="264">
        <f>'Med COMM Sales Model  '!F101</f>
        <v>62.20178223460303</v>
      </c>
      <c r="AL90" s="277">
        <f>'Lg COMM Sales Model '!F101</f>
        <v>62.20178223460303</v>
      </c>
      <c r="AM90" s="232" t="str">
        <f t="shared" si="21"/>
        <v>Good</v>
      </c>
      <c r="AN90" s="264">
        <f>'Small COMM Sales Model  '!E101</f>
        <v>137.13602413996043</v>
      </c>
      <c r="AO90" s="264">
        <f>'Med COMM Sales Model  '!E101</f>
        <v>137.13602413996043</v>
      </c>
      <c r="AP90" s="264">
        <f>'Lg COMM Sales Model '!D101</f>
        <v>137.13602413996043</v>
      </c>
      <c r="AQ90" s="277">
        <f>'Small IND Sales Mod'!D101</f>
        <v>137.13602413996043</v>
      </c>
      <c r="AR90" s="277">
        <f>'Med IND Sales Mod'!E101</f>
        <v>137.13602413996043</v>
      </c>
      <c r="AS90" s="281">
        <f>'Lg IND Sales Model'!F101</f>
        <v>137.13602413996043</v>
      </c>
      <c r="AT90" s="232" t="str">
        <f t="shared" si="22"/>
        <v>Good</v>
      </c>
      <c r="AU90" s="280">
        <f>'Lg COMM Sales Model '!E101</f>
        <v>4.2291372897970749</v>
      </c>
      <c r="AV90" s="66">
        <f>'Small COMM Sales Model  '!F101</f>
        <v>4.2291372897970749</v>
      </c>
      <c r="AW90" s="66">
        <f>'Small IND Sales Mod'!E101</f>
        <v>4.2291372897970749</v>
      </c>
      <c r="AX90" s="232" t="str">
        <f t="shared" si="23"/>
        <v>Good</v>
      </c>
      <c r="AY90" s="287"/>
    </row>
    <row r="91" spans="1:51" x14ac:dyDescent="0.2">
      <c r="A91" s="278">
        <f t="shared" si="24"/>
        <v>41773.959999999846</v>
      </c>
      <c r="B91" s="282">
        <v>15.711324660465342</v>
      </c>
      <c r="C91" s="264">
        <v>15.711324660465342</v>
      </c>
      <c r="D91" s="277">
        <f>+'RES_Sales Model'!E98</f>
        <v>15.711324660465342</v>
      </c>
      <c r="E91" s="277">
        <f>+'Small COMM Sales Model  '!C102</f>
        <v>15.711324660465342</v>
      </c>
      <c r="F91" s="281">
        <f>+'Med COMM Sales Model  '!C102</f>
        <v>15.711324660465342</v>
      </c>
      <c r="G91" s="232" t="str">
        <f t="shared" si="13"/>
        <v>Good</v>
      </c>
      <c r="H91" s="287">
        <f>'Lg IND Sales Model'!C102</f>
        <v>0.39882772446227888</v>
      </c>
      <c r="I91" s="279">
        <f>Industrial_Customers!C102</f>
        <v>0.39882772446227888</v>
      </c>
      <c r="J91" s="289" t="str">
        <f t="shared" si="14"/>
        <v>Good</v>
      </c>
      <c r="K91" s="286">
        <v>0.18906563530837289</v>
      </c>
      <c r="L91" s="285">
        <v>0.18906563530837289</v>
      </c>
      <c r="M91" s="289" t="str">
        <f t="shared" si="15"/>
        <v>Good</v>
      </c>
      <c r="N91" s="290">
        <v>19525938.416666668</v>
      </c>
      <c r="O91" s="66">
        <v>19525938.416666701</v>
      </c>
      <c r="P91" s="289" t="str">
        <f t="shared" si="16"/>
        <v>Good</v>
      </c>
      <c r="Q91" s="281">
        <v>249.89880000000002</v>
      </c>
      <c r="R91" s="281">
        <v>249.89880000000002</v>
      </c>
      <c r="S91" s="232" t="str">
        <f t="shared" si="17"/>
        <v>Good</v>
      </c>
      <c r="T91" s="281">
        <v>0</v>
      </c>
      <c r="U91" s="281">
        <v>0</v>
      </c>
      <c r="V91" s="232" t="str">
        <f t="shared" si="18"/>
        <v>Good</v>
      </c>
      <c r="W91" s="280">
        <f>Commercial_Customers!C102</f>
        <v>7787.4855867097604</v>
      </c>
      <c r="X91" s="66">
        <v>7787.4855867097604</v>
      </c>
      <c r="Y91" s="232" t="str">
        <f t="shared" si="12"/>
        <v>Good</v>
      </c>
      <c r="Z91" s="282">
        <f>'Small COMM Sales Model  '!D102</f>
        <v>2.3735156805493798</v>
      </c>
      <c r="AA91" s="264">
        <f>'Med COMM Sales Model  '!D102</f>
        <v>2.3735156805493798</v>
      </c>
      <c r="AB91" s="277">
        <f>'Med IND Sales Mod'!D102</f>
        <v>2.3735156805493798</v>
      </c>
      <c r="AC91" s="277">
        <f>'Lg IND Sales Model'!E102</f>
        <v>2.3735156805493798</v>
      </c>
      <c r="AD91" s="232" t="str">
        <f t="shared" si="19"/>
        <v>Good</v>
      </c>
      <c r="AE91" s="282">
        <v>0</v>
      </c>
      <c r="AF91" s="264">
        <v>0</v>
      </c>
      <c r="AG91" s="277">
        <f>'Med COMM Sales Model  '!G102</f>
        <v>0</v>
      </c>
      <c r="AH91" s="277">
        <f>'Med IND Sales Mod'!F102</f>
        <v>0</v>
      </c>
      <c r="AI91" s="232" t="str">
        <f t="shared" si="20"/>
        <v>Good</v>
      </c>
      <c r="AJ91" s="282">
        <f>'Small COMM Sales Model  '!G102</f>
        <v>137.13602413996043</v>
      </c>
      <c r="AK91" s="264">
        <f>'Med COMM Sales Model  '!F102</f>
        <v>137.13602413996043</v>
      </c>
      <c r="AL91" s="277">
        <f>'Lg COMM Sales Model '!F102</f>
        <v>137.13602413996043</v>
      </c>
      <c r="AM91" s="232" t="str">
        <f t="shared" si="21"/>
        <v>Good</v>
      </c>
      <c r="AN91" s="264">
        <f>'Small COMM Sales Model  '!E102</f>
        <v>220.65709530534707</v>
      </c>
      <c r="AO91" s="264">
        <f>'Med COMM Sales Model  '!E102</f>
        <v>220.65709530534707</v>
      </c>
      <c r="AP91" s="264">
        <f>'Lg COMM Sales Model '!D102</f>
        <v>220.65709530534707</v>
      </c>
      <c r="AQ91" s="277">
        <f>'Small IND Sales Mod'!D102</f>
        <v>220.65709530534707</v>
      </c>
      <c r="AR91" s="277">
        <f>'Med IND Sales Mod'!E102</f>
        <v>220.65709530534707</v>
      </c>
      <c r="AS91" s="281">
        <f>'Lg IND Sales Model'!F102</f>
        <v>220.65709530534707</v>
      </c>
      <c r="AT91" s="232" t="str">
        <f t="shared" si="22"/>
        <v>Good</v>
      </c>
      <c r="AU91" s="280">
        <f>'Lg COMM Sales Model '!E102</f>
        <v>0.14397519616978313</v>
      </c>
      <c r="AV91" s="66">
        <f>'Small COMM Sales Model  '!F102</f>
        <v>0.14397519616978313</v>
      </c>
      <c r="AW91" s="66">
        <f>'Small IND Sales Mod'!E102</f>
        <v>0.14397519616978313</v>
      </c>
      <c r="AX91" s="232" t="str">
        <f t="shared" si="23"/>
        <v>Good</v>
      </c>
      <c r="AY91" s="287"/>
    </row>
    <row r="92" spans="1:51" x14ac:dyDescent="0.2">
      <c r="A92" s="278">
        <f t="shared" si="24"/>
        <v>41804.379999999845</v>
      </c>
      <c r="B92" s="282">
        <v>15.716084144544356</v>
      </c>
      <c r="C92" s="264">
        <v>15.716084144544356</v>
      </c>
      <c r="D92" s="277">
        <f>+'RES_Sales Model'!E99</f>
        <v>15.716084144544356</v>
      </c>
      <c r="E92" s="277">
        <f>+'Small COMM Sales Model  '!C103</f>
        <v>15.716084144544356</v>
      </c>
      <c r="F92" s="281">
        <f>+'Med COMM Sales Model  '!C103</f>
        <v>15.716084144544356</v>
      </c>
      <c r="G92" s="232" t="str">
        <f t="shared" si="13"/>
        <v>Good</v>
      </c>
      <c r="H92" s="287">
        <f>'Lg IND Sales Model'!C103</f>
        <v>0.39915066684262096</v>
      </c>
      <c r="I92" s="279">
        <f>Industrial_Customers!C103</f>
        <v>0.39915066684262096</v>
      </c>
      <c r="J92" s="289" t="str">
        <f t="shared" si="14"/>
        <v>Good</v>
      </c>
      <c r="K92" s="286">
        <v>0.24620525644107005</v>
      </c>
      <c r="L92" s="285">
        <v>0.24620525644107005</v>
      </c>
      <c r="M92" s="289" t="str">
        <f t="shared" si="15"/>
        <v>Good</v>
      </c>
      <c r="N92" s="290">
        <v>19548035.833333336</v>
      </c>
      <c r="O92" s="66">
        <v>19548035.833333299</v>
      </c>
      <c r="P92" s="289" t="str">
        <f t="shared" si="16"/>
        <v>Good</v>
      </c>
      <c r="Q92" s="281">
        <v>249.88170372937998</v>
      </c>
      <c r="R92" s="281">
        <v>249.88170372937998</v>
      </c>
      <c r="S92" s="232" t="str">
        <f t="shared" si="17"/>
        <v>Good</v>
      </c>
      <c r="T92" s="281">
        <v>0</v>
      </c>
      <c r="U92" s="281">
        <v>0</v>
      </c>
      <c r="V92" s="232" t="str">
        <f t="shared" si="18"/>
        <v>Good</v>
      </c>
      <c r="W92" s="280">
        <f>Commercial_Customers!C103</f>
        <v>7802.6115383384504</v>
      </c>
      <c r="X92" s="66">
        <v>7802.6115383384504</v>
      </c>
      <c r="Y92" s="232" t="str">
        <f t="shared" si="12"/>
        <v>Good</v>
      </c>
      <c r="Z92" s="282">
        <f>'Small COMM Sales Model  '!D103</f>
        <v>2.3780833923140499</v>
      </c>
      <c r="AA92" s="264">
        <f>'Med COMM Sales Model  '!D103</f>
        <v>2.3780833923140499</v>
      </c>
      <c r="AB92" s="277">
        <f>'Med IND Sales Mod'!D103</f>
        <v>2.3780833923140499</v>
      </c>
      <c r="AC92" s="277">
        <f>'Lg IND Sales Model'!E103</f>
        <v>2.3780833923140499</v>
      </c>
      <c r="AD92" s="232" t="str">
        <f t="shared" si="19"/>
        <v>Good</v>
      </c>
      <c r="AE92" s="282">
        <v>0</v>
      </c>
      <c r="AF92" s="264">
        <v>0</v>
      </c>
      <c r="AG92" s="277">
        <f>'Med COMM Sales Model  '!G103</f>
        <v>0</v>
      </c>
      <c r="AH92" s="277">
        <f>'Med IND Sales Mod'!F103</f>
        <v>0</v>
      </c>
      <c r="AI92" s="232" t="str">
        <f t="shared" si="20"/>
        <v>Good</v>
      </c>
      <c r="AJ92" s="282">
        <f>'Small COMM Sales Model  '!G103</f>
        <v>220.65709530534707</v>
      </c>
      <c r="AK92" s="264">
        <f>'Med COMM Sales Model  '!F103</f>
        <v>220.65709530534707</v>
      </c>
      <c r="AL92" s="277">
        <f>'Lg COMM Sales Model '!F103</f>
        <v>220.65709530534707</v>
      </c>
      <c r="AM92" s="232" t="str">
        <f t="shared" si="21"/>
        <v>Good</v>
      </c>
      <c r="AN92" s="264">
        <f>'Small COMM Sales Model  '!E103</f>
        <v>247.5875604864128</v>
      </c>
      <c r="AO92" s="264">
        <f>'Med COMM Sales Model  '!E103</f>
        <v>247.5875604864128</v>
      </c>
      <c r="AP92" s="264">
        <f>'Lg COMM Sales Model '!D103</f>
        <v>247.5875604864128</v>
      </c>
      <c r="AQ92" s="277">
        <f>'Small IND Sales Mod'!D103</f>
        <v>247.5875604864128</v>
      </c>
      <c r="AR92" s="277">
        <f>'Med IND Sales Mod'!E103</f>
        <v>247.5875604864128</v>
      </c>
      <c r="AS92" s="281">
        <f>'Lg IND Sales Model'!F103</f>
        <v>247.5875604864128</v>
      </c>
      <c r="AT92" s="232" t="str">
        <f t="shared" si="22"/>
        <v>Good</v>
      </c>
      <c r="AU92" s="280">
        <f>'Lg COMM Sales Model '!E103</f>
        <v>0</v>
      </c>
      <c r="AV92" s="66">
        <f>'Small COMM Sales Model  '!F103</f>
        <v>0</v>
      </c>
      <c r="AW92" s="66">
        <f>'Small IND Sales Mod'!E103</f>
        <v>0</v>
      </c>
      <c r="AX92" s="232" t="str">
        <f t="shared" si="23"/>
        <v>Good</v>
      </c>
      <c r="AY92" s="287"/>
    </row>
    <row r="93" spans="1:51" x14ac:dyDescent="0.2">
      <c r="A93" s="278">
        <f t="shared" si="24"/>
        <v>41834.799999999843</v>
      </c>
      <c r="B93" s="282">
        <v>15.726348965546554</v>
      </c>
      <c r="C93" s="264">
        <v>15.726348965546554</v>
      </c>
      <c r="D93" s="277">
        <f>+'RES_Sales Model'!E100</f>
        <v>15.726348965546554</v>
      </c>
      <c r="E93" s="277">
        <f>+'Small COMM Sales Model  '!C104</f>
        <v>15.726348965546554</v>
      </c>
      <c r="F93" s="281">
        <f>+'Med COMM Sales Model  '!C104</f>
        <v>15.726348965546554</v>
      </c>
      <c r="G93" s="232" t="str">
        <f t="shared" si="13"/>
        <v>Good</v>
      </c>
      <c r="H93" s="287">
        <f>'Lg IND Sales Model'!C104</f>
        <v>0.39948327620098234</v>
      </c>
      <c r="I93" s="279">
        <f>Industrial_Customers!C104</f>
        <v>0.39948327620098234</v>
      </c>
      <c r="J93" s="289" t="str">
        <f t="shared" si="14"/>
        <v>Good</v>
      </c>
      <c r="K93" s="286">
        <v>0.2918818206421302</v>
      </c>
      <c r="L93" s="285">
        <v>0.2918818206421302</v>
      </c>
      <c r="M93" s="289" t="str">
        <f t="shared" si="15"/>
        <v>Good</v>
      </c>
      <c r="N93" s="290">
        <v>19570133.250000004</v>
      </c>
      <c r="O93" s="66">
        <v>19570133.25</v>
      </c>
      <c r="P93" s="289" t="str">
        <f t="shared" si="16"/>
        <v>Good</v>
      </c>
      <c r="Q93" s="281">
        <v>249.391967067313</v>
      </c>
      <c r="R93" s="281">
        <v>249.391967067313</v>
      </c>
      <c r="S93" s="232" t="str">
        <f t="shared" si="17"/>
        <v>Good</v>
      </c>
      <c r="T93" s="281">
        <v>0</v>
      </c>
      <c r="U93" s="281">
        <v>0</v>
      </c>
      <c r="V93" s="232" t="str">
        <f t="shared" si="18"/>
        <v>Good</v>
      </c>
      <c r="W93" s="280">
        <f>Commercial_Customers!C104</f>
        <v>7817.9409463997799</v>
      </c>
      <c r="X93" s="66">
        <v>7817.9409463997799</v>
      </c>
      <c r="Y93" s="232" t="str">
        <f t="shared" si="12"/>
        <v>Good</v>
      </c>
      <c r="Z93" s="282">
        <f>'Small COMM Sales Model  '!D104</f>
        <v>2.3821050000000001</v>
      </c>
      <c r="AA93" s="264">
        <f>'Med COMM Sales Model  '!D104</f>
        <v>2.3821050000000001</v>
      </c>
      <c r="AB93" s="277">
        <f>'Med IND Sales Mod'!D104</f>
        <v>2.3821050000000001</v>
      </c>
      <c r="AC93" s="277">
        <f>'Lg IND Sales Model'!E104</f>
        <v>2.3821050000000001</v>
      </c>
      <c r="AD93" s="232" t="str">
        <f t="shared" si="19"/>
        <v>Good</v>
      </c>
      <c r="AE93" s="282">
        <v>0</v>
      </c>
      <c r="AF93" s="264">
        <v>0</v>
      </c>
      <c r="AG93" s="277">
        <f>'Med COMM Sales Model  '!G104</f>
        <v>0</v>
      </c>
      <c r="AH93" s="277">
        <f>'Med IND Sales Mod'!F104</f>
        <v>0</v>
      </c>
      <c r="AI93" s="232" t="str">
        <f t="shared" si="20"/>
        <v>Good</v>
      </c>
      <c r="AJ93" s="282">
        <f>'Small COMM Sales Model  '!G104</f>
        <v>247.5875604864128</v>
      </c>
      <c r="AK93" s="264">
        <f>'Med COMM Sales Model  '!F104</f>
        <v>247.5875604864128</v>
      </c>
      <c r="AL93" s="277">
        <f>'Lg COMM Sales Model '!F104</f>
        <v>247.5875604864128</v>
      </c>
      <c r="AM93" s="232" t="str">
        <f t="shared" si="21"/>
        <v>Good</v>
      </c>
      <c r="AN93" s="264">
        <f>'Small COMM Sales Model  '!E104</f>
        <v>311.6666769190017</v>
      </c>
      <c r="AO93" s="264">
        <f>'Med COMM Sales Model  '!E104</f>
        <v>311.6666769190017</v>
      </c>
      <c r="AP93" s="264">
        <f>'Lg COMM Sales Model '!D104</f>
        <v>311.6666769190017</v>
      </c>
      <c r="AQ93" s="277">
        <f>'Small IND Sales Mod'!D104</f>
        <v>311.6666769190017</v>
      </c>
      <c r="AR93" s="277">
        <f>'Med IND Sales Mod'!E104</f>
        <v>311.6666769190017</v>
      </c>
      <c r="AS93" s="281">
        <f>'Lg IND Sales Model'!F104</f>
        <v>311.6666769190017</v>
      </c>
      <c r="AT93" s="232" t="str">
        <f t="shared" si="22"/>
        <v>Good</v>
      </c>
      <c r="AU93" s="280">
        <f>'Lg COMM Sales Model '!E104</f>
        <v>0</v>
      </c>
      <c r="AV93" s="66">
        <f>'Small COMM Sales Model  '!F104</f>
        <v>0</v>
      </c>
      <c r="AW93" s="66">
        <f>'Small IND Sales Mod'!E104</f>
        <v>0</v>
      </c>
      <c r="AX93" s="232" t="str">
        <f t="shared" si="23"/>
        <v>Good</v>
      </c>
      <c r="AY93" s="287"/>
    </row>
    <row r="94" spans="1:51" x14ac:dyDescent="0.2">
      <c r="A94" s="278">
        <f t="shared" si="24"/>
        <v>41865.219999999841</v>
      </c>
      <c r="B94" s="282">
        <v>15.758215120147204</v>
      </c>
      <c r="C94" s="264">
        <v>15.758215120147204</v>
      </c>
      <c r="D94" s="277">
        <f>+'RES_Sales Model'!E101</f>
        <v>15.758215120147204</v>
      </c>
      <c r="E94" s="277">
        <f>+'Small COMM Sales Model  '!C105</f>
        <v>15.758215120147204</v>
      </c>
      <c r="F94" s="281">
        <f>+'Med COMM Sales Model  '!C105</f>
        <v>15.758215120147204</v>
      </c>
      <c r="G94" s="232" t="str">
        <f t="shared" si="13"/>
        <v>Good</v>
      </c>
      <c r="H94" s="287">
        <f>'Lg IND Sales Model'!C105</f>
        <v>0.39994098035928771</v>
      </c>
      <c r="I94" s="279">
        <f>Industrial_Customers!C105</f>
        <v>0.39994098035928771</v>
      </c>
      <c r="J94" s="289" t="str">
        <f t="shared" si="14"/>
        <v>Good</v>
      </c>
      <c r="K94" s="286">
        <v>0.29678007883259772</v>
      </c>
      <c r="L94" s="285">
        <v>0.29678007883259772</v>
      </c>
      <c r="M94" s="289" t="str">
        <f t="shared" si="15"/>
        <v>Good</v>
      </c>
      <c r="N94" s="290">
        <v>19592230.666666672</v>
      </c>
      <c r="O94" s="66">
        <v>19592230.666666701</v>
      </c>
      <c r="P94" s="289" t="str">
        <f t="shared" si="16"/>
        <v>Good</v>
      </c>
      <c r="Q94" s="281">
        <v>248.786</v>
      </c>
      <c r="R94" s="281">
        <v>248.786</v>
      </c>
      <c r="S94" s="232" t="str">
        <f t="shared" si="17"/>
        <v>Good</v>
      </c>
      <c r="T94" s="281">
        <v>0</v>
      </c>
      <c r="U94" s="281">
        <v>0</v>
      </c>
      <c r="V94" s="232" t="str">
        <f t="shared" si="18"/>
        <v>Good</v>
      </c>
      <c r="W94" s="280">
        <f>Commercial_Customers!C105</f>
        <v>7835.7359402519696</v>
      </c>
      <c r="X94" s="66">
        <v>7835.7359402519696</v>
      </c>
      <c r="Y94" s="232" t="str">
        <f t="shared" si="12"/>
        <v>Good</v>
      </c>
      <c r="Z94" s="282">
        <f>'Small COMM Sales Model  '!D105</f>
        <v>2.38593586626846</v>
      </c>
      <c r="AA94" s="264">
        <f>'Med COMM Sales Model  '!D105</f>
        <v>2.38593586626846</v>
      </c>
      <c r="AB94" s="277">
        <f>'Med IND Sales Mod'!D105</f>
        <v>2.38593586626846</v>
      </c>
      <c r="AC94" s="277">
        <f>'Lg IND Sales Model'!E105</f>
        <v>2.38593586626846</v>
      </c>
      <c r="AD94" s="232" t="str">
        <f t="shared" si="19"/>
        <v>Good</v>
      </c>
      <c r="AE94" s="282">
        <v>0</v>
      </c>
      <c r="AF94" s="264">
        <v>0</v>
      </c>
      <c r="AG94" s="277">
        <f>'Med COMM Sales Model  '!G105</f>
        <v>0</v>
      </c>
      <c r="AH94" s="277">
        <f>'Med IND Sales Mod'!F105</f>
        <v>0</v>
      </c>
      <c r="AI94" s="232" t="str">
        <f t="shared" si="20"/>
        <v>Good</v>
      </c>
      <c r="AJ94" s="282">
        <f>'Small COMM Sales Model  '!G105</f>
        <v>311.6666769190017</v>
      </c>
      <c r="AK94" s="264">
        <f>'Med COMM Sales Model  '!F105</f>
        <v>311.6666769190017</v>
      </c>
      <c r="AL94" s="277">
        <f>'Lg COMM Sales Model '!F105</f>
        <v>311.6666769190017</v>
      </c>
      <c r="AM94" s="232" t="str">
        <f t="shared" si="21"/>
        <v>Good</v>
      </c>
      <c r="AN94" s="264">
        <f>'Small COMM Sales Model  '!E105</f>
        <v>350.95807565684066</v>
      </c>
      <c r="AO94" s="264">
        <f>'Med COMM Sales Model  '!E105</f>
        <v>350.95807565684066</v>
      </c>
      <c r="AP94" s="264">
        <f>'Lg COMM Sales Model '!D105</f>
        <v>350.95807565684066</v>
      </c>
      <c r="AQ94" s="277">
        <f>'Small IND Sales Mod'!D105</f>
        <v>350.95807565684066</v>
      </c>
      <c r="AR94" s="277">
        <f>'Med IND Sales Mod'!E105</f>
        <v>350.95807565684066</v>
      </c>
      <c r="AS94" s="281">
        <f>'Lg IND Sales Model'!F105</f>
        <v>350.95807565684066</v>
      </c>
      <c r="AT94" s="232" t="str">
        <f t="shared" si="22"/>
        <v>Good</v>
      </c>
      <c r="AU94" s="280">
        <f>'Lg COMM Sales Model '!E105</f>
        <v>0</v>
      </c>
      <c r="AV94" s="66">
        <f>'Small COMM Sales Model  '!F105</f>
        <v>0</v>
      </c>
      <c r="AW94" s="66">
        <f>'Small IND Sales Mod'!E105</f>
        <v>0</v>
      </c>
      <c r="AX94" s="232" t="str">
        <f t="shared" si="23"/>
        <v>Good</v>
      </c>
      <c r="AY94" s="287"/>
    </row>
    <row r="95" spans="1:51" x14ac:dyDescent="0.2">
      <c r="A95" s="278">
        <f t="shared" si="24"/>
        <v>41895.639999999839</v>
      </c>
      <c r="B95" s="282">
        <v>15.809276150546927</v>
      </c>
      <c r="C95" s="264">
        <v>15.809276150546927</v>
      </c>
      <c r="D95" s="277">
        <f>+'RES_Sales Model'!E102</f>
        <v>15.809276150546927</v>
      </c>
      <c r="E95" s="277">
        <f>+'Small COMM Sales Model  '!C106</f>
        <v>15.809276150546927</v>
      </c>
      <c r="F95" s="281">
        <f>+'Med COMM Sales Model  '!C106</f>
        <v>15.809276150546927</v>
      </c>
      <c r="G95" s="232" t="str">
        <f t="shared" si="13"/>
        <v>Good</v>
      </c>
      <c r="H95" s="287">
        <f>'Lg IND Sales Model'!C106</f>
        <v>0.40044658595339433</v>
      </c>
      <c r="I95" s="279">
        <f>Industrial_Customers!C106</f>
        <v>0.40044658595339433</v>
      </c>
      <c r="J95" s="289" t="str">
        <f t="shared" si="14"/>
        <v>Good</v>
      </c>
      <c r="K95" s="286">
        <v>0.25247360246861483</v>
      </c>
      <c r="L95" s="285">
        <v>0.25247360246861483</v>
      </c>
      <c r="M95" s="289" t="str">
        <f t="shared" si="15"/>
        <v>Good</v>
      </c>
      <c r="N95" s="290">
        <v>19614328.08333334</v>
      </c>
      <c r="O95" s="66">
        <v>19614328.083333299</v>
      </c>
      <c r="P95" s="289" t="str">
        <f t="shared" si="16"/>
        <v>Good</v>
      </c>
      <c r="Q95" s="281">
        <v>248.27579548406601</v>
      </c>
      <c r="R95" s="281">
        <v>248.27579548406601</v>
      </c>
      <c r="S95" s="232" t="str">
        <f t="shared" si="17"/>
        <v>Good</v>
      </c>
      <c r="T95" s="281">
        <v>0</v>
      </c>
      <c r="U95" s="281">
        <v>0</v>
      </c>
      <c r="V95" s="232" t="str">
        <f t="shared" si="18"/>
        <v>Good</v>
      </c>
      <c r="W95" s="280">
        <f>Commercial_Customers!C106</f>
        <v>7854.49071674062</v>
      </c>
      <c r="X95" s="66">
        <v>7854.49071674062</v>
      </c>
      <c r="Y95" s="232" t="str">
        <f t="shared" si="12"/>
        <v>Good</v>
      </c>
      <c r="Z95" s="282">
        <f>'Small COMM Sales Model  '!D106</f>
        <v>2.38948786232227</v>
      </c>
      <c r="AA95" s="264">
        <f>'Med COMM Sales Model  '!D106</f>
        <v>2.38948786232227</v>
      </c>
      <c r="AB95" s="277">
        <f>'Med IND Sales Mod'!D106</f>
        <v>2.38948786232227</v>
      </c>
      <c r="AC95" s="277">
        <f>'Lg IND Sales Model'!E106</f>
        <v>2.38948786232227</v>
      </c>
      <c r="AD95" s="232" t="str">
        <f t="shared" si="19"/>
        <v>Good</v>
      </c>
      <c r="AE95" s="282">
        <v>0</v>
      </c>
      <c r="AF95" s="264">
        <v>0</v>
      </c>
      <c r="AG95" s="277">
        <f>'Med COMM Sales Model  '!G106</f>
        <v>0</v>
      </c>
      <c r="AH95" s="277">
        <f>'Med IND Sales Mod'!F106</f>
        <v>0</v>
      </c>
      <c r="AI95" s="232" t="str">
        <f t="shared" si="20"/>
        <v>Good</v>
      </c>
      <c r="AJ95" s="282">
        <f>'Small COMM Sales Model  '!G106</f>
        <v>350.95807565684066</v>
      </c>
      <c r="AK95" s="264">
        <f>'Med COMM Sales Model  '!F106</f>
        <v>350.95807565684066</v>
      </c>
      <c r="AL95" s="277">
        <f>'Lg COMM Sales Model '!F106</f>
        <v>350.95807565684066</v>
      </c>
      <c r="AM95" s="232" t="str">
        <f t="shared" si="21"/>
        <v>Good</v>
      </c>
      <c r="AN95" s="264">
        <f>'Small COMM Sales Model  '!E106</f>
        <v>277.87653293728147</v>
      </c>
      <c r="AO95" s="264">
        <f>'Med COMM Sales Model  '!E106</f>
        <v>277.87653293728147</v>
      </c>
      <c r="AP95" s="264">
        <f>'Lg COMM Sales Model '!D106</f>
        <v>277.87653293728147</v>
      </c>
      <c r="AQ95" s="277">
        <f>'Small IND Sales Mod'!D106</f>
        <v>277.87653293728147</v>
      </c>
      <c r="AR95" s="277">
        <f>'Med IND Sales Mod'!E106</f>
        <v>277.87653293728147</v>
      </c>
      <c r="AS95" s="281">
        <f>'Lg IND Sales Model'!F106</f>
        <v>277.87653293728147</v>
      </c>
      <c r="AT95" s="232" t="str">
        <f t="shared" si="22"/>
        <v>Good</v>
      </c>
      <c r="AU95" s="280">
        <f>'Lg COMM Sales Model '!E106</f>
        <v>0</v>
      </c>
      <c r="AV95" s="66">
        <f>'Small COMM Sales Model  '!F106</f>
        <v>0</v>
      </c>
      <c r="AW95" s="66">
        <f>'Small IND Sales Mod'!E106</f>
        <v>0</v>
      </c>
      <c r="AX95" s="232" t="str">
        <f t="shared" si="23"/>
        <v>Good</v>
      </c>
      <c r="AY95" s="287"/>
    </row>
    <row r="96" spans="1:51" x14ac:dyDescent="0.2">
      <c r="A96" s="278">
        <f t="shared" si="24"/>
        <v>41926.059999999838</v>
      </c>
      <c r="B96" s="282">
        <v>15.870938267461717</v>
      </c>
      <c r="C96" s="264">
        <v>15.870938267461717</v>
      </c>
      <c r="D96" s="277">
        <f>+'RES_Sales Model'!E103</f>
        <v>15.870938267461717</v>
      </c>
      <c r="E96" s="277">
        <f>+'Small COMM Sales Model  '!C107</f>
        <v>15.870938267461717</v>
      </c>
      <c r="F96" s="281">
        <f>+'Med COMM Sales Model  '!C107</f>
        <v>15.870938267461717</v>
      </c>
      <c r="G96" s="232" t="str">
        <f t="shared" si="13"/>
        <v>Good</v>
      </c>
      <c r="H96" s="287">
        <f>'Lg IND Sales Model'!C107</f>
        <v>0.40089037984958548</v>
      </c>
      <c r="I96" s="279">
        <f>Industrial_Customers!C107</f>
        <v>0.40089037984958548</v>
      </c>
      <c r="J96" s="289" t="str">
        <f t="shared" si="14"/>
        <v>Good</v>
      </c>
      <c r="K96" s="286">
        <v>0.18052556768607728</v>
      </c>
      <c r="L96" s="285">
        <v>0.18052556768607728</v>
      </c>
      <c r="M96" s="289" t="str">
        <f t="shared" si="15"/>
        <v>Good</v>
      </c>
      <c r="N96" s="290">
        <v>19636425.500000007</v>
      </c>
      <c r="O96" s="66">
        <v>19636425.5</v>
      </c>
      <c r="P96" s="289" t="str">
        <f t="shared" si="16"/>
        <v>Good</v>
      </c>
      <c r="Q96" s="281">
        <v>247.795076948288</v>
      </c>
      <c r="R96" s="281">
        <v>247.795076948288</v>
      </c>
      <c r="S96" s="232" t="str">
        <f t="shared" si="17"/>
        <v>Good</v>
      </c>
      <c r="T96" s="281">
        <v>0</v>
      </c>
      <c r="U96" s="281">
        <v>0</v>
      </c>
      <c r="V96" s="232" t="str">
        <f t="shared" si="18"/>
        <v>Good</v>
      </c>
      <c r="W96" s="280">
        <f>Commercial_Customers!C107</f>
        <v>7872.0540775830896</v>
      </c>
      <c r="X96" s="66">
        <v>7872.0540775830896</v>
      </c>
      <c r="Y96" s="232" t="str">
        <f t="shared" si="12"/>
        <v>Good</v>
      </c>
      <c r="Z96" s="282">
        <f>'Small COMM Sales Model  '!D107</f>
        <v>2.3927</v>
      </c>
      <c r="AA96" s="264">
        <f>'Med COMM Sales Model  '!D107</f>
        <v>2.3927</v>
      </c>
      <c r="AB96" s="277">
        <f>'Med IND Sales Mod'!D107</f>
        <v>2.3927</v>
      </c>
      <c r="AC96" s="277">
        <f>'Lg IND Sales Model'!E107</f>
        <v>2.3927</v>
      </c>
      <c r="AD96" s="232" t="str">
        <f t="shared" si="19"/>
        <v>Good</v>
      </c>
      <c r="AE96" s="282">
        <v>0</v>
      </c>
      <c r="AF96" s="264">
        <v>0</v>
      </c>
      <c r="AG96" s="277">
        <f>'Med COMM Sales Model  '!G107</f>
        <v>0</v>
      </c>
      <c r="AH96" s="277">
        <f>'Med IND Sales Mod'!F107</f>
        <v>0</v>
      </c>
      <c r="AI96" s="232" t="str">
        <f t="shared" si="20"/>
        <v>Good</v>
      </c>
      <c r="AJ96" s="282">
        <f>'Small COMM Sales Model  '!G107</f>
        <v>277.87653293728147</v>
      </c>
      <c r="AK96" s="264">
        <f>'Med COMM Sales Model  '!F107</f>
        <v>277.87653293728147</v>
      </c>
      <c r="AL96" s="277">
        <f>'Lg COMM Sales Model '!F107</f>
        <v>277.87653293728147</v>
      </c>
      <c r="AM96" s="232" t="str">
        <f t="shared" si="21"/>
        <v>Good</v>
      </c>
      <c r="AN96" s="264">
        <f>'Small COMM Sales Model  '!E107</f>
        <v>198.89039579254836</v>
      </c>
      <c r="AO96" s="264">
        <f>'Med COMM Sales Model  '!E107</f>
        <v>198.89039579254836</v>
      </c>
      <c r="AP96" s="264">
        <f>'Lg COMM Sales Model '!D107</f>
        <v>198.89039579254836</v>
      </c>
      <c r="AQ96" s="277">
        <f>'Small IND Sales Mod'!D107</f>
        <v>198.89039579254836</v>
      </c>
      <c r="AR96" s="277">
        <f>'Med IND Sales Mod'!E107</f>
        <v>198.89039579254836</v>
      </c>
      <c r="AS96" s="281">
        <f>'Lg IND Sales Model'!F107</f>
        <v>198.89039579254836</v>
      </c>
      <c r="AT96" s="232" t="str">
        <f t="shared" si="22"/>
        <v>Good</v>
      </c>
      <c r="AU96" s="280">
        <f>'Lg COMM Sales Model '!E107</f>
        <v>3.8110897796785466</v>
      </c>
      <c r="AV96" s="66">
        <f>'Small COMM Sales Model  '!F107</f>
        <v>3.8110897796785466</v>
      </c>
      <c r="AW96" s="66">
        <f>'Small IND Sales Mod'!E107</f>
        <v>3.8110897796785466</v>
      </c>
      <c r="AX96" s="232" t="str">
        <f t="shared" si="23"/>
        <v>Good</v>
      </c>
      <c r="AY96" s="287"/>
    </row>
    <row r="97" spans="1:51" x14ac:dyDescent="0.2">
      <c r="A97" s="278">
        <f t="shared" si="24"/>
        <v>41956.479999999836</v>
      </c>
      <c r="B97" s="282">
        <v>15.942500265951459</v>
      </c>
      <c r="C97" s="264">
        <v>15.942500265951459</v>
      </c>
      <c r="D97" s="277">
        <f>+'RES_Sales Model'!E104</f>
        <v>15.942500265951459</v>
      </c>
      <c r="E97" s="277">
        <f>+'Small COMM Sales Model  '!C108</f>
        <v>15.942500265951459</v>
      </c>
      <c r="F97" s="281">
        <f>+'Med COMM Sales Model  '!C108</f>
        <v>15.942500265951459</v>
      </c>
      <c r="G97" s="232" t="str">
        <f t="shared" si="13"/>
        <v>Good</v>
      </c>
      <c r="H97" s="287">
        <f>'Lg IND Sales Model'!C108</f>
        <v>0.40127295889884501</v>
      </c>
      <c r="I97" s="279">
        <f>Industrial_Customers!C108</f>
        <v>0.40127295889884501</v>
      </c>
      <c r="J97" s="289" t="str">
        <f t="shared" si="14"/>
        <v>Good</v>
      </c>
      <c r="K97" s="286">
        <v>7.0825520155167312E-2</v>
      </c>
      <c r="L97" s="285">
        <v>7.0825520155167312E-2</v>
      </c>
      <c r="M97" s="289" t="str">
        <f t="shared" si="15"/>
        <v>Good</v>
      </c>
      <c r="N97" s="290">
        <v>19658522.916666675</v>
      </c>
      <c r="O97" s="66">
        <v>19658522.916666701</v>
      </c>
      <c r="P97" s="289" t="str">
        <f t="shared" si="16"/>
        <v>Good</v>
      </c>
      <c r="Q97" s="281">
        <v>247.19500000000002</v>
      </c>
      <c r="R97" s="281">
        <v>247.19500000000002</v>
      </c>
      <c r="S97" s="232" t="str">
        <f t="shared" si="17"/>
        <v>Good</v>
      </c>
      <c r="T97" s="281">
        <v>0</v>
      </c>
      <c r="U97" s="281">
        <v>0</v>
      </c>
      <c r="V97" s="232" t="str">
        <f t="shared" si="18"/>
        <v>Good</v>
      </c>
      <c r="W97" s="280">
        <f>Commercial_Customers!C108</f>
        <v>7888.4336583515897</v>
      </c>
      <c r="X97" s="66">
        <v>7888.4336583515897</v>
      </c>
      <c r="Y97" s="232" t="str">
        <f t="shared" si="12"/>
        <v>Good</v>
      </c>
      <c r="Z97" s="282">
        <f>'Small COMM Sales Model  '!D108</f>
        <v>2.3957888562190299</v>
      </c>
      <c r="AA97" s="264">
        <f>'Med COMM Sales Model  '!D108</f>
        <v>2.3957888562190299</v>
      </c>
      <c r="AB97" s="277">
        <f>'Med IND Sales Mod'!D108</f>
        <v>2.3957888562190299</v>
      </c>
      <c r="AC97" s="277">
        <f>'Lg IND Sales Model'!E108</f>
        <v>2.3957888562190299</v>
      </c>
      <c r="AD97" s="232" t="str">
        <f t="shared" si="19"/>
        <v>Good</v>
      </c>
      <c r="AE97" s="282">
        <v>0</v>
      </c>
      <c r="AF97" s="264">
        <v>0</v>
      </c>
      <c r="AG97" s="277">
        <f>'Med COMM Sales Model  '!G108</f>
        <v>0</v>
      </c>
      <c r="AH97" s="277">
        <f>'Med IND Sales Mod'!F108</f>
        <v>0</v>
      </c>
      <c r="AI97" s="232" t="str">
        <f t="shared" si="20"/>
        <v>Good</v>
      </c>
      <c r="AJ97" s="282">
        <f>'Small COMM Sales Model  '!G108</f>
        <v>198.89039579254836</v>
      </c>
      <c r="AK97" s="264">
        <f>'Med COMM Sales Model  '!F108</f>
        <v>198.89039579254836</v>
      </c>
      <c r="AL97" s="277">
        <f>'Lg COMM Sales Model '!F108</f>
        <v>198.89039579254836</v>
      </c>
      <c r="AM97" s="232" t="str">
        <f t="shared" si="21"/>
        <v>Good</v>
      </c>
      <c r="AN97" s="264">
        <f>'Small COMM Sales Model  '!E108</f>
        <v>78.117279066674627</v>
      </c>
      <c r="AO97" s="264">
        <f>'Med COMM Sales Model  '!E108</f>
        <v>78.117279066674627</v>
      </c>
      <c r="AP97" s="264">
        <f>'Lg COMM Sales Model '!D108</f>
        <v>78.117279066674627</v>
      </c>
      <c r="AQ97" s="277">
        <f>'Small IND Sales Mod'!D108</f>
        <v>78.117279066674627</v>
      </c>
      <c r="AR97" s="277">
        <f>'Med IND Sales Mod'!E108</f>
        <v>78.117279066674627</v>
      </c>
      <c r="AS97" s="281">
        <f>'Lg IND Sales Model'!F108</f>
        <v>78.117279066674627</v>
      </c>
      <c r="AT97" s="232" t="str">
        <f t="shared" si="22"/>
        <v>Good</v>
      </c>
      <c r="AU97" s="280">
        <f>'Lg COMM Sales Model '!E108</f>
        <v>26.436963465927999</v>
      </c>
      <c r="AV97" s="66">
        <f>'Small COMM Sales Model  '!F108</f>
        <v>26.436963465927999</v>
      </c>
      <c r="AW97" s="66">
        <f>'Small IND Sales Mod'!E108</f>
        <v>26.436963465927999</v>
      </c>
      <c r="AX97" s="232" t="str">
        <f t="shared" si="23"/>
        <v>Good</v>
      </c>
      <c r="AY97" s="287"/>
    </row>
    <row r="98" spans="1:51" x14ac:dyDescent="0.2">
      <c r="A98" s="278">
        <f t="shared" si="24"/>
        <v>41986.899999999834</v>
      </c>
      <c r="B98" s="282">
        <v>16.011164685641145</v>
      </c>
      <c r="C98" s="264">
        <v>16.011164685641145</v>
      </c>
      <c r="D98" s="277">
        <f>+'RES_Sales Model'!E105</f>
        <v>16.011164685641145</v>
      </c>
      <c r="E98" s="277">
        <f>+'Small COMM Sales Model  '!C109</f>
        <v>16.011164685641145</v>
      </c>
      <c r="F98" s="281">
        <f>+'Med COMM Sales Model  '!C109</f>
        <v>16.011164685641145</v>
      </c>
      <c r="G98" s="232" t="str">
        <f t="shared" si="13"/>
        <v>Good</v>
      </c>
      <c r="H98" s="287">
        <f>'Lg IND Sales Model'!C109</f>
        <v>0.4015575356646312</v>
      </c>
      <c r="I98" s="279">
        <f>Industrial_Customers!C109</f>
        <v>0.4015575356646312</v>
      </c>
      <c r="J98" s="289" t="str">
        <f t="shared" si="14"/>
        <v>Good</v>
      </c>
      <c r="K98" s="286">
        <v>3.8608207857280752E-2</v>
      </c>
      <c r="L98" s="285">
        <v>3.8608207857280752E-2</v>
      </c>
      <c r="M98" s="289" t="str">
        <f t="shared" si="15"/>
        <v>Good</v>
      </c>
      <c r="N98" s="290">
        <v>19680620.333333343</v>
      </c>
      <c r="O98" s="66">
        <v>19680620.333333299</v>
      </c>
      <c r="P98" s="289" t="str">
        <f t="shared" si="16"/>
        <v>Good</v>
      </c>
      <c r="Q98" s="281">
        <v>246.28844038959099</v>
      </c>
      <c r="R98" s="281">
        <v>246.28844038959099</v>
      </c>
      <c r="S98" s="232" t="str">
        <f t="shared" si="17"/>
        <v>Good</v>
      </c>
      <c r="T98" s="281">
        <v>0</v>
      </c>
      <c r="U98" s="281">
        <v>0</v>
      </c>
      <c r="V98" s="232" t="str">
        <f t="shared" si="18"/>
        <v>Good</v>
      </c>
      <c r="W98" s="280">
        <f>Commercial_Customers!C109</f>
        <v>7902.9014014045697</v>
      </c>
      <c r="X98" s="66">
        <v>7902.9014014045697</v>
      </c>
      <c r="Y98" s="232" t="str">
        <f t="shared" si="12"/>
        <v>Good</v>
      </c>
      <c r="Z98" s="282">
        <f>'Small COMM Sales Model  '!D109</f>
        <v>2.3984115884809198</v>
      </c>
      <c r="AA98" s="264">
        <f>'Med COMM Sales Model  '!D109</f>
        <v>2.3984115884809198</v>
      </c>
      <c r="AB98" s="277">
        <f>'Med IND Sales Mod'!D109</f>
        <v>2.3984115884809198</v>
      </c>
      <c r="AC98" s="277">
        <f>'Lg IND Sales Model'!E109</f>
        <v>2.3984115884809198</v>
      </c>
      <c r="AD98" s="232" t="str">
        <f t="shared" si="19"/>
        <v>Good</v>
      </c>
      <c r="AE98" s="282">
        <v>0</v>
      </c>
      <c r="AF98" s="264">
        <v>0</v>
      </c>
      <c r="AG98" s="277">
        <f>'Med COMM Sales Model  '!G109</f>
        <v>0</v>
      </c>
      <c r="AH98" s="277">
        <f>'Med IND Sales Mod'!F109</f>
        <v>0</v>
      </c>
      <c r="AI98" s="232" t="str">
        <f t="shared" si="20"/>
        <v>Good</v>
      </c>
      <c r="AJ98" s="282">
        <f>'Small COMM Sales Model  '!G109</f>
        <v>78.117279066674627</v>
      </c>
      <c r="AK98" s="264">
        <f>'Med COMM Sales Model  '!F109</f>
        <v>78.117279066674627</v>
      </c>
      <c r="AL98" s="277">
        <f>'Lg COMM Sales Model '!F109</f>
        <v>78.117279066674627</v>
      </c>
      <c r="AM98" s="232" t="str">
        <f t="shared" si="21"/>
        <v>Good</v>
      </c>
      <c r="AN98" s="264">
        <f>'Small COMM Sales Model  '!E109</f>
        <v>42.633806123140985</v>
      </c>
      <c r="AO98" s="264">
        <f>'Med COMM Sales Model  '!E109</f>
        <v>42.633806123140985</v>
      </c>
      <c r="AP98" s="264">
        <f>'Lg COMM Sales Model '!D109</f>
        <v>42.633806123140985</v>
      </c>
      <c r="AQ98" s="277">
        <f>'Small IND Sales Mod'!D109</f>
        <v>42.633806123140985</v>
      </c>
      <c r="AR98" s="277">
        <f>'Med IND Sales Mod'!E109</f>
        <v>42.633806123140985</v>
      </c>
      <c r="AS98" s="281">
        <f>'Lg IND Sales Model'!F109</f>
        <v>42.633806123140985</v>
      </c>
      <c r="AT98" s="232" t="str">
        <f t="shared" si="22"/>
        <v>Good</v>
      </c>
      <c r="AU98" s="280">
        <f>'Lg COMM Sales Model '!E109</f>
        <v>81.614210043345437</v>
      </c>
      <c r="AV98" s="66">
        <f>'Small COMM Sales Model  '!F109</f>
        <v>81.614210043345437</v>
      </c>
      <c r="AW98" s="66">
        <f>'Small IND Sales Mod'!E109</f>
        <v>81.614210043345437</v>
      </c>
      <c r="AX98" s="232" t="str">
        <f t="shared" si="23"/>
        <v>Good</v>
      </c>
      <c r="AY98" s="287"/>
    </row>
    <row r="99" spans="1:51" x14ac:dyDescent="0.2">
      <c r="A99" s="278">
        <f t="shared" si="24"/>
        <v>42017.319999999832</v>
      </c>
      <c r="B99" s="282">
        <v>16.07502857248663</v>
      </c>
      <c r="C99" s="264">
        <v>16.07502857248663</v>
      </c>
      <c r="D99" s="277">
        <f>+'RES_Sales Model'!E106</f>
        <v>16.07502857248663</v>
      </c>
      <c r="E99" s="277">
        <f>+'Small COMM Sales Model  '!C110</f>
        <v>16.07502857248663</v>
      </c>
      <c r="F99" s="281">
        <f>+'Med COMM Sales Model  '!C110</f>
        <v>16.07502857248663</v>
      </c>
      <c r="G99" s="232" t="str">
        <f t="shared" si="13"/>
        <v>Good</v>
      </c>
      <c r="H99" s="287">
        <f>'Lg IND Sales Model'!C110</f>
        <v>0.40182941946595441</v>
      </c>
      <c r="I99" s="279">
        <f>Industrial_Customers!C110</f>
        <v>0.40182941946595441</v>
      </c>
      <c r="J99" s="289" t="str">
        <f t="shared" si="14"/>
        <v>Good</v>
      </c>
      <c r="K99" s="286">
        <v>2.767976403445347E-2</v>
      </c>
      <c r="L99" s="285">
        <v>2.767976403445347E-2</v>
      </c>
      <c r="M99" s="289" t="str">
        <f t="shared" si="15"/>
        <v>Good</v>
      </c>
      <c r="N99" s="290">
        <v>19702717.750000011</v>
      </c>
      <c r="O99" s="66">
        <v>19702717.75</v>
      </c>
      <c r="P99" s="289" t="str">
        <f t="shared" si="16"/>
        <v>Good</v>
      </c>
      <c r="Q99" s="281">
        <v>245.07225457459597</v>
      </c>
      <c r="R99" s="281">
        <v>245.07225457459597</v>
      </c>
      <c r="S99" s="232" t="str">
        <f t="shared" si="17"/>
        <v>Good</v>
      </c>
      <c r="T99" s="281">
        <v>0</v>
      </c>
      <c r="U99" s="281">
        <v>0</v>
      </c>
      <c r="V99" s="232" t="str">
        <f t="shared" si="18"/>
        <v>Good</v>
      </c>
      <c r="W99" s="280">
        <f>Commercial_Customers!C110</f>
        <v>7917.1316353840602</v>
      </c>
      <c r="X99" s="66">
        <v>7917.1316353840602</v>
      </c>
      <c r="Y99" s="232" t="str">
        <f t="shared" si="12"/>
        <v>Good</v>
      </c>
      <c r="Z99" s="282">
        <f>'Small COMM Sales Model  '!D110</f>
        <v>2.4005559999999999</v>
      </c>
      <c r="AA99" s="264">
        <f>'Med COMM Sales Model  '!D110</f>
        <v>2.4005559999999999</v>
      </c>
      <c r="AB99" s="277">
        <f>'Med IND Sales Mod'!D110</f>
        <v>2.4005559999999999</v>
      </c>
      <c r="AC99" s="277">
        <f>'Lg IND Sales Model'!E110</f>
        <v>2.4005559999999999</v>
      </c>
      <c r="AD99" s="232" t="str">
        <f t="shared" si="19"/>
        <v>Good</v>
      </c>
      <c r="AE99" s="282">
        <v>107.22973635615668</v>
      </c>
      <c r="AF99" s="264">
        <v>107.22973635615668</v>
      </c>
      <c r="AG99" s="277">
        <f>'Med COMM Sales Model  '!G110</f>
        <v>107.22973635615668</v>
      </c>
      <c r="AH99" s="277">
        <f>'Med IND Sales Mod'!F110</f>
        <v>107.22973635615668</v>
      </c>
      <c r="AI99" s="232" t="str">
        <f t="shared" si="20"/>
        <v>Good</v>
      </c>
      <c r="AJ99" s="282">
        <f>'Small COMM Sales Model  '!G110</f>
        <v>42.633806123140985</v>
      </c>
      <c r="AK99" s="264">
        <f>'Med COMM Sales Model  '!F110</f>
        <v>42.633806123140985</v>
      </c>
      <c r="AL99" s="277">
        <f>'Lg COMM Sales Model '!F110</f>
        <v>42.633806123140985</v>
      </c>
      <c r="AM99" s="232" t="str">
        <f t="shared" si="21"/>
        <v>Good</v>
      </c>
      <c r="AN99" s="264">
        <f>'Small COMM Sales Model  '!E110</f>
        <v>26.112829868525239</v>
      </c>
      <c r="AO99" s="264">
        <f>'Med COMM Sales Model  '!E110</f>
        <v>26.112829868525239</v>
      </c>
      <c r="AP99" s="264">
        <f>'Lg COMM Sales Model '!D110</f>
        <v>26.112829868525239</v>
      </c>
      <c r="AQ99" s="277">
        <f>'Small IND Sales Mod'!D110</f>
        <v>26.112829868525239</v>
      </c>
      <c r="AR99" s="277">
        <f>'Med IND Sales Mod'!E110</f>
        <v>26.112829868525239</v>
      </c>
      <c r="AS99" s="281">
        <f>'Lg IND Sales Model'!F110</f>
        <v>26.112829868525239</v>
      </c>
      <c r="AT99" s="232" t="str">
        <f t="shared" si="22"/>
        <v>Good</v>
      </c>
      <c r="AU99" s="280">
        <f>'Lg COMM Sales Model '!E110</f>
        <v>127.15014736663784</v>
      </c>
      <c r="AV99" s="66">
        <f>'Small COMM Sales Model  '!F110</f>
        <v>127.15014736663784</v>
      </c>
      <c r="AW99" s="66">
        <f>'Small IND Sales Mod'!E110</f>
        <v>127.15014736663784</v>
      </c>
      <c r="AX99" s="232" t="str">
        <f t="shared" si="23"/>
        <v>Good</v>
      </c>
      <c r="AY99" s="287"/>
    </row>
    <row r="100" spans="1:51" x14ac:dyDescent="0.2">
      <c r="A100" s="278">
        <f t="shared" si="24"/>
        <v>42047.739999999831</v>
      </c>
      <c r="B100" s="282">
        <v>16.125938564570728</v>
      </c>
      <c r="C100" s="264">
        <v>16.125938564570728</v>
      </c>
      <c r="D100" s="277">
        <f>+'RES_Sales Model'!E107</f>
        <v>16.125938564570728</v>
      </c>
      <c r="E100" s="277">
        <f>+'Small COMM Sales Model  '!C111</f>
        <v>16.125938564570728</v>
      </c>
      <c r="F100" s="281">
        <f>+'Med COMM Sales Model  '!C111</f>
        <v>16.125938564570728</v>
      </c>
      <c r="G100" s="232" t="str">
        <f t="shared" si="13"/>
        <v>Good</v>
      </c>
      <c r="H100" s="287">
        <f>'Lg IND Sales Model'!C111</f>
        <v>0.4020999135021891</v>
      </c>
      <c r="I100" s="279">
        <f>Industrial_Customers!C111</f>
        <v>0.4020999135021891</v>
      </c>
      <c r="J100" s="289" t="str">
        <f t="shared" si="14"/>
        <v>Good</v>
      </c>
      <c r="K100" s="286">
        <v>3.710050931066896E-2</v>
      </c>
      <c r="L100" s="285">
        <v>3.710050931066896E-2</v>
      </c>
      <c r="M100" s="289" t="str">
        <f t="shared" si="15"/>
        <v>Good</v>
      </c>
      <c r="N100" s="290">
        <v>19724815.166666679</v>
      </c>
      <c r="O100" s="66">
        <v>19724815.166666701</v>
      </c>
      <c r="P100" s="289" t="str">
        <f t="shared" si="16"/>
        <v>Good</v>
      </c>
      <c r="Q100" s="281">
        <v>243.4211</v>
      </c>
      <c r="R100" s="281">
        <v>243.4211</v>
      </c>
      <c r="S100" s="232" t="str">
        <f t="shared" si="17"/>
        <v>Good</v>
      </c>
      <c r="T100" s="281">
        <v>0</v>
      </c>
      <c r="U100" s="281">
        <v>0</v>
      </c>
      <c r="V100" s="232" t="str">
        <f t="shared" si="18"/>
        <v>Good</v>
      </c>
      <c r="W100" s="280">
        <f>Commercial_Customers!C111</f>
        <v>7931.3464723633397</v>
      </c>
      <c r="X100" s="66">
        <v>7931.3464723633397</v>
      </c>
      <c r="Y100" s="232" t="str">
        <f t="shared" si="12"/>
        <v>Good</v>
      </c>
      <c r="Z100" s="282">
        <f>'Small COMM Sales Model  '!D111</f>
        <v>2.4020760739631002</v>
      </c>
      <c r="AA100" s="264">
        <f>'Med COMM Sales Model  '!D111</f>
        <v>2.4020760739631002</v>
      </c>
      <c r="AB100" s="277">
        <f>'Med IND Sales Mod'!D111</f>
        <v>2.4020760739631002</v>
      </c>
      <c r="AC100" s="277">
        <f>'Lg IND Sales Model'!E111</f>
        <v>2.4020760739631002</v>
      </c>
      <c r="AD100" s="232" t="str">
        <f t="shared" si="19"/>
        <v>Good</v>
      </c>
      <c r="AE100" s="282">
        <v>0</v>
      </c>
      <c r="AF100" s="264">
        <v>0</v>
      </c>
      <c r="AG100" s="277">
        <f>'Med COMM Sales Model  '!G111</f>
        <v>0</v>
      </c>
      <c r="AH100" s="277">
        <f>'Med IND Sales Mod'!F111</f>
        <v>0</v>
      </c>
      <c r="AI100" s="232" t="str">
        <f t="shared" si="20"/>
        <v>Good</v>
      </c>
      <c r="AJ100" s="282">
        <f>'Small COMM Sales Model  '!G111</f>
        <v>26.112829868525239</v>
      </c>
      <c r="AK100" s="264">
        <f>'Med COMM Sales Model  '!F111</f>
        <v>26.112829868525239</v>
      </c>
      <c r="AL100" s="277">
        <f>'Lg COMM Sales Model '!F111</f>
        <v>26.112829868525239</v>
      </c>
      <c r="AM100" s="232" t="str">
        <f t="shared" si="21"/>
        <v>Good</v>
      </c>
      <c r="AN100" s="264">
        <f>'Small COMM Sales Model  '!E111</f>
        <v>35.042184420393127</v>
      </c>
      <c r="AO100" s="264">
        <f>'Med COMM Sales Model  '!E111</f>
        <v>35.042184420393127</v>
      </c>
      <c r="AP100" s="264">
        <f>'Lg COMM Sales Model '!D111</f>
        <v>35.042184420393127</v>
      </c>
      <c r="AQ100" s="277">
        <f>'Small IND Sales Mod'!D111</f>
        <v>35.042184420393127</v>
      </c>
      <c r="AR100" s="277">
        <f>'Med IND Sales Mod'!E111</f>
        <v>35.042184420393127</v>
      </c>
      <c r="AS100" s="281">
        <f>'Lg IND Sales Model'!F111</f>
        <v>35.042184420393127</v>
      </c>
      <c r="AT100" s="232" t="str">
        <f t="shared" si="22"/>
        <v>Good</v>
      </c>
      <c r="AU100" s="280">
        <f>'Lg COMM Sales Model '!E111</f>
        <v>78.467690138551589</v>
      </c>
      <c r="AV100" s="66">
        <f>'Small COMM Sales Model  '!F111</f>
        <v>78.467690138551589</v>
      </c>
      <c r="AW100" s="66">
        <f>'Small IND Sales Mod'!E111</f>
        <v>78.467690138551589</v>
      </c>
      <c r="AX100" s="232" t="str">
        <f t="shared" si="23"/>
        <v>Good</v>
      </c>
      <c r="AY100" s="287"/>
    </row>
    <row r="101" spans="1:51" x14ac:dyDescent="0.2">
      <c r="A101" s="278">
        <f t="shared" si="24"/>
        <v>42078.159999999829</v>
      </c>
      <c r="B101" s="282">
        <v>16.163507528118256</v>
      </c>
      <c r="C101" s="264">
        <v>16.163507528118256</v>
      </c>
      <c r="D101" s="277">
        <f>+'RES_Sales Model'!E108</f>
        <v>16.163507528118256</v>
      </c>
      <c r="E101" s="277">
        <f>+'Small COMM Sales Model  '!C112</f>
        <v>16.163507528118256</v>
      </c>
      <c r="F101" s="281">
        <f>+'Med COMM Sales Model  '!C112</f>
        <v>16.163507528118256</v>
      </c>
      <c r="G101" s="232" t="str">
        <f t="shared" si="13"/>
        <v>Good</v>
      </c>
      <c r="H101" s="287">
        <f>'Lg IND Sales Model'!C112</f>
        <v>0.40232908427266495</v>
      </c>
      <c r="I101" s="279">
        <f>Industrial_Customers!C112</f>
        <v>0.40232908427266495</v>
      </c>
      <c r="J101" s="289" t="str">
        <f t="shared" si="14"/>
        <v>Good</v>
      </c>
      <c r="K101" s="286">
        <v>6.827967408856539E-2</v>
      </c>
      <c r="L101" s="285">
        <v>6.827967408856539E-2</v>
      </c>
      <c r="M101" s="289" t="str">
        <f t="shared" si="15"/>
        <v>Good</v>
      </c>
      <c r="N101" s="290">
        <v>19746912.583333347</v>
      </c>
      <c r="O101" s="66">
        <v>19746912.583333299</v>
      </c>
      <c r="P101" s="289" t="str">
        <f t="shared" si="16"/>
        <v>Good</v>
      </c>
      <c r="Q101" s="281">
        <v>241.43118669446699</v>
      </c>
      <c r="R101" s="281">
        <v>241.43118669446699</v>
      </c>
      <c r="S101" s="232" t="str">
        <f t="shared" si="17"/>
        <v>Good</v>
      </c>
      <c r="T101" s="281">
        <v>0</v>
      </c>
      <c r="U101" s="281">
        <v>0</v>
      </c>
      <c r="V101" s="232" t="str">
        <f t="shared" si="18"/>
        <v>Good</v>
      </c>
      <c r="W101" s="280">
        <f>Commercial_Customers!C112</f>
        <v>7944.7572568648702</v>
      </c>
      <c r="X101" s="66">
        <v>7944.7572568648702</v>
      </c>
      <c r="Y101" s="232" t="str">
        <f t="shared" si="12"/>
        <v>Good</v>
      </c>
      <c r="Z101" s="282">
        <f>'Small COMM Sales Model  '!D112</f>
        <v>2.4033342145947501</v>
      </c>
      <c r="AA101" s="264">
        <f>'Med COMM Sales Model  '!D112</f>
        <v>2.4033342145947501</v>
      </c>
      <c r="AB101" s="277">
        <f>'Med IND Sales Mod'!D112</f>
        <v>2.4033342145947501</v>
      </c>
      <c r="AC101" s="277">
        <f>'Lg IND Sales Model'!E112</f>
        <v>2.4033342145947501</v>
      </c>
      <c r="AD101" s="232" t="str">
        <f t="shared" si="19"/>
        <v>Good</v>
      </c>
      <c r="AE101" s="282">
        <v>0</v>
      </c>
      <c r="AF101" s="264">
        <v>0</v>
      </c>
      <c r="AG101" s="277">
        <f>'Med COMM Sales Model  '!G112</f>
        <v>0</v>
      </c>
      <c r="AH101" s="277">
        <f>'Med IND Sales Mod'!F112</f>
        <v>0</v>
      </c>
      <c r="AI101" s="232" t="str">
        <f t="shared" si="20"/>
        <v>Good</v>
      </c>
      <c r="AJ101" s="282">
        <f>'Small COMM Sales Model  '!G112</f>
        <v>35.042184420393127</v>
      </c>
      <c r="AK101" s="264">
        <f>'Med COMM Sales Model  '!F112</f>
        <v>35.042184420393127</v>
      </c>
      <c r="AL101" s="277">
        <f>'Lg COMM Sales Model '!F112</f>
        <v>35.042184420393127</v>
      </c>
      <c r="AM101" s="232" t="str">
        <f t="shared" si="21"/>
        <v>Good</v>
      </c>
      <c r="AN101" s="264">
        <f>'Small COMM Sales Model  '!E112</f>
        <v>64.582270600115152</v>
      </c>
      <c r="AO101" s="264">
        <f>'Med COMM Sales Model  '!E112</f>
        <v>64.582270600115152</v>
      </c>
      <c r="AP101" s="264">
        <f>'Lg COMM Sales Model '!D112</f>
        <v>64.582270600115152</v>
      </c>
      <c r="AQ101" s="277">
        <f>'Small IND Sales Mod'!D112</f>
        <v>64.582270600115152</v>
      </c>
      <c r="AR101" s="277">
        <f>'Med IND Sales Mod'!E112</f>
        <v>64.582270600115152</v>
      </c>
      <c r="AS101" s="281">
        <f>'Lg IND Sales Model'!F112</f>
        <v>64.582270600115152</v>
      </c>
      <c r="AT101" s="232" t="str">
        <f t="shared" si="22"/>
        <v>Good</v>
      </c>
      <c r="AU101" s="280">
        <f>'Lg COMM Sales Model '!E112</f>
        <v>46.311218909337121</v>
      </c>
      <c r="AV101" s="66">
        <f>'Small COMM Sales Model  '!F112</f>
        <v>46.311218909337121</v>
      </c>
      <c r="AW101" s="66">
        <f>'Small IND Sales Mod'!E112</f>
        <v>46.311218909337121</v>
      </c>
      <c r="AX101" s="232" t="str">
        <f t="shared" si="23"/>
        <v>Good</v>
      </c>
      <c r="AY101" s="287"/>
    </row>
    <row r="102" spans="1:51" x14ac:dyDescent="0.2">
      <c r="A102" s="278">
        <f t="shared" si="24"/>
        <v>42108.579999999827</v>
      </c>
      <c r="B102" s="282">
        <v>16.207168677035931</v>
      </c>
      <c r="C102" s="264">
        <v>16.207168677035931</v>
      </c>
      <c r="D102" s="277">
        <f>+'RES_Sales Model'!E109</f>
        <v>16.207168677035931</v>
      </c>
      <c r="E102" s="277">
        <f>+'Small COMM Sales Model  '!C113</f>
        <v>16.207168677035931</v>
      </c>
      <c r="F102" s="281">
        <f>+'Med COMM Sales Model  '!C113</f>
        <v>16.207168677035931</v>
      </c>
      <c r="G102" s="232" t="str">
        <f t="shared" si="13"/>
        <v>Good</v>
      </c>
      <c r="H102" s="287">
        <f>'Lg IND Sales Model'!C113</f>
        <v>0.40269493384175176</v>
      </c>
      <c r="I102" s="279">
        <f>Industrial_Customers!C113</f>
        <v>0.40269493384175176</v>
      </c>
      <c r="J102" s="289" t="str">
        <f t="shared" si="14"/>
        <v>Good</v>
      </c>
      <c r="K102" s="286">
        <v>0.12042609859324914</v>
      </c>
      <c r="L102" s="285">
        <v>0.12042609859324914</v>
      </c>
      <c r="M102" s="289" t="str">
        <f t="shared" si="15"/>
        <v>Good</v>
      </c>
      <c r="N102" s="290">
        <v>19769010</v>
      </c>
      <c r="O102" s="66">
        <v>19769010</v>
      </c>
      <c r="P102" s="289" t="str">
        <f t="shared" si="16"/>
        <v>Good</v>
      </c>
      <c r="Q102" s="281">
        <v>239.74740954760901</v>
      </c>
      <c r="R102" s="281">
        <v>239.74740954760901</v>
      </c>
      <c r="S102" s="232" t="str">
        <f t="shared" si="17"/>
        <v>Good</v>
      </c>
      <c r="T102" s="281">
        <v>0</v>
      </c>
      <c r="U102" s="281">
        <v>0</v>
      </c>
      <c r="V102" s="232" t="str">
        <f t="shared" si="18"/>
        <v>Good</v>
      </c>
      <c r="W102" s="280">
        <f>Commercial_Customers!C113</f>
        <v>7960.8801740669296</v>
      </c>
      <c r="X102" s="66">
        <v>7960.8801740669296</v>
      </c>
      <c r="Y102" s="232" t="str">
        <f t="shared" si="12"/>
        <v>Good</v>
      </c>
      <c r="Z102" s="282">
        <f>'Small COMM Sales Model  '!D113</f>
        <v>2.4052009999999999</v>
      </c>
      <c r="AA102" s="264">
        <f>'Med COMM Sales Model  '!D113</f>
        <v>2.4052009999999999</v>
      </c>
      <c r="AB102" s="277">
        <f>'Med IND Sales Mod'!D113</f>
        <v>2.4052009999999999</v>
      </c>
      <c r="AC102" s="277">
        <f>'Lg IND Sales Model'!E113</f>
        <v>2.4052009999999999</v>
      </c>
      <c r="AD102" s="232" t="str">
        <f t="shared" si="19"/>
        <v>Good</v>
      </c>
      <c r="AE102" s="282">
        <v>0</v>
      </c>
      <c r="AF102" s="264">
        <v>0</v>
      </c>
      <c r="AG102" s="277">
        <f>'Med COMM Sales Model  '!G113</f>
        <v>0</v>
      </c>
      <c r="AH102" s="277">
        <f>'Med IND Sales Mod'!F113</f>
        <v>0</v>
      </c>
      <c r="AI102" s="232" t="str">
        <f t="shared" si="20"/>
        <v>Good</v>
      </c>
      <c r="AJ102" s="282">
        <f>'Small COMM Sales Model  '!G113</f>
        <v>64.582270600115152</v>
      </c>
      <c r="AK102" s="264">
        <f>'Med COMM Sales Model  '!F113</f>
        <v>64.582270600115152</v>
      </c>
      <c r="AL102" s="277">
        <f>'Lg COMM Sales Model '!F113</f>
        <v>64.582270600115152</v>
      </c>
      <c r="AM102" s="232" t="str">
        <f t="shared" si="21"/>
        <v>Good</v>
      </c>
      <c r="AN102" s="264">
        <f>'Small COMM Sales Model  '!E113</f>
        <v>114.03392869270741</v>
      </c>
      <c r="AO102" s="264">
        <f>'Med COMM Sales Model  '!E113</f>
        <v>114.03392869270741</v>
      </c>
      <c r="AP102" s="264">
        <f>'Lg COMM Sales Model '!D113</f>
        <v>114.03392869270741</v>
      </c>
      <c r="AQ102" s="277">
        <f>'Small IND Sales Mod'!D113</f>
        <v>114.03392869270741</v>
      </c>
      <c r="AR102" s="277">
        <f>'Med IND Sales Mod'!E113</f>
        <v>114.03392869270741</v>
      </c>
      <c r="AS102" s="281">
        <f>'Lg IND Sales Model'!F113</f>
        <v>114.03392869270741</v>
      </c>
      <c r="AT102" s="232" t="str">
        <f t="shared" si="22"/>
        <v>Good</v>
      </c>
      <c r="AU102" s="280">
        <f>'Lg COMM Sales Model '!E113</f>
        <v>10.944087118763242</v>
      </c>
      <c r="AV102" s="66">
        <f>'Small COMM Sales Model  '!F113</f>
        <v>10.944087118763242</v>
      </c>
      <c r="AW102" s="66">
        <f>'Small IND Sales Mod'!E113</f>
        <v>10.944087118763242</v>
      </c>
      <c r="AX102" s="232" t="str">
        <f t="shared" si="23"/>
        <v>Good</v>
      </c>
      <c r="AY102" s="287"/>
    </row>
    <row r="103" spans="1:51" x14ac:dyDescent="0.2">
      <c r="A103" s="278">
        <f t="shared" si="24"/>
        <v>42138.999999999825</v>
      </c>
      <c r="B103" s="282">
        <v>16.253635580799099</v>
      </c>
      <c r="C103" s="264">
        <v>16.253635580799099</v>
      </c>
      <c r="D103" s="277">
        <f>+'RES_Sales Model'!E110</f>
        <v>16.253635580799099</v>
      </c>
      <c r="E103" s="277">
        <f>+'Small COMM Sales Model  '!C114</f>
        <v>16.253635580799099</v>
      </c>
      <c r="F103" s="281">
        <f>+'Med COMM Sales Model  '!C114</f>
        <v>16.253635580799099</v>
      </c>
      <c r="G103" s="232" t="str">
        <f t="shared" si="13"/>
        <v>Good</v>
      </c>
      <c r="H103" s="287">
        <f>'Lg IND Sales Model'!C114</f>
        <v>0.40308978633714682</v>
      </c>
      <c r="I103" s="279">
        <f>Industrial_Customers!C114</f>
        <v>0.40308978633714682</v>
      </c>
      <c r="J103" s="289" t="str">
        <f t="shared" si="14"/>
        <v>Good</v>
      </c>
      <c r="K103" s="286">
        <v>0.21995158716851498</v>
      </c>
      <c r="L103" s="285">
        <v>0.21995158716851498</v>
      </c>
      <c r="M103" s="289" t="str">
        <f t="shared" si="15"/>
        <v>Good</v>
      </c>
      <c r="N103" s="290">
        <v>19792554.75</v>
      </c>
      <c r="O103" s="66">
        <v>19792554.75</v>
      </c>
      <c r="P103" s="289" t="str">
        <f t="shared" si="16"/>
        <v>Good</v>
      </c>
      <c r="Q103" s="281">
        <v>238.559</v>
      </c>
      <c r="R103" s="281">
        <v>238.559</v>
      </c>
      <c r="S103" s="232" t="str">
        <f t="shared" si="17"/>
        <v>Good</v>
      </c>
      <c r="T103" s="281">
        <v>0</v>
      </c>
      <c r="U103" s="281">
        <v>0</v>
      </c>
      <c r="V103" s="232" t="str">
        <f t="shared" si="18"/>
        <v>Good</v>
      </c>
      <c r="W103" s="280">
        <f>Commercial_Customers!C114</f>
        <v>7978.17666524378</v>
      </c>
      <c r="X103" s="66">
        <v>7978.17666524378</v>
      </c>
      <c r="Y103" s="232" t="str">
        <f t="shared" ref="Y103:Y166" si="25">IF(W103=X103,"Good")</f>
        <v>Good</v>
      </c>
      <c r="Z103" s="282">
        <f>'Small COMM Sales Model  '!D114</f>
        <v>2.40786909185874</v>
      </c>
      <c r="AA103" s="264">
        <f>'Med COMM Sales Model  '!D114</f>
        <v>2.40786909185874</v>
      </c>
      <c r="AB103" s="277">
        <f>'Med IND Sales Mod'!D114</f>
        <v>2.40786909185874</v>
      </c>
      <c r="AC103" s="277">
        <f>'Lg IND Sales Model'!E114</f>
        <v>2.40786909185874</v>
      </c>
      <c r="AD103" s="232" t="str">
        <f t="shared" si="19"/>
        <v>Good</v>
      </c>
      <c r="AE103" s="282">
        <v>0</v>
      </c>
      <c r="AF103" s="264">
        <v>0</v>
      </c>
      <c r="AG103" s="277">
        <f>'Med COMM Sales Model  '!G114</f>
        <v>0</v>
      </c>
      <c r="AH103" s="277">
        <f>'Med IND Sales Mod'!F114</f>
        <v>0</v>
      </c>
      <c r="AI103" s="232" t="str">
        <f t="shared" si="20"/>
        <v>Good</v>
      </c>
      <c r="AJ103" s="282">
        <f>'Small COMM Sales Model  '!G114</f>
        <v>114.03392869270741</v>
      </c>
      <c r="AK103" s="264">
        <f>'Med COMM Sales Model  '!F114</f>
        <v>114.03392869270741</v>
      </c>
      <c r="AL103" s="277">
        <f>'Lg COMM Sales Model '!F114</f>
        <v>114.03392869270741</v>
      </c>
      <c r="AM103" s="232" t="str">
        <f t="shared" si="21"/>
        <v>Good</v>
      </c>
      <c r="AN103" s="264">
        <f>'Small COMM Sales Model  '!E114</f>
        <v>208.47875842628665</v>
      </c>
      <c r="AO103" s="264">
        <f>'Med COMM Sales Model  '!E114</f>
        <v>208.47875842628665</v>
      </c>
      <c r="AP103" s="264">
        <f>'Lg COMM Sales Model '!D114</f>
        <v>208.47875842628665</v>
      </c>
      <c r="AQ103" s="277">
        <f>'Small IND Sales Mod'!D114</f>
        <v>208.47875842628665</v>
      </c>
      <c r="AR103" s="277">
        <f>'Med IND Sales Mod'!E114</f>
        <v>208.47875842628665</v>
      </c>
      <c r="AS103" s="281">
        <f>'Lg IND Sales Model'!F114</f>
        <v>208.47875842628665</v>
      </c>
      <c r="AT103" s="232" t="str">
        <f t="shared" si="22"/>
        <v>Good</v>
      </c>
      <c r="AU103" s="280">
        <f>'Lg COMM Sales Model '!E114</f>
        <v>1.2472710741059452</v>
      </c>
      <c r="AV103" s="66">
        <f>'Small COMM Sales Model  '!F114</f>
        <v>1.2472710741059452</v>
      </c>
      <c r="AW103" s="66">
        <f>'Small IND Sales Mod'!E114</f>
        <v>1.2472710741059452</v>
      </c>
      <c r="AX103" s="232" t="str">
        <f t="shared" si="23"/>
        <v>Good</v>
      </c>
      <c r="AY103" s="287"/>
    </row>
    <row r="104" spans="1:51" x14ac:dyDescent="0.2">
      <c r="A104" s="278">
        <f t="shared" si="24"/>
        <v>42169.419999999824</v>
      </c>
      <c r="B104" s="282">
        <v>16.307940706322871</v>
      </c>
      <c r="C104" s="264">
        <v>16.307940706322871</v>
      </c>
      <c r="D104" s="277">
        <f>+'RES_Sales Model'!E111</f>
        <v>16.307940706322871</v>
      </c>
      <c r="E104" s="277">
        <f>+'Small COMM Sales Model  '!C115</f>
        <v>16.307940706322871</v>
      </c>
      <c r="F104" s="281">
        <f>+'Med COMM Sales Model  '!C115</f>
        <v>16.307940706322871</v>
      </c>
      <c r="G104" s="232" t="str">
        <f t="shared" si="13"/>
        <v>Good</v>
      </c>
      <c r="H104" s="287">
        <f>'Lg IND Sales Model'!C115</f>
        <v>0.40357664583544706</v>
      </c>
      <c r="I104" s="279">
        <f>Industrial_Customers!C115</f>
        <v>0.40357664583544706</v>
      </c>
      <c r="J104" s="289" t="str">
        <f t="shared" si="14"/>
        <v>Good</v>
      </c>
      <c r="K104" s="286">
        <v>0.28633262937018661</v>
      </c>
      <c r="L104" s="285">
        <v>0.28633262937018661</v>
      </c>
      <c r="M104" s="289" t="str">
        <f t="shared" si="15"/>
        <v>Good</v>
      </c>
      <c r="N104" s="290">
        <v>19816099.5</v>
      </c>
      <c r="O104" s="66">
        <v>19816099.5</v>
      </c>
      <c r="P104" s="289" t="str">
        <f t="shared" si="16"/>
        <v>Good</v>
      </c>
      <c r="Q104" s="281">
        <v>238.41917906356201</v>
      </c>
      <c r="R104" s="281">
        <v>238.41917906356201</v>
      </c>
      <c r="S104" s="232" t="str">
        <f t="shared" si="17"/>
        <v>Good</v>
      </c>
      <c r="T104" s="281">
        <v>0</v>
      </c>
      <c r="U104" s="281">
        <v>0</v>
      </c>
      <c r="V104" s="232" t="str">
        <f t="shared" si="18"/>
        <v>Good</v>
      </c>
      <c r="W104" s="280">
        <f>Commercial_Customers!C115</f>
        <v>7997.31496975148</v>
      </c>
      <c r="X104" s="66">
        <v>7997.31496975148</v>
      </c>
      <c r="Y104" s="232" t="str">
        <f t="shared" si="25"/>
        <v>Good</v>
      </c>
      <c r="Z104" s="282">
        <f>'Small COMM Sales Model  '!D115</f>
        <v>2.41104505468051</v>
      </c>
      <c r="AA104" s="264">
        <f>'Med COMM Sales Model  '!D115</f>
        <v>2.41104505468051</v>
      </c>
      <c r="AB104" s="277">
        <f>'Med IND Sales Mod'!D115</f>
        <v>2.41104505468051</v>
      </c>
      <c r="AC104" s="277">
        <f>'Lg IND Sales Model'!E115</f>
        <v>2.41104505468051</v>
      </c>
      <c r="AD104" s="232" t="str">
        <f t="shared" si="19"/>
        <v>Good</v>
      </c>
      <c r="AE104" s="282">
        <v>0</v>
      </c>
      <c r="AF104" s="264">
        <v>0</v>
      </c>
      <c r="AG104" s="277">
        <f>'Med COMM Sales Model  '!G115</f>
        <v>0</v>
      </c>
      <c r="AH104" s="277">
        <f>'Med IND Sales Mod'!F115</f>
        <v>0</v>
      </c>
      <c r="AI104" s="232" t="str">
        <f t="shared" si="20"/>
        <v>Good</v>
      </c>
      <c r="AJ104" s="282">
        <f>'Small COMM Sales Model  '!G115</f>
        <v>208.47875842628665</v>
      </c>
      <c r="AK104" s="264">
        <f>'Med COMM Sales Model  '!F115</f>
        <v>208.47875842628665</v>
      </c>
      <c r="AL104" s="277">
        <f>'Lg COMM Sales Model '!F115</f>
        <v>208.47875842628665</v>
      </c>
      <c r="AM104" s="232" t="str">
        <f t="shared" si="21"/>
        <v>Good</v>
      </c>
      <c r="AN104" s="264">
        <f>'Small COMM Sales Model  '!E115</f>
        <v>271.66325293295364</v>
      </c>
      <c r="AO104" s="264">
        <f>'Med COMM Sales Model  '!E115</f>
        <v>271.66325293295364</v>
      </c>
      <c r="AP104" s="264">
        <f>'Lg COMM Sales Model '!D115</f>
        <v>271.66325293295364</v>
      </c>
      <c r="AQ104" s="277">
        <f>'Small IND Sales Mod'!D115</f>
        <v>271.66325293295364</v>
      </c>
      <c r="AR104" s="277">
        <f>'Med IND Sales Mod'!E115</f>
        <v>271.66325293295364</v>
      </c>
      <c r="AS104" s="281">
        <f>'Lg IND Sales Model'!F115</f>
        <v>271.66325293295364</v>
      </c>
      <c r="AT104" s="232" t="str">
        <f t="shared" si="22"/>
        <v>Good</v>
      </c>
      <c r="AU104" s="280">
        <f>'Lg COMM Sales Model '!E115</f>
        <v>0</v>
      </c>
      <c r="AV104" s="66">
        <f>'Small COMM Sales Model  '!F115</f>
        <v>0</v>
      </c>
      <c r="AW104" s="66">
        <f>'Small IND Sales Mod'!E115</f>
        <v>0</v>
      </c>
      <c r="AX104" s="232" t="str">
        <f t="shared" si="23"/>
        <v>Good</v>
      </c>
      <c r="AY104" s="287"/>
    </row>
    <row r="105" spans="1:51" x14ac:dyDescent="0.2">
      <c r="A105" s="278">
        <f t="shared" si="24"/>
        <v>42199.839999999822</v>
      </c>
      <c r="B105" s="282">
        <v>16.363130168031979</v>
      </c>
      <c r="C105" s="264">
        <v>16.363130168031979</v>
      </c>
      <c r="D105" s="277">
        <f>+'RES_Sales Model'!E112</f>
        <v>16.363130168031979</v>
      </c>
      <c r="E105" s="277">
        <f>+'Small COMM Sales Model  '!C116</f>
        <v>16.363130168031979</v>
      </c>
      <c r="F105" s="281">
        <f>+'Med COMM Sales Model  '!C116</f>
        <v>16.363130168031979</v>
      </c>
      <c r="G105" s="232" t="str">
        <f t="shared" si="13"/>
        <v>Good</v>
      </c>
      <c r="H105" s="287">
        <f>'Lg IND Sales Model'!C116</f>
        <v>0.404057953300267</v>
      </c>
      <c r="I105" s="279">
        <f>Industrial_Customers!C116</f>
        <v>0.404057953300267</v>
      </c>
      <c r="J105" s="289" t="str">
        <f t="shared" si="14"/>
        <v>Good</v>
      </c>
      <c r="K105" s="286">
        <v>0.33922795624593977</v>
      </c>
      <c r="L105" s="285">
        <v>0.33922795624593977</v>
      </c>
      <c r="M105" s="289" t="str">
        <f t="shared" si="15"/>
        <v>Good</v>
      </c>
      <c r="N105" s="290">
        <v>19839644.25</v>
      </c>
      <c r="O105" s="66">
        <v>19839644.25</v>
      </c>
      <c r="P105" s="289" t="str">
        <f t="shared" si="16"/>
        <v>Good</v>
      </c>
      <c r="Q105" s="281">
        <v>238.77792397487602</v>
      </c>
      <c r="R105" s="281">
        <v>238.77792397487602</v>
      </c>
      <c r="S105" s="232" t="str">
        <f t="shared" si="17"/>
        <v>Good</v>
      </c>
      <c r="T105" s="281">
        <v>0</v>
      </c>
      <c r="U105" s="281">
        <v>0</v>
      </c>
      <c r="V105" s="232" t="str">
        <f t="shared" si="18"/>
        <v>Good</v>
      </c>
      <c r="W105" s="280">
        <f>Commercial_Customers!C116</f>
        <v>8016.3660498604104</v>
      </c>
      <c r="X105" s="66">
        <v>8016.3660498604104</v>
      </c>
      <c r="Y105" s="232" t="str">
        <f t="shared" si="25"/>
        <v>Good</v>
      </c>
      <c r="Z105" s="282">
        <f>'Small COMM Sales Model  '!D116</f>
        <v>2.4138540000000002</v>
      </c>
      <c r="AA105" s="264">
        <f>'Med COMM Sales Model  '!D116</f>
        <v>2.4138540000000002</v>
      </c>
      <c r="AB105" s="277">
        <f>'Med IND Sales Mod'!D116</f>
        <v>2.4138540000000002</v>
      </c>
      <c r="AC105" s="277">
        <f>'Lg IND Sales Model'!E116</f>
        <v>2.4138540000000002</v>
      </c>
      <c r="AD105" s="232" t="str">
        <f t="shared" si="19"/>
        <v>Good</v>
      </c>
      <c r="AE105" s="282">
        <v>0</v>
      </c>
      <c r="AF105" s="264">
        <v>0</v>
      </c>
      <c r="AG105" s="277">
        <f>'Med COMM Sales Model  '!G116</f>
        <v>0</v>
      </c>
      <c r="AH105" s="277">
        <f>'Med IND Sales Mod'!F116</f>
        <v>0</v>
      </c>
      <c r="AI105" s="232" t="str">
        <f t="shared" si="20"/>
        <v>Good</v>
      </c>
      <c r="AJ105" s="282">
        <f>'Small COMM Sales Model  '!G116</f>
        <v>271.66325293295364</v>
      </c>
      <c r="AK105" s="264">
        <f>'Med COMM Sales Model  '!F116</f>
        <v>271.66325293295364</v>
      </c>
      <c r="AL105" s="277">
        <f>'Lg COMM Sales Model '!F116</f>
        <v>271.66325293295364</v>
      </c>
      <c r="AM105" s="232" t="str">
        <f t="shared" si="21"/>
        <v>Good</v>
      </c>
      <c r="AN105" s="264">
        <f>'Small COMM Sales Model  '!E116</f>
        <v>322.31916585708109</v>
      </c>
      <c r="AO105" s="264">
        <f>'Med COMM Sales Model  '!E116</f>
        <v>322.31916585708109</v>
      </c>
      <c r="AP105" s="264">
        <f>'Lg COMM Sales Model '!D116</f>
        <v>322.31916585708109</v>
      </c>
      <c r="AQ105" s="277">
        <f>'Small IND Sales Mod'!D116</f>
        <v>322.31916585708109</v>
      </c>
      <c r="AR105" s="277">
        <f>'Med IND Sales Mod'!E116</f>
        <v>322.31916585708109</v>
      </c>
      <c r="AS105" s="281">
        <f>'Lg IND Sales Model'!F116</f>
        <v>322.31916585708109</v>
      </c>
      <c r="AT105" s="232" t="str">
        <f t="shared" si="22"/>
        <v>Good</v>
      </c>
      <c r="AU105" s="280">
        <f>'Lg COMM Sales Model '!E116</f>
        <v>0</v>
      </c>
      <c r="AV105" s="66">
        <f>'Small COMM Sales Model  '!F116</f>
        <v>0</v>
      </c>
      <c r="AW105" s="66">
        <f>'Small IND Sales Mod'!E116</f>
        <v>0</v>
      </c>
      <c r="AX105" s="232" t="str">
        <f t="shared" si="23"/>
        <v>Good</v>
      </c>
      <c r="AY105" s="287"/>
    </row>
    <row r="106" spans="1:51" x14ac:dyDescent="0.2">
      <c r="A106" s="278">
        <f t="shared" si="24"/>
        <v>42230.25999999982</v>
      </c>
      <c r="B106" s="282">
        <v>16.42253751782842</v>
      </c>
      <c r="C106" s="264">
        <v>16.42253751782842</v>
      </c>
      <c r="D106" s="277">
        <f>+'RES_Sales Model'!E113</f>
        <v>16.42253751782842</v>
      </c>
      <c r="E106" s="277">
        <f>+'Small COMM Sales Model  '!C117</f>
        <v>16.42253751782842</v>
      </c>
      <c r="F106" s="281">
        <f>+'Med COMM Sales Model  '!C117</f>
        <v>16.42253751782842</v>
      </c>
      <c r="G106" s="232" t="str">
        <f t="shared" si="13"/>
        <v>Good</v>
      </c>
      <c r="H106" s="287">
        <f>'Lg IND Sales Model'!C117</f>
        <v>0.40456318764001542</v>
      </c>
      <c r="I106" s="279">
        <f>Industrial_Customers!C117</f>
        <v>0.40456318764001542</v>
      </c>
      <c r="J106" s="289" t="str">
        <f t="shared" si="14"/>
        <v>Good</v>
      </c>
      <c r="K106" s="286">
        <v>0.34299395098078389</v>
      </c>
      <c r="L106" s="285">
        <v>0.34299395098078389</v>
      </c>
      <c r="M106" s="289" t="str">
        <f t="shared" si="15"/>
        <v>Good</v>
      </c>
      <c r="N106" s="290">
        <v>19863189</v>
      </c>
      <c r="O106" s="66">
        <v>19863189</v>
      </c>
      <c r="P106" s="289" t="str">
        <f t="shared" si="16"/>
        <v>Good</v>
      </c>
      <c r="Q106" s="281">
        <v>238.87260000000001</v>
      </c>
      <c r="R106" s="281">
        <v>238.87260000000001</v>
      </c>
      <c r="S106" s="232" t="str">
        <f t="shared" si="17"/>
        <v>Good</v>
      </c>
      <c r="T106" s="281">
        <v>0</v>
      </c>
      <c r="U106" s="281">
        <v>0</v>
      </c>
      <c r="V106" s="232" t="str">
        <f t="shared" si="18"/>
        <v>Good</v>
      </c>
      <c r="W106" s="280">
        <f>Commercial_Customers!C117</f>
        <v>8035.9150585360903</v>
      </c>
      <c r="X106" s="66">
        <v>8035.9150585360903</v>
      </c>
      <c r="Y106" s="232" t="str">
        <f t="shared" si="25"/>
        <v>Good</v>
      </c>
      <c r="Z106" s="282">
        <f>'Small COMM Sales Model  '!D117</f>
        <v>2.4160233520086098</v>
      </c>
      <c r="AA106" s="264">
        <f>'Med COMM Sales Model  '!D117</f>
        <v>2.4160233520086098</v>
      </c>
      <c r="AB106" s="277">
        <f>'Med IND Sales Mod'!D117</f>
        <v>2.4160233520086098</v>
      </c>
      <c r="AC106" s="277">
        <f>'Lg IND Sales Model'!E117</f>
        <v>2.4160233520086098</v>
      </c>
      <c r="AD106" s="232" t="str">
        <f t="shared" si="19"/>
        <v>Good</v>
      </c>
      <c r="AE106" s="282">
        <v>0</v>
      </c>
      <c r="AF106" s="264">
        <v>0</v>
      </c>
      <c r="AG106" s="277">
        <f>'Med COMM Sales Model  '!G117</f>
        <v>0</v>
      </c>
      <c r="AH106" s="277">
        <f>'Med IND Sales Mod'!F117</f>
        <v>0</v>
      </c>
      <c r="AI106" s="232" t="str">
        <f t="shared" si="20"/>
        <v>Good</v>
      </c>
      <c r="AJ106" s="282">
        <f>'Small COMM Sales Model  '!G117</f>
        <v>322.31916585708109</v>
      </c>
      <c r="AK106" s="264">
        <f>'Med COMM Sales Model  '!F117</f>
        <v>322.31916585708109</v>
      </c>
      <c r="AL106" s="277">
        <f>'Lg COMM Sales Model '!F117</f>
        <v>322.31916585708109</v>
      </c>
      <c r="AM106" s="232" t="str">
        <f t="shared" si="21"/>
        <v>Good</v>
      </c>
      <c r="AN106" s="264">
        <f>'Small COMM Sales Model  '!E117</f>
        <v>326.45437890907908</v>
      </c>
      <c r="AO106" s="264">
        <f>'Med COMM Sales Model  '!E117</f>
        <v>326.45437890907908</v>
      </c>
      <c r="AP106" s="264">
        <f>'Lg COMM Sales Model '!D117</f>
        <v>326.45437890907908</v>
      </c>
      <c r="AQ106" s="277">
        <f>'Small IND Sales Mod'!D117</f>
        <v>326.45437890907908</v>
      </c>
      <c r="AR106" s="277">
        <f>'Med IND Sales Mod'!E117</f>
        <v>326.45437890907908</v>
      </c>
      <c r="AS106" s="281">
        <f>'Lg IND Sales Model'!F117</f>
        <v>326.45437890907908</v>
      </c>
      <c r="AT106" s="232" t="str">
        <f t="shared" si="22"/>
        <v>Good</v>
      </c>
      <c r="AU106" s="280">
        <f>'Lg COMM Sales Model '!E117</f>
        <v>0</v>
      </c>
      <c r="AV106" s="66">
        <f>'Small COMM Sales Model  '!F117</f>
        <v>0</v>
      </c>
      <c r="AW106" s="66">
        <f>'Small IND Sales Mod'!E117</f>
        <v>0</v>
      </c>
      <c r="AX106" s="232" t="str">
        <f t="shared" si="23"/>
        <v>Good</v>
      </c>
      <c r="AY106" s="287"/>
    </row>
    <row r="107" spans="1:51" x14ac:dyDescent="0.2">
      <c r="A107" s="278">
        <f t="shared" si="24"/>
        <v>42260.679999999818</v>
      </c>
      <c r="B107" s="282">
        <v>16.484691991202222</v>
      </c>
      <c r="C107" s="264">
        <v>16.484691991202222</v>
      </c>
      <c r="D107" s="277">
        <f>+'RES_Sales Model'!E114</f>
        <v>16.484691991202222</v>
      </c>
      <c r="E107" s="277">
        <f>+'Small COMM Sales Model  '!C118</f>
        <v>16.484691991202222</v>
      </c>
      <c r="F107" s="281">
        <f>+'Med COMM Sales Model  '!C118</f>
        <v>16.484691991202222</v>
      </c>
      <c r="G107" s="232" t="str">
        <f t="shared" si="13"/>
        <v>Good</v>
      </c>
      <c r="H107" s="287">
        <f>'Lg IND Sales Model'!C118</f>
        <v>0.40503327541183026</v>
      </c>
      <c r="I107" s="279">
        <f>Industrial_Customers!C118</f>
        <v>0.40503327541183026</v>
      </c>
      <c r="J107" s="289" t="str">
        <f t="shared" si="14"/>
        <v>Good</v>
      </c>
      <c r="K107" s="286">
        <v>0.29171702386481829</v>
      </c>
      <c r="L107" s="285">
        <v>0.29171702386481829</v>
      </c>
      <c r="M107" s="289" t="str">
        <f t="shared" si="15"/>
        <v>Good</v>
      </c>
      <c r="N107" s="290">
        <v>19886733.75</v>
      </c>
      <c r="O107" s="66">
        <v>19886733.75</v>
      </c>
      <c r="P107" s="289" t="str">
        <f t="shared" si="16"/>
        <v>Good</v>
      </c>
      <c r="Q107" s="281">
        <v>238.18746801254397</v>
      </c>
      <c r="R107" s="281">
        <v>238.18746801254397</v>
      </c>
      <c r="S107" s="232" t="str">
        <f t="shared" si="17"/>
        <v>Good</v>
      </c>
      <c r="T107" s="281">
        <v>0</v>
      </c>
      <c r="U107" s="281">
        <v>0</v>
      </c>
      <c r="V107" s="232" t="str">
        <f t="shared" si="18"/>
        <v>Good</v>
      </c>
      <c r="W107" s="280">
        <f>Commercial_Customers!C118</f>
        <v>8054.7889080054902</v>
      </c>
      <c r="X107" s="66">
        <v>8054.7889080054902</v>
      </c>
      <c r="Y107" s="232" t="str">
        <f t="shared" si="25"/>
        <v>Good</v>
      </c>
      <c r="Z107" s="282">
        <f>'Small COMM Sales Model  '!D118</f>
        <v>2.4179325687442099</v>
      </c>
      <c r="AA107" s="264">
        <f>'Med COMM Sales Model  '!D118</f>
        <v>2.4179325687442099</v>
      </c>
      <c r="AB107" s="277">
        <f>'Med IND Sales Mod'!D118</f>
        <v>2.4179325687442099</v>
      </c>
      <c r="AC107" s="277">
        <f>'Lg IND Sales Model'!E118</f>
        <v>2.4179325687442099</v>
      </c>
      <c r="AD107" s="232" t="str">
        <f t="shared" si="19"/>
        <v>Good</v>
      </c>
      <c r="AE107" s="282">
        <v>0</v>
      </c>
      <c r="AF107" s="264">
        <v>0</v>
      </c>
      <c r="AG107" s="277">
        <f>'Med COMM Sales Model  '!G118</f>
        <v>0</v>
      </c>
      <c r="AH107" s="277">
        <f>'Med IND Sales Mod'!F118</f>
        <v>0</v>
      </c>
      <c r="AI107" s="232" t="str">
        <f t="shared" si="20"/>
        <v>Good</v>
      </c>
      <c r="AJ107" s="282">
        <f>'Small COMM Sales Model  '!G118</f>
        <v>326.45437890907908</v>
      </c>
      <c r="AK107" s="264">
        <f>'Med COMM Sales Model  '!F118</f>
        <v>326.45437890907908</v>
      </c>
      <c r="AL107" s="277">
        <f>'Lg COMM Sales Model '!F118</f>
        <v>326.45437890907908</v>
      </c>
      <c r="AM107" s="232" t="str">
        <f t="shared" si="21"/>
        <v>Good</v>
      </c>
      <c r="AN107" s="264">
        <f>'Small COMM Sales Model  '!E118</f>
        <v>277.87653293728147</v>
      </c>
      <c r="AO107" s="264">
        <f>'Med COMM Sales Model  '!E118</f>
        <v>277.87653293728147</v>
      </c>
      <c r="AP107" s="264">
        <f>'Lg COMM Sales Model '!D118</f>
        <v>277.87653293728147</v>
      </c>
      <c r="AQ107" s="277">
        <f>'Small IND Sales Mod'!D118</f>
        <v>277.87653293728147</v>
      </c>
      <c r="AR107" s="277">
        <f>'Med IND Sales Mod'!E118</f>
        <v>277.87653293728147</v>
      </c>
      <c r="AS107" s="281">
        <f>'Lg IND Sales Model'!F118</f>
        <v>277.87653293728147</v>
      </c>
      <c r="AT107" s="232" t="str">
        <f t="shared" si="22"/>
        <v>Good</v>
      </c>
      <c r="AU107" s="280">
        <f>'Lg COMM Sales Model '!E118</f>
        <v>0</v>
      </c>
      <c r="AV107" s="66">
        <f>'Small COMM Sales Model  '!F118</f>
        <v>0</v>
      </c>
      <c r="AW107" s="66">
        <f>'Small IND Sales Mod'!E118</f>
        <v>0</v>
      </c>
      <c r="AX107" s="232" t="str">
        <f t="shared" si="23"/>
        <v>Good</v>
      </c>
      <c r="AY107" s="287"/>
    </row>
    <row r="108" spans="1:51" x14ac:dyDescent="0.2">
      <c r="A108" s="278">
        <f t="shared" si="24"/>
        <v>42291.099999999817</v>
      </c>
      <c r="B108" s="282">
        <v>16.548375062162911</v>
      </c>
      <c r="C108" s="264">
        <v>16.548375062162911</v>
      </c>
      <c r="D108" s="277">
        <f>+'RES_Sales Model'!E115</f>
        <v>16.548375062162911</v>
      </c>
      <c r="E108" s="277">
        <f>+'Small COMM Sales Model  '!C119</f>
        <v>16.548375062162911</v>
      </c>
      <c r="F108" s="281">
        <f>+'Med COMM Sales Model  '!C119</f>
        <v>16.548375062162911</v>
      </c>
      <c r="G108" s="232" t="str">
        <f t="shared" si="13"/>
        <v>Good</v>
      </c>
      <c r="H108" s="287">
        <f>'Lg IND Sales Model'!C119</f>
        <v>0.40541560258969705</v>
      </c>
      <c r="I108" s="279">
        <f>Industrial_Customers!C119</f>
        <v>0.40541560258969705</v>
      </c>
      <c r="J108" s="289" t="str">
        <f t="shared" si="14"/>
        <v>Good</v>
      </c>
      <c r="K108" s="286">
        <v>0.20856576691249232</v>
      </c>
      <c r="L108" s="285">
        <v>0.20856576691249232</v>
      </c>
      <c r="M108" s="289" t="str">
        <f t="shared" si="15"/>
        <v>Good</v>
      </c>
      <c r="N108" s="290">
        <v>19910278.5</v>
      </c>
      <c r="O108" s="66">
        <v>19910278.5</v>
      </c>
      <c r="P108" s="289" t="str">
        <f t="shared" si="16"/>
        <v>Good</v>
      </c>
      <c r="Q108" s="281">
        <v>237.16965831275999</v>
      </c>
      <c r="R108" s="281">
        <v>237.16965831275999</v>
      </c>
      <c r="S108" s="232" t="str">
        <f t="shared" si="17"/>
        <v>Good</v>
      </c>
      <c r="T108" s="281">
        <v>0</v>
      </c>
      <c r="U108" s="281">
        <v>0</v>
      </c>
      <c r="V108" s="232" t="str">
        <f t="shared" si="18"/>
        <v>Good</v>
      </c>
      <c r="W108" s="280">
        <f>Commercial_Customers!C119</f>
        <v>8071.9375558061902</v>
      </c>
      <c r="X108" s="66">
        <v>8071.9375558061902</v>
      </c>
      <c r="Y108" s="232" t="str">
        <f t="shared" si="25"/>
        <v>Good</v>
      </c>
      <c r="Z108" s="282">
        <f>'Small COMM Sales Model  '!D119</f>
        <v>2.4202119999999998</v>
      </c>
      <c r="AA108" s="264">
        <f>'Med COMM Sales Model  '!D119</f>
        <v>2.4202119999999998</v>
      </c>
      <c r="AB108" s="277">
        <f>'Med IND Sales Mod'!D119</f>
        <v>2.4202119999999998</v>
      </c>
      <c r="AC108" s="277">
        <f>'Lg IND Sales Model'!E119</f>
        <v>2.4202119999999998</v>
      </c>
      <c r="AD108" s="232" t="str">
        <f t="shared" si="19"/>
        <v>Good</v>
      </c>
      <c r="AE108" s="282">
        <v>0</v>
      </c>
      <c r="AF108" s="264">
        <v>0</v>
      </c>
      <c r="AG108" s="277">
        <f>'Med COMM Sales Model  '!G119</f>
        <v>0</v>
      </c>
      <c r="AH108" s="277">
        <f>'Med IND Sales Mod'!F119</f>
        <v>0</v>
      </c>
      <c r="AI108" s="232" t="str">
        <f t="shared" si="20"/>
        <v>Good</v>
      </c>
      <c r="AJ108" s="282">
        <f>'Small COMM Sales Model  '!G119</f>
        <v>277.87653293728147</v>
      </c>
      <c r="AK108" s="264">
        <f>'Med COMM Sales Model  '!F119</f>
        <v>277.87653293728147</v>
      </c>
      <c r="AL108" s="277">
        <f>'Lg COMM Sales Model '!F119</f>
        <v>277.87653293728147</v>
      </c>
      <c r="AM108" s="232" t="str">
        <f t="shared" si="21"/>
        <v>Good</v>
      </c>
      <c r="AN108" s="264">
        <f>'Small COMM Sales Model  '!E119</f>
        <v>198.89039579254836</v>
      </c>
      <c r="AO108" s="264">
        <f>'Med COMM Sales Model  '!E119</f>
        <v>198.89039579254836</v>
      </c>
      <c r="AP108" s="264">
        <f>'Lg COMM Sales Model '!D119</f>
        <v>198.89039579254836</v>
      </c>
      <c r="AQ108" s="277">
        <f>'Small IND Sales Mod'!D119</f>
        <v>198.89039579254836</v>
      </c>
      <c r="AR108" s="277">
        <f>'Med IND Sales Mod'!E119</f>
        <v>198.89039579254836</v>
      </c>
      <c r="AS108" s="281">
        <f>'Lg IND Sales Model'!F119</f>
        <v>198.89039579254836</v>
      </c>
      <c r="AT108" s="232" t="str">
        <f t="shared" si="22"/>
        <v>Good</v>
      </c>
      <c r="AU108" s="280">
        <f>'Lg COMM Sales Model '!E119</f>
        <v>3.8110897796785466</v>
      </c>
      <c r="AV108" s="66">
        <f>'Small COMM Sales Model  '!F119</f>
        <v>3.8110897796785466</v>
      </c>
      <c r="AW108" s="66">
        <f>'Small IND Sales Mod'!E119</f>
        <v>3.8110897796785466</v>
      </c>
      <c r="AX108" s="232" t="str">
        <f t="shared" si="23"/>
        <v>Good</v>
      </c>
      <c r="AY108" s="287"/>
    </row>
    <row r="109" spans="1:51" x14ac:dyDescent="0.2">
      <c r="A109" s="278">
        <f t="shared" si="24"/>
        <v>42321.519999999815</v>
      </c>
      <c r="B109" s="282">
        <v>16.619568365594812</v>
      </c>
      <c r="C109" s="264">
        <v>16.619568365594812</v>
      </c>
      <c r="D109" s="277">
        <f>+'RES_Sales Model'!E116</f>
        <v>16.619568365594812</v>
      </c>
      <c r="E109" s="277">
        <f>+'Small COMM Sales Model  '!C120</f>
        <v>16.619568365594812</v>
      </c>
      <c r="F109" s="281">
        <f>+'Med COMM Sales Model  '!C120</f>
        <v>16.619568365594812</v>
      </c>
      <c r="G109" s="232" t="str">
        <f t="shared" si="13"/>
        <v>Good</v>
      </c>
      <c r="H109" s="287">
        <f>'Lg IND Sales Model'!C120</f>
        <v>0.4057528691742795</v>
      </c>
      <c r="I109" s="279">
        <f>Industrial_Customers!C120</f>
        <v>0.4057528691742795</v>
      </c>
      <c r="J109" s="289" t="str">
        <f t="shared" si="14"/>
        <v>Good</v>
      </c>
      <c r="K109" s="286">
        <v>8.1821522373068001E-2</v>
      </c>
      <c r="L109" s="285">
        <v>8.1821522373068001E-2</v>
      </c>
      <c r="M109" s="289" t="str">
        <f t="shared" si="15"/>
        <v>Good</v>
      </c>
      <c r="N109" s="290">
        <v>19933823.25</v>
      </c>
      <c r="O109" s="66">
        <v>19933823.25</v>
      </c>
      <c r="P109" s="289" t="str">
        <f t="shared" si="16"/>
        <v>Good</v>
      </c>
      <c r="Q109" s="281">
        <v>236.53590000000003</v>
      </c>
      <c r="R109" s="281">
        <v>236.53590000000003</v>
      </c>
      <c r="S109" s="232" t="str">
        <f t="shared" si="17"/>
        <v>Good</v>
      </c>
      <c r="T109" s="281">
        <v>0</v>
      </c>
      <c r="U109" s="281">
        <v>0</v>
      </c>
      <c r="V109" s="232" t="str">
        <f t="shared" si="18"/>
        <v>Good</v>
      </c>
      <c r="W109" s="280">
        <f>Commercial_Customers!C120</f>
        <v>8088.2059773004603</v>
      </c>
      <c r="X109" s="66">
        <v>8088.2059773004603</v>
      </c>
      <c r="Y109" s="232" t="str">
        <f t="shared" si="25"/>
        <v>Good</v>
      </c>
      <c r="Z109" s="282">
        <f>'Small COMM Sales Model  '!D120</f>
        <v>2.4235016746549398</v>
      </c>
      <c r="AA109" s="264">
        <f>'Med COMM Sales Model  '!D120</f>
        <v>2.4235016746549398</v>
      </c>
      <c r="AB109" s="277">
        <f>'Med IND Sales Mod'!D120</f>
        <v>2.4235016746549398</v>
      </c>
      <c r="AC109" s="277">
        <f>'Lg IND Sales Model'!E120</f>
        <v>2.4235016746549398</v>
      </c>
      <c r="AD109" s="232" t="str">
        <f t="shared" si="19"/>
        <v>Good</v>
      </c>
      <c r="AE109" s="282">
        <v>0</v>
      </c>
      <c r="AF109" s="264">
        <v>0</v>
      </c>
      <c r="AG109" s="277">
        <f>'Med COMM Sales Model  '!G120</f>
        <v>0</v>
      </c>
      <c r="AH109" s="277">
        <f>'Med IND Sales Mod'!F120</f>
        <v>0</v>
      </c>
      <c r="AI109" s="232" t="str">
        <f t="shared" si="20"/>
        <v>Good</v>
      </c>
      <c r="AJ109" s="282">
        <f>'Small COMM Sales Model  '!G120</f>
        <v>198.89039579254836</v>
      </c>
      <c r="AK109" s="264">
        <f>'Med COMM Sales Model  '!F120</f>
        <v>198.89039579254836</v>
      </c>
      <c r="AL109" s="277">
        <f>'Lg COMM Sales Model '!F120</f>
        <v>198.89039579254836</v>
      </c>
      <c r="AM109" s="232" t="str">
        <f t="shared" si="21"/>
        <v>Good</v>
      </c>
      <c r="AN109" s="264">
        <f>'Small COMM Sales Model  '!E120</f>
        <v>78.117279066674627</v>
      </c>
      <c r="AO109" s="264">
        <f>'Med COMM Sales Model  '!E120</f>
        <v>78.117279066674627</v>
      </c>
      <c r="AP109" s="264">
        <f>'Lg COMM Sales Model '!D120</f>
        <v>78.117279066674627</v>
      </c>
      <c r="AQ109" s="277">
        <f>'Small IND Sales Mod'!D120</f>
        <v>78.117279066674627</v>
      </c>
      <c r="AR109" s="277">
        <f>'Med IND Sales Mod'!E120</f>
        <v>78.117279066674627</v>
      </c>
      <c r="AS109" s="281">
        <f>'Lg IND Sales Model'!F120</f>
        <v>78.117279066674627</v>
      </c>
      <c r="AT109" s="232" t="str">
        <f t="shared" si="22"/>
        <v>Good</v>
      </c>
      <c r="AU109" s="280">
        <f>'Lg COMM Sales Model '!E120</f>
        <v>26.436963465927999</v>
      </c>
      <c r="AV109" s="66">
        <f>'Small COMM Sales Model  '!F120</f>
        <v>26.436963465927999</v>
      </c>
      <c r="AW109" s="66">
        <f>'Small IND Sales Mod'!E120</f>
        <v>26.436963465927999</v>
      </c>
      <c r="AX109" s="232" t="str">
        <f t="shared" si="23"/>
        <v>Good</v>
      </c>
      <c r="AY109" s="287"/>
    </row>
    <row r="110" spans="1:51" x14ac:dyDescent="0.2">
      <c r="A110" s="278">
        <f t="shared" si="24"/>
        <v>42351.939999999813</v>
      </c>
      <c r="B110" s="282">
        <v>16.688474225045834</v>
      </c>
      <c r="C110" s="264">
        <v>16.688474225045834</v>
      </c>
      <c r="D110" s="277">
        <f>+'RES_Sales Model'!E117</f>
        <v>16.688474225045834</v>
      </c>
      <c r="E110" s="277">
        <f>+'Small COMM Sales Model  '!C121</f>
        <v>16.688474225045834</v>
      </c>
      <c r="F110" s="281">
        <f>+'Med COMM Sales Model  '!C121</f>
        <v>16.688474225045834</v>
      </c>
      <c r="G110" s="232" t="str">
        <f t="shared" si="13"/>
        <v>Good</v>
      </c>
      <c r="H110" s="287">
        <f>'Lg IND Sales Model'!C121</f>
        <v>0.40601400900347678</v>
      </c>
      <c r="I110" s="279">
        <f>Industrial_Customers!C121</f>
        <v>0.40601400900347678</v>
      </c>
      <c r="J110" s="289" t="str">
        <f t="shared" si="14"/>
        <v>Good</v>
      </c>
      <c r="K110" s="286">
        <v>4.4600840961505121E-2</v>
      </c>
      <c r="L110" s="285">
        <v>4.4600840961505121E-2</v>
      </c>
      <c r="M110" s="289" t="str">
        <f t="shared" si="15"/>
        <v>Good</v>
      </c>
      <c r="N110" s="290">
        <v>19957368</v>
      </c>
      <c r="O110" s="66">
        <v>19957368</v>
      </c>
      <c r="P110" s="289" t="str">
        <f t="shared" si="16"/>
        <v>Good</v>
      </c>
      <c r="Q110" s="281">
        <v>236.726561069692</v>
      </c>
      <c r="R110" s="281">
        <v>236.726561069692</v>
      </c>
      <c r="S110" s="232" t="str">
        <f t="shared" si="17"/>
        <v>Good</v>
      </c>
      <c r="T110" s="281">
        <v>0</v>
      </c>
      <c r="U110" s="281">
        <v>0</v>
      </c>
      <c r="V110" s="232" t="str">
        <f t="shared" si="18"/>
        <v>Good</v>
      </c>
      <c r="W110" s="280">
        <f>Commercial_Customers!C121</f>
        <v>8102.9709908376999</v>
      </c>
      <c r="X110" s="66">
        <v>8102.9709908376999</v>
      </c>
      <c r="Y110" s="232" t="str">
        <f t="shared" si="25"/>
        <v>Good</v>
      </c>
      <c r="Z110" s="282">
        <f>'Small COMM Sales Model  '!D121</f>
        <v>2.4272588389033598</v>
      </c>
      <c r="AA110" s="264">
        <f>'Med COMM Sales Model  '!D121</f>
        <v>2.4272588389033598</v>
      </c>
      <c r="AB110" s="277">
        <f>'Med IND Sales Mod'!D121</f>
        <v>2.4272588389033598</v>
      </c>
      <c r="AC110" s="277">
        <f>'Lg IND Sales Model'!E121</f>
        <v>2.4272588389033598</v>
      </c>
      <c r="AD110" s="232" t="str">
        <f t="shared" si="19"/>
        <v>Good</v>
      </c>
      <c r="AE110" s="282">
        <v>0</v>
      </c>
      <c r="AF110" s="264">
        <v>0</v>
      </c>
      <c r="AG110" s="277">
        <f>'Med COMM Sales Model  '!G121</f>
        <v>0</v>
      </c>
      <c r="AH110" s="277">
        <f>'Med IND Sales Mod'!F121</f>
        <v>0</v>
      </c>
      <c r="AI110" s="232" t="str">
        <f t="shared" si="20"/>
        <v>Good</v>
      </c>
      <c r="AJ110" s="282">
        <f>'Small COMM Sales Model  '!G121</f>
        <v>78.117279066674627</v>
      </c>
      <c r="AK110" s="264">
        <f>'Med COMM Sales Model  '!F121</f>
        <v>78.117279066674627</v>
      </c>
      <c r="AL110" s="277">
        <f>'Lg COMM Sales Model '!F121</f>
        <v>78.117279066674627</v>
      </c>
      <c r="AM110" s="232" t="str">
        <f t="shared" si="21"/>
        <v>Good</v>
      </c>
      <c r="AN110" s="264">
        <f>'Small COMM Sales Model  '!E121</f>
        <v>42.633806123140985</v>
      </c>
      <c r="AO110" s="264">
        <f>'Med COMM Sales Model  '!E121</f>
        <v>42.633806123140985</v>
      </c>
      <c r="AP110" s="264">
        <f>'Lg COMM Sales Model '!D121</f>
        <v>42.633806123140985</v>
      </c>
      <c r="AQ110" s="277">
        <f>'Small IND Sales Mod'!D121</f>
        <v>42.633806123140985</v>
      </c>
      <c r="AR110" s="277">
        <f>'Med IND Sales Mod'!E121</f>
        <v>42.633806123140985</v>
      </c>
      <c r="AS110" s="281">
        <f>'Lg IND Sales Model'!F121</f>
        <v>42.633806123140985</v>
      </c>
      <c r="AT110" s="232" t="str">
        <f t="shared" si="22"/>
        <v>Good</v>
      </c>
      <c r="AU110" s="280">
        <f>'Lg COMM Sales Model '!E121</f>
        <v>81.614210043345437</v>
      </c>
      <c r="AV110" s="66">
        <f>'Small COMM Sales Model  '!F121</f>
        <v>81.614210043345437</v>
      </c>
      <c r="AW110" s="66">
        <f>'Small IND Sales Mod'!E121</f>
        <v>81.614210043345437</v>
      </c>
      <c r="AX110" s="232" t="str">
        <f t="shared" si="23"/>
        <v>Good</v>
      </c>
      <c r="AY110" s="287"/>
    </row>
    <row r="111" spans="1:51" x14ac:dyDescent="0.2">
      <c r="A111" s="278">
        <f t="shared" si="24"/>
        <v>42382.359999999811</v>
      </c>
      <c r="B111" s="282">
        <v>16.755767605114727</v>
      </c>
      <c r="C111" s="264">
        <v>16.755767605114727</v>
      </c>
      <c r="D111" s="277">
        <f>+'RES_Sales Model'!E118</f>
        <v>16.755767605114727</v>
      </c>
      <c r="E111" s="277">
        <f>+'Small COMM Sales Model  '!C122</f>
        <v>16.755767605114727</v>
      </c>
      <c r="F111" s="281">
        <f>+'Med COMM Sales Model  '!C122</f>
        <v>16.755767605114727</v>
      </c>
      <c r="G111" s="232" t="str">
        <f t="shared" si="13"/>
        <v>Good</v>
      </c>
      <c r="H111" s="287">
        <f>'Lg IND Sales Model'!C122</f>
        <v>0.40627990139393805</v>
      </c>
      <c r="I111" s="279">
        <f>Industrial_Customers!C122</f>
        <v>0.40627990139393805</v>
      </c>
      <c r="J111" s="289" t="str">
        <f t="shared" si="14"/>
        <v>Good</v>
      </c>
      <c r="K111" s="286">
        <v>3.117592617474085E-2</v>
      </c>
      <c r="L111" s="285">
        <v>3.117592617474085E-2</v>
      </c>
      <c r="M111" s="289" t="str">
        <f t="shared" si="15"/>
        <v>Good</v>
      </c>
      <c r="N111" s="290">
        <v>19980912.75</v>
      </c>
      <c r="O111" s="66">
        <v>19980912.75</v>
      </c>
      <c r="P111" s="289" t="str">
        <f t="shared" si="16"/>
        <v>Good</v>
      </c>
      <c r="Q111" s="281">
        <v>237.41763976354503</v>
      </c>
      <c r="R111" s="281">
        <v>237.41763976354503</v>
      </c>
      <c r="S111" s="232" t="str">
        <f t="shared" si="17"/>
        <v>Good</v>
      </c>
      <c r="T111" s="281">
        <v>0</v>
      </c>
      <c r="U111" s="281">
        <v>0</v>
      </c>
      <c r="V111" s="232" t="str">
        <f t="shared" si="18"/>
        <v>Good</v>
      </c>
      <c r="W111" s="280">
        <f>Commercial_Customers!C122</f>
        <v>8117.8432618308798</v>
      </c>
      <c r="X111" s="66">
        <v>8117.8432618308798</v>
      </c>
      <c r="Y111" s="232" t="str">
        <f t="shared" si="25"/>
        <v>Good</v>
      </c>
      <c r="Z111" s="282">
        <f>'Small COMM Sales Model  '!D122</f>
        <v>2.4311859999999998</v>
      </c>
      <c r="AA111" s="264">
        <f>'Med COMM Sales Model  '!D122</f>
        <v>2.4311859999999998</v>
      </c>
      <c r="AB111" s="277">
        <f>'Med IND Sales Mod'!D122</f>
        <v>2.4311859999999998</v>
      </c>
      <c r="AC111" s="277">
        <f>'Lg IND Sales Model'!E122</f>
        <v>2.4311859999999998</v>
      </c>
      <c r="AD111" s="232" t="str">
        <f t="shared" si="19"/>
        <v>Good</v>
      </c>
      <c r="AE111" s="282">
        <v>107.22973635615668</v>
      </c>
      <c r="AF111" s="264">
        <v>107.22973635615668</v>
      </c>
      <c r="AG111" s="277">
        <f>'Med COMM Sales Model  '!G122</f>
        <v>107.22973635615668</v>
      </c>
      <c r="AH111" s="277">
        <f>'Med IND Sales Mod'!F122</f>
        <v>107.22973635615668</v>
      </c>
      <c r="AI111" s="232" t="str">
        <f t="shared" si="20"/>
        <v>Good</v>
      </c>
      <c r="AJ111" s="282">
        <f>'Small COMM Sales Model  '!G122</f>
        <v>42.633806123140985</v>
      </c>
      <c r="AK111" s="264">
        <f>'Med COMM Sales Model  '!F122</f>
        <v>42.633806123140985</v>
      </c>
      <c r="AL111" s="277">
        <f>'Lg COMM Sales Model '!F122</f>
        <v>42.633806123140985</v>
      </c>
      <c r="AM111" s="232" t="str">
        <f t="shared" si="21"/>
        <v>Good</v>
      </c>
      <c r="AN111" s="264">
        <f>'Small COMM Sales Model  '!E122</f>
        <v>26.112829868525239</v>
      </c>
      <c r="AO111" s="264">
        <f>'Med COMM Sales Model  '!E122</f>
        <v>26.112829868525239</v>
      </c>
      <c r="AP111" s="264">
        <f>'Lg COMM Sales Model '!D122</f>
        <v>26.112829868525239</v>
      </c>
      <c r="AQ111" s="277">
        <f>'Small IND Sales Mod'!D122</f>
        <v>26.112829868525239</v>
      </c>
      <c r="AR111" s="277">
        <f>'Med IND Sales Mod'!E122</f>
        <v>26.112829868525239</v>
      </c>
      <c r="AS111" s="281">
        <f>'Lg IND Sales Model'!F122</f>
        <v>26.112829868525239</v>
      </c>
      <c r="AT111" s="232" t="str">
        <f t="shared" si="22"/>
        <v>Good</v>
      </c>
      <c r="AU111" s="280">
        <f>'Lg COMM Sales Model '!E122</f>
        <v>127.15014736663784</v>
      </c>
      <c r="AV111" s="66">
        <f>'Small COMM Sales Model  '!F122</f>
        <v>127.15014736663784</v>
      </c>
      <c r="AW111" s="66">
        <f>'Small IND Sales Mod'!E122</f>
        <v>127.15014736663784</v>
      </c>
      <c r="AX111" s="232" t="str">
        <f t="shared" si="23"/>
        <v>Good</v>
      </c>
      <c r="AY111" s="287"/>
    </row>
    <row r="112" spans="1:51" x14ac:dyDescent="0.2">
      <c r="A112" s="278">
        <f t="shared" si="24"/>
        <v>42412.77999999981</v>
      </c>
      <c r="B112" s="282">
        <v>16.814803141830463</v>
      </c>
      <c r="C112" s="264">
        <v>16.814803141830463</v>
      </c>
      <c r="D112" s="277">
        <f>+'RES_Sales Model'!E119</f>
        <v>16.814803141830463</v>
      </c>
      <c r="E112" s="277">
        <f>+'Small COMM Sales Model  '!C123</f>
        <v>16.814803141830463</v>
      </c>
      <c r="F112" s="281">
        <f>+'Med COMM Sales Model  '!C123</f>
        <v>16.814803141830463</v>
      </c>
      <c r="G112" s="232" t="str">
        <f t="shared" si="13"/>
        <v>Good</v>
      </c>
      <c r="H112" s="287">
        <f>'Lg IND Sales Model'!C123</f>
        <v>0.40655142486437734</v>
      </c>
      <c r="I112" s="279">
        <f>Industrial_Customers!C123</f>
        <v>0.40655142486437734</v>
      </c>
      <c r="J112" s="289" t="str">
        <f t="shared" si="14"/>
        <v>Good</v>
      </c>
      <c r="K112" s="286">
        <v>4.1785315169984516E-2</v>
      </c>
      <c r="L112" s="285">
        <v>4.1785315169984516E-2</v>
      </c>
      <c r="M112" s="289" t="str">
        <f t="shared" si="15"/>
        <v>Good</v>
      </c>
      <c r="N112" s="290">
        <v>20004457.5</v>
      </c>
      <c r="O112" s="66">
        <v>20004457.5</v>
      </c>
      <c r="P112" s="289" t="str">
        <f t="shared" si="16"/>
        <v>Good</v>
      </c>
      <c r="Q112" s="281">
        <v>238.13300000000001</v>
      </c>
      <c r="R112" s="281">
        <v>238.13300000000001</v>
      </c>
      <c r="S112" s="232" t="str">
        <f t="shared" si="17"/>
        <v>Good</v>
      </c>
      <c r="T112" s="281">
        <v>1</v>
      </c>
      <c r="U112" s="281">
        <v>1</v>
      </c>
      <c r="V112" s="232" t="str">
        <f t="shared" si="18"/>
        <v>Good</v>
      </c>
      <c r="W112" s="280">
        <f>Commercial_Customers!C123</f>
        <v>8132.8407002638796</v>
      </c>
      <c r="X112" s="66">
        <v>8132.8407002638796</v>
      </c>
      <c r="Y112" s="232" t="str">
        <f t="shared" si="25"/>
        <v>Good</v>
      </c>
      <c r="Z112" s="282">
        <f>'Small COMM Sales Model  '!D123</f>
        <v>2.43473470237294</v>
      </c>
      <c r="AA112" s="264">
        <f>'Med COMM Sales Model  '!D123</f>
        <v>2.43473470237294</v>
      </c>
      <c r="AB112" s="277">
        <f>'Med IND Sales Mod'!D123</f>
        <v>2.43473470237294</v>
      </c>
      <c r="AC112" s="277">
        <f>'Lg IND Sales Model'!E123</f>
        <v>2.43473470237294</v>
      </c>
      <c r="AD112" s="232" t="str">
        <f t="shared" si="19"/>
        <v>Good</v>
      </c>
      <c r="AE112" s="282">
        <v>0</v>
      </c>
      <c r="AF112" s="264">
        <v>0</v>
      </c>
      <c r="AG112" s="277">
        <f>'Med COMM Sales Model  '!G123</f>
        <v>0</v>
      </c>
      <c r="AH112" s="277">
        <f>'Med IND Sales Mod'!F123</f>
        <v>0</v>
      </c>
      <c r="AI112" s="232" t="str">
        <f t="shared" si="20"/>
        <v>Good</v>
      </c>
      <c r="AJ112" s="282">
        <f>'Small COMM Sales Model  '!G123</f>
        <v>26.112829868525239</v>
      </c>
      <c r="AK112" s="264">
        <f>'Med COMM Sales Model  '!F123</f>
        <v>26.112829868525239</v>
      </c>
      <c r="AL112" s="277">
        <f>'Lg COMM Sales Model '!F123</f>
        <v>26.112829868525239</v>
      </c>
      <c r="AM112" s="232" t="str">
        <f t="shared" si="21"/>
        <v>Good</v>
      </c>
      <c r="AN112" s="264">
        <f>'Small COMM Sales Model  '!E123</f>
        <v>35.042184420393127</v>
      </c>
      <c r="AO112" s="264">
        <f>'Med COMM Sales Model  '!E123</f>
        <v>35.042184420393127</v>
      </c>
      <c r="AP112" s="264">
        <f>'Lg COMM Sales Model '!D123</f>
        <v>35.042184420393127</v>
      </c>
      <c r="AQ112" s="277">
        <f>'Small IND Sales Mod'!D123</f>
        <v>35.042184420393127</v>
      </c>
      <c r="AR112" s="277">
        <f>'Med IND Sales Mod'!E123</f>
        <v>35.042184420393127</v>
      </c>
      <c r="AS112" s="281">
        <f>'Lg IND Sales Model'!F123</f>
        <v>35.042184420393127</v>
      </c>
      <c r="AT112" s="232" t="str">
        <f t="shared" si="22"/>
        <v>Good</v>
      </c>
      <c r="AU112" s="280">
        <f>'Lg COMM Sales Model '!E123</f>
        <v>78.467690138551589</v>
      </c>
      <c r="AV112" s="66">
        <f>'Small COMM Sales Model  '!F123</f>
        <v>78.467690138551589</v>
      </c>
      <c r="AW112" s="66">
        <f>'Small IND Sales Mod'!E123</f>
        <v>78.467690138551589</v>
      </c>
      <c r="AX112" s="232" t="str">
        <f t="shared" si="23"/>
        <v>Good</v>
      </c>
      <c r="AY112" s="287"/>
    </row>
    <row r="113" spans="1:51" x14ac:dyDescent="0.2">
      <c r="A113" s="278">
        <f t="shared" si="24"/>
        <v>42443.199999999808</v>
      </c>
      <c r="B113" s="282">
        <v>16.864011849064802</v>
      </c>
      <c r="C113" s="264">
        <v>16.864011849064802</v>
      </c>
      <c r="D113" s="277">
        <f>+'RES_Sales Model'!E120</f>
        <v>16.864011849064802</v>
      </c>
      <c r="E113" s="277">
        <f>+'Small COMM Sales Model  '!C124</f>
        <v>16.864011849064802</v>
      </c>
      <c r="F113" s="281">
        <f>+'Med COMM Sales Model  '!C124</f>
        <v>16.864011849064802</v>
      </c>
      <c r="G113" s="232" t="str">
        <f t="shared" si="13"/>
        <v>Good</v>
      </c>
      <c r="H113" s="287">
        <f>'Lg IND Sales Model'!C124</f>
        <v>0.40678165140125</v>
      </c>
      <c r="I113" s="279">
        <f>Industrial_Customers!C124</f>
        <v>0.40678165140125</v>
      </c>
      <c r="J113" s="289" t="str">
        <f t="shared" si="14"/>
        <v>Good</v>
      </c>
      <c r="K113" s="286">
        <v>7.6904622018802576E-2</v>
      </c>
      <c r="L113" s="285">
        <v>7.6904622018802576E-2</v>
      </c>
      <c r="M113" s="289" t="str">
        <f t="shared" si="15"/>
        <v>Good</v>
      </c>
      <c r="N113" s="290">
        <v>20028002.25</v>
      </c>
      <c r="O113" s="66">
        <v>20028002.25</v>
      </c>
      <c r="P113" s="289" t="str">
        <f t="shared" si="16"/>
        <v>Good</v>
      </c>
      <c r="Q113" s="281">
        <v>238.445403044306</v>
      </c>
      <c r="R113" s="281">
        <v>238.445403044306</v>
      </c>
      <c r="S113" s="232" t="str">
        <f t="shared" si="17"/>
        <v>Good</v>
      </c>
      <c r="T113" s="281">
        <v>0</v>
      </c>
      <c r="U113" s="281">
        <v>0</v>
      </c>
      <c r="V113" s="232" t="str">
        <f t="shared" si="18"/>
        <v>Good</v>
      </c>
      <c r="W113" s="280">
        <f>Commercial_Customers!C124</f>
        <v>8147.0238295229501</v>
      </c>
      <c r="X113" s="66">
        <v>8147.0238295229501</v>
      </c>
      <c r="Y113" s="232" t="str">
        <f t="shared" si="25"/>
        <v>Good</v>
      </c>
      <c r="Z113" s="282">
        <f>'Small COMM Sales Model  '!D124</f>
        <v>2.4377996076481399</v>
      </c>
      <c r="AA113" s="264">
        <f>'Med COMM Sales Model  '!D124</f>
        <v>2.4377996076481399</v>
      </c>
      <c r="AB113" s="277">
        <f>'Med IND Sales Mod'!D124</f>
        <v>2.4377996076481399</v>
      </c>
      <c r="AC113" s="277">
        <f>'Lg IND Sales Model'!E124</f>
        <v>2.4377996076481399</v>
      </c>
      <c r="AD113" s="232" t="str">
        <f t="shared" si="19"/>
        <v>Good</v>
      </c>
      <c r="AE113" s="282">
        <v>0</v>
      </c>
      <c r="AF113" s="264">
        <v>0</v>
      </c>
      <c r="AG113" s="277">
        <f>'Med COMM Sales Model  '!G124</f>
        <v>0</v>
      </c>
      <c r="AH113" s="277">
        <f>'Med IND Sales Mod'!F124</f>
        <v>0</v>
      </c>
      <c r="AI113" s="232" t="str">
        <f t="shared" si="20"/>
        <v>Good</v>
      </c>
      <c r="AJ113" s="282">
        <f>'Small COMM Sales Model  '!G124</f>
        <v>35.042184420393127</v>
      </c>
      <c r="AK113" s="264">
        <f>'Med COMM Sales Model  '!F124</f>
        <v>35.042184420393127</v>
      </c>
      <c r="AL113" s="277">
        <f>'Lg COMM Sales Model '!F124</f>
        <v>35.042184420393127</v>
      </c>
      <c r="AM113" s="232" t="str">
        <f t="shared" si="21"/>
        <v>Good</v>
      </c>
      <c r="AN113" s="264">
        <f>'Small COMM Sales Model  '!E124</f>
        <v>64.582270600115152</v>
      </c>
      <c r="AO113" s="264">
        <f>'Med COMM Sales Model  '!E124</f>
        <v>64.582270600115152</v>
      </c>
      <c r="AP113" s="264">
        <f>'Lg COMM Sales Model '!D124</f>
        <v>64.582270600115152</v>
      </c>
      <c r="AQ113" s="277">
        <f>'Small IND Sales Mod'!D124</f>
        <v>64.582270600115152</v>
      </c>
      <c r="AR113" s="277">
        <f>'Med IND Sales Mod'!E124</f>
        <v>64.582270600115152</v>
      </c>
      <c r="AS113" s="281">
        <f>'Lg IND Sales Model'!F124</f>
        <v>64.582270600115152</v>
      </c>
      <c r="AT113" s="232" t="str">
        <f t="shared" si="22"/>
        <v>Good</v>
      </c>
      <c r="AU113" s="280">
        <f>'Lg COMM Sales Model '!E124</f>
        <v>46.311218909337121</v>
      </c>
      <c r="AV113" s="66">
        <f>'Small COMM Sales Model  '!F124</f>
        <v>46.311218909337121</v>
      </c>
      <c r="AW113" s="66">
        <f>'Small IND Sales Mod'!E124</f>
        <v>46.311218909337121</v>
      </c>
      <c r="AX113" s="232" t="str">
        <f t="shared" si="23"/>
        <v>Good</v>
      </c>
      <c r="AY113" s="287"/>
    </row>
    <row r="114" spans="1:51" x14ac:dyDescent="0.2">
      <c r="A114" s="278">
        <f t="shared" si="24"/>
        <v>42473.619999999806</v>
      </c>
      <c r="B114" s="282">
        <v>16.917494943363199</v>
      </c>
      <c r="C114" s="264">
        <v>16.917494943363199</v>
      </c>
      <c r="D114" s="277">
        <f>+'RES_Sales Model'!E121</f>
        <v>16.917494943363199</v>
      </c>
      <c r="E114" s="277">
        <f>+'Small COMM Sales Model  '!C125</f>
        <v>16.917494943363199</v>
      </c>
      <c r="F114" s="281">
        <f>+'Med COMM Sales Model  '!C125</f>
        <v>16.917494943363199</v>
      </c>
      <c r="G114" s="232" t="str">
        <f t="shared" si="13"/>
        <v>Good</v>
      </c>
      <c r="H114" s="287">
        <f>'Lg IND Sales Model'!C125</f>
        <v>0.40706461786617609</v>
      </c>
      <c r="I114" s="279">
        <f>Industrial_Customers!C125</f>
        <v>0.40706461786617609</v>
      </c>
      <c r="J114" s="289" t="str">
        <f t="shared" si="14"/>
        <v>Good</v>
      </c>
      <c r="K114" s="286">
        <v>0.13563131428071379</v>
      </c>
      <c r="L114" s="285">
        <v>0.13563131428071379</v>
      </c>
      <c r="M114" s="289" t="str">
        <f t="shared" si="15"/>
        <v>Good</v>
      </c>
      <c r="N114" s="290">
        <v>20051547</v>
      </c>
      <c r="O114" s="66">
        <v>20051547</v>
      </c>
      <c r="P114" s="289" t="str">
        <f t="shared" si="16"/>
        <v>Good</v>
      </c>
      <c r="Q114" s="281">
        <v>238.45559606983801</v>
      </c>
      <c r="R114" s="281">
        <v>238.45559606983801</v>
      </c>
      <c r="S114" s="232" t="str">
        <f t="shared" si="17"/>
        <v>Good</v>
      </c>
      <c r="T114" s="281">
        <v>0</v>
      </c>
      <c r="U114" s="281">
        <v>0</v>
      </c>
      <c r="V114" s="232" t="str">
        <f t="shared" si="18"/>
        <v>Good</v>
      </c>
      <c r="W114" s="280">
        <f>Commercial_Customers!C125</f>
        <v>8162.2753171806698</v>
      </c>
      <c r="X114" s="66">
        <v>8162.2753171806698</v>
      </c>
      <c r="Y114" s="232" t="str">
        <f t="shared" si="25"/>
        <v>Good</v>
      </c>
      <c r="Z114" s="282">
        <f>'Small COMM Sales Model  '!D125</f>
        <v>2.4410259999999999</v>
      </c>
      <c r="AA114" s="264">
        <f>'Med COMM Sales Model  '!D125</f>
        <v>2.4410259999999999</v>
      </c>
      <c r="AB114" s="277">
        <f>'Med IND Sales Mod'!D125</f>
        <v>2.4410259999999999</v>
      </c>
      <c r="AC114" s="277">
        <f>'Lg IND Sales Model'!E125</f>
        <v>2.4410259999999999</v>
      </c>
      <c r="AD114" s="232" t="str">
        <f t="shared" si="19"/>
        <v>Good</v>
      </c>
      <c r="AE114" s="282">
        <v>0</v>
      </c>
      <c r="AF114" s="264">
        <v>0</v>
      </c>
      <c r="AG114" s="277">
        <f>'Med COMM Sales Model  '!G125</f>
        <v>0</v>
      </c>
      <c r="AH114" s="277">
        <f>'Med IND Sales Mod'!F125</f>
        <v>0</v>
      </c>
      <c r="AI114" s="232" t="str">
        <f t="shared" si="20"/>
        <v>Good</v>
      </c>
      <c r="AJ114" s="282">
        <f>'Small COMM Sales Model  '!G125</f>
        <v>64.582270600115152</v>
      </c>
      <c r="AK114" s="264">
        <f>'Med COMM Sales Model  '!F125</f>
        <v>64.582270600115152</v>
      </c>
      <c r="AL114" s="277">
        <f>'Lg COMM Sales Model '!F125</f>
        <v>64.582270600115152</v>
      </c>
      <c r="AM114" s="232" t="str">
        <f t="shared" si="21"/>
        <v>Good</v>
      </c>
      <c r="AN114" s="264">
        <f>'Small COMM Sales Model  '!E125</f>
        <v>114.03392869270741</v>
      </c>
      <c r="AO114" s="264">
        <f>'Med COMM Sales Model  '!E125</f>
        <v>114.03392869270741</v>
      </c>
      <c r="AP114" s="264">
        <f>'Lg COMM Sales Model '!D125</f>
        <v>114.03392869270741</v>
      </c>
      <c r="AQ114" s="277">
        <f>'Small IND Sales Mod'!D125</f>
        <v>114.03392869270741</v>
      </c>
      <c r="AR114" s="277">
        <f>'Med IND Sales Mod'!E125</f>
        <v>114.03392869270741</v>
      </c>
      <c r="AS114" s="281">
        <f>'Lg IND Sales Model'!F125</f>
        <v>114.03392869270741</v>
      </c>
      <c r="AT114" s="232" t="str">
        <f t="shared" si="22"/>
        <v>Good</v>
      </c>
      <c r="AU114" s="280">
        <f>'Lg COMM Sales Model '!E125</f>
        <v>10.944087118763242</v>
      </c>
      <c r="AV114" s="66">
        <f>'Small COMM Sales Model  '!F125</f>
        <v>10.944087118763242</v>
      </c>
      <c r="AW114" s="66">
        <f>'Small IND Sales Mod'!E125</f>
        <v>10.944087118763242</v>
      </c>
      <c r="AX114" s="232" t="str">
        <f t="shared" si="23"/>
        <v>Good</v>
      </c>
      <c r="AY114" s="287"/>
    </row>
    <row r="115" spans="1:51" x14ac:dyDescent="0.2">
      <c r="A115" s="278">
        <f t="shared" si="24"/>
        <v>42504.039999999804</v>
      </c>
      <c r="B115" s="282">
        <v>16.971643699820852</v>
      </c>
      <c r="C115" s="264">
        <v>16.971643699820852</v>
      </c>
      <c r="D115" s="277">
        <f>+'RES_Sales Model'!E122</f>
        <v>16.971643699820852</v>
      </c>
      <c r="E115" s="277">
        <f>+'Small COMM Sales Model  '!C126</f>
        <v>16.971643699820852</v>
      </c>
      <c r="F115" s="281">
        <f>+'Med COMM Sales Model  '!C126</f>
        <v>16.971643699820852</v>
      </c>
      <c r="G115" s="232" t="str">
        <f t="shared" si="13"/>
        <v>Good</v>
      </c>
      <c r="H115" s="287">
        <f>'Lg IND Sales Model'!C126</f>
        <v>0.40732091483262428</v>
      </c>
      <c r="I115" s="279">
        <f>Industrial_Customers!C126</f>
        <v>0.40732091483262428</v>
      </c>
      <c r="J115" s="289" t="str">
        <f t="shared" si="14"/>
        <v>Good</v>
      </c>
      <c r="K115" s="286">
        <v>0.2477061787583813</v>
      </c>
      <c r="L115" s="285">
        <v>0.2477061787583813</v>
      </c>
      <c r="M115" s="289" t="str">
        <f t="shared" si="15"/>
        <v>Good</v>
      </c>
      <c r="N115" s="290">
        <v>20075455.083333332</v>
      </c>
      <c r="O115" s="66">
        <v>20075455.083333299</v>
      </c>
      <c r="P115" s="289" t="str">
        <f t="shared" si="16"/>
        <v>Good</v>
      </c>
      <c r="Q115" s="281">
        <v>238.3759</v>
      </c>
      <c r="R115" s="281">
        <v>238.3759</v>
      </c>
      <c r="S115" s="232" t="str">
        <f t="shared" si="17"/>
        <v>Good</v>
      </c>
      <c r="T115" s="281">
        <v>0</v>
      </c>
      <c r="U115" s="281">
        <v>0</v>
      </c>
      <c r="V115" s="232" t="str">
        <f t="shared" si="18"/>
        <v>Good</v>
      </c>
      <c r="W115" s="280">
        <f>Commercial_Customers!C126</f>
        <v>8177.1527302245904</v>
      </c>
      <c r="X115" s="66">
        <v>8177.1527302245904</v>
      </c>
      <c r="Y115" s="232" t="str">
        <f t="shared" si="25"/>
        <v>Good</v>
      </c>
      <c r="Z115" s="282">
        <f>'Small COMM Sales Model  '!D126</f>
        <v>2.4442912931857101</v>
      </c>
      <c r="AA115" s="264">
        <f>'Med COMM Sales Model  '!D126</f>
        <v>2.4442912931857101</v>
      </c>
      <c r="AB115" s="277">
        <f>'Med IND Sales Mod'!D126</f>
        <v>2.4442912931857101</v>
      </c>
      <c r="AC115" s="277">
        <f>'Lg IND Sales Model'!E126</f>
        <v>2.4442912931857101</v>
      </c>
      <c r="AD115" s="232" t="str">
        <f t="shared" si="19"/>
        <v>Good</v>
      </c>
      <c r="AE115" s="282">
        <v>0</v>
      </c>
      <c r="AF115" s="264">
        <v>0</v>
      </c>
      <c r="AG115" s="277">
        <f>'Med COMM Sales Model  '!G126</f>
        <v>0</v>
      </c>
      <c r="AH115" s="277">
        <f>'Med IND Sales Mod'!F126</f>
        <v>0</v>
      </c>
      <c r="AI115" s="232" t="str">
        <f t="shared" si="20"/>
        <v>Good</v>
      </c>
      <c r="AJ115" s="282">
        <f>'Small COMM Sales Model  '!G126</f>
        <v>114.03392869270741</v>
      </c>
      <c r="AK115" s="264">
        <f>'Med COMM Sales Model  '!F126</f>
        <v>114.03392869270741</v>
      </c>
      <c r="AL115" s="277">
        <f>'Lg COMM Sales Model '!F126</f>
        <v>114.03392869270741</v>
      </c>
      <c r="AM115" s="232" t="str">
        <f t="shared" si="21"/>
        <v>Good</v>
      </c>
      <c r="AN115" s="264">
        <f>'Small COMM Sales Model  '!E126</f>
        <v>208.47875842628665</v>
      </c>
      <c r="AO115" s="264">
        <f>'Med COMM Sales Model  '!E126</f>
        <v>208.47875842628665</v>
      </c>
      <c r="AP115" s="264">
        <f>'Lg COMM Sales Model '!D126</f>
        <v>208.47875842628665</v>
      </c>
      <c r="AQ115" s="277">
        <f>'Small IND Sales Mod'!D126</f>
        <v>208.47875842628665</v>
      </c>
      <c r="AR115" s="277">
        <f>'Med IND Sales Mod'!E126</f>
        <v>208.47875842628665</v>
      </c>
      <c r="AS115" s="281">
        <f>'Lg IND Sales Model'!F126</f>
        <v>208.47875842628665</v>
      </c>
      <c r="AT115" s="232" t="str">
        <f t="shared" si="22"/>
        <v>Good</v>
      </c>
      <c r="AU115" s="280">
        <f>'Lg COMM Sales Model '!E126</f>
        <v>1.2472710741059452</v>
      </c>
      <c r="AV115" s="66">
        <f>'Small COMM Sales Model  '!F126</f>
        <v>1.2472710741059452</v>
      </c>
      <c r="AW115" s="66">
        <f>'Small IND Sales Mod'!E126</f>
        <v>1.2472710741059452</v>
      </c>
      <c r="AX115" s="232" t="str">
        <f t="shared" si="23"/>
        <v>Good</v>
      </c>
      <c r="AY115" s="287"/>
    </row>
    <row r="116" spans="1:51" x14ac:dyDescent="0.2">
      <c r="A116" s="278">
        <f t="shared" si="24"/>
        <v>42534.459999999803</v>
      </c>
      <c r="B116" s="282">
        <v>17.032964312189726</v>
      </c>
      <c r="C116" s="264">
        <v>17.032964312189726</v>
      </c>
      <c r="D116" s="277">
        <f>+'RES_Sales Model'!E123</f>
        <v>17.032964312189726</v>
      </c>
      <c r="E116" s="277">
        <f>+'Small COMM Sales Model  '!C127</f>
        <v>17.032964312189726</v>
      </c>
      <c r="F116" s="281">
        <f>+'Med COMM Sales Model  '!C127</f>
        <v>17.032964312189726</v>
      </c>
      <c r="G116" s="232" t="str">
        <f t="shared" si="13"/>
        <v>Good</v>
      </c>
      <c r="H116" s="287">
        <f>'Lg IND Sales Model'!C127</f>
        <v>0.40763035131921038</v>
      </c>
      <c r="I116" s="279">
        <f>Industrial_Customers!C127</f>
        <v>0.40763035131921038</v>
      </c>
      <c r="J116" s="289" t="str">
        <f t="shared" si="14"/>
        <v>Good</v>
      </c>
      <c r="K116" s="286">
        <v>0.32244257874581378</v>
      </c>
      <c r="L116" s="285">
        <v>0.32244257874581378</v>
      </c>
      <c r="M116" s="289" t="str">
        <f t="shared" si="15"/>
        <v>Good</v>
      </c>
      <c r="N116" s="290">
        <v>20099363.166666664</v>
      </c>
      <c r="O116" s="66">
        <v>20099363.166666701</v>
      </c>
      <c r="P116" s="289" t="str">
        <f t="shared" si="16"/>
        <v>Good</v>
      </c>
      <c r="Q116" s="281">
        <v>238.40017613864299</v>
      </c>
      <c r="R116" s="281">
        <v>238.40017613864299</v>
      </c>
      <c r="S116" s="232" t="str">
        <f t="shared" si="17"/>
        <v>Good</v>
      </c>
      <c r="T116" s="281">
        <v>0</v>
      </c>
      <c r="U116" s="281">
        <v>0</v>
      </c>
      <c r="V116" s="232" t="str">
        <f t="shared" si="18"/>
        <v>Good</v>
      </c>
      <c r="W116" s="280">
        <f>Commercial_Customers!C127</f>
        <v>8193.1104689207295</v>
      </c>
      <c r="X116" s="66">
        <v>8193.1104689207295</v>
      </c>
      <c r="Y116" s="232" t="str">
        <f t="shared" si="25"/>
        <v>Good</v>
      </c>
      <c r="Z116" s="282">
        <f>'Small COMM Sales Model  '!D127</f>
        <v>2.44791116097714</v>
      </c>
      <c r="AA116" s="264">
        <f>'Med COMM Sales Model  '!D127</f>
        <v>2.44791116097714</v>
      </c>
      <c r="AB116" s="277">
        <f>'Med IND Sales Mod'!D127</f>
        <v>2.44791116097714</v>
      </c>
      <c r="AC116" s="277">
        <f>'Lg IND Sales Model'!E127</f>
        <v>2.44791116097714</v>
      </c>
      <c r="AD116" s="232" t="str">
        <f t="shared" si="19"/>
        <v>Good</v>
      </c>
      <c r="AE116" s="282">
        <v>0</v>
      </c>
      <c r="AF116" s="264">
        <v>0</v>
      </c>
      <c r="AG116" s="277">
        <f>'Med COMM Sales Model  '!G127</f>
        <v>0</v>
      </c>
      <c r="AH116" s="277">
        <f>'Med IND Sales Mod'!F127</f>
        <v>0</v>
      </c>
      <c r="AI116" s="232" t="str">
        <f t="shared" si="20"/>
        <v>Good</v>
      </c>
      <c r="AJ116" s="282">
        <f>'Small COMM Sales Model  '!G127</f>
        <v>208.47875842628665</v>
      </c>
      <c r="AK116" s="264">
        <f>'Med COMM Sales Model  '!F127</f>
        <v>208.47875842628665</v>
      </c>
      <c r="AL116" s="277">
        <f>'Lg COMM Sales Model '!F127</f>
        <v>208.47875842628665</v>
      </c>
      <c r="AM116" s="232" t="str">
        <f t="shared" si="21"/>
        <v>Good</v>
      </c>
      <c r="AN116" s="264">
        <f>'Small COMM Sales Model  '!E127</f>
        <v>271.66325293295364</v>
      </c>
      <c r="AO116" s="264">
        <f>'Med COMM Sales Model  '!E127</f>
        <v>271.66325293295364</v>
      </c>
      <c r="AP116" s="264">
        <f>'Lg COMM Sales Model '!D127</f>
        <v>271.66325293295364</v>
      </c>
      <c r="AQ116" s="277">
        <f>'Small IND Sales Mod'!D127</f>
        <v>271.66325293295364</v>
      </c>
      <c r="AR116" s="277">
        <f>'Med IND Sales Mod'!E127</f>
        <v>271.66325293295364</v>
      </c>
      <c r="AS116" s="281">
        <f>'Lg IND Sales Model'!F127</f>
        <v>271.66325293295364</v>
      </c>
      <c r="AT116" s="232" t="str">
        <f t="shared" si="22"/>
        <v>Good</v>
      </c>
      <c r="AU116" s="280">
        <f>'Lg COMM Sales Model '!E127</f>
        <v>0</v>
      </c>
      <c r="AV116" s="66">
        <f>'Small COMM Sales Model  '!F127</f>
        <v>0</v>
      </c>
      <c r="AW116" s="66">
        <f>'Small IND Sales Mod'!E127</f>
        <v>0</v>
      </c>
      <c r="AX116" s="232" t="str">
        <f t="shared" si="23"/>
        <v>Good</v>
      </c>
      <c r="AY116" s="287"/>
    </row>
    <row r="117" spans="1:51" x14ac:dyDescent="0.2">
      <c r="A117" s="278">
        <f t="shared" si="24"/>
        <v>42564.879999999801</v>
      </c>
      <c r="B117" s="282">
        <v>17.096703285499959</v>
      </c>
      <c r="C117" s="264">
        <v>17.096703285499959</v>
      </c>
      <c r="D117" s="277">
        <f>+'RES_Sales Model'!E124</f>
        <v>17.096703285499959</v>
      </c>
      <c r="E117" s="277">
        <f>+'Small COMM Sales Model  '!C128</f>
        <v>17.096703285499959</v>
      </c>
      <c r="F117" s="281">
        <f>+'Med COMM Sales Model  '!C128</f>
        <v>17.096703285499959</v>
      </c>
      <c r="G117" s="232" t="str">
        <f t="shared" si="13"/>
        <v>Good</v>
      </c>
      <c r="H117" s="287">
        <f>'Lg IND Sales Model'!C128</f>
        <v>0.40796887055330483</v>
      </c>
      <c r="I117" s="279">
        <f>Industrial_Customers!C128</f>
        <v>0.40796887055330483</v>
      </c>
      <c r="J117" s="289" t="str">
        <f t="shared" si="14"/>
        <v>Good</v>
      </c>
      <c r="K117" s="286">
        <v>0.38204475868796661</v>
      </c>
      <c r="L117" s="285">
        <v>0.38204475868796661</v>
      </c>
      <c r="M117" s="289" t="str">
        <f t="shared" si="15"/>
        <v>Good</v>
      </c>
      <c r="N117" s="290">
        <v>20123271.249999996</v>
      </c>
      <c r="O117" s="66">
        <v>20123271.25</v>
      </c>
      <c r="P117" s="289" t="str">
        <f t="shared" si="16"/>
        <v>Good</v>
      </c>
      <c r="Q117" s="281">
        <v>238.66832828365898</v>
      </c>
      <c r="R117" s="281">
        <v>238.66832828365898</v>
      </c>
      <c r="S117" s="232" t="str">
        <f t="shared" si="17"/>
        <v>Good</v>
      </c>
      <c r="T117" s="281">
        <v>0</v>
      </c>
      <c r="U117" s="281">
        <v>0</v>
      </c>
      <c r="V117" s="232" t="str">
        <f t="shared" si="18"/>
        <v>Good</v>
      </c>
      <c r="W117" s="280">
        <f>Commercial_Customers!C128</f>
        <v>8209.6682437002892</v>
      </c>
      <c r="X117" s="66">
        <v>8209.6682437002892</v>
      </c>
      <c r="Y117" s="232" t="str">
        <f t="shared" si="25"/>
        <v>Good</v>
      </c>
      <c r="Z117" s="282">
        <f>'Small COMM Sales Model  '!D128</f>
        <v>2.4517199999999999</v>
      </c>
      <c r="AA117" s="264">
        <f>'Med COMM Sales Model  '!D128</f>
        <v>2.4517199999999999</v>
      </c>
      <c r="AB117" s="277">
        <f>'Med IND Sales Mod'!D128</f>
        <v>2.4517199999999999</v>
      </c>
      <c r="AC117" s="277">
        <f>'Lg IND Sales Model'!E128</f>
        <v>2.4517199999999999</v>
      </c>
      <c r="AD117" s="232" t="str">
        <f t="shared" si="19"/>
        <v>Good</v>
      </c>
      <c r="AE117" s="282">
        <v>0</v>
      </c>
      <c r="AF117" s="264">
        <v>0</v>
      </c>
      <c r="AG117" s="277">
        <f>'Med COMM Sales Model  '!G128</f>
        <v>0</v>
      </c>
      <c r="AH117" s="277">
        <f>'Med IND Sales Mod'!F128</f>
        <v>0</v>
      </c>
      <c r="AI117" s="232" t="str">
        <f t="shared" si="20"/>
        <v>Good</v>
      </c>
      <c r="AJ117" s="282">
        <f>'Small COMM Sales Model  '!G128</f>
        <v>271.66325293295364</v>
      </c>
      <c r="AK117" s="264">
        <f>'Med COMM Sales Model  '!F128</f>
        <v>271.66325293295364</v>
      </c>
      <c r="AL117" s="277">
        <f>'Lg COMM Sales Model '!F128</f>
        <v>271.66325293295364</v>
      </c>
      <c r="AM117" s="232" t="str">
        <f t="shared" si="21"/>
        <v>Good</v>
      </c>
      <c r="AN117" s="264">
        <f>'Small COMM Sales Model  '!E128</f>
        <v>322.31916585708109</v>
      </c>
      <c r="AO117" s="264">
        <f>'Med COMM Sales Model  '!E128</f>
        <v>322.31916585708109</v>
      </c>
      <c r="AP117" s="264">
        <f>'Lg COMM Sales Model '!D128</f>
        <v>322.31916585708109</v>
      </c>
      <c r="AQ117" s="277">
        <f>'Small IND Sales Mod'!D128</f>
        <v>322.31916585708109</v>
      </c>
      <c r="AR117" s="277">
        <f>'Med IND Sales Mod'!E128</f>
        <v>322.31916585708109</v>
      </c>
      <c r="AS117" s="281">
        <f>'Lg IND Sales Model'!F128</f>
        <v>322.31916585708109</v>
      </c>
      <c r="AT117" s="232" t="str">
        <f t="shared" si="22"/>
        <v>Good</v>
      </c>
      <c r="AU117" s="280">
        <f>'Lg COMM Sales Model '!E128</f>
        <v>0</v>
      </c>
      <c r="AV117" s="66">
        <f>'Small COMM Sales Model  '!F128</f>
        <v>0</v>
      </c>
      <c r="AW117" s="66">
        <f>'Small IND Sales Mod'!E128</f>
        <v>0</v>
      </c>
      <c r="AX117" s="232" t="str">
        <f t="shared" si="23"/>
        <v>Good</v>
      </c>
      <c r="AY117" s="287"/>
    </row>
    <row r="118" spans="1:51" x14ac:dyDescent="0.2">
      <c r="A118" s="278">
        <f t="shared" si="24"/>
        <v>42595.299999999799</v>
      </c>
      <c r="B118" s="282">
        <v>17.168405917285483</v>
      </c>
      <c r="C118" s="264">
        <v>17.168405917285483</v>
      </c>
      <c r="D118" s="277">
        <f>+'RES_Sales Model'!E125</f>
        <v>17.168405917285483</v>
      </c>
      <c r="E118" s="277">
        <f>+'Small COMM Sales Model  '!C129</f>
        <v>17.168405917285483</v>
      </c>
      <c r="F118" s="281">
        <f>+'Med COMM Sales Model  '!C129</f>
        <v>17.168405917285483</v>
      </c>
      <c r="G118" s="232" t="str">
        <f t="shared" si="13"/>
        <v>Good</v>
      </c>
      <c r="H118" s="287">
        <f>'Lg IND Sales Model'!C129</f>
        <v>0.40840103724771365</v>
      </c>
      <c r="I118" s="279">
        <f>Industrial_Customers!C129</f>
        <v>0.40840103724771365</v>
      </c>
      <c r="J118" s="289" t="str">
        <f t="shared" si="14"/>
        <v>Good</v>
      </c>
      <c r="K118" s="286">
        <v>0.38635431809545545</v>
      </c>
      <c r="L118" s="285">
        <v>0.38635431809545545</v>
      </c>
      <c r="M118" s="289" t="str">
        <f t="shared" si="15"/>
        <v>Good</v>
      </c>
      <c r="N118" s="290">
        <v>20147179.333333328</v>
      </c>
      <c r="O118" s="66">
        <v>20147179.333333299</v>
      </c>
      <c r="P118" s="289" t="str">
        <f t="shared" si="16"/>
        <v>Good</v>
      </c>
      <c r="Q118" s="281">
        <v>239.2799</v>
      </c>
      <c r="R118" s="281">
        <v>239.2799</v>
      </c>
      <c r="S118" s="232" t="str">
        <f t="shared" si="17"/>
        <v>Good</v>
      </c>
      <c r="T118" s="281">
        <v>0</v>
      </c>
      <c r="U118" s="281">
        <v>0</v>
      </c>
      <c r="V118" s="232" t="str">
        <f t="shared" si="18"/>
        <v>Good</v>
      </c>
      <c r="W118" s="280">
        <f>Commercial_Customers!C129</f>
        <v>8228.1289373490308</v>
      </c>
      <c r="X118" s="66">
        <v>8228.1289373490308</v>
      </c>
      <c r="Y118" s="232" t="str">
        <f t="shared" si="25"/>
        <v>Good</v>
      </c>
      <c r="Z118" s="282">
        <f>'Small COMM Sales Model  '!D129</f>
        <v>2.45598045127488</v>
      </c>
      <c r="AA118" s="264">
        <f>'Med COMM Sales Model  '!D129</f>
        <v>2.45598045127488</v>
      </c>
      <c r="AB118" s="277">
        <f>'Med IND Sales Mod'!D129</f>
        <v>2.45598045127488</v>
      </c>
      <c r="AC118" s="277">
        <f>'Lg IND Sales Model'!E129</f>
        <v>2.45598045127488</v>
      </c>
      <c r="AD118" s="232" t="str">
        <f t="shared" si="19"/>
        <v>Good</v>
      </c>
      <c r="AE118" s="282">
        <v>0</v>
      </c>
      <c r="AF118" s="264">
        <v>0</v>
      </c>
      <c r="AG118" s="277">
        <f>'Med COMM Sales Model  '!G129</f>
        <v>0</v>
      </c>
      <c r="AH118" s="277">
        <f>'Med IND Sales Mod'!F129</f>
        <v>0</v>
      </c>
      <c r="AI118" s="232" t="str">
        <f t="shared" si="20"/>
        <v>Good</v>
      </c>
      <c r="AJ118" s="282">
        <f>'Small COMM Sales Model  '!G129</f>
        <v>322.31916585708109</v>
      </c>
      <c r="AK118" s="264">
        <f>'Med COMM Sales Model  '!F129</f>
        <v>322.31916585708109</v>
      </c>
      <c r="AL118" s="277">
        <f>'Lg COMM Sales Model '!F129</f>
        <v>322.31916585708109</v>
      </c>
      <c r="AM118" s="232" t="str">
        <f t="shared" si="21"/>
        <v>Good</v>
      </c>
      <c r="AN118" s="264">
        <f>'Small COMM Sales Model  '!E129</f>
        <v>326.45437890907908</v>
      </c>
      <c r="AO118" s="264">
        <f>'Med COMM Sales Model  '!E129</f>
        <v>326.45437890907908</v>
      </c>
      <c r="AP118" s="264">
        <f>'Lg COMM Sales Model '!D129</f>
        <v>326.45437890907908</v>
      </c>
      <c r="AQ118" s="277">
        <f>'Small IND Sales Mod'!D129</f>
        <v>326.45437890907908</v>
      </c>
      <c r="AR118" s="277">
        <f>'Med IND Sales Mod'!E129</f>
        <v>326.45437890907908</v>
      </c>
      <c r="AS118" s="281">
        <f>'Lg IND Sales Model'!F129</f>
        <v>326.45437890907908</v>
      </c>
      <c r="AT118" s="232" t="str">
        <f t="shared" si="22"/>
        <v>Good</v>
      </c>
      <c r="AU118" s="280">
        <f>'Lg COMM Sales Model '!E129</f>
        <v>0</v>
      </c>
      <c r="AV118" s="66">
        <f>'Small COMM Sales Model  '!F129</f>
        <v>0</v>
      </c>
      <c r="AW118" s="66">
        <f>'Small IND Sales Mod'!E129</f>
        <v>0</v>
      </c>
      <c r="AX118" s="232" t="str">
        <f t="shared" si="23"/>
        <v>Good</v>
      </c>
      <c r="AY118" s="287"/>
    </row>
    <row r="119" spans="1:51" x14ac:dyDescent="0.2">
      <c r="A119" s="278">
        <f t="shared" si="24"/>
        <v>42625.719999999797</v>
      </c>
      <c r="B119" s="282">
        <v>17.242934767525746</v>
      </c>
      <c r="C119" s="264">
        <v>17.242934767525746</v>
      </c>
      <c r="D119" s="277">
        <f>+'RES_Sales Model'!E126</f>
        <v>17.242934767525746</v>
      </c>
      <c r="E119" s="277">
        <f>+'Small COMM Sales Model  '!C130</f>
        <v>17.242934767525746</v>
      </c>
      <c r="F119" s="281">
        <f>+'Med COMM Sales Model  '!C130</f>
        <v>17.242934767525746</v>
      </c>
      <c r="G119" s="232" t="str">
        <f t="shared" si="13"/>
        <v>Good</v>
      </c>
      <c r="H119" s="287">
        <f>'Lg IND Sales Model'!C130</f>
        <v>0.40883657679484942</v>
      </c>
      <c r="I119" s="279">
        <f>Industrial_Customers!C130</f>
        <v>0.40883657679484942</v>
      </c>
      <c r="J119" s="289" t="str">
        <f t="shared" si="14"/>
        <v>Good</v>
      </c>
      <c r="K119" s="286">
        <v>0.3285567322883417</v>
      </c>
      <c r="L119" s="285">
        <v>0.3285567322883417</v>
      </c>
      <c r="M119" s="289" t="str">
        <f t="shared" si="15"/>
        <v>Good</v>
      </c>
      <c r="N119" s="290">
        <v>20171087.41666666</v>
      </c>
      <c r="O119" s="66">
        <v>20171087.416666701</v>
      </c>
      <c r="P119" s="289" t="str">
        <f t="shared" si="16"/>
        <v>Good</v>
      </c>
      <c r="Q119" s="281">
        <v>240.30864633679499</v>
      </c>
      <c r="R119" s="281">
        <v>240.30864633679499</v>
      </c>
      <c r="S119" s="232" t="str">
        <f t="shared" si="17"/>
        <v>Good</v>
      </c>
      <c r="T119" s="281">
        <v>0</v>
      </c>
      <c r="U119" s="281">
        <v>0</v>
      </c>
      <c r="V119" s="232" t="str">
        <f t="shared" si="18"/>
        <v>Good</v>
      </c>
      <c r="W119" s="280">
        <f>Commercial_Customers!C130</f>
        <v>8246.6783296596604</v>
      </c>
      <c r="X119" s="66">
        <v>8246.6783296596604</v>
      </c>
      <c r="Y119" s="232" t="str">
        <f t="shared" si="25"/>
        <v>Good</v>
      </c>
      <c r="Z119" s="282">
        <f>'Small COMM Sales Model  '!D130</f>
        <v>2.4603327618943198</v>
      </c>
      <c r="AA119" s="264">
        <f>'Med COMM Sales Model  '!D130</f>
        <v>2.4603327618943198</v>
      </c>
      <c r="AB119" s="277">
        <f>'Med IND Sales Mod'!D130</f>
        <v>2.4603327618943198</v>
      </c>
      <c r="AC119" s="277">
        <f>'Lg IND Sales Model'!E130</f>
        <v>2.4603327618943198</v>
      </c>
      <c r="AD119" s="232" t="str">
        <f t="shared" si="19"/>
        <v>Good</v>
      </c>
      <c r="AE119" s="282">
        <v>0</v>
      </c>
      <c r="AF119" s="264">
        <v>0</v>
      </c>
      <c r="AG119" s="277">
        <f>'Med COMM Sales Model  '!G130</f>
        <v>0</v>
      </c>
      <c r="AH119" s="277">
        <f>'Med IND Sales Mod'!F130</f>
        <v>0</v>
      </c>
      <c r="AI119" s="232" t="str">
        <f t="shared" si="20"/>
        <v>Good</v>
      </c>
      <c r="AJ119" s="282">
        <f>'Small COMM Sales Model  '!G130</f>
        <v>326.45437890907908</v>
      </c>
      <c r="AK119" s="264">
        <f>'Med COMM Sales Model  '!F130</f>
        <v>326.45437890907908</v>
      </c>
      <c r="AL119" s="277">
        <f>'Lg COMM Sales Model '!F130</f>
        <v>326.45437890907908</v>
      </c>
      <c r="AM119" s="232" t="str">
        <f t="shared" si="21"/>
        <v>Good</v>
      </c>
      <c r="AN119" s="264">
        <f>'Small COMM Sales Model  '!E130</f>
        <v>277.87653293728147</v>
      </c>
      <c r="AO119" s="264">
        <f>'Med COMM Sales Model  '!E130</f>
        <v>277.87653293728147</v>
      </c>
      <c r="AP119" s="264">
        <f>'Lg COMM Sales Model '!D130</f>
        <v>277.87653293728147</v>
      </c>
      <c r="AQ119" s="277">
        <f>'Small IND Sales Mod'!D130</f>
        <v>277.87653293728147</v>
      </c>
      <c r="AR119" s="277">
        <f>'Med IND Sales Mod'!E130</f>
        <v>277.87653293728147</v>
      </c>
      <c r="AS119" s="281">
        <f>'Lg IND Sales Model'!F130</f>
        <v>277.87653293728147</v>
      </c>
      <c r="AT119" s="232" t="str">
        <f t="shared" si="22"/>
        <v>Good</v>
      </c>
      <c r="AU119" s="280">
        <f>'Lg COMM Sales Model '!E130</f>
        <v>0</v>
      </c>
      <c r="AV119" s="66">
        <f>'Small COMM Sales Model  '!F130</f>
        <v>0</v>
      </c>
      <c r="AW119" s="66">
        <f>'Small IND Sales Mod'!E130</f>
        <v>0</v>
      </c>
      <c r="AX119" s="232" t="str">
        <f t="shared" si="23"/>
        <v>Good</v>
      </c>
      <c r="AY119" s="287"/>
    </row>
    <row r="120" spans="1:51" x14ac:dyDescent="0.2">
      <c r="A120" s="278">
        <f t="shared" si="24"/>
        <v>42656.139999999796</v>
      </c>
      <c r="B120" s="282">
        <v>17.314221311995766</v>
      </c>
      <c r="C120" s="264">
        <v>17.314221311995766</v>
      </c>
      <c r="D120" s="277">
        <f>+'RES_Sales Model'!E127</f>
        <v>17.314221311995766</v>
      </c>
      <c r="E120" s="277">
        <f>+'Small COMM Sales Model  '!C131</f>
        <v>17.314221311995766</v>
      </c>
      <c r="F120" s="281">
        <f>+'Med COMM Sales Model  '!C131</f>
        <v>17.314221311995766</v>
      </c>
      <c r="G120" s="232" t="str">
        <f t="shared" si="13"/>
        <v>Good</v>
      </c>
      <c r="H120" s="287">
        <f>'Lg IND Sales Model'!C131</f>
        <v>0.40916826158229513</v>
      </c>
      <c r="I120" s="279">
        <f>Industrial_Customers!C131</f>
        <v>0.40916826158229513</v>
      </c>
      <c r="J120" s="289" t="str">
        <f t="shared" si="14"/>
        <v>Good</v>
      </c>
      <c r="K120" s="286">
        <v>0.23489999264661296</v>
      </c>
      <c r="L120" s="285">
        <v>0.23489999264661296</v>
      </c>
      <c r="M120" s="289" t="str">
        <f t="shared" si="15"/>
        <v>Good</v>
      </c>
      <c r="N120" s="290">
        <v>20194995.499999993</v>
      </c>
      <c r="O120" s="66">
        <v>20194995.5</v>
      </c>
      <c r="P120" s="289" t="str">
        <f t="shared" si="16"/>
        <v>Good</v>
      </c>
      <c r="Q120" s="281">
        <v>241.42080457859899</v>
      </c>
      <c r="R120" s="281">
        <v>241.42080457859899</v>
      </c>
      <c r="S120" s="232" t="str">
        <f t="shared" si="17"/>
        <v>Good</v>
      </c>
      <c r="T120" s="281">
        <v>0</v>
      </c>
      <c r="U120" s="281">
        <v>0</v>
      </c>
      <c r="V120" s="232" t="str">
        <f t="shared" si="18"/>
        <v>Good</v>
      </c>
      <c r="W120" s="280">
        <f>Commercial_Customers!C131</f>
        <v>8263.1512013972697</v>
      </c>
      <c r="X120" s="66">
        <v>8263.1512013972697</v>
      </c>
      <c r="Y120" s="232" t="str">
        <f t="shared" si="25"/>
        <v>Good</v>
      </c>
      <c r="Z120" s="282">
        <f>'Small COMM Sales Model  '!D131</f>
        <v>2.4643489999999999</v>
      </c>
      <c r="AA120" s="264">
        <f>'Med COMM Sales Model  '!D131</f>
        <v>2.4643489999999999</v>
      </c>
      <c r="AB120" s="277">
        <f>'Med IND Sales Mod'!D131</f>
        <v>2.4643489999999999</v>
      </c>
      <c r="AC120" s="277">
        <f>'Lg IND Sales Model'!E131</f>
        <v>2.4643489999999999</v>
      </c>
      <c r="AD120" s="232" t="str">
        <f t="shared" si="19"/>
        <v>Good</v>
      </c>
      <c r="AE120" s="282">
        <v>0</v>
      </c>
      <c r="AF120" s="264">
        <v>0</v>
      </c>
      <c r="AG120" s="277">
        <f>'Med COMM Sales Model  '!G131</f>
        <v>0</v>
      </c>
      <c r="AH120" s="277">
        <f>'Med IND Sales Mod'!F131</f>
        <v>0</v>
      </c>
      <c r="AI120" s="232" t="str">
        <f t="shared" si="20"/>
        <v>Good</v>
      </c>
      <c r="AJ120" s="282">
        <f>'Small COMM Sales Model  '!G131</f>
        <v>277.87653293728147</v>
      </c>
      <c r="AK120" s="264">
        <f>'Med COMM Sales Model  '!F131</f>
        <v>277.87653293728147</v>
      </c>
      <c r="AL120" s="277">
        <f>'Lg COMM Sales Model '!F131</f>
        <v>277.87653293728147</v>
      </c>
      <c r="AM120" s="232" t="str">
        <f t="shared" si="21"/>
        <v>Good</v>
      </c>
      <c r="AN120" s="264">
        <f>'Small COMM Sales Model  '!E131</f>
        <v>198.89039579254836</v>
      </c>
      <c r="AO120" s="264">
        <f>'Med COMM Sales Model  '!E131</f>
        <v>198.89039579254836</v>
      </c>
      <c r="AP120" s="264">
        <f>'Lg COMM Sales Model '!D131</f>
        <v>198.89039579254836</v>
      </c>
      <c r="AQ120" s="277">
        <f>'Small IND Sales Mod'!D131</f>
        <v>198.89039579254836</v>
      </c>
      <c r="AR120" s="277">
        <f>'Med IND Sales Mod'!E131</f>
        <v>198.89039579254836</v>
      </c>
      <c r="AS120" s="281">
        <f>'Lg IND Sales Model'!F131</f>
        <v>198.89039579254836</v>
      </c>
      <c r="AT120" s="232" t="str">
        <f t="shared" si="22"/>
        <v>Good</v>
      </c>
      <c r="AU120" s="280">
        <f>'Lg COMM Sales Model '!E131</f>
        <v>3.8110897796785466</v>
      </c>
      <c r="AV120" s="66">
        <f>'Small COMM Sales Model  '!F131</f>
        <v>3.8110897796785466</v>
      </c>
      <c r="AW120" s="66">
        <f>'Small IND Sales Mod'!E131</f>
        <v>3.8110897796785466</v>
      </c>
      <c r="AX120" s="232" t="str">
        <f t="shared" si="23"/>
        <v>Good</v>
      </c>
      <c r="AY120" s="287"/>
    </row>
    <row r="121" spans="1:51" x14ac:dyDescent="0.2">
      <c r="A121" s="278">
        <f t="shared" si="24"/>
        <v>42686.559999999794</v>
      </c>
      <c r="B121" s="282">
        <v>17.385891445400681</v>
      </c>
      <c r="C121" s="264">
        <v>17.385891445400681</v>
      </c>
      <c r="D121" s="277">
        <f>+'RES_Sales Model'!E128</f>
        <v>17.385891445400681</v>
      </c>
      <c r="E121" s="277">
        <f>+'Small COMM Sales Model  '!C132</f>
        <v>17.385891445400681</v>
      </c>
      <c r="F121" s="281">
        <f>+'Med COMM Sales Model  '!C132</f>
        <v>17.385891445400681</v>
      </c>
      <c r="G121" s="232" t="str">
        <f t="shared" si="13"/>
        <v>Good</v>
      </c>
      <c r="H121" s="287">
        <f>'Lg IND Sales Model'!C132</f>
        <v>0.40939729092916355</v>
      </c>
      <c r="I121" s="279">
        <f>Industrial_Customers!C132</f>
        <v>0.40939729092916355</v>
      </c>
      <c r="J121" s="289" t="str">
        <f t="shared" si="14"/>
        <v>Good</v>
      </c>
      <c r="K121" s="286">
        <v>9.2152780827155223E-2</v>
      </c>
      <c r="L121" s="285">
        <v>9.2152780827155223E-2</v>
      </c>
      <c r="M121" s="289" t="str">
        <f t="shared" si="15"/>
        <v>Good</v>
      </c>
      <c r="N121" s="290">
        <v>20218903.583333325</v>
      </c>
      <c r="O121" s="66">
        <v>20218903.583333299</v>
      </c>
      <c r="P121" s="289" t="str">
        <f t="shared" si="16"/>
        <v>Good</v>
      </c>
      <c r="Q121" s="281">
        <v>242.19119999999998</v>
      </c>
      <c r="R121" s="281">
        <v>242.19119999999998</v>
      </c>
      <c r="S121" s="232" t="str">
        <f t="shared" si="17"/>
        <v>Good</v>
      </c>
      <c r="T121" s="281">
        <v>0</v>
      </c>
      <c r="U121" s="281">
        <v>0</v>
      </c>
      <c r="V121" s="232" t="str">
        <f t="shared" si="18"/>
        <v>Good</v>
      </c>
      <c r="W121" s="280">
        <f>Commercial_Customers!C132</f>
        <v>8277.56435257462</v>
      </c>
      <c r="X121" s="66">
        <v>8277.56435257462</v>
      </c>
      <c r="Y121" s="232" t="str">
        <f t="shared" si="25"/>
        <v>Good</v>
      </c>
      <c r="Z121" s="282">
        <f>'Small COMM Sales Model  '!D132</f>
        <v>2.4680990154523599</v>
      </c>
      <c r="AA121" s="264">
        <f>'Med COMM Sales Model  '!D132</f>
        <v>2.4680990154523599</v>
      </c>
      <c r="AB121" s="277">
        <f>'Med IND Sales Mod'!D132</f>
        <v>2.4680990154523599</v>
      </c>
      <c r="AC121" s="277">
        <f>'Lg IND Sales Model'!E132</f>
        <v>2.4680990154523599</v>
      </c>
      <c r="AD121" s="232" t="str">
        <f t="shared" si="19"/>
        <v>Good</v>
      </c>
      <c r="AE121" s="282">
        <v>0</v>
      </c>
      <c r="AF121" s="264">
        <v>0</v>
      </c>
      <c r="AG121" s="277">
        <f>'Med COMM Sales Model  '!G132</f>
        <v>0</v>
      </c>
      <c r="AH121" s="277">
        <f>'Med IND Sales Mod'!F132</f>
        <v>0</v>
      </c>
      <c r="AI121" s="232" t="str">
        <f t="shared" si="20"/>
        <v>Good</v>
      </c>
      <c r="AJ121" s="282">
        <f>'Small COMM Sales Model  '!G132</f>
        <v>198.89039579254836</v>
      </c>
      <c r="AK121" s="264">
        <f>'Med COMM Sales Model  '!F132</f>
        <v>198.89039579254836</v>
      </c>
      <c r="AL121" s="277">
        <f>'Lg COMM Sales Model '!F132</f>
        <v>198.89039579254836</v>
      </c>
      <c r="AM121" s="232" t="str">
        <f t="shared" si="21"/>
        <v>Good</v>
      </c>
      <c r="AN121" s="264">
        <f>'Small COMM Sales Model  '!E132</f>
        <v>78.117279066674627</v>
      </c>
      <c r="AO121" s="264">
        <f>'Med COMM Sales Model  '!E132</f>
        <v>78.117279066674627</v>
      </c>
      <c r="AP121" s="264">
        <f>'Lg COMM Sales Model '!D132</f>
        <v>78.117279066674627</v>
      </c>
      <c r="AQ121" s="277">
        <f>'Small IND Sales Mod'!D132</f>
        <v>78.117279066674627</v>
      </c>
      <c r="AR121" s="277">
        <f>'Med IND Sales Mod'!E132</f>
        <v>78.117279066674627</v>
      </c>
      <c r="AS121" s="281">
        <f>'Lg IND Sales Model'!F132</f>
        <v>78.117279066674627</v>
      </c>
      <c r="AT121" s="232" t="str">
        <f t="shared" si="22"/>
        <v>Good</v>
      </c>
      <c r="AU121" s="280">
        <f>'Lg COMM Sales Model '!E132</f>
        <v>26.436963465927999</v>
      </c>
      <c r="AV121" s="66">
        <f>'Small COMM Sales Model  '!F132</f>
        <v>26.436963465927999</v>
      </c>
      <c r="AW121" s="66">
        <f>'Small IND Sales Mod'!E132</f>
        <v>26.436963465927999</v>
      </c>
      <c r="AX121" s="232" t="str">
        <f t="shared" si="23"/>
        <v>Good</v>
      </c>
      <c r="AY121" s="287"/>
    </row>
    <row r="122" spans="1:51" x14ac:dyDescent="0.2">
      <c r="A122" s="278">
        <f t="shared" si="24"/>
        <v>42716.979999999792</v>
      </c>
      <c r="B122" s="282">
        <v>17.451471114610744</v>
      </c>
      <c r="C122" s="264">
        <v>17.451471114610744</v>
      </c>
      <c r="D122" s="277">
        <f>+'RES_Sales Model'!E129</f>
        <v>17.451471114610744</v>
      </c>
      <c r="E122" s="277">
        <f>+'Small COMM Sales Model  '!C133</f>
        <v>17.451471114610744</v>
      </c>
      <c r="F122" s="281">
        <f>+'Med COMM Sales Model  '!C133</f>
        <v>17.451471114610744</v>
      </c>
      <c r="G122" s="232" t="str">
        <f t="shared" si="13"/>
        <v>Good</v>
      </c>
      <c r="H122" s="287">
        <f>'Lg IND Sales Model'!C133</f>
        <v>0.40952512941866082</v>
      </c>
      <c r="I122" s="279">
        <f>Industrial_Customers!C133</f>
        <v>0.40952512941866082</v>
      </c>
      <c r="J122" s="289" t="str">
        <f t="shared" si="14"/>
        <v>Good</v>
      </c>
      <c r="K122" s="286">
        <v>5.0233414366727312E-2</v>
      </c>
      <c r="L122" s="285">
        <v>5.0233414366727312E-2</v>
      </c>
      <c r="M122" s="289" t="str">
        <f t="shared" si="15"/>
        <v>Good</v>
      </c>
      <c r="N122" s="290">
        <v>20242811.666666657</v>
      </c>
      <c r="O122" s="66">
        <v>20242811.666666701</v>
      </c>
      <c r="P122" s="289" t="str">
        <f t="shared" si="16"/>
        <v>Good</v>
      </c>
      <c r="Q122" s="281">
        <v>242.40568613589301</v>
      </c>
      <c r="R122" s="281">
        <v>242.40568613589301</v>
      </c>
      <c r="S122" s="232" t="str">
        <f t="shared" si="17"/>
        <v>Good</v>
      </c>
      <c r="T122" s="281">
        <v>0</v>
      </c>
      <c r="U122" s="281">
        <v>0</v>
      </c>
      <c r="V122" s="232" t="str">
        <f t="shared" si="18"/>
        <v>Good</v>
      </c>
      <c r="W122" s="280">
        <f>Commercial_Customers!C133</f>
        <v>8289.9400675892393</v>
      </c>
      <c r="X122" s="66">
        <v>8289.9400675892393</v>
      </c>
      <c r="Y122" s="232" t="str">
        <f t="shared" si="25"/>
        <v>Good</v>
      </c>
      <c r="Z122" s="282">
        <f>'Small COMM Sales Model  '!D133</f>
        <v>2.4715042403449998</v>
      </c>
      <c r="AA122" s="264">
        <f>'Med COMM Sales Model  '!D133</f>
        <v>2.4715042403449998</v>
      </c>
      <c r="AB122" s="277">
        <f>'Med IND Sales Mod'!D133</f>
        <v>2.4715042403449998</v>
      </c>
      <c r="AC122" s="277">
        <f>'Lg IND Sales Model'!E133</f>
        <v>2.4715042403449998</v>
      </c>
      <c r="AD122" s="232" t="str">
        <f t="shared" si="19"/>
        <v>Good</v>
      </c>
      <c r="AE122" s="282">
        <v>0</v>
      </c>
      <c r="AF122" s="264">
        <v>0</v>
      </c>
      <c r="AG122" s="277">
        <f>'Med COMM Sales Model  '!G133</f>
        <v>0</v>
      </c>
      <c r="AH122" s="277">
        <f>'Med IND Sales Mod'!F133</f>
        <v>0</v>
      </c>
      <c r="AI122" s="232" t="str">
        <f t="shared" si="20"/>
        <v>Good</v>
      </c>
      <c r="AJ122" s="282">
        <f>'Small COMM Sales Model  '!G133</f>
        <v>78.117279066674627</v>
      </c>
      <c r="AK122" s="264">
        <f>'Med COMM Sales Model  '!F133</f>
        <v>78.117279066674627</v>
      </c>
      <c r="AL122" s="277">
        <f>'Lg COMM Sales Model '!F133</f>
        <v>78.117279066674627</v>
      </c>
      <c r="AM122" s="232" t="str">
        <f t="shared" si="21"/>
        <v>Good</v>
      </c>
      <c r="AN122" s="264">
        <f>'Small COMM Sales Model  '!E133</f>
        <v>42.633806123140985</v>
      </c>
      <c r="AO122" s="264">
        <f>'Med COMM Sales Model  '!E133</f>
        <v>42.633806123140985</v>
      </c>
      <c r="AP122" s="264">
        <f>'Lg COMM Sales Model '!D133</f>
        <v>42.633806123140985</v>
      </c>
      <c r="AQ122" s="277">
        <f>'Small IND Sales Mod'!D133</f>
        <v>42.633806123140985</v>
      </c>
      <c r="AR122" s="277">
        <f>'Med IND Sales Mod'!E133</f>
        <v>42.633806123140985</v>
      </c>
      <c r="AS122" s="281">
        <f>'Lg IND Sales Model'!F133</f>
        <v>42.633806123140985</v>
      </c>
      <c r="AT122" s="232" t="str">
        <f t="shared" si="22"/>
        <v>Good</v>
      </c>
      <c r="AU122" s="280">
        <f>'Lg COMM Sales Model '!E133</f>
        <v>81.614210043345437</v>
      </c>
      <c r="AV122" s="66">
        <f>'Small COMM Sales Model  '!F133</f>
        <v>81.614210043345437</v>
      </c>
      <c r="AW122" s="66">
        <f>'Small IND Sales Mod'!E133</f>
        <v>81.614210043345437</v>
      </c>
      <c r="AX122" s="232" t="str">
        <f t="shared" si="23"/>
        <v>Good</v>
      </c>
      <c r="AY122" s="287"/>
    </row>
    <row r="123" spans="1:51" x14ac:dyDescent="0.2">
      <c r="A123" s="278">
        <f t="shared" si="24"/>
        <v>42747.39999999979</v>
      </c>
      <c r="B123" s="282">
        <v>17.516650040688472</v>
      </c>
      <c r="C123" s="264">
        <v>17.516650040688472</v>
      </c>
      <c r="D123" s="277">
        <f>+'RES_Sales Model'!E130</f>
        <v>17.516650040688472</v>
      </c>
      <c r="E123" s="277">
        <f>+'Small COMM Sales Model  '!C134</f>
        <v>17.516650040688472</v>
      </c>
      <c r="F123" s="281">
        <f>+'Med COMM Sales Model  '!C134</f>
        <v>17.516650040688472</v>
      </c>
      <c r="G123" s="232" t="str">
        <f t="shared" si="13"/>
        <v>Good</v>
      </c>
      <c r="H123" s="287">
        <f>'Lg IND Sales Model'!C134</f>
        <v>0.40966684056039232</v>
      </c>
      <c r="I123" s="279">
        <f>Industrial_Customers!C134</f>
        <v>0.40966684056039232</v>
      </c>
      <c r="J123" s="289" t="str">
        <f t="shared" si="14"/>
        <v>Good</v>
      </c>
      <c r="K123" s="286">
        <v>3.4654181471087127E-2</v>
      </c>
      <c r="L123" s="285">
        <v>3.4654181471087127E-2</v>
      </c>
      <c r="M123" s="289" t="str">
        <f t="shared" si="15"/>
        <v>Good</v>
      </c>
      <c r="N123" s="290">
        <v>20266719.749999989</v>
      </c>
      <c r="O123" s="66">
        <v>20266719.75</v>
      </c>
      <c r="P123" s="289" t="str">
        <f t="shared" si="16"/>
        <v>Good</v>
      </c>
      <c r="Q123" s="281">
        <v>242.29055963598302</v>
      </c>
      <c r="R123" s="281">
        <v>242.29055963598302</v>
      </c>
      <c r="S123" s="232" t="str">
        <f t="shared" si="17"/>
        <v>Good</v>
      </c>
      <c r="T123" s="281">
        <v>0</v>
      </c>
      <c r="U123" s="281">
        <v>0</v>
      </c>
      <c r="V123" s="232" t="str">
        <f t="shared" si="18"/>
        <v>Good</v>
      </c>
      <c r="W123" s="280">
        <f>Commercial_Customers!C134</f>
        <v>8302.6030485053998</v>
      </c>
      <c r="X123" s="66">
        <v>8302.6030485053998</v>
      </c>
      <c r="Y123" s="232" t="str">
        <f t="shared" si="25"/>
        <v>Good</v>
      </c>
      <c r="Z123" s="282">
        <f>'Small COMM Sales Model  '!D134</f>
        <v>2.4750519999999998</v>
      </c>
      <c r="AA123" s="264">
        <f>'Med COMM Sales Model  '!D134</f>
        <v>2.4750519999999998</v>
      </c>
      <c r="AB123" s="277">
        <f>'Med IND Sales Mod'!D134</f>
        <v>2.4750519999999998</v>
      </c>
      <c r="AC123" s="277">
        <f>'Lg IND Sales Model'!E134</f>
        <v>2.4750519999999998</v>
      </c>
      <c r="AD123" s="232" t="str">
        <f t="shared" si="19"/>
        <v>Good</v>
      </c>
      <c r="AE123" s="282">
        <v>107.22973635615668</v>
      </c>
      <c r="AF123" s="264">
        <v>107.22973635615668</v>
      </c>
      <c r="AG123" s="277">
        <f>'Med COMM Sales Model  '!G134</f>
        <v>107.22973635615668</v>
      </c>
      <c r="AH123" s="277">
        <f>'Med IND Sales Mod'!F134</f>
        <v>107.22973635615668</v>
      </c>
      <c r="AI123" s="232" t="str">
        <f t="shared" si="20"/>
        <v>Good</v>
      </c>
      <c r="AJ123" s="282">
        <f>'Small COMM Sales Model  '!G134</f>
        <v>42.633806123140985</v>
      </c>
      <c r="AK123" s="264">
        <f>'Med COMM Sales Model  '!F134</f>
        <v>42.633806123140985</v>
      </c>
      <c r="AL123" s="277">
        <f>'Lg COMM Sales Model '!F134</f>
        <v>42.633806123140985</v>
      </c>
      <c r="AM123" s="232" t="str">
        <f t="shared" si="21"/>
        <v>Good</v>
      </c>
      <c r="AN123" s="264">
        <f>'Small COMM Sales Model  '!E134</f>
        <v>26.112829868525239</v>
      </c>
      <c r="AO123" s="264">
        <f>'Med COMM Sales Model  '!E134</f>
        <v>26.112829868525239</v>
      </c>
      <c r="AP123" s="264">
        <f>'Lg COMM Sales Model '!D134</f>
        <v>26.112829868525239</v>
      </c>
      <c r="AQ123" s="277">
        <f>'Small IND Sales Mod'!D134</f>
        <v>26.112829868525239</v>
      </c>
      <c r="AR123" s="277">
        <f>'Med IND Sales Mod'!E134</f>
        <v>26.112829868525239</v>
      </c>
      <c r="AS123" s="281">
        <f>'Lg IND Sales Model'!F134</f>
        <v>26.112829868525239</v>
      </c>
      <c r="AT123" s="232" t="str">
        <f t="shared" si="22"/>
        <v>Good</v>
      </c>
      <c r="AU123" s="280">
        <f>'Lg COMM Sales Model '!E134</f>
        <v>127.15014736663784</v>
      </c>
      <c r="AV123" s="66">
        <f>'Small COMM Sales Model  '!F134</f>
        <v>127.15014736663784</v>
      </c>
      <c r="AW123" s="66">
        <f>'Small IND Sales Mod'!E134</f>
        <v>127.15014736663784</v>
      </c>
      <c r="AX123" s="232" t="str">
        <f t="shared" si="23"/>
        <v>Good</v>
      </c>
      <c r="AY123" s="287"/>
    </row>
    <row r="124" spans="1:51" x14ac:dyDescent="0.2">
      <c r="A124" s="278">
        <f t="shared" si="24"/>
        <v>42777.819999999789</v>
      </c>
      <c r="B124" s="282">
        <v>17.57856076218172</v>
      </c>
      <c r="C124" s="264">
        <v>17.57856076218172</v>
      </c>
      <c r="D124" s="277">
        <f>+'RES_Sales Model'!E131</f>
        <v>17.57856076218172</v>
      </c>
      <c r="E124" s="277">
        <f>+'Small COMM Sales Model  '!C135</f>
        <v>17.57856076218172</v>
      </c>
      <c r="F124" s="281">
        <f>+'Med COMM Sales Model  '!C135</f>
        <v>17.57856076218172</v>
      </c>
      <c r="G124" s="232" t="str">
        <f t="shared" si="13"/>
        <v>Good</v>
      </c>
      <c r="H124" s="287">
        <f>'Lg IND Sales Model'!C135</f>
        <v>0.40985741104766815</v>
      </c>
      <c r="I124" s="279">
        <f>Industrial_Customers!C135</f>
        <v>0.40985741104766815</v>
      </c>
      <c r="J124" s="289" t="str">
        <f t="shared" si="14"/>
        <v>Good</v>
      </c>
      <c r="K124" s="286">
        <v>4.6448294200666283E-2</v>
      </c>
      <c r="L124" s="285">
        <v>4.6448294200666283E-2</v>
      </c>
      <c r="M124" s="289" t="str">
        <f t="shared" si="15"/>
        <v>Good</v>
      </c>
      <c r="N124" s="290">
        <v>20290627.833333321</v>
      </c>
      <c r="O124" s="66">
        <v>20290627.833333299</v>
      </c>
      <c r="P124" s="289" t="str">
        <f t="shared" si="16"/>
        <v>Good</v>
      </c>
      <c r="Q124" s="281">
        <v>242.21460000000002</v>
      </c>
      <c r="R124" s="281">
        <v>242.21460000000002</v>
      </c>
      <c r="S124" s="232" t="str">
        <f t="shared" si="17"/>
        <v>Good</v>
      </c>
      <c r="T124" s="281">
        <v>0</v>
      </c>
      <c r="U124" s="281">
        <v>0</v>
      </c>
      <c r="V124" s="232" t="str">
        <f t="shared" si="18"/>
        <v>Good</v>
      </c>
      <c r="W124" s="280">
        <f>Commercial_Customers!C135</f>
        <v>8316.2641923017509</v>
      </c>
      <c r="X124" s="66">
        <v>8316.2641923017509</v>
      </c>
      <c r="Y124" s="232" t="str">
        <f t="shared" si="25"/>
        <v>Good</v>
      </c>
      <c r="Z124" s="282">
        <f>'Small COMM Sales Model  '!D135</f>
        <v>2.4788271652698501</v>
      </c>
      <c r="AA124" s="264">
        <f>'Med COMM Sales Model  '!D135</f>
        <v>2.4788271652698501</v>
      </c>
      <c r="AB124" s="277">
        <f>'Med IND Sales Mod'!D135</f>
        <v>2.4788271652698501</v>
      </c>
      <c r="AC124" s="277">
        <f>'Lg IND Sales Model'!E135</f>
        <v>2.4788271652698501</v>
      </c>
      <c r="AD124" s="232" t="str">
        <f t="shared" si="19"/>
        <v>Good</v>
      </c>
      <c r="AE124" s="282">
        <v>0</v>
      </c>
      <c r="AF124" s="264">
        <v>0</v>
      </c>
      <c r="AG124" s="277">
        <f>'Med COMM Sales Model  '!G135</f>
        <v>0</v>
      </c>
      <c r="AH124" s="277">
        <f>'Med IND Sales Mod'!F135</f>
        <v>0</v>
      </c>
      <c r="AI124" s="232" t="str">
        <f t="shared" si="20"/>
        <v>Good</v>
      </c>
      <c r="AJ124" s="282">
        <f>'Small COMM Sales Model  '!G135</f>
        <v>26.112829868525239</v>
      </c>
      <c r="AK124" s="264">
        <f>'Med COMM Sales Model  '!F135</f>
        <v>26.112829868525239</v>
      </c>
      <c r="AL124" s="277">
        <f>'Lg COMM Sales Model '!F135</f>
        <v>26.112829868525239</v>
      </c>
      <c r="AM124" s="232" t="str">
        <f t="shared" si="21"/>
        <v>Good</v>
      </c>
      <c r="AN124" s="264">
        <f>'Small COMM Sales Model  '!E135</f>
        <v>35.042184420393127</v>
      </c>
      <c r="AO124" s="264">
        <f>'Med COMM Sales Model  '!E135</f>
        <v>35.042184420393127</v>
      </c>
      <c r="AP124" s="264">
        <f>'Lg COMM Sales Model '!D135</f>
        <v>35.042184420393127</v>
      </c>
      <c r="AQ124" s="277">
        <f>'Small IND Sales Mod'!D135</f>
        <v>35.042184420393127</v>
      </c>
      <c r="AR124" s="277">
        <f>'Med IND Sales Mod'!E135</f>
        <v>35.042184420393127</v>
      </c>
      <c r="AS124" s="281">
        <f>'Lg IND Sales Model'!F135</f>
        <v>35.042184420393127</v>
      </c>
      <c r="AT124" s="232" t="str">
        <f t="shared" si="22"/>
        <v>Good</v>
      </c>
      <c r="AU124" s="280">
        <f>'Lg COMM Sales Model '!E135</f>
        <v>78.467690138551589</v>
      </c>
      <c r="AV124" s="66">
        <f>'Small COMM Sales Model  '!F135</f>
        <v>78.467690138551589</v>
      </c>
      <c r="AW124" s="66">
        <f>'Small IND Sales Mod'!E135</f>
        <v>78.467690138551589</v>
      </c>
      <c r="AX124" s="232" t="str">
        <f t="shared" si="23"/>
        <v>Good</v>
      </c>
      <c r="AY124" s="287"/>
    </row>
    <row r="125" spans="1:51" x14ac:dyDescent="0.2">
      <c r="A125" s="278">
        <f t="shared" si="24"/>
        <v>42808.239999999787</v>
      </c>
      <c r="B125" s="282">
        <v>17.630011709526968</v>
      </c>
      <c r="C125" s="264">
        <v>17.630011709526968</v>
      </c>
      <c r="D125" s="277">
        <f>+'RES_Sales Model'!E132</f>
        <v>17.630011709526968</v>
      </c>
      <c r="E125" s="277">
        <f>+'Small COMM Sales Model  '!C136</f>
        <v>17.630011709526968</v>
      </c>
      <c r="F125" s="281">
        <f>+'Med COMM Sales Model  '!C136</f>
        <v>17.630011709526968</v>
      </c>
      <c r="G125" s="232" t="str">
        <f t="shared" si="13"/>
        <v>Good</v>
      </c>
      <c r="H125" s="287">
        <f>'Lg IND Sales Model'!C136</f>
        <v>0.41000668220074277</v>
      </c>
      <c r="I125" s="279">
        <f>Industrial_Customers!C136</f>
        <v>0.41000668220074277</v>
      </c>
      <c r="J125" s="289" t="str">
        <f t="shared" si="14"/>
        <v>Good</v>
      </c>
      <c r="K125" s="286">
        <v>8.5492588930579469E-2</v>
      </c>
      <c r="L125" s="285">
        <v>8.5492588930579469E-2</v>
      </c>
      <c r="M125" s="289" t="str">
        <f t="shared" si="15"/>
        <v>Good</v>
      </c>
      <c r="N125" s="290">
        <v>20314535.916666653</v>
      </c>
      <c r="O125" s="66">
        <v>20314535.916666701</v>
      </c>
      <c r="P125" s="289" t="str">
        <f t="shared" si="16"/>
        <v>Good</v>
      </c>
      <c r="Q125" s="281">
        <v>242.46895835638901</v>
      </c>
      <c r="R125" s="281">
        <v>242.46895835638901</v>
      </c>
      <c r="S125" s="232" t="str">
        <f t="shared" si="17"/>
        <v>Good</v>
      </c>
      <c r="T125" s="281">
        <v>0</v>
      </c>
      <c r="U125" s="281">
        <v>0</v>
      </c>
      <c r="V125" s="232" t="str">
        <f t="shared" si="18"/>
        <v>Good</v>
      </c>
      <c r="W125" s="280">
        <f>Commercial_Customers!C136</f>
        <v>8329.0954716403194</v>
      </c>
      <c r="X125" s="66">
        <v>8329.0954716403194</v>
      </c>
      <c r="Y125" s="232" t="str">
        <f t="shared" si="25"/>
        <v>Good</v>
      </c>
      <c r="Z125" s="282">
        <f>'Small COMM Sales Model  '!D136</f>
        <v>2.4823794665824299</v>
      </c>
      <c r="AA125" s="264">
        <f>'Med COMM Sales Model  '!D136</f>
        <v>2.4823794665824299</v>
      </c>
      <c r="AB125" s="277">
        <f>'Med IND Sales Mod'!D136</f>
        <v>2.4823794665824299</v>
      </c>
      <c r="AC125" s="277">
        <f>'Lg IND Sales Model'!E136</f>
        <v>2.4823794665824299</v>
      </c>
      <c r="AD125" s="232" t="str">
        <f t="shared" si="19"/>
        <v>Good</v>
      </c>
      <c r="AE125" s="282">
        <v>0</v>
      </c>
      <c r="AF125" s="264">
        <v>0</v>
      </c>
      <c r="AG125" s="277">
        <f>'Med COMM Sales Model  '!G136</f>
        <v>0</v>
      </c>
      <c r="AH125" s="277">
        <f>'Med IND Sales Mod'!F136</f>
        <v>0</v>
      </c>
      <c r="AI125" s="232" t="str">
        <f t="shared" si="20"/>
        <v>Good</v>
      </c>
      <c r="AJ125" s="282">
        <f>'Small COMM Sales Model  '!G136</f>
        <v>35.042184420393127</v>
      </c>
      <c r="AK125" s="264">
        <f>'Med COMM Sales Model  '!F136</f>
        <v>35.042184420393127</v>
      </c>
      <c r="AL125" s="277">
        <f>'Lg COMM Sales Model '!F136</f>
        <v>35.042184420393127</v>
      </c>
      <c r="AM125" s="232" t="str">
        <f t="shared" si="21"/>
        <v>Good</v>
      </c>
      <c r="AN125" s="264">
        <f>'Small COMM Sales Model  '!E136</f>
        <v>64.582270600115152</v>
      </c>
      <c r="AO125" s="264">
        <f>'Med COMM Sales Model  '!E136</f>
        <v>64.582270600115152</v>
      </c>
      <c r="AP125" s="264">
        <f>'Lg COMM Sales Model '!D136</f>
        <v>64.582270600115152</v>
      </c>
      <c r="AQ125" s="277">
        <f>'Small IND Sales Mod'!D136</f>
        <v>64.582270600115152</v>
      </c>
      <c r="AR125" s="277">
        <f>'Med IND Sales Mod'!E136</f>
        <v>64.582270600115152</v>
      </c>
      <c r="AS125" s="281">
        <f>'Lg IND Sales Model'!F136</f>
        <v>64.582270600115152</v>
      </c>
      <c r="AT125" s="232" t="str">
        <f t="shared" si="22"/>
        <v>Good</v>
      </c>
      <c r="AU125" s="280">
        <f>'Lg COMM Sales Model '!E136</f>
        <v>46.311218909337121</v>
      </c>
      <c r="AV125" s="66">
        <f>'Small COMM Sales Model  '!F136</f>
        <v>46.311218909337121</v>
      </c>
      <c r="AW125" s="66">
        <f>'Small IND Sales Mod'!E136</f>
        <v>46.311218909337121</v>
      </c>
      <c r="AX125" s="232" t="str">
        <f t="shared" si="23"/>
        <v>Good</v>
      </c>
      <c r="AY125" s="287"/>
    </row>
    <row r="126" spans="1:51" x14ac:dyDescent="0.2">
      <c r="A126" s="278">
        <f t="shared" si="24"/>
        <v>42838.659999999785</v>
      </c>
      <c r="B126" s="282">
        <v>17.686935020103054</v>
      </c>
      <c r="C126" s="264">
        <v>17.686935020103054</v>
      </c>
      <c r="D126" s="277">
        <f>+'RES_Sales Model'!E133</f>
        <v>17.686935020103054</v>
      </c>
      <c r="E126" s="277">
        <f>+'Small COMM Sales Model  '!C137</f>
        <v>17.686935020103054</v>
      </c>
      <c r="F126" s="281">
        <f>+'Med COMM Sales Model  '!C137</f>
        <v>17.686935020103054</v>
      </c>
      <c r="G126" s="232" t="str">
        <f t="shared" si="13"/>
        <v>Good</v>
      </c>
      <c r="H126" s="287">
        <f>'Lg IND Sales Model'!C137</f>
        <v>0.41021142165868485</v>
      </c>
      <c r="I126" s="279">
        <f>Industrial_Customers!C137</f>
        <v>0.41021142165868485</v>
      </c>
      <c r="J126" s="289" t="str">
        <f t="shared" si="14"/>
        <v>Good</v>
      </c>
      <c r="K126" s="286">
        <v>0.15077862458434235</v>
      </c>
      <c r="L126" s="285">
        <v>0.15077862458434235</v>
      </c>
      <c r="M126" s="289" t="str">
        <f t="shared" si="15"/>
        <v>Good</v>
      </c>
      <c r="N126" s="290">
        <v>20338444</v>
      </c>
      <c r="O126" s="66">
        <v>20338444</v>
      </c>
      <c r="P126" s="289" t="str">
        <f t="shared" si="16"/>
        <v>Good</v>
      </c>
      <c r="Q126" s="281">
        <v>242.90767082939402</v>
      </c>
      <c r="R126" s="281">
        <v>242.90767082939402</v>
      </c>
      <c r="S126" s="232" t="str">
        <f t="shared" si="17"/>
        <v>Good</v>
      </c>
      <c r="T126" s="281">
        <v>0</v>
      </c>
      <c r="U126" s="281">
        <v>0</v>
      </c>
      <c r="V126" s="232" t="str">
        <f t="shared" si="18"/>
        <v>Good</v>
      </c>
      <c r="W126" s="280">
        <f>Commercial_Customers!C137</f>
        <v>8343.0620275655492</v>
      </c>
      <c r="X126" s="66">
        <v>8343.0620275655492</v>
      </c>
      <c r="Y126" s="232" t="str">
        <f t="shared" si="25"/>
        <v>Good</v>
      </c>
      <c r="Z126" s="282">
        <f>'Small COMM Sales Model  '!D137</f>
        <v>2.486348</v>
      </c>
      <c r="AA126" s="264">
        <f>'Med COMM Sales Model  '!D137</f>
        <v>2.486348</v>
      </c>
      <c r="AB126" s="277">
        <f>'Med IND Sales Mod'!D137</f>
        <v>2.486348</v>
      </c>
      <c r="AC126" s="277">
        <f>'Lg IND Sales Model'!E137</f>
        <v>2.486348</v>
      </c>
      <c r="AD126" s="232" t="str">
        <f t="shared" si="19"/>
        <v>Good</v>
      </c>
      <c r="AE126" s="282">
        <v>0</v>
      </c>
      <c r="AF126" s="264">
        <v>0</v>
      </c>
      <c r="AG126" s="277">
        <f>'Med COMM Sales Model  '!G137</f>
        <v>0</v>
      </c>
      <c r="AH126" s="277">
        <f>'Med IND Sales Mod'!F137</f>
        <v>0</v>
      </c>
      <c r="AI126" s="232" t="str">
        <f t="shared" si="20"/>
        <v>Good</v>
      </c>
      <c r="AJ126" s="282">
        <f>'Small COMM Sales Model  '!G137</f>
        <v>64.582270600115152</v>
      </c>
      <c r="AK126" s="264">
        <f>'Med COMM Sales Model  '!F137</f>
        <v>64.582270600115152</v>
      </c>
      <c r="AL126" s="277">
        <f>'Lg COMM Sales Model '!F137</f>
        <v>64.582270600115152</v>
      </c>
      <c r="AM126" s="232" t="str">
        <f t="shared" si="21"/>
        <v>Good</v>
      </c>
      <c r="AN126" s="264">
        <f>'Small COMM Sales Model  '!E137</f>
        <v>114.03392869270741</v>
      </c>
      <c r="AO126" s="264">
        <f>'Med COMM Sales Model  '!E137</f>
        <v>114.03392869270741</v>
      </c>
      <c r="AP126" s="264">
        <f>'Lg COMM Sales Model '!D137</f>
        <v>114.03392869270741</v>
      </c>
      <c r="AQ126" s="277">
        <f>'Small IND Sales Mod'!D137</f>
        <v>114.03392869270741</v>
      </c>
      <c r="AR126" s="277">
        <f>'Med IND Sales Mod'!E137</f>
        <v>114.03392869270741</v>
      </c>
      <c r="AS126" s="281">
        <f>'Lg IND Sales Model'!F137</f>
        <v>114.03392869270741</v>
      </c>
      <c r="AT126" s="232" t="str">
        <f t="shared" si="22"/>
        <v>Good</v>
      </c>
      <c r="AU126" s="280">
        <f>'Lg COMM Sales Model '!E137</f>
        <v>10.944087118763242</v>
      </c>
      <c r="AV126" s="66">
        <f>'Small COMM Sales Model  '!F137</f>
        <v>10.944087118763242</v>
      </c>
      <c r="AW126" s="66">
        <f>'Small IND Sales Mod'!E137</f>
        <v>10.944087118763242</v>
      </c>
      <c r="AX126" s="232" t="str">
        <f t="shared" si="23"/>
        <v>Good</v>
      </c>
      <c r="AY126" s="287"/>
    </row>
    <row r="127" spans="1:51" x14ac:dyDescent="0.2">
      <c r="A127" s="278">
        <f t="shared" si="24"/>
        <v>42869.079999999783</v>
      </c>
      <c r="B127" s="282">
        <v>17.739734512350648</v>
      </c>
      <c r="C127" s="264">
        <v>17.739734512350648</v>
      </c>
      <c r="D127" s="277">
        <f>+'RES_Sales Model'!E134</f>
        <v>17.739734512350648</v>
      </c>
      <c r="E127" s="277">
        <f>+'Small COMM Sales Model  '!C138</f>
        <v>17.739734512350648</v>
      </c>
      <c r="F127" s="281">
        <f>+'Med COMM Sales Model  '!C138</f>
        <v>17.739734512350648</v>
      </c>
      <c r="G127" s="232" t="str">
        <f t="shared" si="13"/>
        <v>Good</v>
      </c>
      <c r="H127" s="287">
        <f>'Lg IND Sales Model'!C138</f>
        <v>0.41035962275659926</v>
      </c>
      <c r="I127" s="279">
        <f>Industrial_Customers!C138</f>
        <v>0.41035962275659926</v>
      </c>
      <c r="J127" s="289" t="str">
        <f t="shared" si="14"/>
        <v>Good</v>
      </c>
      <c r="K127" s="286">
        <v>0.27536515643762999</v>
      </c>
      <c r="L127" s="285">
        <v>0.27536515643762999</v>
      </c>
      <c r="M127" s="289" t="str">
        <f t="shared" si="15"/>
        <v>Good</v>
      </c>
      <c r="N127" s="290">
        <v>20362120.083333332</v>
      </c>
      <c r="O127" s="66">
        <v>20362120.083333299</v>
      </c>
      <c r="P127" s="289" t="str">
        <f t="shared" si="16"/>
        <v>Good</v>
      </c>
      <c r="Q127" s="281">
        <v>243.4504</v>
      </c>
      <c r="R127" s="281">
        <v>243.4504</v>
      </c>
      <c r="S127" s="232" t="str">
        <f t="shared" si="17"/>
        <v>Good</v>
      </c>
      <c r="T127" s="281">
        <v>0</v>
      </c>
      <c r="U127" s="281">
        <v>0</v>
      </c>
      <c r="V127" s="232" t="str">
        <f t="shared" si="18"/>
        <v>Good</v>
      </c>
      <c r="W127" s="280">
        <f>Commercial_Customers!C138</f>
        <v>8355.7919159212397</v>
      </c>
      <c r="X127" s="66">
        <v>8355.7919159212397</v>
      </c>
      <c r="Y127" s="232" t="str">
        <f t="shared" si="25"/>
        <v>Good</v>
      </c>
      <c r="Z127" s="282">
        <f>'Small COMM Sales Model  '!D138</f>
        <v>2.4901259348990701</v>
      </c>
      <c r="AA127" s="264">
        <f>'Med COMM Sales Model  '!D138</f>
        <v>2.4901259348990701</v>
      </c>
      <c r="AB127" s="277">
        <f>'Med IND Sales Mod'!D138</f>
        <v>2.4901259348990701</v>
      </c>
      <c r="AC127" s="277">
        <f>'Lg IND Sales Model'!E138</f>
        <v>2.4901259348990701</v>
      </c>
      <c r="AD127" s="232" t="str">
        <f t="shared" si="19"/>
        <v>Good</v>
      </c>
      <c r="AE127" s="282">
        <v>0</v>
      </c>
      <c r="AF127" s="264">
        <v>0</v>
      </c>
      <c r="AG127" s="277">
        <f>'Med COMM Sales Model  '!G138</f>
        <v>0</v>
      </c>
      <c r="AH127" s="277">
        <f>'Med IND Sales Mod'!F138</f>
        <v>0</v>
      </c>
      <c r="AI127" s="232" t="str">
        <f t="shared" si="20"/>
        <v>Good</v>
      </c>
      <c r="AJ127" s="282">
        <f>'Small COMM Sales Model  '!G138</f>
        <v>114.03392869270741</v>
      </c>
      <c r="AK127" s="264">
        <f>'Med COMM Sales Model  '!F138</f>
        <v>114.03392869270741</v>
      </c>
      <c r="AL127" s="277">
        <f>'Lg COMM Sales Model '!F138</f>
        <v>114.03392869270741</v>
      </c>
      <c r="AM127" s="232" t="str">
        <f t="shared" si="21"/>
        <v>Good</v>
      </c>
      <c r="AN127" s="264">
        <f>'Small COMM Sales Model  '!E138</f>
        <v>208.47875842628665</v>
      </c>
      <c r="AO127" s="264">
        <f>'Med COMM Sales Model  '!E138</f>
        <v>208.47875842628665</v>
      </c>
      <c r="AP127" s="264">
        <f>'Lg COMM Sales Model '!D138</f>
        <v>208.47875842628665</v>
      </c>
      <c r="AQ127" s="277">
        <f>'Small IND Sales Mod'!D138</f>
        <v>208.47875842628665</v>
      </c>
      <c r="AR127" s="277">
        <f>'Med IND Sales Mod'!E138</f>
        <v>208.47875842628665</v>
      </c>
      <c r="AS127" s="281">
        <f>'Lg IND Sales Model'!F138</f>
        <v>208.47875842628665</v>
      </c>
      <c r="AT127" s="232" t="str">
        <f t="shared" si="22"/>
        <v>Good</v>
      </c>
      <c r="AU127" s="280">
        <f>'Lg COMM Sales Model '!E138</f>
        <v>1.2472710741059452</v>
      </c>
      <c r="AV127" s="66">
        <f>'Small COMM Sales Model  '!F138</f>
        <v>1.2472710741059452</v>
      </c>
      <c r="AW127" s="66">
        <f>'Small IND Sales Mod'!E138</f>
        <v>1.2472710741059452</v>
      </c>
      <c r="AX127" s="232" t="str">
        <f t="shared" si="23"/>
        <v>Good</v>
      </c>
      <c r="AY127" s="287"/>
    </row>
    <row r="128" spans="1:51" x14ac:dyDescent="0.2">
      <c r="A128" s="278">
        <f t="shared" si="24"/>
        <v>42899.499999999782</v>
      </c>
      <c r="B128" s="282">
        <v>17.793527677188809</v>
      </c>
      <c r="C128" s="264">
        <v>17.793527677188809</v>
      </c>
      <c r="D128" s="277">
        <f>+'RES_Sales Model'!E135</f>
        <v>17.793527677188809</v>
      </c>
      <c r="E128" s="277">
        <f>+'Small COMM Sales Model  '!C139</f>
        <v>17.793527677188809</v>
      </c>
      <c r="F128" s="281">
        <f>+'Med COMM Sales Model  '!C139</f>
        <v>17.793527677188809</v>
      </c>
      <c r="G128" s="232" t="str">
        <f t="shared" si="13"/>
        <v>Good</v>
      </c>
      <c r="H128" s="287">
        <f>'Lg IND Sales Model'!C139</f>
        <v>0.41050793000845065</v>
      </c>
      <c r="I128" s="279">
        <f>Industrial_Customers!C139</f>
        <v>0.41050793000845065</v>
      </c>
      <c r="J128" s="289" t="str">
        <f t="shared" si="14"/>
        <v>Good</v>
      </c>
      <c r="K128" s="286">
        <v>0.35844133797757305</v>
      </c>
      <c r="L128" s="285">
        <v>0.35844133797757305</v>
      </c>
      <c r="M128" s="289" t="str">
        <f t="shared" si="15"/>
        <v>Good</v>
      </c>
      <c r="N128" s="290">
        <v>20385796.166666664</v>
      </c>
      <c r="O128" s="66">
        <v>20385796.166666701</v>
      </c>
      <c r="P128" s="289" t="str">
        <f t="shared" si="16"/>
        <v>Good</v>
      </c>
      <c r="Q128" s="281">
        <v>243.90080081903699</v>
      </c>
      <c r="R128" s="281">
        <v>243.90080081903699</v>
      </c>
      <c r="S128" s="232" t="str">
        <f t="shared" si="17"/>
        <v>Good</v>
      </c>
      <c r="T128" s="281">
        <v>0</v>
      </c>
      <c r="U128" s="281">
        <v>0</v>
      </c>
      <c r="V128" s="232" t="str">
        <f t="shared" si="18"/>
        <v>Good</v>
      </c>
      <c r="W128" s="280">
        <f>Commercial_Customers!C139</f>
        <v>8368.5309859525405</v>
      </c>
      <c r="X128" s="66">
        <v>8368.5309859525405</v>
      </c>
      <c r="Y128" s="232" t="str">
        <f t="shared" si="25"/>
        <v>Good</v>
      </c>
      <c r="Z128" s="282">
        <f>'Small COMM Sales Model  '!D139</f>
        <v>2.4939567162546101</v>
      </c>
      <c r="AA128" s="264">
        <f>'Med COMM Sales Model  '!D139</f>
        <v>2.4939567162546101</v>
      </c>
      <c r="AB128" s="277">
        <f>'Med IND Sales Mod'!D139</f>
        <v>2.4939567162546101</v>
      </c>
      <c r="AC128" s="277">
        <f>'Lg IND Sales Model'!E139</f>
        <v>2.4939567162546101</v>
      </c>
      <c r="AD128" s="232" t="str">
        <f t="shared" si="19"/>
        <v>Good</v>
      </c>
      <c r="AE128" s="282">
        <v>0</v>
      </c>
      <c r="AF128" s="264">
        <v>0</v>
      </c>
      <c r="AG128" s="277">
        <f>'Med COMM Sales Model  '!G139</f>
        <v>0</v>
      </c>
      <c r="AH128" s="277">
        <f>'Med IND Sales Mod'!F139</f>
        <v>0</v>
      </c>
      <c r="AI128" s="232" t="str">
        <f t="shared" si="20"/>
        <v>Good</v>
      </c>
      <c r="AJ128" s="282">
        <f>'Small COMM Sales Model  '!G139</f>
        <v>208.47875842628665</v>
      </c>
      <c r="AK128" s="264">
        <f>'Med COMM Sales Model  '!F139</f>
        <v>208.47875842628665</v>
      </c>
      <c r="AL128" s="277">
        <f>'Lg COMM Sales Model '!F139</f>
        <v>208.47875842628665</v>
      </c>
      <c r="AM128" s="232" t="str">
        <f t="shared" si="21"/>
        <v>Good</v>
      </c>
      <c r="AN128" s="264">
        <f>'Small COMM Sales Model  '!E139</f>
        <v>271.66325293295364</v>
      </c>
      <c r="AO128" s="264">
        <f>'Med COMM Sales Model  '!E139</f>
        <v>271.66325293295364</v>
      </c>
      <c r="AP128" s="264">
        <f>'Lg COMM Sales Model '!D139</f>
        <v>271.66325293295364</v>
      </c>
      <c r="AQ128" s="277">
        <f>'Small IND Sales Mod'!D139</f>
        <v>271.66325293295364</v>
      </c>
      <c r="AR128" s="277">
        <f>'Med IND Sales Mod'!E139</f>
        <v>271.66325293295364</v>
      </c>
      <c r="AS128" s="281">
        <f>'Lg IND Sales Model'!F139</f>
        <v>271.66325293295364</v>
      </c>
      <c r="AT128" s="232" t="str">
        <f t="shared" si="22"/>
        <v>Good</v>
      </c>
      <c r="AU128" s="280">
        <f>'Lg COMM Sales Model '!E139</f>
        <v>0</v>
      </c>
      <c r="AV128" s="66">
        <f>'Small COMM Sales Model  '!F139</f>
        <v>0</v>
      </c>
      <c r="AW128" s="66">
        <f>'Small IND Sales Mod'!E139</f>
        <v>0</v>
      </c>
      <c r="AX128" s="232" t="str">
        <f t="shared" si="23"/>
        <v>Good</v>
      </c>
      <c r="AY128" s="287"/>
    </row>
    <row r="129" spans="1:51" x14ac:dyDescent="0.2">
      <c r="A129" s="278">
        <f t="shared" si="24"/>
        <v>42929.91999999978</v>
      </c>
      <c r="B129" s="282">
        <v>17.843912952632301</v>
      </c>
      <c r="C129" s="264">
        <v>17.843912952632301</v>
      </c>
      <c r="D129" s="277">
        <f>+'RES_Sales Model'!E136</f>
        <v>17.843912952632301</v>
      </c>
      <c r="E129" s="277">
        <f>+'Small COMM Sales Model  '!C140</f>
        <v>17.843912952632301</v>
      </c>
      <c r="F129" s="281">
        <f>+'Med COMM Sales Model  '!C140</f>
        <v>17.843912952632301</v>
      </c>
      <c r="G129" s="232" t="str">
        <f t="shared" si="13"/>
        <v>Good</v>
      </c>
      <c r="H129" s="287">
        <f>'Lg IND Sales Model'!C140</f>
        <v>0.41064658534170434</v>
      </c>
      <c r="I129" s="279">
        <f>Industrial_Customers!C140</f>
        <v>0.41064658534170434</v>
      </c>
      <c r="J129" s="289" t="str">
        <f t="shared" si="14"/>
        <v>Good</v>
      </c>
      <c r="K129" s="286">
        <v>0.4247367614350086</v>
      </c>
      <c r="L129" s="285">
        <v>0.4247367614350086</v>
      </c>
      <c r="M129" s="289" t="str">
        <f t="shared" si="15"/>
        <v>Good</v>
      </c>
      <c r="N129" s="290">
        <v>20409472.249999996</v>
      </c>
      <c r="O129" s="66">
        <v>20409472.25</v>
      </c>
      <c r="P129" s="289" t="str">
        <f t="shared" si="16"/>
        <v>Good</v>
      </c>
      <c r="Q129" s="281">
        <v>244.32165815674202</v>
      </c>
      <c r="R129" s="281">
        <v>244.32165815674202</v>
      </c>
      <c r="S129" s="232" t="str">
        <f t="shared" si="17"/>
        <v>Good</v>
      </c>
      <c r="T129" s="281">
        <v>0</v>
      </c>
      <c r="U129" s="281">
        <v>0</v>
      </c>
      <c r="V129" s="232" t="str">
        <f t="shared" si="18"/>
        <v>Good</v>
      </c>
      <c r="W129" s="280">
        <f>Commercial_Customers!C140</f>
        <v>8381.0800880887691</v>
      </c>
      <c r="X129" s="66">
        <v>8381.0800880887691</v>
      </c>
      <c r="Y129" s="232" t="str">
        <f t="shared" si="25"/>
        <v>Good</v>
      </c>
      <c r="Z129" s="282">
        <f>'Small COMM Sales Model  '!D140</f>
        <v>2.4976090000000002</v>
      </c>
      <c r="AA129" s="264">
        <f>'Med COMM Sales Model  '!D140</f>
        <v>2.4976090000000002</v>
      </c>
      <c r="AB129" s="277">
        <f>'Med IND Sales Mod'!D140</f>
        <v>2.4976090000000002</v>
      </c>
      <c r="AC129" s="277">
        <f>'Lg IND Sales Model'!E140</f>
        <v>2.4976090000000002</v>
      </c>
      <c r="AD129" s="232" t="str">
        <f t="shared" si="19"/>
        <v>Good</v>
      </c>
      <c r="AE129" s="282">
        <v>0</v>
      </c>
      <c r="AF129" s="264">
        <v>0</v>
      </c>
      <c r="AG129" s="277">
        <f>'Med COMM Sales Model  '!G140</f>
        <v>0</v>
      </c>
      <c r="AH129" s="277">
        <f>'Med IND Sales Mod'!F140</f>
        <v>0</v>
      </c>
      <c r="AI129" s="232" t="str">
        <f t="shared" si="20"/>
        <v>Good</v>
      </c>
      <c r="AJ129" s="282">
        <f>'Small COMM Sales Model  '!G140</f>
        <v>271.66325293295364</v>
      </c>
      <c r="AK129" s="264">
        <f>'Med COMM Sales Model  '!F140</f>
        <v>271.66325293295364</v>
      </c>
      <c r="AL129" s="277">
        <f>'Lg COMM Sales Model '!F140</f>
        <v>271.66325293295364</v>
      </c>
      <c r="AM129" s="232" t="str">
        <f t="shared" si="21"/>
        <v>Good</v>
      </c>
      <c r="AN129" s="264">
        <f>'Small COMM Sales Model  '!E140</f>
        <v>322.31916585708109</v>
      </c>
      <c r="AO129" s="264">
        <f>'Med COMM Sales Model  '!E140</f>
        <v>322.31916585708109</v>
      </c>
      <c r="AP129" s="264">
        <f>'Lg COMM Sales Model '!D140</f>
        <v>322.31916585708109</v>
      </c>
      <c r="AQ129" s="277">
        <f>'Small IND Sales Mod'!D140</f>
        <v>322.31916585708109</v>
      </c>
      <c r="AR129" s="277">
        <f>'Med IND Sales Mod'!E140</f>
        <v>322.31916585708109</v>
      </c>
      <c r="AS129" s="281">
        <f>'Lg IND Sales Model'!F140</f>
        <v>322.31916585708109</v>
      </c>
      <c r="AT129" s="232" t="str">
        <f t="shared" si="22"/>
        <v>Good</v>
      </c>
      <c r="AU129" s="280">
        <f>'Lg COMM Sales Model '!E140</f>
        <v>0</v>
      </c>
      <c r="AV129" s="66">
        <f>'Small COMM Sales Model  '!F140</f>
        <v>0</v>
      </c>
      <c r="AW129" s="66">
        <f>'Small IND Sales Mod'!E140</f>
        <v>0</v>
      </c>
      <c r="AX129" s="232" t="str">
        <f t="shared" si="23"/>
        <v>Good</v>
      </c>
      <c r="AY129" s="287"/>
    </row>
    <row r="130" spans="1:51" x14ac:dyDescent="0.2">
      <c r="A130" s="278">
        <f t="shared" si="24"/>
        <v>42960.339999999778</v>
      </c>
      <c r="B130" s="282">
        <v>17.895915953229608</v>
      </c>
      <c r="C130" s="264">
        <v>17.895915953229608</v>
      </c>
      <c r="D130" s="277">
        <f>+'RES_Sales Model'!E137</f>
        <v>17.895915953229608</v>
      </c>
      <c r="E130" s="277">
        <f>+'Small COMM Sales Model  '!C141</f>
        <v>17.895915953229608</v>
      </c>
      <c r="F130" s="281">
        <f>+'Med COMM Sales Model  '!C141</f>
        <v>17.895915953229608</v>
      </c>
      <c r="G130" s="232" t="str">
        <f t="shared" si="13"/>
        <v>Good</v>
      </c>
      <c r="H130" s="287">
        <f>'Lg IND Sales Model'!C141</f>
        <v>0.41083347343786092</v>
      </c>
      <c r="I130" s="279">
        <f>Industrial_Customers!C141</f>
        <v>0.41083347343786092</v>
      </c>
      <c r="J130" s="289" t="str">
        <f t="shared" si="14"/>
        <v>Good</v>
      </c>
      <c r="K130" s="286">
        <v>0.42959086589670903</v>
      </c>
      <c r="L130" s="285">
        <v>0.42959086589670903</v>
      </c>
      <c r="M130" s="289" t="str">
        <f t="shared" si="15"/>
        <v>Good</v>
      </c>
      <c r="N130" s="290">
        <v>20433148.333333328</v>
      </c>
      <c r="O130" s="66">
        <v>20433148.333333299</v>
      </c>
      <c r="P130" s="289" t="str">
        <f t="shared" si="16"/>
        <v>Good</v>
      </c>
      <c r="Q130" s="281">
        <v>244.76010000000002</v>
      </c>
      <c r="R130" s="281">
        <v>244.76010000000002</v>
      </c>
      <c r="S130" s="232" t="str">
        <f t="shared" si="17"/>
        <v>Good</v>
      </c>
      <c r="T130" s="281">
        <v>0</v>
      </c>
      <c r="U130" s="281">
        <v>0</v>
      </c>
      <c r="V130" s="232" t="str">
        <f t="shared" si="18"/>
        <v>Good</v>
      </c>
      <c r="W130" s="280">
        <f>Commercial_Customers!C141</f>
        <v>8394.6213030543695</v>
      </c>
      <c r="X130" s="66">
        <v>8394.6213030543695</v>
      </c>
      <c r="Y130" s="232" t="str">
        <f t="shared" si="25"/>
        <v>Good</v>
      </c>
      <c r="Z130" s="282">
        <f>'Small COMM Sales Model  '!D141</f>
        <v>2.5013715344756502</v>
      </c>
      <c r="AA130" s="264">
        <f>'Med COMM Sales Model  '!D141</f>
        <v>2.5013715344756502</v>
      </c>
      <c r="AB130" s="277">
        <f>'Med IND Sales Mod'!D141</f>
        <v>2.5013715344756502</v>
      </c>
      <c r="AC130" s="277">
        <f>'Lg IND Sales Model'!E141</f>
        <v>2.5013715344756502</v>
      </c>
      <c r="AD130" s="232" t="str">
        <f t="shared" si="19"/>
        <v>Good</v>
      </c>
      <c r="AE130" s="282">
        <v>0</v>
      </c>
      <c r="AF130" s="264">
        <v>0</v>
      </c>
      <c r="AG130" s="277">
        <f>'Med COMM Sales Model  '!G141</f>
        <v>0</v>
      </c>
      <c r="AH130" s="277">
        <f>'Med IND Sales Mod'!F141</f>
        <v>0</v>
      </c>
      <c r="AI130" s="232" t="str">
        <f t="shared" si="20"/>
        <v>Good</v>
      </c>
      <c r="AJ130" s="282">
        <f>'Small COMM Sales Model  '!G141</f>
        <v>322.31916585708109</v>
      </c>
      <c r="AK130" s="264">
        <f>'Med COMM Sales Model  '!F141</f>
        <v>322.31916585708109</v>
      </c>
      <c r="AL130" s="277">
        <f>'Lg COMM Sales Model '!F141</f>
        <v>322.31916585708109</v>
      </c>
      <c r="AM130" s="232" t="str">
        <f t="shared" si="21"/>
        <v>Good</v>
      </c>
      <c r="AN130" s="264">
        <f>'Small COMM Sales Model  '!E141</f>
        <v>326.45437890907908</v>
      </c>
      <c r="AO130" s="264">
        <f>'Med COMM Sales Model  '!E141</f>
        <v>326.45437890907908</v>
      </c>
      <c r="AP130" s="264">
        <f>'Lg COMM Sales Model '!D141</f>
        <v>326.45437890907908</v>
      </c>
      <c r="AQ130" s="277">
        <f>'Small IND Sales Mod'!D141</f>
        <v>326.45437890907908</v>
      </c>
      <c r="AR130" s="277">
        <f>'Med IND Sales Mod'!E141</f>
        <v>326.45437890907908</v>
      </c>
      <c r="AS130" s="281">
        <f>'Lg IND Sales Model'!F141</f>
        <v>326.45437890907908</v>
      </c>
      <c r="AT130" s="232" t="str">
        <f t="shared" si="22"/>
        <v>Good</v>
      </c>
      <c r="AU130" s="280">
        <f>'Lg COMM Sales Model '!E141</f>
        <v>0</v>
      </c>
      <c r="AV130" s="66">
        <f>'Small COMM Sales Model  '!F141</f>
        <v>0</v>
      </c>
      <c r="AW130" s="66">
        <f>'Small IND Sales Mod'!E141</f>
        <v>0</v>
      </c>
      <c r="AX130" s="232" t="str">
        <f t="shared" si="23"/>
        <v>Good</v>
      </c>
      <c r="AY130" s="287"/>
    </row>
    <row r="131" spans="1:51" x14ac:dyDescent="0.2">
      <c r="A131" s="278">
        <f t="shared" si="24"/>
        <v>42990.759999999776</v>
      </c>
      <c r="B131" s="282">
        <v>17.946904399891441</v>
      </c>
      <c r="C131" s="264">
        <v>17.946904399891441</v>
      </c>
      <c r="D131" s="277">
        <f>+'RES_Sales Model'!E138</f>
        <v>17.946904399891441</v>
      </c>
      <c r="E131" s="277">
        <f>+'Small COMM Sales Model  '!C142</f>
        <v>17.946904399891441</v>
      </c>
      <c r="F131" s="281">
        <f>+'Med COMM Sales Model  '!C142</f>
        <v>17.946904399891441</v>
      </c>
      <c r="G131" s="232" t="str">
        <f t="shared" ref="G131:G194" si="26">IF(B131=C131,IF(C131=D131,IF(D131=E131,IF(E131=F131,"Good"))))</f>
        <v>Good</v>
      </c>
      <c r="H131" s="287">
        <f>'Lg IND Sales Model'!C142</f>
        <v>0.41100643872511877</v>
      </c>
      <c r="I131" s="279">
        <f>Industrial_Customers!C142</f>
        <v>0.41100643872511877</v>
      </c>
      <c r="J131" s="289" t="str">
        <f t="shared" ref="J131:J194" si="27">IF(I131=H131,"Good")</f>
        <v>Good</v>
      </c>
      <c r="K131" s="286">
        <v>0.36530683687223042</v>
      </c>
      <c r="L131" s="285">
        <v>0.36530683687223042</v>
      </c>
      <c r="M131" s="289" t="str">
        <f t="shared" ref="M131:M194" si="28">IF(L131=K131,"Good")</f>
        <v>Good</v>
      </c>
      <c r="N131" s="290">
        <v>20456824.41666666</v>
      </c>
      <c r="O131" s="66">
        <v>20456824.416666701</v>
      </c>
      <c r="P131" s="289" t="str">
        <f t="shared" ref="P131:P194" si="29">IF(O131=N131,"Good")</f>
        <v>Good</v>
      </c>
      <c r="Q131" s="281">
        <v>245.307814556989</v>
      </c>
      <c r="R131" s="281">
        <v>245.307814556989</v>
      </c>
      <c r="S131" s="232" t="str">
        <f t="shared" ref="S131:S194" si="30">IF(Q131=R131,"Good")</f>
        <v>Good</v>
      </c>
      <c r="T131" s="281">
        <v>0</v>
      </c>
      <c r="U131" s="281">
        <v>0</v>
      </c>
      <c r="V131" s="232" t="str">
        <f t="shared" ref="V131:V194" si="31">IF(T131=U131,"Good")</f>
        <v>Good</v>
      </c>
      <c r="W131" s="280">
        <f>Commercial_Customers!C142</f>
        <v>8407.8865511192198</v>
      </c>
      <c r="X131" s="66">
        <v>8407.8865511192198</v>
      </c>
      <c r="Y131" s="232" t="str">
        <f t="shared" si="25"/>
        <v>Good</v>
      </c>
      <c r="Z131" s="282">
        <f>'Small COMM Sales Model  '!D142</f>
        <v>2.5052824642099099</v>
      </c>
      <c r="AA131" s="264">
        <f>'Med COMM Sales Model  '!D142</f>
        <v>2.5052824642099099</v>
      </c>
      <c r="AB131" s="277">
        <f>'Med IND Sales Mod'!D142</f>
        <v>2.5052824642099099</v>
      </c>
      <c r="AC131" s="277">
        <f>'Lg IND Sales Model'!E142</f>
        <v>2.5052824642099099</v>
      </c>
      <c r="AD131" s="232" t="str">
        <f t="shared" ref="AD131:AD194" si="32">IF(Z131=AA131,IF(AA131=AB131,IF(AB131=AC131,"Good")))</f>
        <v>Good</v>
      </c>
      <c r="AE131" s="282">
        <v>0</v>
      </c>
      <c r="AF131" s="264">
        <v>0</v>
      </c>
      <c r="AG131" s="277">
        <f>'Med COMM Sales Model  '!G142</f>
        <v>0</v>
      </c>
      <c r="AH131" s="277">
        <f>'Med IND Sales Mod'!F142</f>
        <v>0</v>
      </c>
      <c r="AI131" s="232" t="str">
        <f t="shared" ref="AI131:AI194" si="33">IF(AE131=AF131,IF(AF131=AG131,IF(AG131=AH131,"Good")))</f>
        <v>Good</v>
      </c>
      <c r="AJ131" s="282">
        <f>'Small COMM Sales Model  '!G142</f>
        <v>326.45437890907908</v>
      </c>
      <c r="AK131" s="264">
        <f>'Med COMM Sales Model  '!F142</f>
        <v>326.45437890907908</v>
      </c>
      <c r="AL131" s="277">
        <f>'Lg COMM Sales Model '!F142</f>
        <v>326.45437890907908</v>
      </c>
      <c r="AM131" s="232" t="str">
        <f t="shared" ref="AM131:AM194" si="34">IF(AJ131=AK131,IF(AK131=AL131,"Good"))</f>
        <v>Good</v>
      </c>
      <c r="AN131" s="264">
        <f>'Small COMM Sales Model  '!E142</f>
        <v>277.87653293728147</v>
      </c>
      <c r="AO131" s="264">
        <f>'Med COMM Sales Model  '!E142</f>
        <v>277.87653293728147</v>
      </c>
      <c r="AP131" s="264">
        <f>'Lg COMM Sales Model '!D142</f>
        <v>277.87653293728147</v>
      </c>
      <c r="AQ131" s="277">
        <f>'Small IND Sales Mod'!D142</f>
        <v>277.87653293728147</v>
      </c>
      <c r="AR131" s="277">
        <f>'Med IND Sales Mod'!E142</f>
        <v>277.87653293728147</v>
      </c>
      <c r="AS131" s="281">
        <f>'Lg IND Sales Model'!F142</f>
        <v>277.87653293728147</v>
      </c>
      <c r="AT131" s="232" t="str">
        <f t="shared" ref="AT131:AT194" si="35">IF(AN131=AO131,IF(AO131=AP131,IF(AP131=AQ131,IF(AR131=AS131,"Good"))))</f>
        <v>Good</v>
      </c>
      <c r="AU131" s="280">
        <f>'Lg COMM Sales Model '!E142</f>
        <v>0</v>
      </c>
      <c r="AV131" s="66">
        <f>'Small COMM Sales Model  '!F142</f>
        <v>0</v>
      </c>
      <c r="AW131" s="66">
        <f>'Small IND Sales Mod'!E142</f>
        <v>0</v>
      </c>
      <c r="AX131" s="232" t="str">
        <f t="shared" ref="AX131:AX194" si="36">IF(AU131=AV131,IF(AV131=AW131,"Good"))</f>
        <v>Good</v>
      </c>
      <c r="AY131" s="287"/>
    </row>
    <row r="132" spans="1:51" x14ac:dyDescent="0.2">
      <c r="A132" s="278">
        <f t="shared" ref="A132:A195" si="37">+A131+30.42</f>
        <v>43021.179999999775</v>
      </c>
      <c r="B132" s="282">
        <v>17.994239472711474</v>
      </c>
      <c r="C132" s="264">
        <v>17.994239472711474</v>
      </c>
      <c r="D132" s="277">
        <f>+'RES_Sales Model'!E139</f>
        <v>17.994239472711474</v>
      </c>
      <c r="E132" s="277">
        <f>+'Small COMM Sales Model  '!C143</f>
        <v>17.994239472711474</v>
      </c>
      <c r="F132" s="281">
        <f>+'Med COMM Sales Model  '!C143</f>
        <v>17.994239472711474</v>
      </c>
      <c r="G132" s="232" t="str">
        <f t="shared" si="26"/>
        <v>Good</v>
      </c>
      <c r="H132" s="287">
        <f>'Lg IND Sales Model'!C143</f>
        <v>0.41109183708882668</v>
      </c>
      <c r="I132" s="279">
        <f>Industrial_Customers!C143</f>
        <v>0.41109183708882668</v>
      </c>
      <c r="J132" s="289" t="str">
        <f t="shared" si="27"/>
        <v>Good</v>
      </c>
      <c r="K132" s="286">
        <v>0.2611780397061112</v>
      </c>
      <c r="L132" s="285">
        <v>0.2611780397061112</v>
      </c>
      <c r="M132" s="289" t="str">
        <f t="shared" si="28"/>
        <v>Good</v>
      </c>
      <c r="N132" s="290">
        <v>20480500.499999993</v>
      </c>
      <c r="O132" s="66">
        <v>20480500.5</v>
      </c>
      <c r="P132" s="289" t="str">
        <f t="shared" si="29"/>
        <v>Good</v>
      </c>
      <c r="Q132" s="281">
        <v>245.955154767267</v>
      </c>
      <c r="R132" s="281">
        <v>245.955154767267</v>
      </c>
      <c r="S132" s="232" t="str">
        <f t="shared" si="30"/>
        <v>Good</v>
      </c>
      <c r="T132" s="281">
        <v>0</v>
      </c>
      <c r="U132" s="281">
        <v>0</v>
      </c>
      <c r="V132" s="232" t="str">
        <f t="shared" si="31"/>
        <v>Good</v>
      </c>
      <c r="W132" s="280">
        <f>Commercial_Customers!C143</f>
        <v>8419.3665750436303</v>
      </c>
      <c r="X132" s="66">
        <v>8419.3665750436303</v>
      </c>
      <c r="Y132" s="232" t="str">
        <f t="shared" si="25"/>
        <v>Good</v>
      </c>
      <c r="Z132" s="282">
        <f>'Small COMM Sales Model  '!D143</f>
        <v>2.5093869999999998</v>
      </c>
      <c r="AA132" s="264">
        <f>'Med COMM Sales Model  '!D143</f>
        <v>2.5093869999999998</v>
      </c>
      <c r="AB132" s="277">
        <f>'Med IND Sales Mod'!D143</f>
        <v>2.5093869999999998</v>
      </c>
      <c r="AC132" s="277">
        <f>'Lg IND Sales Model'!E143</f>
        <v>2.5093869999999998</v>
      </c>
      <c r="AD132" s="232" t="str">
        <f t="shared" si="32"/>
        <v>Good</v>
      </c>
      <c r="AE132" s="282">
        <v>0</v>
      </c>
      <c r="AF132" s="264">
        <v>0</v>
      </c>
      <c r="AG132" s="277">
        <f>'Med COMM Sales Model  '!G143</f>
        <v>0</v>
      </c>
      <c r="AH132" s="277">
        <f>'Med IND Sales Mod'!F143</f>
        <v>0</v>
      </c>
      <c r="AI132" s="232" t="str">
        <f t="shared" si="33"/>
        <v>Good</v>
      </c>
      <c r="AJ132" s="282">
        <f>'Small COMM Sales Model  '!G143</f>
        <v>277.87653293728147</v>
      </c>
      <c r="AK132" s="264">
        <f>'Med COMM Sales Model  '!F143</f>
        <v>277.87653293728147</v>
      </c>
      <c r="AL132" s="277">
        <f>'Lg COMM Sales Model '!F143</f>
        <v>277.87653293728147</v>
      </c>
      <c r="AM132" s="232" t="str">
        <f t="shared" si="34"/>
        <v>Good</v>
      </c>
      <c r="AN132" s="264">
        <f>'Small COMM Sales Model  '!E143</f>
        <v>198.89039579254836</v>
      </c>
      <c r="AO132" s="264">
        <f>'Med COMM Sales Model  '!E143</f>
        <v>198.89039579254836</v>
      </c>
      <c r="AP132" s="264">
        <f>'Lg COMM Sales Model '!D143</f>
        <v>198.89039579254836</v>
      </c>
      <c r="AQ132" s="277">
        <f>'Small IND Sales Mod'!D143</f>
        <v>198.89039579254836</v>
      </c>
      <c r="AR132" s="277">
        <f>'Med IND Sales Mod'!E143</f>
        <v>198.89039579254836</v>
      </c>
      <c r="AS132" s="281">
        <f>'Lg IND Sales Model'!F143</f>
        <v>198.89039579254836</v>
      </c>
      <c r="AT132" s="232" t="str">
        <f t="shared" si="35"/>
        <v>Good</v>
      </c>
      <c r="AU132" s="280">
        <f>'Lg COMM Sales Model '!E143</f>
        <v>3.8110897796785466</v>
      </c>
      <c r="AV132" s="66">
        <f>'Small COMM Sales Model  '!F143</f>
        <v>3.8110897796785466</v>
      </c>
      <c r="AW132" s="66">
        <f>'Small IND Sales Mod'!E143</f>
        <v>3.8110897796785466</v>
      </c>
      <c r="AX132" s="232" t="str">
        <f t="shared" si="36"/>
        <v>Good</v>
      </c>
      <c r="AY132" s="287"/>
    </row>
    <row r="133" spans="1:51" x14ac:dyDescent="0.2">
      <c r="A133" s="278">
        <f t="shared" si="37"/>
        <v>43051.599999999773</v>
      </c>
      <c r="B133" s="282">
        <v>18.042049909615709</v>
      </c>
      <c r="C133" s="264">
        <v>18.042049909615709</v>
      </c>
      <c r="D133" s="277">
        <f>+'RES_Sales Model'!E140</f>
        <v>18.042049909615709</v>
      </c>
      <c r="E133" s="277">
        <f>+'Small COMM Sales Model  '!C144</f>
        <v>18.042049909615709</v>
      </c>
      <c r="F133" s="281">
        <f>+'Med COMM Sales Model  '!C144</f>
        <v>18.042049909615709</v>
      </c>
      <c r="G133" s="232" t="str">
        <f t="shared" si="26"/>
        <v>Good</v>
      </c>
      <c r="H133" s="287">
        <f>'Lg IND Sales Model'!C144</f>
        <v>0.41109266741119072</v>
      </c>
      <c r="I133" s="279">
        <f>Industrial_Customers!C144</f>
        <v>0.41109266741119072</v>
      </c>
      <c r="J133" s="289" t="str">
        <f t="shared" si="27"/>
        <v>Good</v>
      </c>
      <c r="K133" s="286">
        <v>0.10246478007713394</v>
      </c>
      <c r="L133" s="285">
        <v>0.10246478007713394</v>
      </c>
      <c r="M133" s="289" t="str">
        <f t="shared" si="28"/>
        <v>Good</v>
      </c>
      <c r="N133" s="290">
        <v>20504176.583333325</v>
      </c>
      <c r="O133" s="66">
        <v>20504176.583333299</v>
      </c>
      <c r="P133" s="289" t="str">
        <f t="shared" si="29"/>
        <v>Good</v>
      </c>
      <c r="Q133" s="281">
        <v>246.666</v>
      </c>
      <c r="R133" s="281">
        <v>246.666</v>
      </c>
      <c r="S133" s="232" t="str">
        <f t="shared" si="30"/>
        <v>Good</v>
      </c>
      <c r="T133" s="281">
        <v>0</v>
      </c>
      <c r="U133" s="281">
        <v>0</v>
      </c>
      <c r="V133" s="232" t="str">
        <f t="shared" si="31"/>
        <v>Good</v>
      </c>
      <c r="W133" s="280">
        <f>Commercial_Customers!C144</f>
        <v>8429.1166447125706</v>
      </c>
      <c r="X133" s="66">
        <v>8429.1166447125706</v>
      </c>
      <c r="Y133" s="232" t="str">
        <f t="shared" si="25"/>
        <v>Good</v>
      </c>
      <c r="Z133" s="282">
        <f>'Small COMM Sales Model  '!D144</f>
        <v>2.5140571999046202</v>
      </c>
      <c r="AA133" s="264">
        <f>'Med COMM Sales Model  '!D144</f>
        <v>2.5140571999046202</v>
      </c>
      <c r="AB133" s="277">
        <f>'Med IND Sales Mod'!D144</f>
        <v>2.5140571999046202</v>
      </c>
      <c r="AC133" s="277">
        <f>'Lg IND Sales Model'!E144</f>
        <v>2.5140571999046202</v>
      </c>
      <c r="AD133" s="232" t="str">
        <f t="shared" si="32"/>
        <v>Good</v>
      </c>
      <c r="AE133" s="282">
        <v>0</v>
      </c>
      <c r="AF133" s="264">
        <v>0</v>
      </c>
      <c r="AG133" s="277">
        <f>'Med COMM Sales Model  '!G144</f>
        <v>0</v>
      </c>
      <c r="AH133" s="277">
        <f>'Med IND Sales Mod'!F144</f>
        <v>0</v>
      </c>
      <c r="AI133" s="232" t="str">
        <f t="shared" si="33"/>
        <v>Good</v>
      </c>
      <c r="AJ133" s="282">
        <f>'Small COMM Sales Model  '!G144</f>
        <v>198.89039579254836</v>
      </c>
      <c r="AK133" s="264">
        <f>'Med COMM Sales Model  '!F144</f>
        <v>198.89039579254836</v>
      </c>
      <c r="AL133" s="277">
        <f>'Lg COMM Sales Model '!F144</f>
        <v>198.89039579254836</v>
      </c>
      <c r="AM133" s="232" t="str">
        <f t="shared" si="34"/>
        <v>Good</v>
      </c>
      <c r="AN133" s="264">
        <f>'Small COMM Sales Model  '!E144</f>
        <v>78.117279066674627</v>
      </c>
      <c r="AO133" s="264">
        <f>'Med COMM Sales Model  '!E144</f>
        <v>78.117279066674627</v>
      </c>
      <c r="AP133" s="264">
        <f>'Lg COMM Sales Model '!D144</f>
        <v>78.117279066674627</v>
      </c>
      <c r="AQ133" s="277">
        <f>'Small IND Sales Mod'!D144</f>
        <v>78.117279066674627</v>
      </c>
      <c r="AR133" s="277">
        <f>'Med IND Sales Mod'!E144</f>
        <v>78.117279066674627</v>
      </c>
      <c r="AS133" s="281">
        <f>'Lg IND Sales Model'!F144</f>
        <v>78.117279066674627</v>
      </c>
      <c r="AT133" s="232" t="str">
        <f t="shared" si="35"/>
        <v>Good</v>
      </c>
      <c r="AU133" s="280">
        <f>'Lg COMM Sales Model '!E144</f>
        <v>26.436963465927999</v>
      </c>
      <c r="AV133" s="66">
        <f>'Small COMM Sales Model  '!F144</f>
        <v>26.436963465927999</v>
      </c>
      <c r="AW133" s="66">
        <f>'Small IND Sales Mod'!E144</f>
        <v>26.436963465927999</v>
      </c>
      <c r="AX133" s="232" t="str">
        <f t="shared" si="36"/>
        <v>Good</v>
      </c>
      <c r="AY133" s="287"/>
    </row>
    <row r="134" spans="1:51" x14ac:dyDescent="0.2">
      <c r="A134" s="278">
        <f t="shared" si="37"/>
        <v>43082.019999999771</v>
      </c>
      <c r="B134" s="282">
        <v>18.085444240000811</v>
      </c>
      <c r="C134" s="264">
        <v>18.085444240000811</v>
      </c>
      <c r="D134" s="277">
        <f>+'RES_Sales Model'!E141</f>
        <v>18.085444240000811</v>
      </c>
      <c r="E134" s="277">
        <f>+'Small COMM Sales Model  '!C145</f>
        <v>18.085444240000811</v>
      </c>
      <c r="F134" s="281">
        <f>+'Med COMM Sales Model  '!C145</f>
        <v>18.085444240000811</v>
      </c>
      <c r="G134" s="232" t="str">
        <f t="shared" si="26"/>
        <v>Good</v>
      </c>
      <c r="H134" s="287">
        <f>'Lg IND Sales Model'!C145</f>
        <v>0.41102188800243061</v>
      </c>
      <c r="I134" s="279">
        <f>Industrial_Customers!C145</f>
        <v>0.41102188800243061</v>
      </c>
      <c r="J134" s="289" t="str">
        <f t="shared" si="27"/>
        <v>Good</v>
      </c>
      <c r="K134" s="286">
        <v>5.5856865092739801E-2</v>
      </c>
      <c r="L134" s="285">
        <v>5.5856865092739801E-2</v>
      </c>
      <c r="M134" s="289" t="str">
        <f t="shared" si="28"/>
        <v>Good</v>
      </c>
      <c r="N134" s="290">
        <v>20527852.666666657</v>
      </c>
      <c r="O134" s="66">
        <v>20527852.666666701</v>
      </c>
      <c r="P134" s="289" t="str">
        <f t="shared" si="29"/>
        <v>Good</v>
      </c>
      <c r="Q134" s="281">
        <v>247.46581834753698</v>
      </c>
      <c r="R134" s="281">
        <v>247.46581834753698</v>
      </c>
      <c r="S134" s="232" t="str">
        <f t="shared" si="30"/>
        <v>Good</v>
      </c>
      <c r="T134" s="281">
        <v>0</v>
      </c>
      <c r="U134" s="281">
        <v>0</v>
      </c>
      <c r="V134" s="232" t="str">
        <f t="shared" si="31"/>
        <v>Good</v>
      </c>
      <c r="W134" s="280">
        <f>Commercial_Customers!C145</f>
        <v>8437.3967596890598</v>
      </c>
      <c r="X134" s="66">
        <v>8437.3967596890598</v>
      </c>
      <c r="Y134" s="232" t="str">
        <f t="shared" si="25"/>
        <v>Good</v>
      </c>
      <c r="Z134" s="282">
        <f>'Small COMM Sales Model  '!D145</f>
        <v>2.5187655026755</v>
      </c>
      <c r="AA134" s="264">
        <f>'Med COMM Sales Model  '!D145</f>
        <v>2.5187655026755</v>
      </c>
      <c r="AB134" s="277">
        <f>'Med IND Sales Mod'!D145</f>
        <v>2.5187655026755</v>
      </c>
      <c r="AC134" s="277">
        <f>'Lg IND Sales Model'!E145</f>
        <v>2.5187655026755</v>
      </c>
      <c r="AD134" s="232" t="str">
        <f t="shared" si="32"/>
        <v>Good</v>
      </c>
      <c r="AE134" s="282">
        <v>0</v>
      </c>
      <c r="AF134" s="264">
        <v>0</v>
      </c>
      <c r="AG134" s="277">
        <f>'Med COMM Sales Model  '!G145</f>
        <v>0</v>
      </c>
      <c r="AH134" s="277">
        <f>'Med IND Sales Mod'!F145</f>
        <v>0</v>
      </c>
      <c r="AI134" s="232" t="str">
        <f t="shared" si="33"/>
        <v>Good</v>
      </c>
      <c r="AJ134" s="282">
        <f>'Small COMM Sales Model  '!G145</f>
        <v>78.117279066674627</v>
      </c>
      <c r="AK134" s="264">
        <f>'Med COMM Sales Model  '!F145</f>
        <v>78.117279066674627</v>
      </c>
      <c r="AL134" s="277">
        <f>'Lg COMM Sales Model '!F145</f>
        <v>78.117279066674627</v>
      </c>
      <c r="AM134" s="232" t="str">
        <f t="shared" si="34"/>
        <v>Good</v>
      </c>
      <c r="AN134" s="264">
        <f>'Small COMM Sales Model  '!E145</f>
        <v>42.633806123140985</v>
      </c>
      <c r="AO134" s="264">
        <f>'Med COMM Sales Model  '!E145</f>
        <v>42.633806123140985</v>
      </c>
      <c r="AP134" s="264">
        <f>'Lg COMM Sales Model '!D145</f>
        <v>42.633806123140985</v>
      </c>
      <c r="AQ134" s="277">
        <f>'Small IND Sales Mod'!D145</f>
        <v>42.633806123140985</v>
      </c>
      <c r="AR134" s="277">
        <f>'Med IND Sales Mod'!E145</f>
        <v>42.633806123140985</v>
      </c>
      <c r="AS134" s="281">
        <f>'Lg IND Sales Model'!F145</f>
        <v>42.633806123140985</v>
      </c>
      <c r="AT134" s="232" t="str">
        <f t="shared" si="35"/>
        <v>Good</v>
      </c>
      <c r="AU134" s="280">
        <f>'Lg COMM Sales Model '!E145</f>
        <v>81.614210043345437</v>
      </c>
      <c r="AV134" s="66">
        <f>'Small COMM Sales Model  '!F145</f>
        <v>81.614210043345437</v>
      </c>
      <c r="AW134" s="66">
        <f>'Small IND Sales Mod'!E145</f>
        <v>81.614210043345437</v>
      </c>
      <c r="AX134" s="232" t="str">
        <f t="shared" si="36"/>
        <v>Good</v>
      </c>
      <c r="AY134" s="287"/>
    </row>
    <row r="135" spans="1:51" x14ac:dyDescent="0.2">
      <c r="A135" s="278">
        <f t="shared" si="37"/>
        <v>43112.439999999769</v>
      </c>
      <c r="B135" s="282">
        <v>18.12821876471617</v>
      </c>
      <c r="C135" s="264">
        <v>18.12821876471617</v>
      </c>
      <c r="D135" s="277">
        <f>+'RES_Sales Model'!E142</f>
        <v>18.12821876471617</v>
      </c>
      <c r="E135" s="277">
        <f>+'Small COMM Sales Model  '!C146</f>
        <v>18.12821876471617</v>
      </c>
      <c r="F135" s="281">
        <f>+'Med COMM Sales Model  '!C146</f>
        <v>18.12821876471617</v>
      </c>
      <c r="G135" s="232" t="str">
        <f t="shared" si="26"/>
        <v>Good</v>
      </c>
      <c r="H135" s="287">
        <f>'Lg IND Sales Model'!C146</f>
        <v>0.41097119261197662</v>
      </c>
      <c r="I135" s="279">
        <f>Industrial_Customers!C146</f>
        <v>0.41097119261197662</v>
      </c>
      <c r="J135" s="289" t="str">
        <f t="shared" si="27"/>
        <v>Good</v>
      </c>
      <c r="K135" s="286">
        <v>3.7525889190542012E-2</v>
      </c>
      <c r="L135" s="285">
        <v>3.7525889190542012E-2</v>
      </c>
      <c r="M135" s="289" t="str">
        <f t="shared" si="28"/>
        <v>Good</v>
      </c>
      <c r="N135" s="290">
        <v>20551528.749999989</v>
      </c>
      <c r="O135" s="66">
        <v>20551528.75</v>
      </c>
      <c r="P135" s="289" t="str">
        <f t="shared" si="29"/>
        <v>Good</v>
      </c>
      <c r="Q135" s="281">
        <v>248.24065173381001</v>
      </c>
      <c r="R135" s="281">
        <v>248.24065173381001</v>
      </c>
      <c r="S135" s="232" t="str">
        <f t="shared" si="30"/>
        <v>Good</v>
      </c>
      <c r="T135" s="281">
        <v>0</v>
      </c>
      <c r="U135" s="281">
        <v>0</v>
      </c>
      <c r="V135" s="232" t="str">
        <f t="shared" si="31"/>
        <v>Good</v>
      </c>
      <c r="W135" s="280">
        <f>Commercial_Customers!C146</f>
        <v>8446.0862803868204</v>
      </c>
      <c r="X135" s="66">
        <v>8446.0862803868204</v>
      </c>
      <c r="Y135" s="232" t="str">
        <f t="shared" si="25"/>
        <v>Good</v>
      </c>
      <c r="Z135" s="282">
        <f>'Small COMM Sales Model  '!D146</f>
        <v>2.5235080000000001</v>
      </c>
      <c r="AA135" s="264">
        <f>'Med COMM Sales Model  '!D146</f>
        <v>2.5235080000000001</v>
      </c>
      <c r="AB135" s="277">
        <f>'Med IND Sales Mod'!D146</f>
        <v>2.5235080000000001</v>
      </c>
      <c r="AC135" s="277">
        <f>'Lg IND Sales Model'!E146</f>
        <v>2.5235080000000001</v>
      </c>
      <c r="AD135" s="232" t="str">
        <f t="shared" si="32"/>
        <v>Good</v>
      </c>
      <c r="AE135" s="282">
        <v>107.22973635615668</v>
      </c>
      <c r="AF135" s="264">
        <v>107.22973635615668</v>
      </c>
      <c r="AG135" s="277">
        <f>'Med COMM Sales Model  '!G146</f>
        <v>107.22973635615668</v>
      </c>
      <c r="AH135" s="277">
        <f>'Med IND Sales Mod'!F146</f>
        <v>107.22973635615668</v>
      </c>
      <c r="AI135" s="232" t="str">
        <f t="shared" si="33"/>
        <v>Good</v>
      </c>
      <c r="AJ135" s="282">
        <f>'Small COMM Sales Model  '!G146</f>
        <v>42.633806123140985</v>
      </c>
      <c r="AK135" s="264">
        <f>'Med COMM Sales Model  '!F146</f>
        <v>42.633806123140985</v>
      </c>
      <c r="AL135" s="277">
        <f>'Lg COMM Sales Model '!F146</f>
        <v>42.633806123140985</v>
      </c>
      <c r="AM135" s="232" t="str">
        <f t="shared" si="34"/>
        <v>Good</v>
      </c>
      <c r="AN135" s="264">
        <f>'Small COMM Sales Model  '!E146</f>
        <v>26.112829868525239</v>
      </c>
      <c r="AO135" s="264">
        <f>'Med COMM Sales Model  '!E146</f>
        <v>26.112829868525239</v>
      </c>
      <c r="AP135" s="264">
        <f>'Lg COMM Sales Model '!D146</f>
        <v>26.112829868525239</v>
      </c>
      <c r="AQ135" s="277">
        <f>'Small IND Sales Mod'!D146</f>
        <v>26.112829868525239</v>
      </c>
      <c r="AR135" s="277">
        <f>'Med IND Sales Mod'!E146</f>
        <v>26.112829868525239</v>
      </c>
      <c r="AS135" s="281">
        <f>'Lg IND Sales Model'!F146</f>
        <v>26.112829868525239</v>
      </c>
      <c r="AT135" s="232" t="str">
        <f t="shared" si="35"/>
        <v>Good</v>
      </c>
      <c r="AU135" s="280">
        <f>'Lg COMM Sales Model '!E146</f>
        <v>127.15014736663784</v>
      </c>
      <c r="AV135" s="66">
        <f>'Small COMM Sales Model  '!F146</f>
        <v>127.15014736663784</v>
      </c>
      <c r="AW135" s="66">
        <f>'Small IND Sales Mod'!E146</f>
        <v>127.15014736663784</v>
      </c>
      <c r="AX135" s="232" t="str">
        <f t="shared" si="36"/>
        <v>Good</v>
      </c>
      <c r="AY135" s="287"/>
    </row>
    <row r="136" spans="1:51" x14ac:dyDescent="0.2">
      <c r="A136" s="278">
        <f t="shared" si="37"/>
        <v>43142.859999999768</v>
      </c>
      <c r="B136" s="282">
        <v>18.167985974114959</v>
      </c>
      <c r="C136" s="264">
        <v>18.167985974114959</v>
      </c>
      <c r="D136" s="277">
        <f>+'RES_Sales Model'!E143</f>
        <v>18.167985974114959</v>
      </c>
      <c r="E136" s="277">
        <f>+'Small COMM Sales Model  '!C147</f>
        <v>18.167985974114959</v>
      </c>
      <c r="F136" s="281">
        <f>+'Med COMM Sales Model  '!C147</f>
        <v>18.167985974114959</v>
      </c>
      <c r="G136" s="232" t="str">
        <f t="shared" si="26"/>
        <v>Good</v>
      </c>
      <c r="H136" s="287">
        <f>'Lg IND Sales Model'!C147</f>
        <v>0.41097626544925348</v>
      </c>
      <c r="I136" s="279">
        <f>Industrial_Customers!C147</f>
        <v>0.41097626544925348</v>
      </c>
      <c r="J136" s="289" t="str">
        <f t="shared" si="27"/>
        <v>Good</v>
      </c>
      <c r="K136" s="286">
        <v>5.029946131079565E-2</v>
      </c>
      <c r="L136" s="285">
        <v>5.029946131079565E-2</v>
      </c>
      <c r="M136" s="289" t="str">
        <f t="shared" si="28"/>
        <v>Good</v>
      </c>
      <c r="N136" s="290">
        <v>20575204.833333321</v>
      </c>
      <c r="O136" s="66">
        <v>20575204.833333299</v>
      </c>
      <c r="P136" s="289" t="str">
        <f t="shared" si="29"/>
        <v>Good</v>
      </c>
      <c r="Q136" s="281">
        <v>248.9665</v>
      </c>
      <c r="R136" s="281">
        <v>248.9665</v>
      </c>
      <c r="S136" s="232" t="str">
        <f t="shared" si="30"/>
        <v>Good</v>
      </c>
      <c r="T136" s="281">
        <v>0</v>
      </c>
      <c r="U136" s="281">
        <v>0</v>
      </c>
      <c r="V136" s="232" t="str">
        <f t="shared" si="31"/>
        <v>Good</v>
      </c>
      <c r="W136" s="280">
        <f>Commercial_Customers!C147</f>
        <v>8455.9208432567593</v>
      </c>
      <c r="X136" s="66">
        <v>8455.9208432567593</v>
      </c>
      <c r="Y136" s="232" t="str">
        <f t="shared" si="25"/>
        <v>Good</v>
      </c>
      <c r="Z136" s="282">
        <f>'Small COMM Sales Model  '!D147</f>
        <v>2.5279022047821198</v>
      </c>
      <c r="AA136" s="264">
        <f>'Med COMM Sales Model  '!D147</f>
        <v>2.5279022047821198</v>
      </c>
      <c r="AB136" s="277">
        <f>'Med IND Sales Mod'!D147</f>
        <v>2.5279022047821198</v>
      </c>
      <c r="AC136" s="277">
        <f>'Lg IND Sales Model'!E147</f>
        <v>2.5279022047821198</v>
      </c>
      <c r="AD136" s="232" t="str">
        <f t="shared" si="32"/>
        <v>Good</v>
      </c>
      <c r="AE136" s="282">
        <v>0</v>
      </c>
      <c r="AF136" s="264">
        <v>0</v>
      </c>
      <c r="AG136" s="277">
        <f>'Med COMM Sales Model  '!G147</f>
        <v>0</v>
      </c>
      <c r="AH136" s="277">
        <f>'Med IND Sales Mod'!F147</f>
        <v>0</v>
      </c>
      <c r="AI136" s="232" t="str">
        <f t="shared" si="33"/>
        <v>Good</v>
      </c>
      <c r="AJ136" s="282">
        <f>'Small COMM Sales Model  '!G147</f>
        <v>26.112829868525239</v>
      </c>
      <c r="AK136" s="264">
        <f>'Med COMM Sales Model  '!F147</f>
        <v>26.112829868525239</v>
      </c>
      <c r="AL136" s="277">
        <f>'Lg COMM Sales Model '!F147</f>
        <v>26.112829868525239</v>
      </c>
      <c r="AM136" s="232" t="str">
        <f t="shared" si="34"/>
        <v>Good</v>
      </c>
      <c r="AN136" s="264">
        <f>'Small COMM Sales Model  '!E147</f>
        <v>35.042184420393127</v>
      </c>
      <c r="AO136" s="264">
        <f>'Med COMM Sales Model  '!E147</f>
        <v>35.042184420393127</v>
      </c>
      <c r="AP136" s="264">
        <f>'Lg COMM Sales Model '!D147</f>
        <v>35.042184420393127</v>
      </c>
      <c r="AQ136" s="277">
        <f>'Small IND Sales Mod'!D147</f>
        <v>35.042184420393127</v>
      </c>
      <c r="AR136" s="277">
        <f>'Med IND Sales Mod'!E147</f>
        <v>35.042184420393127</v>
      </c>
      <c r="AS136" s="281">
        <f>'Lg IND Sales Model'!F147</f>
        <v>35.042184420393127</v>
      </c>
      <c r="AT136" s="232" t="str">
        <f t="shared" si="35"/>
        <v>Good</v>
      </c>
      <c r="AU136" s="280">
        <f>'Lg COMM Sales Model '!E147</f>
        <v>78.467690138551589</v>
      </c>
      <c r="AV136" s="66">
        <f>'Small COMM Sales Model  '!F147</f>
        <v>78.467690138551589</v>
      </c>
      <c r="AW136" s="66">
        <f>'Small IND Sales Mod'!E147</f>
        <v>78.467690138551589</v>
      </c>
      <c r="AX136" s="232" t="str">
        <f t="shared" si="36"/>
        <v>Good</v>
      </c>
      <c r="AY136" s="287"/>
    </row>
    <row r="137" spans="1:51" x14ac:dyDescent="0.2">
      <c r="A137" s="278">
        <f t="shared" si="37"/>
        <v>43173.279999999766</v>
      </c>
      <c r="B137" s="282">
        <v>18.200039179134976</v>
      </c>
      <c r="C137" s="264">
        <v>18.200039179134976</v>
      </c>
      <c r="D137" s="277">
        <f>+'RES_Sales Model'!E144</f>
        <v>18.200039179134976</v>
      </c>
      <c r="E137" s="277">
        <f>+'Small COMM Sales Model  '!C148</f>
        <v>18.200039179134976</v>
      </c>
      <c r="F137" s="281">
        <f>+'Med COMM Sales Model  '!C148</f>
        <v>18.200039179134976</v>
      </c>
      <c r="G137" s="232" t="str">
        <f t="shared" si="26"/>
        <v>Good</v>
      </c>
      <c r="H137" s="287">
        <f>'Lg IND Sales Model'!C148</f>
        <v>0.41096985135720493</v>
      </c>
      <c r="I137" s="279">
        <f>Industrial_Customers!C148</f>
        <v>0.41096985135720493</v>
      </c>
      <c r="J137" s="289" t="str">
        <f t="shared" si="27"/>
        <v>Good</v>
      </c>
      <c r="K137" s="286">
        <v>9.258779102393204E-2</v>
      </c>
      <c r="L137" s="285">
        <v>9.258779102393204E-2</v>
      </c>
      <c r="M137" s="289" t="str">
        <f t="shared" si="28"/>
        <v>Good</v>
      </c>
      <c r="N137" s="290">
        <v>20598880.916666653</v>
      </c>
      <c r="O137" s="66">
        <v>20598880.916666701</v>
      </c>
      <c r="P137" s="289" t="str">
        <f t="shared" si="29"/>
        <v>Good</v>
      </c>
      <c r="Q137" s="281">
        <v>249.56991240241902</v>
      </c>
      <c r="R137" s="281">
        <v>249.56991240241902</v>
      </c>
      <c r="S137" s="232" t="str">
        <f t="shared" si="30"/>
        <v>Good</v>
      </c>
      <c r="T137" s="281">
        <v>0</v>
      </c>
      <c r="U137" s="281">
        <v>0</v>
      </c>
      <c r="V137" s="232" t="str">
        <f t="shared" si="31"/>
        <v>Good</v>
      </c>
      <c r="W137" s="280">
        <f>Commercial_Customers!C148</f>
        <v>8465.5190284472592</v>
      </c>
      <c r="X137" s="66">
        <v>8465.5190284472592</v>
      </c>
      <c r="Y137" s="232" t="str">
        <f t="shared" si="25"/>
        <v>Good</v>
      </c>
      <c r="Z137" s="282">
        <f>'Small COMM Sales Model  '!D148</f>
        <v>2.5317111546561599</v>
      </c>
      <c r="AA137" s="264">
        <f>'Med COMM Sales Model  '!D148</f>
        <v>2.5317111546561599</v>
      </c>
      <c r="AB137" s="277">
        <f>'Med IND Sales Mod'!D148</f>
        <v>2.5317111546561599</v>
      </c>
      <c r="AC137" s="277">
        <f>'Lg IND Sales Model'!E148</f>
        <v>2.5317111546561599</v>
      </c>
      <c r="AD137" s="232" t="str">
        <f t="shared" si="32"/>
        <v>Good</v>
      </c>
      <c r="AE137" s="282">
        <v>0</v>
      </c>
      <c r="AF137" s="264">
        <v>0</v>
      </c>
      <c r="AG137" s="277">
        <f>'Med COMM Sales Model  '!G148</f>
        <v>0</v>
      </c>
      <c r="AH137" s="277">
        <f>'Med IND Sales Mod'!F148</f>
        <v>0</v>
      </c>
      <c r="AI137" s="232" t="str">
        <f t="shared" si="33"/>
        <v>Good</v>
      </c>
      <c r="AJ137" s="282">
        <f>'Small COMM Sales Model  '!G148</f>
        <v>35.042184420393127</v>
      </c>
      <c r="AK137" s="264">
        <f>'Med COMM Sales Model  '!F148</f>
        <v>35.042184420393127</v>
      </c>
      <c r="AL137" s="277">
        <f>'Lg COMM Sales Model '!F148</f>
        <v>35.042184420393127</v>
      </c>
      <c r="AM137" s="232" t="str">
        <f t="shared" si="34"/>
        <v>Good</v>
      </c>
      <c r="AN137" s="264">
        <f>'Small COMM Sales Model  '!E148</f>
        <v>64.582270600115152</v>
      </c>
      <c r="AO137" s="264">
        <f>'Med COMM Sales Model  '!E148</f>
        <v>64.582270600115152</v>
      </c>
      <c r="AP137" s="264">
        <f>'Lg COMM Sales Model '!D148</f>
        <v>64.582270600115152</v>
      </c>
      <c r="AQ137" s="277">
        <f>'Small IND Sales Mod'!D148</f>
        <v>64.582270600115152</v>
      </c>
      <c r="AR137" s="277">
        <f>'Med IND Sales Mod'!E148</f>
        <v>64.582270600115152</v>
      </c>
      <c r="AS137" s="281">
        <f>'Lg IND Sales Model'!F148</f>
        <v>64.582270600115152</v>
      </c>
      <c r="AT137" s="232" t="str">
        <f t="shared" si="35"/>
        <v>Good</v>
      </c>
      <c r="AU137" s="280">
        <f>'Lg COMM Sales Model '!E148</f>
        <v>46.311218909337121</v>
      </c>
      <c r="AV137" s="66">
        <f>'Small COMM Sales Model  '!F148</f>
        <v>46.311218909337121</v>
      </c>
      <c r="AW137" s="66">
        <f>'Small IND Sales Mod'!E148</f>
        <v>46.311218909337121</v>
      </c>
      <c r="AX137" s="232" t="str">
        <f t="shared" si="36"/>
        <v>Good</v>
      </c>
      <c r="AY137" s="287"/>
    </row>
    <row r="138" spans="1:51" x14ac:dyDescent="0.2">
      <c r="A138" s="278">
        <f t="shared" si="37"/>
        <v>43203.699999999764</v>
      </c>
      <c r="B138" s="282">
        <v>18.236809934819775</v>
      </c>
      <c r="C138" s="264">
        <v>18.236809934819775</v>
      </c>
      <c r="D138" s="277">
        <f>+'RES_Sales Model'!E145</f>
        <v>18.236809934819775</v>
      </c>
      <c r="E138" s="277">
        <f>+'Small COMM Sales Model  '!C149</f>
        <v>18.236809934819775</v>
      </c>
      <c r="F138" s="281">
        <f>+'Med COMM Sales Model  '!C149</f>
        <v>18.236809934819775</v>
      </c>
      <c r="G138" s="232" t="str">
        <f t="shared" si="26"/>
        <v>Good</v>
      </c>
      <c r="H138" s="287">
        <f>'Lg IND Sales Model'!C149</f>
        <v>0.4110216171636864</v>
      </c>
      <c r="I138" s="279">
        <f>Industrial_Customers!C149</f>
        <v>0.4110216171636864</v>
      </c>
      <c r="J138" s="289" t="str">
        <f t="shared" si="27"/>
        <v>Good</v>
      </c>
      <c r="K138" s="286">
        <v>0.16329734838173815</v>
      </c>
      <c r="L138" s="285">
        <v>0.16329734838173815</v>
      </c>
      <c r="M138" s="289" t="str">
        <f t="shared" si="28"/>
        <v>Good</v>
      </c>
      <c r="N138" s="290">
        <v>20622557</v>
      </c>
      <c r="O138" s="66">
        <v>20622557</v>
      </c>
      <c r="P138" s="289" t="str">
        <f t="shared" si="29"/>
        <v>Good</v>
      </c>
      <c r="Q138" s="281">
        <v>250.071037700776</v>
      </c>
      <c r="R138" s="281">
        <v>250.071037700776</v>
      </c>
      <c r="S138" s="232" t="str">
        <f t="shared" si="30"/>
        <v>Good</v>
      </c>
      <c r="T138" s="281">
        <v>0</v>
      </c>
      <c r="U138" s="281">
        <v>0</v>
      </c>
      <c r="V138" s="232" t="str">
        <f t="shared" si="31"/>
        <v>Good</v>
      </c>
      <c r="W138" s="280">
        <f>Commercial_Customers!C149</f>
        <v>8476.3167281903006</v>
      </c>
      <c r="X138" s="66">
        <v>8476.3167281903006</v>
      </c>
      <c r="Y138" s="232" t="str">
        <f t="shared" si="25"/>
        <v>Good</v>
      </c>
      <c r="Z138" s="282">
        <f>'Small COMM Sales Model  '!D149</f>
        <v>2.536</v>
      </c>
      <c r="AA138" s="264">
        <f>'Med COMM Sales Model  '!D149</f>
        <v>2.536</v>
      </c>
      <c r="AB138" s="277">
        <f>'Med IND Sales Mod'!D149</f>
        <v>2.536</v>
      </c>
      <c r="AC138" s="277">
        <f>'Lg IND Sales Model'!E149</f>
        <v>2.536</v>
      </c>
      <c r="AD138" s="232" t="str">
        <f t="shared" si="32"/>
        <v>Good</v>
      </c>
      <c r="AE138" s="282">
        <v>0</v>
      </c>
      <c r="AF138" s="264">
        <v>0</v>
      </c>
      <c r="AG138" s="277">
        <f>'Med COMM Sales Model  '!G149</f>
        <v>0</v>
      </c>
      <c r="AH138" s="277">
        <f>'Med IND Sales Mod'!F149</f>
        <v>0</v>
      </c>
      <c r="AI138" s="232" t="str">
        <f t="shared" si="33"/>
        <v>Good</v>
      </c>
      <c r="AJ138" s="282">
        <f>'Small COMM Sales Model  '!G149</f>
        <v>64.582270600115152</v>
      </c>
      <c r="AK138" s="264">
        <f>'Med COMM Sales Model  '!F149</f>
        <v>64.582270600115152</v>
      </c>
      <c r="AL138" s="277">
        <f>'Lg COMM Sales Model '!F149</f>
        <v>64.582270600115152</v>
      </c>
      <c r="AM138" s="232" t="str">
        <f t="shared" si="34"/>
        <v>Good</v>
      </c>
      <c r="AN138" s="264">
        <f>'Small COMM Sales Model  '!E149</f>
        <v>114.03392869270741</v>
      </c>
      <c r="AO138" s="264">
        <f>'Med COMM Sales Model  '!E149</f>
        <v>114.03392869270741</v>
      </c>
      <c r="AP138" s="264">
        <f>'Lg COMM Sales Model '!D149</f>
        <v>114.03392869270741</v>
      </c>
      <c r="AQ138" s="277">
        <f>'Small IND Sales Mod'!D149</f>
        <v>114.03392869270741</v>
      </c>
      <c r="AR138" s="277">
        <f>'Med IND Sales Mod'!E149</f>
        <v>114.03392869270741</v>
      </c>
      <c r="AS138" s="281">
        <f>'Lg IND Sales Model'!F149</f>
        <v>114.03392869270741</v>
      </c>
      <c r="AT138" s="232" t="str">
        <f t="shared" si="35"/>
        <v>Good</v>
      </c>
      <c r="AU138" s="280">
        <f>'Lg COMM Sales Model '!E149</f>
        <v>10.944087118763242</v>
      </c>
      <c r="AV138" s="66">
        <f>'Small COMM Sales Model  '!F149</f>
        <v>10.944087118763242</v>
      </c>
      <c r="AW138" s="66">
        <f>'Small IND Sales Mod'!E149</f>
        <v>10.944087118763242</v>
      </c>
      <c r="AX138" s="232" t="str">
        <f t="shared" si="36"/>
        <v>Good</v>
      </c>
      <c r="AY138" s="287"/>
    </row>
    <row r="139" spans="1:51" x14ac:dyDescent="0.2">
      <c r="A139" s="278">
        <f t="shared" si="37"/>
        <v>43234.119999999763</v>
      </c>
      <c r="B139" s="282">
        <v>18.27146734569417</v>
      </c>
      <c r="C139" s="264">
        <v>18.27146734569417</v>
      </c>
      <c r="D139" s="277">
        <f>+'RES_Sales Model'!E146</f>
        <v>18.27146734569417</v>
      </c>
      <c r="E139" s="277">
        <f>+'Small COMM Sales Model  '!C150</f>
        <v>18.27146734569417</v>
      </c>
      <c r="F139" s="281">
        <f>+'Med COMM Sales Model  '!C150</f>
        <v>18.27146734569417</v>
      </c>
      <c r="G139" s="232" t="str">
        <f t="shared" si="26"/>
        <v>Good</v>
      </c>
      <c r="H139" s="287">
        <f>'Lg IND Sales Model'!C150</f>
        <v>0.41103995124651804</v>
      </c>
      <c r="I139" s="279">
        <f>Industrial_Customers!C150</f>
        <v>0.41103995124651804</v>
      </c>
      <c r="J139" s="289" t="str">
        <f t="shared" si="27"/>
        <v>Good</v>
      </c>
      <c r="K139" s="286">
        <v>0.29822868639646111</v>
      </c>
      <c r="L139" s="285">
        <v>0.29822868639646111</v>
      </c>
      <c r="M139" s="289" t="str">
        <f t="shared" si="28"/>
        <v>Good</v>
      </c>
      <c r="N139" s="290">
        <v>20646233.083333332</v>
      </c>
      <c r="O139" s="66">
        <v>20646233.083333299</v>
      </c>
      <c r="P139" s="289" t="str">
        <f t="shared" si="29"/>
        <v>Good</v>
      </c>
      <c r="Q139" s="281">
        <v>250.67420000000001</v>
      </c>
      <c r="R139" s="281">
        <v>250.67420000000001</v>
      </c>
      <c r="S139" s="232" t="str">
        <f t="shared" si="30"/>
        <v>Good</v>
      </c>
      <c r="T139" s="281">
        <v>0</v>
      </c>
      <c r="U139" s="281">
        <v>0</v>
      </c>
      <c r="V139" s="232" t="str">
        <f t="shared" si="31"/>
        <v>Good</v>
      </c>
      <c r="W139" s="280">
        <f>Commercial_Customers!C150</f>
        <v>8486.4266399975804</v>
      </c>
      <c r="X139" s="66">
        <v>8486.4266399975804</v>
      </c>
      <c r="Y139" s="232" t="str">
        <f t="shared" si="25"/>
        <v>Good</v>
      </c>
      <c r="Z139" s="282">
        <f>'Small COMM Sales Model  '!D150</f>
        <v>2.54038995783471</v>
      </c>
      <c r="AA139" s="264">
        <f>'Med COMM Sales Model  '!D150</f>
        <v>2.54038995783471</v>
      </c>
      <c r="AB139" s="277">
        <f>'Med IND Sales Mod'!D150</f>
        <v>2.54038995783471</v>
      </c>
      <c r="AC139" s="277">
        <f>'Lg IND Sales Model'!E150</f>
        <v>2.54038995783471</v>
      </c>
      <c r="AD139" s="232" t="str">
        <f t="shared" si="32"/>
        <v>Good</v>
      </c>
      <c r="AE139" s="282">
        <v>0</v>
      </c>
      <c r="AF139" s="264">
        <v>0</v>
      </c>
      <c r="AG139" s="277">
        <f>'Med COMM Sales Model  '!G150</f>
        <v>0</v>
      </c>
      <c r="AH139" s="277">
        <f>'Med IND Sales Mod'!F150</f>
        <v>0</v>
      </c>
      <c r="AI139" s="232" t="str">
        <f t="shared" si="33"/>
        <v>Good</v>
      </c>
      <c r="AJ139" s="282">
        <f>'Small COMM Sales Model  '!G150</f>
        <v>114.03392869270741</v>
      </c>
      <c r="AK139" s="264">
        <f>'Med COMM Sales Model  '!F150</f>
        <v>114.03392869270741</v>
      </c>
      <c r="AL139" s="277">
        <f>'Lg COMM Sales Model '!F150</f>
        <v>114.03392869270741</v>
      </c>
      <c r="AM139" s="232" t="str">
        <f t="shared" si="34"/>
        <v>Good</v>
      </c>
      <c r="AN139" s="264">
        <f>'Small COMM Sales Model  '!E150</f>
        <v>208.47875842628665</v>
      </c>
      <c r="AO139" s="264">
        <f>'Med COMM Sales Model  '!E150</f>
        <v>208.47875842628665</v>
      </c>
      <c r="AP139" s="264">
        <f>'Lg COMM Sales Model '!D150</f>
        <v>208.47875842628665</v>
      </c>
      <c r="AQ139" s="277">
        <f>'Small IND Sales Mod'!D150</f>
        <v>208.47875842628665</v>
      </c>
      <c r="AR139" s="277">
        <f>'Med IND Sales Mod'!E150</f>
        <v>208.47875842628665</v>
      </c>
      <c r="AS139" s="281">
        <f>'Lg IND Sales Model'!F150</f>
        <v>208.47875842628665</v>
      </c>
      <c r="AT139" s="232" t="str">
        <f t="shared" si="35"/>
        <v>Good</v>
      </c>
      <c r="AU139" s="280">
        <f>'Lg COMM Sales Model '!E150</f>
        <v>1.2472710741059452</v>
      </c>
      <c r="AV139" s="66">
        <f>'Small COMM Sales Model  '!F150</f>
        <v>1.2472710741059452</v>
      </c>
      <c r="AW139" s="66">
        <f>'Small IND Sales Mod'!E150</f>
        <v>1.2472710741059452</v>
      </c>
      <c r="AX139" s="232" t="str">
        <f t="shared" si="36"/>
        <v>Good</v>
      </c>
      <c r="AY139" s="287"/>
    </row>
    <row r="140" spans="1:51" x14ac:dyDescent="0.2">
      <c r="A140" s="278">
        <f t="shared" si="37"/>
        <v>43264.539999999761</v>
      </c>
      <c r="B140" s="282">
        <v>18.306927571606028</v>
      </c>
      <c r="C140" s="264">
        <v>18.306927571606028</v>
      </c>
      <c r="D140" s="277">
        <f>+'RES_Sales Model'!E147</f>
        <v>18.306927571606028</v>
      </c>
      <c r="E140" s="277">
        <f>+'Small COMM Sales Model  '!C151</f>
        <v>18.306927571606028</v>
      </c>
      <c r="F140" s="281">
        <f>+'Med COMM Sales Model  '!C151</f>
        <v>18.306927571606028</v>
      </c>
      <c r="G140" s="232" t="str">
        <f t="shared" si="26"/>
        <v>Good</v>
      </c>
      <c r="H140" s="287">
        <f>'Lg IND Sales Model'!C151</f>
        <v>0.41105259371181968</v>
      </c>
      <c r="I140" s="279">
        <f>Industrial_Customers!C151</f>
        <v>0.41105259371181968</v>
      </c>
      <c r="J140" s="289" t="str">
        <f t="shared" si="27"/>
        <v>Good</v>
      </c>
      <c r="K140" s="286">
        <v>0.38820425881154352</v>
      </c>
      <c r="L140" s="285">
        <v>0.38820425881154352</v>
      </c>
      <c r="M140" s="289" t="str">
        <f t="shared" si="28"/>
        <v>Good</v>
      </c>
      <c r="N140" s="290">
        <v>20669909.166666664</v>
      </c>
      <c r="O140" s="66">
        <v>20669909.166666701</v>
      </c>
      <c r="P140" s="289" t="str">
        <f t="shared" si="29"/>
        <v>Good</v>
      </c>
      <c r="Q140" s="281">
        <v>251.370793749146</v>
      </c>
      <c r="R140" s="281">
        <v>251.370793749146</v>
      </c>
      <c r="S140" s="232" t="str">
        <f t="shared" si="30"/>
        <v>Good</v>
      </c>
      <c r="T140" s="281">
        <v>0</v>
      </c>
      <c r="U140" s="281">
        <v>0</v>
      </c>
      <c r="V140" s="232" t="str">
        <f t="shared" si="31"/>
        <v>Good</v>
      </c>
      <c r="W140" s="280">
        <f>Commercial_Customers!C151</f>
        <v>8496.4197747460494</v>
      </c>
      <c r="X140" s="66">
        <v>8496.4197747460494</v>
      </c>
      <c r="Y140" s="232" t="str">
        <f t="shared" si="25"/>
        <v>Good</v>
      </c>
      <c r="Z140" s="282">
        <f>'Small COMM Sales Model  '!D151</f>
        <v>2.54501661143486</v>
      </c>
      <c r="AA140" s="264">
        <f>'Med COMM Sales Model  '!D151</f>
        <v>2.54501661143486</v>
      </c>
      <c r="AB140" s="277">
        <f>'Med IND Sales Mod'!D151</f>
        <v>2.54501661143486</v>
      </c>
      <c r="AC140" s="277">
        <f>'Lg IND Sales Model'!E151</f>
        <v>2.54501661143486</v>
      </c>
      <c r="AD140" s="232" t="str">
        <f t="shared" si="32"/>
        <v>Good</v>
      </c>
      <c r="AE140" s="282">
        <v>0</v>
      </c>
      <c r="AF140" s="264">
        <v>0</v>
      </c>
      <c r="AG140" s="277">
        <f>'Med COMM Sales Model  '!G151</f>
        <v>0</v>
      </c>
      <c r="AH140" s="277">
        <f>'Med IND Sales Mod'!F151</f>
        <v>0</v>
      </c>
      <c r="AI140" s="232" t="str">
        <f t="shared" si="33"/>
        <v>Good</v>
      </c>
      <c r="AJ140" s="282">
        <f>'Small COMM Sales Model  '!G151</f>
        <v>208.47875842628665</v>
      </c>
      <c r="AK140" s="264">
        <f>'Med COMM Sales Model  '!F151</f>
        <v>208.47875842628665</v>
      </c>
      <c r="AL140" s="277">
        <f>'Lg COMM Sales Model '!F151</f>
        <v>208.47875842628665</v>
      </c>
      <c r="AM140" s="232" t="str">
        <f t="shared" si="34"/>
        <v>Good</v>
      </c>
      <c r="AN140" s="264">
        <f>'Small COMM Sales Model  '!E151</f>
        <v>271.66325293295364</v>
      </c>
      <c r="AO140" s="264">
        <f>'Med COMM Sales Model  '!E151</f>
        <v>271.66325293295364</v>
      </c>
      <c r="AP140" s="264">
        <f>'Lg COMM Sales Model '!D151</f>
        <v>271.66325293295364</v>
      </c>
      <c r="AQ140" s="277">
        <f>'Small IND Sales Mod'!D151</f>
        <v>271.66325293295364</v>
      </c>
      <c r="AR140" s="277">
        <f>'Med IND Sales Mod'!E151</f>
        <v>271.66325293295364</v>
      </c>
      <c r="AS140" s="281">
        <f>'Lg IND Sales Model'!F151</f>
        <v>271.66325293295364</v>
      </c>
      <c r="AT140" s="232" t="str">
        <f t="shared" si="35"/>
        <v>Good</v>
      </c>
      <c r="AU140" s="280">
        <f>'Lg COMM Sales Model '!E151</f>
        <v>0</v>
      </c>
      <c r="AV140" s="66">
        <f>'Small COMM Sales Model  '!F151</f>
        <v>0</v>
      </c>
      <c r="AW140" s="66">
        <f>'Small IND Sales Mod'!E151</f>
        <v>0</v>
      </c>
      <c r="AX140" s="232" t="str">
        <f t="shared" si="36"/>
        <v>Good</v>
      </c>
      <c r="AY140" s="287"/>
    </row>
    <row r="141" spans="1:51" x14ac:dyDescent="0.2">
      <c r="A141" s="278">
        <f t="shared" si="37"/>
        <v>43294.959999999759</v>
      </c>
      <c r="B141" s="282">
        <v>18.338412125970134</v>
      </c>
      <c r="C141" s="264">
        <v>18.338412125970134</v>
      </c>
      <c r="D141" s="277">
        <f>+'RES_Sales Model'!E148</f>
        <v>18.338412125970134</v>
      </c>
      <c r="E141" s="277">
        <f>+'Small COMM Sales Model  '!C152</f>
        <v>18.338412125970134</v>
      </c>
      <c r="F141" s="281">
        <f>+'Med COMM Sales Model  '!C152</f>
        <v>18.338412125970134</v>
      </c>
      <c r="G141" s="232" t="str">
        <f t="shared" si="26"/>
        <v>Good</v>
      </c>
      <c r="H141" s="287">
        <f>'Lg IND Sales Model'!C152</f>
        <v>0.41102893216029163</v>
      </c>
      <c r="I141" s="279">
        <f>Industrial_Customers!C152</f>
        <v>0.41102893216029163</v>
      </c>
      <c r="J141" s="289" t="str">
        <f t="shared" si="27"/>
        <v>Good</v>
      </c>
      <c r="K141" s="286">
        <v>0.46003913926725165</v>
      </c>
      <c r="L141" s="285">
        <v>0.46003913926725165</v>
      </c>
      <c r="M141" s="289" t="str">
        <f t="shared" si="28"/>
        <v>Good</v>
      </c>
      <c r="N141" s="290">
        <v>20693585.249999996</v>
      </c>
      <c r="O141" s="66">
        <v>20693585.25</v>
      </c>
      <c r="P141" s="289" t="str">
        <f t="shared" si="29"/>
        <v>Good</v>
      </c>
      <c r="Q141" s="281">
        <v>252.14204256990001</v>
      </c>
      <c r="R141" s="281">
        <v>252.14204256990001</v>
      </c>
      <c r="S141" s="232" t="str">
        <f t="shared" si="30"/>
        <v>Good</v>
      </c>
      <c r="T141" s="281">
        <v>0</v>
      </c>
      <c r="U141" s="281">
        <v>0</v>
      </c>
      <c r="V141" s="232" t="str">
        <f t="shared" si="31"/>
        <v>Good</v>
      </c>
      <c r="W141" s="280">
        <f>Commercial_Customers!C152</f>
        <v>8505.6622478754598</v>
      </c>
      <c r="X141" s="66">
        <v>8505.6622478754598</v>
      </c>
      <c r="Y141" s="232" t="str">
        <f t="shared" si="25"/>
        <v>Good</v>
      </c>
      <c r="Z141" s="282">
        <f>'Small COMM Sales Model  '!D152</f>
        <v>2.5493480000000002</v>
      </c>
      <c r="AA141" s="264">
        <f>'Med COMM Sales Model  '!D152</f>
        <v>2.5493480000000002</v>
      </c>
      <c r="AB141" s="277">
        <f>'Med IND Sales Mod'!D152</f>
        <v>2.5493480000000002</v>
      </c>
      <c r="AC141" s="277">
        <f>'Lg IND Sales Model'!E152</f>
        <v>2.5493480000000002</v>
      </c>
      <c r="AD141" s="232" t="str">
        <f t="shared" si="32"/>
        <v>Good</v>
      </c>
      <c r="AE141" s="282">
        <v>0</v>
      </c>
      <c r="AF141" s="264">
        <v>0</v>
      </c>
      <c r="AG141" s="277">
        <f>'Med COMM Sales Model  '!G152</f>
        <v>0</v>
      </c>
      <c r="AH141" s="277">
        <f>'Med IND Sales Mod'!F152</f>
        <v>0</v>
      </c>
      <c r="AI141" s="232" t="str">
        <f t="shared" si="33"/>
        <v>Good</v>
      </c>
      <c r="AJ141" s="282">
        <f>'Small COMM Sales Model  '!G152</f>
        <v>271.66325293295364</v>
      </c>
      <c r="AK141" s="264">
        <f>'Med COMM Sales Model  '!F152</f>
        <v>271.66325293295364</v>
      </c>
      <c r="AL141" s="277">
        <f>'Lg COMM Sales Model '!F152</f>
        <v>271.66325293295364</v>
      </c>
      <c r="AM141" s="232" t="str">
        <f t="shared" si="34"/>
        <v>Good</v>
      </c>
      <c r="AN141" s="264">
        <f>'Small COMM Sales Model  '!E152</f>
        <v>322.31916585708109</v>
      </c>
      <c r="AO141" s="264">
        <f>'Med COMM Sales Model  '!E152</f>
        <v>322.31916585708109</v>
      </c>
      <c r="AP141" s="264">
        <f>'Lg COMM Sales Model '!D152</f>
        <v>322.31916585708109</v>
      </c>
      <c r="AQ141" s="277">
        <f>'Small IND Sales Mod'!D152</f>
        <v>322.31916585708109</v>
      </c>
      <c r="AR141" s="277">
        <f>'Med IND Sales Mod'!E152</f>
        <v>322.31916585708109</v>
      </c>
      <c r="AS141" s="281">
        <f>'Lg IND Sales Model'!F152</f>
        <v>322.31916585708109</v>
      </c>
      <c r="AT141" s="232" t="str">
        <f t="shared" si="35"/>
        <v>Good</v>
      </c>
      <c r="AU141" s="280">
        <f>'Lg COMM Sales Model '!E152</f>
        <v>0</v>
      </c>
      <c r="AV141" s="66">
        <f>'Small COMM Sales Model  '!F152</f>
        <v>0</v>
      </c>
      <c r="AW141" s="66">
        <f>'Small IND Sales Mod'!E152</f>
        <v>0</v>
      </c>
      <c r="AX141" s="232" t="str">
        <f t="shared" si="36"/>
        <v>Good</v>
      </c>
      <c r="AY141" s="287"/>
    </row>
    <row r="142" spans="1:51" x14ac:dyDescent="0.2">
      <c r="A142" s="278">
        <f t="shared" si="37"/>
        <v>43325.379999999757</v>
      </c>
      <c r="B142" s="282">
        <v>18.369114494919089</v>
      </c>
      <c r="C142" s="264">
        <v>18.369114494919089</v>
      </c>
      <c r="D142" s="277">
        <f>+'RES_Sales Model'!E149</f>
        <v>18.369114494919089</v>
      </c>
      <c r="E142" s="277">
        <f>+'Small COMM Sales Model  '!C153</f>
        <v>18.369114494919089</v>
      </c>
      <c r="F142" s="281">
        <f>+'Med COMM Sales Model  '!C153</f>
        <v>18.369114494919089</v>
      </c>
      <c r="G142" s="232" t="str">
        <f t="shared" si="26"/>
        <v>Good</v>
      </c>
      <c r="H142" s="287">
        <f>'Lg IND Sales Model'!C153</f>
        <v>0.41100026814137314</v>
      </c>
      <c r="I142" s="279">
        <f>Industrial_Customers!C153</f>
        <v>0.41100026814137314</v>
      </c>
      <c r="J142" s="289" t="str">
        <f t="shared" si="27"/>
        <v>Good</v>
      </c>
      <c r="K142" s="286">
        <v>0.46534886357076544</v>
      </c>
      <c r="L142" s="285">
        <v>0.46534886357076544</v>
      </c>
      <c r="M142" s="289" t="str">
        <f t="shared" si="28"/>
        <v>Good</v>
      </c>
      <c r="N142" s="290">
        <v>20717261.333333328</v>
      </c>
      <c r="O142" s="66">
        <v>20717261.333333299</v>
      </c>
      <c r="P142" s="289" t="str">
        <f t="shared" si="29"/>
        <v>Good</v>
      </c>
      <c r="Q142" s="281">
        <v>252.8426</v>
      </c>
      <c r="R142" s="281">
        <v>252.8426</v>
      </c>
      <c r="S142" s="232" t="str">
        <f t="shared" si="30"/>
        <v>Good</v>
      </c>
      <c r="T142" s="281">
        <v>0</v>
      </c>
      <c r="U142" s="281">
        <v>0</v>
      </c>
      <c r="V142" s="232" t="str">
        <f t="shared" si="31"/>
        <v>Good</v>
      </c>
      <c r="W142" s="280">
        <f>Commercial_Customers!C153</f>
        <v>8514.7999631548992</v>
      </c>
      <c r="X142" s="66">
        <v>8514.7999631548992</v>
      </c>
      <c r="Y142" s="232" t="str">
        <f t="shared" si="25"/>
        <v>Good</v>
      </c>
      <c r="Z142" s="282">
        <f>'Small COMM Sales Model  '!D153</f>
        <v>2.5535257055946601</v>
      </c>
      <c r="AA142" s="264">
        <f>'Med COMM Sales Model  '!D153</f>
        <v>2.5535257055946601</v>
      </c>
      <c r="AB142" s="277">
        <f>'Med IND Sales Mod'!D153</f>
        <v>2.5535257055946601</v>
      </c>
      <c r="AC142" s="277">
        <f>'Lg IND Sales Model'!E153</f>
        <v>2.5535257055946601</v>
      </c>
      <c r="AD142" s="232" t="str">
        <f t="shared" si="32"/>
        <v>Good</v>
      </c>
      <c r="AE142" s="282">
        <v>0</v>
      </c>
      <c r="AF142" s="264">
        <v>0</v>
      </c>
      <c r="AG142" s="277">
        <f>'Med COMM Sales Model  '!G153</f>
        <v>0</v>
      </c>
      <c r="AH142" s="277">
        <f>'Med IND Sales Mod'!F153</f>
        <v>0</v>
      </c>
      <c r="AI142" s="232" t="str">
        <f t="shared" si="33"/>
        <v>Good</v>
      </c>
      <c r="AJ142" s="282">
        <f>'Small COMM Sales Model  '!G153</f>
        <v>322.31916585708109</v>
      </c>
      <c r="AK142" s="264">
        <f>'Med COMM Sales Model  '!F153</f>
        <v>322.31916585708109</v>
      </c>
      <c r="AL142" s="277">
        <f>'Lg COMM Sales Model '!F153</f>
        <v>322.31916585708109</v>
      </c>
      <c r="AM142" s="232" t="str">
        <f t="shared" si="34"/>
        <v>Good</v>
      </c>
      <c r="AN142" s="264">
        <f>'Small COMM Sales Model  '!E153</f>
        <v>326.45437890907908</v>
      </c>
      <c r="AO142" s="264">
        <f>'Med COMM Sales Model  '!E153</f>
        <v>326.45437890907908</v>
      </c>
      <c r="AP142" s="264">
        <f>'Lg COMM Sales Model '!D153</f>
        <v>326.45437890907908</v>
      </c>
      <c r="AQ142" s="277">
        <f>'Small IND Sales Mod'!D153</f>
        <v>326.45437890907908</v>
      </c>
      <c r="AR142" s="277">
        <f>'Med IND Sales Mod'!E153</f>
        <v>326.45437890907908</v>
      </c>
      <c r="AS142" s="281">
        <f>'Lg IND Sales Model'!F153</f>
        <v>326.45437890907908</v>
      </c>
      <c r="AT142" s="232" t="str">
        <f t="shared" si="35"/>
        <v>Good</v>
      </c>
      <c r="AU142" s="280">
        <f>'Lg COMM Sales Model '!E153</f>
        <v>0</v>
      </c>
      <c r="AV142" s="66">
        <f>'Small COMM Sales Model  '!F153</f>
        <v>0</v>
      </c>
      <c r="AW142" s="66">
        <f>'Small IND Sales Mod'!E153</f>
        <v>0</v>
      </c>
      <c r="AX142" s="232" t="str">
        <f t="shared" si="36"/>
        <v>Good</v>
      </c>
      <c r="AY142" s="287"/>
    </row>
    <row r="143" spans="1:51" x14ac:dyDescent="0.2">
      <c r="A143" s="278">
        <f t="shared" si="37"/>
        <v>43355.799999999756</v>
      </c>
      <c r="B143" s="282">
        <v>18.400447169454328</v>
      </c>
      <c r="C143" s="264">
        <v>18.400447169454328</v>
      </c>
      <c r="D143" s="277">
        <f>+'RES_Sales Model'!E150</f>
        <v>18.400447169454328</v>
      </c>
      <c r="E143" s="277">
        <f>+'Small COMM Sales Model  '!C154</f>
        <v>18.400447169454328</v>
      </c>
      <c r="F143" s="281">
        <f>+'Med COMM Sales Model  '!C154</f>
        <v>18.400447169454328</v>
      </c>
      <c r="G143" s="232" t="str">
        <f t="shared" si="26"/>
        <v>Good</v>
      </c>
      <c r="H143" s="287">
        <f>'Lg IND Sales Model'!C154</f>
        <v>0.41095641943429712</v>
      </c>
      <c r="I143" s="279">
        <f>Industrial_Customers!C154</f>
        <v>0.41095641943429712</v>
      </c>
      <c r="J143" s="289" t="str">
        <f t="shared" si="27"/>
        <v>Good</v>
      </c>
      <c r="K143" s="286">
        <v>0.39570596306115652</v>
      </c>
      <c r="L143" s="285">
        <v>0.39570596306115652</v>
      </c>
      <c r="M143" s="289" t="str">
        <f t="shared" si="28"/>
        <v>Good</v>
      </c>
      <c r="N143" s="290">
        <v>20740937.41666666</v>
      </c>
      <c r="O143" s="66">
        <v>20740937.416666701</v>
      </c>
      <c r="P143" s="289" t="str">
        <f t="shared" si="29"/>
        <v>Good</v>
      </c>
      <c r="Q143" s="281">
        <v>253.46119153593199</v>
      </c>
      <c r="R143" s="281">
        <v>253.46119153593199</v>
      </c>
      <c r="S143" s="232" t="str">
        <f t="shared" si="30"/>
        <v>Good</v>
      </c>
      <c r="T143" s="281">
        <v>0</v>
      </c>
      <c r="U143" s="281">
        <v>0</v>
      </c>
      <c r="V143" s="232" t="str">
        <f t="shared" si="31"/>
        <v>Good</v>
      </c>
      <c r="W143" s="280">
        <f>Commercial_Customers!C154</f>
        <v>8523.6213764641707</v>
      </c>
      <c r="X143" s="66">
        <v>8523.6213764641707</v>
      </c>
      <c r="Y143" s="232" t="str">
        <f t="shared" si="25"/>
        <v>Good</v>
      </c>
      <c r="Z143" s="282">
        <f>'Small COMM Sales Model  '!D154</f>
        <v>2.5576345938482299</v>
      </c>
      <c r="AA143" s="264">
        <f>'Med COMM Sales Model  '!D154</f>
        <v>2.5576345938482299</v>
      </c>
      <c r="AB143" s="277">
        <f>'Med IND Sales Mod'!D154</f>
        <v>2.5576345938482299</v>
      </c>
      <c r="AC143" s="277">
        <f>'Lg IND Sales Model'!E154</f>
        <v>2.5576345938482299</v>
      </c>
      <c r="AD143" s="232" t="str">
        <f t="shared" si="32"/>
        <v>Good</v>
      </c>
      <c r="AE143" s="282">
        <v>0</v>
      </c>
      <c r="AF143" s="264">
        <v>0</v>
      </c>
      <c r="AG143" s="277">
        <f>'Med COMM Sales Model  '!G154</f>
        <v>0</v>
      </c>
      <c r="AH143" s="277">
        <f>'Med IND Sales Mod'!F154</f>
        <v>0</v>
      </c>
      <c r="AI143" s="232" t="str">
        <f t="shared" si="33"/>
        <v>Good</v>
      </c>
      <c r="AJ143" s="282">
        <f>'Small COMM Sales Model  '!G154</f>
        <v>326.45437890907908</v>
      </c>
      <c r="AK143" s="264">
        <f>'Med COMM Sales Model  '!F154</f>
        <v>326.45437890907908</v>
      </c>
      <c r="AL143" s="277">
        <f>'Lg COMM Sales Model '!F154</f>
        <v>326.45437890907908</v>
      </c>
      <c r="AM143" s="232" t="str">
        <f t="shared" si="34"/>
        <v>Good</v>
      </c>
      <c r="AN143" s="264">
        <f>'Small COMM Sales Model  '!E154</f>
        <v>277.87653293728147</v>
      </c>
      <c r="AO143" s="264">
        <f>'Med COMM Sales Model  '!E154</f>
        <v>277.87653293728147</v>
      </c>
      <c r="AP143" s="264">
        <f>'Lg COMM Sales Model '!D154</f>
        <v>277.87653293728147</v>
      </c>
      <c r="AQ143" s="277">
        <f>'Small IND Sales Mod'!D154</f>
        <v>277.87653293728147</v>
      </c>
      <c r="AR143" s="277">
        <f>'Med IND Sales Mod'!E154</f>
        <v>277.87653293728147</v>
      </c>
      <c r="AS143" s="281">
        <f>'Lg IND Sales Model'!F154</f>
        <v>277.87653293728147</v>
      </c>
      <c r="AT143" s="232" t="str">
        <f t="shared" si="35"/>
        <v>Good</v>
      </c>
      <c r="AU143" s="280">
        <f>'Lg COMM Sales Model '!E154</f>
        <v>0</v>
      </c>
      <c r="AV143" s="66">
        <f>'Small COMM Sales Model  '!F154</f>
        <v>0</v>
      </c>
      <c r="AW143" s="66">
        <f>'Small IND Sales Mod'!E154</f>
        <v>0</v>
      </c>
      <c r="AX143" s="232" t="str">
        <f t="shared" si="36"/>
        <v>Good</v>
      </c>
      <c r="AY143" s="287"/>
    </row>
    <row r="144" spans="1:51" x14ac:dyDescent="0.2">
      <c r="A144" s="278">
        <f t="shared" si="37"/>
        <v>43386.219999999754</v>
      </c>
      <c r="B144" s="282">
        <v>18.434541598029295</v>
      </c>
      <c r="C144" s="264">
        <v>18.434541598029295</v>
      </c>
      <c r="D144" s="277">
        <f>+'RES_Sales Model'!E151</f>
        <v>18.434541598029295</v>
      </c>
      <c r="E144" s="277">
        <f>+'Small COMM Sales Model  '!C155</f>
        <v>18.434541598029295</v>
      </c>
      <c r="F144" s="281">
        <f>+'Med COMM Sales Model  '!C155</f>
        <v>18.434541598029295</v>
      </c>
      <c r="G144" s="232" t="str">
        <f t="shared" si="26"/>
        <v>Good</v>
      </c>
      <c r="H144" s="287">
        <f>'Lg IND Sales Model'!C155</f>
        <v>0.41089000394122888</v>
      </c>
      <c r="I144" s="279">
        <f>Industrial_Customers!C155</f>
        <v>0.41089000394122888</v>
      </c>
      <c r="J144" s="289" t="str">
        <f t="shared" si="27"/>
        <v>Good</v>
      </c>
      <c r="K144" s="286">
        <v>0.28291851566337806</v>
      </c>
      <c r="L144" s="285">
        <v>0.28291851566337806</v>
      </c>
      <c r="M144" s="289" t="str">
        <f t="shared" si="28"/>
        <v>Good</v>
      </c>
      <c r="N144" s="290">
        <v>20764613.499999993</v>
      </c>
      <c r="O144" s="66">
        <v>20764613.5</v>
      </c>
      <c r="P144" s="289" t="str">
        <f t="shared" si="29"/>
        <v>Good</v>
      </c>
      <c r="Q144" s="281">
        <v>254.07996421341798</v>
      </c>
      <c r="R144" s="281">
        <v>254.07996421341798</v>
      </c>
      <c r="S144" s="232" t="str">
        <f t="shared" si="30"/>
        <v>Good</v>
      </c>
      <c r="T144" s="281">
        <v>0</v>
      </c>
      <c r="U144" s="281">
        <v>0</v>
      </c>
      <c r="V144" s="232" t="str">
        <f t="shared" si="31"/>
        <v>Good</v>
      </c>
      <c r="W144" s="280">
        <f>Commercial_Customers!C155</f>
        <v>8531.9721228530907</v>
      </c>
      <c r="X144" s="66">
        <v>8531.9721228530907</v>
      </c>
      <c r="Y144" s="232" t="str">
        <f t="shared" si="25"/>
        <v>Good</v>
      </c>
      <c r="Z144" s="282">
        <f>'Small COMM Sales Model  '!D155</f>
        <v>2.5618560000000001</v>
      </c>
      <c r="AA144" s="264">
        <f>'Med COMM Sales Model  '!D155</f>
        <v>2.5618560000000001</v>
      </c>
      <c r="AB144" s="277">
        <f>'Med IND Sales Mod'!D155</f>
        <v>2.5618560000000001</v>
      </c>
      <c r="AC144" s="277">
        <f>'Lg IND Sales Model'!E155</f>
        <v>2.5618560000000001</v>
      </c>
      <c r="AD144" s="232" t="str">
        <f t="shared" si="32"/>
        <v>Good</v>
      </c>
      <c r="AE144" s="282">
        <v>0</v>
      </c>
      <c r="AF144" s="264">
        <v>0</v>
      </c>
      <c r="AG144" s="277">
        <f>'Med COMM Sales Model  '!G155</f>
        <v>0</v>
      </c>
      <c r="AH144" s="277">
        <f>'Med IND Sales Mod'!F155</f>
        <v>0</v>
      </c>
      <c r="AI144" s="232" t="str">
        <f t="shared" si="33"/>
        <v>Good</v>
      </c>
      <c r="AJ144" s="282">
        <f>'Small COMM Sales Model  '!G155</f>
        <v>277.87653293728147</v>
      </c>
      <c r="AK144" s="264">
        <f>'Med COMM Sales Model  '!F155</f>
        <v>277.87653293728147</v>
      </c>
      <c r="AL144" s="277">
        <f>'Lg COMM Sales Model '!F155</f>
        <v>277.87653293728147</v>
      </c>
      <c r="AM144" s="232" t="str">
        <f t="shared" si="34"/>
        <v>Good</v>
      </c>
      <c r="AN144" s="264">
        <f>'Small COMM Sales Model  '!E155</f>
        <v>198.89039579254836</v>
      </c>
      <c r="AO144" s="264">
        <f>'Med COMM Sales Model  '!E155</f>
        <v>198.89039579254836</v>
      </c>
      <c r="AP144" s="264">
        <f>'Lg COMM Sales Model '!D155</f>
        <v>198.89039579254836</v>
      </c>
      <c r="AQ144" s="277">
        <f>'Small IND Sales Mod'!D155</f>
        <v>198.89039579254836</v>
      </c>
      <c r="AR144" s="277">
        <f>'Med IND Sales Mod'!E155</f>
        <v>198.89039579254836</v>
      </c>
      <c r="AS144" s="281">
        <f>'Lg IND Sales Model'!F155</f>
        <v>198.89039579254836</v>
      </c>
      <c r="AT144" s="232" t="str">
        <f t="shared" si="35"/>
        <v>Good</v>
      </c>
      <c r="AU144" s="280">
        <f>'Lg COMM Sales Model '!E155</f>
        <v>3.8110897796785466</v>
      </c>
      <c r="AV144" s="66">
        <f>'Small COMM Sales Model  '!F155</f>
        <v>3.8110897796785466</v>
      </c>
      <c r="AW144" s="66">
        <f>'Small IND Sales Mod'!E155</f>
        <v>3.8110897796785466</v>
      </c>
      <c r="AX144" s="232" t="str">
        <f t="shared" si="36"/>
        <v>Good</v>
      </c>
      <c r="AY144" s="287"/>
    </row>
    <row r="145" spans="1:51" x14ac:dyDescent="0.2">
      <c r="A145" s="278">
        <f t="shared" si="37"/>
        <v>43416.639999999752</v>
      </c>
      <c r="B145" s="282">
        <v>18.477542914746234</v>
      </c>
      <c r="C145" s="264">
        <v>18.477542914746234</v>
      </c>
      <c r="D145" s="277">
        <f>+'RES_Sales Model'!E152</f>
        <v>18.477542914746234</v>
      </c>
      <c r="E145" s="277">
        <f>+'Small COMM Sales Model  '!C156</f>
        <v>18.477542914746234</v>
      </c>
      <c r="F145" s="281">
        <f>+'Med COMM Sales Model  '!C156</f>
        <v>18.477542914746234</v>
      </c>
      <c r="G145" s="232" t="str">
        <f t="shared" si="26"/>
        <v>Good</v>
      </c>
      <c r="H145" s="287">
        <f>'Lg IND Sales Model'!C156</f>
        <v>0.41083345802375426</v>
      </c>
      <c r="I145" s="279">
        <f>Industrial_Customers!C156</f>
        <v>0.41083345802375426</v>
      </c>
      <c r="J145" s="289" t="str">
        <f t="shared" si="27"/>
        <v>Good</v>
      </c>
      <c r="K145" s="286">
        <v>0.11099753404326268</v>
      </c>
      <c r="L145" s="285">
        <v>0.11099753404326268</v>
      </c>
      <c r="M145" s="289" t="str">
        <f t="shared" si="28"/>
        <v>Good</v>
      </c>
      <c r="N145" s="290">
        <v>20788289.583333325</v>
      </c>
      <c r="O145" s="66">
        <v>20788289.583333299</v>
      </c>
      <c r="P145" s="289" t="str">
        <f t="shared" si="29"/>
        <v>Good</v>
      </c>
      <c r="Q145" s="281">
        <v>254.81899999999999</v>
      </c>
      <c r="R145" s="281">
        <v>254.81899999999999</v>
      </c>
      <c r="S145" s="232" t="str">
        <f t="shared" si="30"/>
        <v>Good</v>
      </c>
      <c r="T145" s="281">
        <v>0</v>
      </c>
      <c r="U145" s="281">
        <v>0</v>
      </c>
      <c r="V145" s="232" t="str">
        <f t="shared" si="31"/>
        <v>Good</v>
      </c>
      <c r="W145" s="280">
        <f>Commercial_Customers!C156</f>
        <v>8540.5248959200198</v>
      </c>
      <c r="X145" s="66">
        <v>8540.5248959200198</v>
      </c>
      <c r="Y145" s="232" t="str">
        <f t="shared" si="25"/>
        <v>Good</v>
      </c>
      <c r="Z145" s="282">
        <f>'Small COMM Sales Model  '!D156</f>
        <v>2.5666659364619502</v>
      </c>
      <c r="AA145" s="264">
        <f>'Med COMM Sales Model  '!D156</f>
        <v>2.5666659364619502</v>
      </c>
      <c r="AB145" s="277">
        <f>'Med IND Sales Mod'!D156</f>
        <v>2.5666659364619502</v>
      </c>
      <c r="AC145" s="277">
        <f>'Lg IND Sales Model'!E156</f>
        <v>2.5666659364619502</v>
      </c>
      <c r="AD145" s="232" t="str">
        <f t="shared" si="32"/>
        <v>Good</v>
      </c>
      <c r="AE145" s="282">
        <v>0</v>
      </c>
      <c r="AF145" s="264">
        <v>0</v>
      </c>
      <c r="AG145" s="277">
        <f>'Med COMM Sales Model  '!G156</f>
        <v>0</v>
      </c>
      <c r="AH145" s="277">
        <f>'Med IND Sales Mod'!F156</f>
        <v>0</v>
      </c>
      <c r="AI145" s="232" t="str">
        <f t="shared" si="33"/>
        <v>Good</v>
      </c>
      <c r="AJ145" s="282">
        <f>'Small COMM Sales Model  '!G156</f>
        <v>198.89039579254836</v>
      </c>
      <c r="AK145" s="264">
        <f>'Med COMM Sales Model  '!F156</f>
        <v>198.89039579254836</v>
      </c>
      <c r="AL145" s="277">
        <f>'Lg COMM Sales Model '!F156</f>
        <v>198.89039579254836</v>
      </c>
      <c r="AM145" s="232" t="str">
        <f t="shared" si="34"/>
        <v>Good</v>
      </c>
      <c r="AN145" s="264">
        <f>'Small COMM Sales Model  '!E156</f>
        <v>78.117279066674627</v>
      </c>
      <c r="AO145" s="264">
        <f>'Med COMM Sales Model  '!E156</f>
        <v>78.117279066674627</v>
      </c>
      <c r="AP145" s="264">
        <f>'Lg COMM Sales Model '!D156</f>
        <v>78.117279066674627</v>
      </c>
      <c r="AQ145" s="277">
        <f>'Small IND Sales Mod'!D156</f>
        <v>78.117279066674627</v>
      </c>
      <c r="AR145" s="277">
        <f>'Med IND Sales Mod'!E156</f>
        <v>78.117279066674627</v>
      </c>
      <c r="AS145" s="281">
        <f>'Lg IND Sales Model'!F156</f>
        <v>78.117279066674627</v>
      </c>
      <c r="AT145" s="232" t="str">
        <f t="shared" si="35"/>
        <v>Good</v>
      </c>
      <c r="AU145" s="280">
        <f>'Lg COMM Sales Model '!E156</f>
        <v>26.436963465927999</v>
      </c>
      <c r="AV145" s="66">
        <f>'Small COMM Sales Model  '!F156</f>
        <v>26.436963465927999</v>
      </c>
      <c r="AW145" s="66">
        <f>'Small IND Sales Mod'!E156</f>
        <v>26.436963465927999</v>
      </c>
      <c r="AX145" s="232" t="str">
        <f t="shared" si="36"/>
        <v>Good</v>
      </c>
      <c r="AY145" s="287"/>
    </row>
    <row r="146" spans="1:51" x14ac:dyDescent="0.2">
      <c r="A146" s="278">
        <f t="shared" si="37"/>
        <v>43447.05999999975</v>
      </c>
      <c r="B146" s="282">
        <v>18.522075308721917</v>
      </c>
      <c r="C146" s="264">
        <v>18.522075308721917</v>
      </c>
      <c r="D146" s="277">
        <f>+'RES_Sales Model'!E153</f>
        <v>18.522075308721917</v>
      </c>
      <c r="E146" s="277">
        <f>+'Small COMM Sales Model  '!C157</f>
        <v>18.522075308721917</v>
      </c>
      <c r="F146" s="281">
        <f>+'Med COMM Sales Model  '!C157</f>
        <v>18.522075308721917</v>
      </c>
      <c r="G146" s="232" t="str">
        <f t="shared" si="26"/>
        <v>Good</v>
      </c>
      <c r="H146" s="287">
        <f>'Lg IND Sales Model'!C157</f>
        <v>0.41076504720334284</v>
      </c>
      <c r="I146" s="279">
        <f>Industrial_Customers!C157</f>
        <v>0.41076504720334284</v>
      </c>
      <c r="J146" s="289" t="str">
        <f t="shared" si="27"/>
        <v>Good</v>
      </c>
      <c r="K146" s="286">
        <v>6.051080333178957E-2</v>
      </c>
      <c r="L146" s="285">
        <v>6.051080333178957E-2</v>
      </c>
      <c r="M146" s="289" t="str">
        <f t="shared" si="28"/>
        <v>Good</v>
      </c>
      <c r="N146" s="290">
        <v>20811965.666666657</v>
      </c>
      <c r="O146" s="66">
        <v>20811965.666666701</v>
      </c>
      <c r="P146" s="289" t="str">
        <f t="shared" si="29"/>
        <v>Good</v>
      </c>
      <c r="Q146" s="281">
        <v>255.80049118395198</v>
      </c>
      <c r="R146" s="281">
        <v>255.80049118395198</v>
      </c>
      <c r="S146" s="232" t="str">
        <f t="shared" si="30"/>
        <v>Good</v>
      </c>
      <c r="T146" s="281">
        <v>0</v>
      </c>
      <c r="U146" s="281">
        <v>0</v>
      </c>
      <c r="V146" s="232" t="str">
        <f t="shared" si="31"/>
        <v>Good</v>
      </c>
      <c r="W146" s="280">
        <f>Commercial_Customers!C157</f>
        <v>8548.8280594626794</v>
      </c>
      <c r="X146" s="66">
        <v>8548.8280594626794</v>
      </c>
      <c r="Y146" s="232" t="str">
        <f t="shared" si="25"/>
        <v>Good</v>
      </c>
      <c r="Z146" s="282">
        <f>'Small COMM Sales Model  '!D157</f>
        <v>2.5714695018896698</v>
      </c>
      <c r="AA146" s="264">
        <f>'Med COMM Sales Model  '!D157</f>
        <v>2.5714695018896698</v>
      </c>
      <c r="AB146" s="277">
        <f>'Med IND Sales Mod'!D157</f>
        <v>2.5714695018896698</v>
      </c>
      <c r="AC146" s="277">
        <f>'Lg IND Sales Model'!E157</f>
        <v>2.5714695018896698</v>
      </c>
      <c r="AD146" s="232" t="str">
        <f t="shared" si="32"/>
        <v>Good</v>
      </c>
      <c r="AE146" s="282">
        <v>0</v>
      </c>
      <c r="AF146" s="264">
        <v>0</v>
      </c>
      <c r="AG146" s="277">
        <f>'Med COMM Sales Model  '!G157</f>
        <v>0</v>
      </c>
      <c r="AH146" s="277">
        <f>'Med IND Sales Mod'!F157</f>
        <v>0</v>
      </c>
      <c r="AI146" s="232" t="str">
        <f t="shared" si="33"/>
        <v>Good</v>
      </c>
      <c r="AJ146" s="282">
        <f>'Small COMM Sales Model  '!G157</f>
        <v>78.117279066674627</v>
      </c>
      <c r="AK146" s="264">
        <f>'Med COMM Sales Model  '!F157</f>
        <v>78.117279066674627</v>
      </c>
      <c r="AL146" s="277">
        <f>'Lg COMM Sales Model '!F157</f>
        <v>78.117279066674627</v>
      </c>
      <c r="AM146" s="232" t="str">
        <f t="shared" si="34"/>
        <v>Good</v>
      </c>
      <c r="AN146" s="264">
        <f>'Small COMM Sales Model  '!E157</f>
        <v>42.633806123140985</v>
      </c>
      <c r="AO146" s="264">
        <f>'Med COMM Sales Model  '!E157</f>
        <v>42.633806123140985</v>
      </c>
      <c r="AP146" s="264">
        <f>'Lg COMM Sales Model '!D157</f>
        <v>42.633806123140985</v>
      </c>
      <c r="AQ146" s="277">
        <f>'Small IND Sales Mod'!D157</f>
        <v>42.633806123140985</v>
      </c>
      <c r="AR146" s="277">
        <f>'Med IND Sales Mod'!E157</f>
        <v>42.633806123140985</v>
      </c>
      <c r="AS146" s="281">
        <f>'Lg IND Sales Model'!F157</f>
        <v>42.633806123140985</v>
      </c>
      <c r="AT146" s="232" t="str">
        <f t="shared" si="35"/>
        <v>Good</v>
      </c>
      <c r="AU146" s="280">
        <f>'Lg COMM Sales Model '!E157</f>
        <v>81.614210043345437</v>
      </c>
      <c r="AV146" s="66">
        <f>'Small COMM Sales Model  '!F157</f>
        <v>81.614210043345437</v>
      </c>
      <c r="AW146" s="66">
        <f>'Small IND Sales Mod'!E157</f>
        <v>81.614210043345437</v>
      </c>
      <c r="AX146" s="232" t="str">
        <f t="shared" si="36"/>
        <v>Good</v>
      </c>
      <c r="AY146" s="287"/>
    </row>
    <row r="147" spans="1:51" x14ac:dyDescent="0.2">
      <c r="A147" s="278">
        <f t="shared" si="37"/>
        <v>43477.479999999749</v>
      </c>
      <c r="B147" s="282">
        <v>18.567700266448821</v>
      </c>
      <c r="C147" s="264">
        <v>18.567700266448821</v>
      </c>
      <c r="D147" s="277">
        <f>+'RES_Sales Model'!E154</f>
        <v>18.567700266448821</v>
      </c>
      <c r="E147" s="277">
        <f>+'Small COMM Sales Model  '!C158</f>
        <v>18.567700266448821</v>
      </c>
      <c r="F147" s="281">
        <f>+'Med COMM Sales Model  '!C158</f>
        <v>18.567700266448821</v>
      </c>
      <c r="G147" s="232" t="str">
        <f t="shared" si="26"/>
        <v>Good</v>
      </c>
      <c r="H147" s="287">
        <f>'Lg IND Sales Model'!C158</f>
        <v>0.41071626842021963</v>
      </c>
      <c r="I147" s="279">
        <f>Industrial_Customers!C158</f>
        <v>0.41071626842021963</v>
      </c>
      <c r="J147" s="289" t="str">
        <f t="shared" si="27"/>
        <v>Good</v>
      </c>
      <c r="K147" s="286">
        <v>4.0469921278430653E-2</v>
      </c>
      <c r="L147" s="285">
        <v>4.0469921278430653E-2</v>
      </c>
      <c r="M147" s="289" t="str">
        <f t="shared" si="28"/>
        <v>Good</v>
      </c>
      <c r="N147" s="290">
        <v>20835641.749999989</v>
      </c>
      <c r="O147" s="66">
        <v>20835641.75</v>
      </c>
      <c r="P147" s="289" t="str">
        <f t="shared" si="29"/>
        <v>Good</v>
      </c>
      <c r="Q147" s="281">
        <v>256.76337781749902</v>
      </c>
      <c r="R147" s="281">
        <v>256.76337781749902</v>
      </c>
      <c r="S147" s="232" t="str">
        <f t="shared" si="30"/>
        <v>Good</v>
      </c>
      <c r="T147" s="281">
        <v>0</v>
      </c>
      <c r="U147" s="281">
        <v>0</v>
      </c>
      <c r="V147" s="232" t="str">
        <f t="shared" si="31"/>
        <v>Good</v>
      </c>
      <c r="W147" s="280">
        <f>Commercial_Customers!C158</f>
        <v>8557.5370297005302</v>
      </c>
      <c r="X147" s="66">
        <v>8557.5370297005302</v>
      </c>
      <c r="Y147" s="232" t="str">
        <f t="shared" si="25"/>
        <v>Good</v>
      </c>
      <c r="Z147" s="282">
        <f>'Small COMM Sales Model  '!D158</f>
        <v>2.5761699999999998</v>
      </c>
      <c r="AA147" s="264">
        <f>'Med COMM Sales Model  '!D158</f>
        <v>2.5761699999999998</v>
      </c>
      <c r="AB147" s="277">
        <f>'Med IND Sales Mod'!D158</f>
        <v>2.5761699999999998</v>
      </c>
      <c r="AC147" s="277">
        <f>'Lg IND Sales Model'!E158</f>
        <v>2.5761699999999998</v>
      </c>
      <c r="AD147" s="232" t="str">
        <f t="shared" si="32"/>
        <v>Good</v>
      </c>
      <c r="AE147" s="282">
        <v>107.22973635615668</v>
      </c>
      <c r="AF147" s="264">
        <v>107.22973635615668</v>
      </c>
      <c r="AG147" s="277">
        <f>'Med COMM Sales Model  '!G158</f>
        <v>107.22973635615668</v>
      </c>
      <c r="AH147" s="277">
        <f>'Med IND Sales Mod'!F158</f>
        <v>107.22973635615668</v>
      </c>
      <c r="AI147" s="232" t="str">
        <f t="shared" si="33"/>
        <v>Good</v>
      </c>
      <c r="AJ147" s="282">
        <f>'Small COMM Sales Model  '!G158</f>
        <v>42.633806123140985</v>
      </c>
      <c r="AK147" s="264">
        <f>'Med COMM Sales Model  '!F158</f>
        <v>42.633806123140985</v>
      </c>
      <c r="AL147" s="277">
        <f>'Lg COMM Sales Model '!F158</f>
        <v>42.633806123140985</v>
      </c>
      <c r="AM147" s="232" t="str">
        <f t="shared" si="34"/>
        <v>Good</v>
      </c>
      <c r="AN147" s="264">
        <f>'Small COMM Sales Model  '!E158</f>
        <v>26.112829868525239</v>
      </c>
      <c r="AO147" s="264">
        <f>'Med COMM Sales Model  '!E158</f>
        <v>26.112829868525239</v>
      </c>
      <c r="AP147" s="264">
        <f>'Lg COMM Sales Model '!D158</f>
        <v>26.112829868525239</v>
      </c>
      <c r="AQ147" s="277">
        <f>'Small IND Sales Mod'!D158</f>
        <v>26.112829868525239</v>
      </c>
      <c r="AR147" s="277">
        <f>'Med IND Sales Mod'!E158</f>
        <v>26.112829868525239</v>
      </c>
      <c r="AS147" s="281">
        <f>'Lg IND Sales Model'!F158</f>
        <v>26.112829868525239</v>
      </c>
      <c r="AT147" s="232" t="str">
        <f t="shared" si="35"/>
        <v>Good</v>
      </c>
      <c r="AU147" s="280">
        <f>'Lg COMM Sales Model '!E158</f>
        <v>127.15014736663784</v>
      </c>
      <c r="AV147" s="66">
        <f>'Small COMM Sales Model  '!F158</f>
        <v>127.15014736663784</v>
      </c>
      <c r="AW147" s="66">
        <f>'Small IND Sales Mod'!E158</f>
        <v>127.15014736663784</v>
      </c>
      <c r="AX147" s="232" t="str">
        <f t="shared" si="36"/>
        <v>Good</v>
      </c>
      <c r="AY147" s="287"/>
    </row>
    <row r="148" spans="1:51" x14ac:dyDescent="0.2">
      <c r="A148" s="278">
        <f t="shared" si="37"/>
        <v>43507.899999999747</v>
      </c>
      <c r="B148" s="282">
        <v>18.608391573369332</v>
      </c>
      <c r="C148" s="264">
        <v>18.608391573369332</v>
      </c>
      <c r="D148" s="277">
        <f>+'RES_Sales Model'!E155</f>
        <v>18.608391573369332</v>
      </c>
      <c r="E148" s="277">
        <f>+'Small COMM Sales Model  '!C159</f>
        <v>18.608391573369332</v>
      </c>
      <c r="F148" s="281">
        <f>+'Med COMM Sales Model  '!C159</f>
        <v>18.608391573369332</v>
      </c>
      <c r="G148" s="232" t="str">
        <f t="shared" si="26"/>
        <v>Good</v>
      </c>
      <c r="H148" s="287">
        <f>'Lg IND Sales Model'!C159</f>
        <v>0.41067529061730818</v>
      </c>
      <c r="I148" s="279">
        <f>Industrial_Customers!C159</f>
        <v>0.41067529061730818</v>
      </c>
      <c r="J148" s="289" t="str">
        <f t="shared" si="27"/>
        <v>Good</v>
      </c>
      <c r="K148" s="286">
        <v>5.424786532178201E-2</v>
      </c>
      <c r="L148" s="285">
        <v>5.424786532178201E-2</v>
      </c>
      <c r="M148" s="289" t="str">
        <f t="shared" si="28"/>
        <v>Good</v>
      </c>
      <c r="N148" s="290">
        <v>20859317.833333321</v>
      </c>
      <c r="O148" s="66">
        <v>20859317.833333299</v>
      </c>
      <c r="P148" s="289" t="str">
        <f t="shared" si="29"/>
        <v>Good</v>
      </c>
      <c r="Q148" s="281">
        <v>257.4973</v>
      </c>
      <c r="R148" s="281">
        <v>257.4973</v>
      </c>
      <c r="S148" s="232" t="str">
        <f t="shared" si="30"/>
        <v>Good</v>
      </c>
      <c r="T148" s="281">
        <v>0</v>
      </c>
      <c r="U148" s="281">
        <v>0</v>
      </c>
      <c r="V148" s="232" t="str">
        <f t="shared" si="31"/>
        <v>Good</v>
      </c>
      <c r="W148" s="280">
        <f>Commercial_Customers!C159</f>
        <v>8566.4064132829608</v>
      </c>
      <c r="X148" s="66">
        <v>8566.4064132829608</v>
      </c>
      <c r="Y148" s="232" t="str">
        <f t="shared" si="25"/>
        <v>Good</v>
      </c>
      <c r="Z148" s="282">
        <f>'Small COMM Sales Model  '!D159</f>
        <v>2.5803043555678</v>
      </c>
      <c r="AA148" s="264">
        <f>'Med COMM Sales Model  '!D159</f>
        <v>2.5803043555678</v>
      </c>
      <c r="AB148" s="277">
        <f>'Med IND Sales Mod'!D159</f>
        <v>2.5803043555678</v>
      </c>
      <c r="AC148" s="277">
        <f>'Lg IND Sales Model'!E159</f>
        <v>2.5803043555678</v>
      </c>
      <c r="AD148" s="232" t="str">
        <f t="shared" si="32"/>
        <v>Good</v>
      </c>
      <c r="AE148" s="282">
        <v>0</v>
      </c>
      <c r="AF148" s="264">
        <v>0</v>
      </c>
      <c r="AG148" s="277">
        <f>'Med COMM Sales Model  '!G159</f>
        <v>0</v>
      </c>
      <c r="AH148" s="277">
        <f>'Med IND Sales Mod'!F159</f>
        <v>0</v>
      </c>
      <c r="AI148" s="232" t="str">
        <f t="shared" si="33"/>
        <v>Good</v>
      </c>
      <c r="AJ148" s="282">
        <f>'Small COMM Sales Model  '!G159</f>
        <v>26.112829868525239</v>
      </c>
      <c r="AK148" s="264">
        <f>'Med COMM Sales Model  '!F159</f>
        <v>26.112829868525239</v>
      </c>
      <c r="AL148" s="277">
        <f>'Lg COMM Sales Model '!F159</f>
        <v>26.112829868525239</v>
      </c>
      <c r="AM148" s="232" t="str">
        <f t="shared" si="34"/>
        <v>Good</v>
      </c>
      <c r="AN148" s="264">
        <f>'Small COMM Sales Model  '!E159</f>
        <v>35.042184420393127</v>
      </c>
      <c r="AO148" s="264">
        <f>'Med COMM Sales Model  '!E159</f>
        <v>35.042184420393127</v>
      </c>
      <c r="AP148" s="264">
        <f>'Lg COMM Sales Model '!D159</f>
        <v>35.042184420393127</v>
      </c>
      <c r="AQ148" s="277">
        <f>'Small IND Sales Mod'!D159</f>
        <v>35.042184420393127</v>
      </c>
      <c r="AR148" s="277">
        <f>'Med IND Sales Mod'!E159</f>
        <v>35.042184420393127</v>
      </c>
      <c r="AS148" s="281">
        <f>'Lg IND Sales Model'!F159</f>
        <v>35.042184420393127</v>
      </c>
      <c r="AT148" s="232" t="str">
        <f t="shared" si="35"/>
        <v>Good</v>
      </c>
      <c r="AU148" s="280">
        <f>'Lg COMM Sales Model '!E159</f>
        <v>78.467690138551589</v>
      </c>
      <c r="AV148" s="66">
        <f>'Small COMM Sales Model  '!F159</f>
        <v>78.467690138551589</v>
      </c>
      <c r="AW148" s="66">
        <f>'Small IND Sales Mod'!E159</f>
        <v>78.467690138551589</v>
      </c>
      <c r="AX148" s="232" t="str">
        <f t="shared" si="36"/>
        <v>Good</v>
      </c>
      <c r="AY148" s="287"/>
    </row>
    <row r="149" spans="1:51" x14ac:dyDescent="0.2">
      <c r="A149" s="278">
        <f t="shared" si="37"/>
        <v>43538.319999999745</v>
      </c>
      <c r="B149" s="282">
        <v>18.639146087843795</v>
      </c>
      <c r="C149" s="264">
        <v>18.639146087843795</v>
      </c>
      <c r="D149" s="277">
        <f>+'RES_Sales Model'!E156</f>
        <v>18.639146087843795</v>
      </c>
      <c r="E149" s="277">
        <f>+'Small COMM Sales Model  '!C160</f>
        <v>18.639146087843795</v>
      </c>
      <c r="F149" s="281">
        <f>+'Med COMM Sales Model  '!C160</f>
        <v>18.639146087843795</v>
      </c>
      <c r="G149" s="232" t="str">
        <f t="shared" si="26"/>
        <v>Good</v>
      </c>
      <c r="H149" s="287">
        <f>'Lg IND Sales Model'!C160</f>
        <v>0.41058938105448944</v>
      </c>
      <c r="I149" s="279">
        <f>Industrial_Customers!C160</f>
        <v>0.41058938105448944</v>
      </c>
      <c r="J149" s="289" t="str">
        <f t="shared" si="27"/>
        <v>Good</v>
      </c>
      <c r="K149" s="286">
        <v>9.9861954628154087E-2</v>
      </c>
      <c r="L149" s="285">
        <v>9.9861954628154087E-2</v>
      </c>
      <c r="M149" s="289" t="str">
        <f t="shared" si="28"/>
        <v>Good</v>
      </c>
      <c r="N149" s="290">
        <v>20882993.916666653</v>
      </c>
      <c r="O149" s="66">
        <v>20882993.916666701</v>
      </c>
      <c r="P149" s="289" t="str">
        <f t="shared" si="29"/>
        <v>Good</v>
      </c>
      <c r="Q149" s="281">
        <v>257.77607284669403</v>
      </c>
      <c r="R149" s="281">
        <v>257.77607284669403</v>
      </c>
      <c r="S149" s="232" t="str">
        <f t="shared" si="30"/>
        <v>Good</v>
      </c>
      <c r="T149" s="281">
        <v>0</v>
      </c>
      <c r="U149" s="281">
        <v>0</v>
      </c>
      <c r="V149" s="232" t="str">
        <f t="shared" si="31"/>
        <v>Good</v>
      </c>
      <c r="W149" s="280">
        <f>Commercial_Customers!C160</f>
        <v>8574.3355468088303</v>
      </c>
      <c r="X149" s="66">
        <v>8574.3355468088303</v>
      </c>
      <c r="Y149" s="232" t="str">
        <f t="shared" si="25"/>
        <v>Good</v>
      </c>
      <c r="Z149" s="282">
        <f>'Small COMM Sales Model  '!D160</f>
        <v>2.5837126114725599</v>
      </c>
      <c r="AA149" s="264">
        <f>'Med COMM Sales Model  '!D160</f>
        <v>2.5837126114725599</v>
      </c>
      <c r="AB149" s="277">
        <f>'Med IND Sales Mod'!D160</f>
        <v>2.5837126114725599</v>
      </c>
      <c r="AC149" s="277">
        <f>'Lg IND Sales Model'!E160</f>
        <v>2.5837126114725599</v>
      </c>
      <c r="AD149" s="232" t="str">
        <f t="shared" si="32"/>
        <v>Good</v>
      </c>
      <c r="AE149" s="282">
        <v>0</v>
      </c>
      <c r="AF149" s="264">
        <v>0</v>
      </c>
      <c r="AG149" s="277">
        <f>'Med COMM Sales Model  '!G160</f>
        <v>0</v>
      </c>
      <c r="AH149" s="277">
        <f>'Med IND Sales Mod'!F160</f>
        <v>0</v>
      </c>
      <c r="AI149" s="232" t="str">
        <f t="shared" si="33"/>
        <v>Good</v>
      </c>
      <c r="AJ149" s="282">
        <f>'Small COMM Sales Model  '!G160</f>
        <v>35.042184420393127</v>
      </c>
      <c r="AK149" s="264">
        <f>'Med COMM Sales Model  '!F160</f>
        <v>35.042184420393127</v>
      </c>
      <c r="AL149" s="277">
        <f>'Lg COMM Sales Model '!F160</f>
        <v>35.042184420393127</v>
      </c>
      <c r="AM149" s="232" t="str">
        <f t="shared" si="34"/>
        <v>Good</v>
      </c>
      <c r="AN149" s="264">
        <f>'Small COMM Sales Model  '!E160</f>
        <v>64.582270600115152</v>
      </c>
      <c r="AO149" s="264">
        <f>'Med COMM Sales Model  '!E160</f>
        <v>64.582270600115152</v>
      </c>
      <c r="AP149" s="264">
        <f>'Lg COMM Sales Model '!D160</f>
        <v>64.582270600115152</v>
      </c>
      <c r="AQ149" s="277">
        <f>'Small IND Sales Mod'!D160</f>
        <v>64.582270600115152</v>
      </c>
      <c r="AR149" s="277">
        <f>'Med IND Sales Mod'!E160</f>
        <v>64.582270600115152</v>
      </c>
      <c r="AS149" s="281">
        <f>'Lg IND Sales Model'!F160</f>
        <v>64.582270600115152</v>
      </c>
      <c r="AT149" s="232" t="str">
        <f t="shared" si="35"/>
        <v>Good</v>
      </c>
      <c r="AU149" s="280">
        <f>'Lg COMM Sales Model '!E160</f>
        <v>46.311218909337121</v>
      </c>
      <c r="AV149" s="66">
        <f>'Small COMM Sales Model  '!F160</f>
        <v>46.311218909337121</v>
      </c>
      <c r="AW149" s="66">
        <f>'Small IND Sales Mod'!E160</f>
        <v>46.311218909337121</v>
      </c>
      <c r="AX149" s="232" t="str">
        <f t="shared" si="36"/>
        <v>Good</v>
      </c>
      <c r="AY149" s="287"/>
    </row>
    <row r="150" spans="1:51" x14ac:dyDescent="0.2">
      <c r="A150" s="278">
        <f t="shared" si="37"/>
        <v>43568.739999999743</v>
      </c>
      <c r="B150" s="282">
        <v>18.672408756098424</v>
      </c>
      <c r="C150" s="264">
        <v>18.672408756098424</v>
      </c>
      <c r="D150" s="277">
        <f>+'RES_Sales Model'!E157</f>
        <v>18.672408756098424</v>
      </c>
      <c r="E150" s="277">
        <f>+'Small COMM Sales Model  '!C161</f>
        <v>18.672408756098424</v>
      </c>
      <c r="F150" s="281">
        <f>+'Med COMM Sales Model  '!C161</f>
        <v>18.672408756098424</v>
      </c>
      <c r="G150" s="232" t="str">
        <f t="shared" si="26"/>
        <v>Good</v>
      </c>
      <c r="H150" s="287">
        <f>'Lg IND Sales Model'!C161</f>
        <v>0.4105249422519216</v>
      </c>
      <c r="I150" s="279">
        <f>Industrial_Customers!C161</f>
        <v>0.4105249422519216</v>
      </c>
      <c r="J150" s="289" t="str">
        <f t="shared" si="27"/>
        <v>Good</v>
      </c>
      <c r="K150" s="286">
        <v>0.17613297489843083</v>
      </c>
      <c r="L150" s="285">
        <v>0.17613297489843083</v>
      </c>
      <c r="M150" s="289" t="str">
        <f t="shared" si="28"/>
        <v>Good</v>
      </c>
      <c r="N150" s="290">
        <v>20906670</v>
      </c>
      <c r="O150" s="66">
        <v>20906670</v>
      </c>
      <c r="P150" s="289" t="str">
        <f t="shared" si="29"/>
        <v>Good</v>
      </c>
      <c r="Q150" s="281">
        <v>257.77070909128201</v>
      </c>
      <c r="R150" s="281">
        <v>257.77070909128201</v>
      </c>
      <c r="S150" s="232" t="str">
        <f t="shared" si="30"/>
        <v>Good</v>
      </c>
      <c r="T150" s="281">
        <v>0</v>
      </c>
      <c r="U150" s="281">
        <v>0</v>
      </c>
      <c r="V150" s="232" t="str">
        <f t="shared" si="31"/>
        <v>Good</v>
      </c>
      <c r="W150" s="280">
        <f>Commercial_Customers!C161</f>
        <v>8582.7094944299806</v>
      </c>
      <c r="X150" s="66">
        <v>8582.7094944299806</v>
      </c>
      <c r="Y150" s="232" t="str">
        <f t="shared" si="25"/>
        <v>Good</v>
      </c>
      <c r="Z150" s="282">
        <f>'Small COMM Sales Model  '!D161</f>
        <v>2.5874220000000001</v>
      </c>
      <c r="AA150" s="264">
        <f>'Med COMM Sales Model  '!D161</f>
        <v>2.5874220000000001</v>
      </c>
      <c r="AB150" s="277">
        <f>'Med IND Sales Mod'!D161</f>
        <v>2.5874220000000001</v>
      </c>
      <c r="AC150" s="277">
        <f>'Lg IND Sales Model'!E161</f>
        <v>2.5874220000000001</v>
      </c>
      <c r="AD150" s="232" t="str">
        <f t="shared" si="32"/>
        <v>Good</v>
      </c>
      <c r="AE150" s="282">
        <v>0</v>
      </c>
      <c r="AF150" s="264">
        <v>0</v>
      </c>
      <c r="AG150" s="277">
        <f>'Med COMM Sales Model  '!G161</f>
        <v>0</v>
      </c>
      <c r="AH150" s="277">
        <f>'Med IND Sales Mod'!F161</f>
        <v>0</v>
      </c>
      <c r="AI150" s="232" t="str">
        <f t="shared" si="33"/>
        <v>Good</v>
      </c>
      <c r="AJ150" s="282">
        <f>'Small COMM Sales Model  '!G161</f>
        <v>64.582270600115152</v>
      </c>
      <c r="AK150" s="264">
        <f>'Med COMM Sales Model  '!F161</f>
        <v>64.582270600115152</v>
      </c>
      <c r="AL150" s="277">
        <f>'Lg COMM Sales Model '!F161</f>
        <v>64.582270600115152</v>
      </c>
      <c r="AM150" s="232" t="str">
        <f t="shared" si="34"/>
        <v>Good</v>
      </c>
      <c r="AN150" s="264">
        <f>'Small COMM Sales Model  '!E161</f>
        <v>114.03392869270741</v>
      </c>
      <c r="AO150" s="264">
        <f>'Med COMM Sales Model  '!E161</f>
        <v>114.03392869270741</v>
      </c>
      <c r="AP150" s="264">
        <f>'Lg COMM Sales Model '!D161</f>
        <v>114.03392869270741</v>
      </c>
      <c r="AQ150" s="277">
        <f>'Small IND Sales Mod'!D161</f>
        <v>114.03392869270741</v>
      </c>
      <c r="AR150" s="277">
        <f>'Med IND Sales Mod'!E161</f>
        <v>114.03392869270741</v>
      </c>
      <c r="AS150" s="281">
        <f>'Lg IND Sales Model'!F161</f>
        <v>114.03392869270741</v>
      </c>
      <c r="AT150" s="232" t="str">
        <f t="shared" si="35"/>
        <v>Good</v>
      </c>
      <c r="AU150" s="280">
        <f>'Lg COMM Sales Model '!E161</f>
        <v>10.944087118763242</v>
      </c>
      <c r="AV150" s="66">
        <f>'Small COMM Sales Model  '!F161</f>
        <v>10.944087118763242</v>
      </c>
      <c r="AW150" s="66">
        <f>'Small IND Sales Mod'!E161</f>
        <v>10.944087118763242</v>
      </c>
      <c r="AX150" s="232" t="str">
        <f t="shared" si="36"/>
        <v>Good</v>
      </c>
      <c r="AY150" s="287"/>
    </row>
    <row r="151" spans="1:51" x14ac:dyDescent="0.2">
      <c r="A151" s="278">
        <f t="shared" si="37"/>
        <v>43599.159999999742</v>
      </c>
      <c r="B151" s="282">
        <v>18.70245460000417</v>
      </c>
      <c r="C151" s="264">
        <v>18.70245460000417</v>
      </c>
      <c r="D151" s="277">
        <f>+'RES_Sales Model'!E158</f>
        <v>18.70245460000417</v>
      </c>
      <c r="E151" s="277">
        <f>+'Small COMM Sales Model  '!C162</f>
        <v>18.70245460000417</v>
      </c>
      <c r="F151" s="281">
        <f>+'Med COMM Sales Model  '!C162</f>
        <v>18.70245460000417</v>
      </c>
      <c r="G151" s="232" t="str">
        <f t="shared" si="26"/>
        <v>Good</v>
      </c>
      <c r="H151" s="287">
        <f>'Lg IND Sales Model'!C162</f>
        <v>0.41042831227746668</v>
      </c>
      <c r="I151" s="279">
        <f>Industrial_Customers!C162</f>
        <v>0.41042831227746668</v>
      </c>
      <c r="J151" s="289" t="str">
        <f t="shared" si="27"/>
        <v>Good</v>
      </c>
      <c r="K151" s="286">
        <v>0.32167440320811985</v>
      </c>
      <c r="L151" s="285">
        <v>0.32167440320811985</v>
      </c>
      <c r="M151" s="289" t="str">
        <f t="shared" si="28"/>
        <v>Good</v>
      </c>
      <c r="N151" s="290">
        <v>20929903.833333332</v>
      </c>
      <c r="O151" s="66">
        <v>20929903.833333299</v>
      </c>
      <c r="P151" s="289" t="str">
        <f t="shared" si="29"/>
        <v>Good</v>
      </c>
      <c r="Q151" s="281">
        <v>257.71339999999998</v>
      </c>
      <c r="R151" s="281">
        <v>257.71339999999998</v>
      </c>
      <c r="S151" s="232" t="str">
        <f t="shared" si="30"/>
        <v>Good</v>
      </c>
      <c r="T151" s="281">
        <v>0</v>
      </c>
      <c r="U151" s="281">
        <v>0</v>
      </c>
      <c r="V151" s="232" t="str">
        <f t="shared" si="31"/>
        <v>Good</v>
      </c>
      <c r="W151" s="280">
        <f>Commercial_Customers!C162</f>
        <v>8590.2251064446791</v>
      </c>
      <c r="X151" s="66">
        <v>8590.2251064446791</v>
      </c>
      <c r="Y151" s="232" t="str">
        <f t="shared" si="25"/>
        <v>Good</v>
      </c>
      <c r="Z151" s="282">
        <f>'Small COMM Sales Model  '!D162</f>
        <v>2.59117148376184</v>
      </c>
      <c r="AA151" s="264">
        <f>'Med COMM Sales Model  '!D162</f>
        <v>2.59117148376184</v>
      </c>
      <c r="AB151" s="277">
        <f>'Med IND Sales Mod'!D162</f>
        <v>2.59117148376184</v>
      </c>
      <c r="AC151" s="277">
        <f>'Lg IND Sales Model'!E162</f>
        <v>2.59117148376184</v>
      </c>
      <c r="AD151" s="232" t="str">
        <f t="shared" si="32"/>
        <v>Good</v>
      </c>
      <c r="AE151" s="282">
        <v>0</v>
      </c>
      <c r="AF151" s="264">
        <v>0</v>
      </c>
      <c r="AG151" s="277">
        <f>'Med COMM Sales Model  '!G162</f>
        <v>0</v>
      </c>
      <c r="AH151" s="277">
        <f>'Med IND Sales Mod'!F162</f>
        <v>0</v>
      </c>
      <c r="AI151" s="232" t="str">
        <f t="shared" si="33"/>
        <v>Good</v>
      </c>
      <c r="AJ151" s="282">
        <f>'Small COMM Sales Model  '!G162</f>
        <v>114.03392869270741</v>
      </c>
      <c r="AK151" s="264">
        <f>'Med COMM Sales Model  '!F162</f>
        <v>114.03392869270741</v>
      </c>
      <c r="AL151" s="277">
        <f>'Lg COMM Sales Model '!F162</f>
        <v>114.03392869270741</v>
      </c>
      <c r="AM151" s="232" t="str">
        <f t="shared" si="34"/>
        <v>Good</v>
      </c>
      <c r="AN151" s="264">
        <f>'Small COMM Sales Model  '!E162</f>
        <v>208.47875842628665</v>
      </c>
      <c r="AO151" s="264">
        <f>'Med COMM Sales Model  '!E162</f>
        <v>208.47875842628665</v>
      </c>
      <c r="AP151" s="264">
        <f>'Lg COMM Sales Model '!D162</f>
        <v>208.47875842628665</v>
      </c>
      <c r="AQ151" s="277">
        <f>'Small IND Sales Mod'!D162</f>
        <v>208.47875842628665</v>
      </c>
      <c r="AR151" s="277">
        <f>'Med IND Sales Mod'!E162</f>
        <v>208.47875842628665</v>
      </c>
      <c r="AS151" s="281">
        <f>'Lg IND Sales Model'!F162</f>
        <v>208.47875842628665</v>
      </c>
      <c r="AT151" s="232" t="str">
        <f t="shared" si="35"/>
        <v>Good</v>
      </c>
      <c r="AU151" s="280">
        <f>'Lg COMM Sales Model '!E162</f>
        <v>1.2472710741059452</v>
      </c>
      <c r="AV151" s="66">
        <f>'Small COMM Sales Model  '!F162</f>
        <v>1.2472710741059452</v>
      </c>
      <c r="AW151" s="66">
        <f>'Small IND Sales Mod'!E162</f>
        <v>1.2472710741059452</v>
      </c>
      <c r="AX151" s="232" t="str">
        <f t="shared" si="36"/>
        <v>Good</v>
      </c>
      <c r="AY151" s="287"/>
    </row>
    <row r="152" spans="1:51" x14ac:dyDescent="0.2">
      <c r="A152" s="278">
        <f t="shared" si="37"/>
        <v>43629.57999999974</v>
      </c>
      <c r="B152" s="282">
        <v>18.733058021675483</v>
      </c>
      <c r="C152" s="264">
        <v>18.733058021675483</v>
      </c>
      <c r="D152" s="277">
        <f>+'RES_Sales Model'!E159</f>
        <v>18.733058021675483</v>
      </c>
      <c r="E152" s="277">
        <f>+'Small COMM Sales Model  '!C163</f>
        <v>18.733058021675483</v>
      </c>
      <c r="F152" s="281">
        <f>+'Med COMM Sales Model  '!C163</f>
        <v>18.733058021675483</v>
      </c>
      <c r="G152" s="232" t="str">
        <f t="shared" si="26"/>
        <v>Good</v>
      </c>
      <c r="H152" s="287">
        <f>'Lg IND Sales Model'!C163</f>
        <v>0.41033148990695206</v>
      </c>
      <c r="I152" s="279">
        <f>Industrial_Customers!C163</f>
        <v>0.41033148990695206</v>
      </c>
      <c r="J152" s="289" t="str">
        <f t="shared" si="27"/>
        <v>Good</v>
      </c>
      <c r="K152" s="286">
        <v>0.418729271856564</v>
      </c>
      <c r="L152" s="285">
        <v>0.418729271856564</v>
      </c>
      <c r="M152" s="289" t="str">
        <f t="shared" si="28"/>
        <v>Good</v>
      </c>
      <c r="N152" s="290">
        <v>20953137.666666664</v>
      </c>
      <c r="O152" s="66">
        <v>20953137.666666701</v>
      </c>
      <c r="P152" s="289" t="str">
        <f t="shared" si="29"/>
        <v>Good</v>
      </c>
      <c r="Q152" s="281">
        <v>257.78604370781102</v>
      </c>
      <c r="R152" s="281">
        <v>257.78604370781102</v>
      </c>
      <c r="S152" s="232" t="str">
        <f t="shared" si="30"/>
        <v>Good</v>
      </c>
      <c r="T152" s="281">
        <v>0</v>
      </c>
      <c r="U152" s="281">
        <v>0</v>
      </c>
      <c r="V152" s="232" t="str">
        <f t="shared" si="31"/>
        <v>Good</v>
      </c>
      <c r="W152" s="280">
        <f>Commercial_Customers!C163</f>
        <v>8597.7321969888108</v>
      </c>
      <c r="X152" s="66">
        <v>8597.7321969888108</v>
      </c>
      <c r="Y152" s="232" t="str">
        <f t="shared" si="25"/>
        <v>Good</v>
      </c>
      <c r="Z152" s="282">
        <f>'Small COMM Sales Model  '!D163</f>
        <v>2.5951513880579902</v>
      </c>
      <c r="AA152" s="264">
        <f>'Med COMM Sales Model  '!D163</f>
        <v>2.5951513880579902</v>
      </c>
      <c r="AB152" s="277">
        <f>'Med IND Sales Mod'!D163</f>
        <v>2.5951513880579902</v>
      </c>
      <c r="AC152" s="277">
        <f>'Lg IND Sales Model'!E163</f>
        <v>2.5951513880579902</v>
      </c>
      <c r="AD152" s="232" t="str">
        <f t="shared" si="32"/>
        <v>Good</v>
      </c>
      <c r="AE152" s="282">
        <v>0</v>
      </c>
      <c r="AF152" s="264">
        <v>0</v>
      </c>
      <c r="AG152" s="277">
        <f>'Med COMM Sales Model  '!G163</f>
        <v>0</v>
      </c>
      <c r="AH152" s="277">
        <f>'Med IND Sales Mod'!F163</f>
        <v>0</v>
      </c>
      <c r="AI152" s="232" t="str">
        <f t="shared" si="33"/>
        <v>Good</v>
      </c>
      <c r="AJ152" s="282">
        <f>'Small COMM Sales Model  '!G163</f>
        <v>208.47875842628665</v>
      </c>
      <c r="AK152" s="264">
        <f>'Med COMM Sales Model  '!F163</f>
        <v>208.47875842628665</v>
      </c>
      <c r="AL152" s="277">
        <f>'Lg COMM Sales Model '!F163</f>
        <v>208.47875842628665</v>
      </c>
      <c r="AM152" s="232" t="str">
        <f t="shared" si="34"/>
        <v>Good</v>
      </c>
      <c r="AN152" s="264">
        <f>'Small COMM Sales Model  '!E163</f>
        <v>271.66325293295364</v>
      </c>
      <c r="AO152" s="264">
        <f>'Med COMM Sales Model  '!E163</f>
        <v>271.66325293295364</v>
      </c>
      <c r="AP152" s="264">
        <f>'Lg COMM Sales Model '!D163</f>
        <v>271.66325293295364</v>
      </c>
      <c r="AQ152" s="277">
        <f>'Small IND Sales Mod'!D163</f>
        <v>271.66325293295364</v>
      </c>
      <c r="AR152" s="277">
        <f>'Med IND Sales Mod'!E163</f>
        <v>271.66325293295364</v>
      </c>
      <c r="AS152" s="281">
        <f>'Lg IND Sales Model'!F163</f>
        <v>271.66325293295364</v>
      </c>
      <c r="AT152" s="232" t="str">
        <f t="shared" si="35"/>
        <v>Good</v>
      </c>
      <c r="AU152" s="280">
        <f>'Lg COMM Sales Model '!E163</f>
        <v>0</v>
      </c>
      <c r="AV152" s="66">
        <f>'Small COMM Sales Model  '!F163</f>
        <v>0</v>
      </c>
      <c r="AW152" s="66">
        <f>'Small IND Sales Mod'!E163</f>
        <v>0</v>
      </c>
      <c r="AX152" s="232" t="str">
        <f t="shared" si="36"/>
        <v>Good</v>
      </c>
      <c r="AY152" s="287"/>
    </row>
    <row r="153" spans="1:51" x14ac:dyDescent="0.2">
      <c r="A153" s="278">
        <f t="shared" si="37"/>
        <v>43659.999999999738</v>
      </c>
      <c r="B153" s="282">
        <v>18.761534737684631</v>
      </c>
      <c r="C153" s="264">
        <v>18.761534737684631</v>
      </c>
      <c r="D153" s="277">
        <f>+'RES_Sales Model'!E160</f>
        <v>18.761534737684631</v>
      </c>
      <c r="E153" s="277">
        <f>+'Small COMM Sales Model  '!C164</f>
        <v>18.761534737684631</v>
      </c>
      <c r="F153" s="281">
        <f>+'Med COMM Sales Model  '!C164</f>
        <v>18.761534737684631</v>
      </c>
      <c r="G153" s="232" t="str">
        <f t="shared" si="26"/>
        <v>Good</v>
      </c>
      <c r="H153" s="287">
        <f>'Lg IND Sales Model'!C164</f>
        <v>0.41023372020082366</v>
      </c>
      <c r="I153" s="279">
        <f>Industrial_Customers!C164</f>
        <v>0.41023372020082366</v>
      </c>
      <c r="J153" s="289" t="str">
        <f t="shared" si="27"/>
        <v>Good</v>
      </c>
      <c r="K153" s="286">
        <v>0.49624310723049253</v>
      </c>
      <c r="L153" s="285">
        <v>0.49624310723049253</v>
      </c>
      <c r="M153" s="289" t="str">
        <f t="shared" si="28"/>
        <v>Good</v>
      </c>
      <c r="N153" s="290">
        <v>20976371.499999996</v>
      </c>
      <c r="O153" s="66">
        <v>20976371.5</v>
      </c>
      <c r="P153" s="289" t="str">
        <f t="shared" si="29"/>
        <v>Good</v>
      </c>
      <c r="Q153" s="281">
        <v>257.96577022857201</v>
      </c>
      <c r="R153" s="281">
        <v>257.96577022857201</v>
      </c>
      <c r="S153" s="232" t="str">
        <f t="shared" si="30"/>
        <v>Good</v>
      </c>
      <c r="T153" s="281">
        <v>0</v>
      </c>
      <c r="U153" s="281">
        <v>0</v>
      </c>
      <c r="V153" s="232" t="str">
        <f t="shared" si="31"/>
        <v>Good</v>
      </c>
      <c r="W153" s="280">
        <f>Commercial_Customers!C164</f>
        <v>8605.2149167595308</v>
      </c>
      <c r="X153" s="66">
        <v>8605.2149167595308</v>
      </c>
      <c r="Y153" s="232" t="str">
        <f t="shared" si="25"/>
        <v>Good</v>
      </c>
      <c r="Z153" s="282">
        <f>'Small COMM Sales Model  '!D164</f>
        <v>2.5989740000000001</v>
      </c>
      <c r="AA153" s="264">
        <f>'Med COMM Sales Model  '!D164</f>
        <v>2.5989740000000001</v>
      </c>
      <c r="AB153" s="277">
        <f>'Med IND Sales Mod'!D164</f>
        <v>2.5989740000000001</v>
      </c>
      <c r="AC153" s="277">
        <f>'Lg IND Sales Model'!E164</f>
        <v>2.5989740000000001</v>
      </c>
      <c r="AD153" s="232" t="str">
        <f t="shared" si="32"/>
        <v>Good</v>
      </c>
      <c r="AE153" s="282">
        <v>0</v>
      </c>
      <c r="AF153" s="264">
        <v>0</v>
      </c>
      <c r="AG153" s="277">
        <f>'Med COMM Sales Model  '!G164</f>
        <v>0</v>
      </c>
      <c r="AH153" s="277">
        <f>'Med IND Sales Mod'!F164</f>
        <v>0</v>
      </c>
      <c r="AI153" s="232" t="str">
        <f t="shared" si="33"/>
        <v>Good</v>
      </c>
      <c r="AJ153" s="282">
        <f>'Small COMM Sales Model  '!G164</f>
        <v>271.66325293295364</v>
      </c>
      <c r="AK153" s="264">
        <f>'Med COMM Sales Model  '!F164</f>
        <v>271.66325293295364</v>
      </c>
      <c r="AL153" s="277">
        <f>'Lg COMM Sales Model '!F164</f>
        <v>271.66325293295364</v>
      </c>
      <c r="AM153" s="232" t="str">
        <f t="shared" si="34"/>
        <v>Good</v>
      </c>
      <c r="AN153" s="264">
        <f>'Small COMM Sales Model  '!E164</f>
        <v>322.31916585708109</v>
      </c>
      <c r="AO153" s="264">
        <f>'Med COMM Sales Model  '!E164</f>
        <v>322.31916585708109</v>
      </c>
      <c r="AP153" s="264">
        <f>'Lg COMM Sales Model '!D164</f>
        <v>322.31916585708109</v>
      </c>
      <c r="AQ153" s="277">
        <f>'Small IND Sales Mod'!D164</f>
        <v>322.31916585708109</v>
      </c>
      <c r="AR153" s="277">
        <f>'Med IND Sales Mod'!E164</f>
        <v>322.31916585708109</v>
      </c>
      <c r="AS153" s="281">
        <f>'Lg IND Sales Model'!F164</f>
        <v>322.31916585708109</v>
      </c>
      <c r="AT153" s="232" t="str">
        <f t="shared" si="35"/>
        <v>Good</v>
      </c>
      <c r="AU153" s="280">
        <f>'Lg COMM Sales Model '!E164</f>
        <v>0</v>
      </c>
      <c r="AV153" s="66">
        <f>'Small COMM Sales Model  '!F164</f>
        <v>0</v>
      </c>
      <c r="AW153" s="66">
        <f>'Small IND Sales Mod'!E164</f>
        <v>0</v>
      </c>
      <c r="AX153" s="232" t="str">
        <f t="shared" si="36"/>
        <v>Good</v>
      </c>
      <c r="AY153" s="287"/>
    </row>
    <row r="154" spans="1:51" x14ac:dyDescent="0.2">
      <c r="A154" s="278">
        <f t="shared" si="37"/>
        <v>43690.419999999736</v>
      </c>
      <c r="B154" s="282">
        <v>18.791169704158126</v>
      </c>
      <c r="C154" s="264">
        <v>18.791169704158126</v>
      </c>
      <c r="D154" s="277">
        <f>+'RES_Sales Model'!E161</f>
        <v>18.791169704158126</v>
      </c>
      <c r="E154" s="277">
        <f>+'Small COMM Sales Model  '!C165</f>
        <v>18.791169704158126</v>
      </c>
      <c r="F154" s="281">
        <f>+'Med COMM Sales Model  '!C165</f>
        <v>18.791169704158126</v>
      </c>
      <c r="G154" s="232" t="str">
        <f t="shared" si="26"/>
        <v>Good</v>
      </c>
      <c r="H154" s="287">
        <f>'Lg IND Sales Model'!C165</f>
        <v>0.41016823329032509</v>
      </c>
      <c r="I154" s="279">
        <f>Industrial_Customers!C165</f>
        <v>0.41016823329032509</v>
      </c>
      <c r="J154" s="289" t="str">
        <f t="shared" si="27"/>
        <v>Good</v>
      </c>
      <c r="K154" s="286">
        <v>0.50201371849274579</v>
      </c>
      <c r="L154" s="285">
        <v>0.50201371849274579</v>
      </c>
      <c r="M154" s="289" t="str">
        <f t="shared" si="28"/>
        <v>Good</v>
      </c>
      <c r="N154" s="290">
        <v>20999605.333333328</v>
      </c>
      <c r="O154" s="66">
        <v>20999605.333333299</v>
      </c>
      <c r="P154" s="289" t="str">
        <f t="shared" si="29"/>
        <v>Good</v>
      </c>
      <c r="Q154" s="281">
        <v>258.16020000000003</v>
      </c>
      <c r="R154" s="281">
        <v>258.16020000000003</v>
      </c>
      <c r="S154" s="232" t="str">
        <f t="shared" si="30"/>
        <v>Good</v>
      </c>
      <c r="T154" s="281">
        <v>0</v>
      </c>
      <c r="U154" s="281">
        <v>0</v>
      </c>
      <c r="V154" s="232" t="str">
        <f t="shared" si="31"/>
        <v>Good</v>
      </c>
      <c r="W154" s="280">
        <f>Commercial_Customers!C165</f>
        <v>8613.3710193674196</v>
      </c>
      <c r="X154" s="66">
        <v>8613.3710193674196</v>
      </c>
      <c r="Y154" s="232" t="str">
        <f t="shared" si="25"/>
        <v>Good</v>
      </c>
      <c r="Z154" s="282">
        <f>'Small COMM Sales Model  '!D165</f>
        <v>2.6028321941149102</v>
      </c>
      <c r="AA154" s="264">
        <f>'Med COMM Sales Model  '!D165</f>
        <v>2.6028321941149102</v>
      </c>
      <c r="AB154" s="277">
        <f>'Med IND Sales Mod'!D165</f>
        <v>2.6028321941149102</v>
      </c>
      <c r="AC154" s="277">
        <f>'Lg IND Sales Model'!E165</f>
        <v>2.6028321941149102</v>
      </c>
      <c r="AD154" s="232" t="str">
        <f t="shared" si="32"/>
        <v>Good</v>
      </c>
      <c r="AE154" s="282">
        <v>0</v>
      </c>
      <c r="AF154" s="264">
        <v>0</v>
      </c>
      <c r="AG154" s="277">
        <f>'Med COMM Sales Model  '!G165</f>
        <v>0</v>
      </c>
      <c r="AH154" s="277">
        <f>'Med IND Sales Mod'!F165</f>
        <v>0</v>
      </c>
      <c r="AI154" s="232" t="str">
        <f t="shared" si="33"/>
        <v>Good</v>
      </c>
      <c r="AJ154" s="282">
        <f>'Small COMM Sales Model  '!G165</f>
        <v>322.31916585708109</v>
      </c>
      <c r="AK154" s="264">
        <f>'Med COMM Sales Model  '!F165</f>
        <v>322.31916585708109</v>
      </c>
      <c r="AL154" s="277">
        <f>'Lg COMM Sales Model '!F165</f>
        <v>322.31916585708109</v>
      </c>
      <c r="AM154" s="232" t="str">
        <f t="shared" si="34"/>
        <v>Good</v>
      </c>
      <c r="AN154" s="264">
        <f>'Small COMM Sales Model  '!E165</f>
        <v>326.45437890907908</v>
      </c>
      <c r="AO154" s="264">
        <f>'Med COMM Sales Model  '!E165</f>
        <v>326.45437890907908</v>
      </c>
      <c r="AP154" s="264">
        <f>'Lg COMM Sales Model '!D165</f>
        <v>326.45437890907908</v>
      </c>
      <c r="AQ154" s="277">
        <f>'Small IND Sales Mod'!D165</f>
        <v>326.45437890907908</v>
      </c>
      <c r="AR154" s="277">
        <f>'Med IND Sales Mod'!E165</f>
        <v>326.45437890907908</v>
      </c>
      <c r="AS154" s="281">
        <f>'Lg IND Sales Model'!F165</f>
        <v>326.45437890907908</v>
      </c>
      <c r="AT154" s="232" t="str">
        <f t="shared" si="35"/>
        <v>Good</v>
      </c>
      <c r="AU154" s="280">
        <f>'Lg COMM Sales Model '!E165</f>
        <v>0</v>
      </c>
      <c r="AV154" s="66">
        <f>'Small COMM Sales Model  '!F165</f>
        <v>0</v>
      </c>
      <c r="AW154" s="66">
        <f>'Small IND Sales Mod'!E165</f>
        <v>0</v>
      </c>
      <c r="AX154" s="232" t="str">
        <f t="shared" si="36"/>
        <v>Good</v>
      </c>
      <c r="AY154" s="287"/>
    </row>
    <row r="155" spans="1:51" x14ac:dyDescent="0.2">
      <c r="A155" s="278">
        <f t="shared" si="37"/>
        <v>43720.839999999735</v>
      </c>
      <c r="B155" s="282">
        <v>18.817696916016409</v>
      </c>
      <c r="C155" s="264">
        <v>18.817696916016409</v>
      </c>
      <c r="D155" s="277">
        <f>+'RES_Sales Model'!E162</f>
        <v>18.817696916016409</v>
      </c>
      <c r="E155" s="277">
        <f>+'Small COMM Sales Model  '!C166</f>
        <v>18.817696916016409</v>
      </c>
      <c r="F155" s="281">
        <f>+'Med COMM Sales Model  '!C166</f>
        <v>18.817696916016409</v>
      </c>
      <c r="G155" s="232" t="str">
        <f t="shared" si="26"/>
        <v>Good</v>
      </c>
      <c r="H155" s="287">
        <f>'Lg IND Sales Model'!C166</f>
        <v>0.41007818292869097</v>
      </c>
      <c r="I155" s="279">
        <f>Industrial_Customers!C166</f>
        <v>0.41007818292869097</v>
      </c>
      <c r="J155" s="289" t="str">
        <f t="shared" si="27"/>
        <v>Good</v>
      </c>
      <c r="K155" s="286">
        <v>0.42688265782335649</v>
      </c>
      <c r="L155" s="285">
        <v>0.42688265782335649</v>
      </c>
      <c r="M155" s="289" t="str">
        <f t="shared" si="28"/>
        <v>Good</v>
      </c>
      <c r="N155" s="290">
        <v>21022839.16666666</v>
      </c>
      <c r="O155" s="66">
        <v>21022839.166666701</v>
      </c>
      <c r="P155" s="289" t="str">
        <f t="shared" si="29"/>
        <v>Good</v>
      </c>
      <c r="Q155" s="281">
        <v>258.342542408349</v>
      </c>
      <c r="R155" s="281">
        <v>258.342542408349</v>
      </c>
      <c r="S155" s="232" t="str">
        <f t="shared" si="30"/>
        <v>Good</v>
      </c>
      <c r="T155" s="281">
        <v>0</v>
      </c>
      <c r="U155" s="281">
        <v>0</v>
      </c>
      <c r="V155" s="232" t="str">
        <f t="shared" si="31"/>
        <v>Good</v>
      </c>
      <c r="W155" s="280">
        <f>Commercial_Customers!C166</f>
        <v>8621.0076854687795</v>
      </c>
      <c r="X155" s="66">
        <v>8621.0076854687795</v>
      </c>
      <c r="Y155" s="232" t="str">
        <f t="shared" si="25"/>
        <v>Good</v>
      </c>
      <c r="Z155" s="282">
        <f>'Small COMM Sales Model  '!D166</f>
        <v>2.60683093029238</v>
      </c>
      <c r="AA155" s="264">
        <f>'Med COMM Sales Model  '!D166</f>
        <v>2.60683093029238</v>
      </c>
      <c r="AB155" s="277">
        <f>'Med IND Sales Mod'!D166</f>
        <v>2.60683093029238</v>
      </c>
      <c r="AC155" s="277">
        <f>'Lg IND Sales Model'!E166</f>
        <v>2.60683093029238</v>
      </c>
      <c r="AD155" s="232" t="str">
        <f t="shared" si="32"/>
        <v>Good</v>
      </c>
      <c r="AE155" s="282">
        <v>0</v>
      </c>
      <c r="AF155" s="264">
        <v>0</v>
      </c>
      <c r="AG155" s="277">
        <f>'Med COMM Sales Model  '!G166</f>
        <v>0</v>
      </c>
      <c r="AH155" s="277">
        <f>'Med IND Sales Mod'!F166</f>
        <v>0</v>
      </c>
      <c r="AI155" s="232" t="str">
        <f t="shared" si="33"/>
        <v>Good</v>
      </c>
      <c r="AJ155" s="282">
        <f>'Small COMM Sales Model  '!G166</f>
        <v>326.45437890907908</v>
      </c>
      <c r="AK155" s="264">
        <f>'Med COMM Sales Model  '!F166</f>
        <v>326.45437890907908</v>
      </c>
      <c r="AL155" s="277">
        <f>'Lg COMM Sales Model '!F166</f>
        <v>326.45437890907908</v>
      </c>
      <c r="AM155" s="232" t="str">
        <f t="shared" si="34"/>
        <v>Good</v>
      </c>
      <c r="AN155" s="264">
        <f>'Small COMM Sales Model  '!E166</f>
        <v>277.87653293728147</v>
      </c>
      <c r="AO155" s="264">
        <f>'Med COMM Sales Model  '!E166</f>
        <v>277.87653293728147</v>
      </c>
      <c r="AP155" s="264">
        <f>'Lg COMM Sales Model '!D166</f>
        <v>277.87653293728147</v>
      </c>
      <c r="AQ155" s="277">
        <f>'Small IND Sales Mod'!D166</f>
        <v>277.87653293728147</v>
      </c>
      <c r="AR155" s="277">
        <f>'Med IND Sales Mod'!E166</f>
        <v>277.87653293728147</v>
      </c>
      <c r="AS155" s="281">
        <f>'Lg IND Sales Model'!F166</f>
        <v>277.87653293728147</v>
      </c>
      <c r="AT155" s="232" t="str">
        <f t="shared" si="35"/>
        <v>Good</v>
      </c>
      <c r="AU155" s="280">
        <f>'Lg COMM Sales Model '!E166</f>
        <v>0</v>
      </c>
      <c r="AV155" s="66">
        <f>'Small COMM Sales Model  '!F166</f>
        <v>0</v>
      </c>
      <c r="AW155" s="66">
        <f>'Small IND Sales Mod'!E166</f>
        <v>0</v>
      </c>
      <c r="AX155" s="232" t="str">
        <f t="shared" si="36"/>
        <v>Good</v>
      </c>
      <c r="AY155" s="287"/>
    </row>
    <row r="156" spans="1:51" x14ac:dyDescent="0.2">
      <c r="A156" s="278">
        <f t="shared" si="37"/>
        <v>43751.259999999733</v>
      </c>
      <c r="B156" s="282">
        <v>18.836645522749215</v>
      </c>
      <c r="C156" s="264">
        <v>18.836645522749215</v>
      </c>
      <c r="D156" s="277">
        <f>+'RES_Sales Model'!E163</f>
        <v>18.836645522749215</v>
      </c>
      <c r="E156" s="277">
        <f>+'Small COMM Sales Model  '!C167</f>
        <v>18.836645522749215</v>
      </c>
      <c r="F156" s="281">
        <f>+'Med COMM Sales Model  '!C167</f>
        <v>18.836645522749215</v>
      </c>
      <c r="G156" s="232" t="str">
        <f t="shared" si="26"/>
        <v>Good</v>
      </c>
      <c r="H156" s="287">
        <f>'Lg IND Sales Model'!C167</f>
        <v>0.4098976225505776</v>
      </c>
      <c r="I156" s="279">
        <f>Industrial_Customers!C167</f>
        <v>0.4098976225505776</v>
      </c>
      <c r="J156" s="289" t="str">
        <f t="shared" si="27"/>
        <v>Good</v>
      </c>
      <c r="K156" s="286">
        <v>0.30521708254207119</v>
      </c>
      <c r="L156" s="285">
        <v>0.30521708254207119</v>
      </c>
      <c r="M156" s="289" t="str">
        <f t="shared" si="28"/>
        <v>Good</v>
      </c>
      <c r="N156" s="290">
        <v>21046072.999999993</v>
      </c>
      <c r="O156" s="66">
        <v>21046073</v>
      </c>
      <c r="P156" s="289" t="str">
        <f t="shared" si="29"/>
        <v>Good</v>
      </c>
      <c r="Q156" s="281">
        <v>258.64271149596402</v>
      </c>
      <c r="R156" s="281">
        <v>258.64271149596402</v>
      </c>
      <c r="S156" s="232" t="str">
        <f t="shared" si="30"/>
        <v>Good</v>
      </c>
      <c r="T156" s="281">
        <v>0</v>
      </c>
      <c r="U156" s="281">
        <v>0</v>
      </c>
      <c r="V156" s="232" t="str">
        <f t="shared" si="31"/>
        <v>Good</v>
      </c>
      <c r="W156" s="280">
        <f>Commercial_Customers!C167</f>
        <v>8626.7352867258996</v>
      </c>
      <c r="X156" s="66">
        <v>8626.7352867258996</v>
      </c>
      <c r="Y156" s="232" t="str">
        <f t="shared" si="25"/>
        <v>Good</v>
      </c>
      <c r="Z156" s="282">
        <f>'Small COMM Sales Model  '!D167</f>
        <v>2.6111249999999999</v>
      </c>
      <c r="AA156" s="264">
        <f>'Med COMM Sales Model  '!D167</f>
        <v>2.6111249999999999</v>
      </c>
      <c r="AB156" s="277">
        <f>'Med IND Sales Mod'!D167</f>
        <v>2.6111249999999999</v>
      </c>
      <c r="AC156" s="277">
        <f>'Lg IND Sales Model'!E167</f>
        <v>2.6111249999999999</v>
      </c>
      <c r="AD156" s="232" t="str">
        <f t="shared" si="32"/>
        <v>Good</v>
      </c>
      <c r="AE156" s="282">
        <v>0</v>
      </c>
      <c r="AF156" s="264">
        <v>0</v>
      </c>
      <c r="AG156" s="277">
        <f>'Med COMM Sales Model  '!G167</f>
        <v>0</v>
      </c>
      <c r="AH156" s="277">
        <f>'Med IND Sales Mod'!F167</f>
        <v>0</v>
      </c>
      <c r="AI156" s="232" t="str">
        <f t="shared" si="33"/>
        <v>Good</v>
      </c>
      <c r="AJ156" s="282">
        <f>'Small COMM Sales Model  '!G167</f>
        <v>277.87653293728147</v>
      </c>
      <c r="AK156" s="264">
        <f>'Med COMM Sales Model  '!F167</f>
        <v>277.87653293728147</v>
      </c>
      <c r="AL156" s="277">
        <f>'Lg COMM Sales Model '!F167</f>
        <v>277.87653293728147</v>
      </c>
      <c r="AM156" s="232" t="str">
        <f t="shared" si="34"/>
        <v>Good</v>
      </c>
      <c r="AN156" s="264">
        <f>'Small COMM Sales Model  '!E167</f>
        <v>198.89039579254836</v>
      </c>
      <c r="AO156" s="264">
        <f>'Med COMM Sales Model  '!E167</f>
        <v>198.89039579254836</v>
      </c>
      <c r="AP156" s="264">
        <f>'Lg COMM Sales Model '!D167</f>
        <v>198.89039579254836</v>
      </c>
      <c r="AQ156" s="277">
        <f>'Small IND Sales Mod'!D167</f>
        <v>198.89039579254836</v>
      </c>
      <c r="AR156" s="277">
        <f>'Med IND Sales Mod'!E167</f>
        <v>198.89039579254836</v>
      </c>
      <c r="AS156" s="281">
        <f>'Lg IND Sales Model'!F167</f>
        <v>198.89039579254836</v>
      </c>
      <c r="AT156" s="232" t="str">
        <f t="shared" si="35"/>
        <v>Good</v>
      </c>
      <c r="AU156" s="280">
        <f>'Lg COMM Sales Model '!E167</f>
        <v>3.8110897796785466</v>
      </c>
      <c r="AV156" s="66">
        <f>'Small COMM Sales Model  '!F167</f>
        <v>3.8110897796785466</v>
      </c>
      <c r="AW156" s="66">
        <f>'Small IND Sales Mod'!E167</f>
        <v>3.8110897796785466</v>
      </c>
      <c r="AX156" s="232" t="str">
        <f t="shared" si="36"/>
        <v>Good</v>
      </c>
      <c r="AY156" s="287"/>
    </row>
    <row r="157" spans="1:51" x14ac:dyDescent="0.2">
      <c r="A157" s="278">
        <f t="shared" si="37"/>
        <v>43781.679999999731</v>
      </c>
      <c r="B157" s="282">
        <v>18.849840368557476</v>
      </c>
      <c r="C157" s="264">
        <v>18.849840368557476</v>
      </c>
      <c r="D157" s="277">
        <f>+'RES_Sales Model'!E164</f>
        <v>18.849840368557476</v>
      </c>
      <c r="E157" s="277">
        <f>+'Small COMM Sales Model  '!C168</f>
        <v>18.849840368557476</v>
      </c>
      <c r="F157" s="281">
        <f>+'Med COMM Sales Model  '!C168</f>
        <v>18.849840368557476</v>
      </c>
      <c r="G157" s="232" t="str">
        <f t="shared" si="26"/>
        <v>Good</v>
      </c>
      <c r="H157" s="287">
        <f>'Lg IND Sales Model'!C168</f>
        <v>0.40962417690066261</v>
      </c>
      <c r="I157" s="279">
        <f>Industrial_Customers!C168</f>
        <v>0.40962417690066261</v>
      </c>
      <c r="J157" s="289" t="str">
        <f t="shared" si="27"/>
        <v>Good</v>
      </c>
      <c r="K157" s="286">
        <v>0.11974993690770552</v>
      </c>
      <c r="L157" s="285">
        <v>0.11974993690770552</v>
      </c>
      <c r="M157" s="289" t="str">
        <f t="shared" si="28"/>
        <v>Good</v>
      </c>
      <c r="N157" s="290">
        <v>21069306.833333325</v>
      </c>
      <c r="O157" s="66">
        <v>21069306.833333299</v>
      </c>
      <c r="P157" s="289" t="str">
        <f t="shared" si="29"/>
        <v>Good</v>
      </c>
      <c r="Q157" s="281">
        <v>259.21600000000001</v>
      </c>
      <c r="R157" s="281">
        <v>259.21600000000001</v>
      </c>
      <c r="S157" s="232" t="str">
        <f t="shared" si="30"/>
        <v>Good</v>
      </c>
      <c r="T157" s="281">
        <v>0</v>
      </c>
      <c r="U157" s="281">
        <v>0</v>
      </c>
      <c r="V157" s="232" t="str">
        <f t="shared" si="31"/>
        <v>Good</v>
      </c>
      <c r="W157" s="280">
        <f>Commercial_Customers!C168</f>
        <v>8630.4974694716693</v>
      </c>
      <c r="X157" s="66">
        <v>8630.4974694716693</v>
      </c>
      <c r="Y157" s="232" t="str">
        <f t="shared" si="25"/>
        <v>Good</v>
      </c>
      <c r="Z157" s="282">
        <f>'Small COMM Sales Model  '!D168</f>
        <v>2.6161692148019702</v>
      </c>
      <c r="AA157" s="264">
        <f>'Med COMM Sales Model  '!D168</f>
        <v>2.6161692148019702</v>
      </c>
      <c r="AB157" s="277">
        <f>'Med IND Sales Mod'!D168</f>
        <v>2.6161692148019702</v>
      </c>
      <c r="AC157" s="277">
        <f>'Lg IND Sales Model'!E168</f>
        <v>2.6161692148019702</v>
      </c>
      <c r="AD157" s="232" t="str">
        <f t="shared" si="32"/>
        <v>Good</v>
      </c>
      <c r="AE157" s="282">
        <v>0</v>
      </c>
      <c r="AF157" s="264">
        <v>0</v>
      </c>
      <c r="AG157" s="277">
        <f>'Med COMM Sales Model  '!G168</f>
        <v>0</v>
      </c>
      <c r="AH157" s="277">
        <f>'Med IND Sales Mod'!F168</f>
        <v>0</v>
      </c>
      <c r="AI157" s="232" t="str">
        <f t="shared" si="33"/>
        <v>Good</v>
      </c>
      <c r="AJ157" s="282">
        <f>'Small COMM Sales Model  '!G168</f>
        <v>198.89039579254836</v>
      </c>
      <c r="AK157" s="264">
        <f>'Med COMM Sales Model  '!F168</f>
        <v>198.89039579254836</v>
      </c>
      <c r="AL157" s="277">
        <f>'Lg COMM Sales Model '!F168</f>
        <v>198.89039579254836</v>
      </c>
      <c r="AM157" s="232" t="str">
        <f t="shared" si="34"/>
        <v>Good</v>
      </c>
      <c r="AN157" s="264">
        <f>'Small COMM Sales Model  '!E168</f>
        <v>78.117279066674627</v>
      </c>
      <c r="AO157" s="264">
        <f>'Med COMM Sales Model  '!E168</f>
        <v>78.117279066674627</v>
      </c>
      <c r="AP157" s="264">
        <f>'Lg COMM Sales Model '!D168</f>
        <v>78.117279066674627</v>
      </c>
      <c r="AQ157" s="277">
        <f>'Small IND Sales Mod'!D168</f>
        <v>78.117279066674627</v>
      </c>
      <c r="AR157" s="277">
        <f>'Med IND Sales Mod'!E168</f>
        <v>78.117279066674627</v>
      </c>
      <c r="AS157" s="281">
        <f>'Lg IND Sales Model'!F168</f>
        <v>78.117279066674627</v>
      </c>
      <c r="AT157" s="232" t="str">
        <f t="shared" si="35"/>
        <v>Good</v>
      </c>
      <c r="AU157" s="280">
        <f>'Lg COMM Sales Model '!E168</f>
        <v>26.436963465927999</v>
      </c>
      <c r="AV157" s="66">
        <f>'Small COMM Sales Model  '!F168</f>
        <v>26.436963465927999</v>
      </c>
      <c r="AW157" s="66">
        <f>'Small IND Sales Mod'!E168</f>
        <v>26.436963465927999</v>
      </c>
      <c r="AX157" s="232" t="str">
        <f t="shared" si="36"/>
        <v>Good</v>
      </c>
      <c r="AY157" s="287"/>
    </row>
    <row r="158" spans="1:51" x14ac:dyDescent="0.2">
      <c r="A158" s="278">
        <f t="shared" si="37"/>
        <v>43812.099999999729</v>
      </c>
      <c r="B158" s="282">
        <v>18.863139813945992</v>
      </c>
      <c r="C158" s="264">
        <v>18.863139813945992</v>
      </c>
      <c r="D158" s="277">
        <f>+'RES_Sales Model'!E165</f>
        <v>18.863139813945992</v>
      </c>
      <c r="E158" s="277">
        <f>+'Small COMM Sales Model  '!C169</f>
        <v>18.863139813945992</v>
      </c>
      <c r="F158" s="281">
        <f>+'Med COMM Sales Model  '!C169</f>
        <v>18.863139813945992</v>
      </c>
      <c r="G158" s="232" t="str">
        <f t="shared" si="26"/>
        <v>Good</v>
      </c>
      <c r="H158" s="287">
        <f>'Lg IND Sales Model'!C169</f>
        <v>0.40936259911007655</v>
      </c>
      <c r="I158" s="279">
        <f>Industrial_Customers!C169</f>
        <v>0.40936259911007655</v>
      </c>
      <c r="J158" s="289" t="str">
        <f t="shared" si="27"/>
        <v>Good</v>
      </c>
      <c r="K158" s="286">
        <v>6.5284679451485611E-2</v>
      </c>
      <c r="L158" s="285">
        <v>6.5284679451485611E-2</v>
      </c>
      <c r="M158" s="289" t="str">
        <f t="shared" si="28"/>
        <v>Good</v>
      </c>
      <c r="N158" s="290">
        <v>21092540.666666657</v>
      </c>
      <c r="O158" s="66">
        <v>21092540.666666701</v>
      </c>
      <c r="P158" s="289" t="str">
        <f t="shared" si="29"/>
        <v>Good</v>
      </c>
      <c r="Q158" s="281">
        <v>260.191240391696</v>
      </c>
      <c r="R158" s="281">
        <v>260.191240391696</v>
      </c>
      <c r="S158" s="232" t="str">
        <f t="shared" si="30"/>
        <v>Good</v>
      </c>
      <c r="T158" s="281">
        <v>0</v>
      </c>
      <c r="U158" s="281">
        <v>0</v>
      </c>
      <c r="V158" s="232" t="str">
        <f t="shared" si="31"/>
        <v>Good</v>
      </c>
      <c r="W158" s="280">
        <f>Commercial_Customers!C169</f>
        <v>8634.4972691416497</v>
      </c>
      <c r="X158" s="66">
        <v>8634.4972691416497</v>
      </c>
      <c r="Y158" s="232" t="str">
        <f t="shared" si="25"/>
        <v>Good</v>
      </c>
      <c r="Z158" s="282">
        <f>'Small COMM Sales Model  '!D169</f>
        <v>2.6213088769833099</v>
      </c>
      <c r="AA158" s="264">
        <f>'Med COMM Sales Model  '!D169</f>
        <v>2.6213088769833099</v>
      </c>
      <c r="AB158" s="277">
        <f>'Med IND Sales Mod'!D169</f>
        <v>2.6213088769833099</v>
      </c>
      <c r="AC158" s="277">
        <f>'Lg IND Sales Model'!E169</f>
        <v>2.6213088769833099</v>
      </c>
      <c r="AD158" s="232" t="str">
        <f t="shared" si="32"/>
        <v>Good</v>
      </c>
      <c r="AE158" s="282">
        <v>0</v>
      </c>
      <c r="AF158" s="264">
        <v>0</v>
      </c>
      <c r="AG158" s="277">
        <f>'Med COMM Sales Model  '!G169</f>
        <v>0</v>
      </c>
      <c r="AH158" s="277">
        <f>'Med IND Sales Mod'!F169</f>
        <v>0</v>
      </c>
      <c r="AI158" s="232" t="str">
        <f t="shared" si="33"/>
        <v>Good</v>
      </c>
      <c r="AJ158" s="282">
        <f>'Small COMM Sales Model  '!G169</f>
        <v>78.117279066674627</v>
      </c>
      <c r="AK158" s="264">
        <f>'Med COMM Sales Model  '!F169</f>
        <v>78.117279066674627</v>
      </c>
      <c r="AL158" s="277">
        <f>'Lg COMM Sales Model '!F169</f>
        <v>78.117279066674627</v>
      </c>
      <c r="AM158" s="232" t="str">
        <f t="shared" si="34"/>
        <v>Good</v>
      </c>
      <c r="AN158" s="264">
        <f>'Small COMM Sales Model  '!E169</f>
        <v>42.633806123140985</v>
      </c>
      <c r="AO158" s="264">
        <f>'Med COMM Sales Model  '!E169</f>
        <v>42.633806123140985</v>
      </c>
      <c r="AP158" s="264">
        <f>'Lg COMM Sales Model '!D169</f>
        <v>42.633806123140985</v>
      </c>
      <c r="AQ158" s="277">
        <f>'Small IND Sales Mod'!D169</f>
        <v>42.633806123140985</v>
      </c>
      <c r="AR158" s="277">
        <f>'Med IND Sales Mod'!E169</f>
        <v>42.633806123140985</v>
      </c>
      <c r="AS158" s="281">
        <f>'Lg IND Sales Model'!F169</f>
        <v>42.633806123140985</v>
      </c>
      <c r="AT158" s="232" t="str">
        <f t="shared" si="35"/>
        <v>Good</v>
      </c>
      <c r="AU158" s="280">
        <f>'Lg COMM Sales Model '!E169</f>
        <v>81.614210043345437</v>
      </c>
      <c r="AV158" s="66">
        <f>'Small COMM Sales Model  '!F169</f>
        <v>81.614210043345437</v>
      </c>
      <c r="AW158" s="66">
        <f>'Small IND Sales Mod'!E169</f>
        <v>81.614210043345437</v>
      </c>
      <c r="AX158" s="232" t="str">
        <f t="shared" si="36"/>
        <v>Good</v>
      </c>
      <c r="AY158" s="287"/>
    </row>
    <row r="159" spans="1:51" x14ac:dyDescent="0.2">
      <c r="A159" s="278">
        <f t="shared" si="37"/>
        <v>43842.519999999728</v>
      </c>
      <c r="B159" s="282">
        <v>18.889473262297713</v>
      </c>
      <c r="C159" s="264">
        <v>18.889473262297713</v>
      </c>
      <c r="D159" s="277">
        <f>+'RES_Sales Model'!E166</f>
        <v>18.889473262297713</v>
      </c>
      <c r="E159" s="277">
        <f>+'Small COMM Sales Model  '!C170</f>
        <v>18.889473262297713</v>
      </c>
      <c r="F159" s="281">
        <f>+'Med COMM Sales Model  '!C170</f>
        <v>18.889473262297713</v>
      </c>
      <c r="G159" s="232" t="str">
        <f t="shared" si="26"/>
        <v>Good</v>
      </c>
      <c r="H159" s="287">
        <f>'Lg IND Sales Model'!C170</f>
        <v>0.40928095690878513</v>
      </c>
      <c r="I159" s="279">
        <f>Industrial_Customers!C170</f>
        <v>0.40928095690878513</v>
      </c>
      <c r="J159" s="289" t="str">
        <f t="shared" si="27"/>
        <v>Good</v>
      </c>
      <c r="K159" s="286">
        <v>4.309779501694315E-2</v>
      </c>
      <c r="L159" s="285">
        <v>4.309779501694315E-2</v>
      </c>
      <c r="M159" s="289" t="str">
        <f t="shared" si="28"/>
        <v>Good</v>
      </c>
      <c r="N159" s="290">
        <v>21115774.499999989</v>
      </c>
      <c r="O159" s="66">
        <v>21115774.5</v>
      </c>
      <c r="P159" s="289" t="str">
        <f t="shared" si="29"/>
        <v>Good</v>
      </c>
      <c r="Q159" s="281">
        <v>261.27293694647</v>
      </c>
      <c r="R159" s="281">
        <v>261.27293694647</v>
      </c>
      <c r="S159" s="232" t="str">
        <f t="shared" si="30"/>
        <v>Good</v>
      </c>
      <c r="T159" s="281">
        <v>0</v>
      </c>
      <c r="U159" s="281">
        <v>0</v>
      </c>
      <c r="V159" s="232" t="str">
        <f t="shared" si="31"/>
        <v>Good</v>
      </c>
      <c r="W159" s="280">
        <f>Commercial_Customers!C170</f>
        <v>8642.2843932301203</v>
      </c>
      <c r="X159" s="66">
        <v>8642.2843932301203</v>
      </c>
      <c r="Y159" s="232" t="str">
        <f t="shared" si="25"/>
        <v>Good</v>
      </c>
      <c r="Z159" s="282">
        <f>'Small COMM Sales Model  '!D170</f>
        <v>2.6264180000000001</v>
      </c>
      <c r="AA159" s="264">
        <f>'Med COMM Sales Model  '!D170</f>
        <v>2.6264180000000001</v>
      </c>
      <c r="AB159" s="277">
        <f>'Med IND Sales Mod'!D170</f>
        <v>2.6264180000000001</v>
      </c>
      <c r="AC159" s="277">
        <f>'Lg IND Sales Model'!E170</f>
        <v>2.6264180000000001</v>
      </c>
      <c r="AD159" s="232" t="str">
        <f t="shared" si="32"/>
        <v>Good</v>
      </c>
      <c r="AE159" s="282">
        <v>107.22973635615668</v>
      </c>
      <c r="AF159" s="264">
        <v>107.22973635615668</v>
      </c>
      <c r="AG159" s="277">
        <f>'Med COMM Sales Model  '!G170</f>
        <v>107.22973635615668</v>
      </c>
      <c r="AH159" s="277">
        <f>'Med IND Sales Mod'!F170</f>
        <v>107.22973635615668</v>
      </c>
      <c r="AI159" s="232" t="str">
        <f t="shared" si="33"/>
        <v>Good</v>
      </c>
      <c r="AJ159" s="282">
        <f>'Small COMM Sales Model  '!G170</f>
        <v>42.633806123140985</v>
      </c>
      <c r="AK159" s="264">
        <f>'Med COMM Sales Model  '!F170</f>
        <v>42.633806123140985</v>
      </c>
      <c r="AL159" s="277">
        <f>'Lg COMM Sales Model '!F170</f>
        <v>42.633806123140985</v>
      </c>
      <c r="AM159" s="232" t="str">
        <f t="shared" si="34"/>
        <v>Good</v>
      </c>
      <c r="AN159" s="264">
        <f>'Small COMM Sales Model  '!E170</f>
        <v>26.112829868525239</v>
      </c>
      <c r="AO159" s="264">
        <f>'Med COMM Sales Model  '!E170</f>
        <v>26.112829868525239</v>
      </c>
      <c r="AP159" s="264">
        <f>'Lg COMM Sales Model '!D170</f>
        <v>26.112829868525239</v>
      </c>
      <c r="AQ159" s="277">
        <f>'Small IND Sales Mod'!D170</f>
        <v>26.112829868525239</v>
      </c>
      <c r="AR159" s="277">
        <f>'Med IND Sales Mod'!E170</f>
        <v>26.112829868525239</v>
      </c>
      <c r="AS159" s="281">
        <f>'Lg IND Sales Model'!F170</f>
        <v>26.112829868525239</v>
      </c>
      <c r="AT159" s="232" t="str">
        <f t="shared" si="35"/>
        <v>Good</v>
      </c>
      <c r="AU159" s="280">
        <f>'Lg COMM Sales Model '!E170</f>
        <v>127.15014736663784</v>
      </c>
      <c r="AV159" s="66">
        <f>'Small COMM Sales Model  '!F170</f>
        <v>127.15014736663784</v>
      </c>
      <c r="AW159" s="66">
        <f>'Small IND Sales Mod'!E170</f>
        <v>127.15014736663784</v>
      </c>
      <c r="AX159" s="232" t="str">
        <f t="shared" si="36"/>
        <v>Good</v>
      </c>
      <c r="AY159" s="287"/>
    </row>
    <row r="160" spans="1:51" x14ac:dyDescent="0.2">
      <c r="A160" s="278">
        <f t="shared" si="37"/>
        <v>43872.939999999726</v>
      </c>
      <c r="B160" s="282">
        <v>18.934170340915575</v>
      </c>
      <c r="C160" s="264">
        <v>18.934170340915575</v>
      </c>
      <c r="D160" s="277">
        <f>+'RES_Sales Model'!E167</f>
        <v>18.934170340915575</v>
      </c>
      <c r="E160" s="277">
        <f>+'Small COMM Sales Model  '!C171</f>
        <v>18.934170340915575</v>
      </c>
      <c r="F160" s="281">
        <f>+'Med COMM Sales Model  '!C171</f>
        <v>18.934170340915575</v>
      </c>
      <c r="G160" s="232" t="str">
        <f t="shared" si="26"/>
        <v>Good</v>
      </c>
      <c r="H160" s="287">
        <f>'Lg IND Sales Model'!C171</f>
        <v>0.40946568653027909</v>
      </c>
      <c r="I160" s="279">
        <f>Industrial_Customers!C171</f>
        <v>0.40946568653027909</v>
      </c>
      <c r="J160" s="289" t="str">
        <f t="shared" si="27"/>
        <v>Good</v>
      </c>
      <c r="K160" s="286">
        <v>5.7772594556920111E-2</v>
      </c>
      <c r="L160" s="285">
        <v>5.7772594556920111E-2</v>
      </c>
      <c r="M160" s="289" t="str">
        <f t="shared" si="28"/>
        <v>Good</v>
      </c>
      <c r="N160" s="290">
        <v>21139008.333333321</v>
      </c>
      <c r="O160" s="66">
        <v>21139008.333333299</v>
      </c>
      <c r="P160" s="289" t="str">
        <f t="shared" si="29"/>
        <v>Good</v>
      </c>
      <c r="Q160" s="281">
        <v>262.20910000000003</v>
      </c>
      <c r="R160" s="281">
        <v>262.20910000000003</v>
      </c>
      <c r="S160" s="232" t="str">
        <f t="shared" si="30"/>
        <v>Good</v>
      </c>
      <c r="T160" s="281">
        <v>1</v>
      </c>
      <c r="U160" s="281">
        <v>1</v>
      </c>
      <c r="V160" s="232" t="str">
        <f t="shared" si="31"/>
        <v>Good</v>
      </c>
      <c r="W160" s="280">
        <f>Commercial_Customers!C171</f>
        <v>8655.6985597776202</v>
      </c>
      <c r="X160" s="66">
        <v>8655.6985597776202</v>
      </c>
      <c r="Y160" s="232" t="str">
        <f t="shared" si="25"/>
        <v>Good</v>
      </c>
      <c r="Z160" s="282">
        <f>'Small COMM Sales Model  '!D171</f>
        <v>2.6309803296719698</v>
      </c>
      <c r="AA160" s="264">
        <f>'Med COMM Sales Model  '!D171</f>
        <v>2.6309803296719698</v>
      </c>
      <c r="AB160" s="277">
        <f>'Med IND Sales Mod'!D171</f>
        <v>2.6309803296719698</v>
      </c>
      <c r="AC160" s="277">
        <f>'Lg IND Sales Model'!E171</f>
        <v>2.6309803296719698</v>
      </c>
      <c r="AD160" s="232" t="str">
        <f t="shared" si="32"/>
        <v>Good</v>
      </c>
      <c r="AE160" s="282">
        <v>0</v>
      </c>
      <c r="AF160" s="264">
        <v>0</v>
      </c>
      <c r="AG160" s="277">
        <f>'Med COMM Sales Model  '!G171</f>
        <v>0</v>
      </c>
      <c r="AH160" s="277">
        <f>'Med IND Sales Mod'!F171</f>
        <v>0</v>
      </c>
      <c r="AI160" s="232" t="str">
        <f t="shared" si="33"/>
        <v>Good</v>
      </c>
      <c r="AJ160" s="282">
        <f>'Small COMM Sales Model  '!G171</f>
        <v>26.112829868525239</v>
      </c>
      <c r="AK160" s="264">
        <f>'Med COMM Sales Model  '!F171</f>
        <v>26.112829868525239</v>
      </c>
      <c r="AL160" s="277">
        <f>'Lg COMM Sales Model '!F171</f>
        <v>26.112829868525239</v>
      </c>
      <c r="AM160" s="232" t="str">
        <f t="shared" si="34"/>
        <v>Good</v>
      </c>
      <c r="AN160" s="264">
        <f>'Small COMM Sales Model  '!E171</f>
        <v>35.042184420393127</v>
      </c>
      <c r="AO160" s="264">
        <f>'Med COMM Sales Model  '!E171</f>
        <v>35.042184420393127</v>
      </c>
      <c r="AP160" s="264">
        <f>'Lg COMM Sales Model '!D171</f>
        <v>35.042184420393127</v>
      </c>
      <c r="AQ160" s="277">
        <f>'Small IND Sales Mod'!D171</f>
        <v>35.042184420393127</v>
      </c>
      <c r="AR160" s="277">
        <f>'Med IND Sales Mod'!E171</f>
        <v>35.042184420393127</v>
      </c>
      <c r="AS160" s="281">
        <f>'Lg IND Sales Model'!F171</f>
        <v>35.042184420393127</v>
      </c>
      <c r="AT160" s="232" t="str">
        <f t="shared" si="35"/>
        <v>Good</v>
      </c>
      <c r="AU160" s="280">
        <f>'Lg COMM Sales Model '!E171</f>
        <v>78.467690138551589</v>
      </c>
      <c r="AV160" s="66">
        <f>'Small COMM Sales Model  '!F171</f>
        <v>78.467690138551589</v>
      </c>
      <c r="AW160" s="66">
        <f>'Small IND Sales Mod'!E171</f>
        <v>78.467690138551589</v>
      </c>
      <c r="AX160" s="232" t="str">
        <f t="shared" si="36"/>
        <v>Good</v>
      </c>
      <c r="AY160" s="287"/>
    </row>
    <row r="161" spans="1:51" x14ac:dyDescent="0.2">
      <c r="A161" s="278">
        <f t="shared" si="37"/>
        <v>43903.359999999724</v>
      </c>
      <c r="B161" s="282">
        <v>18.980801538650205</v>
      </c>
      <c r="C161" s="264">
        <v>18.980801538650205</v>
      </c>
      <c r="D161" s="277">
        <f>+'RES_Sales Model'!E168</f>
        <v>18.980801538650205</v>
      </c>
      <c r="E161" s="277">
        <f>+'Small COMM Sales Model  '!C172</f>
        <v>18.980801538650205</v>
      </c>
      <c r="F161" s="281">
        <f>+'Med COMM Sales Model  '!C172</f>
        <v>18.980801538650205</v>
      </c>
      <c r="G161" s="232" t="str">
        <f t="shared" si="26"/>
        <v>Good</v>
      </c>
      <c r="H161" s="287">
        <f>'Lg IND Sales Model'!C172</f>
        <v>0.40969436175096396</v>
      </c>
      <c r="I161" s="279">
        <f>Industrial_Customers!C172</f>
        <v>0.40969436175096396</v>
      </c>
      <c r="J161" s="289" t="str">
        <f t="shared" si="27"/>
        <v>Good</v>
      </c>
      <c r="K161" s="286">
        <v>0.10635592250334047</v>
      </c>
      <c r="L161" s="285">
        <v>0.10635592250334047</v>
      </c>
      <c r="M161" s="289" t="str">
        <f t="shared" si="28"/>
        <v>Good</v>
      </c>
      <c r="N161" s="290">
        <v>21162242.166666653</v>
      </c>
      <c r="O161" s="66">
        <v>21162242.166666701</v>
      </c>
      <c r="P161" s="289" t="str">
        <f t="shared" si="29"/>
        <v>Good</v>
      </c>
      <c r="Q161" s="281">
        <v>262.73060588956503</v>
      </c>
      <c r="R161" s="281">
        <v>262.73060588956503</v>
      </c>
      <c r="S161" s="232" t="str">
        <f t="shared" si="30"/>
        <v>Good</v>
      </c>
      <c r="T161" s="281">
        <v>0</v>
      </c>
      <c r="U161" s="281">
        <v>0</v>
      </c>
      <c r="V161" s="232" t="str">
        <f t="shared" si="31"/>
        <v>Good</v>
      </c>
      <c r="W161" s="280">
        <f>Commercial_Customers!C172</f>
        <v>8670.0512976918308</v>
      </c>
      <c r="X161" s="66">
        <v>8670.0512976918308</v>
      </c>
      <c r="Y161" s="232" t="str">
        <f t="shared" si="25"/>
        <v>Good</v>
      </c>
      <c r="Z161" s="282">
        <f>'Small COMM Sales Model  '!D172</f>
        <v>2.6349207235496501</v>
      </c>
      <c r="AA161" s="264">
        <f>'Med COMM Sales Model  '!D172</f>
        <v>2.6349207235496501</v>
      </c>
      <c r="AB161" s="277">
        <f>'Med IND Sales Mod'!D172</f>
        <v>2.6349207235496501</v>
      </c>
      <c r="AC161" s="277">
        <f>'Lg IND Sales Model'!E172</f>
        <v>2.6349207235496501</v>
      </c>
      <c r="AD161" s="232" t="str">
        <f t="shared" si="32"/>
        <v>Good</v>
      </c>
      <c r="AE161" s="282">
        <v>0</v>
      </c>
      <c r="AF161" s="264">
        <v>0</v>
      </c>
      <c r="AG161" s="277">
        <f>'Med COMM Sales Model  '!G172</f>
        <v>0</v>
      </c>
      <c r="AH161" s="277">
        <f>'Med IND Sales Mod'!F172</f>
        <v>0</v>
      </c>
      <c r="AI161" s="232" t="str">
        <f t="shared" si="33"/>
        <v>Good</v>
      </c>
      <c r="AJ161" s="282">
        <f>'Small COMM Sales Model  '!G172</f>
        <v>35.042184420393127</v>
      </c>
      <c r="AK161" s="264">
        <f>'Med COMM Sales Model  '!F172</f>
        <v>35.042184420393127</v>
      </c>
      <c r="AL161" s="277">
        <f>'Lg COMM Sales Model '!F172</f>
        <v>35.042184420393127</v>
      </c>
      <c r="AM161" s="232" t="str">
        <f t="shared" si="34"/>
        <v>Good</v>
      </c>
      <c r="AN161" s="264">
        <f>'Small COMM Sales Model  '!E172</f>
        <v>64.582270600115152</v>
      </c>
      <c r="AO161" s="264">
        <f>'Med COMM Sales Model  '!E172</f>
        <v>64.582270600115152</v>
      </c>
      <c r="AP161" s="264">
        <f>'Lg COMM Sales Model '!D172</f>
        <v>64.582270600115152</v>
      </c>
      <c r="AQ161" s="277">
        <f>'Small IND Sales Mod'!D172</f>
        <v>64.582270600115152</v>
      </c>
      <c r="AR161" s="277">
        <f>'Med IND Sales Mod'!E172</f>
        <v>64.582270600115152</v>
      </c>
      <c r="AS161" s="281">
        <f>'Lg IND Sales Model'!F172</f>
        <v>64.582270600115152</v>
      </c>
      <c r="AT161" s="232" t="str">
        <f t="shared" si="35"/>
        <v>Good</v>
      </c>
      <c r="AU161" s="280">
        <f>'Lg COMM Sales Model '!E172</f>
        <v>46.311218909337121</v>
      </c>
      <c r="AV161" s="66">
        <f>'Small COMM Sales Model  '!F172</f>
        <v>46.311218909337121</v>
      </c>
      <c r="AW161" s="66">
        <f>'Small IND Sales Mod'!E172</f>
        <v>46.311218909337121</v>
      </c>
      <c r="AX161" s="232" t="str">
        <f t="shared" si="36"/>
        <v>Good</v>
      </c>
      <c r="AY161" s="287"/>
    </row>
    <row r="162" spans="1:51" x14ac:dyDescent="0.2">
      <c r="A162" s="278">
        <f t="shared" si="37"/>
        <v>43933.779999999722</v>
      </c>
      <c r="B162" s="282">
        <v>19.023021385055266</v>
      </c>
      <c r="C162" s="264">
        <v>19.023021385055266</v>
      </c>
      <c r="D162" s="277">
        <f>+'RES_Sales Model'!E169</f>
        <v>19.023021385055266</v>
      </c>
      <c r="E162" s="277">
        <f>+'Small COMM Sales Model  '!C173</f>
        <v>19.023021385055266</v>
      </c>
      <c r="F162" s="281">
        <f>+'Med COMM Sales Model  '!C173</f>
        <v>19.023021385055266</v>
      </c>
      <c r="G162" s="232" t="str">
        <f t="shared" si="26"/>
        <v>Good</v>
      </c>
      <c r="H162" s="287">
        <f>'Lg IND Sales Model'!C173</f>
        <v>0.40982923303387236</v>
      </c>
      <c r="I162" s="279">
        <f>Industrial_Customers!C173</f>
        <v>0.40982923303387236</v>
      </c>
      <c r="J162" s="289" t="str">
        <f t="shared" si="27"/>
        <v>Good</v>
      </c>
      <c r="K162" s="286">
        <v>0.18759305538161122</v>
      </c>
      <c r="L162" s="285">
        <v>0.18759305538161122</v>
      </c>
      <c r="M162" s="289" t="str">
        <f t="shared" si="28"/>
        <v>Good</v>
      </c>
      <c r="N162" s="290">
        <v>21185476</v>
      </c>
      <c r="O162" s="66">
        <v>21185476</v>
      </c>
      <c r="P162" s="289" t="str">
        <f t="shared" si="29"/>
        <v>Good</v>
      </c>
      <c r="Q162" s="281">
        <v>262.98609187594104</v>
      </c>
      <c r="R162" s="281">
        <v>262.98609187594104</v>
      </c>
      <c r="S162" s="232" t="str">
        <f t="shared" si="30"/>
        <v>Good</v>
      </c>
      <c r="T162" s="281">
        <v>0</v>
      </c>
      <c r="U162" s="281">
        <v>0</v>
      </c>
      <c r="V162" s="232" t="str">
        <f t="shared" si="31"/>
        <v>Good</v>
      </c>
      <c r="W162" s="280">
        <f>Commercial_Customers!C173</f>
        <v>8682.4273805375105</v>
      </c>
      <c r="X162" s="66">
        <v>8682.4273805375105</v>
      </c>
      <c r="Y162" s="232" t="str">
        <f t="shared" si="25"/>
        <v>Good</v>
      </c>
      <c r="Z162" s="282">
        <f>'Small COMM Sales Model  '!D173</f>
        <v>2.6390920000000002</v>
      </c>
      <c r="AA162" s="264">
        <f>'Med COMM Sales Model  '!D173</f>
        <v>2.6390920000000002</v>
      </c>
      <c r="AB162" s="277">
        <f>'Med IND Sales Mod'!D173</f>
        <v>2.6390920000000002</v>
      </c>
      <c r="AC162" s="277">
        <f>'Lg IND Sales Model'!E173</f>
        <v>2.6390920000000002</v>
      </c>
      <c r="AD162" s="232" t="str">
        <f t="shared" si="32"/>
        <v>Good</v>
      </c>
      <c r="AE162" s="282">
        <v>0</v>
      </c>
      <c r="AF162" s="264">
        <v>0</v>
      </c>
      <c r="AG162" s="277">
        <f>'Med COMM Sales Model  '!G173</f>
        <v>0</v>
      </c>
      <c r="AH162" s="277">
        <f>'Med IND Sales Mod'!F173</f>
        <v>0</v>
      </c>
      <c r="AI162" s="232" t="str">
        <f t="shared" si="33"/>
        <v>Good</v>
      </c>
      <c r="AJ162" s="282">
        <f>'Small COMM Sales Model  '!G173</f>
        <v>64.582270600115152</v>
      </c>
      <c r="AK162" s="264">
        <f>'Med COMM Sales Model  '!F173</f>
        <v>64.582270600115152</v>
      </c>
      <c r="AL162" s="277">
        <f>'Lg COMM Sales Model '!F173</f>
        <v>64.582270600115152</v>
      </c>
      <c r="AM162" s="232" t="str">
        <f t="shared" si="34"/>
        <v>Good</v>
      </c>
      <c r="AN162" s="264">
        <f>'Small COMM Sales Model  '!E173</f>
        <v>114.03392869270741</v>
      </c>
      <c r="AO162" s="264">
        <f>'Med COMM Sales Model  '!E173</f>
        <v>114.03392869270741</v>
      </c>
      <c r="AP162" s="264">
        <f>'Lg COMM Sales Model '!D173</f>
        <v>114.03392869270741</v>
      </c>
      <c r="AQ162" s="277">
        <f>'Small IND Sales Mod'!D173</f>
        <v>114.03392869270741</v>
      </c>
      <c r="AR162" s="277">
        <f>'Med IND Sales Mod'!E173</f>
        <v>114.03392869270741</v>
      </c>
      <c r="AS162" s="281">
        <f>'Lg IND Sales Model'!F173</f>
        <v>114.03392869270741</v>
      </c>
      <c r="AT162" s="232" t="str">
        <f t="shared" si="35"/>
        <v>Good</v>
      </c>
      <c r="AU162" s="280">
        <f>'Lg COMM Sales Model '!E173</f>
        <v>10.944087118763242</v>
      </c>
      <c r="AV162" s="66">
        <f>'Small COMM Sales Model  '!F173</f>
        <v>10.944087118763242</v>
      </c>
      <c r="AW162" s="66">
        <f>'Small IND Sales Mod'!E173</f>
        <v>10.944087118763242</v>
      </c>
      <c r="AX162" s="232" t="str">
        <f t="shared" si="36"/>
        <v>Good</v>
      </c>
      <c r="AY162" s="287"/>
    </row>
    <row r="163" spans="1:51" x14ac:dyDescent="0.2">
      <c r="A163" s="278">
        <f t="shared" si="37"/>
        <v>43964.199999999721</v>
      </c>
      <c r="B163" s="282">
        <v>19.043650842780259</v>
      </c>
      <c r="C163" s="264">
        <v>19.043650842780259</v>
      </c>
      <c r="D163" s="277">
        <f>+'RES_Sales Model'!E170</f>
        <v>19.043650842780259</v>
      </c>
      <c r="E163" s="277">
        <f>+'Small COMM Sales Model  '!C174</f>
        <v>19.043650842780259</v>
      </c>
      <c r="F163" s="281">
        <f>+'Med COMM Sales Model  '!C174</f>
        <v>19.043650842780259</v>
      </c>
      <c r="G163" s="232" t="str">
        <f t="shared" si="26"/>
        <v>Good</v>
      </c>
      <c r="H163" s="287">
        <f>'Lg IND Sales Model'!C174</f>
        <v>0.40965272455133678</v>
      </c>
      <c r="I163" s="279">
        <f>Industrial_Customers!C174</f>
        <v>0.40965272455133678</v>
      </c>
      <c r="J163" s="289" t="str">
        <f t="shared" si="27"/>
        <v>Good</v>
      </c>
      <c r="K163" s="286">
        <v>0.34263142138167901</v>
      </c>
      <c r="L163" s="285">
        <v>0.34263142138167901</v>
      </c>
      <c r="M163" s="289" t="str">
        <f t="shared" si="28"/>
        <v>Good</v>
      </c>
      <c r="N163" s="290">
        <v>21208374.674111634</v>
      </c>
      <c r="O163" s="66">
        <v>21208374.674111601</v>
      </c>
      <c r="P163" s="289" t="str">
        <f t="shared" si="29"/>
        <v>Good</v>
      </c>
      <c r="Q163" s="281">
        <v>263.25980000000004</v>
      </c>
      <c r="R163" s="281">
        <v>263.25980000000004</v>
      </c>
      <c r="S163" s="232" t="str">
        <f t="shared" si="30"/>
        <v>Good</v>
      </c>
      <c r="T163" s="281">
        <v>0</v>
      </c>
      <c r="U163" s="281">
        <v>0</v>
      </c>
      <c r="V163" s="232" t="str">
        <f t="shared" si="31"/>
        <v>Good</v>
      </c>
      <c r="W163" s="280">
        <f>Commercial_Customers!C174</f>
        <v>8688.0684685554006</v>
      </c>
      <c r="X163" s="66">
        <v>8688.0684685554006</v>
      </c>
      <c r="Y163" s="232" t="str">
        <f t="shared" si="25"/>
        <v>Good</v>
      </c>
      <c r="Z163" s="282">
        <f>'Small COMM Sales Model  '!D174</f>
        <v>2.6433233749483098</v>
      </c>
      <c r="AA163" s="264">
        <f>'Med COMM Sales Model  '!D174</f>
        <v>2.6433233749483098</v>
      </c>
      <c r="AB163" s="277">
        <f>'Med IND Sales Mod'!D174</f>
        <v>2.6433233749483098</v>
      </c>
      <c r="AC163" s="277">
        <f>'Lg IND Sales Model'!E174</f>
        <v>2.6433233749483098</v>
      </c>
      <c r="AD163" s="232" t="str">
        <f t="shared" si="32"/>
        <v>Good</v>
      </c>
      <c r="AE163" s="282">
        <v>0</v>
      </c>
      <c r="AF163" s="264">
        <v>0</v>
      </c>
      <c r="AG163" s="277">
        <f>'Med COMM Sales Model  '!G174</f>
        <v>0</v>
      </c>
      <c r="AH163" s="277">
        <f>'Med IND Sales Mod'!F174</f>
        <v>0</v>
      </c>
      <c r="AI163" s="232" t="str">
        <f t="shared" si="33"/>
        <v>Good</v>
      </c>
      <c r="AJ163" s="282">
        <f>'Small COMM Sales Model  '!G174</f>
        <v>114.03392869270741</v>
      </c>
      <c r="AK163" s="264">
        <f>'Med COMM Sales Model  '!F174</f>
        <v>114.03392869270741</v>
      </c>
      <c r="AL163" s="277">
        <f>'Lg COMM Sales Model '!F174</f>
        <v>114.03392869270741</v>
      </c>
      <c r="AM163" s="232" t="str">
        <f t="shared" si="34"/>
        <v>Good</v>
      </c>
      <c r="AN163" s="264">
        <f>'Small COMM Sales Model  '!E174</f>
        <v>208.47875842628665</v>
      </c>
      <c r="AO163" s="264">
        <f>'Med COMM Sales Model  '!E174</f>
        <v>208.47875842628665</v>
      </c>
      <c r="AP163" s="264">
        <f>'Lg COMM Sales Model '!D174</f>
        <v>208.47875842628665</v>
      </c>
      <c r="AQ163" s="277">
        <f>'Small IND Sales Mod'!D174</f>
        <v>208.47875842628665</v>
      </c>
      <c r="AR163" s="277">
        <f>'Med IND Sales Mod'!E174</f>
        <v>208.47875842628665</v>
      </c>
      <c r="AS163" s="281">
        <f>'Lg IND Sales Model'!F174</f>
        <v>208.47875842628665</v>
      </c>
      <c r="AT163" s="232" t="str">
        <f t="shared" si="35"/>
        <v>Good</v>
      </c>
      <c r="AU163" s="280">
        <f>'Lg COMM Sales Model '!E174</f>
        <v>1.2472710741059452</v>
      </c>
      <c r="AV163" s="66">
        <f>'Small COMM Sales Model  '!F174</f>
        <v>1.2472710741059452</v>
      </c>
      <c r="AW163" s="66">
        <f>'Small IND Sales Mod'!E174</f>
        <v>1.2472710741059452</v>
      </c>
      <c r="AX163" s="232" t="str">
        <f t="shared" si="36"/>
        <v>Good</v>
      </c>
      <c r="AY163" s="287"/>
    </row>
    <row r="164" spans="1:51" x14ac:dyDescent="0.2">
      <c r="A164" s="278">
        <f t="shared" si="37"/>
        <v>43994.619999999719</v>
      </c>
      <c r="B164" s="282">
        <v>19.052098311309923</v>
      </c>
      <c r="C164" s="264">
        <v>19.052098311309923</v>
      </c>
      <c r="D164" s="277">
        <f>+'RES_Sales Model'!E171</f>
        <v>19.052098311309923</v>
      </c>
      <c r="E164" s="277">
        <f>+'Small COMM Sales Model  '!C175</f>
        <v>19.052098311309923</v>
      </c>
      <c r="F164" s="281">
        <f>+'Med COMM Sales Model  '!C175</f>
        <v>19.052098311309923</v>
      </c>
      <c r="G164" s="232" t="str">
        <f t="shared" si="26"/>
        <v>Good</v>
      </c>
      <c r="H164" s="287">
        <f>'Lg IND Sales Model'!C175</f>
        <v>0.40927864340271508</v>
      </c>
      <c r="I164" s="279">
        <f>Industrial_Customers!C175</f>
        <v>0.40927864340271508</v>
      </c>
      <c r="J164" s="289" t="str">
        <f t="shared" si="27"/>
        <v>Good</v>
      </c>
      <c r="K164" s="286">
        <v>0.44604521655036677</v>
      </c>
      <c r="L164" s="285">
        <v>0.44604521655036677</v>
      </c>
      <c r="M164" s="289" t="str">
        <f t="shared" si="28"/>
        <v>Good</v>
      </c>
      <c r="N164" s="290">
        <v>21231273.348223269</v>
      </c>
      <c r="O164" s="66">
        <v>21231273.348223299</v>
      </c>
      <c r="P164" s="289" t="str">
        <f t="shared" si="29"/>
        <v>Good</v>
      </c>
      <c r="Q164" s="281">
        <v>263.71243658808197</v>
      </c>
      <c r="R164" s="281">
        <v>263.71243658808197</v>
      </c>
      <c r="S164" s="232" t="str">
        <f t="shared" si="30"/>
        <v>Good</v>
      </c>
      <c r="T164" s="281">
        <v>0</v>
      </c>
      <c r="U164" s="281">
        <v>0</v>
      </c>
      <c r="V164" s="232" t="str">
        <f t="shared" si="31"/>
        <v>Good</v>
      </c>
      <c r="W164" s="280">
        <f>Commercial_Customers!C175</f>
        <v>8689.5067536730403</v>
      </c>
      <c r="X164" s="66">
        <v>8689.5067536730403</v>
      </c>
      <c r="Y164" s="232" t="str">
        <f t="shared" si="25"/>
        <v>Good</v>
      </c>
      <c r="Z164" s="282">
        <f>'Small COMM Sales Model  '!D175</f>
        <v>2.6478617985675799</v>
      </c>
      <c r="AA164" s="264">
        <f>'Med COMM Sales Model  '!D175</f>
        <v>2.6478617985675799</v>
      </c>
      <c r="AB164" s="277">
        <f>'Med IND Sales Mod'!D175</f>
        <v>2.6478617985675799</v>
      </c>
      <c r="AC164" s="277">
        <f>'Lg IND Sales Model'!E175</f>
        <v>2.6478617985675799</v>
      </c>
      <c r="AD164" s="232" t="str">
        <f t="shared" si="32"/>
        <v>Good</v>
      </c>
      <c r="AE164" s="282">
        <v>0</v>
      </c>
      <c r="AF164" s="264">
        <v>0</v>
      </c>
      <c r="AG164" s="277">
        <f>'Med COMM Sales Model  '!G175</f>
        <v>0</v>
      </c>
      <c r="AH164" s="277">
        <f>'Med IND Sales Mod'!F175</f>
        <v>0</v>
      </c>
      <c r="AI164" s="232" t="str">
        <f t="shared" si="33"/>
        <v>Good</v>
      </c>
      <c r="AJ164" s="282">
        <f>'Small COMM Sales Model  '!G175</f>
        <v>208.47875842628665</v>
      </c>
      <c r="AK164" s="264">
        <f>'Med COMM Sales Model  '!F175</f>
        <v>208.47875842628665</v>
      </c>
      <c r="AL164" s="277">
        <f>'Lg COMM Sales Model '!F175</f>
        <v>208.47875842628665</v>
      </c>
      <c r="AM164" s="232" t="str">
        <f t="shared" si="34"/>
        <v>Good</v>
      </c>
      <c r="AN164" s="264">
        <f>'Small COMM Sales Model  '!E175</f>
        <v>271.66325293295364</v>
      </c>
      <c r="AO164" s="264">
        <f>'Med COMM Sales Model  '!E175</f>
        <v>271.66325293295364</v>
      </c>
      <c r="AP164" s="264">
        <f>'Lg COMM Sales Model '!D175</f>
        <v>271.66325293295364</v>
      </c>
      <c r="AQ164" s="277">
        <f>'Small IND Sales Mod'!D175</f>
        <v>271.66325293295364</v>
      </c>
      <c r="AR164" s="277">
        <f>'Med IND Sales Mod'!E175</f>
        <v>271.66325293295364</v>
      </c>
      <c r="AS164" s="281">
        <f>'Lg IND Sales Model'!F175</f>
        <v>271.66325293295364</v>
      </c>
      <c r="AT164" s="232" t="str">
        <f t="shared" si="35"/>
        <v>Good</v>
      </c>
      <c r="AU164" s="280">
        <f>'Lg COMM Sales Model '!E175</f>
        <v>0</v>
      </c>
      <c r="AV164" s="66">
        <f>'Small COMM Sales Model  '!F175</f>
        <v>0</v>
      </c>
      <c r="AW164" s="66">
        <f>'Small IND Sales Mod'!E175</f>
        <v>0</v>
      </c>
      <c r="AX164" s="232" t="str">
        <f t="shared" si="36"/>
        <v>Good</v>
      </c>
      <c r="AY164" s="287"/>
    </row>
    <row r="165" spans="1:51" x14ac:dyDescent="0.2">
      <c r="A165" s="278">
        <f t="shared" si="37"/>
        <v>44025.039999999717</v>
      </c>
      <c r="B165" s="282">
        <v>19.057734325407807</v>
      </c>
      <c r="C165" s="264">
        <v>19.057734325407807</v>
      </c>
      <c r="D165" s="277">
        <f>+'RES_Sales Model'!E172</f>
        <v>19.057734325407807</v>
      </c>
      <c r="E165" s="277">
        <f>+'Small COMM Sales Model  '!C176</f>
        <v>19.057734325407807</v>
      </c>
      <c r="F165" s="281">
        <f>+'Med COMM Sales Model  '!C176</f>
        <v>19.057734325407807</v>
      </c>
      <c r="G165" s="232" t="str">
        <f t="shared" si="26"/>
        <v>Good</v>
      </c>
      <c r="H165" s="287">
        <f>'Lg IND Sales Model'!C176</f>
        <v>0.40886724975549071</v>
      </c>
      <c r="I165" s="279">
        <f>Industrial_Customers!C176</f>
        <v>0.40886724975549071</v>
      </c>
      <c r="J165" s="289" t="str">
        <f t="shared" si="27"/>
        <v>Good</v>
      </c>
      <c r="K165" s="286">
        <v>0.52867498889956754</v>
      </c>
      <c r="L165" s="285">
        <v>0.52867498889956754</v>
      </c>
      <c r="M165" s="289" t="str">
        <f t="shared" si="28"/>
        <v>Good</v>
      </c>
      <c r="N165" s="290">
        <v>21254172.022334903</v>
      </c>
      <c r="O165" s="66">
        <v>21254172.0223349</v>
      </c>
      <c r="P165" s="289" t="str">
        <f t="shared" si="29"/>
        <v>Good</v>
      </c>
      <c r="Q165" s="281">
        <v>264.33571995174901</v>
      </c>
      <c r="R165" s="281">
        <v>264.33571995174901</v>
      </c>
      <c r="S165" s="232" t="str">
        <f t="shared" si="30"/>
        <v>Good</v>
      </c>
      <c r="T165" s="281">
        <v>0</v>
      </c>
      <c r="U165" s="281">
        <v>0</v>
      </c>
      <c r="V165" s="232" t="str">
        <f t="shared" si="31"/>
        <v>Good</v>
      </c>
      <c r="W165" s="280">
        <f>Commercial_Customers!C176</f>
        <v>8690.1348606021693</v>
      </c>
      <c r="X165" s="66">
        <v>8690.1348606021693</v>
      </c>
      <c r="Y165" s="232" t="str">
        <f t="shared" si="25"/>
        <v>Good</v>
      </c>
      <c r="Z165" s="282">
        <f>'Small COMM Sales Model  '!D176</f>
        <v>2.6523110000000001</v>
      </c>
      <c r="AA165" s="264">
        <f>'Med COMM Sales Model  '!D176</f>
        <v>2.6523110000000001</v>
      </c>
      <c r="AB165" s="277">
        <f>'Med IND Sales Mod'!D176</f>
        <v>2.6523110000000001</v>
      </c>
      <c r="AC165" s="277">
        <f>'Lg IND Sales Model'!E176</f>
        <v>2.6523110000000001</v>
      </c>
      <c r="AD165" s="232" t="str">
        <f t="shared" si="32"/>
        <v>Good</v>
      </c>
      <c r="AE165" s="282">
        <v>0</v>
      </c>
      <c r="AF165" s="264">
        <v>0</v>
      </c>
      <c r="AG165" s="277">
        <f>'Med COMM Sales Model  '!G176</f>
        <v>0</v>
      </c>
      <c r="AH165" s="277">
        <f>'Med IND Sales Mod'!F176</f>
        <v>0</v>
      </c>
      <c r="AI165" s="232" t="str">
        <f t="shared" si="33"/>
        <v>Good</v>
      </c>
      <c r="AJ165" s="282">
        <f>'Small COMM Sales Model  '!G176</f>
        <v>271.66325293295364</v>
      </c>
      <c r="AK165" s="264">
        <f>'Med COMM Sales Model  '!F176</f>
        <v>271.66325293295364</v>
      </c>
      <c r="AL165" s="277">
        <f>'Lg COMM Sales Model '!F176</f>
        <v>271.66325293295364</v>
      </c>
      <c r="AM165" s="232" t="str">
        <f t="shared" si="34"/>
        <v>Good</v>
      </c>
      <c r="AN165" s="264">
        <f>'Small COMM Sales Model  '!E176</f>
        <v>322.31916585708109</v>
      </c>
      <c r="AO165" s="264">
        <f>'Med COMM Sales Model  '!E176</f>
        <v>322.31916585708109</v>
      </c>
      <c r="AP165" s="264">
        <f>'Lg COMM Sales Model '!D176</f>
        <v>322.31916585708109</v>
      </c>
      <c r="AQ165" s="277">
        <f>'Small IND Sales Mod'!D176</f>
        <v>322.31916585708109</v>
      </c>
      <c r="AR165" s="277">
        <f>'Med IND Sales Mod'!E176</f>
        <v>322.31916585708109</v>
      </c>
      <c r="AS165" s="281">
        <f>'Lg IND Sales Model'!F176</f>
        <v>322.31916585708109</v>
      </c>
      <c r="AT165" s="232" t="str">
        <f t="shared" si="35"/>
        <v>Good</v>
      </c>
      <c r="AU165" s="280">
        <f>'Lg COMM Sales Model '!E176</f>
        <v>0</v>
      </c>
      <c r="AV165" s="66">
        <f>'Small COMM Sales Model  '!F176</f>
        <v>0</v>
      </c>
      <c r="AW165" s="66">
        <f>'Small IND Sales Mod'!E176</f>
        <v>0</v>
      </c>
      <c r="AX165" s="232" t="str">
        <f t="shared" si="36"/>
        <v>Good</v>
      </c>
      <c r="AY165" s="287"/>
    </row>
    <row r="166" spans="1:51" x14ac:dyDescent="0.2">
      <c r="A166" s="278">
        <f t="shared" si="37"/>
        <v>44055.459999999715</v>
      </c>
      <c r="B166" s="282">
        <v>19.071312925626525</v>
      </c>
      <c r="C166" s="264">
        <v>19.071312925626525</v>
      </c>
      <c r="D166" s="277">
        <f>+'RES_Sales Model'!E173</f>
        <v>19.071312925626525</v>
      </c>
      <c r="E166" s="277">
        <f>+'Small COMM Sales Model  '!C177</f>
        <v>19.071312925626525</v>
      </c>
      <c r="F166" s="281">
        <f>+'Med COMM Sales Model  '!C177</f>
        <v>19.071312925626525</v>
      </c>
      <c r="G166" s="232" t="str">
        <f t="shared" si="26"/>
        <v>Good</v>
      </c>
      <c r="H166" s="287">
        <f>'Lg IND Sales Model'!C177</f>
        <v>0.40855306069798408</v>
      </c>
      <c r="I166" s="279">
        <f>Industrial_Customers!C177</f>
        <v>0.40855306069798408</v>
      </c>
      <c r="J166" s="289" t="str">
        <f t="shared" si="27"/>
        <v>Good</v>
      </c>
      <c r="K166" s="286">
        <v>0.53489141166381193</v>
      </c>
      <c r="L166" s="285">
        <v>0.53489141166381193</v>
      </c>
      <c r="M166" s="289" t="str">
        <f t="shared" si="28"/>
        <v>Good</v>
      </c>
      <c r="N166" s="290">
        <v>21277070.696446538</v>
      </c>
      <c r="O166" s="66">
        <v>21277070.696446501</v>
      </c>
      <c r="P166" s="289" t="str">
        <f t="shared" si="29"/>
        <v>Good</v>
      </c>
      <c r="Q166" s="281">
        <v>264.99439999999998</v>
      </c>
      <c r="R166" s="281">
        <v>264.99439999999998</v>
      </c>
      <c r="S166" s="232" t="str">
        <f t="shared" si="30"/>
        <v>Good</v>
      </c>
      <c r="T166" s="281">
        <v>0</v>
      </c>
      <c r="U166" s="281">
        <v>0</v>
      </c>
      <c r="V166" s="232" t="str">
        <f t="shared" si="31"/>
        <v>Good</v>
      </c>
      <c r="W166" s="280">
        <f>Commercial_Customers!C177</f>
        <v>8692.81235572062</v>
      </c>
      <c r="X166" s="66">
        <v>8692.81235572062</v>
      </c>
      <c r="Y166" s="232" t="str">
        <f t="shared" si="25"/>
        <v>Good</v>
      </c>
      <c r="Z166" s="282">
        <f>'Small COMM Sales Model  '!D177</f>
        <v>2.6568947760082899</v>
      </c>
      <c r="AA166" s="264">
        <f>'Med COMM Sales Model  '!D177</f>
        <v>2.6568947760082899</v>
      </c>
      <c r="AB166" s="277">
        <f>'Med IND Sales Mod'!D177</f>
        <v>2.6568947760082899</v>
      </c>
      <c r="AC166" s="277">
        <f>'Lg IND Sales Model'!E177</f>
        <v>2.6568947760082899</v>
      </c>
      <c r="AD166" s="232" t="str">
        <f t="shared" si="32"/>
        <v>Good</v>
      </c>
      <c r="AE166" s="282">
        <v>0</v>
      </c>
      <c r="AF166" s="264">
        <v>0</v>
      </c>
      <c r="AG166" s="277">
        <f>'Med COMM Sales Model  '!G177</f>
        <v>0</v>
      </c>
      <c r="AH166" s="277">
        <f>'Med IND Sales Mod'!F177</f>
        <v>0</v>
      </c>
      <c r="AI166" s="232" t="str">
        <f t="shared" si="33"/>
        <v>Good</v>
      </c>
      <c r="AJ166" s="282">
        <f>'Small COMM Sales Model  '!G177</f>
        <v>322.31916585708109</v>
      </c>
      <c r="AK166" s="264">
        <f>'Med COMM Sales Model  '!F177</f>
        <v>322.31916585708109</v>
      </c>
      <c r="AL166" s="277">
        <f>'Lg COMM Sales Model '!F177</f>
        <v>322.31916585708109</v>
      </c>
      <c r="AM166" s="232" t="str">
        <f t="shared" si="34"/>
        <v>Good</v>
      </c>
      <c r="AN166" s="264">
        <f>'Small COMM Sales Model  '!E177</f>
        <v>326.45437890907908</v>
      </c>
      <c r="AO166" s="264">
        <f>'Med COMM Sales Model  '!E177</f>
        <v>326.45437890907908</v>
      </c>
      <c r="AP166" s="264">
        <f>'Lg COMM Sales Model '!D177</f>
        <v>326.45437890907908</v>
      </c>
      <c r="AQ166" s="277">
        <f>'Small IND Sales Mod'!D177</f>
        <v>326.45437890907908</v>
      </c>
      <c r="AR166" s="277">
        <f>'Med IND Sales Mod'!E177</f>
        <v>326.45437890907908</v>
      </c>
      <c r="AS166" s="281">
        <f>'Lg IND Sales Model'!F177</f>
        <v>326.45437890907908</v>
      </c>
      <c r="AT166" s="232" t="str">
        <f t="shared" si="35"/>
        <v>Good</v>
      </c>
      <c r="AU166" s="280">
        <f>'Lg COMM Sales Model '!E177</f>
        <v>0</v>
      </c>
      <c r="AV166" s="66">
        <f>'Small COMM Sales Model  '!F177</f>
        <v>0</v>
      </c>
      <c r="AW166" s="66">
        <f>'Small IND Sales Mod'!E177</f>
        <v>0</v>
      </c>
      <c r="AX166" s="232" t="str">
        <f t="shared" si="36"/>
        <v>Good</v>
      </c>
      <c r="AY166" s="287"/>
    </row>
    <row r="167" spans="1:51" x14ac:dyDescent="0.2">
      <c r="A167" s="278">
        <f t="shared" si="37"/>
        <v>44085.879999999714</v>
      </c>
      <c r="B167" s="282">
        <v>19.090397760976725</v>
      </c>
      <c r="C167" s="264">
        <v>19.090397760976725</v>
      </c>
      <c r="D167" s="277">
        <f>+'RES_Sales Model'!E174</f>
        <v>19.090397760976725</v>
      </c>
      <c r="E167" s="277">
        <f>+'Small COMM Sales Model  '!C178</f>
        <v>19.090397760976725</v>
      </c>
      <c r="F167" s="281">
        <f>+'Med COMM Sales Model  '!C178</f>
        <v>19.090397760976725</v>
      </c>
      <c r="G167" s="232" t="str">
        <f t="shared" si="26"/>
        <v>Good</v>
      </c>
      <c r="H167" s="287">
        <f>'Lg IND Sales Model'!C178</f>
        <v>0.40831741842773922</v>
      </c>
      <c r="I167" s="279">
        <f>Industrial_Customers!C178</f>
        <v>0.40831741842773922</v>
      </c>
      <c r="J167" s="289" t="str">
        <f t="shared" si="27"/>
        <v>Good</v>
      </c>
      <c r="K167" s="286">
        <v>0.45487124002780144</v>
      </c>
      <c r="L167" s="285">
        <v>0.45487124002780144</v>
      </c>
      <c r="M167" s="289" t="str">
        <f t="shared" si="28"/>
        <v>Good</v>
      </c>
      <c r="N167" s="290">
        <v>21299969.370558172</v>
      </c>
      <c r="O167" s="66">
        <v>21299969.370558199</v>
      </c>
      <c r="P167" s="289" t="str">
        <f t="shared" si="29"/>
        <v>Good</v>
      </c>
      <c r="Q167" s="281">
        <v>265.66562163055198</v>
      </c>
      <c r="R167" s="281">
        <v>265.66562163055198</v>
      </c>
      <c r="S167" s="232" t="str">
        <f t="shared" si="30"/>
        <v>Good</v>
      </c>
      <c r="T167" s="281">
        <v>0</v>
      </c>
      <c r="U167" s="281">
        <v>0</v>
      </c>
      <c r="V167" s="232" t="str">
        <f t="shared" si="31"/>
        <v>Good</v>
      </c>
      <c r="W167" s="280">
        <f>Commercial_Customers!C178</f>
        <v>8697.1485059762308</v>
      </c>
      <c r="X167" s="66">
        <v>8697.1485059762308</v>
      </c>
      <c r="Y167" s="232" t="str">
        <f t="shared" ref="Y167:Y230" si="38">IF(W167=X167,"Good")</f>
        <v>Good</v>
      </c>
      <c r="Z167" s="282">
        <f>'Small COMM Sales Model  '!D178</f>
        <v>2.6615305340587998</v>
      </c>
      <c r="AA167" s="264">
        <f>'Med COMM Sales Model  '!D178</f>
        <v>2.6615305340587998</v>
      </c>
      <c r="AB167" s="277">
        <f>'Med IND Sales Mod'!D178</f>
        <v>2.6615305340587998</v>
      </c>
      <c r="AC167" s="277">
        <f>'Lg IND Sales Model'!E178</f>
        <v>2.6615305340587998</v>
      </c>
      <c r="AD167" s="232" t="str">
        <f t="shared" si="32"/>
        <v>Good</v>
      </c>
      <c r="AE167" s="282">
        <v>0</v>
      </c>
      <c r="AF167" s="264">
        <v>0</v>
      </c>
      <c r="AG167" s="277">
        <f>'Med COMM Sales Model  '!G178</f>
        <v>0</v>
      </c>
      <c r="AH167" s="277">
        <f>'Med IND Sales Mod'!F178</f>
        <v>0</v>
      </c>
      <c r="AI167" s="232" t="str">
        <f t="shared" si="33"/>
        <v>Good</v>
      </c>
      <c r="AJ167" s="282">
        <f>'Small COMM Sales Model  '!G178</f>
        <v>326.45437890907908</v>
      </c>
      <c r="AK167" s="264">
        <f>'Med COMM Sales Model  '!F178</f>
        <v>326.45437890907908</v>
      </c>
      <c r="AL167" s="277">
        <f>'Lg COMM Sales Model '!F178</f>
        <v>326.45437890907908</v>
      </c>
      <c r="AM167" s="232" t="str">
        <f t="shared" si="34"/>
        <v>Good</v>
      </c>
      <c r="AN167" s="264">
        <f>'Small COMM Sales Model  '!E178</f>
        <v>277.87653293728147</v>
      </c>
      <c r="AO167" s="264">
        <f>'Med COMM Sales Model  '!E178</f>
        <v>277.87653293728147</v>
      </c>
      <c r="AP167" s="264">
        <f>'Lg COMM Sales Model '!D178</f>
        <v>277.87653293728147</v>
      </c>
      <c r="AQ167" s="277">
        <f>'Small IND Sales Mod'!D178</f>
        <v>277.87653293728147</v>
      </c>
      <c r="AR167" s="277">
        <f>'Med IND Sales Mod'!E178</f>
        <v>277.87653293728147</v>
      </c>
      <c r="AS167" s="281">
        <f>'Lg IND Sales Model'!F178</f>
        <v>277.87653293728147</v>
      </c>
      <c r="AT167" s="232" t="str">
        <f t="shared" si="35"/>
        <v>Good</v>
      </c>
      <c r="AU167" s="280">
        <f>'Lg COMM Sales Model '!E178</f>
        <v>0</v>
      </c>
      <c r="AV167" s="66">
        <f>'Small COMM Sales Model  '!F178</f>
        <v>0</v>
      </c>
      <c r="AW167" s="66">
        <f>'Small IND Sales Mod'!E178</f>
        <v>0</v>
      </c>
      <c r="AX167" s="232" t="str">
        <f t="shared" si="36"/>
        <v>Good</v>
      </c>
      <c r="AY167" s="287"/>
    </row>
    <row r="168" spans="1:51" x14ac:dyDescent="0.2">
      <c r="A168" s="278">
        <f t="shared" si="37"/>
        <v>44116.299999999712</v>
      </c>
      <c r="B168" s="282">
        <v>19.109374564475676</v>
      </c>
      <c r="C168" s="264">
        <v>19.109374564475676</v>
      </c>
      <c r="D168" s="277">
        <f>+'RES_Sales Model'!E175</f>
        <v>19.109374564475676</v>
      </c>
      <c r="E168" s="277">
        <f>+'Small COMM Sales Model  '!C179</f>
        <v>19.109374564475676</v>
      </c>
      <c r="F168" s="281">
        <f>+'Med COMM Sales Model  '!C179</f>
        <v>19.109374564475676</v>
      </c>
      <c r="G168" s="232" t="str">
        <f t="shared" si="26"/>
        <v>Good</v>
      </c>
      <c r="H168" s="287">
        <f>'Lg IND Sales Model'!C179</f>
        <v>0.408096787524586</v>
      </c>
      <c r="I168" s="279">
        <f>Industrial_Customers!C179</f>
        <v>0.408096787524586</v>
      </c>
      <c r="J168" s="289" t="str">
        <f t="shared" si="27"/>
        <v>Good</v>
      </c>
      <c r="K168" s="286">
        <v>0.3252573347229567</v>
      </c>
      <c r="L168" s="285">
        <v>0.3252573347229567</v>
      </c>
      <c r="M168" s="289" t="str">
        <f t="shared" si="28"/>
        <v>Good</v>
      </c>
      <c r="N168" s="290">
        <v>21322868.044669807</v>
      </c>
      <c r="O168" s="66">
        <v>21322868.0446698</v>
      </c>
      <c r="P168" s="289" t="str">
        <f t="shared" si="29"/>
        <v>Good</v>
      </c>
      <c r="Q168" s="281">
        <v>266.388419832186</v>
      </c>
      <c r="R168" s="281">
        <v>266.388419832186</v>
      </c>
      <c r="S168" s="232" t="str">
        <f t="shared" si="30"/>
        <v>Good</v>
      </c>
      <c r="T168" s="281">
        <v>0</v>
      </c>
      <c r="U168" s="281">
        <v>0</v>
      </c>
      <c r="V168" s="232" t="str">
        <f t="shared" si="31"/>
        <v>Good</v>
      </c>
      <c r="W168" s="280">
        <f>Commercial_Customers!C179</f>
        <v>8701.7939498403994</v>
      </c>
      <c r="X168" s="66">
        <v>8701.7939498403994</v>
      </c>
      <c r="Y168" s="232" t="str">
        <f t="shared" si="38"/>
        <v>Good</v>
      </c>
      <c r="Z168" s="282">
        <f>'Small COMM Sales Model  '!D179</f>
        <v>2.6661609999999998</v>
      </c>
      <c r="AA168" s="264">
        <f>'Med COMM Sales Model  '!D179</f>
        <v>2.6661609999999998</v>
      </c>
      <c r="AB168" s="277">
        <f>'Med IND Sales Mod'!D179</f>
        <v>2.6661609999999998</v>
      </c>
      <c r="AC168" s="277">
        <f>'Lg IND Sales Model'!E179</f>
        <v>2.6661609999999998</v>
      </c>
      <c r="AD168" s="232" t="str">
        <f t="shared" si="32"/>
        <v>Good</v>
      </c>
      <c r="AE168" s="282">
        <v>0</v>
      </c>
      <c r="AF168" s="264">
        <v>0</v>
      </c>
      <c r="AG168" s="277">
        <f>'Med COMM Sales Model  '!G179</f>
        <v>0</v>
      </c>
      <c r="AH168" s="277">
        <f>'Med IND Sales Mod'!F179</f>
        <v>0</v>
      </c>
      <c r="AI168" s="232" t="str">
        <f t="shared" si="33"/>
        <v>Good</v>
      </c>
      <c r="AJ168" s="282">
        <f>'Small COMM Sales Model  '!G179</f>
        <v>277.87653293728147</v>
      </c>
      <c r="AK168" s="264">
        <f>'Med COMM Sales Model  '!F179</f>
        <v>277.87653293728147</v>
      </c>
      <c r="AL168" s="277">
        <f>'Lg COMM Sales Model '!F179</f>
        <v>277.87653293728147</v>
      </c>
      <c r="AM168" s="232" t="str">
        <f t="shared" si="34"/>
        <v>Good</v>
      </c>
      <c r="AN168" s="264">
        <f>'Small COMM Sales Model  '!E179</f>
        <v>198.89039579254836</v>
      </c>
      <c r="AO168" s="264">
        <f>'Med COMM Sales Model  '!E179</f>
        <v>198.89039579254836</v>
      </c>
      <c r="AP168" s="264">
        <f>'Lg COMM Sales Model '!D179</f>
        <v>198.89039579254836</v>
      </c>
      <c r="AQ168" s="277">
        <f>'Small IND Sales Mod'!D179</f>
        <v>198.89039579254836</v>
      </c>
      <c r="AR168" s="277">
        <f>'Med IND Sales Mod'!E179</f>
        <v>198.89039579254836</v>
      </c>
      <c r="AS168" s="281">
        <f>'Lg IND Sales Model'!F179</f>
        <v>198.89039579254836</v>
      </c>
      <c r="AT168" s="232" t="str">
        <f t="shared" si="35"/>
        <v>Good</v>
      </c>
      <c r="AU168" s="280">
        <f>'Lg COMM Sales Model '!E179</f>
        <v>3.8110897796785466</v>
      </c>
      <c r="AV168" s="66">
        <f>'Small COMM Sales Model  '!F179</f>
        <v>3.8110897796785466</v>
      </c>
      <c r="AW168" s="66">
        <f>'Small IND Sales Mod'!E179</f>
        <v>3.8110897796785466</v>
      </c>
      <c r="AX168" s="232" t="str">
        <f t="shared" si="36"/>
        <v>Good</v>
      </c>
      <c r="AY168" s="287"/>
    </row>
    <row r="169" spans="1:51" x14ac:dyDescent="0.2">
      <c r="A169" s="278">
        <f t="shared" si="37"/>
        <v>44146.71999999971</v>
      </c>
      <c r="B169" s="282">
        <v>19.127943060560924</v>
      </c>
      <c r="C169" s="264">
        <v>19.127943060560924</v>
      </c>
      <c r="D169" s="277">
        <f>+'RES_Sales Model'!E176</f>
        <v>19.127943060560924</v>
      </c>
      <c r="E169" s="277">
        <f>+'Small COMM Sales Model  '!C180</f>
        <v>19.127943060560924</v>
      </c>
      <c r="F169" s="281">
        <f>+'Med COMM Sales Model  '!C180</f>
        <v>19.127943060560924</v>
      </c>
      <c r="G169" s="232" t="str">
        <f t="shared" si="26"/>
        <v>Good</v>
      </c>
      <c r="H169" s="287">
        <f>'Lg IND Sales Model'!C180</f>
        <v>0.4078698732860308</v>
      </c>
      <c r="I169" s="279">
        <f>Industrial_Customers!C180</f>
        <v>0.4078698732860308</v>
      </c>
      <c r="J169" s="289" t="str">
        <f t="shared" si="27"/>
        <v>Good</v>
      </c>
      <c r="K169" s="286">
        <v>0.12762434894403543</v>
      </c>
      <c r="L169" s="285">
        <v>0.12762434894403543</v>
      </c>
      <c r="M169" s="289" t="str">
        <f t="shared" si="28"/>
        <v>Good</v>
      </c>
      <c r="N169" s="290">
        <v>21345766.718781441</v>
      </c>
      <c r="O169" s="66">
        <v>21345766.7187814</v>
      </c>
      <c r="P169" s="289" t="str">
        <f t="shared" si="29"/>
        <v>Good</v>
      </c>
      <c r="Q169" s="281">
        <v>267.22469999999998</v>
      </c>
      <c r="R169" s="281">
        <v>267.22469999999998</v>
      </c>
      <c r="S169" s="232" t="str">
        <f t="shared" si="30"/>
        <v>Good</v>
      </c>
      <c r="T169" s="281">
        <v>0</v>
      </c>
      <c r="U169" s="281">
        <v>0</v>
      </c>
      <c r="V169" s="232" t="str">
        <f t="shared" si="31"/>
        <v>Good</v>
      </c>
      <c r="W169" s="280">
        <f>Commercial_Customers!C180</f>
        <v>8706.29516678256</v>
      </c>
      <c r="X169" s="66">
        <v>8706.29516678256</v>
      </c>
      <c r="Y169" s="232" t="str">
        <f t="shared" si="38"/>
        <v>Good</v>
      </c>
      <c r="Z169" s="282">
        <f>'Small COMM Sales Model  '!D180</f>
        <v>2.6711649207891099</v>
      </c>
      <c r="AA169" s="264">
        <f>'Med COMM Sales Model  '!D180</f>
        <v>2.6711649207891099</v>
      </c>
      <c r="AB169" s="277">
        <f>'Med IND Sales Mod'!D180</f>
        <v>2.6711649207891099</v>
      </c>
      <c r="AC169" s="277">
        <f>'Lg IND Sales Model'!E180</f>
        <v>2.6711649207891099</v>
      </c>
      <c r="AD169" s="232" t="str">
        <f t="shared" si="32"/>
        <v>Good</v>
      </c>
      <c r="AE169" s="282">
        <v>0</v>
      </c>
      <c r="AF169" s="264">
        <v>0</v>
      </c>
      <c r="AG169" s="277">
        <f>'Med COMM Sales Model  '!G180</f>
        <v>0</v>
      </c>
      <c r="AH169" s="277">
        <f>'Med IND Sales Mod'!F180</f>
        <v>0</v>
      </c>
      <c r="AI169" s="232" t="str">
        <f t="shared" si="33"/>
        <v>Good</v>
      </c>
      <c r="AJ169" s="282">
        <f>'Small COMM Sales Model  '!G180</f>
        <v>198.89039579254836</v>
      </c>
      <c r="AK169" s="264">
        <f>'Med COMM Sales Model  '!F180</f>
        <v>198.89039579254836</v>
      </c>
      <c r="AL169" s="277">
        <f>'Lg COMM Sales Model '!F180</f>
        <v>198.89039579254836</v>
      </c>
      <c r="AM169" s="232" t="str">
        <f t="shared" si="34"/>
        <v>Good</v>
      </c>
      <c r="AN169" s="264">
        <f>'Small COMM Sales Model  '!E180</f>
        <v>78.117279066674627</v>
      </c>
      <c r="AO169" s="264">
        <f>'Med COMM Sales Model  '!E180</f>
        <v>78.117279066674627</v>
      </c>
      <c r="AP169" s="264">
        <f>'Lg COMM Sales Model '!D180</f>
        <v>78.117279066674627</v>
      </c>
      <c r="AQ169" s="277">
        <f>'Small IND Sales Mod'!D180</f>
        <v>78.117279066674627</v>
      </c>
      <c r="AR169" s="277">
        <f>'Med IND Sales Mod'!E180</f>
        <v>78.117279066674627</v>
      </c>
      <c r="AS169" s="281">
        <f>'Lg IND Sales Model'!F180</f>
        <v>78.117279066674627</v>
      </c>
      <c r="AT169" s="232" t="str">
        <f t="shared" si="35"/>
        <v>Good</v>
      </c>
      <c r="AU169" s="280">
        <f>'Lg COMM Sales Model '!E180</f>
        <v>26.436963465927999</v>
      </c>
      <c r="AV169" s="66">
        <f>'Small COMM Sales Model  '!F180</f>
        <v>26.436963465927999</v>
      </c>
      <c r="AW169" s="66">
        <f>'Small IND Sales Mod'!E180</f>
        <v>26.436963465927999</v>
      </c>
      <c r="AX169" s="232" t="str">
        <f t="shared" si="36"/>
        <v>Good</v>
      </c>
      <c r="AY169" s="287"/>
    </row>
    <row r="170" spans="1:51" x14ac:dyDescent="0.2">
      <c r="A170" s="278">
        <f t="shared" si="37"/>
        <v>44177.139999999708</v>
      </c>
      <c r="B170" s="282">
        <v>19.145529400568925</v>
      </c>
      <c r="C170" s="264">
        <v>19.145529400568925</v>
      </c>
      <c r="D170" s="277">
        <f>+'RES_Sales Model'!E177</f>
        <v>19.145529400568925</v>
      </c>
      <c r="E170" s="277">
        <f>+'Small COMM Sales Model  '!C181</f>
        <v>19.145529400568925</v>
      </c>
      <c r="F170" s="281">
        <f>+'Med COMM Sales Model  '!C181</f>
        <v>19.145529400568925</v>
      </c>
      <c r="G170" s="232" t="str">
        <f t="shared" si="26"/>
        <v>Good</v>
      </c>
      <c r="H170" s="287">
        <f>'Lg IND Sales Model'!C181</f>
        <v>0.40765946410733378</v>
      </c>
      <c r="I170" s="279">
        <f>Industrial_Customers!C181</f>
        <v>0.40765946410733378</v>
      </c>
      <c r="J170" s="289" t="str">
        <f t="shared" si="27"/>
        <v>Good</v>
      </c>
      <c r="K170" s="286">
        <v>6.9584292766634984E-2</v>
      </c>
      <c r="L170" s="285">
        <v>6.9584292766634984E-2</v>
      </c>
      <c r="M170" s="289" t="str">
        <f t="shared" si="28"/>
        <v>Good</v>
      </c>
      <c r="N170" s="290">
        <v>21368665.392893076</v>
      </c>
      <c r="O170" s="66">
        <v>21368665.392893098</v>
      </c>
      <c r="P170" s="289" t="str">
        <f t="shared" si="29"/>
        <v>Good</v>
      </c>
      <c r="Q170" s="281">
        <v>268.293658118503</v>
      </c>
      <c r="R170" s="281">
        <v>268.293658118503</v>
      </c>
      <c r="S170" s="232" t="str">
        <f t="shared" si="30"/>
        <v>Good</v>
      </c>
      <c r="T170" s="281">
        <v>0</v>
      </c>
      <c r="U170" s="281">
        <v>0</v>
      </c>
      <c r="V170" s="232" t="str">
        <f t="shared" si="31"/>
        <v>Good</v>
      </c>
      <c r="W170" s="280">
        <f>Commercial_Customers!C181</f>
        <v>8711.1386827557199</v>
      </c>
      <c r="X170" s="66">
        <v>8711.1386827557199</v>
      </c>
      <c r="Y170" s="232" t="str">
        <f t="shared" si="38"/>
        <v>Good</v>
      </c>
      <c r="Z170" s="282">
        <f>'Small COMM Sales Model  '!D181</f>
        <v>2.6761826833267999</v>
      </c>
      <c r="AA170" s="264">
        <f>'Med COMM Sales Model  '!D181</f>
        <v>2.6761826833267999</v>
      </c>
      <c r="AB170" s="277">
        <f>'Med IND Sales Mod'!D181</f>
        <v>2.6761826833267999</v>
      </c>
      <c r="AC170" s="277">
        <f>'Lg IND Sales Model'!E181</f>
        <v>2.6761826833267999</v>
      </c>
      <c r="AD170" s="232" t="str">
        <f t="shared" si="32"/>
        <v>Good</v>
      </c>
      <c r="AE170" s="282">
        <v>0</v>
      </c>
      <c r="AF170" s="264">
        <v>0</v>
      </c>
      <c r="AG170" s="277">
        <f>'Med COMM Sales Model  '!G181</f>
        <v>0</v>
      </c>
      <c r="AH170" s="277">
        <f>'Med IND Sales Mod'!F181</f>
        <v>0</v>
      </c>
      <c r="AI170" s="232" t="str">
        <f t="shared" si="33"/>
        <v>Good</v>
      </c>
      <c r="AJ170" s="282">
        <f>'Small COMM Sales Model  '!G181</f>
        <v>78.117279066674627</v>
      </c>
      <c r="AK170" s="264">
        <f>'Med COMM Sales Model  '!F181</f>
        <v>78.117279066674627</v>
      </c>
      <c r="AL170" s="277">
        <f>'Lg COMM Sales Model '!F181</f>
        <v>78.117279066674627</v>
      </c>
      <c r="AM170" s="232" t="str">
        <f t="shared" si="34"/>
        <v>Good</v>
      </c>
      <c r="AN170" s="264">
        <f>'Small COMM Sales Model  '!E181</f>
        <v>42.633806123140985</v>
      </c>
      <c r="AO170" s="264">
        <f>'Med COMM Sales Model  '!E181</f>
        <v>42.633806123140985</v>
      </c>
      <c r="AP170" s="264">
        <f>'Lg COMM Sales Model '!D181</f>
        <v>42.633806123140985</v>
      </c>
      <c r="AQ170" s="277">
        <f>'Small IND Sales Mod'!D181</f>
        <v>42.633806123140985</v>
      </c>
      <c r="AR170" s="277">
        <f>'Med IND Sales Mod'!E181</f>
        <v>42.633806123140985</v>
      </c>
      <c r="AS170" s="281">
        <f>'Lg IND Sales Model'!F181</f>
        <v>42.633806123140985</v>
      </c>
      <c r="AT170" s="232" t="str">
        <f t="shared" si="35"/>
        <v>Good</v>
      </c>
      <c r="AU170" s="280">
        <f>'Lg COMM Sales Model '!E181</f>
        <v>81.614210043345437</v>
      </c>
      <c r="AV170" s="66">
        <f>'Small COMM Sales Model  '!F181</f>
        <v>81.614210043345437</v>
      </c>
      <c r="AW170" s="66">
        <f>'Small IND Sales Mod'!E181</f>
        <v>81.614210043345437</v>
      </c>
      <c r="AX170" s="232" t="str">
        <f t="shared" si="36"/>
        <v>Good</v>
      </c>
      <c r="AY170" s="287"/>
    </row>
    <row r="171" spans="1:51" x14ac:dyDescent="0.2">
      <c r="A171" s="278">
        <f t="shared" si="37"/>
        <v>44207.559999999707</v>
      </c>
      <c r="B171" s="282">
        <v>19.16791976019298</v>
      </c>
      <c r="C171" s="264">
        <v>19.16791976019298</v>
      </c>
      <c r="D171" s="277">
        <f>+'RES_Sales Model'!E178</f>
        <v>19.16791976019298</v>
      </c>
      <c r="E171" s="277">
        <f>+'Small COMM Sales Model  '!C182</f>
        <v>19.16791976019298</v>
      </c>
      <c r="F171" s="281">
        <f>+'Med COMM Sales Model  '!C182</f>
        <v>19.16791976019298</v>
      </c>
      <c r="G171" s="232" t="str">
        <f t="shared" si="26"/>
        <v>Good</v>
      </c>
      <c r="H171" s="287">
        <f>'Lg IND Sales Model'!C182</f>
        <v>0.40753644975132708</v>
      </c>
      <c r="I171" s="279">
        <f>Industrial_Customers!C182</f>
        <v>0.40753644975132708</v>
      </c>
      <c r="J171" s="289" t="str">
        <f t="shared" si="27"/>
        <v>Good</v>
      </c>
      <c r="K171" s="286">
        <v>4.5430393748694543E-2</v>
      </c>
      <c r="L171" s="285">
        <v>4.5430393748694543E-2</v>
      </c>
      <c r="M171" s="289" t="str">
        <f t="shared" si="28"/>
        <v>Good</v>
      </c>
      <c r="N171" s="290">
        <v>21391564.06700471</v>
      </c>
      <c r="O171" s="66">
        <v>21391564.067004699</v>
      </c>
      <c r="P171" s="289" t="str">
        <f t="shared" si="29"/>
        <v>Good</v>
      </c>
      <c r="Q171" s="281">
        <v>269.48581530001002</v>
      </c>
      <c r="R171" s="281">
        <v>269.48581530001002</v>
      </c>
      <c r="S171" s="232" t="str">
        <f t="shared" si="30"/>
        <v>Good</v>
      </c>
      <c r="T171" s="281">
        <v>0</v>
      </c>
      <c r="U171" s="281">
        <v>0</v>
      </c>
      <c r="V171" s="232" t="str">
        <f t="shared" si="31"/>
        <v>Good</v>
      </c>
      <c r="W171" s="280">
        <f>Commercial_Customers!C182</f>
        <v>8717.84207449516</v>
      </c>
      <c r="X171" s="66">
        <v>8717.84207449516</v>
      </c>
      <c r="Y171" s="232" t="str">
        <f t="shared" si="38"/>
        <v>Good</v>
      </c>
      <c r="Z171" s="282">
        <f>'Small COMM Sales Model  '!D182</f>
        <v>2.6814840000000002</v>
      </c>
      <c r="AA171" s="264">
        <f>'Med COMM Sales Model  '!D182</f>
        <v>2.6814840000000002</v>
      </c>
      <c r="AB171" s="277">
        <f>'Med IND Sales Mod'!D182</f>
        <v>2.6814840000000002</v>
      </c>
      <c r="AC171" s="277">
        <f>'Lg IND Sales Model'!E182</f>
        <v>2.6814840000000002</v>
      </c>
      <c r="AD171" s="232" t="str">
        <f t="shared" si="32"/>
        <v>Good</v>
      </c>
      <c r="AE171" s="282">
        <v>107.22973635615668</v>
      </c>
      <c r="AF171" s="264">
        <v>107.22973635615668</v>
      </c>
      <c r="AG171" s="277">
        <f>'Med COMM Sales Model  '!G182</f>
        <v>107.22973635615668</v>
      </c>
      <c r="AH171" s="277">
        <f>'Med IND Sales Mod'!F182</f>
        <v>107.22973635615668</v>
      </c>
      <c r="AI171" s="232" t="str">
        <f t="shared" si="33"/>
        <v>Good</v>
      </c>
      <c r="AJ171" s="282">
        <f>'Small COMM Sales Model  '!G182</f>
        <v>42.633806123140985</v>
      </c>
      <c r="AK171" s="264">
        <f>'Med COMM Sales Model  '!F182</f>
        <v>42.633806123140985</v>
      </c>
      <c r="AL171" s="277">
        <f>'Lg COMM Sales Model '!F182</f>
        <v>42.633806123140985</v>
      </c>
      <c r="AM171" s="232" t="str">
        <f t="shared" si="34"/>
        <v>Good</v>
      </c>
      <c r="AN171" s="264">
        <f>'Small COMM Sales Model  '!E182</f>
        <v>26.112829868525239</v>
      </c>
      <c r="AO171" s="264">
        <f>'Med COMM Sales Model  '!E182</f>
        <v>26.112829868525239</v>
      </c>
      <c r="AP171" s="264">
        <f>'Lg COMM Sales Model '!D182</f>
        <v>26.112829868525239</v>
      </c>
      <c r="AQ171" s="277">
        <f>'Small IND Sales Mod'!D182</f>
        <v>26.112829868525239</v>
      </c>
      <c r="AR171" s="277">
        <f>'Med IND Sales Mod'!E182</f>
        <v>26.112829868525239</v>
      </c>
      <c r="AS171" s="281">
        <f>'Lg IND Sales Model'!F182</f>
        <v>26.112829868525239</v>
      </c>
      <c r="AT171" s="232" t="str">
        <f t="shared" si="35"/>
        <v>Good</v>
      </c>
      <c r="AU171" s="280">
        <f>'Lg COMM Sales Model '!E182</f>
        <v>127.15014736663784</v>
      </c>
      <c r="AV171" s="66">
        <f>'Small COMM Sales Model  '!F182</f>
        <v>127.15014736663784</v>
      </c>
      <c r="AW171" s="66">
        <f>'Small IND Sales Mod'!E182</f>
        <v>127.15014736663784</v>
      </c>
      <c r="AX171" s="232" t="str">
        <f t="shared" si="36"/>
        <v>Good</v>
      </c>
      <c r="AY171" s="287"/>
    </row>
    <row r="172" spans="1:51" x14ac:dyDescent="0.2">
      <c r="A172" s="278">
        <f t="shared" si="37"/>
        <v>44237.979999999705</v>
      </c>
      <c r="B172" s="282">
        <v>19.195800575714109</v>
      </c>
      <c r="C172" s="264">
        <v>19.195800575714109</v>
      </c>
      <c r="D172" s="277">
        <f>+'RES_Sales Model'!E179</f>
        <v>19.195800575714109</v>
      </c>
      <c r="E172" s="277">
        <f>+'Small COMM Sales Model  '!C183</f>
        <v>19.195800575714109</v>
      </c>
      <c r="F172" s="281">
        <f>+'Med COMM Sales Model  '!C183</f>
        <v>19.195800575714109</v>
      </c>
      <c r="G172" s="232" t="str">
        <f t="shared" si="26"/>
        <v>Good</v>
      </c>
      <c r="H172" s="287">
        <f>'Lg IND Sales Model'!C183</f>
        <v>0.40752706645680054</v>
      </c>
      <c r="I172" s="279">
        <f>Industrial_Customers!C183</f>
        <v>0.40752706645680054</v>
      </c>
      <c r="J172" s="289" t="str">
        <f t="shared" si="27"/>
        <v>Good</v>
      </c>
      <c r="K172" s="286">
        <v>6.0905297587538987E-2</v>
      </c>
      <c r="L172" s="285">
        <v>6.0905297587538987E-2</v>
      </c>
      <c r="M172" s="289" t="str">
        <f t="shared" si="28"/>
        <v>Good</v>
      </c>
      <c r="N172" s="290">
        <v>21414462.741116345</v>
      </c>
      <c r="O172" s="66">
        <v>21414462.7411163</v>
      </c>
      <c r="P172" s="289" t="str">
        <f t="shared" si="29"/>
        <v>Good</v>
      </c>
      <c r="Q172" s="281">
        <v>270.81259999999997</v>
      </c>
      <c r="R172" s="281">
        <v>270.81259999999997</v>
      </c>
      <c r="S172" s="232" t="str">
        <f t="shared" si="30"/>
        <v>Good</v>
      </c>
      <c r="T172" s="281">
        <v>0</v>
      </c>
      <c r="U172" s="281">
        <v>0</v>
      </c>
      <c r="V172" s="232" t="str">
        <f t="shared" si="31"/>
        <v>Good</v>
      </c>
      <c r="W172" s="280">
        <f>Commercial_Customers!C183</f>
        <v>8726.9731806355994</v>
      </c>
      <c r="X172" s="66">
        <v>8726.9731806355994</v>
      </c>
      <c r="Y172" s="232" t="str">
        <f t="shared" si="38"/>
        <v>Good</v>
      </c>
      <c r="Z172" s="282">
        <f>'Small COMM Sales Model  '!D183</f>
        <v>2.6868392404081201</v>
      </c>
      <c r="AA172" s="264">
        <f>'Med COMM Sales Model  '!D183</f>
        <v>2.6868392404081201</v>
      </c>
      <c r="AB172" s="277">
        <f>'Med IND Sales Mod'!D183</f>
        <v>2.6868392404081201</v>
      </c>
      <c r="AC172" s="277">
        <f>'Lg IND Sales Model'!E183</f>
        <v>2.6868392404081201</v>
      </c>
      <c r="AD172" s="232" t="str">
        <f t="shared" si="32"/>
        <v>Good</v>
      </c>
      <c r="AE172" s="282">
        <v>0</v>
      </c>
      <c r="AF172" s="264">
        <v>0</v>
      </c>
      <c r="AG172" s="277">
        <f>'Med COMM Sales Model  '!G183</f>
        <v>0</v>
      </c>
      <c r="AH172" s="277">
        <f>'Med IND Sales Mod'!F183</f>
        <v>0</v>
      </c>
      <c r="AI172" s="232" t="str">
        <f t="shared" si="33"/>
        <v>Good</v>
      </c>
      <c r="AJ172" s="282">
        <f>'Small COMM Sales Model  '!G183</f>
        <v>26.112829868525239</v>
      </c>
      <c r="AK172" s="264">
        <f>'Med COMM Sales Model  '!F183</f>
        <v>26.112829868525239</v>
      </c>
      <c r="AL172" s="277">
        <f>'Lg COMM Sales Model '!F183</f>
        <v>26.112829868525239</v>
      </c>
      <c r="AM172" s="232" t="str">
        <f t="shared" si="34"/>
        <v>Good</v>
      </c>
      <c r="AN172" s="264">
        <f>'Small COMM Sales Model  '!E183</f>
        <v>35.042184420393127</v>
      </c>
      <c r="AO172" s="264">
        <f>'Med COMM Sales Model  '!E183</f>
        <v>35.042184420393127</v>
      </c>
      <c r="AP172" s="264">
        <f>'Lg COMM Sales Model '!D183</f>
        <v>35.042184420393127</v>
      </c>
      <c r="AQ172" s="277">
        <f>'Small IND Sales Mod'!D183</f>
        <v>35.042184420393127</v>
      </c>
      <c r="AR172" s="277">
        <f>'Med IND Sales Mod'!E183</f>
        <v>35.042184420393127</v>
      </c>
      <c r="AS172" s="281">
        <f>'Lg IND Sales Model'!F183</f>
        <v>35.042184420393127</v>
      </c>
      <c r="AT172" s="232" t="str">
        <f t="shared" si="35"/>
        <v>Good</v>
      </c>
      <c r="AU172" s="280">
        <f>'Lg COMM Sales Model '!E183</f>
        <v>78.467690138551589</v>
      </c>
      <c r="AV172" s="66">
        <f>'Small COMM Sales Model  '!F183</f>
        <v>78.467690138551589</v>
      </c>
      <c r="AW172" s="66">
        <f>'Small IND Sales Mod'!E183</f>
        <v>78.467690138551589</v>
      </c>
      <c r="AX172" s="232" t="str">
        <f t="shared" si="36"/>
        <v>Good</v>
      </c>
      <c r="AY172" s="287"/>
    </row>
    <row r="173" spans="1:51" x14ac:dyDescent="0.2">
      <c r="A173" s="278">
        <f t="shared" si="37"/>
        <v>44268.399999999703</v>
      </c>
      <c r="B173" s="282">
        <v>19.220693784750484</v>
      </c>
      <c r="C173" s="264">
        <v>19.220693784750484</v>
      </c>
      <c r="D173" s="277">
        <f>+'RES_Sales Model'!E180</f>
        <v>19.220693784750484</v>
      </c>
      <c r="E173" s="277">
        <f>+'Small COMM Sales Model  '!C184</f>
        <v>19.220693784750484</v>
      </c>
      <c r="F173" s="281">
        <f>+'Med COMM Sales Model  '!C184</f>
        <v>19.220693784750484</v>
      </c>
      <c r="G173" s="232" t="str">
        <f t="shared" si="26"/>
        <v>Good</v>
      </c>
      <c r="H173" s="287">
        <f>'Lg IND Sales Model'!C184</f>
        <v>0.40752262208262041</v>
      </c>
      <c r="I173" s="279">
        <f>Industrial_Customers!C184</f>
        <v>0.40752262208262041</v>
      </c>
      <c r="J173" s="289" t="str">
        <f t="shared" si="27"/>
        <v>Good</v>
      </c>
      <c r="K173" s="286">
        <v>0.11213482020814999</v>
      </c>
      <c r="L173" s="285">
        <v>0.11213482020814999</v>
      </c>
      <c r="M173" s="289" t="str">
        <f t="shared" si="28"/>
        <v>Good</v>
      </c>
      <c r="N173" s="290">
        <v>21437361.415227979</v>
      </c>
      <c r="O173" s="66">
        <v>21437361.415228002</v>
      </c>
      <c r="P173" s="289" t="str">
        <f t="shared" si="29"/>
        <v>Good</v>
      </c>
      <c r="Q173" s="281">
        <v>272.17144587606202</v>
      </c>
      <c r="R173" s="281">
        <v>272.17144587606202</v>
      </c>
      <c r="S173" s="232" t="str">
        <f t="shared" si="30"/>
        <v>Good</v>
      </c>
      <c r="T173" s="281">
        <v>0</v>
      </c>
      <c r="U173" s="281">
        <v>0</v>
      </c>
      <c r="V173" s="232" t="str">
        <f t="shared" si="31"/>
        <v>Good</v>
      </c>
      <c r="W173" s="280">
        <f>Commercial_Customers!C184</f>
        <v>8736.2097344664999</v>
      </c>
      <c r="X173" s="66">
        <v>8736.2097344664999</v>
      </c>
      <c r="Y173" s="232" t="str">
        <f t="shared" si="38"/>
        <v>Good</v>
      </c>
      <c r="Z173" s="282">
        <f>'Small COMM Sales Model  '!D184</f>
        <v>2.6916737626328802</v>
      </c>
      <c r="AA173" s="264">
        <f>'Med COMM Sales Model  '!D184</f>
        <v>2.6916737626328802</v>
      </c>
      <c r="AB173" s="277">
        <f>'Med IND Sales Mod'!D184</f>
        <v>2.6916737626328802</v>
      </c>
      <c r="AC173" s="277">
        <f>'Lg IND Sales Model'!E184</f>
        <v>2.6916737626328802</v>
      </c>
      <c r="AD173" s="232" t="str">
        <f t="shared" si="32"/>
        <v>Good</v>
      </c>
      <c r="AE173" s="282">
        <v>0</v>
      </c>
      <c r="AF173" s="264">
        <v>0</v>
      </c>
      <c r="AG173" s="277">
        <f>'Med COMM Sales Model  '!G184</f>
        <v>0</v>
      </c>
      <c r="AH173" s="277">
        <f>'Med IND Sales Mod'!F184</f>
        <v>0</v>
      </c>
      <c r="AI173" s="232" t="str">
        <f t="shared" si="33"/>
        <v>Good</v>
      </c>
      <c r="AJ173" s="282">
        <f>'Small COMM Sales Model  '!G184</f>
        <v>35.042184420393127</v>
      </c>
      <c r="AK173" s="264">
        <f>'Med COMM Sales Model  '!F184</f>
        <v>35.042184420393127</v>
      </c>
      <c r="AL173" s="277">
        <f>'Lg COMM Sales Model '!F184</f>
        <v>35.042184420393127</v>
      </c>
      <c r="AM173" s="232" t="str">
        <f t="shared" si="34"/>
        <v>Good</v>
      </c>
      <c r="AN173" s="264">
        <f>'Small COMM Sales Model  '!E184</f>
        <v>64.582270600115152</v>
      </c>
      <c r="AO173" s="264">
        <f>'Med COMM Sales Model  '!E184</f>
        <v>64.582270600115152</v>
      </c>
      <c r="AP173" s="264">
        <f>'Lg COMM Sales Model '!D184</f>
        <v>64.582270600115152</v>
      </c>
      <c r="AQ173" s="277">
        <f>'Small IND Sales Mod'!D184</f>
        <v>64.582270600115152</v>
      </c>
      <c r="AR173" s="277">
        <f>'Med IND Sales Mod'!E184</f>
        <v>64.582270600115152</v>
      </c>
      <c r="AS173" s="281">
        <f>'Lg IND Sales Model'!F184</f>
        <v>64.582270600115152</v>
      </c>
      <c r="AT173" s="232" t="str">
        <f t="shared" si="35"/>
        <v>Good</v>
      </c>
      <c r="AU173" s="280">
        <f>'Lg COMM Sales Model '!E184</f>
        <v>46.311218909337121</v>
      </c>
      <c r="AV173" s="66">
        <f>'Small COMM Sales Model  '!F184</f>
        <v>46.311218909337121</v>
      </c>
      <c r="AW173" s="66">
        <f>'Small IND Sales Mod'!E184</f>
        <v>46.311218909337121</v>
      </c>
      <c r="AX173" s="232" t="str">
        <f t="shared" si="36"/>
        <v>Good</v>
      </c>
      <c r="AY173" s="287"/>
    </row>
    <row r="174" spans="1:51" x14ac:dyDescent="0.2">
      <c r="A174" s="278">
        <f t="shared" si="37"/>
        <v>44298.819999999701</v>
      </c>
      <c r="B174" s="282">
        <v>19.247646746127927</v>
      </c>
      <c r="C174" s="264">
        <v>19.247646746127927</v>
      </c>
      <c r="D174" s="277">
        <f>+'RES_Sales Model'!E181</f>
        <v>19.247646746127927</v>
      </c>
      <c r="E174" s="277">
        <f>+'Small COMM Sales Model  '!C185</f>
        <v>19.247646746127927</v>
      </c>
      <c r="F174" s="281">
        <f>+'Med COMM Sales Model  '!C185</f>
        <v>19.247646746127927</v>
      </c>
      <c r="G174" s="232" t="str">
        <f t="shared" si="26"/>
        <v>Good</v>
      </c>
      <c r="H174" s="287">
        <f>'Lg IND Sales Model'!C185</f>
        <v>0.4075359662201265</v>
      </c>
      <c r="I174" s="279">
        <f>Industrial_Customers!C185</f>
        <v>0.4075359662201265</v>
      </c>
      <c r="J174" s="289" t="str">
        <f t="shared" si="27"/>
        <v>Good</v>
      </c>
      <c r="K174" s="286">
        <v>0.19780432205982956</v>
      </c>
      <c r="L174" s="285">
        <v>0.19780432205982956</v>
      </c>
      <c r="M174" s="289" t="str">
        <f t="shared" si="28"/>
        <v>Good</v>
      </c>
      <c r="N174" s="290">
        <v>21460260.089339621</v>
      </c>
      <c r="O174" s="66">
        <v>21460260.089339599</v>
      </c>
      <c r="P174" s="289" t="str">
        <f t="shared" si="29"/>
        <v>Good</v>
      </c>
      <c r="Q174" s="281">
        <v>273.38794316083499</v>
      </c>
      <c r="R174" s="281">
        <v>273.38794316083499</v>
      </c>
      <c r="S174" s="232" t="str">
        <f t="shared" si="30"/>
        <v>Good</v>
      </c>
      <c r="T174" s="281">
        <v>0</v>
      </c>
      <c r="U174" s="281">
        <v>0</v>
      </c>
      <c r="V174" s="232" t="str">
        <f t="shared" si="31"/>
        <v>Good</v>
      </c>
      <c r="W174" s="280">
        <f>Commercial_Customers!C185</f>
        <v>8745.8278308442405</v>
      </c>
      <c r="X174" s="66">
        <v>8745.8278308442405</v>
      </c>
      <c r="Y174" s="232" t="str">
        <f t="shared" si="38"/>
        <v>Good</v>
      </c>
      <c r="Z174" s="282">
        <f>'Small COMM Sales Model  '!D185</f>
        <v>2.696971</v>
      </c>
      <c r="AA174" s="264">
        <f>'Med COMM Sales Model  '!D185</f>
        <v>2.696971</v>
      </c>
      <c r="AB174" s="277">
        <f>'Med IND Sales Mod'!D185</f>
        <v>2.696971</v>
      </c>
      <c r="AC174" s="277">
        <f>'Lg IND Sales Model'!E185</f>
        <v>2.696971</v>
      </c>
      <c r="AD174" s="232" t="str">
        <f t="shared" si="32"/>
        <v>Good</v>
      </c>
      <c r="AE174" s="282">
        <v>0</v>
      </c>
      <c r="AF174" s="264">
        <v>0</v>
      </c>
      <c r="AG174" s="277">
        <f>'Med COMM Sales Model  '!G185</f>
        <v>0</v>
      </c>
      <c r="AH174" s="277">
        <f>'Med IND Sales Mod'!F185</f>
        <v>0</v>
      </c>
      <c r="AI174" s="232" t="str">
        <f t="shared" si="33"/>
        <v>Good</v>
      </c>
      <c r="AJ174" s="282">
        <f>'Small COMM Sales Model  '!G185</f>
        <v>64.582270600115152</v>
      </c>
      <c r="AK174" s="264">
        <f>'Med COMM Sales Model  '!F185</f>
        <v>64.582270600115152</v>
      </c>
      <c r="AL174" s="277">
        <f>'Lg COMM Sales Model '!F185</f>
        <v>64.582270600115152</v>
      </c>
      <c r="AM174" s="232" t="str">
        <f t="shared" si="34"/>
        <v>Good</v>
      </c>
      <c r="AN174" s="264">
        <f>'Small COMM Sales Model  '!E185</f>
        <v>114.03392869270741</v>
      </c>
      <c r="AO174" s="264">
        <f>'Med COMM Sales Model  '!E185</f>
        <v>114.03392869270741</v>
      </c>
      <c r="AP174" s="264">
        <f>'Lg COMM Sales Model '!D185</f>
        <v>114.03392869270741</v>
      </c>
      <c r="AQ174" s="277">
        <f>'Small IND Sales Mod'!D185</f>
        <v>114.03392869270741</v>
      </c>
      <c r="AR174" s="277">
        <f>'Med IND Sales Mod'!E185</f>
        <v>114.03392869270741</v>
      </c>
      <c r="AS174" s="281">
        <f>'Lg IND Sales Model'!F185</f>
        <v>114.03392869270741</v>
      </c>
      <c r="AT174" s="232" t="str">
        <f t="shared" si="35"/>
        <v>Good</v>
      </c>
      <c r="AU174" s="280">
        <f>'Lg COMM Sales Model '!E185</f>
        <v>10.944087118763242</v>
      </c>
      <c r="AV174" s="66">
        <f>'Small COMM Sales Model  '!F185</f>
        <v>10.944087118763242</v>
      </c>
      <c r="AW174" s="66">
        <f>'Small IND Sales Mod'!E185</f>
        <v>10.944087118763242</v>
      </c>
      <c r="AX174" s="232" t="str">
        <f t="shared" si="36"/>
        <v>Good</v>
      </c>
      <c r="AY174" s="287"/>
    </row>
    <row r="175" spans="1:51" x14ac:dyDescent="0.2">
      <c r="A175" s="278">
        <f t="shared" si="37"/>
        <v>44329.2399999997</v>
      </c>
      <c r="B175" s="282">
        <v>19.267247884082387</v>
      </c>
      <c r="C175" s="264">
        <v>19.267247884082387</v>
      </c>
      <c r="D175" s="277">
        <f>+'RES_Sales Model'!E182</f>
        <v>19.267247884082387</v>
      </c>
      <c r="E175" s="277">
        <f>+'Small COMM Sales Model  '!C186</f>
        <v>19.267247884082387</v>
      </c>
      <c r="F175" s="281">
        <f>+'Med COMM Sales Model  '!C186</f>
        <v>19.267247884082387</v>
      </c>
      <c r="G175" s="232" t="str">
        <f t="shared" si="26"/>
        <v>Good</v>
      </c>
      <c r="H175" s="287">
        <f>'Lg IND Sales Model'!C186</f>
        <v>0.40745532347114666</v>
      </c>
      <c r="I175" s="279">
        <f>Industrial_Customers!C186</f>
        <v>0.40745532347114666</v>
      </c>
      <c r="J175" s="289" t="str">
        <f t="shared" si="27"/>
        <v>Good</v>
      </c>
      <c r="K175" s="286">
        <v>0.36127905173603153</v>
      </c>
      <c r="L175" s="285">
        <v>0.36127905173603153</v>
      </c>
      <c r="M175" s="289" t="str">
        <f t="shared" si="28"/>
        <v>Good</v>
      </c>
      <c r="N175" s="290">
        <v>21482829.844152085</v>
      </c>
      <c r="O175" s="66">
        <v>21482829.8441521</v>
      </c>
      <c r="P175" s="289" t="str">
        <f t="shared" si="29"/>
        <v>Good</v>
      </c>
      <c r="Q175" s="281">
        <v>274.6848</v>
      </c>
      <c r="R175" s="281">
        <v>274.6848</v>
      </c>
      <c r="S175" s="232" t="str">
        <f t="shared" si="30"/>
        <v>Good</v>
      </c>
      <c r="T175" s="281">
        <v>0</v>
      </c>
      <c r="U175" s="281">
        <v>0</v>
      </c>
      <c r="V175" s="232" t="str">
        <f t="shared" si="31"/>
        <v>Good</v>
      </c>
      <c r="W175" s="280">
        <f>Commercial_Customers!C186</f>
        <v>8753.2933832245908</v>
      </c>
      <c r="X175" s="66">
        <v>8753.2933832245908</v>
      </c>
      <c r="Y175" s="232" t="str">
        <f t="shared" si="38"/>
        <v>Good</v>
      </c>
      <c r="Z175" s="282">
        <f>'Small COMM Sales Model  '!D186</f>
        <v>2.70200301367441</v>
      </c>
      <c r="AA175" s="264">
        <f>'Med COMM Sales Model  '!D186</f>
        <v>2.70200301367441</v>
      </c>
      <c r="AB175" s="277">
        <f>'Med IND Sales Mod'!D186</f>
        <v>2.70200301367441</v>
      </c>
      <c r="AC175" s="277">
        <f>'Lg IND Sales Model'!E186</f>
        <v>2.70200301367441</v>
      </c>
      <c r="AD175" s="232" t="str">
        <f t="shared" si="32"/>
        <v>Good</v>
      </c>
      <c r="AE175" s="282">
        <v>0</v>
      </c>
      <c r="AF175" s="264">
        <v>0</v>
      </c>
      <c r="AG175" s="277">
        <f>'Med COMM Sales Model  '!G186</f>
        <v>0</v>
      </c>
      <c r="AH175" s="277">
        <f>'Med IND Sales Mod'!F186</f>
        <v>0</v>
      </c>
      <c r="AI175" s="232" t="str">
        <f t="shared" si="33"/>
        <v>Good</v>
      </c>
      <c r="AJ175" s="282">
        <f>'Small COMM Sales Model  '!G186</f>
        <v>114.03392869270741</v>
      </c>
      <c r="AK175" s="264">
        <f>'Med COMM Sales Model  '!F186</f>
        <v>114.03392869270741</v>
      </c>
      <c r="AL175" s="277">
        <f>'Lg COMM Sales Model '!F186</f>
        <v>114.03392869270741</v>
      </c>
      <c r="AM175" s="232" t="str">
        <f t="shared" si="34"/>
        <v>Good</v>
      </c>
      <c r="AN175" s="264">
        <f>'Small COMM Sales Model  '!E186</f>
        <v>208.47875842628665</v>
      </c>
      <c r="AO175" s="264">
        <f>'Med COMM Sales Model  '!E186</f>
        <v>208.47875842628665</v>
      </c>
      <c r="AP175" s="264">
        <f>'Lg COMM Sales Model '!D186</f>
        <v>208.47875842628665</v>
      </c>
      <c r="AQ175" s="277">
        <f>'Small IND Sales Mod'!D186</f>
        <v>208.47875842628665</v>
      </c>
      <c r="AR175" s="277">
        <f>'Med IND Sales Mod'!E186</f>
        <v>208.47875842628665</v>
      </c>
      <c r="AS175" s="281">
        <f>'Lg IND Sales Model'!F186</f>
        <v>208.47875842628665</v>
      </c>
      <c r="AT175" s="232" t="str">
        <f t="shared" si="35"/>
        <v>Good</v>
      </c>
      <c r="AU175" s="280">
        <f>'Lg COMM Sales Model '!E186</f>
        <v>1.2472710741059452</v>
      </c>
      <c r="AV175" s="66">
        <f>'Small COMM Sales Model  '!F186</f>
        <v>1.2472710741059452</v>
      </c>
      <c r="AW175" s="66">
        <f>'Small IND Sales Mod'!E186</f>
        <v>1.2472710741059452</v>
      </c>
      <c r="AX175" s="232" t="str">
        <f t="shared" si="36"/>
        <v>Good</v>
      </c>
      <c r="AY175" s="287"/>
    </row>
    <row r="176" spans="1:51" x14ac:dyDescent="0.2">
      <c r="A176" s="278">
        <f t="shared" si="37"/>
        <v>44359.659999999698</v>
      </c>
      <c r="B176" s="282">
        <v>19.284022148966788</v>
      </c>
      <c r="C176" s="264">
        <v>19.284022148966788</v>
      </c>
      <c r="D176" s="277">
        <f>+'RES_Sales Model'!E183</f>
        <v>19.284022148966788</v>
      </c>
      <c r="E176" s="277">
        <f>+'Small COMM Sales Model  '!C187</f>
        <v>19.284022148966788</v>
      </c>
      <c r="F176" s="281">
        <f>+'Med COMM Sales Model  '!C187</f>
        <v>19.284022148966788</v>
      </c>
      <c r="G176" s="232" t="str">
        <f t="shared" si="26"/>
        <v>Good</v>
      </c>
      <c r="H176" s="287">
        <f>'Lg IND Sales Model'!C187</f>
        <v>0.40732626186768073</v>
      </c>
      <c r="I176" s="279">
        <f>Industrial_Customers!C187</f>
        <v>0.40732626186768073</v>
      </c>
      <c r="J176" s="289" t="str">
        <f t="shared" si="27"/>
        <v>Good</v>
      </c>
      <c r="K176" s="286">
        <v>0.47031768748153685</v>
      </c>
      <c r="L176" s="285">
        <v>0.47031768748153685</v>
      </c>
      <c r="M176" s="289" t="str">
        <f t="shared" si="28"/>
        <v>Good</v>
      </c>
      <c r="N176" s="290">
        <v>21505399.59896455</v>
      </c>
      <c r="O176" s="66">
        <v>21505399.598964602</v>
      </c>
      <c r="P176" s="289" t="b">
        <f t="shared" si="29"/>
        <v>0</v>
      </c>
      <c r="Q176" s="281">
        <v>275.86337608173102</v>
      </c>
      <c r="R176" s="281">
        <v>275.86337608173102</v>
      </c>
      <c r="S176" s="232" t="str">
        <f t="shared" si="30"/>
        <v>Good</v>
      </c>
      <c r="T176" s="281">
        <v>0</v>
      </c>
      <c r="U176" s="281">
        <v>0</v>
      </c>
      <c r="V176" s="232" t="str">
        <f t="shared" si="31"/>
        <v>Good</v>
      </c>
      <c r="W176" s="280">
        <f>Commercial_Customers!C187</f>
        <v>8759.7140286169506</v>
      </c>
      <c r="X176" s="66">
        <v>8759.7140286169506</v>
      </c>
      <c r="Y176" s="232" t="str">
        <f t="shared" si="38"/>
        <v>Good</v>
      </c>
      <c r="Z176" s="282">
        <f>'Small COMM Sales Model  '!D187</f>
        <v>2.7071188206039398</v>
      </c>
      <c r="AA176" s="264">
        <f>'Med COMM Sales Model  '!D187</f>
        <v>2.7071188206039398</v>
      </c>
      <c r="AB176" s="277">
        <f>'Med IND Sales Mod'!D187</f>
        <v>2.7071188206039398</v>
      </c>
      <c r="AC176" s="277">
        <f>'Lg IND Sales Model'!E187</f>
        <v>2.7071188206039398</v>
      </c>
      <c r="AD176" s="232" t="str">
        <f t="shared" si="32"/>
        <v>Good</v>
      </c>
      <c r="AE176" s="282">
        <v>0</v>
      </c>
      <c r="AF176" s="264">
        <v>0</v>
      </c>
      <c r="AG176" s="277">
        <f>'Med COMM Sales Model  '!G187</f>
        <v>0</v>
      </c>
      <c r="AH176" s="277">
        <f>'Med IND Sales Mod'!F187</f>
        <v>0</v>
      </c>
      <c r="AI176" s="232" t="str">
        <f t="shared" si="33"/>
        <v>Good</v>
      </c>
      <c r="AJ176" s="282">
        <f>'Small COMM Sales Model  '!G187</f>
        <v>208.47875842628665</v>
      </c>
      <c r="AK176" s="264">
        <f>'Med COMM Sales Model  '!F187</f>
        <v>208.47875842628665</v>
      </c>
      <c r="AL176" s="277">
        <f>'Lg COMM Sales Model '!F187</f>
        <v>208.47875842628665</v>
      </c>
      <c r="AM176" s="232" t="str">
        <f t="shared" si="34"/>
        <v>Good</v>
      </c>
      <c r="AN176" s="264">
        <f>'Small COMM Sales Model  '!E187</f>
        <v>271.66325293295364</v>
      </c>
      <c r="AO176" s="264">
        <f>'Med COMM Sales Model  '!E187</f>
        <v>271.66325293295364</v>
      </c>
      <c r="AP176" s="264">
        <f>'Lg COMM Sales Model '!D187</f>
        <v>271.66325293295364</v>
      </c>
      <c r="AQ176" s="277">
        <f>'Small IND Sales Mod'!D187</f>
        <v>271.66325293295364</v>
      </c>
      <c r="AR176" s="277">
        <f>'Med IND Sales Mod'!E187</f>
        <v>271.66325293295364</v>
      </c>
      <c r="AS176" s="281">
        <f>'Lg IND Sales Model'!F187</f>
        <v>271.66325293295364</v>
      </c>
      <c r="AT176" s="232" t="str">
        <f t="shared" si="35"/>
        <v>Good</v>
      </c>
      <c r="AU176" s="280">
        <f>'Lg COMM Sales Model '!E187</f>
        <v>0</v>
      </c>
      <c r="AV176" s="66">
        <f>'Small COMM Sales Model  '!F187</f>
        <v>0</v>
      </c>
      <c r="AW176" s="66">
        <f>'Small IND Sales Mod'!E187</f>
        <v>0</v>
      </c>
      <c r="AX176" s="232" t="str">
        <f t="shared" si="36"/>
        <v>Good</v>
      </c>
      <c r="AY176" s="287"/>
    </row>
    <row r="177" spans="1:51" x14ac:dyDescent="0.2">
      <c r="A177" s="278">
        <f t="shared" si="37"/>
        <v>44390.079999999696</v>
      </c>
      <c r="B177" s="282">
        <v>19.29906210615448</v>
      </c>
      <c r="C177" s="264">
        <v>19.29906210615448</v>
      </c>
      <c r="D177" s="277">
        <f>+'RES_Sales Model'!E184</f>
        <v>19.29906210615448</v>
      </c>
      <c r="E177" s="277">
        <f>+'Small COMM Sales Model  '!C188</f>
        <v>19.29906210615448</v>
      </c>
      <c r="F177" s="281">
        <f>+'Med COMM Sales Model  '!C188</f>
        <v>19.29906210615448</v>
      </c>
      <c r="G177" s="232" t="str">
        <f t="shared" si="26"/>
        <v>Good</v>
      </c>
      <c r="H177" s="287">
        <f>'Lg IND Sales Model'!C188</f>
        <v>0.40717895319218578</v>
      </c>
      <c r="I177" s="279">
        <f>Industrial_Customers!C188</f>
        <v>0.40717895319218578</v>
      </c>
      <c r="J177" s="289" t="str">
        <f t="shared" si="27"/>
        <v>Good</v>
      </c>
      <c r="K177" s="286">
        <v>0.55745183836264345</v>
      </c>
      <c r="L177" s="285">
        <v>0.55745183836264345</v>
      </c>
      <c r="M177" s="289" t="str">
        <f t="shared" si="28"/>
        <v>Good</v>
      </c>
      <c r="N177" s="290">
        <v>21527969.353777014</v>
      </c>
      <c r="O177" s="66">
        <v>21527969.353776999</v>
      </c>
      <c r="P177" s="289" t="str">
        <f t="shared" si="29"/>
        <v>Good</v>
      </c>
      <c r="Q177" s="281">
        <v>277.02154087556499</v>
      </c>
      <c r="R177" s="281">
        <v>277.02154087556499</v>
      </c>
      <c r="S177" s="232" t="str">
        <f t="shared" si="30"/>
        <v>Good</v>
      </c>
      <c r="T177" s="281">
        <v>0</v>
      </c>
      <c r="U177" s="281">
        <v>0</v>
      </c>
      <c r="V177" s="232" t="str">
        <f t="shared" si="31"/>
        <v>Good</v>
      </c>
      <c r="W177" s="280">
        <f>Commercial_Customers!C188</f>
        <v>8765.7360258243807</v>
      </c>
      <c r="X177" s="66">
        <v>8765.7360258243807</v>
      </c>
      <c r="Y177" s="232" t="str">
        <f t="shared" si="38"/>
        <v>Good</v>
      </c>
      <c r="Z177" s="282">
        <f>'Small COMM Sales Model  '!D188</f>
        <v>2.7120150000000001</v>
      </c>
      <c r="AA177" s="264">
        <f>'Med COMM Sales Model  '!D188</f>
        <v>2.7120150000000001</v>
      </c>
      <c r="AB177" s="277">
        <f>'Med IND Sales Mod'!D188</f>
        <v>2.7120150000000001</v>
      </c>
      <c r="AC177" s="277">
        <f>'Lg IND Sales Model'!E188</f>
        <v>2.7120150000000001</v>
      </c>
      <c r="AD177" s="232" t="str">
        <f t="shared" si="32"/>
        <v>Good</v>
      </c>
      <c r="AE177" s="282">
        <v>0</v>
      </c>
      <c r="AF177" s="264">
        <v>0</v>
      </c>
      <c r="AG177" s="277">
        <f>'Med COMM Sales Model  '!G188</f>
        <v>0</v>
      </c>
      <c r="AH177" s="277">
        <f>'Med IND Sales Mod'!F188</f>
        <v>0</v>
      </c>
      <c r="AI177" s="232" t="str">
        <f t="shared" si="33"/>
        <v>Good</v>
      </c>
      <c r="AJ177" s="282">
        <f>'Small COMM Sales Model  '!G188</f>
        <v>271.66325293295364</v>
      </c>
      <c r="AK177" s="264">
        <f>'Med COMM Sales Model  '!F188</f>
        <v>271.66325293295364</v>
      </c>
      <c r="AL177" s="277">
        <f>'Lg COMM Sales Model '!F188</f>
        <v>271.66325293295364</v>
      </c>
      <c r="AM177" s="232" t="str">
        <f t="shared" si="34"/>
        <v>Good</v>
      </c>
      <c r="AN177" s="264">
        <f>'Small COMM Sales Model  '!E188</f>
        <v>322.31916585708109</v>
      </c>
      <c r="AO177" s="264">
        <f>'Med COMM Sales Model  '!E188</f>
        <v>322.31916585708109</v>
      </c>
      <c r="AP177" s="264">
        <f>'Lg COMM Sales Model '!D188</f>
        <v>322.31916585708109</v>
      </c>
      <c r="AQ177" s="277">
        <f>'Small IND Sales Mod'!D188</f>
        <v>322.31916585708109</v>
      </c>
      <c r="AR177" s="277">
        <f>'Med IND Sales Mod'!E188</f>
        <v>322.31916585708109</v>
      </c>
      <c r="AS177" s="281">
        <f>'Lg IND Sales Model'!F188</f>
        <v>322.31916585708109</v>
      </c>
      <c r="AT177" s="232" t="str">
        <f t="shared" si="35"/>
        <v>Good</v>
      </c>
      <c r="AU177" s="280">
        <f>'Lg COMM Sales Model '!E188</f>
        <v>0</v>
      </c>
      <c r="AV177" s="66">
        <f>'Small COMM Sales Model  '!F188</f>
        <v>0</v>
      </c>
      <c r="AW177" s="66">
        <f>'Small IND Sales Mod'!E188</f>
        <v>0</v>
      </c>
      <c r="AX177" s="232" t="str">
        <f t="shared" si="36"/>
        <v>Good</v>
      </c>
      <c r="AY177" s="287"/>
    </row>
    <row r="178" spans="1:51" x14ac:dyDescent="0.2">
      <c r="A178" s="278">
        <f t="shared" si="37"/>
        <v>44420.499999999694</v>
      </c>
      <c r="B178" s="282">
        <v>19.317789125649529</v>
      </c>
      <c r="C178" s="264">
        <v>19.317789125649529</v>
      </c>
      <c r="D178" s="277">
        <f>+'RES_Sales Model'!E185</f>
        <v>19.317789125649529</v>
      </c>
      <c r="E178" s="277">
        <f>+'Small COMM Sales Model  '!C189</f>
        <v>19.317789125649529</v>
      </c>
      <c r="F178" s="281">
        <f>+'Med COMM Sales Model  '!C189</f>
        <v>19.317789125649529</v>
      </c>
      <c r="G178" s="232" t="str">
        <f t="shared" si="26"/>
        <v>Good</v>
      </c>
      <c r="H178" s="287">
        <f>'Lg IND Sales Model'!C189</f>
        <v>0.40707279785284989</v>
      </c>
      <c r="I178" s="279">
        <f>Industrial_Customers!C189</f>
        <v>0.40707279785284989</v>
      </c>
      <c r="J178" s="289" t="str">
        <f t="shared" si="27"/>
        <v>Good</v>
      </c>
      <c r="K178" s="286">
        <v>0.56402091391058617</v>
      </c>
      <c r="L178" s="285">
        <v>0.56402091391058617</v>
      </c>
      <c r="M178" s="289" t="str">
        <f t="shared" si="28"/>
        <v>Good</v>
      </c>
      <c r="N178" s="290">
        <v>21550539.108589478</v>
      </c>
      <c r="O178" s="66">
        <v>21550539.1085895</v>
      </c>
      <c r="P178" s="289" t="str">
        <f t="shared" si="29"/>
        <v>Good</v>
      </c>
      <c r="Q178" s="281">
        <v>278.1148</v>
      </c>
      <c r="R178" s="281">
        <v>278.1148</v>
      </c>
      <c r="S178" s="232" t="str">
        <f t="shared" si="30"/>
        <v>Good</v>
      </c>
      <c r="T178" s="281">
        <v>0</v>
      </c>
      <c r="U178" s="281">
        <v>0</v>
      </c>
      <c r="V178" s="232" t="str">
        <f t="shared" si="31"/>
        <v>Good</v>
      </c>
      <c r="W178" s="280">
        <f>Commercial_Customers!C189</f>
        <v>8772.6382501707794</v>
      </c>
      <c r="X178" s="66">
        <v>8772.6382501707794</v>
      </c>
      <c r="Y178" s="232" t="str">
        <f t="shared" si="38"/>
        <v>Good</v>
      </c>
      <c r="Z178" s="282">
        <f>'Small COMM Sales Model  '!D189</f>
        <v>2.7170385282538501</v>
      </c>
      <c r="AA178" s="264">
        <f>'Med COMM Sales Model  '!D189</f>
        <v>2.7170385282538501</v>
      </c>
      <c r="AB178" s="277">
        <f>'Med IND Sales Mod'!D189</f>
        <v>2.7170385282538501</v>
      </c>
      <c r="AC178" s="277">
        <f>'Lg IND Sales Model'!E189</f>
        <v>2.7170385282538501</v>
      </c>
      <c r="AD178" s="232" t="str">
        <f t="shared" si="32"/>
        <v>Good</v>
      </c>
      <c r="AE178" s="282">
        <v>0</v>
      </c>
      <c r="AF178" s="264">
        <v>0</v>
      </c>
      <c r="AG178" s="277">
        <f>'Med COMM Sales Model  '!G189</f>
        <v>0</v>
      </c>
      <c r="AH178" s="277">
        <f>'Med IND Sales Mod'!F189</f>
        <v>0</v>
      </c>
      <c r="AI178" s="232" t="str">
        <f t="shared" si="33"/>
        <v>Good</v>
      </c>
      <c r="AJ178" s="282">
        <f>'Small COMM Sales Model  '!G189</f>
        <v>322.31916585708109</v>
      </c>
      <c r="AK178" s="264">
        <f>'Med COMM Sales Model  '!F189</f>
        <v>322.31916585708109</v>
      </c>
      <c r="AL178" s="277">
        <f>'Lg COMM Sales Model '!F189</f>
        <v>322.31916585708109</v>
      </c>
      <c r="AM178" s="232" t="str">
        <f t="shared" si="34"/>
        <v>Good</v>
      </c>
      <c r="AN178" s="264">
        <f>'Small COMM Sales Model  '!E189</f>
        <v>326.45437890907908</v>
      </c>
      <c r="AO178" s="264">
        <f>'Med COMM Sales Model  '!E189</f>
        <v>326.45437890907908</v>
      </c>
      <c r="AP178" s="264">
        <f>'Lg COMM Sales Model '!D189</f>
        <v>326.45437890907908</v>
      </c>
      <c r="AQ178" s="277">
        <f>'Small IND Sales Mod'!D189</f>
        <v>326.45437890907908</v>
      </c>
      <c r="AR178" s="277">
        <f>'Med IND Sales Mod'!E189</f>
        <v>326.45437890907908</v>
      </c>
      <c r="AS178" s="281">
        <f>'Lg IND Sales Model'!F189</f>
        <v>326.45437890907908</v>
      </c>
      <c r="AT178" s="232" t="str">
        <f t="shared" si="35"/>
        <v>Good</v>
      </c>
      <c r="AU178" s="280">
        <f>'Lg COMM Sales Model '!E189</f>
        <v>0</v>
      </c>
      <c r="AV178" s="66">
        <f>'Small COMM Sales Model  '!F189</f>
        <v>0</v>
      </c>
      <c r="AW178" s="66">
        <f>'Small IND Sales Mod'!E189</f>
        <v>0</v>
      </c>
      <c r="AX178" s="232" t="str">
        <f t="shared" si="36"/>
        <v>Good</v>
      </c>
      <c r="AY178" s="287"/>
    </row>
    <row r="179" spans="1:51" x14ac:dyDescent="0.2">
      <c r="A179" s="278">
        <f t="shared" si="37"/>
        <v>44450.919999999693</v>
      </c>
      <c r="B179" s="282">
        <v>19.339941920925707</v>
      </c>
      <c r="C179" s="264">
        <v>19.339941920925707</v>
      </c>
      <c r="D179" s="277">
        <f>+'RES_Sales Model'!E186</f>
        <v>19.339941920925707</v>
      </c>
      <c r="E179" s="277">
        <f>+'Small COMM Sales Model  '!C190</f>
        <v>19.339941920925707</v>
      </c>
      <c r="F179" s="281">
        <f>+'Med COMM Sales Model  '!C190</f>
        <v>19.339941920925707</v>
      </c>
      <c r="G179" s="232" t="str">
        <f t="shared" si="26"/>
        <v>Good</v>
      </c>
      <c r="H179" s="287">
        <f>'Lg IND Sales Model'!C190</f>
        <v>0.40699783252093169</v>
      </c>
      <c r="I179" s="279">
        <f>Industrial_Customers!C190</f>
        <v>0.40699783252093169</v>
      </c>
      <c r="J179" s="289" t="str">
        <f t="shared" si="27"/>
        <v>Good</v>
      </c>
      <c r="K179" s="286">
        <v>0.47963590021957775</v>
      </c>
      <c r="L179" s="285">
        <v>0.47963590021957775</v>
      </c>
      <c r="M179" s="289" t="str">
        <f t="shared" si="28"/>
        <v>Good</v>
      </c>
      <c r="N179" s="290">
        <v>21573108.863401942</v>
      </c>
      <c r="O179" s="66">
        <v>21573108.863401901</v>
      </c>
      <c r="P179" s="289" t="str">
        <f t="shared" si="29"/>
        <v>Good</v>
      </c>
      <c r="Q179" s="281">
        <v>279.23460607722399</v>
      </c>
      <c r="R179" s="281">
        <v>279.23460607722399</v>
      </c>
      <c r="S179" s="232" t="str">
        <f t="shared" si="30"/>
        <v>Good</v>
      </c>
      <c r="T179" s="281">
        <v>0</v>
      </c>
      <c r="U179" s="281">
        <v>0</v>
      </c>
      <c r="V179" s="232" t="str">
        <f t="shared" si="31"/>
        <v>Good</v>
      </c>
      <c r="W179" s="280">
        <f>Commercial_Customers!C190</f>
        <v>8780.2085481426893</v>
      </c>
      <c r="X179" s="66">
        <v>8780.2085481426893</v>
      </c>
      <c r="Y179" s="232" t="str">
        <f t="shared" si="38"/>
        <v>Good</v>
      </c>
      <c r="Z179" s="282">
        <f>'Small COMM Sales Model  '!D190</f>
        <v>2.72201772322913</v>
      </c>
      <c r="AA179" s="264">
        <f>'Med COMM Sales Model  '!D190</f>
        <v>2.72201772322913</v>
      </c>
      <c r="AB179" s="277">
        <f>'Med IND Sales Mod'!D190</f>
        <v>2.72201772322913</v>
      </c>
      <c r="AC179" s="277">
        <f>'Lg IND Sales Model'!E190</f>
        <v>2.72201772322913</v>
      </c>
      <c r="AD179" s="232" t="str">
        <f t="shared" si="32"/>
        <v>Good</v>
      </c>
      <c r="AE179" s="282">
        <v>0</v>
      </c>
      <c r="AF179" s="264">
        <v>0</v>
      </c>
      <c r="AG179" s="277">
        <f>'Med COMM Sales Model  '!G190</f>
        <v>0</v>
      </c>
      <c r="AH179" s="277">
        <f>'Med IND Sales Mod'!F190</f>
        <v>0</v>
      </c>
      <c r="AI179" s="232" t="str">
        <f t="shared" si="33"/>
        <v>Good</v>
      </c>
      <c r="AJ179" s="282">
        <f>'Small COMM Sales Model  '!G190</f>
        <v>326.45437890907908</v>
      </c>
      <c r="AK179" s="264">
        <f>'Med COMM Sales Model  '!F190</f>
        <v>326.45437890907908</v>
      </c>
      <c r="AL179" s="277">
        <f>'Lg COMM Sales Model '!F190</f>
        <v>326.45437890907908</v>
      </c>
      <c r="AM179" s="232" t="str">
        <f t="shared" si="34"/>
        <v>Good</v>
      </c>
      <c r="AN179" s="264">
        <f>'Small COMM Sales Model  '!E190</f>
        <v>277.87653293728147</v>
      </c>
      <c r="AO179" s="264">
        <f>'Med COMM Sales Model  '!E190</f>
        <v>277.87653293728147</v>
      </c>
      <c r="AP179" s="264">
        <f>'Lg COMM Sales Model '!D190</f>
        <v>277.87653293728147</v>
      </c>
      <c r="AQ179" s="277">
        <f>'Small IND Sales Mod'!D190</f>
        <v>277.87653293728147</v>
      </c>
      <c r="AR179" s="277">
        <f>'Med IND Sales Mod'!E190</f>
        <v>277.87653293728147</v>
      </c>
      <c r="AS179" s="281">
        <f>'Lg IND Sales Model'!F190</f>
        <v>277.87653293728147</v>
      </c>
      <c r="AT179" s="232" t="str">
        <f t="shared" si="35"/>
        <v>Good</v>
      </c>
      <c r="AU179" s="280">
        <f>'Lg COMM Sales Model '!E190</f>
        <v>0</v>
      </c>
      <c r="AV179" s="66">
        <f>'Small COMM Sales Model  '!F190</f>
        <v>0</v>
      </c>
      <c r="AW179" s="66">
        <f>'Small IND Sales Mod'!E190</f>
        <v>0</v>
      </c>
      <c r="AX179" s="232" t="str">
        <f t="shared" si="36"/>
        <v>Good</v>
      </c>
      <c r="AY179" s="287"/>
    </row>
    <row r="180" spans="1:51" x14ac:dyDescent="0.2">
      <c r="A180" s="278">
        <f t="shared" si="37"/>
        <v>44481.339999999691</v>
      </c>
      <c r="B180" s="282">
        <v>19.364307204386453</v>
      </c>
      <c r="C180" s="264">
        <v>19.364307204386453</v>
      </c>
      <c r="D180" s="277">
        <f>+'RES_Sales Model'!E187</f>
        <v>19.364307204386453</v>
      </c>
      <c r="E180" s="277">
        <f>+'Small COMM Sales Model  '!C191</f>
        <v>19.364307204386453</v>
      </c>
      <c r="F180" s="281">
        <f>+'Med COMM Sales Model  '!C191</f>
        <v>19.364307204386453</v>
      </c>
      <c r="G180" s="232" t="str">
        <f t="shared" si="26"/>
        <v>Good</v>
      </c>
      <c r="H180" s="287">
        <f>'Lg IND Sales Model'!C191</f>
        <v>0.40693050350616178</v>
      </c>
      <c r="I180" s="279">
        <f>Industrial_Customers!C191</f>
        <v>0.40693050350616178</v>
      </c>
      <c r="J180" s="289" t="str">
        <f t="shared" si="27"/>
        <v>Good</v>
      </c>
      <c r="K180" s="286">
        <v>0.34296479015501163</v>
      </c>
      <c r="L180" s="285">
        <v>0.34296479015501163</v>
      </c>
      <c r="M180" s="289" t="str">
        <f t="shared" si="28"/>
        <v>Good</v>
      </c>
      <c r="N180" s="290">
        <v>21595678.618214406</v>
      </c>
      <c r="O180" s="66">
        <v>21595678.618214399</v>
      </c>
      <c r="P180" s="289" t="str">
        <f t="shared" si="29"/>
        <v>Good</v>
      </c>
      <c r="Q180" s="281">
        <v>280.31162248821897</v>
      </c>
      <c r="R180" s="281">
        <v>280.31162248821897</v>
      </c>
      <c r="S180" s="232" t="str">
        <f t="shared" si="30"/>
        <v>Good</v>
      </c>
      <c r="T180" s="281">
        <v>0</v>
      </c>
      <c r="U180" s="281">
        <v>0</v>
      </c>
      <c r="V180" s="232" t="str">
        <f t="shared" si="31"/>
        <v>Good</v>
      </c>
      <c r="W180" s="280">
        <f>Commercial_Customers!C191</f>
        <v>8787.9403736672393</v>
      </c>
      <c r="X180" s="66">
        <v>8787.9403736672393</v>
      </c>
      <c r="Y180" s="232" t="str">
        <f t="shared" si="38"/>
        <v>Good</v>
      </c>
      <c r="Z180" s="282">
        <f>'Small COMM Sales Model  '!D191</f>
        <v>2.7267800000000002</v>
      </c>
      <c r="AA180" s="264">
        <f>'Med COMM Sales Model  '!D191</f>
        <v>2.7267800000000002</v>
      </c>
      <c r="AB180" s="277">
        <f>'Med IND Sales Mod'!D191</f>
        <v>2.7267800000000002</v>
      </c>
      <c r="AC180" s="277">
        <f>'Lg IND Sales Model'!E191</f>
        <v>2.7267800000000002</v>
      </c>
      <c r="AD180" s="232" t="str">
        <f t="shared" si="32"/>
        <v>Good</v>
      </c>
      <c r="AE180" s="282">
        <v>0</v>
      </c>
      <c r="AF180" s="264">
        <v>0</v>
      </c>
      <c r="AG180" s="277">
        <f>'Med COMM Sales Model  '!G191</f>
        <v>0</v>
      </c>
      <c r="AH180" s="277">
        <f>'Med IND Sales Mod'!F191</f>
        <v>0</v>
      </c>
      <c r="AI180" s="232" t="str">
        <f t="shared" si="33"/>
        <v>Good</v>
      </c>
      <c r="AJ180" s="282">
        <f>'Small COMM Sales Model  '!G191</f>
        <v>277.87653293728147</v>
      </c>
      <c r="AK180" s="264">
        <f>'Med COMM Sales Model  '!F191</f>
        <v>277.87653293728147</v>
      </c>
      <c r="AL180" s="277">
        <f>'Lg COMM Sales Model '!F191</f>
        <v>277.87653293728147</v>
      </c>
      <c r="AM180" s="232" t="str">
        <f t="shared" si="34"/>
        <v>Good</v>
      </c>
      <c r="AN180" s="264">
        <f>'Small COMM Sales Model  '!E191</f>
        <v>198.89039579254836</v>
      </c>
      <c r="AO180" s="264">
        <f>'Med COMM Sales Model  '!E191</f>
        <v>198.89039579254836</v>
      </c>
      <c r="AP180" s="264">
        <f>'Lg COMM Sales Model '!D191</f>
        <v>198.89039579254836</v>
      </c>
      <c r="AQ180" s="277">
        <f>'Small IND Sales Mod'!D191</f>
        <v>198.89039579254836</v>
      </c>
      <c r="AR180" s="277">
        <f>'Med IND Sales Mod'!E191</f>
        <v>198.89039579254836</v>
      </c>
      <c r="AS180" s="281">
        <f>'Lg IND Sales Model'!F191</f>
        <v>198.89039579254836</v>
      </c>
      <c r="AT180" s="232" t="str">
        <f t="shared" si="35"/>
        <v>Good</v>
      </c>
      <c r="AU180" s="280">
        <f>'Lg COMM Sales Model '!E191</f>
        <v>3.8110897796785466</v>
      </c>
      <c r="AV180" s="66">
        <f>'Small COMM Sales Model  '!F191</f>
        <v>3.8110897796785466</v>
      </c>
      <c r="AW180" s="66">
        <f>'Small IND Sales Mod'!E191</f>
        <v>3.8110897796785466</v>
      </c>
      <c r="AX180" s="232" t="str">
        <f t="shared" si="36"/>
        <v>Good</v>
      </c>
      <c r="AY180" s="287"/>
    </row>
    <row r="181" spans="1:51" x14ac:dyDescent="0.2">
      <c r="A181" s="278">
        <f t="shared" si="37"/>
        <v>44511.759999999689</v>
      </c>
      <c r="B181" s="282">
        <v>19.39370106894938</v>
      </c>
      <c r="C181" s="264">
        <v>19.39370106894938</v>
      </c>
      <c r="D181" s="277">
        <f>+'RES_Sales Model'!E188</f>
        <v>19.39370106894938</v>
      </c>
      <c r="E181" s="277">
        <f>+'Small COMM Sales Model  '!C192</f>
        <v>19.39370106894938</v>
      </c>
      <c r="F181" s="281">
        <f>+'Med COMM Sales Model  '!C192</f>
        <v>19.39370106894938</v>
      </c>
      <c r="G181" s="232" t="str">
        <f t="shared" si="26"/>
        <v>Good</v>
      </c>
      <c r="H181" s="287">
        <f>'Lg IND Sales Model'!C192</f>
        <v>0.40688476033168419</v>
      </c>
      <c r="I181" s="279">
        <f>Industrial_Customers!C192</f>
        <v>0.40688476033168419</v>
      </c>
      <c r="J181" s="289" t="str">
        <f t="shared" si="27"/>
        <v>Good</v>
      </c>
      <c r="K181" s="286">
        <v>0.13457255557110129</v>
      </c>
      <c r="L181" s="285">
        <v>0.13457255557110129</v>
      </c>
      <c r="M181" s="289" t="str">
        <f t="shared" si="28"/>
        <v>Good</v>
      </c>
      <c r="N181" s="290">
        <v>21618248.37302687</v>
      </c>
      <c r="O181" s="66">
        <v>21618248.3730269</v>
      </c>
      <c r="P181" s="289" t="str">
        <f t="shared" si="29"/>
        <v>Good</v>
      </c>
      <c r="Q181" s="281">
        <v>281.27019999999999</v>
      </c>
      <c r="R181" s="281">
        <v>281.27019999999999</v>
      </c>
      <c r="S181" s="232" t="str">
        <f t="shared" si="30"/>
        <v>Good</v>
      </c>
      <c r="T181" s="281">
        <v>0</v>
      </c>
      <c r="U181" s="281">
        <v>0</v>
      </c>
      <c r="V181" s="232" t="str">
        <f t="shared" si="31"/>
        <v>Good</v>
      </c>
      <c r="W181" s="280">
        <f>Commercial_Customers!C192</f>
        <v>8796.1358080498594</v>
      </c>
      <c r="X181" s="66">
        <v>8796.1358080498594</v>
      </c>
      <c r="Y181" s="232" t="str">
        <f t="shared" si="38"/>
        <v>Good</v>
      </c>
      <c r="Z181" s="282">
        <f>'Small COMM Sales Model  '!D192</f>
        <v>2.7316360404224702</v>
      </c>
      <c r="AA181" s="264">
        <f>'Med COMM Sales Model  '!D192</f>
        <v>2.7316360404224702</v>
      </c>
      <c r="AB181" s="277">
        <f>'Med IND Sales Mod'!D192</f>
        <v>2.7316360404224702</v>
      </c>
      <c r="AC181" s="277">
        <f>'Lg IND Sales Model'!E192</f>
        <v>2.7316360404224702</v>
      </c>
      <c r="AD181" s="232" t="str">
        <f t="shared" si="32"/>
        <v>Good</v>
      </c>
      <c r="AE181" s="282">
        <v>0</v>
      </c>
      <c r="AF181" s="264">
        <v>0</v>
      </c>
      <c r="AG181" s="277">
        <f>'Med COMM Sales Model  '!G192</f>
        <v>0</v>
      </c>
      <c r="AH181" s="277">
        <f>'Med IND Sales Mod'!F192</f>
        <v>0</v>
      </c>
      <c r="AI181" s="232" t="str">
        <f t="shared" si="33"/>
        <v>Good</v>
      </c>
      <c r="AJ181" s="282">
        <f>'Small COMM Sales Model  '!G192</f>
        <v>198.89039579254836</v>
      </c>
      <c r="AK181" s="264">
        <f>'Med COMM Sales Model  '!F192</f>
        <v>198.89039579254836</v>
      </c>
      <c r="AL181" s="277">
        <f>'Lg COMM Sales Model '!F192</f>
        <v>198.89039579254836</v>
      </c>
      <c r="AM181" s="232" t="str">
        <f t="shared" si="34"/>
        <v>Good</v>
      </c>
      <c r="AN181" s="264">
        <f>'Small COMM Sales Model  '!E192</f>
        <v>78.117279066674627</v>
      </c>
      <c r="AO181" s="264">
        <f>'Med COMM Sales Model  '!E192</f>
        <v>78.117279066674627</v>
      </c>
      <c r="AP181" s="264">
        <f>'Lg COMM Sales Model '!D192</f>
        <v>78.117279066674627</v>
      </c>
      <c r="AQ181" s="277">
        <f>'Small IND Sales Mod'!D192</f>
        <v>78.117279066674627</v>
      </c>
      <c r="AR181" s="277">
        <f>'Med IND Sales Mod'!E192</f>
        <v>78.117279066674627</v>
      </c>
      <c r="AS181" s="281">
        <f>'Lg IND Sales Model'!F192</f>
        <v>78.117279066674627</v>
      </c>
      <c r="AT181" s="232" t="str">
        <f t="shared" si="35"/>
        <v>Good</v>
      </c>
      <c r="AU181" s="280">
        <f>'Lg COMM Sales Model '!E192</f>
        <v>26.436963465927999</v>
      </c>
      <c r="AV181" s="66">
        <f>'Small COMM Sales Model  '!F192</f>
        <v>26.436963465927999</v>
      </c>
      <c r="AW181" s="66">
        <f>'Small IND Sales Mod'!E192</f>
        <v>26.436963465927999</v>
      </c>
      <c r="AX181" s="232" t="str">
        <f t="shared" si="36"/>
        <v>Good</v>
      </c>
      <c r="AY181" s="287"/>
    </row>
    <row r="182" spans="1:51" x14ac:dyDescent="0.2">
      <c r="A182" s="278">
        <f t="shared" si="37"/>
        <v>44542.179999999687</v>
      </c>
      <c r="B182" s="282">
        <v>19.422961498832549</v>
      </c>
      <c r="C182" s="264">
        <v>19.422961498832549</v>
      </c>
      <c r="D182" s="277">
        <f>+'RES_Sales Model'!E189</f>
        <v>19.422961498832549</v>
      </c>
      <c r="E182" s="277">
        <f>+'Small COMM Sales Model  '!C193</f>
        <v>19.422961498832549</v>
      </c>
      <c r="F182" s="281">
        <f>+'Med COMM Sales Model  '!C193</f>
        <v>19.422961498832549</v>
      </c>
      <c r="G182" s="232" t="str">
        <f t="shared" si="26"/>
        <v>Good</v>
      </c>
      <c r="H182" s="287">
        <f>'Lg IND Sales Model'!C193</f>
        <v>0.40683091294016227</v>
      </c>
      <c r="I182" s="279">
        <f>Industrial_Customers!C193</f>
        <v>0.40683091294016227</v>
      </c>
      <c r="J182" s="289" t="str">
        <f t="shared" si="27"/>
        <v>Good</v>
      </c>
      <c r="K182" s="286">
        <v>7.3372899732744828E-2</v>
      </c>
      <c r="L182" s="285">
        <v>7.3372899732744828E-2</v>
      </c>
      <c r="M182" s="289" t="str">
        <f t="shared" si="28"/>
        <v>Good</v>
      </c>
      <c r="N182" s="290">
        <v>21640818.127839334</v>
      </c>
      <c r="O182" s="66">
        <v>21640818.127839301</v>
      </c>
      <c r="P182" s="289" t="str">
        <f t="shared" si="29"/>
        <v>Good</v>
      </c>
      <c r="Q182" s="281">
        <v>282.14404076809802</v>
      </c>
      <c r="R182" s="281">
        <v>282.14404076809802</v>
      </c>
      <c r="S182" s="232" t="str">
        <f t="shared" si="30"/>
        <v>Good</v>
      </c>
      <c r="T182" s="281">
        <v>0</v>
      </c>
      <c r="U182" s="281">
        <v>0</v>
      </c>
      <c r="V182" s="232" t="str">
        <f t="shared" si="31"/>
        <v>Good</v>
      </c>
      <c r="W182" s="280">
        <f>Commercial_Customers!C193</f>
        <v>8804.1537957208893</v>
      </c>
      <c r="X182" s="66">
        <v>8804.1537957208893</v>
      </c>
      <c r="Y182" s="232" t="str">
        <f t="shared" si="38"/>
        <v>Good</v>
      </c>
      <c r="Z182" s="282">
        <f>'Small COMM Sales Model  '!D193</f>
        <v>2.7362949344688698</v>
      </c>
      <c r="AA182" s="264">
        <f>'Med COMM Sales Model  '!D193</f>
        <v>2.7362949344688698</v>
      </c>
      <c r="AB182" s="277">
        <f>'Med IND Sales Mod'!D193</f>
        <v>2.7362949344688698</v>
      </c>
      <c r="AC182" s="277">
        <f>'Lg IND Sales Model'!E193</f>
        <v>2.7362949344688698</v>
      </c>
      <c r="AD182" s="232" t="str">
        <f t="shared" si="32"/>
        <v>Good</v>
      </c>
      <c r="AE182" s="282">
        <v>0</v>
      </c>
      <c r="AF182" s="264">
        <v>0</v>
      </c>
      <c r="AG182" s="277">
        <f>'Med COMM Sales Model  '!G193</f>
        <v>0</v>
      </c>
      <c r="AH182" s="277">
        <f>'Med IND Sales Mod'!F193</f>
        <v>0</v>
      </c>
      <c r="AI182" s="232" t="str">
        <f t="shared" si="33"/>
        <v>Good</v>
      </c>
      <c r="AJ182" s="282">
        <f>'Small COMM Sales Model  '!G193</f>
        <v>78.117279066674627</v>
      </c>
      <c r="AK182" s="264">
        <f>'Med COMM Sales Model  '!F193</f>
        <v>78.117279066674627</v>
      </c>
      <c r="AL182" s="277">
        <f>'Lg COMM Sales Model '!F193</f>
        <v>78.117279066674627</v>
      </c>
      <c r="AM182" s="232" t="str">
        <f t="shared" si="34"/>
        <v>Good</v>
      </c>
      <c r="AN182" s="264">
        <f>'Small COMM Sales Model  '!E193</f>
        <v>42.633806123140985</v>
      </c>
      <c r="AO182" s="264">
        <f>'Med COMM Sales Model  '!E193</f>
        <v>42.633806123140985</v>
      </c>
      <c r="AP182" s="264">
        <f>'Lg COMM Sales Model '!D193</f>
        <v>42.633806123140985</v>
      </c>
      <c r="AQ182" s="277">
        <f>'Small IND Sales Mod'!D193</f>
        <v>42.633806123140985</v>
      </c>
      <c r="AR182" s="277">
        <f>'Med IND Sales Mod'!E193</f>
        <v>42.633806123140985</v>
      </c>
      <c r="AS182" s="281">
        <f>'Lg IND Sales Model'!F193</f>
        <v>42.633806123140985</v>
      </c>
      <c r="AT182" s="232" t="str">
        <f t="shared" si="35"/>
        <v>Good</v>
      </c>
      <c r="AU182" s="280">
        <f>'Lg COMM Sales Model '!E193</f>
        <v>81.614210043345437</v>
      </c>
      <c r="AV182" s="66">
        <f>'Small COMM Sales Model  '!F193</f>
        <v>81.614210043345437</v>
      </c>
      <c r="AW182" s="66">
        <f>'Small IND Sales Mod'!E193</f>
        <v>81.614210043345437</v>
      </c>
      <c r="AX182" s="232" t="str">
        <f t="shared" si="36"/>
        <v>Good</v>
      </c>
      <c r="AY182" s="287"/>
    </row>
    <row r="183" spans="1:51" x14ac:dyDescent="0.2">
      <c r="A183" s="278">
        <f t="shared" si="37"/>
        <v>44572.599999999686</v>
      </c>
      <c r="B183" s="282">
        <v>19.452883127554077</v>
      </c>
      <c r="C183" s="264">
        <v>19.452883127554077</v>
      </c>
      <c r="D183" s="277">
        <f>+'RES_Sales Model'!E190</f>
        <v>19.452883127554077</v>
      </c>
      <c r="E183" s="277">
        <f>+'Small COMM Sales Model  '!C194</f>
        <v>19.452883127554077</v>
      </c>
      <c r="F183" s="281">
        <f>+'Med COMM Sales Model  '!C194</f>
        <v>19.452883127554077</v>
      </c>
      <c r="G183" s="232" t="str">
        <f t="shared" si="26"/>
        <v>Good</v>
      </c>
      <c r="H183" s="287">
        <f>'Lg IND Sales Model'!C194</f>
        <v>0.40678932294201831</v>
      </c>
      <c r="I183" s="279">
        <f>Industrial_Customers!C194</f>
        <v>0.40678932294201831</v>
      </c>
      <c r="J183" s="289" t="str">
        <f t="shared" si="27"/>
        <v>Good</v>
      </c>
      <c r="K183" s="286">
        <v>4.8263449186086611E-2</v>
      </c>
      <c r="L183" s="285">
        <v>4.8263449186086611E-2</v>
      </c>
      <c r="M183" s="289" t="str">
        <f t="shared" si="28"/>
        <v>Good</v>
      </c>
      <c r="N183" s="290">
        <v>21663387.882651798</v>
      </c>
      <c r="O183" s="66">
        <v>21663387.882651798</v>
      </c>
      <c r="P183" s="289" t="str">
        <f t="shared" si="29"/>
        <v>Good</v>
      </c>
      <c r="Q183" s="281">
        <v>282.90071152729701</v>
      </c>
      <c r="R183" s="281">
        <v>282.90071152729701</v>
      </c>
      <c r="S183" s="232" t="str">
        <f t="shared" si="30"/>
        <v>Good</v>
      </c>
      <c r="T183" s="281">
        <v>0</v>
      </c>
      <c r="U183" s="281">
        <v>0</v>
      </c>
      <c r="V183" s="232" t="str">
        <f t="shared" si="31"/>
        <v>Good</v>
      </c>
      <c r="W183" s="280">
        <f>Commercial_Customers!C194</f>
        <v>8812.4348894142495</v>
      </c>
      <c r="X183" s="66">
        <v>8812.4348894142495</v>
      </c>
      <c r="Y183" s="232" t="str">
        <f t="shared" si="38"/>
        <v>Good</v>
      </c>
      <c r="Z183" s="282">
        <f>'Small COMM Sales Model  '!D194</f>
        <v>2.741098</v>
      </c>
      <c r="AA183" s="264">
        <f>'Med COMM Sales Model  '!D194</f>
        <v>2.741098</v>
      </c>
      <c r="AB183" s="277">
        <f>'Med IND Sales Mod'!D194</f>
        <v>2.741098</v>
      </c>
      <c r="AC183" s="277">
        <f>'Lg IND Sales Model'!E194</f>
        <v>2.741098</v>
      </c>
      <c r="AD183" s="232" t="str">
        <f t="shared" si="32"/>
        <v>Good</v>
      </c>
      <c r="AE183" s="282">
        <v>107.22973635615668</v>
      </c>
      <c r="AF183" s="264">
        <v>107.22973635615668</v>
      </c>
      <c r="AG183" s="277">
        <f>'Med COMM Sales Model  '!G194</f>
        <v>107.22973635615668</v>
      </c>
      <c r="AH183" s="277">
        <f>'Med IND Sales Mod'!F194</f>
        <v>107.22973635615668</v>
      </c>
      <c r="AI183" s="232" t="str">
        <f t="shared" si="33"/>
        <v>Good</v>
      </c>
      <c r="AJ183" s="282">
        <f>'Small COMM Sales Model  '!G194</f>
        <v>42.633806123140985</v>
      </c>
      <c r="AK183" s="264">
        <f>'Med COMM Sales Model  '!F194</f>
        <v>42.633806123140985</v>
      </c>
      <c r="AL183" s="277">
        <f>'Lg COMM Sales Model '!F194</f>
        <v>42.633806123140985</v>
      </c>
      <c r="AM183" s="232" t="str">
        <f t="shared" si="34"/>
        <v>Good</v>
      </c>
      <c r="AN183" s="264">
        <f>'Small COMM Sales Model  '!E194</f>
        <v>26.112829868525239</v>
      </c>
      <c r="AO183" s="264">
        <f>'Med COMM Sales Model  '!E194</f>
        <v>26.112829868525239</v>
      </c>
      <c r="AP183" s="264">
        <f>'Lg COMM Sales Model '!D194</f>
        <v>26.112829868525239</v>
      </c>
      <c r="AQ183" s="277">
        <f>'Small IND Sales Mod'!D194</f>
        <v>26.112829868525239</v>
      </c>
      <c r="AR183" s="277">
        <f>'Med IND Sales Mod'!E194</f>
        <v>26.112829868525239</v>
      </c>
      <c r="AS183" s="281">
        <f>'Lg IND Sales Model'!F194</f>
        <v>26.112829868525239</v>
      </c>
      <c r="AT183" s="232" t="str">
        <f t="shared" si="35"/>
        <v>Good</v>
      </c>
      <c r="AU183" s="280">
        <f>'Lg COMM Sales Model '!E194</f>
        <v>127.15014736663784</v>
      </c>
      <c r="AV183" s="66">
        <f>'Small COMM Sales Model  '!F194</f>
        <v>127.15014736663784</v>
      </c>
      <c r="AW183" s="66">
        <f>'Small IND Sales Mod'!E194</f>
        <v>127.15014736663784</v>
      </c>
      <c r="AX183" s="232" t="str">
        <f t="shared" si="36"/>
        <v>Good</v>
      </c>
      <c r="AY183" s="287"/>
    </row>
    <row r="184" spans="1:51" x14ac:dyDescent="0.2">
      <c r="A184" s="278">
        <f t="shared" si="37"/>
        <v>44603.019999999684</v>
      </c>
      <c r="B184" s="282">
        <v>19.479960736959743</v>
      </c>
      <c r="C184" s="264">
        <v>19.479960736959743</v>
      </c>
      <c r="D184" s="277">
        <f>+'RES_Sales Model'!E191</f>
        <v>19.479960736959743</v>
      </c>
      <c r="E184" s="277">
        <f>+'Small COMM Sales Model  '!C195</f>
        <v>19.479960736959743</v>
      </c>
      <c r="F184" s="281">
        <f>+'Med COMM Sales Model  '!C195</f>
        <v>19.479960736959743</v>
      </c>
      <c r="G184" s="232" t="str">
        <f t="shared" si="26"/>
        <v>Good</v>
      </c>
      <c r="H184" s="287">
        <f>'Lg IND Sales Model'!C195</f>
        <v>0.4067431416631746</v>
      </c>
      <c r="I184" s="279">
        <f>Industrial_Customers!C195</f>
        <v>0.4067431416631746</v>
      </c>
      <c r="J184" s="289" t="str">
        <f t="shared" si="27"/>
        <v>Good</v>
      </c>
      <c r="K184" s="286">
        <v>6.4703612753190171E-2</v>
      </c>
      <c r="L184" s="285">
        <v>6.4703612753190171E-2</v>
      </c>
      <c r="M184" s="289" t="str">
        <f t="shared" si="28"/>
        <v>Good</v>
      </c>
      <c r="N184" s="290">
        <v>21685957.637464263</v>
      </c>
      <c r="O184" s="66">
        <v>21685957.6374643</v>
      </c>
      <c r="P184" s="289" t="str">
        <f t="shared" si="29"/>
        <v>Good</v>
      </c>
      <c r="Q184" s="281">
        <v>283.62909999999999</v>
      </c>
      <c r="R184" s="281">
        <v>283.62909999999999</v>
      </c>
      <c r="S184" s="232" t="str">
        <f t="shared" si="30"/>
        <v>Good</v>
      </c>
      <c r="T184" s="281">
        <v>0</v>
      </c>
      <c r="U184" s="281">
        <v>0</v>
      </c>
      <c r="V184" s="232" t="str">
        <f t="shared" si="31"/>
        <v>Good</v>
      </c>
      <c r="W184" s="280">
        <f>Commercial_Customers!C195</f>
        <v>8820.6145394367304</v>
      </c>
      <c r="X184" s="66">
        <v>8820.6145394367304</v>
      </c>
      <c r="Y184" s="232" t="str">
        <f t="shared" si="38"/>
        <v>Good</v>
      </c>
      <c r="Z184" s="282">
        <f>'Small COMM Sales Model  '!D195</f>
        <v>2.7459200987833898</v>
      </c>
      <c r="AA184" s="264">
        <f>'Med COMM Sales Model  '!D195</f>
        <v>2.7459200987833898</v>
      </c>
      <c r="AB184" s="277">
        <f>'Med IND Sales Mod'!D195</f>
        <v>2.7459200987833898</v>
      </c>
      <c r="AC184" s="277">
        <f>'Lg IND Sales Model'!E195</f>
        <v>2.7459200987833898</v>
      </c>
      <c r="AD184" s="232" t="str">
        <f t="shared" si="32"/>
        <v>Good</v>
      </c>
      <c r="AE184" s="282">
        <v>0</v>
      </c>
      <c r="AF184" s="264">
        <v>0</v>
      </c>
      <c r="AG184" s="277">
        <f>'Med COMM Sales Model  '!G195</f>
        <v>0</v>
      </c>
      <c r="AH184" s="277">
        <f>'Med IND Sales Mod'!F195</f>
        <v>0</v>
      </c>
      <c r="AI184" s="232" t="str">
        <f t="shared" si="33"/>
        <v>Good</v>
      </c>
      <c r="AJ184" s="282">
        <f>'Small COMM Sales Model  '!G195</f>
        <v>26.112829868525239</v>
      </c>
      <c r="AK184" s="264">
        <f>'Med COMM Sales Model  '!F195</f>
        <v>26.112829868525239</v>
      </c>
      <c r="AL184" s="277">
        <f>'Lg COMM Sales Model '!F195</f>
        <v>26.112829868525239</v>
      </c>
      <c r="AM184" s="232" t="str">
        <f t="shared" si="34"/>
        <v>Good</v>
      </c>
      <c r="AN184" s="264">
        <f>'Small COMM Sales Model  '!E195</f>
        <v>35.042184420393127</v>
      </c>
      <c r="AO184" s="264">
        <f>'Med COMM Sales Model  '!E195</f>
        <v>35.042184420393127</v>
      </c>
      <c r="AP184" s="264">
        <f>'Lg COMM Sales Model '!D195</f>
        <v>35.042184420393127</v>
      </c>
      <c r="AQ184" s="277">
        <f>'Small IND Sales Mod'!D195</f>
        <v>35.042184420393127</v>
      </c>
      <c r="AR184" s="277">
        <f>'Med IND Sales Mod'!E195</f>
        <v>35.042184420393127</v>
      </c>
      <c r="AS184" s="281">
        <f>'Lg IND Sales Model'!F195</f>
        <v>35.042184420393127</v>
      </c>
      <c r="AT184" s="232" t="str">
        <f t="shared" si="35"/>
        <v>Good</v>
      </c>
      <c r="AU184" s="280">
        <f>'Lg COMM Sales Model '!E195</f>
        <v>78.467690138551589</v>
      </c>
      <c r="AV184" s="66">
        <f>'Small COMM Sales Model  '!F195</f>
        <v>78.467690138551589</v>
      </c>
      <c r="AW184" s="66">
        <f>'Small IND Sales Mod'!E195</f>
        <v>78.467690138551589</v>
      </c>
      <c r="AX184" s="232" t="str">
        <f t="shared" si="36"/>
        <v>Good</v>
      </c>
      <c r="AY184" s="287"/>
    </row>
    <row r="185" spans="1:51" x14ac:dyDescent="0.2">
      <c r="A185" s="278">
        <f t="shared" si="37"/>
        <v>44633.439999999682</v>
      </c>
      <c r="B185" s="282">
        <v>19.500794725573577</v>
      </c>
      <c r="C185" s="264">
        <v>19.500794725573577</v>
      </c>
      <c r="D185" s="277">
        <f>+'RES_Sales Model'!E192</f>
        <v>19.500794725573577</v>
      </c>
      <c r="E185" s="277">
        <f>+'Small COMM Sales Model  '!C196</f>
        <v>19.500794725573577</v>
      </c>
      <c r="F185" s="281">
        <f>+'Med COMM Sales Model  '!C196</f>
        <v>19.500794725573577</v>
      </c>
      <c r="G185" s="232" t="str">
        <f t="shared" si="26"/>
        <v>Good</v>
      </c>
      <c r="H185" s="287">
        <f>'Lg IND Sales Model'!C196</f>
        <v>0.40665255358928765</v>
      </c>
      <c r="I185" s="279">
        <f>Industrial_Customers!C196</f>
        <v>0.40665255358928765</v>
      </c>
      <c r="J185" s="289" t="str">
        <f t="shared" si="27"/>
        <v>Good</v>
      </c>
      <c r="K185" s="286">
        <v>0.11912920469407857</v>
      </c>
      <c r="L185" s="285">
        <v>0.11912920469407857</v>
      </c>
      <c r="M185" s="289" t="str">
        <f t="shared" si="28"/>
        <v>Good</v>
      </c>
      <c r="N185" s="290">
        <v>21708527.392276727</v>
      </c>
      <c r="O185" s="66">
        <v>21708527.392276701</v>
      </c>
      <c r="P185" s="289" t="str">
        <f t="shared" si="29"/>
        <v>Good</v>
      </c>
      <c r="Q185" s="281">
        <v>284.34348699246402</v>
      </c>
      <c r="R185" s="281">
        <v>284.34348699246402</v>
      </c>
      <c r="S185" s="232" t="str">
        <f t="shared" si="30"/>
        <v>Good</v>
      </c>
      <c r="T185" s="281">
        <v>0</v>
      </c>
      <c r="U185" s="281">
        <v>0</v>
      </c>
      <c r="V185" s="232" t="str">
        <f t="shared" si="31"/>
        <v>Good</v>
      </c>
      <c r="W185" s="280">
        <f>Commercial_Customers!C196</f>
        <v>8827.8280987323305</v>
      </c>
      <c r="X185" s="66">
        <v>8827.8280987323305</v>
      </c>
      <c r="Y185" s="232" t="str">
        <f t="shared" si="38"/>
        <v>Good</v>
      </c>
      <c r="Z185" s="282">
        <f>'Small COMM Sales Model  '!D196</f>
        <v>2.7503144919312499</v>
      </c>
      <c r="AA185" s="264">
        <f>'Med COMM Sales Model  '!D196</f>
        <v>2.7503144919312499</v>
      </c>
      <c r="AB185" s="277">
        <f>'Med IND Sales Mod'!D196</f>
        <v>2.7503144919312499</v>
      </c>
      <c r="AC185" s="277">
        <f>'Lg IND Sales Model'!E196</f>
        <v>2.7503144919312499</v>
      </c>
      <c r="AD185" s="232" t="str">
        <f t="shared" si="32"/>
        <v>Good</v>
      </c>
      <c r="AE185" s="282">
        <v>0</v>
      </c>
      <c r="AF185" s="264">
        <v>0</v>
      </c>
      <c r="AG185" s="277">
        <f>'Med COMM Sales Model  '!G196</f>
        <v>0</v>
      </c>
      <c r="AH185" s="277">
        <f>'Med IND Sales Mod'!F196</f>
        <v>0</v>
      </c>
      <c r="AI185" s="232" t="str">
        <f t="shared" si="33"/>
        <v>Good</v>
      </c>
      <c r="AJ185" s="282">
        <f>'Small COMM Sales Model  '!G196</f>
        <v>35.042184420393127</v>
      </c>
      <c r="AK185" s="264">
        <f>'Med COMM Sales Model  '!F196</f>
        <v>35.042184420393127</v>
      </c>
      <c r="AL185" s="277">
        <f>'Lg COMM Sales Model '!F196</f>
        <v>35.042184420393127</v>
      </c>
      <c r="AM185" s="232" t="str">
        <f t="shared" si="34"/>
        <v>Good</v>
      </c>
      <c r="AN185" s="264">
        <f>'Small COMM Sales Model  '!E196</f>
        <v>64.582270600115152</v>
      </c>
      <c r="AO185" s="264">
        <f>'Med COMM Sales Model  '!E196</f>
        <v>64.582270600115152</v>
      </c>
      <c r="AP185" s="264">
        <f>'Lg COMM Sales Model '!D196</f>
        <v>64.582270600115152</v>
      </c>
      <c r="AQ185" s="277">
        <f>'Small IND Sales Mod'!D196</f>
        <v>64.582270600115152</v>
      </c>
      <c r="AR185" s="277">
        <f>'Med IND Sales Mod'!E196</f>
        <v>64.582270600115152</v>
      </c>
      <c r="AS185" s="281">
        <f>'Lg IND Sales Model'!F196</f>
        <v>64.582270600115152</v>
      </c>
      <c r="AT185" s="232" t="str">
        <f t="shared" si="35"/>
        <v>Good</v>
      </c>
      <c r="AU185" s="280">
        <f>'Lg COMM Sales Model '!E196</f>
        <v>46.311218909337121</v>
      </c>
      <c r="AV185" s="66">
        <f>'Small COMM Sales Model  '!F196</f>
        <v>46.311218909337121</v>
      </c>
      <c r="AW185" s="66">
        <f>'Small IND Sales Mod'!E196</f>
        <v>46.311218909337121</v>
      </c>
      <c r="AX185" s="232" t="str">
        <f t="shared" si="36"/>
        <v>Good</v>
      </c>
      <c r="AY185" s="287"/>
    </row>
    <row r="186" spans="1:51" x14ac:dyDescent="0.2">
      <c r="A186" s="278">
        <f t="shared" si="37"/>
        <v>44663.85999999968</v>
      </c>
      <c r="B186" s="282">
        <v>19.525734294664463</v>
      </c>
      <c r="C186" s="264">
        <v>19.525734294664463</v>
      </c>
      <c r="D186" s="277">
        <f>+'RES_Sales Model'!E193</f>
        <v>19.525734294664463</v>
      </c>
      <c r="E186" s="277">
        <f>+'Small COMM Sales Model  '!C197</f>
        <v>19.525734294664463</v>
      </c>
      <c r="F186" s="281">
        <f>+'Med COMM Sales Model  '!C197</f>
        <v>19.525734294664463</v>
      </c>
      <c r="G186" s="232" t="str">
        <f t="shared" si="26"/>
        <v>Good</v>
      </c>
      <c r="H186" s="287">
        <f>'Lg IND Sales Model'!C197</f>
        <v>0.40658430557531799</v>
      </c>
      <c r="I186" s="279">
        <f>Industrial_Customers!C197</f>
        <v>0.40658430557531799</v>
      </c>
      <c r="J186" s="289" t="str">
        <f t="shared" si="27"/>
        <v>Good</v>
      </c>
      <c r="K186" s="286">
        <v>0.21014267920024465</v>
      </c>
      <c r="L186" s="285">
        <v>0.21014267920024465</v>
      </c>
      <c r="M186" s="289" t="str">
        <f t="shared" si="28"/>
        <v>Good</v>
      </c>
      <c r="N186" s="290">
        <v>21731097.147089183</v>
      </c>
      <c r="O186" s="66">
        <v>21731097.147089198</v>
      </c>
      <c r="P186" s="289" t="str">
        <f t="shared" si="29"/>
        <v>Good</v>
      </c>
      <c r="Q186" s="281">
        <v>285.01495919864499</v>
      </c>
      <c r="R186" s="281">
        <v>285.01495919864499</v>
      </c>
      <c r="S186" s="232" t="str">
        <f t="shared" si="30"/>
        <v>Good</v>
      </c>
      <c r="T186" s="281">
        <v>0</v>
      </c>
      <c r="U186" s="281">
        <v>0</v>
      </c>
      <c r="V186" s="232" t="str">
        <f t="shared" si="31"/>
        <v>Good</v>
      </c>
      <c r="W186" s="280">
        <f>Commercial_Customers!C197</f>
        <v>8835.5230429390303</v>
      </c>
      <c r="X186" s="66">
        <v>8835.5230429390303</v>
      </c>
      <c r="Y186" s="232" t="str">
        <f t="shared" si="38"/>
        <v>Good</v>
      </c>
      <c r="Z186" s="282">
        <f>'Small COMM Sales Model  '!D197</f>
        <v>2.7552469999999998</v>
      </c>
      <c r="AA186" s="264">
        <f>'Med COMM Sales Model  '!D197</f>
        <v>2.7552469999999998</v>
      </c>
      <c r="AB186" s="277">
        <f>'Med IND Sales Mod'!D197</f>
        <v>2.7552469999999998</v>
      </c>
      <c r="AC186" s="277">
        <f>'Lg IND Sales Model'!E197</f>
        <v>2.7552469999999998</v>
      </c>
      <c r="AD186" s="232" t="str">
        <f t="shared" si="32"/>
        <v>Good</v>
      </c>
      <c r="AE186" s="282">
        <v>0</v>
      </c>
      <c r="AF186" s="264">
        <v>0</v>
      </c>
      <c r="AG186" s="277">
        <f>'Med COMM Sales Model  '!G197</f>
        <v>0</v>
      </c>
      <c r="AH186" s="277">
        <f>'Med IND Sales Mod'!F197</f>
        <v>0</v>
      </c>
      <c r="AI186" s="232" t="str">
        <f t="shared" si="33"/>
        <v>Good</v>
      </c>
      <c r="AJ186" s="282">
        <f>'Small COMM Sales Model  '!G197</f>
        <v>64.582270600115152</v>
      </c>
      <c r="AK186" s="264">
        <f>'Med COMM Sales Model  '!F197</f>
        <v>64.582270600115152</v>
      </c>
      <c r="AL186" s="277">
        <f>'Lg COMM Sales Model '!F197</f>
        <v>64.582270600115152</v>
      </c>
      <c r="AM186" s="232" t="str">
        <f t="shared" si="34"/>
        <v>Good</v>
      </c>
      <c r="AN186" s="264">
        <f>'Small COMM Sales Model  '!E197</f>
        <v>114.03392869270741</v>
      </c>
      <c r="AO186" s="264">
        <f>'Med COMM Sales Model  '!E197</f>
        <v>114.03392869270741</v>
      </c>
      <c r="AP186" s="264">
        <f>'Lg COMM Sales Model '!D197</f>
        <v>114.03392869270741</v>
      </c>
      <c r="AQ186" s="277">
        <f>'Small IND Sales Mod'!D197</f>
        <v>114.03392869270741</v>
      </c>
      <c r="AR186" s="277">
        <f>'Med IND Sales Mod'!E197</f>
        <v>114.03392869270741</v>
      </c>
      <c r="AS186" s="281">
        <f>'Lg IND Sales Model'!F197</f>
        <v>114.03392869270741</v>
      </c>
      <c r="AT186" s="232" t="str">
        <f t="shared" si="35"/>
        <v>Good</v>
      </c>
      <c r="AU186" s="280">
        <f>'Lg COMM Sales Model '!E197</f>
        <v>10.944087118763242</v>
      </c>
      <c r="AV186" s="66">
        <f>'Small COMM Sales Model  '!F197</f>
        <v>10.944087118763242</v>
      </c>
      <c r="AW186" s="66">
        <f>'Small IND Sales Mod'!E197</f>
        <v>10.944087118763242</v>
      </c>
      <c r="AX186" s="232" t="str">
        <f t="shared" si="36"/>
        <v>Good</v>
      </c>
      <c r="AY186" s="287"/>
    </row>
    <row r="187" spans="1:51" x14ac:dyDescent="0.2">
      <c r="A187" s="278">
        <f t="shared" si="37"/>
        <v>44694.279999999679</v>
      </c>
      <c r="B187" s="282">
        <v>19.550245589506552</v>
      </c>
      <c r="C187" s="264">
        <v>19.550245589506552</v>
      </c>
      <c r="D187" s="277">
        <f>+'RES_Sales Model'!E194</f>
        <v>19.550245589506552</v>
      </c>
      <c r="E187" s="277">
        <f>+'Small COMM Sales Model  '!C198</f>
        <v>19.550245589506552</v>
      </c>
      <c r="F187" s="281">
        <f>+'Med COMM Sales Model  '!C198</f>
        <v>19.550245589506552</v>
      </c>
      <c r="G187" s="232" t="str">
        <f t="shared" si="26"/>
        <v>Good</v>
      </c>
      <c r="H187" s="287">
        <f>'Lg IND Sales Model'!C198</f>
        <v>0.40649419240488988</v>
      </c>
      <c r="I187" s="279">
        <f>Industrial_Customers!C198</f>
        <v>0.40649419240488988</v>
      </c>
      <c r="J187" s="289" t="str">
        <f t="shared" si="27"/>
        <v>Good</v>
      </c>
      <c r="K187" s="286">
        <v>0.38381228504426296</v>
      </c>
      <c r="L187" s="285">
        <v>0.38381228504426296</v>
      </c>
      <c r="M187" s="289" t="str">
        <f t="shared" si="28"/>
        <v>Good</v>
      </c>
      <c r="N187" s="290">
        <v>21753408.463797472</v>
      </c>
      <c r="O187" s="66">
        <v>21753408.463797498</v>
      </c>
      <c r="P187" s="289" t="str">
        <f t="shared" si="29"/>
        <v>Good</v>
      </c>
      <c r="Q187" s="281">
        <v>285.83100000000002</v>
      </c>
      <c r="R187" s="281">
        <v>285.83100000000002</v>
      </c>
      <c r="S187" s="232" t="str">
        <f t="shared" si="30"/>
        <v>Good</v>
      </c>
      <c r="T187" s="281">
        <v>0</v>
      </c>
      <c r="U187" s="281">
        <v>0</v>
      </c>
      <c r="V187" s="232" t="str">
        <f t="shared" si="31"/>
        <v>Good</v>
      </c>
      <c r="W187" s="280">
        <f>Commercial_Customers!C198</f>
        <v>8842.6342055450496</v>
      </c>
      <c r="X187" s="66">
        <v>8842.6342055450496</v>
      </c>
      <c r="Y187" s="232" t="str">
        <f t="shared" si="38"/>
        <v>Good</v>
      </c>
      <c r="Z187" s="282">
        <f>'Small COMM Sales Model  '!D198</f>
        <v>2.7600994391787999</v>
      </c>
      <c r="AA187" s="264">
        <f>'Med COMM Sales Model  '!D198</f>
        <v>2.7600994391787999</v>
      </c>
      <c r="AB187" s="277">
        <f>'Med IND Sales Mod'!D198</f>
        <v>2.7600994391787999</v>
      </c>
      <c r="AC187" s="277">
        <f>'Lg IND Sales Model'!E198</f>
        <v>2.7600994391787999</v>
      </c>
      <c r="AD187" s="232" t="str">
        <f t="shared" si="32"/>
        <v>Good</v>
      </c>
      <c r="AE187" s="282">
        <v>0</v>
      </c>
      <c r="AF187" s="264">
        <v>0</v>
      </c>
      <c r="AG187" s="277">
        <f>'Med COMM Sales Model  '!G198</f>
        <v>0</v>
      </c>
      <c r="AH187" s="277">
        <f>'Med IND Sales Mod'!F198</f>
        <v>0</v>
      </c>
      <c r="AI187" s="232" t="str">
        <f t="shared" si="33"/>
        <v>Good</v>
      </c>
      <c r="AJ187" s="282">
        <f>'Small COMM Sales Model  '!G198</f>
        <v>114.03392869270741</v>
      </c>
      <c r="AK187" s="264">
        <f>'Med COMM Sales Model  '!F198</f>
        <v>114.03392869270741</v>
      </c>
      <c r="AL187" s="277">
        <f>'Lg COMM Sales Model '!F198</f>
        <v>114.03392869270741</v>
      </c>
      <c r="AM187" s="232" t="str">
        <f t="shared" si="34"/>
        <v>Good</v>
      </c>
      <c r="AN187" s="264">
        <f>'Small COMM Sales Model  '!E198</f>
        <v>208.47875842628665</v>
      </c>
      <c r="AO187" s="264">
        <f>'Med COMM Sales Model  '!E198</f>
        <v>208.47875842628665</v>
      </c>
      <c r="AP187" s="264">
        <f>'Lg COMM Sales Model '!D198</f>
        <v>208.47875842628665</v>
      </c>
      <c r="AQ187" s="277">
        <f>'Small IND Sales Mod'!D198</f>
        <v>208.47875842628665</v>
      </c>
      <c r="AR187" s="277">
        <f>'Med IND Sales Mod'!E198</f>
        <v>208.47875842628665</v>
      </c>
      <c r="AS187" s="281">
        <f>'Lg IND Sales Model'!F198</f>
        <v>208.47875842628665</v>
      </c>
      <c r="AT187" s="232" t="str">
        <f t="shared" si="35"/>
        <v>Good</v>
      </c>
      <c r="AU187" s="280">
        <f>'Lg COMM Sales Model '!E198</f>
        <v>1.2472710741059452</v>
      </c>
      <c r="AV187" s="66">
        <f>'Small COMM Sales Model  '!F198</f>
        <v>1.2472710741059452</v>
      </c>
      <c r="AW187" s="66">
        <f>'Small IND Sales Mod'!E198</f>
        <v>1.2472710741059452</v>
      </c>
      <c r="AX187" s="232" t="str">
        <f t="shared" si="36"/>
        <v>Good</v>
      </c>
      <c r="AY187" s="287"/>
    </row>
    <row r="188" spans="1:51" x14ac:dyDescent="0.2">
      <c r="A188" s="278">
        <f t="shared" si="37"/>
        <v>44724.699999999677</v>
      </c>
      <c r="B188" s="282">
        <v>19.576421430904727</v>
      </c>
      <c r="C188" s="264">
        <v>19.576421430904727</v>
      </c>
      <c r="D188" s="277">
        <f>+'RES_Sales Model'!E195</f>
        <v>19.576421430904727</v>
      </c>
      <c r="E188" s="277">
        <f>+'Small COMM Sales Model  '!C199</f>
        <v>19.576421430904727</v>
      </c>
      <c r="F188" s="281">
        <f>+'Med COMM Sales Model  '!C199</f>
        <v>19.576421430904727</v>
      </c>
      <c r="G188" s="232" t="str">
        <f t="shared" si="26"/>
        <v>Good</v>
      </c>
      <c r="H188" s="287">
        <f>'Lg IND Sales Model'!C199</f>
        <v>0.40640753774090921</v>
      </c>
      <c r="I188" s="279">
        <f>Industrial_Customers!C199</f>
        <v>0.40640753774090921</v>
      </c>
      <c r="J188" s="289" t="str">
        <f t="shared" si="27"/>
        <v>Good</v>
      </c>
      <c r="K188" s="286">
        <v>0.49964924705756675</v>
      </c>
      <c r="L188" s="285">
        <v>0.49964924705756675</v>
      </c>
      <c r="M188" s="289" t="str">
        <f t="shared" si="28"/>
        <v>Good</v>
      </c>
      <c r="N188" s="290">
        <v>21775719.780505762</v>
      </c>
      <c r="O188" s="66">
        <v>21775719.780505799</v>
      </c>
      <c r="P188" s="289" t="str">
        <f t="shared" si="29"/>
        <v>Good</v>
      </c>
      <c r="Q188" s="281">
        <v>286.71999797249202</v>
      </c>
      <c r="R188" s="281">
        <v>286.71999797249202</v>
      </c>
      <c r="S188" s="232" t="str">
        <f t="shared" si="30"/>
        <v>Good</v>
      </c>
      <c r="T188" s="281">
        <v>0</v>
      </c>
      <c r="U188" s="281">
        <v>0</v>
      </c>
      <c r="V188" s="232" t="str">
        <f t="shared" si="31"/>
        <v>Good</v>
      </c>
      <c r="W188" s="280">
        <f>Commercial_Customers!C199</f>
        <v>8849.8166585313593</v>
      </c>
      <c r="X188" s="66">
        <v>8849.8166585313593</v>
      </c>
      <c r="Y188" s="232" t="str">
        <f t="shared" si="38"/>
        <v>Good</v>
      </c>
      <c r="Z188" s="282">
        <f>'Small COMM Sales Model  '!D199</f>
        <v>2.7651557546788399</v>
      </c>
      <c r="AA188" s="264">
        <f>'Med COMM Sales Model  '!D199</f>
        <v>2.7651557546788399</v>
      </c>
      <c r="AB188" s="277">
        <f>'Med IND Sales Mod'!D199</f>
        <v>2.7651557546788399</v>
      </c>
      <c r="AC188" s="277">
        <f>'Lg IND Sales Model'!E199</f>
        <v>2.7651557546788399</v>
      </c>
      <c r="AD188" s="232" t="str">
        <f t="shared" si="32"/>
        <v>Good</v>
      </c>
      <c r="AE188" s="282">
        <v>0</v>
      </c>
      <c r="AF188" s="264">
        <v>0</v>
      </c>
      <c r="AG188" s="277">
        <f>'Med COMM Sales Model  '!G199</f>
        <v>0</v>
      </c>
      <c r="AH188" s="277">
        <f>'Med IND Sales Mod'!F199</f>
        <v>0</v>
      </c>
      <c r="AI188" s="232" t="str">
        <f t="shared" si="33"/>
        <v>Good</v>
      </c>
      <c r="AJ188" s="282">
        <f>'Small COMM Sales Model  '!G199</f>
        <v>208.47875842628665</v>
      </c>
      <c r="AK188" s="264">
        <f>'Med COMM Sales Model  '!F199</f>
        <v>208.47875842628665</v>
      </c>
      <c r="AL188" s="277">
        <f>'Lg COMM Sales Model '!F199</f>
        <v>208.47875842628665</v>
      </c>
      <c r="AM188" s="232" t="str">
        <f t="shared" si="34"/>
        <v>Good</v>
      </c>
      <c r="AN188" s="264">
        <f>'Small COMM Sales Model  '!E199</f>
        <v>271.66325293295364</v>
      </c>
      <c r="AO188" s="264">
        <f>'Med COMM Sales Model  '!E199</f>
        <v>271.66325293295364</v>
      </c>
      <c r="AP188" s="264">
        <f>'Lg COMM Sales Model '!D199</f>
        <v>271.66325293295364</v>
      </c>
      <c r="AQ188" s="277">
        <f>'Small IND Sales Mod'!D199</f>
        <v>271.66325293295364</v>
      </c>
      <c r="AR188" s="277">
        <f>'Med IND Sales Mod'!E199</f>
        <v>271.66325293295364</v>
      </c>
      <c r="AS188" s="281">
        <f>'Lg IND Sales Model'!F199</f>
        <v>271.66325293295364</v>
      </c>
      <c r="AT188" s="232" t="str">
        <f t="shared" si="35"/>
        <v>Good</v>
      </c>
      <c r="AU188" s="280">
        <f>'Lg COMM Sales Model '!E199</f>
        <v>0</v>
      </c>
      <c r="AV188" s="66">
        <f>'Small COMM Sales Model  '!F199</f>
        <v>0</v>
      </c>
      <c r="AW188" s="66">
        <f>'Small IND Sales Mod'!E199</f>
        <v>0</v>
      </c>
      <c r="AX188" s="232" t="str">
        <f t="shared" si="36"/>
        <v>Good</v>
      </c>
      <c r="AY188" s="287"/>
    </row>
    <row r="189" spans="1:51" x14ac:dyDescent="0.2">
      <c r="A189" s="278">
        <f t="shared" si="37"/>
        <v>44755.119999999675</v>
      </c>
      <c r="B189" s="282">
        <v>19.600213763516376</v>
      </c>
      <c r="C189" s="264">
        <v>19.600213763516376</v>
      </c>
      <c r="D189" s="277">
        <f>+'RES_Sales Model'!E196</f>
        <v>19.600213763516376</v>
      </c>
      <c r="E189" s="277">
        <f>+'Small COMM Sales Model  '!C200</f>
        <v>19.600213763516376</v>
      </c>
      <c r="F189" s="281">
        <f>+'Med COMM Sales Model  '!C200</f>
        <v>19.600213763516376</v>
      </c>
      <c r="G189" s="232" t="str">
        <f t="shared" si="26"/>
        <v>Good</v>
      </c>
      <c r="H189" s="287">
        <f>'Lg IND Sales Model'!C200</f>
        <v>0.40631360572459768</v>
      </c>
      <c r="I189" s="279">
        <f>Industrial_Customers!C200</f>
        <v>0.40631360572459768</v>
      </c>
      <c r="J189" s="289" t="str">
        <f t="shared" si="27"/>
        <v>Good</v>
      </c>
      <c r="K189" s="286">
        <v>0.59222315010949955</v>
      </c>
      <c r="L189" s="285">
        <v>0.59222315010949955</v>
      </c>
      <c r="M189" s="289" t="str">
        <f t="shared" si="28"/>
        <v>Good</v>
      </c>
      <c r="N189" s="290">
        <v>21798031.097214051</v>
      </c>
      <c r="O189" s="66">
        <v>21798031.097214099</v>
      </c>
      <c r="P189" s="289" t="str">
        <f t="shared" si="29"/>
        <v>Good</v>
      </c>
      <c r="Q189" s="281">
        <v>287.69908125653501</v>
      </c>
      <c r="R189" s="281">
        <v>287.69908125653501</v>
      </c>
      <c r="S189" s="232" t="str">
        <f t="shared" si="30"/>
        <v>Good</v>
      </c>
      <c r="T189" s="281">
        <v>0</v>
      </c>
      <c r="U189" s="281">
        <v>0</v>
      </c>
      <c r="V189" s="232" t="str">
        <f t="shared" si="31"/>
        <v>Good</v>
      </c>
      <c r="W189" s="280">
        <f>Commercial_Customers!C200</f>
        <v>8856.8366128059497</v>
      </c>
      <c r="X189" s="66">
        <v>8856.8366128059497</v>
      </c>
      <c r="Y189" s="232" t="str">
        <f t="shared" si="38"/>
        <v>Good</v>
      </c>
      <c r="Z189" s="282">
        <f>'Small COMM Sales Model  '!D200</f>
        <v>2.7700390000000001</v>
      </c>
      <c r="AA189" s="264">
        <f>'Med COMM Sales Model  '!D200</f>
        <v>2.7700390000000001</v>
      </c>
      <c r="AB189" s="277">
        <f>'Med IND Sales Mod'!D200</f>
        <v>2.7700390000000001</v>
      </c>
      <c r="AC189" s="277">
        <f>'Lg IND Sales Model'!E200</f>
        <v>2.7700390000000001</v>
      </c>
      <c r="AD189" s="232" t="str">
        <f t="shared" si="32"/>
        <v>Good</v>
      </c>
      <c r="AE189" s="282">
        <v>0</v>
      </c>
      <c r="AF189" s="264">
        <v>0</v>
      </c>
      <c r="AG189" s="277">
        <f>'Med COMM Sales Model  '!G200</f>
        <v>0</v>
      </c>
      <c r="AH189" s="277">
        <f>'Med IND Sales Mod'!F200</f>
        <v>0</v>
      </c>
      <c r="AI189" s="232" t="str">
        <f t="shared" si="33"/>
        <v>Good</v>
      </c>
      <c r="AJ189" s="282">
        <f>'Small COMM Sales Model  '!G200</f>
        <v>271.66325293295364</v>
      </c>
      <c r="AK189" s="264">
        <f>'Med COMM Sales Model  '!F200</f>
        <v>271.66325293295364</v>
      </c>
      <c r="AL189" s="277">
        <f>'Lg COMM Sales Model '!F200</f>
        <v>271.66325293295364</v>
      </c>
      <c r="AM189" s="232" t="str">
        <f t="shared" si="34"/>
        <v>Good</v>
      </c>
      <c r="AN189" s="264">
        <f>'Small COMM Sales Model  '!E200</f>
        <v>322.31916585708109</v>
      </c>
      <c r="AO189" s="264">
        <f>'Med COMM Sales Model  '!E200</f>
        <v>322.31916585708109</v>
      </c>
      <c r="AP189" s="264">
        <f>'Lg COMM Sales Model '!D200</f>
        <v>322.31916585708109</v>
      </c>
      <c r="AQ189" s="277">
        <f>'Small IND Sales Mod'!D200</f>
        <v>322.31916585708109</v>
      </c>
      <c r="AR189" s="277">
        <f>'Med IND Sales Mod'!E200</f>
        <v>322.31916585708109</v>
      </c>
      <c r="AS189" s="281">
        <f>'Lg IND Sales Model'!F200</f>
        <v>322.31916585708109</v>
      </c>
      <c r="AT189" s="232" t="str">
        <f t="shared" si="35"/>
        <v>Good</v>
      </c>
      <c r="AU189" s="280">
        <f>'Lg COMM Sales Model '!E200</f>
        <v>0</v>
      </c>
      <c r="AV189" s="66">
        <f>'Small COMM Sales Model  '!F200</f>
        <v>0</v>
      </c>
      <c r="AW189" s="66">
        <f>'Small IND Sales Mod'!E200</f>
        <v>0</v>
      </c>
      <c r="AX189" s="232" t="str">
        <f t="shared" si="36"/>
        <v>Good</v>
      </c>
      <c r="AY189" s="287"/>
    </row>
    <row r="190" spans="1:51" x14ac:dyDescent="0.2">
      <c r="A190" s="278">
        <f t="shared" si="37"/>
        <v>44785.539999999673</v>
      </c>
      <c r="B190" s="282">
        <v>19.623864701429369</v>
      </c>
      <c r="C190" s="264">
        <v>19.623864701429369</v>
      </c>
      <c r="D190" s="277">
        <f>+'RES_Sales Model'!E197</f>
        <v>19.623864701429369</v>
      </c>
      <c r="E190" s="277">
        <f>+'Small COMM Sales Model  '!C201</f>
        <v>19.623864701429369</v>
      </c>
      <c r="F190" s="281">
        <f>+'Med COMM Sales Model  '!C201</f>
        <v>19.623864701429369</v>
      </c>
      <c r="G190" s="232" t="str">
        <f t="shared" si="26"/>
        <v>Good</v>
      </c>
      <c r="H190" s="287">
        <f>'Lg IND Sales Model'!C201</f>
        <v>0.40623994516346407</v>
      </c>
      <c r="I190" s="279">
        <f>Industrial_Customers!C201</f>
        <v>0.40623994516346407</v>
      </c>
      <c r="J190" s="289" t="str">
        <f t="shared" si="27"/>
        <v>Good</v>
      </c>
      <c r="K190" s="286">
        <v>0.59921214081516083</v>
      </c>
      <c r="L190" s="285">
        <v>0.59921214081516083</v>
      </c>
      <c r="M190" s="289" t="str">
        <f t="shared" si="28"/>
        <v>Good</v>
      </c>
      <c r="N190" s="290">
        <v>21820342.41392234</v>
      </c>
      <c r="O190" s="66">
        <v>21820342.413922299</v>
      </c>
      <c r="P190" s="289" t="str">
        <f t="shared" si="29"/>
        <v>Good</v>
      </c>
      <c r="Q190" s="281">
        <v>288.64730000000003</v>
      </c>
      <c r="R190" s="281">
        <v>288.64730000000003</v>
      </c>
      <c r="S190" s="232" t="str">
        <f t="shared" si="30"/>
        <v>Good</v>
      </c>
      <c r="T190" s="281">
        <v>0</v>
      </c>
      <c r="U190" s="281">
        <v>0</v>
      </c>
      <c r="V190" s="232" t="str">
        <f t="shared" si="31"/>
        <v>Good</v>
      </c>
      <c r="W190" s="280">
        <f>Commercial_Customers!C201</f>
        <v>8864.2947056798203</v>
      </c>
      <c r="X190" s="66">
        <v>8864.2947056798203</v>
      </c>
      <c r="Y190" s="232" t="str">
        <f t="shared" si="38"/>
        <v>Good</v>
      </c>
      <c r="Z190" s="282">
        <f>'Small COMM Sales Model  '!D201</f>
        <v>2.77504135066498</v>
      </c>
      <c r="AA190" s="264">
        <f>'Med COMM Sales Model  '!D201</f>
        <v>2.77504135066498</v>
      </c>
      <c r="AB190" s="277">
        <f>'Med IND Sales Mod'!D201</f>
        <v>2.77504135066498</v>
      </c>
      <c r="AC190" s="277">
        <f>'Lg IND Sales Model'!E201</f>
        <v>2.77504135066498</v>
      </c>
      <c r="AD190" s="232" t="str">
        <f t="shared" si="32"/>
        <v>Good</v>
      </c>
      <c r="AE190" s="282">
        <v>0</v>
      </c>
      <c r="AF190" s="264">
        <v>0</v>
      </c>
      <c r="AG190" s="277">
        <f>'Med COMM Sales Model  '!G201</f>
        <v>0</v>
      </c>
      <c r="AH190" s="277">
        <f>'Med IND Sales Mod'!F201</f>
        <v>0</v>
      </c>
      <c r="AI190" s="232" t="str">
        <f t="shared" si="33"/>
        <v>Good</v>
      </c>
      <c r="AJ190" s="282">
        <f>'Small COMM Sales Model  '!G201</f>
        <v>322.31916585708109</v>
      </c>
      <c r="AK190" s="264">
        <f>'Med COMM Sales Model  '!F201</f>
        <v>322.31916585708109</v>
      </c>
      <c r="AL190" s="277">
        <f>'Lg COMM Sales Model '!F201</f>
        <v>322.31916585708109</v>
      </c>
      <c r="AM190" s="232" t="str">
        <f t="shared" si="34"/>
        <v>Good</v>
      </c>
      <c r="AN190" s="264">
        <f>'Small COMM Sales Model  '!E201</f>
        <v>326.45437890907908</v>
      </c>
      <c r="AO190" s="264">
        <f>'Med COMM Sales Model  '!E201</f>
        <v>326.45437890907908</v>
      </c>
      <c r="AP190" s="264">
        <f>'Lg COMM Sales Model '!D201</f>
        <v>326.45437890907908</v>
      </c>
      <c r="AQ190" s="277">
        <f>'Small IND Sales Mod'!D201</f>
        <v>326.45437890907908</v>
      </c>
      <c r="AR190" s="277">
        <f>'Med IND Sales Mod'!E201</f>
        <v>326.45437890907908</v>
      </c>
      <c r="AS190" s="281">
        <f>'Lg IND Sales Model'!F201</f>
        <v>326.45437890907908</v>
      </c>
      <c r="AT190" s="232" t="str">
        <f t="shared" si="35"/>
        <v>Good</v>
      </c>
      <c r="AU190" s="280">
        <f>'Lg COMM Sales Model '!E201</f>
        <v>0</v>
      </c>
      <c r="AV190" s="66">
        <f>'Small COMM Sales Model  '!F201</f>
        <v>0</v>
      </c>
      <c r="AW190" s="66">
        <f>'Small IND Sales Mod'!E201</f>
        <v>0</v>
      </c>
      <c r="AX190" s="232" t="str">
        <f t="shared" si="36"/>
        <v>Good</v>
      </c>
      <c r="AY190" s="287"/>
    </row>
    <row r="191" spans="1:51" x14ac:dyDescent="0.2">
      <c r="A191" s="278">
        <f t="shared" si="37"/>
        <v>44815.959999999672</v>
      </c>
      <c r="B191" s="282">
        <v>19.646897440376954</v>
      </c>
      <c r="C191" s="264">
        <v>19.646897440376954</v>
      </c>
      <c r="D191" s="277">
        <f>+'RES_Sales Model'!E198</f>
        <v>19.646897440376954</v>
      </c>
      <c r="E191" s="277">
        <f>+'Small COMM Sales Model  '!C202</f>
        <v>19.646897440376954</v>
      </c>
      <c r="F191" s="281">
        <f>+'Med COMM Sales Model  '!C202</f>
        <v>19.646897440376954</v>
      </c>
      <c r="G191" s="232" t="str">
        <f t="shared" si="26"/>
        <v>Good</v>
      </c>
      <c r="H191" s="287">
        <f>'Lg IND Sales Model'!C202</f>
        <v>0.40616263321650586</v>
      </c>
      <c r="I191" s="279">
        <f>Industrial_Customers!C202</f>
        <v>0.40616263321650586</v>
      </c>
      <c r="J191" s="289" t="str">
        <f t="shared" si="27"/>
        <v>Good</v>
      </c>
      <c r="K191" s="286">
        <v>0.50955694082735314</v>
      </c>
      <c r="L191" s="285">
        <v>0.50955694082735314</v>
      </c>
      <c r="M191" s="289" t="str">
        <f t="shared" si="28"/>
        <v>Good</v>
      </c>
      <c r="N191" s="290">
        <v>21842653.730630629</v>
      </c>
      <c r="O191" s="66">
        <v>21842653.730630599</v>
      </c>
      <c r="P191" s="289" t="str">
        <f t="shared" si="29"/>
        <v>Good</v>
      </c>
      <c r="Q191" s="281">
        <v>289.588345732726</v>
      </c>
      <c r="R191" s="281">
        <v>289.588345732726</v>
      </c>
      <c r="S191" s="232" t="str">
        <f t="shared" si="30"/>
        <v>Good</v>
      </c>
      <c r="T191" s="281">
        <v>0</v>
      </c>
      <c r="U191" s="281">
        <v>0</v>
      </c>
      <c r="V191" s="232" t="str">
        <f t="shared" si="31"/>
        <v>Good</v>
      </c>
      <c r="W191" s="280">
        <f>Commercial_Customers!C202</f>
        <v>8871.6697556692707</v>
      </c>
      <c r="X191" s="66">
        <v>8871.6697556692707</v>
      </c>
      <c r="Y191" s="232" t="str">
        <f t="shared" si="38"/>
        <v>Good</v>
      </c>
      <c r="Z191" s="282">
        <f>'Small COMM Sales Model  '!D202</f>
        <v>2.7800432536012698</v>
      </c>
      <c r="AA191" s="264">
        <f>'Med COMM Sales Model  '!D202</f>
        <v>2.7800432536012698</v>
      </c>
      <c r="AB191" s="277">
        <f>'Med IND Sales Mod'!D202</f>
        <v>2.7800432536012698</v>
      </c>
      <c r="AC191" s="277">
        <f>'Lg IND Sales Model'!E202</f>
        <v>2.7800432536012698</v>
      </c>
      <c r="AD191" s="232" t="str">
        <f t="shared" si="32"/>
        <v>Good</v>
      </c>
      <c r="AE191" s="282">
        <v>0</v>
      </c>
      <c r="AF191" s="264">
        <v>0</v>
      </c>
      <c r="AG191" s="277">
        <f>'Med COMM Sales Model  '!G202</f>
        <v>0</v>
      </c>
      <c r="AH191" s="277">
        <f>'Med IND Sales Mod'!F202</f>
        <v>0</v>
      </c>
      <c r="AI191" s="232" t="str">
        <f t="shared" si="33"/>
        <v>Good</v>
      </c>
      <c r="AJ191" s="282">
        <f>'Small COMM Sales Model  '!G202</f>
        <v>326.45437890907908</v>
      </c>
      <c r="AK191" s="264">
        <f>'Med COMM Sales Model  '!F202</f>
        <v>326.45437890907908</v>
      </c>
      <c r="AL191" s="277">
        <f>'Lg COMM Sales Model '!F202</f>
        <v>326.45437890907908</v>
      </c>
      <c r="AM191" s="232" t="str">
        <f t="shared" si="34"/>
        <v>Good</v>
      </c>
      <c r="AN191" s="264">
        <f>'Small COMM Sales Model  '!E202</f>
        <v>277.87653293728147</v>
      </c>
      <c r="AO191" s="264">
        <f>'Med COMM Sales Model  '!E202</f>
        <v>277.87653293728147</v>
      </c>
      <c r="AP191" s="264">
        <f>'Lg COMM Sales Model '!D202</f>
        <v>277.87653293728147</v>
      </c>
      <c r="AQ191" s="277">
        <f>'Small IND Sales Mod'!D202</f>
        <v>277.87653293728147</v>
      </c>
      <c r="AR191" s="277">
        <f>'Med IND Sales Mod'!E202</f>
        <v>277.87653293728147</v>
      </c>
      <c r="AS191" s="281">
        <f>'Lg IND Sales Model'!F202</f>
        <v>277.87653293728147</v>
      </c>
      <c r="AT191" s="232" t="str">
        <f t="shared" si="35"/>
        <v>Good</v>
      </c>
      <c r="AU191" s="280">
        <f>'Lg COMM Sales Model '!E202</f>
        <v>0</v>
      </c>
      <c r="AV191" s="66">
        <f>'Small COMM Sales Model  '!F202</f>
        <v>0</v>
      </c>
      <c r="AW191" s="66">
        <f>'Small IND Sales Mod'!E202</f>
        <v>0</v>
      </c>
      <c r="AX191" s="232" t="str">
        <f t="shared" si="36"/>
        <v>Good</v>
      </c>
      <c r="AY191" s="287"/>
    </row>
    <row r="192" spans="1:51" x14ac:dyDescent="0.2">
      <c r="A192" s="278">
        <f t="shared" si="37"/>
        <v>44846.37999999967</v>
      </c>
      <c r="B192" s="282">
        <v>19.669300508348925</v>
      </c>
      <c r="C192" s="264">
        <v>19.669300508348925</v>
      </c>
      <c r="D192" s="277">
        <f>+'RES_Sales Model'!E199</f>
        <v>19.669300508348925</v>
      </c>
      <c r="E192" s="277">
        <f>+'Small COMM Sales Model  '!C203</f>
        <v>19.669300508348925</v>
      </c>
      <c r="F192" s="281">
        <f>+'Med COMM Sales Model  '!C203</f>
        <v>19.669300508348925</v>
      </c>
      <c r="G192" s="232" t="str">
        <f t="shared" si="26"/>
        <v>Good</v>
      </c>
      <c r="H192" s="287">
        <f>'Lg IND Sales Model'!C203</f>
        <v>0.40605388668596032</v>
      </c>
      <c r="I192" s="279">
        <f>Industrial_Customers!C203</f>
        <v>0.40605388668596032</v>
      </c>
      <c r="J192" s="289" t="str">
        <f t="shared" si="27"/>
        <v>Good</v>
      </c>
      <c r="K192" s="286">
        <v>0.3643594129613677</v>
      </c>
      <c r="L192" s="285">
        <v>0.3643594129613677</v>
      </c>
      <c r="M192" s="289" t="str">
        <f t="shared" si="28"/>
        <v>Good</v>
      </c>
      <c r="N192" s="290">
        <v>21864965.047338918</v>
      </c>
      <c r="O192" s="66">
        <v>21864965.047338899</v>
      </c>
      <c r="P192" s="289" t="str">
        <f t="shared" si="29"/>
        <v>Good</v>
      </c>
      <c r="Q192" s="281">
        <v>290.532490643534</v>
      </c>
      <c r="R192" s="281">
        <v>290.532490643534</v>
      </c>
      <c r="S192" s="232" t="str">
        <f t="shared" si="30"/>
        <v>Good</v>
      </c>
      <c r="T192" s="281">
        <v>0</v>
      </c>
      <c r="U192" s="281">
        <v>0</v>
      </c>
      <c r="V192" s="232" t="str">
        <f t="shared" si="31"/>
        <v>Good</v>
      </c>
      <c r="W192" s="280">
        <f>Commercial_Customers!C203</f>
        <v>8878.3540397246397</v>
      </c>
      <c r="X192" s="66">
        <v>8878.3540397246397</v>
      </c>
      <c r="Y192" s="232" t="str">
        <f t="shared" si="38"/>
        <v>Good</v>
      </c>
      <c r="Z192" s="282">
        <f>'Small COMM Sales Model  '!D203</f>
        <v>2.7849430000000002</v>
      </c>
      <c r="AA192" s="264">
        <f>'Med COMM Sales Model  '!D203</f>
        <v>2.7849430000000002</v>
      </c>
      <c r="AB192" s="277">
        <f>'Med IND Sales Mod'!D203</f>
        <v>2.7849430000000002</v>
      </c>
      <c r="AC192" s="277">
        <f>'Lg IND Sales Model'!E203</f>
        <v>2.7849430000000002</v>
      </c>
      <c r="AD192" s="232" t="str">
        <f t="shared" si="32"/>
        <v>Good</v>
      </c>
      <c r="AE192" s="282">
        <v>0</v>
      </c>
      <c r="AF192" s="264">
        <v>0</v>
      </c>
      <c r="AG192" s="277">
        <f>'Med COMM Sales Model  '!G203</f>
        <v>0</v>
      </c>
      <c r="AH192" s="277">
        <f>'Med IND Sales Mod'!F203</f>
        <v>0</v>
      </c>
      <c r="AI192" s="232" t="str">
        <f t="shared" si="33"/>
        <v>Good</v>
      </c>
      <c r="AJ192" s="282">
        <f>'Small COMM Sales Model  '!G203</f>
        <v>277.87653293728147</v>
      </c>
      <c r="AK192" s="264">
        <f>'Med COMM Sales Model  '!F203</f>
        <v>277.87653293728147</v>
      </c>
      <c r="AL192" s="277">
        <f>'Lg COMM Sales Model '!F203</f>
        <v>277.87653293728147</v>
      </c>
      <c r="AM192" s="232" t="str">
        <f t="shared" si="34"/>
        <v>Good</v>
      </c>
      <c r="AN192" s="264">
        <f>'Small COMM Sales Model  '!E203</f>
        <v>198.89039579254836</v>
      </c>
      <c r="AO192" s="264">
        <f>'Med COMM Sales Model  '!E203</f>
        <v>198.89039579254836</v>
      </c>
      <c r="AP192" s="264">
        <f>'Lg COMM Sales Model '!D203</f>
        <v>198.89039579254836</v>
      </c>
      <c r="AQ192" s="277">
        <f>'Small IND Sales Mod'!D203</f>
        <v>198.89039579254836</v>
      </c>
      <c r="AR192" s="277">
        <f>'Med IND Sales Mod'!E203</f>
        <v>198.89039579254836</v>
      </c>
      <c r="AS192" s="281">
        <f>'Lg IND Sales Model'!F203</f>
        <v>198.89039579254836</v>
      </c>
      <c r="AT192" s="232" t="str">
        <f t="shared" si="35"/>
        <v>Good</v>
      </c>
      <c r="AU192" s="280">
        <f>'Lg COMM Sales Model '!E203</f>
        <v>3.8110897796785466</v>
      </c>
      <c r="AV192" s="66">
        <f>'Small COMM Sales Model  '!F203</f>
        <v>3.8110897796785466</v>
      </c>
      <c r="AW192" s="66">
        <f>'Small IND Sales Mod'!E203</f>
        <v>3.8110897796785466</v>
      </c>
      <c r="AX192" s="232" t="str">
        <f t="shared" si="36"/>
        <v>Good</v>
      </c>
      <c r="AY192" s="287"/>
    </row>
    <row r="193" spans="1:51" x14ac:dyDescent="0.2">
      <c r="A193" s="278">
        <f t="shared" si="37"/>
        <v>44876.799999999668</v>
      </c>
      <c r="B193" s="282">
        <v>19.6950428345041</v>
      </c>
      <c r="C193" s="264">
        <v>19.6950428345041</v>
      </c>
      <c r="D193" s="277">
        <f>+'RES_Sales Model'!E200</f>
        <v>19.6950428345041</v>
      </c>
      <c r="E193" s="277">
        <f>+'Small COMM Sales Model  '!C204</f>
        <v>19.6950428345041</v>
      </c>
      <c r="F193" s="281">
        <f>+'Med COMM Sales Model  '!C204</f>
        <v>19.6950428345041</v>
      </c>
      <c r="G193" s="232" t="str">
        <f t="shared" si="26"/>
        <v>Good</v>
      </c>
      <c r="H193" s="287">
        <f>'Lg IND Sales Model'!C204</f>
        <v>0.40592565171756045</v>
      </c>
      <c r="I193" s="279">
        <f>Industrial_Customers!C204</f>
        <v>0.40592565171756045</v>
      </c>
      <c r="J193" s="289" t="str">
        <f t="shared" si="27"/>
        <v>Good</v>
      </c>
      <c r="K193" s="286">
        <v>0.14296745541376971</v>
      </c>
      <c r="L193" s="285">
        <v>0.14296745541376971</v>
      </c>
      <c r="M193" s="289" t="str">
        <f t="shared" si="28"/>
        <v>Good</v>
      </c>
      <c r="N193" s="290">
        <v>21887276.364047207</v>
      </c>
      <c r="O193" s="66">
        <v>21887276.364047199</v>
      </c>
      <c r="P193" s="289" t="str">
        <f t="shared" si="29"/>
        <v>Good</v>
      </c>
      <c r="Q193" s="281">
        <v>291.50849999999997</v>
      </c>
      <c r="R193" s="281">
        <v>291.50849999999997</v>
      </c>
      <c r="S193" s="232" t="str">
        <f t="shared" si="30"/>
        <v>Good</v>
      </c>
      <c r="T193" s="281">
        <v>0</v>
      </c>
      <c r="U193" s="281">
        <v>0</v>
      </c>
      <c r="V193" s="232" t="str">
        <f t="shared" si="31"/>
        <v>Good</v>
      </c>
      <c r="W193" s="280">
        <f>Commercial_Customers!C204</f>
        <v>8884.6069223982195</v>
      </c>
      <c r="X193" s="66">
        <v>8884.6069223982195</v>
      </c>
      <c r="Y193" s="232" t="str">
        <f t="shared" si="38"/>
        <v>Good</v>
      </c>
      <c r="Z193" s="282">
        <f>'Small COMM Sales Model  '!D204</f>
        <v>2.7901036329815301</v>
      </c>
      <c r="AA193" s="264">
        <f>'Med COMM Sales Model  '!D204</f>
        <v>2.7901036329815301</v>
      </c>
      <c r="AB193" s="277">
        <f>'Med IND Sales Mod'!D204</f>
        <v>2.7901036329815301</v>
      </c>
      <c r="AC193" s="277">
        <f>'Lg IND Sales Model'!E204</f>
        <v>2.7901036329815301</v>
      </c>
      <c r="AD193" s="232" t="str">
        <f t="shared" si="32"/>
        <v>Good</v>
      </c>
      <c r="AE193" s="282">
        <v>0</v>
      </c>
      <c r="AF193" s="264">
        <v>0</v>
      </c>
      <c r="AG193" s="277">
        <f>'Med COMM Sales Model  '!G204</f>
        <v>0</v>
      </c>
      <c r="AH193" s="277">
        <f>'Med IND Sales Mod'!F204</f>
        <v>0</v>
      </c>
      <c r="AI193" s="232" t="str">
        <f t="shared" si="33"/>
        <v>Good</v>
      </c>
      <c r="AJ193" s="282">
        <f>'Small COMM Sales Model  '!G204</f>
        <v>198.89039579254836</v>
      </c>
      <c r="AK193" s="264">
        <f>'Med COMM Sales Model  '!F204</f>
        <v>198.89039579254836</v>
      </c>
      <c r="AL193" s="277">
        <f>'Lg COMM Sales Model '!F204</f>
        <v>198.89039579254836</v>
      </c>
      <c r="AM193" s="232" t="str">
        <f t="shared" si="34"/>
        <v>Good</v>
      </c>
      <c r="AN193" s="264">
        <f>'Small COMM Sales Model  '!E204</f>
        <v>78.117279066674627</v>
      </c>
      <c r="AO193" s="264">
        <f>'Med COMM Sales Model  '!E204</f>
        <v>78.117279066674627</v>
      </c>
      <c r="AP193" s="264">
        <f>'Lg COMM Sales Model '!D204</f>
        <v>78.117279066674627</v>
      </c>
      <c r="AQ193" s="277">
        <f>'Small IND Sales Mod'!D204</f>
        <v>78.117279066674627</v>
      </c>
      <c r="AR193" s="277">
        <f>'Med IND Sales Mod'!E204</f>
        <v>78.117279066674627</v>
      </c>
      <c r="AS193" s="281">
        <f>'Lg IND Sales Model'!F204</f>
        <v>78.117279066674627</v>
      </c>
      <c r="AT193" s="232" t="str">
        <f t="shared" si="35"/>
        <v>Good</v>
      </c>
      <c r="AU193" s="280">
        <f>'Lg COMM Sales Model '!E204</f>
        <v>26.436963465927999</v>
      </c>
      <c r="AV193" s="66">
        <f>'Small COMM Sales Model  '!F204</f>
        <v>26.436963465927999</v>
      </c>
      <c r="AW193" s="66">
        <f>'Small IND Sales Mod'!E204</f>
        <v>26.436963465927999</v>
      </c>
      <c r="AX193" s="232" t="str">
        <f t="shared" si="36"/>
        <v>Good</v>
      </c>
      <c r="AY193" s="287"/>
    </row>
    <row r="194" spans="1:51" x14ac:dyDescent="0.2">
      <c r="A194" s="278">
        <f t="shared" si="37"/>
        <v>44907.219999999666</v>
      </c>
      <c r="B194" s="282">
        <v>19.721313078179545</v>
      </c>
      <c r="C194" s="264">
        <v>19.721313078179545</v>
      </c>
      <c r="D194" s="277">
        <f>+'RES_Sales Model'!E201</f>
        <v>19.721313078179545</v>
      </c>
      <c r="E194" s="277">
        <f>+'Small COMM Sales Model  '!C205</f>
        <v>19.721313078179545</v>
      </c>
      <c r="F194" s="281">
        <f>+'Med COMM Sales Model  '!C205</f>
        <v>19.721313078179545</v>
      </c>
      <c r="G194" s="232" t="str">
        <f t="shared" si="26"/>
        <v>Good</v>
      </c>
      <c r="H194" s="287">
        <f>'Lg IND Sales Model'!C205</f>
        <v>0.40578545386154474</v>
      </c>
      <c r="I194" s="279">
        <f>Industrial_Customers!C205</f>
        <v>0.40578545386154474</v>
      </c>
      <c r="J194" s="289" t="str">
        <f t="shared" si="27"/>
        <v>Good</v>
      </c>
      <c r="K194" s="286">
        <v>7.7950227800512847E-2</v>
      </c>
      <c r="L194" s="285">
        <v>7.7950227800512847E-2</v>
      </c>
      <c r="M194" s="289" t="str">
        <f t="shared" si="28"/>
        <v>Good</v>
      </c>
      <c r="N194" s="290">
        <v>21909587.680755496</v>
      </c>
      <c r="O194" s="66">
        <v>21909587.6807555</v>
      </c>
      <c r="P194" s="289" t="str">
        <f t="shared" si="29"/>
        <v>Good</v>
      </c>
      <c r="Q194" s="281">
        <v>292.613530234297</v>
      </c>
      <c r="R194" s="281">
        <v>292.613530234297</v>
      </c>
      <c r="S194" s="232" t="str">
        <f t="shared" si="30"/>
        <v>Good</v>
      </c>
      <c r="T194" s="281">
        <v>0</v>
      </c>
      <c r="U194" s="281">
        <v>0</v>
      </c>
      <c r="V194" s="232" t="str">
        <f t="shared" si="31"/>
        <v>Good</v>
      </c>
      <c r="W194" s="280">
        <f>Commercial_Customers!C205</f>
        <v>8890.5919809546795</v>
      </c>
      <c r="X194" s="66">
        <v>8890.5919809546795</v>
      </c>
      <c r="Y194" s="232" t="str">
        <f t="shared" si="38"/>
        <v>Good</v>
      </c>
      <c r="Z194" s="282">
        <f>'Small COMM Sales Model  '!D205</f>
        <v>2.7951330818869402</v>
      </c>
      <c r="AA194" s="264">
        <f>'Med COMM Sales Model  '!D205</f>
        <v>2.7951330818869402</v>
      </c>
      <c r="AB194" s="277">
        <f>'Med IND Sales Mod'!D205</f>
        <v>2.7951330818869402</v>
      </c>
      <c r="AC194" s="277">
        <f>'Lg IND Sales Model'!E205</f>
        <v>2.7951330818869402</v>
      </c>
      <c r="AD194" s="232" t="str">
        <f t="shared" si="32"/>
        <v>Good</v>
      </c>
      <c r="AE194" s="282">
        <v>0</v>
      </c>
      <c r="AF194" s="264">
        <v>0</v>
      </c>
      <c r="AG194" s="277">
        <f>'Med COMM Sales Model  '!G205</f>
        <v>0</v>
      </c>
      <c r="AH194" s="277">
        <f>'Med IND Sales Mod'!F205</f>
        <v>0</v>
      </c>
      <c r="AI194" s="232" t="str">
        <f t="shared" si="33"/>
        <v>Good</v>
      </c>
      <c r="AJ194" s="282">
        <f>'Small COMM Sales Model  '!G205</f>
        <v>78.117279066674627</v>
      </c>
      <c r="AK194" s="264">
        <f>'Med COMM Sales Model  '!F205</f>
        <v>78.117279066674627</v>
      </c>
      <c r="AL194" s="277">
        <f>'Lg COMM Sales Model '!F205</f>
        <v>78.117279066674627</v>
      </c>
      <c r="AM194" s="232" t="str">
        <f t="shared" si="34"/>
        <v>Good</v>
      </c>
      <c r="AN194" s="264">
        <f>'Small COMM Sales Model  '!E205</f>
        <v>42.633806123140985</v>
      </c>
      <c r="AO194" s="264">
        <f>'Med COMM Sales Model  '!E205</f>
        <v>42.633806123140985</v>
      </c>
      <c r="AP194" s="264">
        <f>'Lg COMM Sales Model '!D205</f>
        <v>42.633806123140985</v>
      </c>
      <c r="AQ194" s="277">
        <f>'Small IND Sales Mod'!D205</f>
        <v>42.633806123140985</v>
      </c>
      <c r="AR194" s="277">
        <f>'Med IND Sales Mod'!E205</f>
        <v>42.633806123140985</v>
      </c>
      <c r="AS194" s="281">
        <f>'Lg IND Sales Model'!F205</f>
        <v>42.633806123140985</v>
      </c>
      <c r="AT194" s="232" t="str">
        <f t="shared" si="35"/>
        <v>Good</v>
      </c>
      <c r="AU194" s="280">
        <f>'Lg COMM Sales Model '!E205</f>
        <v>81.614210043345437</v>
      </c>
      <c r="AV194" s="66">
        <f>'Small COMM Sales Model  '!F205</f>
        <v>81.614210043345437</v>
      </c>
      <c r="AW194" s="66">
        <f>'Small IND Sales Mod'!E205</f>
        <v>81.614210043345437</v>
      </c>
      <c r="AX194" s="232" t="str">
        <f t="shared" si="36"/>
        <v>Good</v>
      </c>
      <c r="AY194" s="287"/>
    </row>
    <row r="195" spans="1:51" x14ac:dyDescent="0.2">
      <c r="A195" s="278">
        <f t="shared" si="37"/>
        <v>44937.639999999665</v>
      </c>
      <c r="B195" s="282">
        <v>19.751118454065658</v>
      </c>
      <c r="C195" s="264">
        <v>19.751118454065658</v>
      </c>
      <c r="D195" s="277">
        <f>+'RES_Sales Model'!E202</f>
        <v>19.751118454065658</v>
      </c>
      <c r="E195" s="277">
        <f>+'Small COMM Sales Model  '!C206</f>
        <v>19.751118454065658</v>
      </c>
      <c r="F195" s="281">
        <f>+'Med COMM Sales Model  '!C206</f>
        <v>19.751118454065658</v>
      </c>
      <c r="G195" s="232" t="str">
        <f t="shared" ref="G195:G258" si="39">IF(B195=C195,IF(C195=D195,IF(D195=E195,IF(E195=F195,"Good"))))</f>
        <v>Good</v>
      </c>
      <c r="H195" s="287">
        <f>'Lg IND Sales Model'!C206</f>
        <v>0.40568716412598799</v>
      </c>
      <c r="I195" s="279">
        <f>Industrial_Customers!C206</f>
        <v>0.40568716412598799</v>
      </c>
      <c r="J195" s="289" t="str">
        <f t="shared" ref="J195:J258" si="40">IF(I195=H195,"Good")</f>
        <v>Good</v>
      </c>
      <c r="K195" s="286">
        <v>5.0204285280837715E-2</v>
      </c>
      <c r="L195" s="285">
        <v>5.0204285280837715E-2</v>
      </c>
      <c r="M195" s="289" t="str">
        <f t="shared" ref="M195:M258" si="41">IF(L195=K195,"Good")</f>
        <v>Good</v>
      </c>
      <c r="N195" s="290">
        <v>21931898.997463785</v>
      </c>
      <c r="O195" s="66">
        <v>21931898.9974638</v>
      </c>
      <c r="P195" s="289" t="str">
        <f t="shared" ref="P195:P258" si="42">IF(O195=N195,"Good")</f>
        <v>Good</v>
      </c>
      <c r="Q195" s="281">
        <v>293.69797179255102</v>
      </c>
      <c r="R195" s="281">
        <v>293.69797179255102</v>
      </c>
      <c r="S195" s="232" t="str">
        <f t="shared" ref="S195:S258" si="43">IF(Q195=R195,"Good")</f>
        <v>Good</v>
      </c>
      <c r="T195" s="281">
        <v>0</v>
      </c>
      <c r="U195" s="281">
        <v>0</v>
      </c>
      <c r="V195" s="232" t="str">
        <f t="shared" ref="V195:V258" si="44">IF(T195=U195,"Good")</f>
        <v>Good</v>
      </c>
      <c r="W195" s="280">
        <f>Commercial_Customers!C206</f>
        <v>8897.4899081786807</v>
      </c>
      <c r="X195" s="66">
        <v>8897.4899081786807</v>
      </c>
      <c r="Y195" s="232" t="str">
        <f t="shared" si="38"/>
        <v>Good</v>
      </c>
      <c r="Z195" s="282">
        <f>'Small COMM Sales Model  '!D206</f>
        <v>2.800281</v>
      </c>
      <c r="AA195" s="264">
        <f>'Med COMM Sales Model  '!D206</f>
        <v>2.800281</v>
      </c>
      <c r="AB195" s="277">
        <f>'Med IND Sales Mod'!D206</f>
        <v>2.800281</v>
      </c>
      <c r="AC195" s="277">
        <f>'Lg IND Sales Model'!E206</f>
        <v>2.800281</v>
      </c>
      <c r="AD195" s="232" t="str">
        <f t="shared" ref="AD195:AD258" si="45">IF(Z195=AA195,IF(AA195=AB195,IF(AB195=AC195,"Good")))</f>
        <v>Good</v>
      </c>
      <c r="AE195" s="282">
        <v>107.22973635615668</v>
      </c>
      <c r="AF195" s="264">
        <v>107.22973635615668</v>
      </c>
      <c r="AG195" s="277">
        <f>'Med COMM Sales Model  '!G206</f>
        <v>107.22973635615668</v>
      </c>
      <c r="AH195" s="277">
        <f>'Med IND Sales Mod'!F206</f>
        <v>107.22973635615668</v>
      </c>
      <c r="AI195" s="232" t="str">
        <f t="shared" ref="AI195:AI258" si="46">IF(AE195=AF195,IF(AF195=AG195,IF(AG195=AH195,"Good")))</f>
        <v>Good</v>
      </c>
      <c r="AJ195" s="282">
        <f>'Small COMM Sales Model  '!G206</f>
        <v>42.633806123140985</v>
      </c>
      <c r="AK195" s="264">
        <f>'Med COMM Sales Model  '!F206</f>
        <v>42.633806123140985</v>
      </c>
      <c r="AL195" s="277">
        <f>'Lg COMM Sales Model '!F206</f>
        <v>42.633806123140985</v>
      </c>
      <c r="AM195" s="232" t="str">
        <f t="shared" ref="AM195:AM258" si="47">IF(AJ195=AK195,IF(AK195=AL195,"Good"))</f>
        <v>Good</v>
      </c>
      <c r="AN195" s="264">
        <f>'Small COMM Sales Model  '!E206</f>
        <v>26.112829868525239</v>
      </c>
      <c r="AO195" s="264">
        <f>'Med COMM Sales Model  '!E206</f>
        <v>26.112829868525239</v>
      </c>
      <c r="AP195" s="264">
        <f>'Lg COMM Sales Model '!D206</f>
        <v>26.112829868525239</v>
      </c>
      <c r="AQ195" s="277">
        <f>'Small IND Sales Mod'!D206</f>
        <v>26.112829868525239</v>
      </c>
      <c r="AR195" s="277">
        <f>'Med IND Sales Mod'!E206</f>
        <v>26.112829868525239</v>
      </c>
      <c r="AS195" s="281">
        <f>'Lg IND Sales Model'!F206</f>
        <v>26.112829868525239</v>
      </c>
      <c r="AT195" s="232" t="str">
        <f t="shared" ref="AT195:AT258" si="48">IF(AN195=AO195,IF(AO195=AP195,IF(AP195=AQ195,IF(AR195=AS195,"Good"))))</f>
        <v>Good</v>
      </c>
      <c r="AU195" s="280">
        <f>'Lg COMM Sales Model '!E206</f>
        <v>127.15014736663784</v>
      </c>
      <c r="AV195" s="66">
        <f>'Small COMM Sales Model  '!F206</f>
        <v>127.15014736663784</v>
      </c>
      <c r="AW195" s="66">
        <f>'Small IND Sales Mod'!E206</f>
        <v>127.15014736663784</v>
      </c>
      <c r="AX195" s="232" t="str">
        <f t="shared" ref="AX195:AX258" si="49">IF(AU195=AV195,IF(AV195=AW195,"Good"))</f>
        <v>Good</v>
      </c>
      <c r="AY195" s="287"/>
    </row>
    <row r="196" spans="1:51" x14ac:dyDescent="0.2">
      <c r="A196" s="278">
        <f t="shared" ref="A196:A259" si="50">+A195+30.42</f>
        <v>44968.059999999663</v>
      </c>
      <c r="B196" s="282">
        <v>19.782535782362984</v>
      </c>
      <c r="C196" s="264">
        <v>19.782535782362984</v>
      </c>
      <c r="D196" s="277">
        <f>+'RES_Sales Model'!E203</f>
        <v>19.782535782362984</v>
      </c>
      <c r="E196" s="277">
        <f>+'Small COMM Sales Model  '!C207</f>
        <v>19.782535782362984</v>
      </c>
      <c r="F196" s="281">
        <f>+'Med COMM Sales Model  '!C207</f>
        <v>19.782535782362984</v>
      </c>
      <c r="G196" s="232" t="str">
        <f t="shared" si="39"/>
        <v>Good</v>
      </c>
      <c r="H196" s="287">
        <f>'Lg IND Sales Model'!C207</f>
        <v>0.40564378073975665</v>
      </c>
      <c r="I196" s="279">
        <f>Industrial_Customers!C207</f>
        <v>0.40564378073975665</v>
      </c>
      <c r="J196" s="289" t="str">
        <f t="shared" si="40"/>
        <v>Good</v>
      </c>
      <c r="K196" s="286">
        <v>6.7305740148129525E-2</v>
      </c>
      <c r="L196" s="285">
        <v>6.7305740148129525E-2</v>
      </c>
      <c r="M196" s="289" t="str">
        <f t="shared" si="41"/>
        <v>Good</v>
      </c>
      <c r="N196" s="290">
        <v>21954210.314172074</v>
      </c>
      <c r="O196" s="66">
        <v>21954210.3141721</v>
      </c>
      <c r="P196" s="289" t="str">
        <f t="shared" si="42"/>
        <v>Good</v>
      </c>
      <c r="Q196" s="281">
        <v>294.72460000000001</v>
      </c>
      <c r="R196" s="281">
        <v>294.72460000000001</v>
      </c>
      <c r="S196" s="232" t="str">
        <f t="shared" si="43"/>
        <v>Good</v>
      </c>
      <c r="T196" s="281">
        <v>0</v>
      </c>
      <c r="U196" s="281">
        <v>0</v>
      </c>
      <c r="V196" s="232" t="str">
        <f t="shared" si="44"/>
        <v>Good</v>
      </c>
      <c r="W196" s="280">
        <f>Commercial_Customers!C207</f>
        <v>8905.5888749965197</v>
      </c>
      <c r="X196" s="66">
        <v>8905.5888749965197</v>
      </c>
      <c r="Y196" s="232" t="str">
        <f t="shared" si="38"/>
        <v>Good</v>
      </c>
      <c r="Z196" s="282">
        <f>'Small COMM Sales Model  '!D207</f>
        <v>2.8053185768779101</v>
      </c>
      <c r="AA196" s="264">
        <f>'Med COMM Sales Model  '!D207</f>
        <v>2.8053185768779101</v>
      </c>
      <c r="AB196" s="277">
        <f>'Med IND Sales Mod'!D207</f>
        <v>2.8053185768779101</v>
      </c>
      <c r="AC196" s="277">
        <f>'Lg IND Sales Model'!E207</f>
        <v>2.8053185768779101</v>
      </c>
      <c r="AD196" s="232" t="str">
        <f t="shared" si="45"/>
        <v>Good</v>
      </c>
      <c r="AE196" s="282">
        <v>0</v>
      </c>
      <c r="AF196" s="264">
        <v>0</v>
      </c>
      <c r="AG196" s="277">
        <f>'Med COMM Sales Model  '!G207</f>
        <v>0</v>
      </c>
      <c r="AH196" s="277">
        <f>'Med IND Sales Mod'!F207</f>
        <v>0</v>
      </c>
      <c r="AI196" s="232" t="str">
        <f t="shared" si="46"/>
        <v>Good</v>
      </c>
      <c r="AJ196" s="282">
        <f>'Small COMM Sales Model  '!G207</f>
        <v>26.112829868525239</v>
      </c>
      <c r="AK196" s="264">
        <f>'Med COMM Sales Model  '!F207</f>
        <v>26.112829868525239</v>
      </c>
      <c r="AL196" s="277">
        <f>'Lg COMM Sales Model '!F207</f>
        <v>26.112829868525239</v>
      </c>
      <c r="AM196" s="232" t="str">
        <f t="shared" si="47"/>
        <v>Good</v>
      </c>
      <c r="AN196" s="264">
        <f>'Small COMM Sales Model  '!E207</f>
        <v>35.042184420393127</v>
      </c>
      <c r="AO196" s="264">
        <f>'Med COMM Sales Model  '!E207</f>
        <v>35.042184420393127</v>
      </c>
      <c r="AP196" s="264">
        <f>'Lg COMM Sales Model '!D207</f>
        <v>35.042184420393127</v>
      </c>
      <c r="AQ196" s="277">
        <f>'Small IND Sales Mod'!D207</f>
        <v>35.042184420393127</v>
      </c>
      <c r="AR196" s="277">
        <f>'Med IND Sales Mod'!E207</f>
        <v>35.042184420393127</v>
      </c>
      <c r="AS196" s="281">
        <f>'Lg IND Sales Model'!F207</f>
        <v>35.042184420393127</v>
      </c>
      <c r="AT196" s="232" t="str">
        <f t="shared" si="48"/>
        <v>Good</v>
      </c>
      <c r="AU196" s="280">
        <f>'Lg COMM Sales Model '!E207</f>
        <v>78.467690138551589</v>
      </c>
      <c r="AV196" s="66">
        <f>'Small COMM Sales Model  '!F207</f>
        <v>78.467690138551589</v>
      </c>
      <c r="AW196" s="66">
        <f>'Small IND Sales Mod'!E207</f>
        <v>78.467690138551589</v>
      </c>
      <c r="AX196" s="232" t="str">
        <f t="shared" si="49"/>
        <v>Good</v>
      </c>
      <c r="AY196" s="287"/>
    </row>
    <row r="197" spans="1:51" x14ac:dyDescent="0.2">
      <c r="A197" s="278">
        <f t="shared" si="50"/>
        <v>44998.479999999661</v>
      </c>
      <c r="B197" s="282">
        <v>19.808908970355485</v>
      </c>
      <c r="C197" s="264">
        <v>19.808908970355485</v>
      </c>
      <c r="D197" s="277">
        <f>+'RES_Sales Model'!E204</f>
        <v>19.808908970355485</v>
      </c>
      <c r="E197" s="277">
        <f>+'Small COMM Sales Model  '!C208</f>
        <v>19.808908970355485</v>
      </c>
      <c r="F197" s="281">
        <f>+'Med COMM Sales Model  '!C208</f>
        <v>19.808908970355485</v>
      </c>
      <c r="G197" s="232" t="str">
        <f t="shared" si="39"/>
        <v>Good</v>
      </c>
      <c r="H197" s="287">
        <f>'Lg IND Sales Model'!C208</f>
        <v>0.40558231556094165</v>
      </c>
      <c r="I197" s="279">
        <f>Industrial_Customers!C208</f>
        <v>0.40558231556094165</v>
      </c>
      <c r="J197" s="289" t="str">
        <f t="shared" si="40"/>
        <v>Good</v>
      </c>
      <c r="K197" s="286">
        <v>0.12392093052153716</v>
      </c>
      <c r="L197" s="285">
        <v>0.12392093052153716</v>
      </c>
      <c r="M197" s="289" t="str">
        <f t="shared" si="41"/>
        <v>Good</v>
      </c>
      <c r="N197" s="290">
        <v>21976521.630880363</v>
      </c>
      <c r="O197" s="66">
        <v>21976521.630880401</v>
      </c>
      <c r="P197" s="289" t="str">
        <f t="shared" si="42"/>
        <v>Good</v>
      </c>
      <c r="Q197" s="281">
        <v>295.58034218039199</v>
      </c>
      <c r="R197" s="281">
        <v>295.58034218039199</v>
      </c>
      <c r="S197" s="232" t="str">
        <f t="shared" si="43"/>
        <v>Good</v>
      </c>
      <c r="T197" s="281">
        <v>0</v>
      </c>
      <c r="U197" s="281">
        <v>0</v>
      </c>
      <c r="V197" s="232" t="str">
        <f t="shared" si="44"/>
        <v>Good</v>
      </c>
      <c r="W197" s="280">
        <f>Commercial_Customers!C208</f>
        <v>8913.2885310275797</v>
      </c>
      <c r="X197" s="66">
        <v>8913.2885310275797</v>
      </c>
      <c r="Y197" s="232" t="str">
        <f t="shared" si="38"/>
        <v>Good</v>
      </c>
      <c r="Z197" s="282">
        <f>'Small COMM Sales Model  '!D208</f>
        <v>2.80981088181005</v>
      </c>
      <c r="AA197" s="264">
        <f>'Med COMM Sales Model  '!D208</f>
        <v>2.80981088181005</v>
      </c>
      <c r="AB197" s="277">
        <f>'Med IND Sales Mod'!D208</f>
        <v>2.80981088181005</v>
      </c>
      <c r="AC197" s="277">
        <f>'Lg IND Sales Model'!E208</f>
        <v>2.80981088181005</v>
      </c>
      <c r="AD197" s="232" t="str">
        <f t="shared" si="45"/>
        <v>Good</v>
      </c>
      <c r="AE197" s="282">
        <v>0</v>
      </c>
      <c r="AF197" s="264">
        <v>0</v>
      </c>
      <c r="AG197" s="277">
        <f>'Med COMM Sales Model  '!G208</f>
        <v>0</v>
      </c>
      <c r="AH197" s="277">
        <f>'Med IND Sales Mod'!F208</f>
        <v>0</v>
      </c>
      <c r="AI197" s="232" t="str">
        <f t="shared" si="46"/>
        <v>Good</v>
      </c>
      <c r="AJ197" s="282">
        <f>'Small COMM Sales Model  '!G208</f>
        <v>35.042184420393127</v>
      </c>
      <c r="AK197" s="264">
        <f>'Med COMM Sales Model  '!F208</f>
        <v>35.042184420393127</v>
      </c>
      <c r="AL197" s="277">
        <f>'Lg COMM Sales Model '!F208</f>
        <v>35.042184420393127</v>
      </c>
      <c r="AM197" s="232" t="str">
        <f t="shared" si="47"/>
        <v>Good</v>
      </c>
      <c r="AN197" s="264">
        <f>'Small COMM Sales Model  '!E208</f>
        <v>64.582270600115152</v>
      </c>
      <c r="AO197" s="264">
        <f>'Med COMM Sales Model  '!E208</f>
        <v>64.582270600115152</v>
      </c>
      <c r="AP197" s="264">
        <f>'Lg COMM Sales Model '!D208</f>
        <v>64.582270600115152</v>
      </c>
      <c r="AQ197" s="277">
        <f>'Small IND Sales Mod'!D208</f>
        <v>64.582270600115152</v>
      </c>
      <c r="AR197" s="277">
        <f>'Med IND Sales Mod'!E208</f>
        <v>64.582270600115152</v>
      </c>
      <c r="AS197" s="281">
        <f>'Lg IND Sales Model'!F208</f>
        <v>64.582270600115152</v>
      </c>
      <c r="AT197" s="232" t="str">
        <f t="shared" si="48"/>
        <v>Good</v>
      </c>
      <c r="AU197" s="280">
        <f>'Lg COMM Sales Model '!E208</f>
        <v>46.311218909337121</v>
      </c>
      <c r="AV197" s="66">
        <f>'Small COMM Sales Model  '!F208</f>
        <v>46.311218909337121</v>
      </c>
      <c r="AW197" s="66">
        <f>'Small IND Sales Mod'!E208</f>
        <v>46.311218909337121</v>
      </c>
      <c r="AX197" s="232" t="str">
        <f t="shared" si="49"/>
        <v>Good</v>
      </c>
      <c r="AY197" s="287"/>
    </row>
    <row r="198" spans="1:51" x14ac:dyDescent="0.2">
      <c r="A198" s="278">
        <f t="shared" si="50"/>
        <v>45028.899999999659</v>
      </c>
      <c r="B198" s="282">
        <v>19.838277981802232</v>
      </c>
      <c r="C198" s="264">
        <v>19.838277981802232</v>
      </c>
      <c r="D198" s="277">
        <f>+'RES_Sales Model'!E205</f>
        <v>19.838277981802232</v>
      </c>
      <c r="E198" s="277">
        <f>+'Small COMM Sales Model  '!C209</f>
        <v>19.838277981802232</v>
      </c>
      <c r="F198" s="281">
        <f>+'Med COMM Sales Model  '!C209</f>
        <v>19.838277981802232</v>
      </c>
      <c r="G198" s="232" t="str">
        <f t="shared" si="39"/>
        <v>Good</v>
      </c>
      <c r="H198" s="287">
        <f>'Lg IND Sales Model'!C209</f>
        <v>0.40553144063586616</v>
      </c>
      <c r="I198" s="279">
        <f>Industrial_Customers!C209</f>
        <v>0.40553144063586616</v>
      </c>
      <c r="J198" s="289" t="str">
        <f t="shared" si="40"/>
        <v>Good</v>
      </c>
      <c r="K198" s="286">
        <v>0.21859545432791089</v>
      </c>
      <c r="L198" s="285">
        <v>0.21859545432791089</v>
      </c>
      <c r="M198" s="289" t="str">
        <f t="shared" si="41"/>
        <v>Good</v>
      </c>
      <c r="N198" s="290">
        <v>21998832.947588667</v>
      </c>
      <c r="O198" s="66">
        <v>21998832.947588701</v>
      </c>
      <c r="P198" s="289" t="str">
        <f t="shared" si="42"/>
        <v>Good</v>
      </c>
      <c r="Q198" s="281">
        <v>296.26123543068996</v>
      </c>
      <c r="R198" s="281">
        <v>296.26123543068996</v>
      </c>
      <c r="S198" s="232" t="str">
        <f t="shared" si="43"/>
        <v>Good</v>
      </c>
      <c r="T198" s="281">
        <v>0</v>
      </c>
      <c r="U198" s="281">
        <v>0</v>
      </c>
      <c r="V198" s="232" t="str">
        <f t="shared" si="44"/>
        <v>Good</v>
      </c>
      <c r="W198" s="280">
        <f>Commercial_Customers!C209</f>
        <v>8921.2184175433904</v>
      </c>
      <c r="X198" s="66">
        <v>8921.2184175433904</v>
      </c>
      <c r="Y198" s="232" t="str">
        <f t="shared" si="38"/>
        <v>Good</v>
      </c>
      <c r="Z198" s="282">
        <f>'Small COMM Sales Model  '!D209</f>
        <v>2.8147869999999999</v>
      </c>
      <c r="AA198" s="264">
        <f>'Med COMM Sales Model  '!D209</f>
        <v>2.8147869999999999</v>
      </c>
      <c r="AB198" s="277">
        <f>'Med IND Sales Mod'!D209</f>
        <v>2.8147869999999999</v>
      </c>
      <c r="AC198" s="277">
        <f>'Lg IND Sales Model'!E209</f>
        <v>2.8147869999999999</v>
      </c>
      <c r="AD198" s="232" t="str">
        <f t="shared" si="45"/>
        <v>Good</v>
      </c>
      <c r="AE198" s="282">
        <v>0</v>
      </c>
      <c r="AF198" s="264">
        <v>0</v>
      </c>
      <c r="AG198" s="277">
        <f>'Med COMM Sales Model  '!G209</f>
        <v>0</v>
      </c>
      <c r="AH198" s="277">
        <f>'Med IND Sales Mod'!F209</f>
        <v>0</v>
      </c>
      <c r="AI198" s="232" t="str">
        <f t="shared" si="46"/>
        <v>Good</v>
      </c>
      <c r="AJ198" s="282">
        <f>'Small COMM Sales Model  '!G209</f>
        <v>64.582270600115152</v>
      </c>
      <c r="AK198" s="264">
        <f>'Med COMM Sales Model  '!F209</f>
        <v>64.582270600115152</v>
      </c>
      <c r="AL198" s="277">
        <f>'Lg COMM Sales Model '!F209</f>
        <v>64.582270600115152</v>
      </c>
      <c r="AM198" s="232" t="str">
        <f t="shared" si="47"/>
        <v>Good</v>
      </c>
      <c r="AN198" s="264">
        <f>'Small COMM Sales Model  '!E209</f>
        <v>114.03392869270741</v>
      </c>
      <c r="AO198" s="264">
        <f>'Med COMM Sales Model  '!E209</f>
        <v>114.03392869270741</v>
      </c>
      <c r="AP198" s="264">
        <f>'Lg COMM Sales Model '!D209</f>
        <v>114.03392869270741</v>
      </c>
      <c r="AQ198" s="277">
        <f>'Small IND Sales Mod'!D209</f>
        <v>114.03392869270741</v>
      </c>
      <c r="AR198" s="277">
        <f>'Med IND Sales Mod'!E209</f>
        <v>114.03392869270741</v>
      </c>
      <c r="AS198" s="281">
        <f>'Lg IND Sales Model'!F209</f>
        <v>114.03392869270741</v>
      </c>
      <c r="AT198" s="232" t="str">
        <f t="shared" si="48"/>
        <v>Good</v>
      </c>
      <c r="AU198" s="280">
        <f>'Lg COMM Sales Model '!E209</f>
        <v>10.944087118763242</v>
      </c>
      <c r="AV198" s="66">
        <f>'Small COMM Sales Model  '!F209</f>
        <v>10.944087118763242</v>
      </c>
      <c r="AW198" s="66">
        <f>'Small IND Sales Mod'!E209</f>
        <v>10.944087118763242</v>
      </c>
      <c r="AX198" s="232" t="str">
        <f t="shared" si="49"/>
        <v>Good</v>
      </c>
      <c r="AY198" s="287"/>
    </row>
    <row r="199" spans="1:51" x14ac:dyDescent="0.2">
      <c r="A199" s="278">
        <f t="shared" si="50"/>
        <v>45059.319999999658</v>
      </c>
      <c r="B199" s="282">
        <v>19.862810479587694</v>
      </c>
      <c r="C199" s="264">
        <v>19.862810479587694</v>
      </c>
      <c r="D199" s="277">
        <f>+'RES_Sales Model'!E206</f>
        <v>19.862810479587694</v>
      </c>
      <c r="E199" s="277">
        <f>+'Small COMM Sales Model  '!C210</f>
        <v>19.862810479587694</v>
      </c>
      <c r="F199" s="281">
        <f>+'Med COMM Sales Model  '!C210</f>
        <v>19.862810479587694</v>
      </c>
      <c r="G199" s="232" t="str">
        <f t="shared" si="39"/>
        <v>Good</v>
      </c>
      <c r="H199" s="287">
        <f>'Lg IND Sales Model'!C210</f>
        <v>0.40541308366934781</v>
      </c>
      <c r="I199" s="279">
        <f>Industrial_Customers!C210</f>
        <v>0.40541308366934781</v>
      </c>
      <c r="J199" s="289" t="str">
        <f t="shared" si="40"/>
        <v>Good</v>
      </c>
      <c r="K199" s="286">
        <v>0.39924919007728249</v>
      </c>
      <c r="L199" s="285">
        <v>0.39924919007728249</v>
      </c>
      <c r="M199" s="289" t="str">
        <f t="shared" si="41"/>
        <v>Good</v>
      </c>
      <c r="N199" s="290">
        <v>22020960.839614563</v>
      </c>
      <c r="O199" s="66">
        <v>22020960.8396146</v>
      </c>
      <c r="P199" s="289" t="str">
        <f t="shared" si="42"/>
        <v>Good</v>
      </c>
      <c r="Q199" s="281">
        <v>297.00810000000001</v>
      </c>
      <c r="R199" s="281">
        <v>297.00810000000001</v>
      </c>
      <c r="S199" s="232" t="str">
        <f t="shared" si="43"/>
        <v>Good</v>
      </c>
      <c r="T199" s="281">
        <v>0</v>
      </c>
      <c r="U199" s="281">
        <v>0</v>
      </c>
      <c r="V199" s="232" t="str">
        <f t="shared" si="44"/>
        <v>Good</v>
      </c>
      <c r="W199" s="280">
        <f>Commercial_Customers!C210</f>
        <v>8927.5856393500908</v>
      </c>
      <c r="X199" s="66">
        <v>8927.5856393500908</v>
      </c>
      <c r="Y199" s="232" t="str">
        <f t="shared" si="38"/>
        <v>Good</v>
      </c>
      <c r="Z199" s="282">
        <f>'Small COMM Sales Model  '!D210</f>
        <v>2.8196505362429698</v>
      </c>
      <c r="AA199" s="264">
        <f>'Med COMM Sales Model  '!D210</f>
        <v>2.8196505362429698</v>
      </c>
      <c r="AB199" s="277">
        <f>'Med IND Sales Mod'!D210</f>
        <v>2.8196505362429698</v>
      </c>
      <c r="AC199" s="277">
        <f>'Lg IND Sales Model'!E210</f>
        <v>2.8196505362429698</v>
      </c>
      <c r="AD199" s="232" t="str">
        <f t="shared" si="45"/>
        <v>Good</v>
      </c>
      <c r="AE199" s="282">
        <v>0</v>
      </c>
      <c r="AF199" s="264">
        <v>0</v>
      </c>
      <c r="AG199" s="277">
        <f>'Med COMM Sales Model  '!G210</f>
        <v>0</v>
      </c>
      <c r="AH199" s="277">
        <f>'Med IND Sales Mod'!F210</f>
        <v>0</v>
      </c>
      <c r="AI199" s="232" t="str">
        <f t="shared" si="46"/>
        <v>Good</v>
      </c>
      <c r="AJ199" s="282">
        <f>'Small COMM Sales Model  '!G210</f>
        <v>114.03392869270741</v>
      </c>
      <c r="AK199" s="264">
        <f>'Med COMM Sales Model  '!F210</f>
        <v>114.03392869270741</v>
      </c>
      <c r="AL199" s="277">
        <f>'Lg COMM Sales Model '!F210</f>
        <v>114.03392869270741</v>
      </c>
      <c r="AM199" s="232" t="str">
        <f t="shared" si="47"/>
        <v>Good</v>
      </c>
      <c r="AN199" s="264">
        <f>'Small COMM Sales Model  '!E210</f>
        <v>208.47875842628665</v>
      </c>
      <c r="AO199" s="264">
        <f>'Med COMM Sales Model  '!E210</f>
        <v>208.47875842628665</v>
      </c>
      <c r="AP199" s="264">
        <f>'Lg COMM Sales Model '!D210</f>
        <v>208.47875842628665</v>
      </c>
      <c r="AQ199" s="277">
        <f>'Small IND Sales Mod'!D210</f>
        <v>208.47875842628665</v>
      </c>
      <c r="AR199" s="277">
        <f>'Med IND Sales Mod'!E210</f>
        <v>208.47875842628665</v>
      </c>
      <c r="AS199" s="281">
        <f>'Lg IND Sales Model'!F210</f>
        <v>208.47875842628665</v>
      </c>
      <c r="AT199" s="232" t="str">
        <f t="shared" si="48"/>
        <v>Good</v>
      </c>
      <c r="AU199" s="280">
        <f>'Lg COMM Sales Model '!E210</f>
        <v>1.2472710741059452</v>
      </c>
      <c r="AV199" s="66">
        <f>'Small COMM Sales Model  '!F210</f>
        <v>1.2472710741059452</v>
      </c>
      <c r="AW199" s="66">
        <f>'Small IND Sales Mod'!E210</f>
        <v>1.2472710741059452</v>
      </c>
      <c r="AX199" s="232" t="str">
        <f t="shared" si="49"/>
        <v>Good</v>
      </c>
      <c r="AY199" s="287"/>
    </row>
    <row r="200" spans="1:51" x14ac:dyDescent="0.2">
      <c r="A200" s="278">
        <f t="shared" si="50"/>
        <v>45089.739999999656</v>
      </c>
      <c r="B200" s="282">
        <v>19.885857846686822</v>
      </c>
      <c r="C200" s="264">
        <v>19.885857846686822</v>
      </c>
      <c r="D200" s="277">
        <f>+'RES_Sales Model'!E207</f>
        <v>19.885857846686822</v>
      </c>
      <c r="E200" s="277">
        <f>+'Small COMM Sales Model  '!C211</f>
        <v>19.885857846686822</v>
      </c>
      <c r="F200" s="281">
        <f>+'Med COMM Sales Model  '!C211</f>
        <v>19.885857846686822</v>
      </c>
      <c r="G200" s="232" t="str">
        <f t="shared" si="39"/>
        <v>Good</v>
      </c>
      <c r="H200" s="287">
        <f>'Lg IND Sales Model'!C211</f>
        <v>0.40526654884198471</v>
      </c>
      <c r="I200" s="279">
        <f>Industrial_Customers!C211</f>
        <v>0.40526654884198471</v>
      </c>
      <c r="J200" s="289" t="str">
        <f t="shared" si="40"/>
        <v>Good</v>
      </c>
      <c r="K200" s="286">
        <v>0.51974334197558369</v>
      </c>
      <c r="L200" s="285">
        <v>0.51974334197558369</v>
      </c>
      <c r="M200" s="289" t="str">
        <f t="shared" si="41"/>
        <v>Good</v>
      </c>
      <c r="N200" s="290">
        <v>22043088.731640458</v>
      </c>
      <c r="O200" s="66">
        <v>22043088.731640499</v>
      </c>
      <c r="P200" s="289" t="str">
        <f t="shared" si="42"/>
        <v>Good</v>
      </c>
      <c r="Q200" s="281">
        <v>297.79262980882504</v>
      </c>
      <c r="R200" s="281">
        <v>297.79262980882504</v>
      </c>
      <c r="S200" s="232" t="str">
        <f t="shared" si="43"/>
        <v>Good</v>
      </c>
      <c r="T200" s="281">
        <v>0</v>
      </c>
      <c r="U200" s="281">
        <v>0</v>
      </c>
      <c r="V200" s="232" t="str">
        <f t="shared" si="44"/>
        <v>Good</v>
      </c>
      <c r="W200" s="280">
        <f>Commercial_Customers!C211</f>
        <v>8933.3264960895704</v>
      </c>
      <c r="X200" s="66">
        <v>8933.3264960895704</v>
      </c>
      <c r="Y200" s="232" t="str">
        <f t="shared" si="38"/>
        <v>Good</v>
      </c>
      <c r="Z200" s="282">
        <f>'Small COMM Sales Model  '!D211</f>
        <v>2.8246875282636799</v>
      </c>
      <c r="AA200" s="264">
        <f>'Med COMM Sales Model  '!D211</f>
        <v>2.8246875282636799</v>
      </c>
      <c r="AB200" s="277">
        <f>'Med IND Sales Mod'!D211</f>
        <v>2.8246875282636799</v>
      </c>
      <c r="AC200" s="277">
        <f>'Lg IND Sales Model'!E211</f>
        <v>2.8246875282636799</v>
      </c>
      <c r="AD200" s="232" t="str">
        <f t="shared" si="45"/>
        <v>Good</v>
      </c>
      <c r="AE200" s="282">
        <v>0</v>
      </c>
      <c r="AF200" s="264">
        <v>0</v>
      </c>
      <c r="AG200" s="277">
        <f>'Med COMM Sales Model  '!G211</f>
        <v>0</v>
      </c>
      <c r="AH200" s="277">
        <f>'Med IND Sales Mod'!F211</f>
        <v>0</v>
      </c>
      <c r="AI200" s="232" t="str">
        <f t="shared" si="46"/>
        <v>Good</v>
      </c>
      <c r="AJ200" s="282">
        <f>'Small COMM Sales Model  '!G211</f>
        <v>208.47875842628665</v>
      </c>
      <c r="AK200" s="264">
        <f>'Med COMM Sales Model  '!F211</f>
        <v>208.47875842628665</v>
      </c>
      <c r="AL200" s="277">
        <f>'Lg COMM Sales Model '!F211</f>
        <v>208.47875842628665</v>
      </c>
      <c r="AM200" s="232" t="str">
        <f t="shared" si="47"/>
        <v>Good</v>
      </c>
      <c r="AN200" s="264">
        <f>'Small COMM Sales Model  '!E211</f>
        <v>271.66325293295364</v>
      </c>
      <c r="AO200" s="264">
        <f>'Med COMM Sales Model  '!E211</f>
        <v>271.66325293295364</v>
      </c>
      <c r="AP200" s="264">
        <f>'Lg COMM Sales Model '!D211</f>
        <v>271.66325293295364</v>
      </c>
      <c r="AQ200" s="277">
        <f>'Small IND Sales Mod'!D211</f>
        <v>271.66325293295364</v>
      </c>
      <c r="AR200" s="277">
        <f>'Med IND Sales Mod'!E211</f>
        <v>271.66325293295364</v>
      </c>
      <c r="AS200" s="281">
        <f>'Lg IND Sales Model'!F211</f>
        <v>271.66325293295364</v>
      </c>
      <c r="AT200" s="232" t="str">
        <f t="shared" si="48"/>
        <v>Good</v>
      </c>
      <c r="AU200" s="280">
        <f>'Lg COMM Sales Model '!E211</f>
        <v>0</v>
      </c>
      <c r="AV200" s="66">
        <f>'Small COMM Sales Model  '!F211</f>
        <v>0</v>
      </c>
      <c r="AW200" s="66">
        <f>'Small IND Sales Mod'!E211</f>
        <v>0</v>
      </c>
      <c r="AX200" s="232" t="str">
        <f t="shared" si="49"/>
        <v>Good</v>
      </c>
      <c r="AY200" s="287"/>
    </row>
    <row r="201" spans="1:51" x14ac:dyDescent="0.2">
      <c r="A201" s="278">
        <f t="shared" si="50"/>
        <v>45120.159999999654</v>
      </c>
      <c r="B201" s="282">
        <v>19.905688669574108</v>
      </c>
      <c r="C201" s="264">
        <v>19.905688669574108</v>
      </c>
      <c r="D201" s="277">
        <f>+'RES_Sales Model'!E208</f>
        <v>19.905688669574108</v>
      </c>
      <c r="E201" s="277">
        <f>+'Small COMM Sales Model  '!C212</f>
        <v>19.905688669574108</v>
      </c>
      <c r="F201" s="281">
        <f>+'Med COMM Sales Model  '!C212</f>
        <v>19.905688669574108</v>
      </c>
      <c r="G201" s="232" t="str">
        <f t="shared" si="39"/>
        <v>Good</v>
      </c>
      <c r="H201" s="287">
        <f>'Lg IND Sales Model'!C212</f>
        <v>0.40511159301597999</v>
      </c>
      <c r="I201" s="279">
        <f>Industrial_Customers!C212</f>
        <v>0.40511159301597999</v>
      </c>
      <c r="J201" s="289" t="str">
        <f t="shared" si="40"/>
        <v>Good</v>
      </c>
      <c r="K201" s="286">
        <v>0.61604414326746038</v>
      </c>
      <c r="L201" s="285">
        <v>0.61604414326746038</v>
      </c>
      <c r="M201" s="289" t="str">
        <f t="shared" si="41"/>
        <v>Good</v>
      </c>
      <c r="N201" s="290">
        <v>22065216.623666354</v>
      </c>
      <c r="O201" s="66">
        <v>22065216.623666398</v>
      </c>
      <c r="P201" s="289" t="str">
        <f t="shared" si="42"/>
        <v>Good</v>
      </c>
      <c r="Q201" s="281">
        <v>298.63304004178798</v>
      </c>
      <c r="R201" s="281">
        <v>298.63304004178798</v>
      </c>
      <c r="S201" s="232" t="str">
        <f t="shared" si="43"/>
        <v>Good</v>
      </c>
      <c r="T201" s="281">
        <v>0</v>
      </c>
      <c r="U201" s="281">
        <v>0</v>
      </c>
      <c r="V201" s="232" t="str">
        <f t="shared" si="44"/>
        <v>Good</v>
      </c>
      <c r="W201" s="280">
        <f>Commercial_Customers!C212</f>
        <v>8938.8750566561594</v>
      </c>
      <c r="X201" s="66">
        <v>8938.8750566561594</v>
      </c>
      <c r="Y201" s="232" t="str">
        <f t="shared" si="38"/>
        <v>Good</v>
      </c>
      <c r="Z201" s="282">
        <f>'Small COMM Sales Model  '!D212</f>
        <v>2.8295149999999998</v>
      </c>
      <c r="AA201" s="264">
        <f>'Med COMM Sales Model  '!D212</f>
        <v>2.8295149999999998</v>
      </c>
      <c r="AB201" s="277">
        <f>'Med IND Sales Mod'!D212</f>
        <v>2.8295149999999998</v>
      </c>
      <c r="AC201" s="277">
        <f>'Lg IND Sales Model'!E212</f>
        <v>2.8295149999999998</v>
      </c>
      <c r="AD201" s="232" t="str">
        <f t="shared" si="45"/>
        <v>Good</v>
      </c>
      <c r="AE201" s="282">
        <v>0</v>
      </c>
      <c r="AF201" s="264">
        <v>0</v>
      </c>
      <c r="AG201" s="277">
        <f>'Med COMM Sales Model  '!G212</f>
        <v>0</v>
      </c>
      <c r="AH201" s="277">
        <f>'Med IND Sales Mod'!F212</f>
        <v>0</v>
      </c>
      <c r="AI201" s="232" t="str">
        <f t="shared" si="46"/>
        <v>Good</v>
      </c>
      <c r="AJ201" s="282">
        <f>'Small COMM Sales Model  '!G212</f>
        <v>271.66325293295364</v>
      </c>
      <c r="AK201" s="264">
        <f>'Med COMM Sales Model  '!F212</f>
        <v>271.66325293295364</v>
      </c>
      <c r="AL201" s="277">
        <f>'Lg COMM Sales Model '!F212</f>
        <v>271.66325293295364</v>
      </c>
      <c r="AM201" s="232" t="str">
        <f t="shared" si="47"/>
        <v>Good</v>
      </c>
      <c r="AN201" s="264">
        <f>'Small COMM Sales Model  '!E212</f>
        <v>322.31916585708109</v>
      </c>
      <c r="AO201" s="264">
        <f>'Med COMM Sales Model  '!E212</f>
        <v>322.31916585708109</v>
      </c>
      <c r="AP201" s="264">
        <f>'Lg COMM Sales Model '!D212</f>
        <v>322.31916585708109</v>
      </c>
      <c r="AQ201" s="277">
        <f>'Small IND Sales Mod'!D212</f>
        <v>322.31916585708109</v>
      </c>
      <c r="AR201" s="277">
        <f>'Med IND Sales Mod'!E212</f>
        <v>322.31916585708109</v>
      </c>
      <c r="AS201" s="281">
        <f>'Lg IND Sales Model'!F212</f>
        <v>322.31916585708109</v>
      </c>
      <c r="AT201" s="232" t="str">
        <f t="shared" si="48"/>
        <v>Good</v>
      </c>
      <c r="AU201" s="280">
        <f>'Lg COMM Sales Model '!E212</f>
        <v>0</v>
      </c>
      <c r="AV201" s="66">
        <f>'Small COMM Sales Model  '!F212</f>
        <v>0</v>
      </c>
      <c r="AW201" s="66">
        <f>'Small IND Sales Mod'!E212</f>
        <v>0</v>
      </c>
      <c r="AX201" s="232" t="str">
        <f t="shared" si="49"/>
        <v>Good</v>
      </c>
      <c r="AY201" s="287"/>
    </row>
    <row r="202" spans="1:51" x14ac:dyDescent="0.2">
      <c r="A202" s="278">
        <f t="shared" si="50"/>
        <v>45150.579999999653</v>
      </c>
      <c r="B202" s="282">
        <v>19.92588123934128</v>
      </c>
      <c r="C202" s="264">
        <v>19.92588123934128</v>
      </c>
      <c r="D202" s="277">
        <f>+'RES_Sales Model'!E209</f>
        <v>19.92588123934128</v>
      </c>
      <c r="E202" s="277">
        <f>+'Small COMM Sales Model  '!C213</f>
        <v>19.92588123934128</v>
      </c>
      <c r="F202" s="281">
        <f>+'Med COMM Sales Model  '!C213</f>
        <v>19.92588123934128</v>
      </c>
      <c r="G202" s="232" t="str">
        <f t="shared" si="39"/>
        <v>Good</v>
      </c>
      <c r="H202" s="287">
        <f>'Lg IND Sales Model'!C213</f>
        <v>0.40498756469080677</v>
      </c>
      <c r="I202" s="279">
        <f>Industrial_Customers!C213</f>
        <v>0.40498756469080677</v>
      </c>
      <c r="J202" s="289" t="str">
        <f t="shared" si="40"/>
        <v>Good</v>
      </c>
      <c r="K202" s="286">
        <v>0.62332137132525944</v>
      </c>
      <c r="L202" s="285">
        <v>0.62332137132525944</v>
      </c>
      <c r="M202" s="289" t="str">
        <f t="shared" si="41"/>
        <v>Good</v>
      </c>
      <c r="N202" s="290">
        <v>22087344.515692249</v>
      </c>
      <c r="O202" s="66">
        <v>22087344.515692201</v>
      </c>
      <c r="P202" s="289" t="str">
        <f t="shared" si="42"/>
        <v>Good</v>
      </c>
      <c r="Q202" s="281">
        <v>299.41589999999997</v>
      </c>
      <c r="R202" s="281">
        <v>299.41589999999997</v>
      </c>
      <c r="S202" s="232" t="str">
        <f t="shared" si="43"/>
        <v>Good</v>
      </c>
      <c r="T202" s="281">
        <v>0</v>
      </c>
      <c r="U202" s="281">
        <v>0</v>
      </c>
      <c r="V202" s="232" t="str">
        <f t="shared" si="44"/>
        <v>Good</v>
      </c>
      <c r="W202" s="280">
        <f>Commercial_Customers!C213</f>
        <v>8945.0998658970493</v>
      </c>
      <c r="X202" s="66">
        <v>8945.0998658970493</v>
      </c>
      <c r="Y202" s="232" t="str">
        <f t="shared" si="38"/>
        <v>Good</v>
      </c>
      <c r="Z202" s="282">
        <f>'Small COMM Sales Model  '!D213</f>
        <v>2.8344177653454801</v>
      </c>
      <c r="AA202" s="264">
        <f>'Med COMM Sales Model  '!D213</f>
        <v>2.8344177653454801</v>
      </c>
      <c r="AB202" s="277">
        <f>'Med IND Sales Mod'!D213</f>
        <v>2.8344177653454801</v>
      </c>
      <c r="AC202" s="277">
        <f>'Lg IND Sales Model'!E213</f>
        <v>2.8344177653454801</v>
      </c>
      <c r="AD202" s="232" t="str">
        <f t="shared" si="45"/>
        <v>Good</v>
      </c>
      <c r="AE202" s="282">
        <v>0</v>
      </c>
      <c r="AF202" s="264">
        <v>0</v>
      </c>
      <c r="AG202" s="277">
        <f>'Med COMM Sales Model  '!G213</f>
        <v>0</v>
      </c>
      <c r="AH202" s="277">
        <f>'Med IND Sales Mod'!F213</f>
        <v>0</v>
      </c>
      <c r="AI202" s="232" t="str">
        <f t="shared" si="46"/>
        <v>Good</v>
      </c>
      <c r="AJ202" s="282">
        <f>'Small COMM Sales Model  '!G213</f>
        <v>322.31916585708109</v>
      </c>
      <c r="AK202" s="264">
        <f>'Med COMM Sales Model  '!F213</f>
        <v>322.31916585708109</v>
      </c>
      <c r="AL202" s="277">
        <f>'Lg COMM Sales Model '!F213</f>
        <v>322.31916585708109</v>
      </c>
      <c r="AM202" s="232" t="str">
        <f t="shared" si="47"/>
        <v>Good</v>
      </c>
      <c r="AN202" s="264">
        <f>'Small COMM Sales Model  '!E213</f>
        <v>326.45437890907908</v>
      </c>
      <c r="AO202" s="264">
        <f>'Med COMM Sales Model  '!E213</f>
        <v>326.45437890907908</v>
      </c>
      <c r="AP202" s="264">
        <f>'Lg COMM Sales Model '!D213</f>
        <v>326.45437890907908</v>
      </c>
      <c r="AQ202" s="277">
        <f>'Small IND Sales Mod'!D213</f>
        <v>326.45437890907908</v>
      </c>
      <c r="AR202" s="277">
        <f>'Med IND Sales Mod'!E213</f>
        <v>326.45437890907908</v>
      </c>
      <c r="AS202" s="281">
        <f>'Lg IND Sales Model'!F213</f>
        <v>326.45437890907908</v>
      </c>
      <c r="AT202" s="232" t="str">
        <f t="shared" si="48"/>
        <v>Good</v>
      </c>
      <c r="AU202" s="280">
        <f>'Lg COMM Sales Model '!E213</f>
        <v>0</v>
      </c>
      <c r="AV202" s="66">
        <f>'Small COMM Sales Model  '!F213</f>
        <v>0</v>
      </c>
      <c r="AW202" s="66">
        <f>'Small IND Sales Mod'!E213</f>
        <v>0</v>
      </c>
      <c r="AX202" s="232" t="str">
        <f t="shared" si="49"/>
        <v>Good</v>
      </c>
      <c r="AY202" s="287"/>
    </row>
    <row r="203" spans="1:51" x14ac:dyDescent="0.2">
      <c r="A203" s="278">
        <f t="shared" si="50"/>
        <v>45180.999999999651</v>
      </c>
      <c r="B203" s="282">
        <v>19.94536385456929</v>
      </c>
      <c r="C203" s="264">
        <v>19.94536385456929</v>
      </c>
      <c r="D203" s="277">
        <f>+'RES_Sales Model'!E210</f>
        <v>19.94536385456929</v>
      </c>
      <c r="E203" s="277">
        <f>+'Small COMM Sales Model  '!C214</f>
        <v>19.94536385456929</v>
      </c>
      <c r="F203" s="281">
        <f>+'Med COMM Sales Model  '!C214</f>
        <v>19.94536385456929</v>
      </c>
      <c r="G203" s="232" t="str">
        <f t="shared" si="39"/>
        <v>Good</v>
      </c>
      <c r="H203" s="287">
        <f>'Lg IND Sales Model'!C214</f>
        <v>0.40484797008389839</v>
      </c>
      <c r="I203" s="279">
        <f>Industrial_Customers!C214</f>
        <v>0.40484797008389839</v>
      </c>
      <c r="J203" s="289" t="str">
        <f t="shared" si="40"/>
        <v>Good</v>
      </c>
      <c r="K203" s="286">
        <v>0.53005530601814177</v>
      </c>
      <c r="L203" s="285">
        <v>0.53005530601814177</v>
      </c>
      <c r="M203" s="289" t="str">
        <f t="shared" si="41"/>
        <v>Good</v>
      </c>
      <c r="N203" s="290">
        <v>22109472.407718144</v>
      </c>
      <c r="O203" s="66">
        <v>22109472.4077181</v>
      </c>
      <c r="P203" s="289" t="str">
        <f t="shared" si="42"/>
        <v>Good</v>
      </c>
      <c r="Q203" s="281">
        <v>300.15581505109702</v>
      </c>
      <c r="R203" s="281">
        <v>300.15581505109702</v>
      </c>
      <c r="S203" s="232" t="str">
        <f t="shared" si="43"/>
        <v>Good</v>
      </c>
      <c r="T203" s="281">
        <v>0</v>
      </c>
      <c r="U203" s="281">
        <v>0</v>
      </c>
      <c r="V203" s="232" t="str">
        <f t="shared" si="44"/>
        <v>Good</v>
      </c>
      <c r="W203" s="280">
        <f>Commercial_Customers!C214</f>
        <v>8950.9750238906508</v>
      </c>
      <c r="X203" s="66">
        <v>8950.9750238906508</v>
      </c>
      <c r="Y203" s="232" t="str">
        <f t="shared" si="38"/>
        <v>Good</v>
      </c>
      <c r="Z203" s="282">
        <f>'Small COMM Sales Model  '!D214</f>
        <v>2.8392894417629599</v>
      </c>
      <c r="AA203" s="264">
        <f>'Med COMM Sales Model  '!D214</f>
        <v>2.8392894417629599</v>
      </c>
      <c r="AB203" s="277">
        <f>'Med IND Sales Mod'!D214</f>
        <v>2.8392894417629599</v>
      </c>
      <c r="AC203" s="277">
        <f>'Lg IND Sales Model'!E214</f>
        <v>2.8392894417629599</v>
      </c>
      <c r="AD203" s="232" t="str">
        <f t="shared" si="45"/>
        <v>Good</v>
      </c>
      <c r="AE203" s="282">
        <v>0</v>
      </c>
      <c r="AF203" s="264">
        <v>0</v>
      </c>
      <c r="AG203" s="277">
        <f>'Med COMM Sales Model  '!G214</f>
        <v>0</v>
      </c>
      <c r="AH203" s="277">
        <f>'Med IND Sales Mod'!F214</f>
        <v>0</v>
      </c>
      <c r="AI203" s="232" t="str">
        <f t="shared" si="46"/>
        <v>Good</v>
      </c>
      <c r="AJ203" s="282">
        <f>'Small COMM Sales Model  '!G214</f>
        <v>326.45437890907908</v>
      </c>
      <c r="AK203" s="264">
        <f>'Med COMM Sales Model  '!F214</f>
        <v>326.45437890907908</v>
      </c>
      <c r="AL203" s="277">
        <f>'Lg COMM Sales Model '!F214</f>
        <v>326.45437890907908</v>
      </c>
      <c r="AM203" s="232" t="str">
        <f t="shared" si="47"/>
        <v>Good</v>
      </c>
      <c r="AN203" s="264">
        <f>'Small COMM Sales Model  '!E214</f>
        <v>277.87653293728147</v>
      </c>
      <c r="AO203" s="264">
        <f>'Med COMM Sales Model  '!E214</f>
        <v>277.87653293728147</v>
      </c>
      <c r="AP203" s="264">
        <f>'Lg COMM Sales Model '!D214</f>
        <v>277.87653293728147</v>
      </c>
      <c r="AQ203" s="277">
        <f>'Small IND Sales Mod'!D214</f>
        <v>277.87653293728147</v>
      </c>
      <c r="AR203" s="277">
        <f>'Med IND Sales Mod'!E214</f>
        <v>277.87653293728147</v>
      </c>
      <c r="AS203" s="281">
        <f>'Lg IND Sales Model'!F214</f>
        <v>277.87653293728147</v>
      </c>
      <c r="AT203" s="232" t="str">
        <f t="shared" si="48"/>
        <v>Good</v>
      </c>
      <c r="AU203" s="280">
        <f>'Lg COMM Sales Model '!E214</f>
        <v>0</v>
      </c>
      <c r="AV203" s="66">
        <f>'Small COMM Sales Model  '!F214</f>
        <v>0</v>
      </c>
      <c r="AW203" s="66">
        <f>'Small IND Sales Mod'!E214</f>
        <v>0</v>
      </c>
      <c r="AX203" s="232" t="str">
        <f t="shared" si="49"/>
        <v>Good</v>
      </c>
      <c r="AY203" s="287"/>
    </row>
    <row r="204" spans="1:51" x14ac:dyDescent="0.2">
      <c r="A204" s="278">
        <f t="shared" si="50"/>
        <v>45211.419999999649</v>
      </c>
      <c r="B204" s="282">
        <v>19.962996481856958</v>
      </c>
      <c r="C204" s="264">
        <v>19.962996481856958</v>
      </c>
      <c r="D204" s="277">
        <f>+'RES_Sales Model'!E211</f>
        <v>19.962996481856958</v>
      </c>
      <c r="E204" s="277">
        <f>+'Small COMM Sales Model  '!C215</f>
        <v>19.962996481856958</v>
      </c>
      <c r="F204" s="281">
        <f>+'Med COMM Sales Model  '!C215</f>
        <v>19.962996481856958</v>
      </c>
      <c r="G204" s="232" t="str">
        <f t="shared" si="39"/>
        <v>Good</v>
      </c>
      <c r="H204" s="287">
        <f>'Lg IND Sales Model'!C215</f>
        <v>0.40463452818687007</v>
      </c>
      <c r="I204" s="279">
        <f>Industrial_Customers!C215</f>
        <v>0.40463452818687007</v>
      </c>
      <c r="J204" s="289" t="str">
        <f t="shared" si="40"/>
        <v>Good</v>
      </c>
      <c r="K204" s="286">
        <v>0.37901642557964293</v>
      </c>
      <c r="L204" s="285">
        <v>0.37901642557964293</v>
      </c>
      <c r="M204" s="289" t="str">
        <f t="shared" si="41"/>
        <v>Good</v>
      </c>
      <c r="N204" s="290">
        <v>22131600.29974404</v>
      </c>
      <c r="O204" s="66">
        <v>22131600.299743999</v>
      </c>
      <c r="P204" s="289" t="str">
        <f t="shared" si="42"/>
        <v>Good</v>
      </c>
      <c r="Q204" s="281">
        <v>300.883646553929</v>
      </c>
      <c r="R204" s="281">
        <v>300.883646553929</v>
      </c>
      <c r="S204" s="232" t="str">
        <f t="shared" si="43"/>
        <v>Good</v>
      </c>
      <c r="T204" s="281">
        <v>0</v>
      </c>
      <c r="U204" s="281">
        <v>0</v>
      </c>
      <c r="V204" s="232" t="str">
        <f t="shared" si="44"/>
        <v>Good</v>
      </c>
      <c r="W204" s="280">
        <f>Commercial_Customers!C215</f>
        <v>8955.2096453073209</v>
      </c>
      <c r="X204" s="66">
        <v>8955.2096453073209</v>
      </c>
      <c r="Y204" s="232" t="str">
        <f t="shared" si="38"/>
        <v>Good</v>
      </c>
      <c r="Z204" s="282">
        <f>'Small COMM Sales Model  '!D215</f>
        <v>2.844049</v>
      </c>
      <c r="AA204" s="264">
        <f>'Med COMM Sales Model  '!D215</f>
        <v>2.844049</v>
      </c>
      <c r="AB204" s="277">
        <f>'Med IND Sales Mod'!D215</f>
        <v>2.844049</v>
      </c>
      <c r="AC204" s="277">
        <f>'Lg IND Sales Model'!E215</f>
        <v>2.844049</v>
      </c>
      <c r="AD204" s="232" t="str">
        <f t="shared" si="45"/>
        <v>Good</v>
      </c>
      <c r="AE204" s="282">
        <v>0</v>
      </c>
      <c r="AF204" s="264">
        <v>0</v>
      </c>
      <c r="AG204" s="277">
        <f>'Med COMM Sales Model  '!G215</f>
        <v>0</v>
      </c>
      <c r="AH204" s="277">
        <f>'Med IND Sales Mod'!F215</f>
        <v>0</v>
      </c>
      <c r="AI204" s="232" t="str">
        <f t="shared" si="46"/>
        <v>Good</v>
      </c>
      <c r="AJ204" s="282">
        <f>'Small COMM Sales Model  '!G215</f>
        <v>277.87653293728147</v>
      </c>
      <c r="AK204" s="264">
        <f>'Med COMM Sales Model  '!F215</f>
        <v>277.87653293728147</v>
      </c>
      <c r="AL204" s="277">
        <f>'Lg COMM Sales Model '!F215</f>
        <v>277.87653293728147</v>
      </c>
      <c r="AM204" s="232" t="str">
        <f t="shared" si="47"/>
        <v>Good</v>
      </c>
      <c r="AN204" s="264">
        <f>'Small COMM Sales Model  '!E215</f>
        <v>198.89039579254836</v>
      </c>
      <c r="AO204" s="264">
        <f>'Med COMM Sales Model  '!E215</f>
        <v>198.89039579254836</v>
      </c>
      <c r="AP204" s="264">
        <f>'Lg COMM Sales Model '!D215</f>
        <v>198.89039579254836</v>
      </c>
      <c r="AQ204" s="277">
        <f>'Small IND Sales Mod'!D215</f>
        <v>198.89039579254836</v>
      </c>
      <c r="AR204" s="277">
        <f>'Med IND Sales Mod'!E215</f>
        <v>198.89039579254836</v>
      </c>
      <c r="AS204" s="281">
        <f>'Lg IND Sales Model'!F215</f>
        <v>198.89039579254836</v>
      </c>
      <c r="AT204" s="232" t="str">
        <f t="shared" si="48"/>
        <v>Good</v>
      </c>
      <c r="AU204" s="280">
        <f>'Lg COMM Sales Model '!E215</f>
        <v>3.8110897796785466</v>
      </c>
      <c r="AV204" s="66">
        <f>'Small COMM Sales Model  '!F215</f>
        <v>3.8110897796785466</v>
      </c>
      <c r="AW204" s="66">
        <f>'Small IND Sales Mod'!E215</f>
        <v>3.8110897796785466</v>
      </c>
      <c r="AX204" s="232" t="str">
        <f t="shared" si="49"/>
        <v>Good</v>
      </c>
      <c r="AY204" s="287"/>
    </row>
    <row r="205" spans="1:51" x14ac:dyDescent="0.2">
      <c r="A205" s="278">
        <f t="shared" si="50"/>
        <v>45241.839999999647</v>
      </c>
      <c r="B205" s="282">
        <v>19.981355202539763</v>
      </c>
      <c r="C205" s="264">
        <v>19.981355202539763</v>
      </c>
      <c r="D205" s="277">
        <f>+'RES_Sales Model'!E212</f>
        <v>19.981355202539763</v>
      </c>
      <c r="E205" s="277">
        <f>+'Small COMM Sales Model  '!C216</f>
        <v>19.981355202539763</v>
      </c>
      <c r="F205" s="281">
        <f>+'Med COMM Sales Model  '!C216</f>
        <v>19.981355202539763</v>
      </c>
      <c r="G205" s="232" t="str">
        <f t="shared" si="39"/>
        <v>Good</v>
      </c>
      <c r="H205" s="287">
        <f>'Lg IND Sales Model'!C216</f>
        <v>0.40433007646373592</v>
      </c>
      <c r="I205" s="279">
        <f>Industrial_Customers!C216</f>
        <v>0.40433007646373592</v>
      </c>
      <c r="J205" s="289" t="str">
        <f t="shared" si="40"/>
        <v>Good</v>
      </c>
      <c r="K205" s="286">
        <v>0.14871862270080907</v>
      </c>
      <c r="L205" s="285">
        <v>0.14871862270080907</v>
      </c>
      <c r="M205" s="289" t="str">
        <f t="shared" si="41"/>
        <v>Good</v>
      </c>
      <c r="N205" s="290">
        <v>22153728.191769935</v>
      </c>
      <c r="O205" s="66">
        <v>22153728.191769902</v>
      </c>
      <c r="P205" s="289" t="str">
        <f t="shared" si="42"/>
        <v>Good</v>
      </c>
      <c r="Q205" s="281">
        <v>301.65379999999999</v>
      </c>
      <c r="R205" s="281">
        <v>301.65379999999999</v>
      </c>
      <c r="S205" s="232" t="str">
        <f t="shared" si="43"/>
        <v>Good</v>
      </c>
      <c r="T205" s="281">
        <v>0</v>
      </c>
      <c r="U205" s="281">
        <v>0</v>
      </c>
      <c r="V205" s="232" t="str">
        <f t="shared" si="44"/>
        <v>Good</v>
      </c>
      <c r="W205" s="280">
        <f>Commercial_Customers!C216</f>
        <v>8957.4186137351608</v>
      </c>
      <c r="X205" s="66">
        <v>8957.4186137351608</v>
      </c>
      <c r="Y205" s="232" t="str">
        <f t="shared" si="38"/>
        <v>Good</v>
      </c>
      <c r="Z205" s="282">
        <f>'Small COMM Sales Model  '!D216</f>
        <v>2.8490703038303198</v>
      </c>
      <c r="AA205" s="264">
        <f>'Med COMM Sales Model  '!D216</f>
        <v>2.8490703038303198</v>
      </c>
      <c r="AB205" s="277">
        <f>'Med IND Sales Mod'!D216</f>
        <v>2.8490703038303198</v>
      </c>
      <c r="AC205" s="277">
        <f>'Lg IND Sales Model'!E216</f>
        <v>2.8490703038303198</v>
      </c>
      <c r="AD205" s="232" t="str">
        <f t="shared" si="45"/>
        <v>Good</v>
      </c>
      <c r="AE205" s="282">
        <v>0</v>
      </c>
      <c r="AF205" s="264">
        <v>0</v>
      </c>
      <c r="AG205" s="277">
        <f>'Med COMM Sales Model  '!G216</f>
        <v>0</v>
      </c>
      <c r="AH205" s="277">
        <f>'Med IND Sales Mod'!F216</f>
        <v>0</v>
      </c>
      <c r="AI205" s="232" t="str">
        <f t="shared" si="46"/>
        <v>Good</v>
      </c>
      <c r="AJ205" s="282">
        <f>'Small COMM Sales Model  '!G216</f>
        <v>198.89039579254836</v>
      </c>
      <c r="AK205" s="264">
        <f>'Med COMM Sales Model  '!F216</f>
        <v>198.89039579254836</v>
      </c>
      <c r="AL205" s="277">
        <f>'Lg COMM Sales Model '!F216</f>
        <v>198.89039579254836</v>
      </c>
      <c r="AM205" s="232" t="str">
        <f t="shared" si="47"/>
        <v>Good</v>
      </c>
      <c r="AN205" s="264">
        <f>'Small COMM Sales Model  '!E216</f>
        <v>78.117279066674627</v>
      </c>
      <c r="AO205" s="264">
        <f>'Med COMM Sales Model  '!E216</f>
        <v>78.117279066674627</v>
      </c>
      <c r="AP205" s="264">
        <f>'Lg COMM Sales Model '!D216</f>
        <v>78.117279066674627</v>
      </c>
      <c r="AQ205" s="277">
        <f>'Small IND Sales Mod'!D216</f>
        <v>78.117279066674627</v>
      </c>
      <c r="AR205" s="277">
        <f>'Med IND Sales Mod'!E216</f>
        <v>78.117279066674627</v>
      </c>
      <c r="AS205" s="281">
        <f>'Lg IND Sales Model'!F216</f>
        <v>78.117279066674627</v>
      </c>
      <c r="AT205" s="232" t="str">
        <f t="shared" si="48"/>
        <v>Good</v>
      </c>
      <c r="AU205" s="280">
        <f>'Lg COMM Sales Model '!E216</f>
        <v>26.436963465927999</v>
      </c>
      <c r="AV205" s="66">
        <f>'Small COMM Sales Model  '!F216</f>
        <v>26.436963465927999</v>
      </c>
      <c r="AW205" s="66">
        <f>'Small IND Sales Mod'!E216</f>
        <v>26.436963465927999</v>
      </c>
      <c r="AX205" s="232" t="str">
        <f t="shared" si="49"/>
        <v>Good</v>
      </c>
      <c r="AY205" s="287"/>
    </row>
    <row r="206" spans="1:51" x14ac:dyDescent="0.2">
      <c r="A206" s="278">
        <f t="shared" si="50"/>
        <v>45272.259999999646</v>
      </c>
      <c r="B206" s="282">
        <v>19.997954818379405</v>
      </c>
      <c r="C206" s="264">
        <v>19.997954818379405</v>
      </c>
      <c r="D206" s="277">
        <f>+'RES_Sales Model'!E213</f>
        <v>19.997954818379405</v>
      </c>
      <c r="E206" s="277">
        <f>+'Small COMM Sales Model  '!C217</f>
        <v>19.997954818379405</v>
      </c>
      <c r="F206" s="281">
        <f>+'Med COMM Sales Model  '!C217</f>
        <v>19.997954818379405</v>
      </c>
      <c r="G206" s="232" t="str">
        <f t="shared" si="39"/>
        <v>Good</v>
      </c>
      <c r="H206" s="287">
        <f>'Lg IND Sales Model'!C217</f>
        <v>0.40398164532385</v>
      </c>
      <c r="I206" s="279">
        <f>Industrial_Customers!C217</f>
        <v>0.40398164532385</v>
      </c>
      <c r="J206" s="289" t="str">
        <f t="shared" si="40"/>
        <v>Good</v>
      </c>
      <c r="K206" s="286">
        <v>8.1086059360682444E-2</v>
      </c>
      <c r="L206" s="285">
        <v>8.1086059360682444E-2</v>
      </c>
      <c r="M206" s="289" t="str">
        <f t="shared" si="41"/>
        <v>Good</v>
      </c>
      <c r="N206" s="290">
        <v>22175856.083795831</v>
      </c>
      <c r="O206" s="66">
        <v>22175856.083795801</v>
      </c>
      <c r="P206" s="289" t="str">
        <f t="shared" si="42"/>
        <v>Good</v>
      </c>
      <c r="Q206" s="281">
        <v>302.57336072423698</v>
      </c>
      <c r="R206" s="281">
        <v>302.57336072423698</v>
      </c>
      <c r="S206" s="232" t="str">
        <f t="shared" si="43"/>
        <v>Good</v>
      </c>
      <c r="T206" s="281">
        <v>0</v>
      </c>
      <c r="U206" s="281">
        <v>0</v>
      </c>
      <c r="V206" s="232" t="str">
        <f t="shared" si="44"/>
        <v>Good</v>
      </c>
      <c r="W206" s="280">
        <f>Commercial_Customers!C217</f>
        <v>8958.6388271967498</v>
      </c>
      <c r="X206" s="66">
        <v>8958.6388271967498</v>
      </c>
      <c r="Y206" s="232" t="str">
        <f t="shared" si="38"/>
        <v>Good</v>
      </c>
      <c r="Z206" s="282">
        <f>'Small COMM Sales Model  '!D217</f>
        <v>2.8540069186037602</v>
      </c>
      <c r="AA206" s="264">
        <f>'Med COMM Sales Model  '!D217</f>
        <v>2.8540069186037602</v>
      </c>
      <c r="AB206" s="277">
        <f>'Med IND Sales Mod'!D217</f>
        <v>2.8540069186037602</v>
      </c>
      <c r="AC206" s="277">
        <f>'Lg IND Sales Model'!E217</f>
        <v>2.8540069186037602</v>
      </c>
      <c r="AD206" s="232" t="str">
        <f t="shared" si="45"/>
        <v>Good</v>
      </c>
      <c r="AE206" s="282">
        <v>0</v>
      </c>
      <c r="AF206" s="264">
        <v>0</v>
      </c>
      <c r="AG206" s="277">
        <f>'Med COMM Sales Model  '!G217</f>
        <v>0</v>
      </c>
      <c r="AH206" s="277">
        <f>'Med IND Sales Mod'!F217</f>
        <v>0</v>
      </c>
      <c r="AI206" s="232" t="str">
        <f t="shared" si="46"/>
        <v>Good</v>
      </c>
      <c r="AJ206" s="282">
        <f>'Small COMM Sales Model  '!G217</f>
        <v>78.117279066674627</v>
      </c>
      <c r="AK206" s="264">
        <f>'Med COMM Sales Model  '!F217</f>
        <v>78.117279066674627</v>
      </c>
      <c r="AL206" s="277">
        <f>'Lg COMM Sales Model '!F217</f>
        <v>78.117279066674627</v>
      </c>
      <c r="AM206" s="232" t="str">
        <f t="shared" si="47"/>
        <v>Good</v>
      </c>
      <c r="AN206" s="264">
        <f>'Small COMM Sales Model  '!E217</f>
        <v>42.633806123140985</v>
      </c>
      <c r="AO206" s="264">
        <f>'Med COMM Sales Model  '!E217</f>
        <v>42.633806123140985</v>
      </c>
      <c r="AP206" s="264">
        <f>'Lg COMM Sales Model '!D217</f>
        <v>42.633806123140985</v>
      </c>
      <c r="AQ206" s="277">
        <f>'Small IND Sales Mod'!D217</f>
        <v>42.633806123140985</v>
      </c>
      <c r="AR206" s="277">
        <f>'Med IND Sales Mod'!E217</f>
        <v>42.633806123140985</v>
      </c>
      <c r="AS206" s="281">
        <f>'Lg IND Sales Model'!F217</f>
        <v>42.633806123140985</v>
      </c>
      <c r="AT206" s="232" t="str">
        <f t="shared" si="48"/>
        <v>Good</v>
      </c>
      <c r="AU206" s="280">
        <f>'Lg COMM Sales Model '!E217</f>
        <v>81.614210043345437</v>
      </c>
      <c r="AV206" s="66">
        <f>'Small COMM Sales Model  '!F217</f>
        <v>81.614210043345437</v>
      </c>
      <c r="AW206" s="66">
        <f>'Small IND Sales Mod'!E217</f>
        <v>81.614210043345437</v>
      </c>
      <c r="AX206" s="232" t="str">
        <f t="shared" si="49"/>
        <v>Good</v>
      </c>
      <c r="AY206" s="287"/>
    </row>
    <row r="207" spans="1:51" x14ac:dyDescent="0.2">
      <c r="A207" s="278">
        <f t="shared" si="50"/>
        <v>45302.679999999644</v>
      </c>
      <c r="B207" s="282">
        <v>20.015217688704549</v>
      </c>
      <c r="C207" s="264">
        <v>20.015217688704549</v>
      </c>
      <c r="D207" s="277">
        <f>+'RES_Sales Model'!E214</f>
        <v>20.015217688704549</v>
      </c>
      <c r="E207" s="277">
        <f>+'Small COMM Sales Model  '!C218</f>
        <v>20.015217688704549</v>
      </c>
      <c r="F207" s="281">
        <f>+'Med COMM Sales Model  '!C218</f>
        <v>20.015217688704549</v>
      </c>
      <c r="G207" s="232" t="str">
        <f t="shared" si="39"/>
        <v>Good</v>
      </c>
      <c r="H207" s="287">
        <f>'Lg IND Sales Model'!C218</f>
        <v>0.40366934928874526</v>
      </c>
      <c r="I207" s="279">
        <f>Industrial_Customers!C218</f>
        <v>0.40366934928874526</v>
      </c>
      <c r="J207" s="289" t="str">
        <f t="shared" si="40"/>
        <v>Good</v>
      </c>
      <c r="K207" s="286">
        <v>5.1742453680351103E-2</v>
      </c>
      <c r="L207" s="285">
        <v>5.1742453680351103E-2</v>
      </c>
      <c r="M207" s="289" t="str">
        <f t="shared" si="41"/>
        <v>Good</v>
      </c>
      <c r="N207" s="290">
        <v>22197983.975821726</v>
      </c>
      <c r="O207" s="66">
        <v>22197983.9758217</v>
      </c>
      <c r="P207" s="289" t="str">
        <f t="shared" si="42"/>
        <v>Good</v>
      </c>
      <c r="Q207" s="281">
        <v>303.54640183140901</v>
      </c>
      <c r="R207" s="281">
        <v>303.54640183140901</v>
      </c>
      <c r="S207" s="232" t="str">
        <f t="shared" si="43"/>
        <v>Good</v>
      </c>
      <c r="T207" s="281">
        <v>0</v>
      </c>
      <c r="U207" s="281">
        <v>0</v>
      </c>
      <c r="V207" s="232" t="str">
        <f t="shared" si="44"/>
        <v>Good</v>
      </c>
      <c r="W207" s="280">
        <f>Commercial_Customers!C218</f>
        <v>8960.64574704195</v>
      </c>
      <c r="X207" s="66">
        <v>8960.64574704195</v>
      </c>
      <c r="Y207" s="232" t="str">
        <f t="shared" si="38"/>
        <v>Good</v>
      </c>
      <c r="Z207" s="282">
        <f>'Small COMM Sales Model  '!D218</f>
        <v>2.8591449999999998</v>
      </c>
      <c r="AA207" s="264">
        <f>'Med COMM Sales Model  '!D218</f>
        <v>2.8591449999999998</v>
      </c>
      <c r="AB207" s="277">
        <f>'Med IND Sales Mod'!D218</f>
        <v>2.8591449999999998</v>
      </c>
      <c r="AC207" s="277">
        <f>'Lg IND Sales Model'!E218</f>
        <v>2.8591449999999998</v>
      </c>
      <c r="AD207" s="232" t="str">
        <f t="shared" si="45"/>
        <v>Good</v>
      </c>
      <c r="AE207" s="282">
        <v>107.22973635615668</v>
      </c>
      <c r="AF207" s="264">
        <v>107.22973635615668</v>
      </c>
      <c r="AG207" s="277">
        <f>'Med COMM Sales Model  '!G218</f>
        <v>107.22973635615668</v>
      </c>
      <c r="AH207" s="277">
        <f>'Med IND Sales Mod'!F218</f>
        <v>107.22973635615668</v>
      </c>
      <c r="AI207" s="232" t="str">
        <f t="shared" si="46"/>
        <v>Good</v>
      </c>
      <c r="AJ207" s="282">
        <f>'Small COMM Sales Model  '!G218</f>
        <v>42.633806123140985</v>
      </c>
      <c r="AK207" s="264">
        <f>'Med COMM Sales Model  '!F218</f>
        <v>42.633806123140985</v>
      </c>
      <c r="AL207" s="277">
        <f>'Lg COMM Sales Model '!F218</f>
        <v>42.633806123140985</v>
      </c>
      <c r="AM207" s="232" t="str">
        <f t="shared" si="47"/>
        <v>Good</v>
      </c>
      <c r="AN207" s="264">
        <f>'Small COMM Sales Model  '!E218</f>
        <v>26.112829868525239</v>
      </c>
      <c r="AO207" s="264">
        <f>'Med COMM Sales Model  '!E218</f>
        <v>26.112829868525239</v>
      </c>
      <c r="AP207" s="264">
        <f>'Lg COMM Sales Model '!D218</f>
        <v>26.112829868525239</v>
      </c>
      <c r="AQ207" s="277">
        <f>'Small IND Sales Mod'!D218</f>
        <v>26.112829868525239</v>
      </c>
      <c r="AR207" s="277">
        <f>'Med IND Sales Mod'!E218</f>
        <v>26.112829868525239</v>
      </c>
      <c r="AS207" s="281">
        <f>'Lg IND Sales Model'!F218</f>
        <v>26.112829868525239</v>
      </c>
      <c r="AT207" s="232" t="str">
        <f t="shared" si="48"/>
        <v>Good</v>
      </c>
      <c r="AU207" s="280">
        <f>'Lg COMM Sales Model '!E218</f>
        <v>127.15014736663784</v>
      </c>
      <c r="AV207" s="66">
        <f>'Small COMM Sales Model  '!F218</f>
        <v>127.15014736663784</v>
      </c>
      <c r="AW207" s="66">
        <f>'Small IND Sales Mod'!E218</f>
        <v>127.15014736663784</v>
      </c>
      <c r="AX207" s="232" t="str">
        <f t="shared" si="49"/>
        <v>Good</v>
      </c>
      <c r="AY207" s="287"/>
    </row>
    <row r="208" spans="1:51" x14ac:dyDescent="0.2">
      <c r="A208" s="278">
        <f t="shared" si="50"/>
        <v>45333.099999999642</v>
      </c>
      <c r="B208" s="282">
        <v>20.032004591505792</v>
      </c>
      <c r="C208" s="264">
        <v>20.032004591505792</v>
      </c>
      <c r="D208" s="277">
        <f>+'RES_Sales Model'!E215</f>
        <v>20.032004591505792</v>
      </c>
      <c r="E208" s="277">
        <f>+'Small COMM Sales Model  '!C219</f>
        <v>20.032004591505792</v>
      </c>
      <c r="F208" s="281">
        <f>+'Med COMM Sales Model  '!C219</f>
        <v>20.032004591505792</v>
      </c>
      <c r="G208" s="232" t="str">
        <f t="shared" si="39"/>
        <v>Good</v>
      </c>
      <c r="H208" s="287">
        <f>'Lg IND Sales Model'!C219</f>
        <v>0.40344839437581076</v>
      </c>
      <c r="I208" s="279">
        <f>Industrial_Customers!C219</f>
        <v>0.40344839437581076</v>
      </c>
      <c r="J208" s="289" t="str">
        <f t="shared" si="40"/>
        <v>Good</v>
      </c>
      <c r="K208" s="286">
        <v>6.9367980625057224E-2</v>
      </c>
      <c r="L208" s="285">
        <v>6.9367980625057224E-2</v>
      </c>
      <c r="M208" s="289" t="str">
        <f t="shared" si="41"/>
        <v>Good</v>
      </c>
      <c r="N208" s="290">
        <v>22220111.867847621</v>
      </c>
      <c r="O208" s="66">
        <v>22220111.867847599</v>
      </c>
      <c r="P208" s="289" t="str">
        <f t="shared" si="42"/>
        <v>Good</v>
      </c>
      <c r="Q208" s="281">
        <v>304.57670000000002</v>
      </c>
      <c r="R208" s="281">
        <v>304.57670000000002</v>
      </c>
      <c r="S208" s="232" t="str">
        <f t="shared" si="43"/>
        <v>Good</v>
      </c>
      <c r="T208" s="281">
        <v>1</v>
      </c>
      <c r="U208" s="281">
        <v>1</v>
      </c>
      <c r="V208" s="232" t="str">
        <f t="shared" si="44"/>
        <v>Good</v>
      </c>
      <c r="W208" s="280">
        <f>Commercial_Customers!C219</f>
        <v>8964.6684559340192</v>
      </c>
      <c r="X208" s="66">
        <v>8964.6684559340192</v>
      </c>
      <c r="Y208" s="232" t="str">
        <f t="shared" si="38"/>
        <v>Good</v>
      </c>
      <c r="Z208" s="282">
        <f>'Small COMM Sales Model  '!D219</f>
        <v>2.8642773843759199</v>
      </c>
      <c r="AA208" s="264">
        <f>'Med COMM Sales Model  '!D219</f>
        <v>2.8642773843759199</v>
      </c>
      <c r="AB208" s="277">
        <f>'Med IND Sales Mod'!D219</f>
        <v>2.8642773843759199</v>
      </c>
      <c r="AC208" s="277">
        <f>'Lg IND Sales Model'!E219</f>
        <v>2.8642773843759199</v>
      </c>
      <c r="AD208" s="232" t="str">
        <f t="shared" si="45"/>
        <v>Good</v>
      </c>
      <c r="AE208" s="282">
        <v>0</v>
      </c>
      <c r="AF208" s="264">
        <v>0</v>
      </c>
      <c r="AG208" s="277">
        <f>'Med COMM Sales Model  '!G219</f>
        <v>0</v>
      </c>
      <c r="AH208" s="277">
        <f>'Med IND Sales Mod'!F219</f>
        <v>0</v>
      </c>
      <c r="AI208" s="232" t="str">
        <f t="shared" si="46"/>
        <v>Good</v>
      </c>
      <c r="AJ208" s="282">
        <f>'Small COMM Sales Model  '!G219</f>
        <v>26.112829868525239</v>
      </c>
      <c r="AK208" s="264">
        <f>'Med COMM Sales Model  '!F219</f>
        <v>26.112829868525239</v>
      </c>
      <c r="AL208" s="277">
        <f>'Lg COMM Sales Model '!F219</f>
        <v>26.112829868525239</v>
      </c>
      <c r="AM208" s="232" t="str">
        <f t="shared" si="47"/>
        <v>Good</v>
      </c>
      <c r="AN208" s="264">
        <f>'Small COMM Sales Model  '!E219</f>
        <v>35.042184420393127</v>
      </c>
      <c r="AO208" s="264">
        <f>'Med COMM Sales Model  '!E219</f>
        <v>35.042184420393127</v>
      </c>
      <c r="AP208" s="264">
        <f>'Lg COMM Sales Model '!D219</f>
        <v>35.042184420393127</v>
      </c>
      <c r="AQ208" s="277">
        <f>'Small IND Sales Mod'!D219</f>
        <v>35.042184420393127</v>
      </c>
      <c r="AR208" s="277">
        <f>'Med IND Sales Mod'!E219</f>
        <v>35.042184420393127</v>
      </c>
      <c r="AS208" s="281">
        <f>'Lg IND Sales Model'!F219</f>
        <v>35.042184420393127</v>
      </c>
      <c r="AT208" s="232" t="str">
        <f t="shared" si="48"/>
        <v>Good</v>
      </c>
      <c r="AU208" s="280">
        <f>'Lg COMM Sales Model '!E219</f>
        <v>78.467690138551589</v>
      </c>
      <c r="AV208" s="66">
        <f>'Small COMM Sales Model  '!F219</f>
        <v>78.467690138551589</v>
      </c>
      <c r="AW208" s="66">
        <f>'Small IND Sales Mod'!E219</f>
        <v>78.467690138551589</v>
      </c>
      <c r="AX208" s="232" t="str">
        <f t="shared" si="49"/>
        <v>Good</v>
      </c>
      <c r="AY208" s="287"/>
    </row>
    <row r="209" spans="1:51" x14ac:dyDescent="0.2">
      <c r="A209" s="278">
        <f t="shared" si="50"/>
        <v>45363.51999999964</v>
      </c>
      <c r="B209" s="282">
        <v>20.046364895410012</v>
      </c>
      <c r="C209" s="264">
        <v>20.046364895410012</v>
      </c>
      <c r="D209" s="277">
        <f>+'RES_Sales Model'!E216</f>
        <v>20.046364895410012</v>
      </c>
      <c r="E209" s="277">
        <f>+'Small COMM Sales Model  '!C220</f>
        <v>20.046364895410012</v>
      </c>
      <c r="F209" s="281">
        <f>+'Med COMM Sales Model  '!C220</f>
        <v>20.046364895410012</v>
      </c>
      <c r="G209" s="232" t="str">
        <f t="shared" si="39"/>
        <v>Good</v>
      </c>
      <c r="H209" s="287">
        <f>'Lg IND Sales Model'!C220</f>
        <v>0.40327551697404723</v>
      </c>
      <c r="I209" s="279">
        <f>Industrial_Customers!C220</f>
        <v>0.40327551697404723</v>
      </c>
      <c r="J209" s="289" t="str">
        <f t="shared" si="40"/>
        <v>Good</v>
      </c>
      <c r="K209" s="286">
        <v>0.12771840962427303</v>
      </c>
      <c r="L209" s="285">
        <v>0.12771840962427303</v>
      </c>
      <c r="M209" s="289" t="str">
        <f t="shared" si="41"/>
        <v>Good</v>
      </c>
      <c r="N209" s="290">
        <v>22242239.759873517</v>
      </c>
      <c r="O209" s="66">
        <v>22242239.759873498</v>
      </c>
      <c r="P209" s="289" t="str">
        <f t="shared" si="42"/>
        <v>Good</v>
      </c>
      <c r="Q209" s="281">
        <v>305.576890831078</v>
      </c>
      <c r="R209" s="281">
        <v>305.576890831078</v>
      </c>
      <c r="S209" s="232" t="str">
        <f t="shared" si="43"/>
        <v>Good</v>
      </c>
      <c r="T209" s="281">
        <v>0</v>
      </c>
      <c r="U209" s="281">
        <v>0</v>
      </c>
      <c r="V209" s="232" t="str">
        <f t="shared" si="44"/>
        <v>Good</v>
      </c>
      <c r="W209" s="280">
        <f>Commercial_Customers!C220</f>
        <v>8969.7507378237005</v>
      </c>
      <c r="X209" s="66">
        <v>8969.7507378237005</v>
      </c>
      <c r="Y209" s="232" t="str">
        <f t="shared" si="38"/>
        <v>Good</v>
      </c>
      <c r="Z209" s="282">
        <f>'Small COMM Sales Model  '!D220</f>
        <v>2.86903634242449</v>
      </c>
      <c r="AA209" s="264">
        <f>'Med COMM Sales Model  '!D220</f>
        <v>2.86903634242449</v>
      </c>
      <c r="AB209" s="277">
        <f>'Med IND Sales Mod'!D220</f>
        <v>2.86903634242449</v>
      </c>
      <c r="AC209" s="277">
        <f>'Lg IND Sales Model'!E220</f>
        <v>2.86903634242449</v>
      </c>
      <c r="AD209" s="232" t="str">
        <f t="shared" si="45"/>
        <v>Good</v>
      </c>
      <c r="AE209" s="282">
        <v>0</v>
      </c>
      <c r="AF209" s="264">
        <v>0</v>
      </c>
      <c r="AG209" s="277">
        <f>'Med COMM Sales Model  '!G220</f>
        <v>0</v>
      </c>
      <c r="AH209" s="277">
        <f>'Med IND Sales Mod'!F220</f>
        <v>0</v>
      </c>
      <c r="AI209" s="232" t="str">
        <f t="shared" si="46"/>
        <v>Good</v>
      </c>
      <c r="AJ209" s="282">
        <f>'Small COMM Sales Model  '!G220</f>
        <v>35.042184420393127</v>
      </c>
      <c r="AK209" s="264">
        <f>'Med COMM Sales Model  '!F220</f>
        <v>35.042184420393127</v>
      </c>
      <c r="AL209" s="277">
        <f>'Lg COMM Sales Model '!F220</f>
        <v>35.042184420393127</v>
      </c>
      <c r="AM209" s="232" t="str">
        <f t="shared" si="47"/>
        <v>Good</v>
      </c>
      <c r="AN209" s="264">
        <f>'Small COMM Sales Model  '!E220</f>
        <v>64.582270600115152</v>
      </c>
      <c r="AO209" s="264">
        <f>'Med COMM Sales Model  '!E220</f>
        <v>64.582270600115152</v>
      </c>
      <c r="AP209" s="264">
        <f>'Lg COMM Sales Model '!D220</f>
        <v>64.582270600115152</v>
      </c>
      <c r="AQ209" s="277">
        <f>'Small IND Sales Mod'!D220</f>
        <v>64.582270600115152</v>
      </c>
      <c r="AR209" s="277">
        <f>'Med IND Sales Mod'!E220</f>
        <v>64.582270600115152</v>
      </c>
      <c r="AS209" s="281">
        <f>'Lg IND Sales Model'!F220</f>
        <v>64.582270600115152</v>
      </c>
      <c r="AT209" s="232" t="str">
        <f t="shared" si="48"/>
        <v>Good</v>
      </c>
      <c r="AU209" s="280">
        <f>'Lg COMM Sales Model '!E220</f>
        <v>46.311218909337121</v>
      </c>
      <c r="AV209" s="66">
        <f>'Small COMM Sales Model  '!F220</f>
        <v>46.311218909337121</v>
      </c>
      <c r="AW209" s="66">
        <f>'Small IND Sales Mod'!E220</f>
        <v>46.311218909337121</v>
      </c>
      <c r="AX209" s="232" t="str">
        <f t="shared" si="49"/>
        <v>Good</v>
      </c>
      <c r="AY209" s="287"/>
    </row>
    <row r="210" spans="1:51" x14ac:dyDescent="0.2">
      <c r="A210" s="278">
        <f t="shared" si="50"/>
        <v>45393.939999999639</v>
      </c>
      <c r="B210" s="282">
        <v>20.063501799445152</v>
      </c>
      <c r="C210" s="264">
        <v>20.063501799445152</v>
      </c>
      <c r="D210" s="277">
        <f>+'RES_Sales Model'!E217</f>
        <v>20.063501799445152</v>
      </c>
      <c r="E210" s="277">
        <f>+'Small COMM Sales Model  '!C221</f>
        <v>20.063501799445152</v>
      </c>
      <c r="F210" s="281">
        <f>+'Med COMM Sales Model  '!C221</f>
        <v>20.063501799445152</v>
      </c>
      <c r="G210" s="232" t="str">
        <f t="shared" si="39"/>
        <v>Good</v>
      </c>
      <c r="H210" s="287">
        <f>'Lg IND Sales Model'!C221</f>
        <v>0.40313759046095049</v>
      </c>
      <c r="I210" s="279">
        <f>Industrial_Customers!C221</f>
        <v>0.40313759046095049</v>
      </c>
      <c r="J210" s="289" t="str">
        <f t="shared" si="40"/>
        <v>Good</v>
      </c>
      <c r="K210" s="286">
        <v>0.22529431079948634</v>
      </c>
      <c r="L210" s="285">
        <v>0.22529431079948634</v>
      </c>
      <c r="M210" s="289" t="str">
        <f t="shared" si="41"/>
        <v>Good</v>
      </c>
      <c r="N210" s="290">
        <v>22264367.651899416</v>
      </c>
      <c r="O210" s="66">
        <v>22264367.651899401</v>
      </c>
      <c r="P210" s="289" t="str">
        <f t="shared" si="42"/>
        <v>Good</v>
      </c>
      <c r="Q210" s="281">
        <v>306.45949277080899</v>
      </c>
      <c r="R210" s="281">
        <v>306.45949277080899</v>
      </c>
      <c r="S210" s="232" t="str">
        <f t="shared" si="43"/>
        <v>Good</v>
      </c>
      <c r="T210" s="281">
        <v>0</v>
      </c>
      <c r="U210" s="281">
        <v>0</v>
      </c>
      <c r="V210" s="232" t="str">
        <f t="shared" si="44"/>
        <v>Good</v>
      </c>
      <c r="W210" s="280">
        <f>Commercial_Customers!C221</f>
        <v>8975.6035283234596</v>
      </c>
      <c r="X210" s="66">
        <v>8975.6035283234596</v>
      </c>
      <c r="Y210" s="232" t="str">
        <f t="shared" si="38"/>
        <v>Good</v>
      </c>
      <c r="Z210" s="282">
        <f>'Small COMM Sales Model  '!D221</f>
        <v>2.8740389999999998</v>
      </c>
      <c r="AA210" s="264">
        <f>'Med COMM Sales Model  '!D221</f>
        <v>2.8740389999999998</v>
      </c>
      <c r="AB210" s="277">
        <f>'Med IND Sales Mod'!D221</f>
        <v>2.8740389999999998</v>
      </c>
      <c r="AC210" s="277">
        <f>'Lg IND Sales Model'!E221</f>
        <v>2.8740389999999998</v>
      </c>
      <c r="AD210" s="232" t="str">
        <f t="shared" si="45"/>
        <v>Good</v>
      </c>
      <c r="AE210" s="282">
        <v>0</v>
      </c>
      <c r="AF210" s="264">
        <v>0</v>
      </c>
      <c r="AG210" s="277">
        <f>'Med COMM Sales Model  '!G221</f>
        <v>0</v>
      </c>
      <c r="AH210" s="277">
        <f>'Med IND Sales Mod'!F221</f>
        <v>0</v>
      </c>
      <c r="AI210" s="232" t="str">
        <f t="shared" si="46"/>
        <v>Good</v>
      </c>
      <c r="AJ210" s="282">
        <f>'Small COMM Sales Model  '!G221</f>
        <v>64.582270600115152</v>
      </c>
      <c r="AK210" s="264">
        <f>'Med COMM Sales Model  '!F221</f>
        <v>64.582270600115152</v>
      </c>
      <c r="AL210" s="277">
        <f>'Lg COMM Sales Model '!F221</f>
        <v>64.582270600115152</v>
      </c>
      <c r="AM210" s="232" t="str">
        <f t="shared" si="47"/>
        <v>Good</v>
      </c>
      <c r="AN210" s="264">
        <f>'Small COMM Sales Model  '!E221</f>
        <v>114.03392869270741</v>
      </c>
      <c r="AO210" s="264">
        <f>'Med COMM Sales Model  '!E221</f>
        <v>114.03392869270741</v>
      </c>
      <c r="AP210" s="264">
        <f>'Lg COMM Sales Model '!D221</f>
        <v>114.03392869270741</v>
      </c>
      <c r="AQ210" s="277">
        <f>'Small IND Sales Mod'!D221</f>
        <v>114.03392869270741</v>
      </c>
      <c r="AR210" s="277">
        <f>'Med IND Sales Mod'!E221</f>
        <v>114.03392869270741</v>
      </c>
      <c r="AS210" s="281">
        <f>'Lg IND Sales Model'!F221</f>
        <v>114.03392869270741</v>
      </c>
      <c r="AT210" s="232" t="str">
        <f t="shared" si="48"/>
        <v>Good</v>
      </c>
      <c r="AU210" s="280">
        <f>'Lg COMM Sales Model '!E221</f>
        <v>10.944087118763242</v>
      </c>
      <c r="AV210" s="66">
        <f>'Small COMM Sales Model  '!F221</f>
        <v>10.944087118763242</v>
      </c>
      <c r="AW210" s="66">
        <f>'Small IND Sales Mod'!E221</f>
        <v>10.944087118763242</v>
      </c>
      <c r="AX210" s="232" t="str">
        <f t="shared" si="49"/>
        <v>Good</v>
      </c>
      <c r="AY210" s="287"/>
    </row>
    <row r="211" spans="1:51" x14ac:dyDescent="0.2">
      <c r="A211" s="278">
        <f t="shared" si="50"/>
        <v>45424.359999999637</v>
      </c>
      <c r="B211" s="282">
        <v>20.080187602848209</v>
      </c>
      <c r="C211" s="264">
        <v>20.080187602848209</v>
      </c>
      <c r="D211" s="277">
        <f>+'RES_Sales Model'!E218</f>
        <v>20.080187602848209</v>
      </c>
      <c r="E211" s="277">
        <f>+'Small COMM Sales Model  '!C222</f>
        <v>20.080187602848209</v>
      </c>
      <c r="F211" s="281">
        <f>+'Med COMM Sales Model  '!C222</f>
        <v>20.080187602848209</v>
      </c>
      <c r="G211" s="232" t="str">
        <f t="shared" si="39"/>
        <v>Good</v>
      </c>
      <c r="H211" s="287">
        <f>'Lg IND Sales Model'!C222</f>
        <v>0.40297737951287943</v>
      </c>
      <c r="I211" s="279">
        <f>Industrial_Customers!C222</f>
        <v>0.40297737951287943</v>
      </c>
      <c r="J211" s="289" t="str">
        <f t="shared" si="40"/>
        <v>Good</v>
      </c>
      <c r="K211" s="286">
        <v>0.41148311085741318</v>
      </c>
      <c r="L211" s="285">
        <v>0.41148311085741318</v>
      </c>
      <c r="M211" s="289" t="str">
        <f t="shared" si="41"/>
        <v>Good</v>
      </c>
      <c r="N211" s="290">
        <v>22286392.264241133</v>
      </c>
      <c r="O211" s="66">
        <v>22286392.264241099</v>
      </c>
      <c r="P211" s="289" t="str">
        <f t="shared" si="42"/>
        <v>Good</v>
      </c>
      <c r="Q211" s="281">
        <v>307.3252</v>
      </c>
      <c r="R211" s="281">
        <v>307.3252</v>
      </c>
      <c r="S211" s="232" t="str">
        <f t="shared" si="43"/>
        <v>Good</v>
      </c>
      <c r="T211" s="281">
        <v>0</v>
      </c>
      <c r="U211" s="281">
        <v>0</v>
      </c>
      <c r="V211" s="232" t="str">
        <f t="shared" si="44"/>
        <v>Good</v>
      </c>
      <c r="W211" s="280">
        <f>Commercial_Customers!C222</f>
        <v>8980.9119534399997</v>
      </c>
      <c r="X211" s="66">
        <v>8980.9119534399997</v>
      </c>
      <c r="Y211" s="232" t="str">
        <f t="shared" si="38"/>
        <v>Good</v>
      </c>
      <c r="Z211" s="282">
        <f>'Small COMM Sales Model  '!D222</f>
        <v>2.87876634121363</v>
      </c>
      <c r="AA211" s="264">
        <f>'Med COMM Sales Model  '!D222</f>
        <v>2.87876634121363</v>
      </c>
      <c r="AB211" s="277">
        <f>'Med IND Sales Mod'!D222</f>
        <v>2.87876634121363</v>
      </c>
      <c r="AC211" s="277">
        <f>'Lg IND Sales Model'!E222</f>
        <v>2.87876634121363</v>
      </c>
      <c r="AD211" s="232" t="str">
        <f t="shared" si="45"/>
        <v>Good</v>
      </c>
      <c r="AE211" s="282">
        <v>0</v>
      </c>
      <c r="AF211" s="264">
        <v>0</v>
      </c>
      <c r="AG211" s="277">
        <f>'Med COMM Sales Model  '!G222</f>
        <v>0</v>
      </c>
      <c r="AH211" s="277">
        <f>'Med IND Sales Mod'!F222</f>
        <v>0</v>
      </c>
      <c r="AI211" s="232" t="str">
        <f t="shared" si="46"/>
        <v>Good</v>
      </c>
      <c r="AJ211" s="282">
        <f>'Small COMM Sales Model  '!G222</f>
        <v>114.03392869270741</v>
      </c>
      <c r="AK211" s="264">
        <f>'Med COMM Sales Model  '!F222</f>
        <v>114.03392869270741</v>
      </c>
      <c r="AL211" s="277">
        <f>'Lg COMM Sales Model '!F222</f>
        <v>114.03392869270741</v>
      </c>
      <c r="AM211" s="232" t="str">
        <f t="shared" si="47"/>
        <v>Good</v>
      </c>
      <c r="AN211" s="264">
        <f>'Small COMM Sales Model  '!E222</f>
        <v>208.47875842628665</v>
      </c>
      <c r="AO211" s="264">
        <f>'Med COMM Sales Model  '!E222</f>
        <v>208.47875842628665</v>
      </c>
      <c r="AP211" s="264">
        <f>'Lg COMM Sales Model '!D222</f>
        <v>208.47875842628665</v>
      </c>
      <c r="AQ211" s="277">
        <f>'Small IND Sales Mod'!D222</f>
        <v>208.47875842628665</v>
      </c>
      <c r="AR211" s="277">
        <f>'Med IND Sales Mod'!E222</f>
        <v>208.47875842628665</v>
      </c>
      <c r="AS211" s="281">
        <f>'Lg IND Sales Model'!F222</f>
        <v>208.47875842628665</v>
      </c>
      <c r="AT211" s="232" t="str">
        <f t="shared" si="48"/>
        <v>Good</v>
      </c>
      <c r="AU211" s="280">
        <f>'Lg COMM Sales Model '!E222</f>
        <v>1.2472710741059452</v>
      </c>
      <c r="AV211" s="66">
        <f>'Small COMM Sales Model  '!F222</f>
        <v>1.2472710741059452</v>
      </c>
      <c r="AW211" s="66">
        <f>'Small IND Sales Mod'!E222</f>
        <v>1.2472710741059452</v>
      </c>
      <c r="AX211" s="232" t="str">
        <f t="shared" si="49"/>
        <v>Good</v>
      </c>
      <c r="AY211" s="287"/>
    </row>
    <row r="212" spans="1:51" x14ac:dyDescent="0.2">
      <c r="A212" s="278">
        <f t="shared" si="50"/>
        <v>45454.779999999635</v>
      </c>
      <c r="B212" s="282">
        <v>20.098147281934782</v>
      </c>
      <c r="C212" s="264">
        <v>20.098147281934782</v>
      </c>
      <c r="D212" s="277">
        <f>+'RES_Sales Model'!E219</f>
        <v>20.098147281934782</v>
      </c>
      <c r="E212" s="277">
        <f>+'Small COMM Sales Model  '!C223</f>
        <v>20.098147281934782</v>
      </c>
      <c r="F212" s="281">
        <f>+'Med COMM Sales Model  '!C223</f>
        <v>20.098147281934782</v>
      </c>
      <c r="G212" s="232" t="str">
        <f t="shared" si="39"/>
        <v>Good</v>
      </c>
      <c r="H212" s="287">
        <f>'Lg IND Sales Model'!C223</f>
        <v>0.40280991187646042</v>
      </c>
      <c r="I212" s="279">
        <f>Industrial_Customers!C223</f>
        <v>0.40280991187646042</v>
      </c>
      <c r="J212" s="289" t="str">
        <f t="shared" si="40"/>
        <v>Good</v>
      </c>
      <c r="K212" s="286">
        <v>0.53566815016274794</v>
      </c>
      <c r="L212" s="285">
        <v>0.53566815016274794</v>
      </c>
      <c r="M212" s="289" t="str">
        <f t="shared" si="41"/>
        <v>Good</v>
      </c>
      <c r="N212" s="290">
        <v>22308416.87658285</v>
      </c>
      <c r="O212" s="66">
        <v>22308416.876582898</v>
      </c>
      <c r="P212" s="289" t="b">
        <f t="shared" si="42"/>
        <v>0</v>
      </c>
      <c r="Q212" s="281">
        <v>308.066930231821</v>
      </c>
      <c r="R212" s="281">
        <v>308.066930231821</v>
      </c>
      <c r="S212" s="232" t="str">
        <f t="shared" si="43"/>
        <v>Good</v>
      </c>
      <c r="T212" s="281">
        <v>0</v>
      </c>
      <c r="U212" s="281">
        <v>0</v>
      </c>
      <c r="V212" s="232" t="str">
        <f t="shared" si="44"/>
        <v>Good</v>
      </c>
      <c r="W212" s="280">
        <f>Commercial_Customers!C223</f>
        <v>8986.0514361596797</v>
      </c>
      <c r="X212" s="66">
        <v>8986.0514361596797</v>
      </c>
      <c r="Y212" s="232" t="str">
        <f t="shared" si="38"/>
        <v>Good</v>
      </c>
      <c r="Z212" s="282">
        <f>'Small COMM Sales Model  '!D223</f>
        <v>2.8835327964652202</v>
      </c>
      <c r="AA212" s="264">
        <f>'Med COMM Sales Model  '!D223</f>
        <v>2.8835327964652202</v>
      </c>
      <c r="AB212" s="277">
        <f>'Med IND Sales Mod'!D223</f>
        <v>2.8835327964652202</v>
      </c>
      <c r="AC212" s="277">
        <f>'Lg IND Sales Model'!E223</f>
        <v>2.8835327964652202</v>
      </c>
      <c r="AD212" s="232" t="str">
        <f t="shared" si="45"/>
        <v>Good</v>
      </c>
      <c r="AE212" s="282">
        <v>0</v>
      </c>
      <c r="AF212" s="264">
        <v>0</v>
      </c>
      <c r="AG212" s="277">
        <f>'Med COMM Sales Model  '!G223</f>
        <v>0</v>
      </c>
      <c r="AH212" s="277">
        <f>'Med IND Sales Mod'!F223</f>
        <v>0</v>
      </c>
      <c r="AI212" s="232" t="str">
        <f t="shared" si="46"/>
        <v>Good</v>
      </c>
      <c r="AJ212" s="282">
        <f>'Small COMM Sales Model  '!G223</f>
        <v>208.47875842628665</v>
      </c>
      <c r="AK212" s="264">
        <f>'Med COMM Sales Model  '!F223</f>
        <v>208.47875842628665</v>
      </c>
      <c r="AL212" s="277">
        <f>'Lg COMM Sales Model '!F223</f>
        <v>208.47875842628665</v>
      </c>
      <c r="AM212" s="232" t="str">
        <f t="shared" si="47"/>
        <v>Good</v>
      </c>
      <c r="AN212" s="264">
        <f>'Small COMM Sales Model  '!E223</f>
        <v>271.66325293295364</v>
      </c>
      <c r="AO212" s="264">
        <f>'Med COMM Sales Model  '!E223</f>
        <v>271.66325293295364</v>
      </c>
      <c r="AP212" s="264">
        <f>'Lg COMM Sales Model '!D223</f>
        <v>271.66325293295364</v>
      </c>
      <c r="AQ212" s="277">
        <f>'Small IND Sales Mod'!D223</f>
        <v>271.66325293295364</v>
      </c>
      <c r="AR212" s="277">
        <f>'Med IND Sales Mod'!E223</f>
        <v>271.66325293295364</v>
      </c>
      <c r="AS212" s="281">
        <f>'Lg IND Sales Model'!F223</f>
        <v>271.66325293295364</v>
      </c>
      <c r="AT212" s="232" t="str">
        <f t="shared" si="48"/>
        <v>Good</v>
      </c>
      <c r="AU212" s="280">
        <f>'Lg COMM Sales Model '!E223</f>
        <v>0</v>
      </c>
      <c r="AV212" s="66">
        <f>'Small COMM Sales Model  '!F223</f>
        <v>0</v>
      </c>
      <c r="AW212" s="66">
        <f>'Small IND Sales Mod'!E223</f>
        <v>0</v>
      </c>
      <c r="AX212" s="232" t="str">
        <f t="shared" si="49"/>
        <v>Good</v>
      </c>
      <c r="AY212" s="287"/>
    </row>
    <row r="213" spans="1:51" x14ac:dyDescent="0.2">
      <c r="A213" s="278">
        <f t="shared" si="50"/>
        <v>45485.199999999633</v>
      </c>
      <c r="B213" s="282">
        <v>20.114136773782416</v>
      </c>
      <c r="C213" s="264">
        <v>20.114136773782416</v>
      </c>
      <c r="D213" s="277">
        <f>+'RES_Sales Model'!E220</f>
        <v>20.114136773782416</v>
      </c>
      <c r="E213" s="277">
        <f>+'Small COMM Sales Model  '!C224</f>
        <v>20.114136773782416</v>
      </c>
      <c r="F213" s="281">
        <f>+'Med COMM Sales Model  '!C224</f>
        <v>20.114136773782416</v>
      </c>
      <c r="G213" s="232" t="str">
        <f t="shared" si="39"/>
        <v>Good</v>
      </c>
      <c r="H213" s="287">
        <f>'Lg IND Sales Model'!C224</f>
        <v>0.40263048704479787</v>
      </c>
      <c r="I213" s="279">
        <f>Industrial_Customers!C224</f>
        <v>0.40263048704479787</v>
      </c>
      <c r="J213" s="289" t="str">
        <f t="shared" si="40"/>
        <v>Good</v>
      </c>
      <c r="K213" s="286">
        <v>0.63492214761379095</v>
      </c>
      <c r="L213" s="285">
        <v>0.63492214761379095</v>
      </c>
      <c r="M213" s="289" t="str">
        <f t="shared" si="41"/>
        <v>Good</v>
      </c>
      <c r="N213" s="290">
        <v>22330441.488924567</v>
      </c>
      <c r="O213" s="66">
        <v>22330441.4889246</v>
      </c>
      <c r="P213" s="289" t="str">
        <f t="shared" si="42"/>
        <v>Good</v>
      </c>
      <c r="Q213" s="281">
        <v>308.71749881400501</v>
      </c>
      <c r="R213" s="281">
        <v>308.71749881400501</v>
      </c>
      <c r="S213" s="232" t="str">
        <f t="shared" si="43"/>
        <v>Good</v>
      </c>
      <c r="T213" s="281">
        <v>0</v>
      </c>
      <c r="U213" s="281">
        <v>0</v>
      </c>
      <c r="V213" s="232" t="str">
        <f t="shared" si="44"/>
        <v>Good</v>
      </c>
      <c r="W213" s="280">
        <f>Commercial_Customers!C224</f>
        <v>8990.9165326110597</v>
      </c>
      <c r="X213" s="66">
        <v>8990.9165326110597</v>
      </c>
      <c r="Y213" s="232" t="str">
        <f t="shared" si="38"/>
        <v>Good</v>
      </c>
      <c r="Z213" s="282">
        <f>'Small COMM Sales Model  '!D224</f>
        <v>2.8880379999999999</v>
      </c>
      <c r="AA213" s="264">
        <f>'Med COMM Sales Model  '!D224</f>
        <v>2.8880379999999999</v>
      </c>
      <c r="AB213" s="277">
        <f>'Med IND Sales Mod'!D224</f>
        <v>2.8880379999999999</v>
      </c>
      <c r="AC213" s="277">
        <f>'Lg IND Sales Model'!E224</f>
        <v>2.8880379999999999</v>
      </c>
      <c r="AD213" s="232" t="str">
        <f t="shared" si="45"/>
        <v>Good</v>
      </c>
      <c r="AE213" s="282">
        <v>0</v>
      </c>
      <c r="AF213" s="264">
        <v>0</v>
      </c>
      <c r="AG213" s="277">
        <f>'Med COMM Sales Model  '!G224</f>
        <v>0</v>
      </c>
      <c r="AH213" s="277">
        <f>'Med IND Sales Mod'!F224</f>
        <v>0</v>
      </c>
      <c r="AI213" s="232" t="str">
        <f t="shared" si="46"/>
        <v>Good</v>
      </c>
      <c r="AJ213" s="282">
        <f>'Small COMM Sales Model  '!G224</f>
        <v>271.66325293295364</v>
      </c>
      <c r="AK213" s="264">
        <f>'Med COMM Sales Model  '!F224</f>
        <v>271.66325293295364</v>
      </c>
      <c r="AL213" s="277">
        <f>'Lg COMM Sales Model '!F224</f>
        <v>271.66325293295364</v>
      </c>
      <c r="AM213" s="232" t="str">
        <f t="shared" si="47"/>
        <v>Good</v>
      </c>
      <c r="AN213" s="264">
        <f>'Small COMM Sales Model  '!E224</f>
        <v>322.31916585708109</v>
      </c>
      <c r="AO213" s="264">
        <f>'Med COMM Sales Model  '!E224</f>
        <v>322.31916585708109</v>
      </c>
      <c r="AP213" s="264">
        <f>'Lg COMM Sales Model '!D224</f>
        <v>322.31916585708109</v>
      </c>
      <c r="AQ213" s="277">
        <f>'Small IND Sales Mod'!D224</f>
        <v>322.31916585708109</v>
      </c>
      <c r="AR213" s="277">
        <f>'Med IND Sales Mod'!E224</f>
        <v>322.31916585708109</v>
      </c>
      <c r="AS213" s="281">
        <f>'Lg IND Sales Model'!F224</f>
        <v>322.31916585708109</v>
      </c>
      <c r="AT213" s="232" t="str">
        <f t="shared" si="48"/>
        <v>Good</v>
      </c>
      <c r="AU213" s="280">
        <f>'Lg COMM Sales Model '!E224</f>
        <v>0</v>
      </c>
      <c r="AV213" s="66">
        <f>'Small COMM Sales Model  '!F224</f>
        <v>0</v>
      </c>
      <c r="AW213" s="66">
        <f>'Small IND Sales Mod'!E224</f>
        <v>0</v>
      </c>
      <c r="AX213" s="232" t="str">
        <f t="shared" si="49"/>
        <v>Good</v>
      </c>
      <c r="AY213" s="287"/>
    </row>
    <row r="214" spans="1:51" x14ac:dyDescent="0.2">
      <c r="A214" s="278">
        <f t="shared" si="50"/>
        <v>45515.619999999632</v>
      </c>
      <c r="B214" s="282">
        <v>20.130312994610275</v>
      </c>
      <c r="C214" s="264">
        <v>20.130312994610275</v>
      </c>
      <c r="D214" s="277">
        <f>+'RES_Sales Model'!E221</f>
        <v>20.130312994610275</v>
      </c>
      <c r="E214" s="277">
        <f>+'Small COMM Sales Model  '!C225</f>
        <v>20.130312994610275</v>
      </c>
      <c r="F214" s="281">
        <f>+'Med COMM Sales Model  '!C225</f>
        <v>20.130312994610275</v>
      </c>
      <c r="G214" s="232" t="str">
        <f t="shared" si="39"/>
        <v>Good</v>
      </c>
      <c r="H214" s="287">
        <f>'Lg IND Sales Model'!C225</f>
        <v>0.4024602780611134</v>
      </c>
      <c r="I214" s="279">
        <f>Industrial_Customers!C225</f>
        <v>0.4024602780611134</v>
      </c>
      <c r="J214" s="289" t="str">
        <f t="shared" si="40"/>
        <v>Good</v>
      </c>
      <c r="K214" s="286">
        <v>0.64242709444133106</v>
      </c>
      <c r="L214" s="285">
        <v>0.64242709444133106</v>
      </c>
      <c r="M214" s="289" t="str">
        <f t="shared" si="41"/>
        <v>Good</v>
      </c>
      <c r="N214" s="290">
        <v>22352466.101266284</v>
      </c>
      <c r="O214" s="66">
        <v>22352466.101266298</v>
      </c>
      <c r="P214" s="289" t="str">
        <f t="shared" si="42"/>
        <v>Good</v>
      </c>
      <c r="Q214" s="281">
        <v>309.22000000000003</v>
      </c>
      <c r="R214" s="281">
        <v>309.22000000000003</v>
      </c>
      <c r="S214" s="232" t="str">
        <f t="shared" si="43"/>
        <v>Good</v>
      </c>
      <c r="T214" s="281">
        <v>0</v>
      </c>
      <c r="U214" s="281">
        <v>0</v>
      </c>
      <c r="V214" s="232" t="str">
        <f t="shared" si="44"/>
        <v>Good</v>
      </c>
      <c r="W214" s="280">
        <f>Commercial_Customers!C225</f>
        <v>8995.9797224672402</v>
      </c>
      <c r="X214" s="66">
        <v>8995.9797224672402</v>
      </c>
      <c r="Y214" s="232" t="str">
        <f t="shared" si="38"/>
        <v>Good</v>
      </c>
      <c r="Z214" s="282">
        <f>'Small COMM Sales Model  '!D225</f>
        <v>2.8926124388143801</v>
      </c>
      <c r="AA214" s="264">
        <f>'Med COMM Sales Model  '!D225</f>
        <v>2.8926124388143801</v>
      </c>
      <c r="AB214" s="277">
        <f>'Med IND Sales Mod'!D225</f>
        <v>2.8926124388143801</v>
      </c>
      <c r="AC214" s="277">
        <f>'Lg IND Sales Model'!E225</f>
        <v>2.8926124388143801</v>
      </c>
      <c r="AD214" s="232" t="str">
        <f t="shared" si="45"/>
        <v>Good</v>
      </c>
      <c r="AE214" s="282">
        <v>0</v>
      </c>
      <c r="AF214" s="264">
        <v>0</v>
      </c>
      <c r="AG214" s="277">
        <f>'Med COMM Sales Model  '!G225</f>
        <v>0</v>
      </c>
      <c r="AH214" s="277">
        <f>'Med IND Sales Mod'!F225</f>
        <v>0</v>
      </c>
      <c r="AI214" s="232" t="str">
        <f t="shared" si="46"/>
        <v>Good</v>
      </c>
      <c r="AJ214" s="282">
        <f>'Small COMM Sales Model  '!G225</f>
        <v>322.31916585708109</v>
      </c>
      <c r="AK214" s="264">
        <f>'Med COMM Sales Model  '!F225</f>
        <v>322.31916585708109</v>
      </c>
      <c r="AL214" s="277">
        <f>'Lg COMM Sales Model '!F225</f>
        <v>322.31916585708109</v>
      </c>
      <c r="AM214" s="232" t="str">
        <f t="shared" si="47"/>
        <v>Good</v>
      </c>
      <c r="AN214" s="264">
        <f>'Small COMM Sales Model  '!E225</f>
        <v>326.45437890907908</v>
      </c>
      <c r="AO214" s="264">
        <f>'Med COMM Sales Model  '!E225</f>
        <v>326.45437890907908</v>
      </c>
      <c r="AP214" s="264">
        <f>'Lg COMM Sales Model '!D225</f>
        <v>326.45437890907908</v>
      </c>
      <c r="AQ214" s="277">
        <f>'Small IND Sales Mod'!D225</f>
        <v>326.45437890907908</v>
      </c>
      <c r="AR214" s="277">
        <f>'Med IND Sales Mod'!E225</f>
        <v>326.45437890907908</v>
      </c>
      <c r="AS214" s="281">
        <f>'Lg IND Sales Model'!F225</f>
        <v>326.45437890907908</v>
      </c>
      <c r="AT214" s="232" t="str">
        <f t="shared" si="48"/>
        <v>Good</v>
      </c>
      <c r="AU214" s="280">
        <f>'Lg COMM Sales Model '!E225</f>
        <v>0</v>
      </c>
      <c r="AV214" s="66">
        <f>'Small COMM Sales Model  '!F225</f>
        <v>0</v>
      </c>
      <c r="AW214" s="66">
        <f>'Small IND Sales Mod'!E225</f>
        <v>0</v>
      </c>
      <c r="AX214" s="232" t="str">
        <f t="shared" si="49"/>
        <v>Good</v>
      </c>
      <c r="AY214" s="287"/>
    </row>
    <row r="215" spans="1:51" x14ac:dyDescent="0.2">
      <c r="A215" s="278">
        <f t="shared" si="50"/>
        <v>45546.03999999963</v>
      </c>
      <c r="B215" s="282">
        <v>20.147635203195829</v>
      </c>
      <c r="C215" s="264">
        <v>20.147635203195829</v>
      </c>
      <c r="D215" s="277">
        <f>+'RES_Sales Model'!E222</f>
        <v>20.147635203195829</v>
      </c>
      <c r="E215" s="277">
        <f>+'Small COMM Sales Model  '!C226</f>
        <v>20.147635203195829</v>
      </c>
      <c r="F215" s="281">
        <f>+'Med COMM Sales Model  '!C226</f>
        <v>20.147635203195829</v>
      </c>
      <c r="G215" s="232" t="str">
        <f t="shared" si="39"/>
        <v>Good</v>
      </c>
      <c r="H215" s="287">
        <f>'Lg IND Sales Model'!C226</f>
        <v>0.40228314428207529</v>
      </c>
      <c r="I215" s="279">
        <f>Industrial_Customers!C226</f>
        <v>0.40228314428207529</v>
      </c>
      <c r="J215" s="289" t="str">
        <f t="shared" si="40"/>
        <v>Good</v>
      </c>
      <c r="K215" s="286">
        <v>0.54629975268229525</v>
      </c>
      <c r="L215" s="285">
        <v>0.54629975268229525</v>
      </c>
      <c r="M215" s="289" t="str">
        <f t="shared" si="41"/>
        <v>Good</v>
      </c>
      <c r="N215" s="290">
        <v>22374490.713608</v>
      </c>
      <c r="O215" s="66">
        <v>22374490.713608</v>
      </c>
      <c r="P215" s="289" t="str">
        <f t="shared" si="42"/>
        <v>Good</v>
      </c>
      <c r="Q215" s="281">
        <v>309.62598938763301</v>
      </c>
      <c r="R215" s="281">
        <v>309.62598938763301</v>
      </c>
      <c r="S215" s="232" t="str">
        <f t="shared" si="43"/>
        <v>Good</v>
      </c>
      <c r="T215" s="281">
        <v>0</v>
      </c>
      <c r="U215" s="281">
        <v>0</v>
      </c>
      <c r="V215" s="232" t="str">
        <f t="shared" si="44"/>
        <v>Good</v>
      </c>
      <c r="W215" s="280">
        <f>Commercial_Customers!C226</f>
        <v>9000.8804759803206</v>
      </c>
      <c r="X215" s="66">
        <v>9000.8804759803206</v>
      </c>
      <c r="Y215" s="232" t="str">
        <f t="shared" si="38"/>
        <v>Good</v>
      </c>
      <c r="Z215" s="282">
        <f>'Small COMM Sales Model  '!D226</f>
        <v>2.8972251961936899</v>
      </c>
      <c r="AA215" s="264">
        <f>'Med COMM Sales Model  '!D226</f>
        <v>2.8972251961936899</v>
      </c>
      <c r="AB215" s="277">
        <f>'Med IND Sales Mod'!D226</f>
        <v>2.8972251961936899</v>
      </c>
      <c r="AC215" s="277">
        <f>'Lg IND Sales Model'!E226</f>
        <v>2.8972251961936899</v>
      </c>
      <c r="AD215" s="232" t="str">
        <f t="shared" si="45"/>
        <v>Good</v>
      </c>
      <c r="AE215" s="282">
        <v>0</v>
      </c>
      <c r="AF215" s="264">
        <v>0</v>
      </c>
      <c r="AG215" s="277">
        <f>'Med COMM Sales Model  '!G226</f>
        <v>0</v>
      </c>
      <c r="AH215" s="277">
        <f>'Med IND Sales Mod'!F226</f>
        <v>0</v>
      </c>
      <c r="AI215" s="232" t="str">
        <f t="shared" si="46"/>
        <v>Good</v>
      </c>
      <c r="AJ215" s="282">
        <f>'Small COMM Sales Model  '!G226</f>
        <v>326.45437890907908</v>
      </c>
      <c r="AK215" s="264">
        <f>'Med COMM Sales Model  '!F226</f>
        <v>326.45437890907908</v>
      </c>
      <c r="AL215" s="277">
        <f>'Lg COMM Sales Model '!F226</f>
        <v>326.45437890907908</v>
      </c>
      <c r="AM215" s="232" t="str">
        <f t="shared" si="47"/>
        <v>Good</v>
      </c>
      <c r="AN215" s="264">
        <f>'Small COMM Sales Model  '!E226</f>
        <v>277.87653293728147</v>
      </c>
      <c r="AO215" s="264">
        <f>'Med COMM Sales Model  '!E226</f>
        <v>277.87653293728147</v>
      </c>
      <c r="AP215" s="264">
        <f>'Lg COMM Sales Model '!D226</f>
        <v>277.87653293728147</v>
      </c>
      <c r="AQ215" s="277">
        <f>'Small IND Sales Mod'!D226</f>
        <v>277.87653293728147</v>
      </c>
      <c r="AR215" s="277">
        <f>'Med IND Sales Mod'!E226</f>
        <v>277.87653293728147</v>
      </c>
      <c r="AS215" s="281">
        <f>'Lg IND Sales Model'!F226</f>
        <v>277.87653293728147</v>
      </c>
      <c r="AT215" s="232" t="str">
        <f t="shared" si="48"/>
        <v>Good</v>
      </c>
      <c r="AU215" s="280">
        <f>'Lg COMM Sales Model '!E226</f>
        <v>0</v>
      </c>
      <c r="AV215" s="66">
        <f>'Small COMM Sales Model  '!F226</f>
        <v>0</v>
      </c>
      <c r="AW215" s="66">
        <f>'Small IND Sales Mod'!E226</f>
        <v>0</v>
      </c>
      <c r="AX215" s="232" t="str">
        <f t="shared" si="49"/>
        <v>Good</v>
      </c>
      <c r="AY215" s="287"/>
    </row>
    <row r="216" spans="1:51" x14ac:dyDescent="0.2">
      <c r="A216" s="278">
        <f t="shared" si="50"/>
        <v>45576.459999999628</v>
      </c>
      <c r="B216" s="282">
        <v>20.167460158686815</v>
      </c>
      <c r="C216" s="264">
        <v>20.167460158686815</v>
      </c>
      <c r="D216" s="277">
        <f>+'RES_Sales Model'!E223</f>
        <v>20.167460158686815</v>
      </c>
      <c r="E216" s="277">
        <f>+'Small COMM Sales Model  '!C227</f>
        <v>20.167460158686815</v>
      </c>
      <c r="F216" s="281">
        <f>+'Med COMM Sales Model  '!C227</f>
        <v>20.167460158686815</v>
      </c>
      <c r="G216" s="232" t="str">
        <f t="shared" si="39"/>
        <v>Good</v>
      </c>
      <c r="H216" s="287">
        <f>'Lg IND Sales Model'!C227</f>
        <v>0.40208037166817773</v>
      </c>
      <c r="I216" s="279">
        <f>Industrial_Customers!C227</f>
        <v>0.40208037166817773</v>
      </c>
      <c r="J216" s="289" t="str">
        <f t="shared" si="40"/>
        <v>Good</v>
      </c>
      <c r="K216" s="286">
        <v>0.39063176659328985</v>
      </c>
      <c r="L216" s="285">
        <v>0.39063176659328985</v>
      </c>
      <c r="M216" s="289" t="str">
        <f t="shared" si="41"/>
        <v>Good</v>
      </c>
      <c r="N216" s="290">
        <v>22396515.325949717</v>
      </c>
      <c r="O216" s="66">
        <v>22396515.325949699</v>
      </c>
      <c r="P216" s="289" t="str">
        <f t="shared" si="42"/>
        <v>Good</v>
      </c>
      <c r="Q216" s="281">
        <v>310.06873404699701</v>
      </c>
      <c r="R216" s="281">
        <v>310.06873404699701</v>
      </c>
      <c r="S216" s="232" t="str">
        <f t="shared" si="43"/>
        <v>Good</v>
      </c>
      <c r="T216" s="281">
        <v>0</v>
      </c>
      <c r="U216" s="281">
        <v>0</v>
      </c>
      <c r="V216" s="232" t="str">
        <f t="shared" si="44"/>
        <v>Good</v>
      </c>
      <c r="W216" s="280">
        <f>Commercial_Customers!C227</f>
        <v>9005.1992063299003</v>
      </c>
      <c r="X216" s="66">
        <v>9005.1992063299003</v>
      </c>
      <c r="Y216" s="232" t="str">
        <f t="shared" si="38"/>
        <v>Good</v>
      </c>
      <c r="Z216" s="282">
        <f>'Small COMM Sales Model  '!D227</f>
        <v>2.9018609999999998</v>
      </c>
      <c r="AA216" s="264">
        <f>'Med COMM Sales Model  '!D227</f>
        <v>2.9018609999999998</v>
      </c>
      <c r="AB216" s="277">
        <f>'Med IND Sales Mod'!D227</f>
        <v>2.9018609999999998</v>
      </c>
      <c r="AC216" s="277">
        <f>'Lg IND Sales Model'!E227</f>
        <v>2.9018609999999998</v>
      </c>
      <c r="AD216" s="232" t="str">
        <f t="shared" si="45"/>
        <v>Good</v>
      </c>
      <c r="AE216" s="282">
        <v>0</v>
      </c>
      <c r="AF216" s="264">
        <v>0</v>
      </c>
      <c r="AG216" s="277">
        <f>'Med COMM Sales Model  '!G227</f>
        <v>0</v>
      </c>
      <c r="AH216" s="277">
        <f>'Med IND Sales Mod'!F227</f>
        <v>0</v>
      </c>
      <c r="AI216" s="232" t="str">
        <f t="shared" si="46"/>
        <v>Good</v>
      </c>
      <c r="AJ216" s="282">
        <f>'Small COMM Sales Model  '!G227</f>
        <v>277.87653293728147</v>
      </c>
      <c r="AK216" s="264">
        <f>'Med COMM Sales Model  '!F227</f>
        <v>277.87653293728147</v>
      </c>
      <c r="AL216" s="277">
        <f>'Lg COMM Sales Model '!F227</f>
        <v>277.87653293728147</v>
      </c>
      <c r="AM216" s="232" t="str">
        <f t="shared" si="47"/>
        <v>Good</v>
      </c>
      <c r="AN216" s="264">
        <f>'Small COMM Sales Model  '!E227</f>
        <v>198.89039579254836</v>
      </c>
      <c r="AO216" s="264">
        <f>'Med COMM Sales Model  '!E227</f>
        <v>198.89039579254836</v>
      </c>
      <c r="AP216" s="264">
        <f>'Lg COMM Sales Model '!D227</f>
        <v>198.89039579254836</v>
      </c>
      <c r="AQ216" s="277">
        <f>'Small IND Sales Mod'!D227</f>
        <v>198.89039579254836</v>
      </c>
      <c r="AR216" s="277">
        <f>'Med IND Sales Mod'!E227</f>
        <v>198.89039579254836</v>
      </c>
      <c r="AS216" s="281">
        <f>'Lg IND Sales Model'!F227</f>
        <v>198.89039579254836</v>
      </c>
      <c r="AT216" s="232" t="str">
        <f t="shared" si="48"/>
        <v>Good</v>
      </c>
      <c r="AU216" s="280">
        <f>'Lg COMM Sales Model '!E227</f>
        <v>3.8110897796785466</v>
      </c>
      <c r="AV216" s="66">
        <f>'Small COMM Sales Model  '!F227</f>
        <v>3.8110897796785466</v>
      </c>
      <c r="AW216" s="66">
        <f>'Small IND Sales Mod'!E227</f>
        <v>3.8110897796785466</v>
      </c>
      <c r="AX216" s="232" t="str">
        <f t="shared" si="49"/>
        <v>Good</v>
      </c>
      <c r="AY216" s="287"/>
    </row>
    <row r="217" spans="1:51" x14ac:dyDescent="0.2">
      <c r="A217" s="278">
        <f t="shared" si="50"/>
        <v>45606.879999999626</v>
      </c>
      <c r="B217" s="282">
        <v>20.193937585350746</v>
      </c>
      <c r="C217" s="264">
        <v>20.193937585350746</v>
      </c>
      <c r="D217" s="277">
        <f>+'RES_Sales Model'!E224</f>
        <v>20.193937585350746</v>
      </c>
      <c r="E217" s="277">
        <f>+'Small COMM Sales Model  '!C228</f>
        <v>20.193937585350746</v>
      </c>
      <c r="F217" s="281">
        <f>+'Med COMM Sales Model  '!C228</f>
        <v>20.193937585350746</v>
      </c>
      <c r="G217" s="232" t="str">
        <f t="shared" si="39"/>
        <v>Good</v>
      </c>
      <c r="H217" s="287">
        <f>'Lg IND Sales Model'!C228</f>
        <v>0.40186042903465352</v>
      </c>
      <c r="I217" s="279">
        <f>Industrial_Customers!C228</f>
        <v>0.40186042903465352</v>
      </c>
      <c r="J217" s="289" t="str">
        <f t="shared" si="40"/>
        <v>Good</v>
      </c>
      <c r="K217" s="286">
        <v>0.15327628517388264</v>
      </c>
      <c r="L217" s="285">
        <v>0.15327628517388264</v>
      </c>
      <c r="M217" s="289" t="str">
        <f t="shared" si="41"/>
        <v>Good</v>
      </c>
      <c r="N217" s="290">
        <v>22418539.938291434</v>
      </c>
      <c r="O217" s="66">
        <v>22418539.938291401</v>
      </c>
      <c r="P217" s="289" t="str">
        <f t="shared" si="42"/>
        <v>Good</v>
      </c>
      <c r="Q217" s="281">
        <v>310.70730000000003</v>
      </c>
      <c r="R217" s="281">
        <v>310.70730000000003</v>
      </c>
      <c r="S217" s="232" t="str">
        <f t="shared" si="43"/>
        <v>Good</v>
      </c>
      <c r="T217" s="281">
        <v>0</v>
      </c>
      <c r="U217" s="281">
        <v>0</v>
      </c>
      <c r="V217" s="232" t="str">
        <f t="shared" si="44"/>
        <v>Good</v>
      </c>
      <c r="W217" s="280">
        <f>Commercial_Customers!C228</f>
        <v>9009.1240779323107</v>
      </c>
      <c r="X217" s="66">
        <v>9009.1240779323107</v>
      </c>
      <c r="Y217" s="232" t="str">
        <f t="shared" si="38"/>
        <v>Good</v>
      </c>
      <c r="Z217" s="282">
        <f>'Small COMM Sales Model  '!D228</f>
        <v>2.9069213318159601</v>
      </c>
      <c r="AA217" s="264">
        <f>'Med COMM Sales Model  '!D228</f>
        <v>2.9069213318159601</v>
      </c>
      <c r="AB217" s="277">
        <f>'Med IND Sales Mod'!D228</f>
        <v>2.9069213318159601</v>
      </c>
      <c r="AC217" s="277">
        <f>'Lg IND Sales Model'!E228</f>
        <v>2.9069213318159601</v>
      </c>
      <c r="AD217" s="232" t="str">
        <f t="shared" si="45"/>
        <v>Good</v>
      </c>
      <c r="AE217" s="282">
        <v>0</v>
      </c>
      <c r="AF217" s="264">
        <v>0</v>
      </c>
      <c r="AG217" s="277">
        <f>'Med COMM Sales Model  '!G228</f>
        <v>0</v>
      </c>
      <c r="AH217" s="277">
        <f>'Med IND Sales Mod'!F228</f>
        <v>0</v>
      </c>
      <c r="AI217" s="232" t="str">
        <f t="shared" si="46"/>
        <v>Good</v>
      </c>
      <c r="AJ217" s="282">
        <f>'Small COMM Sales Model  '!G228</f>
        <v>198.89039579254836</v>
      </c>
      <c r="AK217" s="264">
        <f>'Med COMM Sales Model  '!F228</f>
        <v>198.89039579254836</v>
      </c>
      <c r="AL217" s="277">
        <f>'Lg COMM Sales Model '!F228</f>
        <v>198.89039579254836</v>
      </c>
      <c r="AM217" s="232" t="str">
        <f t="shared" si="47"/>
        <v>Good</v>
      </c>
      <c r="AN217" s="264">
        <f>'Small COMM Sales Model  '!E228</f>
        <v>78.117279066674627</v>
      </c>
      <c r="AO217" s="264">
        <f>'Med COMM Sales Model  '!E228</f>
        <v>78.117279066674627</v>
      </c>
      <c r="AP217" s="264">
        <f>'Lg COMM Sales Model '!D228</f>
        <v>78.117279066674627</v>
      </c>
      <c r="AQ217" s="277">
        <f>'Small IND Sales Mod'!D228</f>
        <v>78.117279066674627</v>
      </c>
      <c r="AR217" s="277">
        <f>'Med IND Sales Mod'!E228</f>
        <v>78.117279066674627</v>
      </c>
      <c r="AS217" s="281">
        <f>'Lg IND Sales Model'!F228</f>
        <v>78.117279066674627</v>
      </c>
      <c r="AT217" s="232" t="str">
        <f t="shared" si="48"/>
        <v>Good</v>
      </c>
      <c r="AU217" s="280">
        <f>'Lg COMM Sales Model '!E228</f>
        <v>26.436963465927999</v>
      </c>
      <c r="AV217" s="66">
        <f>'Small COMM Sales Model  '!F228</f>
        <v>26.436963465927999</v>
      </c>
      <c r="AW217" s="66">
        <f>'Small IND Sales Mod'!E228</f>
        <v>26.436963465927999</v>
      </c>
      <c r="AX217" s="232" t="str">
        <f t="shared" si="49"/>
        <v>Good</v>
      </c>
      <c r="AY217" s="287"/>
    </row>
    <row r="218" spans="1:51" x14ac:dyDescent="0.2">
      <c r="A218" s="278">
        <f t="shared" si="50"/>
        <v>45637.299999999625</v>
      </c>
      <c r="B218" s="282">
        <v>20.221113689795576</v>
      </c>
      <c r="C218" s="264">
        <v>20.221113689795576</v>
      </c>
      <c r="D218" s="277">
        <f>+'RES_Sales Model'!E225</f>
        <v>20.221113689795576</v>
      </c>
      <c r="E218" s="277">
        <f>+'Small COMM Sales Model  '!C229</f>
        <v>20.221113689795576</v>
      </c>
      <c r="F218" s="281">
        <f>+'Med COMM Sales Model  '!C229</f>
        <v>20.221113689795576</v>
      </c>
      <c r="G218" s="232" t="str">
        <f t="shared" si="39"/>
        <v>Good</v>
      </c>
      <c r="H218" s="287">
        <f>'Lg IND Sales Model'!C229</f>
        <v>0.40163746886290808</v>
      </c>
      <c r="I218" s="279">
        <f>Industrial_Customers!C229</f>
        <v>0.40163746886290808</v>
      </c>
      <c r="J218" s="289" t="str">
        <f t="shared" si="40"/>
        <v>Good</v>
      </c>
      <c r="K218" s="286">
        <v>8.3571118538280892E-2</v>
      </c>
      <c r="L218" s="285">
        <v>8.3571118538280892E-2</v>
      </c>
      <c r="M218" s="289" t="str">
        <f t="shared" si="41"/>
        <v>Good</v>
      </c>
      <c r="N218" s="290">
        <v>22440564.550633151</v>
      </c>
      <c r="O218" s="66">
        <v>22440564.5506332</v>
      </c>
      <c r="P218" s="289" t="str">
        <f t="shared" si="42"/>
        <v>Good</v>
      </c>
      <c r="Q218" s="281">
        <v>311.699766340949</v>
      </c>
      <c r="R218" s="281">
        <v>311.699766340949</v>
      </c>
      <c r="S218" s="232" t="str">
        <f t="shared" si="43"/>
        <v>Good</v>
      </c>
      <c r="T218" s="281">
        <v>0</v>
      </c>
      <c r="U218" s="281">
        <v>0</v>
      </c>
      <c r="V218" s="232" t="str">
        <f t="shared" si="44"/>
        <v>Good</v>
      </c>
      <c r="W218" s="280">
        <f>Commercial_Customers!C229</f>
        <v>9012.9715459710005</v>
      </c>
      <c r="X218" s="66">
        <v>9012.9715459710005</v>
      </c>
      <c r="Y218" s="232" t="str">
        <f t="shared" si="38"/>
        <v>Good</v>
      </c>
      <c r="Z218" s="282">
        <f>'Small COMM Sales Model  '!D229</f>
        <v>2.9119913945910998</v>
      </c>
      <c r="AA218" s="264">
        <f>'Med COMM Sales Model  '!D229</f>
        <v>2.9119913945910998</v>
      </c>
      <c r="AB218" s="277">
        <f>'Med IND Sales Mod'!D229</f>
        <v>2.9119913945910998</v>
      </c>
      <c r="AC218" s="277">
        <f>'Lg IND Sales Model'!E229</f>
        <v>2.9119913945910998</v>
      </c>
      <c r="AD218" s="232" t="str">
        <f t="shared" si="45"/>
        <v>Good</v>
      </c>
      <c r="AE218" s="282">
        <v>0</v>
      </c>
      <c r="AF218" s="264">
        <v>0</v>
      </c>
      <c r="AG218" s="277">
        <f>'Med COMM Sales Model  '!G229</f>
        <v>0</v>
      </c>
      <c r="AH218" s="277">
        <f>'Med IND Sales Mod'!F229</f>
        <v>0</v>
      </c>
      <c r="AI218" s="232" t="str">
        <f t="shared" si="46"/>
        <v>Good</v>
      </c>
      <c r="AJ218" s="282">
        <f>'Small COMM Sales Model  '!G229</f>
        <v>78.117279066674627</v>
      </c>
      <c r="AK218" s="264">
        <f>'Med COMM Sales Model  '!F229</f>
        <v>78.117279066674627</v>
      </c>
      <c r="AL218" s="277">
        <f>'Lg COMM Sales Model '!F229</f>
        <v>78.117279066674627</v>
      </c>
      <c r="AM218" s="232" t="str">
        <f t="shared" si="47"/>
        <v>Good</v>
      </c>
      <c r="AN218" s="264">
        <f>'Small COMM Sales Model  '!E229</f>
        <v>42.633806123140985</v>
      </c>
      <c r="AO218" s="264">
        <f>'Med COMM Sales Model  '!E229</f>
        <v>42.633806123140985</v>
      </c>
      <c r="AP218" s="264">
        <f>'Lg COMM Sales Model '!D229</f>
        <v>42.633806123140985</v>
      </c>
      <c r="AQ218" s="277">
        <f>'Small IND Sales Mod'!D229</f>
        <v>42.633806123140985</v>
      </c>
      <c r="AR218" s="277">
        <f>'Med IND Sales Mod'!E229</f>
        <v>42.633806123140985</v>
      </c>
      <c r="AS218" s="281">
        <f>'Lg IND Sales Model'!F229</f>
        <v>42.633806123140985</v>
      </c>
      <c r="AT218" s="232" t="str">
        <f t="shared" si="48"/>
        <v>Good</v>
      </c>
      <c r="AU218" s="280">
        <f>'Lg COMM Sales Model '!E229</f>
        <v>81.614210043345437</v>
      </c>
      <c r="AV218" s="66">
        <f>'Small COMM Sales Model  '!F229</f>
        <v>81.614210043345437</v>
      </c>
      <c r="AW218" s="66">
        <f>'Small IND Sales Mod'!E229</f>
        <v>81.614210043345437</v>
      </c>
      <c r="AX218" s="232" t="str">
        <f t="shared" si="49"/>
        <v>Good</v>
      </c>
      <c r="AY218" s="287"/>
    </row>
    <row r="219" spans="1:51" x14ac:dyDescent="0.2">
      <c r="A219" s="278">
        <f t="shared" si="50"/>
        <v>45667.719999999623</v>
      </c>
      <c r="B219" s="282">
        <v>20.247921515929495</v>
      </c>
      <c r="C219" s="264">
        <v>20.247921515929495</v>
      </c>
      <c r="D219" s="277">
        <f>+'RES_Sales Model'!E226</f>
        <v>20.247921515929495</v>
      </c>
      <c r="E219" s="277">
        <f>+'Small COMM Sales Model  '!C230</f>
        <v>20.247921515929495</v>
      </c>
      <c r="F219" s="281">
        <f>+'Med COMM Sales Model  '!C230</f>
        <v>20.247921515929495</v>
      </c>
      <c r="G219" s="232" t="str">
        <f t="shared" si="39"/>
        <v>Good</v>
      </c>
      <c r="H219" s="287">
        <f>'Lg IND Sales Model'!C230</f>
        <v>0.40145693706012553</v>
      </c>
      <c r="I219" s="279">
        <f>Industrial_Customers!C230</f>
        <v>0.40145693706012553</v>
      </c>
      <c r="J219" s="289" t="str">
        <f t="shared" si="40"/>
        <v>Good</v>
      </c>
      <c r="K219" s="286">
        <v>5.3268085885868767E-2</v>
      </c>
      <c r="L219" s="285">
        <v>5.3268085885868767E-2</v>
      </c>
      <c r="M219" s="289" t="str">
        <f t="shared" si="41"/>
        <v>Good</v>
      </c>
      <c r="N219" s="290">
        <v>22462589.162974868</v>
      </c>
      <c r="O219" s="66">
        <v>22462589.162974901</v>
      </c>
      <c r="P219" s="289" t="str">
        <f t="shared" si="42"/>
        <v>Good</v>
      </c>
      <c r="Q219" s="281">
        <v>312.84882750198602</v>
      </c>
      <c r="R219" s="281">
        <v>312.84882750198602</v>
      </c>
      <c r="S219" s="232" t="str">
        <f t="shared" si="43"/>
        <v>Good</v>
      </c>
      <c r="T219" s="281">
        <v>0</v>
      </c>
      <c r="U219" s="281">
        <v>0</v>
      </c>
      <c r="V219" s="232" t="str">
        <f t="shared" si="44"/>
        <v>Good</v>
      </c>
      <c r="W219" s="280">
        <f>Commercial_Customers!C230</f>
        <v>9017.7622438078597</v>
      </c>
      <c r="X219" s="66">
        <v>9017.7622438078597</v>
      </c>
      <c r="Y219" s="232" t="str">
        <f t="shared" si="38"/>
        <v>Good</v>
      </c>
      <c r="Z219" s="282">
        <f>'Small COMM Sales Model  '!D230</f>
        <v>2.9172720000000001</v>
      </c>
      <c r="AA219" s="264">
        <f>'Med COMM Sales Model  '!D230</f>
        <v>2.9172720000000001</v>
      </c>
      <c r="AB219" s="277">
        <f>'Med IND Sales Mod'!D230</f>
        <v>2.9172720000000001</v>
      </c>
      <c r="AC219" s="277">
        <f>'Lg IND Sales Model'!E230</f>
        <v>2.9172720000000001</v>
      </c>
      <c r="AD219" s="232" t="str">
        <f t="shared" si="45"/>
        <v>Good</v>
      </c>
      <c r="AE219" s="282">
        <v>107.22973635615668</v>
      </c>
      <c r="AF219" s="264">
        <v>107.22973635615668</v>
      </c>
      <c r="AG219" s="277">
        <f>'Med COMM Sales Model  '!G230</f>
        <v>107.22973635615668</v>
      </c>
      <c r="AH219" s="277">
        <f>'Med IND Sales Mod'!F230</f>
        <v>107.22973635615668</v>
      </c>
      <c r="AI219" s="232" t="str">
        <f t="shared" si="46"/>
        <v>Good</v>
      </c>
      <c r="AJ219" s="282">
        <f>'Small COMM Sales Model  '!G230</f>
        <v>42.633806123140985</v>
      </c>
      <c r="AK219" s="264">
        <f>'Med COMM Sales Model  '!F230</f>
        <v>42.633806123140985</v>
      </c>
      <c r="AL219" s="277">
        <f>'Lg COMM Sales Model '!F230</f>
        <v>42.633806123140985</v>
      </c>
      <c r="AM219" s="232" t="str">
        <f t="shared" si="47"/>
        <v>Good</v>
      </c>
      <c r="AN219" s="264">
        <f>'Small COMM Sales Model  '!E230</f>
        <v>26.112829868525239</v>
      </c>
      <c r="AO219" s="264">
        <f>'Med COMM Sales Model  '!E230</f>
        <v>26.112829868525239</v>
      </c>
      <c r="AP219" s="264">
        <f>'Lg COMM Sales Model '!D230</f>
        <v>26.112829868525239</v>
      </c>
      <c r="AQ219" s="277">
        <f>'Small IND Sales Mod'!D230</f>
        <v>26.112829868525239</v>
      </c>
      <c r="AR219" s="277">
        <f>'Med IND Sales Mod'!E230</f>
        <v>26.112829868525239</v>
      </c>
      <c r="AS219" s="281">
        <f>'Lg IND Sales Model'!F230</f>
        <v>26.112829868525239</v>
      </c>
      <c r="AT219" s="232" t="str">
        <f t="shared" si="48"/>
        <v>Good</v>
      </c>
      <c r="AU219" s="280">
        <f>'Lg COMM Sales Model '!E230</f>
        <v>127.15014736663784</v>
      </c>
      <c r="AV219" s="66">
        <f>'Small COMM Sales Model  '!F230</f>
        <v>127.15014736663784</v>
      </c>
      <c r="AW219" s="66">
        <f>'Small IND Sales Mod'!E230</f>
        <v>127.15014736663784</v>
      </c>
      <c r="AX219" s="232" t="str">
        <f t="shared" si="49"/>
        <v>Good</v>
      </c>
      <c r="AY219" s="287"/>
    </row>
    <row r="220" spans="1:51" x14ac:dyDescent="0.2">
      <c r="A220" s="278">
        <f t="shared" si="50"/>
        <v>45698.139999999621</v>
      </c>
      <c r="B220" s="282">
        <v>20.269728235180963</v>
      </c>
      <c r="C220" s="264">
        <v>20.269728235180963</v>
      </c>
      <c r="D220" s="277">
        <f>+'RES_Sales Model'!E227</f>
        <v>20.269728235180963</v>
      </c>
      <c r="E220" s="277">
        <f>+'Small COMM Sales Model  '!C231</f>
        <v>20.269728235180963</v>
      </c>
      <c r="F220" s="281">
        <f>+'Med COMM Sales Model  '!C231</f>
        <v>20.269728235180963</v>
      </c>
      <c r="G220" s="232" t="str">
        <f t="shared" si="39"/>
        <v>Good</v>
      </c>
      <c r="H220" s="287">
        <f>'Lg IND Sales Model'!C231</f>
        <v>0.40133660674278776</v>
      </c>
      <c r="I220" s="279">
        <f>Industrial_Customers!C231</f>
        <v>0.40133660674278776</v>
      </c>
      <c r="J220" s="289" t="str">
        <f t="shared" si="40"/>
        <v>Good</v>
      </c>
      <c r="K220" s="286">
        <v>7.1413375798109746E-2</v>
      </c>
      <c r="L220" s="285">
        <v>7.1413375798109746E-2</v>
      </c>
      <c r="M220" s="289" t="str">
        <f t="shared" si="41"/>
        <v>Good</v>
      </c>
      <c r="N220" s="290">
        <v>22484613.775316585</v>
      </c>
      <c r="O220" s="66">
        <v>22484613.7753166</v>
      </c>
      <c r="P220" s="289" t="str">
        <f t="shared" si="42"/>
        <v>Good</v>
      </c>
      <c r="Q220" s="281">
        <v>314.0299</v>
      </c>
      <c r="R220" s="281">
        <v>314.0299</v>
      </c>
      <c r="S220" s="232" t="str">
        <f t="shared" si="43"/>
        <v>Good</v>
      </c>
      <c r="T220" s="281">
        <v>0</v>
      </c>
      <c r="U220" s="281">
        <v>0</v>
      </c>
      <c r="V220" s="232" t="str">
        <f t="shared" si="44"/>
        <v>Good</v>
      </c>
      <c r="W220" s="280">
        <f>Commercial_Customers!C231</f>
        <v>9023.8985965077009</v>
      </c>
      <c r="X220" s="66">
        <v>9023.8985965077009</v>
      </c>
      <c r="Y220" s="232" t="str">
        <f t="shared" si="38"/>
        <v>Good</v>
      </c>
      <c r="Z220" s="282">
        <f>'Small COMM Sales Model  '!D231</f>
        <v>2.9224832447774198</v>
      </c>
      <c r="AA220" s="264">
        <f>'Med COMM Sales Model  '!D231</f>
        <v>2.9224832447774198</v>
      </c>
      <c r="AB220" s="277">
        <f>'Med IND Sales Mod'!D231</f>
        <v>2.9224832447774198</v>
      </c>
      <c r="AC220" s="277">
        <f>'Lg IND Sales Model'!E231</f>
        <v>2.9224832447774198</v>
      </c>
      <c r="AD220" s="232" t="str">
        <f t="shared" si="45"/>
        <v>Good</v>
      </c>
      <c r="AE220" s="282">
        <v>0</v>
      </c>
      <c r="AF220" s="264">
        <v>0</v>
      </c>
      <c r="AG220" s="277">
        <f>'Med COMM Sales Model  '!G231</f>
        <v>0</v>
      </c>
      <c r="AH220" s="277">
        <f>'Med IND Sales Mod'!F231</f>
        <v>0</v>
      </c>
      <c r="AI220" s="232" t="str">
        <f t="shared" si="46"/>
        <v>Good</v>
      </c>
      <c r="AJ220" s="282">
        <f>'Small COMM Sales Model  '!G231</f>
        <v>26.112829868525239</v>
      </c>
      <c r="AK220" s="264">
        <f>'Med COMM Sales Model  '!F231</f>
        <v>26.112829868525239</v>
      </c>
      <c r="AL220" s="277">
        <f>'Lg COMM Sales Model '!F231</f>
        <v>26.112829868525239</v>
      </c>
      <c r="AM220" s="232" t="str">
        <f t="shared" si="47"/>
        <v>Good</v>
      </c>
      <c r="AN220" s="264">
        <f>'Small COMM Sales Model  '!E231</f>
        <v>35.042184420393127</v>
      </c>
      <c r="AO220" s="264">
        <f>'Med COMM Sales Model  '!E231</f>
        <v>35.042184420393127</v>
      </c>
      <c r="AP220" s="264">
        <f>'Lg COMM Sales Model '!D231</f>
        <v>35.042184420393127</v>
      </c>
      <c r="AQ220" s="277">
        <f>'Small IND Sales Mod'!D231</f>
        <v>35.042184420393127</v>
      </c>
      <c r="AR220" s="277">
        <f>'Med IND Sales Mod'!E231</f>
        <v>35.042184420393127</v>
      </c>
      <c r="AS220" s="281">
        <f>'Lg IND Sales Model'!F231</f>
        <v>35.042184420393127</v>
      </c>
      <c r="AT220" s="232" t="str">
        <f t="shared" si="48"/>
        <v>Good</v>
      </c>
      <c r="AU220" s="280">
        <f>'Lg COMM Sales Model '!E231</f>
        <v>78.467690138551589</v>
      </c>
      <c r="AV220" s="66">
        <f>'Small COMM Sales Model  '!F231</f>
        <v>78.467690138551589</v>
      </c>
      <c r="AW220" s="66">
        <f>'Small IND Sales Mod'!E231</f>
        <v>78.467690138551589</v>
      </c>
      <c r="AX220" s="232" t="str">
        <f t="shared" si="49"/>
        <v>Good</v>
      </c>
      <c r="AY220" s="287"/>
    </row>
    <row r="221" spans="1:51" x14ac:dyDescent="0.2">
      <c r="A221" s="278">
        <f t="shared" si="50"/>
        <v>45728.559999999619</v>
      </c>
      <c r="B221" s="282">
        <v>20.284673742891194</v>
      </c>
      <c r="C221" s="264">
        <v>20.284673742891194</v>
      </c>
      <c r="D221" s="277">
        <f>+'RES_Sales Model'!E228</f>
        <v>20.284673742891194</v>
      </c>
      <c r="E221" s="277">
        <f>+'Small COMM Sales Model  '!C232</f>
        <v>20.284673742891194</v>
      </c>
      <c r="F221" s="281">
        <f>+'Med COMM Sales Model  '!C232</f>
        <v>20.284673742891194</v>
      </c>
      <c r="G221" s="232" t="str">
        <f t="shared" si="39"/>
        <v>Good</v>
      </c>
      <c r="H221" s="287">
        <f>'Lg IND Sales Model'!C232</f>
        <v>0.4012229274021416</v>
      </c>
      <c r="I221" s="279">
        <f>Industrial_Customers!C232</f>
        <v>0.4012229274021416</v>
      </c>
      <c r="J221" s="289" t="str">
        <f t="shared" si="40"/>
        <v>Good</v>
      </c>
      <c r="K221" s="286">
        <v>0.13148471415499044</v>
      </c>
      <c r="L221" s="285">
        <v>0.13148471415499044</v>
      </c>
      <c r="M221" s="289" t="str">
        <f t="shared" si="41"/>
        <v>Good</v>
      </c>
      <c r="N221" s="290">
        <v>22506638.387658302</v>
      </c>
      <c r="O221" s="66">
        <v>22506638.387658302</v>
      </c>
      <c r="P221" s="289" t="str">
        <f t="shared" si="42"/>
        <v>Good</v>
      </c>
      <c r="Q221" s="281">
        <v>315.04903926420604</v>
      </c>
      <c r="R221" s="281">
        <v>315.04903926420604</v>
      </c>
      <c r="S221" s="232" t="str">
        <f t="shared" si="43"/>
        <v>Good</v>
      </c>
      <c r="T221" s="281">
        <v>0</v>
      </c>
      <c r="U221" s="281">
        <v>0</v>
      </c>
      <c r="V221" s="232" t="str">
        <f t="shared" si="44"/>
        <v>Good</v>
      </c>
      <c r="W221" s="280">
        <f>Commercial_Customers!C232</f>
        <v>9030.1793398776808</v>
      </c>
      <c r="X221" s="66">
        <v>9030.1793398776808</v>
      </c>
      <c r="Y221" s="232" t="str">
        <f t="shared" si="38"/>
        <v>Good</v>
      </c>
      <c r="Z221" s="282">
        <f>'Small COMM Sales Model  '!D232</f>
        <v>2.9271284051929198</v>
      </c>
      <c r="AA221" s="264">
        <f>'Med COMM Sales Model  '!D232</f>
        <v>2.9271284051929198</v>
      </c>
      <c r="AB221" s="277">
        <f>'Med IND Sales Mod'!D232</f>
        <v>2.9271284051929198</v>
      </c>
      <c r="AC221" s="277">
        <f>'Lg IND Sales Model'!E232</f>
        <v>2.9271284051929198</v>
      </c>
      <c r="AD221" s="232" t="str">
        <f t="shared" si="45"/>
        <v>Good</v>
      </c>
      <c r="AE221" s="282">
        <v>0</v>
      </c>
      <c r="AF221" s="264">
        <v>0</v>
      </c>
      <c r="AG221" s="277">
        <f>'Med COMM Sales Model  '!G232</f>
        <v>0</v>
      </c>
      <c r="AH221" s="277">
        <f>'Med IND Sales Mod'!F232</f>
        <v>0</v>
      </c>
      <c r="AI221" s="232" t="str">
        <f t="shared" si="46"/>
        <v>Good</v>
      </c>
      <c r="AJ221" s="282">
        <f>'Small COMM Sales Model  '!G232</f>
        <v>35.042184420393127</v>
      </c>
      <c r="AK221" s="264">
        <f>'Med COMM Sales Model  '!F232</f>
        <v>35.042184420393127</v>
      </c>
      <c r="AL221" s="277">
        <f>'Lg COMM Sales Model '!F232</f>
        <v>35.042184420393127</v>
      </c>
      <c r="AM221" s="232" t="str">
        <f t="shared" si="47"/>
        <v>Good</v>
      </c>
      <c r="AN221" s="264">
        <f>'Small COMM Sales Model  '!E232</f>
        <v>64.582270600115152</v>
      </c>
      <c r="AO221" s="264">
        <f>'Med COMM Sales Model  '!E232</f>
        <v>64.582270600115152</v>
      </c>
      <c r="AP221" s="264">
        <f>'Lg COMM Sales Model '!D232</f>
        <v>64.582270600115152</v>
      </c>
      <c r="AQ221" s="277">
        <f>'Small IND Sales Mod'!D232</f>
        <v>64.582270600115152</v>
      </c>
      <c r="AR221" s="277">
        <f>'Med IND Sales Mod'!E232</f>
        <v>64.582270600115152</v>
      </c>
      <c r="AS221" s="281">
        <f>'Lg IND Sales Model'!F232</f>
        <v>64.582270600115152</v>
      </c>
      <c r="AT221" s="232" t="str">
        <f t="shared" si="48"/>
        <v>Good</v>
      </c>
      <c r="AU221" s="280">
        <f>'Lg COMM Sales Model '!E232</f>
        <v>46.311218909337121</v>
      </c>
      <c r="AV221" s="66">
        <f>'Small COMM Sales Model  '!F232</f>
        <v>46.311218909337121</v>
      </c>
      <c r="AW221" s="66">
        <f>'Small IND Sales Mod'!E232</f>
        <v>46.311218909337121</v>
      </c>
      <c r="AX221" s="232" t="str">
        <f t="shared" si="49"/>
        <v>Good</v>
      </c>
      <c r="AY221" s="287"/>
    </row>
    <row r="222" spans="1:51" x14ac:dyDescent="0.2">
      <c r="A222" s="278">
        <f t="shared" si="50"/>
        <v>45758.979999999618</v>
      </c>
      <c r="B222" s="282">
        <v>20.30299594979267</v>
      </c>
      <c r="C222" s="264">
        <v>20.30299594979267</v>
      </c>
      <c r="D222" s="277">
        <f>+'RES_Sales Model'!E229</f>
        <v>20.30299594979267</v>
      </c>
      <c r="E222" s="277">
        <f>+'Small COMM Sales Model  '!C233</f>
        <v>20.30299594979267</v>
      </c>
      <c r="F222" s="281">
        <f>+'Med COMM Sales Model  '!C233</f>
        <v>20.30299594979267</v>
      </c>
      <c r="G222" s="232" t="str">
        <f t="shared" si="39"/>
        <v>Good</v>
      </c>
      <c r="H222" s="287">
        <f>'Lg IND Sales Model'!C233</f>
        <v>0.40114410397578631</v>
      </c>
      <c r="I222" s="279">
        <f>Industrial_Customers!C233</f>
        <v>0.40114410397578631</v>
      </c>
      <c r="J222" s="289" t="str">
        <f t="shared" si="40"/>
        <v>Good</v>
      </c>
      <c r="K222" s="286">
        <v>0.23193813572208358</v>
      </c>
      <c r="L222" s="285">
        <v>0.23193813572208358</v>
      </c>
      <c r="M222" s="289" t="str">
        <f t="shared" si="41"/>
        <v>Good</v>
      </c>
      <c r="N222" s="290">
        <v>22528663</v>
      </c>
      <c r="O222" s="66">
        <v>22528663</v>
      </c>
      <c r="P222" s="289" t="str">
        <f t="shared" si="42"/>
        <v>Good</v>
      </c>
      <c r="Q222" s="281">
        <v>315.860637445218</v>
      </c>
      <c r="R222" s="281">
        <v>315.860637445218</v>
      </c>
      <c r="S222" s="232" t="str">
        <f t="shared" si="43"/>
        <v>Good</v>
      </c>
      <c r="T222" s="281">
        <v>0</v>
      </c>
      <c r="U222" s="281">
        <v>0</v>
      </c>
      <c r="V222" s="232" t="str">
        <f t="shared" si="44"/>
        <v>Good</v>
      </c>
      <c r="W222" s="280">
        <f>Commercial_Customers!C233</f>
        <v>9037.2403329074496</v>
      </c>
      <c r="X222" s="66">
        <v>9037.2403329074496</v>
      </c>
      <c r="Y222" s="232" t="str">
        <f t="shared" si="38"/>
        <v>Good</v>
      </c>
      <c r="Z222" s="282">
        <f>'Small COMM Sales Model  '!D233</f>
        <v>2.9322270000000001</v>
      </c>
      <c r="AA222" s="264">
        <f>'Med COMM Sales Model  '!D233</f>
        <v>2.9322270000000001</v>
      </c>
      <c r="AB222" s="277">
        <f>'Med IND Sales Mod'!D233</f>
        <v>2.9322270000000001</v>
      </c>
      <c r="AC222" s="277">
        <f>'Lg IND Sales Model'!E233</f>
        <v>2.9322270000000001</v>
      </c>
      <c r="AD222" s="232" t="str">
        <f t="shared" si="45"/>
        <v>Good</v>
      </c>
      <c r="AE222" s="282">
        <v>0</v>
      </c>
      <c r="AF222" s="264">
        <v>0</v>
      </c>
      <c r="AG222" s="277">
        <f>'Med COMM Sales Model  '!G233</f>
        <v>0</v>
      </c>
      <c r="AH222" s="277">
        <f>'Med IND Sales Mod'!F233</f>
        <v>0</v>
      </c>
      <c r="AI222" s="232" t="str">
        <f t="shared" si="46"/>
        <v>Good</v>
      </c>
      <c r="AJ222" s="282">
        <f>'Small COMM Sales Model  '!G233</f>
        <v>64.582270600115152</v>
      </c>
      <c r="AK222" s="264">
        <f>'Med COMM Sales Model  '!F233</f>
        <v>64.582270600115152</v>
      </c>
      <c r="AL222" s="277">
        <f>'Lg COMM Sales Model '!F233</f>
        <v>64.582270600115152</v>
      </c>
      <c r="AM222" s="232" t="str">
        <f t="shared" si="47"/>
        <v>Good</v>
      </c>
      <c r="AN222" s="264">
        <f>'Small COMM Sales Model  '!E233</f>
        <v>114.03392869270741</v>
      </c>
      <c r="AO222" s="264">
        <f>'Med COMM Sales Model  '!E233</f>
        <v>114.03392869270741</v>
      </c>
      <c r="AP222" s="264">
        <f>'Lg COMM Sales Model '!D233</f>
        <v>114.03392869270741</v>
      </c>
      <c r="AQ222" s="277">
        <f>'Small IND Sales Mod'!D233</f>
        <v>114.03392869270741</v>
      </c>
      <c r="AR222" s="277">
        <f>'Med IND Sales Mod'!E233</f>
        <v>114.03392869270741</v>
      </c>
      <c r="AS222" s="281">
        <f>'Lg IND Sales Model'!F233</f>
        <v>114.03392869270741</v>
      </c>
      <c r="AT222" s="232" t="str">
        <f t="shared" si="48"/>
        <v>Good</v>
      </c>
      <c r="AU222" s="280">
        <f>'Lg COMM Sales Model '!E233</f>
        <v>10.944087118763242</v>
      </c>
      <c r="AV222" s="66">
        <f>'Small COMM Sales Model  '!F233</f>
        <v>10.944087118763242</v>
      </c>
      <c r="AW222" s="66">
        <f>'Small IND Sales Mod'!E233</f>
        <v>10.944087118763242</v>
      </c>
      <c r="AX222" s="232" t="str">
        <f t="shared" si="49"/>
        <v>Good</v>
      </c>
      <c r="AY222" s="287"/>
    </row>
    <row r="223" spans="1:51" x14ac:dyDescent="0.2">
      <c r="A223" s="278">
        <f t="shared" si="50"/>
        <v>45789.399999999616</v>
      </c>
      <c r="B223" s="282">
        <v>20.322227102368075</v>
      </c>
      <c r="C223" s="264">
        <v>20.322227102368075</v>
      </c>
      <c r="D223" s="277">
        <f>+'RES_Sales Model'!E230</f>
        <v>20.322227102368075</v>
      </c>
      <c r="E223" s="277">
        <f>+'Small COMM Sales Model  '!C234</f>
        <v>20.322227102368075</v>
      </c>
      <c r="F223" s="281">
        <f>+'Med COMM Sales Model  '!C234</f>
        <v>20.322227102368075</v>
      </c>
      <c r="G223" s="232" t="str">
        <f t="shared" si="39"/>
        <v>Good</v>
      </c>
      <c r="H223" s="287">
        <f>'Lg IND Sales Model'!C234</f>
        <v>0.40104386982833401</v>
      </c>
      <c r="I223" s="279">
        <f>Industrial_Customers!C234</f>
        <v>0.40104386982833401</v>
      </c>
      <c r="J223" s="289" t="str">
        <f t="shared" si="40"/>
        <v>Good</v>
      </c>
      <c r="K223" s="286">
        <v>0.42367794312734125</v>
      </c>
      <c r="L223" s="285">
        <v>0.42367794312734125</v>
      </c>
      <c r="M223" s="289" t="str">
        <f t="shared" si="41"/>
        <v>Good</v>
      </c>
      <c r="N223" s="290">
        <v>22550279.128851082</v>
      </c>
      <c r="O223" s="66">
        <v>22550279.128851101</v>
      </c>
      <c r="P223" s="289" t="str">
        <f t="shared" si="42"/>
        <v>Good</v>
      </c>
      <c r="Q223" s="281">
        <v>316.71870000000001</v>
      </c>
      <c r="R223" s="281">
        <v>316.71870000000001</v>
      </c>
      <c r="S223" s="232" t="str">
        <f t="shared" si="43"/>
        <v>Good</v>
      </c>
      <c r="T223" s="281">
        <v>0</v>
      </c>
      <c r="U223" s="281">
        <v>0</v>
      </c>
      <c r="V223" s="232" t="str">
        <f t="shared" si="44"/>
        <v>Good</v>
      </c>
      <c r="W223" s="280">
        <f>Commercial_Customers!C234</f>
        <v>9043.6512075435494</v>
      </c>
      <c r="X223" s="66">
        <v>9043.6512075435494</v>
      </c>
      <c r="Y223" s="232" t="str">
        <f t="shared" si="38"/>
        <v>Good</v>
      </c>
      <c r="Z223" s="282">
        <f>'Small COMM Sales Model  '!D234</f>
        <v>2.9371360433734202</v>
      </c>
      <c r="AA223" s="264">
        <f>'Med COMM Sales Model  '!D234</f>
        <v>2.9371360433734202</v>
      </c>
      <c r="AB223" s="277">
        <f>'Med IND Sales Mod'!D234</f>
        <v>2.9371360433734202</v>
      </c>
      <c r="AC223" s="277">
        <f>'Lg IND Sales Model'!E234</f>
        <v>2.9371360433734202</v>
      </c>
      <c r="AD223" s="232" t="str">
        <f t="shared" si="45"/>
        <v>Good</v>
      </c>
      <c r="AE223" s="282">
        <v>0</v>
      </c>
      <c r="AF223" s="264">
        <v>0</v>
      </c>
      <c r="AG223" s="277">
        <f>'Med COMM Sales Model  '!G234</f>
        <v>0</v>
      </c>
      <c r="AH223" s="277">
        <f>'Med IND Sales Mod'!F234</f>
        <v>0</v>
      </c>
      <c r="AI223" s="232" t="str">
        <f t="shared" si="46"/>
        <v>Good</v>
      </c>
      <c r="AJ223" s="282">
        <f>'Small COMM Sales Model  '!G234</f>
        <v>114.03392869270741</v>
      </c>
      <c r="AK223" s="264">
        <f>'Med COMM Sales Model  '!F234</f>
        <v>114.03392869270741</v>
      </c>
      <c r="AL223" s="277">
        <f>'Lg COMM Sales Model '!F234</f>
        <v>114.03392869270741</v>
      </c>
      <c r="AM223" s="232" t="str">
        <f t="shared" si="47"/>
        <v>Good</v>
      </c>
      <c r="AN223" s="264">
        <f>'Small COMM Sales Model  '!E234</f>
        <v>208.47875842628665</v>
      </c>
      <c r="AO223" s="264">
        <f>'Med COMM Sales Model  '!E234</f>
        <v>208.47875842628665</v>
      </c>
      <c r="AP223" s="264">
        <f>'Lg COMM Sales Model '!D234</f>
        <v>208.47875842628665</v>
      </c>
      <c r="AQ223" s="277">
        <f>'Small IND Sales Mod'!D234</f>
        <v>208.47875842628665</v>
      </c>
      <c r="AR223" s="277">
        <f>'Med IND Sales Mod'!E234</f>
        <v>208.47875842628665</v>
      </c>
      <c r="AS223" s="281">
        <f>'Lg IND Sales Model'!F234</f>
        <v>208.47875842628665</v>
      </c>
      <c r="AT223" s="232" t="str">
        <f t="shared" si="48"/>
        <v>Good</v>
      </c>
      <c r="AU223" s="280">
        <f>'Lg COMM Sales Model '!E234</f>
        <v>1.2472710741059452</v>
      </c>
      <c r="AV223" s="66">
        <f>'Small COMM Sales Model  '!F234</f>
        <v>1.2472710741059452</v>
      </c>
      <c r="AW223" s="66">
        <f>'Small IND Sales Mod'!E234</f>
        <v>1.2472710741059452</v>
      </c>
      <c r="AX223" s="232" t="str">
        <f t="shared" si="49"/>
        <v>Good</v>
      </c>
      <c r="AY223" s="287"/>
    </row>
    <row r="224" spans="1:51" x14ac:dyDescent="0.2">
      <c r="A224" s="278">
        <f t="shared" si="50"/>
        <v>45819.819999999614</v>
      </c>
      <c r="B224" s="282">
        <v>20.344186428782699</v>
      </c>
      <c r="C224" s="264">
        <v>20.344186428782699</v>
      </c>
      <c r="D224" s="277">
        <f>+'RES_Sales Model'!E231</f>
        <v>20.344186428782699</v>
      </c>
      <c r="E224" s="277">
        <f>+'Small COMM Sales Model  '!C235</f>
        <v>20.344186428782699</v>
      </c>
      <c r="F224" s="281">
        <f>+'Med COMM Sales Model  '!C235</f>
        <v>20.344186428782699</v>
      </c>
      <c r="G224" s="232" t="str">
        <f t="shared" si="39"/>
        <v>Good</v>
      </c>
      <c r="H224" s="287">
        <f>'Lg IND Sales Model'!C235</f>
        <v>0.40094159483388941</v>
      </c>
      <c r="I224" s="279">
        <f>Industrial_Customers!C235</f>
        <v>0.40094159483388941</v>
      </c>
      <c r="J224" s="289" t="str">
        <f t="shared" si="40"/>
        <v>Good</v>
      </c>
      <c r="K224" s="286">
        <v>0.55162191775385838</v>
      </c>
      <c r="L224" s="285">
        <v>0.55162191775385838</v>
      </c>
      <c r="M224" s="289" t="str">
        <f t="shared" si="41"/>
        <v>Good</v>
      </c>
      <c r="N224" s="290">
        <v>22571895.257702164</v>
      </c>
      <c r="O224" s="66">
        <v>22571895.257702202</v>
      </c>
      <c r="P224" s="289" t="str">
        <f t="shared" si="42"/>
        <v>Good</v>
      </c>
      <c r="Q224" s="281">
        <v>317.57011374523995</v>
      </c>
      <c r="R224" s="281">
        <v>317.57011374523995</v>
      </c>
      <c r="S224" s="232" t="str">
        <f t="shared" si="43"/>
        <v>Good</v>
      </c>
      <c r="T224" s="281">
        <v>0</v>
      </c>
      <c r="U224" s="281">
        <v>0</v>
      </c>
      <c r="V224" s="232" t="str">
        <f t="shared" si="44"/>
        <v>Good</v>
      </c>
      <c r="W224" s="280">
        <f>Commercial_Customers!C235</f>
        <v>9050.0116830466104</v>
      </c>
      <c r="X224" s="66">
        <v>9050.0116830466104</v>
      </c>
      <c r="Y224" s="232" t="str">
        <f t="shared" si="38"/>
        <v>Good</v>
      </c>
      <c r="Z224" s="282">
        <f>'Small COMM Sales Model  '!D235</f>
        <v>2.9421833809374598</v>
      </c>
      <c r="AA224" s="264">
        <f>'Med COMM Sales Model  '!D235</f>
        <v>2.9421833809374598</v>
      </c>
      <c r="AB224" s="277">
        <f>'Med IND Sales Mod'!D235</f>
        <v>2.9421833809374598</v>
      </c>
      <c r="AC224" s="277">
        <f>'Lg IND Sales Model'!E235</f>
        <v>2.9421833809374598</v>
      </c>
      <c r="AD224" s="232" t="str">
        <f t="shared" si="45"/>
        <v>Good</v>
      </c>
      <c r="AE224" s="282">
        <v>0</v>
      </c>
      <c r="AF224" s="264">
        <v>0</v>
      </c>
      <c r="AG224" s="277">
        <f>'Med COMM Sales Model  '!G235</f>
        <v>0</v>
      </c>
      <c r="AH224" s="277">
        <f>'Med IND Sales Mod'!F235</f>
        <v>0</v>
      </c>
      <c r="AI224" s="232" t="str">
        <f t="shared" si="46"/>
        <v>Good</v>
      </c>
      <c r="AJ224" s="282">
        <f>'Small COMM Sales Model  '!G235</f>
        <v>208.47875842628665</v>
      </c>
      <c r="AK224" s="264">
        <f>'Med COMM Sales Model  '!F235</f>
        <v>208.47875842628665</v>
      </c>
      <c r="AL224" s="277">
        <f>'Lg COMM Sales Model '!F235</f>
        <v>208.47875842628665</v>
      </c>
      <c r="AM224" s="232" t="str">
        <f t="shared" si="47"/>
        <v>Good</v>
      </c>
      <c r="AN224" s="264">
        <f>'Small COMM Sales Model  '!E235</f>
        <v>271.66325293295364</v>
      </c>
      <c r="AO224" s="264">
        <f>'Med COMM Sales Model  '!E235</f>
        <v>271.66325293295364</v>
      </c>
      <c r="AP224" s="264">
        <f>'Lg COMM Sales Model '!D235</f>
        <v>271.66325293295364</v>
      </c>
      <c r="AQ224" s="277">
        <f>'Small IND Sales Mod'!D235</f>
        <v>271.66325293295364</v>
      </c>
      <c r="AR224" s="277">
        <f>'Med IND Sales Mod'!E235</f>
        <v>271.66325293295364</v>
      </c>
      <c r="AS224" s="281">
        <f>'Lg IND Sales Model'!F235</f>
        <v>271.66325293295364</v>
      </c>
      <c r="AT224" s="232" t="str">
        <f t="shared" si="48"/>
        <v>Good</v>
      </c>
      <c r="AU224" s="280">
        <f>'Lg COMM Sales Model '!E235</f>
        <v>0</v>
      </c>
      <c r="AV224" s="66">
        <f>'Small COMM Sales Model  '!F235</f>
        <v>0</v>
      </c>
      <c r="AW224" s="66">
        <f>'Small IND Sales Mod'!E235</f>
        <v>0</v>
      </c>
      <c r="AX224" s="232" t="str">
        <f t="shared" si="49"/>
        <v>Good</v>
      </c>
      <c r="AY224" s="287"/>
    </row>
    <row r="225" spans="1:51" x14ac:dyDescent="0.2">
      <c r="A225" s="278">
        <f t="shared" si="50"/>
        <v>45850.239999999612</v>
      </c>
      <c r="B225" s="282">
        <v>20.3651679788126</v>
      </c>
      <c r="C225" s="264">
        <v>20.3651679788126</v>
      </c>
      <c r="D225" s="277">
        <f>+'RES_Sales Model'!E232</f>
        <v>20.3651679788126</v>
      </c>
      <c r="E225" s="277">
        <f>+'Small COMM Sales Model  '!C236</f>
        <v>20.3651679788126</v>
      </c>
      <c r="F225" s="281">
        <f>+'Med COMM Sales Model  '!C236</f>
        <v>20.3651679788126</v>
      </c>
      <c r="G225" s="232" t="str">
        <f t="shared" si="39"/>
        <v>Good</v>
      </c>
      <c r="H225" s="287">
        <f>'Lg IND Sales Model'!C236</f>
        <v>0.40083450096344309</v>
      </c>
      <c r="I225" s="279">
        <f>Industrial_Customers!C236</f>
        <v>0.40083450096344309</v>
      </c>
      <c r="J225" s="289" t="str">
        <f t="shared" si="40"/>
        <v>Good</v>
      </c>
      <c r="K225" s="286">
        <v>0.65392780675693363</v>
      </c>
      <c r="L225" s="285">
        <v>0.65392780675693363</v>
      </c>
      <c r="M225" s="289" t="str">
        <f t="shared" si="41"/>
        <v>Good</v>
      </c>
      <c r="N225" s="290">
        <v>22593511.386553247</v>
      </c>
      <c r="O225" s="66">
        <v>22593511.386553202</v>
      </c>
      <c r="P225" s="289" t="str">
        <f t="shared" si="42"/>
        <v>Good</v>
      </c>
      <c r="Q225" s="281">
        <v>318.461769661468</v>
      </c>
      <c r="R225" s="281">
        <v>318.461769661468</v>
      </c>
      <c r="S225" s="232" t="str">
        <f t="shared" si="43"/>
        <v>Good</v>
      </c>
      <c r="T225" s="281">
        <v>0</v>
      </c>
      <c r="U225" s="281">
        <v>0</v>
      </c>
      <c r="V225" s="232" t="str">
        <f t="shared" si="44"/>
        <v>Good</v>
      </c>
      <c r="W225" s="280">
        <f>Commercial_Customers!C236</f>
        <v>9056.2588616409394</v>
      </c>
      <c r="X225" s="66">
        <v>9056.2588616409394</v>
      </c>
      <c r="Y225" s="232" t="str">
        <f t="shared" si="38"/>
        <v>Good</v>
      </c>
      <c r="Z225" s="282">
        <f>'Small COMM Sales Model  '!D236</f>
        <v>2.9470390000000002</v>
      </c>
      <c r="AA225" s="264">
        <f>'Med COMM Sales Model  '!D236</f>
        <v>2.9470390000000002</v>
      </c>
      <c r="AB225" s="277">
        <f>'Med IND Sales Mod'!D236</f>
        <v>2.9470390000000002</v>
      </c>
      <c r="AC225" s="277">
        <f>'Lg IND Sales Model'!E236</f>
        <v>2.9470390000000002</v>
      </c>
      <c r="AD225" s="232" t="str">
        <f t="shared" si="45"/>
        <v>Good</v>
      </c>
      <c r="AE225" s="282">
        <v>0</v>
      </c>
      <c r="AF225" s="264">
        <v>0</v>
      </c>
      <c r="AG225" s="277">
        <f>'Med COMM Sales Model  '!G236</f>
        <v>0</v>
      </c>
      <c r="AH225" s="277">
        <f>'Med IND Sales Mod'!F236</f>
        <v>0</v>
      </c>
      <c r="AI225" s="232" t="str">
        <f t="shared" si="46"/>
        <v>Good</v>
      </c>
      <c r="AJ225" s="282">
        <f>'Small COMM Sales Model  '!G236</f>
        <v>271.66325293295364</v>
      </c>
      <c r="AK225" s="264">
        <f>'Med COMM Sales Model  '!F236</f>
        <v>271.66325293295364</v>
      </c>
      <c r="AL225" s="277">
        <f>'Lg COMM Sales Model '!F236</f>
        <v>271.66325293295364</v>
      </c>
      <c r="AM225" s="232" t="str">
        <f t="shared" si="47"/>
        <v>Good</v>
      </c>
      <c r="AN225" s="264">
        <f>'Small COMM Sales Model  '!E236</f>
        <v>322.31916585708109</v>
      </c>
      <c r="AO225" s="264">
        <f>'Med COMM Sales Model  '!E236</f>
        <v>322.31916585708109</v>
      </c>
      <c r="AP225" s="264">
        <f>'Lg COMM Sales Model '!D236</f>
        <v>322.31916585708109</v>
      </c>
      <c r="AQ225" s="277">
        <f>'Small IND Sales Mod'!D236</f>
        <v>322.31916585708109</v>
      </c>
      <c r="AR225" s="277">
        <f>'Med IND Sales Mod'!E236</f>
        <v>322.31916585708109</v>
      </c>
      <c r="AS225" s="281">
        <f>'Lg IND Sales Model'!F236</f>
        <v>322.31916585708109</v>
      </c>
      <c r="AT225" s="232" t="str">
        <f t="shared" si="48"/>
        <v>Good</v>
      </c>
      <c r="AU225" s="280">
        <f>'Lg COMM Sales Model '!E236</f>
        <v>0</v>
      </c>
      <c r="AV225" s="66">
        <f>'Small COMM Sales Model  '!F236</f>
        <v>0</v>
      </c>
      <c r="AW225" s="66">
        <f>'Small IND Sales Mod'!E236</f>
        <v>0</v>
      </c>
      <c r="AX225" s="232" t="str">
        <f t="shared" si="49"/>
        <v>Good</v>
      </c>
      <c r="AY225" s="287"/>
    </row>
    <row r="226" spans="1:51" x14ac:dyDescent="0.2">
      <c r="A226" s="278">
        <f t="shared" si="50"/>
        <v>45880.659999999611</v>
      </c>
      <c r="B226" s="282">
        <v>20.387050118317685</v>
      </c>
      <c r="C226" s="264">
        <v>20.387050118317685</v>
      </c>
      <c r="D226" s="277">
        <f>+'RES_Sales Model'!E233</f>
        <v>20.387050118317685</v>
      </c>
      <c r="E226" s="277">
        <f>+'Small COMM Sales Model  '!C237</f>
        <v>20.387050118317685</v>
      </c>
      <c r="F226" s="281">
        <f>+'Med COMM Sales Model  '!C237</f>
        <v>20.387050118317685</v>
      </c>
      <c r="G226" s="232" t="str">
        <f t="shared" si="39"/>
        <v>Good</v>
      </c>
      <c r="H226" s="287">
        <f>'Lg IND Sales Model'!C237</f>
        <v>0.40074986725310918</v>
      </c>
      <c r="I226" s="279">
        <f>Industrial_Customers!C237</f>
        <v>0.40074986725310918</v>
      </c>
      <c r="J226" s="289" t="str">
        <f t="shared" si="40"/>
        <v>Good</v>
      </c>
      <c r="K226" s="286">
        <v>0.66175567524946277</v>
      </c>
      <c r="L226" s="285">
        <v>0.66175567524946277</v>
      </c>
      <c r="M226" s="289" t="str">
        <f t="shared" si="41"/>
        <v>Good</v>
      </c>
      <c r="N226" s="290">
        <v>22615127.515404329</v>
      </c>
      <c r="O226" s="66">
        <v>22615127.515404299</v>
      </c>
      <c r="P226" s="289" t="str">
        <f t="shared" si="42"/>
        <v>Good</v>
      </c>
      <c r="Q226" s="281">
        <v>319.30799999999999</v>
      </c>
      <c r="R226" s="281">
        <v>319.30799999999999</v>
      </c>
      <c r="S226" s="232" t="str">
        <f t="shared" si="43"/>
        <v>Good</v>
      </c>
      <c r="T226" s="281">
        <v>0</v>
      </c>
      <c r="U226" s="281">
        <v>0</v>
      </c>
      <c r="V226" s="232" t="str">
        <f t="shared" si="44"/>
        <v>Good</v>
      </c>
      <c r="W226" s="280">
        <f>Commercial_Customers!C237</f>
        <v>9063.0093497104208</v>
      </c>
      <c r="X226" s="66">
        <v>9063.0093497104208</v>
      </c>
      <c r="Y226" s="232" t="str">
        <f t="shared" si="38"/>
        <v>Good</v>
      </c>
      <c r="Z226" s="282">
        <f>'Small COMM Sales Model  '!D237</f>
        <v>2.9520226026556999</v>
      </c>
      <c r="AA226" s="264">
        <f>'Med COMM Sales Model  '!D237</f>
        <v>2.9520226026556999</v>
      </c>
      <c r="AB226" s="277">
        <f>'Med IND Sales Mod'!D237</f>
        <v>2.9520226026556999</v>
      </c>
      <c r="AC226" s="277">
        <f>'Lg IND Sales Model'!E237</f>
        <v>2.9520226026556999</v>
      </c>
      <c r="AD226" s="232" t="str">
        <f t="shared" si="45"/>
        <v>Good</v>
      </c>
      <c r="AE226" s="282">
        <v>0</v>
      </c>
      <c r="AF226" s="264">
        <v>0</v>
      </c>
      <c r="AG226" s="277">
        <f>'Med COMM Sales Model  '!G237</f>
        <v>0</v>
      </c>
      <c r="AH226" s="277">
        <f>'Med IND Sales Mod'!F237</f>
        <v>0</v>
      </c>
      <c r="AI226" s="232" t="str">
        <f t="shared" si="46"/>
        <v>Good</v>
      </c>
      <c r="AJ226" s="282">
        <f>'Small COMM Sales Model  '!G237</f>
        <v>322.31916585708109</v>
      </c>
      <c r="AK226" s="264">
        <f>'Med COMM Sales Model  '!F237</f>
        <v>322.31916585708109</v>
      </c>
      <c r="AL226" s="277">
        <f>'Lg COMM Sales Model '!F237</f>
        <v>322.31916585708109</v>
      </c>
      <c r="AM226" s="232" t="str">
        <f t="shared" si="47"/>
        <v>Good</v>
      </c>
      <c r="AN226" s="264">
        <f>'Small COMM Sales Model  '!E237</f>
        <v>326.45437890907908</v>
      </c>
      <c r="AO226" s="264">
        <f>'Med COMM Sales Model  '!E237</f>
        <v>326.45437890907908</v>
      </c>
      <c r="AP226" s="264">
        <f>'Lg COMM Sales Model '!D237</f>
        <v>326.45437890907908</v>
      </c>
      <c r="AQ226" s="277">
        <f>'Small IND Sales Mod'!D237</f>
        <v>326.45437890907908</v>
      </c>
      <c r="AR226" s="277">
        <f>'Med IND Sales Mod'!E237</f>
        <v>326.45437890907908</v>
      </c>
      <c r="AS226" s="281">
        <f>'Lg IND Sales Model'!F237</f>
        <v>326.45437890907908</v>
      </c>
      <c r="AT226" s="232" t="str">
        <f t="shared" si="48"/>
        <v>Good</v>
      </c>
      <c r="AU226" s="280">
        <f>'Lg COMM Sales Model '!E237</f>
        <v>0</v>
      </c>
      <c r="AV226" s="66">
        <f>'Small COMM Sales Model  '!F237</f>
        <v>0</v>
      </c>
      <c r="AW226" s="66">
        <f>'Small IND Sales Mod'!E237</f>
        <v>0</v>
      </c>
      <c r="AX226" s="232" t="str">
        <f t="shared" si="49"/>
        <v>Good</v>
      </c>
      <c r="AY226" s="287"/>
    </row>
    <row r="227" spans="1:51" x14ac:dyDescent="0.2">
      <c r="A227" s="278">
        <f t="shared" si="50"/>
        <v>45911.079999999609</v>
      </c>
      <c r="B227" s="282">
        <v>20.408660836368842</v>
      </c>
      <c r="C227" s="264">
        <v>20.408660836368842</v>
      </c>
      <c r="D227" s="277">
        <f>+'RES_Sales Model'!E234</f>
        <v>20.408660836368842</v>
      </c>
      <c r="E227" s="277">
        <f>+'Small COMM Sales Model  '!C238</f>
        <v>20.408660836368842</v>
      </c>
      <c r="F227" s="281">
        <f>+'Med COMM Sales Model  '!C238</f>
        <v>20.408660836368842</v>
      </c>
      <c r="G227" s="232" t="str">
        <f t="shared" si="39"/>
        <v>Good</v>
      </c>
      <c r="H227" s="287">
        <f>'Lg IND Sales Model'!C238</f>
        <v>0.40065908842166359</v>
      </c>
      <c r="I227" s="279">
        <f>Industrial_Customers!C238</f>
        <v>0.40065908842166359</v>
      </c>
      <c r="J227" s="289" t="str">
        <f t="shared" si="40"/>
        <v>Good</v>
      </c>
      <c r="K227" s="286">
        <v>0.56281505341191451</v>
      </c>
      <c r="L227" s="285">
        <v>0.56281505341191451</v>
      </c>
      <c r="M227" s="289" t="str">
        <f t="shared" si="41"/>
        <v>Good</v>
      </c>
      <c r="N227" s="290">
        <v>22636743.644255411</v>
      </c>
      <c r="O227" s="66">
        <v>22636743.6442554</v>
      </c>
      <c r="P227" s="289" t="str">
        <f t="shared" si="42"/>
        <v>Good</v>
      </c>
      <c r="Q227" s="281">
        <v>320.14023164643703</v>
      </c>
      <c r="R227" s="281">
        <v>320.14023164643703</v>
      </c>
      <c r="S227" s="232" t="str">
        <f t="shared" si="43"/>
        <v>Good</v>
      </c>
      <c r="T227" s="281">
        <v>0</v>
      </c>
      <c r="U227" s="281">
        <v>0</v>
      </c>
      <c r="V227" s="232" t="str">
        <f t="shared" si="44"/>
        <v>Good</v>
      </c>
      <c r="W227" s="280">
        <f>Commercial_Customers!C238</f>
        <v>9069.6170733422605</v>
      </c>
      <c r="X227" s="66">
        <v>9069.6170733422605</v>
      </c>
      <c r="Y227" s="232" t="str">
        <f t="shared" si="38"/>
        <v>Good</v>
      </c>
      <c r="Z227" s="282">
        <f>'Small COMM Sales Model  '!D238</f>
        <v>2.9569699608147699</v>
      </c>
      <c r="AA227" s="264">
        <f>'Med COMM Sales Model  '!D238</f>
        <v>2.9569699608147699</v>
      </c>
      <c r="AB227" s="277">
        <f>'Med IND Sales Mod'!D238</f>
        <v>2.9569699608147699</v>
      </c>
      <c r="AC227" s="277">
        <f>'Lg IND Sales Model'!E238</f>
        <v>2.9569699608147699</v>
      </c>
      <c r="AD227" s="232" t="str">
        <f t="shared" si="45"/>
        <v>Good</v>
      </c>
      <c r="AE227" s="282">
        <v>0</v>
      </c>
      <c r="AF227" s="264">
        <v>0</v>
      </c>
      <c r="AG227" s="277">
        <f>'Med COMM Sales Model  '!G238</f>
        <v>0</v>
      </c>
      <c r="AH227" s="277">
        <f>'Med IND Sales Mod'!F238</f>
        <v>0</v>
      </c>
      <c r="AI227" s="232" t="str">
        <f t="shared" si="46"/>
        <v>Good</v>
      </c>
      <c r="AJ227" s="282">
        <f>'Small COMM Sales Model  '!G238</f>
        <v>326.45437890907908</v>
      </c>
      <c r="AK227" s="264">
        <f>'Med COMM Sales Model  '!F238</f>
        <v>326.45437890907908</v>
      </c>
      <c r="AL227" s="277">
        <f>'Lg COMM Sales Model '!F238</f>
        <v>326.45437890907908</v>
      </c>
      <c r="AM227" s="232" t="str">
        <f t="shared" si="47"/>
        <v>Good</v>
      </c>
      <c r="AN227" s="264">
        <f>'Small COMM Sales Model  '!E238</f>
        <v>277.87653293728147</v>
      </c>
      <c r="AO227" s="264">
        <f>'Med COMM Sales Model  '!E238</f>
        <v>277.87653293728147</v>
      </c>
      <c r="AP227" s="264">
        <f>'Lg COMM Sales Model '!D238</f>
        <v>277.87653293728147</v>
      </c>
      <c r="AQ227" s="277">
        <f>'Small IND Sales Mod'!D238</f>
        <v>277.87653293728147</v>
      </c>
      <c r="AR227" s="277">
        <f>'Med IND Sales Mod'!E238</f>
        <v>277.87653293728147</v>
      </c>
      <c r="AS227" s="281">
        <f>'Lg IND Sales Model'!F238</f>
        <v>277.87653293728147</v>
      </c>
      <c r="AT227" s="232" t="str">
        <f t="shared" si="48"/>
        <v>Good</v>
      </c>
      <c r="AU227" s="280">
        <f>'Lg COMM Sales Model '!E238</f>
        <v>0</v>
      </c>
      <c r="AV227" s="66">
        <f>'Small COMM Sales Model  '!F238</f>
        <v>0</v>
      </c>
      <c r="AW227" s="66">
        <f>'Small IND Sales Mod'!E238</f>
        <v>0</v>
      </c>
      <c r="AX227" s="232" t="str">
        <f t="shared" si="49"/>
        <v>Good</v>
      </c>
      <c r="AY227" s="287"/>
    </row>
    <row r="228" spans="1:51" x14ac:dyDescent="0.2">
      <c r="A228" s="278">
        <f t="shared" si="50"/>
        <v>45941.499999999607</v>
      </c>
      <c r="B228" s="282">
        <v>20.429091921774337</v>
      </c>
      <c r="C228" s="264">
        <v>20.429091921774337</v>
      </c>
      <c r="D228" s="277">
        <f>+'RES_Sales Model'!E235</f>
        <v>20.429091921774337</v>
      </c>
      <c r="E228" s="277">
        <f>+'Small COMM Sales Model  '!C239</f>
        <v>20.429091921774337</v>
      </c>
      <c r="F228" s="281">
        <f>+'Med COMM Sales Model  '!C239</f>
        <v>20.429091921774337</v>
      </c>
      <c r="G228" s="232" t="str">
        <f t="shared" si="39"/>
        <v>Good</v>
      </c>
      <c r="H228" s="287">
        <f>'Lg IND Sales Model'!C239</f>
        <v>0.40052796073539537</v>
      </c>
      <c r="I228" s="279">
        <f>Industrial_Customers!C239</f>
        <v>0.40052796073539537</v>
      </c>
      <c r="J228" s="289" t="str">
        <f t="shared" si="40"/>
        <v>Good</v>
      </c>
      <c r="K228" s="286">
        <v>0.40249840598122111</v>
      </c>
      <c r="L228" s="285">
        <v>0.40249840598122111</v>
      </c>
      <c r="M228" s="289" t="str">
        <f t="shared" si="41"/>
        <v>Good</v>
      </c>
      <c r="N228" s="290">
        <v>22658359.773106493</v>
      </c>
      <c r="O228" s="66">
        <v>22658359.773106501</v>
      </c>
      <c r="P228" s="289" t="str">
        <f t="shared" si="42"/>
        <v>Good</v>
      </c>
      <c r="Q228" s="281">
        <v>320.92166507845803</v>
      </c>
      <c r="R228" s="281">
        <v>320.92166507845803</v>
      </c>
      <c r="S228" s="232" t="str">
        <f t="shared" si="43"/>
        <v>Good</v>
      </c>
      <c r="T228" s="281">
        <v>0</v>
      </c>
      <c r="U228" s="281">
        <v>0</v>
      </c>
      <c r="V228" s="232" t="str">
        <f t="shared" si="44"/>
        <v>Good</v>
      </c>
      <c r="W228" s="280">
        <f>Commercial_Customers!C239</f>
        <v>9075.3066335312596</v>
      </c>
      <c r="X228" s="66">
        <v>9075.3066335312596</v>
      </c>
      <c r="Y228" s="232" t="str">
        <f t="shared" si="38"/>
        <v>Good</v>
      </c>
      <c r="Z228" s="282">
        <f>'Small COMM Sales Model  '!D239</f>
        <v>2.961722</v>
      </c>
      <c r="AA228" s="264">
        <f>'Med COMM Sales Model  '!D239</f>
        <v>2.961722</v>
      </c>
      <c r="AB228" s="277">
        <f>'Med IND Sales Mod'!D239</f>
        <v>2.961722</v>
      </c>
      <c r="AC228" s="277">
        <f>'Lg IND Sales Model'!E239</f>
        <v>2.961722</v>
      </c>
      <c r="AD228" s="232" t="str">
        <f t="shared" si="45"/>
        <v>Good</v>
      </c>
      <c r="AE228" s="282">
        <v>0</v>
      </c>
      <c r="AF228" s="264">
        <v>0</v>
      </c>
      <c r="AG228" s="277">
        <f>'Med COMM Sales Model  '!G239</f>
        <v>0</v>
      </c>
      <c r="AH228" s="277">
        <f>'Med IND Sales Mod'!F239</f>
        <v>0</v>
      </c>
      <c r="AI228" s="232" t="str">
        <f t="shared" si="46"/>
        <v>Good</v>
      </c>
      <c r="AJ228" s="282">
        <f>'Small COMM Sales Model  '!G239</f>
        <v>277.87653293728147</v>
      </c>
      <c r="AK228" s="264">
        <f>'Med COMM Sales Model  '!F239</f>
        <v>277.87653293728147</v>
      </c>
      <c r="AL228" s="277">
        <f>'Lg COMM Sales Model '!F239</f>
        <v>277.87653293728147</v>
      </c>
      <c r="AM228" s="232" t="str">
        <f t="shared" si="47"/>
        <v>Good</v>
      </c>
      <c r="AN228" s="264">
        <f>'Small COMM Sales Model  '!E239</f>
        <v>198.89039579254836</v>
      </c>
      <c r="AO228" s="264">
        <f>'Med COMM Sales Model  '!E239</f>
        <v>198.89039579254836</v>
      </c>
      <c r="AP228" s="264">
        <f>'Lg COMM Sales Model '!D239</f>
        <v>198.89039579254836</v>
      </c>
      <c r="AQ228" s="277">
        <f>'Small IND Sales Mod'!D239</f>
        <v>198.89039579254836</v>
      </c>
      <c r="AR228" s="277">
        <f>'Med IND Sales Mod'!E239</f>
        <v>198.89039579254836</v>
      </c>
      <c r="AS228" s="281">
        <f>'Lg IND Sales Model'!F239</f>
        <v>198.89039579254836</v>
      </c>
      <c r="AT228" s="232" t="str">
        <f t="shared" si="48"/>
        <v>Good</v>
      </c>
      <c r="AU228" s="280">
        <f>'Lg COMM Sales Model '!E239</f>
        <v>3.8110897796785466</v>
      </c>
      <c r="AV228" s="66">
        <f>'Small COMM Sales Model  '!F239</f>
        <v>3.8110897796785466</v>
      </c>
      <c r="AW228" s="66">
        <f>'Small IND Sales Mod'!E239</f>
        <v>3.8110897796785466</v>
      </c>
      <c r="AX228" s="232" t="str">
        <f t="shared" si="49"/>
        <v>Good</v>
      </c>
      <c r="AY228" s="287"/>
    </row>
    <row r="229" spans="1:51" x14ac:dyDescent="0.2">
      <c r="A229" s="278">
        <f t="shared" si="50"/>
        <v>45971.919999999605</v>
      </c>
      <c r="B229" s="282">
        <v>20.451572488917577</v>
      </c>
      <c r="C229" s="264">
        <v>20.451572488917577</v>
      </c>
      <c r="D229" s="277">
        <f>+'RES_Sales Model'!E236</f>
        <v>20.451572488917577</v>
      </c>
      <c r="E229" s="277">
        <f>+'Small COMM Sales Model  '!C240</f>
        <v>20.451572488917577</v>
      </c>
      <c r="F229" s="281">
        <f>+'Med COMM Sales Model  '!C240</f>
        <v>20.451572488917577</v>
      </c>
      <c r="G229" s="232" t="str">
        <f t="shared" si="39"/>
        <v>Good</v>
      </c>
      <c r="H229" s="287">
        <f>'Lg IND Sales Model'!C240</f>
        <v>0.40036152143315862</v>
      </c>
      <c r="I229" s="279">
        <f>Industrial_Customers!C240</f>
        <v>0.40036152143315862</v>
      </c>
      <c r="J229" s="289" t="str">
        <f t="shared" si="40"/>
        <v>Good</v>
      </c>
      <c r="K229" s="286">
        <v>0.15795510015278075</v>
      </c>
      <c r="L229" s="285">
        <v>0.15795510015278075</v>
      </c>
      <c r="M229" s="289" t="str">
        <f t="shared" si="41"/>
        <v>Good</v>
      </c>
      <c r="N229" s="290">
        <v>22679975.901957575</v>
      </c>
      <c r="O229" s="66">
        <v>22679975.901957601</v>
      </c>
      <c r="P229" s="289" t="str">
        <f t="shared" si="42"/>
        <v>Good</v>
      </c>
      <c r="Q229" s="281">
        <v>321.62600000000003</v>
      </c>
      <c r="R229" s="281">
        <v>321.62600000000003</v>
      </c>
      <c r="S229" s="232" t="str">
        <f t="shared" si="43"/>
        <v>Good</v>
      </c>
      <c r="T229" s="281">
        <v>0</v>
      </c>
      <c r="U229" s="281">
        <v>0</v>
      </c>
      <c r="V229" s="232" t="str">
        <f t="shared" si="44"/>
        <v>Good</v>
      </c>
      <c r="W229" s="280">
        <f>Commercial_Customers!C240</f>
        <v>9080.1896581751098</v>
      </c>
      <c r="X229" s="66">
        <v>9080.1896581751098</v>
      </c>
      <c r="Y229" s="232" t="str">
        <f t="shared" si="38"/>
        <v>Good</v>
      </c>
      <c r="Z229" s="282">
        <f>'Small COMM Sales Model  '!D240</f>
        <v>2.9666067225904502</v>
      </c>
      <c r="AA229" s="264">
        <f>'Med COMM Sales Model  '!D240</f>
        <v>2.9666067225904502</v>
      </c>
      <c r="AB229" s="277">
        <f>'Med IND Sales Mod'!D240</f>
        <v>2.9666067225904502</v>
      </c>
      <c r="AC229" s="277">
        <f>'Lg IND Sales Model'!E240</f>
        <v>2.9666067225904502</v>
      </c>
      <c r="AD229" s="232" t="str">
        <f t="shared" si="45"/>
        <v>Good</v>
      </c>
      <c r="AE229" s="282">
        <v>0</v>
      </c>
      <c r="AF229" s="264">
        <v>0</v>
      </c>
      <c r="AG229" s="277">
        <f>'Med COMM Sales Model  '!G240</f>
        <v>0</v>
      </c>
      <c r="AH229" s="277">
        <f>'Med IND Sales Mod'!F240</f>
        <v>0</v>
      </c>
      <c r="AI229" s="232" t="str">
        <f t="shared" si="46"/>
        <v>Good</v>
      </c>
      <c r="AJ229" s="282">
        <f>'Small COMM Sales Model  '!G240</f>
        <v>198.89039579254836</v>
      </c>
      <c r="AK229" s="264">
        <f>'Med COMM Sales Model  '!F240</f>
        <v>198.89039579254836</v>
      </c>
      <c r="AL229" s="277">
        <f>'Lg COMM Sales Model '!F240</f>
        <v>198.89039579254836</v>
      </c>
      <c r="AM229" s="232" t="str">
        <f t="shared" si="47"/>
        <v>Good</v>
      </c>
      <c r="AN229" s="264">
        <f>'Small COMM Sales Model  '!E240</f>
        <v>78.117279066674627</v>
      </c>
      <c r="AO229" s="264">
        <f>'Med COMM Sales Model  '!E240</f>
        <v>78.117279066674627</v>
      </c>
      <c r="AP229" s="264">
        <f>'Lg COMM Sales Model '!D240</f>
        <v>78.117279066674627</v>
      </c>
      <c r="AQ229" s="277">
        <f>'Small IND Sales Mod'!D240</f>
        <v>78.117279066674627</v>
      </c>
      <c r="AR229" s="277">
        <f>'Med IND Sales Mod'!E240</f>
        <v>78.117279066674627</v>
      </c>
      <c r="AS229" s="281">
        <f>'Lg IND Sales Model'!F240</f>
        <v>78.117279066674627</v>
      </c>
      <c r="AT229" s="232" t="str">
        <f t="shared" si="48"/>
        <v>Good</v>
      </c>
      <c r="AU229" s="280">
        <f>'Lg COMM Sales Model '!E240</f>
        <v>26.436963465927999</v>
      </c>
      <c r="AV229" s="66">
        <f>'Small COMM Sales Model  '!F240</f>
        <v>26.436963465927999</v>
      </c>
      <c r="AW229" s="66">
        <f>'Small IND Sales Mod'!E240</f>
        <v>26.436963465927999</v>
      </c>
      <c r="AX229" s="232" t="str">
        <f t="shared" si="49"/>
        <v>Good</v>
      </c>
      <c r="AY229" s="287"/>
    </row>
    <row r="230" spans="1:51" x14ac:dyDescent="0.2">
      <c r="A230" s="278">
        <f t="shared" si="50"/>
        <v>46002.339999999604</v>
      </c>
      <c r="B230" s="282">
        <v>20.474512236868168</v>
      </c>
      <c r="C230" s="264">
        <v>20.474512236868168</v>
      </c>
      <c r="D230" s="277">
        <f>+'RES_Sales Model'!E237</f>
        <v>20.474512236868168</v>
      </c>
      <c r="E230" s="277">
        <f>+'Small COMM Sales Model  '!C241</f>
        <v>20.474512236868168</v>
      </c>
      <c r="F230" s="281">
        <f>+'Med COMM Sales Model  '!C241</f>
        <v>20.474512236868168</v>
      </c>
      <c r="G230" s="232" t="str">
        <f t="shared" si="39"/>
        <v>Good</v>
      </c>
      <c r="H230" s="287">
        <f>'Lg IND Sales Model'!C241</f>
        <v>0.40018729599759334</v>
      </c>
      <c r="I230" s="279">
        <f>Industrial_Customers!C241</f>
        <v>0.40018729599759334</v>
      </c>
      <c r="J230" s="289" t="str">
        <f t="shared" si="40"/>
        <v>Good</v>
      </c>
      <c r="K230" s="286">
        <v>8.6134474470538347E-2</v>
      </c>
      <c r="L230" s="285">
        <v>8.6134474470538347E-2</v>
      </c>
      <c r="M230" s="289" t="str">
        <f t="shared" si="41"/>
        <v>Good</v>
      </c>
      <c r="N230" s="290">
        <v>22701592.030808657</v>
      </c>
      <c r="O230" s="66">
        <v>22701592.030808698</v>
      </c>
      <c r="P230" s="289" t="str">
        <f t="shared" si="42"/>
        <v>Good</v>
      </c>
      <c r="Q230" s="281">
        <v>322.30590252135801</v>
      </c>
      <c r="R230" s="281">
        <v>322.30590252135801</v>
      </c>
      <c r="S230" s="232" t="str">
        <f t="shared" si="43"/>
        <v>Good</v>
      </c>
      <c r="T230" s="281">
        <v>0</v>
      </c>
      <c r="U230" s="281">
        <v>0</v>
      </c>
      <c r="V230" s="232" t="str">
        <f t="shared" si="44"/>
        <v>Good</v>
      </c>
      <c r="W230" s="280">
        <f>Commercial_Customers!C241</f>
        <v>9084.8887296498306</v>
      </c>
      <c r="X230" s="66">
        <v>9084.8887296498306</v>
      </c>
      <c r="Y230" s="232" t="str">
        <f t="shared" si="38"/>
        <v>Good</v>
      </c>
      <c r="Z230" s="282">
        <f>'Small COMM Sales Model  '!D241</f>
        <v>2.97136612767201</v>
      </c>
      <c r="AA230" s="264">
        <f>'Med COMM Sales Model  '!D241</f>
        <v>2.97136612767201</v>
      </c>
      <c r="AB230" s="277">
        <f>'Med IND Sales Mod'!D241</f>
        <v>2.97136612767201</v>
      </c>
      <c r="AC230" s="277">
        <f>'Lg IND Sales Model'!E241</f>
        <v>2.97136612767201</v>
      </c>
      <c r="AD230" s="232" t="str">
        <f t="shared" si="45"/>
        <v>Good</v>
      </c>
      <c r="AE230" s="282">
        <v>0</v>
      </c>
      <c r="AF230" s="264">
        <v>0</v>
      </c>
      <c r="AG230" s="277">
        <f>'Med COMM Sales Model  '!G241</f>
        <v>0</v>
      </c>
      <c r="AH230" s="277">
        <f>'Med IND Sales Mod'!F241</f>
        <v>0</v>
      </c>
      <c r="AI230" s="232" t="str">
        <f t="shared" si="46"/>
        <v>Good</v>
      </c>
      <c r="AJ230" s="282">
        <f>'Small COMM Sales Model  '!G241</f>
        <v>78.117279066674627</v>
      </c>
      <c r="AK230" s="264">
        <f>'Med COMM Sales Model  '!F241</f>
        <v>78.117279066674627</v>
      </c>
      <c r="AL230" s="277">
        <f>'Lg COMM Sales Model '!F241</f>
        <v>78.117279066674627</v>
      </c>
      <c r="AM230" s="232" t="str">
        <f t="shared" si="47"/>
        <v>Good</v>
      </c>
      <c r="AN230" s="264">
        <f>'Small COMM Sales Model  '!E241</f>
        <v>42.633806123140985</v>
      </c>
      <c r="AO230" s="264">
        <f>'Med COMM Sales Model  '!E241</f>
        <v>42.633806123140985</v>
      </c>
      <c r="AP230" s="264">
        <f>'Lg COMM Sales Model '!D241</f>
        <v>42.633806123140985</v>
      </c>
      <c r="AQ230" s="277">
        <f>'Small IND Sales Mod'!D241</f>
        <v>42.633806123140985</v>
      </c>
      <c r="AR230" s="277">
        <f>'Med IND Sales Mod'!E241</f>
        <v>42.633806123140985</v>
      </c>
      <c r="AS230" s="281">
        <f>'Lg IND Sales Model'!F241</f>
        <v>42.633806123140985</v>
      </c>
      <c r="AT230" s="232" t="str">
        <f t="shared" si="48"/>
        <v>Good</v>
      </c>
      <c r="AU230" s="280">
        <f>'Lg COMM Sales Model '!E241</f>
        <v>81.614210043345437</v>
      </c>
      <c r="AV230" s="66">
        <f>'Small COMM Sales Model  '!F241</f>
        <v>81.614210043345437</v>
      </c>
      <c r="AW230" s="66">
        <f>'Small IND Sales Mod'!E241</f>
        <v>81.614210043345437</v>
      </c>
      <c r="AX230" s="232" t="str">
        <f t="shared" si="49"/>
        <v>Good</v>
      </c>
      <c r="AY230" s="287"/>
    </row>
    <row r="231" spans="1:51" x14ac:dyDescent="0.2">
      <c r="A231" s="278">
        <f t="shared" si="50"/>
        <v>46032.759999999602</v>
      </c>
      <c r="B231" s="282">
        <v>20.502061868476023</v>
      </c>
      <c r="C231" s="264">
        <v>20.502061868476023</v>
      </c>
      <c r="D231" s="277">
        <f>+'RES_Sales Model'!E238</f>
        <v>20.502061868476023</v>
      </c>
      <c r="E231" s="277">
        <f>+'Small COMM Sales Model  '!C242</f>
        <v>20.502061868476023</v>
      </c>
      <c r="F231" s="281">
        <f>+'Med COMM Sales Model  '!C242</f>
        <v>20.502061868476023</v>
      </c>
      <c r="G231" s="232" t="str">
        <f t="shared" si="39"/>
        <v>Good</v>
      </c>
      <c r="H231" s="287">
        <f>'Lg IND Sales Model'!C242</f>
        <v>0.40007554863298411</v>
      </c>
      <c r="I231" s="279">
        <f>Industrial_Customers!C242</f>
        <v>0.40007554863298411</v>
      </c>
      <c r="J231" s="289" t="str">
        <f t="shared" si="40"/>
        <v>Good</v>
      </c>
      <c r="K231" s="286">
        <v>5.4716906230588593E-2</v>
      </c>
      <c r="L231" s="285">
        <v>5.4716906230588593E-2</v>
      </c>
      <c r="M231" s="289" t="str">
        <f t="shared" si="41"/>
        <v>Good</v>
      </c>
      <c r="N231" s="290">
        <v>22723208.15965974</v>
      </c>
      <c r="O231" s="66">
        <v>22723208.159659699</v>
      </c>
      <c r="P231" s="289" t="str">
        <f t="shared" si="42"/>
        <v>Good</v>
      </c>
      <c r="Q231" s="281">
        <v>322.95782438353001</v>
      </c>
      <c r="R231" s="281">
        <v>322.95782438353001</v>
      </c>
      <c r="S231" s="232" t="str">
        <f t="shared" si="43"/>
        <v>Good</v>
      </c>
      <c r="T231" s="281">
        <v>0</v>
      </c>
      <c r="U231" s="281">
        <v>0</v>
      </c>
      <c r="V231" s="232" t="str">
        <f t="shared" si="44"/>
        <v>Good</v>
      </c>
      <c r="W231" s="280">
        <f>Commercial_Customers!C242</f>
        <v>9090.9999711773708</v>
      </c>
      <c r="X231" s="66">
        <v>9090.9999711773708</v>
      </c>
      <c r="Y231" s="232" t="str">
        <f t="shared" ref="Y231:Y290" si="51">IF(W231=X231,"Good")</f>
        <v>Good</v>
      </c>
      <c r="Z231" s="282">
        <f>'Small COMM Sales Model  '!D242</f>
        <v>2.9763890000000002</v>
      </c>
      <c r="AA231" s="264">
        <f>'Med COMM Sales Model  '!D242</f>
        <v>2.9763890000000002</v>
      </c>
      <c r="AB231" s="277">
        <f>'Med IND Sales Mod'!D242</f>
        <v>2.9763890000000002</v>
      </c>
      <c r="AC231" s="277">
        <f>'Lg IND Sales Model'!E242</f>
        <v>2.9763890000000002</v>
      </c>
      <c r="AD231" s="232" t="str">
        <f t="shared" si="45"/>
        <v>Good</v>
      </c>
      <c r="AE231" s="282">
        <v>107.22973635615668</v>
      </c>
      <c r="AF231" s="264">
        <v>107.22973635615668</v>
      </c>
      <c r="AG231" s="277">
        <f>'Med COMM Sales Model  '!G242</f>
        <v>107.22973635615668</v>
      </c>
      <c r="AH231" s="277">
        <f>'Med IND Sales Mod'!F242</f>
        <v>107.22973635615668</v>
      </c>
      <c r="AI231" s="232" t="str">
        <f t="shared" si="46"/>
        <v>Good</v>
      </c>
      <c r="AJ231" s="282">
        <f>'Small COMM Sales Model  '!G242</f>
        <v>42.633806123140985</v>
      </c>
      <c r="AK231" s="264">
        <f>'Med COMM Sales Model  '!F242</f>
        <v>42.633806123140985</v>
      </c>
      <c r="AL231" s="277">
        <f>'Lg COMM Sales Model '!F242</f>
        <v>42.633806123140985</v>
      </c>
      <c r="AM231" s="232" t="str">
        <f t="shared" si="47"/>
        <v>Good</v>
      </c>
      <c r="AN231" s="264">
        <f>'Small COMM Sales Model  '!E242</f>
        <v>26.112829868525239</v>
      </c>
      <c r="AO231" s="264">
        <f>'Med COMM Sales Model  '!E242</f>
        <v>26.112829868525239</v>
      </c>
      <c r="AP231" s="264">
        <f>'Lg COMM Sales Model '!D242</f>
        <v>26.112829868525239</v>
      </c>
      <c r="AQ231" s="277">
        <f>'Small IND Sales Mod'!D242</f>
        <v>26.112829868525239</v>
      </c>
      <c r="AR231" s="277">
        <f>'Med IND Sales Mod'!E242</f>
        <v>26.112829868525239</v>
      </c>
      <c r="AS231" s="281">
        <f>'Lg IND Sales Model'!F242</f>
        <v>26.112829868525239</v>
      </c>
      <c r="AT231" s="232" t="str">
        <f t="shared" si="48"/>
        <v>Good</v>
      </c>
      <c r="AU231" s="280">
        <f>'Lg COMM Sales Model '!E242</f>
        <v>127.15014736663784</v>
      </c>
      <c r="AV231" s="66">
        <f>'Small COMM Sales Model  '!F242</f>
        <v>127.15014736663784</v>
      </c>
      <c r="AW231" s="66">
        <f>'Small IND Sales Mod'!E242</f>
        <v>127.15014736663784</v>
      </c>
      <c r="AX231" s="232" t="str">
        <f t="shared" si="49"/>
        <v>Good</v>
      </c>
      <c r="AY231" s="287"/>
    </row>
    <row r="232" spans="1:51" x14ac:dyDescent="0.2">
      <c r="A232" s="278">
        <f t="shared" si="50"/>
        <v>46063.1799999996</v>
      </c>
      <c r="B232" s="282">
        <v>20.533725896927123</v>
      </c>
      <c r="C232" s="264">
        <v>20.533725896927123</v>
      </c>
      <c r="D232" s="277">
        <f>+'RES_Sales Model'!E239</f>
        <v>20.533725896927123</v>
      </c>
      <c r="E232" s="277">
        <f>+'Small COMM Sales Model  '!C243</f>
        <v>20.533725896927123</v>
      </c>
      <c r="F232" s="281">
        <f>+'Med COMM Sales Model  '!C243</f>
        <v>20.533725896927123</v>
      </c>
      <c r="G232" s="232" t="str">
        <f t="shared" si="39"/>
        <v>Good</v>
      </c>
      <c r="H232" s="287">
        <f>'Lg IND Sales Model'!C243</f>
        <v>0.40005969767713778</v>
      </c>
      <c r="I232" s="279">
        <f>Industrial_Customers!C243</f>
        <v>0.40005969767713778</v>
      </c>
      <c r="J232" s="289" t="str">
        <f t="shared" si="40"/>
        <v>Good</v>
      </c>
      <c r="K232" s="286">
        <v>7.3366174345928431E-2</v>
      </c>
      <c r="L232" s="285">
        <v>7.3366174345928431E-2</v>
      </c>
      <c r="M232" s="289" t="str">
        <f t="shared" si="41"/>
        <v>Good</v>
      </c>
      <c r="N232" s="290">
        <v>22744824.288510822</v>
      </c>
      <c r="O232" s="66">
        <v>22744824.288510799</v>
      </c>
      <c r="P232" s="289" t="str">
        <f t="shared" si="42"/>
        <v>Good</v>
      </c>
      <c r="Q232" s="281">
        <v>323.67619999999999</v>
      </c>
      <c r="R232" s="281">
        <v>323.67619999999999</v>
      </c>
      <c r="S232" s="232" t="str">
        <f t="shared" si="43"/>
        <v>Good</v>
      </c>
      <c r="T232" s="281">
        <v>0</v>
      </c>
      <c r="U232" s="281">
        <v>0</v>
      </c>
      <c r="V232" s="232" t="str">
        <f t="shared" si="44"/>
        <v>Good</v>
      </c>
      <c r="W232" s="280">
        <f>Commercial_Customers!C243</f>
        <v>9099.2875285812606</v>
      </c>
      <c r="X232" s="66">
        <v>9099.2875285812606</v>
      </c>
      <c r="Y232" s="232" t="str">
        <f t="shared" si="51"/>
        <v>Good</v>
      </c>
      <c r="Z232" s="282">
        <f>'Small COMM Sales Model  '!D243</f>
        <v>2.9815685198593398</v>
      </c>
      <c r="AA232" s="264">
        <f>'Med COMM Sales Model  '!D243</f>
        <v>2.9815685198593398</v>
      </c>
      <c r="AB232" s="277">
        <f>'Med IND Sales Mod'!D243</f>
        <v>2.9815685198593398</v>
      </c>
      <c r="AC232" s="277">
        <f>'Lg IND Sales Model'!E243</f>
        <v>2.9815685198593398</v>
      </c>
      <c r="AD232" s="232" t="str">
        <f t="shared" si="45"/>
        <v>Good</v>
      </c>
      <c r="AE232" s="282">
        <v>0</v>
      </c>
      <c r="AF232" s="264">
        <v>0</v>
      </c>
      <c r="AG232" s="277">
        <f>'Med COMM Sales Model  '!G243</f>
        <v>0</v>
      </c>
      <c r="AH232" s="277">
        <f>'Med IND Sales Mod'!F243</f>
        <v>0</v>
      </c>
      <c r="AI232" s="232" t="str">
        <f t="shared" si="46"/>
        <v>Good</v>
      </c>
      <c r="AJ232" s="282">
        <f>'Small COMM Sales Model  '!G243</f>
        <v>26.112829868525239</v>
      </c>
      <c r="AK232" s="264">
        <f>'Med COMM Sales Model  '!F243</f>
        <v>26.112829868525239</v>
      </c>
      <c r="AL232" s="277">
        <f>'Lg COMM Sales Model '!F243</f>
        <v>26.112829868525239</v>
      </c>
      <c r="AM232" s="232" t="str">
        <f t="shared" si="47"/>
        <v>Good</v>
      </c>
      <c r="AN232" s="264">
        <f>'Small COMM Sales Model  '!E243</f>
        <v>35.042184420393127</v>
      </c>
      <c r="AO232" s="264">
        <f>'Med COMM Sales Model  '!E243</f>
        <v>35.042184420393127</v>
      </c>
      <c r="AP232" s="264">
        <f>'Lg COMM Sales Model '!D243</f>
        <v>35.042184420393127</v>
      </c>
      <c r="AQ232" s="277">
        <f>'Small IND Sales Mod'!D243</f>
        <v>35.042184420393127</v>
      </c>
      <c r="AR232" s="277">
        <f>'Med IND Sales Mod'!E243</f>
        <v>35.042184420393127</v>
      </c>
      <c r="AS232" s="281">
        <f>'Lg IND Sales Model'!F243</f>
        <v>35.042184420393127</v>
      </c>
      <c r="AT232" s="232" t="str">
        <f t="shared" si="48"/>
        <v>Good</v>
      </c>
      <c r="AU232" s="280">
        <f>'Lg COMM Sales Model '!E243</f>
        <v>78.467690138551589</v>
      </c>
      <c r="AV232" s="66">
        <f>'Small COMM Sales Model  '!F243</f>
        <v>78.467690138551589</v>
      </c>
      <c r="AW232" s="66">
        <f>'Small IND Sales Mod'!E243</f>
        <v>78.467690138551589</v>
      </c>
      <c r="AX232" s="232" t="str">
        <f t="shared" si="49"/>
        <v>Good</v>
      </c>
      <c r="AY232" s="287"/>
    </row>
    <row r="233" spans="1:51" x14ac:dyDescent="0.2">
      <c r="A233" s="278">
        <f t="shared" si="50"/>
        <v>46093.599999999598</v>
      </c>
      <c r="B233" s="282">
        <v>20.563101763339759</v>
      </c>
      <c r="C233" s="264">
        <v>20.563101763339759</v>
      </c>
      <c r="D233" s="277">
        <f>+'RES_Sales Model'!E240</f>
        <v>20.563101763339759</v>
      </c>
      <c r="E233" s="277">
        <f>+'Small COMM Sales Model  '!C244</f>
        <v>20.563101763339759</v>
      </c>
      <c r="F233" s="281">
        <f>+'Med COMM Sales Model  '!C244</f>
        <v>20.563101763339759</v>
      </c>
      <c r="G233" s="232" t="str">
        <f t="shared" si="39"/>
        <v>Good</v>
      </c>
      <c r="H233" s="287">
        <f>'Lg IND Sales Model'!C244</f>
        <v>0.40006571617595899</v>
      </c>
      <c r="I233" s="279">
        <f>Industrial_Customers!C244</f>
        <v>0.40006571617595899</v>
      </c>
      <c r="J233" s="289" t="str">
        <f t="shared" si="40"/>
        <v>Good</v>
      </c>
      <c r="K233" s="286">
        <v>0.13509956656750552</v>
      </c>
      <c r="L233" s="285">
        <v>0.13509956656750552</v>
      </c>
      <c r="M233" s="289" t="str">
        <f t="shared" si="41"/>
        <v>Good</v>
      </c>
      <c r="N233" s="290">
        <v>22766440.417361904</v>
      </c>
      <c r="O233" s="66">
        <v>22766440.4173619</v>
      </c>
      <c r="P233" s="289" t="str">
        <f t="shared" si="42"/>
        <v>Good</v>
      </c>
      <c r="Q233" s="281">
        <v>324.47801317185798</v>
      </c>
      <c r="R233" s="281">
        <v>324.47801317185798</v>
      </c>
      <c r="S233" s="232" t="str">
        <f t="shared" si="43"/>
        <v>Good</v>
      </c>
      <c r="T233" s="281">
        <v>0</v>
      </c>
      <c r="U233" s="281">
        <v>0</v>
      </c>
      <c r="V233" s="232" t="str">
        <f t="shared" si="44"/>
        <v>Good</v>
      </c>
      <c r="W233" s="280">
        <f>Commercial_Customers!C244</f>
        <v>9108.0722903491896</v>
      </c>
      <c r="X233" s="66">
        <v>9108.0722903491896</v>
      </c>
      <c r="Y233" s="232" t="str">
        <f t="shared" si="51"/>
        <v>Good</v>
      </c>
      <c r="Z233" s="282">
        <f>'Small COMM Sales Model  '!D244</f>
        <v>2.98634935802587</v>
      </c>
      <c r="AA233" s="264">
        <f>'Med COMM Sales Model  '!D244</f>
        <v>2.98634935802587</v>
      </c>
      <c r="AB233" s="277">
        <f>'Med IND Sales Mod'!D244</f>
        <v>2.98634935802587</v>
      </c>
      <c r="AC233" s="277">
        <f>'Lg IND Sales Model'!E244</f>
        <v>2.98634935802587</v>
      </c>
      <c r="AD233" s="232" t="str">
        <f t="shared" si="45"/>
        <v>Good</v>
      </c>
      <c r="AE233" s="282">
        <v>0</v>
      </c>
      <c r="AF233" s="264">
        <v>0</v>
      </c>
      <c r="AG233" s="277">
        <f>'Med COMM Sales Model  '!G244</f>
        <v>0</v>
      </c>
      <c r="AH233" s="277">
        <f>'Med IND Sales Mod'!F244</f>
        <v>0</v>
      </c>
      <c r="AI233" s="232" t="str">
        <f t="shared" si="46"/>
        <v>Good</v>
      </c>
      <c r="AJ233" s="282">
        <f>'Small COMM Sales Model  '!G244</f>
        <v>35.042184420393127</v>
      </c>
      <c r="AK233" s="264">
        <f>'Med COMM Sales Model  '!F244</f>
        <v>35.042184420393127</v>
      </c>
      <c r="AL233" s="277">
        <f>'Lg COMM Sales Model '!F244</f>
        <v>35.042184420393127</v>
      </c>
      <c r="AM233" s="232" t="str">
        <f t="shared" si="47"/>
        <v>Good</v>
      </c>
      <c r="AN233" s="264">
        <f>'Small COMM Sales Model  '!E244</f>
        <v>64.582270600115152</v>
      </c>
      <c r="AO233" s="264">
        <f>'Med COMM Sales Model  '!E244</f>
        <v>64.582270600115152</v>
      </c>
      <c r="AP233" s="264">
        <f>'Lg COMM Sales Model '!D244</f>
        <v>64.582270600115152</v>
      </c>
      <c r="AQ233" s="277">
        <f>'Small IND Sales Mod'!D244</f>
        <v>64.582270600115152</v>
      </c>
      <c r="AR233" s="277">
        <f>'Med IND Sales Mod'!E244</f>
        <v>64.582270600115152</v>
      </c>
      <c r="AS233" s="281">
        <f>'Lg IND Sales Model'!F244</f>
        <v>64.582270600115152</v>
      </c>
      <c r="AT233" s="232" t="str">
        <f t="shared" si="48"/>
        <v>Good</v>
      </c>
      <c r="AU233" s="280">
        <f>'Lg COMM Sales Model '!E244</f>
        <v>46.311218909337121</v>
      </c>
      <c r="AV233" s="66">
        <f>'Small COMM Sales Model  '!F244</f>
        <v>46.311218909337121</v>
      </c>
      <c r="AW233" s="66">
        <f>'Small IND Sales Mod'!E244</f>
        <v>46.311218909337121</v>
      </c>
      <c r="AX233" s="232" t="str">
        <f t="shared" si="49"/>
        <v>Good</v>
      </c>
      <c r="AY233" s="287"/>
    </row>
    <row r="234" spans="1:51" x14ac:dyDescent="0.2">
      <c r="A234" s="278">
        <f t="shared" si="50"/>
        <v>46124.019999999597</v>
      </c>
      <c r="B234" s="282">
        <v>20.599234942039136</v>
      </c>
      <c r="C234" s="264">
        <v>20.599234942039136</v>
      </c>
      <c r="D234" s="277">
        <f>+'RES_Sales Model'!E241</f>
        <v>20.599234942039136</v>
      </c>
      <c r="E234" s="277">
        <f>+'Small COMM Sales Model  '!C245</f>
        <v>20.599234942039136</v>
      </c>
      <c r="F234" s="281">
        <f>+'Med COMM Sales Model  '!C245</f>
        <v>20.599234942039136</v>
      </c>
      <c r="G234" s="232" t="str">
        <f t="shared" si="39"/>
        <v>Good</v>
      </c>
      <c r="H234" s="287">
        <f>'Lg IND Sales Model'!C245</f>
        <v>0.40013153185865818</v>
      </c>
      <c r="I234" s="279">
        <f>Industrial_Customers!C245</f>
        <v>0.40013153185865818</v>
      </c>
      <c r="J234" s="289" t="str">
        <f t="shared" si="40"/>
        <v>Good</v>
      </c>
      <c r="K234" s="286">
        <v>0.23834848836447922</v>
      </c>
      <c r="L234" s="285">
        <v>0.23834848836447922</v>
      </c>
      <c r="M234" s="289" t="str">
        <f t="shared" si="41"/>
        <v>Good</v>
      </c>
      <c r="N234" s="290">
        <v>22788056.546212971</v>
      </c>
      <c r="O234" s="66">
        <v>22788056.546213001</v>
      </c>
      <c r="P234" s="289" t="str">
        <f t="shared" si="42"/>
        <v>Good</v>
      </c>
      <c r="Q234" s="281">
        <v>325.26038676067799</v>
      </c>
      <c r="R234" s="281">
        <v>325.26038676067799</v>
      </c>
      <c r="S234" s="232" t="str">
        <f t="shared" si="43"/>
        <v>Good</v>
      </c>
      <c r="T234" s="281">
        <v>0</v>
      </c>
      <c r="U234" s="281">
        <v>0</v>
      </c>
      <c r="V234" s="232" t="str">
        <f t="shared" si="44"/>
        <v>Good</v>
      </c>
      <c r="W234" s="280">
        <f>Commercial_Customers!C245</f>
        <v>9118.2199739179196</v>
      </c>
      <c r="X234" s="66">
        <v>9118.2199739179196</v>
      </c>
      <c r="Y234" s="232" t="str">
        <f t="shared" si="51"/>
        <v>Good</v>
      </c>
      <c r="Z234" s="282">
        <f>'Small COMM Sales Model  '!D245</f>
        <v>2.9916990000000001</v>
      </c>
      <c r="AA234" s="264">
        <f>'Med COMM Sales Model  '!D245</f>
        <v>2.9916990000000001</v>
      </c>
      <c r="AB234" s="277">
        <f>'Med IND Sales Mod'!D245</f>
        <v>2.9916990000000001</v>
      </c>
      <c r="AC234" s="277">
        <f>'Lg IND Sales Model'!E245</f>
        <v>2.9916990000000001</v>
      </c>
      <c r="AD234" s="232" t="str">
        <f t="shared" si="45"/>
        <v>Good</v>
      </c>
      <c r="AE234" s="282">
        <v>0</v>
      </c>
      <c r="AF234" s="264">
        <v>0</v>
      </c>
      <c r="AG234" s="277">
        <f>'Med COMM Sales Model  '!G245</f>
        <v>0</v>
      </c>
      <c r="AH234" s="277">
        <f>'Med IND Sales Mod'!F245</f>
        <v>0</v>
      </c>
      <c r="AI234" s="232" t="str">
        <f t="shared" si="46"/>
        <v>Good</v>
      </c>
      <c r="AJ234" s="282">
        <f>'Small COMM Sales Model  '!G245</f>
        <v>64.582270600115152</v>
      </c>
      <c r="AK234" s="264">
        <f>'Med COMM Sales Model  '!F245</f>
        <v>64.582270600115152</v>
      </c>
      <c r="AL234" s="277">
        <f>'Lg COMM Sales Model '!F245</f>
        <v>64.582270600115152</v>
      </c>
      <c r="AM234" s="232" t="str">
        <f t="shared" si="47"/>
        <v>Good</v>
      </c>
      <c r="AN234" s="264">
        <f>'Small COMM Sales Model  '!E245</f>
        <v>114.03392869270741</v>
      </c>
      <c r="AO234" s="264">
        <f>'Med COMM Sales Model  '!E245</f>
        <v>114.03392869270741</v>
      </c>
      <c r="AP234" s="264">
        <f>'Lg COMM Sales Model '!D245</f>
        <v>114.03392869270741</v>
      </c>
      <c r="AQ234" s="277">
        <f>'Small IND Sales Mod'!D245</f>
        <v>114.03392869270741</v>
      </c>
      <c r="AR234" s="277">
        <f>'Med IND Sales Mod'!E245</f>
        <v>114.03392869270741</v>
      </c>
      <c r="AS234" s="281">
        <f>'Lg IND Sales Model'!F245</f>
        <v>114.03392869270741</v>
      </c>
      <c r="AT234" s="232" t="str">
        <f t="shared" si="48"/>
        <v>Good</v>
      </c>
      <c r="AU234" s="280">
        <f>'Lg COMM Sales Model '!E245</f>
        <v>10.944087118763242</v>
      </c>
      <c r="AV234" s="66">
        <f>'Small COMM Sales Model  '!F245</f>
        <v>10.944087118763242</v>
      </c>
      <c r="AW234" s="66">
        <f>'Small IND Sales Mod'!E245</f>
        <v>10.944087118763242</v>
      </c>
      <c r="AX234" s="232" t="str">
        <f t="shared" si="49"/>
        <v>Good</v>
      </c>
      <c r="AY234" s="287"/>
    </row>
    <row r="235" spans="1:51" x14ac:dyDescent="0.2">
      <c r="A235" s="278">
        <f t="shared" si="50"/>
        <v>46154.439999999595</v>
      </c>
      <c r="B235" s="282">
        <v>20.63403785812686</v>
      </c>
      <c r="C235" s="264">
        <v>20.63403785812686</v>
      </c>
      <c r="D235" s="277">
        <f>+'RES_Sales Model'!E242</f>
        <v>20.63403785812686</v>
      </c>
      <c r="E235" s="277">
        <f>+'Small COMM Sales Model  '!C246</f>
        <v>20.63403785812686</v>
      </c>
      <c r="F235" s="281">
        <f>+'Med COMM Sales Model  '!C246</f>
        <v>20.63403785812686</v>
      </c>
      <c r="G235" s="232" t="str">
        <f t="shared" si="39"/>
        <v>Good</v>
      </c>
      <c r="H235" s="287">
        <f>'Lg IND Sales Model'!C246</f>
        <v>0.4001724420677949</v>
      </c>
      <c r="I235" s="279">
        <f>Industrial_Customers!C246</f>
        <v>0.4001724420677949</v>
      </c>
      <c r="J235" s="289" t="str">
        <f t="shared" si="40"/>
        <v>Good</v>
      </c>
      <c r="K235" s="286">
        <v>0.435387174339258</v>
      </c>
      <c r="L235" s="285">
        <v>0.435387174339258</v>
      </c>
      <c r="M235" s="289" t="str">
        <f t="shared" si="41"/>
        <v>Good</v>
      </c>
      <c r="N235" s="290">
        <v>22809256.91010274</v>
      </c>
      <c r="O235" s="66">
        <v>22809256.910102699</v>
      </c>
      <c r="P235" s="289" t="str">
        <f t="shared" si="42"/>
        <v>Good</v>
      </c>
      <c r="Q235" s="281">
        <v>326.1628</v>
      </c>
      <c r="R235" s="281">
        <v>326.1628</v>
      </c>
      <c r="S235" s="232" t="str">
        <f t="shared" si="43"/>
        <v>Good</v>
      </c>
      <c r="T235" s="281">
        <v>0</v>
      </c>
      <c r="U235" s="281">
        <v>0</v>
      </c>
      <c r="V235" s="232" t="str">
        <f t="shared" si="44"/>
        <v>Good</v>
      </c>
      <c r="W235" s="280">
        <f>Commercial_Customers!C246</f>
        <v>9127.6360394675394</v>
      </c>
      <c r="X235" s="66">
        <v>9127.6360394675394</v>
      </c>
      <c r="Y235" s="232" t="str">
        <f t="shared" si="51"/>
        <v>Good</v>
      </c>
      <c r="Z235" s="282">
        <f>'Small COMM Sales Model  '!D246</f>
        <v>2.9968807858080999</v>
      </c>
      <c r="AA235" s="264">
        <f>'Med COMM Sales Model  '!D246</f>
        <v>2.9968807858080999</v>
      </c>
      <c r="AB235" s="277">
        <f>'Med IND Sales Mod'!D246</f>
        <v>2.9968807858080999</v>
      </c>
      <c r="AC235" s="277">
        <f>'Lg IND Sales Model'!E246</f>
        <v>2.9968807858080999</v>
      </c>
      <c r="AD235" s="232" t="str">
        <f t="shared" si="45"/>
        <v>Good</v>
      </c>
      <c r="AE235" s="282">
        <v>0</v>
      </c>
      <c r="AF235" s="264">
        <v>0</v>
      </c>
      <c r="AG235" s="277">
        <f>'Med COMM Sales Model  '!G246</f>
        <v>0</v>
      </c>
      <c r="AH235" s="277">
        <f>'Med IND Sales Mod'!F246</f>
        <v>0</v>
      </c>
      <c r="AI235" s="232" t="str">
        <f t="shared" si="46"/>
        <v>Good</v>
      </c>
      <c r="AJ235" s="282">
        <f>'Small COMM Sales Model  '!G246</f>
        <v>114.03392869270741</v>
      </c>
      <c r="AK235" s="264">
        <f>'Med COMM Sales Model  '!F246</f>
        <v>114.03392869270741</v>
      </c>
      <c r="AL235" s="277">
        <f>'Lg COMM Sales Model '!F246</f>
        <v>114.03392869270741</v>
      </c>
      <c r="AM235" s="232" t="str">
        <f t="shared" si="47"/>
        <v>Good</v>
      </c>
      <c r="AN235" s="264">
        <f>'Small COMM Sales Model  '!E246</f>
        <v>208.47875842628665</v>
      </c>
      <c r="AO235" s="264">
        <f>'Med COMM Sales Model  '!E246</f>
        <v>208.47875842628665</v>
      </c>
      <c r="AP235" s="264">
        <f>'Lg COMM Sales Model '!D246</f>
        <v>208.47875842628665</v>
      </c>
      <c r="AQ235" s="277">
        <f>'Small IND Sales Mod'!D246</f>
        <v>208.47875842628665</v>
      </c>
      <c r="AR235" s="277">
        <f>'Med IND Sales Mod'!E246</f>
        <v>208.47875842628665</v>
      </c>
      <c r="AS235" s="281">
        <f>'Lg IND Sales Model'!F246</f>
        <v>208.47875842628665</v>
      </c>
      <c r="AT235" s="232" t="str">
        <f t="shared" si="48"/>
        <v>Good</v>
      </c>
      <c r="AU235" s="280">
        <f>'Lg COMM Sales Model '!E246</f>
        <v>1.2472710741059452</v>
      </c>
      <c r="AV235" s="66">
        <f>'Small COMM Sales Model  '!F246</f>
        <v>1.2472710741059452</v>
      </c>
      <c r="AW235" s="66">
        <f>'Small IND Sales Mod'!E246</f>
        <v>1.2472710741059452</v>
      </c>
      <c r="AX235" s="232" t="str">
        <f t="shared" si="49"/>
        <v>Good</v>
      </c>
      <c r="AY235" s="287"/>
    </row>
    <row r="236" spans="1:51" x14ac:dyDescent="0.2">
      <c r="A236" s="278">
        <f t="shared" si="50"/>
        <v>46184.859999999593</v>
      </c>
      <c r="B236" s="282">
        <v>20.669166419322771</v>
      </c>
      <c r="C236" s="264">
        <v>20.669166419322771</v>
      </c>
      <c r="D236" s="277">
        <f>+'RES_Sales Model'!E243</f>
        <v>20.669166419322771</v>
      </c>
      <c r="E236" s="277">
        <f>+'Small COMM Sales Model  '!C247</f>
        <v>20.669166419322771</v>
      </c>
      <c r="F236" s="281">
        <f>+'Med COMM Sales Model  '!C247</f>
        <v>20.669166419322771</v>
      </c>
      <c r="G236" s="232" t="str">
        <f t="shared" si="39"/>
        <v>Good</v>
      </c>
      <c r="H236" s="287">
        <f>'Lg IND Sales Model'!C247</f>
        <v>0.40020371058200815</v>
      </c>
      <c r="I236" s="279">
        <f>Industrial_Customers!C247</f>
        <v>0.40020371058200815</v>
      </c>
      <c r="J236" s="289" t="str">
        <f t="shared" si="40"/>
        <v>Good</v>
      </c>
      <c r="K236" s="286">
        <v>0.56686644562840349</v>
      </c>
      <c r="L236" s="285">
        <v>0.56686644562840349</v>
      </c>
      <c r="M236" s="289" t="str">
        <f t="shared" si="41"/>
        <v>Good</v>
      </c>
      <c r="N236" s="290">
        <v>22830457.273992509</v>
      </c>
      <c r="O236" s="66">
        <v>22830457.273992501</v>
      </c>
      <c r="P236" s="289" t="str">
        <f t="shared" si="42"/>
        <v>Good</v>
      </c>
      <c r="Q236" s="281">
        <v>327.043794926131</v>
      </c>
      <c r="R236" s="281">
        <v>327.043794926131</v>
      </c>
      <c r="S236" s="232" t="str">
        <f t="shared" si="43"/>
        <v>Good</v>
      </c>
      <c r="T236" s="281">
        <v>0</v>
      </c>
      <c r="U236" s="281">
        <v>0</v>
      </c>
      <c r="V236" s="232" t="str">
        <f t="shared" si="44"/>
        <v>Good</v>
      </c>
      <c r="W236" s="280">
        <f>Commercial_Customers!C247</f>
        <v>9136.8337153358007</v>
      </c>
      <c r="X236" s="66">
        <v>9136.8337153358007</v>
      </c>
      <c r="Y236" s="232" t="str">
        <f t="shared" si="51"/>
        <v>Good</v>
      </c>
      <c r="Z236" s="282">
        <f>'Small COMM Sales Model  '!D247</f>
        <v>3.0022039154298201</v>
      </c>
      <c r="AA236" s="264">
        <f>'Med COMM Sales Model  '!D247</f>
        <v>3.0022039154298201</v>
      </c>
      <c r="AB236" s="277">
        <f>'Med IND Sales Mod'!D247</f>
        <v>3.0022039154298201</v>
      </c>
      <c r="AC236" s="277">
        <f>'Lg IND Sales Model'!E247</f>
        <v>3.0022039154298201</v>
      </c>
      <c r="AD236" s="232" t="str">
        <f t="shared" si="45"/>
        <v>Good</v>
      </c>
      <c r="AE236" s="282">
        <v>0</v>
      </c>
      <c r="AF236" s="264">
        <v>0</v>
      </c>
      <c r="AG236" s="277">
        <f>'Med COMM Sales Model  '!G247</f>
        <v>0</v>
      </c>
      <c r="AH236" s="277">
        <f>'Med IND Sales Mod'!F247</f>
        <v>0</v>
      </c>
      <c r="AI236" s="232" t="str">
        <f t="shared" si="46"/>
        <v>Good</v>
      </c>
      <c r="AJ236" s="282">
        <f>'Small COMM Sales Model  '!G247</f>
        <v>208.47875842628665</v>
      </c>
      <c r="AK236" s="264">
        <f>'Med COMM Sales Model  '!F247</f>
        <v>208.47875842628665</v>
      </c>
      <c r="AL236" s="277">
        <f>'Lg COMM Sales Model '!F247</f>
        <v>208.47875842628665</v>
      </c>
      <c r="AM236" s="232" t="str">
        <f t="shared" si="47"/>
        <v>Good</v>
      </c>
      <c r="AN236" s="264">
        <f>'Small COMM Sales Model  '!E247</f>
        <v>271.66325293295364</v>
      </c>
      <c r="AO236" s="264">
        <f>'Med COMM Sales Model  '!E247</f>
        <v>271.66325293295364</v>
      </c>
      <c r="AP236" s="264">
        <f>'Lg COMM Sales Model '!D247</f>
        <v>271.66325293295364</v>
      </c>
      <c r="AQ236" s="277">
        <f>'Small IND Sales Mod'!D247</f>
        <v>271.66325293295364</v>
      </c>
      <c r="AR236" s="277">
        <f>'Med IND Sales Mod'!E247</f>
        <v>271.66325293295364</v>
      </c>
      <c r="AS236" s="281">
        <f>'Lg IND Sales Model'!F247</f>
        <v>271.66325293295364</v>
      </c>
      <c r="AT236" s="232" t="str">
        <f t="shared" si="48"/>
        <v>Good</v>
      </c>
      <c r="AU236" s="280">
        <f>'Lg COMM Sales Model '!E247</f>
        <v>0</v>
      </c>
      <c r="AV236" s="66">
        <f>'Small COMM Sales Model  '!F247</f>
        <v>0</v>
      </c>
      <c r="AW236" s="66">
        <f>'Small IND Sales Mod'!E247</f>
        <v>0</v>
      </c>
      <c r="AX236" s="232" t="str">
        <f t="shared" si="49"/>
        <v>Good</v>
      </c>
      <c r="AY236" s="287"/>
    </row>
    <row r="237" spans="1:51" x14ac:dyDescent="0.2">
      <c r="A237" s="278">
        <f t="shared" si="50"/>
        <v>46215.279999999591</v>
      </c>
      <c r="B237" s="282">
        <v>20.699607468314529</v>
      </c>
      <c r="C237" s="264">
        <v>20.699607468314529</v>
      </c>
      <c r="D237" s="277">
        <f>+'RES_Sales Model'!E244</f>
        <v>20.699607468314529</v>
      </c>
      <c r="E237" s="277">
        <f>+'Small COMM Sales Model  '!C248</f>
        <v>20.699607468314529</v>
      </c>
      <c r="F237" s="281">
        <f>+'Med COMM Sales Model  '!C248</f>
        <v>20.699607468314529</v>
      </c>
      <c r="G237" s="232" t="str">
        <f t="shared" si="39"/>
        <v>Good</v>
      </c>
      <c r="H237" s="287">
        <f>'Lg IND Sales Model'!C248</f>
        <v>0.40020290950521609</v>
      </c>
      <c r="I237" s="279">
        <f>Industrial_Customers!C248</f>
        <v>0.40020290950521609</v>
      </c>
      <c r="J237" s="289" t="str">
        <f t="shared" si="40"/>
        <v>Good</v>
      </c>
      <c r="K237" s="286">
        <v>0.67200075765962952</v>
      </c>
      <c r="L237" s="285">
        <v>0.67200075765962952</v>
      </c>
      <c r="M237" s="289" t="str">
        <f t="shared" si="41"/>
        <v>Good</v>
      </c>
      <c r="N237" s="290">
        <v>22851657.637882277</v>
      </c>
      <c r="O237" s="66">
        <v>22851657.6378823</v>
      </c>
      <c r="P237" s="289" t="str">
        <f t="shared" si="42"/>
        <v>Good</v>
      </c>
      <c r="Q237" s="281">
        <v>327.92876575621597</v>
      </c>
      <c r="R237" s="281">
        <v>327.92876575621597</v>
      </c>
      <c r="S237" s="232" t="str">
        <f t="shared" si="43"/>
        <v>Good</v>
      </c>
      <c r="T237" s="281">
        <v>0</v>
      </c>
      <c r="U237" s="281">
        <v>0</v>
      </c>
      <c r="V237" s="232" t="str">
        <f t="shared" si="44"/>
        <v>Good</v>
      </c>
      <c r="W237" s="280">
        <f>Commercial_Customers!C248</f>
        <v>9145.2998736975806</v>
      </c>
      <c r="X237" s="66">
        <v>9145.2998736975806</v>
      </c>
      <c r="Y237" s="232" t="str">
        <f t="shared" si="51"/>
        <v>Good</v>
      </c>
      <c r="Z237" s="282">
        <f>'Small COMM Sales Model  '!D248</f>
        <v>3.0072950000000001</v>
      </c>
      <c r="AA237" s="264">
        <f>'Med COMM Sales Model  '!D248</f>
        <v>3.0072950000000001</v>
      </c>
      <c r="AB237" s="277">
        <f>'Med IND Sales Mod'!D248</f>
        <v>3.0072950000000001</v>
      </c>
      <c r="AC237" s="277">
        <f>'Lg IND Sales Model'!E248</f>
        <v>3.0072950000000001</v>
      </c>
      <c r="AD237" s="232" t="str">
        <f t="shared" si="45"/>
        <v>Good</v>
      </c>
      <c r="AE237" s="282">
        <v>0</v>
      </c>
      <c r="AF237" s="264">
        <v>0</v>
      </c>
      <c r="AG237" s="277">
        <f>'Med COMM Sales Model  '!G248</f>
        <v>0</v>
      </c>
      <c r="AH237" s="277">
        <f>'Med IND Sales Mod'!F248</f>
        <v>0</v>
      </c>
      <c r="AI237" s="232" t="str">
        <f t="shared" si="46"/>
        <v>Good</v>
      </c>
      <c r="AJ237" s="282">
        <f>'Small COMM Sales Model  '!G248</f>
        <v>271.66325293295364</v>
      </c>
      <c r="AK237" s="264">
        <f>'Med COMM Sales Model  '!F248</f>
        <v>271.66325293295364</v>
      </c>
      <c r="AL237" s="277">
        <f>'Lg COMM Sales Model '!F248</f>
        <v>271.66325293295364</v>
      </c>
      <c r="AM237" s="232" t="str">
        <f t="shared" si="47"/>
        <v>Good</v>
      </c>
      <c r="AN237" s="264">
        <f>'Small COMM Sales Model  '!E248</f>
        <v>322.31916585708109</v>
      </c>
      <c r="AO237" s="264">
        <f>'Med COMM Sales Model  '!E248</f>
        <v>322.31916585708109</v>
      </c>
      <c r="AP237" s="264">
        <f>'Lg COMM Sales Model '!D248</f>
        <v>322.31916585708109</v>
      </c>
      <c r="AQ237" s="277">
        <f>'Small IND Sales Mod'!D248</f>
        <v>322.31916585708109</v>
      </c>
      <c r="AR237" s="277">
        <f>'Med IND Sales Mod'!E248</f>
        <v>322.31916585708109</v>
      </c>
      <c r="AS237" s="281">
        <f>'Lg IND Sales Model'!F248</f>
        <v>322.31916585708109</v>
      </c>
      <c r="AT237" s="232" t="str">
        <f t="shared" si="48"/>
        <v>Good</v>
      </c>
      <c r="AU237" s="280">
        <f>'Lg COMM Sales Model '!E248</f>
        <v>0</v>
      </c>
      <c r="AV237" s="66">
        <f>'Small COMM Sales Model  '!F248</f>
        <v>0</v>
      </c>
      <c r="AW237" s="66">
        <f>'Small IND Sales Mod'!E248</f>
        <v>0</v>
      </c>
      <c r="AX237" s="232" t="str">
        <f t="shared" si="49"/>
        <v>Good</v>
      </c>
      <c r="AY237" s="287"/>
    </row>
    <row r="238" spans="1:51" x14ac:dyDescent="0.2">
      <c r="A238" s="278">
        <f t="shared" si="50"/>
        <v>46245.69999999959</v>
      </c>
      <c r="B238" s="282">
        <v>20.727982759140922</v>
      </c>
      <c r="C238" s="264">
        <v>20.727982759140922</v>
      </c>
      <c r="D238" s="277">
        <f>+'RES_Sales Model'!E245</f>
        <v>20.727982759140922</v>
      </c>
      <c r="E238" s="277">
        <f>+'Small COMM Sales Model  '!C249</f>
        <v>20.727982759140922</v>
      </c>
      <c r="F238" s="281">
        <f>+'Med COMM Sales Model  '!C249</f>
        <v>20.727982759140922</v>
      </c>
      <c r="G238" s="232" t="str">
        <f t="shared" si="39"/>
        <v>Good</v>
      </c>
      <c r="H238" s="287">
        <f>'Lg IND Sales Model'!C249</f>
        <v>0.40019792714580271</v>
      </c>
      <c r="I238" s="279">
        <f>Industrial_Customers!C249</f>
        <v>0.40019792714580271</v>
      </c>
      <c r="J238" s="289" t="str">
        <f t="shared" si="40"/>
        <v>Good</v>
      </c>
      <c r="K238" s="286">
        <v>0.68004703770617381</v>
      </c>
      <c r="L238" s="285">
        <v>0.68004703770617381</v>
      </c>
      <c r="M238" s="289" t="str">
        <f t="shared" si="41"/>
        <v>Good</v>
      </c>
      <c r="N238" s="290">
        <v>22872858.001772046</v>
      </c>
      <c r="O238" s="66">
        <v>22872858.001772001</v>
      </c>
      <c r="P238" s="289" t="str">
        <f t="shared" si="42"/>
        <v>Good</v>
      </c>
      <c r="Q238" s="281">
        <v>328.72800000000001</v>
      </c>
      <c r="R238" s="281">
        <v>328.72800000000001</v>
      </c>
      <c r="S238" s="232" t="str">
        <f t="shared" si="43"/>
        <v>Good</v>
      </c>
      <c r="T238" s="281">
        <v>0</v>
      </c>
      <c r="U238" s="281">
        <v>0</v>
      </c>
      <c r="V238" s="232" t="str">
        <f t="shared" si="44"/>
        <v>Good</v>
      </c>
      <c r="W238" s="280">
        <f>Commercial_Customers!C249</f>
        <v>9153.6703602094603</v>
      </c>
      <c r="X238" s="66">
        <v>9153.6703602094603</v>
      </c>
      <c r="Y238" s="232" t="str">
        <f t="shared" si="51"/>
        <v>Good</v>
      </c>
      <c r="Z238" s="282">
        <f>'Small COMM Sales Model  '!D249</f>
        <v>3.0124709954469</v>
      </c>
      <c r="AA238" s="264">
        <f>'Med COMM Sales Model  '!D249</f>
        <v>3.0124709954469</v>
      </c>
      <c r="AB238" s="277">
        <f>'Med IND Sales Mod'!D249</f>
        <v>3.0124709954469</v>
      </c>
      <c r="AC238" s="277">
        <f>'Lg IND Sales Model'!E249</f>
        <v>3.0124709954469</v>
      </c>
      <c r="AD238" s="232" t="str">
        <f t="shared" si="45"/>
        <v>Good</v>
      </c>
      <c r="AE238" s="282">
        <v>0</v>
      </c>
      <c r="AF238" s="264">
        <v>0</v>
      </c>
      <c r="AG238" s="277">
        <f>'Med COMM Sales Model  '!G249</f>
        <v>0</v>
      </c>
      <c r="AH238" s="277">
        <f>'Med IND Sales Mod'!F249</f>
        <v>0</v>
      </c>
      <c r="AI238" s="232" t="str">
        <f t="shared" si="46"/>
        <v>Good</v>
      </c>
      <c r="AJ238" s="282">
        <f>'Small COMM Sales Model  '!G249</f>
        <v>322.31916585708109</v>
      </c>
      <c r="AK238" s="264">
        <f>'Med COMM Sales Model  '!F249</f>
        <v>322.31916585708109</v>
      </c>
      <c r="AL238" s="277">
        <f>'Lg COMM Sales Model '!F249</f>
        <v>322.31916585708109</v>
      </c>
      <c r="AM238" s="232" t="str">
        <f t="shared" si="47"/>
        <v>Good</v>
      </c>
      <c r="AN238" s="264">
        <f>'Small COMM Sales Model  '!E249</f>
        <v>326.45437890907908</v>
      </c>
      <c r="AO238" s="264">
        <f>'Med COMM Sales Model  '!E249</f>
        <v>326.45437890907908</v>
      </c>
      <c r="AP238" s="264">
        <f>'Lg COMM Sales Model '!D249</f>
        <v>326.45437890907908</v>
      </c>
      <c r="AQ238" s="277">
        <f>'Small IND Sales Mod'!D249</f>
        <v>326.45437890907908</v>
      </c>
      <c r="AR238" s="277">
        <f>'Med IND Sales Mod'!E249</f>
        <v>326.45437890907908</v>
      </c>
      <c r="AS238" s="281">
        <f>'Lg IND Sales Model'!F249</f>
        <v>326.45437890907908</v>
      </c>
      <c r="AT238" s="232" t="str">
        <f t="shared" si="48"/>
        <v>Good</v>
      </c>
      <c r="AU238" s="280">
        <f>'Lg COMM Sales Model '!E249</f>
        <v>0</v>
      </c>
      <c r="AV238" s="66">
        <f>'Small COMM Sales Model  '!F249</f>
        <v>0</v>
      </c>
      <c r="AW238" s="66">
        <f>'Small IND Sales Mod'!E249</f>
        <v>0</v>
      </c>
      <c r="AX238" s="232" t="str">
        <f t="shared" si="49"/>
        <v>Good</v>
      </c>
      <c r="AY238" s="287"/>
    </row>
    <row r="239" spans="1:51" x14ac:dyDescent="0.2">
      <c r="A239" s="278">
        <f t="shared" si="50"/>
        <v>46276.119999999588</v>
      </c>
      <c r="B239" s="282">
        <v>20.755402380638579</v>
      </c>
      <c r="C239" s="264">
        <v>20.755402380638579</v>
      </c>
      <c r="D239" s="277">
        <f>+'RES_Sales Model'!E246</f>
        <v>20.755402380638579</v>
      </c>
      <c r="E239" s="277">
        <f>+'Small COMM Sales Model  '!C250</f>
        <v>20.755402380638579</v>
      </c>
      <c r="F239" s="281">
        <f>+'Med COMM Sales Model  '!C250</f>
        <v>20.755402380638579</v>
      </c>
      <c r="G239" s="232" t="str">
        <f t="shared" si="39"/>
        <v>Good</v>
      </c>
      <c r="H239" s="287">
        <f>'Lg IND Sales Model'!C250</f>
        <v>0.4001771966860751</v>
      </c>
      <c r="I239" s="279">
        <f>Industrial_Customers!C250</f>
        <v>0.4001771966860751</v>
      </c>
      <c r="J239" s="289" t="str">
        <f t="shared" si="40"/>
        <v>Good</v>
      </c>
      <c r="K239" s="286">
        <v>0.57837042572723507</v>
      </c>
      <c r="L239" s="285">
        <v>0.57837042572723507</v>
      </c>
      <c r="M239" s="289" t="str">
        <f t="shared" si="41"/>
        <v>Good</v>
      </c>
      <c r="N239" s="290">
        <v>22894058.365661815</v>
      </c>
      <c r="O239" s="66">
        <v>22894058.3656618</v>
      </c>
      <c r="P239" s="289" t="str">
        <f t="shared" si="42"/>
        <v>Good</v>
      </c>
      <c r="Q239" s="281">
        <v>329.470427219172</v>
      </c>
      <c r="R239" s="281">
        <v>329.470427219172</v>
      </c>
      <c r="S239" s="232" t="str">
        <f t="shared" si="43"/>
        <v>Good</v>
      </c>
      <c r="T239" s="281">
        <v>0</v>
      </c>
      <c r="U239" s="281">
        <v>0</v>
      </c>
      <c r="V239" s="232" t="str">
        <f t="shared" si="44"/>
        <v>Good</v>
      </c>
      <c r="W239" s="280">
        <f>Commercial_Customers!C250</f>
        <v>9161.6800975379301</v>
      </c>
      <c r="X239" s="66">
        <v>9161.6800975379301</v>
      </c>
      <c r="Y239" s="232" t="str">
        <f t="shared" si="51"/>
        <v>Good</v>
      </c>
      <c r="Z239" s="282">
        <f>'Small COMM Sales Model  '!D250</f>
        <v>3.01757310244989</v>
      </c>
      <c r="AA239" s="264">
        <f>'Med COMM Sales Model  '!D250</f>
        <v>3.01757310244989</v>
      </c>
      <c r="AB239" s="277">
        <f>'Med IND Sales Mod'!D250</f>
        <v>3.01757310244989</v>
      </c>
      <c r="AC239" s="277">
        <f>'Lg IND Sales Model'!E250</f>
        <v>3.01757310244989</v>
      </c>
      <c r="AD239" s="232" t="str">
        <f t="shared" si="45"/>
        <v>Good</v>
      </c>
      <c r="AE239" s="282">
        <v>0</v>
      </c>
      <c r="AF239" s="264">
        <v>0</v>
      </c>
      <c r="AG239" s="277">
        <f>'Med COMM Sales Model  '!G250</f>
        <v>0</v>
      </c>
      <c r="AH239" s="277">
        <f>'Med IND Sales Mod'!F250</f>
        <v>0</v>
      </c>
      <c r="AI239" s="232" t="str">
        <f t="shared" si="46"/>
        <v>Good</v>
      </c>
      <c r="AJ239" s="282">
        <f>'Small COMM Sales Model  '!G250</f>
        <v>326.45437890907908</v>
      </c>
      <c r="AK239" s="264">
        <f>'Med COMM Sales Model  '!F250</f>
        <v>326.45437890907908</v>
      </c>
      <c r="AL239" s="277">
        <f>'Lg COMM Sales Model '!F250</f>
        <v>326.45437890907908</v>
      </c>
      <c r="AM239" s="232" t="str">
        <f t="shared" si="47"/>
        <v>Good</v>
      </c>
      <c r="AN239" s="264">
        <f>'Small COMM Sales Model  '!E250</f>
        <v>277.87653293728147</v>
      </c>
      <c r="AO239" s="264">
        <f>'Med COMM Sales Model  '!E250</f>
        <v>277.87653293728147</v>
      </c>
      <c r="AP239" s="264">
        <f>'Lg COMM Sales Model '!D250</f>
        <v>277.87653293728147</v>
      </c>
      <c r="AQ239" s="277">
        <f>'Small IND Sales Mod'!D250</f>
        <v>277.87653293728147</v>
      </c>
      <c r="AR239" s="277">
        <f>'Med IND Sales Mod'!E250</f>
        <v>277.87653293728147</v>
      </c>
      <c r="AS239" s="281">
        <f>'Lg IND Sales Model'!F250</f>
        <v>277.87653293728147</v>
      </c>
      <c r="AT239" s="232" t="str">
        <f t="shared" si="48"/>
        <v>Good</v>
      </c>
      <c r="AU239" s="280">
        <f>'Lg COMM Sales Model '!E250</f>
        <v>0</v>
      </c>
      <c r="AV239" s="66">
        <f>'Small COMM Sales Model  '!F250</f>
        <v>0</v>
      </c>
      <c r="AW239" s="66">
        <f>'Small IND Sales Mod'!E250</f>
        <v>0</v>
      </c>
      <c r="AX239" s="232" t="str">
        <f t="shared" si="49"/>
        <v>Good</v>
      </c>
      <c r="AY239" s="287"/>
    </row>
    <row r="240" spans="1:51" x14ac:dyDescent="0.2">
      <c r="A240" s="278">
        <f t="shared" si="50"/>
        <v>46306.539999999586</v>
      </c>
      <c r="B240" s="282">
        <v>20.783902213802641</v>
      </c>
      <c r="C240" s="264">
        <v>20.783902213802641</v>
      </c>
      <c r="D240" s="277">
        <f>+'RES_Sales Model'!E247</f>
        <v>20.783902213802641</v>
      </c>
      <c r="E240" s="277">
        <f>+'Small COMM Sales Model  '!C251</f>
        <v>20.783902213802641</v>
      </c>
      <c r="F240" s="281">
        <f>+'Med COMM Sales Model  '!C251</f>
        <v>20.783902213802641</v>
      </c>
      <c r="G240" s="232" t="str">
        <f t="shared" si="39"/>
        <v>Good</v>
      </c>
      <c r="H240" s="287">
        <f>'Lg IND Sales Model'!C251</f>
        <v>0.40013071772770181</v>
      </c>
      <c r="I240" s="279">
        <f>Industrial_Customers!C251</f>
        <v>0.40013071772770181</v>
      </c>
      <c r="J240" s="289" t="str">
        <f t="shared" si="40"/>
        <v>Good</v>
      </c>
      <c r="K240" s="286">
        <v>0.41362276571545992</v>
      </c>
      <c r="L240" s="285">
        <v>0.41362276571545992</v>
      </c>
      <c r="M240" s="289" t="str">
        <f t="shared" si="41"/>
        <v>Good</v>
      </c>
      <c r="N240" s="290">
        <v>22915258.729551584</v>
      </c>
      <c r="O240" s="66">
        <v>22915258.729551598</v>
      </c>
      <c r="P240" s="289" t="str">
        <f t="shared" si="42"/>
        <v>Good</v>
      </c>
      <c r="Q240" s="281">
        <v>330.14185760450204</v>
      </c>
      <c r="R240" s="281">
        <v>330.14185760450204</v>
      </c>
      <c r="S240" s="232" t="str">
        <f t="shared" si="43"/>
        <v>Good</v>
      </c>
      <c r="T240" s="281">
        <v>0</v>
      </c>
      <c r="U240" s="281">
        <v>0</v>
      </c>
      <c r="V240" s="232" t="str">
        <f t="shared" si="44"/>
        <v>Good</v>
      </c>
      <c r="W240" s="280">
        <f>Commercial_Customers!C251</f>
        <v>9169.0989223714605</v>
      </c>
      <c r="X240" s="66">
        <v>9169.0989223714605</v>
      </c>
      <c r="Y240" s="232" t="str">
        <f t="shared" si="51"/>
        <v>Good</v>
      </c>
      <c r="Z240" s="282">
        <f>'Small COMM Sales Model  '!D251</f>
        <v>3.0224600000000001</v>
      </c>
      <c r="AA240" s="264">
        <f>'Med COMM Sales Model  '!D251</f>
        <v>3.0224600000000001</v>
      </c>
      <c r="AB240" s="277">
        <f>'Med IND Sales Mod'!D251</f>
        <v>3.0224600000000001</v>
      </c>
      <c r="AC240" s="277">
        <f>'Lg IND Sales Model'!E251</f>
        <v>3.0224600000000001</v>
      </c>
      <c r="AD240" s="232" t="str">
        <f t="shared" si="45"/>
        <v>Good</v>
      </c>
      <c r="AE240" s="282">
        <v>0</v>
      </c>
      <c r="AF240" s="264">
        <v>0</v>
      </c>
      <c r="AG240" s="277">
        <f>'Med COMM Sales Model  '!G251</f>
        <v>0</v>
      </c>
      <c r="AH240" s="277">
        <f>'Med IND Sales Mod'!F251</f>
        <v>0</v>
      </c>
      <c r="AI240" s="232" t="str">
        <f t="shared" si="46"/>
        <v>Good</v>
      </c>
      <c r="AJ240" s="282">
        <f>'Small COMM Sales Model  '!G251</f>
        <v>277.87653293728147</v>
      </c>
      <c r="AK240" s="264">
        <f>'Med COMM Sales Model  '!F251</f>
        <v>277.87653293728147</v>
      </c>
      <c r="AL240" s="277">
        <f>'Lg COMM Sales Model '!F251</f>
        <v>277.87653293728147</v>
      </c>
      <c r="AM240" s="232" t="str">
        <f t="shared" si="47"/>
        <v>Good</v>
      </c>
      <c r="AN240" s="264">
        <f>'Small COMM Sales Model  '!E251</f>
        <v>198.89039579254836</v>
      </c>
      <c r="AO240" s="264">
        <f>'Med COMM Sales Model  '!E251</f>
        <v>198.89039579254836</v>
      </c>
      <c r="AP240" s="264">
        <f>'Lg COMM Sales Model '!D251</f>
        <v>198.89039579254836</v>
      </c>
      <c r="AQ240" s="277">
        <f>'Small IND Sales Mod'!D251</f>
        <v>198.89039579254836</v>
      </c>
      <c r="AR240" s="277">
        <f>'Med IND Sales Mod'!E251</f>
        <v>198.89039579254836</v>
      </c>
      <c r="AS240" s="281">
        <f>'Lg IND Sales Model'!F251</f>
        <v>198.89039579254836</v>
      </c>
      <c r="AT240" s="232" t="str">
        <f t="shared" si="48"/>
        <v>Good</v>
      </c>
      <c r="AU240" s="280">
        <f>'Lg COMM Sales Model '!E251</f>
        <v>3.8110897796785466</v>
      </c>
      <c r="AV240" s="66">
        <f>'Small COMM Sales Model  '!F251</f>
        <v>3.8110897796785466</v>
      </c>
      <c r="AW240" s="66">
        <f>'Small IND Sales Mod'!E251</f>
        <v>3.8110897796785466</v>
      </c>
      <c r="AX240" s="232" t="str">
        <f t="shared" si="49"/>
        <v>Good</v>
      </c>
      <c r="AY240" s="287"/>
    </row>
    <row r="241" spans="1:51" x14ac:dyDescent="0.2">
      <c r="A241" s="278">
        <f t="shared" si="50"/>
        <v>46336.959999999584</v>
      </c>
      <c r="B241" s="282">
        <v>20.818891866477394</v>
      </c>
      <c r="C241" s="264">
        <v>20.818891866477394</v>
      </c>
      <c r="D241" s="277">
        <f>+'RES_Sales Model'!E248</f>
        <v>20.818891866477394</v>
      </c>
      <c r="E241" s="277">
        <f>+'Small COMM Sales Model  '!C252</f>
        <v>20.818891866477394</v>
      </c>
      <c r="F241" s="281">
        <f>+'Med COMM Sales Model  '!C252</f>
        <v>20.818891866477394</v>
      </c>
      <c r="G241" s="232" t="str">
        <f t="shared" si="39"/>
        <v>Good</v>
      </c>
      <c r="H241" s="287">
        <f>'Lg IND Sales Model'!C252</f>
        <v>0.40008189721081816</v>
      </c>
      <c r="I241" s="279">
        <f>Industrial_Customers!C252</f>
        <v>0.40008189721081816</v>
      </c>
      <c r="J241" s="289" t="str">
        <f t="shared" si="40"/>
        <v>Good</v>
      </c>
      <c r="K241" s="286">
        <v>0.16232073757638524</v>
      </c>
      <c r="L241" s="285">
        <v>0.16232073757638524</v>
      </c>
      <c r="M241" s="289" t="str">
        <f t="shared" si="41"/>
        <v>Good</v>
      </c>
      <c r="N241" s="290">
        <v>22936459.093441352</v>
      </c>
      <c r="O241" s="66">
        <v>22936459.093441401</v>
      </c>
      <c r="P241" s="289" t="str">
        <f t="shared" si="42"/>
        <v>Good</v>
      </c>
      <c r="Q241" s="281">
        <v>330.74599999999998</v>
      </c>
      <c r="R241" s="281">
        <v>330.74599999999998</v>
      </c>
      <c r="S241" s="232" t="str">
        <f t="shared" si="43"/>
        <v>Good</v>
      </c>
      <c r="T241" s="281">
        <v>0</v>
      </c>
      <c r="U241" s="281">
        <v>0</v>
      </c>
      <c r="V241" s="232" t="str">
        <f t="shared" si="44"/>
        <v>Good</v>
      </c>
      <c r="W241" s="280">
        <f>Commercial_Customers!C252</f>
        <v>9176.4620694023397</v>
      </c>
      <c r="X241" s="66">
        <v>9176.4620694023397</v>
      </c>
      <c r="Y241" s="232" t="str">
        <f t="shared" si="51"/>
        <v>Good</v>
      </c>
      <c r="Z241" s="282">
        <f>'Small COMM Sales Model  '!D252</f>
        <v>3.0274780490484798</v>
      </c>
      <c r="AA241" s="264">
        <f>'Med COMM Sales Model  '!D252</f>
        <v>3.0274780490484798</v>
      </c>
      <c r="AB241" s="277">
        <f>'Med IND Sales Mod'!D252</f>
        <v>3.0274780490484798</v>
      </c>
      <c r="AC241" s="277">
        <f>'Lg IND Sales Model'!E252</f>
        <v>3.0274780490484798</v>
      </c>
      <c r="AD241" s="232" t="str">
        <f t="shared" si="45"/>
        <v>Good</v>
      </c>
      <c r="AE241" s="282">
        <v>0</v>
      </c>
      <c r="AF241" s="264">
        <v>0</v>
      </c>
      <c r="AG241" s="277">
        <f>'Med COMM Sales Model  '!G252</f>
        <v>0</v>
      </c>
      <c r="AH241" s="277">
        <f>'Med IND Sales Mod'!F252</f>
        <v>0</v>
      </c>
      <c r="AI241" s="232" t="str">
        <f t="shared" si="46"/>
        <v>Good</v>
      </c>
      <c r="AJ241" s="282">
        <f>'Small COMM Sales Model  '!G252</f>
        <v>198.89039579254836</v>
      </c>
      <c r="AK241" s="264">
        <f>'Med COMM Sales Model  '!F252</f>
        <v>198.89039579254836</v>
      </c>
      <c r="AL241" s="277">
        <f>'Lg COMM Sales Model '!F252</f>
        <v>198.89039579254836</v>
      </c>
      <c r="AM241" s="232" t="str">
        <f t="shared" si="47"/>
        <v>Good</v>
      </c>
      <c r="AN241" s="264">
        <f>'Small COMM Sales Model  '!E252</f>
        <v>78.117279066674627</v>
      </c>
      <c r="AO241" s="264">
        <f>'Med COMM Sales Model  '!E252</f>
        <v>78.117279066674627</v>
      </c>
      <c r="AP241" s="264">
        <f>'Lg COMM Sales Model '!D252</f>
        <v>78.117279066674627</v>
      </c>
      <c r="AQ241" s="277">
        <f>'Small IND Sales Mod'!D252</f>
        <v>78.117279066674627</v>
      </c>
      <c r="AR241" s="277">
        <f>'Med IND Sales Mod'!E252</f>
        <v>78.117279066674627</v>
      </c>
      <c r="AS241" s="281">
        <f>'Lg IND Sales Model'!F252</f>
        <v>78.117279066674627</v>
      </c>
      <c r="AT241" s="232" t="str">
        <f t="shared" si="48"/>
        <v>Good</v>
      </c>
      <c r="AU241" s="280">
        <f>'Lg COMM Sales Model '!E252</f>
        <v>26.436963465927999</v>
      </c>
      <c r="AV241" s="66">
        <f>'Small COMM Sales Model  '!F252</f>
        <v>26.436963465927999</v>
      </c>
      <c r="AW241" s="66">
        <f>'Small IND Sales Mod'!E252</f>
        <v>26.436963465927999</v>
      </c>
      <c r="AX241" s="232" t="str">
        <f t="shared" si="49"/>
        <v>Good</v>
      </c>
      <c r="AY241" s="287"/>
    </row>
    <row r="242" spans="1:51" x14ac:dyDescent="0.2">
      <c r="A242" s="278">
        <f t="shared" si="50"/>
        <v>46367.379999999583</v>
      </c>
      <c r="B242" s="282">
        <v>20.853856730406399</v>
      </c>
      <c r="C242" s="264">
        <v>20.853856730406399</v>
      </c>
      <c r="D242" s="277">
        <f>+'RES_Sales Model'!E249</f>
        <v>20.853856730406399</v>
      </c>
      <c r="E242" s="277">
        <f>+'Small COMM Sales Model  '!C253</f>
        <v>20.853856730406399</v>
      </c>
      <c r="F242" s="281">
        <f>+'Med COMM Sales Model  '!C253</f>
        <v>20.853856730406399</v>
      </c>
      <c r="G242" s="232" t="str">
        <f t="shared" si="39"/>
        <v>Good</v>
      </c>
      <c r="H242" s="287">
        <f>'Lg IND Sales Model'!C253</f>
        <v>0.40001650569844094</v>
      </c>
      <c r="I242" s="279">
        <f>Industrial_Customers!C253</f>
        <v>0.40001650569844094</v>
      </c>
      <c r="J242" s="289" t="str">
        <f t="shared" si="40"/>
        <v>Good</v>
      </c>
      <c r="K242" s="286">
        <v>8.8515135271886689E-2</v>
      </c>
      <c r="L242" s="285">
        <v>8.8515135271886689E-2</v>
      </c>
      <c r="M242" s="289" t="str">
        <f t="shared" si="41"/>
        <v>Good</v>
      </c>
      <c r="N242" s="290">
        <v>22957659.457331121</v>
      </c>
      <c r="O242" s="66">
        <v>22957659.457331099</v>
      </c>
      <c r="P242" s="289" t="str">
        <f t="shared" si="42"/>
        <v>Good</v>
      </c>
      <c r="Q242" s="281">
        <v>331.34192491615102</v>
      </c>
      <c r="R242" s="281">
        <v>331.34192491615102</v>
      </c>
      <c r="S242" s="232" t="str">
        <f t="shared" si="43"/>
        <v>Good</v>
      </c>
      <c r="T242" s="281">
        <v>0</v>
      </c>
      <c r="U242" s="281">
        <v>0</v>
      </c>
      <c r="V242" s="232" t="str">
        <f t="shared" si="44"/>
        <v>Good</v>
      </c>
      <c r="W242" s="280">
        <f>Commercial_Customers!C253</f>
        <v>9183.4427151363598</v>
      </c>
      <c r="X242" s="66">
        <v>9183.4427151363598</v>
      </c>
      <c r="Y242" s="232" t="str">
        <f t="shared" si="51"/>
        <v>Good</v>
      </c>
      <c r="Z242" s="282">
        <f>'Small COMM Sales Model  '!D253</f>
        <v>3.0323238779373098</v>
      </c>
      <c r="AA242" s="264">
        <f>'Med COMM Sales Model  '!D253</f>
        <v>3.0323238779373098</v>
      </c>
      <c r="AB242" s="277">
        <f>'Med IND Sales Mod'!D253</f>
        <v>3.0323238779373098</v>
      </c>
      <c r="AC242" s="277">
        <f>'Lg IND Sales Model'!E253</f>
        <v>3.0323238779373098</v>
      </c>
      <c r="AD242" s="232" t="str">
        <f t="shared" si="45"/>
        <v>Good</v>
      </c>
      <c r="AE242" s="282">
        <v>0</v>
      </c>
      <c r="AF242" s="264">
        <v>0</v>
      </c>
      <c r="AG242" s="277">
        <f>'Med COMM Sales Model  '!G253</f>
        <v>0</v>
      </c>
      <c r="AH242" s="277">
        <f>'Med IND Sales Mod'!F253</f>
        <v>0</v>
      </c>
      <c r="AI242" s="232" t="str">
        <f t="shared" si="46"/>
        <v>Good</v>
      </c>
      <c r="AJ242" s="282">
        <f>'Small COMM Sales Model  '!G253</f>
        <v>78.117279066674627</v>
      </c>
      <c r="AK242" s="264">
        <f>'Med COMM Sales Model  '!F253</f>
        <v>78.117279066674627</v>
      </c>
      <c r="AL242" s="277">
        <f>'Lg COMM Sales Model '!F253</f>
        <v>78.117279066674627</v>
      </c>
      <c r="AM242" s="232" t="str">
        <f t="shared" si="47"/>
        <v>Good</v>
      </c>
      <c r="AN242" s="264">
        <f>'Small COMM Sales Model  '!E253</f>
        <v>42.633806123140985</v>
      </c>
      <c r="AO242" s="264">
        <f>'Med COMM Sales Model  '!E253</f>
        <v>42.633806123140985</v>
      </c>
      <c r="AP242" s="264">
        <f>'Lg COMM Sales Model '!D253</f>
        <v>42.633806123140985</v>
      </c>
      <c r="AQ242" s="277">
        <f>'Small IND Sales Mod'!D253</f>
        <v>42.633806123140985</v>
      </c>
      <c r="AR242" s="277">
        <f>'Med IND Sales Mod'!E253</f>
        <v>42.633806123140985</v>
      </c>
      <c r="AS242" s="281">
        <f>'Lg IND Sales Model'!F253</f>
        <v>42.633806123140985</v>
      </c>
      <c r="AT242" s="232" t="str">
        <f t="shared" si="48"/>
        <v>Good</v>
      </c>
      <c r="AU242" s="280">
        <f>'Lg COMM Sales Model '!E253</f>
        <v>81.614210043345437</v>
      </c>
      <c r="AV242" s="66">
        <f>'Small COMM Sales Model  '!F253</f>
        <v>81.614210043345437</v>
      </c>
      <c r="AW242" s="66">
        <f>'Small IND Sales Mod'!E253</f>
        <v>81.614210043345437</v>
      </c>
      <c r="AX242" s="232" t="str">
        <f t="shared" si="49"/>
        <v>Good</v>
      </c>
      <c r="AY242" s="287"/>
    </row>
    <row r="243" spans="1:51" x14ac:dyDescent="0.2">
      <c r="A243" s="278">
        <f t="shared" si="50"/>
        <v>46397.799999999581</v>
      </c>
      <c r="B243" s="282">
        <v>20.887955633109168</v>
      </c>
      <c r="C243" s="264">
        <v>20.887955633109168</v>
      </c>
      <c r="D243" s="277">
        <f>+'RES_Sales Model'!E250</f>
        <v>20.887955633109168</v>
      </c>
      <c r="E243" s="277">
        <f>+'Small COMM Sales Model  '!C254</f>
        <v>20.887955633109168</v>
      </c>
      <c r="F243" s="281">
        <f>+'Med COMM Sales Model  '!C254</f>
        <v>20.887955633109168</v>
      </c>
      <c r="G243" s="232" t="str">
        <f t="shared" si="39"/>
        <v>Good</v>
      </c>
      <c r="H243" s="287">
        <f>'Lg IND Sales Model'!C254</f>
        <v>0.39996278855149564</v>
      </c>
      <c r="I243" s="279">
        <f>Industrial_Customers!C254</f>
        <v>0.39996278855149564</v>
      </c>
      <c r="J243" s="289" t="str">
        <f t="shared" si="40"/>
        <v>Good</v>
      </c>
      <c r="K243" s="286">
        <v>5.4716906230588593E-2</v>
      </c>
      <c r="L243" s="285">
        <v>5.4716906230588593E-2</v>
      </c>
      <c r="M243" s="289" t="str">
        <f t="shared" si="41"/>
        <v>Good</v>
      </c>
      <c r="N243" s="290">
        <v>22978859.82122089</v>
      </c>
      <c r="O243" s="66">
        <v>22978859.821220901</v>
      </c>
      <c r="P243" s="289" t="str">
        <f t="shared" si="42"/>
        <v>Good</v>
      </c>
      <c r="Q243" s="281">
        <v>331.89461517492299</v>
      </c>
      <c r="R243" s="281">
        <v>331.89461517492299</v>
      </c>
      <c r="S243" s="232" t="str">
        <f t="shared" si="43"/>
        <v>Good</v>
      </c>
      <c r="T243" s="281">
        <v>0</v>
      </c>
      <c r="U243" s="281">
        <v>0</v>
      </c>
      <c r="V243" s="232" t="str">
        <f t="shared" si="44"/>
        <v>Good</v>
      </c>
      <c r="W243" s="280">
        <f>Commercial_Customers!C254</f>
        <v>9190.6888518294309</v>
      </c>
      <c r="X243" s="66">
        <v>9190.6888518294309</v>
      </c>
      <c r="Y243" s="232" t="str">
        <f t="shared" si="51"/>
        <v>Good</v>
      </c>
      <c r="Z243" s="282">
        <f>'Small COMM Sales Model  '!D254</f>
        <v>3.0373420000000002</v>
      </c>
      <c r="AA243" s="264">
        <f>'Med COMM Sales Model  '!D254</f>
        <v>3.0373420000000002</v>
      </c>
      <c r="AB243" s="277">
        <f>'Med IND Sales Mod'!D254</f>
        <v>3.0373420000000002</v>
      </c>
      <c r="AC243" s="277">
        <f>'Lg IND Sales Model'!E254</f>
        <v>3.0373420000000002</v>
      </c>
      <c r="AD243" s="232" t="str">
        <f t="shared" si="45"/>
        <v>Good</v>
      </c>
      <c r="AE243" s="282">
        <v>107.22973635615668</v>
      </c>
      <c r="AF243" s="264">
        <v>107.22973635615668</v>
      </c>
      <c r="AG243" s="277">
        <f>'Med COMM Sales Model  '!G254</f>
        <v>107.22973635615668</v>
      </c>
      <c r="AH243" s="277">
        <f>'Med IND Sales Mod'!F254</f>
        <v>107.22973635615668</v>
      </c>
      <c r="AI243" s="232" t="str">
        <f t="shared" si="46"/>
        <v>Good</v>
      </c>
      <c r="AJ243" s="282">
        <f>'Small COMM Sales Model  '!G254</f>
        <v>42.633806123140985</v>
      </c>
      <c r="AK243" s="264">
        <f>'Med COMM Sales Model  '!F254</f>
        <v>42.633806123140985</v>
      </c>
      <c r="AL243" s="277">
        <f>'Lg COMM Sales Model '!F254</f>
        <v>42.633806123140985</v>
      </c>
      <c r="AM243" s="232" t="str">
        <f t="shared" si="47"/>
        <v>Good</v>
      </c>
      <c r="AN243" s="264">
        <f>'Small COMM Sales Model  '!E254</f>
        <v>26.112829868525239</v>
      </c>
      <c r="AO243" s="264">
        <f>'Med COMM Sales Model  '!E254</f>
        <v>26.112829868525239</v>
      </c>
      <c r="AP243" s="264">
        <f>'Lg COMM Sales Model '!D254</f>
        <v>26.112829868525239</v>
      </c>
      <c r="AQ243" s="277">
        <f>'Small IND Sales Mod'!D254</f>
        <v>26.112829868525239</v>
      </c>
      <c r="AR243" s="277">
        <f>'Med IND Sales Mod'!E254</f>
        <v>26.112829868525239</v>
      </c>
      <c r="AS243" s="281">
        <f>'Lg IND Sales Model'!F254</f>
        <v>26.112829868525239</v>
      </c>
      <c r="AT243" s="232" t="str">
        <f t="shared" si="48"/>
        <v>Good</v>
      </c>
      <c r="AU243" s="280">
        <f>'Lg COMM Sales Model '!E254</f>
        <v>127.15014736663784</v>
      </c>
      <c r="AV243" s="66">
        <f>'Small COMM Sales Model  '!F254</f>
        <v>127.15014736663784</v>
      </c>
      <c r="AW243" s="66">
        <f>'Small IND Sales Mod'!E254</f>
        <v>127.15014736663784</v>
      </c>
      <c r="AX243" s="232" t="str">
        <f t="shared" si="49"/>
        <v>Good</v>
      </c>
      <c r="AY243" s="287"/>
    </row>
    <row r="244" spans="1:51" x14ac:dyDescent="0.2">
      <c r="A244" s="278">
        <f t="shared" si="50"/>
        <v>46428.219999999579</v>
      </c>
      <c r="B244" s="282">
        <v>20.916252450896497</v>
      </c>
      <c r="C244" s="264">
        <v>20.916252450896497</v>
      </c>
      <c r="D244" s="277">
        <f>+'RES_Sales Model'!E251</f>
        <v>20.916252450896497</v>
      </c>
      <c r="E244" s="277">
        <f>+'Small COMM Sales Model  '!C255</f>
        <v>20.916252450896497</v>
      </c>
      <c r="F244" s="281">
        <f>+'Med COMM Sales Model  '!C255</f>
        <v>20.916252450896497</v>
      </c>
      <c r="G244" s="232" t="str">
        <f t="shared" si="39"/>
        <v>Good</v>
      </c>
      <c r="H244" s="287">
        <f>'Lg IND Sales Model'!C255</f>
        <v>0.3999187170327152</v>
      </c>
      <c r="I244" s="279">
        <f>Industrial_Customers!C255</f>
        <v>0.3999187170327152</v>
      </c>
      <c r="J244" s="289" t="str">
        <f t="shared" si="40"/>
        <v>Good</v>
      </c>
      <c r="K244" s="286">
        <v>7.3366174345928431E-2</v>
      </c>
      <c r="L244" s="285">
        <v>7.3366174345928431E-2</v>
      </c>
      <c r="M244" s="289" t="str">
        <f t="shared" si="41"/>
        <v>Good</v>
      </c>
      <c r="N244" s="290">
        <v>23000060.185110658</v>
      </c>
      <c r="O244" s="66">
        <v>23000060.185110699</v>
      </c>
      <c r="P244" s="289" t="str">
        <f t="shared" si="42"/>
        <v>Good</v>
      </c>
      <c r="Q244" s="281">
        <v>332.44080000000002</v>
      </c>
      <c r="R244" s="281">
        <v>332.44080000000002</v>
      </c>
      <c r="S244" s="232" t="str">
        <f t="shared" si="43"/>
        <v>Good</v>
      </c>
      <c r="T244" s="281">
        <v>0</v>
      </c>
      <c r="U244" s="281">
        <v>0</v>
      </c>
      <c r="V244" s="232" t="str">
        <f t="shared" si="44"/>
        <v>Good</v>
      </c>
      <c r="W244" s="280">
        <f>Commercial_Customers!C255</f>
        <v>9198.1545609046898</v>
      </c>
      <c r="X244" s="66">
        <v>9198.1545609046898</v>
      </c>
      <c r="Y244" s="232" t="str">
        <f t="shared" si="51"/>
        <v>Good</v>
      </c>
      <c r="Z244" s="282">
        <f>'Small COMM Sales Model  '!D255</f>
        <v>3.0423884783855599</v>
      </c>
      <c r="AA244" s="264">
        <f>'Med COMM Sales Model  '!D255</f>
        <v>3.0423884783855599</v>
      </c>
      <c r="AB244" s="277">
        <f>'Med IND Sales Mod'!D255</f>
        <v>3.0423884783855599</v>
      </c>
      <c r="AC244" s="277">
        <f>'Lg IND Sales Model'!E255</f>
        <v>3.0423884783855599</v>
      </c>
      <c r="AD244" s="232" t="str">
        <f t="shared" si="45"/>
        <v>Good</v>
      </c>
      <c r="AE244" s="282">
        <v>0</v>
      </c>
      <c r="AF244" s="264">
        <v>0</v>
      </c>
      <c r="AG244" s="277">
        <f>'Med COMM Sales Model  '!G255</f>
        <v>0</v>
      </c>
      <c r="AH244" s="277">
        <f>'Med IND Sales Mod'!F255</f>
        <v>0</v>
      </c>
      <c r="AI244" s="232" t="str">
        <f t="shared" si="46"/>
        <v>Good</v>
      </c>
      <c r="AJ244" s="282">
        <f>'Small COMM Sales Model  '!G255</f>
        <v>26.112829868525239</v>
      </c>
      <c r="AK244" s="264">
        <f>'Med COMM Sales Model  '!F255</f>
        <v>26.112829868525239</v>
      </c>
      <c r="AL244" s="277">
        <f>'Lg COMM Sales Model '!F255</f>
        <v>26.112829868525239</v>
      </c>
      <c r="AM244" s="232" t="str">
        <f t="shared" si="47"/>
        <v>Good</v>
      </c>
      <c r="AN244" s="264">
        <f>'Small COMM Sales Model  '!E255</f>
        <v>35.042184420393127</v>
      </c>
      <c r="AO244" s="264">
        <f>'Med COMM Sales Model  '!E255</f>
        <v>35.042184420393127</v>
      </c>
      <c r="AP244" s="264">
        <f>'Lg COMM Sales Model '!D255</f>
        <v>35.042184420393127</v>
      </c>
      <c r="AQ244" s="277">
        <f>'Small IND Sales Mod'!D255</f>
        <v>35.042184420393127</v>
      </c>
      <c r="AR244" s="277">
        <f>'Med IND Sales Mod'!E255</f>
        <v>35.042184420393127</v>
      </c>
      <c r="AS244" s="281">
        <f>'Lg IND Sales Model'!F255</f>
        <v>35.042184420393127</v>
      </c>
      <c r="AT244" s="232" t="str">
        <f t="shared" si="48"/>
        <v>Good</v>
      </c>
      <c r="AU244" s="280">
        <f>'Lg COMM Sales Model '!E255</f>
        <v>78.467690138551589</v>
      </c>
      <c r="AV244" s="66">
        <f>'Small COMM Sales Model  '!F255</f>
        <v>78.467690138551589</v>
      </c>
      <c r="AW244" s="66">
        <f>'Small IND Sales Mod'!E255</f>
        <v>78.467690138551589</v>
      </c>
      <c r="AX244" s="232" t="str">
        <f t="shared" si="49"/>
        <v>Good</v>
      </c>
      <c r="AY244" s="287"/>
    </row>
    <row r="245" spans="1:51" x14ac:dyDescent="0.2">
      <c r="A245" s="278">
        <f t="shared" si="50"/>
        <v>46458.639999999577</v>
      </c>
      <c r="B245" s="282">
        <v>20.937100197565272</v>
      </c>
      <c r="C245" s="264">
        <v>20.937100197565272</v>
      </c>
      <c r="D245" s="277">
        <f>+'RES_Sales Model'!E252</f>
        <v>20.937100197565272</v>
      </c>
      <c r="E245" s="277">
        <f>+'Small COMM Sales Model  '!C256</f>
        <v>20.937100197565272</v>
      </c>
      <c r="F245" s="281">
        <f>+'Med COMM Sales Model  '!C256</f>
        <v>20.937100197565272</v>
      </c>
      <c r="G245" s="232" t="str">
        <f t="shared" si="39"/>
        <v>Good</v>
      </c>
      <c r="H245" s="287">
        <f>'Lg IND Sales Model'!C256</f>
        <v>0.39985843206159483</v>
      </c>
      <c r="I245" s="279">
        <f>Industrial_Customers!C256</f>
        <v>0.39985843206159483</v>
      </c>
      <c r="J245" s="289" t="str">
        <f t="shared" si="40"/>
        <v>Good</v>
      </c>
      <c r="K245" s="286">
        <v>0.13509956656750552</v>
      </c>
      <c r="L245" s="285">
        <v>0.13509956656750552</v>
      </c>
      <c r="M245" s="289" t="str">
        <f t="shared" si="41"/>
        <v>Good</v>
      </c>
      <c r="N245" s="290">
        <v>23021260.549000427</v>
      </c>
      <c r="O245" s="66">
        <v>23021260.549000401</v>
      </c>
      <c r="P245" s="289" t="str">
        <f t="shared" si="42"/>
        <v>Good</v>
      </c>
      <c r="Q245" s="281">
        <v>332.96528723043599</v>
      </c>
      <c r="R245" s="281">
        <v>332.96528723043599</v>
      </c>
      <c r="S245" s="232" t="str">
        <f t="shared" si="43"/>
        <v>Good</v>
      </c>
      <c r="T245" s="281">
        <v>0</v>
      </c>
      <c r="U245" s="281">
        <v>0</v>
      </c>
      <c r="V245" s="232" t="str">
        <f t="shared" si="44"/>
        <v>Good</v>
      </c>
      <c r="W245" s="280">
        <f>Commercial_Customers!C256</f>
        <v>9205.2451472047596</v>
      </c>
      <c r="X245" s="66">
        <v>9205.2451472047596</v>
      </c>
      <c r="Y245" s="232" t="str">
        <f t="shared" si="51"/>
        <v>Good</v>
      </c>
      <c r="Z245" s="282">
        <f>'Small COMM Sales Model  '!D256</f>
        <v>3.0469711401523001</v>
      </c>
      <c r="AA245" s="264">
        <f>'Med COMM Sales Model  '!D256</f>
        <v>3.0469711401523001</v>
      </c>
      <c r="AB245" s="277">
        <f>'Med IND Sales Mod'!D256</f>
        <v>3.0469711401523001</v>
      </c>
      <c r="AC245" s="277">
        <f>'Lg IND Sales Model'!E256</f>
        <v>3.0469711401523001</v>
      </c>
      <c r="AD245" s="232" t="str">
        <f t="shared" si="45"/>
        <v>Good</v>
      </c>
      <c r="AE245" s="282">
        <v>0</v>
      </c>
      <c r="AF245" s="264">
        <v>0</v>
      </c>
      <c r="AG245" s="277">
        <f>'Med COMM Sales Model  '!G256</f>
        <v>0</v>
      </c>
      <c r="AH245" s="277">
        <f>'Med IND Sales Mod'!F256</f>
        <v>0</v>
      </c>
      <c r="AI245" s="232" t="str">
        <f t="shared" si="46"/>
        <v>Good</v>
      </c>
      <c r="AJ245" s="282">
        <f>'Small COMM Sales Model  '!G256</f>
        <v>35.042184420393127</v>
      </c>
      <c r="AK245" s="264">
        <f>'Med COMM Sales Model  '!F256</f>
        <v>35.042184420393127</v>
      </c>
      <c r="AL245" s="277">
        <f>'Lg COMM Sales Model '!F256</f>
        <v>35.042184420393127</v>
      </c>
      <c r="AM245" s="232" t="str">
        <f t="shared" si="47"/>
        <v>Good</v>
      </c>
      <c r="AN245" s="264">
        <f>'Small COMM Sales Model  '!E256</f>
        <v>64.582270600115152</v>
      </c>
      <c r="AO245" s="264">
        <f>'Med COMM Sales Model  '!E256</f>
        <v>64.582270600115152</v>
      </c>
      <c r="AP245" s="264">
        <f>'Lg COMM Sales Model '!D256</f>
        <v>64.582270600115152</v>
      </c>
      <c r="AQ245" s="277">
        <f>'Small IND Sales Mod'!D256</f>
        <v>64.582270600115152</v>
      </c>
      <c r="AR245" s="277">
        <f>'Med IND Sales Mod'!E256</f>
        <v>64.582270600115152</v>
      </c>
      <c r="AS245" s="281">
        <f>'Lg IND Sales Model'!F256</f>
        <v>64.582270600115152</v>
      </c>
      <c r="AT245" s="232" t="str">
        <f t="shared" si="48"/>
        <v>Good</v>
      </c>
      <c r="AU245" s="280">
        <f>'Lg COMM Sales Model '!E256</f>
        <v>46.311218909337121</v>
      </c>
      <c r="AV245" s="66">
        <f>'Small COMM Sales Model  '!F256</f>
        <v>46.311218909337121</v>
      </c>
      <c r="AW245" s="66">
        <f>'Small IND Sales Mod'!E256</f>
        <v>46.311218909337121</v>
      </c>
      <c r="AX245" s="232" t="str">
        <f t="shared" si="49"/>
        <v>Good</v>
      </c>
      <c r="AY245" s="287"/>
    </row>
    <row r="246" spans="1:51" x14ac:dyDescent="0.2">
      <c r="A246" s="278">
        <f t="shared" si="50"/>
        <v>46489.059999999576</v>
      </c>
      <c r="B246" s="282">
        <v>20.962838184200599</v>
      </c>
      <c r="C246" s="264">
        <v>20.962838184200599</v>
      </c>
      <c r="D246" s="277">
        <f>+'RES_Sales Model'!E253</f>
        <v>20.962838184200599</v>
      </c>
      <c r="E246" s="277">
        <f>+'Small COMM Sales Model  '!C257</f>
        <v>20.962838184200599</v>
      </c>
      <c r="F246" s="281">
        <f>+'Med COMM Sales Model  '!C257</f>
        <v>20.962838184200599</v>
      </c>
      <c r="G246" s="232" t="str">
        <f t="shared" si="39"/>
        <v>Good</v>
      </c>
      <c r="H246" s="287">
        <f>'Lg IND Sales Model'!C257</f>
        <v>0.39985556595172472</v>
      </c>
      <c r="I246" s="279">
        <f>Industrial_Customers!C257</f>
        <v>0.39985556595172472</v>
      </c>
      <c r="J246" s="289" t="str">
        <f t="shared" si="40"/>
        <v>Good</v>
      </c>
      <c r="K246" s="286">
        <v>0.23834848836447922</v>
      </c>
      <c r="L246" s="285">
        <v>0.23834848836447922</v>
      </c>
      <c r="M246" s="289" t="str">
        <f t="shared" si="41"/>
        <v>Good</v>
      </c>
      <c r="N246" s="290">
        <v>23042460.912890207</v>
      </c>
      <c r="O246" s="66">
        <v>23042460.9128902</v>
      </c>
      <c r="P246" s="289" t="str">
        <f t="shared" si="42"/>
        <v>Good</v>
      </c>
      <c r="Q246" s="281">
        <v>333.435794405602</v>
      </c>
      <c r="R246" s="281">
        <v>333.435794405602</v>
      </c>
      <c r="S246" s="232" t="str">
        <f t="shared" si="43"/>
        <v>Good</v>
      </c>
      <c r="T246" s="281">
        <v>0</v>
      </c>
      <c r="U246" s="281">
        <v>0</v>
      </c>
      <c r="V246" s="232" t="str">
        <f t="shared" si="44"/>
        <v>Good</v>
      </c>
      <c r="W246" s="280">
        <f>Commercial_Customers!C257</f>
        <v>9213.6562492442099</v>
      </c>
      <c r="X246" s="66">
        <v>9213.6562492442099</v>
      </c>
      <c r="Y246" s="232" t="str">
        <f t="shared" si="51"/>
        <v>Good</v>
      </c>
      <c r="Z246" s="282">
        <f>'Small COMM Sales Model  '!D257</f>
        <v>3.0520679999999998</v>
      </c>
      <c r="AA246" s="264">
        <f>'Med COMM Sales Model  '!D257</f>
        <v>3.0520679999999998</v>
      </c>
      <c r="AB246" s="277">
        <f>'Med IND Sales Mod'!D257</f>
        <v>3.0520679999999998</v>
      </c>
      <c r="AC246" s="277">
        <f>'Lg IND Sales Model'!E257</f>
        <v>3.0520679999999998</v>
      </c>
      <c r="AD246" s="232" t="str">
        <f t="shared" si="45"/>
        <v>Good</v>
      </c>
      <c r="AE246" s="282">
        <v>0</v>
      </c>
      <c r="AF246" s="264">
        <v>0</v>
      </c>
      <c r="AG246" s="277">
        <f>'Med COMM Sales Model  '!G257</f>
        <v>0</v>
      </c>
      <c r="AH246" s="277">
        <f>'Med IND Sales Mod'!F257</f>
        <v>0</v>
      </c>
      <c r="AI246" s="232" t="str">
        <f t="shared" si="46"/>
        <v>Good</v>
      </c>
      <c r="AJ246" s="282">
        <f>'Small COMM Sales Model  '!G257</f>
        <v>64.582270600115152</v>
      </c>
      <c r="AK246" s="264">
        <f>'Med COMM Sales Model  '!F257</f>
        <v>64.582270600115152</v>
      </c>
      <c r="AL246" s="277">
        <f>'Lg COMM Sales Model '!F257</f>
        <v>64.582270600115152</v>
      </c>
      <c r="AM246" s="232" t="str">
        <f t="shared" si="47"/>
        <v>Good</v>
      </c>
      <c r="AN246" s="264">
        <f>'Small COMM Sales Model  '!E257</f>
        <v>114.03392869270741</v>
      </c>
      <c r="AO246" s="264">
        <f>'Med COMM Sales Model  '!E257</f>
        <v>114.03392869270741</v>
      </c>
      <c r="AP246" s="264">
        <f>'Lg COMM Sales Model '!D257</f>
        <v>114.03392869270741</v>
      </c>
      <c r="AQ246" s="277">
        <f>'Small IND Sales Mod'!D257</f>
        <v>114.03392869270741</v>
      </c>
      <c r="AR246" s="277">
        <f>'Med IND Sales Mod'!E257</f>
        <v>114.03392869270741</v>
      </c>
      <c r="AS246" s="281">
        <f>'Lg IND Sales Model'!F257</f>
        <v>114.03392869270741</v>
      </c>
      <c r="AT246" s="232" t="str">
        <f t="shared" si="48"/>
        <v>Good</v>
      </c>
      <c r="AU246" s="280">
        <f>'Lg COMM Sales Model '!E257</f>
        <v>10.944087118763242</v>
      </c>
      <c r="AV246" s="66">
        <f>'Small COMM Sales Model  '!F257</f>
        <v>10.944087118763242</v>
      </c>
      <c r="AW246" s="66">
        <f>'Small IND Sales Mod'!E257</f>
        <v>10.944087118763242</v>
      </c>
      <c r="AX246" s="232" t="str">
        <f t="shared" si="49"/>
        <v>Good</v>
      </c>
      <c r="AY246" s="287"/>
    </row>
    <row r="247" spans="1:51" x14ac:dyDescent="0.2">
      <c r="A247" s="278">
        <f t="shared" si="50"/>
        <v>46519.479999999574</v>
      </c>
      <c r="B247" s="282">
        <v>20.990499881551614</v>
      </c>
      <c r="C247" s="264">
        <v>20.990499881551614</v>
      </c>
      <c r="D247" s="277">
        <f>+'RES_Sales Model'!E254</f>
        <v>20.990499881551614</v>
      </c>
      <c r="E247" s="277">
        <f>+'Small COMM Sales Model  '!C258</f>
        <v>20.990499881551614</v>
      </c>
      <c r="F247" s="281">
        <f>+'Med COMM Sales Model  '!C258</f>
        <v>20.990499881551614</v>
      </c>
      <c r="G247" s="232" t="str">
        <f t="shared" si="39"/>
        <v>Good</v>
      </c>
      <c r="H247" s="287">
        <f>'Lg IND Sales Model'!C258</f>
        <v>0.39987292080029962</v>
      </c>
      <c r="I247" s="279">
        <f>Industrial_Customers!C258</f>
        <v>0.39987292080029962</v>
      </c>
      <c r="J247" s="289" t="str">
        <f t="shared" si="40"/>
        <v>Good</v>
      </c>
      <c r="K247" s="286">
        <v>0.435387174339258</v>
      </c>
      <c r="L247" s="285">
        <v>0.435387174339258</v>
      </c>
      <c r="M247" s="289" t="str">
        <f t="shared" si="41"/>
        <v>Good</v>
      </c>
      <c r="N247" s="290">
        <v>23063321.894727286</v>
      </c>
      <c r="O247" s="66">
        <v>23063321.894727301</v>
      </c>
      <c r="P247" s="289" t="str">
        <f t="shared" si="42"/>
        <v>Good</v>
      </c>
      <c r="Q247" s="281">
        <v>333.97379999999998</v>
      </c>
      <c r="R247" s="281">
        <v>333.97379999999998</v>
      </c>
      <c r="S247" s="232" t="str">
        <f t="shared" si="43"/>
        <v>Good</v>
      </c>
      <c r="T247" s="281">
        <v>0</v>
      </c>
      <c r="U247" s="281">
        <v>0</v>
      </c>
      <c r="V247" s="232" t="str">
        <f t="shared" si="44"/>
        <v>Good</v>
      </c>
      <c r="W247" s="280">
        <f>Commercial_Customers!C258</f>
        <v>9222.3978894021002</v>
      </c>
      <c r="X247" s="66">
        <v>9222.3978894021002</v>
      </c>
      <c r="Y247" s="232" t="str">
        <f t="shared" si="51"/>
        <v>Good</v>
      </c>
      <c r="Z247" s="282">
        <f>'Small COMM Sales Model  '!D258</f>
        <v>3.0570193108080201</v>
      </c>
      <c r="AA247" s="264">
        <f>'Med COMM Sales Model  '!D258</f>
        <v>3.0570193108080201</v>
      </c>
      <c r="AB247" s="277">
        <f>'Med IND Sales Mod'!D258</f>
        <v>3.0570193108080201</v>
      </c>
      <c r="AC247" s="277">
        <f>'Lg IND Sales Model'!E258</f>
        <v>3.0570193108080201</v>
      </c>
      <c r="AD247" s="232" t="str">
        <f t="shared" si="45"/>
        <v>Good</v>
      </c>
      <c r="AE247" s="282">
        <v>0</v>
      </c>
      <c r="AF247" s="264">
        <v>0</v>
      </c>
      <c r="AG247" s="277">
        <f>'Med COMM Sales Model  '!G258</f>
        <v>0</v>
      </c>
      <c r="AH247" s="277">
        <f>'Med IND Sales Mod'!F258</f>
        <v>0</v>
      </c>
      <c r="AI247" s="232" t="str">
        <f t="shared" si="46"/>
        <v>Good</v>
      </c>
      <c r="AJ247" s="282">
        <f>'Small COMM Sales Model  '!G258</f>
        <v>114.03392869270741</v>
      </c>
      <c r="AK247" s="264">
        <f>'Med COMM Sales Model  '!F258</f>
        <v>114.03392869270741</v>
      </c>
      <c r="AL247" s="277">
        <f>'Lg COMM Sales Model '!F258</f>
        <v>114.03392869270741</v>
      </c>
      <c r="AM247" s="232" t="str">
        <f t="shared" si="47"/>
        <v>Good</v>
      </c>
      <c r="AN247" s="264">
        <f>'Small COMM Sales Model  '!E258</f>
        <v>208.47875842628665</v>
      </c>
      <c r="AO247" s="264">
        <f>'Med COMM Sales Model  '!E258</f>
        <v>208.47875842628665</v>
      </c>
      <c r="AP247" s="264">
        <f>'Lg COMM Sales Model '!D258</f>
        <v>208.47875842628665</v>
      </c>
      <c r="AQ247" s="277">
        <f>'Small IND Sales Mod'!D258</f>
        <v>208.47875842628665</v>
      </c>
      <c r="AR247" s="277">
        <f>'Med IND Sales Mod'!E258</f>
        <v>208.47875842628665</v>
      </c>
      <c r="AS247" s="281">
        <f>'Lg IND Sales Model'!F258</f>
        <v>208.47875842628665</v>
      </c>
      <c r="AT247" s="232" t="str">
        <f t="shared" si="48"/>
        <v>Good</v>
      </c>
      <c r="AU247" s="280">
        <f>'Lg COMM Sales Model '!E258</f>
        <v>1.2472710741059452</v>
      </c>
      <c r="AV247" s="66">
        <f>'Small COMM Sales Model  '!F258</f>
        <v>1.2472710741059452</v>
      </c>
      <c r="AW247" s="66">
        <f>'Small IND Sales Mod'!E258</f>
        <v>1.2472710741059452</v>
      </c>
      <c r="AX247" s="232" t="str">
        <f t="shared" si="49"/>
        <v>Good</v>
      </c>
      <c r="AY247" s="287"/>
    </row>
    <row r="248" spans="1:51" x14ac:dyDescent="0.2">
      <c r="A248" s="278">
        <f t="shared" si="50"/>
        <v>46549.899999999572</v>
      </c>
      <c r="B248" s="282">
        <v>21.020300801683423</v>
      </c>
      <c r="C248" s="264">
        <v>21.020300801683423</v>
      </c>
      <c r="D248" s="277">
        <f>+'RES_Sales Model'!E255</f>
        <v>21.020300801683423</v>
      </c>
      <c r="E248" s="277">
        <f>+'Small COMM Sales Model  '!C259</f>
        <v>21.020300801683423</v>
      </c>
      <c r="F248" s="281">
        <f>+'Med COMM Sales Model  '!C259</f>
        <v>21.020300801683423</v>
      </c>
      <c r="G248" s="232" t="str">
        <f t="shared" si="39"/>
        <v>Good</v>
      </c>
      <c r="H248" s="287">
        <f>'Lg IND Sales Model'!C259</f>
        <v>0.39990696759227479</v>
      </c>
      <c r="I248" s="279">
        <f>Industrial_Customers!C259</f>
        <v>0.39990696759227479</v>
      </c>
      <c r="J248" s="289" t="str">
        <f t="shared" si="40"/>
        <v>Good</v>
      </c>
      <c r="K248" s="286">
        <v>0.56686644562840349</v>
      </c>
      <c r="L248" s="285">
        <v>0.56686644562840349</v>
      </c>
      <c r="M248" s="289" t="str">
        <f t="shared" si="41"/>
        <v>Good</v>
      </c>
      <c r="N248" s="290">
        <v>23084182.876564365</v>
      </c>
      <c r="O248" s="66">
        <v>23084182.876564398</v>
      </c>
      <c r="P248" s="289" t="str">
        <f t="shared" si="42"/>
        <v>Good</v>
      </c>
      <c r="Q248" s="281">
        <v>334.52748426324399</v>
      </c>
      <c r="R248" s="281">
        <v>334.52748426324399</v>
      </c>
      <c r="S248" s="232" t="str">
        <f t="shared" si="43"/>
        <v>Good</v>
      </c>
      <c r="T248" s="281">
        <v>0</v>
      </c>
      <c r="U248" s="281">
        <v>0</v>
      </c>
      <c r="V248" s="232" t="str">
        <f t="shared" si="44"/>
        <v>Good</v>
      </c>
      <c r="W248" s="280">
        <f>Commercial_Customers!C259</f>
        <v>9231.5255735123701</v>
      </c>
      <c r="X248" s="66">
        <v>9231.5255735123701</v>
      </c>
      <c r="Y248" s="232" t="str">
        <f t="shared" si="51"/>
        <v>Good</v>
      </c>
      <c r="Z248" s="282">
        <f>'Small COMM Sales Model  '!D259</f>
        <v>3.062148795153</v>
      </c>
      <c r="AA248" s="264">
        <f>'Med COMM Sales Model  '!D259</f>
        <v>3.062148795153</v>
      </c>
      <c r="AB248" s="277">
        <f>'Med IND Sales Mod'!D259</f>
        <v>3.062148795153</v>
      </c>
      <c r="AC248" s="277">
        <f>'Lg IND Sales Model'!E259</f>
        <v>3.062148795153</v>
      </c>
      <c r="AD248" s="232" t="str">
        <f t="shared" si="45"/>
        <v>Good</v>
      </c>
      <c r="AE248" s="282">
        <v>0</v>
      </c>
      <c r="AF248" s="264">
        <v>0</v>
      </c>
      <c r="AG248" s="277">
        <f>'Med COMM Sales Model  '!G259</f>
        <v>0</v>
      </c>
      <c r="AH248" s="277">
        <f>'Med IND Sales Mod'!F259</f>
        <v>0</v>
      </c>
      <c r="AI248" s="232" t="str">
        <f t="shared" si="46"/>
        <v>Good</v>
      </c>
      <c r="AJ248" s="282">
        <f>'Small COMM Sales Model  '!G259</f>
        <v>208.47875842628665</v>
      </c>
      <c r="AK248" s="264">
        <f>'Med COMM Sales Model  '!F259</f>
        <v>208.47875842628665</v>
      </c>
      <c r="AL248" s="277">
        <f>'Lg COMM Sales Model '!F259</f>
        <v>208.47875842628665</v>
      </c>
      <c r="AM248" s="232" t="str">
        <f t="shared" si="47"/>
        <v>Good</v>
      </c>
      <c r="AN248" s="264">
        <f>'Small COMM Sales Model  '!E259</f>
        <v>271.66325293295364</v>
      </c>
      <c r="AO248" s="264">
        <f>'Med COMM Sales Model  '!E259</f>
        <v>271.66325293295364</v>
      </c>
      <c r="AP248" s="264">
        <f>'Lg COMM Sales Model '!D259</f>
        <v>271.66325293295364</v>
      </c>
      <c r="AQ248" s="277">
        <f>'Small IND Sales Mod'!D259</f>
        <v>271.66325293295364</v>
      </c>
      <c r="AR248" s="277">
        <f>'Med IND Sales Mod'!E259</f>
        <v>271.66325293295364</v>
      </c>
      <c r="AS248" s="281">
        <f>'Lg IND Sales Model'!F259</f>
        <v>271.66325293295364</v>
      </c>
      <c r="AT248" s="232" t="str">
        <f t="shared" si="48"/>
        <v>Good</v>
      </c>
      <c r="AU248" s="280">
        <f>'Lg COMM Sales Model '!E259</f>
        <v>0</v>
      </c>
      <c r="AV248" s="66">
        <f>'Small COMM Sales Model  '!F259</f>
        <v>0</v>
      </c>
      <c r="AW248" s="66">
        <f>'Small IND Sales Mod'!E259</f>
        <v>0</v>
      </c>
      <c r="AX248" s="232" t="str">
        <f t="shared" si="49"/>
        <v>Good</v>
      </c>
      <c r="AY248" s="287"/>
    </row>
    <row r="249" spans="1:51" x14ac:dyDescent="0.2">
      <c r="A249" s="278">
        <f t="shared" si="50"/>
        <v>46580.31999999957</v>
      </c>
      <c r="B249" s="282">
        <v>21.045322752072444</v>
      </c>
      <c r="C249" s="264">
        <v>21.045322752072444</v>
      </c>
      <c r="D249" s="277">
        <f>+'RES_Sales Model'!E256</f>
        <v>21.045322752072444</v>
      </c>
      <c r="E249" s="277">
        <f>+'Small COMM Sales Model  '!C260</f>
        <v>21.045322752072444</v>
      </c>
      <c r="F249" s="281">
        <f>+'Med COMM Sales Model  '!C260</f>
        <v>21.045322752072444</v>
      </c>
      <c r="G249" s="232" t="str">
        <f t="shared" si="39"/>
        <v>Good</v>
      </c>
      <c r="H249" s="287">
        <f>'Lg IND Sales Model'!C260</f>
        <v>0.39990422167916412</v>
      </c>
      <c r="I249" s="279">
        <f>Industrial_Customers!C260</f>
        <v>0.39990422167916412</v>
      </c>
      <c r="J249" s="289" t="str">
        <f t="shared" si="40"/>
        <v>Good</v>
      </c>
      <c r="K249" s="286">
        <v>0.67200075765962952</v>
      </c>
      <c r="L249" s="285">
        <v>0.67200075765962952</v>
      </c>
      <c r="M249" s="289" t="str">
        <f t="shared" si="41"/>
        <v>Good</v>
      </c>
      <c r="N249" s="290">
        <v>23105043.858401444</v>
      </c>
      <c r="O249" s="66">
        <v>23105043.858401399</v>
      </c>
      <c r="P249" s="289" t="str">
        <f t="shared" si="42"/>
        <v>Good</v>
      </c>
      <c r="Q249" s="281">
        <v>335.13156085534899</v>
      </c>
      <c r="R249" s="281">
        <v>335.13156085534899</v>
      </c>
      <c r="S249" s="232" t="str">
        <f t="shared" si="43"/>
        <v>Good</v>
      </c>
      <c r="T249" s="281">
        <v>0</v>
      </c>
      <c r="U249" s="281">
        <v>0</v>
      </c>
      <c r="V249" s="232" t="str">
        <f t="shared" si="44"/>
        <v>Good</v>
      </c>
      <c r="W249" s="280">
        <f>Commercial_Customers!C260</f>
        <v>9239.8045810569802</v>
      </c>
      <c r="X249" s="66">
        <v>9239.8045810569802</v>
      </c>
      <c r="Y249" s="232" t="str">
        <f t="shared" si="51"/>
        <v>Good</v>
      </c>
      <c r="Z249" s="282">
        <f>'Small COMM Sales Model  '!D260</f>
        <v>3.0671189999999999</v>
      </c>
      <c r="AA249" s="264">
        <f>'Med COMM Sales Model  '!D260</f>
        <v>3.0671189999999999</v>
      </c>
      <c r="AB249" s="277">
        <f>'Med IND Sales Mod'!D260</f>
        <v>3.0671189999999999</v>
      </c>
      <c r="AC249" s="277">
        <f>'Lg IND Sales Model'!E260</f>
        <v>3.0671189999999999</v>
      </c>
      <c r="AD249" s="232" t="str">
        <f t="shared" si="45"/>
        <v>Good</v>
      </c>
      <c r="AE249" s="282">
        <v>0</v>
      </c>
      <c r="AF249" s="264">
        <v>0</v>
      </c>
      <c r="AG249" s="277">
        <f>'Med COMM Sales Model  '!G260</f>
        <v>0</v>
      </c>
      <c r="AH249" s="277">
        <f>'Med IND Sales Mod'!F260</f>
        <v>0</v>
      </c>
      <c r="AI249" s="232" t="str">
        <f t="shared" si="46"/>
        <v>Good</v>
      </c>
      <c r="AJ249" s="282">
        <f>'Small COMM Sales Model  '!G260</f>
        <v>271.66325293295364</v>
      </c>
      <c r="AK249" s="264">
        <f>'Med COMM Sales Model  '!F260</f>
        <v>271.66325293295364</v>
      </c>
      <c r="AL249" s="277">
        <f>'Lg COMM Sales Model '!F260</f>
        <v>271.66325293295364</v>
      </c>
      <c r="AM249" s="232" t="str">
        <f t="shared" si="47"/>
        <v>Good</v>
      </c>
      <c r="AN249" s="264">
        <f>'Small COMM Sales Model  '!E260</f>
        <v>322.31916585708109</v>
      </c>
      <c r="AO249" s="264">
        <f>'Med COMM Sales Model  '!E260</f>
        <v>322.31916585708109</v>
      </c>
      <c r="AP249" s="264">
        <f>'Lg COMM Sales Model '!D260</f>
        <v>322.31916585708109</v>
      </c>
      <c r="AQ249" s="277">
        <f>'Small IND Sales Mod'!D260</f>
        <v>322.31916585708109</v>
      </c>
      <c r="AR249" s="277">
        <f>'Med IND Sales Mod'!E260</f>
        <v>322.31916585708109</v>
      </c>
      <c r="AS249" s="281">
        <f>'Lg IND Sales Model'!F260</f>
        <v>322.31916585708109</v>
      </c>
      <c r="AT249" s="232" t="str">
        <f t="shared" si="48"/>
        <v>Good</v>
      </c>
      <c r="AU249" s="280">
        <f>'Lg COMM Sales Model '!E260</f>
        <v>0</v>
      </c>
      <c r="AV249" s="66">
        <f>'Small COMM Sales Model  '!F260</f>
        <v>0</v>
      </c>
      <c r="AW249" s="66">
        <f>'Small IND Sales Mod'!E260</f>
        <v>0</v>
      </c>
      <c r="AX249" s="232" t="str">
        <f t="shared" si="49"/>
        <v>Good</v>
      </c>
      <c r="AY249" s="287"/>
    </row>
    <row r="250" spans="1:51" x14ac:dyDescent="0.2">
      <c r="A250" s="278">
        <f t="shared" si="50"/>
        <v>46610.739999999569</v>
      </c>
      <c r="B250" s="282">
        <v>21.066220965165165</v>
      </c>
      <c r="C250" s="264">
        <v>21.066220965165165</v>
      </c>
      <c r="D250" s="277">
        <f>+'RES_Sales Model'!E257</f>
        <v>21.066220965165165</v>
      </c>
      <c r="E250" s="277">
        <f>+'Small COMM Sales Model  '!C261</f>
        <v>21.066220965165165</v>
      </c>
      <c r="F250" s="281">
        <f>+'Med COMM Sales Model  '!C261</f>
        <v>21.066220965165165</v>
      </c>
      <c r="G250" s="232" t="str">
        <f t="shared" si="39"/>
        <v>Good</v>
      </c>
      <c r="H250" s="287">
        <f>'Lg IND Sales Model'!C261</f>
        <v>0.39987059358697769</v>
      </c>
      <c r="I250" s="279">
        <f>Industrial_Customers!C261</f>
        <v>0.39987059358697769</v>
      </c>
      <c r="J250" s="289" t="str">
        <f t="shared" si="40"/>
        <v>Good</v>
      </c>
      <c r="K250" s="286">
        <v>0.68004703770617381</v>
      </c>
      <c r="L250" s="285">
        <v>0.68004703770617381</v>
      </c>
      <c r="M250" s="289" t="str">
        <f t="shared" si="41"/>
        <v>Good</v>
      </c>
      <c r="N250" s="290">
        <v>23125904.840238523</v>
      </c>
      <c r="O250" s="66">
        <v>23125904.8402385</v>
      </c>
      <c r="P250" s="289" t="str">
        <f t="shared" si="42"/>
        <v>Good</v>
      </c>
      <c r="Q250" s="281">
        <v>335.74020000000002</v>
      </c>
      <c r="R250" s="281">
        <v>335.74020000000002</v>
      </c>
      <c r="S250" s="232" t="str">
        <f t="shared" si="43"/>
        <v>Good</v>
      </c>
      <c r="T250" s="281">
        <v>0</v>
      </c>
      <c r="U250" s="281">
        <v>0</v>
      </c>
      <c r="V250" s="232" t="str">
        <f t="shared" si="44"/>
        <v>Good</v>
      </c>
      <c r="W250" s="280">
        <f>Commercial_Customers!C261</f>
        <v>9247.3692957021394</v>
      </c>
      <c r="X250" s="66">
        <v>9247.3692957021394</v>
      </c>
      <c r="Y250" s="232" t="str">
        <f t="shared" si="51"/>
        <v>Good</v>
      </c>
      <c r="Z250" s="282">
        <f>'Small COMM Sales Model  '!D261</f>
        <v>3.0722548950538</v>
      </c>
      <c r="AA250" s="264">
        <f>'Med COMM Sales Model  '!D261</f>
        <v>3.0722548950538</v>
      </c>
      <c r="AB250" s="277">
        <f>'Med IND Sales Mod'!D261</f>
        <v>3.0722548950538</v>
      </c>
      <c r="AC250" s="277">
        <f>'Lg IND Sales Model'!E261</f>
        <v>3.0722548950538</v>
      </c>
      <c r="AD250" s="232" t="str">
        <f t="shared" si="45"/>
        <v>Good</v>
      </c>
      <c r="AE250" s="282">
        <v>0</v>
      </c>
      <c r="AF250" s="264">
        <v>0</v>
      </c>
      <c r="AG250" s="277">
        <f>'Med COMM Sales Model  '!G261</f>
        <v>0</v>
      </c>
      <c r="AH250" s="277">
        <f>'Med IND Sales Mod'!F261</f>
        <v>0</v>
      </c>
      <c r="AI250" s="232" t="str">
        <f t="shared" si="46"/>
        <v>Good</v>
      </c>
      <c r="AJ250" s="282">
        <f>'Small COMM Sales Model  '!G261</f>
        <v>322.31916585708109</v>
      </c>
      <c r="AK250" s="264">
        <f>'Med COMM Sales Model  '!F261</f>
        <v>322.31916585708109</v>
      </c>
      <c r="AL250" s="277">
        <f>'Lg COMM Sales Model '!F261</f>
        <v>322.31916585708109</v>
      </c>
      <c r="AM250" s="232" t="str">
        <f t="shared" si="47"/>
        <v>Good</v>
      </c>
      <c r="AN250" s="264">
        <f>'Small COMM Sales Model  '!E261</f>
        <v>326.45437890907908</v>
      </c>
      <c r="AO250" s="264">
        <f>'Med COMM Sales Model  '!E261</f>
        <v>326.45437890907908</v>
      </c>
      <c r="AP250" s="264">
        <f>'Lg COMM Sales Model '!D261</f>
        <v>326.45437890907908</v>
      </c>
      <c r="AQ250" s="277">
        <f>'Small IND Sales Mod'!D261</f>
        <v>326.45437890907908</v>
      </c>
      <c r="AR250" s="277">
        <f>'Med IND Sales Mod'!E261</f>
        <v>326.45437890907908</v>
      </c>
      <c r="AS250" s="281">
        <f>'Lg IND Sales Model'!F261</f>
        <v>326.45437890907908</v>
      </c>
      <c r="AT250" s="232" t="str">
        <f t="shared" si="48"/>
        <v>Good</v>
      </c>
      <c r="AU250" s="280">
        <f>'Lg COMM Sales Model '!E261</f>
        <v>0</v>
      </c>
      <c r="AV250" s="66">
        <f>'Small COMM Sales Model  '!F261</f>
        <v>0</v>
      </c>
      <c r="AW250" s="66">
        <f>'Small IND Sales Mod'!E261</f>
        <v>0</v>
      </c>
      <c r="AX250" s="232" t="str">
        <f t="shared" si="49"/>
        <v>Good</v>
      </c>
      <c r="AY250" s="287"/>
    </row>
    <row r="251" spans="1:51" x14ac:dyDescent="0.2">
      <c r="A251" s="278">
        <f t="shared" si="50"/>
        <v>46641.159999999567</v>
      </c>
      <c r="B251" s="282">
        <v>21.085709852149567</v>
      </c>
      <c r="C251" s="264">
        <v>21.085709852149567</v>
      </c>
      <c r="D251" s="277">
        <f>+'RES_Sales Model'!E258</f>
        <v>21.085709852149567</v>
      </c>
      <c r="E251" s="277">
        <f>+'Small COMM Sales Model  '!C262</f>
        <v>21.085709852149567</v>
      </c>
      <c r="F251" s="281">
        <f>+'Med COMM Sales Model  '!C262</f>
        <v>21.085709852149567</v>
      </c>
      <c r="G251" s="232" t="str">
        <f t="shared" si="39"/>
        <v>Good</v>
      </c>
      <c r="H251" s="287">
        <f>'Lg IND Sales Model'!C262</f>
        <v>0.39981928179409787</v>
      </c>
      <c r="I251" s="279">
        <f>Industrial_Customers!C262</f>
        <v>0.39981928179409787</v>
      </c>
      <c r="J251" s="289" t="str">
        <f t="shared" si="40"/>
        <v>Good</v>
      </c>
      <c r="K251" s="286">
        <v>0.57837042572723507</v>
      </c>
      <c r="L251" s="285">
        <v>0.57837042572723507</v>
      </c>
      <c r="M251" s="289" t="str">
        <f t="shared" si="41"/>
        <v>Good</v>
      </c>
      <c r="N251" s="290">
        <v>23146765.822075602</v>
      </c>
      <c r="O251" s="66">
        <v>23146765.822075602</v>
      </c>
      <c r="P251" s="289" t="str">
        <f t="shared" si="42"/>
        <v>Good</v>
      </c>
      <c r="Q251" s="281">
        <v>336.38554845171001</v>
      </c>
      <c r="R251" s="281">
        <v>336.38554845171001</v>
      </c>
      <c r="S251" s="232" t="str">
        <f t="shared" si="43"/>
        <v>Good</v>
      </c>
      <c r="T251" s="281">
        <v>0</v>
      </c>
      <c r="U251" s="281">
        <v>0</v>
      </c>
      <c r="V251" s="232" t="str">
        <f t="shared" si="44"/>
        <v>Good</v>
      </c>
      <c r="W251" s="280">
        <f>Commercial_Customers!C262</f>
        <v>9254.5232868384392</v>
      </c>
      <c r="X251" s="66">
        <v>9254.5232868384392</v>
      </c>
      <c r="Y251" s="232" t="str">
        <f t="shared" si="51"/>
        <v>Good</v>
      </c>
      <c r="Z251" s="282">
        <f>'Small COMM Sales Model  '!D262</f>
        <v>3.07738604140668</v>
      </c>
      <c r="AA251" s="264">
        <f>'Med COMM Sales Model  '!D262</f>
        <v>3.07738604140668</v>
      </c>
      <c r="AB251" s="277">
        <f>'Med IND Sales Mod'!D262</f>
        <v>3.07738604140668</v>
      </c>
      <c r="AC251" s="277">
        <f>'Lg IND Sales Model'!E262</f>
        <v>3.07738604140668</v>
      </c>
      <c r="AD251" s="232" t="str">
        <f t="shared" si="45"/>
        <v>Good</v>
      </c>
      <c r="AE251" s="282">
        <v>0</v>
      </c>
      <c r="AF251" s="264">
        <v>0</v>
      </c>
      <c r="AG251" s="277">
        <f>'Med COMM Sales Model  '!G262</f>
        <v>0</v>
      </c>
      <c r="AH251" s="277">
        <f>'Med IND Sales Mod'!F262</f>
        <v>0</v>
      </c>
      <c r="AI251" s="232" t="str">
        <f t="shared" si="46"/>
        <v>Good</v>
      </c>
      <c r="AJ251" s="282">
        <f>'Small COMM Sales Model  '!G262</f>
        <v>326.45437890907908</v>
      </c>
      <c r="AK251" s="264">
        <f>'Med COMM Sales Model  '!F262</f>
        <v>326.45437890907908</v>
      </c>
      <c r="AL251" s="277">
        <f>'Lg COMM Sales Model '!F262</f>
        <v>326.45437890907908</v>
      </c>
      <c r="AM251" s="232" t="str">
        <f t="shared" si="47"/>
        <v>Good</v>
      </c>
      <c r="AN251" s="264">
        <f>'Small COMM Sales Model  '!E262</f>
        <v>277.87653293728147</v>
      </c>
      <c r="AO251" s="264">
        <f>'Med COMM Sales Model  '!E262</f>
        <v>277.87653293728147</v>
      </c>
      <c r="AP251" s="264">
        <f>'Lg COMM Sales Model '!D262</f>
        <v>277.87653293728147</v>
      </c>
      <c r="AQ251" s="277">
        <f>'Small IND Sales Mod'!D262</f>
        <v>277.87653293728147</v>
      </c>
      <c r="AR251" s="277">
        <f>'Med IND Sales Mod'!E262</f>
        <v>277.87653293728147</v>
      </c>
      <c r="AS251" s="281">
        <f>'Lg IND Sales Model'!F262</f>
        <v>277.87653293728147</v>
      </c>
      <c r="AT251" s="232" t="str">
        <f t="shared" si="48"/>
        <v>Good</v>
      </c>
      <c r="AU251" s="280">
        <f>'Lg COMM Sales Model '!E262</f>
        <v>0</v>
      </c>
      <c r="AV251" s="66">
        <f>'Small COMM Sales Model  '!F262</f>
        <v>0</v>
      </c>
      <c r="AW251" s="66">
        <f>'Small IND Sales Mod'!E262</f>
        <v>0</v>
      </c>
      <c r="AX251" s="232" t="str">
        <f t="shared" si="49"/>
        <v>Good</v>
      </c>
      <c r="AY251" s="287"/>
    </row>
    <row r="252" spans="1:51" x14ac:dyDescent="0.2">
      <c r="A252" s="278">
        <f t="shared" si="50"/>
        <v>46671.579999999565</v>
      </c>
      <c r="B252" s="282">
        <v>21.108189322520769</v>
      </c>
      <c r="C252" s="264">
        <v>21.108189322520769</v>
      </c>
      <c r="D252" s="277">
        <f>+'RES_Sales Model'!E259</f>
        <v>21.108189322520769</v>
      </c>
      <c r="E252" s="277">
        <f>+'Small COMM Sales Model  '!C263</f>
        <v>21.108189322520769</v>
      </c>
      <c r="F252" s="281">
        <f>+'Med COMM Sales Model  '!C263</f>
        <v>21.108189322520769</v>
      </c>
      <c r="G252" s="232" t="str">
        <f t="shared" si="39"/>
        <v>Good</v>
      </c>
      <c r="H252" s="287">
        <f>'Lg IND Sales Model'!C263</f>
        <v>0.3997757659545722</v>
      </c>
      <c r="I252" s="279">
        <f>Industrial_Customers!C263</f>
        <v>0.3997757659545722</v>
      </c>
      <c r="J252" s="289" t="str">
        <f t="shared" si="40"/>
        <v>Good</v>
      </c>
      <c r="K252" s="286">
        <v>0.41362276571545992</v>
      </c>
      <c r="L252" s="285">
        <v>0.41362276571545992</v>
      </c>
      <c r="M252" s="289" t="str">
        <f t="shared" si="41"/>
        <v>Good</v>
      </c>
      <c r="N252" s="290">
        <v>23167626.803912681</v>
      </c>
      <c r="O252" s="66">
        <v>23167626.803912699</v>
      </c>
      <c r="P252" s="289" t="str">
        <f t="shared" si="42"/>
        <v>Good</v>
      </c>
      <c r="Q252" s="281">
        <v>337.033998921153</v>
      </c>
      <c r="R252" s="281">
        <v>337.033998921153</v>
      </c>
      <c r="S252" s="232" t="str">
        <f t="shared" si="43"/>
        <v>Good</v>
      </c>
      <c r="T252" s="281">
        <v>0</v>
      </c>
      <c r="U252" s="281">
        <v>0</v>
      </c>
      <c r="V252" s="232" t="str">
        <f t="shared" si="44"/>
        <v>Good</v>
      </c>
      <c r="W252" s="280">
        <f>Commercial_Customers!C263</f>
        <v>9261.8557508838694</v>
      </c>
      <c r="X252" s="66">
        <v>9261.8557508838694</v>
      </c>
      <c r="Y252" s="232" t="str">
        <f t="shared" si="51"/>
        <v>Good</v>
      </c>
      <c r="Z252" s="282">
        <f>'Small COMM Sales Model  '!D263</f>
        <v>3.0823429999999998</v>
      </c>
      <c r="AA252" s="264">
        <f>'Med COMM Sales Model  '!D263</f>
        <v>3.0823429999999998</v>
      </c>
      <c r="AB252" s="277">
        <f>'Med IND Sales Mod'!D263</f>
        <v>3.0823429999999998</v>
      </c>
      <c r="AC252" s="277">
        <f>'Lg IND Sales Model'!E263</f>
        <v>3.0823429999999998</v>
      </c>
      <c r="AD252" s="232" t="str">
        <f t="shared" si="45"/>
        <v>Good</v>
      </c>
      <c r="AE252" s="282">
        <v>0</v>
      </c>
      <c r="AF252" s="264">
        <v>0</v>
      </c>
      <c r="AG252" s="277">
        <f>'Med COMM Sales Model  '!G263</f>
        <v>0</v>
      </c>
      <c r="AH252" s="277">
        <f>'Med IND Sales Mod'!F263</f>
        <v>0</v>
      </c>
      <c r="AI252" s="232" t="str">
        <f t="shared" si="46"/>
        <v>Good</v>
      </c>
      <c r="AJ252" s="282">
        <f>'Small COMM Sales Model  '!G263</f>
        <v>277.87653293728147</v>
      </c>
      <c r="AK252" s="264">
        <f>'Med COMM Sales Model  '!F263</f>
        <v>277.87653293728147</v>
      </c>
      <c r="AL252" s="277">
        <f>'Lg COMM Sales Model '!F263</f>
        <v>277.87653293728147</v>
      </c>
      <c r="AM252" s="232" t="str">
        <f t="shared" si="47"/>
        <v>Good</v>
      </c>
      <c r="AN252" s="264">
        <f>'Small COMM Sales Model  '!E263</f>
        <v>198.89039579254836</v>
      </c>
      <c r="AO252" s="264">
        <f>'Med COMM Sales Model  '!E263</f>
        <v>198.89039579254836</v>
      </c>
      <c r="AP252" s="264">
        <f>'Lg COMM Sales Model '!D263</f>
        <v>198.89039579254836</v>
      </c>
      <c r="AQ252" s="277">
        <f>'Small IND Sales Mod'!D263</f>
        <v>198.89039579254836</v>
      </c>
      <c r="AR252" s="277">
        <f>'Med IND Sales Mod'!E263</f>
        <v>198.89039579254836</v>
      </c>
      <c r="AS252" s="281">
        <f>'Lg IND Sales Model'!F263</f>
        <v>198.89039579254836</v>
      </c>
      <c r="AT252" s="232" t="str">
        <f t="shared" si="48"/>
        <v>Good</v>
      </c>
      <c r="AU252" s="280">
        <f>'Lg COMM Sales Model '!E263</f>
        <v>3.8110897796785466</v>
      </c>
      <c r="AV252" s="66">
        <f>'Small COMM Sales Model  '!F263</f>
        <v>3.8110897796785466</v>
      </c>
      <c r="AW252" s="66">
        <f>'Small IND Sales Mod'!E263</f>
        <v>3.8110897796785466</v>
      </c>
      <c r="AX252" s="232" t="str">
        <f t="shared" si="49"/>
        <v>Good</v>
      </c>
      <c r="AY252" s="287"/>
    </row>
    <row r="253" spans="1:51" x14ac:dyDescent="0.2">
      <c r="A253" s="278">
        <f t="shared" si="50"/>
        <v>46701.999999999563</v>
      </c>
      <c r="B253" s="282">
        <v>21.140421068199267</v>
      </c>
      <c r="C253" s="264">
        <v>21.140421068199267</v>
      </c>
      <c r="D253" s="277">
        <f>+'RES_Sales Model'!E260</f>
        <v>21.140421068199267</v>
      </c>
      <c r="E253" s="277">
        <f>+'Small COMM Sales Model  '!C264</f>
        <v>21.140421068199267</v>
      </c>
      <c r="F253" s="281">
        <f>+'Med COMM Sales Model  '!C264</f>
        <v>21.140421068199267</v>
      </c>
      <c r="G253" s="232" t="str">
        <f t="shared" si="39"/>
        <v>Good</v>
      </c>
      <c r="H253" s="287">
        <f>'Lg IND Sales Model'!C264</f>
        <v>0.39978870950756717</v>
      </c>
      <c r="I253" s="279">
        <f>Industrial_Customers!C264</f>
        <v>0.39978870950756717</v>
      </c>
      <c r="J253" s="289" t="str">
        <f t="shared" si="40"/>
        <v>Good</v>
      </c>
      <c r="K253" s="286">
        <v>0.16232073757638524</v>
      </c>
      <c r="L253" s="285">
        <v>0.16232073757638524</v>
      </c>
      <c r="M253" s="289" t="str">
        <f t="shared" si="41"/>
        <v>Good</v>
      </c>
      <c r="N253" s="290">
        <v>23188487.78574976</v>
      </c>
      <c r="O253" s="66">
        <v>23188487.785749801</v>
      </c>
      <c r="P253" s="289" t="str">
        <f t="shared" si="42"/>
        <v>Good</v>
      </c>
      <c r="Q253" s="281">
        <v>337.65039999999999</v>
      </c>
      <c r="R253" s="281">
        <v>337.65039999999999</v>
      </c>
      <c r="S253" s="232" t="str">
        <f t="shared" si="43"/>
        <v>Good</v>
      </c>
      <c r="T253" s="281">
        <v>0</v>
      </c>
      <c r="U253" s="281">
        <v>0</v>
      </c>
      <c r="V253" s="232" t="str">
        <f t="shared" si="44"/>
        <v>Good</v>
      </c>
      <c r="W253" s="280">
        <f>Commercial_Customers!C264</f>
        <v>9270.4956072968798</v>
      </c>
      <c r="X253" s="66">
        <v>9270.4956072968798</v>
      </c>
      <c r="Y253" s="232" t="str">
        <f t="shared" si="51"/>
        <v>Good</v>
      </c>
      <c r="Z253" s="282">
        <f>'Small COMM Sales Model  '!D264</f>
        <v>3.0874498124846999</v>
      </c>
      <c r="AA253" s="264">
        <f>'Med COMM Sales Model  '!D264</f>
        <v>3.0874498124846999</v>
      </c>
      <c r="AB253" s="277">
        <f>'Med IND Sales Mod'!D264</f>
        <v>3.0874498124846999</v>
      </c>
      <c r="AC253" s="277">
        <f>'Lg IND Sales Model'!E264</f>
        <v>3.0874498124846999</v>
      </c>
      <c r="AD253" s="232" t="str">
        <f t="shared" si="45"/>
        <v>Good</v>
      </c>
      <c r="AE253" s="282">
        <v>0</v>
      </c>
      <c r="AF253" s="264">
        <v>0</v>
      </c>
      <c r="AG253" s="277">
        <f>'Med COMM Sales Model  '!G264</f>
        <v>0</v>
      </c>
      <c r="AH253" s="277">
        <f>'Med IND Sales Mod'!F264</f>
        <v>0</v>
      </c>
      <c r="AI253" s="232" t="str">
        <f t="shared" si="46"/>
        <v>Good</v>
      </c>
      <c r="AJ253" s="282">
        <f>'Small COMM Sales Model  '!G264</f>
        <v>198.89039579254836</v>
      </c>
      <c r="AK253" s="264">
        <f>'Med COMM Sales Model  '!F264</f>
        <v>198.89039579254836</v>
      </c>
      <c r="AL253" s="277">
        <f>'Lg COMM Sales Model '!F264</f>
        <v>198.89039579254836</v>
      </c>
      <c r="AM253" s="232" t="str">
        <f t="shared" si="47"/>
        <v>Good</v>
      </c>
      <c r="AN253" s="264">
        <f>'Small COMM Sales Model  '!E264</f>
        <v>78.117279066674627</v>
      </c>
      <c r="AO253" s="264">
        <f>'Med COMM Sales Model  '!E264</f>
        <v>78.117279066674627</v>
      </c>
      <c r="AP253" s="264">
        <f>'Lg COMM Sales Model '!D264</f>
        <v>78.117279066674627</v>
      </c>
      <c r="AQ253" s="277">
        <f>'Small IND Sales Mod'!D264</f>
        <v>78.117279066674627</v>
      </c>
      <c r="AR253" s="277">
        <f>'Med IND Sales Mod'!E264</f>
        <v>78.117279066674627</v>
      </c>
      <c r="AS253" s="281">
        <f>'Lg IND Sales Model'!F264</f>
        <v>78.117279066674627</v>
      </c>
      <c r="AT253" s="232" t="str">
        <f t="shared" si="48"/>
        <v>Good</v>
      </c>
      <c r="AU253" s="280">
        <f>'Lg COMM Sales Model '!E264</f>
        <v>26.436963465927999</v>
      </c>
      <c r="AV253" s="66">
        <f>'Small COMM Sales Model  '!F264</f>
        <v>26.436963465927999</v>
      </c>
      <c r="AW253" s="66">
        <f>'Small IND Sales Mod'!E264</f>
        <v>26.436963465927999</v>
      </c>
      <c r="AX253" s="232" t="str">
        <f t="shared" si="49"/>
        <v>Good</v>
      </c>
      <c r="AY253" s="287"/>
    </row>
    <row r="254" spans="1:51" x14ac:dyDescent="0.2">
      <c r="A254" s="278">
        <f t="shared" si="50"/>
        <v>46732.419999999562</v>
      </c>
      <c r="B254" s="282">
        <v>21.176349443239602</v>
      </c>
      <c r="C254" s="264">
        <v>21.176349443239602</v>
      </c>
      <c r="D254" s="277">
        <f>+'RES_Sales Model'!E261</f>
        <v>21.176349443239602</v>
      </c>
      <c r="E254" s="277">
        <f>+'Small COMM Sales Model  '!C265</f>
        <v>21.176349443239602</v>
      </c>
      <c r="F254" s="281">
        <f>+'Med COMM Sales Model  '!C265</f>
        <v>21.176349443239602</v>
      </c>
      <c r="G254" s="232" t="str">
        <f t="shared" si="39"/>
        <v>Good</v>
      </c>
      <c r="H254" s="287">
        <f>'Lg IND Sales Model'!C265</f>
        <v>0.39983033498863335</v>
      </c>
      <c r="I254" s="279">
        <f>Industrial_Customers!C265</f>
        <v>0.39983033498863335</v>
      </c>
      <c r="J254" s="289" t="str">
        <f t="shared" si="40"/>
        <v>Good</v>
      </c>
      <c r="K254" s="286">
        <v>8.8515135271886689E-2</v>
      </c>
      <c r="L254" s="285">
        <v>8.8515135271886689E-2</v>
      </c>
      <c r="M254" s="289" t="str">
        <f t="shared" si="41"/>
        <v>Good</v>
      </c>
      <c r="N254" s="290">
        <v>23209348.767586838</v>
      </c>
      <c r="O254" s="66">
        <v>23209348.767586801</v>
      </c>
      <c r="P254" s="289" t="str">
        <f t="shared" si="42"/>
        <v>Good</v>
      </c>
      <c r="Q254" s="281">
        <v>338.260481115159</v>
      </c>
      <c r="R254" s="281">
        <v>338.260481115159</v>
      </c>
      <c r="S254" s="232" t="str">
        <f t="shared" si="43"/>
        <v>Good</v>
      </c>
      <c r="T254" s="281">
        <v>0</v>
      </c>
      <c r="U254" s="281">
        <v>0</v>
      </c>
      <c r="V254" s="232" t="str">
        <f t="shared" si="44"/>
        <v>Good</v>
      </c>
      <c r="W254" s="280">
        <f>Commercial_Customers!C265</f>
        <v>9279.8016926122691</v>
      </c>
      <c r="X254" s="66">
        <v>9279.8016926122691</v>
      </c>
      <c r="Y254" s="232" t="str">
        <f t="shared" si="51"/>
        <v>Good</v>
      </c>
      <c r="Z254" s="282">
        <f>'Small COMM Sales Model  '!D265</f>
        <v>3.0923628904219398</v>
      </c>
      <c r="AA254" s="264">
        <f>'Med COMM Sales Model  '!D265</f>
        <v>3.0923628904219398</v>
      </c>
      <c r="AB254" s="277">
        <f>'Med IND Sales Mod'!D265</f>
        <v>3.0923628904219398</v>
      </c>
      <c r="AC254" s="277">
        <f>'Lg IND Sales Model'!E265</f>
        <v>3.0923628904219398</v>
      </c>
      <c r="AD254" s="232" t="str">
        <f t="shared" si="45"/>
        <v>Good</v>
      </c>
      <c r="AE254" s="282">
        <v>0</v>
      </c>
      <c r="AF254" s="264">
        <v>0</v>
      </c>
      <c r="AG254" s="277">
        <f>'Med COMM Sales Model  '!G265</f>
        <v>0</v>
      </c>
      <c r="AH254" s="277">
        <f>'Med IND Sales Mod'!F265</f>
        <v>0</v>
      </c>
      <c r="AI254" s="232" t="str">
        <f t="shared" si="46"/>
        <v>Good</v>
      </c>
      <c r="AJ254" s="282">
        <f>'Small COMM Sales Model  '!G265</f>
        <v>78.117279066674627</v>
      </c>
      <c r="AK254" s="264">
        <f>'Med COMM Sales Model  '!F265</f>
        <v>78.117279066674627</v>
      </c>
      <c r="AL254" s="277">
        <f>'Lg COMM Sales Model '!F265</f>
        <v>78.117279066674627</v>
      </c>
      <c r="AM254" s="232" t="str">
        <f t="shared" si="47"/>
        <v>Good</v>
      </c>
      <c r="AN254" s="264">
        <f>'Small COMM Sales Model  '!E265</f>
        <v>42.633806123140985</v>
      </c>
      <c r="AO254" s="264">
        <f>'Med COMM Sales Model  '!E265</f>
        <v>42.633806123140985</v>
      </c>
      <c r="AP254" s="264">
        <f>'Lg COMM Sales Model '!D265</f>
        <v>42.633806123140985</v>
      </c>
      <c r="AQ254" s="277">
        <f>'Small IND Sales Mod'!D265</f>
        <v>42.633806123140985</v>
      </c>
      <c r="AR254" s="277">
        <f>'Med IND Sales Mod'!E265</f>
        <v>42.633806123140985</v>
      </c>
      <c r="AS254" s="281">
        <f>'Lg IND Sales Model'!F265</f>
        <v>42.633806123140985</v>
      </c>
      <c r="AT254" s="232" t="str">
        <f t="shared" si="48"/>
        <v>Good</v>
      </c>
      <c r="AU254" s="280">
        <f>'Lg COMM Sales Model '!E265</f>
        <v>81.614210043345437</v>
      </c>
      <c r="AV254" s="66">
        <f>'Small COMM Sales Model  '!F265</f>
        <v>81.614210043345437</v>
      </c>
      <c r="AW254" s="66">
        <f>'Small IND Sales Mod'!E265</f>
        <v>81.614210043345437</v>
      </c>
      <c r="AX254" s="232" t="str">
        <f t="shared" si="49"/>
        <v>Good</v>
      </c>
      <c r="AY254" s="287"/>
    </row>
    <row r="255" spans="1:51" x14ac:dyDescent="0.2">
      <c r="A255" s="278">
        <f t="shared" si="50"/>
        <v>46762.83999999956</v>
      </c>
      <c r="B255" s="282">
        <v>21.215094116208533</v>
      </c>
      <c r="C255" s="264">
        <v>21.215094116208533</v>
      </c>
      <c r="D255" s="277">
        <f>+'RES_Sales Model'!E262</f>
        <v>21.215094116208533</v>
      </c>
      <c r="E255" s="277">
        <f>+'Small COMM Sales Model  '!C266</f>
        <v>21.215094116208533</v>
      </c>
      <c r="F255" s="281">
        <f>+'Med COMM Sales Model  '!C266</f>
        <v>21.215094116208533</v>
      </c>
      <c r="G255" s="232" t="str">
        <f t="shared" si="39"/>
        <v>Good</v>
      </c>
      <c r="H255" s="287">
        <f>'Lg IND Sales Model'!C266</f>
        <v>0.39991588787940685</v>
      </c>
      <c r="I255" s="279">
        <f>Industrial_Customers!C266</f>
        <v>0.39991588787940685</v>
      </c>
      <c r="J255" s="289" t="str">
        <f t="shared" si="40"/>
        <v>Good</v>
      </c>
      <c r="K255" s="286">
        <v>5.4716906230588593E-2</v>
      </c>
      <c r="L255" s="285">
        <v>5.4716906230588593E-2</v>
      </c>
      <c r="M255" s="289" t="str">
        <f t="shared" si="41"/>
        <v>Good</v>
      </c>
      <c r="N255" s="290">
        <v>23230209.749423917</v>
      </c>
      <c r="O255" s="66">
        <v>23230209.749423899</v>
      </c>
      <c r="P255" s="289" t="str">
        <f t="shared" si="42"/>
        <v>Good</v>
      </c>
      <c r="Q255" s="281">
        <v>338.80715964125795</v>
      </c>
      <c r="R255" s="281">
        <v>338.80715964125795</v>
      </c>
      <c r="S255" s="232" t="str">
        <f t="shared" si="43"/>
        <v>Good</v>
      </c>
      <c r="T255" s="281">
        <v>0</v>
      </c>
      <c r="U255" s="281">
        <v>0</v>
      </c>
      <c r="V255" s="232" t="str">
        <f t="shared" si="44"/>
        <v>Good</v>
      </c>
      <c r="W255" s="280">
        <f>Commercial_Customers!C266</f>
        <v>9290.1299575657195</v>
      </c>
      <c r="X255" s="66">
        <v>9290.1299575657195</v>
      </c>
      <c r="Y255" s="232" t="str">
        <f t="shared" si="51"/>
        <v>Good</v>
      </c>
      <c r="Z255" s="282">
        <f>'Small COMM Sales Model  '!D266</f>
        <v>3.0973929999999998</v>
      </c>
      <c r="AA255" s="264">
        <f>'Med COMM Sales Model  '!D266</f>
        <v>3.0973929999999998</v>
      </c>
      <c r="AB255" s="277">
        <f>'Med IND Sales Mod'!D266</f>
        <v>3.0973929999999998</v>
      </c>
      <c r="AC255" s="277">
        <f>'Lg IND Sales Model'!E266</f>
        <v>3.0973929999999998</v>
      </c>
      <c r="AD255" s="232" t="str">
        <f t="shared" si="45"/>
        <v>Good</v>
      </c>
      <c r="AE255" s="282">
        <v>107.22973635615668</v>
      </c>
      <c r="AF255" s="264">
        <v>107.22973635615668</v>
      </c>
      <c r="AG255" s="277">
        <f>'Med COMM Sales Model  '!G266</f>
        <v>107.22973635615668</v>
      </c>
      <c r="AH255" s="277">
        <f>'Med IND Sales Mod'!F266</f>
        <v>107.22973635615668</v>
      </c>
      <c r="AI255" s="232" t="str">
        <f t="shared" si="46"/>
        <v>Good</v>
      </c>
      <c r="AJ255" s="282">
        <f>'Small COMM Sales Model  '!G266</f>
        <v>42.633806123140985</v>
      </c>
      <c r="AK255" s="264">
        <f>'Med COMM Sales Model  '!F266</f>
        <v>42.633806123140985</v>
      </c>
      <c r="AL255" s="277">
        <f>'Lg COMM Sales Model '!F266</f>
        <v>42.633806123140985</v>
      </c>
      <c r="AM255" s="232" t="str">
        <f t="shared" si="47"/>
        <v>Good</v>
      </c>
      <c r="AN255" s="264">
        <f>'Small COMM Sales Model  '!E266</f>
        <v>26.112829868525239</v>
      </c>
      <c r="AO255" s="264">
        <f>'Med COMM Sales Model  '!E266</f>
        <v>26.112829868525239</v>
      </c>
      <c r="AP255" s="264">
        <f>'Lg COMM Sales Model '!D266</f>
        <v>26.112829868525239</v>
      </c>
      <c r="AQ255" s="277">
        <f>'Small IND Sales Mod'!D266</f>
        <v>26.112829868525239</v>
      </c>
      <c r="AR255" s="277">
        <f>'Med IND Sales Mod'!E266</f>
        <v>26.112829868525239</v>
      </c>
      <c r="AS255" s="281">
        <f>'Lg IND Sales Model'!F266</f>
        <v>26.112829868525239</v>
      </c>
      <c r="AT255" s="232" t="str">
        <f t="shared" si="48"/>
        <v>Good</v>
      </c>
      <c r="AU255" s="280">
        <f>'Lg COMM Sales Model '!E266</f>
        <v>127.15014736663784</v>
      </c>
      <c r="AV255" s="66">
        <f>'Small COMM Sales Model  '!F266</f>
        <v>127.15014736663784</v>
      </c>
      <c r="AW255" s="66">
        <f>'Small IND Sales Mod'!E266</f>
        <v>127.15014736663784</v>
      </c>
      <c r="AX255" s="232" t="str">
        <f t="shared" si="49"/>
        <v>Good</v>
      </c>
      <c r="AY255" s="287"/>
    </row>
    <row r="256" spans="1:51" x14ac:dyDescent="0.2">
      <c r="A256" s="278">
        <f t="shared" si="50"/>
        <v>46793.259999999558</v>
      </c>
      <c r="B256" s="282">
        <v>21.251213248836748</v>
      </c>
      <c r="C256" s="264">
        <v>21.251213248836748</v>
      </c>
      <c r="D256" s="277">
        <f>+'RES_Sales Model'!E263</f>
        <v>21.251213248836748</v>
      </c>
      <c r="E256" s="277">
        <f>+'Small COMM Sales Model  '!C267</f>
        <v>21.251213248836748</v>
      </c>
      <c r="F256" s="281">
        <f>+'Med COMM Sales Model  '!C267</f>
        <v>21.251213248836748</v>
      </c>
      <c r="G256" s="232" t="str">
        <f t="shared" si="39"/>
        <v>Good</v>
      </c>
      <c r="H256" s="287">
        <f>'Lg IND Sales Model'!C267</f>
        <v>0.40001979467248416</v>
      </c>
      <c r="I256" s="279">
        <f>Industrial_Customers!C267</f>
        <v>0.40001979467248416</v>
      </c>
      <c r="J256" s="289" t="str">
        <f t="shared" si="40"/>
        <v>Good</v>
      </c>
      <c r="K256" s="286">
        <v>7.3366174345928431E-2</v>
      </c>
      <c r="L256" s="285">
        <v>7.3366174345928431E-2</v>
      </c>
      <c r="M256" s="289" t="str">
        <f t="shared" si="41"/>
        <v>Good</v>
      </c>
      <c r="N256" s="290">
        <v>23251070.731260996</v>
      </c>
      <c r="O256" s="66">
        <v>23251070.731261</v>
      </c>
      <c r="P256" s="289" t="str">
        <f t="shared" si="42"/>
        <v>Good</v>
      </c>
      <c r="Q256" s="281">
        <v>339.30760000000004</v>
      </c>
      <c r="R256" s="281">
        <v>339.30760000000004</v>
      </c>
      <c r="S256" s="232" t="str">
        <f t="shared" si="43"/>
        <v>Good</v>
      </c>
      <c r="T256" s="281">
        <v>1</v>
      </c>
      <c r="U256" s="281">
        <v>1</v>
      </c>
      <c r="V256" s="232" t="str">
        <f t="shared" si="44"/>
        <v>Good</v>
      </c>
      <c r="W256" s="280">
        <f>Commercial_Customers!C267</f>
        <v>9300.88853983443</v>
      </c>
      <c r="X256" s="66">
        <v>9300.88853983443</v>
      </c>
      <c r="Y256" s="232" t="str">
        <f t="shared" si="51"/>
        <v>Good</v>
      </c>
      <c r="Z256" s="282">
        <f>'Small COMM Sales Model  '!D267</f>
        <v>3.10236959922802</v>
      </c>
      <c r="AA256" s="264">
        <f>'Med COMM Sales Model  '!D267</f>
        <v>3.10236959922802</v>
      </c>
      <c r="AB256" s="277">
        <f>'Med IND Sales Mod'!D267</f>
        <v>3.10236959922802</v>
      </c>
      <c r="AC256" s="277">
        <f>'Lg IND Sales Model'!E267</f>
        <v>3.10236959922802</v>
      </c>
      <c r="AD256" s="232" t="str">
        <f t="shared" si="45"/>
        <v>Good</v>
      </c>
      <c r="AE256" s="282">
        <v>0</v>
      </c>
      <c r="AF256" s="264">
        <v>0</v>
      </c>
      <c r="AG256" s="277">
        <f>'Med COMM Sales Model  '!G267</f>
        <v>0</v>
      </c>
      <c r="AH256" s="277">
        <f>'Med IND Sales Mod'!F267</f>
        <v>0</v>
      </c>
      <c r="AI256" s="232" t="str">
        <f t="shared" si="46"/>
        <v>Good</v>
      </c>
      <c r="AJ256" s="282">
        <f>'Small COMM Sales Model  '!G267</f>
        <v>26.112829868525239</v>
      </c>
      <c r="AK256" s="264">
        <f>'Med COMM Sales Model  '!F267</f>
        <v>26.112829868525239</v>
      </c>
      <c r="AL256" s="277">
        <f>'Lg COMM Sales Model '!F267</f>
        <v>26.112829868525239</v>
      </c>
      <c r="AM256" s="232" t="str">
        <f t="shared" si="47"/>
        <v>Good</v>
      </c>
      <c r="AN256" s="264">
        <f>'Small COMM Sales Model  '!E267</f>
        <v>35.042184420393127</v>
      </c>
      <c r="AO256" s="264">
        <f>'Med COMM Sales Model  '!E267</f>
        <v>35.042184420393127</v>
      </c>
      <c r="AP256" s="264">
        <f>'Lg COMM Sales Model '!D267</f>
        <v>35.042184420393127</v>
      </c>
      <c r="AQ256" s="277">
        <f>'Small IND Sales Mod'!D267</f>
        <v>35.042184420393127</v>
      </c>
      <c r="AR256" s="277">
        <f>'Med IND Sales Mod'!E267</f>
        <v>35.042184420393127</v>
      </c>
      <c r="AS256" s="281">
        <f>'Lg IND Sales Model'!F267</f>
        <v>35.042184420393127</v>
      </c>
      <c r="AT256" s="232" t="str">
        <f t="shared" si="48"/>
        <v>Good</v>
      </c>
      <c r="AU256" s="280">
        <f>'Lg COMM Sales Model '!E267</f>
        <v>78.467690138551589</v>
      </c>
      <c r="AV256" s="66">
        <f>'Small COMM Sales Model  '!F267</f>
        <v>78.467690138551589</v>
      </c>
      <c r="AW256" s="66">
        <f>'Small IND Sales Mod'!E267</f>
        <v>78.467690138551589</v>
      </c>
      <c r="AX256" s="232" t="str">
        <f t="shared" si="49"/>
        <v>Good</v>
      </c>
      <c r="AY256" s="287"/>
    </row>
    <row r="257" spans="1:51" x14ac:dyDescent="0.2">
      <c r="A257" s="278">
        <f t="shared" si="50"/>
        <v>46823.679999999556</v>
      </c>
      <c r="B257" s="282">
        <v>21.281645253028557</v>
      </c>
      <c r="C257" s="264">
        <v>21.281645253028557</v>
      </c>
      <c r="D257" s="277">
        <f>+'RES_Sales Model'!E264</f>
        <v>21.281645253028557</v>
      </c>
      <c r="E257" s="277">
        <f>+'Small COMM Sales Model  '!C268</f>
        <v>21.281645253028557</v>
      </c>
      <c r="F257" s="281">
        <f>+'Med COMM Sales Model  '!C268</f>
        <v>21.281645253028557</v>
      </c>
      <c r="G257" s="232" t="str">
        <f t="shared" si="39"/>
        <v>Good</v>
      </c>
      <c r="H257" s="287">
        <f>'Lg IND Sales Model'!C268</f>
        <v>0.40009543653698537</v>
      </c>
      <c r="I257" s="279">
        <f>Industrial_Customers!C268</f>
        <v>0.40009543653698537</v>
      </c>
      <c r="J257" s="289" t="str">
        <f t="shared" si="40"/>
        <v>Good</v>
      </c>
      <c r="K257" s="286">
        <v>0.13509956656750552</v>
      </c>
      <c r="L257" s="285">
        <v>0.13509956656750552</v>
      </c>
      <c r="M257" s="289" t="str">
        <f t="shared" si="41"/>
        <v>Good</v>
      </c>
      <c r="N257" s="290">
        <v>23271931.713098075</v>
      </c>
      <c r="O257" s="66">
        <v>23271931.713098101</v>
      </c>
      <c r="P257" s="289" t="str">
        <f t="shared" si="42"/>
        <v>Good</v>
      </c>
      <c r="Q257" s="281">
        <v>339.73476349355798</v>
      </c>
      <c r="R257" s="281">
        <v>339.73476349355798</v>
      </c>
      <c r="S257" s="232" t="str">
        <f t="shared" si="43"/>
        <v>Good</v>
      </c>
      <c r="T257" s="281">
        <v>0</v>
      </c>
      <c r="U257" s="281">
        <v>0</v>
      </c>
      <c r="V257" s="232" t="str">
        <f t="shared" si="44"/>
        <v>Good</v>
      </c>
      <c r="W257" s="280">
        <f>Commercial_Customers!C268</f>
        <v>9310.9936778108895</v>
      </c>
      <c r="X257" s="66">
        <v>9310.9936778108895</v>
      </c>
      <c r="Y257" s="232" t="str">
        <f t="shared" si="51"/>
        <v>Good</v>
      </c>
      <c r="Z257" s="282">
        <f>'Small COMM Sales Model  '!D268</f>
        <v>3.1070101056370398</v>
      </c>
      <c r="AA257" s="264">
        <f>'Med COMM Sales Model  '!D268</f>
        <v>3.1070101056370398</v>
      </c>
      <c r="AB257" s="277">
        <f>'Med IND Sales Mod'!D268</f>
        <v>3.1070101056370398</v>
      </c>
      <c r="AC257" s="277">
        <f>'Lg IND Sales Model'!E268</f>
        <v>3.1070101056370398</v>
      </c>
      <c r="AD257" s="232" t="str">
        <f t="shared" si="45"/>
        <v>Good</v>
      </c>
      <c r="AE257" s="282">
        <v>0</v>
      </c>
      <c r="AF257" s="264">
        <v>0</v>
      </c>
      <c r="AG257" s="277">
        <f>'Med COMM Sales Model  '!G268</f>
        <v>0</v>
      </c>
      <c r="AH257" s="277">
        <f>'Med IND Sales Mod'!F268</f>
        <v>0</v>
      </c>
      <c r="AI257" s="232" t="str">
        <f t="shared" si="46"/>
        <v>Good</v>
      </c>
      <c r="AJ257" s="282">
        <f>'Small COMM Sales Model  '!G268</f>
        <v>35.042184420393127</v>
      </c>
      <c r="AK257" s="264">
        <f>'Med COMM Sales Model  '!F268</f>
        <v>35.042184420393127</v>
      </c>
      <c r="AL257" s="277">
        <f>'Lg COMM Sales Model '!F268</f>
        <v>35.042184420393127</v>
      </c>
      <c r="AM257" s="232" t="str">
        <f t="shared" si="47"/>
        <v>Good</v>
      </c>
      <c r="AN257" s="264">
        <f>'Small COMM Sales Model  '!E268</f>
        <v>64.582270600115152</v>
      </c>
      <c r="AO257" s="264">
        <f>'Med COMM Sales Model  '!E268</f>
        <v>64.582270600115152</v>
      </c>
      <c r="AP257" s="264">
        <f>'Lg COMM Sales Model '!D268</f>
        <v>64.582270600115152</v>
      </c>
      <c r="AQ257" s="277">
        <f>'Small IND Sales Mod'!D268</f>
        <v>64.582270600115152</v>
      </c>
      <c r="AR257" s="277">
        <f>'Med IND Sales Mod'!E268</f>
        <v>64.582270600115152</v>
      </c>
      <c r="AS257" s="281">
        <f>'Lg IND Sales Model'!F268</f>
        <v>64.582270600115152</v>
      </c>
      <c r="AT257" s="232" t="str">
        <f t="shared" si="48"/>
        <v>Good</v>
      </c>
      <c r="AU257" s="280">
        <f>'Lg COMM Sales Model '!E268</f>
        <v>46.311218909337121</v>
      </c>
      <c r="AV257" s="66">
        <f>'Small COMM Sales Model  '!F268</f>
        <v>46.311218909337121</v>
      </c>
      <c r="AW257" s="66">
        <f>'Small IND Sales Mod'!E268</f>
        <v>46.311218909337121</v>
      </c>
      <c r="AX257" s="232" t="str">
        <f t="shared" si="49"/>
        <v>Good</v>
      </c>
      <c r="AY257" s="287"/>
    </row>
    <row r="258" spans="1:51" x14ac:dyDescent="0.2">
      <c r="A258" s="278">
        <f t="shared" si="50"/>
        <v>46854.099999999555</v>
      </c>
      <c r="B258" s="282">
        <v>21.314450673969326</v>
      </c>
      <c r="C258" s="264">
        <v>21.314450673969326</v>
      </c>
      <c r="D258" s="277">
        <f>+'RES_Sales Model'!E265</f>
        <v>21.314450673969326</v>
      </c>
      <c r="E258" s="277">
        <f>+'Small COMM Sales Model  '!C269</f>
        <v>21.314450673969326</v>
      </c>
      <c r="F258" s="281">
        <f>+'Med COMM Sales Model  '!C269</f>
        <v>21.314450673969326</v>
      </c>
      <c r="G258" s="232" t="str">
        <f t="shared" si="39"/>
        <v>Good</v>
      </c>
      <c r="H258" s="287">
        <f>'Lg IND Sales Model'!C269</f>
        <v>0.40018569615385829</v>
      </c>
      <c r="I258" s="279">
        <f>Industrial_Customers!C269</f>
        <v>0.40018569615385829</v>
      </c>
      <c r="J258" s="289" t="str">
        <f t="shared" si="40"/>
        <v>Good</v>
      </c>
      <c r="K258" s="286">
        <v>0.23834848836447922</v>
      </c>
      <c r="L258" s="285">
        <v>0.23834848836447922</v>
      </c>
      <c r="M258" s="289" t="str">
        <f t="shared" si="41"/>
        <v>Good</v>
      </c>
      <c r="N258" s="290">
        <v>23292792.694935158</v>
      </c>
      <c r="O258" s="66">
        <v>23292792.694935199</v>
      </c>
      <c r="P258" s="289" t="str">
        <f t="shared" si="42"/>
        <v>Good</v>
      </c>
      <c r="Q258" s="281">
        <v>340.10268190784598</v>
      </c>
      <c r="R258" s="281">
        <v>340.10268190784598</v>
      </c>
      <c r="S258" s="232" t="str">
        <f t="shared" si="43"/>
        <v>Good</v>
      </c>
      <c r="T258" s="281">
        <v>0</v>
      </c>
      <c r="U258" s="281">
        <v>0</v>
      </c>
      <c r="V258" s="232" t="str">
        <f t="shared" si="44"/>
        <v>Good</v>
      </c>
      <c r="W258" s="280">
        <f>Commercial_Customers!C269</f>
        <v>9321.4424599901304</v>
      </c>
      <c r="X258" s="66">
        <v>9321.4424599901304</v>
      </c>
      <c r="Y258" s="232" t="str">
        <f t="shared" si="51"/>
        <v>Good</v>
      </c>
      <c r="Z258" s="282">
        <f>'Small COMM Sales Model  '!D269</f>
        <v>3.1120009999999998</v>
      </c>
      <c r="AA258" s="264">
        <f>'Med COMM Sales Model  '!D269</f>
        <v>3.1120009999999998</v>
      </c>
      <c r="AB258" s="277">
        <f>'Med IND Sales Mod'!D269</f>
        <v>3.1120009999999998</v>
      </c>
      <c r="AC258" s="277">
        <f>'Lg IND Sales Model'!E269</f>
        <v>3.1120009999999998</v>
      </c>
      <c r="AD258" s="232" t="str">
        <f t="shared" si="45"/>
        <v>Good</v>
      </c>
      <c r="AE258" s="282">
        <v>0</v>
      </c>
      <c r="AF258" s="264">
        <v>0</v>
      </c>
      <c r="AG258" s="277">
        <f>'Med COMM Sales Model  '!G269</f>
        <v>0</v>
      </c>
      <c r="AH258" s="277">
        <f>'Med IND Sales Mod'!F269</f>
        <v>0</v>
      </c>
      <c r="AI258" s="232" t="str">
        <f t="shared" si="46"/>
        <v>Good</v>
      </c>
      <c r="AJ258" s="282">
        <f>'Small COMM Sales Model  '!G269</f>
        <v>64.582270600115152</v>
      </c>
      <c r="AK258" s="264">
        <f>'Med COMM Sales Model  '!F269</f>
        <v>64.582270600115152</v>
      </c>
      <c r="AL258" s="277">
        <f>'Lg COMM Sales Model '!F269</f>
        <v>64.582270600115152</v>
      </c>
      <c r="AM258" s="232" t="str">
        <f t="shared" si="47"/>
        <v>Good</v>
      </c>
      <c r="AN258" s="264">
        <f>'Small COMM Sales Model  '!E269</f>
        <v>114.03392869270741</v>
      </c>
      <c r="AO258" s="264">
        <f>'Med COMM Sales Model  '!E269</f>
        <v>114.03392869270741</v>
      </c>
      <c r="AP258" s="264">
        <f>'Lg COMM Sales Model '!D269</f>
        <v>114.03392869270741</v>
      </c>
      <c r="AQ258" s="277">
        <f>'Small IND Sales Mod'!D269</f>
        <v>114.03392869270741</v>
      </c>
      <c r="AR258" s="277">
        <f>'Med IND Sales Mod'!E269</f>
        <v>114.03392869270741</v>
      </c>
      <c r="AS258" s="281">
        <f>'Lg IND Sales Model'!F269</f>
        <v>114.03392869270741</v>
      </c>
      <c r="AT258" s="232" t="str">
        <f t="shared" si="48"/>
        <v>Good</v>
      </c>
      <c r="AU258" s="280">
        <f>'Lg COMM Sales Model '!E269</f>
        <v>10.944087118763242</v>
      </c>
      <c r="AV258" s="66">
        <f>'Small COMM Sales Model  '!F269</f>
        <v>10.944087118763242</v>
      </c>
      <c r="AW258" s="66">
        <f>'Small IND Sales Mod'!E269</f>
        <v>10.944087118763242</v>
      </c>
      <c r="AX258" s="232" t="str">
        <f t="shared" si="49"/>
        <v>Good</v>
      </c>
      <c r="AY258" s="287"/>
    </row>
    <row r="259" spans="1:51" x14ac:dyDescent="0.2">
      <c r="A259" s="278">
        <f t="shared" si="50"/>
        <v>46884.519999999553</v>
      </c>
      <c r="B259" s="282">
        <v>21.345529897041839</v>
      </c>
      <c r="C259" s="264">
        <v>21.345529897041839</v>
      </c>
      <c r="D259" s="277">
        <f>+'RES_Sales Model'!E266</f>
        <v>21.345529897041839</v>
      </c>
      <c r="E259" s="277">
        <f>+'Small COMM Sales Model  '!C270</f>
        <v>21.345529897041839</v>
      </c>
      <c r="F259" s="281">
        <f>+'Med COMM Sales Model  '!C270</f>
        <v>21.345529897041839</v>
      </c>
      <c r="G259" s="232" t="str">
        <f t="shared" ref="G259:G290" si="52">IF(B259=C259,IF(C259=D259,IF(D259=E259,IF(E259=F259,"Good"))))</f>
        <v>Good</v>
      </c>
      <c r="H259" s="287">
        <f>'Lg IND Sales Model'!C270</f>
        <v>0.40023790291059402</v>
      </c>
      <c r="I259" s="279">
        <f>Industrial_Customers!C270</f>
        <v>0.40023790291059402</v>
      </c>
      <c r="J259" s="289" t="str">
        <f t="shared" ref="J259:J290" si="53">IF(I259=H259,"Good")</f>
        <v>Good</v>
      </c>
      <c r="K259" s="286">
        <v>0.435387174339258</v>
      </c>
      <c r="L259" s="285">
        <v>0.435387174339258</v>
      </c>
      <c r="M259" s="289" t="str">
        <f t="shared" ref="M259:M290" si="54">IF(L259=K259,"Good")</f>
        <v>Good</v>
      </c>
      <c r="N259" s="290">
        <v>23313395.042594396</v>
      </c>
      <c r="O259" s="66">
        <v>23313395.042594399</v>
      </c>
      <c r="P259" s="289" t="str">
        <f t="shared" ref="P259:P290" si="55">IF(O259=N259,"Good")</f>
        <v>Good</v>
      </c>
      <c r="Q259" s="281">
        <v>340.51060000000001</v>
      </c>
      <c r="R259" s="281">
        <v>340.51060000000001</v>
      </c>
      <c r="S259" s="232" t="str">
        <f t="shared" ref="S259:S290" si="56">IF(Q259=R259,"Good")</f>
        <v>Good</v>
      </c>
      <c r="T259" s="281">
        <v>0</v>
      </c>
      <c r="U259" s="281">
        <v>0</v>
      </c>
      <c r="V259" s="232" t="str">
        <f t="shared" ref="V259:V290" si="57">IF(T259=U259,"Good")</f>
        <v>Good</v>
      </c>
      <c r="W259" s="280">
        <f>Commercial_Customers!C270</f>
        <v>9330.9043415742199</v>
      </c>
      <c r="X259" s="66">
        <v>9330.9043415742199</v>
      </c>
      <c r="Y259" s="232" t="str">
        <f t="shared" si="51"/>
        <v>Good</v>
      </c>
      <c r="Z259" s="282">
        <f>'Small COMM Sales Model  '!D270</f>
        <v>3.1168895288068699</v>
      </c>
      <c r="AA259" s="264">
        <f>'Med COMM Sales Model  '!D270</f>
        <v>3.1168895288068699</v>
      </c>
      <c r="AB259" s="277">
        <f>'Med IND Sales Mod'!D270</f>
        <v>3.1168895288068699</v>
      </c>
      <c r="AC259" s="277">
        <f>'Lg IND Sales Model'!E270</f>
        <v>3.1168895288068699</v>
      </c>
      <c r="AD259" s="232" t="str">
        <f t="shared" ref="AD259:AD290" si="58">IF(Z259=AA259,IF(AA259=AB259,IF(AB259=AC259,"Good")))</f>
        <v>Good</v>
      </c>
      <c r="AE259" s="282">
        <v>0</v>
      </c>
      <c r="AF259" s="264">
        <v>0</v>
      </c>
      <c r="AG259" s="277">
        <f>'Med COMM Sales Model  '!G270</f>
        <v>0</v>
      </c>
      <c r="AH259" s="277">
        <f>'Med IND Sales Mod'!F270</f>
        <v>0</v>
      </c>
      <c r="AI259" s="232" t="str">
        <f t="shared" ref="AI259:AI290" si="59">IF(AE259=AF259,IF(AF259=AG259,IF(AG259=AH259,"Good")))</f>
        <v>Good</v>
      </c>
      <c r="AJ259" s="282">
        <f>'Small COMM Sales Model  '!G270</f>
        <v>114.03392869270741</v>
      </c>
      <c r="AK259" s="264">
        <f>'Med COMM Sales Model  '!F270</f>
        <v>114.03392869270741</v>
      </c>
      <c r="AL259" s="277">
        <f>'Lg COMM Sales Model '!F270</f>
        <v>114.03392869270741</v>
      </c>
      <c r="AM259" s="232" t="str">
        <f t="shared" ref="AM259:AM290" si="60">IF(AJ259=AK259,IF(AK259=AL259,"Good"))</f>
        <v>Good</v>
      </c>
      <c r="AN259" s="264">
        <f>'Small COMM Sales Model  '!E270</f>
        <v>208.47875842628665</v>
      </c>
      <c r="AO259" s="264">
        <f>'Med COMM Sales Model  '!E270</f>
        <v>208.47875842628665</v>
      </c>
      <c r="AP259" s="264">
        <f>'Lg COMM Sales Model '!D270</f>
        <v>208.47875842628665</v>
      </c>
      <c r="AQ259" s="277">
        <f>'Small IND Sales Mod'!D270</f>
        <v>208.47875842628665</v>
      </c>
      <c r="AR259" s="277">
        <f>'Med IND Sales Mod'!E270</f>
        <v>208.47875842628665</v>
      </c>
      <c r="AS259" s="281">
        <f>'Lg IND Sales Model'!F270</f>
        <v>208.47875842628665</v>
      </c>
      <c r="AT259" s="232" t="str">
        <f t="shared" ref="AT259:AT290" si="61">IF(AN259=AO259,IF(AO259=AP259,IF(AP259=AQ259,IF(AR259=AS259,"Good"))))</f>
        <v>Good</v>
      </c>
      <c r="AU259" s="280">
        <f>'Lg COMM Sales Model '!E270</f>
        <v>1.2472710741059452</v>
      </c>
      <c r="AV259" s="66">
        <f>'Small COMM Sales Model  '!F270</f>
        <v>1.2472710741059452</v>
      </c>
      <c r="AW259" s="66">
        <f>'Small IND Sales Mod'!E270</f>
        <v>1.2472710741059452</v>
      </c>
      <c r="AX259" s="232" t="str">
        <f t="shared" ref="AX259:AX290" si="62">IF(AU259=AV259,IF(AV259=AW259,"Good"))</f>
        <v>Good</v>
      </c>
      <c r="AY259" s="287"/>
    </row>
    <row r="260" spans="1:51" x14ac:dyDescent="0.2">
      <c r="A260" s="278">
        <f t="shared" ref="A260:A290" si="63">+A259+30.42</f>
        <v>46914.939999999551</v>
      </c>
      <c r="B260" s="282">
        <v>21.376760524209566</v>
      </c>
      <c r="C260" s="264">
        <v>21.376760524209566</v>
      </c>
      <c r="D260" s="277">
        <f>+'RES_Sales Model'!E267</f>
        <v>21.376760524209566</v>
      </c>
      <c r="E260" s="277">
        <f>+'Small COMM Sales Model  '!C271</f>
        <v>21.376760524209566</v>
      </c>
      <c r="F260" s="281">
        <f>+'Med COMM Sales Model  '!C271</f>
        <v>21.376760524209566</v>
      </c>
      <c r="G260" s="232" t="str">
        <f t="shared" si="52"/>
        <v>Good</v>
      </c>
      <c r="H260" s="287">
        <f>'Lg IND Sales Model'!C271</f>
        <v>0.40027644872441281</v>
      </c>
      <c r="I260" s="279">
        <f>Industrial_Customers!C271</f>
        <v>0.40027644872441281</v>
      </c>
      <c r="J260" s="289" t="str">
        <f t="shared" si="53"/>
        <v>Good</v>
      </c>
      <c r="K260" s="286">
        <v>0.56686644562840349</v>
      </c>
      <c r="L260" s="285">
        <v>0.56686644562840349</v>
      </c>
      <c r="M260" s="289" t="str">
        <f t="shared" si="54"/>
        <v>Good</v>
      </c>
      <c r="N260" s="290">
        <v>23333997.390253633</v>
      </c>
      <c r="O260" s="66">
        <v>23333997.3902536</v>
      </c>
      <c r="P260" s="289" t="str">
        <f t="shared" si="55"/>
        <v>Good</v>
      </c>
      <c r="Q260" s="281">
        <v>340.951968346797</v>
      </c>
      <c r="R260" s="281">
        <v>340.951968346797</v>
      </c>
      <c r="S260" s="232" t="str">
        <f t="shared" si="56"/>
        <v>Good</v>
      </c>
      <c r="T260" s="281">
        <v>0</v>
      </c>
      <c r="U260" s="281">
        <v>0</v>
      </c>
      <c r="V260" s="232" t="str">
        <f t="shared" si="57"/>
        <v>Good</v>
      </c>
      <c r="W260" s="280">
        <f>Commercial_Customers!C271</f>
        <v>9340.0496099154407</v>
      </c>
      <c r="X260" s="66">
        <v>9340.0496099154407</v>
      </c>
      <c r="Y260" s="232" t="str">
        <f t="shared" si="51"/>
        <v>Good</v>
      </c>
      <c r="Z260" s="282">
        <f>'Small COMM Sales Model  '!D271</f>
        <v>3.1219617576793302</v>
      </c>
      <c r="AA260" s="264">
        <f>'Med COMM Sales Model  '!D271</f>
        <v>3.1219617576793302</v>
      </c>
      <c r="AB260" s="277">
        <f>'Med IND Sales Mod'!D271</f>
        <v>3.1219617576793302</v>
      </c>
      <c r="AC260" s="277">
        <f>'Lg IND Sales Model'!E271</f>
        <v>3.1219617576793302</v>
      </c>
      <c r="AD260" s="232" t="str">
        <f t="shared" si="58"/>
        <v>Good</v>
      </c>
      <c r="AE260" s="282">
        <v>0</v>
      </c>
      <c r="AF260" s="264">
        <v>0</v>
      </c>
      <c r="AG260" s="277">
        <f>'Med COMM Sales Model  '!G271</f>
        <v>0</v>
      </c>
      <c r="AH260" s="277">
        <f>'Med IND Sales Mod'!F271</f>
        <v>0</v>
      </c>
      <c r="AI260" s="232" t="str">
        <f t="shared" si="59"/>
        <v>Good</v>
      </c>
      <c r="AJ260" s="282">
        <f>'Small COMM Sales Model  '!G271</f>
        <v>208.47875842628665</v>
      </c>
      <c r="AK260" s="264">
        <f>'Med COMM Sales Model  '!F271</f>
        <v>208.47875842628665</v>
      </c>
      <c r="AL260" s="277">
        <f>'Lg COMM Sales Model '!F271</f>
        <v>208.47875842628665</v>
      </c>
      <c r="AM260" s="232" t="str">
        <f t="shared" si="60"/>
        <v>Good</v>
      </c>
      <c r="AN260" s="264">
        <f>'Small COMM Sales Model  '!E271</f>
        <v>271.66325293295364</v>
      </c>
      <c r="AO260" s="264">
        <f>'Med COMM Sales Model  '!E271</f>
        <v>271.66325293295364</v>
      </c>
      <c r="AP260" s="264">
        <f>'Lg COMM Sales Model '!D271</f>
        <v>271.66325293295364</v>
      </c>
      <c r="AQ260" s="277">
        <f>'Small IND Sales Mod'!D271</f>
        <v>271.66325293295364</v>
      </c>
      <c r="AR260" s="277">
        <f>'Med IND Sales Mod'!E271</f>
        <v>271.66325293295364</v>
      </c>
      <c r="AS260" s="281">
        <f>'Lg IND Sales Model'!F271</f>
        <v>271.66325293295364</v>
      </c>
      <c r="AT260" s="232" t="str">
        <f t="shared" si="61"/>
        <v>Good</v>
      </c>
      <c r="AU260" s="280">
        <f>'Lg COMM Sales Model '!E271</f>
        <v>0</v>
      </c>
      <c r="AV260" s="66">
        <f>'Small COMM Sales Model  '!F271</f>
        <v>0</v>
      </c>
      <c r="AW260" s="66">
        <f>'Small IND Sales Mod'!E271</f>
        <v>0</v>
      </c>
      <c r="AX260" s="232" t="str">
        <f t="shared" si="62"/>
        <v>Good</v>
      </c>
      <c r="AY260" s="287"/>
    </row>
    <row r="261" spans="1:51" x14ac:dyDescent="0.2">
      <c r="A261" s="278">
        <f t="shared" si="63"/>
        <v>46945.359999999549</v>
      </c>
      <c r="B261" s="282">
        <v>21.403256235057917</v>
      </c>
      <c r="C261" s="264">
        <v>21.403256235057917</v>
      </c>
      <c r="D261" s="277">
        <f>+'RES_Sales Model'!E268</f>
        <v>21.403256235057917</v>
      </c>
      <c r="E261" s="277">
        <f>+'Small COMM Sales Model  '!C272</f>
        <v>21.403256235057917</v>
      </c>
      <c r="F261" s="281">
        <f>+'Med COMM Sales Model  '!C272</f>
        <v>21.403256235057917</v>
      </c>
      <c r="G261" s="232" t="str">
        <f t="shared" si="52"/>
        <v>Good</v>
      </c>
      <c r="H261" s="287">
        <f>'Lg IND Sales Model'!C272</f>
        <v>0.40028151283579683</v>
      </c>
      <c r="I261" s="279">
        <f>Industrial_Customers!C272</f>
        <v>0.40028151283579683</v>
      </c>
      <c r="J261" s="289" t="str">
        <f t="shared" si="53"/>
        <v>Good</v>
      </c>
      <c r="K261" s="286">
        <v>0.67200075765962952</v>
      </c>
      <c r="L261" s="285">
        <v>0.67200075765962952</v>
      </c>
      <c r="M261" s="289" t="str">
        <f t="shared" si="54"/>
        <v>Good</v>
      </c>
      <c r="N261" s="290">
        <v>23354599.737912871</v>
      </c>
      <c r="O261" s="66">
        <v>23354599.737912901</v>
      </c>
      <c r="P261" s="289" t="str">
        <f t="shared" si="55"/>
        <v>Good</v>
      </c>
      <c r="Q261" s="281">
        <v>341.42610786709099</v>
      </c>
      <c r="R261" s="281">
        <v>341.42610786709099</v>
      </c>
      <c r="S261" s="232" t="str">
        <f t="shared" si="56"/>
        <v>Good</v>
      </c>
      <c r="T261" s="281">
        <v>0</v>
      </c>
      <c r="U261" s="281">
        <v>0</v>
      </c>
      <c r="V261" s="232" t="str">
        <f t="shared" si="57"/>
        <v>Good</v>
      </c>
      <c r="W261" s="280">
        <f>Commercial_Customers!C272</f>
        <v>9348.4145147662693</v>
      </c>
      <c r="X261" s="66">
        <v>9348.4145147662693</v>
      </c>
      <c r="Y261" s="232" t="str">
        <f t="shared" si="51"/>
        <v>Good</v>
      </c>
      <c r="Z261" s="282">
        <f>'Small COMM Sales Model  '!D272</f>
        <v>3.1268349999999998</v>
      </c>
      <c r="AA261" s="264">
        <f>'Med COMM Sales Model  '!D272</f>
        <v>3.1268349999999998</v>
      </c>
      <c r="AB261" s="277">
        <f>'Med IND Sales Mod'!D272</f>
        <v>3.1268349999999998</v>
      </c>
      <c r="AC261" s="277">
        <f>'Lg IND Sales Model'!E272</f>
        <v>3.1268349999999998</v>
      </c>
      <c r="AD261" s="232" t="str">
        <f t="shared" si="58"/>
        <v>Good</v>
      </c>
      <c r="AE261" s="282">
        <v>0</v>
      </c>
      <c r="AF261" s="264">
        <v>0</v>
      </c>
      <c r="AG261" s="277">
        <f>'Med COMM Sales Model  '!G272</f>
        <v>0</v>
      </c>
      <c r="AH261" s="277">
        <f>'Med IND Sales Mod'!F272</f>
        <v>0</v>
      </c>
      <c r="AI261" s="232" t="str">
        <f t="shared" si="59"/>
        <v>Good</v>
      </c>
      <c r="AJ261" s="282">
        <f>'Small COMM Sales Model  '!G272</f>
        <v>271.66325293295364</v>
      </c>
      <c r="AK261" s="264">
        <f>'Med COMM Sales Model  '!F272</f>
        <v>271.66325293295364</v>
      </c>
      <c r="AL261" s="277">
        <f>'Lg COMM Sales Model '!F272</f>
        <v>271.66325293295364</v>
      </c>
      <c r="AM261" s="232" t="str">
        <f t="shared" si="60"/>
        <v>Good</v>
      </c>
      <c r="AN261" s="264">
        <f>'Small COMM Sales Model  '!E272</f>
        <v>322.31916585708109</v>
      </c>
      <c r="AO261" s="264">
        <f>'Med COMM Sales Model  '!E272</f>
        <v>322.31916585708109</v>
      </c>
      <c r="AP261" s="264">
        <f>'Lg COMM Sales Model '!D272</f>
        <v>322.31916585708109</v>
      </c>
      <c r="AQ261" s="277">
        <f>'Small IND Sales Mod'!D272</f>
        <v>322.31916585708109</v>
      </c>
      <c r="AR261" s="277">
        <f>'Med IND Sales Mod'!E272</f>
        <v>322.31916585708109</v>
      </c>
      <c r="AS261" s="281">
        <f>'Lg IND Sales Model'!F272</f>
        <v>322.31916585708109</v>
      </c>
      <c r="AT261" s="232" t="str">
        <f t="shared" si="61"/>
        <v>Good</v>
      </c>
      <c r="AU261" s="280">
        <f>'Lg COMM Sales Model '!E272</f>
        <v>0</v>
      </c>
      <c r="AV261" s="66">
        <f>'Small COMM Sales Model  '!F272</f>
        <v>0</v>
      </c>
      <c r="AW261" s="66">
        <f>'Small IND Sales Mod'!E272</f>
        <v>0</v>
      </c>
      <c r="AX261" s="232" t="str">
        <f t="shared" si="62"/>
        <v>Good</v>
      </c>
      <c r="AY261" s="287"/>
    </row>
    <row r="262" spans="1:51" x14ac:dyDescent="0.2">
      <c r="A262" s="278">
        <f t="shared" si="63"/>
        <v>46975.779999999548</v>
      </c>
      <c r="B262" s="282">
        <v>21.427383354484178</v>
      </c>
      <c r="C262" s="264">
        <v>21.427383354484178</v>
      </c>
      <c r="D262" s="277">
        <f>+'RES_Sales Model'!E269</f>
        <v>21.427383354484178</v>
      </c>
      <c r="E262" s="277">
        <f>+'Small COMM Sales Model  '!C273</f>
        <v>21.427383354484178</v>
      </c>
      <c r="F262" s="281">
        <f>+'Med COMM Sales Model  '!C273</f>
        <v>21.427383354484178</v>
      </c>
      <c r="G262" s="232" t="str">
        <f t="shared" si="52"/>
        <v>Good</v>
      </c>
      <c r="H262" s="287">
        <f>'Lg IND Sales Model'!C273</f>
        <v>0.40028509452791039</v>
      </c>
      <c r="I262" s="279">
        <f>Industrial_Customers!C273</f>
        <v>0.40028509452791039</v>
      </c>
      <c r="J262" s="289" t="str">
        <f t="shared" si="53"/>
        <v>Good</v>
      </c>
      <c r="K262" s="286">
        <v>0.68004703770617381</v>
      </c>
      <c r="L262" s="285">
        <v>0.68004703770617381</v>
      </c>
      <c r="M262" s="289" t="str">
        <f t="shared" si="54"/>
        <v>Good</v>
      </c>
      <c r="N262" s="290">
        <v>23375202.085572109</v>
      </c>
      <c r="O262" s="66">
        <v>23375202.085572101</v>
      </c>
      <c r="P262" s="289" t="str">
        <f t="shared" si="55"/>
        <v>Good</v>
      </c>
      <c r="Q262" s="281">
        <v>341.8578</v>
      </c>
      <c r="R262" s="281">
        <v>341.8578</v>
      </c>
      <c r="S262" s="232" t="str">
        <f t="shared" si="56"/>
        <v>Good</v>
      </c>
      <c r="T262" s="281">
        <v>0</v>
      </c>
      <c r="U262" s="281">
        <v>0</v>
      </c>
      <c r="V262" s="232" t="str">
        <f t="shared" si="57"/>
        <v>Good</v>
      </c>
      <c r="W262" s="280">
        <f>Commercial_Customers!C273</f>
        <v>9356.7449764322391</v>
      </c>
      <c r="X262" s="66">
        <v>9356.7449764322391</v>
      </c>
      <c r="Y262" s="232" t="str">
        <f t="shared" si="51"/>
        <v>Good</v>
      </c>
      <c r="Z262" s="282">
        <f>'Small COMM Sales Model  '!D273</f>
        <v>3.1317951550117602</v>
      </c>
      <c r="AA262" s="264">
        <f>'Med COMM Sales Model  '!D273</f>
        <v>3.1317951550117602</v>
      </c>
      <c r="AB262" s="277">
        <f>'Med IND Sales Mod'!D273</f>
        <v>3.1317951550117602</v>
      </c>
      <c r="AC262" s="277">
        <f>'Lg IND Sales Model'!E273</f>
        <v>3.1317951550117602</v>
      </c>
      <c r="AD262" s="232" t="str">
        <f t="shared" si="58"/>
        <v>Good</v>
      </c>
      <c r="AE262" s="282">
        <v>0</v>
      </c>
      <c r="AF262" s="264">
        <v>0</v>
      </c>
      <c r="AG262" s="277">
        <f>'Med COMM Sales Model  '!G273</f>
        <v>0</v>
      </c>
      <c r="AH262" s="277">
        <f>'Med IND Sales Mod'!F273</f>
        <v>0</v>
      </c>
      <c r="AI262" s="232" t="str">
        <f t="shared" si="59"/>
        <v>Good</v>
      </c>
      <c r="AJ262" s="282">
        <f>'Small COMM Sales Model  '!G273</f>
        <v>322.31916585708109</v>
      </c>
      <c r="AK262" s="264">
        <f>'Med COMM Sales Model  '!F273</f>
        <v>322.31916585708109</v>
      </c>
      <c r="AL262" s="277">
        <f>'Lg COMM Sales Model '!F273</f>
        <v>322.31916585708109</v>
      </c>
      <c r="AM262" s="232" t="str">
        <f t="shared" si="60"/>
        <v>Good</v>
      </c>
      <c r="AN262" s="264">
        <f>'Small COMM Sales Model  '!E273</f>
        <v>326.45437890907908</v>
      </c>
      <c r="AO262" s="264">
        <f>'Med COMM Sales Model  '!E273</f>
        <v>326.45437890907908</v>
      </c>
      <c r="AP262" s="264">
        <f>'Lg COMM Sales Model '!D273</f>
        <v>326.45437890907908</v>
      </c>
      <c r="AQ262" s="277">
        <f>'Small IND Sales Mod'!D273</f>
        <v>326.45437890907908</v>
      </c>
      <c r="AR262" s="277">
        <f>'Med IND Sales Mod'!E273</f>
        <v>326.45437890907908</v>
      </c>
      <c r="AS262" s="281">
        <f>'Lg IND Sales Model'!F273</f>
        <v>326.45437890907908</v>
      </c>
      <c r="AT262" s="232" t="str">
        <f t="shared" si="61"/>
        <v>Good</v>
      </c>
      <c r="AU262" s="280">
        <f>'Lg COMM Sales Model '!E273</f>
        <v>0</v>
      </c>
      <c r="AV262" s="66">
        <f>'Small COMM Sales Model  '!F273</f>
        <v>0</v>
      </c>
      <c r="AW262" s="66">
        <f>'Small IND Sales Mod'!E273</f>
        <v>0</v>
      </c>
      <c r="AX262" s="232" t="str">
        <f t="shared" si="62"/>
        <v>Good</v>
      </c>
      <c r="AY262" s="287"/>
    </row>
    <row r="263" spans="1:51" x14ac:dyDescent="0.2">
      <c r="A263" s="278">
        <f t="shared" si="63"/>
        <v>47006.199999999546</v>
      </c>
      <c r="B263" s="282">
        <v>21.451138104041103</v>
      </c>
      <c r="C263" s="264">
        <v>21.451138104041103</v>
      </c>
      <c r="D263" s="277">
        <f>+'RES_Sales Model'!E270</f>
        <v>21.451138104041103</v>
      </c>
      <c r="E263" s="277">
        <f>+'Small COMM Sales Model  '!C274</f>
        <v>21.451138104041103</v>
      </c>
      <c r="F263" s="281">
        <f>+'Med COMM Sales Model  '!C274</f>
        <v>21.451138104041103</v>
      </c>
      <c r="G263" s="232" t="str">
        <f t="shared" si="52"/>
        <v>Good</v>
      </c>
      <c r="H263" s="287">
        <f>'Lg IND Sales Model'!C274</f>
        <v>0.40029279417883923</v>
      </c>
      <c r="I263" s="279">
        <f>Industrial_Customers!C274</f>
        <v>0.40029279417883923</v>
      </c>
      <c r="J263" s="289" t="str">
        <f t="shared" si="53"/>
        <v>Good</v>
      </c>
      <c r="K263" s="286">
        <v>0.57837042572723507</v>
      </c>
      <c r="L263" s="285">
        <v>0.57837042572723507</v>
      </c>
      <c r="M263" s="289" t="str">
        <f t="shared" si="54"/>
        <v>Good</v>
      </c>
      <c r="N263" s="290">
        <v>23395804.433231346</v>
      </c>
      <c r="O263" s="66">
        <v>23395804.433231302</v>
      </c>
      <c r="P263" s="289" t="str">
        <f t="shared" si="55"/>
        <v>Good</v>
      </c>
      <c r="Q263" s="281">
        <v>342.24544128776898</v>
      </c>
      <c r="R263" s="281">
        <v>342.24544128776898</v>
      </c>
      <c r="S263" s="232" t="str">
        <f t="shared" si="56"/>
        <v>Good</v>
      </c>
      <c r="T263" s="281">
        <v>0</v>
      </c>
      <c r="U263" s="281">
        <v>0</v>
      </c>
      <c r="V263" s="232" t="str">
        <f t="shared" si="57"/>
        <v>Good</v>
      </c>
      <c r="W263" s="280">
        <f>Commercial_Customers!C274</f>
        <v>9365.1719286398493</v>
      </c>
      <c r="X263" s="66">
        <v>9365.1719286398493</v>
      </c>
      <c r="Y263" s="232" t="str">
        <f t="shared" si="51"/>
        <v>Good</v>
      </c>
      <c r="Z263" s="282">
        <f>'Small COMM Sales Model  '!D274</f>
        <v>3.1367140605821402</v>
      </c>
      <c r="AA263" s="264">
        <f>'Med COMM Sales Model  '!D274</f>
        <v>3.1367140605821402</v>
      </c>
      <c r="AB263" s="277">
        <f>'Med IND Sales Mod'!D274</f>
        <v>3.1367140605821402</v>
      </c>
      <c r="AC263" s="277">
        <f>'Lg IND Sales Model'!E274</f>
        <v>3.1367140605821402</v>
      </c>
      <c r="AD263" s="232" t="str">
        <f t="shared" si="58"/>
        <v>Good</v>
      </c>
      <c r="AE263" s="282">
        <v>0</v>
      </c>
      <c r="AF263" s="264">
        <v>0</v>
      </c>
      <c r="AG263" s="277">
        <f>'Med COMM Sales Model  '!G274</f>
        <v>0</v>
      </c>
      <c r="AH263" s="277">
        <f>'Med IND Sales Mod'!F274</f>
        <v>0</v>
      </c>
      <c r="AI263" s="232" t="str">
        <f t="shared" si="59"/>
        <v>Good</v>
      </c>
      <c r="AJ263" s="282">
        <f>'Small COMM Sales Model  '!G274</f>
        <v>326.45437890907908</v>
      </c>
      <c r="AK263" s="264">
        <f>'Med COMM Sales Model  '!F274</f>
        <v>326.45437890907908</v>
      </c>
      <c r="AL263" s="277">
        <f>'Lg COMM Sales Model '!F274</f>
        <v>326.45437890907908</v>
      </c>
      <c r="AM263" s="232" t="str">
        <f t="shared" si="60"/>
        <v>Good</v>
      </c>
      <c r="AN263" s="264">
        <f>'Small COMM Sales Model  '!E274</f>
        <v>277.87653293728147</v>
      </c>
      <c r="AO263" s="264">
        <f>'Med COMM Sales Model  '!E274</f>
        <v>277.87653293728147</v>
      </c>
      <c r="AP263" s="264">
        <f>'Lg COMM Sales Model '!D274</f>
        <v>277.87653293728147</v>
      </c>
      <c r="AQ263" s="277">
        <f>'Small IND Sales Mod'!D274</f>
        <v>277.87653293728147</v>
      </c>
      <c r="AR263" s="277">
        <f>'Med IND Sales Mod'!E274</f>
        <v>277.87653293728147</v>
      </c>
      <c r="AS263" s="281">
        <f>'Lg IND Sales Model'!F274</f>
        <v>277.87653293728147</v>
      </c>
      <c r="AT263" s="232" t="str">
        <f t="shared" si="61"/>
        <v>Good</v>
      </c>
      <c r="AU263" s="280">
        <f>'Lg COMM Sales Model '!E274</f>
        <v>0</v>
      </c>
      <c r="AV263" s="66">
        <f>'Small COMM Sales Model  '!F274</f>
        <v>0</v>
      </c>
      <c r="AW263" s="66">
        <f>'Small IND Sales Mod'!E274</f>
        <v>0</v>
      </c>
      <c r="AX263" s="232" t="str">
        <f t="shared" si="62"/>
        <v>Good</v>
      </c>
      <c r="AY263" s="287"/>
    </row>
    <row r="264" spans="1:51" x14ac:dyDescent="0.2">
      <c r="A264" s="278">
        <f t="shared" si="63"/>
        <v>47036.619999999544</v>
      </c>
      <c r="B264" s="282">
        <v>21.477533602356289</v>
      </c>
      <c r="C264" s="264">
        <v>21.477533602356289</v>
      </c>
      <c r="D264" s="277">
        <f>+'RES_Sales Model'!E271</f>
        <v>21.477533602356289</v>
      </c>
      <c r="E264" s="277">
        <f>+'Small COMM Sales Model  '!C275</f>
        <v>21.477533602356289</v>
      </c>
      <c r="F264" s="281">
        <f>+'Med COMM Sales Model  '!C275</f>
        <v>21.477533602356289</v>
      </c>
      <c r="G264" s="232" t="str">
        <f t="shared" si="52"/>
        <v>Good</v>
      </c>
      <c r="H264" s="287">
        <f>'Lg IND Sales Model'!C275</f>
        <v>0.40031184604145992</v>
      </c>
      <c r="I264" s="279">
        <f>Industrial_Customers!C275</f>
        <v>0.40031184604145992</v>
      </c>
      <c r="J264" s="289" t="str">
        <f t="shared" si="53"/>
        <v>Good</v>
      </c>
      <c r="K264" s="286">
        <v>0.41362276571545992</v>
      </c>
      <c r="L264" s="285">
        <v>0.41362276571545992</v>
      </c>
      <c r="M264" s="289" t="str">
        <f t="shared" si="54"/>
        <v>Good</v>
      </c>
      <c r="N264" s="290">
        <v>23416406.780890584</v>
      </c>
      <c r="O264" s="66">
        <v>23416406.780890599</v>
      </c>
      <c r="P264" s="289" t="str">
        <f t="shared" si="55"/>
        <v>Good</v>
      </c>
      <c r="Q264" s="281">
        <v>342.60723201174898</v>
      </c>
      <c r="R264" s="281">
        <v>342.60723201174898</v>
      </c>
      <c r="S264" s="232" t="str">
        <f t="shared" si="56"/>
        <v>Good</v>
      </c>
      <c r="T264" s="281">
        <v>0</v>
      </c>
      <c r="U264" s="281">
        <v>0</v>
      </c>
      <c r="V264" s="232" t="str">
        <f t="shared" si="57"/>
        <v>Good</v>
      </c>
      <c r="W264" s="280">
        <f>Commercial_Customers!C275</f>
        <v>9373.8650261160692</v>
      </c>
      <c r="X264" s="66">
        <v>9373.8650261160692</v>
      </c>
      <c r="Y264" s="232" t="str">
        <f t="shared" si="51"/>
        <v>Good</v>
      </c>
      <c r="Z264" s="282">
        <f>'Small COMM Sales Model  '!D275</f>
        <v>3.141486</v>
      </c>
      <c r="AA264" s="264">
        <f>'Med COMM Sales Model  '!D275</f>
        <v>3.141486</v>
      </c>
      <c r="AB264" s="277">
        <f>'Med IND Sales Mod'!D275</f>
        <v>3.141486</v>
      </c>
      <c r="AC264" s="277">
        <f>'Lg IND Sales Model'!E275</f>
        <v>3.141486</v>
      </c>
      <c r="AD264" s="232" t="str">
        <f t="shared" si="58"/>
        <v>Good</v>
      </c>
      <c r="AE264" s="282">
        <v>0</v>
      </c>
      <c r="AF264" s="264">
        <v>0</v>
      </c>
      <c r="AG264" s="277">
        <f>'Med COMM Sales Model  '!G275</f>
        <v>0</v>
      </c>
      <c r="AH264" s="277">
        <f>'Med IND Sales Mod'!F275</f>
        <v>0</v>
      </c>
      <c r="AI264" s="232" t="str">
        <f t="shared" si="59"/>
        <v>Good</v>
      </c>
      <c r="AJ264" s="282">
        <f>'Small COMM Sales Model  '!G275</f>
        <v>277.87653293728147</v>
      </c>
      <c r="AK264" s="264">
        <f>'Med COMM Sales Model  '!F275</f>
        <v>277.87653293728147</v>
      </c>
      <c r="AL264" s="277">
        <f>'Lg COMM Sales Model '!F275</f>
        <v>277.87653293728147</v>
      </c>
      <c r="AM264" s="232" t="str">
        <f t="shared" si="60"/>
        <v>Good</v>
      </c>
      <c r="AN264" s="264">
        <f>'Small COMM Sales Model  '!E275</f>
        <v>198.89039579254836</v>
      </c>
      <c r="AO264" s="264">
        <f>'Med COMM Sales Model  '!E275</f>
        <v>198.89039579254836</v>
      </c>
      <c r="AP264" s="264">
        <f>'Lg COMM Sales Model '!D275</f>
        <v>198.89039579254836</v>
      </c>
      <c r="AQ264" s="277">
        <f>'Small IND Sales Mod'!D275</f>
        <v>198.89039579254836</v>
      </c>
      <c r="AR264" s="277">
        <f>'Med IND Sales Mod'!E275</f>
        <v>198.89039579254836</v>
      </c>
      <c r="AS264" s="281">
        <f>'Lg IND Sales Model'!F275</f>
        <v>198.89039579254836</v>
      </c>
      <c r="AT264" s="232" t="str">
        <f t="shared" si="61"/>
        <v>Good</v>
      </c>
      <c r="AU264" s="280">
        <f>'Lg COMM Sales Model '!E275</f>
        <v>3.8110897796785466</v>
      </c>
      <c r="AV264" s="66">
        <f>'Small COMM Sales Model  '!F275</f>
        <v>3.8110897796785466</v>
      </c>
      <c r="AW264" s="66">
        <f>'Small IND Sales Mod'!E275</f>
        <v>3.8110897796785466</v>
      </c>
      <c r="AX264" s="232" t="str">
        <f t="shared" si="62"/>
        <v>Good</v>
      </c>
      <c r="AY264" s="287"/>
    </row>
    <row r="265" spans="1:51" x14ac:dyDescent="0.2">
      <c r="A265" s="278">
        <f t="shared" si="63"/>
        <v>47067.039999999542</v>
      </c>
      <c r="B265" s="282">
        <v>21.512683943960244</v>
      </c>
      <c r="C265" s="264">
        <v>21.512683943960244</v>
      </c>
      <c r="D265" s="277">
        <f>+'RES_Sales Model'!E272</f>
        <v>21.512683943960244</v>
      </c>
      <c r="E265" s="277">
        <f>+'Small COMM Sales Model  '!C276</f>
        <v>21.512683943960244</v>
      </c>
      <c r="F265" s="281">
        <f>+'Med COMM Sales Model  '!C276</f>
        <v>21.512683943960244</v>
      </c>
      <c r="G265" s="232" t="str">
        <f t="shared" si="52"/>
        <v>Good</v>
      </c>
      <c r="H265" s="287">
        <f>'Lg IND Sales Model'!C276</f>
        <v>0.4003822518480849</v>
      </c>
      <c r="I265" s="279">
        <f>Industrial_Customers!C276</f>
        <v>0.4003822518480849</v>
      </c>
      <c r="J265" s="289" t="str">
        <f t="shared" si="53"/>
        <v>Good</v>
      </c>
      <c r="K265" s="286">
        <v>0.16232073757638524</v>
      </c>
      <c r="L265" s="285">
        <v>0.16232073757638524</v>
      </c>
      <c r="M265" s="289" t="str">
        <f t="shared" si="54"/>
        <v>Good</v>
      </c>
      <c r="N265" s="290">
        <v>23437009.128549822</v>
      </c>
      <c r="O265" s="66">
        <v>23437009.128549799</v>
      </c>
      <c r="P265" s="289" t="str">
        <f t="shared" si="55"/>
        <v>Good</v>
      </c>
      <c r="Q265" s="281">
        <v>342.9794</v>
      </c>
      <c r="R265" s="281">
        <v>342.9794</v>
      </c>
      <c r="S265" s="232" t="str">
        <f t="shared" si="56"/>
        <v>Good</v>
      </c>
      <c r="T265" s="281">
        <v>0</v>
      </c>
      <c r="U265" s="281">
        <v>0</v>
      </c>
      <c r="V265" s="232" t="str">
        <f t="shared" si="57"/>
        <v>Good</v>
      </c>
      <c r="W265" s="280">
        <f>Commercial_Customers!C276</f>
        <v>9383.7624914729004</v>
      </c>
      <c r="X265" s="66">
        <v>9383.7624914729004</v>
      </c>
      <c r="Y265" s="232" t="str">
        <f t="shared" si="51"/>
        <v>Good</v>
      </c>
      <c r="Z265" s="282">
        <f>'Small COMM Sales Model  '!D276</f>
        <v>3.1464704690022098</v>
      </c>
      <c r="AA265" s="264">
        <f>'Med COMM Sales Model  '!D276</f>
        <v>3.1464704690022098</v>
      </c>
      <c r="AB265" s="277">
        <f>'Med IND Sales Mod'!D276</f>
        <v>3.1464704690022098</v>
      </c>
      <c r="AC265" s="277">
        <f>'Lg IND Sales Model'!E276</f>
        <v>3.1464704690022098</v>
      </c>
      <c r="AD265" s="232" t="str">
        <f t="shared" si="58"/>
        <v>Good</v>
      </c>
      <c r="AE265" s="282">
        <v>0</v>
      </c>
      <c r="AF265" s="264">
        <v>0</v>
      </c>
      <c r="AG265" s="277">
        <f>'Med COMM Sales Model  '!G276</f>
        <v>0</v>
      </c>
      <c r="AH265" s="277">
        <f>'Med IND Sales Mod'!F276</f>
        <v>0</v>
      </c>
      <c r="AI265" s="232" t="str">
        <f t="shared" si="59"/>
        <v>Good</v>
      </c>
      <c r="AJ265" s="282">
        <f>'Small COMM Sales Model  '!G276</f>
        <v>198.89039579254836</v>
      </c>
      <c r="AK265" s="264">
        <f>'Med COMM Sales Model  '!F276</f>
        <v>198.89039579254836</v>
      </c>
      <c r="AL265" s="277">
        <f>'Lg COMM Sales Model '!F276</f>
        <v>198.89039579254836</v>
      </c>
      <c r="AM265" s="232" t="str">
        <f t="shared" si="60"/>
        <v>Good</v>
      </c>
      <c r="AN265" s="264">
        <f>'Small COMM Sales Model  '!E276</f>
        <v>78.117279066674627</v>
      </c>
      <c r="AO265" s="264">
        <f>'Med COMM Sales Model  '!E276</f>
        <v>78.117279066674627</v>
      </c>
      <c r="AP265" s="264">
        <f>'Lg COMM Sales Model '!D276</f>
        <v>78.117279066674627</v>
      </c>
      <c r="AQ265" s="277">
        <f>'Small IND Sales Mod'!D276</f>
        <v>78.117279066674627</v>
      </c>
      <c r="AR265" s="277">
        <f>'Med IND Sales Mod'!E276</f>
        <v>78.117279066674627</v>
      </c>
      <c r="AS265" s="281">
        <f>'Lg IND Sales Model'!F276</f>
        <v>78.117279066674627</v>
      </c>
      <c r="AT265" s="232" t="str">
        <f t="shared" si="61"/>
        <v>Good</v>
      </c>
      <c r="AU265" s="280">
        <f>'Lg COMM Sales Model '!E276</f>
        <v>26.436963465927999</v>
      </c>
      <c r="AV265" s="66">
        <f>'Small COMM Sales Model  '!F276</f>
        <v>26.436963465927999</v>
      </c>
      <c r="AW265" s="66">
        <f>'Small IND Sales Mod'!E276</f>
        <v>26.436963465927999</v>
      </c>
      <c r="AX265" s="232" t="str">
        <f t="shared" si="62"/>
        <v>Good</v>
      </c>
      <c r="AY265" s="287"/>
    </row>
    <row r="266" spans="1:51" x14ac:dyDescent="0.2">
      <c r="A266" s="278">
        <f t="shared" si="63"/>
        <v>47097.459999999541</v>
      </c>
      <c r="B266" s="282">
        <v>21.550757741870818</v>
      </c>
      <c r="C266" s="264">
        <v>21.550757741870818</v>
      </c>
      <c r="D266" s="277">
        <f>+'RES_Sales Model'!E273</f>
        <v>21.550757741870818</v>
      </c>
      <c r="E266" s="277">
        <f>+'Small COMM Sales Model  '!C277</f>
        <v>21.550757741870818</v>
      </c>
      <c r="F266" s="281">
        <f>+'Med COMM Sales Model  '!C277</f>
        <v>21.550757741870818</v>
      </c>
      <c r="G266" s="232" t="str">
        <f t="shared" si="52"/>
        <v>Good</v>
      </c>
      <c r="H266" s="287">
        <f>'Lg IND Sales Model'!C277</f>
        <v>0.40047504081910251</v>
      </c>
      <c r="I266" s="279">
        <f>Industrial_Customers!C277</f>
        <v>0.40047504081910251</v>
      </c>
      <c r="J266" s="289" t="str">
        <f t="shared" si="53"/>
        <v>Good</v>
      </c>
      <c r="K266" s="286">
        <v>8.8515135271886689E-2</v>
      </c>
      <c r="L266" s="285">
        <v>8.8515135271886689E-2</v>
      </c>
      <c r="M266" s="289" t="str">
        <f t="shared" si="54"/>
        <v>Good</v>
      </c>
      <c r="N266" s="290">
        <v>23457611.476209059</v>
      </c>
      <c r="O266" s="66">
        <v>23457611.4762091</v>
      </c>
      <c r="P266" s="289" t="str">
        <f t="shared" si="55"/>
        <v>Good</v>
      </c>
      <c r="Q266" s="281">
        <v>343.420772128875</v>
      </c>
      <c r="R266" s="281">
        <v>343.420772128875</v>
      </c>
      <c r="S266" s="232" t="str">
        <f t="shared" si="56"/>
        <v>Good</v>
      </c>
      <c r="T266" s="281">
        <v>0</v>
      </c>
      <c r="U266" s="281">
        <v>0</v>
      </c>
      <c r="V266" s="232" t="str">
        <f t="shared" si="57"/>
        <v>Good</v>
      </c>
      <c r="W266" s="280">
        <f>Commercial_Customers!C277</f>
        <v>9394.1879134534702</v>
      </c>
      <c r="X266" s="66">
        <v>9394.1879134534702</v>
      </c>
      <c r="Y266" s="232" t="str">
        <f t="shared" si="51"/>
        <v>Good</v>
      </c>
      <c r="Z266" s="282">
        <f>'Small COMM Sales Model  '!D277</f>
        <v>3.15134331716862</v>
      </c>
      <c r="AA266" s="264">
        <f>'Med COMM Sales Model  '!D277</f>
        <v>3.15134331716862</v>
      </c>
      <c r="AB266" s="277">
        <f>'Med IND Sales Mod'!D277</f>
        <v>3.15134331716862</v>
      </c>
      <c r="AC266" s="277">
        <f>'Lg IND Sales Model'!E277</f>
        <v>3.15134331716862</v>
      </c>
      <c r="AD266" s="232" t="str">
        <f t="shared" si="58"/>
        <v>Good</v>
      </c>
      <c r="AE266" s="282">
        <v>0</v>
      </c>
      <c r="AF266" s="264">
        <v>0</v>
      </c>
      <c r="AG266" s="277">
        <f>'Med COMM Sales Model  '!G277</f>
        <v>0</v>
      </c>
      <c r="AH266" s="277">
        <f>'Med IND Sales Mod'!F277</f>
        <v>0</v>
      </c>
      <c r="AI266" s="232" t="str">
        <f t="shared" si="59"/>
        <v>Good</v>
      </c>
      <c r="AJ266" s="282">
        <f>'Small COMM Sales Model  '!G277</f>
        <v>78.117279066674627</v>
      </c>
      <c r="AK266" s="264">
        <f>'Med COMM Sales Model  '!F277</f>
        <v>78.117279066674627</v>
      </c>
      <c r="AL266" s="277">
        <f>'Lg COMM Sales Model '!F277</f>
        <v>78.117279066674627</v>
      </c>
      <c r="AM266" s="232" t="str">
        <f t="shared" si="60"/>
        <v>Good</v>
      </c>
      <c r="AN266" s="264">
        <f>'Small COMM Sales Model  '!E277</f>
        <v>42.633806123140985</v>
      </c>
      <c r="AO266" s="264">
        <f>'Med COMM Sales Model  '!E277</f>
        <v>42.633806123140985</v>
      </c>
      <c r="AP266" s="264">
        <f>'Lg COMM Sales Model '!D277</f>
        <v>42.633806123140985</v>
      </c>
      <c r="AQ266" s="277">
        <f>'Small IND Sales Mod'!D277</f>
        <v>42.633806123140985</v>
      </c>
      <c r="AR266" s="277">
        <f>'Med IND Sales Mod'!E277</f>
        <v>42.633806123140985</v>
      </c>
      <c r="AS266" s="281">
        <f>'Lg IND Sales Model'!F277</f>
        <v>42.633806123140985</v>
      </c>
      <c r="AT266" s="232" t="str">
        <f t="shared" si="61"/>
        <v>Good</v>
      </c>
      <c r="AU266" s="280">
        <f>'Lg COMM Sales Model '!E277</f>
        <v>81.614210043345437</v>
      </c>
      <c r="AV266" s="66">
        <f>'Small COMM Sales Model  '!F277</f>
        <v>81.614210043345437</v>
      </c>
      <c r="AW266" s="66">
        <f>'Small IND Sales Mod'!E277</f>
        <v>81.614210043345437</v>
      </c>
      <c r="AX266" s="232" t="str">
        <f t="shared" si="62"/>
        <v>Good</v>
      </c>
      <c r="AY266" s="287"/>
    </row>
    <row r="267" spans="1:51" x14ac:dyDescent="0.2">
      <c r="A267" s="278">
        <f t="shared" si="63"/>
        <v>47127.879999999539</v>
      </c>
      <c r="B267" s="282">
        <v>21.591755171871604</v>
      </c>
      <c r="C267" s="264">
        <v>21.591755171871604</v>
      </c>
      <c r="D267" s="277">
        <f>+'RES_Sales Model'!E274</f>
        <v>21.591755171871604</v>
      </c>
      <c r="E267" s="277">
        <f>+'Small COMM Sales Model  '!C278</f>
        <v>21.591755171871604</v>
      </c>
      <c r="F267" s="281">
        <f>+'Med COMM Sales Model  '!C278</f>
        <v>21.591755171871604</v>
      </c>
      <c r="G267" s="232" t="str">
        <f t="shared" si="52"/>
        <v>Good</v>
      </c>
      <c r="H267" s="287">
        <f>'Lg IND Sales Model'!C278</f>
        <v>0.40061394686906021</v>
      </c>
      <c r="I267" s="279">
        <f>Industrial_Customers!C278</f>
        <v>0.40061394686906021</v>
      </c>
      <c r="J267" s="289" t="str">
        <f t="shared" si="53"/>
        <v>Good</v>
      </c>
      <c r="K267" s="286">
        <v>5.4716906230588593E-2</v>
      </c>
      <c r="L267" s="285">
        <v>5.4716906230588593E-2</v>
      </c>
      <c r="M267" s="289" t="str">
        <f t="shared" si="54"/>
        <v>Good</v>
      </c>
      <c r="N267" s="290">
        <v>23478213.823868297</v>
      </c>
      <c r="O267" s="66">
        <v>23478213.823868301</v>
      </c>
      <c r="P267" s="289" t="str">
        <f t="shared" si="55"/>
        <v>Good</v>
      </c>
      <c r="Q267" s="281">
        <v>343.88251539317702</v>
      </c>
      <c r="R267" s="281">
        <v>343.88251539317702</v>
      </c>
      <c r="S267" s="232" t="str">
        <f t="shared" si="56"/>
        <v>Good</v>
      </c>
      <c r="T267" s="281">
        <v>0</v>
      </c>
      <c r="U267" s="281">
        <v>0</v>
      </c>
      <c r="V267" s="232" t="str">
        <f t="shared" si="57"/>
        <v>Good</v>
      </c>
      <c r="W267" s="280">
        <f>Commercial_Customers!C278</f>
        <v>9405.6999054156095</v>
      </c>
      <c r="X267" s="66">
        <v>9405.6999054156095</v>
      </c>
      <c r="Y267" s="232" t="str">
        <f t="shared" si="51"/>
        <v>Good</v>
      </c>
      <c r="Z267" s="282">
        <f>'Small COMM Sales Model  '!D278</f>
        <v>3.1564160000000001</v>
      </c>
      <c r="AA267" s="264">
        <f>'Med COMM Sales Model  '!D278</f>
        <v>3.1564160000000001</v>
      </c>
      <c r="AB267" s="277">
        <f>'Med IND Sales Mod'!D278</f>
        <v>3.1564160000000001</v>
      </c>
      <c r="AC267" s="277">
        <f>'Lg IND Sales Model'!E278</f>
        <v>3.1564160000000001</v>
      </c>
      <c r="AD267" s="232" t="str">
        <f t="shared" si="58"/>
        <v>Good</v>
      </c>
      <c r="AE267" s="282">
        <v>107.22973635615668</v>
      </c>
      <c r="AF267" s="264">
        <v>107.22973635615668</v>
      </c>
      <c r="AG267" s="277">
        <f>'Med COMM Sales Model  '!G278</f>
        <v>107.22973635615668</v>
      </c>
      <c r="AH267" s="277">
        <f>'Med IND Sales Mod'!F278</f>
        <v>107.22973635615668</v>
      </c>
      <c r="AI267" s="232" t="str">
        <f t="shared" si="59"/>
        <v>Good</v>
      </c>
      <c r="AJ267" s="282">
        <f>'Small COMM Sales Model  '!G278</f>
        <v>42.633806123140985</v>
      </c>
      <c r="AK267" s="264">
        <f>'Med COMM Sales Model  '!F278</f>
        <v>42.633806123140985</v>
      </c>
      <c r="AL267" s="277">
        <f>'Lg COMM Sales Model '!F278</f>
        <v>42.633806123140985</v>
      </c>
      <c r="AM267" s="232" t="str">
        <f t="shared" si="60"/>
        <v>Good</v>
      </c>
      <c r="AN267" s="264">
        <f>'Small COMM Sales Model  '!E278</f>
        <v>26.112829868525239</v>
      </c>
      <c r="AO267" s="264">
        <f>'Med COMM Sales Model  '!E278</f>
        <v>26.112829868525239</v>
      </c>
      <c r="AP267" s="264">
        <f>'Lg COMM Sales Model '!D278</f>
        <v>26.112829868525239</v>
      </c>
      <c r="AQ267" s="277">
        <f>'Small IND Sales Mod'!D278</f>
        <v>26.112829868525239</v>
      </c>
      <c r="AR267" s="277">
        <f>'Med IND Sales Mod'!E278</f>
        <v>26.112829868525239</v>
      </c>
      <c r="AS267" s="281">
        <f>'Lg IND Sales Model'!F278</f>
        <v>26.112829868525239</v>
      </c>
      <c r="AT267" s="232" t="str">
        <f t="shared" si="61"/>
        <v>Good</v>
      </c>
      <c r="AU267" s="280">
        <f>'Lg COMM Sales Model '!E278</f>
        <v>127.15014736663784</v>
      </c>
      <c r="AV267" s="66">
        <f>'Small COMM Sales Model  '!F278</f>
        <v>127.15014736663784</v>
      </c>
      <c r="AW267" s="66">
        <f>'Small IND Sales Mod'!E278</f>
        <v>127.15014736663784</v>
      </c>
      <c r="AX267" s="232" t="str">
        <f t="shared" si="62"/>
        <v>Good</v>
      </c>
      <c r="AY267" s="287"/>
    </row>
    <row r="268" spans="1:51" x14ac:dyDescent="0.2">
      <c r="A268" s="278">
        <f t="shared" si="63"/>
        <v>47158.299999999537</v>
      </c>
      <c r="B268" s="282">
        <v>21.630382857211835</v>
      </c>
      <c r="C268" s="264">
        <v>21.630382857211835</v>
      </c>
      <c r="D268" s="277">
        <f>+'RES_Sales Model'!E275</f>
        <v>21.630382857211835</v>
      </c>
      <c r="E268" s="277">
        <f>+'Small COMM Sales Model  '!C279</f>
        <v>21.630382857211835</v>
      </c>
      <c r="F268" s="281">
        <f>+'Med COMM Sales Model  '!C279</f>
        <v>21.630382857211835</v>
      </c>
      <c r="G268" s="232" t="str">
        <f t="shared" si="52"/>
        <v>Good</v>
      </c>
      <c r="H268" s="287">
        <f>'Lg IND Sales Model'!C279</f>
        <v>0.4007720279670951</v>
      </c>
      <c r="I268" s="279">
        <f>Industrial_Customers!C279</f>
        <v>0.4007720279670951</v>
      </c>
      <c r="J268" s="289" t="str">
        <f t="shared" si="53"/>
        <v>Good</v>
      </c>
      <c r="K268" s="286">
        <v>7.3366174345928431E-2</v>
      </c>
      <c r="L268" s="285">
        <v>7.3366174345928431E-2</v>
      </c>
      <c r="M268" s="289" t="str">
        <f t="shared" si="54"/>
        <v>Good</v>
      </c>
      <c r="N268" s="290">
        <v>23498816.171527535</v>
      </c>
      <c r="O268" s="66">
        <v>23498816.171527501</v>
      </c>
      <c r="P268" s="289" t="str">
        <f t="shared" si="55"/>
        <v>Good</v>
      </c>
      <c r="Q268" s="281">
        <v>344.36070000000001</v>
      </c>
      <c r="R268" s="281">
        <v>344.36070000000001</v>
      </c>
      <c r="S268" s="232" t="str">
        <f t="shared" si="56"/>
        <v>Good</v>
      </c>
      <c r="T268" s="281">
        <v>0</v>
      </c>
      <c r="U268" s="281">
        <v>0</v>
      </c>
      <c r="V268" s="232" t="str">
        <f t="shared" si="57"/>
        <v>Good</v>
      </c>
      <c r="W268" s="280">
        <f>Commercial_Customers!C279</f>
        <v>9417.6682118890603</v>
      </c>
      <c r="X268" s="66">
        <v>9417.6682118890603</v>
      </c>
      <c r="Y268" s="232" t="str">
        <f t="shared" si="51"/>
        <v>Good</v>
      </c>
      <c r="Z268" s="282">
        <f>'Small COMM Sales Model  '!D279</f>
        <v>3.1615157422791502</v>
      </c>
      <c r="AA268" s="264">
        <f>'Med COMM Sales Model  '!D279</f>
        <v>3.1615157422791502</v>
      </c>
      <c r="AB268" s="277">
        <f>'Med IND Sales Mod'!D279</f>
        <v>3.1615157422791502</v>
      </c>
      <c r="AC268" s="277">
        <f>'Lg IND Sales Model'!E279</f>
        <v>3.1615157422791502</v>
      </c>
      <c r="AD268" s="232" t="str">
        <f t="shared" si="58"/>
        <v>Good</v>
      </c>
      <c r="AE268" s="282">
        <v>0</v>
      </c>
      <c r="AF268" s="264">
        <v>0</v>
      </c>
      <c r="AG268" s="277">
        <f>'Med COMM Sales Model  '!G279</f>
        <v>0</v>
      </c>
      <c r="AH268" s="277">
        <f>'Med IND Sales Mod'!F279</f>
        <v>0</v>
      </c>
      <c r="AI268" s="232" t="str">
        <f t="shared" si="59"/>
        <v>Good</v>
      </c>
      <c r="AJ268" s="282">
        <f>'Small COMM Sales Model  '!G279</f>
        <v>26.112829868525239</v>
      </c>
      <c r="AK268" s="264">
        <f>'Med COMM Sales Model  '!F279</f>
        <v>26.112829868525239</v>
      </c>
      <c r="AL268" s="277">
        <f>'Lg COMM Sales Model '!F279</f>
        <v>26.112829868525239</v>
      </c>
      <c r="AM268" s="232" t="str">
        <f t="shared" si="60"/>
        <v>Good</v>
      </c>
      <c r="AN268" s="264">
        <f>'Small COMM Sales Model  '!E279</f>
        <v>35.042184420393127</v>
      </c>
      <c r="AO268" s="264">
        <f>'Med COMM Sales Model  '!E279</f>
        <v>35.042184420393127</v>
      </c>
      <c r="AP268" s="264">
        <f>'Lg COMM Sales Model '!D279</f>
        <v>35.042184420393127</v>
      </c>
      <c r="AQ268" s="277">
        <f>'Small IND Sales Mod'!D279</f>
        <v>35.042184420393127</v>
      </c>
      <c r="AR268" s="277">
        <f>'Med IND Sales Mod'!E279</f>
        <v>35.042184420393127</v>
      </c>
      <c r="AS268" s="281">
        <f>'Lg IND Sales Model'!F279</f>
        <v>35.042184420393127</v>
      </c>
      <c r="AT268" s="232" t="str">
        <f t="shared" si="61"/>
        <v>Good</v>
      </c>
      <c r="AU268" s="280">
        <f>'Lg COMM Sales Model '!E279</f>
        <v>78.467690138551589</v>
      </c>
      <c r="AV268" s="66">
        <f>'Small COMM Sales Model  '!F279</f>
        <v>78.467690138551589</v>
      </c>
      <c r="AW268" s="66">
        <f>'Small IND Sales Mod'!E279</f>
        <v>78.467690138551589</v>
      </c>
      <c r="AX268" s="232" t="str">
        <f t="shared" si="62"/>
        <v>Good</v>
      </c>
      <c r="AY268" s="287"/>
    </row>
    <row r="269" spans="1:51" x14ac:dyDescent="0.2">
      <c r="A269" s="278">
        <f t="shared" si="63"/>
        <v>47188.719999999536</v>
      </c>
      <c r="B269" s="282">
        <v>21.660027901132043</v>
      </c>
      <c r="C269" s="264">
        <v>21.660027901132043</v>
      </c>
      <c r="D269" s="277">
        <f>+'RES_Sales Model'!E276</f>
        <v>21.660027901132043</v>
      </c>
      <c r="E269" s="277">
        <f>+'Small COMM Sales Model  '!C280</f>
        <v>21.660027901132043</v>
      </c>
      <c r="F269" s="281">
        <f>+'Med COMM Sales Model  '!C280</f>
        <v>21.660027901132043</v>
      </c>
      <c r="G269" s="232" t="str">
        <f t="shared" si="52"/>
        <v>Good</v>
      </c>
      <c r="H269" s="287">
        <f>'Lg IND Sales Model'!C280</f>
        <v>0.40086486794048959</v>
      </c>
      <c r="I269" s="279">
        <f>Industrial_Customers!C280</f>
        <v>0.40086486794048959</v>
      </c>
      <c r="J269" s="289" t="str">
        <f t="shared" si="53"/>
        <v>Good</v>
      </c>
      <c r="K269" s="286">
        <v>0.13509956656750552</v>
      </c>
      <c r="L269" s="285">
        <v>0.13509956656750552</v>
      </c>
      <c r="M269" s="289" t="str">
        <f t="shared" si="54"/>
        <v>Good</v>
      </c>
      <c r="N269" s="290">
        <v>23519418.519186772</v>
      </c>
      <c r="O269" s="66">
        <v>23519418.519186798</v>
      </c>
      <c r="P269" s="289" t="str">
        <f t="shared" si="55"/>
        <v>Good</v>
      </c>
      <c r="Q269" s="281">
        <v>344.81555989675701</v>
      </c>
      <c r="R269" s="281">
        <v>344.81555989675701</v>
      </c>
      <c r="S269" s="232" t="str">
        <f t="shared" si="56"/>
        <v>Good</v>
      </c>
      <c r="T269" s="281">
        <v>0</v>
      </c>
      <c r="U269" s="281">
        <v>0</v>
      </c>
      <c r="V269" s="232" t="str">
        <f t="shared" si="57"/>
        <v>Good</v>
      </c>
      <c r="W269" s="280">
        <f>Commercial_Customers!C280</f>
        <v>9428.1085987309107</v>
      </c>
      <c r="X269" s="66">
        <v>9428.1085987309107</v>
      </c>
      <c r="Y269" s="232" t="str">
        <f t="shared" si="51"/>
        <v>Good</v>
      </c>
      <c r="Z269" s="282">
        <f>'Small COMM Sales Model  '!D280</f>
        <v>3.16614475794769</v>
      </c>
      <c r="AA269" s="264">
        <f>'Med COMM Sales Model  '!D280</f>
        <v>3.16614475794769</v>
      </c>
      <c r="AB269" s="277">
        <f>'Med IND Sales Mod'!D280</f>
        <v>3.16614475794769</v>
      </c>
      <c r="AC269" s="277">
        <f>'Lg IND Sales Model'!E280</f>
        <v>3.16614475794769</v>
      </c>
      <c r="AD269" s="232" t="str">
        <f t="shared" si="58"/>
        <v>Good</v>
      </c>
      <c r="AE269" s="282">
        <v>0</v>
      </c>
      <c r="AF269" s="264">
        <v>0</v>
      </c>
      <c r="AG269" s="277">
        <f>'Med COMM Sales Model  '!G280</f>
        <v>0</v>
      </c>
      <c r="AH269" s="277">
        <f>'Med IND Sales Mod'!F280</f>
        <v>0</v>
      </c>
      <c r="AI269" s="232" t="str">
        <f t="shared" si="59"/>
        <v>Good</v>
      </c>
      <c r="AJ269" s="282">
        <f>'Small COMM Sales Model  '!G280</f>
        <v>35.042184420393127</v>
      </c>
      <c r="AK269" s="264">
        <f>'Med COMM Sales Model  '!F280</f>
        <v>35.042184420393127</v>
      </c>
      <c r="AL269" s="277">
        <f>'Lg COMM Sales Model '!F280</f>
        <v>35.042184420393127</v>
      </c>
      <c r="AM269" s="232" t="str">
        <f t="shared" si="60"/>
        <v>Good</v>
      </c>
      <c r="AN269" s="264">
        <f>'Small COMM Sales Model  '!E280</f>
        <v>64.582270600115152</v>
      </c>
      <c r="AO269" s="264">
        <f>'Med COMM Sales Model  '!E280</f>
        <v>64.582270600115152</v>
      </c>
      <c r="AP269" s="264">
        <f>'Lg COMM Sales Model '!D280</f>
        <v>64.582270600115152</v>
      </c>
      <c r="AQ269" s="277">
        <f>'Small IND Sales Mod'!D280</f>
        <v>64.582270600115152</v>
      </c>
      <c r="AR269" s="277">
        <f>'Med IND Sales Mod'!E280</f>
        <v>64.582270600115152</v>
      </c>
      <c r="AS269" s="281">
        <f>'Lg IND Sales Model'!F280</f>
        <v>64.582270600115152</v>
      </c>
      <c r="AT269" s="232" t="str">
        <f t="shared" si="61"/>
        <v>Good</v>
      </c>
      <c r="AU269" s="280">
        <f>'Lg COMM Sales Model '!E280</f>
        <v>46.311218909337121</v>
      </c>
      <c r="AV269" s="66">
        <f>'Small COMM Sales Model  '!F280</f>
        <v>46.311218909337121</v>
      </c>
      <c r="AW269" s="66">
        <f>'Small IND Sales Mod'!E280</f>
        <v>46.311218909337121</v>
      </c>
      <c r="AX269" s="232" t="str">
        <f t="shared" si="62"/>
        <v>Good</v>
      </c>
      <c r="AY269" s="287"/>
    </row>
    <row r="270" spans="1:51" x14ac:dyDescent="0.2">
      <c r="A270" s="278">
        <f t="shared" si="63"/>
        <v>47219.139999999534</v>
      </c>
      <c r="B270" s="282">
        <v>21.690021950490596</v>
      </c>
      <c r="C270" s="264">
        <v>21.690021950490596</v>
      </c>
      <c r="D270" s="277">
        <f>+'RES_Sales Model'!E277</f>
        <v>21.690021950490596</v>
      </c>
      <c r="E270" s="277">
        <f>+'Small COMM Sales Model  '!C281</f>
        <v>21.690021950490596</v>
      </c>
      <c r="F270" s="281">
        <f>+'Med COMM Sales Model  '!C281</f>
        <v>21.690021950490596</v>
      </c>
      <c r="G270" s="232" t="str">
        <f t="shared" si="52"/>
        <v>Good</v>
      </c>
      <c r="H270" s="287">
        <f>'Lg IND Sales Model'!C281</f>
        <v>0.40094552829453362</v>
      </c>
      <c r="I270" s="279">
        <f>Industrial_Customers!C281</f>
        <v>0.40094552829453362</v>
      </c>
      <c r="J270" s="289" t="str">
        <f t="shared" si="53"/>
        <v>Good</v>
      </c>
      <c r="K270" s="286">
        <v>0.23834848836447922</v>
      </c>
      <c r="L270" s="285">
        <v>0.23834848836447922</v>
      </c>
      <c r="M270" s="289" t="str">
        <f t="shared" si="54"/>
        <v>Good</v>
      </c>
      <c r="N270" s="290">
        <v>23540020.866845988</v>
      </c>
      <c r="O270" s="66">
        <v>23540020.866845999</v>
      </c>
      <c r="P270" s="289" t="str">
        <f t="shared" si="55"/>
        <v>Good</v>
      </c>
      <c r="Q270" s="281">
        <v>345.22167578841902</v>
      </c>
      <c r="R270" s="281">
        <v>345.22167578841902</v>
      </c>
      <c r="S270" s="232" t="str">
        <f t="shared" si="56"/>
        <v>Good</v>
      </c>
      <c r="T270" s="281">
        <v>0</v>
      </c>
      <c r="U270" s="281">
        <v>0</v>
      </c>
      <c r="V270" s="232" t="str">
        <f t="shared" si="57"/>
        <v>Good</v>
      </c>
      <c r="W270" s="280">
        <f>Commercial_Customers!C281</f>
        <v>9438.2661025219095</v>
      </c>
      <c r="X270" s="66">
        <v>9438.2661025219095</v>
      </c>
      <c r="Y270" s="232" t="str">
        <f t="shared" si="51"/>
        <v>Good</v>
      </c>
      <c r="Z270" s="282">
        <f>'Small COMM Sales Model  '!D281</f>
        <v>3.171297</v>
      </c>
      <c r="AA270" s="264">
        <f>'Med COMM Sales Model  '!D281</f>
        <v>3.171297</v>
      </c>
      <c r="AB270" s="277">
        <f>'Med IND Sales Mod'!D281</f>
        <v>3.171297</v>
      </c>
      <c r="AC270" s="277">
        <f>'Lg IND Sales Model'!E281</f>
        <v>3.171297</v>
      </c>
      <c r="AD270" s="232" t="str">
        <f t="shared" si="58"/>
        <v>Good</v>
      </c>
      <c r="AE270" s="282">
        <v>0</v>
      </c>
      <c r="AF270" s="264">
        <v>0</v>
      </c>
      <c r="AG270" s="277">
        <f>'Med COMM Sales Model  '!G281</f>
        <v>0</v>
      </c>
      <c r="AH270" s="277">
        <f>'Med IND Sales Mod'!F281</f>
        <v>0</v>
      </c>
      <c r="AI270" s="232" t="str">
        <f t="shared" si="59"/>
        <v>Good</v>
      </c>
      <c r="AJ270" s="282">
        <f>'Small COMM Sales Model  '!G281</f>
        <v>64.582270600115152</v>
      </c>
      <c r="AK270" s="264">
        <f>'Med COMM Sales Model  '!F281</f>
        <v>64.582270600115152</v>
      </c>
      <c r="AL270" s="277">
        <f>'Lg COMM Sales Model '!F281</f>
        <v>64.582270600115152</v>
      </c>
      <c r="AM270" s="232" t="str">
        <f t="shared" si="60"/>
        <v>Good</v>
      </c>
      <c r="AN270" s="264">
        <f>'Small COMM Sales Model  '!E281</f>
        <v>114.03392869270741</v>
      </c>
      <c r="AO270" s="264">
        <f>'Med COMM Sales Model  '!E281</f>
        <v>114.03392869270741</v>
      </c>
      <c r="AP270" s="264">
        <f>'Lg COMM Sales Model '!D281</f>
        <v>114.03392869270741</v>
      </c>
      <c r="AQ270" s="277">
        <f>'Small IND Sales Mod'!D281</f>
        <v>114.03392869270741</v>
      </c>
      <c r="AR270" s="277">
        <f>'Med IND Sales Mod'!E281</f>
        <v>114.03392869270741</v>
      </c>
      <c r="AS270" s="281">
        <f>'Lg IND Sales Model'!F281</f>
        <v>114.03392869270741</v>
      </c>
      <c r="AT270" s="232" t="str">
        <f t="shared" si="61"/>
        <v>Good</v>
      </c>
      <c r="AU270" s="280">
        <f>'Lg COMM Sales Model '!E281</f>
        <v>10.944087118763242</v>
      </c>
      <c r="AV270" s="66">
        <f>'Small COMM Sales Model  '!F281</f>
        <v>10.944087118763242</v>
      </c>
      <c r="AW270" s="66">
        <f>'Small IND Sales Mod'!E281</f>
        <v>10.944087118763242</v>
      </c>
      <c r="AX270" s="232" t="str">
        <f t="shared" si="62"/>
        <v>Good</v>
      </c>
      <c r="AY270" s="287"/>
    </row>
    <row r="271" spans="1:51" x14ac:dyDescent="0.2">
      <c r="A271" s="278">
        <f t="shared" si="63"/>
        <v>47249.559999999532</v>
      </c>
      <c r="B271" s="282">
        <v>21.713301434681988</v>
      </c>
      <c r="C271" s="264">
        <v>21.713301434681988</v>
      </c>
      <c r="D271" s="277">
        <f>+'RES_Sales Model'!E278</f>
        <v>21.713301434681988</v>
      </c>
      <c r="E271" s="277">
        <f>+'Small COMM Sales Model  '!C282</f>
        <v>21.713301434681988</v>
      </c>
      <c r="F271" s="281">
        <f>+'Med COMM Sales Model  '!C282</f>
        <v>21.713301434681988</v>
      </c>
      <c r="G271" s="232" t="str">
        <f t="shared" si="52"/>
        <v>Good</v>
      </c>
      <c r="H271" s="287">
        <f>'Lg IND Sales Model'!C282</f>
        <v>0.40092965191272778</v>
      </c>
      <c r="I271" s="279">
        <f>Industrial_Customers!C282</f>
        <v>0.40092965191272778</v>
      </c>
      <c r="J271" s="289" t="str">
        <f t="shared" si="53"/>
        <v>Good</v>
      </c>
      <c r="K271" s="286">
        <v>0.435387174339258</v>
      </c>
      <c r="L271" s="285">
        <v>0.435387174339258</v>
      </c>
      <c r="M271" s="289" t="str">
        <f t="shared" si="54"/>
        <v>Good</v>
      </c>
      <c r="N271" s="290">
        <v>23560450.294608824</v>
      </c>
      <c r="O271" s="66">
        <v>23560450.294608802</v>
      </c>
      <c r="P271" s="289" t="str">
        <f t="shared" si="55"/>
        <v>Good</v>
      </c>
      <c r="Q271" s="281">
        <v>345.6934</v>
      </c>
      <c r="R271" s="281">
        <v>345.6934</v>
      </c>
      <c r="S271" s="232" t="str">
        <f t="shared" si="56"/>
        <v>Good</v>
      </c>
      <c r="T271" s="281">
        <v>0</v>
      </c>
      <c r="U271" s="281">
        <v>0</v>
      </c>
      <c r="V271" s="232" t="str">
        <f t="shared" si="57"/>
        <v>Good</v>
      </c>
      <c r="W271" s="280">
        <f>Commercial_Customers!C282</f>
        <v>9446.0831355246391</v>
      </c>
      <c r="X271" s="66">
        <v>9446.0831355246391</v>
      </c>
      <c r="Y271" s="232" t="str">
        <f t="shared" si="51"/>
        <v>Good</v>
      </c>
      <c r="Z271" s="282">
        <f>'Small COMM Sales Model  '!D282</f>
        <v>3.1763050337486498</v>
      </c>
      <c r="AA271" s="264">
        <f>'Med COMM Sales Model  '!D282</f>
        <v>3.1763050337486498</v>
      </c>
      <c r="AB271" s="277">
        <f>'Med IND Sales Mod'!D282</f>
        <v>3.1763050337486498</v>
      </c>
      <c r="AC271" s="277">
        <f>'Lg IND Sales Model'!E282</f>
        <v>3.1763050337486498</v>
      </c>
      <c r="AD271" s="232" t="str">
        <f t="shared" si="58"/>
        <v>Good</v>
      </c>
      <c r="AE271" s="282">
        <v>0</v>
      </c>
      <c r="AF271" s="264">
        <v>0</v>
      </c>
      <c r="AG271" s="277">
        <f>'Med COMM Sales Model  '!G282</f>
        <v>0</v>
      </c>
      <c r="AH271" s="277">
        <f>'Med IND Sales Mod'!F282</f>
        <v>0</v>
      </c>
      <c r="AI271" s="232" t="str">
        <f t="shared" si="59"/>
        <v>Good</v>
      </c>
      <c r="AJ271" s="282">
        <f>'Small COMM Sales Model  '!G282</f>
        <v>114.03392869270741</v>
      </c>
      <c r="AK271" s="264">
        <f>'Med COMM Sales Model  '!F282</f>
        <v>114.03392869270741</v>
      </c>
      <c r="AL271" s="277">
        <f>'Lg COMM Sales Model '!F282</f>
        <v>114.03392869270741</v>
      </c>
      <c r="AM271" s="232" t="str">
        <f t="shared" si="60"/>
        <v>Good</v>
      </c>
      <c r="AN271" s="264">
        <f>'Small COMM Sales Model  '!E282</f>
        <v>208.47875842628665</v>
      </c>
      <c r="AO271" s="264">
        <f>'Med COMM Sales Model  '!E282</f>
        <v>208.47875842628665</v>
      </c>
      <c r="AP271" s="264">
        <f>'Lg COMM Sales Model '!D282</f>
        <v>208.47875842628665</v>
      </c>
      <c r="AQ271" s="277">
        <f>'Small IND Sales Mod'!D282</f>
        <v>208.47875842628665</v>
      </c>
      <c r="AR271" s="277">
        <f>'Med IND Sales Mod'!E282</f>
        <v>208.47875842628665</v>
      </c>
      <c r="AS271" s="281">
        <f>'Lg IND Sales Model'!F282</f>
        <v>208.47875842628665</v>
      </c>
      <c r="AT271" s="232" t="str">
        <f t="shared" si="61"/>
        <v>Good</v>
      </c>
      <c r="AU271" s="280">
        <f>'Lg COMM Sales Model '!E282</f>
        <v>1.2472710741059452</v>
      </c>
      <c r="AV271" s="66">
        <f>'Small COMM Sales Model  '!F282</f>
        <v>1.2472710741059452</v>
      </c>
      <c r="AW271" s="66">
        <f>'Small IND Sales Mod'!E282</f>
        <v>1.2472710741059452</v>
      </c>
      <c r="AX271" s="232" t="str">
        <f t="shared" si="62"/>
        <v>Good</v>
      </c>
      <c r="AY271" s="287"/>
    </row>
    <row r="272" spans="1:51" x14ac:dyDescent="0.2">
      <c r="A272" s="278">
        <f t="shared" si="63"/>
        <v>47279.97999999953</v>
      </c>
      <c r="B272" s="282">
        <v>21.734798748022072</v>
      </c>
      <c r="C272" s="264">
        <v>21.734798748022072</v>
      </c>
      <c r="D272" s="277">
        <f>+'RES_Sales Model'!E279</f>
        <v>21.734798748022072</v>
      </c>
      <c r="E272" s="277">
        <f>+'Small COMM Sales Model  '!C283</f>
        <v>21.734798748022072</v>
      </c>
      <c r="F272" s="281">
        <f>+'Med COMM Sales Model  '!C283</f>
        <v>21.734798748022072</v>
      </c>
      <c r="G272" s="232" t="str">
        <f t="shared" si="52"/>
        <v>Good</v>
      </c>
      <c r="H272" s="287">
        <f>'Lg IND Sales Model'!C283</f>
        <v>0.400876231188175</v>
      </c>
      <c r="I272" s="279">
        <f>Industrial_Customers!C283</f>
        <v>0.400876231188175</v>
      </c>
      <c r="J272" s="289" t="str">
        <f t="shared" si="53"/>
        <v>Good</v>
      </c>
      <c r="K272" s="286">
        <v>0.56686644562840349</v>
      </c>
      <c r="L272" s="285">
        <v>0.56686644562840349</v>
      </c>
      <c r="M272" s="289" t="str">
        <f t="shared" si="54"/>
        <v>Good</v>
      </c>
      <c r="N272" s="290">
        <v>23580879.72237166</v>
      </c>
      <c r="O272" s="66">
        <v>23580879.722371701</v>
      </c>
      <c r="P272" s="289" t="str">
        <f t="shared" si="55"/>
        <v>Good</v>
      </c>
      <c r="Q272" s="281">
        <v>346.18626915897499</v>
      </c>
      <c r="R272" s="281">
        <v>346.18626915897499</v>
      </c>
      <c r="S272" s="232" t="str">
        <f t="shared" si="56"/>
        <v>Good</v>
      </c>
      <c r="T272" s="281">
        <v>0</v>
      </c>
      <c r="U272" s="281">
        <v>0</v>
      </c>
      <c r="V272" s="232" t="str">
        <f t="shared" si="57"/>
        <v>Good</v>
      </c>
      <c r="W272" s="280">
        <f>Commercial_Customers!C283</f>
        <v>9453.0141912060099</v>
      </c>
      <c r="X272" s="66">
        <v>9453.0141912060099</v>
      </c>
      <c r="Y272" s="232" t="str">
        <f t="shared" si="51"/>
        <v>Good</v>
      </c>
      <c r="Z272" s="282">
        <f>'Small COMM Sales Model  '!D283</f>
        <v>3.1814659781166599</v>
      </c>
      <c r="AA272" s="264">
        <f>'Med COMM Sales Model  '!D283</f>
        <v>3.1814659781166599</v>
      </c>
      <c r="AB272" s="277">
        <f>'Med IND Sales Mod'!D283</f>
        <v>3.1814659781166599</v>
      </c>
      <c r="AC272" s="277">
        <f>'Lg IND Sales Model'!E283</f>
        <v>3.1814659781166599</v>
      </c>
      <c r="AD272" s="232" t="str">
        <f t="shared" si="58"/>
        <v>Good</v>
      </c>
      <c r="AE272" s="282">
        <v>0</v>
      </c>
      <c r="AF272" s="264">
        <v>0</v>
      </c>
      <c r="AG272" s="277">
        <f>'Med COMM Sales Model  '!G283</f>
        <v>0</v>
      </c>
      <c r="AH272" s="277">
        <f>'Med IND Sales Mod'!F283</f>
        <v>0</v>
      </c>
      <c r="AI272" s="232" t="str">
        <f t="shared" si="59"/>
        <v>Good</v>
      </c>
      <c r="AJ272" s="282">
        <f>'Small COMM Sales Model  '!G283</f>
        <v>208.47875842628665</v>
      </c>
      <c r="AK272" s="264">
        <f>'Med COMM Sales Model  '!F283</f>
        <v>208.47875842628665</v>
      </c>
      <c r="AL272" s="277">
        <f>'Lg COMM Sales Model '!F283</f>
        <v>208.47875842628665</v>
      </c>
      <c r="AM272" s="232" t="str">
        <f t="shared" si="60"/>
        <v>Good</v>
      </c>
      <c r="AN272" s="264">
        <f>'Small COMM Sales Model  '!E283</f>
        <v>271.66325293295364</v>
      </c>
      <c r="AO272" s="264">
        <f>'Med COMM Sales Model  '!E283</f>
        <v>271.66325293295364</v>
      </c>
      <c r="AP272" s="264">
        <f>'Lg COMM Sales Model '!D283</f>
        <v>271.66325293295364</v>
      </c>
      <c r="AQ272" s="277">
        <f>'Small IND Sales Mod'!D283</f>
        <v>271.66325293295364</v>
      </c>
      <c r="AR272" s="277">
        <f>'Med IND Sales Mod'!E283</f>
        <v>271.66325293295364</v>
      </c>
      <c r="AS272" s="281">
        <f>'Lg IND Sales Model'!F283</f>
        <v>271.66325293295364</v>
      </c>
      <c r="AT272" s="232" t="str">
        <f t="shared" si="61"/>
        <v>Good</v>
      </c>
      <c r="AU272" s="280">
        <f>'Lg COMM Sales Model '!E283</f>
        <v>0</v>
      </c>
      <c r="AV272" s="66">
        <f>'Small COMM Sales Model  '!F283</f>
        <v>0</v>
      </c>
      <c r="AW272" s="66">
        <f>'Small IND Sales Mod'!E283</f>
        <v>0</v>
      </c>
      <c r="AX272" s="232" t="str">
        <f t="shared" si="62"/>
        <v>Good</v>
      </c>
      <c r="AY272" s="287"/>
    </row>
    <row r="273" spans="1:51" x14ac:dyDescent="0.2">
      <c r="A273" s="278">
        <f t="shared" si="63"/>
        <v>47310.399999999529</v>
      </c>
      <c r="B273" s="282">
        <v>21.754780917578625</v>
      </c>
      <c r="C273" s="264">
        <v>21.754780917578625</v>
      </c>
      <c r="D273" s="277">
        <f>+'RES_Sales Model'!E280</f>
        <v>21.754780917578625</v>
      </c>
      <c r="E273" s="277">
        <f>+'Small COMM Sales Model  '!C284</f>
        <v>21.754780917578625</v>
      </c>
      <c r="F273" s="281">
        <f>+'Med COMM Sales Model  '!C284</f>
        <v>21.754780917578625</v>
      </c>
      <c r="G273" s="232" t="str">
        <f t="shared" si="52"/>
        <v>Good</v>
      </c>
      <c r="H273" s="287">
        <f>'Lg IND Sales Model'!C284</f>
        <v>0.4008208815274284</v>
      </c>
      <c r="I273" s="279">
        <f>Industrial_Customers!C284</f>
        <v>0.4008208815274284</v>
      </c>
      <c r="J273" s="289" t="str">
        <f t="shared" si="53"/>
        <v>Good</v>
      </c>
      <c r="K273" s="286">
        <v>0.67200075765962952</v>
      </c>
      <c r="L273" s="285">
        <v>0.67200075765962952</v>
      </c>
      <c r="M273" s="289" t="str">
        <f t="shared" si="54"/>
        <v>Good</v>
      </c>
      <c r="N273" s="290">
        <v>23601309.150134496</v>
      </c>
      <c r="O273" s="66">
        <v>23601309.1501345</v>
      </c>
      <c r="P273" s="289" t="str">
        <f t="shared" si="55"/>
        <v>Good</v>
      </c>
      <c r="Q273" s="281">
        <v>346.69375186003401</v>
      </c>
      <c r="R273" s="281">
        <v>346.69375186003401</v>
      </c>
      <c r="S273" s="232" t="str">
        <f t="shared" si="56"/>
        <v>Good</v>
      </c>
      <c r="T273" s="281">
        <v>0</v>
      </c>
      <c r="U273" s="281">
        <v>0</v>
      </c>
      <c r="V273" s="232" t="str">
        <f t="shared" si="57"/>
        <v>Good</v>
      </c>
      <c r="W273" s="280">
        <f>Commercial_Customers!C284</f>
        <v>9459.8975387582705</v>
      </c>
      <c r="X273" s="66">
        <v>9459.8975387582705</v>
      </c>
      <c r="Y273" s="232" t="str">
        <f t="shared" si="51"/>
        <v>Good</v>
      </c>
      <c r="Z273" s="282">
        <f>'Small COMM Sales Model  '!D284</f>
        <v>3.186404</v>
      </c>
      <c r="AA273" s="264">
        <f>'Med COMM Sales Model  '!D284</f>
        <v>3.186404</v>
      </c>
      <c r="AB273" s="277">
        <f>'Med IND Sales Mod'!D284</f>
        <v>3.186404</v>
      </c>
      <c r="AC273" s="277">
        <f>'Lg IND Sales Model'!E284</f>
        <v>3.186404</v>
      </c>
      <c r="AD273" s="232" t="str">
        <f t="shared" si="58"/>
        <v>Good</v>
      </c>
      <c r="AE273" s="282">
        <v>0</v>
      </c>
      <c r="AF273" s="264">
        <v>0</v>
      </c>
      <c r="AG273" s="277">
        <f>'Med COMM Sales Model  '!G284</f>
        <v>0</v>
      </c>
      <c r="AH273" s="277">
        <f>'Med IND Sales Mod'!F284</f>
        <v>0</v>
      </c>
      <c r="AI273" s="232" t="str">
        <f t="shared" si="59"/>
        <v>Good</v>
      </c>
      <c r="AJ273" s="282">
        <f>'Small COMM Sales Model  '!G284</f>
        <v>271.66325293295364</v>
      </c>
      <c r="AK273" s="264">
        <f>'Med COMM Sales Model  '!F284</f>
        <v>271.66325293295364</v>
      </c>
      <c r="AL273" s="277">
        <f>'Lg COMM Sales Model '!F284</f>
        <v>271.66325293295364</v>
      </c>
      <c r="AM273" s="232" t="str">
        <f t="shared" si="60"/>
        <v>Good</v>
      </c>
      <c r="AN273" s="264">
        <f>'Small COMM Sales Model  '!E284</f>
        <v>322.31916585708109</v>
      </c>
      <c r="AO273" s="264">
        <f>'Med COMM Sales Model  '!E284</f>
        <v>322.31916585708109</v>
      </c>
      <c r="AP273" s="264">
        <f>'Lg COMM Sales Model '!D284</f>
        <v>322.31916585708109</v>
      </c>
      <c r="AQ273" s="277">
        <f>'Small IND Sales Mod'!D284</f>
        <v>322.31916585708109</v>
      </c>
      <c r="AR273" s="277">
        <f>'Med IND Sales Mod'!E284</f>
        <v>322.31916585708109</v>
      </c>
      <c r="AS273" s="281">
        <f>'Lg IND Sales Model'!F284</f>
        <v>322.31916585708109</v>
      </c>
      <c r="AT273" s="232" t="str">
        <f t="shared" si="61"/>
        <v>Good</v>
      </c>
      <c r="AU273" s="280">
        <f>'Lg COMM Sales Model '!E284</f>
        <v>0</v>
      </c>
      <c r="AV273" s="66">
        <f>'Small COMM Sales Model  '!F284</f>
        <v>0</v>
      </c>
      <c r="AW273" s="66">
        <f>'Small IND Sales Mod'!E284</f>
        <v>0</v>
      </c>
      <c r="AX273" s="232" t="str">
        <f t="shared" si="62"/>
        <v>Good</v>
      </c>
      <c r="AY273" s="287"/>
    </row>
    <row r="274" spans="1:51" x14ac:dyDescent="0.2">
      <c r="A274" s="278">
        <f t="shared" si="63"/>
        <v>47340.819999999527</v>
      </c>
      <c r="B274" s="282">
        <v>21.778132510922035</v>
      </c>
      <c r="C274" s="264">
        <v>21.778132510922035</v>
      </c>
      <c r="D274" s="277">
        <f>+'RES_Sales Model'!E281</f>
        <v>21.778132510922035</v>
      </c>
      <c r="E274" s="277">
        <f>+'Small COMM Sales Model  '!C285</f>
        <v>21.778132510922035</v>
      </c>
      <c r="F274" s="281">
        <f>+'Med COMM Sales Model  '!C285</f>
        <v>21.778132510922035</v>
      </c>
      <c r="G274" s="232" t="str">
        <f t="shared" si="52"/>
        <v>Good</v>
      </c>
      <c r="H274" s="287">
        <f>'Lg IND Sales Model'!C285</f>
        <v>0.40082198446816758</v>
      </c>
      <c r="I274" s="279">
        <f>Industrial_Customers!C285</f>
        <v>0.40082198446816758</v>
      </c>
      <c r="J274" s="289" t="str">
        <f t="shared" si="53"/>
        <v>Good</v>
      </c>
      <c r="K274" s="286">
        <v>0.68004703770617381</v>
      </c>
      <c r="L274" s="285">
        <v>0.68004703770617381</v>
      </c>
      <c r="M274" s="289" t="str">
        <f t="shared" si="54"/>
        <v>Good</v>
      </c>
      <c r="N274" s="290">
        <v>23621738.577897333</v>
      </c>
      <c r="O274" s="66">
        <v>23621738.577897299</v>
      </c>
      <c r="P274" s="289" t="str">
        <f t="shared" si="55"/>
        <v>Good</v>
      </c>
      <c r="Q274" s="281">
        <v>347.13189999999997</v>
      </c>
      <c r="R274" s="281">
        <v>347.13189999999997</v>
      </c>
      <c r="S274" s="232" t="str">
        <f t="shared" si="56"/>
        <v>Good</v>
      </c>
      <c r="T274" s="281">
        <v>0</v>
      </c>
      <c r="U274" s="281">
        <v>0</v>
      </c>
      <c r="V274" s="232" t="str">
        <f t="shared" si="57"/>
        <v>Good</v>
      </c>
      <c r="W274" s="280">
        <f>Commercial_Customers!C285</f>
        <v>9468.1121333810806</v>
      </c>
      <c r="X274" s="66">
        <v>9468.1121333810806</v>
      </c>
      <c r="Y274" s="232" t="str">
        <f t="shared" si="51"/>
        <v>Good</v>
      </c>
      <c r="Z274" s="282">
        <f>'Small COMM Sales Model  '!D285</f>
        <v>3.1914205780115799</v>
      </c>
      <c r="AA274" s="264">
        <f>'Med COMM Sales Model  '!D285</f>
        <v>3.1914205780115799</v>
      </c>
      <c r="AB274" s="277">
        <f>'Med IND Sales Mod'!D285</f>
        <v>3.1914205780115799</v>
      </c>
      <c r="AC274" s="277">
        <f>'Lg IND Sales Model'!E285</f>
        <v>3.1914205780115799</v>
      </c>
      <c r="AD274" s="232" t="str">
        <f t="shared" si="58"/>
        <v>Good</v>
      </c>
      <c r="AE274" s="282">
        <v>0</v>
      </c>
      <c r="AF274" s="264">
        <v>0</v>
      </c>
      <c r="AG274" s="277">
        <f>'Med COMM Sales Model  '!G285</f>
        <v>0</v>
      </c>
      <c r="AH274" s="277">
        <f>'Med IND Sales Mod'!F285</f>
        <v>0</v>
      </c>
      <c r="AI274" s="232" t="str">
        <f t="shared" si="59"/>
        <v>Good</v>
      </c>
      <c r="AJ274" s="282">
        <f>'Small COMM Sales Model  '!G285</f>
        <v>322.31916585708109</v>
      </c>
      <c r="AK274" s="264">
        <f>'Med COMM Sales Model  '!F285</f>
        <v>322.31916585708109</v>
      </c>
      <c r="AL274" s="277">
        <f>'Lg COMM Sales Model '!F285</f>
        <v>322.31916585708109</v>
      </c>
      <c r="AM274" s="232" t="str">
        <f t="shared" si="60"/>
        <v>Good</v>
      </c>
      <c r="AN274" s="264">
        <f>'Small COMM Sales Model  '!E285</f>
        <v>326.45437890907908</v>
      </c>
      <c r="AO274" s="264">
        <f>'Med COMM Sales Model  '!E285</f>
        <v>326.45437890907908</v>
      </c>
      <c r="AP274" s="264">
        <f>'Lg COMM Sales Model '!D285</f>
        <v>326.45437890907908</v>
      </c>
      <c r="AQ274" s="277">
        <f>'Small IND Sales Mod'!D285</f>
        <v>326.45437890907908</v>
      </c>
      <c r="AR274" s="277">
        <f>'Med IND Sales Mod'!E285</f>
        <v>326.45437890907908</v>
      </c>
      <c r="AS274" s="281">
        <f>'Lg IND Sales Model'!F285</f>
        <v>326.45437890907908</v>
      </c>
      <c r="AT274" s="232" t="str">
        <f t="shared" si="61"/>
        <v>Good</v>
      </c>
      <c r="AU274" s="280">
        <f>'Lg COMM Sales Model '!E285</f>
        <v>0</v>
      </c>
      <c r="AV274" s="66">
        <f>'Small COMM Sales Model  '!F285</f>
        <v>0</v>
      </c>
      <c r="AW274" s="66">
        <f>'Small IND Sales Mod'!E285</f>
        <v>0</v>
      </c>
      <c r="AX274" s="232" t="str">
        <f t="shared" si="62"/>
        <v>Good</v>
      </c>
      <c r="AY274" s="287"/>
    </row>
    <row r="275" spans="1:51" x14ac:dyDescent="0.2">
      <c r="A275" s="278">
        <f t="shared" si="63"/>
        <v>47371.239999999525</v>
      </c>
      <c r="B275" s="282">
        <v>21.803142076711158</v>
      </c>
      <c r="C275" s="264">
        <v>21.803142076711158</v>
      </c>
      <c r="D275" s="277">
        <f>+'RES_Sales Model'!E282</f>
        <v>21.803142076711158</v>
      </c>
      <c r="E275" s="277">
        <f>+'Small COMM Sales Model  '!C286</f>
        <v>21.803142076711158</v>
      </c>
      <c r="F275" s="281">
        <f>+'Med COMM Sales Model  '!C286</f>
        <v>21.803142076711158</v>
      </c>
      <c r="G275" s="232" t="str">
        <f t="shared" si="52"/>
        <v>Good</v>
      </c>
      <c r="H275" s="287">
        <f>'Lg IND Sales Model'!C286</f>
        <v>0.4008390579605916</v>
      </c>
      <c r="I275" s="279">
        <f>Industrial_Customers!C286</f>
        <v>0.4008390579605916</v>
      </c>
      <c r="J275" s="289" t="str">
        <f t="shared" si="53"/>
        <v>Good</v>
      </c>
      <c r="K275" s="286">
        <v>0.57837042572723507</v>
      </c>
      <c r="L275" s="285">
        <v>0.57837042572723507</v>
      </c>
      <c r="M275" s="289" t="str">
        <f t="shared" si="54"/>
        <v>Good</v>
      </c>
      <c r="N275" s="290">
        <v>23642168.005660169</v>
      </c>
      <c r="O275" s="66">
        <v>23642168.005660199</v>
      </c>
      <c r="P275" s="289" t="str">
        <f t="shared" si="55"/>
        <v>Good</v>
      </c>
      <c r="Q275" s="281">
        <v>347.496285438097</v>
      </c>
      <c r="R275" s="281">
        <v>347.496285438097</v>
      </c>
      <c r="S275" s="232" t="str">
        <f t="shared" si="56"/>
        <v>Good</v>
      </c>
      <c r="T275" s="281">
        <v>0</v>
      </c>
      <c r="U275" s="281">
        <v>0</v>
      </c>
      <c r="V275" s="232" t="str">
        <f t="shared" si="57"/>
        <v>Good</v>
      </c>
      <c r="W275" s="280">
        <f>Commercial_Customers!C286</f>
        <v>9476.7043515348596</v>
      </c>
      <c r="X275" s="66">
        <v>9476.7043515348596</v>
      </c>
      <c r="Y275" s="232" t="str">
        <f t="shared" si="51"/>
        <v>Good</v>
      </c>
      <c r="Z275" s="282">
        <f>'Small COMM Sales Model  '!D286</f>
        <v>3.1963892115731798</v>
      </c>
      <c r="AA275" s="264">
        <f>'Med COMM Sales Model  '!D286</f>
        <v>3.1963892115731798</v>
      </c>
      <c r="AB275" s="277">
        <f>'Med IND Sales Mod'!D286</f>
        <v>3.1963892115731798</v>
      </c>
      <c r="AC275" s="277">
        <f>'Lg IND Sales Model'!E286</f>
        <v>3.1963892115731798</v>
      </c>
      <c r="AD275" s="232" t="str">
        <f t="shared" si="58"/>
        <v>Good</v>
      </c>
      <c r="AE275" s="282">
        <v>0</v>
      </c>
      <c r="AF275" s="264">
        <v>0</v>
      </c>
      <c r="AG275" s="277">
        <f>'Med COMM Sales Model  '!G286</f>
        <v>0</v>
      </c>
      <c r="AH275" s="277">
        <f>'Med IND Sales Mod'!F286</f>
        <v>0</v>
      </c>
      <c r="AI275" s="232" t="str">
        <f t="shared" si="59"/>
        <v>Good</v>
      </c>
      <c r="AJ275" s="282">
        <f>'Small COMM Sales Model  '!G286</f>
        <v>326.45437890907908</v>
      </c>
      <c r="AK275" s="264">
        <f>'Med COMM Sales Model  '!F286</f>
        <v>326.45437890907908</v>
      </c>
      <c r="AL275" s="277">
        <f>'Lg COMM Sales Model '!F286</f>
        <v>326.45437890907908</v>
      </c>
      <c r="AM275" s="232" t="str">
        <f t="shared" si="60"/>
        <v>Good</v>
      </c>
      <c r="AN275" s="264">
        <f>'Small COMM Sales Model  '!E286</f>
        <v>277.87653293728147</v>
      </c>
      <c r="AO275" s="264">
        <f>'Med COMM Sales Model  '!E286</f>
        <v>277.87653293728147</v>
      </c>
      <c r="AP275" s="264">
        <f>'Lg COMM Sales Model '!D286</f>
        <v>277.87653293728147</v>
      </c>
      <c r="AQ275" s="277">
        <f>'Small IND Sales Mod'!D286</f>
        <v>277.87653293728147</v>
      </c>
      <c r="AR275" s="277">
        <f>'Med IND Sales Mod'!E286</f>
        <v>277.87653293728147</v>
      </c>
      <c r="AS275" s="281">
        <f>'Lg IND Sales Model'!F286</f>
        <v>277.87653293728147</v>
      </c>
      <c r="AT275" s="232" t="str">
        <f t="shared" si="61"/>
        <v>Good</v>
      </c>
      <c r="AU275" s="280">
        <f>'Lg COMM Sales Model '!E286</f>
        <v>0</v>
      </c>
      <c r="AV275" s="66">
        <f>'Small COMM Sales Model  '!F286</f>
        <v>0</v>
      </c>
      <c r="AW275" s="66">
        <f>'Small IND Sales Mod'!E286</f>
        <v>0</v>
      </c>
      <c r="AX275" s="232" t="str">
        <f t="shared" si="62"/>
        <v>Good</v>
      </c>
      <c r="AY275" s="287"/>
    </row>
    <row r="276" spans="1:51" x14ac:dyDescent="0.2">
      <c r="A276" s="278">
        <f t="shared" si="63"/>
        <v>47401.659999999523</v>
      </c>
      <c r="B276" s="282">
        <v>21.827246873880487</v>
      </c>
      <c r="C276" s="264">
        <v>21.827246873880487</v>
      </c>
      <c r="D276" s="277">
        <f>+'RES_Sales Model'!E283</f>
        <v>21.827246873880487</v>
      </c>
      <c r="E276" s="277">
        <f>+'Small COMM Sales Model  '!C287</f>
        <v>21.827246873880487</v>
      </c>
      <c r="F276" s="281">
        <f>+'Med COMM Sales Model  '!C287</f>
        <v>21.827246873880487</v>
      </c>
      <c r="G276" s="232" t="str">
        <f t="shared" si="52"/>
        <v>Good</v>
      </c>
      <c r="H276" s="287">
        <f>'Lg IND Sales Model'!C287</f>
        <v>0.40081352279028792</v>
      </c>
      <c r="I276" s="279">
        <f>Industrial_Customers!C287</f>
        <v>0.40081352279028792</v>
      </c>
      <c r="J276" s="289" t="str">
        <f t="shared" si="53"/>
        <v>Good</v>
      </c>
      <c r="K276" s="286">
        <v>0.41362276571545992</v>
      </c>
      <c r="L276" s="285">
        <v>0.41362276571545992</v>
      </c>
      <c r="M276" s="289" t="str">
        <f t="shared" si="54"/>
        <v>Good</v>
      </c>
      <c r="N276" s="290">
        <v>23662597.433423005</v>
      </c>
      <c r="O276" s="66">
        <v>23662597.433423001</v>
      </c>
      <c r="P276" s="289" t="str">
        <f t="shared" si="55"/>
        <v>Good</v>
      </c>
      <c r="Q276" s="281">
        <v>347.81544466064503</v>
      </c>
      <c r="R276" s="281">
        <v>347.81544466064503</v>
      </c>
      <c r="S276" s="232" t="str">
        <f t="shared" si="56"/>
        <v>Good</v>
      </c>
      <c r="T276" s="281">
        <v>0</v>
      </c>
      <c r="U276" s="281">
        <v>0</v>
      </c>
      <c r="V276" s="232" t="str">
        <f t="shared" si="57"/>
        <v>Good</v>
      </c>
      <c r="W276" s="280">
        <f>Commercial_Customers!C287</f>
        <v>9484.2890356586995</v>
      </c>
      <c r="X276" s="66">
        <v>9484.2890356586995</v>
      </c>
      <c r="Y276" s="232" t="str">
        <f t="shared" si="51"/>
        <v>Good</v>
      </c>
      <c r="Z276" s="282">
        <f>'Small COMM Sales Model  '!D287</f>
        <v>3.2012049999999999</v>
      </c>
      <c r="AA276" s="264">
        <f>'Med COMM Sales Model  '!D287</f>
        <v>3.2012049999999999</v>
      </c>
      <c r="AB276" s="277">
        <f>'Med IND Sales Mod'!D287</f>
        <v>3.2012049999999999</v>
      </c>
      <c r="AC276" s="277">
        <f>'Lg IND Sales Model'!E287</f>
        <v>3.2012049999999999</v>
      </c>
      <c r="AD276" s="232" t="str">
        <f t="shared" si="58"/>
        <v>Good</v>
      </c>
      <c r="AE276" s="282">
        <v>0</v>
      </c>
      <c r="AF276" s="264">
        <v>0</v>
      </c>
      <c r="AG276" s="277">
        <f>'Med COMM Sales Model  '!G287</f>
        <v>0</v>
      </c>
      <c r="AH276" s="277">
        <f>'Med IND Sales Mod'!F287</f>
        <v>0</v>
      </c>
      <c r="AI276" s="232" t="str">
        <f t="shared" si="59"/>
        <v>Good</v>
      </c>
      <c r="AJ276" s="282">
        <f>'Small COMM Sales Model  '!G287</f>
        <v>277.87653293728147</v>
      </c>
      <c r="AK276" s="264">
        <f>'Med COMM Sales Model  '!F287</f>
        <v>277.87653293728147</v>
      </c>
      <c r="AL276" s="277">
        <f>'Lg COMM Sales Model '!F287</f>
        <v>277.87653293728147</v>
      </c>
      <c r="AM276" s="232" t="str">
        <f t="shared" si="60"/>
        <v>Good</v>
      </c>
      <c r="AN276" s="264">
        <f>'Small COMM Sales Model  '!E287</f>
        <v>198.89039579254836</v>
      </c>
      <c r="AO276" s="264">
        <f>'Med COMM Sales Model  '!E287</f>
        <v>198.89039579254836</v>
      </c>
      <c r="AP276" s="264">
        <f>'Lg COMM Sales Model '!D287</f>
        <v>198.89039579254836</v>
      </c>
      <c r="AQ276" s="277">
        <f>'Small IND Sales Mod'!D287</f>
        <v>198.89039579254836</v>
      </c>
      <c r="AR276" s="277">
        <f>'Med IND Sales Mod'!E287</f>
        <v>198.89039579254836</v>
      </c>
      <c r="AS276" s="281">
        <f>'Lg IND Sales Model'!F287</f>
        <v>198.89039579254836</v>
      </c>
      <c r="AT276" s="232" t="str">
        <f t="shared" si="61"/>
        <v>Good</v>
      </c>
      <c r="AU276" s="280">
        <f>'Lg COMM Sales Model '!E287</f>
        <v>3.8110897796785466</v>
      </c>
      <c r="AV276" s="66">
        <f>'Small COMM Sales Model  '!F287</f>
        <v>3.8110897796785466</v>
      </c>
      <c r="AW276" s="66">
        <f>'Small IND Sales Mod'!E287</f>
        <v>3.8110897796785466</v>
      </c>
      <c r="AX276" s="232" t="str">
        <f t="shared" si="62"/>
        <v>Good</v>
      </c>
      <c r="AY276" s="287"/>
    </row>
    <row r="277" spans="1:51" x14ac:dyDescent="0.2">
      <c r="A277" s="278">
        <f t="shared" si="63"/>
        <v>47432.079999999522</v>
      </c>
      <c r="B277" s="282">
        <v>21.853230221074561</v>
      </c>
      <c r="C277" s="264">
        <v>21.853230221074561</v>
      </c>
      <c r="D277" s="277">
        <f>+'RES_Sales Model'!E284</f>
        <v>21.853230221074561</v>
      </c>
      <c r="E277" s="277">
        <f>+'Small COMM Sales Model  '!C288</f>
        <v>21.853230221074561</v>
      </c>
      <c r="F277" s="281">
        <f>+'Med COMM Sales Model  '!C288</f>
        <v>21.853230221074561</v>
      </c>
      <c r="G277" s="232" t="str">
        <f t="shared" si="52"/>
        <v>Good</v>
      </c>
      <c r="H277" s="287">
        <f>'Lg IND Sales Model'!C288</f>
        <v>0.40074782521959645</v>
      </c>
      <c r="I277" s="279">
        <f>Industrial_Customers!C288</f>
        <v>0.40074782521959645</v>
      </c>
      <c r="J277" s="289" t="str">
        <f t="shared" si="53"/>
        <v>Good</v>
      </c>
      <c r="K277" s="286">
        <v>0.16232073757638524</v>
      </c>
      <c r="L277" s="285">
        <v>0.16232073757638524</v>
      </c>
      <c r="M277" s="289" t="str">
        <f t="shared" si="54"/>
        <v>Good</v>
      </c>
      <c r="N277" s="290">
        <v>23683026.861185841</v>
      </c>
      <c r="O277" s="66">
        <v>23683026.8611858</v>
      </c>
      <c r="P277" s="289" t="str">
        <f t="shared" si="55"/>
        <v>Good</v>
      </c>
      <c r="Q277" s="281">
        <v>348.14170000000001</v>
      </c>
      <c r="R277" s="281">
        <v>348.14170000000001</v>
      </c>
      <c r="S277" s="232" t="str">
        <f t="shared" si="56"/>
        <v>Good</v>
      </c>
      <c r="T277" s="281">
        <v>0</v>
      </c>
      <c r="U277" s="281">
        <v>0</v>
      </c>
      <c r="V277" s="232" t="str">
        <f t="shared" si="57"/>
        <v>Good</v>
      </c>
      <c r="W277" s="280">
        <f>Commercial_Customers!C288</f>
        <v>9490.9215092375107</v>
      </c>
      <c r="X277" s="66">
        <v>9490.9215092375107</v>
      </c>
      <c r="Y277" s="232" t="str">
        <f t="shared" si="51"/>
        <v>Good</v>
      </c>
      <c r="Z277" s="282">
        <f>'Small COMM Sales Model  '!D288</f>
        <v>3.2062275711416</v>
      </c>
      <c r="AA277" s="264">
        <f>'Med COMM Sales Model  '!D288</f>
        <v>3.2062275711416</v>
      </c>
      <c r="AB277" s="277">
        <f>'Med IND Sales Mod'!D288</f>
        <v>3.2062275711416</v>
      </c>
      <c r="AC277" s="277">
        <f>'Lg IND Sales Model'!E288</f>
        <v>3.2062275711416</v>
      </c>
      <c r="AD277" s="232" t="str">
        <f t="shared" si="58"/>
        <v>Good</v>
      </c>
      <c r="AE277" s="282">
        <v>0</v>
      </c>
      <c r="AF277" s="264">
        <v>0</v>
      </c>
      <c r="AG277" s="277">
        <f>'Med COMM Sales Model  '!G288</f>
        <v>0</v>
      </c>
      <c r="AH277" s="277">
        <f>'Med IND Sales Mod'!F288</f>
        <v>0</v>
      </c>
      <c r="AI277" s="232" t="str">
        <f t="shared" si="59"/>
        <v>Good</v>
      </c>
      <c r="AJ277" s="282">
        <f>'Small COMM Sales Model  '!G288</f>
        <v>198.89039579254836</v>
      </c>
      <c r="AK277" s="264">
        <f>'Med COMM Sales Model  '!F288</f>
        <v>198.89039579254836</v>
      </c>
      <c r="AL277" s="277">
        <f>'Lg COMM Sales Model '!F288</f>
        <v>198.89039579254836</v>
      </c>
      <c r="AM277" s="232" t="str">
        <f t="shared" si="60"/>
        <v>Good</v>
      </c>
      <c r="AN277" s="264">
        <f>'Small COMM Sales Model  '!E288</f>
        <v>78.117279066674627</v>
      </c>
      <c r="AO277" s="264">
        <f>'Med COMM Sales Model  '!E288</f>
        <v>78.117279066674627</v>
      </c>
      <c r="AP277" s="264">
        <f>'Lg COMM Sales Model '!D288</f>
        <v>78.117279066674627</v>
      </c>
      <c r="AQ277" s="277">
        <f>'Small IND Sales Mod'!D288</f>
        <v>78.117279066674627</v>
      </c>
      <c r="AR277" s="277">
        <f>'Med IND Sales Mod'!E288</f>
        <v>78.117279066674627</v>
      </c>
      <c r="AS277" s="281">
        <f>'Lg IND Sales Model'!F288</f>
        <v>78.117279066674627</v>
      </c>
      <c r="AT277" s="232" t="str">
        <f t="shared" si="61"/>
        <v>Good</v>
      </c>
      <c r="AU277" s="280">
        <f>'Lg COMM Sales Model '!E288</f>
        <v>26.436963465927999</v>
      </c>
      <c r="AV277" s="66">
        <f>'Small COMM Sales Model  '!F288</f>
        <v>26.436963465927999</v>
      </c>
      <c r="AW277" s="66">
        <f>'Small IND Sales Mod'!E288</f>
        <v>26.436963465927999</v>
      </c>
      <c r="AX277" s="232" t="str">
        <f t="shared" si="62"/>
        <v>Good</v>
      </c>
      <c r="AY277" s="287"/>
    </row>
    <row r="278" spans="1:51" x14ac:dyDescent="0.2">
      <c r="A278" s="278">
        <f t="shared" si="63"/>
        <v>47462.49999999952</v>
      </c>
      <c r="B278" s="282">
        <v>21.881956663107335</v>
      </c>
      <c r="C278" s="264">
        <v>21.881956663107335</v>
      </c>
      <c r="D278" s="277">
        <f>+'RES_Sales Model'!E285</f>
        <v>21.881956663107335</v>
      </c>
      <c r="E278" s="277">
        <f>+'Small COMM Sales Model  '!C289</f>
        <v>21.881956663107335</v>
      </c>
      <c r="F278" s="281">
        <f>+'Med COMM Sales Model  '!C289</f>
        <v>21.881956663107335</v>
      </c>
      <c r="G278" s="232" t="str">
        <f t="shared" si="52"/>
        <v>Good</v>
      </c>
      <c r="H278" s="287">
        <f>'Lg IND Sales Model'!C289</f>
        <v>0.4007120926164438</v>
      </c>
      <c r="I278" s="279">
        <f>Industrial_Customers!C289</f>
        <v>0.4007120926164438</v>
      </c>
      <c r="J278" s="289" t="str">
        <f t="shared" si="53"/>
        <v>Good</v>
      </c>
      <c r="K278" s="286">
        <v>8.8515135271886689E-2</v>
      </c>
      <c r="L278" s="285">
        <v>8.8515135271886689E-2</v>
      </c>
      <c r="M278" s="289" t="str">
        <f t="shared" si="54"/>
        <v>Good</v>
      </c>
      <c r="N278" s="290">
        <v>23703456.288948677</v>
      </c>
      <c r="O278" s="66">
        <v>23703456.2889487</v>
      </c>
      <c r="P278" s="289" t="str">
        <f t="shared" si="55"/>
        <v>Good</v>
      </c>
      <c r="Q278" s="281">
        <v>348.53508301067501</v>
      </c>
      <c r="R278" s="281">
        <v>348.53508301067501</v>
      </c>
      <c r="S278" s="232" t="str">
        <f t="shared" si="56"/>
        <v>Good</v>
      </c>
      <c r="T278" s="281">
        <v>0</v>
      </c>
      <c r="U278" s="281">
        <v>0</v>
      </c>
      <c r="V278" s="232" t="str">
        <f t="shared" si="57"/>
        <v>Good</v>
      </c>
      <c r="W278" s="280">
        <f>Commercial_Customers!C289</f>
        <v>9498.2615717870303</v>
      </c>
      <c r="X278" s="66">
        <v>9498.2615717870303</v>
      </c>
      <c r="Y278" s="232" t="str">
        <f t="shared" si="51"/>
        <v>Good</v>
      </c>
      <c r="Z278" s="282">
        <f>'Small COMM Sales Model  '!D289</f>
        <v>3.2111091585478402</v>
      </c>
      <c r="AA278" s="264">
        <f>'Med COMM Sales Model  '!D289</f>
        <v>3.2111091585478402</v>
      </c>
      <c r="AB278" s="277">
        <f>'Med IND Sales Mod'!D289</f>
        <v>3.2111091585478402</v>
      </c>
      <c r="AC278" s="277">
        <f>'Lg IND Sales Model'!E289</f>
        <v>3.2111091585478402</v>
      </c>
      <c r="AD278" s="232" t="str">
        <f t="shared" si="58"/>
        <v>Good</v>
      </c>
      <c r="AE278" s="282">
        <v>0</v>
      </c>
      <c r="AF278" s="264">
        <v>0</v>
      </c>
      <c r="AG278" s="277">
        <f>'Med COMM Sales Model  '!G289</f>
        <v>0</v>
      </c>
      <c r="AH278" s="277">
        <f>'Med IND Sales Mod'!F289</f>
        <v>0</v>
      </c>
      <c r="AI278" s="232" t="str">
        <f t="shared" si="59"/>
        <v>Good</v>
      </c>
      <c r="AJ278" s="282">
        <f>'Small COMM Sales Model  '!G289</f>
        <v>78.117279066674627</v>
      </c>
      <c r="AK278" s="264">
        <f>'Med COMM Sales Model  '!F289</f>
        <v>78.117279066674627</v>
      </c>
      <c r="AL278" s="277">
        <f>'Lg COMM Sales Model '!F289</f>
        <v>78.117279066674627</v>
      </c>
      <c r="AM278" s="232" t="str">
        <f t="shared" si="60"/>
        <v>Good</v>
      </c>
      <c r="AN278" s="264">
        <f>'Small COMM Sales Model  '!E289</f>
        <v>42.633806123140985</v>
      </c>
      <c r="AO278" s="264">
        <f>'Med COMM Sales Model  '!E289</f>
        <v>42.633806123140985</v>
      </c>
      <c r="AP278" s="264">
        <f>'Lg COMM Sales Model '!D289</f>
        <v>42.633806123140985</v>
      </c>
      <c r="AQ278" s="277">
        <f>'Small IND Sales Mod'!D289</f>
        <v>42.633806123140985</v>
      </c>
      <c r="AR278" s="277">
        <f>'Med IND Sales Mod'!E289</f>
        <v>42.633806123140985</v>
      </c>
      <c r="AS278" s="281">
        <f>'Lg IND Sales Model'!F289</f>
        <v>42.633806123140985</v>
      </c>
      <c r="AT278" s="232" t="str">
        <f t="shared" si="61"/>
        <v>Good</v>
      </c>
      <c r="AU278" s="280">
        <f>'Lg COMM Sales Model '!E289</f>
        <v>81.614210043345437</v>
      </c>
      <c r="AV278" s="66">
        <f>'Small COMM Sales Model  '!F289</f>
        <v>81.614210043345437</v>
      </c>
      <c r="AW278" s="66">
        <f>'Small IND Sales Mod'!E289</f>
        <v>81.614210043345437</v>
      </c>
      <c r="AX278" s="232" t="str">
        <f t="shared" si="62"/>
        <v>Good</v>
      </c>
      <c r="AY278" s="287"/>
    </row>
    <row r="279" spans="1:51" x14ac:dyDescent="0.2">
      <c r="A279" s="278">
        <f t="shared" si="63"/>
        <v>47492.919999999518</v>
      </c>
      <c r="B279" s="282">
        <v>21.92151064707846</v>
      </c>
      <c r="C279" s="264">
        <v>21.92151064707846</v>
      </c>
      <c r="D279" s="277">
        <f>+'RES_Sales Model'!E286</f>
        <v>21.92151064707846</v>
      </c>
      <c r="E279" s="277">
        <f>+'Small COMM Sales Model  '!C290</f>
        <v>21.92151064707846</v>
      </c>
      <c r="F279" s="281">
        <f>+'Med COMM Sales Model  '!C290</f>
        <v>21.92151064707846</v>
      </c>
      <c r="G279" s="232" t="str">
        <f t="shared" si="52"/>
        <v>Good</v>
      </c>
      <c r="H279" s="287">
        <f>'Lg IND Sales Model'!C290</f>
        <v>0.40084578241461766</v>
      </c>
      <c r="I279" s="279">
        <f>Industrial_Customers!C290</f>
        <v>0.40084578241461766</v>
      </c>
      <c r="J279" s="289" t="str">
        <f t="shared" si="53"/>
        <v>Good</v>
      </c>
      <c r="K279" s="286">
        <v>5.4716906230588593E-2</v>
      </c>
      <c r="L279" s="285">
        <v>5.4716906230588593E-2</v>
      </c>
      <c r="M279" s="289" t="str">
        <f t="shared" si="54"/>
        <v>Good</v>
      </c>
      <c r="N279" s="290">
        <v>23723885.716711514</v>
      </c>
      <c r="O279" s="66">
        <v>23723885.716711499</v>
      </c>
      <c r="P279" s="289" t="str">
        <f t="shared" si="55"/>
        <v>Good</v>
      </c>
      <c r="Q279" s="281">
        <v>348.91672773265202</v>
      </c>
      <c r="R279" s="281">
        <v>348.91672773265202</v>
      </c>
      <c r="S279" s="232" t="str">
        <f t="shared" si="56"/>
        <v>Good</v>
      </c>
      <c r="T279" s="281">
        <v>0</v>
      </c>
      <c r="U279" s="281">
        <v>0</v>
      </c>
      <c r="V279" s="232" t="str">
        <f t="shared" si="57"/>
        <v>Good</v>
      </c>
      <c r="W279" s="280">
        <f>Commercial_Customers!C290</f>
        <v>9509.6195320301995</v>
      </c>
      <c r="X279" s="66">
        <v>9509.6195320301995</v>
      </c>
      <c r="Y279" s="232" t="str">
        <f t="shared" si="51"/>
        <v>Good</v>
      </c>
      <c r="Z279" s="282">
        <f>'Small COMM Sales Model  '!D290</f>
        <v>3.216135</v>
      </c>
      <c r="AA279" s="264">
        <f>'Med COMM Sales Model  '!D290</f>
        <v>3.216135</v>
      </c>
      <c r="AB279" s="277">
        <f>'Med IND Sales Mod'!D290</f>
        <v>3.216135</v>
      </c>
      <c r="AC279" s="277">
        <f>'Lg IND Sales Model'!E290</f>
        <v>3.216135</v>
      </c>
      <c r="AD279" s="232" t="str">
        <f t="shared" si="58"/>
        <v>Good</v>
      </c>
      <c r="AE279" s="282">
        <v>107.22973635615668</v>
      </c>
      <c r="AF279" s="264">
        <v>107.22973635615668</v>
      </c>
      <c r="AG279" s="277">
        <f>'Med COMM Sales Model  '!G290</f>
        <v>107.22973635615668</v>
      </c>
      <c r="AH279" s="277">
        <f>'Med IND Sales Mod'!F290</f>
        <v>107.22973635615668</v>
      </c>
      <c r="AI279" s="232" t="str">
        <f t="shared" si="59"/>
        <v>Good</v>
      </c>
      <c r="AJ279" s="282">
        <f>'Small COMM Sales Model  '!G290</f>
        <v>42.633806123140985</v>
      </c>
      <c r="AK279" s="264">
        <f>'Med COMM Sales Model  '!F290</f>
        <v>42.633806123140985</v>
      </c>
      <c r="AL279" s="277">
        <f>'Lg COMM Sales Model '!F290</f>
        <v>42.633806123140985</v>
      </c>
      <c r="AM279" s="232" t="str">
        <f t="shared" si="60"/>
        <v>Good</v>
      </c>
      <c r="AN279" s="264">
        <f>'Small COMM Sales Model  '!E290</f>
        <v>26.112829868525239</v>
      </c>
      <c r="AO279" s="264">
        <f>'Med COMM Sales Model  '!E290</f>
        <v>26.112829868525239</v>
      </c>
      <c r="AP279" s="264">
        <f>'Lg COMM Sales Model '!D290</f>
        <v>26.112829868525239</v>
      </c>
      <c r="AQ279" s="277">
        <f>'Small IND Sales Mod'!D290</f>
        <v>26.112829868525239</v>
      </c>
      <c r="AR279" s="277">
        <f>'Med IND Sales Mod'!E290</f>
        <v>26.112829868525239</v>
      </c>
      <c r="AS279" s="281">
        <f>'Lg IND Sales Model'!F290</f>
        <v>26.112829868525239</v>
      </c>
      <c r="AT279" s="232" t="str">
        <f t="shared" si="61"/>
        <v>Good</v>
      </c>
      <c r="AU279" s="280">
        <f>'Lg COMM Sales Model '!E290</f>
        <v>127.15014736663784</v>
      </c>
      <c r="AV279" s="66">
        <f>'Small COMM Sales Model  '!F290</f>
        <v>127.15014736663784</v>
      </c>
      <c r="AW279" s="66">
        <f>'Small IND Sales Mod'!E290</f>
        <v>127.15014736663784</v>
      </c>
      <c r="AX279" s="232" t="str">
        <f t="shared" si="62"/>
        <v>Good</v>
      </c>
      <c r="AY279" s="287"/>
    </row>
    <row r="280" spans="1:51" x14ac:dyDescent="0.2">
      <c r="A280" s="278">
        <f t="shared" si="63"/>
        <v>47523.339999999516</v>
      </c>
      <c r="B280" s="282">
        <v>21.972931928257914</v>
      </c>
      <c r="C280" s="264">
        <v>21.972931928257914</v>
      </c>
      <c r="D280" s="277">
        <f>+'RES_Sales Model'!E287</f>
        <v>21.972931928257914</v>
      </c>
      <c r="E280" s="277">
        <f>+'Small COMM Sales Model  '!C291</f>
        <v>21.972931928257914</v>
      </c>
      <c r="F280" s="281">
        <f>+'Med COMM Sales Model  '!C291</f>
        <v>21.972931928257914</v>
      </c>
      <c r="G280" s="232" t="str">
        <f t="shared" si="52"/>
        <v>Good</v>
      </c>
      <c r="H280" s="287">
        <f>'Lg IND Sales Model'!C291</f>
        <v>0.40120882102561295</v>
      </c>
      <c r="I280" s="279">
        <f>Industrial_Customers!C291</f>
        <v>0.40120882102561295</v>
      </c>
      <c r="J280" s="289" t="str">
        <f t="shared" si="53"/>
        <v>Good</v>
      </c>
      <c r="K280" s="286">
        <v>7.3366174345928431E-2</v>
      </c>
      <c r="L280" s="285">
        <v>7.3366174345928431E-2</v>
      </c>
      <c r="M280" s="289" t="str">
        <f t="shared" si="54"/>
        <v>Good</v>
      </c>
      <c r="N280" s="290">
        <v>23744315.14447435</v>
      </c>
      <c r="O280" s="66">
        <v>23744315.144474398</v>
      </c>
      <c r="P280" s="289" t="b">
        <f t="shared" si="55"/>
        <v>0</v>
      </c>
      <c r="Q280" s="281">
        <v>349.23329999999999</v>
      </c>
      <c r="R280" s="281">
        <v>349.23329999999999</v>
      </c>
      <c r="S280" s="232" t="str">
        <f t="shared" si="56"/>
        <v>Good</v>
      </c>
      <c r="T280" s="281">
        <v>0</v>
      </c>
      <c r="U280" s="281">
        <v>0</v>
      </c>
      <c r="V280" s="232" t="str">
        <f t="shared" si="57"/>
        <v>Good</v>
      </c>
      <c r="W280" s="280">
        <f>Commercial_Customers!C291</f>
        <v>9526.4286851751604</v>
      </c>
      <c r="X280" s="66">
        <v>9526.4286851751604</v>
      </c>
      <c r="Y280" s="232" t="str">
        <f t="shared" si="51"/>
        <v>Good</v>
      </c>
      <c r="Z280" s="282">
        <f>'Small COMM Sales Model  '!D291</f>
        <v>3.2211148280803799</v>
      </c>
      <c r="AA280" s="264">
        <f>'Med COMM Sales Model  '!D291</f>
        <v>3.2211148280803799</v>
      </c>
      <c r="AB280" s="277">
        <f>'Med IND Sales Mod'!D291</f>
        <v>3.2211148280803799</v>
      </c>
      <c r="AC280" s="277">
        <f>'Lg IND Sales Model'!E291</f>
        <v>3.2211148280803799</v>
      </c>
      <c r="AD280" s="232" t="str">
        <f t="shared" si="58"/>
        <v>Good</v>
      </c>
      <c r="AE280" s="282">
        <v>0</v>
      </c>
      <c r="AF280" s="264">
        <v>0</v>
      </c>
      <c r="AG280" s="277">
        <f>'Med COMM Sales Model  '!G291</f>
        <v>0</v>
      </c>
      <c r="AH280" s="277">
        <f>'Med IND Sales Mod'!F291</f>
        <v>0</v>
      </c>
      <c r="AI280" s="232" t="str">
        <f t="shared" si="59"/>
        <v>Good</v>
      </c>
      <c r="AJ280" s="282">
        <f>'Small COMM Sales Model  '!G291</f>
        <v>26.112829868525239</v>
      </c>
      <c r="AK280" s="264">
        <f>'Med COMM Sales Model  '!F291</f>
        <v>26.112829868525239</v>
      </c>
      <c r="AL280" s="277">
        <f>'Lg COMM Sales Model '!F291</f>
        <v>26.112829868525239</v>
      </c>
      <c r="AM280" s="232" t="str">
        <f t="shared" si="60"/>
        <v>Good</v>
      </c>
      <c r="AN280" s="264">
        <f>'Small COMM Sales Model  '!E291</f>
        <v>35.042184420393127</v>
      </c>
      <c r="AO280" s="264">
        <f>'Med COMM Sales Model  '!E291</f>
        <v>35.042184420393127</v>
      </c>
      <c r="AP280" s="264">
        <f>'Lg COMM Sales Model '!D291</f>
        <v>35.042184420393127</v>
      </c>
      <c r="AQ280" s="277">
        <f>'Small IND Sales Mod'!D291</f>
        <v>35.042184420393127</v>
      </c>
      <c r="AR280" s="277">
        <f>'Med IND Sales Mod'!E291</f>
        <v>35.042184420393127</v>
      </c>
      <c r="AS280" s="281">
        <f>'Lg IND Sales Model'!F291</f>
        <v>35.042184420393127</v>
      </c>
      <c r="AT280" s="232" t="str">
        <f t="shared" si="61"/>
        <v>Good</v>
      </c>
      <c r="AU280" s="280">
        <f>'Lg COMM Sales Model '!E291</f>
        <v>78.467690138551589</v>
      </c>
      <c r="AV280" s="66">
        <f>'Small COMM Sales Model  '!F291</f>
        <v>78.467690138551589</v>
      </c>
      <c r="AW280" s="66">
        <f>'Small IND Sales Mod'!E291</f>
        <v>78.467690138551589</v>
      </c>
      <c r="AX280" s="232" t="str">
        <f t="shared" si="62"/>
        <v>Good</v>
      </c>
      <c r="AY280" s="287"/>
    </row>
    <row r="281" spans="1:51" x14ac:dyDescent="0.2">
      <c r="A281" s="278">
        <f t="shared" si="63"/>
        <v>47553.759999999515</v>
      </c>
      <c r="B281" s="282">
        <v>22.021486792265549</v>
      </c>
      <c r="C281" s="264">
        <v>22.021486792265549</v>
      </c>
      <c r="D281" s="277">
        <f>+'RES_Sales Model'!E288</f>
        <v>22.021486792265549</v>
      </c>
      <c r="E281" s="277">
        <f>+'Small COMM Sales Model  '!C292</f>
        <v>22.021486792265549</v>
      </c>
      <c r="F281" s="281">
        <f>+'Med COMM Sales Model  '!C292</f>
        <v>22.021486792265549</v>
      </c>
      <c r="G281" s="232" t="str">
        <f t="shared" si="52"/>
        <v>Good</v>
      </c>
      <c r="H281" s="287">
        <f>'Lg IND Sales Model'!C292</f>
        <v>0.4015838988765551</v>
      </c>
      <c r="I281" s="279">
        <f>Industrial_Customers!C292</f>
        <v>0.4015838988765551</v>
      </c>
      <c r="J281" s="289" t="str">
        <f t="shared" si="53"/>
        <v>Good</v>
      </c>
      <c r="K281" s="286">
        <v>0.13509956656750552</v>
      </c>
      <c r="L281" s="285">
        <v>0.13509956656750552</v>
      </c>
      <c r="M281" s="289" t="str">
        <f t="shared" si="54"/>
        <v>Good</v>
      </c>
      <c r="N281" s="290">
        <v>23764744.572237186</v>
      </c>
      <c r="O281" s="66">
        <v>23764744.572237201</v>
      </c>
      <c r="P281" s="289" t="str">
        <f t="shared" si="55"/>
        <v>Good</v>
      </c>
      <c r="Q281" s="281">
        <v>349.42001167750897</v>
      </c>
      <c r="R281" s="281">
        <v>349.42001167750897</v>
      </c>
      <c r="S281" s="232" t="str">
        <f t="shared" si="56"/>
        <v>Good</v>
      </c>
      <c r="T281" s="281">
        <v>0</v>
      </c>
      <c r="U281" s="281">
        <v>0</v>
      </c>
      <c r="V281" s="232" t="str">
        <f t="shared" si="57"/>
        <v>Good</v>
      </c>
      <c r="W281" s="280">
        <f>Commercial_Customers!C292</f>
        <v>9543.53878112446</v>
      </c>
      <c r="X281" s="66">
        <v>9543.53878112446</v>
      </c>
      <c r="Y281" s="232" t="str">
        <f t="shared" si="51"/>
        <v>Good</v>
      </c>
      <c r="Z281" s="282">
        <f>'Small COMM Sales Model  '!D292</f>
        <v>3.2255950790789298</v>
      </c>
      <c r="AA281" s="264">
        <f>'Med COMM Sales Model  '!D292</f>
        <v>3.2255950790789298</v>
      </c>
      <c r="AB281" s="277">
        <f>'Med IND Sales Mod'!D292</f>
        <v>3.2255950790789298</v>
      </c>
      <c r="AC281" s="277">
        <f>'Lg IND Sales Model'!E292</f>
        <v>3.2255950790789298</v>
      </c>
      <c r="AD281" s="232" t="str">
        <f t="shared" si="58"/>
        <v>Good</v>
      </c>
      <c r="AE281" s="282">
        <v>0</v>
      </c>
      <c r="AF281" s="264">
        <v>0</v>
      </c>
      <c r="AG281" s="277">
        <f>'Med COMM Sales Model  '!G292</f>
        <v>0</v>
      </c>
      <c r="AH281" s="277">
        <f>'Med IND Sales Mod'!F292</f>
        <v>0</v>
      </c>
      <c r="AI281" s="232" t="str">
        <f t="shared" si="59"/>
        <v>Good</v>
      </c>
      <c r="AJ281" s="282">
        <f>'Small COMM Sales Model  '!G292</f>
        <v>35.042184420393127</v>
      </c>
      <c r="AK281" s="264">
        <f>'Med COMM Sales Model  '!F292</f>
        <v>35.042184420393127</v>
      </c>
      <c r="AL281" s="277">
        <f>'Lg COMM Sales Model '!F292</f>
        <v>35.042184420393127</v>
      </c>
      <c r="AM281" s="232" t="str">
        <f t="shared" si="60"/>
        <v>Good</v>
      </c>
      <c r="AN281" s="264">
        <f>'Small COMM Sales Model  '!E292</f>
        <v>64.582270600115152</v>
      </c>
      <c r="AO281" s="264">
        <f>'Med COMM Sales Model  '!E292</f>
        <v>64.582270600115152</v>
      </c>
      <c r="AP281" s="264">
        <f>'Lg COMM Sales Model '!D292</f>
        <v>64.582270600115152</v>
      </c>
      <c r="AQ281" s="277">
        <f>'Small IND Sales Mod'!D292</f>
        <v>64.582270600115152</v>
      </c>
      <c r="AR281" s="277">
        <f>'Med IND Sales Mod'!E292</f>
        <v>64.582270600115152</v>
      </c>
      <c r="AS281" s="281">
        <f>'Lg IND Sales Model'!F292</f>
        <v>64.582270600115152</v>
      </c>
      <c r="AT281" s="232" t="str">
        <f t="shared" si="61"/>
        <v>Good</v>
      </c>
      <c r="AU281" s="280">
        <f>'Lg COMM Sales Model '!E292</f>
        <v>46.311218909337121</v>
      </c>
      <c r="AV281" s="66">
        <f>'Small COMM Sales Model  '!F292</f>
        <v>46.311218909337121</v>
      </c>
      <c r="AW281" s="66">
        <f>'Small IND Sales Mod'!E292</f>
        <v>46.311218909337121</v>
      </c>
      <c r="AX281" s="232" t="str">
        <f t="shared" si="62"/>
        <v>Good</v>
      </c>
      <c r="AY281" s="287"/>
    </row>
    <row r="282" spans="1:51" x14ac:dyDescent="0.2">
      <c r="A282" s="278">
        <f t="shared" si="63"/>
        <v>47584.179999999513</v>
      </c>
      <c r="B282" s="282">
        <v>22.072275920719377</v>
      </c>
      <c r="C282" s="264">
        <v>22.072275920719377</v>
      </c>
      <c r="D282" s="277">
        <f>+'RES_Sales Model'!E289</f>
        <v>22.072275920719377</v>
      </c>
      <c r="E282" s="277">
        <f>+'Small COMM Sales Model  '!C293</f>
        <v>22.072275920719377</v>
      </c>
      <c r="F282" s="281">
        <f>+'Med COMM Sales Model  '!C293</f>
        <v>22.072275920719377</v>
      </c>
      <c r="G282" s="232" t="str">
        <f t="shared" si="52"/>
        <v>Good</v>
      </c>
      <c r="H282" s="287">
        <f>'Lg IND Sales Model'!C293</f>
        <v>0.40194671014400657</v>
      </c>
      <c r="I282" s="279">
        <f>Industrial_Customers!C293</f>
        <v>0.40194671014400657</v>
      </c>
      <c r="J282" s="289" t="str">
        <f t="shared" si="53"/>
        <v>Good</v>
      </c>
      <c r="K282" s="286">
        <v>0.23834848836447922</v>
      </c>
      <c r="L282" s="285">
        <v>0.23834848836447922</v>
      </c>
      <c r="M282" s="289" t="str">
        <f t="shared" si="54"/>
        <v>Good</v>
      </c>
      <c r="N282" s="290">
        <v>23785174</v>
      </c>
      <c r="O282" s="66">
        <v>23785174</v>
      </c>
      <c r="P282" s="289" t="str">
        <f t="shared" si="55"/>
        <v>Good</v>
      </c>
      <c r="Q282" s="281">
        <v>349.53066352684499</v>
      </c>
      <c r="R282" s="281">
        <v>349.53066352684499</v>
      </c>
      <c r="S282" s="232" t="str">
        <f t="shared" si="56"/>
        <v>Good</v>
      </c>
      <c r="T282" s="281">
        <v>0</v>
      </c>
      <c r="U282" s="281">
        <v>0</v>
      </c>
      <c r="V282" s="232" t="str">
        <f t="shared" si="57"/>
        <v>Good</v>
      </c>
      <c r="W282" s="280">
        <f>Commercial_Customers!C293</f>
        <v>9560.3724395027602</v>
      </c>
      <c r="X282" s="66">
        <v>9560.3724395027602</v>
      </c>
      <c r="Y282" s="232" t="str">
        <f t="shared" si="51"/>
        <v>Good</v>
      </c>
      <c r="Z282" s="282">
        <f>'Small COMM Sales Model  '!D293</f>
        <v>3.2305730000000001</v>
      </c>
      <c r="AA282" s="264">
        <f>'Med COMM Sales Model  '!D293</f>
        <v>3.2305730000000001</v>
      </c>
      <c r="AB282" s="277">
        <f>'Med IND Sales Mod'!D293</f>
        <v>3.2305730000000001</v>
      </c>
      <c r="AC282" s="277">
        <f>'Lg IND Sales Model'!E293</f>
        <v>3.2305730000000001</v>
      </c>
      <c r="AD282" s="232" t="str">
        <f t="shared" si="58"/>
        <v>Good</v>
      </c>
      <c r="AE282" s="282">
        <v>0</v>
      </c>
      <c r="AF282" s="264">
        <v>0</v>
      </c>
      <c r="AG282" s="277">
        <f>'Med COMM Sales Model  '!G293</f>
        <v>0</v>
      </c>
      <c r="AH282" s="277">
        <f>'Med IND Sales Mod'!F293</f>
        <v>0</v>
      </c>
      <c r="AI282" s="232" t="str">
        <f t="shared" si="59"/>
        <v>Good</v>
      </c>
      <c r="AJ282" s="282">
        <f>'Small COMM Sales Model  '!G293</f>
        <v>64.582270600115152</v>
      </c>
      <c r="AK282" s="264">
        <f>'Med COMM Sales Model  '!F293</f>
        <v>64.582270600115152</v>
      </c>
      <c r="AL282" s="277">
        <f>'Lg COMM Sales Model '!F293</f>
        <v>64.582270600115152</v>
      </c>
      <c r="AM282" s="232" t="str">
        <f t="shared" si="60"/>
        <v>Good</v>
      </c>
      <c r="AN282" s="264">
        <f>'Small COMM Sales Model  '!E293</f>
        <v>114.03392869270741</v>
      </c>
      <c r="AO282" s="264">
        <f>'Med COMM Sales Model  '!E293</f>
        <v>114.03392869270741</v>
      </c>
      <c r="AP282" s="264">
        <f>'Lg COMM Sales Model '!D293</f>
        <v>114.03392869270741</v>
      </c>
      <c r="AQ282" s="277">
        <f>'Small IND Sales Mod'!D293</f>
        <v>114.03392869270741</v>
      </c>
      <c r="AR282" s="277">
        <f>'Med IND Sales Mod'!E293</f>
        <v>114.03392869270741</v>
      </c>
      <c r="AS282" s="281">
        <f>'Lg IND Sales Model'!F293</f>
        <v>114.03392869270741</v>
      </c>
      <c r="AT282" s="232" t="str">
        <f t="shared" si="61"/>
        <v>Good</v>
      </c>
      <c r="AU282" s="280">
        <f>'Lg COMM Sales Model '!E293</f>
        <v>10.944087118763242</v>
      </c>
      <c r="AV282" s="66">
        <f>'Small COMM Sales Model  '!F293</f>
        <v>10.944087118763242</v>
      </c>
      <c r="AW282" s="66">
        <f>'Small IND Sales Mod'!E293</f>
        <v>10.944087118763242</v>
      </c>
      <c r="AX282" s="232" t="str">
        <f t="shared" si="62"/>
        <v>Good</v>
      </c>
      <c r="AY282" s="287"/>
    </row>
    <row r="283" spans="1:51" x14ac:dyDescent="0.2">
      <c r="A283" s="278">
        <f t="shared" si="63"/>
        <v>47614.599999999511</v>
      </c>
      <c r="B283" s="282">
        <v>22.109181652634543</v>
      </c>
      <c r="C283" s="264">
        <v>22.109181652634543</v>
      </c>
      <c r="D283" s="277">
        <f>+'RES_Sales Model'!E290</f>
        <v>22.109181652634543</v>
      </c>
      <c r="E283" s="277">
        <f>+'Small COMM Sales Model  '!C294</f>
        <v>22.109181652634543</v>
      </c>
      <c r="F283" s="281">
        <f>+'Med COMM Sales Model  '!C294</f>
        <v>22.109181652634543</v>
      </c>
      <c r="G283" s="232" t="str">
        <f t="shared" si="52"/>
        <v>Good</v>
      </c>
      <c r="H283" s="287">
        <f>'Lg IND Sales Model'!C294</f>
        <v>0.40207556781358089</v>
      </c>
      <c r="I283" s="279">
        <f>Industrial_Customers!C294</f>
        <v>0.40207556781358089</v>
      </c>
      <c r="J283" s="289" t="str">
        <f t="shared" si="53"/>
        <v>Good</v>
      </c>
      <c r="K283" s="286">
        <v>0.435387174339258</v>
      </c>
      <c r="L283" s="285">
        <v>0.435387174339258</v>
      </c>
      <c r="M283" s="289" t="str">
        <f t="shared" si="54"/>
        <v>Good</v>
      </c>
      <c r="N283" s="290">
        <v>23804953.343485616</v>
      </c>
      <c r="O283" s="66">
        <v>23804953.343485601</v>
      </c>
      <c r="P283" s="289" t="str">
        <f t="shared" si="55"/>
        <v>Good</v>
      </c>
      <c r="Q283" s="281">
        <v>349.67619999999999</v>
      </c>
      <c r="R283" s="281">
        <v>349.67619999999999</v>
      </c>
      <c r="S283" s="232" t="str">
        <f t="shared" si="56"/>
        <v>Good</v>
      </c>
      <c r="T283" s="281">
        <v>0</v>
      </c>
      <c r="U283" s="281">
        <v>0</v>
      </c>
      <c r="V283" s="232" t="str">
        <f t="shared" si="57"/>
        <v>Good</v>
      </c>
      <c r="W283" s="280">
        <f>Commercial_Customers!C294</f>
        <v>9571.3901323577793</v>
      </c>
      <c r="X283" s="66">
        <v>9571.3901323577793</v>
      </c>
      <c r="Y283" s="232" t="str">
        <f t="shared" si="51"/>
        <v>Good</v>
      </c>
      <c r="Z283" s="282">
        <f>'Small COMM Sales Model  '!D294</f>
        <v>3.2354354810080799</v>
      </c>
      <c r="AA283" s="264">
        <f>'Med COMM Sales Model  '!D294</f>
        <v>3.2354354810080799</v>
      </c>
      <c r="AB283" s="277">
        <f>'Med IND Sales Mod'!D294</f>
        <v>3.2354354810080799</v>
      </c>
      <c r="AC283" s="277">
        <f>'Lg IND Sales Model'!E294</f>
        <v>3.2354354810080799</v>
      </c>
      <c r="AD283" s="232" t="str">
        <f t="shared" si="58"/>
        <v>Good</v>
      </c>
      <c r="AE283" s="282">
        <v>0</v>
      </c>
      <c r="AF283" s="264">
        <v>0</v>
      </c>
      <c r="AG283" s="277">
        <f>'Med COMM Sales Model  '!G294</f>
        <v>0</v>
      </c>
      <c r="AH283" s="277">
        <f>'Med IND Sales Mod'!F294</f>
        <v>0</v>
      </c>
      <c r="AI283" s="232" t="str">
        <f t="shared" si="59"/>
        <v>Good</v>
      </c>
      <c r="AJ283" s="282">
        <f>'Small COMM Sales Model  '!G294</f>
        <v>114.03392869270741</v>
      </c>
      <c r="AK283" s="264">
        <f>'Med COMM Sales Model  '!F294</f>
        <v>114.03392869270741</v>
      </c>
      <c r="AL283" s="277">
        <f>'Lg COMM Sales Model '!F294</f>
        <v>114.03392869270741</v>
      </c>
      <c r="AM283" s="232" t="str">
        <f t="shared" si="60"/>
        <v>Good</v>
      </c>
      <c r="AN283" s="264">
        <f>'Small COMM Sales Model  '!E294</f>
        <v>208.47875842628665</v>
      </c>
      <c r="AO283" s="264">
        <f>'Med COMM Sales Model  '!E294</f>
        <v>208.47875842628665</v>
      </c>
      <c r="AP283" s="264">
        <f>'Lg COMM Sales Model '!D294</f>
        <v>208.47875842628665</v>
      </c>
      <c r="AQ283" s="277">
        <f>'Small IND Sales Mod'!D294</f>
        <v>208.47875842628665</v>
      </c>
      <c r="AR283" s="277">
        <f>'Med IND Sales Mod'!E294</f>
        <v>208.47875842628665</v>
      </c>
      <c r="AS283" s="281">
        <f>'Lg IND Sales Model'!F294</f>
        <v>208.47875842628665</v>
      </c>
      <c r="AT283" s="232" t="str">
        <f t="shared" si="61"/>
        <v>Good</v>
      </c>
      <c r="AU283" s="280">
        <f>'Lg COMM Sales Model '!E294</f>
        <v>1.2472710741059452</v>
      </c>
      <c r="AV283" s="66">
        <f>'Small COMM Sales Model  '!F294</f>
        <v>1.2472710741059452</v>
      </c>
      <c r="AW283" s="66">
        <f>'Small IND Sales Mod'!E294</f>
        <v>1.2472710741059452</v>
      </c>
      <c r="AX283" s="232" t="str">
        <f t="shared" si="62"/>
        <v>Good</v>
      </c>
      <c r="AY283" s="287"/>
    </row>
    <row r="284" spans="1:51" x14ac:dyDescent="0.2">
      <c r="A284" s="278">
        <f t="shared" si="63"/>
        <v>47645.019999999509</v>
      </c>
      <c r="B284" s="282">
        <v>22.136242451019207</v>
      </c>
      <c r="C284" s="264">
        <v>22.136242451019207</v>
      </c>
      <c r="D284" s="277">
        <f>+'RES_Sales Model'!E291</f>
        <v>22.136242451019207</v>
      </c>
      <c r="E284" s="277">
        <f>+'Small COMM Sales Model  '!C295</f>
        <v>22.136242451019207</v>
      </c>
      <c r="F284" s="281">
        <f>+'Med COMM Sales Model  '!C295</f>
        <v>22.136242451019207</v>
      </c>
      <c r="G284" s="232" t="str">
        <f t="shared" si="52"/>
        <v>Good</v>
      </c>
      <c r="H284" s="287">
        <f>'Lg IND Sales Model'!C295</f>
        <v>0.40203506494658642</v>
      </c>
      <c r="I284" s="279">
        <f>Industrial_Customers!C295</f>
        <v>0.40203506494658642</v>
      </c>
      <c r="J284" s="289" t="str">
        <f t="shared" si="53"/>
        <v>Good</v>
      </c>
      <c r="K284" s="286">
        <v>0.56686644562840349</v>
      </c>
      <c r="L284" s="285">
        <v>0.56686644562840349</v>
      </c>
      <c r="M284" s="289" t="str">
        <f t="shared" si="54"/>
        <v>Good</v>
      </c>
      <c r="N284" s="290">
        <v>23824732.686971232</v>
      </c>
      <c r="O284" s="66">
        <v>23824732.686971199</v>
      </c>
      <c r="P284" s="289" t="str">
        <f t="shared" si="55"/>
        <v>Good</v>
      </c>
      <c r="Q284" s="281">
        <v>349.90388611072598</v>
      </c>
      <c r="R284" s="281">
        <v>349.90388611072598</v>
      </c>
      <c r="S284" s="232" t="str">
        <f t="shared" si="56"/>
        <v>Good</v>
      </c>
      <c r="T284" s="281">
        <v>0</v>
      </c>
      <c r="U284" s="281">
        <v>0</v>
      </c>
      <c r="V284" s="232" t="str">
        <f t="shared" si="57"/>
        <v>Good</v>
      </c>
      <c r="W284" s="280">
        <f>Commercial_Customers!C295</f>
        <v>9578.3779531415403</v>
      </c>
      <c r="X284" s="66">
        <v>9578.3779531415403</v>
      </c>
      <c r="Y284" s="232" t="str">
        <f t="shared" si="51"/>
        <v>Good</v>
      </c>
      <c r="Z284" s="282">
        <f>'Small COMM Sales Model  '!D295</f>
        <v>3.24049625592039</v>
      </c>
      <c r="AA284" s="264">
        <f>'Med COMM Sales Model  '!D295</f>
        <v>3.24049625592039</v>
      </c>
      <c r="AB284" s="277">
        <f>'Med IND Sales Mod'!D295</f>
        <v>3.24049625592039</v>
      </c>
      <c r="AC284" s="277">
        <f>'Lg IND Sales Model'!E295</f>
        <v>3.24049625592039</v>
      </c>
      <c r="AD284" s="232" t="str">
        <f t="shared" si="58"/>
        <v>Good</v>
      </c>
      <c r="AE284" s="282">
        <v>0</v>
      </c>
      <c r="AF284" s="264">
        <v>0</v>
      </c>
      <c r="AG284" s="277">
        <f>'Med COMM Sales Model  '!G295</f>
        <v>0</v>
      </c>
      <c r="AH284" s="277">
        <f>'Med IND Sales Mod'!F295</f>
        <v>0</v>
      </c>
      <c r="AI284" s="232" t="str">
        <f t="shared" si="59"/>
        <v>Good</v>
      </c>
      <c r="AJ284" s="282">
        <f>'Small COMM Sales Model  '!G295</f>
        <v>208.47875842628665</v>
      </c>
      <c r="AK284" s="264">
        <f>'Med COMM Sales Model  '!F295</f>
        <v>208.47875842628665</v>
      </c>
      <c r="AL284" s="277">
        <f>'Lg COMM Sales Model '!F295</f>
        <v>208.47875842628665</v>
      </c>
      <c r="AM284" s="232" t="str">
        <f t="shared" si="60"/>
        <v>Good</v>
      </c>
      <c r="AN284" s="264">
        <f>'Small COMM Sales Model  '!E295</f>
        <v>271.66325293295364</v>
      </c>
      <c r="AO284" s="264">
        <f>'Med COMM Sales Model  '!E295</f>
        <v>271.66325293295364</v>
      </c>
      <c r="AP284" s="264">
        <f>'Lg COMM Sales Model '!D295</f>
        <v>271.66325293295364</v>
      </c>
      <c r="AQ284" s="277">
        <f>'Small IND Sales Mod'!D295</f>
        <v>271.66325293295364</v>
      </c>
      <c r="AR284" s="277">
        <f>'Med IND Sales Mod'!E295</f>
        <v>271.66325293295364</v>
      </c>
      <c r="AS284" s="281">
        <f>'Lg IND Sales Model'!F295</f>
        <v>271.66325293295364</v>
      </c>
      <c r="AT284" s="232" t="str">
        <f t="shared" si="61"/>
        <v>Good</v>
      </c>
      <c r="AU284" s="280">
        <f>'Lg COMM Sales Model '!E295</f>
        <v>0</v>
      </c>
      <c r="AV284" s="66">
        <f>'Small COMM Sales Model  '!F295</f>
        <v>0</v>
      </c>
      <c r="AW284" s="66">
        <f>'Small IND Sales Mod'!E295</f>
        <v>0</v>
      </c>
      <c r="AX284" s="232" t="str">
        <f t="shared" si="62"/>
        <v>Good</v>
      </c>
      <c r="AY284" s="287"/>
    </row>
    <row r="285" spans="1:51" x14ac:dyDescent="0.2">
      <c r="A285" s="278">
        <f t="shared" si="63"/>
        <v>47675.439999999508</v>
      </c>
      <c r="B285" s="282">
        <v>22.153604044244268</v>
      </c>
      <c r="C285" s="264">
        <v>22.153604044244268</v>
      </c>
      <c r="D285" s="277">
        <f>+'RES_Sales Model'!E292</f>
        <v>22.153604044244268</v>
      </c>
      <c r="E285" s="277">
        <f>+'Small COMM Sales Model  '!C296</f>
        <v>22.153604044244268</v>
      </c>
      <c r="F285" s="281">
        <f>+'Med COMM Sales Model  '!C296</f>
        <v>22.153604044244268</v>
      </c>
      <c r="G285" s="232" t="str">
        <f t="shared" si="52"/>
        <v>Good</v>
      </c>
      <c r="H285" s="287">
        <f>'Lg IND Sales Model'!C296</f>
        <v>0.40189485707307571</v>
      </c>
      <c r="I285" s="279">
        <f>Industrial_Customers!C296</f>
        <v>0.40189485707307571</v>
      </c>
      <c r="J285" s="289" t="str">
        <f t="shared" si="53"/>
        <v>Good</v>
      </c>
      <c r="K285" s="286">
        <v>0.67200075765962952</v>
      </c>
      <c r="L285" s="285">
        <v>0.67200075765962952</v>
      </c>
      <c r="M285" s="289" t="str">
        <f t="shared" si="54"/>
        <v>Good</v>
      </c>
      <c r="N285" s="290">
        <v>23844512.030456848</v>
      </c>
      <c r="O285" s="66">
        <v>23844512.0304568</v>
      </c>
      <c r="P285" s="289" t="str">
        <f t="shared" si="55"/>
        <v>Good</v>
      </c>
      <c r="Q285" s="281">
        <v>350.20089911068897</v>
      </c>
      <c r="R285" s="281">
        <v>350.20089911068897</v>
      </c>
      <c r="S285" s="232" t="str">
        <f t="shared" si="56"/>
        <v>Good</v>
      </c>
      <c r="T285" s="281">
        <v>0</v>
      </c>
      <c r="U285" s="281">
        <v>0</v>
      </c>
      <c r="V285" s="232" t="str">
        <f t="shared" si="57"/>
        <v>Good</v>
      </c>
      <c r="W285" s="280">
        <f>Commercial_Customers!C296</f>
        <v>9582.98675445769</v>
      </c>
      <c r="X285" s="66">
        <v>9582.98675445769</v>
      </c>
      <c r="Y285" s="232" t="str">
        <f t="shared" si="51"/>
        <v>Good</v>
      </c>
      <c r="Z285" s="282">
        <f>'Small COMM Sales Model  '!D296</f>
        <v>3.245409</v>
      </c>
      <c r="AA285" s="264">
        <f>'Med COMM Sales Model  '!D296</f>
        <v>3.245409</v>
      </c>
      <c r="AB285" s="277">
        <f>'Med IND Sales Mod'!D296</f>
        <v>3.245409</v>
      </c>
      <c r="AC285" s="277">
        <f>'Lg IND Sales Model'!E296</f>
        <v>3.245409</v>
      </c>
      <c r="AD285" s="232" t="str">
        <f t="shared" si="58"/>
        <v>Good</v>
      </c>
      <c r="AE285" s="282">
        <v>0</v>
      </c>
      <c r="AF285" s="264">
        <v>0</v>
      </c>
      <c r="AG285" s="277">
        <f>'Med COMM Sales Model  '!G296</f>
        <v>0</v>
      </c>
      <c r="AH285" s="277">
        <f>'Med IND Sales Mod'!F296</f>
        <v>0</v>
      </c>
      <c r="AI285" s="232" t="str">
        <f t="shared" si="59"/>
        <v>Good</v>
      </c>
      <c r="AJ285" s="282">
        <f>'Small COMM Sales Model  '!G296</f>
        <v>271.66325293295364</v>
      </c>
      <c r="AK285" s="264">
        <f>'Med COMM Sales Model  '!F296</f>
        <v>271.66325293295364</v>
      </c>
      <c r="AL285" s="277">
        <f>'Lg COMM Sales Model '!F296</f>
        <v>271.66325293295364</v>
      </c>
      <c r="AM285" s="232" t="str">
        <f t="shared" si="60"/>
        <v>Good</v>
      </c>
      <c r="AN285" s="264">
        <f>'Small COMM Sales Model  '!E296</f>
        <v>322.31916585708109</v>
      </c>
      <c r="AO285" s="264">
        <f>'Med COMM Sales Model  '!E296</f>
        <v>322.31916585708109</v>
      </c>
      <c r="AP285" s="264">
        <f>'Lg COMM Sales Model '!D296</f>
        <v>322.31916585708109</v>
      </c>
      <c r="AQ285" s="277">
        <f>'Small IND Sales Mod'!D296</f>
        <v>322.31916585708109</v>
      </c>
      <c r="AR285" s="277">
        <f>'Med IND Sales Mod'!E296</f>
        <v>322.31916585708109</v>
      </c>
      <c r="AS285" s="281">
        <f>'Lg IND Sales Model'!F296</f>
        <v>322.31916585708109</v>
      </c>
      <c r="AT285" s="232" t="str">
        <f t="shared" si="61"/>
        <v>Good</v>
      </c>
      <c r="AU285" s="280">
        <f>'Lg COMM Sales Model '!E296</f>
        <v>0</v>
      </c>
      <c r="AV285" s="66">
        <f>'Small COMM Sales Model  '!F296</f>
        <v>0</v>
      </c>
      <c r="AW285" s="66">
        <f>'Small IND Sales Mod'!E296</f>
        <v>0</v>
      </c>
      <c r="AX285" s="232" t="str">
        <f t="shared" si="62"/>
        <v>Good</v>
      </c>
      <c r="AY285" s="287"/>
    </row>
    <row r="286" spans="1:51" x14ac:dyDescent="0.2">
      <c r="A286" s="278">
        <f t="shared" si="63"/>
        <v>47705.859999999506</v>
      </c>
      <c r="B286" s="282">
        <v>22.167562656015733</v>
      </c>
      <c r="C286" s="264">
        <v>22.167562656015733</v>
      </c>
      <c r="D286" s="277">
        <f>+'RES_Sales Model'!E293</f>
        <v>22.167562656015733</v>
      </c>
      <c r="E286" s="277">
        <f>+'Small COMM Sales Model  '!C297</f>
        <v>22.167562656015733</v>
      </c>
      <c r="F286" s="281">
        <f>+'Med COMM Sales Model  '!C297</f>
        <v>22.167562656015733</v>
      </c>
      <c r="G286" s="232" t="str">
        <f t="shared" si="52"/>
        <v>Good</v>
      </c>
      <c r="H286" s="287">
        <f>'Lg IND Sales Model'!C297</f>
        <v>0.40175262686531782</v>
      </c>
      <c r="I286" s="279">
        <f>Industrial_Customers!C297</f>
        <v>0.40175262686531782</v>
      </c>
      <c r="J286" s="289" t="str">
        <f t="shared" si="53"/>
        <v>Good</v>
      </c>
      <c r="K286" s="286">
        <v>0.68004703770617381</v>
      </c>
      <c r="L286" s="285">
        <v>0.68004703770617381</v>
      </c>
      <c r="M286" s="289" t="str">
        <f t="shared" si="54"/>
        <v>Good</v>
      </c>
      <c r="N286" s="290">
        <v>23864291.373942465</v>
      </c>
      <c r="O286" s="66">
        <v>23864291.373942502</v>
      </c>
      <c r="P286" s="289" t="str">
        <f t="shared" si="55"/>
        <v>Good</v>
      </c>
      <c r="Q286" s="281">
        <v>350.4975</v>
      </c>
      <c r="R286" s="281">
        <v>350.4975</v>
      </c>
      <c r="S286" s="232" t="str">
        <f t="shared" si="56"/>
        <v>Good</v>
      </c>
      <c r="T286" s="281">
        <v>0</v>
      </c>
      <c r="U286" s="281">
        <v>0</v>
      </c>
      <c r="V286" s="232" t="str">
        <f t="shared" si="57"/>
        <v>Good</v>
      </c>
      <c r="W286" s="280">
        <f>Commercial_Customers!C297</f>
        <v>9587.5417477607298</v>
      </c>
      <c r="X286" s="66">
        <v>9587.5417477607298</v>
      </c>
      <c r="Y286" s="232" t="str">
        <f t="shared" si="51"/>
        <v>Good</v>
      </c>
      <c r="Z286" s="282">
        <f>'Small COMM Sales Model  '!D297</f>
        <v>3.25049151279944</v>
      </c>
      <c r="AA286" s="264">
        <f>'Med COMM Sales Model  '!D297</f>
        <v>3.25049151279944</v>
      </c>
      <c r="AB286" s="277">
        <f>'Med IND Sales Mod'!D297</f>
        <v>3.25049151279944</v>
      </c>
      <c r="AC286" s="277">
        <f>'Lg IND Sales Model'!E297</f>
        <v>3.25049151279944</v>
      </c>
      <c r="AD286" s="232" t="str">
        <f t="shared" si="58"/>
        <v>Good</v>
      </c>
      <c r="AE286" s="282">
        <v>0</v>
      </c>
      <c r="AF286" s="264">
        <v>0</v>
      </c>
      <c r="AG286" s="277">
        <f>'Med COMM Sales Model  '!G297</f>
        <v>0</v>
      </c>
      <c r="AH286" s="277">
        <f>'Med IND Sales Mod'!F297</f>
        <v>0</v>
      </c>
      <c r="AI286" s="232" t="str">
        <f t="shared" si="59"/>
        <v>Good</v>
      </c>
      <c r="AJ286" s="282">
        <f>'Small COMM Sales Model  '!G297</f>
        <v>322.31916585708109</v>
      </c>
      <c r="AK286" s="264">
        <f>'Med COMM Sales Model  '!F297</f>
        <v>322.31916585708109</v>
      </c>
      <c r="AL286" s="277">
        <f>'Lg COMM Sales Model '!F297</f>
        <v>322.31916585708109</v>
      </c>
      <c r="AM286" s="232" t="str">
        <f t="shared" si="60"/>
        <v>Good</v>
      </c>
      <c r="AN286" s="264">
        <f>'Small COMM Sales Model  '!E297</f>
        <v>326.45437890907908</v>
      </c>
      <c r="AO286" s="264">
        <f>'Med COMM Sales Model  '!E297</f>
        <v>326.45437890907908</v>
      </c>
      <c r="AP286" s="264">
        <f>'Lg COMM Sales Model '!D297</f>
        <v>326.45437890907908</v>
      </c>
      <c r="AQ286" s="277">
        <f>'Small IND Sales Mod'!D297</f>
        <v>326.45437890907908</v>
      </c>
      <c r="AR286" s="277">
        <f>'Med IND Sales Mod'!E297</f>
        <v>326.45437890907908</v>
      </c>
      <c r="AS286" s="281">
        <f>'Lg IND Sales Model'!F297</f>
        <v>326.45437890907908</v>
      </c>
      <c r="AT286" s="232" t="str">
        <f t="shared" si="61"/>
        <v>Good</v>
      </c>
      <c r="AU286" s="280">
        <f>'Lg COMM Sales Model '!E297</f>
        <v>0</v>
      </c>
      <c r="AV286" s="66">
        <f>'Small COMM Sales Model  '!F297</f>
        <v>0</v>
      </c>
      <c r="AW286" s="66">
        <f>'Small IND Sales Mod'!E297</f>
        <v>0</v>
      </c>
      <c r="AX286" s="232" t="str">
        <f t="shared" si="62"/>
        <v>Good</v>
      </c>
      <c r="AY286" s="287"/>
    </row>
    <row r="287" spans="1:51" x14ac:dyDescent="0.2">
      <c r="A287" s="278">
        <f t="shared" si="63"/>
        <v>47736.279999999504</v>
      </c>
      <c r="B287" s="282">
        <v>22.183554950030572</v>
      </c>
      <c r="C287" s="264">
        <v>22.183554950030572</v>
      </c>
      <c r="D287" s="277">
        <f>+'RES_Sales Model'!E294</f>
        <v>22.183554950030572</v>
      </c>
      <c r="E287" s="277">
        <f>+'Small COMM Sales Model  '!C298</f>
        <v>22.183554950030572</v>
      </c>
      <c r="F287" s="281">
        <f>+'Med COMM Sales Model  '!C298</f>
        <v>22.183554950030572</v>
      </c>
      <c r="G287" s="232" t="str">
        <f t="shared" si="52"/>
        <v>Good</v>
      </c>
      <c r="H287" s="287">
        <f>'Lg IND Sales Model'!C298</f>
        <v>0.40165817256156539</v>
      </c>
      <c r="I287" s="279">
        <f>Industrial_Customers!C298</f>
        <v>0.40165817256156539</v>
      </c>
      <c r="J287" s="289" t="str">
        <f t="shared" si="53"/>
        <v>Good</v>
      </c>
      <c r="K287" s="286">
        <v>0.57837042572723507</v>
      </c>
      <c r="L287" s="285">
        <v>0.57837042572723507</v>
      </c>
      <c r="M287" s="289" t="str">
        <f t="shared" si="54"/>
        <v>Good</v>
      </c>
      <c r="N287" s="290">
        <v>23884070.717428081</v>
      </c>
      <c r="O287" s="66">
        <v>23884070.717428099</v>
      </c>
      <c r="P287" s="289" t="str">
        <f t="shared" si="55"/>
        <v>Good</v>
      </c>
      <c r="Q287" s="281">
        <v>350.77938834513799</v>
      </c>
      <c r="R287" s="281">
        <v>350.77938834513799</v>
      </c>
      <c r="S287" s="232" t="str">
        <f t="shared" si="56"/>
        <v>Good</v>
      </c>
      <c r="T287" s="281">
        <v>0</v>
      </c>
      <c r="U287" s="281">
        <v>0</v>
      </c>
      <c r="V287" s="232" t="str">
        <f t="shared" si="57"/>
        <v>Good</v>
      </c>
      <c r="W287" s="280">
        <f>Commercial_Customers!C298</f>
        <v>9593.2321976933599</v>
      </c>
      <c r="X287" s="66">
        <v>9593.2321976933599</v>
      </c>
      <c r="Y287" s="232" t="str">
        <f t="shared" si="51"/>
        <v>Good</v>
      </c>
      <c r="Z287" s="282">
        <f>'Small COMM Sales Model  '!D298</f>
        <v>3.2556138674205601</v>
      </c>
      <c r="AA287" s="264">
        <f>'Med COMM Sales Model  '!D298</f>
        <v>3.2556138674205601</v>
      </c>
      <c r="AB287" s="277">
        <f>'Med IND Sales Mod'!D298</f>
        <v>3.2556138674205601</v>
      </c>
      <c r="AC287" s="277">
        <f>'Lg IND Sales Model'!E298</f>
        <v>3.2556138674205601</v>
      </c>
      <c r="AD287" s="232" t="str">
        <f t="shared" si="58"/>
        <v>Good</v>
      </c>
      <c r="AE287" s="282">
        <v>0</v>
      </c>
      <c r="AF287" s="264">
        <v>0</v>
      </c>
      <c r="AG287" s="277">
        <f>'Med COMM Sales Model  '!G298</f>
        <v>0</v>
      </c>
      <c r="AH287" s="277">
        <f>'Med IND Sales Mod'!F298</f>
        <v>0</v>
      </c>
      <c r="AI287" s="232" t="str">
        <f t="shared" si="59"/>
        <v>Good</v>
      </c>
      <c r="AJ287" s="282">
        <f>'Small COMM Sales Model  '!G298</f>
        <v>326.45437890907908</v>
      </c>
      <c r="AK287" s="264">
        <f>'Med COMM Sales Model  '!F298</f>
        <v>326.45437890907908</v>
      </c>
      <c r="AL287" s="277">
        <f>'Lg COMM Sales Model '!F298</f>
        <v>326.45437890907908</v>
      </c>
      <c r="AM287" s="232" t="str">
        <f t="shared" si="60"/>
        <v>Good</v>
      </c>
      <c r="AN287" s="264">
        <f>'Small COMM Sales Model  '!E298</f>
        <v>277.87653293728147</v>
      </c>
      <c r="AO287" s="264">
        <f>'Med COMM Sales Model  '!E298</f>
        <v>277.87653293728147</v>
      </c>
      <c r="AP287" s="264">
        <f>'Lg COMM Sales Model '!D298</f>
        <v>277.87653293728147</v>
      </c>
      <c r="AQ287" s="277">
        <f>'Small IND Sales Mod'!D298</f>
        <v>277.87653293728147</v>
      </c>
      <c r="AR287" s="277">
        <f>'Med IND Sales Mod'!E298</f>
        <v>277.87653293728147</v>
      </c>
      <c r="AS287" s="281">
        <f>'Lg IND Sales Model'!F298</f>
        <v>277.87653293728147</v>
      </c>
      <c r="AT287" s="232" t="str">
        <f t="shared" si="61"/>
        <v>Good</v>
      </c>
      <c r="AU287" s="280">
        <f>'Lg COMM Sales Model '!E298</f>
        <v>0</v>
      </c>
      <c r="AV287" s="66">
        <f>'Small COMM Sales Model  '!F298</f>
        <v>0</v>
      </c>
      <c r="AW287" s="66">
        <f>'Small IND Sales Mod'!E298</f>
        <v>0</v>
      </c>
      <c r="AX287" s="232" t="str">
        <f t="shared" si="62"/>
        <v>Good</v>
      </c>
      <c r="AY287" s="287"/>
    </row>
    <row r="288" spans="1:51" x14ac:dyDescent="0.2">
      <c r="A288" s="278">
        <f t="shared" si="63"/>
        <v>47766.699999999502</v>
      </c>
      <c r="B288" s="282">
        <v>22.207376714787589</v>
      </c>
      <c r="C288" s="264">
        <v>22.207376714787589</v>
      </c>
      <c r="D288" s="277">
        <f>+'RES_Sales Model'!E295</f>
        <v>22.207376714787589</v>
      </c>
      <c r="E288" s="277">
        <f>+'Small COMM Sales Model  '!C299</f>
        <v>22.207376714787589</v>
      </c>
      <c r="F288" s="281">
        <f>+'Med COMM Sales Model  '!C299</f>
        <v>22.207376714787589</v>
      </c>
      <c r="G288" s="232" t="str">
        <f t="shared" si="52"/>
        <v>Good</v>
      </c>
      <c r="H288" s="287">
        <f>'Lg IND Sales Model'!C299</f>
        <v>0.40164831251690947</v>
      </c>
      <c r="I288" s="279">
        <f>Industrial_Customers!C299</f>
        <v>0.40164831251690947</v>
      </c>
      <c r="J288" s="289" t="str">
        <f t="shared" si="53"/>
        <v>Good</v>
      </c>
      <c r="K288" s="286">
        <v>0.41362276571545992</v>
      </c>
      <c r="L288" s="285">
        <v>0.41362276571545992</v>
      </c>
      <c r="M288" s="289" t="str">
        <f t="shared" si="54"/>
        <v>Good</v>
      </c>
      <c r="N288" s="290">
        <v>23903850.060913697</v>
      </c>
      <c r="O288" s="66">
        <v>23903850.060913701</v>
      </c>
      <c r="P288" s="289" t="str">
        <f t="shared" si="55"/>
        <v>Good</v>
      </c>
      <c r="Q288" s="281">
        <v>351.07607960746299</v>
      </c>
      <c r="R288" s="281">
        <v>351.07607960746299</v>
      </c>
      <c r="S288" s="232" t="str">
        <f t="shared" si="56"/>
        <v>Good</v>
      </c>
      <c r="T288" s="281">
        <v>0</v>
      </c>
      <c r="U288" s="281">
        <v>0</v>
      </c>
      <c r="V288" s="232" t="str">
        <f t="shared" si="57"/>
        <v>Good</v>
      </c>
      <c r="W288" s="280">
        <f>Commercial_Customers!C299</f>
        <v>9600.9410396232106</v>
      </c>
      <c r="X288" s="66">
        <v>9600.9410396232106</v>
      </c>
      <c r="Y288" s="232" t="str">
        <f t="shared" si="51"/>
        <v>Good</v>
      </c>
      <c r="Z288" s="282">
        <f>'Small COMM Sales Model  '!D299</f>
        <v>3.2606510000000002</v>
      </c>
      <c r="AA288" s="264">
        <f>'Med COMM Sales Model  '!D299</f>
        <v>3.2606510000000002</v>
      </c>
      <c r="AB288" s="277">
        <f>'Med IND Sales Mod'!D299</f>
        <v>3.2606510000000002</v>
      </c>
      <c r="AC288" s="277">
        <f>'Lg IND Sales Model'!E299</f>
        <v>3.2606510000000002</v>
      </c>
      <c r="AD288" s="232" t="str">
        <f t="shared" si="58"/>
        <v>Good</v>
      </c>
      <c r="AE288" s="282">
        <v>0</v>
      </c>
      <c r="AF288" s="264">
        <v>0</v>
      </c>
      <c r="AG288" s="277">
        <f>'Med COMM Sales Model  '!G299</f>
        <v>0</v>
      </c>
      <c r="AH288" s="277">
        <f>'Med IND Sales Mod'!F299</f>
        <v>0</v>
      </c>
      <c r="AI288" s="232" t="str">
        <f t="shared" si="59"/>
        <v>Good</v>
      </c>
      <c r="AJ288" s="282">
        <f>'Small COMM Sales Model  '!G299</f>
        <v>277.87653293728147</v>
      </c>
      <c r="AK288" s="264">
        <f>'Med COMM Sales Model  '!F299</f>
        <v>277.87653293728147</v>
      </c>
      <c r="AL288" s="277">
        <f>'Lg COMM Sales Model '!F299</f>
        <v>277.87653293728147</v>
      </c>
      <c r="AM288" s="232" t="str">
        <f t="shared" si="60"/>
        <v>Good</v>
      </c>
      <c r="AN288" s="264">
        <f>'Small COMM Sales Model  '!E299</f>
        <v>198.89039579254836</v>
      </c>
      <c r="AO288" s="264">
        <f>'Med COMM Sales Model  '!E299</f>
        <v>198.89039579254836</v>
      </c>
      <c r="AP288" s="264">
        <f>'Lg COMM Sales Model '!D299</f>
        <v>198.89039579254836</v>
      </c>
      <c r="AQ288" s="277">
        <f>'Small IND Sales Mod'!D299</f>
        <v>198.89039579254836</v>
      </c>
      <c r="AR288" s="277">
        <f>'Med IND Sales Mod'!E299</f>
        <v>198.89039579254836</v>
      </c>
      <c r="AS288" s="281">
        <f>'Lg IND Sales Model'!F299</f>
        <v>198.89039579254836</v>
      </c>
      <c r="AT288" s="227" t="str">
        <f t="shared" si="61"/>
        <v>Good</v>
      </c>
      <c r="AU288" s="280">
        <f>'Lg COMM Sales Model '!E299</f>
        <v>3.8110897796785466</v>
      </c>
      <c r="AV288" s="66">
        <f>'Small COMM Sales Model  '!F299</f>
        <v>3.8110897796785466</v>
      </c>
      <c r="AW288" s="66">
        <f>'Small IND Sales Mod'!E299</f>
        <v>3.8110897796785466</v>
      </c>
      <c r="AX288" s="232" t="str">
        <f t="shared" si="62"/>
        <v>Good</v>
      </c>
      <c r="AY288" s="279"/>
    </row>
    <row r="289" spans="1:51" x14ac:dyDescent="0.2">
      <c r="A289" s="278">
        <f t="shared" si="63"/>
        <v>47797.119999999501</v>
      </c>
      <c r="B289" s="282">
        <v>22.246732590563408</v>
      </c>
      <c r="C289" s="264">
        <v>22.246732590563408</v>
      </c>
      <c r="D289" s="277">
        <f>+'RES_Sales Model'!E296</f>
        <v>22.246732590563408</v>
      </c>
      <c r="E289" s="277">
        <f>+'Small COMM Sales Model  '!C300</f>
        <v>22.246732590563408</v>
      </c>
      <c r="F289" s="281">
        <f>+'Med COMM Sales Model  '!C300</f>
        <v>22.246732590563408</v>
      </c>
      <c r="G289" s="232" t="str">
        <f t="shared" si="52"/>
        <v>Good</v>
      </c>
      <c r="H289" s="287">
        <f>'Lg IND Sales Model'!C300</f>
        <v>0.40177703010625498</v>
      </c>
      <c r="I289" s="279">
        <f>Industrial_Customers!C300</f>
        <v>0.40177703010625498</v>
      </c>
      <c r="J289" s="289" t="str">
        <f t="shared" si="53"/>
        <v>Good</v>
      </c>
      <c r="K289" s="286">
        <v>0.16232073757638524</v>
      </c>
      <c r="L289" s="285">
        <v>0.16232073757638524</v>
      </c>
      <c r="M289" s="289" t="str">
        <f t="shared" si="54"/>
        <v>Good</v>
      </c>
      <c r="N289" s="290">
        <v>23923629.404399313</v>
      </c>
      <c r="O289" s="66">
        <v>23923629.404399302</v>
      </c>
      <c r="P289" s="289" t="str">
        <f t="shared" si="55"/>
        <v>Good</v>
      </c>
      <c r="Q289" s="281">
        <v>351.43219999999997</v>
      </c>
      <c r="R289" s="281">
        <v>351.43219999999997</v>
      </c>
      <c r="S289" s="232" t="str">
        <f t="shared" si="56"/>
        <v>Good</v>
      </c>
      <c r="T289" s="281">
        <v>0</v>
      </c>
      <c r="U289" s="281">
        <v>0</v>
      </c>
      <c r="V289" s="232" t="str">
        <f t="shared" si="57"/>
        <v>Good</v>
      </c>
      <c r="W289" s="280">
        <f>Commercial_Customers!C300</f>
        <v>9611.9647714622297</v>
      </c>
      <c r="X289" s="66">
        <v>9611.9647714622297</v>
      </c>
      <c r="Y289" s="232" t="str">
        <f t="shared" si="51"/>
        <v>Good</v>
      </c>
      <c r="Z289" s="282">
        <f>'Small COMM Sales Model  '!D300</f>
        <v>3.26596532361964</v>
      </c>
      <c r="AA289" s="264">
        <f>'Med COMM Sales Model  '!D300</f>
        <v>3.26596532361964</v>
      </c>
      <c r="AB289" s="277">
        <f>'Med IND Sales Mod'!D300</f>
        <v>3.26596532361964</v>
      </c>
      <c r="AC289" s="277">
        <f>'Lg IND Sales Model'!E300</f>
        <v>3.26596532361964</v>
      </c>
      <c r="AD289" s="232" t="str">
        <f t="shared" si="58"/>
        <v>Good</v>
      </c>
      <c r="AE289" s="282">
        <v>0</v>
      </c>
      <c r="AF289" s="264">
        <v>0</v>
      </c>
      <c r="AG289" s="277">
        <f>'Med COMM Sales Model  '!G300</f>
        <v>0</v>
      </c>
      <c r="AH289" s="277">
        <f>'Med IND Sales Mod'!F300</f>
        <v>0</v>
      </c>
      <c r="AI289" s="232" t="str">
        <f t="shared" si="59"/>
        <v>Good</v>
      </c>
      <c r="AJ289" s="282">
        <f>'Small COMM Sales Model  '!G300</f>
        <v>198.89039579254836</v>
      </c>
      <c r="AK289" s="264">
        <f>'Med COMM Sales Model  '!F300</f>
        <v>198.89039579254836</v>
      </c>
      <c r="AL289" s="277">
        <f>'Lg COMM Sales Model '!F300</f>
        <v>198.89039579254836</v>
      </c>
      <c r="AM289" s="232" t="str">
        <f t="shared" si="60"/>
        <v>Good</v>
      </c>
      <c r="AN289" s="264">
        <f>'Small COMM Sales Model  '!E300</f>
        <v>78.117279066674627</v>
      </c>
      <c r="AO289" s="264">
        <f>'Med COMM Sales Model  '!E300</f>
        <v>78.117279066674627</v>
      </c>
      <c r="AP289" s="264">
        <f>'Lg COMM Sales Model '!D300</f>
        <v>78.117279066674627</v>
      </c>
      <c r="AQ289" s="277">
        <f>'Small IND Sales Mod'!D300</f>
        <v>78.117279066674627</v>
      </c>
      <c r="AR289" s="277">
        <f>'Med IND Sales Mod'!E300</f>
        <v>78.117279066674627</v>
      </c>
      <c r="AS289" s="281">
        <f>'Lg IND Sales Model'!F300</f>
        <v>78.117279066674627</v>
      </c>
      <c r="AT289" s="227" t="str">
        <f t="shared" si="61"/>
        <v>Good</v>
      </c>
      <c r="AU289" s="280">
        <f>'Lg COMM Sales Model '!E300</f>
        <v>26.436963465927999</v>
      </c>
      <c r="AV289" s="66">
        <f>'Small COMM Sales Model  '!F300</f>
        <v>26.436963465927999</v>
      </c>
      <c r="AW289" s="66">
        <f>'Small IND Sales Mod'!E300</f>
        <v>26.436963465927999</v>
      </c>
      <c r="AX289" s="232" t="str">
        <f t="shared" si="62"/>
        <v>Good</v>
      </c>
      <c r="AY289" s="279"/>
    </row>
    <row r="290" spans="1:51" ht="13.5" thickBot="1" x14ac:dyDescent="0.25">
      <c r="A290" s="288">
        <f t="shared" si="63"/>
        <v>47827.539999999499</v>
      </c>
      <c r="B290" s="282">
        <v>22.29383433246727</v>
      </c>
      <c r="C290" s="264">
        <v>22.29383433246727</v>
      </c>
      <c r="D290" s="277">
        <f>+'RES_Sales Model'!E297</f>
        <v>22.29383433246727</v>
      </c>
      <c r="E290" s="277">
        <f>+'Small COMM Sales Model  '!C301</f>
        <v>22.29383433246727</v>
      </c>
      <c r="F290" s="281">
        <f>+'Med COMM Sales Model  '!C301</f>
        <v>22.29383433246727</v>
      </c>
      <c r="G290" s="232" t="str">
        <f t="shared" si="52"/>
        <v>Good</v>
      </c>
      <c r="H290" s="287">
        <f>'Lg IND Sales Model'!C301</f>
        <v>0.40198710278038507</v>
      </c>
      <c r="I290" s="279">
        <f>Industrial_Customers!C301</f>
        <v>0.40198710278038507</v>
      </c>
      <c r="J290" s="224" t="str">
        <f t="shared" si="53"/>
        <v>Good</v>
      </c>
      <c r="K290" s="286">
        <v>8.8515135271886689E-2</v>
      </c>
      <c r="L290" s="285">
        <v>8.8515135271886689E-2</v>
      </c>
      <c r="M290" s="224" t="str">
        <f t="shared" si="54"/>
        <v>Good</v>
      </c>
      <c r="N290" s="284">
        <v>23943408.747884929</v>
      </c>
      <c r="O290" s="66">
        <v>23943408.747884899</v>
      </c>
      <c r="P290" s="224" t="str">
        <f t="shared" si="55"/>
        <v>Good</v>
      </c>
      <c r="Q290" s="281">
        <v>351.904478405183</v>
      </c>
      <c r="R290" s="281">
        <v>351.904478405183</v>
      </c>
      <c r="S290" s="230" t="str">
        <f t="shared" si="56"/>
        <v>Good</v>
      </c>
      <c r="T290" s="283">
        <v>0</v>
      </c>
      <c r="U290" s="281">
        <v>0</v>
      </c>
      <c r="V290" s="230" t="str">
        <f t="shared" si="57"/>
        <v>Good</v>
      </c>
      <c r="W290" s="280">
        <f>Commercial_Customers!C301</f>
        <v>9624.9415132487902</v>
      </c>
      <c r="X290" s="66">
        <v>9624.9415132487902</v>
      </c>
      <c r="Y290" s="230" t="str">
        <f t="shared" si="51"/>
        <v>Good</v>
      </c>
      <c r="Z290" s="282">
        <f>'Small COMM Sales Model  '!D301</f>
        <v>3.2711765471611298</v>
      </c>
      <c r="AA290" s="264">
        <f>'Med COMM Sales Model  '!D301</f>
        <v>3.2711765471611298</v>
      </c>
      <c r="AB290" s="277">
        <f>'Med IND Sales Mod'!D301</f>
        <v>3.2711765471611298</v>
      </c>
      <c r="AC290" s="277">
        <f>'Lg IND Sales Model'!E301</f>
        <v>3.2711765471611298</v>
      </c>
      <c r="AD290" s="232" t="str">
        <f t="shared" si="58"/>
        <v>Good</v>
      </c>
      <c r="AE290" s="282">
        <v>0</v>
      </c>
      <c r="AF290" s="264">
        <v>0</v>
      </c>
      <c r="AG290" s="277">
        <f>'Med COMM Sales Model  '!G301</f>
        <v>0</v>
      </c>
      <c r="AH290" s="277">
        <f>'Med IND Sales Mod'!F301</f>
        <v>0</v>
      </c>
      <c r="AI290" s="232" t="str">
        <f t="shared" si="59"/>
        <v>Good</v>
      </c>
      <c r="AJ290" s="282">
        <f>'Small COMM Sales Model  '!G301</f>
        <v>78.117279066674627</v>
      </c>
      <c r="AK290" s="264">
        <f>'Med COMM Sales Model  '!F301</f>
        <v>78.117279066674627</v>
      </c>
      <c r="AL290" s="277">
        <f>'Lg COMM Sales Model '!F301</f>
        <v>78.117279066674627</v>
      </c>
      <c r="AM290" s="232" t="str">
        <f t="shared" si="60"/>
        <v>Good</v>
      </c>
      <c r="AN290" s="264">
        <f>'Small COMM Sales Model  '!E301</f>
        <v>42.633806123140985</v>
      </c>
      <c r="AO290" s="264">
        <f>'Med COMM Sales Model  '!E301</f>
        <v>42.633806123140985</v>
      </c>
      <c r="AP290" s="264">
        <f>'Lg COMM Sales Model '!D301</f>
        <v>42.633806123140985</v>
      </c>
      <c r="AQ290" s="277">
        <f>'Small IND Sales Mod'!D301</f>
        <v>42.633806123140985</v>
      </c>
      <c r="AR290" s="277">
        <f>'Med IND Sales Mod'!E301</f>
        <v>42.633806123140985</v>
      </c>
      <c r="AS290" s="281">
        <f>'Lg IND Sales Model'!F301</f>
        <v>42.633806123140985</v>
      </c>
      <c r="AT290" s="227" t="str">
        <f t="shared" si="61"/>
        <v>Good</v>
      </c>
      <c r="AU290" s="280">
        <f>'Lg COMM Sales Model '!E301</f>
        <v>81.614210043345437</v>
      </c>
      <c r="AV290" s="66">
        <f>'Small COMM Sales Model  '!F301</f>
        <v>81.614210043345437</v>
      </c>
      <c r="AW290" s="66">
        <f>'Small IND Sales Mod'!E301</f>
        <v>81.614210043345437</v>
      </c>
      <c r="AX290" s="232" t="str">
        <f t="shared" si="62"/>
        <v>Good</v>
      </c>
      <c r="AY290" s="279"/>
    </row>
    <row r="291" spans="1:51" x14ac:dyDescent="0.2">
      <c r="A291" s="278"/>
      <c r="D291" s="277"/>
      <c r="E291" s="277"/>
      <c r="O291" s="66"/>
      <c r="AG291" s="277"/>
      <c r="AH291" s="277"/>
      <c r="AL291" s="277"/>
      <c r="AQ291" s="277"/>
      <c r="AR291" s="277"/>
    </row>
    <row r="292" spans="1:51" x14ac:dyDescent="0.2">
      <c r="A292" s="278"/>
      <c r="D292" s="277"/>
      <c r="E292" s="277"/>
      <c r="O292" s="66"/>
      <c r="AG292" s="277"/>
      <c r="AH292" s="277"/>
      <c r="AL292" s="277"/>
      <c r="AQ292" s="277"/>
      <c r="AR292" s="277"/>
    </row>
    <row r="293" spans="1:51" x14ac:dyDescent="0.2">
      <c r="A293" s="278"/>
      <c r="D293" s="277"/>
      <c r="E293" s="277"/>
      <c r="O293" s="66"/>
      <c r="AG293" s="277"/>
      <c r="AH293" s="277"/>
      <c r="AL293" s="277"/>
      <c r="AQ293" s="277"/>
      <c r="AR293" s="277"/>
    </row>
    <row r="294" spans="1:51" x14ac:dyDescent="0.2">
      <c r="A294" s="278"/>
      <c r="D294" s="277"/>
      <c r="E294" s="277"/>
      <c r="O294" s="66"/>
      <c r="AG294" s="277"/>
      <c r="AH294" s="277"/>
      <c r="AL294" s="277"/>
      <c r="AQ294" s="277"/>
      <c r="AR294" s="277"/>
    </row>
    <row r="295" spans="1:51" x14ac:dyDescent="0.2">
      <c r="D295" s="277"/>
      <c r="E295" s="277"/>
      <c r="O295" s="66"/>
      <c r="AG295" s="277"/>
      <c r="AH295" s="277"/>
      <c r="AL295" s="277"/>
      <c r="AQ295" s="277"/>
      <c r="AR295" s="277"/>
    </row>
    <row r="296" spans="1:51" x14ac:dyDescent="0.2">
      <c r="D296" s="277"/>
      <c r="E296" s="277"/>
      <c r="O296" s="66"/>
      <c r="AG296" s="277"/>
      <c r="AH296" s="277"/>
      <c r="AL296" s="277"/>
      <c r="AQ296" s="277"/>
      <c r="AR296" s="277"/>
    </row>
    <row r="297" spans="1:51" x14ac:dyDescent="0.2">
      <c r="D297" s="277"/>
      <c r="E297" s="277"/>
      <c r="O297" s="66"/>
      <c r="AG297" s="277"/>
      <c r="AH297" s="277"/>
      <c r="AL297" s="277"/>
      <c r="AQ297" s="277"/>
      <c r="AR297" s="277"/>
    </row>
    <row r="298" spans="1:51" x14ac:dyDescent="0.2">
      <c r="D298" s="277"/>
      <c r="E298" s="277"/>
      <c r="O298" s="66"/>
      <c r="AG298" s="277"/>
      <c r="AH298" s="277"/>
      <c r="AL298" s="277"/>
      <c r="AQ298" s="277"/>
      <c r="AR298" s="277"/>
    </row>
    <row r="299" spans="1:51" x14ac:dyDescent="0.2">
      <c r="D299" s="277"/>
      <c r="E299" s="277"/>
      <c r="O299" s="66"/>
      <c r="AG299" s="277"/>
      <c r="AH299" s="277"/>
      <c r="AL299" s="277"/>
      <c r="AQ299" s="277"/>
      <c r="AR299" s="277"/>
    </row>
    <row r="300" spans="1:51" x14ac:dyDescent="0.2">
      <c r="D300" s="277"/>
      <c r="E300" s="277"/>
      <c r="O300" s="66"/>
      <c r="AG300" s="277"/>
      <c r="AH300" s="277"/>
      <c r="AL300" s="277"/>
      <c r="AQ300" s="277"/>
      <c r="AR300" s="277"/>
    </row>
    <row r="301" spans="1:51" x14ac:dyDescent="0.2">
      <c r="D301" s="277"/>
      <c r="E301" s="277"/>
      <c r="O301" s="66"/>
      <c r="AG301" s="277"/>
      <c r="AH301" s="277"/>
      <c r="AL301" s="277"/>
      <c r="AQ301" s="277"/>
      <c r="AR301" s="277"/>
    </row>
    <row r="302" spans="1:51" x14ac:dyDescent="0.2">
      <c r="D302" s="277"/>
      <c r="E302" s="277"/>
      <c r="O302" s="66"/>
      <c r="AG302" s="277"/>
      <c r="AH302" s="277"/>
      <c r="AL302" s="277"/>
      <c r="AQ302" s="277"/>
      <c r="AR302" s="277"/>
    </row>
    <row r="303" spans="1:51" x14ac:dyDescent="0.2">
      <c r="D303" s="277"/>
      <c r="E303" s="277"/>
      <c r="O303" s="66"/>
      <c r="AG303" s="277"/>
      <c r="AH303" s="277"/>
      <c r="AL303" s="277"/>
      <c r="AQ303" s="277"/>
      <c r="AR303" s="277"/>
    </row>
    <row r="304" spans="1:51" x14ac:dyDescent="0.2">
      <c r="D304" s="277"/>
      <c r="E304" s="277"/>
      <c r="O304" s="66"/>
      <c r="AG304" s="277"/>
      <c r="AH304" s="277"/>
      <c r="AL304" s="277"/>
      <c r="AQ304" s="277"/>
      <c r="AR304" s="277"/>
    </row>
    <row r="305" spans="4:44" x14ac:dyDescent="0.2">
      <c r="D305" s="277"/>
      <c r="E305" s="277"/>
      <c r="O305" s="66"/>
      <c r="AG305" s="277"/>
      <c r="AH305" s="277"/>
      <c r="AL305" s="277"/>
      <c r="AQ305" s="277"/>
      <c r="AR305" s="277"/>
    </row>
    <row r="306" spans="4:44" x14ac:dyDescent="0.2">
      <c r="D306" s="277"/>
      <c r="E306" s="277"/>
      <c r="O306" s="66"/>
      <c r="AG306" s="277"/>
      <c r="AH306" s="277"/>
      <c r="AL306" s="277"/>
      <c r="AQ306" s="277"/>
      <c r="AR306" s="277"/>
    </row>
    <row r="307" spans="4:44" x14ac:dyDescent="0.2">
      <c r="D307" s="277"/>
      <c r="E307" s="277"/>
      <c r="O307" s="66"/>
      <c r="AG307" s="277"/>
      <c r="AH307" s="277"/>
      <c r="AL307" s="277"/>
      <c r="AQ307" s="277"/>
      <c r="AR307" s="277"/>
    </row>
    <row r="308" spans="4:44" x14ac:dyDescent="0.2">
      <c r="D308" s="277"/>
      <c r="E308" s="277"/>
      <c r="O308" s="66"/>
      <c r="AG308" s="277"/>
      <c r="AH308" s="277"/>
      <c r="AL308" s="277"/>
      <c r="AQ308" s="277"/>
      <c r="AR308" s="277"/>
    </row>
    <row r="309" spans="4:44" x14ac:dyDescent="0.2">
      <c r="D309" s="277"/>
      <c r="E309" s="277"/>
      <c r="O309" s="66"/>
      <c r="AG309" s="277"/>
      <c r="AH309" s="277"/>
      <c r="AL309" s="277"/>
      <c r="AQ309" s="277"/>
      <c r="AR309" s="277"/>
    </row>
    <row r="310" spans="4:44" x14ac:dyDescent="0.2">
      <c r="D310" s="277"/>
      <c r="E310" s="277"/>
      <c r="O310" s="66"/>
      <c r="AG310" s="277"/>
      <c r="AH310" s="277"/>
      <c r="AL310" s="277"/>
      <c r="AQ310" s="277"/>
      <c r="AR310" s="277"/>
    </row>
    <row r="311" spans="4:44" x14ac:dyDescent="0.2">
      <c r="D311" s="277"/>
      <c r="E311" s="277"/>
      <c r="O311" s="66"/>
      <c r="AG311" s="277"/>
      <c r="AH311" s="277"/>
      <c r="AL311" s="277"/>
      <c r="AQ311" s="277"/>
      <c r="AR311" s="277"/>
    </row>
    <row r="312" spans="4:44" x14ac:dyDescent="0.2">
      <c r="D312" s="277"/>
      <c r="E312" s="277"/>
      <c r="O312" s="66"/>
      <c r="AG312" s="277"/>
      <c r="AH312" s="277"/>
      <c r="AL312" s="277"/>
      <c r="AQ312" s="277"/>
      <c r="AR312" s="277"/>
    </row>
    <row r="313" spans="4:44" x14ac:dyDescent="0.2">
      <c r="D313" s="277"/>
      <c r="E313" s="277"/>
      <c r="O313" s="66"/>
      <c r="AG313" s="277"/>
      <c r="AH313" s="277"/>
      <c r="AL313" s="277"/>
      <c r="AQ313" s="277"/>
      <c r="AR313" s="277"/>
    </row>
    <row r="314" spans="4:44" x14ac:dyDescent="0.2">
      <c r="D314" s="277"/>
      <c r="E314" s="277"/>
      <c r="AG314" s="277"/>
      <c r="AH314" s="277"/>
      <c r="AL314" s="277"/>
      <c r="AQ314" s="277"/>
      <c r="AR314" s="277"/>
    </row>
    <row r="315" spans="4:44" x14ac:dyDescent="0.2">
      <c r="D315" s="277"/>
      <c r="E315" s="277"/>
      <c r="AG315" s="277"/>
      <c r="AH315" s="277"/>
      <c r="AL315" s="277"/>
      <c r="AQ315" s="277"/>
      <c r="AR315" s="277"/>
    </row>
    <row r="316" spans="4:44" x14ac:dyDescent="0.2">
      <c r="D316" s="277"/>
      <c r="E316" s="277"/>
      <c r="AG316" s="277"/>
      <c r="AH316" s="277"/>
      <c r="AL316" s="277"/>
      <c r="AQ316" s="277"/>
      <c r="AR316" s="277"/>
    </row>
    <row r="317" spans="4:44" x14ac:dyDescent="0.2">
      <c r="D317" s="277"/>
      <c r="E317" s="277"/>
      <c r="AG317" s="277"/>
      <c r="AH317" s="277"/>
      <c r="AL317" s="277"/>
      <c r="AQ317" s="277"/>
      <c r="AR317" s="277"/>
    </row>
    <row r="318" spans="4:44" x14ac:dyDescent="0.2">
      <c r="D318" s="277"/>
      <c r="E318" s="277"/>
      <c r="AG318" s="277"/>
      <c r="AH318" s="277"/>
      <c r="AL318" s="277"/>
      <c r="AQ318" s="277"/>
      <c r="AR318" s="277"/>
    </row>
    <row r="319" spans="4:44" x14ac:dyDescent="0.2">
      <c r="D319" s="277"/>
      <c r="E319" s="277"/>
      <c r="AG319" s="277"/>
      <c r="AH319" s="277"/>
      <c r="AL319" s="277"/>
      <c r="AQ319" s="277"/>
      <c r="AR319" s="277"/>
    </row>
    <row r="320" spans="4:44" x14ac:dyDescent="0.2">
      <c r="D320" s="277"/>
      <c r="E320" s="277"/>
      <c r="AG320" s="277"/>
      <c r="AH320" s="277"/>
      <c r="AL320" s="277"/>
      <c r="AQ320" s="277"/>
      <c r="AR320" s="277"/>
    </row>
    <row r="321" spans="4:44" x14ac:dyDescent="0.2">
      <c r="D321" s="277"/>
      <c r="E321" s="277"/>
      <c r="AG321" s="277"/>
      <c r="AH321" s="277"/>
      <c r="AL321" s="277"/>
      <c r="AQ321" s="277"/>
      <c r="AR321" s="277"/>
    </row>
    <row r="322" spans="4:44" x14ac:dyDescent="0.2">
      <c r="D322" s="277"/>
      <c r="E322" s="277"/>
      <c r="AG322" s="277"/>
      <c r="AH322" s="277"/>
      <c r="AL322" s="277"/>
      <c r="AQ322" s="277"/>
      <c r="AR322" s="277"/>
    </row>
    <row r="323" spans="4:44" x14ac:dyDescent="0.2">
      <c r="D323" s="277"/>
      <c r="E323" s="277"/>
      <c r="AG323" s="277"/>
      <c r="AH323" s="277"/>
      <c r="AL323" s="277"/>
      <c r="AQ323" s="277"/>
      <c r="AR323" s="277"/>
    </row>
    <row r="324" spans="4:44" x14ac:dyDescent="0.2">
      <c r="D324" s="277"/>
      <c r="E324" s="277"/>
      <c r="AG324" s="277"/>
      <c r="AH324" s="277"/>
      <c r="AL324" s="277"/>
      <c r="AQ324" s="277"/>
      <c r="AR324" s="277"/>
    </row>
    <row r="325" spans="4:44" x14ac:dyDescent="0.2">
      <c r="D325" s="277"/>
      <c r="E325" s="277"/>
      <c r="AG325" s="277"/>
      <c r="AH325" s="277"/>
      <c r="AL325" s="277"/>
      <c r="AQ325" s="277"/>
      <c r="AR325" s="277"/>
    </row>
    <row r="326" spans="4:44" x14ac:dyDescent="0.2">
      <c r="D326" s="277"/>
      <c r="E326" s="277"/>
      <c r="AG326" s="277"/>
      <c r="AH326" s="277"/>
      <c r="AL326" s="277"/>
      <c r="AQ326" s="277"/>
      <c r="AR326" s="277"/>
    </row>
    <row r="327" spans="4:44" x14ac:dyDescent="0.2">
      <c r="D327" s="277"/>
      <c r="E327" s="277"/>
      <c r="AG327" s="277"/>
      <c r="AH327" s="277"/>
      <c r="AL327" s="277"/>
      <c r="AQ327" s="277"/>
      <c r="AR327" s="277"/>
    </row>
    <row r="328" spans="4:44" x14ac:dyDescent="0.2">
      <c r="D328" s="277"/>
      <c r="E328" s="277"/>
      <c r="AG328" s="277"/>
      <c r="AH328" s="277"/>
      <c r="AL328" s="277"/>
      <c r="AQ328" s="277"/>
      <c r="AR328" s="277"/>
    </row>
    <row r="329" spans="4:44" x14ac:dyDescent="0.2">
      <c r="D329" s="277"/>
      <c r="E329" s="277"/>
      <c r="AG329" s="277"/>
      <c r="AH329" s="277"/>
      <c r="AL329" s="277"/>
      <c r="AQ329" s="277"/>
      <c r="AR329" s="277"/>
    </row>
    <row r="330" spans="4:44" x14ac:dyDescent="0.2">
      <c r="D330" s="277"/>
      <c r="E330" s="277"/>
      <c r="AG330" s="277"/>
      <c r="AH330" s="277"/>
      <c r="AL330" s="277"/>
      <c r="AQ330" s="277"/>
      <c r="AR330" s="277"/>
    </row>
    <row r="331" spans="4:44" x14ac:dyDescent="0.2">
      <c r="D331" s="277"/>
      <c r="E331" s="277"/>
      <c r="AG331" s="277"/>
      <c r="AH331" s="277"/>
      <c r="AL331" s="277"/>
      <c r="AQ331" s="277"/>
      <c r="AR331" s="277"/>
    </row>
    <row r="332" spans="4:44" x14ac:dyDescent="0.2">
      <c r="D332" s="277"/>
      <c r="E332" s="277"/>
      <c r="AG332" s="277"/>
      <c r="AH332" s="277"/>
      <c r="AL332" s="277"/>
      <c r="AQ332" s="277"/>
      <c r="AR332" s="277"/>
    </row>
    <row r="333" spans="4:44" x14ac:dyDescent="0.2">
      <c r="D333" s="277"/>
      <c r="E333" s="277"/>
      <c r="AG333" s="277"/>
      <c r="AH333" s="277"/>
      <c r="AL333" s="277"/>
      <c r="AQ333" s="277"/>
      <c r="AR333" s="277"/>
    </row>
    <row r="334" spans="4:44" x14ac:dyDescent="0.2">
      <c r="D334" s="277"/>
      <c r="E334" s="277"/>
      <c r="AG334" s="277"/>
      <c r="AH334" s="277"/>
      <c r="AL334" s="277"/>
      <c r="AQ334" s="277"/>
      <c r="AR334" s="277"/>
    </row>
    <row r="335" spans="4:44" x14ac:dyDescent="0.2">
      <c r="D335" s="277"/>
      <c r="E335" s="277"/>
      <c r="AG335" s="277"/>
      <c r="AH335" s="277"/>
      <c r="AL335" s="277"/>
      <c r="AQ335" s="277"/>
      <c r="AR335" s="277"/>
    </row>
    <row r="336" spans="4:44" x14ac:dyDescent="0.2">
      <c r="D336" s="277"/>
      <c r="E336" s="277"/>
      <c r="AG336" s="277"/>
      <c r="AH336" s="277"/>
      <c r="AL336" s="277"/>
      <c r="AQ336" s="277"/>
      <c r="AR336" s="277"/>
    </row>
    <row r="337" spans="4:44" x14ac:dyDescent="0.2">
      <c r="D337" s="277"/>
      <c r="E337" s="277"/>
      <c r="AG337" s="277"/>
      <c r="AH337" s="277"/>
      <c r="AL337" s="277"/>
      <c r="AQ337" s="277"/>
      <c r="AR337" s="277"/>
    </row>
    <row r="338" spans="4:44" x14ac:dyDescent="0.2">
      <c r="D338" s="277"/>
      <c r="E338" s="277"/>
      <c r="AG338" s="277"/>
      <c r="AH338" s="277"/>
      <c r="AL338" s="277"/>
      <c r="AQ338" s="277"/>
      <c r="AR338" s="277"/>
    </row>
    <row r="339" spans="4:44" x14ac:dyDescent="0.2">
      <c r="D339" s="277"/>
      <c r="E339" s="277"/>
      <c r="AG339" s="277"/>
      <c r="AH339" s="277"/>
      <c r="AL339" s="277"/>
      <c r="AQ339" s="277"/>
      <c r="AR339" s="277"/>
    </row>
    <row r="340" spans="4:44" x14ac:dyDescent="0.2">
      <c r="D340" s="277"/>
      <c r="E340" s="277"/>
      <c r="AG340" s="277"/>
      <c r="AH340" s="277"/>
      <c r="AL340" s="277"/>
      <c r="AQ340" s="277"/>
      <c r="AR340" s="277"/>
    </row>
    <row r="341" spans="4:44" x14ac:dyDescent="0.2">
      <c r="D341" s="277"/>
      <c r="E341" s="277"/>
      <c r="AG341" s="277"/>
      <c r="AH341" s="277"/>
      <c r="AL341" s="277"/>
      <c r="AQ341" s="277"/>
      <c r="AR341" s="277"/>
    </row>
    <row r="342" spans="4:44" x14ac:dyDescent="0.2">
      <c r="D342" s="277"/>
      <c r="E342" s="277"/>
      <c r="AG342" s="277"/>
      <c r="AH342" s="277"/>
      <c r="AL342" s="277"/>
      <c r="AQ342" s="277"/>
      <c r="AR342" s="277"/>
    </row>
    <row r="343" spans="4:44" x14ac:dyDescent="0.2">
      <c r="D343" s="277"/>
      <c r="E343" s="277"/>
      <c r="AG343" s="277"/>
      <c r="AH343" s="277"/>
      <c r="AL343" s="277"/>
      <c r="AQ343" s="277"/>
      <c r="AR343" s="277"/>
    </row>
    <row r="344" spans="4:44" x14ac:dyDescent="0.2">
      <c r="D344" s="277"/>
      <c r="E344" s="277"/>
      <c r="AG344" s="277"/>
      <c r="AH344" s="277"/>
      <c r="AL344" s="277"/>
      <c r="AQ344" s="277"/>
      <c r="AR344" s="277"/>
    </row>
    <row r="345" spans="4:44" x14ac:dyDescent="0.2">
      <c r="D345" s="277"/>
      <c r="E345" s="277"/>
      <c r="AG345" s="277"/>
      <c r="AH345" s="277"/>
      <c r="AL345" s="277"/>
      <c r="AQ345" s="277"/>
      <c r="AR345" s="277"/>
    </row>
    <row r="346" spans="4:44" x14ac:dyDescent="0.2">
      <c r="D346" s="277"/>
      <c r="E346" s="277"/>
      <c r="AG346" s="277"/>
      <c r="AH346" s="277"/>
      <c r="AL346" s="277"/>
      <c r="AQ346" s="277"/>
      <c r="AR346" s="277"/>
    </row>
    <row r="347" spans="4:44" x14ac:dyDescent="0.2">
      <c r="D347" s="277"/>
      <c r="E347" s="277"/>
      <c r="AG347" s="277"/>
      <c r="AH347" s="277"/>
      <c r="AL347" s="277"/>
      <c r="AQ347" s="277"/>
      <c r="AR347" s="277"/>
    </row>
    <row r="348" spans="4:44" x14ac:dyDescent="0.2">
      <c r="D348" s="277"/>
      <c r="E348" s="277"/>
      <c r="AG348" s="277"/>
      <c r="AH348" s="277"/>
      <c r="AL348" s="277"/>
      <c r="AQ348" s="277"/>
      <c r="AR348" s="277"/>
    </row>
    <row r="349" spans="4:44" x14ac:dyDescent="0.2">
      <c r="D349" s="277"/>
      <c r="E349" s="277"/>
      <c r="AG349" s="277"/>
      <c r="AH349" s="277"/>
      <c r="AL349" s="277"/>
      <c r="AQ349" s="277"/>
      <c r="AR349" s="277"/>
    </row>
    <row r="350" spans="4:44" x14ac:dyDescent="0.2">
      <c r="D350" s="277"/>
      <c r="E350" s="277"/>
      <c r="AG350" s="277"/>
      <c r="AH350" s="277"/>
      <c r="AL350" s="277"/>
      <c r="AQ350" s="277"/>
      <c r="AR350" s="277"/>
    </row>
    <row r="351" spans="4:44" x14ac:dyDescent="0.2">
      <c r="D351" s="277"/>
      <c r="E351" s="277"/>
      <c r="AG351" s="277"/>
      <c r="AH351" s="277"/>
      <c r="AL351" s="277"/>
      <c r="AQ351" s="277"/>
      <c r="AR351" s="277"/>
    </row>
    <row r="352" spans="4:44" x14ac:dyDescent="0.2">
      <c r="D352" s="277"/>
      <c r="E352" s="277"/>
      <c r="AG352" s="277"/>
      <c r="AH352" s="277"/>
      <c r="AL352" s="277"/>
      <c r="AQ352" s="277"/>
      <c r="AR352" s="277"/>
    </row>
    <row r="353" spans="4:44" x14ac:dyDescent="0.2">
      <c r="D353" s="277"/>
      <c r="E353" s="277"/>
      <c r="AG353" s="277"/>
      <c r="AH353" s="277"/>
      <c r="AL353" s="277"/>
      <c r="AQ353" s="277"/>
      <c r="AR353" s="277"/>
    </row>
    <row r="354" spans="4:44" x14ac:dyDescent="0.2">
      <c r="D354" s="277"/>
      <c r="E354" s="277"/>
      <c r="AG354" s="277"/>
      <c r="AH354" s="277"/>
      <c r="AL354" s="277"/>
      <c r="AQ354" s="277"/>
      <c r="AR354" s="277"/>
    </row>
    <row r="355" spans="4:44" x14ac:dyDescent="0.2">
      <c r="D355" s="277"/>
      <c r="E355" s="277"/>
      <c r="AG355" s="277"/>
      <c r="AH355" s="277"/>
      <c r="AL355" s="277"/>
      <c r="AQ355" s="277"/>
      <c r="AR355" s="277"/>
    </row>
    <row r="356" spans="4:44" x14ac:dyDescent="0.2">
      <c r="D356" s="277"/>
      <c r="E356" s="277"/>
      <c r="AG356" s="277"/>
      <c r="AH356" s="277"/>
      <c r="AL356" s="277"/>
      <c r="AQ356" s="277"/>
      <c r="AR356" s="277"/>
    </row>
    <row r="357" spans="4:44" x14ac:dyDescent="0.2">
      <c r="D357" s="277"/>
      <c r="E357" s="277"/>
      <c r="AG357" s="277"/>
      <c r="AH357" s="277"/>
      <c r="AL357" s="277"/>
      <c r="AQ357" s="277"/>
      <c r="AR357" s="277"/>
    </row>
    <row r="358" spans="4:44" x14ac:dyDescent="0.2">
      <c r="D358" s="277"/>
      <c r="E358" s="277"/>
      <c r="AG358" s="277"/>
      <c r="AH358" s="277"/>
      <c r="AL358" s="277"/>
      <c r="AQ358" s="277"/>
      <c r="AR358" s="277"/>
    </row>
    <row r="359" spans="4:44" x14ac:dyDescent="0.2">
      <c r="D359" s="277"/>
      <c r="E359" s="277"/>
      <c r="AG359" s="277"/>
      <c r="AH359" s="277"/>
      <c r="AL359" s="277"/>
      <c r="AQ359" s="277"/>
      <c r="AR359" s="277"/>
    </row>
    <row r="360" spans="4:44" x14ac:dyDescent="0.2">
      <c r="D360" s="277"/>
      <c r="E360" s="277"/>
      <c r="AG360" s="277"/>
      <c r="AH360" s="277"/>
      <c r="AL360" s="277"/>
      <c r="AQ360" s="277"/>
      <c r="AR360" s="277"/>
    </row>
    <row r="361" spans="4:44" x14ac:dyDescent="0.2">
      <c r="D361" s="277"/>
      <c r="E361" s="277"/>
      <c r="AG361" s="277"/>
      <c r="AH361" s="277"/>
      <c r="AL361" s="277"/>
      <c r="AQ361" s="277"/>
      <c r="AR361" s="277"/>
    </row>
    <row r="362" spans="4:44" x14ac:dyDescent="0.2">
      <c r="D362" s="277"/>
      <c r="E362" s="277"/>
      <c r="AG362" s="277"/>
      <c r="AH362" s="277"/>
      <c r="AL362" s="277"/>
      <c r="AQ362" s="277"/>
      <c r="AR362" s="277"/>
    </row>
    <row r="363" spans="4:44" x14ac:dyDescent="0.2">
      <c r="D363" s="277"/>
      <c r="E363" s="277"/>
      <c r="AG363" s="277"/>
      <c r="AH363" s="277"/>
      <c r="AL363" s="277"/>
      <c r="AQ363" s="277"/>
      <c r="AR363" s="277"/>
    </row>
    <row r="364" spans="4:44" x14ac:dyDescent="0.2">
      <c r="D364" s="277"/>
      <c r="E364" s="277"/>
      <c r="AG364" s="277"/>
      <c r="AH364" s="277"/>
      <c r="AL364" s="277"/>
      <c r="AQ364" s="277"/>
      <c r="AR364" s="277"/>
    </row>
    <row r="365" spans="4:44" x14ac:dyDescent="0.2">
      <c r="D365" s="277"/>
      <c r="E365" s="277"/>
      <c r="AG365" s="277"/>
      <c r="AH365" s="277"/>
      <c r="AL365" s="277"/>
      <c r="AQ365" s="277"/>
      <c r="AR365" s="277"/>
    </row>
    <row r="366" spans="4:44" x14ac:dyDescent="0.2">
      <c r="D366" s="277"/>
      <c r="E366" s="277"/>
      <c r="AG366" s="277"/>
      <c r="AH366" s="277"/>
      <c r="AL366" s="277"/>
      <c r="AQ366" s="277"/>
      <c r="AR366" s="277"/>
    </row>
    <row r="367" spans="4:44" x14ac:dyDescent="0.2">
      <c r="D367" s="277"/>
      <c r="E367" s="277"/>
      <c r="AG367" s="277"/>
      <c r="AH367" s="277"/>
      <c r="AL367" s="277"/>
      <c r="AQ367" s="277"/>
      <c r="AR367" s="277"/>
    </row>
    <row r="368" spans="4:44" x14ac:dyDescent="0.2">
      <c r="D368" s="277"/>
      <c r="E368" s="277"/>
      <c r="AG368" s="277"/>
      <c r="AH368" s="277"/>
      <c r="AL368" s="277"/>
      <c r="AQ368" s="277"/>
      <c r="AR368" s="277"/>
    </row>
    <row r="369" spans="4:44" x14ac:dyDescent="0.2">
      <c r="D369" s="277"/>
      <c r="E369" s="277"/>
      <c r="AG369" s="277"/>
      <c r="AH369" s="277"/>
      <c r="AL369" s="277"/>
      <c r="AQ369" s="277"/>
      <c r="AR369" s="277"/>
    </row>
    <row r="370" spans="4:44" x14ac:dyDescent="0.2">
      <c r="D370" s="277"/>
      <c r="E370" s="277"/>
      <c r="AG370" s="277"/>
      <c r="AH370" s="277"/>
      <c r="AL370" s="277"/>
      <c r="AQ370" s="277"/>
      <c r="AR370" s="277"/>
    </row>
    <row r="371" spans="4:44" x14ac:dyDescent="0.2">
      <c r="D371" s="277"/>
      <c r="E371" s="277"/>
      <c r="AG371" s="277"/>
      <c r="AH371" s="277"/>
      <c r="AL371" s="277"/>
      <c r="AQ371" s="277"/>
      <c r="AR371" s="277"/>
    </row>
    <row r="372" spans="4:44" x14ac:dyDescent="0.2">
      <c r="D372" s="277"/>
      <c r="E372" s="277"/>
      <c r="AG372" s="277"/>
      <c r="AH372" s="277"/>
      <c r="AL372" s="277"/>
      <c r="AQ372" s="277"/>
      <c r="AR372" s="277"/>
    </row>
    <row r="373" spans="4:44" x14ac:dyDescent="0.2">
      <c r="D373" s="277"/>
      <c r="E373" s="277"/>
      <c r="AG373" s="277"/>
      <c r="AH373" s="277"/>
      <c r="AL373" s="277"/>
      <c r="AQ373" s="277"/>
      <c r="AR373" s="277"/>
    </row>
    <row r="374" spans="4:44" x14ac:dyDescent="0.2">
      <c r="D374" s="277"/>
      <c r="E374" s="277"/>
      <c r="AG374" s="277"/>
      <c r="AH374" s="277"/>
      <c r="AL374" s="277"/>
      <c r="AQ374" s="277"/>
      <c r="AR374" s="277"/>
    </row>
    <row r="375" spans="4:44" x14ac:dyDescent="0.2">
      <c r="D375" s="277"/>
      <c r="E375" s="277"/>
      <c r="AG375" s="277"/>
      <c r="AH375" s="277"/>
      <c r="AL375" s="277"/>
      <c r="AQ375" s="277"/>
      <c r="AR375" s="277"/>
    </row>
    <row r="376" spans="4:44" x14ac:dyDescent="0.2">
      <c r="D376" s="277"/>
      <c r="E376" s="277"/>
      <c r="AG376" s="277"/>
      <c r="AH376" s="277"/>
      <c r="AL376" s="277"/>
      <c r="AQ376" s="277"/>
      <c r="AR376" s="277"/>
    </row>
    <row r="377" spans="4:44" x14ac:dyDescent="0.2">
      <c r="D377" s="277"/>
      <c r="E377" s="277"/>
      <c r="AG377" s="277"/>
      <c r="AH377" s="277"/>
      <c r="AL377" s="277"/>
      <c r="AQ377" s="277"/>
      <c r="AR377" s="277"/>
    </row>
    <row r="378" spans="4:44" x14ac:dyDescent="0.2">
      <c r="D378" s="277"/>
      <c r="E378" s="277"/>
      <c r="AG378" s="277"/>
      <c r="AH378" s="277"/>
      <c r="AL378" s="277"/>
      <c r="AQ378" s="277"/>
      <c r="AR378" s="277"/>
    </row>
    <row r="379" spans="4:44" x14ac:dyDescent="0.2">
      <c r="D379" s="277"/>
      <c r="E379" s="277"/>
      <c r="AG379" s="277"/>
      <c r="AH379" s="277"/>
      <c r="AL379" s="277"/>
      <c r="AQ379" s="277"/>
      <c r="AR379" s="277"/>
    </row>
    <row r="380" spans="4:44" x14ac:dyDescent="0.2">
      <c r="D380" s="277"/>
      <c r="E380" s="277"/>
      <c r="AG380" s="277"/>
      <c r="AH380" s="277"/>
      <c r="AL380" s="277"/>
      <c r="AQ380" s="277"/>
      <c r="AR380" s="277"/>
    </row>
    <row r="381" spans="4:44" x14ac:dyDescent="0.2">
      <c r="D381" s="277"/>
      <c r="E381" s="277"/>
      <c r="AG381" s="277"/>
      <c r="AH381" s="277"/>
      <c r="AL381" s="277"/>
      <c r="AQ381" s="277"/>
      <c r="AR381" s="277"/>
    </row>
    <row r="382" spans="4:44" x14ac:dyDescent="0.2">
      <c r="D382" s="277"/>
      <c r="E382" s="277"/>
      <c r="AG382" s="277"/>
      <c r="AH382" s="277"/>
      <c r="AL382" s="277"/>
      <c r="AQ382" s="277"/>
      <c r="AR382" s="277"/>
    </row>
    <row r="383" spans="4:44" x14ac:dyDescent="0.2">
      <c r="D383" s="277"/>
      <c r="E383" s="277"/>
      <c r="AG383" s="277"/>
      <c r="AH383" s="277"/>
      <c r="AL383" s="277"/>
      <c r="AQ383" s="277"/>
      <c r="AR383" s="277"/>
    </row>
    <row r="384" spans="4:44" x14ac:dyDescent="0.2">
      <c r="D384" s="277"/>
      <c r="E384" s="277"/>
      <c r="AG384" s="277"/>
      <c r="AH384" s="277"/>
      <c r="AL384" s="277"/>
      <c r="AQ384" s="277"/>
      <c r="AR384" s="277"/>
    </row>
    <row r="385" spans="4:44" x14ac:dyDescent="0.2">
      <c r="D385" s="277"/>
      <c r="E385" s="277"/>
      <c r="AG385" s="277"/>
      <c r="AH385" s="277"/>
      <c r="AL385" s="277"/>
      <c r="AQ385" s="277"/>
      <c r="AR385" s="277"/>
    </row>
    <row r="386" spans="4:44" x14ac:dyDescent="0.2">
      <c r="D386" s="277"/>
      <c r="E386" s="277"/>
      <c r="AG386" s="277"/>
      <c r="AH386" s="277"/>
      <c r="AL386" s="277"/>
      <c r="AQ386" s="277"/>
      <c r="AR386" s="277"/>
    </row>
    <row r="387" spans="4:44" x14ac:dyDescent="0.2">
      <c r="D387" s="277"/>
      <c r="E387" s="277"/>
      <c r="AG387" s="277"/>
      <c r="AH387" s="277"/>
      <c r="AL387" s="277"/>
      <c r="AQ387" s="277"/>
      <c r="AR387" s="277"/>
    </row>
    <row r="388" spans="4:44" x14ac:dyDescent="0.2">
      <c r="D388" s="277"/>
      <c r="E388" s="277"/>
      <c r="AG388" s="277"/>
      <c r="AH388" s="277"/>
      <c r="AL388" s="277"/>
      <c r="AQ388" s="277"/>
      <c r="AR388" s="277"/>
    </row>
    <row r="389" spans="4:44" x14ac:dyDescent="0.2">
      <c r="D389" s="277"/>
      <c r="E389" s="277"/>
      <c r="AG389" s="277"/>
      <c r="AH389" s="277"/>
      <c r="AL389" s="277"/>
      <c r="AQ389" s="277"/>
      <c r="AR389" s="277"/>
    </row>
    <row r="390" spans="4:44" x14ac:dyDescent="0.2">
      <c r="D390" s="277"/>
      <c r="E390" s="277"/>
      <c r="AG390" s="277"/>
      <c r="AH390" s="277"/>
      <c r="AL390" s="277"/>
      <c r="AQ390" s="277"/>
      <c r="AR390" s="277"/>
    </row>
    <row r="391" spans="4:44" x14ac:dyDescent="0.2">
      <c r="D391" s="277"/>
      <c r="E391" s="277"/>
      <c r="AG391" s="277"/>
      <c r="AH391" s="277"/>
      <c r="AL391" s="277"/>
      <c r="AQ391" s="277"/>
      <c r="AR391" s="277"/>
    </row>
    <row r="392" spans="4:44" x14ac:dyDescent="0.2">
      <c r="D392" s="277"/>
      <c r="E392" s="277"/>
      <c r="AG392" s="277"/>
      <c r="AH392" s="277"/>
      <c r="AL392" s="277"/>
      <c r="AQ392" s="277"/>
      <c r="AR392" s="277"/>
    </row>
    <row r="393" spans="4:44" x14ac:dyDescent="0.2">
      <c r="D393" s="277"/>
      <c r="E393" s="277"/>
      <c r="AG393" s="277"/>
      <c r="AH393" s="277"/>
      <c r="AL393" s="277"/>
      <c r="AQ393" s="277"/>
      <c r="AR393" s="277"/>
    </row>
    <row r="394" spans="4:44" x14ac:dyDescent="0.2">
      <c r="D394" s="277"/>
      <c r="E394" s="277"/>
      <c r="AG394" s="277"/>
      <c r="AH394" s="277"/>
      <c r="AL394" s="277"/>
      <c r="AQ394" s="277"/>
      <c r="AR394" s="277"/>
    </row>
    <row r="395" spans="4:44" x14ac:dyDescent="0.2">
      <c r="D395" s="277"/>
      <c r="E395" s="277"/>
      <c r="AG395" s="277"/>
      <c r="AH395" s="277"/>
      <c r="AL395" s="277"/>
      <c r="AQ395" s="277"/>
      <c r="AR395" s="277"/>
    </row>
    <row r="396" spans="4:44" x14ac:dyDescent="0.2">
      <c r="D396" s="277"/>
      <c r="E396" s="277"/>
      <c r="AG396" s="277"/>
      <c r="AH396" s="277"/>
      <c r="AL396" s="277"/>
      <c r="AQ396" s="277"/>
      <c r="AR396" s="277"/>
    </row>
    <row r="397" spans="4:44" x14ac:dyDescent="0.2">
      <c r="D397" s="277"/>
      <c r="E397" s="277"/>
      <c r="AG397" s="277"/>
      <c r="AH397" s="277"/>
      <c r="AL397" s="277"/>
      <c r="AQ397" s="277"/>
      <c r="AR397" s="277"/>
    </row>
    <row r="398" spans="4:44" x14ac:dyDescent="0.2">
      <c r="D398" s="277"/>
      <c r="E398" s="277"/>
      <c r="AG398" s="277"/>
      <c r="AH398" s="277"/>
      <c r="AL398" s="277"/>
      <c r="AQ398" s="277"/>
      <c r="AR398" s="277"/>
    </row>
    <row r="399" spans="4:44" x14ac:dyDescent="0.2">
      <c r="D399" s="277"/>
      <c r="E399" s="277"/>
      <c r="AG399" s="277"/>
      <c r="AH399" s="277"/>
      <c r="AL399" s="277"/>
      <c r="AQ399" s="277"/>
      <c r="AR399" s="277"/>
    </row>
    <row r="400" spans="4:44" x14ac:dyDescent="0.2">
      <c r="D400" s="277"/>
      <c r="E400" s="277"/>
      <c r="AG400" s="277"/>
      <c r="AH400" s="277"/>
      <c r="AL400" s="277"/>
      <c r="AQ400" s="277"/>
      <c r="AR400" s="277"/>
    </row>
    <row r="401" spans="4:44" x14ac:dyDescent="0.2">
      <c r="D401" s="277"/>
      <c r="E401" s="277"/>
      <c r="AG401" s="277"/>
      <c r="AH401" s="277"/>
      <c r="AL401" s="277"/>
      <c r="AQ401" s="277"/>
      <c r="AR401" s="277"/>
    </row>
    <row r="402" spans="4:44" x14ac:dyDescent="0.2">
      <c r="D402" s="277"/>
      <c r="E402" s="277"/>
      <c r="AG402" s="277"/>
      <c r="AH402" s="277"/>
      <c r="AL402" s="277"/>
      <c r="AQ402" s="277"/>
      <c r="AR402" s="277"/>
    </row>
    <row r="403" spans="4:44" x14ac:dyDescent="0.2">
      <c r="D403" s="277"/>
      <c r="E403" s="277"/>
      <c r="AG403" s="277"/>
      <c r="AH403" s="277"/>
      <c r="AL403" s="277"/>
      <c r="AQ403" s="277"/>
      <c r="AR403" s="277"/>
    </row>
    <row r="404" spans="4:44" x14ac:dyDescent="0.2">
      <c r="D404" s="277"/>
      <c r="E404" s="277"/>
      <c r="AG404" s="277"/>
      <c r="AH404" s="277"/>
      <c r="AL404" s="277"/>
      <c r="AQ404" s="277"/>
      <c r="AR404" s="277"/>
    </row>
    <row r="405" spans="4:44" x14ac:dyDescent="0.2">
      <c r="D405" s="277"/>
      <c r="E405" s="277"/>
      <c r="AG405" s="277"/>
      <c r="AH405" s="277"/>
      <c r="AL405" s="277"/>
      <c r="AQ405" s="277"/>
      <c r="AR405" s="277"/>
    </row>
    <row r="406" spans="4:44" x14ac:dyDescent="0.2">
      <c r="D406" s="277"/>
      <c r="E406" s="277"/>
      <c r="AG406" s="277"/>
      <c r="AH406" s="277"/>
      <c r="AL406" s="277"/>
      <c r="AQ406" s="277"/>
      <c r="AR406" s="277"/>
    </row>
    <row r="407" spans="4:44" x14ac:dyDescent="0.2">
      <c r="D407" s="277"/>
      <c r="E407" s="277"/>
      <c r="AG407" s="277"/>
      <c r="AH407" s="277"/>
      <c r="AL407" s="277"/>
      <c r="AQ407" s="277"/>
      <c r="AR407" s="277"/>
    </row>
    <row r="408" spans="4:44" x14ac:dyDescent="0.2">
      <c r="D408" s="277"/>
      <c r="E408" s="277"/>
      <c r="AG408" s="277"/>
      <c r="AH408" s="277"/>
      <c r="AL408" s="277"/>
      <c r="AQ408" s="277"/>
      <c r="AR408" s="277"/>
    </row>
    <row r="409" spans="4:44" x14ac:dyDescent="0.2">
      <c r="D409" s="277"/>
      <c r="E409" s="277"/>
      <c r="AG409" s="277"/>
      <c r="AH409" s="277"/>
      <c r="AL409" s="277"/>
      <c r="AQ409" s="277"/>
      <c r="AR409" s="277"/>
    </row>
    <row r="410" spans="4:44" x14ac:dyDescent="0.2">
      <c r="D410" s="277"/>
      <c r="E410" s="277"/>
      <c r="AG410" s="277"/>
      <c r="AH410" s="277"/>
      <c r="AL410" s="277"/>
      <c r="AQ410" s="277"/>
      <c r="AR410" s="277"/>
    </row>
  </sheetData>
  <mergeCells count="12">
    <mergeCell ref="AU1:AX1"/>
    <mergeCell ref="T1:V1"/>
    <mergeCell ref="Q1:S1"/>
    <mergeCell ref="K1:M1"/>
    <mergeCell ref="B1:G1"/>
    <mergeCell ref="N1:P1"/>
    <mergeCell ref="H1:J1"/>
    <mergeCell ref="W1:Y1"/>
    <mergeCell ref="Z1:AD1"/>
    <mergeCell ref="AE1:AI1"/>
    <mergeCell ref="AJ1:AM1"/>
    <mergeCell ref="AN1:AT1"/>
  </mergeCells>
  <pageMargins left="0.75" right="0.75" top="1" bottom="1" header="0.5" footer="0.5"/>
  <pageSetup orientation="portrait" r:id="rId1"/>
  <headerFooter alignWithMargins="0"/>
  <picture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U55"/>
  <sheetViews>
    <sheetView zoomScale="85" zoomScaleNormal="85" workbookViewId="0">
      <pane xSplit="1" ySplit="2" topLeftCell="B3" activePane="bottomRight" state="frozen"/>
      <selection activeCell="H1" sqref="H1:AO1"/>
      <selection pane="topRight" activeCell="H1" sqref="H1:AO1"/>
      <selection pane="bottomLeft" activeCell="H1" sqref="H1:AO1"/>
      <selection pane="bottomRight" activeCell="H1" sqref="H1:AO1"/>
    </sheetView>
  </sheetViews>
  <sheetFormatPr defaultColWidth="14.7109375" defaultRowHeight="12.75" x14ac:dyDescent="0.2"/>
  <cols>
    <col min="1" max="1" width="5.5703125" bestFit="1" customWidth="1"/>
    <col min="2" max="2" width="10.7109375" customWidth="1"/>
    <col min="3" max="3" width="6.85546875" bestFit="1" customWidth="1"/>
    <col min="4" max="4" width="20.85546875" customWidth="1"/>
    <col min="5" max="5" width="7" bestFit="1" customWidth="1"/>
    <col min="6" max="6" width="10.7109375" customWidth="1"/>
    <col min="7" max="7" width="7" bestFit="1" customWidth="1"/>
    <col min="8" max="8" width="5.42578125" customWidth="1"/>
    <col min="9" max="9" width="9" customWidth="1"/>
    <col min="10" max="10" width="7" bestFit="1" customWidth="1"/>
    <col min="11" max="11" width="12.85546875" customWidth="1"/>
    <col min="12" max="12" width="7" bestFit="1" customWidth="1"/>
    <col min="13" max="13" width="5.42578125" customWidth="1"/>
    <col min="14" max="14" width="11.5703125" customWidth="1"/>
    <col min="15" max="15" width="7" bestFit="1" customWidth="1"/>
    <col min="16" max="16" width="11.5703125" customWidth="1"/>
    <col min="17" max="17" width="7" bestFit="1" customWidth="1"/>
    <col min="18" max="18" width="5.42578125" customWidth="1"/>
    <col min="19" max="19" width="20.140625" customWidth="1"/>
    <col min="20" max="20" width="7" bestFit="1" customWidth="1"/>
  </cols>
  <sheetData>
    <row r="1" spans="1:21" ht="25.5" x14ac:dyDescent="0.2">
      <c r="A1">
        <f>COUNTIF(D3:T54,"false")</f>
        <v>0</v>
      </c>
      <c r="B1" s="735" t="s">
        <v>311</v>
      </c>
      <c r="C1" s="735"/>
      <c r="D1" s="735"/>
      <c r="E1" s="735"/>
      <c r="F1" s="735"/>
      <c r="G1" s="735"/>
      <c r="H1" s="207"/>
      <c r="I1" s="735" t="s">
        <v>310</v>
      </c>
      <c r="J1" s="735"/>
      <c r="K1" s="735"/>
      <c r="L1" s="735"/>
      <c r="N1" s="735" t="s">
        <v>309</v>
      </c>
      <c r="O1" s="735"/>
      <c r="P1" s="735"/>
      <c r="Q1" s="735"/>
      <c r="S1" s="735" t="s">
        <v>308</v>
      </c>
      <c r="T1" s="735"/>
      <c r="U1" s="35" t="s">
        <v>307</v>
      </c>
    </row>
    <row r="2" spans="1:21" s="301" customFormat="1" ht="25.5" x14ac:dyDescent="0.2">
      <c r="A2" s="301" t="s">
        <v>306</v>
      </c>
      <c r="B2" s="302" t="s">
        <v>305</v>
      </c>
      <c r="C2" s="301" t="s">
        <v>300</v>
      </c>
      <c r="D2" s="104" t="s">
        <v>304</v>
      </c>
      <c r="E2" s="301" t="s">
        <v>300</v>
      </c>
      <c r="F2" s="302" t="s">
        <v>303</v>
      </c>
      <c r="G2" s="301" t="s">
        <v>300</v>
      </c>
      <c r="I2" s="301" t="s">
        <v>302</v>
      </c>
      <c r="J2" s="301" t="s">
        <v>300</v>
      </c>
      <c r="K2" s="301" t="s">
        <v>199</v>
      </c>
      <c r="L2" s="301" t="s">
        <v>300</v>
      </c>
      <c r="N2" s="301" t="s">
        <v>198</v>
      </c>
      <c r="O2" s="301" t="s">
        <v>300</v>
      </c>
      <c r="P2" s="301" t="s">
        <v>197</v>
      </c>
      <c r="Q2" s="301" t="s">
        <v>300</v>
      </c>
      <c r="S2" s="104" t="s">
        <v>301</v>
      </c>
      <c r="T2" s="301" t="s">
        <v>300</v>
      </c>
    </row>
    <row r="3" spans="1:21" x14ac:dyDescent="0.2">
      <c r="A3">
        <v>1989</v>
      </c>
      <c r="D3" s="277"/>
      <c r="E3" s="277"/>
      <c r="F3" s="277"/>
      <c r="G3" s="277"/>
      <c r="I3" s="299"/>
      <c r="J3" s="277"/>
      <c r="K3" s="299"/>
      <c r="L3" s="277"/>
      <c r="N3" s="277"/>
      <c r="O3" s="277"/>
      <c r="P3" s="277"/>
      <c r="Q3" s="277"/>
      <c r="T3" s="277"/>
    </row>
    <row r="4" spans="1:21" x14ac:dyDescent="0.2">
      <c r="A4">
        <v>1990</v>
      </c>
      <c r="D4" s="277"/>
      <c r="E4" s="277"/>
      <c r="F4" s="277"/>
      <c r="G4" s="277"/>
      <c r="I4" s="299"/>
      <c r="J4" s="277"/>
      <c r="K4" s="299"/>
      <c r="L4" s="277"/>
      <c r="N4" s="277">
        <v>268</v>
      </c>
      <c r="O4" t="s">
        <v>299</v>
      </c>
      <c r="P4" s="277">
        <v>95</v>
      </c>
      <c r="Q4" t="s">
        <v>299</v>
      </c>
      <c r="T4" s="277"/>
    </row>
    <row r="5" spans="1:21" x14ac:dyDescent="0.2">
      <c r="A5">
        <v>1991</v>
      </c>
      <c r="D5" s="277"/>
      <c r="E5" s="277"/>
      <c r="F5" s="277"/>
      <c r="G5" s="277"/>
      <c r="I5" s="299"/>
      <c r="J5" s="277"/>
      <c r="K5" s="299"/>
      <c r="L5" s="277"/>
      <c r="N5" s="277">
        <v>272</v>
      </c>
      <c r="O5" t="s">
        <v>299</v>
      </c>
      <c r="P5" s="277">
        <v>92</v>
      </c>
      <c r="Q5" t="s">
        <v>299</v>
      </c>
      <c r="T5" s="277"/>
    </row>
    <row r="6" spans="1:21" x14ac:dyDescent="0.2">
      <c r="A6">
        <v>1992</v>
      </c>
      <c r="D6" s="277"/>
      <c r="E6" s="277"/>
      <c r="F6" s="277"/>
      <c r="G6" s="277"/>
      <c r="I6" s="299">
        <v>0</v>
      </c>
      <c r="J6" s="277" t="b">
        <f t="shared" ref="J6:J37" si="0">(IF(K6&lt;34.7,1,0))=I6</f>
        <v>1</v>
      </c>
      <c r="K6" s="299">
        <v>37.5</v>
      </c>
      <c r="L6" t="s">
        <v>299</v>
      </c>
      <c r="N6" s="277">
        <v>274</v>
      </c>
      <c r="O6" t="s">
        <v>299</v>
      </c>
      <c r="P6" s="277">
        <v>91</v>
      </c>
      <c r="Q6" t="s">
        <v>299</v>
      </c>
      <c r="T6" s="277"/>
    </row>
    <row r="7" spans="1:21" x14ac:dyDescent="0.2">
      <c r="A7">
        <v>1993</v>
      </c>
      <c r="D7" s="277"/>
      <c r="E7" s="277"/>
      <c r="F7" s="277"/>
      <c r="G7" s="277"/>
      <c r="I7" s="299">
        <v>0</v>
      </c>
      <c r="J7" s="277" t="b">
        <f t="shared" si="0"/>
        <v>1</v>
      </c>
      <c r="K7" s="299">
        <v>36.5</v>
      </c>
      <c r="L7" t="s">
        <v>299</v>
      </c>
      <c r="N7" s="277">
        <v>316</v>
      </c>
      <c r="O7" t="s">
        <v>299</v>
      </c>
      <c r="P7" s="277">
        <v>91</v>
      </c>
      <c r="Q7" t="s">
        <v>299</v>
      </c>
      <c r="T7" s="277"/>
    </row>
    <row r="8" spans="1:21" x14ac:dyDescent="0.2">
      <c r="A8">
        <v>1994</v>
      </c>
      <c r="D8" s="277"/>
      <c r="E8" s="277"/>
      <c r="F8" s="277"/>
      <c r="G8" s="277"/>
      <c r="I8" s="299">
        <v>0</v>
      </c>
      <c r="J8" s="277" t="b">
        <f t="shared" si="0"/>
        <v>1</v>
      </c>
      <c r="K8" s="299">
        <v>42</v>
      </c>
      <c r="L8" t="s">
        <v>299</v>
      </c>
      <c r="N8" s="277">
        <v>192</v>
      </c>
      <c r="O8" t="s">
        <v>299</v>
      </c>
      <c r="P8" s="277">
        <v>92</v>
      </c>
      <c r="Q8" t="s">
        <v>299</v>
      </c>
      <c r="T8" s="277"/>
    </row>
    <row r="9" spans="1:21" x14ac:dyDescent="0.2">
      <c r="A9">
        <v>1995</v>
      </c>
      <c r="D9" s="277"/>
      <c r="E9" s="277"/>
      <c r="F9" s="277"/>
      <c r="G9" s="277"/>
      <c r="I9" s="299">
        <v>1</v>
      </c>
      <c r="J9" s="277" t="b">
        <f t="shared" si="0"/>
        <v>1</v>
      </c>
      <c r="K9" s="299">
        <v>31.5</v>
      </c>
      <c r="L9" t="s">
        <v>299</v>
      </c>
      <c r="N9" s="277">
        <v>240</v>
      </c>
      <c r="O9" t="s">
        <v>299</v>
      </c>
      <c r="P9" s="277">
        <v>93</v>
      </c>
      <c r="Q9" t="s">
        <v>299</v>
      </c>
      <c r="T9" s="277"/>
    </row>
    <row r="10" spans="1:21" x14ac:dyDescent="0.2">
      <c r="A10">
        <v>1996</v>
      </c>
      <c r="D10" s="277"/>
      <c r="E10" s="277"/>
      <c r="F10" s="277"/>
      <c r="G10" s="277"/>
      <c r="I10" s="299">
        <v>1</v>
      </c>
      <c r="J10" s="277" t="b">
        <f t="shared" si="0"/>
        <v>1</v>
      </c>
      <c r="K10" s="299">
        <v>29.5</v>
      </c>
      <c r="L10" t="s">
        <v>299</v>
      </c>
      <c r="N10" s="277">
        <v>291</v>
      </c>
      <c r="O10" t="s">
        <v>299</v>
      </c>
      <c r="P10" s="277">
        <v>90</v>
      </c>
      <c r="Q10" t="s">
        <v>299</v>
      </c>
      <c r="T10" s="277"/>
    </row>
    <row r="11" spans="1:21" x14ac:dyDescent="0.2">
      <c r="A11">
        <v>1997</v>
      </c>
      <c r="D11" s="277"/>
      <c r="E11" s="277"/>
      <c r="F11" s="277"/>
      <c r="G11" s="277"/>
      <c r="I11" s="299">
        <v>1</v>
      </c>
      <c r="J11" s="277" t="b">
        <f t="shared" si="0"/>
        <v>1</v>
      </c>
      <c r="K11" s="299">
        <v>32.5</v>
      </c>
      <c r="L11" t="s">
        <v>299</v>
      </c>
      <c r="N11" s="277">
        <v>286</v>
      </c>
      <c r="O11" t="s">
        <v>299</v>
      </c>
      <c r="P11" s="277">
        <v>92</v>
      </c>
      <c r="Q11" t="s">
        <v>299</v>
      </c>
      <c r="T11" s="277"/>
    </row>
    <row r="12" spans="1:21" x14ac:dyDescent="0.2">
      <c r="A12">
        <v>1998</v>
      </c>
      <c r="D12" s="277"/>
      <c r="E12" s="277"/>
      <c r="F12" s="277"/>
      <c r="G12" s="277"/>
      <c r="I12" s="299">
        <v>0</v>
      </c>
      <c r="J12" s="277" t="b">
        <f t="shared" si="0"/>
        <v>1</v>
      </c>
      <c r="K12" s="299">
        <v>43.5</v>
      </c>
      <c r="L12" t="s">
        <v>299</v>
      </c>
      <c r="N12" s="277">
        <v>301</v>
      </c>
      <c r="O12" t="s">
        <v>299</v>
      </c>
      <c r="P12" s="277">
        <v>94</v>
      </c>
      <c r="Q12" t="s">
        <v>299</v>
      </c>
      <c r="T12" s="277"/>
    </row>
    <row r="13" spans="1:21" x14ac:dyDescent="0.2">
      <c r="A13">
        <v>1999</v>
      </c>
      <c r="D13" s="277"/>
      <c r="E13" s="277"/>
      <c r="F13" s="277"/>
      <c r="G13" s="277"/>
      <c r="I13" s="299">
        <v>0</v>
      </c>
      <c r="J13" s="277" t="b">
        <f t="shared" si="0"/>
        <v>1</v>
      </c>
      <c r="K13" s="299">
        <v>35.5</v>
      </c>
      <c r="L13" t="s">
        <v>299</v>
      </c>
      <c r="N13" s="277">
        <v>307</v>
      </c>
      <c r="O13" t="s">
        <v>299</v>
      </c>
      <c r="P13" s="277">
        <v>91</v>
      </c>
      <c r="Q13" t="s">
        <v>299</v>
      </c>
      <c r="T13" s="277"/>
    </row>
    <row r="14" spans="1:21" x14ac:dyDescent="0.2">
      <c r="A14">
        <v>2000</v>
      </c>
      <c r="B14" s="300">
        <v>38.799999999999997</v>
      </c>
      <c r="C14" t="s">
        <v>299</v>
      </c>
      <c r="D14" s="8">
        <v>375769</v>
      </c>
      <c r="E14" t="s">
        <v>299</v>
      </c>
      <c r="F14" s="277">
        <v>0</v>
      </c>
      <c r="G14" t="s">
        <v>299</v>
      </c>
      <c r="I14" s="299">
        <v>1</v>
      </c>
      <c r="J14" s="277" t="b">
        <f t="shared" si="0"/>
        <v>1</v>
      </c>
      <c r="K14" s="299">
        <v>33.5</v>
      </c>
      <c r="L14" t="s">
        <v>299</v>
      </c>
      <c r="N14" s="277">
        <v>287</v>
      </c>
      <c r="O14" t="s">
        <v>299</v>
      </c>
      <c r="P14" s="277">
        <v>90</v>
      </c>
      <c r="Q14" t="s">
        <v>299</v>
      </c>
      <c r="S14" s="277">
        <v>91</v>
      </c>
      <c r="T14" t="s">
        <v>299</v>
      </c>
    </row>
    <row r="15" spans="1:21" x14ac:dyDescent="0.2">
      <c r="A15">
        <v>2001</v>
      </c>
      <c r="B15" s="300">
        <v>35.799999999999997</v>
      </c>
      <c r="C15" t="s">
        <v>299</v>
      </c>
      <c r="D15" s="8">
        <v>427024.76765549369</v>
      </c>
      <c r="E15" t="s">
        <v>299</v>
      </c>
      <c r="F15" s="277">
        <v>0</v>
      </c>
      <c r="G15" t="s">
        <v>299</v>
      </c>
      <c r="I15" s="299">
        <v>1</v>
      </c>
      <c r="J15" s="277" t="b">
        <f t="shared" si="0"/>
        <v>1</v>
      </c>
      <c r="K15" s="299">
        <v>32.5</v>
      </c>
      <c r="L15" t="s">
        <v>299</v>
      </c>
      <c r="N15" s="277">
        <v>280.33046436026541</v>
      </c>
      <c r="O15" t="s">
        <v>299</v>
      </c>
      <c r="P15" s="277">
        <v>91.332325467427822</v>
      </c>
      <c r="Q15" t="s">
        <v>299</v>
      </c>
      <c r="S15" s="277">
        <v>91</v>
      </c>
      <c r="T15" t="s">
        <v>299</v>
      </c>
    </row>
    <row r="16" spans="1:21" x14ac:dyDescent="0.2">
      <c r="A16">
        <v>2002</v>
      </c>
      <c r="B16" s="300">
        <v>40.1</v>
      </c>
      <c r="C16" t="s">
        <v>299</v>
      </c>
      <c r="D16" s="8">
        <v>395232.75355672382</v>
      </c>
      <c r="E16" t="s">
        <v>299</v>
      </c>
      <c r="F16" s="277">
        <v>0</v>
      </c>
      <c r="G16" t="s">
        <v>299</v>
      </c>
      <c r="I16" s="299">
        <v>1</v>
      </c>
      <c r="J16" s="277" t="b">
        <f t="shared" si="0"/>
        <v>1</v>
      </c>
      <c r="K16" s="299">
        <v>34</v>
      </c>
      <c r="L16" t="s">
        <v>299</v>
      </c>
      <c r="N16" s="277">
        <v>289.95825381640526</v>
      </c>
      <c r="O16" t="s">
        <v>299</v>
      </c>
      <c r="P16" s="277">
        <v>91.31132450976915</v>
      </c>
      <c r="Q16" t="s">
        <v>299</v>
      </c>
      <c r="S16" s="277">
        <v>90</v>
      </c>
      <c r="T16" t="s">
        <v>299</v>
      </c>
    </row>
    <row r="17" spans="1:20" x14ac:dyDescent="0.2">
      <c r="A17">
        <v>2003</v>
      </c>
      <c r="B17" s="300">
        <v>33.1</v>
      </c>
      <c r="C17" t="s">
        <v>299</v>
      </c>
      <c r="D17" s="8">
        <v>447561</v>
      </c>
      <c r="E17" t="s">
        <v>299</v>
      </c>
      <c r="F17" s="277">
        <v>0</v>
      </c>
      <c r="G17" t="s">
        <v>299</v>
      </c>
      <c r="I17" s="299">
        <v>1</v>
      </c>
      <c r="J17" s="277" t="b">
        <f t="shared" si="0"/>
        <v>1</v>
      </c>
      <c r="K17" s="299">
        <v>29.5</v>
      </c>
      <c r="L17" t="s">
        <v>299</v>
      </c>
      <c r="N17" s="277">
        <v>275.4386654035597</v>
      </c>
      <c r="O17" t="s">
        <v>299</v>
      </c>
      <c r="P17" s="277">
        <v>89.722472935881214</v>
      </c>
      <c r="Q17" t="s">
        <v>299</v>
      </c>
      <c r="S17" s="277">
        <v>89.75</v>
      </c>
      <c r="T17" t="s">
        <v>299</v>
      </c>
    </row>
    <row r="18" spans="1:20" x14ac:dyDescent="0.2">
      <c r="A18">
        <v>2004</v>
      </c>
      <c r="B18" s="300">
        <v>46.7</v>
      </c>
      <c r="C18" t="s">
        <v>299</v>
      </c>
      <c r="D18" s="8">
        <v>201205.91208574057</v>
      </c>
      <c r="E18" t="s">
        <v>299</v>
      </c>
      <c r="F18" s="277">
        <v>0</v>
      </c>
      <c r="G18" t="s">
        <v>299</v>
      </c>
      <c r="I18" s="299">
        <v>0</v>
      </c>
      <c r="J18" s="277" t="b">
        <f t="shared" si="0"/>
        <v>1</v>
      </c>
      <c r="K18" s="299">
        <v>42.5</v>
      </c>
      <c r="L18" t="s">
        <v>299</v>
      </c>
      <c r="N18" s="277">
        <v>243.47988162301215</v>
      </c>
      <c r="O18" t="s">
        <v>299</v>
      </c>
      <c r="P18" s="277">
        <v>91.8807673679933</v>
      </c>
      <c r="Q18" t="s">
        <v>299</v>
      </c>
      <c r="S18" s="277">
        <v>93.5</v>
      </c>
      <c r="T18" t="s">
        <v>299</v>
      </c>
    </row>
    <row r="19" spans="1:20" x14ac:dyDescent="0.2">
      <c r="A19">
        <v>2005</v>
      </c>
      <c r="B19" s="300">
        <v>38.700000000000003</v>
      </c>
      <c r="C19" t="s">
        <v>299</v>
      </c>
      <c r="D19" s="8">
        <v>139925.44205526137</v>
      </c>
      <c r="E19" t="s">
        <v>299</v>
      </c>
      <c r="F19" s="277">
        <v>0</v>
      </c>
      <c r="G19" t="s">
        <v>299</v>
      </c>
      <c r="I19" s="299">
        <v>1</v>
      </c>
      <c r="J19" s="277" t="b">
        <f t="shared" si="0"/>
        <v>1</v>
      </c>
      <c r="K19" s="299">
        <v>34.5</v>
      </c>
      <c r="L19" t="s">
        <v>299</v>
      </c>
      <c r="N19" s="277">
        <v>303.50631709828383</v>
      </c>
      <c r="O19" t="s">
        <v>299</v>
      </c>
      <c r="P19" s="277">
        <v>93.606290177506182</v>
      </c>
      <c r="Q19" t="s">
        <v>299</v>
      </c>
      <c r="S19" s="277">
        <v>92.5</v>
      </c>
      <c r="T19" t="s">
        <v>299</v>
      </c>
    </row>
    <row r="20" spans="1:20" x14ac:dyDescent="0.2">
      <c r="A20">
        <v>2006</v>
      </c>
      <c r="B20" s="300">
        <v>38.346316641888826</v>
      </c>
      <c r="C20" t="s">
        <v>299</v>
      </c>
      <c r="D20" s="8">
        <v>424057.23166416388</v>
      </c>
      <c r="E20" t="s">
        <v>299</v>
      </c>
      <c r="F20" s="277">
        <v>0</v>
      </c>
      <c r="G20" t="s">
        <v>299</v>
      </c>
      <c r="I20" s="299">
        <v>1</v>
      </c>
      <c r="J20" s="277" t="b">
        <f t="shared" si="0"/>
        <v>1</v>
      </c>
      <c r="K20" s="299">
        <v>34</v>
      </c>
      <c r="L20" t="s">
        <v>299</v>
      </c>
      <c r="N20" s="277">
        <v>299.20016283736186</v>
      </c>
      <c r="O20" t="s">
        <v>299</v>
      </c>
      <c r="P20" s="277">
        <v>91.655838461454266</v>
      </c>
      <c r="Q20" t="s">
        <v>299</v>
      </c>
      <c r="S20" s="277">
        <v>92</v>
      </c>
      <c r="T20" t="s">
        <v>299</v>
      </c>
    </row>
    <row r="21" spans="1:20" x14ac:dyDescent="0.2">
      <c r="A21">
        <v>2007</v>
      </c>
      <c r="B21" s="300">
        <v>41.564046963692071</v>
      </c>
      <c r="C21" t="s">
        <v>299</v>
      </c>
      <c r="D21" s="8">
        <v>253712.42598193724</v>
      </c>
      <c r="E21" t="s">
        <v>299</v>
      </c>
      <c r="F21" s="277">
        <v>0</v>
      </c>
      <c r="G21" t="s">
        <v>299</v>
      </c>
      <c r="I21" s="299">
        <v>0</v>
      </c>
      <c r="J21" s="277" t="b">
        <f t="shared" si="0"/>
        <v>1</v>
      </c>
      <c r="K21" s="299">
        <v>39</v>
      </c>
      <c r="L21" t="s">
        <v>299</v>
      </c>
      <c r="N21" s="277">
        <v>296.7464000533393</v>
      </c>
      <c r="O21" t="s">
        <v>299</v>
      </c>
      <c r="P21" s="277">
        <v>91.935537002618986</v>
      </c>
      <c r="Q21" t="s">
        <v>299</v>
      </c>
      <c r="S21" s="277">
        <v>93</v>
      </c>
      <c r="T21" t="s">
        <v>299</v>
      </c>
    </row>
    <row r="22" spans="1:20" x14ac:dyDescent="0.2">
      <c r="A22">
        <v>2008</v>
      </c>
      <c r="B22" s="300">
        <v>36</v>
      </c>
      <c r="C22" t="s">
        <v>299</v>
      </c>
      <c r="D22" s="8">
        <v>428145.19192175649</v>
      </c>
      <c r="E22" t="s">
        <v>299</v>
      </c>
      <c r="F22" s="277">
        <v>0</v>
      </c>
      <c r="G22" t="s">
        <v>299</v>
      </c>
      <c r="I22" s="299">
        <v>1</v>
      </c>
      <c r="J22" s="277" t="b">
        <f t="shared" si="0"/>
        <v>1</v>
      </c>
      <c r="K22" s="299">
        <v>33.5</v>
      </c>
      <c r="L22" t="s">
        <v>299</v>
      </c>
      <c r="N22" s="277">
        <v>262.41055536834057</v>
      </c>
      <c r="O22" t="s">
        <v>299</v>
      </c>
      <c r="P22" s="277">
        <v>91.246626881053729</v>
      </c>
      <c r="Q22" t="s">
        <v>299</v>
      </c>
      <c r="S22" s="277">
        <v>93</v>
      </c>
      <c r="T22" t="s">
        <v>299</v>
      </c>
    </row>
    <row r="23" spans="1:20" x14ac:dyDescent="0.2">
      <c r="A23">
        <v>2009</v>
      </c>
      <c r="B23" s="300">
        <v>34.627924747554204</v>
      </c>
      <c r="C23" t="s">
        <v>299</v>
      </c>
      <c r="D23" s="8">
        <v>330555.75174007291</v>
      </c>
      <c r="E23" t="s">
        <v>299</v>
      </c>
      <c r="F23" s="277">
        <v>0</v>
      </c>
      <c r="G23" t="s">
        <v>299</v>
      </c>
      <c r="I23" s="299">
        <v>1</v>
      </c>
      <c r="J23" s="277" t="b">
        <f t="shared" si="0"/>
        <v>1</v>
      </c>
      <c r="K23" s="299">
        <v>31</v>
      </c>
      <c r="L23" t="s">
        <v>299</v>
      </c>
      <c r="N23" s="277">
        <v>282.02836092733691</v>
      </c>
      <c r="O23" t="s">
        <v>299</v>
      </c>
      <c r="P23" s="277">
        <v>95.279904446285926</v>
      </c>
      <c r="Q23" t="s">
        <v>299</v>
      </c>
      <c r="S23" s="277">
        <v>96</v>
      </c>
      <c r="T23" t="s">
        <v>299</v>
      </c>
    </row>
    <row r="24" spans="1:20" x14ac:dyDescent="0.2">
      <c r="A24">
        <v>2010</v>
      </c>
      <c r="B24" s="300">
        <v>33.376191544500386</v>
      </c>
      <c r="C24" t="s">
        <v>299</v>
      </c>
      <c r="D24" s="8">
        <v>844408.9298919976</v>
      </c>
      <c r="E24" t="s">
        <v>299</v>
      </c>
      <c r="F24" s="277">
        <v>0</v>
      </c>
      <c r="G24" t="s">
        <v>299</v>
      </c>
      <c r="I24" s="299">
        <v>1</v>
      </c>
      <c r="J24" s="277" t="b">
        <f t="shared" si="0"/>
        <v>1</v>
      </c>
      <c r="K24" s="299">
        <v>31.5</v>
      </c>
      <c r="L24" t="s">
        <v>299</v>
      </c>
      <c r="N24" s="277">
        <v>313.5553492692361</v>
      </c>
      <c r="O24" t="s">
        <v>299</v>
      </c>
      <c r="P24" s="277">
        <v>92.79487203683361</v>
      </c>
      <c r="Q24" t="s">
        <v>299</v>
      </c>
      <c r="S24" s="277">
        <v>93</v>
      </c>
      <c r="T24" t="s">
        <v>299</v>
      </c>
    </row>
    <row r="25" spans="1:20" x14ac:dyDescent="0.2">
      <c r="A25">
        <v>2011</v>
      </c>
      <c r="B25" s="300">
        <v>36.087185634317663</v>
      </c>
      <c r="C25" t="s">
        <v>299</v>
      </c>
      <c r="D25" s="8">
        <v>664360.18817422562</v>
      </c>
      <c r="E25" t="s">
        <v>299</v>
      </c>
      <c r="F25" s="277">
        <v>0</v>
      </c>
      <c r="G25" t="s">
        <v>299</v>
      </c>
      <c r="I25" s="299">
        <v>1</v>
      </c>
      <c r="J25" s="277" t="b">
        <f t="shared" si="0"/>
        <v>1</v>
      </c>
      <c r="K25" s="299">
        <v>31.5</v>
      </c>
      <c r="L25" t="s">
        <v>299</v>
      </c>
      <c r="N25" s="277">
        <v>287.67981618398306</v>
      </c>
      <c r="O25" t="s">
        <v>299</v>
      </c>
      <c r="P25" s="277">
        <v>92.836614691542607</v>
      </c>
      <c r="Q25" t="s">
        <v>299</v>
      </c>
      <c r="S25" s="277">
        <v>92.5</v>
      </c>
      <c r="T25" t="s">
        <v>299</v>
      </c>
    </row>
    <row r="26" spans="1:20" x14ac:dyDescent="0.2">
      <c r="A26">
        <v>2012</v>
      </c>
      <c r="B26" s="300">
        <v>39.000920317035437</v>
      </c>
      <c r="C26" t="s">
        <v>299</v>
      </c>
      <c r="D26" s="8">
        <v>400199.72345941915</v>
      </c>
      <c r="E26" t="s">
        <v>299</v>
      </c>
      <c r="F26" s="277">
        <v>0</v>
      </c>
      <c r="G26" t="s">
        <v>299</v>
      </c>
      <c r="I26" s="299">
        <v>0</v>
      </c>
      <c r="J26" s="277" t="b">
        <f t="shared" si="0"/>
        <v>1</v>
      </c>
      <c r="K26" s="299">
        <v>35.5</v>
      </c>
      <c r="L26" t="s">
        <v>299</v>
      </c>
      <c r="N26" s="277">
        <v>284.10994177607557</v>
      </c>
      <c r="O26" t="s">
        <v>299</v>
      </c>
      <c r="P26" s="277">
        <v>90.529534958547856</v>
      </c>
      <c r="Q26" t="s">
        <v>299</v>
      </c>
      <c r="S26" s="277">
        <v>91</v>
      </c>
      <c r="T26" t="s">
        <v>299</v>
      </c>
    </row>
    <row r="27" spans="1:20" x14ac:dyDescent="0.2">
      <c r="A27">
        <v>2013</v>
      </c>
      <c r="B27" s="300">
        <v>41.756781670035913</v>
      </c>
      <c r="C27" t="s">
        <v>299</v>
      </c>
      <c r="D27" s="8">
        <v>261246.95367415488</v>
      </c>
      <c r="E27" t="s">
        <v>299</v>
      </c>
      <c r="F27" s="277">
        <v>0</v>
      </c>
      <c r="G27" t="s">
        <v>299</v>
      </c>
      <c r="I27" s="299">
        <v>0</v>
      </c>
      <c r="J27" s="277" t="b">
        <f t="shared" si="0"/>
        <v>1</v>
      </c>
      <c r="K27" s="299">
        <v>35.5</v>
      </c>
      <c r="L27" t="s">
        <v>299</v>
      </c>
      <c r="N27" s="277">
        <v>312.5593922375715</v>
      </c>
      <c r="O27" t="s">
        <v>299</v>
      </c>
      <c r="P27" s="277">
        <v>90.858716646803188</v>
      </c>
      <c r="Q27" t="s">
        <v>299</v>
      </c>
      <c r="S27" s="277">
        <v>92</v>
      </c>
      <c r="T27" t="s">
        <v>299</v>
      </c>
    </row>
    <row r="28" spans="1:20" x14ac:dyDescent="0.2">
      <c r="A28">
        <v>2014</v>
      </c>
      <c r="B28" s="300">
        <v>42.017682588624886</v>
      </c>
      <c r="C28" t="s">
        <v>299</v>
      </c>
      <c r="D28" s="8">
        <v>204485.6576208928</v>
      </c>
      <c r="E28" t="s">
        <v>299</v>
      </c>
      <c r="F28" s="277">
        <v>0</v>
      </c>
      <c r="G28" t="s">
        <v>299</v>
      </c>
      <c r="I28" s="299">
        <v>1</v>
      </c>
      <c r="J28" s="277" t="b">
        <f t="shared" si="0"/>
        <v>1</v>
      </c>
      <c r="K28" s="299">
        <v>34.625</v>
      </c>
      <c r="L28" t="s">
        <v>299</v>
      </c>
      <c r="N28" s="277">
        <v>251.81844128644076</v>
      </c>
      <c r="O28" t="s">
        <v>299</v>
      </c>
      <c r="P28" s="277">
        <v>92.33949693236832</v>
      </c>
      <c r="Q28" t="s">
        <v>299</v>
      </c>
      <c r="S28" s="277">
        <v>92.412499999999994</v>
      </c>
      <c r="T28" t="s">
        <v>299</v>
      </c>
    </row>
    <row r="29" spans="1:20" x14ac:dyDescent="0.2">
      <c r="A29">
        <v>2015</v>
      </c>
      <c r="B29" s="300">
        <v>38.446500617825357</v>
      </c>
      <c r="C29" t="s">
        <v>299</v>
      </c>
      <c r="D29" s="8">
        <v>367410.16707484075</v>
      </c>
      <c r="E29" t="s">
        <v>299</v>
      </c>
      <c r="F29" s="277">
        <v>0</v>
      </c>
      <c r="G29" t="s">
        <v>299</v>
      </c>
      <c r="I29" s="299">
        <v>1</v>
      </c>
      <c r="J29" s="277" t="b">
        <f t="shared" si="0"/>
        <v>1</v>
      </c>
      <c r="K29" s="299">
        <v>34.625</v>
      </c>
      <c r="L29" t="s">
        <v>299</v>
      </c>
      <c r="N29" s="277">
        <v>284.74110011206068</v>
      </c>
      <c r="O29" t="s">
        <v>299</v>
      </c>
      <c r="P29" s="277">
        <v>91.866516125804296</v>
      </c>
      <c r="Q29" t="s">
        <v>299</v>
      </c>
      <c r="S29" s="277">
        <v>92.412499999999994</v>
      </c>
      <c r="T29" t="s">
        <v>299</v>
      </c>
    </row>
    <row r="30" spans="1:20" x14ac:dyDescent="0.2">
      <c r="A30">
        <v>2016</v>
      </c>
      <c r="B30" s="300">
        <v>38.446500617825357</v>
      </c>
      <c r="C30" t="s">
        <v>299</v>
      </c>
      <c r="D30" s="8">
        <v>367410.16707484075</v>
      </c>
      <c r="E30" t="s">
        <v>299</v>
      </c>
      <c r="F30" s="277">
        <v>0</v>
      </c>
      <c r="G30" t="s">
        <v>299</v>
      </c>
      <c r="I30" s="299">
        <v>1</v>
      </c>
      <c r="J30" s="277" t="b">
        <f t="shared" si="0"/>
        <v>1</v>
      </c>
      <c r="K30" s="299">
        <v>34.625</v>
      </c>
      <c r="L30" t="s">
        <v>299</v>
      </c>
      <c r="N30" s="277">
        <v>284.74110011206068</v>
      </c>
      <c r="O30" t="s">
        <v>299</v>
      </c>
      <c r="P30" s="277">
        <v>91.866516125804296</v>
      </c>
      <c r="Q30" t="s">
        <v>299</v>
      </c>
      <c r="S30" s="277">
        <v>92.412499999999994</v>
      </c>
      <c r="T30" t="s">
        <v>299</v>
      </c>
    </row>
    <row r="31" spans="1:20" x14ac:dyDescent="0.2">
      <c r="A31">
        <v>2017</v>
      </c>
      <c r="B31" s="300">
        <v>38.446500617825357</v>
      </c>
      <c r="C31" t="s">
        <v>299</v>
      </c>
      <c r="D31" s="8">
        <v>367410.16707484075</v>
      </c>
      <c r="E31" t="s">
        <v>299</v>
      </c>
      <c r="F31" s="277">
        <v>0</v>
      </c>
      <c r="G31" t="s">
        <v>299</v>
      </c>
      <c r="I31" s="299">
        <v>1</v>
      </c>
      <c r="J31" s="277" t="b">
        <f t="shared" si="0"/>
        <v>1</v>
      </c>
      <c r="K31" s="299">
        <v>34.625</v>
      </c>
      <c r="L31" t="s">
        <v>299</v>
      </c>
      <c r="N31" s="277">
        <v>284.74110011206068</v>
      </c>
      <c r="O31" t="s">
        <v>299</v>
      </c>
      <c r="P31" s="277">
        <v>91.866516125804296</v>
      </c>
      <c r="Q31" t="s">
        <v>299</v>
      </c>
      <c r="S31" s="277">
        <v>92.412499999999994</v>
      </c>
      <c r="T31" t="s">
        <v>299</v>
      </c>
    </row>
    <row r="32" spans="1:20" x14ac:dyDescent="0.2">
      <c r="A32">
        <v>2018</v>
      </c>
      <c r="B32" s="300">
        <v>38.446500617825357</v>
      </c>
      <c r="C32" t="s">
        <v>299</v>
      </c>
      <c r="D32" s="8">
        <v>367410.16707484075</v>
      </c>
      <c r="E32" t="s">
        <v>299</v>
      </c>
      <c r="F32" s="277">
        <v>0</v>
      </c>
      <c r="G32" t="s">
        <v>299</v>
      </c>
      <c r="I32" s="299">
        <v>1</v>
      </c>
      <c r="J32" s="277" t="b">
        <f t="shared" si="0"/>
        <v>1</v>
      </c>
      <c r="K32" s="299">
        <v>34.625</v>
      </c>
      <c r="L32" t="s">
        <v>299</v>
      </c>
      <c r="N32" s="277">
        <v>284.74110011206068</v>
      </c>
      <c r="O32" t="s">
        <v>299</v>
      </c>
      <c r="P32" s="277">
        <v>91.866516125804296</v>
      </c>
      <c r="Q32" t="s">
        <v>299</v>
      </c>
      <c r="S32" s="277">
        <v>92.412499999999994</v>
      </c>
      <c r="T32" t="s">
        <v>299</v>
      </c>
    </row>
    <row r="33" spans="1:20" x14ac:dyDescent="0.2">
      <c r="A33">
        <v>2019</v>
      </c>
      <c r="B33" s="300">
        <v>38.446500617825357</v>
      </c>
      <c r="C33" t="s">
        <v>299</v>
      </c>
      <c r="D33" s="8">
        <v>367410.16707484075</v>
      </c>
      <c r="E33" t="s">
        <v>299</v>
      </c>
      <c r="F33" s="277">
        <v>0</v>
      </c>
      <c r="G33" t="s">
        <v>299</v>
      </c>
      <c r="I33" s="299">
        <v>1</v>
      </c>
      <c r="J33" s="277" t="b">
        <f t="shared" si="0"/>
        <v>1</v>
      </c>
      <c r="K33" s="299">
        <v>34.625</v>
      </c>
      <c r="L33" t="s">
        <v>299</v>
      </c>
      <c r="N33" s="277">
        <v>284.74110011206068</v>
      </c>
      <c r="O33" t="s">
        <v>299</v>
      </c>
      <c r="P33" s="277">
        <v>91.866516125804296</v>
      </c>
      <c r="Q33" t="s">
        <v>299</v>
      </c>
      <c r="S33" s="277">
        <v>92.412499999999994</v>
      </c>
      <c r="T33" t="s">
        <v>299</v>
      </c>
    </row>
    <row r="34" spans="1:20" x14ac:dyDescent="0.2">
      <c r="A34">
        <v>2020</v>
      </c>
      <c r="B34" s="300">
        <v>38.446500617825357</v>
      </c>
      <c r="C34" t="s">
        <v>299</v>
      </c>
      <c r="D34" s="8">
        <v>367410.16707484075</v>
      </c>
      <c r="E34" t="s">
        <v>299</v>
      </c>
      <c r="F34" s="277">
        <v>0</v>
      </c>
      <c r="G34" t="s">
        <v>299</v>
      </c>
      <c r="I34" s="299">
        <v>1</v>
      </c>
      <c r="J34" s="277" t="b">
        <f t="shared" si="0"/>
        <v>1</v>
      </c>
      <c r="K34" s="299">
        <v>34.625</v>
      </c>
      <c r="L34" t="s">
        <v>299</v>
      </c>
      <c r="N34" s="277">
        <v>284.74110011206068</v>
      </c>
      <c r="O34" t="s">
        <v>299</v>
      </c>
      <c r="P34" s="277">
        <v>91.866516125804296</v>
      </c>
      <c r="Q34" t="s">
        <v>299</v>
      </c>
      <c r="S34" s="277">
        <v>92.412499999999994</v>
      </c>
      <c r="T34" t="s">
        <v>299</v>
      </c>
    </row>
    <row r="35" spans="1:20" x14ac:dyDescent="0.2">
      <c r="A35">
        <v>2021</v>
      </c>
      <c r="B35" s="300">
        <v>38.446500617825357</v>
      </c>
      <c r="C35" t="s">
        <v>299</v>
      </c>
      <c r="D35" s="8">
        <v>367410.16707484075</v>
      </c>
      <c r="E35" t="s">
        <v>299</v>
      </c>
      <c r="F35" s="277">
        <v>0</v>
      </c>
      <c r="G35" t="s">
        <v>299</v>
      </c>
      <c r="I35" s="299">
        <v>1</v>
      </c>
      <c r="J35" s="277" t="b">
        <f t="shared" si="0"/>
        <v>1</v>
      </c>
      <c r="K35" s="299">
        <v>34.625</v>
      </c>
      <c r="L35" t="s">
        <v>299</v>
      </c>
      <c r="N35" s="277">
        <v>284.74110011206068</v>
      </c>
      <c r="O35" t="s">
        <v>299</v>
      </c>
      <c r="P35" s="277">
        <v>91.866516125804296</v>
      </c>
      <c r="Q35" t="s">
        <v>299</v>
      </c>
      <c r="S35" s="277">
        <v>92.412499999999994</v>
      </c>
      <c r="T35" t="s">
        <v>299</v>
      </c>
    </row>
    <row r="36" spans="1:20" x14ac:dyDescent="0.2">
      <c r="A36">
        <v>2022</v>
      </c>
      <c r="B36" s="300">
        <v>38.446500617825357</v>
      </c>
      <c r="C36" t="s">
        <v>299</v>
      </c>
      <c r="D36" s="8">
        <v>367410.16707484075</v>
      </c>
      <c r="E36" t="s">
        <v>299</v>
      </c>
      <c r="F36" s="277">
        <v>0</v>
      </c>
      <c r="G36" t="s">
        <v>299</v>
      </c>
      <c r="I36" s="299">
        <v>1</v>
      </c>
      <c r="J36" s="277" t="b">
        <f t="shared" si="0"/>
        <v>1</v>
      </c>
      <c r="K36" s="299">
        <v>34.625</v>
      </c>
      <c r="L36" t="s">
        <v>299</v>
      </c>
      <c r="N36" s="277">
        <v>284.74110011206068</v>
      </c>
      <c r="O36" t="s">
        <v>299</v>
      </c>
      <c r="P36" s="277">
        <v>91.866516125804296</v>
      </c>
      <c r="Q36" t="s">
        <v>299</v>
      </c>
      <c r="S36" s="277">
        <v>92.412499999999994</v>
      </c>
      <c r="T36" t="s">
        <v>299</v>
      </c>
    </row>
    <row r="37" spans="1:20" x14ac:dyDescent="0.2">
      <c r="A37">
        <v>2023</v>
      </c>
      <c r="B37" s="300">
        <v>38.446500617825357</v>
      </c>
      <c r="C37" t="s">
        <v>299</v>
      </c>
      <c r="D37" s="8">
        <v>367410.16707484075</v>
      </c>
      <c r="E37" t="s">
        <v>299</v>
      </c>
      <c r="F37" s="277">
        <v>0</v>
      </c>
      <c r="G37" t="s">
        <v>299</v>
      </c>
      <c r="I37" s="299">
        <v>1</v>
      </c>
      <c r="J37" s="277" t="b">
        <f t="shared" si="0"/>
        <v>1</v>
      </c>
      <c r="K37" s="299">
        <v>34.625</v>
      </c>
      <c r="L37" t="s">
        <v>299</v>
      </c>
      <c r="N37" s="277">
        <v>284.74110011206068</v>
      </c>
      <c r="O37" t="s">
        <v>299</v>
      </c>
      <c r="P37" s="277">
        <v>91.866516125804296</v>
      </c>
      <c r="Q37" t="s">
        <v>299</v>
      </c>
      <c r="S37" s="277">
        <v>92.412499999999994</v>
      </c>
      <c r="T37" t="s">
        <v>299</v>
      </c>
    </row>
    <row r="38" spans="1:20" x14ac:dyDescent="0.2">
      <c r="A38">
        <v>2024</v>
      </c>
      <c r="B38" s="300">
        <v>38.446500617825357</v>
      </c>
      <c r="C38" t="s">
        <v>299</v>
      </c>
      <c r="D38" s="8">
        <v>367410.16707484075</v>
      </c>
      <c r="E38" t="s">
        <v>299</v>
      </c>
      <c r="F38" s="277">
        <v>0</v>
      </c>
      <c r="G38" t="s">
        <v>299</v>
      </c>
      <c r="I38" s="299">
        <v>1</v>
      </c>
      <c r="J38" s="277" t="b">
        <f t="shared" ref="J38:J54" si="1">(IF(K38&lt;34.7,1,0))=I38</f>
        <v>1</v>
      </c>
      <c r="K38" s="299">
        <v>34.625</v>
      </c>
      <c r="L38" t="s">
        <v>299</v>
      </c>
      <c r="N38" s="277">
        <v>284.74110011206068</v>
      </c>
      <c r="O38" t="s">
        <v>299</v>
      </c>
      <c r="P38" s="277">
        <v>91.866516125804296</v>
      </c>
      <c r="Q38" t="s">
        <v>299</v>
      </c>
      <c r="S38" s="277">
        <v>92.412499999999994</v>
      </c>
      <c r="T38" t="s">
        <v>299</v>
      </c>
    </row>
    <row r="39" spans="1:20" x14ac:dyDescent="0.2">
      <c r="A39">
        <v>2025</v>
      </c>
      <c r="B39" s="300">
        <v>38.446500617825357</v>
      </c>
      <c r="C39" t="s">
        <v>299</v>
      </c>
      <c r="D39" s="8">
        <v>367410.16707484075</v>
      </c>
      <c r="E39" t="s">
        <v>299</v>
      </c>
      <c r="F39" s="277">
        <v>0</v>
      </c>
      <c r="G39" t="s">
        <v>299</v>
      </c>
      <c r="I39" s="299">
        <v>1</v>
      </c>
      <c r="J39" s="277" t="b">
        <f t="shared" si="1"/>
        <v>1</v>
      </c>
      <c r="K39" s="299">
        <v>34.625</v>
      </c>
      <c r="L39" t="s">
        <v>299</v>
      </c>
      <c r="N39" s="277">
        <v>284.74110011206068</v>
      </c>
      <c r="O39" t="s">
        <v>299</v>
      </c>
      <c r="P39" s="277">
        <v>91.866516125804296</v>
      </c>
      <c r="Q39" t="s">
        <v>299</v>
      </c>
      <c r="S39" s="277">
        <v>92.412499999999994</v>
      </c>
      <c r="T39" t="s">
        <v>299</v>
      </c>
    </row>
    <row r="40" spans="1:20" x14ac:dyDescent="0.2">
      <c r="A40">
        <v>2026</v>
      </c>
      <c r="B40" s="300">
        <v>38.446500617825357</v>
      </c>
      <c r="C40" t="s">
        <v>299</v>
      </c>
      <c r="D40" s="8">
        <v>367410.16707484075</v>
      </c>
      <c r="E40" t="s">
        <v>299</v>
      </c>
      <c r="F40" s="277">
        <v>0</v>
      </c>
      <c r="G40" t="s">
        <v>299</v>
      </c>
      <c r="I40" s="299">
        <v>1</v>
      </c>
      <c r="J40" s="277" t="b">
        <f t="shared" si="1"/>
        <v>1</v>
      </c>
      <c r="K40" s="299">
        <v>34.625</v>
      </c>
      <c r="L40" t="s">
        <v>299</v>
      </c>
      <c r="N40" s="277">
        <v>284.74110011206068</v>
      </c>
      <c r="O40" t="s">
        <v>299</v>
      </c>
      <c r="P40" s="277">
        <v>91.866516125804296</v>
      </c>
      <c r="Q40" t="s">
        <v>299</v>
      </c>
      <c r="S40" s="277">
        <v>92.412499999999994</v>
      </c>
      <c r="T40" t="s">
        <v>299</v>
      </c>
    </row>
    <row r="41" spans="1:20" x14ac:dyDescent="0.2">
      <c r="A41">
        <v>2027</v>
      </c>
      <c r="B41" s="300">
        <v>38.446500617825357</v>
      </c>
      <c r="C41" t="s">
        <v>299</v>
      </c>
      <c r="D41" s="8">
        <v>367410.16707484075</v>
      </c>
      <c r="E41" t="s">
        <v>299</v>
      </c>
      <c r="F41" s="277">
        <v>0</v>
      </c>
      <c r="G41" t="s">
        <v>299</v>
      </c>
      <c r="I41" s="299">
        <v>1</v>
      </c>
      <c r="J41" s="277" t="b">
        <f t="shared" si="1"/>
        <v>1</v>
      </c>
      <c r="K41" s="299">
        <v>34.625</v>
      </c>
      <c r="L41" t="s">
        <v>299</v>
      </c>
      <c r="N41" s="277">
        <v>284.74110011206068</v>
      </c>
      <c r="O41" t="s">
        <v>299</v>
      </c>
      <c r="P41" s="277">
        <v>91.866516125804296</v>
      </c>
      <c r="Q41" t="s">
        <v>299</v>
      </c>
      <c r="S41" s="277">
        <v>92.412499999999994</v>
      </c>
      <c r="T41" t="s">
        <v>299</v>
      </c>
    </row>
    <row r="42" spans="1:20" x14ac:dyDescent="0.2">
      <c r="A42">
        <v>2028</v>
      </c>
      <c r="B42" s="300">
        <v>38.446500617825357</v>
      </c>
      <c r="C42" t="s">
        <v>299</v>
      </c>
      <c r="D42" s="8">
        <v>367410.16707484075</v>
      </c>
      <c r="E42" t="s">
        <v>299</v>
      </c>
      <c r="F42" s="277">
        <v>0</v>
      </c>
      <c r="G42" t="s">
        <v>299</v>
      </c>
      <c r="I42" s="299">
        <v>1</v>
      </c>
      <c r="J42" s="277" t="b">
        <f t="shared" si="1"/>
        <v>1</v>
      </c>
      <c r="K42" s="299">
        <v>34.625</v>
      </c>
      <c r="L42" t="s">
        <v>299</v>
      </c>
      <c r="N42" s="277">
        <v>284.74110011206068</v>
      </c>
      <c r="O42" t="s">
        <v>299</v>
      </c>
      <c r="P42" s="277">
        <v>91.866516125804296</v>
      </c>
      <c r="Q42" t="s">
        <v>299</v>
      </c>
      <c r="S42" s="277">
        <v>92.412499999999994</v>
      </c>
      <c r="T42" t="s">
        <v>299</v>
      </c>
    </row>
    <row r="43" spans="1:20" x14ac:dyDescent="0.2">
      <c r="A43">
        <v>2029</v>
      </c>
      <c r="B43" s="300">
        <v>38.446500617825357</v>
      </c>
      <c r="C43" t="s">
        <v>299</v>
      </c>
      <c r="D43" s="8">
        <v>367410.16707484075</v>
      </c>
      <c r="E43" t="s">
        <v>299</v>
      </c>
      <c r="F43" s="277">
        <v>0</v>
      </c>
      <c r="G43" t="s">
        <v>299</v>
      </c>
      <c r="I43" s="299">
        <v>1</v>
      </c>
      <c r="J43" s="277" t="b">
        <f t="shared" si="1"/>
        <v>1</v>
      </c>
      <c r="K43" s="299">
        <v>34.625</v>
      </c>
      <c r="L43" t="s">
        <v>299</v>
      </c>
      <c r="N43" s="277">
        <v>284.74110011206068</v>
      </c>
      <c r="O43" t="s">
        <v>299</v>
      </c>
      <c r="P43" s="277">
        <v>91.866516125804296</v>
      </c>
      <c r="Q43" t="s">
        <v>299</v>
      </c>
      <c r="S43" s="277">
        <v>92.412499999999994</v>
      </c>
      <c r="T43" t="s">
        <v>299</v>
      </c>
    </row>
    <row r="44" spans="1:20" x14ac:dyDescent="0.2">
      <c r="A44">
        <v>2030</v>
      </c>
      <c r="B44" s="300">
        <v>38.446500617825357</v>
      </c>
      <c r="C44" t="s">
        <v>299</v>
      </c>
      <c r="D44" s="8">
        <v>367410.16707484075</v>
      </c>
      <c r="E44" t="s">
        <v>299</v>
      </c>
      <c r="F44" s="277">
        <v>0</v>
      </c>
      <c r="G44" t="s">
        <v>299</v>
      </c>
      <c r="I44" s="299">
        <v>1</v>
      </c>
      <c r="J44" s="277" t="b">
        <f t="shared" si="1"/>
        <v>1</v>
      </c>
      <c r="K44" s="299">
        <v>34.625</v>
      </c>
      <c r="L44" t="s">
        <v>299</v>
      </c>
      <c r="N44" s="277">
        <v>284.74110011206068</v>
      </c>
      <c r="O44" t="s">
        <v>299</v>
      </c>
      <c r="P44" s="277">
        <v>91.866516125804296</v>
      </c>
      <c r="Q44" t="s">
        <v>299</v>
      </c>
      <c r="S44" s="277">
        <v>92.412499999999994</v>
      </c>
      <c r="T44" t="s">
        <v>299</v>
      </c>
    </row>
    <row r="45" spans="1:20" x14ac:dyDescent="0.2">
      <c r="A45">
        <v>2031</v>
      </c>
      <c r="B45" s="300">
        <v>38.446500617825357</v>
      </c>
      <c r="C45" t="s">
        <v>299</v>
      </c>
      <c r="D45" s="8">
        <v>367410.16707484075</v>
      </c>
      <c r="E45" t="s">
        <v>299</v>
      </c>
      <c r="F45" s="277">
        <v>0</v>
      </c>
      <c r="G45" t="s">
        <v>299</v>
      </c>
      <c r="I45" s="299">
        <v>1</v>
      </c>
      <c r="J45" s="277" t="b">
        <f t="shared" si="1"/>
        <v>1</v>
      </c>
      <c r="K45" s="299">
        <v>34.625</v>
      </c>
      <c r="L45" t="s">
        <v>299</v>
      </c>
      <c r="N45" s="277">
        <v>284.74110011206068</v>
      </c>
      <c r="O45" t="s">
        <v>299</v>
      </c>
      <c r="P45" s="277">
        <v>91.866516125804296</v>
      </c>
      <c r="Q45" t="s">
        <v>299</v>
      </c>
      <c r="S45" s="277">
        <v>92.412499999999994</v>
      </c>
      <c r="T45" t="s">
        <v>299</v>
      </c>
    </row>
    <row r="46" spans="1:20" x14ac:dyDescent="0.2">
      <c r="A46">
        <v>2032</v>
      </c>
      <c r="B46" s="300">
        <v>38.446500617825357</v>
      </c>
      <c r="C46" t="s">
        <v>299</v>
      </c>
      <c r="D46" s="8">
        <v>367410.16707484075</v>
      </c>
      <c r="E46" t="s">
        <v>299</v>
      </c>
      <c r="F46" s="277">
        <v>0</v>
      </c>
      <c r="G46" t="s">
        <v>299</v>
      </c>
      <c r="I46" s="299">
        <v>1</v>
      </c>
      <c r="J46" s="277" t="b">
        <f t="shared" si="1"/>
        <v>1</v>
      </c>
      <c r="K46" s="299">
        <v>34.625</v>
      </c>
      <c r="L46" t="s">
        <v>299</v>
      </c>
      <c r="N46" s="277">
        <v>284.74110011206068</v>
      </c>
      <c r="O46" t="s">
        <v>299</v>
      </c>
      <c r="P46" s="277">
        <v>91.866516125804296</v>
      </c>
      <c r="Q46" t="s">
        <v>299</v>
      </c>
      <c r="S46" s="277">
        <v>92.412499999999994</v>
      </c>
      <c r="T46" t="s">
        <v>299</v>
      </c>
    </row>
    <row r="47" spans="1:20" x14ac:dyDescent="0.2">
      <c r="A47">
        <v>2033</v>
      </c>
      <c r="B47" s="300">
        <v>38.446500617825357</v>
      </c>
      <c r="C47" t="s">
        <v>299</v>
      </c>
      <c r="D47" s="8">
        <v>367410.16707484075</v>
      </c>
      <c r="E47" t="s">
        <v>299</v>
      </c>
      <c r="F47" s="277">
        <v>0</v>
      </c>
      <c r="G47" t="s">
        <v>299</v>
      </c>
      <c r="I47" s="299">
        <v>1</v>
      </c>
      <c r="J47" s="277" t="b">
        <f t="shared" si="1"/>
        <v>1</v>
      </c>
      <c r="K47" s="299">
        <v>34.625</v>
      </c>
      <c r="L47" t="s">
        <v>299</v>
      </c>
      <c r="N47" s="277">
        <v>284.74110011206068</v>
      </c>
      <c r="O47" t="s">
        <v>299</v>
      </c>
      <c r="P47" s="277">
        <v>91.866516125804296</v>
      </c>
      <c r="Q47" t="s">
        <v>299</v>
      </c>
      <c r="S47" s="277">
        <v>92.412499999999994</v>
      </c>
      <c r="T47" t="s">
        <v>299</v>
      </c>
    </row>
    <row r="48" spans="1:20" x14ac:dyDescent="0.2">
      <c r="A48">
        <v>2034</v>
      </c>
      <c r="B48" s="300">
        <v>38.446500617825357</v>
      </c>
      <c r="C48" t="s">
        <v>299</v>
      </c>
      <c r="D48" s="8">
        <v>367410.16707484075</v>
      </c>
      <c r="E48" t="s">
        <v>299</v>
      </c>
      <c r="F48" s="277">
        <v>0</v>
      </c>
      <c r="G48" t="s">
        <v>299</v>
      </c>
      <c r="I48" s="299">
        <v>1</v>
      </c>
      <c r="J48" s="277" t="b">
        <f t="shared" si="1"/>
        <v>1</v>
      </c>
      <c r="K48" s="299">
        <v>34.625</v>
      </c>
      <c r="L48" t="s">
        <v>299</v>
      </c>
      <c r="N48" s="277">
        <v>284.74110011206068</v>
      </c>
      <c r="O48" t="s">
        <v>299</v>
      </c>
      <c r="P48" s="277">
        <v>91.866516125804296</v>
      </c>
      <c r="Q48" t="s">
        <v>299</v>
      </c>
      <c r="S48" s="277">
        <v>92.412499999999994</v>
      </c>
      <c r="T48" t="s">
        <v>299</v>
      </c>
    </row>
    <row r="49" spans="1:20" x14ac:dyDescent="0.2">
      <c r="A49">
        <v>2035</v>
      </c>
      <c r="B49" s="300">
        <v>38.446500617825357</v>
      </c>
      <c r="C49" t="s">
        <v>299</v>
      </c>
      <c r="D49" s="8">
        <v>367410.16707484075</v>
      </c>
      <c r="E49" t="s">
        <v>299</v>
      </c>
      <c r="F49" s="277">
        <v>0</v>
      </c>
      <c r="G49" t="s">
        <v>299</v>
      </c>
      <c r="I49" s="299">
        <v>1</v>
      </c>
      <c r="J49" s="277" t="b">
        <f t="shared" si="1"/>
        <v>1</v>
      </c>
      <c r="K49" s="299">
        <v>34.625</v>
      </c>
      <c r="L49" t="s">
        <v>299</v>
      </c>
      <c r="N49" s="277">
        <v>284.74110011206068</v>
      </c>
      <c r="O49" t="s">
        <v>299</v>
      </c>
      <c r="P49" s="277">
        <v>91.866516125804296</v>
      </c>
      <c r="Q49" t="s">
        <v>299</v>
      </c>
      <c r="S49" s="277">
        <v>92.412499999999994</v>
      </c>
      <c r="T49" t="s">
        <v>299</v>
      </c>
    </row>
    <row r="50" spans="1:20" x14ac:dyDescent="0.2">
      <c r="A50">
        <v>2036</v>
      </c>
      <c r="B50" s="300">
        <v>38.446500617825357</v>
      </c>
      <c r="C50" t="s">
        <v>299</v>
      </c>
      <c r="D50" s="8">
        <v>367410.16707484075</v>
      </c>
      <c r="E50" t="s">
        <v>299</v>
      </c>
      <c r="F50" s="277">
        <v>0</v>
      </c>
      <c r="G50" t="s">
        <v>299</v>
      </c>
      <c r="I50" s="299">
        <v>1</v>
      </c>
      <c r="J50" s="277" t="b">
        <f t="shared" si="1"/>
        <v>1</v>
      </c>
      <c r="K50" s="299">
        <v>34.625</v>
      </c>
      <c r="L50" t="s">
        <v>299</v>
      </c>
      <c r="N50" s="277">
        <v>284.74110011206068</v>
      </c>
      <c r="O50" t="s">
        <v>299</v>
      </c>
      <c r="P50" s="277">
        <v>91.866516125804296</v>
      </c>
      <c r="Q50" t="s">
        <v>299</v>
      </c>
      <c r="S50" s="277">
        <v>92.412499999999994</v>
      </c>
      <c r="T50" t="s">
        <v>299</v>
      </c>
    </row>
    <row r="51" spans="1:20" x14ac:dyDescent="0.2">
      <c r="A51">
        <v>2037</v>
      </c>
      <c r="B51" s="300">
        <v>38.446500617825357</v>
      </c>
      <c r="C51" t="s">
        <v>299</v>
      </c>
      <c r="D51" s="8">
        <v>367410.16707484075</v>
      </c>
      <c r="E51" t="s">
        <v>299</v>
      </c>
      <c r="F51" s="277">
        <v>0</v>
      </c>
      <c r="G51" t="s">
        <v>299</v>
      </c>
      <c r="I51" s="299">
        <v>1</v>
      </c>
      <c r="J51" s="277" t="b">
        <f t="shared" si="1"/>
        <v>1</v>
      </c>
      <c r="K51" s="299">
        <v>34.625</v>
      </c>
      <c r="L51" t="s">
        <v>299</v>
      </c>
      <c r="N51" s="277">
        <v>284.74110011206068</v>
      </c>
      <c r="O51" t="s">
        <v>299</v>
      </c>
      <c r="P51" s="277">
        <v>91.866516125804296</v>
      </c>
      <c r="Q51" t="s">
        <v>299</v>
      </c>
      <c r="S51" s="277">
        <v>92.412499999999994</v>
      </c>
      <c r="T51" t="s">
        <v>299</v>
      </c>
    </row>
    <row r="52" spans="1:20" x14ac:dyDescent="0.2">
      <c r="A52">
        <v>2038</v>
      </c>
      <c r="B52" s="300">
        <v>38.446500617825357</v>
      </c>
      <c r="C52" t="s">
        <v>299</v>
      </c>
      <c r="D52" s="8">
        <v>367410.16707484075</v>
      </c>
      <c r="E52" t="s">
        <v>299</v>
      </c>
      <c r="F52" s="277">
        <v>0</v>
      </c>
      <c r="G52" t="s">
        <v>299</v>
      </c>
      <c r="I52" s="299">
        <v>1</v>
      </c>
      <c r="J52" s="277" t="b">
        <f t="shared" si="1"/>
        <v>1</v>
      </c>
      <c r="K52" s="299">
        <v>34.625</v>
      </c>
      <c r="L52" t="s">
        <v>299</v>
      </c>
      <c r="N52" s="277">
        <v>284.74110011206068</v>
      </c>
      <c r="O52" t="s">
        <v>299</v>
      </c>
      <c r="P52" s="277">
        <v>91.866516125804296</v>
      </c>
      <c r="Q52" t="s">
        <v>299</v>
      </c>
      <c r="S52" s="277">
        <v>92.412499999999994</v>
      </c>
      <c r="T52" t="s">
        <v>299</v>
      </c>
    </row>
    <row r="53" spans="1:20" x14ac:dyDescent="0.2">
      <c r="A53">
        <v>2039</v>
      </c>
      <c r="B53" s="300">
        <v>38.446500617825357</v>
      </c>
      <c r="C53" t="s">
        <v>299</v>
      </c>
      <c r="D53" s="8">
        <v>367410.16707484075</v>
      </c>
      <c r="E53" t="s">
        <v>299</v>
      </c>
      <c r="F53" s="277">
        <v>0</v>
      </c>
      <c r="G53" t="s">
        <v>299</v>
      </c>
      <c r="I53" s="299">
        <v>1</v>
      </c>
      <c r="J53" s="277" t="b">
        <f t="shared" si="1"/>
        <v>1</v>
      </c>
      <c r="K53" s="299">
        <v>34.625</v>
      </c>
      <c r="L53" t="s">
        <v>299</v>
      </c>
      <c r="N53" s="277">
        <v>284.74110011206068</v>
      </c>
      <c r="O53" t="s">
        <v>299</v>
      </c>
      <c r="P53" s="277">
        <v>91.866516125804296</v>
      </c>
      <c r="Q53" t="s">
        <v>299</v>
      </c>
      <c r="S53" s="277">
        <v>92.412499999999994</v>
      </c>
      <c r="T53" t="s">
        <v>299</v>
      </c>
    </row>
    <row r="54" spans="1:20" x14ac:dyDescent="0.2">
      <c r="A54">
        <v>2040</v>
      </c>
      <c r="B54" s="300">
        <v>38.446500617825357</v>
      </c>
      <c r="C54" t="s">
        <v>299</v>
      </c>
      <c r="D54" s="8">
        <v>367410.16707484075</v>
      </c>
      <c r="E54" t="s">
        <v>299</v>
      </c>
      <c r="F54" s="277">
        <v>0</v>
      </c>
      <c r="G54" t="s">
        <v>299</v>
      </c>
      <c r="I54" s="299">
        <v>1</v>
      </c>
      <c r="J54" s="277" t="b">
        <f t="shared" si="1"/>
        <v>1</v>
      </c>
      <c r="K54" s="299">
        <v>34.625</v>
      </c>
      <c r="L54" t="s">
        <v>299</v>
      </c>
      <c r="N54" s="277">
        <v>284.74110011206068</v>
      </c>
      <c r="O54" t="s">
        <v>299</v>
      </c>
      <c r="P54" s="277">
        <v>91.866516125804296</v>
      </c>
      <c r="Q54" t="s">
        <v>299</v>
      </c>
      <c r="S54" s="277">
        <v>92.412499999999994</v>
      </c>
      <c r="T54" t="s">
        <v>299</v>
      </c>
    </row>
    <row r="55" spans="1:20" x14ac:dyDescent="0.2">
      <c r="D55" s="277"/>
      <c r="E55" s="277"/>
      <c r="F55" s="277"/>
      <c r="G55" s="277"/>
      <c r="J55" s="277"/>
      <c r="L55" s="277"/>
      <c r="O55" s="277"/>
      <c r="Q55" s="277"/>
      <c r="T55" s="277"/>
    </row>
  </sheetData>
  <mergeCells count="4">
    <mergeCell ref="S1:T1"/>
    <mergeCell ref="I1:L1"/>
    <mergeCell ref="N1:Q1"/>
    <mergeCell ref="B1:G1"/>
  </mergeCells>
  <conditionalFormatting sqref="E3:E13 E55">
    <cfRule type="containsText" dxfId="54" priority="9" operator="containsText" text="false">
      <formula>NOT(ISERROR(SEARCH("false",E3)))</formula>
    </cfRule>
  </conditionalFormatting>
  <conditionalFormatting sqref="G3:G13 G55">
    <cfRule type="containsText" dxfId="53" priority="8" operator="containsText" text="false">
      <formula>NOT(ISERROR(SEARCH("false",G3)))</formula>
    </cfRule>
  </conditionalFormatting>
  <conditionalFormatting sqref="O3 O55">
    <cfRule type="containsText" dxfId="52" priority="5" operator="containsText" text="false">
      <formula>NOT(ISERROR(SEARCH("false",O3)))</formula>
    </cfRule>
  </conditionalFormatting>
  <conditionalFormatting sqref="T3:T13 T55">
    <cfRule type="containsText" dxfId="51" priority="3" operator="containsText" text="false">
      <formula>NOT(ISERROR(SEARCH("false",T3)))</formula>
    </cfRule>
  </conditionalFormatting>
  <conditionalFormatting sqref="J3:J55">
    <cfRule type="containsText" dxfId="50" priority="7" operator="containsText" text="false">
      <formula>NOT(ISERROR(SEARCH("false",J3)))</formula>
    </cfRule>
  </conditionalFormatting>
  <conditionalFormatting sqref="L3:L5 L55">
    <cfRule type="containsText" dxfId="49" priority="6" operator="containsText" text="false">
      <formula>NOT(ISERROR(SEARCH("false",L3)))</formula>
    </cfRule>
  </conditionalFormatting>
  <conditionalFormatting sqref="Q3 Q55">
    <cfRule type="containsText" dxfId="48" priority="4" operator="containsText" text="false">
      <formula>NOT(ISERROR(SEARCH("false",Q3)))</formula>
    </cfRule>
  </conditionalFormatting>
  <conditionalFormatting sqref="A1">
    <cfRule type="cellIs" dxfId="47" priority="1" operator="lessThan">
      <formula>0</formula>
    </cfRule>
    <cfRule type="cellIs" dxfId="46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A433"/>
  <sheetViews>
    <sheetView zoomScale="85" zoomScaleNormal="85" workbookViewId="0">
      <pane xSplit="2" ySplit="2" topLeftCell="C3" activePane="bottomRight" state="frozen"/>
      <selection activeCell="J1" sqref="J1"/>
      <selection pane="topRight" activeCell="J1" sqref="J1"/>
      <selection pane="bottomLeft" activeCell="J1" sqref="J1"/>
      <selection pane="bottomRight" activeCell="H1" sqref="H1:AO1"/>
    </sheetView>
  </sheetViews>
  <sheetFormatPr defaultRowHeight="12.75" x14ac:dyDescent="0.2"/>
  <cols>
    <col min="1" max="1" width="12.7109375" style="303" customWidth="1"/>
    <col min="2" max="2" width="6.85546875" style="303" bestFit="1" customWidth="1"/>
    <col min="3" max="3" width="13.5703125" customWidth="1"/>
    <col min="4" max="4" width="6.7109375" bestFit="1" customWidth="1"/>
    <col min="5" max="5" width="8.140625" customWidth="1"/>
    <col min="6" max="6" width="6.7109375" bestFit="1" customWidth="1"/>
    <col min="7" max="7" width="5.42578125" customWidth="1"/>
    <col min="8" max="8" width="13.42578125" bestFit="1" customWidth="1"/>
    <col min="9" max="9" width="6.7109375" customWidth="1"/>
    <col min="10" max="10" width="7.85546875" bestFit="1" customWidth="1"/>
    <col min="11" max="11" width="6.7109375" customWidth="1"/>
    <col min="12" max="12" width="17" bestFit="1" customWidth="1"/>
    <col min="13" max="13" width="6.7109375" customWidth="1"/>
    <col min="14" max="14" width="16.7109375" bestFit="1" customWidth="1"/>
    <col min="15" max="15" width="6.7109375" customWidth="1"/>
    <col min="16" max="16" width="8.85546875" bestFit="1" customWidth="1"/>
    <col min="17" max="17" width="6.7109375" customWidth="1"/>
    <col min="18" max="18" width="7.85546875" bestFit="1" customWidth="1"/>
    <col min="19" max="19" width="6.7109375" customWidth="1"/>
    <col min="20" max="20" width="8.85546875" bestFit="1" customWidth="1"/>
    <col min="21" max="21" width="6.7109375" customWidth="1"/>
    <col min="22" max="22" width="6.85546875" bestFit="1" customWidth="1"/>
    <col min="23" max="23" width="6.7109375" bestFit="1" customWidth="1"/>
    <col min="24" max="24" width="7.140625" bestFit="1" customWidth="1"/>
    <col min="25" max="25" width="6.7109375" customWidth="1"/>
    <col min="26" max="26" width="7.140625" bestFit="1" customWidth="1"/>
    <col min="27" max="27" width="6.7109375" customWidth="1"/>
    <col min="28" max="28" width="7.140625" bestFit="1" customWidth="1"/>
    <col min="29" max="29" width="6.7109375" customWidth="1"/>
    <col min="30" max="30" width="7.140625" bestFit="1" customWidth="1"/>
    <col min="31" max="31" width="6.7109375" customWidth="1"/>
    <col min="32" max="32" width="7.140625" bestFit="1" customWidth="1"/>
    <col min="33" max="33" width="6.7109375" bestFit="1" customWidth="1"/>
    <col min="34" max="34" width="10.140625" bestFit="1" customWidth="1"/>
    <col min="35" max="35" width="6.7109375" bestFit="1" customWidth="1"/>
    <col min="36" max="36" width="8.140625" bestFit="1" customWidth="1"/>
    <col min="37" max="37" width="6.7109375" bestFit="1" customWidth="1"/>
    <col min="38" max="38" width="9" bestFit="1" customWidth="1"/>
    <col min="39" max="39" width="6.7109375" bestFit="1" customWidth="1"/>
    <col min="40" max="40" width="8.85546875" bestFit="1" customWidth="1"/>
    <col min="41" max="41" width="6.7109375" bestFit="1" customWidth="1"/>
    <col min="42" max="42" width="5.42578125" customWidth="1"/>
    <col min="43" max="43" width="10.28515625" bestFit="1" customWidth="1"/>
    <col min="44" max="44" width="6.7109375" customWidth="1"/>
    <col min="45" max="45" width="9.5703125" customWidth="1"/>
    <col min="46" max="46" width="6.7109375" customWidth="1"/>
    <col min="47" max="47" width="3.7109375" style="116" customWidth="1"/>
    <col min="48" max="48" width="10.28515625" bestFit="1" customWidth="1"/>
    <col min="49" max="49" width="6.7109375" customWidth="1"/>
    <col min="50" max="50" width="8.85546875" customWidth="1"/>
    <col min="52" max="53" width="12.140625" customWidth="1"/>
  </cols>
  <sheetData>
    <row r="1" spans="1:53" x14ac:dyDescent="0.2">
      <c r="A1">
        <f>COUNTIF(C3:AX422,"false")</f>
        <v>0</v>
      </c>
      <c r="C1" s="735" t="s">
        <v>318</v>
      </c>
      <c r="D1" s="735"/>
      <c r="E1" s="735"/>
      <c r="F1" s="735"/>
      <c r="H1" s="735" t="s">
        <v>317</v>
      </c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5"/>
      <c r="AD1" s="735"/>
      <c r="AE1" s="735"/>
      <c r="AF1" s="735"/>
      <c r="AG1" s="735"/>
      <c r="AH1" s="735"/>
      <c r="AI1" s="735"/>
      <c r="AJ1" s="735"/>
      <c r="AK1" s="735"/>
      <c r="AL1" s="735"/>
      <c r="AM1" s="735"/>
      <c r="AN1" s="735"/>
      <c r="AO1" s="735"/>
      <c r="AQ1" s="735" t="s">
        <v>316</v>
      </c>
      <c r="AR1" s="735"/>
      <c r="AS1" s="735"/>
      <c r="AT1" s="735"/>
      <c r="AU1" s="311"/>
      <c r="AV1" s="736" t="s">
        <v>279</v>
      </c>
      <c r="AW1" s="736"/>
      <c r="AX1" s="736"/>
      <c r="AY1" s="736"/>
      <c r="AZ1" s="736"/>
      <c r="BA1" s="736"/>
    </row>
    <row r="2" spans="1:53" s="301" customFormat="1" ht="38.25" x14ac:dyDescent="0.2">
      <c r="A2" s="310" t="s">
        <v>315</v>
      </c>
      <c r="B2" s="309" t="s">
        <v>314</v>
      </c>
      <c r="C2" s="301" t="s">
        <v>536</v>
      </c>
      <c r="D2" s="301" t="s">
        <v>300</v>
      </c>
      <c r="E2" s="301" t="s">
        <v>537</v>
      </c>
      <c r="F2" s="301" t="s">
        <v>300</v>
      </c>
      <c r="H2" s="301" t="s">
        <v>191</v>
      </c>
      <c r="I2" s="301" t="s">
        <v>300</v>
      </c>
      <c r="J2" s="301" t="s">
        <v>190</v>
      </c>
      <c r="K2" s="301" t="s">
        <v>300</v>
      </c>
      <c r="L2" s="301" t="s">
        <v>189</v>
      </c>
      <c r="M2" s="301" t="s">
        <v>300</v>
      </c>
      <c r="N2" s="301" t="s">
        <v>188</v>
      </c>
      <c r="O2" s="301" t="s">
        <v>300</v>
      </c>
      <c r="P2" s="301" t="s">
        <v>187</v>
      </c>
      <c r="Q2" s="301" t="s">
        <v>300</v>
      </c>
      <c r="R2" s="301" t="s">
        <v>186</v>
      </c>
      <c r="S2" s="301" t="s">
        <v>300</v>
      </c>
      <c r="T2" s="301" t="s">
        <v>185</v>
      </c>
      <c r="U2" s="301" t="s">
        <v>300</v>
      </c>
      <c r="V2" s="301" t="s">
        <v>184</v>
      </c>
      <c r="W2" s="301" t="s">
        <v>300</v>
      </c>
      <c r="X2" s="301" t="s">
        <v>183</v>
      </c>
      <c r="Y2" s="301" t="s">
        <v>300</v>
      </c>
      <c r="Z2" s="301" t="s">
        <v>182</v>
      </c>
      <c r="AA2" s="301" t="s">
        <v>300</v>
      </c>
      <c r="AB2" s="301" t="s">
        <v>181</v>
      </c>
      <c r="AC2" s="301" t="s">
        <v>300</v>
      </c>
      <c r="AD2" s="301" t="s">
        <v>180</v>
      </c>
      <c r="AE2" s="301" t="s">
        <v>300</v>
      </c>
      <c r="AF2" s="301" t="s">
        <v>179</v>
      </c>
      <c r="AG2" s="301" t="s">
        <v>300</v>
      </c>
      <c r="AH2" s="301" t="s">
        <v>178</v>
      </c>
      <c r="AI2" s="301" t="s">
        <v>300</v>
      </c>
      <c r="AJ2" s="301" t="s">
        <v>177</v>
      </c>
      <c r="AK2" s="301" t="s">
        <v>300</v>
      </c>
      <c r="AL2" s="301" t="s">
        <v>176</v>
      </c>
      <c r="AM2" s="301" t="s">
        <v>300</v>
      </c>
      <c r="AN2" s="301" t="s">
        <v>175</v>
      </c>
      <c r="AO2" s="301" t="s">
        <v>300</v>
      </c>
      <c r="AQ2" s="104" t="s">
        <v>313</v>
      </c>
      <c r="AR2" s="301" t="s">
        <v>300</v>
      </c>
      <c r="AS2" s="302" t="s">
        <v>312</v>
      </c>
      <c r="AT2" s="301" t="s">
        <v>300</v>
      </c>
      <c r="AU2" s="308"/>
      <c r="AV2" s="301" t="s">
        <v>169</v>
      </c>
      <c r="AW2" s="301" t="s">
        <v>300</v>
      </c>
      <c r="AX2" s="104" t="s">
        <v>291</v>
      </c>
      <c r="AY2" s="301" t="s">
        <v>300</v>
      </c>
      <c r="AZ2" s="301" t="s">
        <v>173</v>
      </c>
      <c r="BA2" s="301" t="s">
        <v>300</v>
      </c>
    </row>
    <row r="3" spans="1:53" s="304" customFormat="1" x14ac:dyDescent="0.2">
      <c r="A3" s="307">
        <v>2006</v>
      </c>
      <c r="B3" s="306">
        <v>1</v>
      </c>
      <c r="H3" s="304">
        <v>0</v>
      </c>
      <c r="I3" s="304" t="b">
        <v>1</v>
      </c>
      <c r="J3" s="304">
        <v>72.254768900838357</v>
      </c>
      <c r="K3" s="304" t="b">
        <v>1</v>
      </c>
      <c r="L3" s="304">
        <v>0</v>
      </c>
      <c r="M3" s="304" t="b">
        <v>1</v>
      </c>
      <c r="N3" s="304">
        <v>0</v>
      </c>
      <c r="O3" s="304" t="b">
        <v>1</v>
      </c>
      <c r="P3" s="304">
        <v>0</v>
      </c>
      <c r="Q3" s="304" t="b">
        <v>1</v>
      </c>
      <c r="R3" s="304">
        <v>28.785119209450599</v>
      </c>
      <c r="S3" s="304" t="b">
        <v>1</v>
      </c>
      <c r="T3" s="304">
        <v>0</v>
      </c>
      <c r="U3" s="304" t="b">
        <f>T3=0</f>
        <v>1</v>
      </c>
      <c r="V3" s="304">
        <v>0</v>
      </c>
      <c r="W3" s="304" t="b">
        <f>V3=0</f>
        <v>1</v>
      </c>
      <c r="X3" s="304">
        <v>0</v>
      </c>
      <c r="Y3" s="304" t="b">
        <f>X3=0</f>
        <v>1</v>
      </c>
      <c r="Z3" s="304">
        <v>0</v>
      </c>
      <c r="AA3" s="304" t="b">
        <f>Z3=0</f>
        <v>1</v>
      </c>
      <c r="AB3" s="304">
        <v>0</v>
      </c>
      <c r="AC3" s="304" t="b">
        <f>AB3=0</f>
        <v>1</v>
      </c>
      <c r="AD3" s="304">
        <v>0</v>
      </c>
      <c r="AE3" s="304" t="b">
        <f t="shared" ref="AE3:AE8" si="0">AD3=0</f>
        <v>1</v>
      </c>
      <c r="AF3" s="304">
        <v>0</v>
      </c>
      <c r="AG3" s="304" t="b">
        <f t="shared" ref="AG3:AG9" si="1">AF3=0</f>
        <v>1</v>
      </c>
      <c r="AH3" s="304">
        <v>0</v>
      </c>
      <c r="AI3" s="304" t="b">
        <f t="shared" ref="AI3:AI10" si="2">AH3=0</f>
        <v>1</v>
      </c>
      <c r="AJ3" s="304">
        <v>0</v>
      </c>
      <c r="AK3" s="304" t="b">
        <f t="shared" ref="AK3:AK11" si="3">AJ3=0</f>
        <v>1</v>
      </c>
      <c r="AL3" s="304">
        <v>0</v>
      </c>
      <c r="AM3" s="304" t="b">
        <f t="shared" ref="AM3:AM12" si="4">AL3=0</f>
        <v>1</v>
      </c>
      <c r="AN3" s="304">
        <v>0</v>
      </c>
      <c r="AO3" s="304" t="b">
        <f t="shared" ref="AO3:AO13" si="5">AN3=0</f>
        <v>1</v>
      </c>
      <c r="AU3" s="305"/>
    </row>
    <row r="4" spans="1:53" s="304" customFormat="1" x14ac:dyDescent="0.2">
      <c r="A4" s="307">
        <v>2006</v>
      </c>
      <c r="B4" s="306">
        <v>2</v>
      </c>
      <c r="H4" s="304">
        <v>0</v>
      </c>
      <c r="I4" s="304" t="b">
        <v>1</v>
      </c>
      <c r="J4" s="304">
        <v>0</v>
      </c>
      <c r="K4" s="304" t="b">
        <v>1</v>
      </c>
      <c r="L4" s="304">
        <v>169.00560763303707</v>
      </c>
      <c r="M4" s="304" t="b">
        <v>1</v>
      </c>
      <c r="N4" s="304">
        <v>0</v>
      </c>
      <c r="O4" s="304" t="b">
        <v>1</v>
      </c>
      <c r="P4" s="304">
        <v>0</v>
      </c>
      <c r="Q4" s="304" t="b">
        <v>1</v>
      </c>
      <c r="R4" s="304">
        <v>0</v>
      </c>
      <c r="S4" s="304" t="b">
        <f t="shared" ref="S4:S14" si="6">R4=0</f>
        <v>1</v>
      </c>
      <c r="T4" s="304">
        <v>21.454291223695598</v>
      </c>
      <c r="U4" s="304" t="b">
        <v>1</v>
      </c>
      <c r="V4" s="304">
        <v>0</v>
      </c>
      <c r="W4" s="304" t="b">
        <f>V4=0</f>
        <v>1</v>
      </c>
      <c r="X4" s="304">
        <v>0</v>
      </c>
      <c r="Y4" s="304" t="b">
        <f>X4=0</f>
        <v>1</v>
      </c>
      <c r="Z4" s="304">
        <v>0</v>
      </c>
      <c r="AA4" s="304" t="b">
        <f>Z4=0</f>
        <v>1</v>
      </c>
      <c r="AB4" s="304">
        <v>0</v>
      </c>
      <c r="AC4" s="304" t="b">
        <f>AB4=0</f>
        <v>1</v>
      </c>
      <c r="AD4" s="304">
        <v>0</v>
      </c>
      <c r="AE4" s="304" t="b">
        <f t="shared" si="0"/>
        <v>1</v>
      </c>
      <c r="AF4" s="304">
        <v>0</v>
      </c>
      <c r="AG4" s="304" t="b">
        <f t="shared" si="1"/>
        <v>1</v>
      </c>
      <c r="AH4" s="304">
        <v>0</v>
      </c>
      <c r="AI4" s="304" t="b">
        <f t="shared" si="2"/>
        <v>1</v>
      </c>
      <c r="AJ4" s="304">
        <v>0</v>
      </c>
      <c r="AK4" s="304" t="b">
        <f t="shared" si="3"/>
        <v>1</v>
      </c>
      <c r="AL4" s="304">
        <v>0</v>
      </c>
      <c r="AM4" s="304" t="b">
        <f t="shared" si="4"/>
        <v>1</v>
      </c>
      <c r="AN4" s="304">
        <v>0</v>
      </c>
      <c r="AO4" s="304" t="b">
        <f t="shared" si="5"/>
        <v>1</v>
      </c>
      <c r="AU4" s="305"/>
    </row>
    <row r="5" spans="1:53" s="304" customFormat="1" x14ac:dyDescent="0.2">
      <c r="A5" s="307">
        <v>2006</v>
      </c>
      <c r="B5" s="306">
        <v>3</v>
      </c>
      <c r="H5" s="304">
        <v>0</v>
      </c>
      <c r="I5" s="304" t="b">
        <v>1</v>
      </c>
      <c r="J5" s="304">
        <v>0</v>
      </c>
      <c r="K5" s="304" t="b">
        <v>1</v>
      </c>
      <c r="L5" s="304">
        <v>0</v>
      </c>
      <c r="M5" s="304" t="b">
        <v>1</v>
      </c>
      <c r="N5" s="304">
        <v>20.098191978495244</v>
      </c>
      <c r="O5" s="304" t="b">
        <v>1</v>
      </c>
      <c r="P5" s="304">
        <v>0</v>
      </c>
      <c r="Q5" s="304" t="b">
        <v>1</v>
      </c>
      <c r="R5" s="304">
        <v>0</v>
      </c>
      <c r="S5" s="304" t="b">
        <f t="shared" si="6"/>
        <v>1</v>
      </c>
      <c r="T5" s="304">
        <v>0</v>
      </c>
      <c r="U5" s="304" t="b">
        <f t="shared" ref="U5:U15" si="7">T5=0</f>
        <v>1</v>
      </c>
      <c r="V5" s="304">
        <v>53.9265118051824</v>
      </c>
      <c r="W5" s="304" t="b">
        <v>1</v>
      </c>
      <c r="X5" s="304">
        <v>0</v>
      </c>
      <c r="Y5" s="304" t="b">
        <f>X5=0</f>
        <v>1</v>
      </c>
      <c r="Z5" s="304">
        <v>0</v>
      </c>
      <c r="AA5" s="304" t="b">
        <f>Z5=0</f>
        <v>1</v>
      </c>
      <c r="AB5" s="304">
        <v>0</v>
      </c>
      <c r="AC5" s="304" t="b">
        <f>AB5=0</f>
        <v>1</v>
      </c>
      <c r="AD5" s="304">
        <v>0</v>
      </c>
      <c r="AE5" s="304" t="b">
        <f t="shared" si="0"/>
        <v>1</v>
      </c>
      <c r="AF5" s="304">
        <v>0</v>
      </c>
      <c r="AG5" s="304" t="b">
        <f t="shared" si="1"/>
        <v>1</v>
      </c>
      <c r="AH5" s="304">
        <v>0</v>
      </c>
      <c r="AI5" s="304" t="b">
        <f t="shared" si="2"/>
        <v>1</v>
      </c>
      <c r="AJ5" s="304">
        <v>0</v>
      </c>
      <c r="AK5" s="304" t="b">
        <f t="shared" si="3"/>
        <v>1</v>
      </c>
      <c r="AL5" s="304">
        <v>0</v>
      </c>
      <c r="AM5" s="304" t="b">
        <f t="shared" si="4"/>
        <v>1</v>
      </c>
      <c r="AN5" s="304">
        <v>0</v>
      </c>
      <c r="AO5" s="304" t="b">
        <f t="shared" si="5"/>
        <v>1</v>
      </c>
      <c r="AU5" s="305"/>
    </row>
    <row r="6" spans="1:53" s="304" customFormat="1" x14ac:dyDescent="0.2">
      <c r="A6" s="307">
        <v>2006</v>
      </c>
      <c r="B6" s="306">
        <v>4</v>
      </c>
      <c r="H6" s="304">
        <v>0</v>
      </c>
      <c r="I6" s="304" t="b">
        <v>1</v>
      </c>
      <c r="J6" s="304">
        <v>0</v>
      </c>
      <c r="K6" s="304" t="b">
        <v>1</v>
      </c>
      <c r="L6" s="304">
        <v>0</v>
      </c>
      <c r="M6" s="304" t="b">
        <v>1</v>
      </c>
      <c r="N6" s="304">
        <v>0</v>
      </c>
      <c r="O6" s="304" t="b">
        <v>1</v>
      </c>
      <c r="P6" s="304">
        <v>0</v>
      </c>
      <c r="Q6" s="304" t="b">
        <v>1</v>
      </c>
      <c r="R6" s="304">
        <v>0</v>
      </c>
      <c r="S6" s="304" t="b">
        <f t="shared" si="6"/>
        <v>1</v>
      </c>
      <c r="T6" s="304">
        <v>0</v>
      </c>
      <c r="U6" s="304" t="b">
        <f t="shared" si="7"/>
        <v>1</v>
      </c>
      <c r="V6" s="304">
        <v>0</v>
      </c>
      <c r="W6" s="304" t="b">
        <f t="shared" ref="W6:W16" si="8">V6=0</f>
        <v>1</v>
      </c>
      <c r="X6" s="304">
        <v>129.358054281714</v>
      </c>
      <c r="Y6" s="304" t="b">
        <v>1</v>
      </c>
      <c r="Z6" s="304">
        <v>0</v>
      </c>
      <c r="AA6" s="304" t="b">
        <f>Z6=0</f>
        <v>1</v>
      </c>
      <c r="AB6" s="304">
        <v>0</v>
      </c>
      <c r="AC6" s="304" t="b">
        <f>AB6=0</f>
        <v>1</v>
      </c>
      <c r="AD6" s="304">
        <v>0</v>
      </c>
      <c r="AE6" s="304" t="b">
        <f t="shared" si="0"/>
        <v>1</v>
      </c>
      <c r="AF6" s="304">
        <v>0</v>
      </c>
      <c r="AG6" s="304" t="b">
        <f t="shared" si="1"/>
        <v>1</v>
      </c>
      <c r="AH6" s="304">
        <v>0</v>
      </c>
      <c r="AI6" s="304" t="b">
        <f t="shared" si="2"/>
        <v>1</v>
      </c>
      <c r="AJ6" s="304">
        <v>0</v>
      </c>
      <c r="AK6" s="304" t="b">
        <f t="shared" si="3"/>
        <v>1</v>
      </c>
      <c r="AL6" s="304">
        <v>0</v>
      </c>
      <c r="AM6" s="304" t="b">
        <f t="shared" si="4"/>
        <v>1</v>
      </c>
      <c r="AN6" s="304">
        <v>0</v>
      </c>
      <c r="AO6" s="304" t="b">
        <f t="shared" si="5"/>
        <v>1</v>
      </c>
      <c r="AU6" s="305"/>
    </row>
    <row r="7" spans="1:53" s="304" customFormat="1" x14ac:dyDescent="0.2">
      <c r="A7" s="307">
        <v>2006</v>
      </c>
      <c r="B7" s="306">
        <v>5</v>
      </c>
      <c r="H7" s="304">
        <v>0</v>
      </c>
      <c r="I7" s="304" t="b">
        <v>1</v>
      </c>
      <c r="J7" s="304">
        <v>0</v>
      </c>
      <c r="K7" s="304" t="b">
        <v>1</v>
      </c>
      <c r="L7" s="304">
        <v>0</v>
      </c>
      <c r="M7" s="304" t="b">
        <v>1</v>
      </c>
      <c r="N7" s="304">
        <v>0</v>
      </c>
      <c r="O7" s="304" t="b">
        <v>1</v>
      </c>
      <c r="P7" s="304">
        <v>0</v>
      </c>
      <c r="Q7" s="304" t="b">
        <v>1</v>
      </c>
      <c r="R7" s="304">
        <v>0</v>
      </c>
      <c r="S7" s="304" t="b">
        <f t="shared" si="6"/>
        <v>1</v>
      </c>
      <c r="T7" s="304">
        <v>0</v>
      </c>
      <c r="U7" s="304" t="b">
        <f t="shared" si="7"/>
        <v>1</v>
      </c>
      <c r="V7" s="304">
        <v>0</v>
      </c>
      <c r="W7" s="304" t="b">
        <f t="shared" si="8"/>
        <v>1</v>
      </c>
      <c r="X7" s="304">
        <v>0</v>
      </c>
      <c r="Y7" s="304" t="b">
        <f t="shared" ref="Y7:Y17" si="9">X7=0</f>
        <v>1</v>
      </c>
      <c r="Z7" s="304">
        <v>196.50747279771801</v>
      </c>
      <c r="AA7" s="304" t="b">
        <v>1</v>
      </c>
      <c r="AB7" s="304">
        <v>0</v>
      </c>
      <c r="AC7" s="304" t="b">
        <f>AB7=0</f>
        <v>1</v>
      </c>
      <c r="AD7" s="304">
        <v>0</v>
      </c>
      <c r="AE7" s="304" t="b">
        <f t="shared" si="0"/>
        <v>1</v>
      </c>
      <c r="AF7" s="304">
        <v>0</v>
      </c>
      <c r="AG7" s="304" t="b">
        <f t="shared" si="1"/>
        <v>1</v>
      </c>
      <c r="AH7" s="304">
        <v>0</v>
      </c>
      <c r="AI7" s="304" t="b">
        <f t="shared" si="2"/>
        <v>1</v>
      </c>
      <c r="AJ7" s="304">
        <v>0</v>
      </c>
      <c r="AK7" s="304" t="b">
        <f t="shared" si="3"/>
        <v>1</v>
      </c>
      <c r="AL7" s="304">
        <v>0</v>
      </c>
      <c r="AM7" s="304" t="b">
        <f t="shared" si="4"/>
        <v>1</v>
      </c>
      <c r="AN7" s="304">
        <v>0</v>
      </c>
      <c r="AO7" s="304" t="b">
        <f t="shared" si="5"/>
        <v>1</v>
      </c>
      <c r="AU7" s="305"/>
    </row>
    <row r="8" spans="1:53" s="304" customFormat="1" x14ac:dyDescent="0.2">
      <c r="A8" s="307">
        <v>2006</v>
      </c>
      <c r="B8" s="306">
        <v>6</v>
      </c>
      <c r="H8" s="304">
        <v>0</v>
      </c>
      <c r="I8" s="304" t="b">
        <v>1</v>
      </c>
      <c r="J8" s="304">
        <v>0</v>
      </c>
      <c r="K8" s="304" t="b">
        <v>1</v>
      </c>
      <c r="L8" s="304">
        <v>0</v>
      </c>
      <c r="M8" s="304" t="b">
        <v>1</v>
      </c>
      <c r="N8" s="304">
        <v>0</v>
      </c>
      <c r="O8" s="304" t="b">
        <v>1</v>
      </c>
      <c r="P8" s="304">
        <v>0</v>
      </c>
      <c r="Q8" s="304" t="b">
        <v>1</v>
      </c>
      <c r="R8" s="304">
        <v>0</v>
      </c>
      <c r="S8" s="304" t="b">
        <f t="shared" si="6"/>
        <v>1</v>
      </c>
      <c r="T8" s="304">
        <v>0</v>
      </c>
      <c r="U8" s="304" t="b">
        <f t="shared" si="7"/>
        <v>1</v>
      </c>
      <c r="V8" s="304">
        <v>0</v>
      </c>
      <c r="W8" s="304" t="b">
        <f t="shared" si="8"/>
        <v>1</v>
      </c>
      <c r="X8" s="304">
        <v>0</v>
      </c>
      <c r="Y8" s="304" t="b">
        <f t="shared" si="9"/>
        <v>1</v>
      </c>
      <c r="Z8" s="304">
        <v>0</v>
      </c>
      <c r="AA8" s="304" t="b">
        <f t="shared" ref="AA8:AA18" si="10">Z8=0</f>
        <v>1</v>
      </c>
      <c r="AB8" s="304">
        <v>277.02771058673898</v>
      </c>
      <c r="AC8" s="304" t="b">
        <v>1</v>
      </c>
      <c r="AD8" s="304">
        <v>0</v>
      </c>
      <c r="AE8" s="304" t="b">
        <f t="shared" si="0"/>
        <v>1</v>
      </c>
      <c r="AF8" s="304">
        <v>0</v>
      </c>
      <c r="AG8" s="304" t="b">
        <f t="shared" si="1"/>
        <v>1</v>
      </c>
      <c r="AH8" s="304">
        <v>0</v>
      </c>
      <c r="AI8" s="304" t="b">
        <f t="shared" si="2"/>
        <v>1</v>
      </c>
      <c r="AJ8" s="304">
        <v>0</v>
      </c>
      <c r="AK8" s="304" t="b">
        <f t="shared" si="3"/>
        <v>1</v>
      </c>
      <c r="AL8" s="304">
        <v>0</v>
      </c>
      <c r="AM8" s="304" t="b">
        <f t="shared" si="4"/>
        <v>1</v>
      </c>
      <c r="AN8" s="304">
        <v>0</v>
      </c>
      <c r="AO8" s="304" t="b">
        <f t="shared" si="5"/>
        <v>1</v>
      </c>
      <c r="AU8" s="305"/>
    </row>
    <row r="9" spans="1:53" s="304" customFormat="1" x14ac:dyDescent="0.2">
      <c r="A9" s="307">
        <v>2006</v>
      </c>
      <c r="B9" s="306">
        <v>7</v>
      </c>
      <c r="H9" s="304">
        <v>0</v>
      </c>
      <c r="I9" s="304" t="b">
        <v>1</v>
      </c>
      <c r="J9" s="304">
        <v>0</v>
      </c>
      <c r="K9" s="304" t="b">
        <v>1</v>
      </c>
      <c r="L9" s="304">
        <v>0</v>
      </c>
      <c r="M9" s="304" t="b">
        <v>1</v>
      </c>
      <c r="N9" s="304">
        <v>0</v>
      </c>
      <c r="O9" s="304" t="b">
        <v>1</v>
      </c>
      <c r="P9" s="304">
        <v>0</v>
      </c>
      <c r="Q9" s="304" t="b">
        <v>1</v>
      </c>
      <c r="R9" s="304">
        <v>0</v>
      </c>
      <c r="S9" s="304" t="b">
        <f t="shared" si="6"/>
        <v>1</v>
      </c>
      <c r="T9" s="304">
        <v>0</v>
      </c>
      <c r="U9" s="304" t="b">
        <f t="shared" si="7"/>
        <v>1</v>
      </c>
      <c r="V9" s="304">
        <v>0</v>
      </c>
      <c r="W9" s="304" t="b">
        <f t="shared" si="8"/>
        <v>1</v>
      </c>
      <c r="X9" s="304">
        <v>0</v>
      </c>
      <c r="Y9" s="304" t="b">
        <f t="shared" si="9"/>
        <v>1</v>
      </c>
      <c r="Z9" s="304">
        <v>0</v>
      </c>
      <c r="AA9" s="304" t="b">
        <f t="shared" si="10"/>
        <v>1</v>
      </c>
      <c r="AB9" s="304">
        <v>0</v>
      </c>
      <c r="AC9" s="304" t="b">
        <f t="shared" ref="AC9:AC19" si="11">AB9=0</f>
        <v>1</v>
      </c>
      <c r="AD9" s="304">
        <v>300.35638346961599</v>
      </c>
      <c r="AE9" s="304" t="b">
        <v>1</v>
      </c>
      <c r="AF9" s="304">
        <v>0</v>
      </c>
      <c r="AG9" s="304" t="b">
        <f t="shared" si="1"/>
        <v>1</v>
      </c>
      <c r="AH9" s="304">
        <v>0</v>
      </c>
      <c r="AI9" s="304" t="b">
        <f t="shared" si="2"/>
        <v>1</v>
      </c>
      <c r="AJ9" s="304">
        <v>0</v>
      </c>
      <c r="AK9" s="304" t="b">
        <f t="shared" si="3"/>
        <v>1</v>
      </c>
      <c r="AL9" s="304">
        <v>0</v>
      </c>
      <c r="AM9" s="304" t="b">
        <f t="shared" si="4"/>
        <v>1</v>
      </c>
      <c r="AN9" s="304">
        <v>0</v>
      </c>
      <c r="AO9" s="304" t="b">
        <f t="shared" si="5"/>
        <v>1</v>
      </c>
      <c r="AU9" s="305"/>
    </row>
    <row r="10" spans="1:53" s="304" customFormat="1" x14ac:dyDescent="0.2">
      <c r="A10" s="307">
        <v>2006</v>
      </c>
      <c r="B10" s="306">
        <v>8</v>
      </c>
      <c r="H10" s="304">
        <v>0</v>
      </c>
      <c r="I10" s="304" t="b">
        <v>1</v>
      </c>
      <c r="J10" s="304">
        <v>0</v>
      </c>
      <c r="K10" s="304" t="b">
        <v>1</v>
      </c>
      <c r="L10" s="304">
        <v>0</v>
      </c>
      <c r="M10" s="304" t="b">
        <v>1</v>
      </c>
      <c r="N10" s="304">
        <v>0</v>
      </c>
      <c r="O10" s="304" t="b">
        <v>1</v>
      </c>
      <c r="P10" s="304">
        <v>0</v>
      </c>
      <c r="Q10" s="304" t="b">
        <v>1</v>
      </c>
      <c r="R10" s="304">
        <v>0</v>
      </c>
      <c r="S10" s="304" t="b">
        <f t="shared" si="6"/>
        <v>1</v>
      </c>
      <c r="T10" s="304">
        <v>0</v>
      </c>
      <c r="U10" s="304" t="b">
        <f t="shared" si="7"/>
        <v>1</v>
      </c>
      <c r="V10" s="304">
        <v>0</v>
      </c>
      <c r="W10" s="304" t="b">
        <f t="shared" si="8"/>
        <v>1</v>
      </c>
      <c r="X10" s="304">
        <v>0</v>
      </c>
      <c r="Y10" s="304" t="b">
        <f t="shared" si="9"/>
        <v>1</v>
      </c>
      <c r="Z10" s="304">
        <v>0</v>
      </c>
      <c r="AA10" s="304" t="b">
        <f t="shared" si="10"/>
        <v>1</v>
      </c>
      <c r="AB10" s="304">
        <v>0</v>
      </c>
      <c r="AC10" s="304" t="b">
        <f t="shared" si="11"/>
        <v>1</v>
      </c>
      <c r="AD10" s="304">
        <v>0</v>
      </c>
      <c r="AE10" s="304" t="b">
        <f t="shared" ref="AE10:AE20" si="12">AD10=0</f>
        <v>1</v>
      </c>
      <c r="AF10" s="304">
        <v>324.003558947486</v>
      </c>
      <c r="AG10" s="304" t="b">
        <v>1</v>
      </c>
      <c r="AH10" s="304">
        <v>0</v>
      </c>
      <c r="AI10" s="304" t="b">
        <f t="shared" si="2"/>
        <v>1</v>
      </c>
      <c r="AJ10" s="304">
        <v>0</v>
      </c>
      <c r="AK10" s="304" t="b">
        <f t="shared" si="3"/>
        <v>1</v>
      </c>
      <c r="AL10" s="304">
        <v>0</v>
      </c>
      <c r="AM10" s="304" t="b">
        <f t="shared" si="4"/>
        <v>1</v>
      </c>
      <c r="AN10" s="304">
        <v>0</v>
      </c>
      <c r="AO10" s="304" t="b">
        <f t="shared" si="5"/>
        <v>1</v>
      </c>
      <c r="AU10" s="305"/>
    </row>
    <row r="11" spans="1:53" s="304" customFormat="1" x14ac:dyDescent="0.2">
      <c r="A11" s="307">
        <v>2006</v>
      </c>
      <c r="B11" s="306">
        <v>9</v>
      </c>
      <c r="H11" s="304">
        <v>0</v>
      </c>
      <c r="I11" s="304" t="b">
        <v>1</v>
      </c>
      <c r="J11" s="304">
        <v>0</v>
      </c>
      <c r="K11" s="304" t="b">
        <v>1</v>
      </c>
      <c r="L11" s="304">
        <v>0</v>
      </c>
      <c r="M11" s="304" t="b">
        <v>1</v>
      </c>
      <c r="N11" s="304">
        <v>0</v>
      </c>
      <c r="O11" s="304" t="b">
        <v>1</v>
      </c>
      <c r="P11" s="304">
        <v>0</v>
      </c>
      <c r="Q11" s="304" t="b">
        <v>1</v>
      </c>
      <c r="R11" s="304">
        <v>0</v>
      </c>
      <c r="S11" s="304" t="b">
        <f t="shared" si="6"/>
        <v>1</v>
      </c>
      <c r="T11" s="304">
        <v>0</v>
      </c>
      <c r="U11" s="304" t="b">
        <f t="shared" si="7"/>
        <v>1</v>
      </c>
      <c r="V11" s="304">
        <v>0</v>
      </c>
      <c r="W11" s="304" t="b">
        <f t="shared" si="8"/>
        <v>1</v>
      </c>
      <c r="X11" s="304">
        <v>0</v>
      </c>
      <c r="Y11" s="304" t="b">
        <f t="shared" si="9"/>
        <v>1</v>
      </c>
      <c r="Z11" s="304">
        <v>0</v>
      </c>
      <c r="AA11" s="304" t="b">
        <f t="shared" si="10"/>
        <v>1</v>
      </c>
      <c r="AB11" s="304">
        <v>0</v>
      </c>
      <c r="AC11" s="304" t="b">
        <f t="shared" si="11"/>
        <v>1</v>
      </c>
      <c r="AD11" s="304">
        <v>0</v>
      </c>
      <c r="AE11" s="304" t="b">
        <f t="shared" si="12"/>
        <v>1</v>
      </c>
      <c r="AF11" s="304">
        <v>0</v>
      </c>
      <c r="AG11" s="304" t="b">
        <f t="shared" ref="AG11:AG21" si="13">AF11=0</f>
        <v>1</v>
      </c>
      <c r="AH11" s="304">
        <v>267.89810780857403</v>
      </c>
      <c r="AI11" s="304" t="b">
        <v>1</v>
      </c>
      <c r="AJ11" s="304">
        <v>0</v>
      </c>
      <c r="AK11" s="304" t="b">
        <f t="shared" si="3"/>
        <v>1</v>
      </c>
      <c r="AL11" s="304">
        <v>0</v>
      </c>
      <c r="AM11" s="304" t="b">
        <f t="shared" si="4"/>
        <v>1</v>
      </c>
      <c r="AN11" s="304">
        <v>0</v>
      </c>
      <c r="AO11" s="304" t="b">
        <f t="shared" si="5"/>
        <v>1</v>
      </c>
      <c r="AU11" s="305"/>
    </row>
    <row r="12" spans="1:53" s="304" customFormat="1" x14ac:dyDescent="0.2">
      <c r="A12" s="307">
        <v>2006</v>
      </c>
      <c r="B12" s="306">
        <v>10</v>
      </c>
      <c r="H12" s="304">
        <v>0</v>
      </c>
      <c r="I12" s="304" t="b">
        <v>1</v>
      </c>
      <c r="J12" s="304">
        <v>0</v>
      </c>
      <c r="K12" s="304" t="b">
        <v>1</v>
      </c>
      <c r="L12" s="304">
        <v>0</v>
      </c>
      <c r="M12" s="304" t="b">
        <v>1</v>
      </c>
      <c r="N12" s="304">
        <v>0</v>
      </c>
      <c r="O12" s="304" t="b">
        <v>1</v>
      </c>
      <c r="P12" s="304">
        <v>0</v>
      </c>
      <c r="Q12" s="304" t="b">
        <v>1</v>
      </c>
      <c r="R12" s="304">
        <v>0</v>
      </c>
      <c r="S12" s="304" t="b">
        <f t="shared" si="6"/>
        <v>1</v>
      </c>
      <c r="T12" s="304">
        <v>0</v>
      </c>
      <c r="U12" s="304" t="b">
        <f t="shared" si="7"/>
        <v>1</v>
      </c>
      <c r="V12" s="304">
        <v>0</v>
      </c>
      <c r="W12" s="304" t="b">
        <f t="shared" si="8"/>
        <v>1</v>
      </c>
      <c r="X12" s="304">
        <v>0</v>
      </c>
      <c r="Y12" s="304" t="b">
        <f t="shared" si="9"/>
        <v>1</v>
      </c>
      <c r="Z12" s="304">
        <v>0</v>
      </c>
      <c r="AA12" s="304" t="b">
        <f t="shared" si="10"/>
        <v>1</v>
      </c>
      <c r="AB12" s="304">
        <v>0</v>
      </c>
      <c r="AC12" s="304" t="b">
        <f t="shared" si="11"/>
        <v>1</v>
      </c>
      <c r="AD12" s="304">
        <v>0</v>
      </c>
      <c r="AE12" s="304" t="b">
        <f t="shared" si="12"/>
        <v>1</v>
      </c>
      <c r="AF12" s="304">
        <v>0</v>
      </c>
      <c r="AG12" s="304" t="b">
        <f t="shared" si="13"/>
        <v>1</v>
      </c>
      <c r="AH12" s="304">
        <v>0</v>
      </c>
      <c r="AI12" s="304" t="b">
        <f t="shared" ref="AI12:AI22" si="14">AH12=0</f>
        <v>1</v>
      </c>
      <c r="AJ12" s="304">
        <v>196.83669265698501</v>
      </c>
      <c r="AK12" s="304" t="b">
        <v>1</v>
      </c>
      <c r="AL12" s="304">
        <v>0</v>
      </c>
      <c r="AM12" s="304" t="b">
        <f t="shared" si="4"/>
        <v>1</v>
      </c>
      <c r="AN12" s="304">
        <v>0</v>
      </c>
      <c r="AO12" s="304" t="b">
        <f t="shared" si="5"/>
        <v>1</v>
      </c>
      <c r="AU12" s="305"/>
    </row>
    <row r="13" spans="1:53" s="304" customFormat="1" x14ac:dyDescent="0.2">
      <c r="A13" s="307">
        <v>2006</v>
      </c>
      <c r="B13" s="306">
        <v>11</v>
      </c>
      <c r="H13" s="304">
        <v>0</v>
      </c>
      <c r="I13" s="304" t="b">
        <v>1</v>
      </c>
      <c r="J13" s="304">
        <v>0</v>
      </c>
      <c r="K13" s="304" t="b">
        <v>1</v>
      </c>
      <c r="L13" s="304">
        <v>0</v>
      </c>
      <c r="M13" s="304" t="b">
        <v>1</v>
      </c>
      <c r="N13" s="304">
        <v>0</v>
      </c>
      <c r="O13" s="304" t="b">
        <v>1</v>
      </c>
      <c r="P13" s="304">
        <v>0</v>
      </c>
      <c r="Q13" s="304" t="b">
        <v>1</v>
      </c>
      <c r="R13" s="304">
        <v>0</v>
      </c>
      <c r="S13" s="304" t="b">
        <f t="shared" si="6"/>
        <v>1</v>
      </c>
      <c r="T13" s="304">
        <v>0</v>
      </c>
      <c r="U13" s="304" t="b">
        <f t="shared" si="7"/>
        <v>1</v>
      </c>
      <c r="V13" s="304">
        <v>0</v>
      </c>
      <c r="W13" s="304" t="b">
        <f t="shared" si="8"/>
        <v>1</v>
      </c>
      <c r="X13" s="304">
        <v>0</v>
      </c>
      <c r="Y13" s="304" t="b">
        <f t="shared" si="9"/>
        <v>1</v>
      </c>
      <c r="Z13" s="304">
        <v>0</v>
      </c>
      <c r="AA13" s="304" t="b">
        <f t="shared" si="10"/>
        <v>1</v>
      </c>
      <c r="AB13" s="304">
        <v>0</v>
      </c>
      <c r="AC13" s="304" t="b">
        <f t="shared" si="11"/>
        <v>1</v>
      </c>
      <c r="AD13" s="304">
        <v>0</v>
      </c>
      <c r="AE13" s="304" t="b">
        <f t="shared" si="12"/>
        <v>1</v>
      </c>
      <c r="AF13" s="304">
        <v>0</v>
      </c>
      <c r="AG13" s="304" t="b">
        <f t="shared" si="13"/>
        <v>1</v>
      </c>
      <c r="AH13" s="304">
        <v>0</v>
      </c>
      <c r="AI13" s="304" t="b">
        <f t="shared" si="14"/>
        <v>1</v>
      </c>
      <c r="AJ13" s="304">
        <v>0</v>
      </c>
      <c r="AK13" s="304" t="b">
        <f t="shared" ref="AK13:AK23" si="15">AJ13=0</f>
        <v>1</v>
      </c>
      <c r="AL13" s="304">
        <v>67.052058810555593</v>
      </c>
      <c r="AM13" s="304" t="b">
        <v>1</v>
      </c>
      <c r="AN13" s="304">
        <v>0</v>
      </c>
      <c r="AO13" s="304" t="b">
        <f t="shared" si="5"/>
        <v>1</v>
      </c>
      <c r="AU13" s="305"/>
    </row>
    <row r="14" spans="1:53" s="304" customFormat="1" x14ac:dyDescent="0.2">
      <c r="A14" s="307">
        <v>2006</v>
      </c>
      <c r="B14" s="306">
        <v>12</v>
      </c>
      <c r="H14" s="304">
        <v>0</v>
      </c>
      <c r="I14" s="304" t="b">
        <v>1</v>
      </c>
      <c r="J14" s="304">
        <v>0</v>
      </c>
      <c r="K14" s="304" t="b">
        <v>1</v>
      </c>
      <c r="L14" s="304">
        <v>0</v>
      </c>
      <c r="M14" s="304" t="b">
        <v>1</v>
      </c>
      <c r="N14" s="304">
        <v>0</v>
      </c>
      <c r="O14" s="304" t="b">
        <v>1</v>
      </c>
      <c r="P14" s="304">
        <v>13.447344261456067</v>
      </c>
      <c r="Q14" s="304" t="b">
        <v>1</v>
      </c>
      <c r="R14" s="304">
        <v>0</v>
      </c>
      <c r="S14" s="304" t="b">
        <f t="shared" si="6"/>
        <v>1</v>
      </c>
      <c r="T14" s="304">
        <v>0</v>
      </c>
      <c r="U14" s="304" t="b">
        <f t="shared" si="7"/>
        <v>1</v>
      </c>
      <c r="V14" s="304">
        <v>0</v>
      </c>
      <c r="W14" s="304" t="b">
        <f t="shared" si="8"/>
        <v>1</v>
      </c>
      <c r="X14" s="304">
        <v>0</v>
      </c>
      <c r="Y14" s="304" t="b">
        <f t="shared" si="9"/>
        <v>1</v>
      </c>
      <c r="Z14" s="304">
        <v>0</v>
      </c>
      <c r="AA14" s="304" t="b">
        <f t="shared" si="10"/>
        <v>1</v>
      </c>
      <c r="AB14" s="304">
        <v>0</v>
      </c>
      <c r="AC14" s="304" t="b">
        <f t="shared" si="11"/>
        <v>1</v>
      </c>
      <c r="AD14" s="304">
        <v>0</v>
      </c>
      <c r="AE14" s="304" t="b">
        <f t="shared" si="12"/>
        <v>1</v>
      </c>
      <c r="AF14" s="304">
        <v>0</v>
      </c>
      <c r="AG14" s="304" t="b">
        <f t="shared" si="13"/>
        <v>1</v>
      </c>
      <c r="AH14" s="304">
        <v>0</v>
      </c>
      <c r="AI14" s="304" t="b">
        <f t="shared" si="14"/>
        <v>1</v>
      </c>
      <c r="AJ14" s="304">
        <v>0</v>
      </c>
      <c r="AK14" s="304" t="b">
        <f t="shared" si="15"/>
        <v>1</v>
      </c>
      <c r="AL14" s="304">
        <v>0</v>
      </c>
      <c r="AM14" s="304" t="b">
        <f t="shared" ref="AM14:AM24" si="16">AL14=0</f>
        <v>1</v>
      </c>
      <c r="AN14" s="304">
        <v>63.596105846109097</v>
      </c>
      <c r="AO14" s="304" t="b">
        <v>1</v>
      </c>
      <c r="AU14" s="305"/>
    </row>
    <row r="15" spans="1:53" s="304" customFormat="1" x14ac:dyDescent="0.2">
      <c r="A15" s="307">
        <v>2007</v>
      </c>
      <c r="B15" s="306">
        <v>1</v>
      </c>
      <c r="H15" s="304">
        <v>0</v>
      </c>
      <c r="I15" s="304" t="b">
        <v>1</v>
      </c>
      <c r="J15" s="304">
        <v>47.227487272749634</v>
      </c>
      <c r="K15" s="304" t="b">
        <v>1</v>
      </c>
      <c r="L15" s="304">
        <v>0</v>
      </c>
      <c r="M15" s="304" t="b">
        <v>1</v>
      </c>
      <c r="N15" s="304">
        <v>0</v>
      </c>
      <c r="O15" s="304" t="b">
        <v>1</v>
      </c>
      <c r="P15" s="304">
        <v>0</v>
      </c>
      <c r="Q15" s="304" t="b">
        <v>1</v>
      </c>
      <c r="R15" s="304">
        <v>45.645661495421997</v>
      </c>
      <c r="S15" s="304" t="b">
        <v>1</v>
      </c>
      <c r="T15" s="304">
        <v>0</v>
      </c>
      <c r="U15" s="304" t="b">
        <f t="shared" si="7"/>
        <v>1</v>
      </c>
      <c r="V15" s="304">
        <v>0</v>
      </c>
      <c r="W15" s="304" t="b">
        <f t="shared" si="8"/>
        <v>1</v>
      </c>
      <c r="X15" s="304">
        <v>0</v>
      </c>
      <c r="Y15" s="304" t="b">
        <f t="shared" si="9"/>
        <v>1</v>
      </c>
      <c r="Z15" s="304">
        <v>0</v>
      </c>
      <c r="AA15" s="304" t="b">
        <f t="shared" si="10"/>
        <v>1</v>
      </c>
      <c r="AB15" s="304">
        <v>0</v>
      </c>
      <c r="AC15" s="304" t="b">
        <f t="shared" si="11"/>
        <v>1</v>
      </c>
      <c r="AD15" s="304">
        <v>0</v>
      </c>
      <c r="AE15" s="304" t="b">
        <f t="shared" si="12"/>
        <v>1</v>
      </c>
      <c r="AF15" s="304">
        <v>0</v>
      </c>
      <c r="AG15" s="304" t="b">
        <f t="shared" si="13"/>
        <v>1</v>
      </c>
      <c r="AH15" s="304">
        <v>0</v>
      </c>
      <c r="AI15" s="304" t="b">
        <f t="shared" si="14"/>
        <v>1</v>
      </c>
      <c r="AJ15" s="304">
        <v>0</v>
      </c>
      <c r="AK15" s="304" t="b">
        <f t="shared" si="15"/>
        <v>1</v>
      </c>
      <c r="AL15" s="304">
        <v>0</v>
      </c>
      <c r="AM15" s="304" t="b">
        <f t="shared" si="16"/>
        <v>1</v>
      </c>
      <c r="AN15" s="304">
        <v>0</v>
      </c>
      <c r="AO15" s="304" t="b">
        <f t="shared" ref="AO15:AO25" si="17">AN15=0</f>
        <v>1</v>
      </c>
      <c r="AQ15" s="304">
        <f>'RES_Sales Model'!C10</f>
        <v>54.620883670765551</v>
      </c>
      <c r="AR15" s="304" t="b">
        <v>1</v>
      </c>
      <c r="AS15" s="304">
        <f>'RES_Sales Model'!D10</f>
        <v>47.227487272749634</v>
      </c>
      <c r="AT15" s="304" t="b">
        <v>1</v>
      </c>
      <c r="AU15" s="305"/>
      <c r="AV15" s="304">
        <f>+'Small COMM Sales Model  '!G14</f>
        <v>62.717743760791592</v>
      </c>
      <c r="AW15" s="304" t="b">
        <v>1</v>
      </c>
      <c r="AX15" s="304">
        <f>+'Small COMM Sales Model  '!F14</f>
        <v>29.06647036581737</v>
      </c>
      <c r="AY15" s="304" t="b">
        <v>1</v>
      </c>
      <c r="AZ15" s="304">
        <f>+'Small COMM Sales Model  '!E14</f>
        <v>55.445797060494229</v>
      </c>
      <c r="BA15" s="304" t="b">
        <v>1</v>
      </c>
    </row>
    <row r="16" spans="1:53" s="304" customFormat="1" x14ac:dyDescent="0.2">
      <c r="A16" s="307">
        <v>2007</v>
      </c>
      <c r="B16" s="306">
        <v>2</v>
      </c>
      <c r="H16" s="304">
        <v>0</v>
      </c>
      <c r="I16" s="304" t="b">
        <v>1</v>
      </c>
      <c r="J16" s="304">
        <v>0</v>
      </c>
      <c r="K16" s="304" t="b">
        <v>1</v>
      </c>
      <c r="L16" s="304">
        <v>122.13241424417859</v>
      </c>
      <c r="M16" s="304" t="b">
        <v>1</v>
      </c>
      <c r="N16" s="304">
        <v>0</v>
      </c>
      <c r="O16" s="304" t="b">
        <v>1</v>
      </c>
      <c r="P16" s="304">
        <v>0</v>
      </c>
      <c r="Q16" s="304" t="b">
        <v>1</v>
      </c>
      <c r="R16" s="304">
        <v>0</v>
      </c>
      <c r="S16" s="304" t="b">
        <f t="shared" ref="S16:S26" si="18">R16=0</f>
        <v>1</v>
      </c>
      <c r="T16" s="304">
        <v>30.404747447438499</v>
      </c>
      <c r="U16" s="304" t="b">
        <v>1</v>
      </c>
      <c r="V16" s="304">
        <v>0</v>
      </c>
      <c r="W16" s="304" t="b">
        <f t="shared" si="8"/>
        <v>1</v>
      </c>
      <c r="X16" s="304">
        <v>0</v>
      </c>
      <c r="Y16" s="304" t="b">
        <f t="shared" si="9"/>
        <v>1</v>
      </c>
      <c r="Z16" s="304">
        <v>0</v>
      </c>
      <c r="AA16" s="304" t="b">
        <f t="shared" si="10"/>
        <v>1</v>
      </c>
      <c r="AB16" s="304">
        <v>0</v>
      </c>
      <c r="AC16" s="304" t="b">
        <f t="shared" si="11"/>
        <v>1</v>
      </c>
      <c r="AD16" s="304">
        <v>0</v>
      </c>
      <c r="AE16" s="304" t="b">
        <f t="shared" si="12"/>
        <v>1</v>
      </c>
      <c r="AF16" s="304">
        <v>0</v>
      </c>
      <c r="AG16" s="304" t="b">
        <f t="shared" si="13"/>
        <v>1</v>
      </c>
      <c r="AH16" s="304">
        <v>0</v>
      </c>
      <c r="AI16" s="304" t="b">
        <f t="shared" si="14"/>
        <v>1</v>
      </c>
      <c r="AJ16" s="304">
        <v>0</v>
      </c>
      <c r="AK16" s="304" t="b">
        <f t="shared" si="15"/>
        <v>1</v>
      </c>
      <c r="AL16" s="304">
        <v>0</v>
      </c>
      <c r="AM16" s="304" t="b">
        <f t="shared" si="16"/>
        <v>1</v>
      </c>
      <c r="AN16" s="304">
        <v>0</v>
      </c>
      <c r="AO16" s="304" t="b">
        <f t="shared" si="17"/>
        <v>1</v>
      </c>
      <c r="AQ16" s="304">
        <f>'RES_Sales Model'!C11</f>
        <v>38.025204471430257</v>
      </c>
      <c r="AR16" s="304" t="b">
        <v>1</v>
      </c>
      <c r="AS16" s="304">
        <f>'RES_Sales Model'!D11</f>
        <v>74.904926971428949</v>
      </c>
      <c r="AT16" s="304" t="b">
        <v>1</v>
      </c>
      <c r="AU16" s="305"/>
      <c r="AV16" s="304">
        <f>+'Small COMM Sales Model  '!G15</f>
        <v>55.445797060494229</v>
      </c>
      <c r="AW16" s="304" t="b">
        <v>1</v>
      </c>
      <c r="AX16" s="304">
        <f>+'Small COMM Sales Model  '!F15</f>
        <v>128.53959334037106</v>
      </c>
      <c r="AY16" s="304" t="b">
        <v>1</v>
      </c>
      <c r="AZ16" s="304">
        <f>+'Small COMM Sales Model  '!E15</f>
        <v>21.083467052824886</v>
      </c>
      <c r="BA16" s="304" t="b">
        <v>1</v>
      </c>
    </row>
    <row r="17" spans="1:53" s="304" customFormat="1" x14ac:dyDescent="0.2">
      <c r="A17" s="307">
        <v>2007</v>
      </c>
      <c r="B17" s="306">
        <v>3</v>
      </c>
      <c r="H17" s="304">
        <v>0</v>
      </c>
      <c r="I17" s="304" t="b">
        <v>1</v>
      </c>
      <c r="J17" s="304">
        <v>0</v>
      </c>
      <c r="K17" s="304" t="b">
        <v>1</v>
      </c>
      <c r="L17" s="304">
        <v>0</v>
      </c>
      <c r="M17" s="304" t="b">
        <v>1</v>
      </c>
      <c r="N17" s="304">
        <v>11.518808974907422</v>
      </c>
      <c r="O17" s="304" t="b">
        <v>1</v>
      </c>
      <c r="P17" s="304">
        <v>0</v>
      </c>
      <c r="Q17" s="304" t="b">
        <v>1</v>
      </c>
      <c r="R17" s="304">
        <v>0</v>
      </c>
      <c r="S17" s="304" t="b">
        <f t="shared" si="18"/>
        <v>1</v>
      </c>
      <c r="T17" s="304">
        <v>0</v>
      </c>
      <c r="U17" s="304" t="b">
        <f t="shared" ref="U17:U27" si="19">T17=0</f>
        <v>1</v>
      </c>
      <c r="V17" s="304">
        <v>62.904147733703901</v>
      </c>
      <c r="W17" s="304" t="b">
        <v>1</v>
      </c>
      <c r="X17" s="304">
        <v>0</v>
      </c>
      <c r="Y17" s="304" t="b">
        <f t="shared" si="9"/>
        <v>1</v>
      </c>
      <c r="Z17" s="304">
        <v>0</v>
      </c>
      <c r="AA17" s="304" t="b">
        <f t="shared" si="10"/>
        <v>1</v>
      </c>
      <c r="AB17" s="304">
        <v>0</v>
      </c>
      <c r="AC17" s="304" t="b">
        <f t="shared" si="11"/>
        <v>1</v>
      </c>
      <c r="AD17" s="304">
        <v>0</v>
      </c>
      <c r="AE17" s="304" t="b">
        <f t="shared" si="12"/>
        <v>1</v>
      </c>
      <c r="AF17" s="304">
        <v>0</v>
      </c>
      <c r="AG17" s="304" t="b">
        <f t="shared" si="13"/>
        <v>1</v>
      </c>
      <c r="AH17" s="304">
        <v>0</v>
      </c>
      <c r="AI17" s="304" t="b">
        <f t="shared" si="14"/>
        <v>1</v>
      </c>
      <c r="AJ17" s="304">
        <v>0</v>
      </c>
      <c r="AK17" s="304" t="b">
        <f t="shared" si="15"/>
        <v>1</v>
      </c>
      <c r="AL17" s="304">
        <v>0</v>
      </c>
      <c r="AM17" s="304" t="b">
        <f t="shared" si="16"/>
        <v>1</v>
      </c>
      <c r="AN17" s="304">
        <v>0</v>
      </c>
      <c r="AO17" s="304" t="b">
        <f t="shared" si="17"/>
        <v>1</v>
      </c>
      <c r="AQ17" s="304">
        <f>'RES_Sales Model'!C12</f>
        <v>46.654447590571223</v>
      </c>
      <c r="AR17" s="304" t="b">
        <v>1</v>
      </c>
      <c r="AS17" s="304">
        <f>'RES_Sales Model'!D12</f>
        <v>11.518808974907422</v>
      </c>
      <c r="AT17" s="304" t="b">
        <v>1</v>
      </c>
      <c r="AU17" s="305"/>
      <c r="AV17" s="304">
        <f>+'Small COMM Sales Model  '!G16</f>
        <v>21.083467052824886</v>
      </c>
      <c r="AW17" s="304" t="b">
        <v>1</v>
      </c>
      <c r="AX17" s="304">
        <f>+'Small COMM Sales Model  '!F16</f>
        <v>26.46355394708036</v>
      </c>
      <c r="AY17" s="304" t="b">
        <v>1</v>
      </c>
      <c r="AZ17" s="304">
        <f>+'Small COMM Sales Model  '!E16</f>
        <v>64.462878737671446</v>
      </c>
      <c r="BA17" s="304" t="b">
        <v>1</v>
      </c>
    </row>
    <row r="18" spans="1:53" s="304" customFormat="1" x14ac:dyDescent="0.2">
      <c r="A18" s="307">
        <v>2007</v>
      </c>
      <c r="B18" s="306">
        <v>4</v>
      </c>
      <c r="H18" s="304">
        <v>0</v>
      </c>
      <c r="I18" s="304" t="b">
        <v>1</v>
      </c>
      <c r="J18" s="304">
        <v>0</v>
      </c>
      <c r="K18" s="304" t="b">
        <v>1</v>
      </c>
      <c r="L18" s="304">
        <v>0</v>
      </c>
      <c r="M18" s="304" t="b">
        <v>1</v>
      </c>
      <c r="N18" s="304">
        <v>0</v>
      </c>
      <c r="O18" s="304" t="b">
        <v>1</v>
      </c>
      <c r="P18" s="304">
        <v>0</v>
      </c>
      <c r="Q18" s="304" t="b">
        <v>1</v>
      </c>
      <c r="R18" s="304">
        <v>0</v>
      </c>
      <c r="S18" s="304" t="b">
        <f t="shared" si="18"/>
        <v>1</v>
      </c>
      <c r="T18" s="304">
        <v>0</v>
      </c>
      <c r="U18" s="304" t="b">
        <f t="shared" si="19"/>
        <v>1</v>
      </c>
      <c r="V18" s="304">
        <v>0</v>
      </c>
      <c r="W18" s="304" t="b">
        <f t="shared" ref="W18:W28" si="20">V18=0</f>
        <v>1</v>
      </c>
      <c r="X18" s="304">
        <v>101.961366132926</v>
      </c>
      <c r="Y18" s="304" t="b">
        <v>1</v>
      </c>
      <c r="Z18" s="304">
        <v>0</v>
      </c>
      <c r="AA18" s="304" t="b">
        <f t="shared" si="10"/>
        <v>1</v>
      </c>
      <c r="AB18" s="304">
        <v>0</v>
      </c>
      <c r="AC18" s="304" t="b">
        <f t="shared" si="11"/>
        <v>1</v>
      </c>
      <c r="AD18" s="304">
        <v>0</v>
      </c>
      <c r="AE18" s="304" t="b">
        <f t="shared" si="12"/>
        <v>1</v>
      </c>
      <c r="AF18" s="304">
        <v>0</v>
      </c>
      <c r="AG18" s="304" t="b">
        <f t="shared" si="13"/>
        <v>1</v>
      </c>
      <c r="AH18" s="304">
        <v>0</v>
      </c>
      <c r="AI18" s="304" t="b">
        <f t="shared" si="14"/>
        <v>1</v>
      </c>
      <c r="AJ18" s="304">
        <v>0</v>
      </c>
      <c r="AK18" s="304" t="b">
        <f t="shared" si="15"/>
        <v>1</v>
      </c>
      <c r="AL18" s="304">
        <v>0</v>
      </c>
      <c r="AM18" s="304" t="b">
        <f t="shared" si="16"/>
        <v>1</v>
      </c>
      <c r="AN18" s="304">
        <v>0</v>
      </c>
      <c r="AO18" s="304" t="b">
        <f t="shared" si="17"/>
        <v>1</v>
      </c>
      <c r="AQ18" s="304">
        <f>'RES_Sales Model'!C13</f>
        <v>82.432756933314778</v>
      </c>
      <c r="AR18" s="304" t="b">
        <v>1</v>
      </c>
      <c r="AS18" s="304">
        <f>'RES_Sales Model'!D13</f>
        <v>0</v>
      </c>
      <c r="AT18" s="304" t="b">
        <v>1</v>
      </c>
      <c r="AU18" s="305"/>
      <c r="AV18" s="304">
        <f>+'Small COMM Sales Model  '!G17</f>
        <v>64.462878737671446</v>
      </c>
      <c r="AW18" s="304" t="b">
        <v>1</v>
      </c>
      <c r="AX18" s="304">
        <f>+'Small COMM Sales Model  '!F17</f>
        <v>20.901731767216205</v>
      </c>
      <c r="AY18" s="304" t="b">
        <v>1</v>
      </c>
      <c r="AZ18" s="304">
        <f>+'Small COMM Sales Model  '!E17</f>
        <v>98.292781190686057</v>
      </c>
      <c r="BA18" s="304" t="b">
        <v>1</v>
      </c>
    </row>
    <row r="19" spans="1:53" s="304" customFormat="1" x14ac:dyDescent="0.2">
      <c r="A19" s="307">
        <v>2007</v>
      </c>
      <c r="B19" s="306">
        <v>5</v>
      </c>
      <c r="H19" s="304">
        <v>0</v>
      </c>
      <c r="I19" s="304" t="b">
        <v>1</v>
      </c>
      <c r="J19" s="304">
        <v>0</v>
      </c>
      <c r="K19" s="304" t="b">
        <v>1</v>
      </c>
      <c r="L19" s="304">
        <v>0</v>
      </c>
      <c r="M19" s="304" t="b">
        <v>1</v>
      </c>
      <c r="N19" s="304">
        <v>0</v>
      </c>
      <c r="O19" s="304" t="b">
        <v>1</v>
      </c>
      <c r="P19" s="304">
        <v>0</v>
      </c>
      <c r="Q19" s="304" t="b">
        <v>1</v>
      </c>
      <c r="R19" s="304">
        <v>0</v>
      </c>
      <c r="S19" s="304" t="b">
        <f t="shared" si="18"/>
        <v>1</v>
      </c>
      <c r="T19" s="304">
        <v>0</v>
      </c>
      <c r="U19" s="304" t="b">
        <f t="shared" si="19"/>
        <v>1</v>
      </c>
      <c r="V19" s="304">
        <v>0</v>
      </c>
      <c r="W19" s="304" t="b">
        <f t="shared" si="20"/>
        <v>1</v>
      </c>
      <c r="X19" s="304">
        <v>0</v>
      </c>
      <c r="Y19" s="304" t="b">
        <f t="shared" ref="Y19:Y29" si="21">X19=0</f>
        <v>1</v>
      </c>
      <c r="Z19" s="304">
        <v>167.186007734317</v>
      </c>
      <c r="AA19" s="304" t="b">
        <v>1</v>
      </c>
      <c r="AB19" s="304">
        <v>0</v>
      </c>
      <c r="AC19" s="304" t="b">
        <f t="shared" si="11"/>
        <v>1</v>
      </c>
      <c r="AD19" s="304">
        <v>0</v>
      </c>
      <c r="AE19" s="304" t="b">
        <f t="shared" si="12"/>
        <v>1</v>
      </c>
      <c r="AF19" s="304">
        <v>0</v>
      </c>
      <c r="AG19" s="304" t="b">
        <f t="shared" si="13"/>
        <v>1</v>
      </c>
      <c r="AH19" s="304">
        <v>0</v>
      </c>
      <c r="AI19" s="304" t="b">
        <f t="shared" si="14"/>
        <v>1</v>
      </c>
      <c r="AJ19" s="304">
        <v>0</v>
      </c>
      <c r="AK19" s="304" t="b">
        <f t="shared" si="15"/>
        <v>1</v>
      </c>
      <c r="AL19" s="304">
        <v>0</v>
      </c>
      <c r="AM19" s="304" t="b">
        <f t="shared" si="16"/>
        <v>1</v>
      </c>
      <c r="AN19" s="304">
        <v>0</v>
      </c>
      <c r="AO19" s="304" t="b">
        <f t="shared" si="17"/>
        <v>1</v>
      </c>
      <c r="AQ19" s="304">
        <f>'RES_Sales Model'!C14</f>
        <v>134.57368693362113</v>
      </c>
      <c r="AR19" s="304" t="b">
        <v>1</v>
      </c>
      <c r="AS19" s="304">
        <f>'RES_Sales Model'!D14</f>
        <v>0</v>
      </c>
      <c r="AT19" s="304" t="b">
        <v>1</v>
      </c>
      <c r="AU19" s="305"/>
      <c r="AV19" s="304">
        <f>+'Small COMM Sales Model  '!G18</f>
        <v>98.292781190686057</v>
      </c>
      <c r="AW19" s="304" t="b">
        <v>1</v>
      </c>
      <c r="AX19" s="304">
        <f>+'Small COMM Sales Model  '!F18</f>
        <v>1.245649417998286</v>
      </c>
      <c r="AY19" s="304" t="b">
        <v>1</v>
      </c>
      <c r="AZ19" s="304">
        <f>+'Small COMM Sales Model  '!E18</f>
        <v>159.46407370713706</v>
      </c>
      <c r="BA19" s="304" t="b">
        <v>1</v>
      </c>
    </row>
    <row r="20" spans="1:53" s="304" customFormat="1" x14ac:dyDescent="0.2">
      <c r="A20" s="307">
        <v>2007</v>
      </c>
      <c r="B20" s="306">
        <v>6</v>
      </c>
      <c r="H20" s="304">
        <v>0</v>
      </c>
      <c r="I20" s="304" t="b">
        <v>1</v>
      </c>
      <c r="J20" s="304">
        <v>0</v>
      </c>
      <c r="K20" s="304" t="b">
        <v>1</v>
      </c>
      <c r="L20" s="304">
        <v>0</v>
      </c>
      <c r="M20" s="304" t="b">
        <v>1</v>
      </c>
      <c r="N20" s="304">
        <v>0</v>
      </c>
      <c r="O20" s="304" t="b">
        <v>1</v>
      </c>
      <c r="P20" s="304">
        <v>0</v>
      </c>
      <c r="Q20" s="304" t="b">
        <v>1</v>
      </c>
      <c r="R20" s="304">
        <v>0</v>
      </c>
      <c r="S20" s="304" t="b">
        <f t="shared" si="18"/>
        <v>1</v>
      </c>
      <c r="T20" s="304">
        <v>0</v>
      </c>
      <c r="U20" s="304" t="b">
        <f t="shared" si="19"/>
        <v>1</v>
      </c>
      <c r="V20" s="304">
        <v>0</v>
      </c>
      <c r="W20" s="304" t="b">
        <f t="shared" si="20"/>
        <v>1</v>
      </c>
      <c r="X20" s="304">
        <v>0</v>
      </c>
      <c r="Y20" s="304" t="b">
        <f t="shared" si="21"/>
        <v>1</v>
      </c>
      <c r="Z20" s="304">
        <v>0</v>
      </c>
      <c r="AA20" s="304" t="b">
        <f t="shared" ref="AA20:AA30" si="22">Z20=0</f>
        <v>1</v>
      </c>
      <c r="AB20" s="304">
        <v>252.06000455953401</v>
      </c>
      <c r="AC20" s="304" t="b">
        <v>1</v>
      </c>
      <c r="AD20" s="304">
        <v>0</v>
      </c>
      <c r="AE20" s="304" t="b">
        <f t="shared" si="12"/>
        <v>1</v>
      </c>
      <c r="AF20" s="304">
        <v>0</v>
      </c>
      <c r="AG20" s="304" t="b">
        <f t="shared" si="13"/>
        <v>1</v>
      </c>
      <c r="AH20" s="304">
        <v>0</v>
      </c>
      <c r="AI20" s="304" t="b">
        <f t="shared" si="14"/>
        <v>1</v>
      </c>
      <c r="AJ20" s="304">
        <v>0</v>
      </c>
      <c r="AK20" s="304" t="b">
        <f t="shared" si="15"/>
        <v>1</v>
      </c>
      <c r="AL20" s="304">
        <v>0</v>
      </c>
      <c r="AM20" s="304" t="b">
        <f t="shared" si="16"/>
        <v>1</v>
      </c>
      <c r="AN20" s="304">
        <v>0</v>
      </c>
      <c r="AO20" s="304" t="b">
        <f t="shared" si="17"/>
        <v>1</v>
      </c>
      <c r="AQ20" s="304">
        <f>'RES_Sales Model'!C15</f>
        <v>209.62300614692523</v>
      </c>
      <c r="AR20" s="304" t="b">
        <v>1</v>
      </c>
      <c r="AS20" s="304">
        <f>'RES_Sales Model'!D15</f>
        <v>0</v>
      </c>
      <c r="AT20" s="304" t="b">
        <v>1</v>
      </c>
      <c r="AU20" s="305"/>
      <c r="AV20" s="304">
        <f>+'Small COMM Sales Model  '!G19</f>
        <v>159.46407370713706</v>
      </c>
      <c r="AW20" s="304" t="b">
        <v>1</v>
      </c>
      <c r="AX20" s="304">
        <f>+'Small COMM Sales Model  '!F19</f>
        <v>0</v>
      </c>
      <c r="AY20" s="304" t="b">
        <v>1</v>
      </c>
      <c r="AZ20" s="304">
        <f>+'Small COMM Sales Model  '!E19</f>
        <v>252.77691374055595</v>
      </c>
      <c r="BA20" s="304" t="b">
        <v>1</v>
      </c>
    </row>
    <row r="21" spans="1:53" s="304" customFormat="1" x14ac:dyDescent="0.2">
      <c r="A21" s="307">
        <v>2007</v>
      </c>
      <c r="B21" s="306">
        <v>7</v>
      </c>
      <c r="H21" s="304">
        <v>0</v>
      </c>
      <c r="I21" s="304" t="b">
        <v>1</v>
      </c>
      <c r="J21" s="304">
        <v>0</v>
      </c>
      <c r="K21" s="304" t="b">
        <v>1</v>
      </c>
      <c r="L21" s="304">
        <v>0</v>
      </c>
      <c r="M21" s="304" t="b">
        <v>1</v>
      </c>
      <c r="N21" s="304">
        <v>0</v>
      </c>
      <c r="O21" s="304" t="b">
        <v>1</v>
      </c>
      <c r="P21" s="304">
        <v>0</v>
      </c>
      <c r="Q21" s="304" t="b">
        <v>1</v>
      </c>
      <c r="R21" s="304">
        <v>0</v>
      </c>
      <c r="S21" s="304" t="b">
        <f t="shared" si="18"/>
        <v>1</v>
      </c>
      <c r="T21" s="304">
        <v>0</v>
      </c>
      <c r="U21" s="304" t="b">
        <f t="shared" si="19"/>
        <v>1</v>
      </c>
      <c r="V21" s="304">
        <v>0</v>
      </c>
      <c r="W21" s="304" t="b">
        <f t="shared" si="20"/>
        <v>1</v>
      </c>
      <c r="X21" s="304">
        <v>0</v>
      </c>
      <c r="Y21" s="304" t="b">
        <f t="shared" si="21"/>
        <v>1</v>
      </c>
      <c r="Z21" s="304">
        <v>0</v>
      </c>
      <c r="AA21" s="304" t="b">
        <f t="shared" si="22"/>
        <v>1</v>
      </c>
      <c r="AB21" s="304">
        <v>0</v>
      </c>
      <c r="AC21" s="304" t="b">
        <f t="shared" ref="AC21:AC31" si="23">AB21=0</f>
        <v>1</v>
      </c>
      <c r="AD21" s="304">
        <v>317.68883259272002</v>
      </c>
      <c r="AE21" s="304" t="b">
        <v>1</v>
      </c>
      <c r="AF21" s="304">
        <v>0</v>
      </c>
      <c r="AG21" s="304" t="b">
        <f t="shared" si="13"/>
        <v>1</v>
      </c>
      <c r="AH21" s="304">
        <v>0</v>
      </c>
      <c r="AI21" s="304" t="b">
        <f t="shared" si="14"/>
        <v>1</v>
      </c>
      <c r="AJ21" s="304">
        <v>0</v>
      </c>
      <c r="AK21" s="304" t="b">
        <f t="shared" si="15"/>
        <v>1</v>
      </c>
      <c r="AL21" s="304">
        <v>0</v>
      </c>
      <c r="AM21" s="304" t="b">
        <f t="shared" si="16"/>
        <v>1</v>
      </c>
      <c r="AN21" s="304">
        <v>0</v>
      </c>
      <c r="AO21" s="304" t="b">
        <f t="shared" si="17"/>
        <v>1</v>
      </c>
      <c r="AQ21" s="304">
        <f>'RES_Sales Model'!C16</f>
        <v>284.87441857612703</v>
      </c>
      <c r="AR21" s="304" t="b">
        <v>1</v>
      </c>
      <c r="AS21" s="304">
        <f>'RES_Sales Model'!D16</f>
        <v>0</v>
      </c>
      <c r="AT21" s="304" t="b">
        <v>1</v>
      </c>
      <c r="AU21" s="305"/>
      <c r="AV21" s="304">
        <f>+'Small COMM Sales Model  '!G20</f>
        <v>252.77691374055595</v>
      </c>
      <c r="AW21" s="304" t="b">
        <v>1</v>
      </c>
      <c r="AX21" s="304">
        <f>+'Small COMM Sales Model  '!F20</f>
        <v>0</v>
      </c>
      <c r="AY21" s="304" t="b">
        <v>1</v>
      </c>
      <c r="AZ21" s="304">
        <f>+'Small COMM Sales Model  '!E20</f>
        <v>307.41533338123122</v>
      </c>
      <c r="BA21" s="304" t="b">
        <v>1</v>
      </c>
    </row>
    <row r="22" spans="1:53" s="304" customFormat="1" x14ac:dyDescent="0.2">
      <c r="A22" s="307">
        <v>2007</v>
      </c>
      <c r="B22" s="306">
        <v>8</v>
      </c>
      <c r="H22" s="304">
        <v>0</v>
      </c>
      <c r="I22" s="304" t="b">
        <v>1</v>
      </c>
      <c r="J22" s="304">
        <v>0</v>
      </c>
      <c r="K22" s="304" t="b">
        <v>1</v>
      </c>
      <c r="L22" s="304">
        <v>0</v>
      </c>
      <c r="M22" s="304" t="b">
        <v>1</v>
      </c>
      <c r="N22" s="304">
        <v>0</v>
      </c>
      <c r="O22" s="304" t="b">
        <v>1</v>
      </c>
      <c r="P22" s="304">
        <v>0</v>
      </c>
      <c r="Q22" s="304" t="b">
        <v>1</v>
      </c>
      <c r="R22" s="304">
        <v>0</v>
      </c>
      <c r="S22" s="304" t="b">
        <f t="shared" si="18"/>
        <v>1</v>
      </c>
      <c r="T22" s="304">
        <v>0</v>
      </c>
      <c r="U22" s="304" t="b">
        <f t="shared" si="19"/>
        <v>1</v>
      </c>
      <c r="V22" s="304">
        <v>0</v>
      </c>
      <c r="W22" s="304" t="b">
        <f t="shared" si="20"/>
        <v>1</v>
      </c>
      <c r="X22" s="304">
        <v>0</v>
      </c>
      <c r="Y22" s="304" t="b">
        <f t="shared" si="21"/>
        <v>1</v>
      </c>
      <c r="Z22" s="304">
        <v>0</v>
      </c>
      <c r="AA22" s="304" t="b">
        <f t="shared" si="22"/>
        <v>1</v>
      </c>
      <c r="AB22" s="304">
        <v>0</v>
      </c>
      <c r="AC22" s="304" t="b">
        <f t="shared" si="23"/>
        <v>1</v>
      </c>
      <c r="AD22" s="304">
        <v>0</v>
      </c>
      <c r="AE22" s="304" t="b">
        <f t="shared" ref="AE22:AE32" si="24">AD22=0</f>
        <v>1</v>
      </c>
      <c r="AF22" s="304">
        <v>363.995493075377</v>
      </c>
      <c r="AG22" s="304" t="b">
        <v>1</v>
      </c>
      <c r="AH22" s="304">
        <v>0</v>
      </c>
      <c r="AI22" s="304" t="b">
        <f t="shared" si="14"/>
        <v>1</v>
      </c>
      <c r="AJ22" s="304">
        <v>0</v>
      </c>
      <c r="AK22" s="304" t="b">
        <f t="shared" si="15"/>
        <v>1</v>
      </c>
      <c r="AL22" s="304">
        <v>0</v>
      </c>
      <c r="AM22" s="304" t="b">
        <f t="shared" si="16"/>
        <v>1</v>
      </c>
      <c r="AN22" s="304">
        <v>0</v>
      </c>
      <c r="AO22" s="304" t="b">
        <f t="shared" si="17"/>
        <v>1</v>
      </c>
      <c r="AQ22" s="304">
        <f>'RES_Sales Model'!C17</f>
        <v>340.84216283404874</v>
      </c>
      <c r="AR22" s="304" t="b">
        <v>1</v>
      </c>
      <c r="AS22" s="304">
        <f>'RES_Sales Model'!D17</f>
        <v>0</v>
      </c>
      <c r="AT22" s="304" t="b">
        <v>1</v>
      </c>
      <c r="AU22" s="305"/>
      <c r="AV22" s="304">
        <f>+'Small COMM Sales Model  '!G21</f>
        <v>307.41533338123122</v>
      </c>
      <c r="AW22" s="304" t="b">
        <v>1</v>
      </c>
      <c r="AX22" s="304">
        <f>+'Small COMM Sales Model  '!F21</f>
        <v>0</v>
      </c>
      <c r="AY22" s="304" t="b">
        <v>1</v>
      </c>
      <c r="AZ22" s="304">
        <f>+'Small COMM Sales Model  '!E21</f>
        <v>356.8452143778851</v>
      </c>
      <c r="BA22" s="304" t="b">
        <v>1</v>
      </c>
    </row>
    <row r="23" spans="1:53" s="304" customFormat="1" x14ac:dyDescent="0.2">
      <c r="A23" s="307">
        <v>2007</v>
      </c>
      <c r="B23" s="306">
        <v>9</v>
      </c>
      <c r="H23" s="304">
        <v>0</v>
      </c>
      <c r="I23" s="304" t="b">
        <v>1</v>
      </c>
      <c r="J23" s="304">
        <v>0</v>
      </c>
      <c r="K23" s="304" t="b">
        <v>1</v>
      </c>
      <c r="L23" s="304">
        <v>0</v>
      </c>
      <c r="M23" s="304" t="b">
        <v>1</v>
      </c>
      <c r="N23" s="304">
        <v>0</v>
      </c>
      <c r="O23" s="304" t="b">
        <v>1</v>
      </c>
      <c r="P23" s="304">
        <v>0</v>
      </c>
      <c r="Q23" s="304" t="b">
        <v>1</v>
      </c>
      <c r="R23" s="304">
        <v>0</v>
      </c>
      <c r="S23" s="304" t="b">
        <f t="shared" si="18"/>
        <v>1</v>
      </c>
      <c r="T23" s="304">
        <v>0</v>
      </c>
      <c r="U23" s="304" t="b">
        <f t="shared" si="19"/>
        <v>1</v>
      </c>
      <c r="V23" s="304">
        <v>0</v>
      </c>
      <c r="W23" s="304" t="b">
        <f t="shared" si="20"/>
        <v>1</v>
      </c>
      <c r="X23" s="304">
        <v>0</v>
      </c>
      <c r="Y23" s="304" t="b">
        <f t="shared" si="21"/>
        <v>1</v>
      </c>
      <c r="Z23" s="304">
        <v>0</v>
      </c>
      <c r="AA23" s="304" t="b">
        <f t="shared" si="22"/>
        <v>1</v>
      </c>
      <c r="AB23" s="304">
        <v>0</v>
      </c>
      <c r="AC23" s="304" t="b">
        <f t="shared" si="23"/>
        <v>1</v>
      </c>
      <c r="AD23" s="304">
        <v>0</v>
      </c>
      <c r="AE23" s="304" t="b">
        <f t="shared" si="24"/>
        <v>1</v>
      </c>
      <c r="AF23" s="304">
        <v>0</v>
      </c>
      <c r="AG23" s="304" t="b">
        <f t="shared" ref="AG23:AG33" si="25">AF23=0</f>
        <v>1</v>
      </c>
      <c r="AH23" s="304">
        <v>282.7129560866</v>
      </c>
      <c r="AI23" s="304" t="b">
        <v>1</v>
      </c>
      <c r="AJ23" s="304">
        <v>0</v>
      </c>
      <c r="AK23" s="304" t="b">
        <f t="shared" si="15"/>
        <v>1</v>
      </c>
      <c r="AL23" s="304">
        <v>0</v>
      </c>
      <c r="AM23" s="304" t="b">
        <f t="shared" si="16"/>
        <v>1</v>
      </c>
      <c r="AN23" s="304">
        <v>0</v>
      </c>
      <c r="AO23" s="304" t="b">
        <f t="shared" si="17"/>
        <v>1</v>
      </c>
      <c r="AQ23" s="304">
        <f>'RES_Sales Model'!C18</f>
        <v>323.35422458098844</v>
      </c>
      <c r="AR23" s="304" t="b">
        <v>1</v>
      </c>
      <c r="AS23" s="304">
        <f>'RES_Sales Model'!D18</f>
        <v>0</v>
      </c>
      <c r="AT23" s="304" t="b">
        <v>1</v>
      </c>
      <c r="AU23" s="305"/>
      <c r="AV23" s="304">
        <f>+'Small COMM Sales Model  '!G22</f>
        <v>356.8452143778851</v>
      </c>
      <c r="AW23" s="304" t="b">
        <v>1</v>
      </c>
      <c r="AX23" s="304">
        <f>+'Small COMM Sales Model  '!F22</f>
        <v>0</v>
      </c>
      <c r="AY23" s="304" t="b">
        <v>1</v>
      </c>
      <c r="AZ23" s="304">
        <f>+'Small COMM Sales Model  '!E22</f>
        <v>302.41912358362555</v>
      </c>
      <c r="BA23" s="304" t="b">
        <v>1</v>
      </c>
    </row>
    <row r="24" spans="1:53" s="304" customFormat="1" x14ac:dyDescent="0.2">
      <c r="A24" s="307">
        <v>2007</v>
      </c>
      <c r="B24" s="306">
        <v>10</v>
      </c>
      <c r="H24" s="304">
        <v>0</v>
      </c>
      <c r="I24" s="304" t="b">
        <v>1</v>
      </c>
      <c r="J24" s="304">
        <v>0</v>
      </c>
      <c r="K24" s="304" t="b">
        <v>1</v>
      </c>
      <c r="L24" s="304">
        <v>0</v>
      </c>
      <c r="M24" s="304" t="b">
        <v>1</v>
      </c>
      <c r="N24" s="304">
        <v>0</v>
      </c>
      <c r="O24" s="304" t="b">
        <v>1</v>
      </c>
      <c r="P24" s="304">
        <v>0</v>
      </c>
      <c r="Q24" s="304" t="b">
        <v>1</v>
      </c>
      <c r="R24" s="304">
        <v>0</v>
      </c>
      <c r="S24" s="304" t="b">
        <f t="shared" si="18"/>
        <v>1</v>
      </c>
      <c r="T24" s="304">
        <v>0</v>
      </c>
      <c r="U24" s="304" t="b">
        <f t="shared" si="19"/>
        <v>1</v>
      </c>
      <c r="V24" s="304">
        <v>0</v>
      </c>
      <c r="W24" s="304" t="b">
        <f t="shared" si="20"/>
        <v>1</v>
      </c>
      <c r="X24" s="304">
        <v>0</v>
      </c>
      <c r="Y24" s="304" t="b">
        <f t="shared" si="21"/>
        <v>1</v>
      </c>
      <c r="Z24" s="304">
        <v>0</v>
      </c>
      <c r="AA24" s="304" t="b">
        <f t="shared" si="22"/>
        <v>1</v>
      </c>
      <c r="AB24" s="304">
        <v>0</v>
      </c>
      <c r="AC24" s="304" t="b">
        <f t="shared" si="23"/>
        <v>1</v>
      </c>
      <c r="AD24" s="304">
        <v>0</v>
      </c>
      <c r="AE24" s="304" t="b">
        <f t="shared" si="24"/>
        <v>1</v>
      </c>
      <c r="AF24" s="304">
        <v>0</v>
      </c>
      <c r="AG24" s="304" t="b">
        <f t="shared" si="25"/>
        <v>1</v>
      </c>
      <c r="AH24" s="304">
        <v>0</v>
      </c>
      <c r="AI24" s="304" t="b">
        <f t="shared" ref="AI24:AI34" si="26">AH24=0</f>
        <v>1</v>
      </c>
      <c r="AJ24" s="304">
        <v>252.26314149058399</v>
      </c>
      <c r="AK24" s="304" t="b">
        <v>1</v>
      </c>
      <c r="AL24" s="304">
        <v>0</v>
      </c>
      <c r="AM24" s="304" t="b">
        <f t="shared" si="16"/>
        <v>1</v>
      </c>
      <c r="AN24" s="304">
        <v>0</v>
      </c>
      <c r="AO24" s="304" t="b">
        <f t="shared" si="17"/>
        <v>1</v>
      </c>
      <c r="AQ24" s="304">
        <f>'RES_Sales Model'!C19</f>
        <v>267.48804878859164</v>
      </c>
      <c r="AR24" s="304" t="b">
        <v>1</v>
      </c>
      <c r="AS24" s="304">
        <f>'RES_Sales Model'!D19</f>
        <v>0</v>
      </c>
      <c r="AT24" s="304" t="b">
        <v>1</v>
      </c>
      <c r="AU24" s="305"/>
      <c r="AV24" s="304">
        <f>+'Small COMM Sales Model  '!G23</f>
        <v>302.41912358362555</v>
      </c>
      <c r="AW24" s="304" t="b">
        <v>1</v>
      </c>
      <c r="AX24" s="304">
        <f>+'Small COMM Sales Model  '!F23</f>
        <v>0</v>
      </c>
      <c r="AY24" s="304" t="b">
        <v>1</v>
      </c>
      <c r="AZ24" s="304">
        <f>+'Small COMM Sales Model  '!E23</f>
        <v>248.59604390682949</v>
      </c>
      <c r="BA24" s="304" t="b">
        <v>1</v>
      </c>
    </row>
    <row r="25" spans="1:53" s="304" customFormat="1" x14ac:dyDescent="0.2">
      <c r="A25" s="307">
        <v>2007</v>
      </c>
      <c r="B25" s="306">
        <v>11</v>
      </c>
      <c r="H25" s="304">
        <v>0</v>
      </c>
      <c r="I25" s="304" t="b">
        <v>1</v>
      </c>
      <c r="J25" s="304">
        <v>0</v>
      </c>
      <c r="K25" s="304" t="b">
        <v>1</v>
      </c>
      <c r="L25" s="304">
        <v>0</v>
      </c>
      <c r="M25" s="304" t="b">
        <v>1</v>
      </c>
      <c r="N25" s="304">
        <v>0</v>
      </c>
      <c r="O25" s="304" t="b">
        <v>1</v>
      </c>
      <c r="P25" s="304">
        <v>0</v>
      </c>
      <c r="Q25" s="304" t="b">
        <v>1</v>
      </c>
      <c r="R25" s="304">
        <v>0</v>
      </c>
      <c r="S25" s="304" t="b">
        <f t="shared" si="18"/>
        <v>1</v>
      </c>
      <c r="T25" s="304">
        <v>0</v>
      </c>
      <c r="U25" s="304" t="b">
        <f t="shared" si="19"/>
        <v>1</v>
      </c>
      <c r="V25" s="304">
        <v>0</v>
      </c>
      <c r="W25" s="304" t="b">
        <f t="shared" si="20"/>
        <v>1</v>
      </c>
      <c r="X25" s="304">
        <v>0</v>
      </c>
      <c r="Y25" s="304" t="b">
        <f t="shared" si="21"/>
        <v>1</v>
      </c>
      <c r="Z25" s="304">
        <v>0</v>
      </c>
      <c r="AA25" s="304" t="b">
        <f t="shared" si="22"/>
        <v>1</v>
      </c>
      <c r="AB25" s="304">
        <v>0</v>
      </c>
      <c r="AC25" s="304" t="b">
        <f t="shared" si="23"/>
        <v>1</v>
      </c>
      <c r="AD25" s="304">
        <v>0</v>
      </c>
      <c r="AE25" s="304" t="b">
        <f t="shared" si="24"/>
        <v>1</v>
      </c>
      <c r="AF25" s="304">
        <v>0</v>
      </c>
      <c r="AG25" s="304" t="b">
        <f t="shared" si="25"/>
        <v>1</v>
      </c>
      <c r="AH25" s="304">
        <v>0</v>
      </c>
      <c r="AI25" s="304" t="b">
        <f t="shared" si="26"/>
        <v>1</v>
      </c>
      <c r="AJ25" s="304">
        <v>0</v>
      </c>
      <c r="AK25" s="304" t="b">
        <f t="shared" ref="AK25:AK35" si="27">AJ25=0</f>
        <v>1</v>
      </c>
      <c r="AL25" s="304">
        <v>74.999636464394897</v>
      </c>
      <c r="AM25" s="304" t="b">
        <v>1</v>
      </c>
      <c r="AN25" s="304">
        <v>0</v>
      </c>
      <c r="AO25" s="304" t="b">
        <f t="shared" si="17"/>
        <v>1</v>
      </c>
      <c r="AQ25" s="304">
        <f>'RES_Sales Model'!C20</f>
        <v>163.63138897748925</v>
      </c>
      <c r="AR25" s="304" t="b">
        <v>1</v>
      </c>
      <c r="AS25" s="304">
        <f>'RES_Sales Model'!D20</f>
        <v>0</v>
      </c>
      <c r="AT25" s="304" t="b">
        <v>1</v>
      </c>
      <c r="AU25" s="305"/>
      <c r="AV25" s="304">
        <f>+'Small COMM Sales Model  '!G24</f>
        <v>248.59604390682949</v>
      </c>
      <c r="AW25" s="304" t="b">
        <v>1</v>
      </c>
      <c r="AX25" s="304">
        <f>+'Small COMM Sales Model  '!F24</f>
        <v>22.370387759015589</v>
      </c>
      <c r="AY25" s="304" t="b">
        <v>1</v>
      </c>
      <c r="AZ25" s="304">
        <f>+'Small COMM Sales Model  '!E24</f>
        <v>87.50248877340529</v>
      </c>
      <c r="BA25" s="304" t="b">
        <v>1</v>
      </c>
    </row>
    <row r="26" spans="1:53" s="304" customFormat="1" x14ac:dyDescent="0.2">
      <c r="A26" s="307">
        <v>2007</v>
      </c>
      <c r="B26" s="306">
        <v>12</v>
      </c>
      <c r="H26" s="304">
        <v>0</v>
      </c>
      <c r="I26" s="304" t="b">
        <v>1</v>
      </c>
      <c r="J26" s="304">
        <v>0</v>
      </c>
      <c r="K26" s="304" t="b">
        <v>1</v>
      </c>
      <c r="L26" s="304">
        <v>0</v>
      </c>
      <c r="M26" s="304" t="b">
        <v>1</v>
      </c>
      <c r="N26" s="304">
        <v>0</v>
      </c>
      <c r="O26" s="304" t="b">
        <v>1</v>
      </c>
      <c r="P26" s="304">
        <v>15.362368400100394</v>
      </c>
      <c r="Q26" s="304" t="b">
        <v>1</v>
      </c>
      <c r="R26" s="304">
        <v>0</v>
      </c>
      <c r="S26" s="304" t="b">
        <f t="shared" si="18"/>
        <v>1</v>
      </c>
      <c r="T26" s="304">
        <v>0</v>
      </c>
      <c r="U26" s="304" t="b">
        <f t="shared" si="19"/>
        <v>1</v>
      </c>
      <c r="V26" s="304">
        <v>0</v>
      </c>
      <c r="W26" s="304" t="b">
        <f t="shared" si="20"/>
        <v>1</v>
      </c>
      <c r="X26" s="304">
        <v>0</v>
      </c>
      <c r="Y26" s="304" t="b">
        <f t="shared" si="21"/>
        <v>1</v>
      </c>
      <c r="Z26" s="304">
        <v>0</v>
      </c>
      <c r="AA26" s="304" t="b">
        <f t="shared" si="22"/>
        <v>1</v>
      </c>
      <c r="AB26" s="304">
        <v>0</v>
      </c>
      <c r="AC26" s="304" t="b">
        <f t="shared" si="23"/>
        <v>1</v>
      </c>
      <c r="AD26" s="304">
        <v>0</v>
      </c>
      <c r="AE26" s="304" t="b">
        <f t="shared" si="24"/>
        <v>1</v>
      </c>
      <c r="AF26" s="304">
        <v>0</v>
      </c>
      <c r="AG26" s="304" t="b">
        <f t="shared" si="25"/>
        <v>1</v>
      </c>
      <c r="AH26" s="304">
        <v>0</v>
      </c>
      <c r="AI26" s="304" t="b">
        <f t="shared" si="26"/>
        <v>1</v>
      </c>
      <c r="AJ26" s="304">
        <v>0</v>
      </c>
      <c r="AK26" s="304" t="b">
        <f t="shared" si="27"/>
        <v>1</v>
      </c>
      <c r="AL26" s="304">
        <v>0</v>
      </c>
      <c r="AM26" s="304" t="b">
        <f t="shared" ref="AM26:AM36" si="28">AL26=0</f>
        <v>1</v>
      </c>
      <c r="AN26" s="304">
        <v>77.072727963203803</v>
      </c>
      <c r="AO26" s="304" t="b">
        <v>1</v>
      </c>
      <c r="AQ26" s="304">
        <f>'RES_Sales Model'!C21</f>
        <v>76.036182213799364</v>
      </c>
      <c r="AR26" s="304" t="b">
        <v>1</v>
      </c>
      <c r="AS26" s="304">
        <f>'RES_Sales Model'!D21</f>
        <v>15.362368400100394</v>
      </c>
      <c r="AT26" s="304" t="b">
        <v>1</v>
      </c>
      <c r="AU26" s="305"/>
      <c r="AV26" s="304">
        <f>+'Small COMM Sales Model  '!G25</f>
        <v>87.50248877340529</v>
      </c>
      <c r="AW26" s="304" t="b">
        <v>1</v>
      </c>
      <c r="AX26" s="304">
        <f>+'Small COMM Sales Model  '!F25</f>
        <v>28.41457145531454</v>
      </c>
      <c r="AY26" s="304" t="b">
        <v>1</v>
      </c>
      <c r="AZ26" s="304">
        <f>+'Small COMM Sales Model  '!E25</f>
        <v>73.851029946947065</v>
      </c>
      <c r="BA26" s="304" t="b">
        <v>1</v>
      </c>
    </row>
    <row r="27" spans="1:53" s="304" customFormat="1" x14ac:dyDescent="0.2">
      <c r="A27" s="307">
        <v>2008</v>
      </c>
      <c r="B27" s="306">
        <v>1</v>
      </c>
      <c r="H27" s="304">
        <v>0</v>
      </c>
      <c r="I27" s="304" t="b">
        <v>1</v>
      </c>
      <c r="J27" s="304">
        <v>64.955083488008739</v>
      </c>
      <c r="K27" s="304" t="b">
        <v>1</v>
      </c>
      <c r="L27" s="304">
        <v>0</v>
      </c>
      <c r="M27" s="304" t="b">
        <v>1</v>
      </c>
      <c r="N27" s="304">
        <v>0</v>
      </c>
      <c r="O27" s="304" t="b">
        <v>1</v>
      </c>
      <c r="P27" s="304">
        <v>0</v>
      </c>
      <c r="Q27" s="304" t="b">
        <v>1</v>
      </c>
      <c r="R27" s="304">
        <v>29.2133677121539</v>
      </c>
      <c r="S27" s="304" t="b">
        <v>1</v>
      </c>
      <c r="T27" s="304">
        <v>0</v>
      </c>
      <c r="U27" s="304" t="b">
        <f t="shared" si="19"/>
        <v>1</v>
      </c>
      <c r="V27" s="304">
        <v>0</v>
      </c>
      <c r="W27" s="304" t="b">
        <f t="shared" si="20"/>
        <v>1</v>
      </c>
      <c r="X27" s="304">
        <v>0</v>
      </c>
      <c r="Y27" s="304" t="b">
        <f t="shared" si="21"/>
        <v>1</v>
      </c>
      <c r="Z27" s="304">
        <v>0</v>
      </c>
      <c r="AA27" s="304" t="b">
        <f t="shared" si="22"/>
        <v>1</v>
      </c>
      <c r="AB27" s="304">
        <v>0</v>
      </c>
      <c r="AC27" s="304" t="b">
        <f t="shared" si="23"/>
        <v>1</v>
      </c>
      <c r="AD27" s="304">
        <v>0</v>
      </c>
      <c r="AE27" s="304" t="b">
        <f t="shared" si="24"/>
        <v>1</v>
      </c>
      <c r="AF27" s="304">
        <v>0</v>
      </c>
      <c r="AG27" s="304" t="b">
        <f t="shared" si="25"/>
        <v>1</v>
      </c>
      <c r="AH27" s="304">
        <v>0</v>
      </c>
      <c r="AI27" s="304" t="b">
        <f t="shared" si="26"/>
        <v>1</v>
      </c>
      <c r="AJ27" s="304">
        <v>0</v>
      </c>
      <c r="AK27" s="304" t="b">
        <f t="shared" si="27"/>
        <v>1</v>
      </c>
      <c r="AL27" s="304">
        <v>0</v>
      </c>
      <c r="AM27" s="304" t="b">
        <f t="shared" si="28"/>
        <v>1</v>
      </c>
      <c r="AN27" s="304">
        <v>0</v>
      </c>
      <c r="AO27" s="304" t="b">
        <f t="shared" ref="AO27:AO37" si="29">AN27=0</f>
        <v>1</v>
      </c>
      <c r="AQ27" s="304">
        <f>'RES_Sales Model'!C22</f>
        <v>53.14304783767885</v>
      </c>
      <c r="AR27" s="304" t="b">
        <v>1</v>
      </c>
      <c r="AS27" s="304">
        <f>'RES_Sales Model'!D22</f>
        <v>64.955083488008739</v>
      </c>
      <c r="AT27" s="304" t="b">
        <v>1</v>
      </c>
      <c r="AU27" s="305"/>
      <c r="AV27" s="304">
        <f>+'Small COMM Sales Model  '!G26</f>
        <v>73.851029946947065</v>
      </c>
      <c r="AW27" s="304" t="b">
        <v>1</v>
      </c>
      <c r="AX27" s="304">
        <f>+'Small COMM Sales Model  '!F26</f>
        <v>78.701324531714718</v>
      </c>
      <c r="AY27" s="304" t="b">
        <v>1</v>
      </c>
      <c r="AZ27" s="304">
        <f>+'Small COMM Sales Model  '!E26</f>
        <v>36.126174053552198</v>
      </c>
      <c r="BA27" s="304" t="b">
        <v>1</v>
      </c>
    </row>
    <row r="28" spans="1:53" s="304" customFormat="1" x14ac:dyDescent="0.2">
      <c r="A28" s="307">
        <v>2008</v>
      </c>
      <c r="B28" s="306">
        <v>2</v>
      </c>
      <c r="H28" s="304">
        <v>0</v>
      </c>
      <c r="I28" s="304" t="b">
        <v>1</v>
      </c>
      <c r="J28" s="304">
        <v>0</v>
      </c>
      <c r="K28" s="304" t="b">
        <v>1</v>
      </c>
      <c r="L28" s="304">
        <v>21.532230758586849</v>
      </c>
      <c r="M28" s="304" t="b">
        <v>1</v>
      </c>
      <c r="N28" s="304">
        <v>0</v>
      </c>
      <c r="O28" s="304" t="b">
        <v>1</v>
      </c>
      <c r="P28" s="304">
        <v>0</v>
      </c>
      <c r="Q28" s="304" t="b">
        <v>1</v>
      </c>
      <c r="R28" s="304">
        <v>0</v>
      </c>
      <c r="S28" s="304" t="b">
        <f t="shared" ref="S28:S38" si="30">R28=0</f>
        <v>1</v>
      </c>
      <c r="T28" s="304">
        <v>59.2900554056788</v>
      </c>
      <c r="U28" s="304" t="b">
        <v>1</v>
      </c>
      <c r="V28" s="304">
        <v>0</v>
      </c>
      <c r="W28" s="304" t="b">
        <f t="shared" si="20"/>
        <v>1</v>
      </c>
      <c r="X28" s="304">
        <v>0</v>
      </c>
      <c r="Y28" s="304" t="b">
        <f t="shared" si="21"/>
        <v>1</v>
      </c>
      <c r="Z28" s="304">
        <v>0</v>
      </c>
      <c r="AA28" s="304" t="b">
        <f t="shared" si="22"/>
        <v>1</v>
      </c>
      <c r="AB28" s="304">
        <v>0</v>
      </c>
      <c r="AC28" s="304" t="b">
        <f t="shared" si="23"/>
        <v>1</v>
      </c>
      <c r="AD28" s="304">
        <v>0</v>
      </c>
      <c r="AE28" s="304" t="b">
        <f t="shared" si="24"/>
        <v>1</v>
      </c>
      <c r="AF28" s="304">
        <v>0</v>
      </c>
      <c r="AG28" s="304" t="b">
        <f t="shared" si="25"/>
        <v>1</v>
      </c>
      <c r="AH28" s="304">
        <v>0</v>
      </c>
      <c r="AI28" s="304" t="b">
        <f t="shared" si="26"/>
        <v>1</v>
      </c>
      <c r="AJ28" s="304">
        <v>0</v>
      </c>
      <c r="AK28" s="304" t="b">
        <f t="shared" si="27"/>
        <v>1</v>
      </c>
      <c r="AL28" s="304">
        <v>0</v>
      </c>
      <c r="AM28" s="304" t="b">
        <f t="shared" si="28"/>
        <v>1</v>
      </c>
      <c r="AN28" s="304">
        <v>0</v>
      </c>
      <c r="AO28" s="304" t="b">
        <f t="shared" si="29"/>
        <v>1</v>
      </c>
      <c r="AQ28" s="304">
        <f>'RES_Sales Model'!C23</f>
        <v>44.251711558916362</v>
      </c>
      <c r="AR28" s="304" t="b">
        <v>1</v>
      </c>
      <c r="AS28" s="304">
        <f>'RES_Sales Model'!D23</f>
        <v>21.532230758586849</v>
      </c>
      <c r="AT28" s="304" t="b">
        <v>1</v>
      </c>
      <c r="AU28" s="305"/>
      <c r="AV28" s="304">
        <f>+'Small COMM Sales Model  '!G27</f>
        <v>36.126174053552198</v>
      </c>
      <c r="AW28" s="304" t="b">
        <v>1</v>
      </c>
      <c r="AX28" s="304">
        <f>+'Small COMM Sales Model  '!F27</f>
        <v>19.075749478073774</v>
      </c>
      <c r="AY28" s="304" t="b">
        <v>1</v>
      </c>
      <c r="AZ28" s="304">
        <f>+'Small COMM Sales Model  '!E27</f>
        <v>62.724246691326655</v>
      </c>
      <c r="BA28" s="304" t="b">
        <v>1</v>
      </c>
    </row>
    <row r="29" spans="1:53" s="304" customFormat="1" x14ac:dyDescent="0.2">
      <c r="A29" s="307">
        <v>2008</v>
      </c>
      <c r="B29" s="306">
        <v>3</v>
      </c>
      <c r="H29" s="304">
        <v>0</v>
      </c>
      <c r="I29" s="304" t="b">
        <v>1</v>
      </c>
      <c r="J29" s="304">
        <v>0</v>
      </c>
      <c r="K29" s="304" t="b">
        <v>1</v>
      </c>
      <c r="L29" s="304">
        <v>0</v>
      </c>
      <c r="M29" s="304" t="b">
        <v>1</v>
      </c>
      <c r="N29" s="304">
        <v>9.3071686408492269</v>
      </c>
      <c r="O29" s="304" t="b">
        <v>1</v>
      </c>
      <c r="P29" s="304">
        <v>0</v>
      </c>
      <c r="Q29" s="304" t="b">
        <v>1</v>
      </c>
      <c r="R29" s="304">
        <v>0</v>
      </c>
      <c r="S29" s="304" t="b">
        <f t="shared" si="30"/>
        <v>1</v>
      </c>
      <c r="T29" s="304">
        <v>0</v>
      </c>
      <c r="U29" s="304" t="b">
        <f t="shared" ref="U29:U39" si="31">T29=0</f>
        <v>1</v>
      </c>
      <c r="V29" s="304">
        <v>65.686542145850197</v>
      </c>
      <c r="W29" s="304" t="b">
        <v>1</v>
      </c>
      <c r="X29" s="304">
        <v>0</v>
      </c>
      <c r="Y29" s="304" t="b">
        <f t="shared" si="21"/>
        <v>1</v>
      </c>
      <c r="Z29" s="304">
        <v>0</v>
      </c>
      <c r="AA29" s="304" t="b">
        <f t="shared" si="22"/>
        <v>1</v>
      </c>
      <c r="AB29" s="304">
        <v>0</v>
      </c>
      <c r="AC29" s="304" t="b">
        <f t="shared" si="23"/>
        <v>1</v>
      </c>
      <c r="AD29" s="304">
        <v>0</v>
      </c>
      <c r="AE29" s="304" t="b">
        <f t="shared" si="24"/>
        <v>1</v>
      </c>
      <c r="AF29" s="304">
        <v>0</v>
      </c>
      <c r="AG29" s="304" t="b">
        <f t="shared" si="25"/>
        <v>1</v>
      </c>
      <c r="AH29" s="304">
        <v>0</v>
      </c>
      <c r="AI29" s="304" t="b">
        <f t="shared" si="26"/>
        <v>1</v>
      </c>
      <c r="AJ29" s="304">
        <v>0</v>
      </c>
      <c r="AK29" s="304" t="b">
        <f t="shared" si="27"/>
        <v>1</v>
      </c>
      <c r="AL29" s="304">
        <v>0</v>
      </c>
      <c r="AM29" s="304" t="b">
        <f t="shared" si="28"/>
        <v>1</v>
      </c>
      <c r="AN29" s="304">
        <v>0</v>
      </c>
      <c r="AO29" s="304" t="b">
        <f t="shared" si="29"/>
        <v>1</v>
      </c>
      <c r="AQ29" s="304">
        <f>'RES_Sales Model'!C24</f>
        <v>62.488298775764491</v>
      </c>
      <c r="AR29" s="304" t="b">
        <v>1</v>
      </c>
      <c r="AS29" s="304">
        <f>'RES_Sales Model'!D24</f>
        <v>9.3071686408492269</v>
      </c>
      <c r="AT29" s="304" t="b">
        <v>1</v>
      </c>
      <c r="AU29" s="305"/>
      <c r="AV29" s="304">
        <f>+'Small COMM Sales Model  '!G28</f>
        <v>62.724246691326655</v>
      </c>
      <c r="AW29" s="304" t="b">
        <v>1</v>
      </c>
      <c r="AX29" s="304">
        <f>+'Small COMM Sales Model  '!F28</f>
        <v>43.841788686646638</v>
      </c>
      <c r="AY29" s="304" t="b">
        <v>1</v>
      </c>
      <c r="AZ29" s="304">
        <f>+'Small COMM Sales Model  '!E28</f>
        <v>56.93537592757194</v>
      </c>
      <c r="BA29" s="304" t="b">
        <v>1</v>
      </c>
    </row>
    <row r="30" spans="1:53" s="304" customFormat="1" x14ac:dyDescent="0.2">
      <c r="A30" s="307">
        <v>2008</v>
      </c>
      <c r="B30" s="306">
        <v>4</v>
      </c>
      <c r="H30" s="304">
        <v>0</v>
      </c>
      <c r="I30" s="304" t="b">
        <v>1</v>
      </c>
      <c r="J30" s="304">
        <v>0</v>
      </c>
      <c r="K30" s="304" t="b">
        <v>1</v>
      </c>
      <c r="L30" s="304">
        <v>0</v>
      </c>
      <c r="M30" s="304" t="b">
        <v>1</v>
      </c>
      <c r="N30" s="304">
        <v>0</v>
      </c>
      <c r="O30" s="304" t="b">
        <v>1</v>
      </c>
      <c r="P30" s="304">
        <v>0</v>
      </c>
      <c r="Q30" s="304" t="b">
        <v>1</v>
      </c>
      <c r="R30" s="304">
        <v>0</v>
      </c>
      <c r="S30" s="304" t="b">
        <f t="shared" si="30"/>
        <v>1</v>
      </c>
      <c r="T30" s="304">
        <v>0</v>
      </c>
      <c r="U30" s="304" t="b">
        <f t="shared" si="31"/>
        <v>1</v>
      </c>
      <c r="V30" s="304">
        <v>0</v>
      </c>
      <c r="W30" s="304" t="b">
        <f t="shared" ref="W30:W40" si="32">V30=0</f>
        <v>1</v>
      </c>
      <c r="X30" s="304">
        <v>109.060855055198</v>
      </c>
      <c r="Y30" s="304" t="b">
        <v>1</v>
      </c>
      <c r="Z30" s="304">
        <v>0</v>
      </c>
      <c r="AA30" s="304" t="b">
        <f t="shared" si="22"/>
        <v>1</v>
      </c>
      <c r="AB30" s="304">
        <v>0</v>
      </c>
      <c r="AC30" s="304" t="b">
        <f t="shared" si="23"/>
        <v>1</v>
      </c>
      <c r="AD30" s="304">
        <v>0</v>
      </c>
      <c r="AE30" s="304" t="b">
        <f t="shared" si="24"/>
        <v>1</v>
      </c>
      <c r="AF30" s="304">
        <v>0</v>
      </c>
      <c r="AG30" s="304" t="b">
        <f t="shared" si="25"/>
        <v>1</v>
      </c>
      <c r="AH30" s="304">
        <v>0</v>
      </c>
      <c r="AI30" s="304" t="b">
        <f t="shared" si="26"/>
        <v>1</v>
      </c>
      <c r="AJ30" s="304">
        <v>0</v>
      </c>
      <c r="AK30" s="304" t="b">
        <f t="shared" si="27"/>
        <v>1</v>
      </c>
      <c r="AL30" s="304">
        <v>0</v>
      </c>
      <c r="AM30" s="304" t="b">
        <f t="shared" si="28"/>
        <v>1</v>
      </c>
      <c r="AN30" s="304">
        <v>0</v>
      </c>
      <c r="AO30" s="304" t="b">
        <f t="shared" si="29"/>
        <v>1</v>
      </c>
      <c r="AQ30" s="304">
        <f>'RES_Sales Model'!C25</f>
        <v>87.373698600523909</v>
      </c>
      <c r="AR30" s="304" t="b">
        <v>1</v>
      </c>
      <c r="AS30" s="304">
        <f>'RES_Sales Model'!D25</f>
        <v>0</v>
      </c>
      <c r="AT30" s="304" t="b">
        <v>1</v>
      </c>
      <c r="AU30" s="305"/>
      <c r="AV30" s="304">
        <f>+'Small COMM Sales Model  '!G29</f>
        <v>56.93537592757194</v>
      </c>
      <c r="AW30" s="304" t="b">
        <v>1</v>
      </c>
      <c r="AX30" s="304">
        <f>+'Small COMM Sales Model  '!F29</f>
        <v>14.603025443040657</v>
      </c>
      <c r="AY30" s="304" t="b">
        <v>1</v>
      </c>
      <c r="AZ30" s="304">
        <f>+'Small COMM Sales Model  '!E29</f>
        <v>111.14006652165149</v>
      </c>
      <c r="BA30" s="304" t="b">
        <v>1</v>
      </c>
    </row>
    <row r="31" spans="1:53" s="304" customFormat="1" x14ac:dyDescent="0.2">
      <c r="A31" s="307">
        <v>2008</v>
      </c>
      <c r="B31" s="306">
        <v>5</v>
      </c>
      <c r="H31" s="304">
        <v>0</v>
      </c>
      <c r="I31" s="304" t="b">
        <v>1</v>
      </c>
      <c r="J31" s="304">
        <v>0</v>
      </c>
      <c r="K31" s="304" t="b">
        <v>1</v>
      </c>
      <c r="L31" s="304">
        <v>0</v>
      </c>
      <c r="M31" s="304" t="b">
        <v>1</v>
      </c>
      <c r="N31" s="304">
        <v>0</v>
      </c>
      <c r="O31" s="304" t="b">
        <v>1</v>
      </c>
      <c r="P31" s="304">
        <v>0</v>
      </c>
      <c r="Q31" s="304" t="b">
        <v>1</v>
      </c>
      <c r="R31" s="304">
        <v>0</v>
      </c>
      <c r="S31" s="304" t="b">
        <f t="shared" si="30"/>
        <v>1</v>
      </c>
      <c r="T31" s="304">
        <v>0</v>
      </c>
      <c r="U31" s="304" t="b">
        <f t="shared" si="31"/>
        <v>1</v>
      </c>
      <c r="V31" s="304">
        <v>0</v>
      </c>
      <c r="W31" s="304" t="b">
        <f t="shared" si="32"/>
        <v>1</v>
      </c>
      <c r="X31" s="304">
        <v>0</v>
      </c>
      <c r="Y31" s="304" t="b">
        <f t="shared" ref="Y31:Y41" si="33">X31=0</f>
        <v>1</v>
      </c>
      <c r="Z31" s="304">
        <v>237.13040633662001</v>
      </c>
      <c r="AA31" s="304" t="b">
        <v>1</v>
      </c>
      <c r="AB31" s="304">
        <v>0</v>
      </c>
      <c r="AC31" s="304" t="b">
        <f t="shared" si="23"/>
        <v>1</v>
      </c>
      <c r="AD31" s="304">
        <v>0</v>
      </c>
      <c r="AE31" s="304" t="b">
        <f t="shared" si="24"/>
        <v>1</v>
      </c>
      <c r="AF31" s="304">
        <v>0</v>
      </c>
      <c r="AG31" s="304" t="b">
        <f t="shared" si="25"/>
        <v>1</v>
      </c>
      <c r="AH31" s="304">
        <v>0</v>
      </c>
      <c r="AI31" s="304" t="b">
        <f t="shared" si="26"/>
        <v>1</v>
      </c>
      <c r="AJ31" s="304">
        <v>0</v>
      </c>
      <c r="AK31" s="304" t="b">
        <f t="shared" si="27"/>
        <v>1</v>
      </c>
      <c r="AL31" s="304">
        <v>0</v>
      </c>
      <c r="AM31" s="304" t="b">
        <f t="shared" si="28"/>
        <v>1</v>
      </c>
      <c r="AN31" s="304">
        <v>0</v>
      </c>
      <c r="AO31" s="304" t="b">
        <f t="shared" si="29"/>
        <v>1</v>
      </c>
      <c r="AQ31" s="304">
        <f>'RES_Sales Model'!C26</f>
        <v>173.09563069590888</v>
      </c>
      <c r="AR31" s="304" t="b">
        <v>1</v>
      </c>
      <c r="AS31" s="304">
        <f>'RES_Sales Model'!D26</f>
        <v>0</v>
      </c>
      <c r="AT31" s="304" t="b">
        <v>1</v>
      </c>
      <c r="AU31" s="305"/>
      <c r="AV31" s="304">
        <f>+'Small COMM Sales Model  '!G30</f>
        <v>111.14006652165149</v>
      </c>
      <c r="AW31" s="304" t="b">
        <v>1</v>
      </c>
      <c r="AX31" s="304">
        <f>+'Small COMM Sales Model  '!F30</f>
        <v>0.21746423078301488</v>
      </c>
      <c r="AY31" s="304" t="b">
        <v>1</v>
      </c>
      <c r="AZ31" s="304">
        <f>+'Small COMM Sales Model  '!E30</f>
        <v>216.40455680076681</v>
      </c>
      <c r="BA31" s="304" t="b">
        <v>1</v>
      </c>
    </row>
    <row r="32" spans="1:53" s="304" customFormat="1" x14ac:dyDescent="0.2">
      <c r="A32" s="307">
        <v>2008</v>
      </c>
      <c r="B32" s="306">
        <v>6</v>
      </c>
      <c r="H32" s="304">
        <v>0</v>
      </c>
      <c r="I32" s="304" t="b">
        <v>1</v>
      </c>
      <c r="J32" s="304">
        <v>0</v>
      </c>
      <c r="K32" s="304" t="b">
        <v>1</v>
      </c>
      <c r="L32" s="304">
        <v>0</v>
      </c>
      <c r="M32" s="304" t="b">
        <v>1</v>
      </c>
      <c r="N32" s="304">
        <v>0</v>
      </c>
      <c r="O32" s="304" t="b">
        <v>1</v>
      </c>
      <c r="P32" s="304">
        <v>0</v>
      </c>
      <c r="Q32" s="304" t="b">
        <v>1</v>
      </c>
      <c r="R32" s="304">
        <v>0</v>
      </c>
      <c r="S32" s="304" t="b">
        <f t="shared" si="30"/>
        <v>1</v>
      </c>
      <c r="T32" s="304">
        <v>0</v>
      </c>
      <c r="U32" s="304" t="b">
        <f t="shared" si="31"/>
        <v>1</v>
      </c>
      <c r="V32" s="304">
        <v>0</v>
      </c>
      <c r="W32" s="304" t="b">
        <f t="shared" si="32"/>
        <v>1</v>
      </c>
      <c r="X32" s="304">
        <v>0</v>
      </c>
      <c r="Y32" s="304" t="b">
        <f t="shared" si="33"/>
        <v>1</v>
      </c>
      <c r="Z32" s="304">
        <v>0</v>
      </c>
      <c r="AA32" s="304" t="b">
        <f t="shared" ref="AA32:AA42" si="34">Z32=0</f>
        <v>1</v>
      </c>
      <c r="AB32" s="304">
        <v>279.15273616670299</v>
      </c>
      <c r="AC32" s="304" t="b">
        <v>1</v>
      </c>
      <c r="AD32" s="304">
        <v>0</v>
      </c>
      <c r="AE32" s="304" t="b">
        <f t="shared" si="24"/>
        <v>1</v>
      </c>
      <c r="AF32" s="304">
        <v>0</v>
      </c>
      <c r="AG32" s="304" t="b">
        <f t="shared" si="25"/>
        <v>1</v>
      </c>
      <c r="AH32" s="304">
        <v>0</v>
      </c>
      <c r="AI32" s="304" t="b">
        <f t="shared" si="26"/>
        <v>1</v>
      </c>
      <c r="AJ32" s="304">
        <v>0</v>
      </c>
      <c r="AK32" s="304" t="b">
        <f t="shared" si="27"/>
        <v>1</v>
      </c>
      <c r="AL32" s="304">
        <v>0</v>
      </c>
      <c r="AM32" s="304" t="b">
        <f t="shared" si="28"/>
        <v>1</v>
      </c>
      <c r="AN32" s="304">
        <v>0</v>
      </c>
      <c r="AO32" s="304" t="b">
        <f t="shared" si="29"/>
        <v>1</v>
      </c>
      <c r="AQ32" s="304">
        <f>'RES_Sales Model'!C27</f>
        <v>258.14157125166162</v>
      </c>
      <c r="AR32" s="304" t="b">
        <v>1</v>
      </c>
      <c r="AS32" s="304">
        <f>'RES_Sales Model'!D27</f>
        <v>0</v>
      </c>
      <c r="AT32" s="304" t="b">
        <v>1</v>
      </c>
      <c r="AU32" s="305"/>
      <c r="AV32" s="304">
        <f>+'Small COMM Sales Model  '!G31</f>
        <v>216.40455680076681</v>
      </c>
      <c r="AW32" s="304" t="b">
        <v>1</v>
      </c>
      <c r="AX32" s="304">
        <f>+'Small COMM Sales Model  '!F31</f>
        <v>0</v>
      </c>
      <c r="AY32" s="304" t="b">
        <v>1</v>
      </c>
      <c r="AZ32" s="304">
        <f>+'Small COMM Sales Model  '!E31</f>
        <v>285.28102425075247</v>
      </c>
      <c r="BA32" s="304" t="b">
        <v>1</v>
      </c>
    </row>
    <row r="33" spans="1:53" s="304" customFormat="1" x14ac:dyDescent="0.2">
      <c r="A33" s="307">
        <v>2008</v>
      </c>
      <c r="B33" s="306">
        <v>7</v>
      </c>
      <c r="H33" s="304">
        <v>0</v>
      </c>
      <c r="I33" s="304" t="b">
        <v>1</v>
      </c>
      <c r="J33" s="304">
        <v>0</v>
      </c>
      <c r="K33" s="304" t="b">
        <v>1</v>
      </c>
      <c r="L33" s="304">
        <v>0</v>
      </c>
      <c r="M33" s="304" t="b">
        <v>1</v>
      </c>
      <c r="N33" s="304">
        <v>0</v>
      </c>
      <c r="O33" s="304" t="b">
        <v>1</v>
      </c>
      <c r="P33" s="304">
        <v>0</v>
      </c>
      <c r="Q33" s="304" t="b">
        <v>1</v>
      </c>
      <c r="R33" s="304">
        <v>0</v>
      </c>
      <c r="S33" s="304" t="b">
        <f t="shared" si="30"/>
        <v>1</v>
      </c>
      <c r="T33" s="304">
        <v>0</v>
      </c>
      <c r="U33" s="304" t="b">
        <f t="shared" si="31"/>
        <v>1</v>
      </c>
      <c r="V33" s="304">
        <v>0</v>
      </c>
      <c r="W33" s="304" t="b">
        <f t="shared" si="32"/>
        <v>1</v>
      </c>
      <c r="X33" s="304">
        <v>0</v>
      </c>
      <c r="Y33" s="304" t="b">
        <f t="shared" si="33"/>
        <v>1</v>
      </c>
      <c r="Z33" s="304">
        <v>0</v>
      </c>
      <c r="AA33" s="304" t="b">
        <f t="shared" si="34"/>
        <v>1</v>
      </c>
      <c r="AB33" s="304">
        <v>0</v>
      </c>
      <c r="AC33" s="304" t="b">
        <f t="shared" ref="AC33:AC43" si="35">AB33=0</f>
        <v>1</v>
      </c>
      <c r="AD33" s="304">
        <v>286.59632428968303</v>
      </c>
      <c r="AE33" s="304" t="b">
        <v>1</v>
      </c>
      <c r="AF33" s="304">
        <v>0</v>
      </c>
      <c r="AG33" s="304" t="b">
        <f t="shared" si="25"/>
        <v>1</v>
      </c>
      <c r="AH33" s="304">
        <v>0</v>
      </c>
      <c r="AI33" s="304" t="b">
        <f t="shared" si="26"/>
        <v>1</v>
      </c>
      <c r="AJ33" s="304">
        <v>0</v>
      </c>
      <c r="AK33" s="304" t="b">
        <f t="shared" si="27"/>
        <v>1</v>
      </c>
      <c r="AL33" s="304">
        <v>0</v>
      </c>
      <c r="AM33" s="304" t="b">
        <f t="shared" si="28"/>
        <v>1</v>
      </c>
      <c r="AN33" s="304">
        <v>0</v>
      </c>
      <c r="AO33" s="304" t="b">
        <f t="shared" si="29"/>
        <v>1</v>
      </c>
      <c r="AQ33" s="304">
        <f>'RES_Sales Model'!C28</f>
        <v>282.87453022819307</v>
      </c>
      <c r="AR33" s="304" t="b">
        <v>1</v>
      </c>
      <c r="AS33" s="304">
        <f>'RES_Sales Model'!D28</f>
        <v>0</v>
      </c>
      <c r="AT33" s="304" t="b">
        <v>1</v>
      </c>
      <c r="AU33" s="305"/>
      <c r="AV33" s="304">
        <f>+'Small COMM Sales Model  '!G32</f>
        <v>285.28102425075247</v>
      </c>
      <c r="AW33" s="304" t="b">
        <v>1</v>
      </c>
      <c r="AX33" s="304">
        <f>+'Small COMM Sales Model  '!F32</f>
        <v>0</v>
      </c>
      <c r="AY33" s="304" t="b">
        <v>1</v>
      </c>
      <c r="AZ33" s="304">
        <f>+'Small COMM Sales Model  '!E32</f>
        <v>277.50678224326367</v>
      </c>
      <c r="BA33" s="304" t="b">
        <v>1</v>
      </c>
    </row>
    <row r="34" spans="1:53" s="304" customFormat="1" x14ac:dyDescent="0.2">
      <c r="A34" s="307">
        <v>2008</v>
      </c>
      <c r="B34" s="306">
        <v>8</v>
      </c>
      <c r="H34" s="304">
        <v>0</v>
      </c>
      <c r="I34" s="304" t="b">
        <v>1</v>
      </c>
      <c r="J34" s="304">
        <v>0</v>
      </c>
      <c r="K34" s="304" t="b">
        <v>1</v>
      </c>
      <c r="L34" s="304">
        <v>0</v>
      </c>
      <c r="M34" s="304" t="b">
        <v>1</v>
      </c>
      <c r="N34" s="304">
        <v>0</v>
      </c>
      <c r="O34" s="304" t="b">
        <v>1</v>
      </c>
      <c r="P34" s="304">
        <v>0</v>
      </c>
      <c r="Q34" s="304" t="b">
        <v>1</v>
      </c>
      <c r="R34" s="304">
        <v>0</v>
      </c>
      <c r="S34" s="304" t="b">
        <f t="shared" si="30"/>
        <v>1</v>
      </c>
      <c r="T34" s="304">
        <v>0</v>
      </c>
      <c r="U34" s="304" t="b">
        <f t="shared" si="31"/>
        <v>1</v>
      </c>
      <c r="V34" s="304">
        <v>0</v>
      </c>
      <c r="W34" s="304" t="b">
        <f t="shared" si="32"/>
        <v>1</v>
      </c>
      <c r="X34" s="304">
        <v>0</v>
      </c>
      <c r="Y34" s="304" t="b">
        <f t="shared" si="33"/>
        <v>1</v>
      </c>
      <c r="Z34" s="304">
        <v>0</v>
      </c>
      <c r="AA34" s="304" t="b">
        <f t="shared" si="34"/>
        <v>1</v>
      </c>
      <c r="AB34" s="304">
        <v>0</v>
      </c>
      <c r="AC34" s="304" t="b">
        <f t="shared" si="35"/>
        <v>1</v>
      </c>
      <c r="AD34" s="304">
        <v>0</v>
      </c>
      <c r="AE34" s="304" t="b">
        <f t="shared" ref="AE34:AE44" si="36">AD34=0</f>
        <v>1</v>
      </c>
      <c r="AF34" s="304">
        <v>325.17191015162399</v>
      </c>
      <c r="AG34" s="304" t="b">
        <v>1</v>
      </c>
      <c r="AH34" s="304">
        <v>0</v>
      </c>
      <c r="AI34" s="304" t="b">
        <f t="shared" si="26"/>
        <v>1</v>
      </c>
      <c r="AJ34" s="304">
        <v>0</v>
      </c>
      <c r="AK34" s="304" t="b">
        <f t="shared" si="27"/>
        <v>1</v>
      </c>
      <c r="AL34" s="304">
        <v>0</v>
      </c>
      <c r="AM34" s="304" t="b">
        <f t="shared" si="28"/>
        <v>1</v>
      </c>
      <c r="AN34" s="304">
        <v>0</v>
      </c>
      <c r="AO34" s="304" t="b">
        <f t="shared" si="29"/>
        <v>1</v>
      </c>
      <c r="AQ34" s="304">
        <f>'RES_Sales Model'!C29</f>
        <v>305.88411722065371</v>
      </c>
      <c r="AR34" s="304" t="b">
        <v>1</v>
      </c>
      <c r="AS34" s="304">
        <f>'RES_Sales Model'!D29</f>
        <v>0</v>
      </c>
      <c r="AT34" s="304" t="b">
        <v>1</v>
      </c>
      <c r="AU34" s="305"/>
      <c r="AV34" s="304">
        <f>+'Small COMM Sales Model  '!G33</f>
        <v>277.50678224326367</v>
      </c>
      <c r="AW34" s="304" t="b">
        <v>1</v>
      </c>
      <c r="AX34" s="304">
        <f>+'Small COMM Sales Model  '!F33</f>
        <v>0</v>
      </c>
      <c r="AY34" s="304" t="b">
        <v>1</v>
      </c>
      <c r="AZ34" s="304">
        <f>+'Small COMM Sales Model  '!E33</f>
        <v>320.57276960580305</v>
      </c>
      <c r="BA34" s="304" t="b">
        <v>1</v>
      </c>
    </row>
    <row r="35" spans="1:53" s="304" customFormat="1" x14ac:dyDescent="0.2">
      <c r="A35" s="307">
        <v>2008</v>
      </c>
      <c r="B35" s="306">
        <v>9</v>
      </c>
      <c r="H35" s="304">
        <v>0</v>
      </c>
      <c r="I35" s="304" t="b">
        <v>1</v>
      </c>
      <c r="J35" s="304">
        <v>0</v>
      </c>
      <c r="K35" s="304" t="b">
        <v>1</v>
      </c>
      <c r="L35" s="304">
        <v>0</v>
      </c>
      <c r="M35" s="304" t="b">
        <v>1</v>
      </c>
      <c r="N35" s="304">
        <v>0</v>
      </c>
      <c r="O35" s="304" t="b">
        <v>1</v>
      </c>
      <c r="P35" s="304">
        <v>0</v>
      </c>
      <c r="Q35" s="304" t="b">
        <v>1</v>
      </c>
      <c r="R35" s="304">
        <v>0</v>
      </c>
      <c r="S35" s="304" t="b">
        <f t="shared" si="30"/>
        <v>1</v>
      </c>
      <c r="T35" s="304">
        <v>0</v>
      </c>
      <c r="U35" s="304" t="b">
        <f t="shared" si="31"/>
        <v>1</v>
      </c>
      <c r="V35" s="304">
        <v>0</v>
      </c>
      <c r="W35" s="304" t="b">
        <f t="shared" si="32"/>
        <v>1</v>
      </c>
      <c r="X35" s="304">
        <v>0</v>
      </c>
      <c r="Y35" s="304" t="b">
        <f t="shared" si="33"/>
        <v>1</v>
      </c>
      <c r="Z35" s="304">
        <v>0</v>
      </c>
      <c r="AA35" s="304" t="b">
        <f t="shared" si="34"/>
        <v>1</v>
      </c>
      <c r="AB35" s="304">
        <v>0</v>
      </c>
      <c r="AC35" s="304" t="b">
        <f t="shared" si="35"/>
        <v>1</v>
      </c>
      <c r="AD35" s="304">
        <v>0</v>
      </c>
      <c r="AE35" s="304" t="b">
        <f t="shared" si="36"/>
        <v>1</v>
      </c>
      <c r="AF35" s="304">
        <v>0</v>
      </c>
      <c r="AG35" s="304" t="b">
        <f t="shared" ref="AG35:AG45" si="37">AF35=0</f>
        <v>1</v>
      </c>
      <c r="AH35" s="304">
        <v>294.55016644585402</v>
      </c>
      <c r="AI35" s="304" t="b">
        <v>1</v>
      </c>
      <c r="AJ35" s="304">
        <v>0</v>
      </c>
      <c r="AK35" s="304" t="b">
        <f t="shared" si="27"/>
        <v>1</v>
      </c>
      <c r="AL35" s="304">
        <v>0</v>
      </c>
      <c r="AM35" s="304" t="b">
        <f t="shared" si="28"/>
        <v>1</v>
      </c>
      <c r="AN35" s="304">
        <v>0</v>
      </c>
      <c r="AO35" s="304" t="b">
        <f t="shared" si="29"/>
        <v>1</v>
      </c>
      <c r="AQ35" s="304">
        <f>'RES_Sales Model'!C30</f>
        <v>309.86103829873912</v>
      </c>
      <c r="AR35" s="304" t="b">
        <v>1</v>
      </c>
      <c r="AS35" s="304">
        <f>'RES_Sales Model'!D30</f>
        <v>0</v>
      </c>
      <c r="AT35" s="304" t="b">
        <v>1</v>
      </c>
      <c r="AU35" s="305"/>
      <c r="AV35" s="304">
        <f>+'Small COMM Sales Model  '!G34</f>
        <v>320.57276960580305</v>
      </c>
      <c r="AW35" s="304" t="b">
        <v>1</v>
      </c>
      <c r="AX35" s="304">
        <f>+'Small COMM Sales Model  '!F34</f>
        <v>0</v>
      </c>
      <c r="AY35" s="304" t="b">
        <v>1</v>
      </c>
      <c r="AZ35" s="304">
        <f>+'Small COMM Sales Model  '!E34</f>
        <v>318.90589510911758</v>
      </c>
      <c r="BA35" s="304" t="b">
        <v>1</v>
      </c>
    </row>
    <row r="36" spans="1:53" s="304" customFormat="1" x14ac:dyDescent="0.2">
      <c r="A36" s="307">
        <v>2008</v>
      </c>
      <c r="B36" s="306">
        <v>10</v>
      </c>
      <c r="H36" s="304">
        <v>0</v>
      </c>
      <c r="I36" s="304" t="b">
        <v>1</v>
      </c>
      <c r="J36" s="304">
        <v>0</v>
      </c>
      <c r="K36" s="304" t="b">
        <v>1</v>
      </c>
      <c r="L36" s="304">
        <v>0</v>
      </c>
      <c r="M36" s="304" t="b">
        <v>1</v>
      </c>
      <c r="N36" s="304">
        <v>0</v>
      </c>
      <c r="O36" s="304" t="b">
        <v>1</v>
      </c>
      <c r="P36" s="304">
        <v>0</v>
      </c>
      <c r="Q36" s="304" t="b">
        <v>1</v>
      </c>
      <c r="R36" s="304">
        <v>0</v>
      </c>
      <c r="S36" s="304" t="b">
        <f t="shared" si="30"/>
        <v>1</v>
      </c>
      <c r="T36" s="304">
        <v>0</v>
      </c>
      <c r="U36" s="304" t="b">
        <f t="shared" si="31"/>
        <v>1</v>
      </c>
      <c r="V36" s="304">
        <v>0</v>
      </c>
      <c r="W36" s="304" t="b">
        <f t="shared" si="32"/>
        <v>1</v>
      </c>
      <c r="X36" s="304">
        <v>0</v>
      </c>
      <c r="Y36" s="304" t="b">
        <f t="shared" si="33"/>
        <v>1</v>
      </c>
      <c r="Z36" s="304">
        <v>0</v>
      </c>
      <c r="AA36" s="304" t="b">
        <f t="shared" si="34"/>
        <v>1</v>
      </c>
      <c r="AB36" s="304">
        <v>0</v>
      </c>
      <c r="AC36" s="304" t="b">
        <f t="shared" si="35"/>
        <v>1</v>
      </c>
      <c r="AD36" s="304">
        <v>0</v>
      </c>
      <c r="AE36" s="304" t="b">
        <f t="shared" si="36"/>
        <v>1</v>
      </c>
      <c r="AF36" s="304">
        <v>0</v>
      </c>
      <c r="AG36" s="304" t="b">
        <f t="shared" si="37"/>
        <v>1</v>
      </c>
      <c r="AH36" s="304">
        <v>0</v>
      </c>
      <c r="AI36" s="304" t="b">
        <f t="shared" ref="AI36:AI46" si="38">AH36=0</f>
        <v>1</v>
      </c>
      <c r="AJ36" s="304">
        <v>173.313863720228</v>
      </c>
      <c r="AK36" s="304" t="b">
        <v>1</v>
      </c>
      <c r="AL36" s="304">
        <v>0</v>
      </c>
      <c r="AM36" s="304" t="b">
        <f t="shared" si="28"/>
        <v>1</v>
      </c>
      <c r="AN36" s="304">
        <v>0</v>
      </c>
      <c r="AO36" s="304" t="b">
        <f t="shared" si="29"/>
        <v>1</v>
      </c>
      <c r="AQ36" s="304">
        <f>'RES_Sales Model'!C31</f>
        <v>233.93201508304099</v>
      </c>
      <c r="AR36" s="304" t="b">
        <v>1</v>
      </c>
      <c r="AS36" s="304">
        <f>'RES_Sales Model'!D31</f>
        <v>0</v>
      </c>
      <c r="AT36" s="304" t="b">
        <v>1</v>
      </c>
      <c r="AU36" s="305"/>
      <c r="AV36" s="304">
        <f>+'Small COMM Sales Model  '!G35</f>
        <v>318.90589510911758</v>
      </c>
      <c r="AW36" s="304" t="b">
        <v>1</v>
      </c>
      <c r="AX36" s="304">
        <f>+'Small COMM Sales Model  '!F35</f>
        <v>5.4562840533098482</v>
      </c>
      <c r="AY36" s="304" t="b">
        <v>1</v>
      </c>
      <c r="AZ36" s="304">
        <f>+'Small COMM Sales Model  '!E35</f>
        <v>182.06087900820035</v>
      </c>
      <c r="BA36" s="304" t="b">
        <v>1</v>
      </c>
    </row>
    <row r="37" spans="1:53" s="304" customFormat="1" x14ac:dyDescent="0.2">
      <c r="A37" s="307">
        <v>2008</v>
      </c>
      <c r="B37" s="306">
        <v>11</v>
      </c>
      <c r="H37" s="304">
        <v>0</v>
      </c>
      <c r="I37" s="304" t="b">
        <v>1</v>
      </c>
      <c r="J37" s="304">
        <v>0</v>
      </c>
      <c r="K37" s="304" t="b">
        <v>1</v>
      </c>
      <c r="L37" s="304">
        <v>0</v>
      </c>
      <c r="M37" s="304" t="b">
        <v>1</v>
      </c>
      <c r="N37" s="304">
        <v>0</v>
      </c>
      <c r="O37" s="304" t="b">
        <v>1</v>
      </c>
      <c r="P37" s="304">
        <v>0</v>
      </c>
      <c r="Q37" s="304" t="b">
        <v>1</v>
      </c>
      <c r="R37" s="304">
        <v>0</v>
      </c>
      <c r="S37" s="304" t="b">
        <f t="shared" si="30"/>
        <v>1</v>
      </c>
      <c r="T37" s="304">
        <v>0</v>
      </c>
      <c r="U37" s="304" t="b">
        <f t="shared" si="31"/>
        <v>1</v>
      </c>
      <c r="V37" s="304">
        <v>0</v>
      </c>
      <c r="W37" s="304" t="b">
        <f t="shared" si="32"/>
        <v>1</v>
      </c>
      <c r="X37" s="304">
        <v>0</v>
      </c>
      <c r="Y37" s="304" t="b">
        <f t="shared" si="33"/>
        <v>1</v>
      </c>
      <c r="Z37" s="304">
        <v>0</v>
      </c>
      <c r="AA37" s="304" t="b">
        <f t="shared" si="34"/>
        <v>1</v>
      </c>
      <c r="AB37" s="304">
        <v>0</v>
      </c>
      <c r="AC37" s="304" t="b">
        <f t="shared" si="35"/>
        <v>1</v>
      </c>
      <c r="AD37" s="304">
        <v>0</v>
      </c>
      <c r="AE37" s="304" t="b">
        <f t="shared" si="36"/>
        <v>1</v>
      </c>
      <c r="AF37" s="304">
        <v>0</v>
      </c>
      <c r="AG37" s="304" t="b">
        <f t="shared" si="37"/>
        <v>1</v>
      </c>
      <c r="AH37" s="304">
        <v>0</v>
      </c>
      <c r="AI37" s="304" t="b">
        <f t="shared" si="38"/>
        <v>1</v>
      </c>
      <c r="AJ37" s="304">
        <v>0</v>
      </c>
      <c r="AK37" s="304" t="b">
        <f t="shared" ref="AK37:AK47" si="39">AJ37=0</f>
        <v>1</v>
      </c>
      <c r="AL37" s="304">
        <v>54.144529694587902</v>
      </c>
      <c r="AM37" s="304" t="b">
        <v>1</v>
      </c>
      <c r="AN37" s="304">
        <v>0</v>
      </c>
      <c r="AO37" s="304" t="b">
        <f t="shared" si="29"/>
        <v>1</v>
      </c>
      <c r="AQ37" s="304">
        <f>'RES_Sales Model'!C32</f>
        <v>113.72919670740806</v>
      </c>
      <c r="AR37" s="304" t="b">
        <v>1</v>
      </c>
      <c r="AS37" s="304">
        <f>'RES_Sales Model'!D32</f>
        <v>0</v>
      </c>
      <c r="AT37" s="304" t="b">
        <v>1</v>
      </c>
      <c r="AU37" s="305"/>
      <c r="AV37" s="304">
        <f>+'Small COMM Sales Model  '!G36</f>
        <v>182.06087900820035</v>
      </c>
      <c r="AW37" s="304" t="b">
        <v>1</v>
      </c>
      <c r="AX37" s="304">
        <f>+'Small COMM Sales Model  '!F36</f>
        <v>74.937059717035353</v>
      </c>
      <c r="AY37" s="304" t="b">
        <v>1</v>
      </c>
      <c r="AZ37" s="304">
        <f>+'Small COMM Sales Model  '!E36</f>
        <v>53.240502772726046</v>
      </c>
      <c r="BA37" s="304" t="b">
        <v>1</v>
      </c>
    </row>
    <row r="38" spans="1:53" s="304" customFormat="1" x14ac:dyDescent="0.2">
      <c r="A38" s="307">
        <v>2008</v>
      </c>
      <c r="B38" s="306">
        <v>12</v>
      </c>
      <c r="H38" s="304">
        <v>0</v>
      </c>
      <c r="I38" s="304" t="b">
        <v>1</v>
      </c>
      <c r="J38" s="304">
        <v>0</v>
      </c>
      <c r="K38" s="304" t="b">
        <v>1</v>
      </c>
      <c r="L38" s="304">
        <v>0</v>
      </c>
      <c r="M38" s="304" t="b">
        <v>1</v>
      </c>
      <c r="N38" s="304">
        <v>0</v>
      </c>
      <c r="O38" s="304" t="b">
        <v>1</v>
      </c>
      <c r="P38" s="304">
        <v>24.936141800182597</v>
      </c>
      <c r="Q38" s="304" t="b">
        <v>1</v>
      </c>
      <c r="R38" s="304">
        <v>0</v>
      </c>
      <c r="S38" s="304" t="b">
        <f t="shared" si="30"/>
        <v>1</v>
      </c>
      <c r="T38" s="304">
        <v>0</v>
      </c>
      <c r="U38" s="304" t="b">
        <f t="shared" si="31"/>
        <v>1</v>
      </c>
      <c r="V38" s="304">
        <v>0</v>
      </c>
      <c r="W38" s="304" t="b">
        <f t="shared" si="32"/>
        <v>1</v>
      </c>
      <c r="X38" s="304">
        <v>0</v>
      </c>
      <c r="Y38" s="304" t="b">
        <f t="shared" si="33"/>
        <v>1</v>
      </c>
      <c r="Z38" s="304">
        <v>0</v>
      </c>
      <c r="AA38" s="304" t="b">
        <f t="shared" si="34"/>
        <v>1</v>
      </c>
      <c r="AB38" s="304">
        <v>0</v>
      </c>
      <c r="AC38" s="304" t="b">
        <f t="shared" si="35"/>
        <v>1</v>
      </c>
      <c r="AD38" s="304">
        <v>0</v>
      </c>
      <c r="AE38" s="304" t="b">
        <f t="shared" si="36"/>
        <v>1</v>
      </c>
      <c r="AF38" s="304">
        <v>0</v>
      </c>
      <c r="AG38" s="304" t="b">
        <f t="shared" si="37"/>
        <v>1</v>
      </c>
      <c r="AH38" s="304">
        <v>0</v>
      </c>
      <c r="AI38" s="304" t="b">
        <f t="shared" si="38"/>
        <v>1</v>
      </c>
      <c r="AJ38" s="304">
        <v>0</v>
      </c>
      <c r="AK38" s="304" t="b">
        <f t="shared" si="39"/>
        <v>1</v>
      </c>
      <c r="AL38" s="304">
        <v>0</v>
      </c>
      <c r="AM38" s="304" t="b">
        <f t="shared" ref="AM38:AM48" si="40">AL38=0</f>
        <v>1</v>
      </c>
      <c r="AN38" s="304">
        <v>37.5994923180927</v>
      </c>
      <c r="AO38" s="304" t="b">
        <v>1</v>
      </c>
      <c r="AQ38" s="304">
        <f>'RES_Sales Model'!C33</f>
        <v>45.872011006340294</v>
      </c>
      <c r="AR38" s="304" t="b">
        <v>1</v>
      </c>
      <c r="AS38" s="304">
        <f>'RES_Sales Model'!D33</f>
        <v>24.936141800182597</v>
      </c>
      <c r="AT38" s="304" t="b">
        <v>1</v>
      </c>
      <c r="AU38" s="305"/>
      <c r="AV38" s="304">
        <f>+'Small COMM Sales Model  '!G37</f>
        <v>53.240502772726046</v>
      </c>
      <c r="AW38" s="304" t="b">
        <v>1</v>
      </c>
      <c r="AX38" s="304">
        <f>+'Small COMM Sales Model  '!F37</f>
        <v>43.078696701188541</v>
      </c>
      <c r="AY38" s="304" t="b">
        <v>1</v>
      </c>
      <c r="AZ38" s="304">
        <f>+'Small COMM Sales Model  '!E37</f>
        <v>36.448562002199012</v>
      </c>
      <c r="BA38" s="304" t="b">
        <v>1</v>
      </c>
    </row>
    <row r="39" spans="1:53" s="304" customFormat="1" x14ac:dyDescent="0.2">
      <c r="A39" s="307">
        <v>2009</v>
      </c>
      <c r="B39" s="306">
        <v>1</v>
      </c>
      <c r="H39" s="304">
        <v>0</v>
      </c>
      <c r="I39" s="304" t="b">
        <v>1</v>
      </c>
      <c r="J39" s="304">
        <v>108.69056919036775</v>
      </c>
      <c r="K39" s="304" t="b">
        <v>1</v>
      </c>
      <c r="L39" s="304">
        <v>0</v>
      </c>
      <c r="M39" s="304" t="b">
        <v>1</v>
      </c>
      <c r="N39" s="304">
        <v>0</v>
      </c>
      <c r="O39" s="304" t="b">
        <v>1</v>
      </c>
      <c r="P39" s="304">
        <v>0</v>
      </c>
      <c r="Q39" s="304" t="b">
        <v>1</v>
      </c>
      <c r="R39" s="304">
        <v>22.665730684856499</v>
      </c>
      <c r="S39" s="304" t="b">
        <v>1</v>
      </c>
      <c r="T39" s="304">
        <v>0</v>
      </c>
      <c r="U39" s="304" t="b">
        <f t="shared" si="31"/>
        <v>1</v>
      </c>
      <c r="V39" s="304">
        <v>0</v>
      </c>
      <c r="W39" s="304" t="b">
        <f t="shared" si="32"/>
        <v>1</v>
      </c>
      <c r="X39" s="304">
        <v>0</v>
      </c>
      <c r="Y39" s="304" t="b">
        <f t="shared" si="33"/>
        <v>1</v>
      </c>
      <c r="Z39" s="304">
        <v>0</v>
      </c>
      <c r="AA39" s="304" t="b">
        <f t="shared" si="34"/>
        <v>1</v>
      </c>
      <c r="AB39" s="304">
        <v>0</v>
      </c>
      <c r="AC39" s="304" t="b">
        <f t="shared" si="35"/>
        <v>1</v>
      </c>
      <c r="AD39" s="304">
        <v>0</v>
      </c>
      <c r="AE39" s="304" t="b">
        <f t="shared" si="36"/>
        <v>1</v>
      </c>
      <c r="AF39" s="304">
        <v>0</v>
      </c>
      <c r="AG39" s="304" t="b">
        <f t="shared" si="37"/>
        <v>1</v>
      </c>
      <c r="AH39" s="304">
        <v>0</v>
      </c>
      <c r="AI39" s="304" t="b">
        <f t="shared" si="38"/>
        <v>1</v>
      </c>
      <c r="AJ39" s="304">
        <v>0</v>
      </c>
      <c r="AK39" s="304" t="b">
        <f t="shared" si="39"/>
        <v>1</v>
      </c>
      <c r="AL39" s="304">
        <v>0</v>
      </c>
      <c r="AM39" s="304" t="b">
        <f t="shared" si="40"/>
        <v>1</v>
      </c>
      <c r="AN39" s="304">
        <v>0</v>
      </c>
      <c r="AO39" s="304" t="b">
        <f t="shared" ref="AO39:AO49" si="41">AN39=0</f>
        <v>1</v>
      </c>
      <c r="AQ39" s="304">
        <f>'RES_Sales Model'!C34</f>
        <v>30.132611501474557</v>
      </c>
      <c r="AR39" s="304" t="b">
        <v>1</v>
      </c>
      <c r="AS39" s="304">
        <f>'RES_Sales Model'!D34</f>
        <v>108.69056919036775</v>
      </c>
      <c r="AT39" s="304" t="b">
        <v>1</v>
      </c>
      <c r="AU39" s="305"/>
      <c r="AV39" s="304">
        <f>+'Small COMM Sales Model  '!G38</f>
        <v>36.448562002199012</v>
      </c>
      <c r="AW39" s="304" t="b">
        <v>1</v>
      </c>
      <c r="AX39" s="304">
        <f>+'Small COMM Sales Model  '!F38</f>
        <v>125.58110212551965</v>
      </c>
      <c r="AY39" s="304" t="b">
        <v>1</v>
      </c>
      <c r="AZ39" s="304">
        <f>+'Small COMM Sales Model  '!E38</f>
        <v>24.483176423718522</v>
      </c>
      <c r="BA39" s="304" t="b">
        <v>1</v>
      </c>
    </row>
    <row r="40" spans="1:53" s="304" customFormat="1" x14ac:dyDescent="0.2">
      <c r="A40" s="307">
        <v>2009</v>
      </c>
      <c r="B40" s="306">
        <v>2</v>
      </c>
      <c r="H40" s="304">
        <v>0</v>
      </c>
      <c r="I40" s="304" t="b">
        <v>1</v>
      </c>
      <c r="J40" s="304">
        <v>0</v>
      </c>
      <c r="K40" s="304" t="b">
        <v>1</v>
      </c>
      <c r="L40" s="304">
        <v>188.79197203111767</v>
      </c>
      <c r="M40" s="304" t="b">
        <v>1</v>
      </c>
      <c r="N40" s="304">
        <v>0</v>
      </c>
      <c r="O40" s="304" t="b">
        <v>1</v>
      </c>
      <c r="P40" s="304">
        <v>0</v>
      </c>
      <c r="Q40" s="304" t="b">
        <v>1</v>
      </c>
      <c r="R40" s="304">
        <v>0</v>
      </c>
      <c r="S40" s="304" t="b">
        <f t="shared" ref="S40:S50" si="42">R40=0</f>
        <v>1</v>
      </c>
      <c r="T40" s="304">
        <v>19.407634307921299</v>
      </c>
      <c r="U40" s="304" t="b">
        <v>1</v>
      </c>
      <c r="V40" s="304">
        <v>0</v>
      </c>
      <c r="W40" s="304" t="b">
        <f t="shared" si="32"/>
        <v>1</v>
      </c>
      <c r="X40" s="304">
        <v>0</v>
      </c>
      <c r="Y40" s="304" t="b">
        <f t="shared" si="33"/>
        <v>1</v>
      </c>
      <c r="Z40" s="304">
        <v>0</v>
      </c>
      <c r="AA40" s="304" t="b">
        <f t="shared" si="34"/>
        <v>1</v>
      </c>
      <c r="AB40" s="304">
        <v>0</v>
      </c>
      <c r="AC40" s="304" t="b">
        <f t="shared" si="35"/>
        <v>1</v>
      </c>
      <c r="AD40" s="304">
        <v>0</v>
      </c>
      <c r="AE40" s="304" t="b">
        <f t="shared" si="36"/>
        <v>1</v>
      </c>
      <c r="AF40" s="304">
        <v>0</v>
      </c>
      <c r="AG40" s="304" t="b">
        <f t="shared" si="37"/>
        <v>1</v>
      </c>
      <c r="AH40" s="304">
        <v>0</v>
      </c>
      <c r="AI40" s="304" t="b">
        <f t="shared" si="38"/>
        <v>1</v>
      </c>
      <c r="AJ40" s="304">
        <v>0</v>
      </c>
      <c r="AK40" s="304" t="b">
        <f t="shared" si="39"/>
        <v>1</v>
      </c>
      <c r="AL40" s="304">
        <v>0</v>
      </c>
      <c r="AM40" s="304" t="b">
        <f t="shared" si="40"/>
        <v>1</v>
      </c>
      <c r="AN40" s="304">
        <v>0</v>
      </c>
      <c r="AO40" s="304" t="b">
        <f t="shared" si="41"/>
        <v>1</v>
      </c>
      <c r="AQ40" s="304">
        <f>'RES_Sales Model'!C35</f>
        <v>21.03668249638886</v>
      </c>
      <c r="AR40" s="304" t="b">
        <v>1</v>
      </c>
      <c r="AS40" s="304">
        <f>'RES_Sales Model'!D35</f>
        <v>80.101402840749898</v>
      </c>
      <c r="AT40" s="304" t="b">
        <v>1</v>
      </c>
      <c r="AU40" s="305"/>
      <c r="AV40" s="304">
        <f>+'Small COMM Sales Model  '!G39</f>
        <v>24.483176423718522</v>
      </c>
      <c r="AW40" s="304" t="b">
        <v>1</v>
      </c>
      <c r="AX40" s="304">
        <f>+'Small COMM Sales Model  '!F39</f>
        <v>120.20204050590399</v>
      </c>
      <c r="AY40" s="304" t="b">
        <v>1</v>
      </c>
      <c r="AZ40" s="304">
        <f>+'Small COMM Sales Model  '!E39</f>
        <v>18.140086514143775</v>
      </c>
      <c r="BA40" s="304" t="b">
        <v>1</v>
      </c>
    </row>
    <row r="41" spans="1:53" s="304" customFormat="1" x14ac:dyDescent="0.2">
      <c r="A41" s="307">
        <v>2009</v>
      </c>
      <c r="B41" s="306">
        <v>3</v>
      </c>
      <c r="H41" s="304">
        <v>0</v>
      </c>
      <c r="I41" s="304" t="b">
        <v>1</v>
      </c>
      <c r="J41" s="304">
        <v>0</v>
      </c>
      <c r="K41" s="304" t="b">
        <v>1</v>
      </c>
      <c r="L41" s="304">
        <v>0</v>
      </c>
      <c r="M41" s="304" t="b">
        <v>1</v>
      </c>
      <c r="N41" s="304">
        <v>218.09783467884947</v>
      </c>
      <c r="O41" s="304" t="b">
        <v>1</v>
      </c>
      <c r="P41" s="304">
        <v>0</v>
      </c>
      <c r="Q41" s="304" t="b">
        <v>1</v>
      </c>
      <c r="R41" s="304">
        <v>0</v>
      </c>
      <c r="S41" s="304" t="b">
        <f t="shared" si="42"/>
        <v>1</v>
      </c>
      <c r="T41" s="304">
        <v>0</v>
      </c>
      <c r="U41" s="304" t="b">
        <f t="shared" ref="U41:U51" si="43">T41=0</f>
        <v>1</v>
      </c>
      <c r="V41" s="304">
        <v>58.110139740637202</v>
      </c>
      <c r="W41" s="304" t="b">
        <v>1</v>
      </c>
      <c r="X41" s="304">
        <v>0</v>
      </c>
      <c r="Y41" s="304" t="b">
        <f t="shared" si="33"/>
        <v>1</v>
      </c>
      <c r="Z41" s="304">
        <v>0</v>
      </c>
      <c r="AA41" s="304" t="b">
        <f t="shared" si="34"/>
        <v>1</v>
      </c>
      <c r="AB41" s="304">
        <v>0</v>
      </c>
      <c r="AC41" s="304" t="b">
        <f t="shared" si="35"/>
        <v>1</v>
      </c>
      <c r="AD41" s="304">
        <v>0</v>
      </c>
      <c r="AE41" s="304" t="b">
        <f t="shared" si="36"/>
        <v>1</v>
      </c>
      <c r="AF41" s="304">
        <v>0</v>
      </c>
      <c r="AG41" s="304" t="b">
        <f t="shared" si="37"/>
        <v>1</v>
      </c>
      <c r="AH41" s="304">
        <v>0</v>
      </c>
      <c r="AI41" s="304" t="b">
        <f t="shared" si="38"/>
        <v>1</v>
      </c>
      <c r="AJ41" s="304">
        <v>0</v>
      </c>
      <c r="AK41" s="304" t="b">
        <f t="shared" si="39"/>
        <v>1</v>
      </c>
      <c r="AL41" s="304">
        <v>0</v>
      </c>
      <c r="AM41" s="304" t="b">
        <f t="shared" si="40"/>
        <v>1</v>
      </c>
      <c r="AN41" s="304">
        <v>0</v>
      </c>
      <c r="AO41" s="304" t="b">
        <f t="shared" si="41"/>
        <v>1</v>
      </c>
      <c r="AQ41" s="304">
        <f>'RES_Sales Model'!C36</f>
        <v>38.75888702427924</v>
      </c>
      <c r="AR41" s="304" t="b">
        <v>1</v>
      </c>
      <c r="AS41" s="304">
        <f>'RES_Sales Model'!D36</f>
        <v>29.305862647731793</v>
      </c>
      <c r="AT41" s="304" t="b">
        <v>1</v>
      </c>
      <c r="AU41" s="305"/>
      <c r="AV41" s="304">
        <f>+'Small COMM Sales Model  '!G40</f>
        <v>18.140086514143775</v>
      </c>
      <c r="AW41" s="304" t="b">
        <v>1</v>
      </c>
      <c r="AX41" s="304">
        <f>+'Small COMM Sales Model  '!F40</f>
        <v>42.947968805174277</v>
      </c>
      <c r="AY41" s="304" t="b">
        <v>1</v>
      </c>
      <c r="AZ41" s="304">
        <f>+'Small COMM Sales Model  '!E40</f>
        <v>49.882568605072933</v>
      </c>
      <c r="BA41" s="304" t="b">
        <v>1</v>
      </c>
    </row>
    <row r="42" spans="1:53" s="304" customFormat="1" x14ac:dyDescent="0.2">
      <c r="A42" s="307">
        <v>2009</v>
      </c>
      <c r="B42" s="306">
        <v>4</v>
      </c>
      <c r="H42" s="304">
        <v>0</v>
      </c>
      <c r="I42" s="304" t="b">
        <v>1</v>
      </c>
      <c r="J42" s="304">
        <v>0</v>
      </c>
      <c r="K42" s="304" t="b">
        <v>1</v>
      </c>
      <c r="L42" s="304">
        <v>0</v>
      </c>
      <c r="M42" s="304" t="b">
        <v>1</v>
      </c>
      <c r="N42" s="304">
        <v>0</v>
      </c>
      <c r="O42" s="304" t="b">
        <v>1</v>
      </c>
      <c r="P42" s="304">
        <v>0</v>
      </c>
      <c r="Q42" s="304" t="b">
        <v>1</v>
      </c>
      <c r="R42" s="304">
        <v>0</v>
      </c>
      <c r="S42" s="304" t="b">
        <f t="shared" si="42"/>
        <v>1</v>
      </c>
      <c r="T42" s="304">
        <v>0</v>
      </c>
      <c r="U42" s="304" t="b">
        <f t="shared" si="43"/>
        <v>1</v>
      </c>
      <c r="V42" s="304">
        <v>0</v>
      </c>
      <c r="W42" s="304" t="b">
        <f t="shared" ref="W42:W52" si="44">V42=0</f>
        <v>1</v>
      </c>
      <c r="X42" s="304">
        <v>123.068231939155</v>
      </c>
      <c r="Y42" s="304" t="b">
        <v>1</v>
      </c>
      <c r="Z42" s="304">
        <v>0</v>
      </c>
      <c r="AA42" s="304" t="b">
        <f t="shared" si="34"/>
        <v>1</v>
      </c>
      <c r="AB42" s="304">
        <v>0</v>
      </c>
      <c r="AC42" s="304" t="b">
        <f t="shared" si="35"/>
        <v>1</v>
      </c>
      <c r="AD42" s="304">
        <v>0</v>
      </c>
      <c r="AE42" s="304" t="b">
        <f t="shared" si="36"/>
        <v>1</v>
      </c>
      <c r="AF42" s="304">
        <v>0</v>
      </c>
      <c r="AG42" s="304" t="b">
        <f t="shared" si="37"/>
        <v>1</v>
      </c>
      <c r="AH42" s="304">
        <v>0</v>
      </c>
      <c r="AI42" s="304" t="b">
        <f t="shared" si="38"/>
        <v>1</v>
      </c>
      <c r="AJ42" s="304">
        <v>0</v>
      </c>
      <c r="AK42" s="304" t="b">
        <f t="shared" si="39"/>
        <v>1</v>
      </c>
      <c r="AL42" s="304">
        <v>0</v>
      </c>
      <c r="AM42" s="304" t="b">
        <f t="shared" si="40"/>
        <v>1</v>
      </c>
      <c r="AN42" s="304">
        <v>0</v>
      </c>
      <c r="AO42" s="304" t="b">
        <f t="shared" si="41"/>
        <v>1</v>
      </c>
      <c r="AQ42" s="304">
        <f>'RES_Sales Model'!C37</f>
        <v>90.589185839896203</v>
      </c>
      <c r="AR42" s="304" t="b">
        <v>1</v>
      </c>
      <c r="AS42" s="304">
        <f>'RES_Sales Model'!D37</f>
        <v>0</v>
      </c>
      <c r="AT42" s="304" t="b">
        <v>1</v>
      </c>
      <c r="AU42" s="305"/>
      <c r="AV42" s="304">
        <f>+'Small COMM Sales Model  '!G41</f>
        <v>49.882568605072933</v>
      </c>
      <c r="AW42" s="304" t="b">
        <v>1</v>
      </c>
      <c r="AX42" s="304">
        <f>+'Small COMM Sales Model  '!F41</f>
        <v>14.754047231067908</v>
      </c>
      <c r="AY42" s="304" t="b">
        <v>1</v>
      </c>
      <c r="AZ42" s="304">
        <f>+'Small COMM Sales Model  '!E41</f>
        <v>126.25523475594419</v>
      </c>
      <c r="BA42" s="304" t="b">
        <v>1</v>
      </c>
    </row>
    <row r="43" spans="1:53" s="304" customFormat="1" x14ac:dyDescent="0.2">
      <c r="A43" s="307">
        <v>2009</v>
      </c>
      <c r="B43" s="306">
        <v>5</v>
      </c>
      <c r="H43" s="304">
        <v>0</v>
      </c>
      <c r="I43" s="304" t="b">
        <v>1</v>
      </c>
      <c r="J43" s="304">
        <v>0</v>
      </c>
      <c r="K43" s="304" t="b">
        <v>1</v>
      </c>
      <c r="L43" s="304">
        <v>0</v>
      </c>
      <c r="M43" s="304" t="b">
        <v>1</v>
      </c>
      <c r="N43" s="304">
        <v>0</v>
      </c>
      <c r="O43" s="304" t="b">
        <v>1</v>
      </c>
      <c r="P43" s="304">
        <v>0</v>
      </c>
      <c r="Q43" s="304" t="b">
        <v>1</v>
      </c>
      <c r="R43" s="304">
        <v>0</v>
      </c>
      <c r="S43" s="304" t="b">
        <f t="shared" si="42"/>
        <v>1</v>
      </c>
      <c r="T43" s="304">
        <v>0</v>
      </c>
      <c r="U43" s="304" t="b">
        <f t="shared" si="43"/>
        <v>1</v>
      </c>
      <c r="V43" s="304">
        <v>0</v>
      </c>
      <c r="W43" s="304" t="b">
        <f t="shared" si="44"/>
        <v>1</v>
      </c>
      <c r="X43" s="304">
        <v>0</v>
      </c>
      <c r="Y43" s="304" t="b">
        <f t="shared" ref="Y43:Y53" si="45">X43=0</f>
        <v>1</v>
      </c>
      <c r="Z43" s="304">
        <v>205.55904412801499</v>
      </c>
      <c r="AA43" s="304" t="b">
        <v>1</v>
      </c>
      <c r="AB43" s="304">
        <v>0</v>
      </c>
      <c r="AC43" s="304" t="b">
        <f t="shared" si="35"/>
        <v>1</v>
      </c>
      <c r="AD43" s="304">
        <v>0</v>
      </c>
      <c r="AE43" s="304" t="b">
        <f t="shared" si="36"/>
        <v>1</v>
      </c>
      <c r="AF43" s="304">
        <v>0</v>
      </c>
      <c r="AG43" s="304" t="b">
        <f t="shared" si="37"/>
        <v>1</v>
      </c>
      <c r="AH43" s="304">
        <v>0</v>
      </c>
      <c r="AI43" s="304" t="b">
        <f t="shared" si="38"/>
        <v>1</v>
      </c>
      <c r="AJ43" s="304">
        <v>0</v>
      </c>
      <c r="AK43" s="304" t="b">
        <f t="shared" si="39"/>
        <v>1</v>
      </c>
      <c r="AL43" s="304">
        <v>0</v>
      </c>
      <c r="AM43" s="304" t="b">
        <f t="shared" si="40"/>
        <v>1</v>
      </c>
      <c r="AN43" s="304">
        <v>0</v>
      </c>
      <c r="AO43" s="304" t="b">
        <f t="shared" si="41"/>
        <v>1</v>
      </c>
      <c r="AQ43" s="304">
        <f>'RES_Sales Model'!C38</f>
        <v>164.31363803358488</v>
      </c>
      <c r="AR43" s="304" t="b">
        <v>1</v>
      </c>
      <c r="AS43" s="304">
        <f>'RES_Sales Model'!D38</f>
        <v>0</v>
      </c>
      <c r="AT43" s="304" t="b">
        <v>1</v>
      </c>
      <c r="AU43" s="305"/>
      <c r="AV43" s="304">
        <f>+'Small COMM Sales Model  '!G42</f>
        <v>126.25523475594419</v>
      </c>
      <c r="AW43" s="304" t="b">
        <v>1</v>
      </c>
      <c r="AX43" s="304">
        <f>+'Small COMM Sales Model  '!F42</f>
        <v>0</v>
      </c>
      <c r="AY43" s="304" t="b">
        <v>1</v>
      </c>
      <c r="AZ43" s="304">
        <f>+'Small COMM Sales Model  '!E42</f>
        <v>193.36367005912052</v>
      </c>
      <c r="BA43" s="304" t="b">
        <v>1</v>
      </c>
    </row>
    <row r="44" spans="1:53" s="304" customFormat="1" x14ac:dyDescent="0.2">
      <c r="A44" s="307">
        <v>2009</v>
      </c>
      <c r="B44" s="306">
        <v>6</v>
      </c>
      <c r="H44" s="304">
        <v>0</v>
      </c>
      <c r="I44" s="304" t="b">
        <v>1</v>
      </c>
      <c r="J44" s="304">
        <v>0</v>
      </c>
      <c r="K44" s="304" t="b">
        <v>1</v>
      </c>
      <c r="L44" s="304">
        <v>0</v>
      </c>
      <c r="M44" s="304" t="b">
        <v>1</v>
      </c>
      <c r="N44" s="304">
        <v>0</v>
      </c>
      <c r="O44" s="304" t="b">
        <v>1</v>
      </c>
      <c r="P44" s="304">
        <v>0</v>
      </c>
      <c r="Q44" s="304" t="b">
        <v>1</v>
      </c>
      <c r="R44" s="304">
        <v>0</v>
      </c>
      <c r="S44" s="304" t="b">
        <f t="shared" si="42"/>
        <v>1</v>
      </c>
      <c r="T44" s="304">
        <v>0</v>
      </c>
      <c r="U44" s="304" t="b">
        <f t="shared" si="43"/>
        <v>1</v>
      </c>
      <c r="V44" s="304">
        <v>0</v>
      </c>
      <c r="W44" s="304" t="b">
        <f t="shared" si="44"/>
        <v>1</v>
      </c>
      <c r="X44" s="304">
        <v>0</v>
      </c>
      <c r="Y44" s="304" t="b">
        <f t="shared" si="45"/>
        <v>1</v>
      </c>
      <c r="Z44" s="304">
        <v>0</v>
      </c>
      <c r="AA44" s="304" t="b">
        <f t="shared" ref="AA44:AA54" si="46">Z44=0</f>
        <v>1</v>
      </c>
      <c r="AB44" s="304">
        <v>286.28501498299102</v>
      </c>
      <c r="AC44" s="304" t="b">
        <v>1</v>
      </c>
      <c r="AD44" s="304">
        <v>0</v>
      </c>
      <c r="AE44" s="304" t="b">
        <f t="shared" si="36"/>
        <v>1</v>
      </c>
      <c r="AF44" s="304">
        <v>0</v>
      </c>
      <c r="AG44" s="304" t="b">
        <f t="shared" si="37"/>
        <v>1</v>
      </c>
      <c r="AH44" s="304">
        <v>0</v>
      </c>
      <c r="AI44" s="304" t="b">
        <f t="shared" si="38"/>
        <v>1</v>
      </c>
      <c r="AJ44" s="304">
        <v>0</v>
      </c>
      <c r="AK44" s="304" t="b">
        <f t="shared" si="39"/>
        <v>1</v>
      </c>
      <c r="AL44" s="304">
        <v>0</v>
      </c>
      <c r="AM44" s="304" t="b">
        <f t="shared" si="40"/>
        <v>1</v>
      </c>
      <c r="AN44" s="304">
        <v>0</v>
      </c>
      <c r="AO44" s="304" t="b">
        <f t="shared" si="41"/>
        <v>1</v>
      </c>
      <c r="AQ44" s="304">
        <f>'RES_Sales Model'!C39</f>
        <v>245.9220295555026</v>
      </c>
      <c r="AR44" s="304" t="b">
        <v>1</v>
      </c>
      <c r="AS44" s="304">
        <f>'RES_Sales Model'!D39</f>
        <v>0</v>
      </c>
      <c r="AT44" s="304" t="b">
        <v>1</v>
      </c>
      <c r="AU44" s="305"/>
      <c r="AV44" s="304">
        <f>+'Small COMM Sales Model  '!G43</f>
        <v>193.36367005912052</v>
      </c>
      <c r="AW44" s="304" t="b">
        <v>1</v>
      </c>
      <c r="AX44" s="304">
        <f>+'Small COMM Sales Model  '!F43</f>
        <v>0</v>
      </c>
      <c r="AY44" s="304" t="b">
        <v>1</v>
      </c>
      <c r="AZ44" s="304">
        <f>+'Small COMM Sales Model  '!E43</f>
        <v>290.69629221537059</v>
      </c>
      <c r="BA44" s="304" t="b">
        <v>1</v>
      </c>
    </row>
    <row r="45" spans="1:53" s="304" customFormat="1" x14ac:dyDescent="0.2">
      <c r="A45" s="307">
        <v>2009</v>
      </c>
      <c r="B45" s="306">
        <v>7</v>
      </c>
      <c r="H45" s="304">
        <v>0</v>
      </c>
      <c r="I45" s="304" t="b">
        <v>1</v>
      </c>
      <c r="J45" s="304">
        <v>0</v>
      </c>
      <c r="K45" s="304" t="b">
        <v>1</v>
      </c>
      <c r="L45" s="304">
        <v>0</v>
      </c>
      <c r="M45" s="304" t="b">
        <v>1</v>
      </c>
      <c r="N45" s="304">
        <v>0</v>
      </c>
      <c r="O45" s="304" t="b">
        <v>1</v>
      </c>
      <c r="P45" s="304">
        <v>0</v>
      </c>
      <c r="Q45" s="304" t="b">
        <v>1</v>
      </c>
      <c r="R45" s="304">
        <v>0</v>
      </c>
      <c r="S45" s="304" t="b">
        <f t="shared" si="42"/>
        <v>1</v>
      </c>
      <c r="T45" s="304">
        <v>0</v>
      </c>
      <c r="U45" s="304" t="b">
        <f t="shared" si="43"/>
        <v>1</v>
      </c>
      <c r="V45" s="304">
        <v>0</v>
      </c>
      <c r="W45" s="304" t="b">
        <f t="shared" si="44"/>
        <v>1</v>
      </c>
      <c r="X45" s="304">
        <v>0</v>
      </c>
      <c r="Y45" s="304" t="b">
        <f t="shared" si="45"/>
        <v>1</v>
      </c>
      <c r="Z45" s="304">
        <v>0</v>
      </c>
      <c r="AA45" s="304" t="b">
        <f t="shared" si="46"/>
        <v>1</v>
      </c>
      <c r="AB45" s="304">
        <v>0</v>
      </c>
      <c r="AC45" s="304" t="b">
        <f t="shared" ref="AC45:AC55" si="47">AB45=0</f>
        <v>1</v>
      </c>
      <c r="AD45" s="304">
        <v>333.191009315038</v>
      </c>
      <c r="AE45" s="304" t="b">
        <v>1</v>
      </c>
      <c r="AF45" s="304">
        <v>0</v>
      </c>
      <c r="AG45" s="304" t="b">
        <f t="shared" si="37"/>
        <v>1</v>
      </c>
      <c r="AH45" s="304">
        <v>0</v>
      </c>
      <c r="AI45" s="304" t="b">
        <f t="shared" si="38"/>
        <v>1</v>
      </c>
      <c r="AJ45" s="304">
        <v>0</v>
      </c>
      <c r="AK45" s="304" t="b">
        <f t="shared" si="39"/>
        <v>1</v>
      </c>
      <c r="AL45" s="304">
        <v>0</v>
      </c>
      <c r="AM45" s="304" t="b">
        <f t="shared" si="40"/>
        <v>1</v>
      </c>
      <c r="AN45" s="304">
        <v>0</v>
      </c>
      <c r="AO45" s="304" t="b">
        <f t="shared" si="41"/>
        <v>1</v>
      </c>
      <c r="AQ45" s="304">
        <f>'RES_Sales Model'!C40</f>
        <v>309.73801214901425</v>
      </c>
      <c r="AR45" s="304" t="b">
        <v>1</v>
      </c>
      <c r="AS45" s="304">
        <f>'RES_Sales Model'!D40</f>
        <v>0</v>
      </c>
      <c r="AT45" s="304" t="b">
        <v>1</v>
      </c>
      <c r="AU45" s="305"/>
      <c r="AV45" s="304">
        <f>+'Small COMM Sales Model  '!G44</f>
        <v>290.69629221537059</v>
      </c>
      <c r="AW45" s="304" t="b">
        <v>1</v>
      </c>
      <c r="AX45" s="304">
        <f>+'Small COMM Sales Model  '!F44</f>
        <v>0</v>
      </c>
      <c r="AY45" s="304" t="b">
        <v>1</v>
      </c>
      <c r="AZ45" s="304">
        <f>+'Small COMM Sales Model  '!E44</f>
        <v>318.41148260028547</v>
      </c>
      <c r="BA45" s="304" t="b">
        <v>1</v>
      </c>
    </row>
    <row r="46" spans="1:53" s="304" customFormat="1" x14ac:dyDescent="0.2">
      <c r="A46" s="307">
        <v>2009</v>
      </c>
      <c r="B46" s="306">
        <v>8</v>
      </c>
      <c r="H46" s="304">
        <v>0</v>
      </c>
      <c r="I46" s="304" t="b">
        <v>1</v>
      </c>
      <c r="J46" s="304">
        <v>0</v>
      </c>
      <c r="K46" s="304" t="b">
        <v>1</v>
      </c>
      <c r="L46" s="304">
        <v>0</v>
      </c>
      <c r="M46" s="304" t="b">
        <v>1</v>
      </c>
      <c r="N46" s="304">
        <v>0</v>
      </c>
      <c r="O46" s="304" t="b">
        <v>1</v>
      </c>
      <c r="P46" s="304">
        <v>0</v>
      </c>
      <c r="Q46" s="304" t="b">
        <v>1</v>
      </c>
      <c r="R46" s="304">
        <v>0</v>
      </c>
      <c r="S46" s="304" t="b">
        <f t="shared" si="42"/>
        <v>1</v>
      </c>
      <c r="T46" s="304">
        <v>0</v>
      </c>
      <c r="U46" s="304" t="b">
        <f t="shared" si="43"/>
        <v>1</v>
      </c>
      <c r="V46" s="304">
        <v>0</v>
      </c>
      <c r="W46" s="304" t="b">
        <f t="shared" si="44"/>
        <v>1</v>
      </c>
      <c r="X46" s="304">
        <v>0</v>
      </c>
      <c r="Y46" s="304" t="b">
        <f t="shared" si="45"/>
        <v>1</v>
      </c>
      <c r="Z46" s="304">
        <v>0</v>
      </c>
      <c r="AA46" s="304" t="b">
        <f t="shared" si="46"/>
        <v>1</v>
      </c>
      <c r="AB46" s="304">
        <v>0</v>
      </c>
      <c r="AC46" s="304" t="b">
        <f t="shared" si="47"/>
        <v>1</v>
      </c>
      <c r="AD46" s="304">
        <v>0</v>
      </c>
      <c r="AE46" s="304" t="b">
        <f t="shared" ref="AE46:AE56" si="48">AD46=0</f>
        <v>1</v>
      </c>
      <c r="AF46" s="304">
        <v>358.89720244871302</v>
      </c>
      <c r="AG46" s="304" t="b">
        <v>1</v>
      </c>
      <c r="AH46" s="304">
        <v>0</v>
      </c>
      <c r="AI46" s="304" t="b">
        <f t="shared" si="38"/>
        <v>1</v>
      </c>
      <c r="AJ46" s="304">
        <v>0</v>
      </c>
      <c r="AK46" s="304" t="b">
        <f t="shared" si="39"/>
        <v>1</v>
      </c>
      <c r="AL46" s="304">
        <v>0</v>
      </c>
      <c r="AM46" s="304" t="b">
        <f t="shared" si="40"/>
        <v>1</v>
      </c>
      <c r="AN46" s="304">
        <v>0</v>
      </c>
      <c r="AO46" s="304" t="b">
        <f t="shared" si="41"/>
        <v>1</v>
      </c>
      <c r="AQ46" s="304">
        <f>'RES_Sales Model'!C41</f>
        <v>346.04410588187557</v>
      </c>
      <c r="AR46" s="304" t="b">
        <v>1</v>
      </c>
      <c r="AS46" s="304">
        <f>'RES_Sales Model'!D41</f>
        <v>0</v>
      </c>
      <c r="AT46" s="304" t="b">
        <v>1</v>
      </c>
      <c r="AU46" s="305"/>
      <c r="AV46" s="304">
        <f>+'Small COMM Sales Model  '!G45</f>
        <v>318.41148260028547</v>
      </c>
      <c r="AW46" s="304" t="b">
        <v>1</v>
      </c>
      <c r="AX46" s="304">
        <f>+'Small COMM Sales Model  '!F45</f>
        <v>0</v>
      </c>
      <c r="AY46" s="304" t="b">
        <v>1</v>
      </c>
      <c r="AZ46" s="304">
        <f>+'Small COMM Sales Model  '!E45</f>
        <v>356.05452345394741</v>
      </c>
      <c r="BA46" s="304" t="b">
        <v>1</v>
      </c>
    </row>
    <row r="47" spans="1:53" s="304" customFormat="1" x14ac:dyDescent="0.2">
      <c r="A47" s="307">
        <v>2009</v>
      </c>
      <c r="B47" s="306">
        <v>9</v>
      </c>
      <c r="H47" s="304">
        <v>0</v>
      </c>
      <c r="I47" s="304" t="b">
        <v>1</v>
      </c>
      <c r="J47" s="304">
        <v>0</v>
      </c>
      <c r="K47" s="304" t="b">
        <v>1</v>
      </c>
      <c r="L47" s="304">
        <v>0</v>
      </c>
      <c r="M47" s="304" t="b">
        <v>1</v>
      </c>
      <c r="N47" s="304">
        <v>0</v>
      </c>
      <c r="O47" s="304" t="b">
        <v>1</v>
      </c>
      <c r="P47" s="304">
        <v>0</v>
      </c>
      <c r="Q47" s="304" t="b">
        <v>1</v>
      </c>
      <c r="R47" s="304">
        <v>0</v>
      </c>
      <c r="S47" s="304" t="b">
        <f t="shared" si="42"/>
        <v>1</v>
      </c>
      <c r="T47" s="304">
        <v>0</v>
      </c>
      <c r="U47" s="304" t="b">
        <f t="shared" si="43"/>
        <v>1</v>
      </c>
      <c r="V47" s="304">
        <v>0</v>
      </c>
      <c r="W47" s="304" t="b">
        <f t="shared" si="44"/>
        <v>1</v>
      </c>
      <c r="X47" s="304">
        <v>0</v>
      </c>
      <c r="Y47" s="304" t="b">
        <f t="shared" si="45"/>
        <v>1</v>
      </c>
      <c r="Z47" s="304">
        <v>0</v>
      </c>
      <c r="AA47" s="304" t="b">
        <f t="shared" si="46"/>
        <v>1</v>
      </c>
      <c r="AB47" s="304">
        <v>0</v>
      </c>
      <c r="AC47" s="304" t="b">
        <f t="shared" si="47"/>
        <v>1</v>
      </c>
      <c r="AD47" s="304">
        <v>0</v>
      </c>
      <c r="AE47" s="304" t="b">
        <f t="shared" si="48"/>
        <v>1</v>
      </c>
      <c r="AF47" s="304">
        <v>0</v>
      </c>
      <c r="AG47" s="304" t="b">
        <f t="shared" ref="AG47:AG57" si="49">AF47=0</f>
        <v>1</v>
      </c>
      <c r="AH47" s="304">
        <v>293.17953447835202</v>
      </c>
      <c r="AI47" s="304" t="b">
        <v>1</v>
      </c>
      <c r="AJ47" s="304">
        <v>0</v>
      </c>
      <c r="AK47" s="304" t="b">
        <f t="shared" si="39"/>
        <v>1</v>
      </c>
      <c r="AL47" s="304">
        <v>0</v>
      </c>
      <c r="AM47" s="304" t="b">
        <f t="shared" si="40"/>
        <v>1</v>
      </c>
      <c r="AN47" s="304">
        <v>0</v>
      </c>
      <c r="AO47" s="304" t="b">
        <f t="shared" si="41"/>
        <v>1</v>
      </c>
      <c r="AQ47" s="304">
        <f>'RES_Sales Model'!C42</f>
        <v>326.03836846353278</v>
      </c>
      <c r="AR47" s="304" t="b">
        <v>1</v>
      </c>
      <c r="AS47" s="304">
        <f>'RES_Sales Model'!D42</f>
        <v>0</v>
      </c>
      <c r="AT47" s="304" t="b">
        <v>1</v>
      </c>
      <c r="AU47" s="305"/>
      <c r="AV47" s="304">
        <f>+'Small COMM Sales Model  '!G46</f>
        <v>356.05452345394741</v>
      </c>
      <c r="AW47" s="304" t="b">
        <v>1</v>
      </c>
      <c r="AX47" s="304">
        <f>+'Small COMM Sales Model  '!F46</f>
        <v>0</v>
      </c>
      <c r="AY47" s="304" t="b">
        <v>1</v>
      </c>
      <c r="AZ47" s="304">
        <f>+'Small COMM Sales Model  '!E46</f>
        <v>310.26409597364955</v>
      </c>
      <c r="BA47" s="304" t="b">
        <v>1</v>
      </c>
    </row>
    <row r="48" spans="1:53" s="304" customFormat="1" x14ac:dyDescent="0.2">
      <c r="A48" s="307">
        <v>2009</v>
      </c>
      <c r="B48" s="306">
        <v>10</v>
      </c>
      <c r="H48" s="304">
        <v>0</v>
      </c>
      <c r="I48" s="304" t="b">
        <v>1</v>
      </c>
      <c r="J48" s="304">
        <v>0</v>
      </c>
      <c r="K48" s="304" t="b">
        <v>1</v>
      </c>
      <c r="L48" s="304">
        <v>0</v>
      </c>
      <c r="M48" s="304" t="b">
        <v>1</v>
      </c>
      <c r="N48" s="304">
        <v>0</v>
      </c>
      <c r="O48" s="304" t="b">
        <v>1</v>
      </c>
      <c r="P48" s="304">
        <v>0</v>
      </c>
      <c r="Q48" s="304" t="b">
        <v>1</v>
      </c>
      <c r="R48" s="304">
        <v>0</v>
      </c>
      <c r="S48" s="304" t="b">
        <f t="shared" si="42"/>
        <v>1</v>
      </c>
      <c r="T48" s="304">
        <v>0</v>
      </c>
      <c r="U48" s="304" t="b">
        <f t="shared" si="43"/>
        <v>1</v>
      </c>
      <c r="V48" s="304">
        <v>0</v>
      </c>
      <c r="W48" s="304" t="b">
        <f t="shared" si="44"/>
        <v>1</v>
      </c>
      <c r="X48" s="304">
        <v>0</v>
      </c>
      <c r="Y48" s="304" t="b">
        <f t="shared" si="45"/>
        <v>1</v>
      </c>
      <c r="Z48" s="304">
        <v>0</v>
      </c>
      <c r="AA48" s="304" t="b">
        <f t="shared" si="46"/>
        <v>1</v>
      </c>
      <c r="AB48" s="304">
        <v>0</v>
      </c>
      <c r="AC48" s="304" t="b">
        <f t="shared" si="47"/>
        <v>1</v>
      </c>
      <c r="AD48" s="304">
        <v>0</v>
      </c>
      <c r="AE48" s="304" t="b">
        <f t="shared" si="48"/>
        <v>1</v>
      </c>
      <c r="AF48" s="304">
        <v>0</v>
      </c>
      <c r="AG48" s="304" t="b">
        <f t="shared" si="49"/>
        <v>1</v>
      </c>
      <c r="AH48" s="304">
        <v>0</v>
      </c>
      <c r="AI48" s="304" t="b">
        <f t="shared" ref="AI48:AI58" si="50">AH48=0</f>
        <v>1</v>
      </c>
      <c r="AJ48" s="304">
        <v>264.36692505127598</v>
      </c>
      <c r="AK48" s="304" t="b">
        <v>1</v>
      </c>
      <c r="AL48" s="304">
        <v>0</v>
      </c>
      <c r="AM48" s="304" t="b">
        <f t="shared" si="40"/>
        <v>1</v>
      </c>
      <c r="AN48" s="304">
        <v>0</v>
      </c>
      <c r="AO48" s="304" t="b">
        <f t="shared" si="41"/>
        <v>1</v>
      </c>
      <c r="AQ48" s="304">
        <f>'RES_Sales Model'!C43</f>
        <v>278.77322976481395</v>
      </c>
      <c r="AR48" s="304" t="b">
        <v>1</v>
      </c>
      <c r="AS48" s="304">
        <f>'RES_Sales Model'!D43</f>
        <v>0</v>
      </c>
      <c r="AT48" s="304" t="b">
        <v>1</v>
      </c>
      <c r="AU48" s="305"/>
      <c r="AV48" s="304">
        <f>+'Small COMM Sales Model  '!G47</f>
        <v>310.26409597364955</v>
      </c>
      <c r="AW48" s="304" t="b">
        <v>1</v>
      </c>
      <c r="AX48" s="304">
        <f>+'Small COMM Sales Model  '!F47</f>
        <v>7.8255867955241341</v>
      </c>
      <c r="AY48" s="304" t="b">
        <v>1</v>
      </c>
      <c r="AZ48" s="304">
        <f>+'Small COMM Sales Model  '!E47</f>
        <v>253.98000492254022</v>
      </c>
      <c r="BA48" s="304" t="b">
        <v>1</v>
      </c>
    </row>
    <row r="49" spans="1:53" s="304" customFormat="1" x14ac:dyDescent="0.2">
      <c r="A49" s="307">
        <v>2009</v>
      </c>
      <c r="B49" s="306">
        <v>11</v>
      </c>
      <c r="H49" s="304">
        <v>0</v>
      </c>
      <c r="I49" s="304" t="b">
        <v>1</v>
      </c>
      <c r="J49" s="304">
        <v>0</v>
      </c>
      <c r="K49" s="304" t="b">
        <v>1</v>
      </c>
      <c r="L49" s="304">
        <v>0</v>
      </c>
      <c r="M49" s="304" t="b">
        <v>1</v>
      </c>
      <c r="N49" s="304">
        <v>0</v>
      </c>
      <c r="O49" s="304" t="b">
        <v>1</v>
      </c>
      <c r="P49" s="304">
        <v>0</v>
      </c>
      <c r="Q49" s="304" t="b">
        <v>1</v>
      </c>
      <c r="R49" s="304">
        <v>0</v>
      </c>
      <c r="S49" s="304" t="b">
        <f t="shared" si="42"/>
        <v>1</v>
      </c>
      <c r="T49" s="304">
        <v>0</v>
      </c>
      <c r="U49" s="304" t="b">
        <f t="shared" si="43"/>
        <v>1</v>
      </c>
      <c r="V49" s="304">
        <v>0</v>
      </c>
      <c r="W49" s="304" t="b">
        <f t="shared" si="44"/>
        <v>1</v>
      </c>
      <c r="X49" s="304">
        <v>0</v>
      </c>
      <c r="Y49" s="304" t="b">
        <f t="shared" si="45"/>
        <v>1</v>
      </c>
      <c r="Z49" s="304">
        <v>0</v>
      </c>
      <c r="AA49" s="304" t="b">
        <f t="shared" si="46"/>
        <v>1</v>
      </c>
      <c r="AB49" s="304">
        <v>0</v>
      </c>
      <c r="AC49" s="304" t="b">
        <f t="shared" si="47"/>
        <v>1</v>
      </c>
      <c r="AD49" s="304">
        <v>0</v>
      </c>
      <c r="AE49" s="304" t="b">
        <f t="shared" si="48"/>
        <v>1</v>
      </c>
      <c r="AF49" s="304">
        <v>0</v>
      </c>
      <c r="AG49" s="304" t="b">
        <f t="shared" si="49"/>
        <v>1</v>
      </c>
      <c r="AH49" s="304">
        <v>0</v>
      </c>
      <c r="AI49" s="304" t="b">
        <f t="shared" si="50"/>
        <v>1</v>
      </c>
      <c r="AJ49" s="304">
        <v>0</v>
      </c>
      <c r="AK49" s="304" t="b">
        <f t="shared" ref="AK49:AK59" si="51">AJ49=0</f>
        <v>1</v>
      </c>
      <c r="AL49" s="304">
        <v>100.30513597769701</v>
      </c>
      <c r="AM49" s="304" t="b">
        <v>1</v>
      </c>
      <c r="AN49" s="304">
        <v>0</v>
      </c>
      <c r="AO49" s="304" t="b">
        <f t="shared" si="41"/>
        <v>1</v>
      </c>
      <c r="AQ49" s="304">
        <f>'RES_Sales Model'!C44</f>
        <v>182.33603051448623</v>
      </c>
      <c r="AR49" s="304" t="b">
        <v>1</v>
      </c>
      <c r="AS49" s="304">
        <f>'RES_Sales Model'!D44</f>
        <v>0</v>
      </c>
      <c r="AT49" s="304" t="b">
        <v>1</v>
      </c>
      <c r="AU49" s="305"/>
      <c r="AV49" s="304">
        <f>+'Small COMM Sales Model  '!G48</f>
        <v>253.98000492254022</v>
      </c>
      <c r="AW49" s="304" t="b">
        <v>1</v>
      </c>
      <c r="AX49" s="304">
        <f>+'Small COMM Sales Model  '!F48</f>
        <v>23.572700744468168</v>
      </c>
      <c r="AY49" s="304" t="b">
        <v>1</v>
      </c>
      <c r="AZ49" s="304">
        <f>+'Small COMM Sales Model  '!E48</f>
        <v>124.51115722310387</v>
      </c>
      <c r="BA49" s="304" t="b">
        <v>1</v>
      </c>
    </row>
    <row r="50" spans="1:53" s="304" customFormat="1" x14ac:dyDescent="0.2">
      <c r="A50" s="307">
        <v>2009</v>
      </c>
      <c r="B50" s="306">
        <v>12</v>
      </c>
      <c r="H50" s="304">
        <v>0</v>
      </c>
      <c r="I50" s="304" t="b">
        <v>1</v>
      </c>
      <c r="J50" s="304">
        <v>0</v>
      </c>
      <c r="K50" s="304" t="b">
        <v>1</v>
      </c>
      <c r="L50" s="304">
        <v>0</v>
      </c>
      <c r="M50" s="304" t="b">
        <v>1</v>
      </c>
      <c r="N50" s="304">
        <v>0</v>
      </c>
      <c r="O50" s="304" t="b">
        <v>1</v>
      </c>
      <c r="P50" s="304">
        <v>48.454432581044657</v>
      </c>
      <c r="Q50" s="304" t="b">
        <v>1</v>
      </c>
      <c r="R50" s="304">
        <v>0</v>
      </c>
      <c r="S50" s="304" t="b">
        <f t="shared" si="42"/>
        <v>1</v>
      </c>
      <c r="T50" s="304">
        <v>0</v>
      </c>
      <c r="U50" s="304" t="b">
        <f t="shared" si="43"/>
        <v>1</v>
      </c>
      <c r="V50" s="304">
        <v>0</v>
      </c>
      <c r="W50" s="304" t="b">
        <f t="shared" si="44"/>
        <v>1</v>
      </c>
      <c r="X50" s="304">
        <v>0</v>
      </c>
      <c r="Y50" s="304" t="b">
        <f t="shared" si="45"/>
        <v>1</v>
      </c>
      <c r="Z50" s="304">
        <v>0</v>
      </c>
      <c r="AA50" s="304" t="b">
        <f t="shared" si="46"/>
        <v>1</v>
      </c>
      <c r="AB50" s="304">
        <v>0</v>
      </c>
      <c r="AC50" s="304" t="b">
        <f t="shared" si="47"/>
        <v>1</v>
      </c>
      <c r="AD50" s="304">
        <v>0</v>
      </c>
      <c r="AE50" s="304" t="b">
        <f t="shared" si="48"/>
        <v>1</v>
      </c>
      <c r="AF50" s="304">
        <v>0</v>
      </c>
      <c r="AG50" s="304" t="b">
        <f t="shared" si="49"/>
        <v>1</v>
      </c>
      <c r="AH50" s="304">
        <v>0</v>
      </c>
      <c r="AI50" s="304" t="b">
        <f t="shared" si="50"/>
        <v>1</v>
      </c>
      <c r="AJ50" s="304">
        <v>0</v>
      </c>
      <c r="AK50" s="304" t="b">
        <f t="shared" si="51"/>
        <v>1</v>
      </c>
      <c r="AL50" s="304">
        <v>0</v>
      </c>
      <c r="AM50" s="304" t="b">
        <f t="shared" ref="AM50:AM60" si="52">AL50=0</f>
        <v>1</v>
      </c>
      <c r="AN50" s="304">
        <v>63.2926610053036</v>
      </c>
      <c r="AO50" s="304" t="b">
        <v>1</v>
      </c>
      <c r="AQ50" s="304">
        <f>'RES_Sales Model'!C45</f>
        <v>81.798898491500282</v>
      </c>
      <c r="AR50" s="304" t="b">
        <v>1</v>
      </c>
      <c r="AS50" s="304">
        <f>'RES_Sales Model'!D45</f>
        <v>48.454432581044657</v>
      </c>
      <c r="AT50" s="304" t="b">
        <v>1</v>
      </c>
      <c r="AU50" s="305"/>
      <c r="AV50" s="304">
        <f>+'Small COMM Sales Model  '!G49</f>
        <v>124.51115722310387</v>
      </c>
      <c r="AW50" s="304" t="b">
        <v>1</v>
      </c>
      <c r="AX50" s="304">
        <f>+'Small COMM Sales Model  '!F49</f>
        <v>50.576373705213825</v>
      </c>
      <c r="AY50" s="304" t="b">
        <v>1</v>
      </c>
      <c r="AZ50" s="304">
        <f>+'Small COMM Sales Model  '!E49</f>
        <v>64.378981964781048</v>
      </c>
      <c r="BA50" s="304" t="b">
        <v>1</v>
      </c>
    </row>
    <row r="51" spans="1:53" s="299" customFormat="1" x14ac:dyDescent="0.2">
      <c r="A51" s="306">
        <v>2010</v>
      </c>
      <c r="B51" s="306">
        <v>1</v>
      </c>
      <c r="C51" s="299">
        <v>13.6875</v>
      </c>
      <c r="D51" s="299" t="b">
        <v>1</v>
      </c>
      <c r="E51" s="299">
        <v>246</v>
      </c>
      <c r="F51" s="299" t="b">
        <v>1</v>
      </c>
      <c r="H51" s="299">
        <v>8.0887785490427291</v>
      </c>
      <c r="I51" s="304" t="b">
        <v>1</v>
      </c>
      <c r="J51" s="299">
        <v>244.20806310179955</v>
      </c>
      <c r="K51" s="304" t="b">
        <v>1</v>
      </c>
      <c r="L51" s="299">
        <v>0</v>
      </c>
      <c r="M51" s="304" t="b">
        <v>1</v>
      </c>
      <c r="N51" s="299">
        <v>0</v>
      </c>
      <c r="O51" s="304" t="b">
        <v>1</v>
      </c>
      <c r="P51" s="299">
        <v>0</v>
      </c>
      <c r="Q51" s="304" t="b">
        <v>1</v>
      </c>
      <c r="R51" s="304">
        <v>19.033655869255998</v>
      </c>
      <c r="S51" s="304" t="b">
        <v>1</v>
      </c>
      <c r="T51" s="304">
        <v>0</v>
      </c>
      <c r="U51" s="304" t="b">
        <f t="shared" si="43"/>
        <v>1</v>
      </c>
      <c r="V51" s="304">
        <v>0</v>
      </c>
      <c r="W51" s="304" t="b">
        <f t="shared" si="44"/>
        <v>1</v>
      </c>
      <c r="X51" s="304">
        <v>0</v>
      </c>
      <c r="Y51" s="304" t="b">
        <f t="shared" si="45"/>
        <v>1</v>
      </c>
      <c r="Z51" s="304">
        <v>0</v>
      </c>
      <c r="AA51" s="304" t="b">
        <f t="shared" si="46"/>
        <v>1</v>
      </c>
      <c r="AB51" s="304">
        <v>0</v>
      </c>
      <c r="AC51" s="304" t="b">
        <f t="shared" si="47"/>
        <v>1</v>
      </c>
      <c r="AD51" s="304">
        <v>0</v>
      </c>
      <c r="AE51" s="304" t="b">
        <f t="shared" si="48"/>
        <v>1</v>
      </c>
      <c r="AF51" s="304">
        <v>0</v>
      </c>
      <c r="AG51" s="304" t="b">
        <f t="shared" si="49"/>
        <v>1</v>
      </c>
      <c r="AH51" s="304">
        <v>0</v>
      </c>
      <c r="AI51" s="304" t="b">
        <f t="shared" si="50"/>
        <v>1</v>
      </c>
      <c r="AJ51" s="304">
        <v>0</v>
      </c>
      <c r="AK51" s="304" t="b">
        <f t="shared" si="51"/>
        <v>1</v>
      </c>
      <c r="AL51" s="304">
        <v>0</v>
      </c>
      <c r="AM51" s="304" t="b">
        <f t="shared" si="52"/>
        <v>1</v>
      </c>
      <c r="AN51" s="304">
        <v>0</v>
      </c>
      <c r="AO51" s="304" t="b">
        <f t="shared" ref="AO51:AO61" si="53">AN51=0</f>
        <v>1</v>
      </c>
      <c r="AQ51" s="299">
        <f>'RES_Sales Model'!C46</f>
        <v>41.163158437279797</v>
      </c>
      <c r="AR51" s="304" t="b">
        <v>1</v>
      </c>
      <c r="AS51" s="299">
        <f>'RES_Sales Model'!D46</f>
        <v>244.20806310179955</v>
      </c>
      <c r="AT51" s="304" t="b">
        <v>1</v>
      </c>
      <c r="AU51" s="305"/>
      <c r="AV51" s="304">
        <f>+'Small COMM Sales Model  '!G50</f>
        <v>64.378981964781048</v>
      </c>
      <c r="AW51" s="304" t="b">
        <v>1</v>
      </c>
      <c r="AX51" s="304">
        <f>+'Small COMM Sales Model  '!F50</f>
        <v>275.40272710222337</v>
      </c>
      <c r="AY51" s="304" t="b">
        <v>1</v>
      </c>
      <c r="AZ51" s="304">
        <f>+'Small COMM Sales Model  '!E50</f>
        <v>18.124593485966685</v>
      </c>
      <c r="BA51" s="304" t="b">
        <v>1</v>
      </c>
    </row>
    <row r="52" spans="1:53" s="299" customFormat="1" x14ac:dyDescent="0.2">
      <c r="A52" s="306">
        <v>2010</v>
      </c>
      <c r="B52" s="306">
        <v>2</v>
      </c>
      <c r="C52" s="299">
        <v>5.083333333333333</v>
      </c>
      <c r="D52" s="299" t="b">
        <v>1</v>
      </c>
      <c r="E52" s="299">
        <v>181.29166666666671</v>
      </c>
      <c r="F52" s="299" t="b">
        <v>1</v>
      </c>
      <c r="H52" s="299">
        <v>0</v>
      </c>
      <c r="I52" s="304" t="b">
        <v>1</v>
      </c>
      <c r="J52" s="299">
        <v>0</v>
      </c>
      <c r="K52" s="304" t="b">
        <v>1</v>
      </c>
      <c r="L52" s="299">
        <v>422.29129403309713</v>
      </c>
      <c r="M52" s="304" t="b">
        <v>1</v>
      </c>
      <c r="N52" s="299">
        <v>0</v>
      </c>
      <c r="O52" s="304" t="b">
        <v>1</v>
      </c>
      <c r="P52" s="299">
        <v>0</v>
      </c>
      <c r="Q52" s="304" t="b">
        <v>1</v>
      </c>
      <c r="R52" s="304">
        <v>0</v>
      </c>
      <c r="S52" s="304" t="b">
        <f t="shared" ref="S52:S62" si="54">R52=0</f>
        <v>1</v>
      </c>
      <c r="T52" s="304">
        <v>7.1720930852976803</v>
      </c>
      <c r="U52" s="304" t="b">
        <v>1</v>
      </c>
      <c r="V52" s="304">
        <v>0</v>
      </c>
      <c r="W52" s="304" t="b">
        <f t="shared" si="44"/>
        <v>1</v>
      </c>
      <c r="X52" s="304">
        <v>0</v>
      </c>
      <c r="Y52" s="304" t="b">
        <f t="shared" si="45"/>
        <v>1</v>
      </c>
      <c r="Z52" s="304">
        <v>0</v>
      </c>
      <c r="AA52" s="304" t="b">
        <f t="shared" si="46"/>
        <v>1</v>
      </c>
      <c r="AB52" s="304">
        <v>0</v>
      </c>
      <c r="AC52" s="304" t="b">
        <f t="shared" si="47"/>
        <v>1</v>
      </c>
      <c r="AD52" s="304">
        <v>0</v>
      </c>
      <c r="AE52" s="304" t="b">
        <f t="shared" si="48"/>
        <v>1</v>
      </c>
      <c r="AF52" s="304">
        <v>0</v>
      </c>
      <c r="AG52" s="304" t="b">
        <f t="shared" si="49"/>
        <v>1</v>
      </c>
      <c r="AH52" s="304">
        <v>0</v>
      </c>
      <c r="AI52" s="304" t="b">
        <f t="shared" si="50"/>
        <v>1</v>
      </c>
      <c r="AJ52" s="304">
        <v>0</v>
      </c>
      <c r="AK52" s="304" t="b">
        <f t="shared" si="51"/>
        <v>1</v>
      </c>
      <c r="AL52" s="304">
        <v>0</v>
      </c>
      <c r="AM52" s="304" t="b">
        <f t="shared" si="52"/>
        <v>1</v>
      </c>
      <c r="AN52" s="304">
        <v>0</v>
      </c>
      <c r="AO52" s="304" t="b">
        <f t="shared" si="53"/>
        <v>1</v>
      </c>
      <c r="AQ52" s="299">
        <f>'RES_Sales Model'!C47</f>
        <v>13.102874477276822</v>
      </c>
      <c r="AR52" s="304" t="b">
        <v>1</v>
      </c>
      <c r="AS52" s="299">
        <f>'RES_Sales Model'!D47</f>
        <v>178.08323093129758</v>
      </c>
      <c r="AT52" s="304" t="b">
        <v>1</v>
      </c>
      <c r="AU52" s="305"/>
      <c r="AV52" s="304">
        <f>+'Small COMM Sales Model  '!G51</f>
        <v>18.124593485966685</v>
      </c>
      <c r="AW52" s="304" t="b">
        <v>1</v>
      </c>
      <c r="AX52" s="304">
        <f>+'Small COMM Sales Model  '!F51</f>
        <v>158.64482318120247</v>
      </c>
      <c r="AY52" s="304" t="b">
        <v>1</v>
      </c>
      <c r="AZ52" s="304">
        <f>+'Small COMM Sales Model  '!E51</f>
        <v>10.091272154204862</v>
      </c>
      <c r="BA52" s="304" t="b">
        <v>1</v>
      </c>
    </row>
    <row r="53" spans="1:53" s="299" customFormat="1" x14ac:dyDescent="0.2">
      <c r="A53" s="306">
        <v>2010</v>
      </c>
      <c r="B53" s="306">
        <v>3</v>
      </c>
      <c r="C53" s="299">
        <v>9.6458333333333339</v>
      </c>
      <c r="D53" s="299" t="b">
        <v>1</v>
      </c>
      <c r="E53" s="299">
        <v>101.91666666666669</v>
      </c>
      <c r="F53" s="299" t="b">
        <v>1</v>
      </c>
      <c r="H53" s="299">
        <v>0</v>
      </c>
      <c r="I53" s="304" t="b">
        <v>1</v>
      </c>
      <c r="J53" s="299">
        <v>0</v>
      </c>
      <c r="K53" s="304" t="b">
        <v>1</v>
      </c>
      <c r="L53" s="299">
        <v>0</v>
      </c>
      <c r="M53" s="304" t="b">
        <v>1</v>
      </c>
      <c r="N53" s="299">
        <v>516.26917581656608</v>
      </c>
      <c r="O53" s="304" t="b">
        <v>1</v>
      </c>
      <c r="P53" s="299">
        <v>0</v>
      </c>
      <c r="Q53" s="304" t="b">
        <v>1</v>
      </c>
      <c r="R53" s="304">
        <v>0</v>
      </c>
      <c r="S53" s="304" t="b">
        <f t="shared" si="54"/>
        <v>1</v>
      </c>
      <c r="T53" s="304">
        <v>0</v>
      </c>
      <c r="U53" s="304" t="b">
        <f t="shared" ref="U53:U63" si="55">T53=0</f>
        <v>1</v>
      </c>
      <c r="V53" s="304">
        <v>15.3938955353357</v>
      </c>
      <c r="W53" s="304" t="b">
        <v>1</v>
      </c>
      <c r="X53" s="304">
        <v>0</v>
      </c>
      <c r="Y53" s="304" t="b">
        <f t="shared" si="45"/>
        <v>1</v>
      </c>
      <c r="Z53" s="304">
        <v>0</v>
      </c>
      <c r="AA53" s="304" t="b">
        <f t="shared" si="46"/>
        <v>1</v>
      </c>
      <c r="AB53" s="304">
        <v>0</v>
      </c>
      <c r="AC53" s="304" t="b">
        <f t="shared" si="47"/>
        <v>1</v>
      </c>
      <c r="AD53" s="304">
        <v>0</v>
      </c>
      <c r="AE53" s="304" t="b">
        <f t="shared" si="48"/>
        <v>1</v>
      </c>
      <c r="AF53" s="304">
        <v>0</v>
      </c>
      <c r="AG53" s="304" t="b">
        <f t="shared" si="49"/>
        <v>1</v>
      </c>
      <c r="AH53" s="304">
        <v>0</v>
      </c>
      <c r="AI53" s="304" t="b">
        <f t="shared" si="50"/>
        <v>1</v>
      </c>
      <c r="AJ53" s="304">
        <v>0</v>
      </c>
      <c r="AK53" s="304" t="b">
        <f t="shared" si="51"/>
        <v>1</v>
      </c>
      <c r="AL53" s="304">
        <v>0</v>
      </c>
      <c r="AM53" s="304" t="b">
        <f t="shared" si="52"/>
        <v>1</v>
      </c>
      <c r="AN53" s="304">
        <v>0</v>
      </c>
      <c r="AO53" s="304" t="b">
        <f t="shared" si="53"/>
        <v>1</v>
      </c>
      <c r="AQ53" s="299">
        <f>'RES_Sales Model'!C48</f>
        <v>11.282994310316695</v>
      </c>
      <c r="AR53" s="304" t="b">
        <v>1</v>
      </c>
      <c r="AS53" s="299">
        <f>'RES_Sales Model'!D48</f>
        <v>93.977881783469002</v>
      </c>
      <c r="AT53" s="304" t="b">
        <v>1</v>
      </c>
      <c r="AU53" s="305"/>
      <c r="AV53" s="304">
        <f>+'Small COMM Sales Model  '!G52</f>
        <v>10.091272154204862</v>
      </c>
      <c r="AW53" s="304" t="b">
        <v>1</v>
      </c>
      <c r="AX53" s="304">
        <f>+'Small COMM Sales Model  '!F52</f>
        <v>152.51385483672678</v>
      </c>
      <c r="AY53" s="304" t="b">
        <v>1</v>
      </c>
      <c r="AZ53" s="304">
        <f>+'Small COMM Sales Model  '!E52</f>
        <v>14.192357639291513</v>
      </c>
      <c r="BA53" s="304" t="b">
        <v>1</v>
      </c>
    </row>
    <row r="54" spans="1:53" s="299" customFormat="1" x14ac:dyDescent="0.2">
      <c r="A54" s="306">
        <v>2010</v>
      </c>
      <c r="B54" s="306">
        <v>4</v>
      </c>
      <c r="C54" s="299">
        <v>61.666666666666664</v>
      </c>
      <c r="D54" s="299" t="b">
        <v>1</v>
      </c>
      <c r="E54" s="299">
        <v>0</v>
      </c>
      <c r="F54" s="299" t="b">
        <v>1</v>
      </c>
      <c r="H54" s="299">
        <v>0</v>
      </c>
      <c r="I54" s="304" t="b">
        <v>1</v>
      </c>
      <c r="J54" s="299">
        <v>0</v>
      </c>
      <c r="K54" s="304" t="b">
        <v>1</v>
      </c>
      <c r="L54" s="299">
        <v>0</v>
      </c>
      <c r="M54" s="304" t="b">
        <v>1</v>
      </c>
      <c r="N54" s="299">
        <v>0</v>
      </c>
      <c r="O54" s="304" t="b">
        <v>1</v>
      </c>
      <c r="P54" s="299">
        <v>0</v>
      </c>
      <c r="Q54" s="304" t="b">
        <v>1</v>
      </c>
      <c r="R54" s="304">
        <v>0</v>
      </c>
      <c r="S54" s="304" t="b">
        <f t="shared" si="54"/>
        <v>1</v>
      </c>
      <c r="T54" s="304">
        <v>0</v>
      </c>
      <c r="U54" s="304" t="b">
        <f t="shared" si="55"/>
        <v>1</v>
      </c>
      <c r="V54" s="304">
        <v>0</v>
      </c>
      <c r="W54" s="304" t="b">
        <f t="shared" ref="W54:W64" si="56">V54=0</f>
        <v>1</v>
      </c>
      <c r="X54" s="304">
        <v>89.075753220245701</v>
      </c>
      <c r="Y54" s="304" t="b">
        <v>1</v>
      </c>
      <c r="Z54" s="304">
        <v>0</v>
      </c>
      <c r="AA54" s="304" t="b">
        <f t="shared" si="46"/>
        <v>1</v>
      </c>
      <c r="AB54" s="304">
        <v>0</v>
      </c>
      <c r="AC54" s="304" t="b">
        <f t="shared" si="47"/>
        <v>1</v>
      </c>
      <c r="AD54" s="304">
        <v>0</v>
      </c>
      <c r="AE54" s="304" t="b">
        <f t="shared" si="48"/>
        <v>1</v>
      </c>
      <c r="AF54" s="304">
        <v>0</v>
      </c>
      <c r="AG54" s="304" t="b">
        <f t="shared" si="49"/>
        <v>1</v>
      </c>
      <c r="AH54" s="304">
        <v>0</v>
      </c>
      <c r="AI54" s="304" t="b">
        <f t="shared" si="50"/>
        <v>1</v>
      </c>
      <c r="AJ54" s="304">
        <v>0</v>
      </c>
      <c r="AK54" s="304" t="b">
        <f t="shared" si="51"/>
        <v>1</v>
      </c>
      <c r="AL54" s="304">
        <v>0</v>
      </c>
      <c r="AM54" s="304" t="b">
        <f t="shared" si="52"/>
        <v>1</v>
      </c>
      <c r="AN54" s="304">
        <v>0</v>
      </c>
      <c r="AO54" s="304" t="b">
        <f t="shared" si="53"/>
        <v>1</v>
      </c>
      <c r="AQ54" s="299">
        <f>'RES_Sales Model'!C49</f>
        <v>52.234824377790694</v>
      </c>
      <c r="AR54" s="304" t="b">
        <v>1</v>
      </c>
      <c r="AS54" s="299">
        <f>'RES_Sales Model'!D49</f>
        <v>0</v>
      </c>
      <c r="AT54" s="304" t="b">
        <v>1</v>
      </c>
      <c r="AU54" s="305"/>
      <c r="AV54" s="304">
        <f>+'Small COMM Sales Model  '!G53</f>
        <v>14.192357639291513</v>
      </c>
      <c r="AW54" s="304" t="b">
        <v>1</v>
      </c>
      <c r="AX54" s="304">
        <f>+'Small COMM Sales Model  '!F53</f>
        <v>11.347920791340039</v>
      </c>
      <c r="AY54" s="304" t="b">
        <v>1</v>
      </c>
      <c r="AZ54" s="304">
        <f>+'Small COMM Sales Model  '!E53</f>
        <v>81.765451730198578</v>
      </c>
      <c r="BA54" s="304" t="b">
        <v>1</v>
      </c>
    </row>
    <row r="55" spans="1:53" s="299" customFormat="1" x14ac:dyDescent="0.2">
      <c r="A55" s="306">
        <v>2010</v>
      </c>
      <c r="B55" s="306">
        <v>5</v>
      </c>
      <c r="C55" s="299">
        <v>208.39583333333334</v>
      </c>
      <c r="D55" s="299" t="b">
        <v>1</v>
      </c>
      <c r="E55" s="299">
        <v>0</v>
      </c>
      <c r="F55" s="299" t="b">
        <v>1</v>
      </c>
      <c r="H55" s="299">
        <v>0</v>
      </c>
      <c r="I55" s="304" t="b">
        <v>1</v>
      </c>
      <c r="J55" s="299">
        <v>0</v>
      </c>
      <c r="K55" s="304" t="b">
        <v>1</v>
      </c>
      <c r="L55" s="299">
        <v>0</v>
      </c>
      <c r="M55" s="304" t="b">
        <v>1</v>
      </c>
      <c r="N55" s="299">
        <v>0</v>
      </c>
      <c r="O55" s="304" t="b">
        <v>1</v>
      </c>
      <c r="P55" s="299">
        <v>0</v>
      </c>
      <c r="Q55" s="304" t="b">
        <v>1</v>
      </c>
      <c r="R55" s="304">
        <v>0</v>
      </c>
      <c r="S55" s="304" t="b">
        <f t="shared" si="54"/>
        <v>1</v>
      </c>
      <c r="T55" s="304">
        <v>0</v>
      </c>
      <c r="U55" s="304" t="b">
        <f t="shared" si="55"/>
        <v>1</v>
      </c>
      <c r="V55" s="304">
        <v>0</v>
      </c>
      <c r="W55" s="304" t="b">
        <f t="shared" si="56"/>
        <v>1</v>
      </c>
      <c r="X55" s="304">
        <v>0</v>
      </c>
      <c r="Y55" s="304" t="b">
        <f t="shared" ref="Y55:Y65" si="57">X55=0</f>
        <v>1</v>
      </c>
      <c r="Z55" s="304">
        <v>255.19546441188399</v>
      </c>
      <c r="AA55" s="304" t="b">
        <v>1</v>
      </c>
      <c r="AB55" s="304">
        <v>0</v>
      </c>
      <c r="AC55" s="304" t="b">
        <f t="shared" si="47"/>
        <v>1</v>
      </c>
      <c r="AD55" s="304">
        <v>0</v>
      </c>
      <c r="AE55" s="304" t="b">
        <f t="shared" si="48"/>
        <v>1</v>
      </c>
      <c r="AF55" s="304">
        <v>0</v>
      </c>
      <c r="AG55" s="304" t="b">
        <f t="shared" si="49"/>
        <v>1</v>
      </c>
      <c r="AH55" s="304">
        <v>0</v>
      </c>
      <c r="AI55" s="304" t="b">
        <f t="shared" si="50"/>
        <v>1</v>
      </c>
      <c r="AJ55" s="304">
        <v>0</v>
      </c>
      <c r="AK55" s="304" t="b">
        <f t="shared" si="51"/>
        <v>1</v>
      </c>
      <c r="AL55" s="304">
        <v>0</v>
      </c>
      <c r="AM55" s="304" t="b">
        <f t="shared" si="52"/>
        <v>1</v>
      </c>
      <c r="AN55" s="304">
        <v>0</v>
      </c>
      <c r="AO55" s="304" t="b">
        <f t="shared" si="53"/>
        <v>1</v>
      </c>
      <c r="AQ55" s="299">
        <f>'RES_Sales Model'!C50</f>
        <v>172.13560881606466</v>
      </c>
      <c r="AR55" s="304" t="b">
        <v>1</v>
      </c>
      <c r="AS55" s="299">
        <f>'RES_Sales Model'!D50</f>
        <v>0</v>
      </c>
      <c r="AT55" s="304" t="b">
        <v>1</v>
      </c>
      <c r="AU55" s="305"/>
      <c r="AV55" s="304">
        <f>+'Small COMM Sales Model  '!G54</f>
        <v>81.765451730198578</v>
      </c>
      <c r="AW55" s="304" t="b">
        <v>1</v>
      </c>
      <c r="AX55" s="304">
        <f>+'Small COMM Sales Model  '!F54</f>
        <v>0</v>
      </c>
      <c r="AY55" s="304" t="b">
        <v>1</v>
      </c>
      <c r="AZ55" s="304">
        <f>+'Small COMM Sales Model  '!E54</f>
        <v>235.20518287858062</v>
      </c>
      <c r="BA55" s="304" t="b">
        <v>1</v>
      </c>
    </row>
    <row r="56" spans="1:53" s="299" customFormat="1" x14ac:dyDescent="0.2">
      <c r="A56" s="306">
        <v>2010</v>
      </c>
      <c r="B56" s="306">
        <v>6</v>
      </c>
      <c r="C56" s="299">
        <v>317.83333333333331</v>
      </c>
      <c r="D56" s="299" t="b">
        <v>1</v>
      </c>
      <c r="E56" s="299">
        <v>0</v>
      </c>
      <c r="F56" s="299" t="b">
        <v>1</v>
      </c>
      <c r="H56" s="299">
        <v>0</v>
      </c>
      <c r="I56" s="304" t="b">
        <v>1</v>
      </c>
      <c r="J56" s="299">
        <v>0</v>
      </c>
      <c r="K56" s="304" t="b">
        <v>1</v>
      </c>
      <c r="L56" s="299">
        <v>0</v>
      </c>
      <c r="M56" s="304" t="b">
        <v>1</v>
      </c>
      <c r="N56" s="299">
        <v>0</v>
      </c>
      <c r="O56" s="304" t="b">
        <v>1</v>
      </c>
      <c r="P56" s="299">
        <v>0</v>
      </c>
      <c r="Q56" s="304" t="b">
        <v>1</v>
      </c>
      <c r="R56" s="304">
        <v>0</v>
      </c>
      <c r="S56" s="304" t="b">
        <f t="shared" si="54"/>
        <v>1</v>
      </c>
      <c r="T56" s="304">
        <v>0</v>
      </c>
      <c r="U56" s="304" t="b">
        <f t="shared" si="55"/>
        <v>1</v>
      </c>
      <c r="V56" s="304">
        <v>0</v>
      </c>
      <c r="W56" s="304" t="b">
        <f t="shared" si="56"/>
        <v>1</v>
      </c>
      <c r="X56" s="304">
        <v>0</v>
      </c>
      <c r="Y56" s="304" t="b">
        <f t="shared" si="57"/>
        <v>1</v>
      </c>
      <c r="Z56" s="304">
        <v>0</v>
      </c>
      <c r="AA56" s="304" t="b">
        <f t="shared" ref="AA56:AA66" si="58">Z56=0</f>
        <v>1</v>
      </c>
      <c r="AB56" s="304">
        <v>357.76280800516599</v>
      </c>
      <c r="AC56" s="304" t="b">
        <v>1</v>
      </c>
      <c r="AD56" s="304">
        <v>0</v>
      </c>
      <c r="AE56" s="304" t="b">
        <f t="shared" si="48"/>
        <v>1</v>
      </c>
      <c r="AF56" s="304">
        <v>0</v>
      </c>
      <c r="AG56" s="304" t="b">
        <f t="shared" si="49"/>
        <v>1</v>
      </c>
      <c r="AH56" s="304">
        <v>0</v>
      </c>
      <c r="AI56" s="304" t="b">
        <f t="shared" si="50"/>
        <v>1</v>
      </c>
      <c r="AJ56" s="304">
        <v>0</v>
      </c>
      <c r="AK56" s="304" t="b">
        <f t="shared" si="51"/>
        <v>1</v>
      </c>
      <c r="AL56" s="304">
        <v>0</v>
      </c>
      <c r="AM56" s="304" t="b">
        <f t="shared" si="52"/>
        <v>1</v>
      </c>
      <c r="AN56" s="304">
        <v>0</v>
      </c>
      <c r="AO56" s="304" t="b">
        <f t="shared" si="53"/>
        <v>1</v>
      </c>
      <c r="AQ56" s="299">
        <f>'RES_Sales Model'!C51</f>
        <v>306.47913620852484</v>
      </c>
      <c r="AR56" s="304" t="b">
        <v>1</v>
      </c>
      <c r="AS56" s="299">
        <f>'RES_Sales Model'!D51</f>
        <v>0</v>
      </c>
      <c r="AT56" s="304" t="b">
        <v>1</v>
      </c>
      <c r="AU56" s="305"/>
      <c r="AV56" s="304">
        <f>+'Small COMM Sales Model  '!G55</f>
        <v>235.20518287858062</v>
      </c>
      <c r="AW56" s="304" t="b">
        <v>1</v>
      </c>
      <c r="AX56" s="304">
        <f>+'Small COMM Sales Model  '!F55</f>
        <v>0</v>
      </c>
      <c r="AY56" s="304" t="b">
        <v>1</v>
      </c>
      <c r="AZ56" s="304">
        <f>+'Small COMM Sales Model  '!E55</f>
        <v>361.4550489293996</v>
      </c>
      <c r="BA56" s="304" t="b">
        <v>1</v>
      </c>
    </row>
    <row r="57" spans="1:53" s="299" customFormat="1" x14ac:dyDescent="0.2">
      <c r="A57" s="306">
        <v>2010</v>
      </c>
      <c r="B57" s="306">
        <v>7</v>
      </c>
      <c r="C57" s="299">
        <v>352.1875</v>
      </c>
      <c r="D57" s="299" t="b">
        <v>1</v>
      </c>
      <c r="E57" s="299">
        <v>0</v>
      </c>
      <c r="F57" s="299" t="b">
        <v>1</v>
      </c>
      <c r="H57" s="299">
        <v>0</v>
      </c>
      <c r="I57" s="304" t="b">
        <v>1</v>
      </c>
      <c r="J57" s="299">
        <v>0</v>
      </c>
      <c r="K57" s="304" t="b">
        <v>1</v>
      </c>
      <c r="L57" s="299">
        <v>0</v>
      </c>
      <c r="M57" s="304" t="b">
        <v>1</v>
      </c>
      <c r="N57" s="299">
        <v>0</v>
      </c>
      <c r="O57" s="304" t="b">
        <v>1</v>
      </c>
      <c r="P57" s="299">
        <v>0</v>
      </c>
      <c r="Q57" s="304" t="b">
        <v>1</v>
      </c>
      <c r="R57" s="304">
        <v>0</v>
      </c>
      <c r="S57" s="304" t="b">
        <f t="shared" si="54"/>
        <v>1</v>
      </c>
      <c r="T57" s="304">
        <v>0</v>
      </c>
      <c r="U57" s="304" t="b">
        <f t="shared" si="55"/>
        <v>1</v>
      </c>
      <c r="V57" s="304">
        <v>0</v>
      </c>
      <c r="W57" s="304" t="b">
        <f t="shared" si="56"/>
        <v>1</v>
      </c>
      <c r="X57" s="304">
        <v>0</v>
      </c>
      <c r="Y57" s="304" t="b">
        <f t="shared" si="57"/>
        <v>1</v>
      </c>
      <c r="Z57" s="304">
        <v>0</v>
      </c>
      <c r="AA57" s="304" t="b">
        <f t="shared" si="58"/>
        <v>1</v>
      </c>
      <c r="AB57" s="304">
        <v>0</v>
      </c>
      <c r="AC57" s="304" t="b">
        <f t="shared" ref="AC57:AC67" si="59">AB57=0</f>
        <v>1</v>
      </c>
      <c r="AD57" s="304">
        <v>367.30223254471503</v>
      </c>
      <c r="AE57" s="304" t="b">
        <v>1</v>
      </c>
      <c r="AF57" s="304">
        <v>0</v>
      </c>
      <c r="AG57" s="304" t="b">
        <f t="shared" si="49"/>
        <v>1</v>
      </c>
      <c r="AH57" s="304">
        <v>0</v>
      </c>
      <c r="AI57" s="304" t="b">
        <f t="shared" si="50"/>
        <v>1</v>
      </c>
      <c r="AJ57" s="304">
        <v>0</v>
      </c>
      <c r="AK57" s="304" t="b">
        <f t="shared" si="51"/>
        <v>1</v>
      </c>
      <c r="AL57" s="304">
        <v>0</v>
      </c>
      <c r="AM57" s="304" t="b">
        <f t="shared" si="52"/>
        <v>1</v>
      </c>
      <c r="AN57" s="304">
        <v>0</v>
      </c>
      <c r="AO57" s="304" t="b">
        <f t="shared" si="53"/>
        <v>1</v>
      </c>
      <c r="AQ57" s="299">
        <f>'RES_Sales Model'!C52</f>
        <v>362.53252027494057</v>
      </c>
      <c r="AR57" s="304" t="b">
        <v>1</v>
      </c>
      <c r="AS57" s="299">
        <f>'RES_Sales Model'!D52</f>
        <v>0</v>
      </c>
      <c r="AT57" s="304" t="b">
        <v>1</v>
      </c>
      <c r="AU57" s="305"/>
      <c r="AV57" s="304">
        <f>+'Small COMM Sales Model  '!G56</f>
        <v>361.4550489293996</v>
      </c>
      <c r="AW57" s="304" t="b">
        <v>1</v>
      </c>
      <c r="AX57" s="304">
        <f>+'Small COMM Sales Model  '!F56</f>
        <v>0</v>
      </c>
      <c r="AY57" s="304" t="b">
        <v>1</v>
      </c>
      <c r="AZ57" s="304">
        <f>+'Small COMM Sales Model  '!E56</f>
        <v>352.69258151610575</v>
      </c>
      <c r="BA57" s="304" t="b">
        <v>1</v>
      </c>
    </row>
    <row r="58" spans="1:53" s="299" customFormat="1" x14ac:dyDescent="0.2">
      <c r="A58" s="306">
        <v>2010</v>
      </c>
      <c r="B58" s="306">
        <v>8</v>
      </c>
      <c r="C58" s="299">
        <v>335.125</v>
      </c>
      <c r="D58" s="299" t="b">
        <v>1</v>
      </c>
      <c r="E58" s="299">
        <v>0</v>
      </c>
      <c r="F58" s="299" t="b">
        <v>1</v>
      </c>
      <c r="H58" s="299">
        <v>0</v>
      </c>
      <c r="I58" s="304" t="b">
        <v>1</v>
      </c>
      <c r="J58" s="299">
        <v>0</v>
      </c>
      <c r="K58" s="304" t="b">
        <v>1</v>
      </c>
      <c r="L58" s="299">
        <v>0</v>
      </c>
      <c r="M58" s="304" t="b">
        <v>1</v>
      </c>
      <c r="N58" s="299">
        <v>0</v>
      </c>
      <c r="O58" s="304" t="b">
        <v>1</v>
      </c>
      <c r="P58" s="299">
        <v>0</v>
      </c>
      <c r="Q58" s="304" t="b">
        <v>1</v>
      </c>
      <c r="R58" s="304">
        <v>0</v>
      </c>
      <c r="S58" s="304" t="b">
        <f t="shared" si="54"/>
        <v>1</v>
      </c>
      <c r="T58" s="304">
        <v>0</v>
      </c>
      <c r="U58" s="304" t="b">
        <f t="shared" si="55"/>
        <v>1</v>
      </c>
      <c r="V58" s="304">
        <v>0</v>
      </c>
      <c r="W58" s="304" t="b">
        <f t="shared" si="56"/>
        <v>1</v>
      </c>
      <c r="X58" s="304">
        <v>0</v>
      </c>
      <c r="Y58" s="304" t="b">
        <f t="shared" si="57"/>
        <v>1</v>
      </c>
      <c r="Z58" s="304">
        <v>0</v>
      </c>
      <c r="AA58" s="304" t="b">
        <f t="shared" si="58"/>
        <v>1</v>
      </c>
      <c r="AB58" s="304">
        <v>0</v>
      </c>
      <c r="AC58" s="304" t="b">
        <f t="shared" si="59"/>
        <v>1</v>
      </c>
      <c r="AD58" s="304">
        <v>0</v>
      </c>
      <c r="AE58" s="304" t="b">
        <f t="shared" ref="AE58:AE68" si="60">AD58=0</f>
        <v>1</v>
      </c>
      <c r="AF58" s="304">
        <v>354.65811283826901</v>
      </c>
      <c r="AG58" s="304" t="b">
        <v>1</v>
      </c>
      <c r="AH58" s="304">
        <v>0</v>
      </c>
      <c r="AI58" s="304" t="b">
        <f t="shared" si="50"/>
        <v>1</v>
      </c>
      <c r="AJ58" s="304">
        <v>0</v>
      </c>
      <c r="AK58" s="304" t="b">
        <f t="shared" si="51"/>
        <v>1</v>
      </c>
      <c r="AL58" s="304">
        <v>0</v>
      </c>
      <c r="AM58" s="304" t="b">
        <f t="shared" si="52"/>
        <v>1</v>
      </c>
      <c r="AN58" s="304">
        <v>0</v>
      </c>
      <c r="AO58" s="304" t="b">
        <f t="shared" si="53"/>
        <v>1</v>
      </c>
      <c r="AQ58" s="299">
        <f>'RES_Sales Model'!C53</f>
        <v>360.98017269149227</v>
      </c>
      <c r="AR58" s="304" t="b">
        <v>1</v>
      </c>
      <c r="AS58" s="299">
        <f>'RES_Sales Model'!D53</f>
        <v>0</v>
      </c>
      <c r="AT58" s="304" t="b">
        <v>1</v>
      </c>
      <c r="AU58" s="305"/>
      <c r="AV58" s="304">
        <f>+'Small COMM Sales Model  '!G57</f>
        <v>352.69258151610575</v>
      </c>
      <c r="AW58" s="304" t="b">
        <v>1</v>
      </c>
      <c r="AX58" s="304">
        <f>+'Small COMM Sales Model  '!F57</f>
        <v>0</v>
      </c>
      <c r="AY58" s="304" t="b">
        <v>1</v>
      </c>
      <c r="AZ58" s="304">
        <f>+'Small COMM Sales Model  '!E57</f>
        <v>362.03321597310298</v>
      </c>
      <c r="BA58" s="304" t="b">
        <v>1</v>
      </c>
    </row>
    <row r="59" spans="1:53" s="299" customFormat="1" x14ac:dyDescent="0.2">
      <c r="A59" s="306">
        <v>2010</v>
      </c>
      <c r="B59" s="306">
        <v>9</v>
      </c>
      <c r="C59" s="299">
        <v>296.72916666666669</v>
      </c>
      <c r="D59" s="299" t="b">
        <v>1</v>
      </c>
      <c r="E59" s="299">
        <v>0</v>
      </c>
      <c r="F59" s="299" t="b">
        <v>1</v>
      </c>
      <c r="H59" s="299">
        <v>0</v>
      </c>
      <c r="I59" s="304" t="b">
        <v>1</v>
      </c>
      <c r="J59" s="299">
        <v>0</v>
      </c>
      <c r="K59" s="304" t="b">
        <v>1</v>
      </c>
      <c r="L59" s="299">
        <v>0</v>
      </c>
      <c r="M59" s="304" t="b">
        <v>1</v>
      </c>
      <c r="N59" s="299">
        <v>0</v>
      </c>
      <c r="O59" s="304" t="b">
        <v>1</v>
      </c>
      <c r="P59" s="299">
        <v>0</v>
      </c>
      <c r="Q59" s="304" t="b">
        <v>1</v>
      </c>
      <c r="R59" s="304">
        <v>0</v>
      </c>
      <c r="S59" s="304" t="b">
        <f t="shared" si="54"/>
        <v>1</v>
      </c>
      <c r="T59" s="304">
        <v>0</v>
      </c>
      <c r="U59" s="304" t="b">
        <f t="shared" si="55"/>
        <v>1</v>
      </c>
      <c r="V59" s="304">
        <v>0</v>
      </c>
      <c r="W59" s="304" t="b">
        <f t="shared" si="56"/>
        <v>1</v>
      </c>
      <c r="X59" s="304">
        <v>0</v>
      </c>
      <c r="Y59" s="304" t="b">
        <f t="shared" si="57"/>
        <v>1</v>
      </c>
      <c r="Z59" s="304">
        <v>0</v>
      </c>
      <c r="AA59" s="304" t="b">
        <f t="shared" si="58"/>
        <v>1</v>
      </c>
      <c r="AB59" s="304">
        <v>0</v>
      </c>
      <c r="AC59" s="304" t="b">
        <f t="shared" si="59"/>
        <v>1</v>
      </c>
      <c r="AD59" s="304">
        <v>0</v>
      </c>
      <c r="AE59" s="304" t="b">
        <f t="shared" si="60"/>
        <v>1</v>
      </c>
      <c r="AF59" s="304">
        <v>0</v>
      </c>
      <c r="AG59" s="304" t="b">
        <f t="shared" ref="AG59:AG69" si="61">AF59=0</f>
        <v>1</v>
      </c>
      <c r="AH59" s="304">
        <v>310.20753392323599</v>
      </c>
      <c r="AI59" s="304" t="b">
        <v>1</v>
      </c>
      <c r="AJ59" s="304">
        <v>0</v>
      </c>
      <c r="AK59" s="304" t="b">
        <f t="shared" si="51"/>
        <v>1</v>
      </c>
      <c r="AL59" s="304">
        <v>0</v>
      </c>
      <c r="AM59" s="304" t="b">
        <f t="shared" si="52"/>
        <v>1</v>
      </c>
      <c r="AN59" s="304">
        <v>0</v>
      </c>
      <c r="AO59" s="304" t="b">
        <f t="shared" si="53"/>
        <v>1</v>
      </c>
      <c r="AQ59" s="299">
        <f>'RES_Sales Model'!C54</f>
        <v>332.43282338075261</v>
      </c>
      <c r="AR59" s="304" t="b">
        <v>1</v>
      </c>
      <c r="AS59" s="299">
        <f>'RES_Sales Model'!D54</f>
        <v>0</v>
      </c>
      <c r="AT59" s="304" t="b">
        <v>1</v>
      </c>
      <c r="AU59" s="305"/>
      <c r="AV59" s="304">
        <f>+'Small COMM Sales Model  '!G58</f>
        <v>362.03321597310298</v>
      </c>
      <c r="AW59" s="304" t="b">
        <v>1</v>
      </c>
      <c r="AX59" s="304">
        <f>+'Small COMM Sales Model  '!F58</f>
        <v>0</v>
      </c>
      <c r="AY59" s="304" t="b">
        <v>1</v>
      </c>
      <c r="AZ59" s="304">
        <f>+'Small COMM Sales Model  '!E58</f>
        <v>329.82039538151969</v>
      </c>
      <c r="BA59" s="304" t="b">
        <v>1</v>
      </c>
    </row>
    <row r="60" spans="1:53" s="299" customFormat="1" x14ac:dyDescent="0.2">
      <c r="A60" s="306">
        <v>2010</v>
      </c>
      <c r="B60" s="306">
        <v>10</v>
      </c>
      <c r="C60" s="299">
        <v>161.5</v>
      </c>
      <c r="D60" s="299" t="b">
        <v>1</v>
      </c>
      <c r="E60" s="299">
        <v>0</v>
      </c>
      <c r="F60" s="299" t="b">
        <v>1</v>
      </c>
      <c r="H60" s="299">
        <v>0</v>
      </c>
      <c r="I60" s="304" t="b">
        <v>1</v>
      </c>
      <c r="J60" s="299">
        <v>0</v>
      </c>
      <c r="K60" s="304" t="b">
        <v>1</v>
      </c>
      <c r="L60" s="299">
        <v>0</v>
      </c>
      <c r="M60" s="304" t="b">
        <v>1</v>
      </c>
      <c r="N60" s="299">
        <v>0</v>
      </c>
      <c r="O60" s="304" t="b">
        <v>1</v>
      </c>
      <c r="P60" s="299">
        <v>0</v>
      </c>
      <c r="Q60" s="304" t="b">
        <v>1</v>
      </c>
      <c r="R60" s="304">
        <v>0</v>
      </c>
      <c r="S60" s="304" t="b">
        <f t="shared" si="54"/>
        <v>1</v>
      </c>
      <c r="T60" s="304">
        <v>0</v>
      </c>
      <c r="U60" s="304" t="b">
        <f t="shared" si="55"/>
        <v>1</v>
      </c>
      <c r="V60" s="304">
        <v>0</v>
      </c>
      <c r="W60" s="304" t="b">
        <f t="shared" si="56"/>
        <v>1</v>
      </c>
      <c r="X60" s="304">
        <v>0</v>
      </c>
      <c r="Y60" s="304" t="b">
        <f t="shared" si="57"/>
        <v>1</v>
      </c>
      <c r="Z60" s="304">
        <v>0</v>
      </c>
      <c r="AA60" s="304" t="b">
        <f t="shared" si="58"/>
        <v>1</v>
      </c>
      <c r="AB60" s="304">
        <v>0</v>
      </c>
      <c r="AC60" s="304" t="b">
        <f t="shared" si="59"/>
        <v>1</v>
      </c>
      <c r="AD60" s="304">
        <v>0</v>
      </c>
      <c r="AE60" s="304" t="b">
        <f t="shared" si="60"/>
        <v>1</v>
      </c>
      <c r="AF60" s="304">
        <v>0</v>
      </c>
      <c r="AG60" s="304" t="b">
        <f t="shared" si="61"/>
        <v>1</v>
      </c>
      <c r="AH60" s="304">
        <v>0</v>
      </c>
      <c r="AI60" s="304" t="b">
        <f t="shared" ref="AI60:AI70" si="62">AH60=0</f>
        <v>1</v>
      </c>
      <c r="AJ60" s="304">
        <v>181.64747294989201</v>
      </c>
      <c r="AK60" s="304" t="b">
        <v>1</v>
      </c>
      <c r="AL60" s="304">
        <v>0</v>
      </c>
      <c r="AM60" s="304" t="b">
        <f t="shared" si="52"/>
        <v>1</v>
      </c>
      <c r="AN60" s="304">
        <v>0</v>
      </c>
      <c r="AO60" s="304" t="b">
        <f t="shared" si="53"/>
        <v>1</v>
      </c>
      <c r="AQ60" s="299">
        <f>'RES_Sales Model'!C55</f>
        <v>245.92750343656391</v>
      </c>
      <c r="AR60" s="304" t="b">
        <v>1</v>
      </c>
      <c r="AS60" s="299">
        <f>'RES_Sales Model'!D55</f>
        <v>0</v>
      </c>
      <c r="AT60" s="304" t="b">
        <v>1</v>
      </c>
      <c r="AU60" s="305"/>
      <c r="AV60" s="304">
        <f>+'Small COMM Sales Model  '!G59</f>
        <v>329.82039538151969</v>
      </c>
      <c r="AW60" s="304" t="b">
        <v>1</v>
      </c>
      <c r="AX60" s="304">
        <f>+'Small COMM Sales Model  '!F59</f>
        <v>0.44350722722807107</v>
      </c>
      <c r="AY60" s="304" t="b">
        <v>1</v>
      </c>
      <c r="AZ60" s="304">
        <f>+'Small COMM Sales Model  '!E59</f>
        <v>175.64700209624169</v>
      </c>
      <c r="BA60" s="304" t="b">
        <v>1</v>
      </c>
    </row>
    <row r="61" spans="1:53" s="299" customFormat="1" x14ac:dyDescent="0.2">
      <c r="A61" s="306">
        <v>2010</v>
      </c>
      <c r="B61" s="306">
        <v>11</v>
      </c>
      <c r="C61" s="299">
        <v>70.5625</v>
      </c>
      <c r="D61" s="299" t="b">
        <v>1</v>
      </c>
      <c r="E61" s="299">
        <v>14.208333333333336</v>
      </c>
      <c r="F61" s="299" t="b">
        <v>1</v>
      </c>
      <c r="H61" s="299">
        <v>0</v>
      </c>
      <c r="I61" s="304" t="b">
        <v>1</v>
      </c>
      <c r="J61" s="299">
        <v>0</v>
      </c>
      <c r="K61" s="304" t="b">
        <v>1</v>
      </c>
      <c r="L61" s="299">
        <v>0</v>
      </c>
      <c r="M61" s="304" t="b">
        <v>1</v>
      </c>
      <c r="N61" s="299">
        <v>0</v>
      </c>
      <c r="O61" s="304" t="b">
        <v>1</v>
      </c>
      <c r="P61" s="299">
        <v>0</v>
      </c>
      <c r="Q61" s="304" t="b">
        <v>1</v>
      </c>
      <c r="R61" s="304">
        <v>0</v>
      </c>
      <c r="S61" s="304" t="b">
        <f t="shared" si="54"/>
        <v>1</v>
      </c>
      <c r="T61" s="304">
        <v>0</v>
      </c>
      <c r="U61" s="304" t="b">
        <f t="shared" si="55"/>
        <v>1</v>
      </c>
      <c r="V61" s="304">
        <v>0</v>
      </c>
      <c r="W61" s="304" t="b">
        <f t="shared" si="56"/>
        <v>1</v>
      </c>
      <c r="X61" s="304">
        <v>0</v>
      </c>
      <c r="Y61" s="304" t="b">
        <f t="shared" si="57"/>
        <v>1</v>
      </c>
      <c r="Z61" s="304">
        <v>0</v>
      </c>
      <c r="AA61" s="304" t="b">
        <f t="shared" si="58"/>
        <v>1</v>
      </c>
      <c r="AB61" s="304">
        <v>0</v>
      </c>
      <c r="AC61" s="304" t="b">
        <f t="shared" si="59"/>
        <v>1</v>
      </c>
      <c r="AD61" s="304">
        <v>0</v>
      </c>
      <c r="AE61" s="304" t="b">
        <f t="shared" si="60"/>
        <v>1</v>
      </c>
      <c r="AF61" s="304">
        <v>0</v>
      </c>
      <c r="AG61" s="304" t="b">
        <f t="shared" si="61"/>
        <v>1</v>
      </c>
      <c r="AH61" s="304">
        <v>0</v>
      </c>
      <c r="AI61" s="304" t="b">
        <f t="shared" si="62"/>
        <v>1</v>
      </c>
      <c r="AJ61" s="304">
        <v>0</v>
      </c>
      <c r="AK61" s="304" t="b">
        <f t="shared" ref="AK61:AK71" si="63">AJ61=0</f>
        <v>1</v>
      </c>
      <c r="AL61" s="304">
        <v>78.039164038250902</v>
      </c>
      <c r="AM61" s="304" t="b">
        <v>1</v>
      </c>
      <c r="AN61" s="304">
        <v>0</v>
      </c>
      <c r="AO61" s="304" t="b">
        <f t="shared" si="53"/>
        <v>1</v>
      </c>
      <c r="AQ61" s="299">
        <f>'RES_Sales Model'!C56</f>
        <v>129.84331849407144</v>
      </c>
      <c r="AR61" s="304" t="b">
        <v>1</v>
      </c>
      <c r="AS61" s="299">
        <f>'RES_Sales Model'!D56</f>
        <v>0</v>
      </c>
      <c r="AT61" s="304" t="b">
        <v>1</v>
      </c>
      <c r="AU61" s="305"/>
      <c r="AV61" s="304">
        <f>+'Small COMM Sales Model  '!G60</f>
        <v>175.64700209624169</v>
      </c>
      <c r="AW61" s="304" t="b">
        <v>1</v>
      </c>
      <c r="AX61" s="304">
        <f>+'Small COMM Sales Model  '!F60</f>
        <v>30.865949640609312</v>
      </c>
      <c r="AY61" s="304" t="b">
        <v>1</v>
      </c>
      <c r="AZ61" s="304">
        <f>+'Small COMM Sales Model  '!E60</f>
        <v>88.251825721408679</v>
      </c>
      <c r="BA61" s="304" t="b">
        <v>1</v>
      </c>
    </row>
    <row r="62" spans="1:53" s="299" customFormat="1" x14ac:dyDescent="0.2">
      <c r="A62" s="306">
        <v>2010</v>
      </c>
      <c r="B62" s="306">
        <v>12</v>
      </c>
      <c r="C62" s="299">
        <v>5</v>
      </c>
      <c r="D62" s="299" t="b">
        <v>1</v>
      </c>
      <c r="E62" s="299">
        <v>238</v>
      </c>
      <c r="F62" s="299" t="b">
        <v>1</v>
      </c>
      <c r="H62" s="299">
        <v>2.5809404509696563</v>
      </c>
      <c r="I62" s="304" t="b">
        <v>1</v>
      </c>
      <c r="J62" s="299">
        <v>0</v>
      </c>
      <c r="K62" s="304" t="b">
        <v>1</v>
      </c>
      <c r="L62" s="299">
        <v>0</v>
      </c>
      <c r="M62" s="304" t="b">
        <v>1</v>
      </c>
      <c r="N62" s="299">
        <v>0</v>
      </c>
      <c r="O62" s="304" t="b">
        <v>1</v>
      </c>
      <c r="P62" s="299">
        <v>259.37015742394891</v>
      </c>
      <c r="Q62" s="304" t="b">
        <v>1</v>
      </c>
      <c r="R62" s="304">
        <v>0</v>
      </c>
      <c r="S62" s="304" t="b">
        <f t="shared" si="54"/>
        <v>1</v>
      </c>
      <c r="T62" s="304">
        <v>0</v>
      </c>
      <c r="U62" s="304" t="b">
        <f t="shared" si="55"/>
        <v>1</v>
      </c>
      <c r="V62" s="304">
        <v>0</v>
      </c>
      <c r="W62" s="304" t="b">
        <f t="shared" si="56"/>
        <v>1</v>
      </c>
      <c r="X62" s="304">
        <v>0</v>
      </c>
      <c r="Y62" s="304" t="b">
        <f t="shared" si="57"/>
        <v>1</v>
      </c>
      <c r="Z62" s="304">
        <v>0</v>
      </c>
      <c r="AA62" s="304" t="b">
        <f t="shared" si="58"/>
        <v>1</v>
      </c>
      <c r="AB62" s="304">
        <v>0</v>
      </c>
      <c r="AC62" s="304" t="b">
        <f t="shared" si="59"/>
        <v>1</v>
      </c>
      <c r="AD62" s="304">
        <v>0</v>
      </c>
      <c r="AE62" s="304" t="b">
        <f t="shared" si="60"/>
        <v>1</v>
      </c>
      <c r="AF62" s="304">
        <v>0</v>
      </c>
      <c r="AG62" s="304" t="b">
        <f t="shared" si="61"/>
        <v>1</v>
      </c>
      <c r="AH62" s="304">
        <v>0</v>
      </c>
      <c r="AI62" s="304" t="b">
        <f t="shared" si="62"/>
        <v>1</v>
      </c>
      <c r="AJ62" s="304">
        <v>0</v>
      </c>
      <c r="AK62" s="304" t="b">
        <f t="shared" si="63"/>
        <v>1</v>
      </c>
      <c r="AL62" s="304">
        <v>0</v>
      </c>
      <c r="AM62" s="304" t="b">
        <f t="shared" ref="AM62:AM72" si="64">AL62=0</f>
        <v>1</v>
      </c>
      <c r="AN62" s="304">
        <v>3.7391387409890902</v>
      </c>
      <c r="AO62" s="304" t="b">
        <v>1</v>
      </c>
      <c r="AQ62" s="299">
        <f>'RES_Sales Model'!C57</f>
        <v>40.889151389619983</v>
      </c>
      <c r="AR62" s="304" t="b">
        <v>1</v>
      </c>
      <c r="AS62" s="299">
        <f>'RES_Sales Model'!D57</f>
        <v>259.37015742394891</v>
      </c>
      <c r="AT62" s="304" t="b">
        <v>1</v>
      </c>
      <c r="AU62" s="305"/>
      <c r="AV62" s="304">
        <f>+'Small COMM Sales Model  '!G61</f>
        <v>88.251825721408679</v>
      </c>
      <c r="AW62" s="304" t="b">
        <v>1</v>
      </c>
      <c r="AX62" s="304">
        <f>+'Small COMM Sales Model  '!F61</f>
        <v>270.33875317322207</v>
      </c>
      <c r="AY62" s="304" t="b">
        <v>1</v>
      </c>
      <c r="AZ62" s="304">
        <f>+'Small COMM Sales Model  '!E61</f>
        <v>10.862833711145289</v>
      </c>
      <c r="BA62" s="304" t="b">
        <v>1</v>
      </c>
    </row>
    <row r="63" spans="1:53" s="299" customFormat="1" x14ac:dyDescent="0.2">
      <c r="A63" s="306">
        <v>2011</v>
      </c>
      <c r="B63" s="306">
        <v>1</v>
      </c>
      <c r="C63" s="299">
        <v>13.854166666666666</v>
      </c>
      <c r="D63" s="299" t="b">
        <v>1</v>
      </c>
      <c r="E63" s="299">
        <v>86.416666666666657</v>
      </c>
      <c r="F63" s="299" t="b">
        <v>1</v>
      </c>
      <c r="H63" s="299">
        <v>0</v>
      </c>
      <c r="I63" s="304" t="b">
        <v>1</v>
      </c>
      <c r="J63" s="299">
        <v>112.81894074934806</v>
      </c>
      <c r="K63" s="304" t="b">
        <v>1</v>
      </c>
      <c r="L63" s="299">
        <v>0</v>
      </c>
      <c r="M63" s="304" t="b">
        <v>1</v>
      </c>
      <c r="N63" s="299">
        <v>0</v>
      </c>
      <c r="O63" s="304" t="b">
        <v>1</v>
      </c>
      <c r="P63" s="299">
        <v>0</v>
      </c>
      <c r="Q63" s="304" t="b">
        <v>1</v>
      </c>
      <c r="R63" s="304">
        <v>13.4916787578137</v>
      </c>
      <c r="S63" s="304" t="b">
        <v>1</v>
      </c>
      <c r="T63" s="304">
        <v>0</v>
      </c>
      <c r="U63" s="304" t="b">
        <f t="shared" si="55"/>
        <v>1</v>
      </c>
      <c r="V63" s="304">
        <v>0</v>
      </c>
      <c r="W63" s="304" t="b">
        <f t="shared" si="56"/>
        <v>1</v>
      </c>
      <c r="X63" s="304">
        <v>0</v>
      </c>
      <c r="Y63" s="304" t="b">
        <f t="shared" si="57"/>
        <v>1</v>
      </c>
      <c r="Z63" s="304">
        <v>0</v>
      </c>
      <c r="AA63" s="304" t="b">
        <f t="shared" si="58"/>
        <v>1</v>
      </c>
      <c r="AB63" s="304">
        <v>0</v>
      </c>
      <c r="AC63" s="304" t="b">
        <f t="shared" si="59"/>
        <v>1</v>
      </c>
      <c r="AD63" s="304">
        <v>0</v>
      </c>
      <c r="AE63" s="304" t="b">
        <f t="shared" si="60"/>
        <v>1</v>
      </c>
      <c r="AF63" s="304">
        <v>0</v>
      </c>
      <c r="AG63" s="304" t="b">
        <f t="shared" si="61"/>
        <v>1</v>
      </c>
      <c r="AH63" s="304">
        <v>0</v>
      </c>
      <c r="AI63" s="304" t="b">
        <f t="shared" si="62"/>
        <v>1</v>
      </c>
      <c r="AJ63" s="304">
        <v>0</v>
      </c>
      <c r="AK63" s="304" t="b">
        <f t="shared" si="63"/>
        <v>1</v>
      </c>
      <c r="AL63" s="304">
        <v>0</v>
      </c>
      <c r="AM63" s="304" t="b">
        <f t="shared" si="64"/>
        <v>1</v>
      </c>
      <c r="AN63" s="304">
        <v>0</v>
      </c>
      <c r="AO63" s="304" t="b">
        <f t="shared" ref="AO63:AO73" si="65">AN63=0</f>
        <v>1</v>
      </c>
      <c r="AQ63" s="299">
        <f>'RES_Sales Model'!C58</f>
        <v>8.6154087494013876</v>
      </c>
      <c r="AR63" s="304" t="b">
        <v>1</v>
      </c>
      <c r="AS63" s="299">
        <f>'RES_Sales Model'!D58</f>
        <v>112.81894074934806</v>
      </c>
      <c r="AT63" s="304" t="b">
        <v>1</v>
      </c>
      <c r="AU63" s="305"/>
      <c r="AV63" s="304">
        <f>+'Small COMM Sales Model  '!G62</f>
        <v>10.862833711145289</v>
      </c>
      <c r="AW63" s="304" t="b">
        <v>1</v>
      </c>
      <c r="AX63" s="304">
        <f>+'Small COMM Sales Model  '!F62</f>
        <v>134.00841226136086</v>
      </c>
      <c r="AY63" s="304" t="b">
        <v>1</v>
      </c>
      <c r="AZ63" s="304">
        <f>+'Small COMM Sales Model  '!E62</f>
        <v>14.087506468892272</v>
      </c>
      <c r="BA63" s="304" t="b">
        <v>1</v>
      </c>
    </row>
    <row r="64" spans="1:53" s="299" customFormat="1" x14ac:dyDescent="0.2">
      <c r="A64" s="306">
        <v>2011</v>
      </c>
      <c r="B64" s="306">
        <v>2</v>
      </c>
      <c r="C64" s="299">
        <v>40.541666666666664</v>
      </c>
      <c r="D64" s="299" t="b">
        <v>1</v>
      </c>
      <c r="E64" s="299">
        <v>22.708333333333336</v>
      </c>
      <c r="F64" s="299" t="b">
        <v>1</v>
      </c>
      <c r="H64" s="299">
        <v>0</v>
      </c>
      <c r="I64" s="304" t="b">
        <v>1</v>
      </c>
      <c r="J64" s="299">
        <v>0</v>
      </c>
      <c r="K64" s="304" t="b">
        <v>1</v>
      </c>
      <c r="L64" s="299">
        <v>34.557126023009936</v>
      </c>
      <c r="M64" s="304" t="b">
        <v>1</v>
      </c>
      <c r="N64" s="299">
        <v>0</v>
      </c>
      <c r="O64" s="304" t="b">
        <v>1</v>
      </c>
      <c r="P64" s="299">
        <v>0</v>
      </c>
      <c r="Q64" s="304" t="b">
        <v>1</v>
      </c>
      <c r="R64" s="304">
        <v>0</v>
      </c>
      <c r="S64" s="304" t="b">
        <f t="shared" ref="S64:S74" si="66">R64=0</f>
        <v>1</v>
      </c>
      <c r="T64" s="304">
        <v>42.232191903340002</v>
      </c>
      <c r="U64" s="304" t="b">
        <v>1</v>
      </c>
      <c r="V64" s="304">
        <v>0</v>
      </c>
      <c r="W64" s="304" t="b">
        <f t="shared" si="56"/>
        <v>1</v>
      </c>
      <c r="X64" s="304">
        <v>0</v>
      </c>
      <c r="Y64" s="304" t="b">
        <f t="shared" si="57"/>
        <v>1</v>
      </c>
      <c r="Z64" s="304">
        <v>0</v>
      </c>
      <c r="AA64" s="304" t="b">
        <f t="shared" si="58"/>
        <v>1</v>
      </c>
      <c r="AB64" s="304">
        <v>0</v>
      </c>
      <c r="AC64" s="304" t="b">
        <f t="shared" si="59"/>
        <v>1</v>
      </c>
      <c r="AD64" s="304">
        <v>0</v>
      </c>
      <c r="AE64" s="304" t="b">
        <f t="shared" si="60"/>
        <v>1</v>
      </c>
      <c r="AF64" s="304">
        <v>0</v>
      </c>
      <c r="AG64" s="304" t="b">
        <f t="shared" si="61"/>
        <v>1</v>
      </c>
      <c r="AH64" s="304">
        <v>0</v>
      </c>
      <c r="AI64" s="304" t="b">
        <f t="shared" si="62"/>
        <v>1</v>
      </c>
      <c r="AJ64" s="304">
        <v>0</v>
      </c>
      <c r="AK64" s="304" t="b">
        <f t="shared" si="63"/>
        <v>1</v>
      </c>
      <c r="AL64" s="304">
        <v>0</v>
      </c>
      <c r="AM64" s="304" t="b">
        <f t="shared" si="64"/>
        <v>1</v>
      </c>
      <c r="AN64" s="304">
        <v>0</v>
      </c>
      <c r="AO64" s="304" t="b">
        <f t="shared" si="65"/>
        <v>1</v>
      </c>
      <c r="AQ64" s="299">
        <f>'RES_Sales Model'!C59</f>
        <v>27.861935330576838</v>
      </c>
      <c r="AR64" s="304" t="b">
        <v>1</v>
      </c>
      <c r="AS64" s="299">
        <f>'RES_Sales Model'!D59</f>
        <v>34.557126023009936</v>
      </c>
      <c r="AT64" s="304" t="b">
        <v>1</v>
      </c>
      <c r="AU64" s="305"/>
      <c r="AV64" s="304">
        <f>+'Small COMM Sales Model  '!G63</f>
        <v>14.087506468892272</v>
      </c>
      <c r="AW64" s="304" t="b">
        <v>1</v>
      </c>
      <c r="AX64" s="304">
        <f>+'Small COMM Sales Model  '!F63</f>
        <v>66.01077578461107</v>
      </c>
      <c r="AY64" s="304" t="b">
        <v>1</v>
      </c>
      <c r="AZ64" s="304">
        <f>+'Small COMM Sales Model  '!E63</f>
        <v>33.297629086731071</v>
      </c>
      <c r="BA64" s="304" t="b">
        <v>1</v>
      </c>
    </row>
    <row r="65" spans="1:53" s="299" customFormat="1" x14ac:dyDescent="0.2">
      <c r="A65" s="306">
        <v>2011</v>
      </c>
      <c r="B65" s="306">
        <v>3</v>
      </c>
      <c r="C65" s="299">
        <v>67.833333333333329</v>
      </c>
      <c r="D65" s="299" t="b">
        <v>1</v>
      </c>
      <c r="E65" s="299">
        <v>9.2083333333333286</v>
      </c>
      <c r="F65" s="299" t="b">
        <v>1</v>
      </c>
      <c r="H65" s="299">
        <v>0</v>
      </c>
      <c r="I65" s="304" t="b">
        <v>1</v>
      </c>
      <c r="J65" s="299">
        <v>0</v>
      </c>
      <c r="K65" s="304" t="b">
        <v>1</v>
      </c>
      <c r="L65" s="299">
        <v>0</v>
      </c>
      <c r="M65" s="304" t="b">
        <v>1</v>
      </c>
      <c r="N65" s="299">
        <v>11.431204681480956</v>
      </c>
      <c r="O65" s="304" t="b">
        <v>1</v>
      </c>
      <c r="P65" s="299">
        <v>0</v>
      </c>
      <c r="Q65" s="304" t="b">
        <v>1</v>
      </c>
      <c r="R65" s="304">
        <v>0</v>
      </c>
      <c r="S65" s="304" t="b">
        <f t="shared" si="66"/>
        <v>1</v>
      </c>
      <c r="T65" s="304">
        <v>0</v>
      </c>
      <c r="U65" s="304" t="b">
        <f t="shared" ref="U65:U75" si="67">T65=0</f>
        <v>1</v>
      </c>
      <c r="V65" s="304">
        <v>79.005671513658797</v>
      </c>
      <c r="W65" s="304" t="b">
        <v>1</v>
      </c>
      <c r="X65" s="304">
        <v>0</v>
      </c>
      <c r="Y65" s="304" t="b">
        <f t="shared" si="57"/>
        <v>1</v>
      </c>
      <c r="Z65" s="304">
        <v>0</v>
      </c>
      <c r="AA65" s="304" t="b">
        <f t="shared" si="58"/>
        <v>1</v>
      </c>
      <c r="AB65" s="304">
        <v>0</v>
      </c>
      <c r="AC65" s="304" t="b">
        <f t="shared" si="59"/>
        <v>1</v>
      </c>
      <c r="AD65" s="304">
        <v>0</v>
      </c>
      <c r="AE65" s="304" t="b">
        <f t="shared" si="60"/>
        <v>1</v>
      </c>
      <c r="AF65" s="304">
        <v>0</v>
      </c>
      <c r="AG65" s="304" t="b">
        <f t="shared" si="61"/>
        <v>1</v>
      </c>
      <c r="AH65" s="304">
        <v>0</v>
      </c>
      <c r="AI65" s="304" t="b">
        <f t="shared" si="62"/>
        <v>1</v>
      </c>
      <c r="AJ65" s="304">
        <v>0</v>
      </c>
      <c r="AK65" s="304" t="b">
        <f t="shared" si="63"/>
        <v>1</v>
      </c>
      <c r="AL65" s="304">
        <v>0</v>
      </c>
      <c r="AM65" s="304" t="b">
        <f t="shared" si="64"/>
        <v>1</v>
      </c>
      <c r="AN65" s="304">
        <v>0</v>
      </c>
      <c r="AO65" s="304" t="b">
        <f t="shared" si="65"/>
        <v>1</v>
      </c>
      <c r="AQ65" s="299">
        <f>'RES_Sales Model'!C60</f>
        <v>60.61893170849941</v>
      </c>
      <c r="AR65" s="304" t="b">
        <v>1</v>
      </c>
      <c r="AS65" s="299">
        <f>'RES_Sales Model'!D60</f>
        <v>11.431204681480956</v>
      </c>
      <c r="AT65" s="304" t="b">
        <v>1</v>
      </c>
      <c r="AU65" s="305"/>
      <c r="AV65" s="304">
        <f>+'Small COMM Sales Model  '!G64</f>
        <v>33.297629086731071</v>
      </c>
      <c r="AW65" s="304" t="b">
        <v>1</v>
      </c>
      <c r="AX65" s="304">
        <f>+'Small COMM Sales Model  '!F64</f>
        <v>28.616357058568507</v>
      </c>
      <c r="AY65" s="304" t="b">
        <v>1</v>
      </c>
      <c r="AZ65" s="304">
        <f>+'Small COMM Sales Model  '!E64</f>
        <v>71.929921377919044</v>
      </c>
      <c r="BA65" s="304" t="b">
        <v>1</v>
      </c>
    </row>
    <row r="66" spans="1:53" s="299" customFormat="1" x14ac:dyDescent="0.2">
      <c r="A66" s="306">
        <v>2011</v>
      </c>
      <c r="B66" s="306">
        <v>4</v>
      </c>
      <c r="C66" s="299">
        <v>169.29166666666666</v>
      </c>
      <c r="D66" s="299" t="b">
        <v>1</v>
      </c>
      <c r="E66" s="299">
        <v>0</v>
      </c>
      <c r="F66" s="299" t="b">
        <v>1</v>
      </c>
      <c r="H66" s="299">
        <v>0</v>
      </c>
      <c r="I66" s="304" t="b">
        <v>1</v>
      </c>
      <c r="J66" s="299">
        <v>0</v>
      </c>
      <c r="K66" s="304" t="b">
        <v>1</v>
      </c>
      <c r="L66" s="299">
        <v>0</v>
      </c>
      <c r="M66" s="304" t="b">
        <v>1</v>
      </c>
      <c r="N66" s="299">
        <v>0</v>
      </c>
      <c r="O66" s="304" t="b">
        <v>1</v>
      </c>
      <c r="P66" s="299">
        <v>0</v>
      </c>
      <c r="Q66" s="304" t="b">
        <v>1</v>
      </c>
      <c r="R66" s="304">
        <v>0</v>
      </c>
      <c r="S66" s="304" t="b">
        <f t="shared" si="66"/>
        <v>1</v>
      </c>
      <c r="T66" s="304">
        <v>0</v>
      </c>
      <c r="U66" s="304" t="b">
        <f t="shared" si="67"/>
        <v>1</v>
      </c>
      <c r="V66" s="304">
        <v>0</v>
      </c>
      <c r="W66" s="304" t="b">
        <f t="shared" ref="W66:W76" si="68">V66=0</f>
        <v>1</v>
      </c>
      <c r="X66" s="304">
        <v>190.37241736511999</v>
      </c>
      <c r="Y66" s="304" t="b">
        <v>1</v>
      </c>
      <c r="Z66" s="304">
        <v>0</v>
      </c>
      <c r="AA66" s="304" t="b">
        <f t="shared" si="58"/>
        <v>1</v>
      </c>
      <c r="AB66" s="304">
        <v>0</v>
      </c>
      <c r="AC66" s="304" t="b">
        <f t="shared" si="59"/>
        <v>1</v>
      </c>
      <c r="AD66" s="304">
        <v>0</v>
      </c>
      <c r="AE66" s="304" t="b">
        <f t="shared" si="60"/>
        <v>1</v>
      </c>
      <c r="AF66" s="304">
        <v>0</v>
      </c>
      <c r="AG66" s="304" t="b">
        <f t="shared" si="61"/>
        <v>1</v>
      </c>
      <c r="AH66" s="304">
        <v>0</v>
      </c>
      <c r="AI66" s="304" t="b">
        <f t="shared" si="62"/>
        <v>1</v>
      </c>
      <c r="AJ66" s="304">
        <v>0</v>
      </c>
      <c r="AK66" s="304" t="b">
        <f t="shared" si="63"/>
        <v>1</v>
      </c>
      <c r="AL66" s="304">
        <v>0</v>
      </c>
      <c r="AM66" s="304" t="b">
        <f t="shared" si="64"/>
        <v>1</v>
      </c>
      <c r="AN66" s="304">
        <v>0</v>
      </c>
      <c r="AO66" s="304" t="b">
        <f t="shared" si="65"/>
        <v>1</v>
      </c>
      <c r="AQ66" s="299">
        <f>'RES_Sales Model'!C61</f>
        <v>134.68904443938953</v>
      </c>
      <c r="AR66" s="304" t="b">
        <v>1</v>
      </c>
      <c r="AS66" s="299">
        <f>'RES_Sales Model'!D61</f>
        <v>0</v>
      </c>
      <c r="AT66" s="304" t="b">
        <v>1</v>
      </c>
      <c r="AU66" s="305"/>
      <c r="AV66" s="304">
        <f>+'Small COMM Sales Model  '!G65</f>
        <v>71.929921377919044</v>
      </c>
      <c r="AW66" s="304" t="b">
        <v>1</v>
      </c>
      <c r="AX66" s="304">
        <f>+'Small COMM Sales Model  '!F65</f>
        <v>0.89275262751143081</v>
      </c>
      <c r="AY66" s="304" t="b">
        <v>1</v>
      </c>
      <c r="AZ66" s="304">
        <f>+'Small COMM Sales Model  '!E65</f>
        <v>194.05680206145911</v>
      </c>
      <c r="BA66" s="304" t="b">
        <v>1</v>
      </c>
    </row>
    <row r="67" spans="1:53" s="299" customFormat="1" x14ac:dyDescent="0.2">
      <c r="A67" s="306">
        <v>2011</v>
      </c>
      <c r="B67" s="306">
        <v>5</v>
      </c>
      <c r="C67" s="299">
        <v>214.75</v>
      </c>
      <c r="D67" s="299" t="b">
        <v>1</v>
      </c>
      <c r="E67" s="299">
        <v>0</v>
      </c>
      <c r="F67" s="299" t="b">
        <v>1</v>
      </c>
      <c r="H67" s="299">
        <v>0</v>
      </c>
      <c r="I67" s="304" t="b">
        <v>1</v>
      </c>
      <c r="J67" s="299">
        <v>0</v>
      </c>
      <c r="K67" s="304" t="b">
        <v>1</v>
      </c>
      <c r="L67" s="299">
        <v>0</v>
      </c>
      <c r="M67" s="304" t="b">
        <v>1</v>
      </c>
      <c r="N67" s="299">
        <v>0</v>
      </c>
      <c r="O67" s="304" t="b">
        <v>1</v>
      </c>
      <c r="P67" s="299">
        <v>0</v>
      </c>
      <c r="Q67" s="304" t="b">
        <v>1</v>
      </c>
      <c r="R67" s="304">
        <v>0</v>
      </c>
      <c r="S67" s="304" t="b">
        <f t="shared" si="66"/>
        <v>1</v>
      </c>
      <c r="T67" s="304">
        <v>0</v>
      </c>
      <c r="U67" s="304" t="b">
        <f t="shared" si="67"/>
        <v>1</v>
      </c>
      <c r="V67" s="304">
        <v>0</v>
      </c>
      <c r="W67" s="304" t="b">
        <f t="shared" si="68"/>
        <v>1</v>
      </c>
      <c r="X67" s="304">
        <v>0</v>
      </c>
      <c r="Y67" s="304" t="b">
        <f t="shared" ref="Y67:Y77" si="69">X67=0</f>
        <v>1</v>
      </c>
      <c r="Z67" s="304">
        <v>242.30649337743401</v>
      </c>
      <c r="AA67" s="304" t="b">
        <v>1</v>
      </c>
      <c r="AB67" s="304">
        <v>0</v>
      </c>
      <c r="AC67" s="304" t="b">
        <f t="shared" si="59"/>
        <v>1</v>
      </c>
      <c r="AD67" s="304">
        <v>0</v>
      </c>
      <c r="AE67" s="304" t="b">
        <f t="shared" si="60"/>
        <v>1</v>
      </c>
      <c r="AF67" s="304">
        <v>0</v>
      </c>
      <c r="AG67" s="304" t="b">
        <f t="shared" si="61"/>
        <v>1</v>
      </c>
      <c r="AH67" s="304">
        <v>0</v>
      </c>
      <c r="AI67" s="304" t="b">
        <f t="shared" si="62"/>
        <v>1</v>
      </c>
      <c r="AJ67" s="304">
        <v>0</v>
      </c>
      <c r="AK67" s="304" t="b">
        <f t="shared" si="63"/>
        <v>1</v>
      </c>
      <c r="AL67" s="304">
        <v>0</v>
      </c>
      <c r="AM67" s="304" t="b">
        <f t="shared" si="64"/>
        <v>1</v>
      </c>
      <c r="AN67" s="304">
        <v>0</v>
      </c>
      <c r="AO67" s="304" t="b">
        <f t="shared" si="65"/>
        <v>1</v>
      </c>
      <c r="AQ67" s="299">
        <f>'RES_Sales Model'!C62</f>
        <v>216.3394553712771</v>
      </c>
      <c r="AR67" s="304" t="b">
        <v>1</v>
      </c>
      <c r="AS67" s="299">
        <f>'RES_Sales Model'!D62</f>
        <v>0</v>
      </c>
      <c r="AT67" s="304" t="b">
        <v>1</v>
      </c>
      <c r="AU67" s="305"/>
      <c r="AV67" s="304">
        <f>+'Small COMM Sales Model  '!G66</f>
        <v>194.05680206145911</v>
      </c>
      <c r="AW67" s="304" t="b">
        <v>1</v>
      </c>
      <c r="AX67" s="304">
        <f>+'Small COMM Sales Model  '!F66</f>
        <v>4.5538719540338946E-3</v>
      </c>
      <c r="AY67" s="304" t="b">
        <v>1</v>
      </c>
      <c r="AZ67" s="304">
        <f>+'Small COMM Sales Model  '!E66</f>
        <v>225.86808616688504</v>
      </c>
      <c r="BA67" s="304" t="b">
        <v>1</v>
      </c>
    </row>
    <row r="68" spans="1:53" s="299" customFormat="1" x14ac:dyDescent="0.2">
      <c r="A68" s="306">
        <v>2011</v>
      </c>
      <c r="B68" s="306">
        <v>6</v>
      </c>
      <c r="C68" s="299">
        <v>275.91666666666674</v>
      </c>
      <c r="D68" s="299" t="b">
        <v>1</v>
      </c>
      <c r="E68" s="299">
        <v>0</v>
      </c>
      <c r="F68" s="299" t="b">
        <v>1</v>
      </c>
      <c r="H68" s="299">
        <v>0</v>
      </c>
      <c r="I68" s="304" t="b">
        <v>1</v>
      </c>
      <c r="J68" s="299">
        <v>0</v>
      </c>
      <c r="K68" s="304" t="b">
        <v>1</v>
      </c>
      <c r="L68" s="299">
        <v>0</v>
      </c>
      <c r="M68" s="304" t="b">
        <v>1</v>
      </c>
      <c r="N68" s="299">
        <v>0</v>
      </c>
      <c r="O68" s="304" t="b">
        <v>1</v>
      </c>
      <c r="P68" s="299">
        <v>0</v>
      </c>
      <c r="Q68" s="304" t="b">
        <v>1</v>
      </c>
      <c r="R68" s="304">
        <v>0</v>
      </c>
      <c r="S68" s="304" t="b">
        <f t="shared" si="66"/>
        <v>1</v>
      </c>
      <c r="T68" s="304">
        <v>0</v>
      </c>
      <c r="U68" s="304" t="b">
        <f t="shared" si="67"/>
        <v>1</v>
      </c>
      <c r="V68" s="304">
        <v>0</v>
      </c>
      <c r="W68" s="304" t="b">
        <f t="shared" si="68"/>
        <v>1</v>
      </c>
      <c r="X68" s="304">
        <v>0</v>
      </c>
      <c r="Y68" s="304" t="b">
        <f t="shared" si="69"/>
        <v>1</v>
      </c>
      <c r="Z68" s="304">
        <v>0</v>
      </c>
      <c r="AA68" s="304" t="b">
        <f t="shared" ref="AA68:AA78" si="70">Z68=0</f>
        <v>1</v>
      </c>
      <c r="AB68" s="304">
        <v>304.55790465228398</v>
      </c>
      <c r="AC68" s="304" t="b">
        <v>1</v>
      </c>
      <c r="AD68" s="304">
        <v>0</v>
      </c>
      <c r="AE68" s="304" t="b">
        <f t="shared" si="60"/>
        <v>1</v>
      </c>
      <c r="AF68" s="304">
        <v>0</v>
      </c>
      <c r="AG68" s="304" t="b">
        <f t="shared" si="61"/>
        <v>1</v>
      </c>
      <c r="AH68" s="304">
        <v>0</v>
      </c>
      <c r="AI68" s="304" t="b">
        <f t="shared" si="62"/>
        <v>1</v>
      </c>
      <c r="AJ68" s="304">
        <v>0</v>
      </c>
      <c r="AK68" s="304" t="b">
        <f t="shared" si="63"/>
        <v>1</v>
      </c>
      <c r="AL68" s="304">
        <v>0</v>
      </c>
      <c r="AM68" s="304" t="b">
        <f t="shared" si="64"/>
        <v>1</v>
      </c>
      <c r="AN68" s="304">
        <v>0</v>
      </c>
      <c r="AO68" s="304" t="b">
        <f t="shared" si="65"/>
        <v>1</v>
      </c>
      <c r="AQ68" s="299">
        <f>'RES_Sales Model'!C63</f>
        <v>273.43219901485907</v>
      </c>
      <c r="AR68" s="304" t="b">
        <v>1</v>
      </c>
      <c r="AS68" s="299">
        <f>'RES_Sales Model'!D63</f>
        <v>0</v>
      </c>
      <c r="AT68" s="304" t="b">
        <v>1</v>
      </c>
      <c r="AU68" s="305"/>
      <c r="AV68" s="304">
        <f>+'Small COMM Sales Model  '!G67</f>
        <v>225.86808616688504</v>
      </c>
      <c r="AW68" s="304" t="b">
        <v>1</v>
      </c>
      <c r="AX68" s="304">
        <f>+'Small COMM Sales Model  '!F67</f>
        <v>0</v>
      </c>
      <c r="AY68" s="304" t="b">
        <v>1</v>
      </c>
      <c r="AZ68" s="304">
        <f>+'Small COMM Sales Model  '!E67</f>
        <v>319.23238938915313</v>
      </c>
      <c r="BA68" s="304" t="b">
        <v>1</v>
      </c>
    </row>
    <row r="69" spans="1:53" s="299" customFormat="1" x14ac:dyDescent="0.2">
      <c r="A69" s="306">
        <v>2011</v>
      </c>
      <c r="B69" s="306">
        <v>7</v>
      </c>
      <c r="C69" s="299">
        <v>337.39583333333337</v>
      </c>
      <c r="D69" s="299" t="b">
        <v>1</v>
      </c>
      <c r="E69" s="299">
        <v>0</v>
      </c>
      <c r="F69" s="299" t="b">
        <v>1</v>
      </c>
      <c r="H69" s="299">
        <v>0</v>
      </c>
      <c r="I69" s="304" t="b">
        <v>1</v>
      </c>
      <c r="J69" s="299">
        <v>0</v>
      </c>
      <c r="K69" s="304" t="b">
        <v>1</v>
      </c>
      <c r="L69" s="299">
        <v>0</v>
      </c>
      <c r="M69" s="304" t="b">
        <v>1</v>
      </c>
      <c r="N69" s="299">
        <v>0</v>
      </c>
      <c r="O69" s="304" t="b">
        <v>1</v>
      </c>
      <c r="P69" s="299">
        <v>0</v>
      </c>
      <c r="Q69" s="304" t="b">
        <v>1</v>
      </c>
      <c r="R69" s="304">
        <v>0</v>
      </c>
      <c r="S69" s="304" t="b">
        <f t="shared" si="66"/>
        <v>1</v>
      </c>
      <c r="T69" s="304">
        <v>0</v>
      </c>
      <c r="U69" s="304" t="b">
        <f t="shared" si="67"/>
        <v>1</v>
      </c>
      <c r="V69" s="304">
        <v>0</v>
      </c>
      <c r="W69" s="304" t="b">
        <f t="shared" si="68"/>
        <v>1</v>
      </c>
      <c r="X69" s="304">
        <v>0</v>
      </c>
      <c r="Y69" s="304" t="b">
        <f t="shared" si="69"/>
        <v>1</v>
      </c>
      <c r="Z69" s="304">
        <v>0</v>
      </c>
      <c r="AA69" s="304" t="b">
        <f t="shared" si="70"/>
        <v>1</v>
      </c>
      <c r="AB69" s="304">
        <v>0</v>
      </c>
      <c r="AC69" s="304" t="b">
        <f t="shared" ref="AC69:AC79" si="71">AB69=0</f>
        <v>1</v>
      </c>
      <c r="AD69" s="304">
        <v>355.81307292026901</v>
      </c>
      <c r="AE69" s="304" t="b">
        <v>1</v>
      </c>
      <c r="AF69" s="304">
        <v>0</v>
      </c>
      <c r="AG69" s="304" t="b">
        <f t="shared" si="61"/>
        <v>1</v>
      </c>
      <c r="AH69" s="304">
        <v>0</v>
      </c>
      <c r="AI69" s="304" t="b">
        <f t="shared" si="62"/>
        <v>1</v>
      </c>
      <c r="AJ69" s="304">
        <v>0</v>
      </c>
      <c r="AK69" s="304" t="b">
        <f t="shared" si="63"/>
        <v>1</v>
      </c>
      <c r="AL69" s="304">
        <v>0</v>
      </c>
      <c r="AM69" s="304" t="b">
        <f t="shared" si="64"/>
        <v>1</v>
      </c>
      <c r="AN69" s="304">
        <v>0</v>
      </c>
      <c r="AO69" s="304" t="b">
        <f t="shared" si="65"/>
        <v>1</v>
      </c>
      <c r="AQ69" s="299">
        <f>'RES_Sales Model'!C64</f>
        <v>330.18548878627678</v>
      </c>
      <c r="AR69" s="304" t="b">
        <v>1</v>
      </c>
      <c r="AS69" s="299">
        <f>'RES_Sales Model'!D64</f>
        <v>0</v>
      </c>
      <c r="AT69" s="304" t="b">
        <v>1</v>
      </c>
      <c r="AU69" s="305"/>
      <c r="AV69" s="304">
        <f>+'Small COMM Sales Model  '!G68</f>
        <v>319.23238938915313</v>
      </c>
      <c r="AW69" s="304" t="b">
        <v>1</v>
      </c>
      <c r="AX69" s="304">
        <f>+'Small COMM Sales Model  '!F68</f>
        <v>0</v>
      </c>
      <c r="AY69" s="304" t="b">
        <v>1</v>
      </c>
      <c r="AZ69" s="304">
        <f>+'Small COMM Sales Model  '!E68</f>
        <v>370.40277656986956</v>
      </c>
      <c r="BA69" s="304" t="b">
        <v>1</v>
      </c>
    </row>
    <row r="70" spans="1:53" s="299" customFormat="1" x14ac:dyDescent="0.2">
      <c r="A70" s="306">
        <v>2011</v>
      </c>
      <c r="B70" s="306">
        <v>8</v>
      </c>
      <c r="C70" s="299">
        <v>326.375</v>
      </c>
      <c r="D70" s="299" t="b">
        <v>1</v>
      </c>
      <c r="E70" s="299">
        <v>0</v>
      </c>
      <c r="F70" s="299" t="b">
        <v>1</v>
      </c>
      <c r="H70" s="299">
        <v>0</v>
      </c>
      <c r="I70" s="304" t="b">
        <v>1</v>
      </c>
      <c r="J70" s="299">
        <v>0</v>
      </c>
      <c r="K70" s="304" t="b">
        <v>1</v>
      </c>
      <c r="L70" s="299">
        <v>0</v>
      </c>
      <c r="M70" s="304" t="b">
        <v>1</v>
      </c>
      <c r="N70" s="299">
        <v>0</v>
      </c>
      <c r="O70" s="304" t="b">
        <v>1</v>
      </c>
      <c r="P70" s="299">
        <v>0</v>
      </c>
      <c r="Q70" s="304" t="b">
        <v>1</v>
      </c>
      <c r="R70" s="304">
        <v>0</v>
      </c>
      <c r="S70" s="304" t="b">
        <f t="shared" si="66"/>
        <v>1</v>
      </c>
      <c r="T70" s="304">
        <v>0</v>
      </c>
      <c r="U70" s="304" t="b">
        <f t="shared" si="67"/>
        <v>1</v>
      </c>
      <c r="V70" s="304">
        <v>0</v>
      </c>
      <c r="W70" s="304" t="b">
        <f t="shared" si="68"/>
        <v>1</v>
      </c>
      <c r="X70" s="304">
        <v>0</v>
      </c>
      <c r="Y70" s="304" t="b">
        <f t="shared" si="69"/>
        <v>1</v>
      </c>
      <c r="Z70" s="304">
        <v>0</v>
      </c>
      <c r="AA70" s="304" t="b">
        <f t="shared" si="70"/>
        <v>1</v>
      </c>
      <c r="AB70" s="304">
        <v>0</v>
      </c>
      <c r="AC70" s="304" t="b">
        <f t="shared" si="71"/>
        <v>1</v>
      </c>
      <c r="AD70" s="304">
        <v>0</v>
      </c>
      <c r="AE70" s="304" t="b">
        <f t="shared" ref="AE70:AE80" si="72">AD70=0</f>
        <v>1</v>
      </c>
      <c r="AF70" s="304">
        <v>342.38255905343999</v>
      </c>
      <c r="AG70" s="304" t="b">
        <v>1</v>
      </c>
      <c r="AH70" s="304">
        <v>0</v>
      </c>
      <c r="AI70" s="304" t="b">
        <f t="shared" si="62"/>
        <v>1</v>
      </c>
      <c r="AJ70" s="304">
        <v>0</v>
      </c>
      <c r="AK70" s="304" t="b">
        <f t="shared" si="63"/>
        <v>1</v>
      </c>
      <c r="AL70" s="304">
        <v>0</v>
      </c>
      <c r="AM70" s="304" t="b">
        <f t="shared" si="64"/>
        <v>1</v>
      </c>
      <c r="AN70" s="304">
        <v>0</v>
      </c>
      <c r="AO70" s="304" t="b">
        <f t="shared" si="65"/>
        <v>1</v>
      </c>
      <c r="AQ70" s="299">
        <f>'RES_Sales Model'!C65</f>
        <v>349.09781598685487</v>
      </c>
      <c r="AR70" s="304" t="b">
        <v>1</v>
      </c>
      <c r="AS70" s="299">
        <f>'RES_Sales Model'!D65</f>
        <v>0</v>
      </c>
      <c r="AT70" s="304" t="b">
        <v>1</v>
      </c>
      <c r="AU70" s="305"/>
      <c r="AV70" s="304">
        <f>+'Small COMM Sales Model  '!G69</f>
        <v>370.40277656986956</v>
      </c>
      <c r="AW70" s="304" t="b">
        <v>1</v>
      </c>
      <c r="AX70" s="304">
        <f>+'Small COMM Sales Model  '!F69</f>
        <v>0</v>
      </c>
      <c r="AY70" s="304" t="b">
        <v>1</v>
      </c>
      <c r="AZ70" s="304">
        <f>+'Small COMM Sales Model  '!E69</f>
        <v>342.38255905344039</v>
      </c>
      <c r="BA70" s="304" t="b">
        <v>1</v>
      </c>
    </row>
    <row r="71" spans="1:53" s="299" customFormat="1" x14ac:dyDescent="0.2">
      <c r="A71" s="306">
        <v>2011</v>
      </c>
      <c r="B71" s="306">
        <v>9</v>
      </c>
      <c r="C71" s="299">
        <v>261.66666666666674</v>
      </c>
      <c r="D71" s="299" t="b">
        <v>1</v>
      </c>
      <c r="E71" s="299">
        <v>0</v>
      </c>
      <c r="F71" s="299" t="b">
        <v>1</v>
      </c>
      <c r="H71" s="299">
        <v>0</v>
      </c>
      <c r="I71" s="304" t="b">
        <v>1</v>
      </c>
      <c r="J71" s="299">
        <v>0</v>
      </c>
      <c r="K71" s="304" t="b">
        <v>1</v>
      </c>
      <c r="L71" s="299">
        <v>0</v>
      </c>
      <c r="M71" s="304" t="b">
        <v>1</v>
      </c>
      <c r="N71" s="299">
        <v>0</v>
      </c>
      <c r="O71" s="304" t="b">
        <v>1</v>
      </c>
      <c r="P71" s="299">
        <v>0</v>
      </c>
      <c r="Q71" s="304" t="b">
        <v>1</v>
      </c>
      <c r="R71" s="304">
        <v>0</v>
      </c>
      <c r="S71" s="304" t="b">
        <f t="shared" si="66"/>
        <v>1</v>
      </c>
      <c r="T71" s="304">
        <v>0</v>
      </c>
      <c r="U71" s="304" t="b">
        <f t="shared" si="67"/>
        <v>1</v>
      </c>
      <c r="V71" s="304">
        <v>0</v>
      </c>
      <c r="W71" s="304" t="b">
        <f t="shared" si="68"/>
        <v>1</v>
      </c>
      <c r="X71" s="304">
        <v>0</v>
      </c>
      <c r="Y71" s="304" t="b">
        <f t="shared" si="69"/>
        <v>1</v>
      </c>
      <c r="Z71" s="304">
        <v>0</v>
      </c>
      <c r="AA71" s="304" t="b">
        <f t="shared" si="70"/>
        <v>1</v>
      </c>
      <c r="AB71" s="304">
        <v>0</v>
      </c>
      <c r="AC71" s="304" t="b">
        <f t="shared" si="71"/>
        <v>1</v>
      </c>
      <c r="AD71" s="304">
        <v>0</v>
      </c>
      <c r="AE71" s="304" t="b">
        <f t="shared" si="72"/>
        <v>1</v>
      </c>
      <c r="AF71" s="304">
        <v>0</v>
      </c>
      <c r="AG71" s="304" t="b">
        <f t="shared" ref="AG71:AG81" si="73">AF71=0</f>
        <v>1</v>
      </c>
      <c r="AH71" s="304">
        <v>298.65346555739399</v>
      </c>
      <c r="AI71" s="304" t="b">
        <v>1</v>
      </c>
      <c r="AJ71" s="304">
        <v>0</v>
      </c>
      <c r="AK71" s="304" t="b">
        <f t="shared" si="63"/>
        <v>1</v>
      </c>
      <c r="AL71" s="304">
        <v>0</v>
      </c>
      <c r="AM71" s="304" t="b">
        <f t="shared" si="64"/>
        <v>1</v>
      </c>
      <c r="AN71" s="304">
        <v>0</v>
      </c>
      <c r="AO71" s="304" t="b">
        <f t="shared" si="65"/>
        <v>1</v>
      </c>
      <c r="AQ71" s="299">
        <f>'RES_Sales Model'!C66</f>
        <v>320.51801230541736</v>
      </c>
      <c r="AR71" s="304" t="b">
        <v>1</v>
      </c>
      <c r="AS71" s="299">
        <f>'RES_Sales Model'!D66</f>
        <v>0</v>
      </c>
      <c r="AT71" s="304" t="b">
        <v>1</v>
      </c>
      <c r="AU71" s="305"/>
      <c r="AV71" s="304">
        <f>+'Small COMM Sales Model  '!G70</f>
        <v>342.38255905344039</v>
      </c>
      <c r="AW71" s="304" t="b">
        <v>1</v>
      </c>
      <c r="AX71" s="304">
        <f>+'Small COMM Sales Model  '!F70</f>
        <v>0</v>
      </c>
      <c r="AY71" s="304" t="b">
        <v>1</v>
      </c>
      <c r="AZ71" s="304">
        <f>+'Small COMM Sales Model  '!E70</f>
        <v>298.65346555739433</v>
      </c>
      <c r="BA71" s="304" t="b">
        <v>1</v>
      </c>
    </row>
    <row r="72" spans="1:53" s="299" customFormat="1" x14ac:dyDescent="0.2">
      <c r="A72" s="306">
        <v>2011</v>
      </c>
      <c r="B72" s="306">
        <v>10</v>
      </c>
      <c r="C72" s="299">
        <v>134.20833333333334</v>
      </c>
      <c r="D72" s="299" t="b">
        <v>1</v>
      </c>
      <c r="E72" s="299">
        <v>0</v>
      </c>
      <c r="F72" s="299" t="b">
        <v>1</v>
      </c>
      <c r="H72" s="299">
        <v>0</v>
      </c>
      <c r="I72" s="304" t="b">
        <v>1</v>
      </c>
      <c r="J72" s="299">
        <v>0</v>
      </c>
      <c r="K72" s="304" t="b">
        <v>1</v>
      </c>
      <c r="L72" s="299">
        <v>0</v>
      </c>
      <c r="M72" s="304" t="b">
        <v>1</v>
      </c>
      <c r="N72" s="299">
        <v>0</v>
      </c>
      <c r="O72" s="304" t="b">
        <v>1</v>
      </c>
      <c r="P72" s="299">
        <v>0</v>
      </c>
      <c r="Q72" s="304" t="b">
        <v>1</v>
      </c>
      <c r="R72" s="304">
        <v>0</v>
      </c>
      <c r="S72" s="304" t="b">
        <f t="shared" si="66"/>
        <v>1</v>
      </c>
      <c r="T72" s="304">
        <v>0</v>
      </c>
      <c r="U72" s="304" t="b">
        <f t="shared" si="67"/>
        <v>1</v>
      </c>
      <c r="V72" s="304">
        <v>0</v>
      </c>
      <c r="W72" s="304" t="b">
        <f t="shared" si="68"/>
        <v>1</v>
      </c>
      <c r="X72" s="304">
        <v>0</v>
      </c>
      <c r="Y72" s="304" t="b">
        <f t="shared" si="69"/>
        <v>1</v>
      </c>
      <c r="Z72" s="304">
        <v>0</v>
      </c>
      <c r="AA72" s="304" t="b">
        <f t="shared" si="70"/>
        <v>1</v>
      </c>
      <c r="AB72" s="304">
        <v>0</v>
      </c>
      <c r="AC72" s="304" t="b">
        <f t="shared" si="71"/>
        <v>1</v>
      </c>
      <c r="AD72" s="304">
        <v>0</v>
      </c>
      <c r="AE72" s="304" t="b">
        <f t="shared" si="72"/>
        <v>1</v>
      </c>
      <c r="AF72" s="304">
        <v>0</v>
      </c>
      <c r="AG72" s="304" t="b">
        <f t="shared" si="73"/>
        <v>1</v>
      </c>
      <c r="AH72" s="304">
        <v>0</v>
      </c>
      <c r="AI72" s="304" t="b">
        <f t="shared" ref="AI72:AI82" si="74">AH72=0</f>
        <v>1</v>
      </c>
      <c r="AJ72" s="304">
        <v>161.51919520840701</v>
      </c>
      <c r="AK72" s="304" t="b">
        <v>1</v>
      </c>
      <c r="AL72" s="304">
        <v>0</v>
      </c>
      <c r="AM72" s="304" t="b">
        <f t="shared" si="64"/>
        <v>1</v>
      </c>
      <c r="AN72" s="304">
        <v>0</v>
      </c>
      <c r="AO72" s="304" t="b">
        <f t="shared" si="65"/>
        <v>1</v>
      </c>
      <c r="AQ72" s="299">
        <f>'RES_Sales Model'!C67</f>
        <v>230.08633038290048</v>
      </c>
      <c r="AR72" s="304" t="b">
        <v>1</v>
      </c>
      <c r="AS72" s="299">
        <f>'RES_Sales Model'!D67</f>
        <v>0</v>
      </c>
      <c r="AT72" s="304" t="b">
        <v>1</v>
      </c>
      <c r="AU72" s="305"/>
      <c r="AV72" s="304">
        <f>+'Small COMM Sales Model  '!G71</f>
        <v>298.65346555739433</v>
      </c>
      <c r="AW72" s="304" t="b">
        <v>1</v>
      </c>
      <c r="AX72" s="304">
        <f>+'Small COMM Sales Model  '!F71</f>
        <v>4.6073648757915109</v>
      </c>
      <c r="AY72" s="304" t="b">
        <v>1</v>
      </c>
      <c r="AZ72" s="304">
        <f>+'Small COMM Sales Model  '!E71</f>
        <v>161.51919520840667</v>
      </c>
      <c r="BA72" s="304" t="b">
        <v>1</v>
      </c>
    </row>
    <row r="73" spans="1:53" s="299" customFormat="1" x14ac:dyDescent="0.2">
      <c r="A73" s="306">
        <v>2011</v>
      </c>
      <c r="B73" s="306">
        <v>11</v>
      </c>
      <c r="C73" s="299">
        <v>68.5625</v>
      </c>
      <c r="D73" s="299" t="b">
        <v>1</v>
      </c>
      <c r="E73" s="299">
        <v>3.5416666666666714</v>
      </c>
      <c r="F73" s="299" t="b">
        <v>1</v>
      </c>
      <c r="H73" s="299">
        <v>0</v>
      </c>
      <c r="I73" s="304" t="b">
        <v>1</v>
      </c>
      <c r="J73" s="299">
        <v>0</v>
      </c>
      <c r="K73" s="304" t="b">
        <v>1</v>
      </c>
      <c r="L73" s="299">
        <v>0</v>
      </c>
      <c r="M73" s="304" t="b">
        <v>1</v>
      </c>
      <c r="N73" s="299">
        <v>0</v>
      </c>
      <c r="O73" s="304" t="b">
        <v>1</v>
      </c>
      <c r="P73" s="299">
        <v>0</v>
      </c>
      <c r="Q73" s="304" t="b">
        <v>1</v>
      </c>
      <c r="R73" s="304">
        <v>0</v>
      </c>
      <c r="S73" s="304" t="b">
        <f t="shared" si="66"/>
        <v>1</v>
      </c>
      <c r="T73" s="304">
        <v>0</v>
      </c>
      <c r="U73" s="304" t="b">
        <f t="shared" si="67"/>
        <v>1</v>
      </c>
      <c r="V73" s="304">
        <v>0</v>
      </c>
      <c r="W73" s="304" t="b">
        <f t="shared" si="68"/>
        <v>1</v>
      </c>
      <c r="X73" s="304">
        <v>0</v>
      </c>
      <c r="Y73" s="304" t="b">
        <f t="shared" si="69"/>
        <v>1</v>
      </c>
      <c r="Z73" s="304">
        <v>0</v>
      </c>
      <c r="AA73" s="304" t="b">
        <f t="shared" si="70"/>
        <v>1</v>
      </c>
      <c r="AB73" s="304">
        <v>0</v>
      </c>
      <c r="AC73" s="304" t="b">
        <f t="shared" si="71"/>
        <v>1</v>
      </c>
      <c r="AD73" s="304">
        <v>0</v>
      </c>
      <c r="AE73" s="304" t="b">
        <f t="shared" si="72"/>
        <v>1</v>
      </c>
      <c r="AF73" s="304">
        <v>0</v>
      </c>
      <c r="AG73" s="304" t="b">
        <f t="shared" si="73"/>
        <v>1</v>
      </c>
      <c r="AH73" s="304">
        <v>0</v>
      </c>
      <c r="AI73" s="304" t="b">
        <f t="shared" si="74"/>
        <v>1</v>
      </c>
      <c r="AJ73" s="304">
        <v>0</v>
      </c>
      <c r="AK73" s="304" t="b">
        <f t="shared" ref="AK73:AK83" si="75">AJ73=0</f>
        <v>1</v>
      </c>
      <c r="AL73" s="304">
        <v>81.388173550047895</v>
      </c>
      <c r="AM73" s="304" t="b">
        <v>1</v>
      </c>
      <c r="AN73" s="304">
        <v>0</v>
      </c>
      <c r="AO73" s="304" t="b">
        <f t="shared" si="65"/>
        <v>1</v>
      </c>
      <c r="AQ73" s="299">
        <f>'RES_Sales Model'!C68</f>
        <v>121.45368437922727</v>
      </c>
      <c r="AR73" s="304" t="b">
        <v>1</v>
      </c>
      <c r="AS73" s="299">
        <f>'RES_Sales Model'!D68</f>
        <v>0</v>
      </c>
      <c r="AT73" s="304" t="b">
        <v>1</v>
      </c>
      <c r="AU73" s="305"/>
      <c r="AV73" s="304">
        <f>+'Small COMM Sales Model  '!G72</f>
        <v>161.51919520840667</v>
      </c>
      <c r="AW73" s="304" t="b">
        <v>1</v>
      </c>
      <c r="AX73" s="304">
        <f>+'Small COMM Sales Model  '!F72</f>
        <v>13.280460257928624</v>
      </c>
      <c r="AY73" s="304" t="b">
        <v>1</v>
      </c>
      <c r="AZ73" s="304">
        <f>+'Small COMM Sales Model  '!E72</f>
        <v>81.388173550047853</v>
      </c>
      <c r="BA73" s="304" t="b">
        <v>1</v>
      </c>
    </row>
    <row r="74" spans="1:53" s="299" customFormat="1" x14ac:dyDescent="0.2">
      <c r="A74" s="306">
        <v>2011</v>
      </c>
      <c r="B74" s="306">
        <v>12</v>
      </c>
      <c r="C74" s="299">
        <v>38.020833333333343</v>
      </c>
      <c r="D74" s="299" t="b">
        <v>1</v>
      </c>
      <c r="E74" s="299">
        <v>13.958333333333336</v>
      </c>
      <c r="F74" s="299" t="b">
        <v>1</v>
      </c>
      <c r="H74" s="299">
        <v>0</v>
      </c>
      <c r="I74" s="304" t="b">
        <v>1</v>
      </c>
      <c r="J74" s="299">
        <v>0</v>
      </c>
      <c r="K74" s="304" t="b">
        <v>1</v>
      </c>
      <c r="L74" s="299">
        <v>0</v>
      </c>
      <c r="M74" s="304" t="b">
        <v>1</v>
      </c>
      <c r="N74" s="299">
        <v>0</v>
      </c>
      <c r="O74" s="304" t="b">
        <v>1</v>
      </c>
      <c r="P74" s="299">
        <v>17.248774217548025</v>
      </c>
      <c r="Q74" s="304" t="b">
        <v>1</v>
      </c>
      <c r="R74" s="304">
        <v>0</v>
      </c>
      <c r="S74" s="304" t="b">
        <f t="shared" si="66"/>
        <v>1</v>
      </c>
      <c r="T74" s="304">
        <v>0</v>
      </c>
      <c r="U74" s="304" t="b">
        <f t="shared" si="67"/>
        <v>1</v>
      </c>
      <c r="V74" s="304">
        <v>0</v>
      </c>
      <c r="W74" s="304" t="b">
        <f t="shared" si="68"/>
        <v>1</v>
      </c>
      <c r="X74" s="304">
        <v>0</v>
      </c>
      <c r="Y74" s="304" t="b">
        <f t="shared" si="69"/>
        <v>1</v>
      </c>
      <c r="Z74" s="304">
        <v>0</v>
      </c>
      <c r="AA74" s="304" t="b">
        <f t="shared" si="70"/>
        <v>1</v>
      </c>
      <c r="AB74" s="304">
        <v>0</v>
      </c>
      <c r="AC74" s="304" t="b">
        <f t="shared" si="71"/>
        <v>1</v>
      </c>
      <c r="AD74" s="304">
        <v>0</v>
      </c>
      <c r="AE74" s="304" t="b">
        <f t="shared" si="72"/>
        <v>1</v>
      </c>
      <c r="AF74" s="304">
        <v>0</v>
      </c>
      <c r="AG74" s="304" t="b">
        <f t="shared" si="73"/>
        <v>1</v>
      </c>
      <c r="AH74" s="304">
        <v>0</v>
      </c>
      <c r="AI74" s="304" t="b">
        <f t="shared" si="74"/>
        <v>1</v>
      </c>
      <c r="AJ74" s="304">
        <v>0</v>
      </c>
      <c r="AK74" s="304" t="b">
        <f t="shared" si="75"/>
        <v>1</v>
      </c>
      <c r="AL74" s="304">
        <v>0</v>
      </c>
      <c r="AM74" s="304" t="b">
        <f t="shared" ref="AM74:AM84" si="76">AL74=0</f>
        <v>1</v>
      </c>
      <c r="AN74" s="304">
        <v>47.9216318132518</v>
      </c>
      <c r="AO74" s="304" t="b">
        <v>1</v>
      </c>
      <c r="AQ74" s="299">
        <f>'RES_Sales Model'!C69</f>
        <v>64.654902681649801</v>
      </c>
      <c r="AR74" s="304" t="b">
        <v>1</v>
      </c>
      <c r="AS74" s="299">
        <f>'RES_Sales Model'!D69</f>
        <v>17.248774217548025</v>
      </c>
      <c r="AT74" s="304" t="b">
        <v>1</v>
      </c>
      <c r="AU74" s="305"/>
      <c r="AV74" s="304">
        <f>+'Small COMM Sales Model  '!G73</f>
        <v>81.388173550047853</v>
      </c>
      <c r="AW74" s="304" t="b">
        <v>1</v>
      </c>
      <c r="AX74" s="304">
        <f>+'Small COMM Sales Model  '!F73</f>
        <v>28.962321714770496</v>
      </c>
      <c r="AY74" s="304" t="b">
        <v>1</v>
      </c>
      <c r="AZ74" s="304">
        <f>+'Small COMM Sales Model  '!E73</f>
        <v>47.92163181325175</v>
      </c>
      <c r="BA74" s="304" t="b">
        <v>1</v>
      </c>
    </row>
    <row r="75" spans="1:53" s="299" customFormat="1" x14ac:dyDescent="0.2">
      <c r="A75" s="306">
        <v>2012</v>
      </c>
      <c r="B75" s="306">
        <v>1</v>
      </c>
      <c r="C75" s="299">
        <v>18.750000000000004</v>
      </c>
      <c r="D75" s="299" t="b">
        <v>1</v>
      </c>
      <c r="E75" s="299">
        <v>81.375000000000014</v>
      </c>
      <c r="F75" s="299" t="b">
        <v>1</v>
      </c>
      <c r="H75" s="299">
        <v>0</v>
      </c>
      <c r="I75" s="304" t="b">
        <v>1</v>
      </c>
      <c r="J75" s="299">
        <v>76.79532457691009</v>
      </c>
      <c r="K75" s="304" t="b">
        <v>1</v>
      </c>
      <c r="L75" s="299">
        <v>0</v>
      </c>
      <c r="M75" s="304" t="b">
        <v>1</v>
      </c>
      <c r="N75" s="299">
        <v>0</v>
      </c>
      <c r="O75" s="304" t="b">
        <v>1</v>
      </c>
      <c r="P75" s="299">
        <v>0</v>
      </c>
      <c r="Q75" s="304" t="b">
        <v>1</v>
      </c>
      <c r="R75" s="304">
        <v>27.1113494821915</v>
      </c>
      <c r="S75" s="304" t="b">
        <v>1</v>
      </c>
      <c r="T75" s="304">
        <v>0</v>
      </c>
      <c r="U75" s="304" t="b">
        <f t="shared" si="67"/>
        <v>1</v>
      </c>
      <c r="V75" s="304">
        <v>0</v>
      </c>
      <c r="W75" s="304" t="b">
        <f t="shared" si="68"/>
        <v>1</v>
      </c>
      <c r="X75" s="304">
        <v>0</v>
      </c>
      <c r="Y75" s="304" t="b">
        <f t="shared" si="69"/>
        <v>1</v>
      </c>
      <c r="Z75" s="304">
        <v>0</v>
      </c>
      <c r="AA75" s="304" t="b">
        <f t="shared" si="70"/>
        <v>1</v>
      </c>
      <c r="AB75" s="304">
        <v>0</v>
      </c>
      <c r="AC75" s="304" t="b">
        <f t="shared" si="71"/>
        <v>1</v>
      </c>
      <c r="AD75" s="304">
        <v>0</v>
      </c>
      <c r="AE75" s="304" t="b">
        <f t="shared" si="72"/>
        <v>1</v>
      </c>
      <c r="AF75" s="304">
        <v>0</v>
      </c>
      <c r="AG75" s="304" t="b">
        <f t="shared" si="73"/>
        <v>1</v>
      </c>
      <c r="AH75" s="304">
        <v>0</v>
      </c>
      <c r="AI75" s="304" t="b">
        <f t="shared" si="74"/>
        <v>1</v>
      </c>
      <c r="AJ75" s="304">
        <v>0</v>
      </c>
      <c r="AK75" s="304" t="b">
        <f t="shared" si="75"/>
        <v>1</v>
      </c>
      <c r="AL75" s="304">
        <v>0</v>
      </c>
      <c r="AM75" s="304" t="b">
        <f t="shared" si="76"/>
        <v>1</v>
      </c>
      <c r="AN75" s="304">
        <v>0</v>
      </c>
      <c r="AO75" s="304" t="b">
        <f t="shared" ref="AO75:AO85" si="77">AN75=0</f>
        <v>1</v>
      </c>
      <c r="AQ75" s="299">
        <f>'RES_Sales Model'!C70</f>
        <v>37.516490647721632</v>
      </c>
      <c r="AR75" s="304" t="b">
        <v>1</v>
      </c>
      <c r="AS75" s="299">
        <f>'RES_Sales Model'!D70</f>
        <v>76.79532457691009</v>
      </c>
      <c r="AT75" s="304" t="b">
        <v>1</v>
      </c>
      <c r="AU75" s="305"/>
      <c r="AV75" s="304">
        <f>+'Small COMM Sales Model  '!G74</f>
        <v>47.92163181325175</v>
      </c>
      <c r="AW75" s="304" t="b">
        <v>1</v>
      </c>
      <c r="AX75" s="304">
        <f>+'Small COMM Sales Model  '!F74</f>
        <v>108.98325825678559</v>
      </c>
      <c r="AY75" s="304" t="b">
        <v>1</v>
      </c>
      <c r="AZ75" s="304">
        <f>+'Small COMM Sales Model  '!E74</f>
        <v>27.111349482191514</v>
      </c>
      <c r="BA75" s="304" t="b">
        <v>1</v>
      </c>
    </row>
    <row r="76" spans="1:53" s="299" customFormat="1" x14ac:dyDescent="0.2">
      <c r="A76" s="306">
        <v>2012</v>
      </c>
      <c r="B76" s="306">
        <v>2</v>
      </c>
      <c r="C76" s="299">
        <v>37.895833333333343</v>
      </c>
      <c r="D76" s="299" t="b">
        <v>1</v>
      </c>
      <c r="E76" s="299">
        <v>22.583333333333329</v>
      </c>
      <c r="F76" s="299" t="b">
        <v>1</v>
      </c>
      <c r="H76" s="299">
        <v>0</v>
      </c>
      <c r="I76" s="304" t="b">
        <v>1</v>
      </c>
      <c r="J76" s="299">
        <v>0</v>
      </c>
      <c r="K76" s="304" t="b">
        <v>1</v>
      </c>
      <c r="L76" s="299">
        <v>25.574091849515369</v>
      </c>
      <c r="M76" s="304" t="b">
        <v>1</v>
      </c>
      <c r="N76" s="299">
        <v>0</v>
      </c>
      <c r="O76" s="304" t="b">
        <v>1</v>
      </c>
      <c r="P76" s="299">
        <v>0</v>
      </c>
      <c r="Q76" s="304" t="b">
        <v>1</v>
      </c>
      <c r="R76" s="304">
        <v>0</v>
      </c>
      <c r="S76" s="304" t="b">
        <f t="shared" ref="S76:S86" si="78">R76=0</f>
        <v>1</v>
      </c>
      <c r="T76" s="304">
        <v>50.063863942660497</v>
      </c>
      <c r="U76" s="304" t="b">
        <v>1</v>
      </c>
      <c r="V76" s="304">
        <v>0</v>
      </c>
      <c r="W76" s="304" t="b">
        <f t="shared" si="68"/>
        <v>1</v>
      </c>
      <c r="X76" s="304">
        <v>0</v>
      </c>
      <c r="Y76" s="304" t="b">
        <f t="shared" si="69"/>
        <v>1</v>
      </c>
      <c r="Z76" s="304">
        <v>0</v>
      </c>
      <c r="AA76" s="304" t="b">
        <f t="shared" si="70"/>
        <v>1</v>
      </c>
      <c r="AB76" s="304">
        <v>0</v>
      </c>
      <c r="AC76" s="304" t="b">
        <f t="shared" si="71"/>
        <v>1</v>
      </c>
      <c r="AD76" s="304">
        <v>0</v>
      </c>
      <c r="AE76" s="304" t="b">
        <f t="shared" si="72"/>
        <v>1</v>
      </c>
      <c r="AF76" s="304">
        <v>0</v>
      </c>
      <c r="AG76" s="304" t="b">
        <f t="shared" si="73"/>
        <v>1</v>
      </c>
      <c r="AH76" s="304">
        <v>0</v>
      </c>
      <c r="AI76" s="304" t="b">
        <f t="shared" si="74"/>
        <v>1</v>
      </c>
      <c r="AJ76" s="304">
        <v>0</v>
      </c>
      <c r="AK76" s="304" t="b">
        <f t="shared" si="75"/>
        <v>1</v>
      </c>
      <c r="AL76" s="304">
        <v>0</v>
      </c>
      <c r="AM76" s="304" t="b">
        <f t="shared" si="76"/>
        <v>1</v>
      </c>
      <c r="AN76" s="304">
        <v>0</v>
      </c>
      <c r="AO76" s="304" t="b">
        <f t="shared" si="77"/>
        <v>1</v>
      </c>
      <c r="AQ76" s="299">
        <f>'RES_Sales Model'!C71</f>
        <v>38.587606712426023</v>
      </c>
      <c r="AR76" s="304" t="b">
        <v>1</v>
      </c>
      <c r="AS76" s="299">
        <f>'RES_Sales Model'!D71</f>
        <v>25.574091849515369</v>
      </c>
      <c r="AT76" s="304" t="b">
        <v>1</v>
      </c>
      <c r="AU76" s="305"/>
      <c r="AV76" s="304">
        <f>+'Small COMM Sales Model  '!G75</f>
        <v>27.111349482191514</v>
      </c>
      <c r="AW76" s="304" t="b">
        <v>1</v>
      </c>
      <c r="AX76" s="304">
        <f>+'Small COMM Sales Model  '!F75</f>
        <v>35.001310990525646</v>
      </c>
      <c r="AY76" s="304" t="b">
        <v>1</v>
      </c>
      <c r="AZ76" s="304">
        <f>+'Small COMM Sales Model  '!E75</f>
        <v>50.063863942660532</v>
      </c>
      <c r="BA76" s="304" t="b">
        <v>1</v>
      </c>
    </row>
    <row r="77" spans="1:53" s="299" customFormat="1" x14ac:dyDescent="0.2">
      <c r="A77" s="306">
        <v>2012</v>
      </c>
      <c r="B77" s="306">
        <v>3</v>
      </c>
      <c r="C77" s="299">
        <v>69.145833333333343</v>
      </c>
      <c r="D77" s="299" t="b">
        <v>1</v>
      </c>
      <c r="E77" s="299">
        <v>4</v>
      </c>
      <c r="F77" s="299" t="b">
        <v>1</v>
      </c>
      <c r="H77" s="299">
        <v>0</v>
      </c>
      <c r="I77" s="304" t="b">
        <v>1</v>
      </c>
      <c r="J77" s="299">
        <v>0</v>
      </c>
      <c r="K77" s="304" t="b">
        <v>1</v>
      </c>
      <c r="L77" s="299">
        <v>0</v>
      </c>
      <c r="M77" s="304" t="b">
        <v>1</v>
      </c>
      <c r="N77" s="299">
        <v>3.0671707478003256</v>
      </c>
      <c r="O77" s="304" t="b">
        <v>1</v>
      </c>
      <c r="P77" s="299">
        <v>0</v>
      </c>
      <c r="Q77" s="304" t="b">
        <v>1</v>
      </c>
      <c r="R77" s="304">
        <v>0</v>
      </c>
      <c r="S77" s="304" t="b">
        <f t="shared" si="78"/>
        <v>1</v>
      </c>
      <c r="T77" s="304">
        <v>0</v>
      </c>
      <c r="U77" s="304" t="b">
        <f t="shared" ref="U77:U87" si="79">T77=0</f>
        <v>1</v>
      </c>
      <c r="V77" s="304">
        <v>89.238204374581301</v>
      </c>
      <c r="W77" s="304" t="b">
        <v>1</v>
      </c>
      <c r="X77" s="304">
        <v>0</v>
      </c>
      <c r="Y77" s="304" t="b">
        <f t="shared" si="69"/>
        <v>1</v>
      </c>
      <c r="Z77" s="304">
        <v>0</v>
      </c>
      <c r="AA77" s="304" t="b">
        <f t="shared" si="70"/>
        <v>1</v>
      </c>
      <c r="AB77" s="304">
        <v>0</v>
      </c>
      <c r="AC77" s="304" t="b">
        <f t="shared" si="71"/>
        <v>1</v>
      </c>
      <c r="AD77" s="304">
        <v>0</v>
      </c>
      <c r="AE77" s="304" t="b">
        <f t="shared" si="72"/>
        <v>1</v>
      </c>
      <c r="AF77" s="304">
        <v>0</v>
      </c>
      <c r="AG77" s="304" t="b">
        <f t="shared" si="73"/>
        <v>1</v>
      </c>
      <c r="AH77" s="304">
        <v>0</v>
      </c>
      <c r="AI77" s="304" t="b">
        <f t="shared" si="74"/>
        <v>1</v>
      </c>
      <c r="AJ77" s="304">
        <v>0</v>
      </c>
      <c r="AK77" s="304" t="b">
        <f t="shared" si="75"/>
        <v>1</v>
      </c>
      <c r="AL77" s="304">
        <v>0</v>
      </c>
      <c r="AM77" s="304" t="b">
        <f t="shared" si="76"/>
        <v>1</v>
      </c>
      <c r="AN77" s="304">
        <v>0</v>
      </c>
      <c r="AO77" s="304" t="b">
        <f t="shared" si="77"/>
        <v>1</v>
      </c>
      <c r="AQ77" s="299">
        <f>'RES_Sales Model'!C72</f>
        <v>69.651034158620945</v>
      </c>
      <c r="AR77" s="304" t="b">
        <v>1</v>
      </c>
      <c r="AS77" s="299">
        <f>'RES_Sales Model'!D72</f>
        <v>3.0671707478003256</v>
      </c>
      <c r="AT77" s="304" t="b">
        <v>1</v>
      </c>
      <c r="AU77" s="305"/>
      <c r="AV77" s="304">
        <f>+'Small COMM Sales Model  '!G76</f>
        <v>50.063863942660532</v>
      </c>
      <c r="AW77" s="304" t="b">
        <v>1</v>
      </c>
      <c r="AX77" s="304">
        <f>+'Small COMM Sales Model  '!F76</f>
        <v>8.8488975015420372</v>
      </c>
      <c r="AY77" s="304" t="b">
        <v>1</v>
      </c>
      <c r="AZ77" s="304">
        <f>+'Small COMM Sales Model  '!E76</f>
        <v>89.238204374581343</v>
      </c>
      <c r="BA77" s="304" t="b">
        <v>1</v>
      </c>
    </row>
    <row r="78" spans="1:53" s="299" customFormat="1" x14ac:dyDescent="0.2">
      <c r="A78" s="306">
        <v>2012</v>
      </c>
      <c r="B78" s="306">
        <v>4</v>
      </c>
      <c r="C78" s="299">
        <v>89.291666666666657</v>
      </c>
      <c r="D78" s="299" t="b">
        <v>1</v>
      </c>
      <c r="E78" s="299">
        <v>1.5</v>
      </c>
      <c r="F78" s="299" t="b">
        <v>1</v>
      </c>
      <c r="H78" s="299">
        <v>0</v>
      </c>
      <c r="I78" s="304" t="b">
        <v>1</v>
      </c>
      <c r="J78" s="299">
        <v>0</v>
      </c>
      <c r="K78" s="304" t="b">
        <v>1</v>
      </c>
      <c r="L78" s="299">
        <v>0</v>
      </c>
      <c r="M78" s="304" t="b">
        <v>1</v>
      </c>
      <c r="N78" s="299">
        <v>0</v>
      </c>
      <c r="O78" s="304" t="b">
        <v>1</v>
      </c>
      <c r="P78" s="299">
        <v>0</v>
      </c>
      <c r="Q78" s="304" t="b">
        <v>1</v>
      </c>
      <c r="R78" s="304">
        <v>0</v>
      </c>
      <c r="S78" s="304" t="b">
        <f t="shared" si="78"/>
        <v>1</v>
      </c>
      <c r="T78" s="304">
        <v>0</v>
      </c>
      <c r="U78" s="304" t="b">
        <f t="shared" si="79"/>
        <v>1</v>
      </c>
      <c r="V78" s="304">
        <v>0</v>
      </c>
      <c r="W78" s="304" t="b">
        <f t="shared" ref="W78:W88" si="80">V78=0</f>
        <v>1</v>
      </c>
      <c r="X78" s="304">
        <v>106.453177474748</v>
      </c>
      <c r="Y78" s="304" t="b">
        <v>1</v>
      </c>
      <c r="Z78" s="304">
        <v>0</v>
      </c>
      <c r="AA78" s="304" t="b">
        <f t="shared" si="70"/>
        <v>1</v>
      </c>
      <c r="AB78" s="304">
        <v>0</v>
      </c>
      <c r="AC78" s="304" t="b">
        <f t="shared" si="71"/>
        <v>1</v>
      </c>
      <c r="AD78" s="304">
        <v>0</v>
      </c>
      <c r="AE78" s="304" t="b">
        <f t="shared" si="72"/>
        <v>1</v>
      </c>
      <c r="AF78" s="304">
        <v>0</v>
      </c>
      <c r="AG78" s="304" t="b">
        <f t="shared" si="73"/>
        <v>1</v>
      </c>
      <c r="AH78" s="304">
        <v>0</v>
      </c>
      <c r="AI78" s="304" t="b">
        <f t="shared" si="74"/>
        <v>1</v>
      </c>
      <c r="AJ78" s="304">
        <v>0</v>
      </c>
      <c r="AK78" s="304" t="b">
        <f t="shared" si="75"/>
        <v>1</v>
      </c>
      <c r="AL78" s="304">
        <v>0</v>
      </c>
      <c r="AM78" s="304" t="b">
        <f t="shared" si="76"/>
        <v>1</v>
      </c>
      <c r="AN78" s="304">
        <v>0</v>
      </c>
      <c r="AO78" s="304" t="b">
        <f t="shared" si="77"/>
        <v>1</v>
      </c>
      <c r="AQ78" s="299">
        <f>'RES_Sales Model'!C73</f>
        <v>97.845690924664666</v>
      </c>
      <c r="AR78" s="304" t="b">
        <v>1</v>
      </c>
      <c r="AS78" s="299">
        <f>'RES_Sales Model'!D73</f>
        <v>0</v>
      </c>
      <c r="AT78" s="304" t="b">
        <v>1</v>
      </c>
      <c r="AU78" s="305"/>
      <c r="AV78" s="304">
        <f>+'Small COMM Sales Model  '!G77</f>
        <v>89.238204374581343</v>
      </c>
      <c r="AW78" s="304" t="b">
        <v>1</v>
      </c>
      <c r="AX78" s="304">
        <f>+'Small COMM Sales Model  '!F77</f>
        <v>7.0099191511434285</v>
      </c>
      <c r="AY78" s="304" t="b">
        <v>1</v>
      </c>
      <c r="AZ78" s="304">
        <f>+'Small COMM Sales Model  '!E77</f>
        <v>106.45317747474797</v>
      </c>
      <c r="BA78" s="304" t="b">
        <v>1</v>
      </c>
    </row>
    <row r="79" spans="1:53" s="299" customFormat="1" x14ac:dyDescent="0.2">
      <c r="A79" s="306">
        <v>2012</v>
      </c>
      <c r="B79" s="306">
        <v>5</v>
      </c>
      <c r="C79" s="299">
        <v>164.33333333333331</v>
      </c>
      <c r="D79" s="299" t="b">
        <v>1</v>
      </c>
      <c r="E79" s="299">
        <v>0</v>
      </c>
      <c r="F79" s="299" t="b">
        <v>1</v>
      </c>
      <c r="H79" s="299">
        <v>0</v>
      </c>
      <c r="I79" s="304" t="b">
        <v>1</v>
      </c>
      <c r="J79" s="299">
        <v>0</v>
      </c>
      <c r="K79" s="304" t="b">
        <v>1</v>
      </c>
      <c r="L79" s="299">
        <v>0</v>
      </c>
      <c r="M79" s="304" t="b">
        <v>1</v>
      </c>
      <c r="N79" s="299">
        <v>0</v>
      </c>
      <c r="O79" s="304" t="b">
        <v>1</v>
      </c>
      <c r="P79" s="299">
        <v>0</v>
      </c>
      <c r="Q79" s="304" t="b">
        <v>1</v>
      </c>
      <c r="R79" s="304">
        <v>0</v>
      </c>
      <c r="S79" s="304" t="b">
        <f t="shared" si="78"/>
        <v>1</v>
      </c>
      <c r="T79" s="304">
        <v>0</v>
      </c>
      <c r="U79" s="304" t="b">
        <f t="shared" si="79"/>
        <v>1</v>
      </c>
      <c r="V79" s="304">
        <v>0</v>
      </c>
      <c r="W79" s="304" t="b">
        <f t="shared" si="80"/>
        <v>1</v>
      </c>
      <c r="X79" s="304">
        <v>0</v>
      </c>
      <c r="Y79" s="304" t="b">
        <f t="shared" ref="Y79:Y89" si="81">X79=0</f>
        <v>1</v>
      </c>
      <c r="Z79" s="304">
        <v>202.05259632338499</v>
      </c>
      <c r="AA79" s="304" t="b">
        <v>1</v>
      </c>
      <c r="AB79" s="304">
        <v>0</v>
      </c>
      <c r="AC79" s="304" t="b">
        <f t="shared" si="71"/>
        <v>1</v>
      </c>
      <c r="AD79" s="304">
        <v>0</v>
      </c>
      <c r="AE79" s="304" t="b">
        <f t="shared" si="72"/>
        <v>1</v>
      </c>
      <c r="AF79" s="304">
        <v>0</v>
      </c>
      <c r="AG79" s="304" t="b">
        <f t="shared" si="73"/>
        <v>1</v>
      </c>
      <c r="AH79" s="304">
        <v>0</v>
      </c>
      <c r="AI79" s="304" t="b">
        <f t="shared" si="74"/>
        <v>1</v>
      </c>
      <c r="AJ79" s="304">
        <v>0</v>
      </c>
      <c r="AK79" s="304" t="b">
        <f t="shared" si="75"/>
        <v>1</v>
      </c>
      <c r="AL79" s="304">
        <v>0</v>
      </c>
      <c r="AM79" s="304" t="b">
        <f t="shared" si="76"/>
        <v>1</v>
      </c>
      <c r="AN79" s="304">
        <v>0</v>
      </c>
      <c r="AO79" s="304" t="b">
        <f t="shared" si="77"/>
        <v>1</v>
      </c>
      <c r="AQ79" s="299">
        <f>'RES_Sales Model'!C74</f>
        <v>154.25288689906637</v>
      </c>
      <c r="AR79" s="304" t="b">
        <v>1</v>
      </c>
      <c r="AS79" s="299">
        <f>'RES_Sales Model'!D74</f>
        <v>0</v>
      </c>
      <c r="AT79" s="304" t="b">
        <v>1</v>
      </c>
      <c r="AU79" s="305"/>
      <c r="AV79" s="304">
        <f>+'Small COMM Sales Model  '!G78</f>
        <v>106.45317747474797</v>
      </c>
      <c r="AW79" s="304" t="b">
        <v>1</v>
      </c>
      <c r="AX79" s="304">
        <f>+'Small COMM Sales Model  '!F78</f>
        <v>0</v>
      </c>
      <c r="AY79" s="304" t="b">
        <v>1</v>
      </c>
      <c r="AZ79" s="304">
        <f>+'Small COMM Sales Model  '!E78</f>
        <v>202.05259632338476</v>
      </c>
      <c r="BA79" s="304" t="b">
        <v>1</v>
      </c>
    </row>
    <row r="80" spans="1:53" s="299" customFormat="1" x14ac:dyDescent="0.2">
      <c r="A80" s="306">
        <v>2012</v>
      </c>
      <c r="B80" s="306">
        <v>6</v>
      </c>
      <c r="C80" s="299">
        <v>226.89583333333331</v>
      </c>
      <c r="D80" s="299" t="b">
        <v>1</v>
      </c>
      <c r="E80" s="299">
        <v>0</v>
      </c>
      <c r="F80" s="299" t="b">
        <v>1</v>
      </c>
      <c r="H80" s="299">
        <v>0</v>
      </c>
      <c r="I80" s="304" t="b">
        <v>1</v>
      </c>
      <c r="J80" s="299">
        <v>0</v>
      </c>
      <c r="K80" s="304" t="b">
        <v>1</v>
      </c>
      <c r="L80" s="299">
        <v>0</v>
      </c>
      <c r="M80" s="304" t="b">
        <v>1</v>
      </c>
      <c r="N80" s="299">
        <v>0</v>
      </c>
      <c r="O80" s="304" t="b">
        <v>1</v>
      </c>
      <c r="P80" s="299">
        <v>0</v>
      </c>
      <c r="Q80" s="304" t="b">
        <v>1</v>
      </c>
      <c r="R80" s="304">
        <v>0</v>
      </c>
      <c r="S80" s="304" t="b">
        <f t="shared" si="78"/>
        <v>1</v>
      </c>
      <c r="T80" s="304">
        <v>0</v>
      </c>
      <c r="U80" s="304" t="b">
        <f t="shared" si="79"/>
        <v>1</v>
      </c>
      <c r="V80" s="304">
        <v>0</v>
      </c>
      <c r="W80" s="304" t="b">
        <f t="shared" si="80"/>
        <v>1</v>
      </c>
      <c r="X80" s="304">
        <v>0</v>
      </c>
      <c r="Y80" s="304" t="b">
        <f t="shared" si="81"/>
        <v>1</v>
      </c>
      <c r="Z80" s="304">
        <v>0</v>
      </c>
      <c r="AA80" s="304" t="b">
        <f t="shared" ref="AA80:AA90" si="82">Z80=0</f>
        <v>1</v>
      </c>
      <c r="AB80" s="304">
        <v>276.45568441315498</v>
      </c>
      <c r="AC80" s="304" t="b">
        <v>1</v>
      </c>
      <c r="AD80" s="304">
        <v>0</v>
      </c>
      <c r="AE80" s="304" t="b">
        <f t="shared" si="72"/>
        <v>1</v>
      </c>
      <c r="AF80" s="304">
        <v>0</v>
      </c>
      <c r="AG80" s="304" t="b">
        <f t="shared" si="73"/>
        <v>1</v>
      </c>
      <c r="AH80" s="304">
        <v>0</v>
      </c>
      <c r="AI80" s="304" t="b">
        <f t="shared" si="74"/>
        <v>1</v>
      </c>
      <c r="AJ80" s="304">
        <v>0</v>
      </c>
      <c r="AK80" s="304" t="b">
        <f t="shared" si="75"/>
        <v>1</v>
      </c>
      <c r="AL80" s="304">
        <v>0</v>
      </c>
      <c r="AM80" s="304" t="b">
        <f t="shared" si="76"/>
        <v>1</v>
      </c>
      <c r="AN80" s="304">
        <v>0</v>
      </c>
      <c r="AO80" s="304" t="b">
        <f t="shared" si="77"/>
        <v>1</v>
      </c>
      <c r="AQ80" s="299">
        <f>'RES_Sales Model'!C75</f>
        <v>239.2541403682697</v>
      </c>
      <c r="AR80" s="304" t="b">
        <v>1</v>
      </c>
      <c r="AS80" s="299">
        <f>'RES_Sales Model'!D75</f>
        <v>0</v>
      </c>
      <c r="AT80" s="304" t="b">
        <v>1</v>
      </c>
      <c r="AU80" s="305"/>
      <c r="AV80" s="304">
        <f>+'Small COMM Sales Model  '!G79</f>
        <v>202.05259632338476</v>
      </c>
      <c r="AW80" s="304" t="b">
        <v>1</v>
      </c>
      <c r="AX80" s="304">
        <f>+'Small COMM Sales Model  '!F79</f>
        <v>0</v>
      </c>
      <c r="AY80" s="304" t="b">
        <v>1</v>
      </c>
      <c r="AZ80" s="304">
        <f>+'Small COMM Sales Model  '!E79</f>
        <v>276.45568441315464</v>
      </c>
      <c r="BA80" s="304" t="b">
        <v>1</v>
      </c>
    </row>
    <row r="81" spans="1:53" s="299" customFormat="1" x14ac:dyDescent="0.2">
      <c r="A81" s="306">
        <v>2012</v>
      </c>
      <c r="B81" s="306">
        <v>7</v>
      </c>
      <c r="C81" s="299">
        <v>301.125</v>
      </c>
      <c r="D81" s="299" t="b">
        <v>1</v>
      </c>
      <c r="E81" s="299">
        <v>0</v>
      </c>
      <c r="F81" s="299" t="b">
        <v>1</v>
      </c>
      <c r="H81" s="299">
        <v>0</v>
      </c>
      <c r="I81" s="304" t="b">
        <v>1</v>
      </c>
      <c r="J81" s="299">
        <v>0</v>
      </c>
      <c r="K81" s="304" t="b">
        <v>1</v>
      </c>
      <c r="L81" s="299">
        <v>0</v>
      </c>
      <c r="M81" s="304" t="b">
        <v>1</v>
      </c>
      <c r="N81" s="299">
        <v>0</v>
      </c>
      <c r="O81" s="304" t="b">
        <v>1</v>
      </c>
      <c r="P81" s="299">
        <v>0</v>
      </c>
      <c r="Q81" s="304" t="b">
        <v>1</v>
      </c>
      <c r="R81" s="304">
        <v>0</v>
      </c>
      <c r="S81" s="304" t="b">
        <f t="shared" si="78"/>
        <v>1</v>
      </c>
      <c r="T81" s="304">
        <v>0</v>
      </c>
      <c r="U81" s="304" t="b">
        <f t="shared" si="79"/>
        <v>1</v>
      </c>
      <c r="V81" s="304">
        <v>0</v>
      </c>
      <c r="W81" s="304" t="b">
        <f t="shared" si="80"/>
        <v>1</v>
      </c>
      <c r="X81" s="304">
        <v>0</v>
      </c>
      <c r="Y81" s="304" t="b">
        <f t="shared" si="81"/>
        <v>1</v>
      </c>
      <c r="Z81" s="304">
        <v>0</v>
      </c>
      <c r="AA81" s="304" t="b">
        <f t="shared" si="82"/>
        <v>1</v>
      </c>
      <c r="AB81" s="304">
        <v>0</v>
      </c>
      <c r="AC81" s="304" t="b">
        <f t="shared" ref="AC81:AC91" si="83">AB81=0</f>
        <v>1</v>
      </c>
      <c r="AD81" s="304">
        <v>321.707977339423</v>
      </c>
      <c r="AE81" s="304" t="b">
        <v>1</v>
      </c>
      <c r="AF81" s="304">
        <v>0</v>
      </c>
      <c r="AG81" s="304" t="b">
        <f t="shared" si="73"/>
        <v>1</v>
      </c>
      <c r="AH81" s="304">
        <v>0</v>
      </c>
      <c r="AI81" s="304" t="b">
        <f t="shared" si="74"/>
        <v>1</v>
      </c>
      <c r="AJ81" s="304">
        <v>0</v>
      </c>
      <c r="AK81" s="304" t="b">
        <f t="shared" si="75"/>
        <v>1</v>
      </c>
      <c r="AL81" s="304">
        <v>0</v>
      </c>
      <c r="AM81" s="304" t="b">
        <f t="shared" si="76"/>
        <v>1</v>
      </c>
      <c r="AN81" s="304">
        <v>0</v>
      </c>
      <c r="AO81" s="304" t="b">
        <f t="shared" si="77"/>
        <v>1</v>
      </c>
      <c r="AQ81" s="299">
        <f>'RES_Sales Model'!C76</f>
        <v>299.0818308762889</v>
      </c>
      <c r="AR81" s="304" t="b">
        <v>1</v>
      </c>
      <c r="AS81" s="299">
        <f>'RES_Sales Model'!D76</f>
        <v>0</v>
      </c>
      <c r="AT81" s="304" t="b">
        <v>1</v>
      </c>
      <c r="AU81" s="305"/>
      <c r="AV81" s="304">
        <f>+'Small COMM Sales Model  '!G80</f>
        <v>276.45568441315464</v>
      </c>
      <c r="AW81" s="304" t="b">
        <v>1</v>
      </c>
      <c r="AX81" s="304">
        <f>+'Small COMM Sales Model  '!F80</f>
        <v>0</v>
      </c>
      <c r="AY81" s="304" t="b">
        <v>1</v>
      </c>
      <c r="AZ81" s="304">
        <f>+'Small COMM Sales Model  '!E80</f>
        <v>321.70797733942311</v>
      </c>
      <c r="BA81" s="304" t="b">
        <v>1</v>
      </c>
    </row>
    <row r="82" spans="1:53" s="299" customFormat="1" x14ac:dyDescent="0.2">
      <c r="A82" s="306">
        <v>2012</v>
      </c>
      <c r="B82" s="306">
        <v>8</v>
      </c>
      <c r="C82" s="299">
        <v>274.91666666666663</v>
      </c>
      <c r="D82" s="299" t="b">
        <v>1</v>
      </c>
      <c r="E82" s="299">
        <v>0</v>
      </c>
      <c r="F82" s="299" t="b">
        <v>1</v>
      </c>
      <c r="H82" s="299">
        <v>0</v>
      </c>
      <c r="I82" s="304" t="b">
        <v>1</v>
      </c>
      <c r="J82" s="299">
        <v>0</v>
      </c>
      <c r="K82" s="304" t="b">
        <v>1</v>
      </c>
      <c r="L82" s="299">
        <v>0</v>
      </c>
      <c r="M82" s="304" t="b">
        <v>1</v>
      </c>
      <c r="N82" s="299">
        <v>0</v>
      </c>
      <c r="O82" s="304" t="b">
        <v>1</v>
      </c>
      <c r="P82" s="299">
        <v>0</v>
      </c>
      <c r="Q82" s="304" t="b">
        <v>1</v>
      </c>
      <c r="R82" s="304">
        <v>0</v>
      </c>
      <c r="S82" s="304" t="b">
        <f t="shared" si="78"/>
        <v>1</v>
      </c>
      <c r="T82" s="304">
        <v>0</v>
      </c>
      <c r="U82" s="304" t="b">
        <f t="shared" si="79"/>
        <v>1</v>
      </c>
      <c r="V82" s="304">
        <v>0</v>
      </c>
      <c r="W82" s="304" t="b">
        <f t="shared" si="80"/>
        <v>1</v>
      </c>
      <c r="X82" s="304">
        <v>0</v>
      </c>
      <c r="Y82" s="304" t="b">
        <f t="shared" si="81"/>
        <v>1</v>
      </c>
      <c r="Z82" s="304">
        <v>0</v>
      </c>
      <c r="AA82" s="304" t="b">
        <f t="shared" si="82"/>
        <v>1</v>
      </c>
      <c r="AB82" s="304">
        <v>0</v>
      </c>
      <c r="AC82" s="304" t="b">
        <f t="shared" si="83"/>
        <v>1</v>
      </c>
      <c r="AD82" s="304">
        <v>0</v>
      </c>
      <c r="AE82" s="304" t="b">
        <f t="shared" ref="AE82:AE92" si="84">AD82=0</f>
        <v>1</v>
      </c>
      <c r="AF82" s="304">
        <v>322.40717165394602</v>
      </c>
      <c r="AG82" s="304" t="b">
        <v>1</v>
      </c>
      <c r="AH82" s="304">
        <v>0</v>
      </c>
      <c r="AI82" s="304" t="b">
        <f t="shared" si="74"/>
        <v>1</v>
      </c>
      <c r="AJ82" s="304">
        <v>0</v>
      </c>
      <c r="AK82" s="304" t="b">
        <f t="shared" si="75"/>
        <v>1</v>
      </c>
      <c r="AL82" s="304">
        <v>0</v>
      </c>
      <c r="AM82" s="304" t="b">
        <f t="shared" si="76"/>
        <v>1</v>
      </c>
      <c r="AN82" s="304">
        <v>0</v>
      </c>
      <c r="AO82" s="304" t="b">
        <f t="shared" si="77"/>
        <v>1</v>
      </c>
      <c r="AQ82" s="299">
        <f>'RES_Sales Model'!C77</f>
        <v>322.05757449668442</v>
      </c>
      <c r="AR82" s="304" t="b">
        <v>1</v>
      </c>
      <c r="AS82" s="299">
        <f>'RES_Sales Model'!D77</f>
        <v>0</v>
      </c>
      <c r="AT82" s="304" t="b">
        <v>1</v>
      </c>
      <c r="AU82" s="305"/>
      <c r="AV82" s="304">
        <f>+'Small COMM Sales Model  '!G81</f>
        <v>321.70797733942311</v>
      </c>
      <c r="AW82" s="304" t="b">
        <v>1</v>
      </c>
      <c r="AX82" s="304">
        <f>+'Small COMM Sales Model  '!F81</f>
        <v>0</v>
      </c>
      <c r="AY82" s="304" t="b">
        <v>1</v>
      </c>
      <c r="AZ82" s="304">
        <f>+'Small COMM Sales Model  '!E81</f>
        <v>322.40717165394568</v>
      </c>
      <c r="BA82" s="304" t="b">
        <v>1</v>
      </c>
    </row>
    <row r="83" spans="1:53" s="299" customFormat="1" x14ac:dyDescent="0.2">
      <c r="A83" s="306">
        <v>2012</v>
      </c>
      <c r="B83" s="306">
        <v>9</v>
      </c>
      <c r="C83" s="299">
        <v>241.9375</v>
      </c>
      <c r="D83" s="299" t="b">
        <v>1</v>
      </c>
      <c r="E83" s="299">
        <v>0</v>
      </c>
      <c r="F83" s="299" t="b">
        <v>1</v>
      </c>
      <c r="H83" s="299">
        <v>0</v>
      </c>
      <c r="I83" s="304" t="b">
        <v>1</v>
      </c>
      <c r="J83" s="299">
        <v>0</v>
      </c>
      <c r="K83" s="304" t="b">
        <v>1</v>
      </c>
      <c r="L83" s="299">
        <v>0</v>
      </c>
      <c r="M83" s="304" t="b">
        <v>1</v>
      </c>
      <c r="N83" s="299">
        <v>0</v>
      </c>
      <c r="O83" s="304" t="b">
        <v>1</v>
      </c>
      <c r="P83" s="299">
        <v>0</v>
      </c>
      <c r="Q83" s="304" t="b">
        <v>1</v>
      </c>
      <c r="R83" s="304">
        <v>0</v>
      </c>
      <c r="S83" s="304" t="b">
        <f t="shared" si="78"/>
        <v>1</v>
      </c>
      <c r="T83" s="304">
        <v>0</v>
      </c>
      <c r="U83" s="304" t="b">
        <f t="shared" si="79"/>
        <v>1</v>
      </c>
      <c r="V83" s="304">
        <v>0</v>
      </c>
      <c r="W83" s="304" t="b">
        <f t="shared" si="80"/>
        <v>1</v>
      </c>
      <c r="X83" s="304">
        <v>0</v>
      </c>
      <c r="Y83" s="304" t="b">
        <f t="shared" si="81"/>
        <v>1</v>
      </c>
      <c r="Z83" s="304">
        <v>0</v>
      </c>
      <c r="AA83" s="304" t="b">
        <f t="shared" si="82"/>
        <v>1</v>
      </c>
      <c r="AB83" s="304">
        <v>0</v>
      </c>
      <c r="AC83" s="304" t="b">
        <f t="shared" si="83"/>
        <v>1</v>
      </c>
      <c r="AD83" s="304">
        <v>0</v>
      </c>
      <c r="AE83" s="304" t="b">
        <f t="shared" si="84"/>
        <v>1</v>
      </c>
      <c r="AF83" s="304">
        <v>0</v>
      </c>
      <c r="AG83" s="304" t="b">
        <f t="shared" ref="AG83:AG93" si="85">AF83=0</f>
        <v>1</v>
      </c>
      <c r="AH83" s="304">
        <v>274.50677348457702</v>
      </c>
      <c r="AI83" s="304" t="b">
        <v>1</v>
      </c>
      <c r="AJ83" s="304">
        <v>0</v>
      </c>
      <c r="AK83" s="304" t="b">
        <f t="shared" si="75"/>
        <v>1</v>
      </c>
      <c r="AL83" s="304">
        <v>0</v>
      </c>
      <c r="AM83" s="304" t="b">
        <f t="shared" si="76"/>
        <v>1</v>
      </c>
      <c r="AN83" s="304">
        <v>0</v>
      </c>
      <c r="AO83" s="304" t="b">
        <f t="shared" si="77"/>
        <v>1</v>
      </c>
      <c r="AQ83" s="299">
        <f>'RES_Sales Model'!C78</f>
        <v>298.45697256926132</v>
      </c>
      <c r="AR83" s="304" t="b">
        <v>1</v>
      </c>
      <c r="AS83" s="299">
        <f>'RES_Sales Model'!D78</f>
        <v>0</v>
      </c>
      <c r="AT83" s="304" t="b">
        <v>1</v>
      </c>
      <c r="AU83" s="305"/>
      <c r="AV83" s="304">
        <f>+'Small COMM Sales Model  '!G82</f>
        <v>322.40717165394568</v>
      </c>
      <c r="AW83" s="304" t="b">
        <v>1</v>
      </c>
      <c r="AX83" s="304">
        <f>+'Small COMM Sales Model  '!F82</f>
        <v>0</v>
      </c>
      <c r="AY83" s="304" t="b">
        <v>1</v>
      </c>
      <c r="AZ83" s="304">
        <f>+'Small COMM Sales Model  '!E82</f>
        <v>274.50677348457691</v>
      </c>
      <c r="BA83" s="304" t="b">
        <v>1</v>
      </c>
    </row>
    <row r="84" spans="1:53" s="299" customFormat="1" x14ac:dyDescent="0.2">
      <c r="A84" s="306">
        <v>2012</v>
      </c>
      <c r="B84" s="306">
        <v>10</v>
      </c>
      <c r="C84" s="299">
        <v>173.70833333333331</v>
      </c>
      <c r="D84" s="299" t="b">
        <v>1</v>
      </c>
      <c r="E84" s="299">
        <v>10.791666666666671</v>
      </c>
      <c r="F84" s="299" t="b">
        <v>1</v>
      </c>
      <c r="H84" s="299">
        <v>0</v>
      </c>
      <c r="I84" s="304" t="b">
        <v>1</v>
      </c>
      <c r="J84" s="299">
        <v>0</v>
      </c>
      <c r="K84" s="304" t="b">
        <v>1</v>
      </c>
      <c r="L84" s="299">
        <v>0</v>
      </c>
      <c r="M84" s="304" t="b">
        <v>1</v>
      </c>
      <c r="N84" s="299">
        <v>0</v>
      </c>
      <c r="O84" s="304" t="b">
        <v>1</v>
      </c>
      <c r="P84" s="299">
        <v>0</v>
      </c>
      <c r="Q84" s="304" t="b">
        <v>1</v>
      </c>
      <c r="R84" s="304">
        <v>0</v>
      </c>
      <c r="S84" s="304" t="b">
        <f t="shared" si="78"/>
        <v>1</v>
      </c>
      <c r="T84" s="304">
        <v>0</v>
      </c>
      <c r="U84" s="304" t="b">
        <f t="shared" si="79"/>
        <v>1</v>
      </c>
      <c r="V84" s="304">
        <v>0</v>
      </c>
      <c r="W84" s="304" t="b">
        <f t="shared" si="80"/>
        <v>1</v>
      </c>
      <c r="X84" s="304">
        <v>0</v>
      </c>
      <c r="Y84" s="304" t="b">
        <f t="shared" si="81"/>
        <v>1</v>
      </c>
      <c r="Z84" s="304">
        <v>0</v>
      </c>
      <c r="AA84" s="304" t="b">
        <f t="shared" si="82"/>
        <v>1</v>
      </c>
      <c r="AB84" s="304">
        <v>0</v>
      </c>
      <c r="AC84" s="304" t="b">
        <f t="shared" si="83"/>
        <v>1</v>
      </c>
      <c r="AD84" s="304">
        <v>0</v>
      </c>
      <c r="AE84" s="304" t="b">
        <f t="shared" si="84"/>
        <v>1</v>
      </c>
      <c r="AF84" s="304">
        <v>0</v>
      </c>
      <c r="AG84" s="304" t="b">
        <f t="shared" si="85"/>
        <v>1</v>
      </c>
      <c r="AH84" s="304">
        <v>0</v>
      </c>
      <c r="AI84" s="304" t="b">
        <f t="shared" ref="AI84:AI94" si="86">AH84=0</f>
        <v>1</v>
      </c>
      <c r="AJ84" s="304">
        <v>198.718265293027</v>
      </c>
      <c r="AK84" s="304" t="b">
        <v>1</v>
      </c>
      <c r="AL84" s="304">
        <v>0</v>
      </c>
      <c r="AM84" s="304" t="b">
        <f t="shared" si="76"/>
        <v>1</v>
      </c>
      <c r="AN84" s="304">
        <v>0</v>
      </c>
      <c r="AO84" s="304" t="b">
        <f t="shared" si="77"/>
        <v>1</v>
      </c>
      <c r="AQ84" s="299">
        <f>'RES_Sales Model'!C79</f>
        <v>236.61251938880184</v>
      </c>
      <c r="AR84" s="304" t="b">
        <v>1</v>
      </c>
      <c r="AS84" s="299">
        <f>'RES_Sales Model'!D79</f>
        <v>0</v>
      </c>
      <c r="AT84" s="304" t="b">
        <v>1</v>
      </c>
      <c r="AU84" s="305"/>
      <c r="AV84" s="304">
        <f>+'Small COMM Sales Model  '!G83</f>
        <v>274.50677348457691</v>
      </c>
      <c r="AW84" s="304" t="b">
        <v>1</v>
      </c>
      <c r="AX84" s="304">
        <f>+'Small COMM Sales Model  '!F83</f>
        <v>10.471373930596073</v>
      </c>
      <c r="AY84" s="304" t="b">
        <v>1</v>
      </c>
      <c r="AZ84" s="304">
        <f>+'Small COMM Sales Model  '!E83</f>
        <v>198.7182652930268</v>
      </c>
      <c r="BA84" s="304" t="b">
        <v>1</v>
      </c>
    </row>
    <row r="85" spans="1:53" s="299" customFormat="1" x14ac:dyDescent="0.2">
      <c r="A85" s="306">
        <v>2012</v>
      </c>
      <c r="B85" s="306">
        <v>11</v>
      </c>
      <c r="C85" s="299">
        <v>34.5625</v>
      </c>
      <c r="D85" s="299" t="b">
        <v>1</v>
      </c>
      <c r="E85" s="299">
        <v>16.458333333333329</v>
      </c>
      <c r="F85" s="299" t="b">
        <v>1</v>
      </c>
      <c r="H85" s="299">
        <v>0</v>
      </c>
      <c r="I85" s="304" t="b">
        <v>1</v>
      </c>
      <c r="J85" s="299">
        <v>0</v>
      </c>
      <c r="K85" s="304" t="b">
        <v>1</v>
      </c>
      <c r="L85" s="299">
        <v>0</v>
      </c>
      <c r="M85" s="304" t="b">
        <v>1</v>
      </c>
      <c r="N85" s="299">
        <v>0</v>
      </c>
      <c r="O85" s="304" t="b">
        <v>1</v>
      </c>
      <c r="P85" s="299">
        <v>0</v>
      </c>
      <c r="Q85" s="304" t="b">
        <v>1</v>
      </c>
      <c r="R85" s="304">
        <v>0</v>
      </c>
      <c r="S85" s="304" t="b">
        <f t="shared" si="78"/>
        <v>1</v>
      </c>
      <c r="T85" s="304">
        <v>0</v>
      </c>
      <c r="U85" s="304" t="b">
        <f t="shared" si="79"/>
        <v>1</v>
      </c>
      <c r="V85" s="304">
        <v>0</v>
      </c>
      <c r="W85" s="304" t="b">
        <f t="shared" si="80"/>
        <v>1</v>
      </c>
      <c r="X85" s="304">
        <v>0</v>
      </c>
      <c r="Y85" s="304" t="b">
        <f t="shared" si="81"/>
        <v>1</v>
      </c>
      <c r="Z85" s="304">
        <v>0</v>
      </c>
      <c r="AA85" s="304" t="b">
        <f t="shared" si="82"/>
        <v>1</v>
      </c>
      <c r="AB85" s="304">
        <v>0</v>
      </c>
      <c r="AC85" s="304" t="b">
        <f t="shared" si="83"/>
        <v>1</v>
      </c>
      <c r="AD85" s="304">
        <v>0</v>
      </c>
      <c r="AE85" s="304" t="b">
        <f t="shared" si="84"/>
        <v>1</v>
      </c>
      <c r="AF85" s="304">
        <v>0</v>
      </c>
      <c r="AG85" s="304" t="b">
        <f t="shared" si="85"/>
        <v>1</v>
      </c>
      <c r="AH85" s="304">
        <v>0</v>
      </c>
      <c r="AI85" s="304" t="b">
        <f t="shared" si="86"/>
        <v>1</v>
      </c>
      <c r="AJ85" s="304">
        <v>0</v>
      </c>
      <c r="AK85" s="304" t="b">
        <f t="shared" ref="AK85:AK95" si="87">AJ85=0</f>
        <v>1</v>
      </c>
      <c r="AL85" s="304">
        <v>39.051797399729999</v>
      </c>
      <c r="AM85" s="304" t="b">
        <v>1</v>
      </c>
      <c r="AN85" s="304">
        <v>0</v>
      </c>
      <c r="AO85" s="304" t="b">
        <f t="shared" si="77"/>
        <v>1</v>
      </c>
      <c r="AQ85" s="299">
        <f>'RES_Sales Model'!C80</f>
        <v>118.88503134637841</v>
      </c>
      <c r="AR85" s="304" t="b">
        <v>1</v>
      </c>
      <c r="AS85" s="299">
        <f>'RES_Sales Model'!D80</f>
        <v>0</v>
      </c>
      <c r="AT85" s="304" t="b">
        <v>1</v>
      </c>
      <c r="AU85" s="305"/>
      <c r="AV85" s="304">
        <f>+'Small COMM Sales Model  '!G84</f>
        <v>198.7182652930268</v>
      </c>
      <c r="AW85" s="304" t="b">
        <v>1</v>
      </c>
      <c r="AX85" s="304">
        <f>+'Small COMM Sales Model  '!F84</f>
        <v>47.713830410175234</v>
      </c>
      <c r="AY85" s="304" t="b">
        <v>1</v>
      </c>
      <c r="AZ85" s="304">
        <f>+'Small COMM Sales Model  '!E84</f>
        <v>39.051797399730034</v>
      </c>
      <c r="BA85" s="304" t="b">
        <v>1</v>
      </c>
    </row>
    <row r="86" spans="1:53" s="299" customFormat="1" x14ac:dyDescent="0.2">
      <c r="A86" s="306">
        <v>2012</v>
      </c>
      <c r="B86" s="306">
        <v>12</v>
      </c>
      <c r="C86" s="299">
        <v>46.125</v>
      </c>
      <c r="D86" s="299" t="b">
        <v>1</v>
      </c>
      <c r="E86" s="299">
        <v>35.083333333333336</v>
      </c>
      <c r="F86" s="299" t="b">
        <v>1</v>
      </c>
      <c r="H86" s="299">
        <v>0</v>
      </c>
      <c r="I86" s="304" t="b">
        <v>1</v>
      </c>
      <c r="J86" s="299">
        <v>0</v>
      </c>
      <c r="K86" s="304" t="b">
        <v>1</v>
      </c>
      <c r="L86" s="299">
        <v>0</v>
      </c>
      <c r="M86" s="304" t="b">
        <v>1</v>
      </c>
      <c r="N86" s="299">
        <v>0</v>
      </c>
      <c r="O86" s="304" t="b">
        <v>1</v>
      </c>
      <c r="P86" s="299">
        <v>39.314659569597787</v>
      </c>
      <c r="Q86" s="304" t="b">
        <v>1</v>
      </c>
      <c r="R86" s="304">
        <v>0</v>
      </c>
      <c r="S86" s="304" t="b">
        <f t="shared" si="78"/>
        <v>1</v>
      </c>
      <c r="T86" s="304">
        <v>0</v>
      </c>
      <c r="U86" s="304" t="b">
        <f t="shared" si="79"/>
        <v>1</v>
      </c>
      <c r="V86" s="304">
        <v>0</v>
      </c>
      <c r="W86" s="304" t="b">
        <f t="shared" si="80"/>
        <v>1</v>
      </c>
      <c r="X86" s="304">
        <v>0</v>
      </c>
      <c r="Y86" s="304" t="b">
        <f t="shared" si="81"/>
        <v>1</v>
      </c>
      <c r="Z86" s="304">
        <v>0</v>
      </c>
      <c r="AA86" s="304" t="b">
        <f t="shared" si="82"/>
        <v>1</v>
      </c>
      <c r="AB86" s="304">
        <v>0</v>
      </c>
      <c r="AC86" s="304" t="b">
        <f t="shared" si="83"/>
        <v>1</v>
      </c>
      <c r="AD86" s="304">
        <v>0</v>
      </c>
      <c r="AE86" s="304" t="b">
        <f t="shared" si="84"/>
        <v>1</v>
      </c>
      <c r="AF86" s="304">
        <v>0</v>
      </c>
      <c r="AG86" s="304" t="b">
        <f t="shared" si="85"/>
        <v>1</v>
      </c>
      <c r="AH86" s="304">
        <v>0</v>
      </c>
      <c r="AI86" s="304" t="b">
        <f t="shared" si="86"/>
        <v>1</v>
      </c>
      <c r="AJ86" s="304">
        <v>0</v>
      </c>
      <c r="AK86" s="304" t="b">
        <f t="shared" si="87"/>
        <v>1</v>
      </c>
      <c r="AL86" s="304">
        <v>0</v>
      </c>
      <c r="AM86" s="304" t="b">
        <f t="shared" ref="AM86:AM96" si="88">AL86=0</f>
        <v>1</v>
      </c>
      <c r="AN86" s="304">
        <v>52.002480932841202</v>
      </c>
      <c r="AO86" s="304" t="b">
        <v>1</v>
      </c>
      <c r="AQ86" s="299">
        <f>'RES_Sales Model'!C81</f>
        <v>45.527139166285608</v>
      </c>
      <c r="AR86" s="304" t="b">
        <v>1</v>
      </c>
      <c r="AS86" s="299">
        <f>'RES_Sales Model'!D81</f>
        <v>39.314659569597787</v>
      </c>
      <c r="AT86" s="304" t="b">
        <v>1</v>
      </c>
      <c r="AU86" s="305"/>
      <c r="AV86" s="304">
        <f>+'Small COMM Sales Model  '!G85</f>
        <v>39.051797399730034</v>
      </c>
      <c r="AW86" s="304" t="b">
        <v>1</v>
      </c>
      <c r="AX86" s="304">
        <f>+'Small COMM Sales Model  '!F85</f>
        <v>54.819173587635369</v>
      </c>
      <c r="AY86" s="304" t="b">
        <v>1</v>
      </c>
      <c r="AZ86" s="304">
        <f>+'Small COMM Sales Model  '!E85</f>
        <v>52.002480932841181</v>
      </c>
      <c r="BA86" s="304" t="b">
        <v>1</v>
      </c>
    </row>
    <row r="87" spans="1:53" s="299" customFormat="1" x14ac:dyDescent="0.2">
      <c r="A87" s="306">
        <v>2013</v>
      </c>
      <c r="B87" s="306">
        <v>1</v>
      </c>
      <c r="C87" s="299">
        <v>44.6875</v>
      </c>
      <c r="D87" s="299" t="b">
        <v>1</v>
      </c>
      <c r="E87" s="299">
        <v>4.6249999999999929</v>
      </c>
      <c r="F87" s="299" t="b">
        <v>1</v>
      </c>
      <c r="H87" s="299">
        <v>0</v>
      </c>
      <c r="I87" s="304" t="b">
        <v>1</v>
      </c>
      <c r="J87" s="299">
        <v>10.055880424655719</v>
      </c>
      <c r="K87" s="304" t="b">
        <v>1</v>
      </c>
      <c r="L87" s="299">
        <v>0</v>
      </c>
      <c r="M87" s="304" t="b">
        <v>1</v>
      </c>
      <c r="N87" s="299">
        <v>0</v>
      </c>
      <c r="O87" s="304" t="b">
        <v>1</v>
      </c>
      <c r="P87" s="299">
        <v>0</v>
      </c>
      <c r="Q87" s="304" t="b">
        <v>1</v>
      </c>
      <c r="R87" s="304">
        <v>50.538702541757502</v>
      </c>
      <c r="S87" s="304" t="b">
        <v>1</v>
      </c>
      <c r="T87" s="304">
        <v>0</v>
      </c>
      <c r="U87" s="304" t="b">
        <f t="shared" si="79"/>
        <v>1</v>
      </c>
      <c r="V87" s="304">
        <v>0</v>
      </c>
      <c r="W87" s="304" t="b">
        <f t="shared" si="80"/>
        <v>1</v>
      </c>
      <c r="X87" s="304">
        <v>0</v>
      </c>
      <c r="Y87" s="304" t="b">
        <f t="shared" si="81"/>
        <v>1</v>
      </c>
      <c r="Z87" s="304">
        <v>0</v>
      </c>
      <c r="AA87" s="304" t="b">
        <f t="shared" si="82"/>
        <v>1</v>
      </c>
      <c r="AB87" s="304">
        <v>0</v>
      </c>
      <c r="AC87" s="304" t="b">
        <f t="shared" si="83"/>
        <v>1</v>
      </c>
      <c r="AD87" s="304">
        <v>0</v>
      </c>
      <c r="AE87" s="304" t="b">
        <f t="shared" si="84"/>
        <v>1</v>
      </c>
      <c r="AF87" s="304">
        <v>0</v>
      </c>
      <c r="AG87" s="304" t="b">
        <f t="shared" si="85"/>
        <v>1</v>
      </c>
      <c r="AH87" s="304">
        <v>0</v>
      </c>
      <c r="AI87" s="304" t="b">
        <f t="shared" si="86"/>
        <v>1</v>
      </c>
      <c r="AJ87" s="304">
        <v>0</v>
      </c>
      <c r="AK87" s="304" t="b">
        <f t="shared" si="87"/>
        <v>1</v>
      </c>
      <c r="AL87" s="304">
        <v>0</v>
      </c>
      <c r="AM87" s="304" t="b">
        <f t="shared" si="88"/>
        <v>1</v>
      </c>
      <c r="AN87" s="304">
        <v>0</v>
      </c>
      <c r="AO87" s="304" t="b">
        <f t="shared" ref="AO87:AO97" si="89">AN87=0</f>
        <v>1</v>
      </c>
      <c r="AQ87" s="299">
        <f>'RES_Sales Model'!C82</f>
        <v>51.27059173729932</v>
      </c>
      <c r="AR87" s="304" t="b">
        <v>1</v>
      </c>
      <c r="AS87" s="299">
        <f>'RES_Sales Model'!D82</f>
        <v>10.055880424655719</v>
      </c>
      <c r="AT87" s="304" t="b">
        <v>1</v>
      </c>
      <c r="AU87" s="305"/>
      <c r="AV87" s="304">
        <f>+'Small COMM Sales Model  '!G86</f>
        <v>52.002480932841181</v>
      </c>
      <c r="AW87" s="304" t="b">
        <v>1</v>
      </c>
      <c r="AX87" s="304">
        <f>+'Small COMM Sales Model  '!F86</f>
        <v>27.379271598918198</v>
      </c>
      <c r="AY87" s="304" t="b">
        <v>1</v>
      </c>
      <c r="AZ87" s="304">
        <f>+'Small COMM Sales Model  '!E86</f>
        <v>50.538702541757459</v>
      </c>
      <c r="BA87" s="304" t="b">
        <v>1</v>
      </c>
    </row>
    <row r="88" spans="1:53" s="299" customFormat="1" x14ac:dyDescent="0.2">
      <c r="A88" s="306">
        <v>2013</v>
      </c>
      <c r="B88" s="306">
        <v>2</v>
      </c>
      <c r="C88" s="299">
        <v>34.6875</v>
      </c>
      <c r="D88" s="299" t="b">
        <v>1</v>
      </c>
      <c r="E88" s="299">
        <v>44.16666666666665</v>
      </c>
      <c r="F88" s="299" t="b">
        <v>1</v>
      </c>
      <c r="H88" s="299">
        <v>0</v>
      </c>
      <c r="I88" s="304" t="b">
        <v>1</v>
      </c>
      <c r="J88" s="299">
        <v>0</v>
      </c>
      <c r="K88" s="304" t="b">
        <v>1</v>
      </c>
      <c r="L88" s="299">
        <v>45.623667191658654</v>
      </c>
      <c r="M88" s="304" t="b">
        <v>1</v>
      </c>
      <c r="N88" s="299">
        <v>0</v>
      </c>
      <c r="O88" s="304" t="b">
        <v>1</v>
      </c>
      <c r="P88" s="299">
        <v>0</v>
      </c>
      <c r="Q88" s="304" t="b">
        <v>1</v>
      </c>
      <c r="R88" s="304">
        <v>0</v>
      </c>
      <c r="S88" s="304" t="b">
        <f t="shared" ref="S88:S98" si="90">R88=0</f>
        <v>1</v>
      </c>
      <c r="T88" s="304">
        <v>44.995401174839202</v>
      </c>
      <c r="U88" s="304" t="b">
        <v>1</v>
      </c>
      <c r="V88" s="304">
        <v>0</v>
      </c>
      <c r="W88" s="304" t="b">
        <f t="shared" si="80"/>
        <v>1</v>
      </c>
      <c r="X88" s="304">
        <v>0</v>
      </c>
      <c r="Y88" s="304" t="b">
        <f t="shared" si="81"/>
        <v>1</v>
      </c>
      <c r="Z88" s="304">
        <v>0</v>
      </c>
      <c r="AA88" s="304" t="b">
        <f t="shared" si="82"/>
        <v>1</v>
      </c>
      <c r="AB88" s="304">
        <v>0</v>
      </c>
      <c r="AC88" s="304" t="b">
        <f t="shared" si="83"/>
        <v>1</v>
      </c>
      <c r="AD88" s="304">
        <v>0</v>
      </c>
      <c r="AE88" s="304" t="b">
        <f t="shared" si="84"/>
        <v>1</v>
      </c>
      <c r="AF88" s="304">
        <v>0</v>
      </c>
      <c r="AG88" s="304" t="b">
        <f t="shared" si="85"/>
        <v>1</v>
      </c>
      <c r="AH88" s="304">
        <v>0</v>
      </c>
      <c r="AI88" s="304" t="b">
        <f t="shared" si="86"/>
        <v>1</v>
      </c>
      <c r="AJ88" s="304">
        <v>0</v>
      </c>
      <c r="AK88" s="304" t="b">
        <f t="shared" si="87"/>
        <v>1</v>
      </c>
      <c r="AL88" s="304">
        <v>0</v>
      </c>
      <c r="AM88" s="304" t="b">
        <f t="shared" si="88"/>
        <v>1</v>
      </c>
      <c r="AN88" s="304">
        <v>0</v>
      </c>
      <c r="AO88" s="304" t="b">
        <f t="shared" si="89"/>
        <v>1</v>
      </c>
      <c r="AQ88" s="299">
        <f>'RES_Sales Model'!C83</f>
        <v>47.767051858298323</v>
      </c>
      <c r="AR88" s="304" t="b">
        <v>1</v>
      </c>
      <c r="AS88" s="299">
        <f>'RES_Sales Model'!D83</f>
        <v>45.623667191658654</v>
      </c>
      <c r="AT88" s="304" t="b">
        <v>1</v>
      </c>
      <c r="AU88" s="305"/>
      <c r="AV88" s="304">
        <f>+'Small COMM Sales Model  '!G87</f>
        <v>50.538702541757459</v>
      </c>
      <c r="AW88" s="304" t="b">
        <v>1</v>
      </c>
      <c r="AX88" s="304">
        <f>+'Small COMM Sales Model  '!F87</f>
        <v>63.684884505272507</v>
      </c>
      <c r="AY88" s="304" t="b">
        <v>1</v>
      </c>
      <c r="AZ88" s="304">
        <f>+'Small COMM Sales Model  '!E87</f>
        <v>44.995401174839188</v>
      </c>
      <c r="BA88" s="304" t="b">
        <v>1</v>
      </c>
    </row>
    <row r="89" spans="1:53" s="299" customFormat="1" x14ac:dyDescent="0.2">
      <c r="A89" s="306">
        <v>2013</v>
      </c>
      <c r="B89" s="306">
        <v>3</v>
      </c>
      <c r="C89" s="299">
        <v>23.916666666666664</v>
      </c>
      <c r="D89" s="299" t="b">
        <v>1</v>
      </c>
      <c r="E89" s="299">
        <v>96.916666666666671</v>
      </c>
      <c r="F89" s="299" t="b">
        <v>1</v>
      </c>
      <c r="H89" s="299">
        <v>0</v>
      </c>
      <c r="I89" s="304" t="b">
        <v>1</v>
      </c>
      <c r="J89" s="299">
        <v>0</v>
      </c>
      <c r="K89" s="304" t="b">
        <v>1</v>
      </c>
      <c r="L89" s="299">
        <v>0</v>
      </c>
      <c r="M89" s="304" t="b">
        <v>1</v>
      </c>
      <c r="N89" s="299">
        <v>149.28866966474007</v>
      </c>
      <c r="O89" s="304" t="b">
        <v>1</v>
      </c>
      <c r="P89" s="299">
        <v>0</v>
      </c>
      <c r="Q89" s="304" t="b">
        <v>1</v>
      </c>
      <c r="R89" s="304">
        <v>0</v>
      </c>
      <c r="S89" s="304" t="b">
        <f t="shared" si="90"/>
        <v>1</v>
      </c>
      <c r="T89" s="304">
        <v>0</v>
      </c>
      <c r="U89" s="304" t="b">
        <f t="shared" ref="U89:U99" si="91">T89=0</f>
        <v>1</v>
      </c>
      <c r="V89" s="304">
        <v>28.5589391546008</v>
      </c>
      <c r="W89" s="304" t="b">
        <v>1</v>
      </c>
      <c r="X89" s="304">
        <v>0</v>
      </c>
      <c r="Y89" s="304" t="b">
        <f t="shared" si="81"/>
        <v>1</v>
      </c>
      <c r="Z89" s="304">
        <v>0</v>
      </c>
      <c r="AA89" s="304" t="b">
        <f t="shared" si="82"/>
        <v>1</v>
      </c>
      <c r="AB89" s="304">
        <v>0</v>
      </c>
      <c r="AC89" s="304" t="b">
        <f t="shared" si="83"/>
        <v>1</v>
      </c>
      <c r="AD89" s="304">
        <v>0</v>
      </c>
      <c r="AE89" s="304" t="b">
        <f t="shared" si="84"/>
        <v>1</v>
      </c>
      <c r="AF89" s="304">
        <v>0</v>
      </c>
      <c r="AG89" s="304" t="b">
        <f t="shared" si="85"/>
        <v>1</v>
      </c>
      <c r="AH89" s="304">
        <v>0</v>
      </c>
      <c r="AI89" s="304" t="b">
        <f t="shared" si="86"/>
        <v>1</v>
      </c>
      <c r="AJ89" s="304">
        <v>0</v>
      </c>
      <c r="AK89" s="304" t="b">
        <f t="shared" si="87"/>
        <v>1</v>
      </c>
      <c r="AL89" s="304">
        <v>0</v>
      </c>
      <c r="AM89" s="304" t="b">
        <f t="shared" si="88"/>
        <v>1</v>
      </c>
      <c r="AN89" s="304">
        <v>0</v>
      </c>
      <c r="AO89" s="304" t="b">
        <f t="shared" si="89"/>
        <v>1</v>
      </c>
      <c r="AQ89" s="299">
        <f>'RES_Sales Model'!C84</f>
        <v>36.777170164719998</v>
      </c>
      <c r="AR89" s="304" t="b">
        <v>1</v>
      </c>
      <c r="AS89" s="299">
        <f>'RES_Sales Model'!D84</f>
        <v>93.609122048425689</v>
      </c>
      <c r="AT89" s="304" t="b">
        <v>1</v>
      </c>
      <c r="AU89" s="305"/>
      <c r="AV89" s="304">
        <f>+'Small COMM Sales Model  '!G88</f>
        <v>44.995401174839188</v>
      </c>
      <c r="AW89" s="304" t="b">
        <v>1</v>
      </c>
      <c r="AX89" s="304">
        <f>+'Small COMM Sales Model  '!F88</f>
        <v>125.68850876612598</v>
      </c>
      <c r="AY89" s="304" t="b">
        <v>1</v>
      </c>
      <c r="AZ89" s="304">
        <f>+'Small COMM Sales Model  '!E88</f>
        <v>28.558939154600807</v>
      </c>
      <c r="BA89" s="304" t="b">
        <v>1</v>
      </c>
    </row>
    <row r="90" spans="1:53" s="299" customFormat="1" x14ac:dyDescent="0.2">
      <c r="A90" s="306">
        <v>2013</v>
      </c>
      <c r="B90" s="306">
        <v>4</v>
      </c>
      <c r="C90" s="299">
        <v>104.14583333333334</v>
      </c>
      <c r="D90" s="299" t="b">
        <v>1</v>
      </c>
      <c r="E90" s="299">
        <v>0</v>
      </c>
      <c r="F90" s="299" t="b">
        <v>1</v>
      </c>
      <c r="H90" s="299">
        <v>0</v>
      </c>
      <c r="I90" s="304" t="b">
        <v>1</v>
      </c>
      <c r="J90" s="299">
        <v>0</v>
      </c>
      <c r="K90" s="304" t="b">
        <v>1</v>
      </c>
      <c r="L90" s="299">
        <v>0</v>
      </c>
      <c r="M90" s="304" t="b">
        <v>1</v>
      </c>
      <c r="N90" s="299">
        <v>0</v>
      </c>
      <c r="O90" s="304" t="b">
        <v>1</v>
      </c>
      <c r="P90" s="299">
        <v>0</v>
      </c>
      <c r="Q90" s="304" t="b">
        <v>1</v>
      </c>
      <c r="R90" s="304">
        <v>0</v>
      </c>
      <c r="S90" s="304" t="b">
        <f t="shared" si="90"/>
        <v>1</v>
      </c>
      <c r="T90" s="304">
        <v>0</v>
      </c>
      <c r="U90" s="304" t="b">
        <f t="shared" si="91"/>
        <v>1</v>
      </c>
      <c r="V90" s="304">
        <v>0</v>
      </c>
      <c r="W90" s="304" t="b">
        <f t="shared" ref="W90:W100" si="92">V90=0</f>
        <v>1</v>
      </c>
      <c r="X90" s="304">
        <v>135.359896196276</v>
      </c>
      <c r="Y90" s="304" t="b">
        <v>1</v>
      </c>
      <c r="Z90" s="304">
        <v>0</v>
      </c>
      <c r="AA90" s="304" t="b">
        <f t="shared" si="82"/>
        <v>1</v>
      </c>
      <c r="AB90" s="304">
        <v>0</v>
      </c>
      <c r="AC90" s="304" t="b">
        <f t="shared" si="83"/>
        <v>1</v>
      </c>
      <c r="AD90" s="304">
        <v>0</v>
      </c>
      <c r="AE90" s="304" t="b">
        <f t="shared" si="84"/>
        <v>1</v>
      </c>
      <c r="AF90" s="304">
        <v>0</v>
      </c>
      <c r="AG90" s="304" t="b">
        <f t="shared" si="85"/>
        <v>1</v>
      </c>
      <c r="AH90" s="304">
        <v>0</v>
      </c>
      <c r="AI90" s="304" t="b">
        <f t="shared" si="86"/>
        <v>1</v>
      </c>
      <c r="AJ90" s="304">
        <v>0</v>
      </c>
      <c r="AK90" s="304" t="b">
        <f t="shared" si="87"/>
        <v>1</v>
      </c>
      <c r="AL90" s="304">
        <v>0</v>
      </c>
      <c r="AM90" s="304" t="b">
        <f t="shared" si="88"/>
        <v>1</v>
      </c>
      <c r="AN90" s="304">
        <v>0</v>
      </c>
      <c r="AO90" s="304" t="b">
        <f t="shared" si="89"/>
        <v>1</v>
      </c>
      <c r="AQ90" s="299">
        <f>'RES_Sales Model'!C85</f>
        <v>81.959417675438644</v>
      </c>
      <c r="AR90" s="304" t="b">
        <v>1</v>
      </c>
      <c r="AS90" s="299">
        <f>'RES_Sales Model'!D85</f>
        <v>0</v>
      </c>
      <c r="AT90" s="304" t="b">
        <v>1</v>
      </c>
      <c r="AU90" s="305"/>
      <c r="AV90" s="304">
        <f>+'Small COMM Sales Model  '!G89</f>
        <v>28.558939154600807</v>
      </c>
      <c r="AW90" s="304" t="b">
        <v>1</v>
      </c>
      <c r="AX90" s="304">
        <f>+'Small COMM Sales Model  '!F89</f>
        <v>1.9697581448295924</v>
      </c>
      <c r="AY90" s="304" t="b">
        <v>1</v>
      </c>
      <c r="AZ90" s="304">
        <f>+'Small COMM Sales Model  '!E89</f>
        <v>135.35989619627648</v>
      </c>
      <c r="BA90" s="304" t="b">
        <v>1</v>
      </c>
    </row>
    <row r="91" spans="1:53" s="299" customFormat="1" x14ac:dyDescent="0.2">
      <c r="A91" s="306">
        <v>2013</v>
      </c>
      <c r="B91" s="306">
        <v>5</v>
      </c>
      <c r="C91" s="299">
        <v>130.45833333333331</v>
      </c>
      <c r="D91" s="299" t="b">
        <v>1</v>
      </c>
      <c r="E91" s="299">
        <v>0</v>
      </c>
      <c r="F91" s="299" t="b">
        <v>1</v>
      </c>
      <c r="H91" s="299">
        <v>0</v>
      </c>
      <c r="I91" s="304" t="b">
        <v>1</v>
      </c>
      <c r="J91" s="299">
        <v>0</v>
      </c>
      <c r="K91" s="304" t="b">
        <v>1</v>
      </c>
      <c r="L91" s="299">
        <v>0</v>
      </c>
      <c r="M91" s="304" t="b">
        <v>1</v>
      </c>
      <c r="N91" s="299">
        <v>0</v>
      </c>
      <c r="O91" s="304" t="b">
        <v>1</v>
      </c>
      <c r="P91" s="299">
        <v>0</v>
      </c>
      <c r="Q91" s="304" t="b">
        <v>1</v>
      </c>
      <c r="R91" s="304">
        <v>0</v>
      </c>
      <c r="S91" s="304" t="b">
        <f t="shared" si="90"/>
        <v>1</v>
      </c>
      <c r="T91" s="304">
        <v>0</v>
      </c>
      <c r="U91" s="304" t="b">
        <f t="shared" si="91"/>
        <v>1</v>
      </c>
      <c r="V91" s="304">
        <v>0</v>
      </c>
      <c r="W91" s="304" t="b">
        <f t="shared" si="92"/>
        <v>1</v>
      </c>
      <c r="X91" s="304">
        <v>0</v>
      </c>
      <c r="Y91" s="304" t="b">
        <f t="shared" ref="Y91:Y101" si="93">X91=0</f>
        <v>1</v>
      </c>
      <c r="Z91" s="304">
        <v>163.92411756805501</v>
      </c>
      <c r="AA91" s="304" t="b">
        <v>1</v>
      </c>
      <c r="AB91" s="304">
        <v>0</v>
      </c>
      <c r="AC91" s="304" t="b">
        <f t="shared" si="83"/>
        <v>1</v>
      </c>
      <c r="AD91" s="304">
        <v>0</v>
      </c>
      <c r="AE91" s="304" t="b">
        <f t="shared" si="84"/>
        <v>1</v>
      </c>
      <c r="AF91" s="304">
        <v>0</v>
      </c>
      <c r="AG91" s="304" t="b">
        <f t="shared" si="85"/>
        <v>1</v>
      </c>
      <c r="AH91" s="304">
        <v>0</v>
      </c>
      <c r="AI91" s="304" t="b">
        <f t="shared" si="86"/>
        <v>1</v>
      </c>
      <c r="AJ91" s="304">
        <v>0</v>
      </c>
      <c r="AK91" s="304" t="b">
        <f t="shared" si="87"/>
        <v>1</v>
      </c>
      <c r="AL91" s="304">
        <v>0</v>
      </c>
      <c r="AM91" s="304" t="b">
        <f t="shared" si="88"/>
        <v>1</v>
      </c>
      <c r="AN91" s="304">
        <v>0</v>
      </c>
      <c r="AO91" s="304" t="b">
        <f t="shared" si="89"/>
        <v>1</v>
      </c>
      <c r="AQ91" s="299">
        <f>'RES_Sales Model'!C86</f>
        <v>149.64200688216579</v>
      </c>
      <c r="AR91" s="304" t="b">
        <v>1</v>
      </c>
      <c r="AS91" s="299">
        <f>'RES_Sales Model'!D86</f>
        <v>0</v>
      </c>
      <c r="AT91" s="304" t="b">
        <v>1</v>
      </c>
      <c r="AU91" s="305"/>
      <c r="AV91" s="304">
        <f>+'Small COMM Sales Model  '!G90</f>
        <v>135.35989619627648</v>
      </c>
      <c r="AW91" s="304" t="b">
        <v>1</v>
      </c>
      <c r="AX91" s="304">
        <f>+'Small COMM Sales Model  '!F90</f>
        <v>1.4750689909638388</v>
      </c>
      <c r="AY91" s="304" t="b">
        <v>1</v>
      </c>
      <c r="AZ91" s="304">
        <f>+'Small COMM Sales Model  '!E90</f>
        <v>163.92411756805507</v>
      </c>
      <c r="BA91" s="304" t="b">
        <v>1</v>
      </c>
    </row>
    <row r="92" spans="1:53" s="299" customFormat="1" x14ac:dyDescent="0.2">
      <c r="A92" s="306">
        <v>2013</v>
      </c>
      <c r="B92" s="306">
        <v>6</v>
      </c>
      <c r="C92" s="299">
        <v>240.14583333333334</v>
      </c>
      <c r="D92" s="299" t="b">
        <v>1</v>
      </c>
      <c r="E92" s="299">
        <v>0</v>
      </c>
      <c r="F92" s="299" t="b">
        <v>1</v>
      </c>
      <c r="H92" s="299">
        <v>0</v>
      </c>
      <c r="I92" s="304" t="b">
        <v>1</v>
      </c>
      <c r="J92" s="299">
        <v>0</v>
      </c>
      <c r="K92" s="304" t="b">
        <v>1</v>
      </c>
      <c r="L92" s="299">
        <v>0</v>
      </c>
      <c r="M92" s="304" t="b">
        <v>1</v>
      </c>
      <c r="N92" s="299">
        <v>0</v>
      </c>
      <c r="O92" s="304" t="b">
        <v>1</v>
      </c>
      <c r="P92" s="299">
        <v>0</v>
      </c>
      <c r="Q92" s="304" t="b">
        <v>1</v>
      </c>
      <c r="R92" s="304">
        <v>0</v>
      </c>
      <c r="S92" s="304" t="b">
        <f t="shared" si="90"/>
        <v>1</v>
      </c>
      <c r="T92" s="304">
        <v>0</v>
      </c>
      <c r="U92" s="304" t="b">
        <f t="shared" si="91"/>
        <v>1</v>
      </c>
      <c r="V92" s="304">
        <v>0</v>
      </c>
      <c r="W92" s="304" t="b">
        <f t="shared" si="92"/>
        <v>1</v>
      </c>
      <c r="X92" s="304">
        <v>0</v>
      </c>
      <c r="Y92" s="304" t="b">
        <f t="shared" si="93"/>
        <v>1</v>
      </c>
      <c r="Z92" s="304">
        <v>0</v>
      </c>
      <c r="AA92" s="304" t="b">
        <f t="shared" ref="AA92:AA102" si="94">Z92=0</f>
        <v>1</v>
      </c>
      <c r="AB92" s="304">
        <v>272.87629990709797</v>
      </c>
      <c r="AC92" s="304" t="b">
        <v>1</v>
      </c>
      <c r="AD92" s="304">
        <v>0</v>
      </c>
      <c r="AE92" s="304" t="b">
        <f t="shared" si="84"/>
        <v>1</v>
      </c>
      <c r="AF92" s="304">
        <v>0</v>
      </c>
      <c r="AG92" s="304" t="b">
        <f t="shared" si="85"/>
        <v>1</v>
      </c>
      <c r="AH92" s="304">
        <v>0</v>
      </c>
      <c r="AI92" s="304" t="b">
        <f t="shared" si="86"/>
        <v>1</v>
      </c>
      <c r="AJ92" s="304">
        <v>0</v>
      </c>
      <c r="AK92" s="304" t="b">
        <f t="shared" si="87"/>
        <v>1</v>
      </c>
      <c r="AL92" s="304">
        <v>0</v>
      </c>
      <c r="AM92" s="304" t="b">
        <f t="shared" si="88"/>
        <v>1</v>
      </c>
      <c r="AN92" s="304">
        <v>0</v>
      </c>
      <c r="AO92" s="304" t="b">
        <f t="shared" si="89"/>
        <v>1</v>
      </c>
      <c r="AQ92" s="299">
        <f>'RES_Sales Model'!C87</f>
        <v>218.40020873757646</v>
      </c>
      <c r="AR92" s="304" t="b">
        <v>1</v>
      </c>
      <c r="AS92" s="299">
        <f>'RES_Sales Model'!D87</f>
        <v>0</v>
      </c>
      <c r="AT92" s="304" t="b">
        <v>1</v>
      </c>
      <c r="AU92" s="305"/>
      <c r="AV92" s="304">
        <f>+'Small COMM Sales Model  '!G91</f>
        <v>163.92411756805507</v>
      </c>
      <c r="AW92" s="304" t="b">
        <v>1</v>
      </c>
      <c r="AX92" s="304">
        <f>+'Small COMM Sales Model  '!F91</f>
        <v>0</v>
      </c>
      <c r="AY92" s="304" t="b">
        <v>1</v>
      </c>
      <c r="AZ92" s="304">
        <f>+'Small COMM Sales Model  '!E91</f>
        <v>272.87629990709786</v>
      </c>
      <c r="BA92" s="304" t="b">
        <v>1</v>
      </c>
    </row>
    <row r="93" spans="1:53" s="299" customFormat="1" x14ac:dyDescent="0.2">
      <c r="A93" s="306">
        <v>2013</v>
      </c>
      <c r="B93" s="306">
        <v>7</v>
      </c>
      <c r="C93" s="299">
        <v>289.9375</v>
      </c>
      <c r="D93" s="299" t="b">
        <v>1</v>
      </c>
      <c r="E93" s="299">
        <v>0</v>
      </c>
      <c r="F93" s="299" t="b">
        <v>1</v>
      </c>
      <c r="H93" s="299">
        <v>0</v>
      </c>
      <c r="I93" s="304" t="b">
        <v>1</v>
      </c>
      <c r="J93" s="299">
        <v>0</v>
      </c>
      <c r="K93" s="304" t="b">
        <v>1</v>
      </c>
      <c r="L93" s="299">
        <v>0</v>
      </c>
      <c r="M93" s="304" t="b">
        <v>1</v>
      </c>
      <c r="N93" s="299">
        <v>0</v>
      </c>
      <c r="O93" s="304" t="b">
        <v>1</v>
      </c>
      <c r="P93" s="299">
        <v>0</v>
      </c>
      <c r="Q93" s="304" t="b">
        <v>1</v>
      </c>
      <c r="R93" s="304">
        <v>0</v>
      </c>
      <c r="S93" s="304" t="b">
        <f t="shared" si="90"/>
        <v>1</v>
      </c>
      <c r="T93" s="304">
        <v>0</v>
      </c>
      <c r="U93" s="304" t="b">
        <f t="shared" si="91"/>
        <v>1</v>
      </c>
      <c r="V93" s="304">
        <v>0</v>
      </c>
      <c r="W93" s="304" t="b">
        <f t="shared" si="92"/>
        <v>1</v>
      </c>
      <c r="X93" s="304">
        <v>0</v>
      </c>
      <c r="Y93" s="304" t="b">
        <f t="shared" si="93"/>
        <v>1</v>
      </c>
      <c r="Z93" s="304">
        <v>0</v>
      </c>
      <c r="AA93" s="304" t="b">
        <f t="shared" si="94"/>
        <v>1</v>
      </c>
      <c r="AB93" s="304">
        <v>0</v>
      </c>
      <c r="AC93" s="304" t="b">
        <f t="shared" ref="AC93:AC103" si="95">AB93=0</f>
        <v>1</v>
      </c>
      <c r="AD93" s="304">
        <v>293.70814398852201</v>
      </c>
      <c r="AE93" s="304" t="b">
        <v>1</v>
      </c>
      <c r="AF93" s="304">
        <v>0</v>
      </c>
      <c r="AG93" s="304" t="b">
        <f t="shared" si="85"/>
        <v>1</v>
      </c>
      <c r="AH93" s="304">
        <v>0</v>
      </c>
      <c r="AI93" s="304" t="b">
        <f t="shared" si="86"/>
        <v>1</v>
      </c>
      <c r="AJ93" s="304">
        <v>0</v>
      </c>
      <c r="AK93" s="304" t="b">
        <f t="shared" si="87"/>
        <v>1</v>
      </c>
      <c r="AL93" s="304">
        <v>0</v>
      </c>
      <c r="AM93" s="304" t="b">
        <f t="shared" si="88"/>
        <v>1</v>
      </c>
      <c r="AN93" s="304">
        <v>0</v>
      </c>
      <c r="AO93" s="304" t="b">
        <f t="shared" si="89"/>
        <v>1</v>
      </c>
      <c r="AQ93" s="299">
        <f>'RES_Sales Model'!C88</f>
        <v>283.29222194780994</v>
      </c>
      <c r="AR93" s="304" t="b">
        <v>1</v>
      </c>
      <c r="AS93" s="299">
        <f>'RES_Sales Model'!D88</f>
        <v>0</v>
      </c>
      <c r="AT93" s="304" t="b">
        <v>1</v>
      </c>
      <c r="AU93" s="305"/>
      <c r="AV93" s="304">
        <f>+'Small COMM Sales Model  '!G92</f>
        <v>272.87629990709786</v>
      </c>
      <c r="AW93" s="304" t="b">
        <v>1</v>
      </c>
      <c r="AX93" s="304">
        <f>+'Small COMM Sales Model  '!F92</f>
        <v>0</v>
      </c>
      <c r="AY93" s="304" t="b">
        <v>1</v>
      </c>
      <c r="AZ93" s="304">
        <f>+'Small COMM Sales Model  '!E92</f>
        <v>293.70814398852195</v>
      </c>
      <c r="BA93" s="304" t="b">
        <v>1</v>
      </c>
    </row>
    <row r="94" spans="1:53" s="299" customFormat="1" x14ac:dyDescent="0.2">
      <c r="A94" s="306">
        <v>2013</v>
      </c>
      <c r="B94" s="306">
        <v>8</v>
      </c>
      <c r="C94" s="299">
        <v>343.77083333333331</v>
      </c>
      <c r="D94" s="299" t="b">
        <v>1</v>
      </c>
      <c r="E94" s="299">
        <v>0</v>
      </c>
      <c r="F94" s="299" t="b">
        <v>1</v>
      </c>
      <c r="H94" s="299">
        <v>0</v>
      </c>
      <c r="I94" s="304" t="b">
        <v>1</v>
      </c>
      <c r="J94" s="299">
        <v>0</v>
      </c>
      <c r="K94" s="304" t="b">
        <v>1</v>
      </c>
      <c r="L94" s="299">
        <v>0</v>
      </c>
      <c r="M94" s="304" t="b">
        <v>1</v>
      </c>
      <c r="N94" s="299">
        <v>0</v>
      </c>
      <c r="O94" s="304" t="b">
        <v>1</v>
      </c>
      <c r="P94" s="299">
        <v>0</v>
      </c>
      <c r="Q94" s="304" t="b">
        <v>1</v>
      </c>
      <c r="R94" s="304">
        <v>0</v>
      </c>
      <c r="S94" s="304" t="b">
        <f t="shared" si="90"/>
        <v>1</v>
      </c>
      <c r="T94" s="304">
        <v>0</v>
      </c>
      <c r="U94" s="304" t="b">
        <f t="shared" si="91"/>
        <v>1</v>
      </c>
      <c r="V94" s="304">
        <v>0</v>
      </c>
      <c r="W94" s="304" t="b">
        <f t="shared" si="92"/>
        <v>1</v>
      </c>
      <c r="X94" s="304">
        <v>0</v>
      </c>
      <c r="Y94" s="304" t="b">
        <f t="shared" si="93"/>
        <v>1</v>
      </c>
      <c r="Z94" s="304">
        <v>0</v>
      </c>
      <c r="AA94" s="304" t="b">
        <f t="shared" si="94"/>
        <v>1</v>
      </c>
      <c r="AB94" s="304">
        <v>0</v>
      </c>
      <c r="AC94" s="304" t="b">
        <f t="shared" si="95"/>
        <v>1</v>
      </c>
      <c r="AD94" s="304">
        <v>0</v>
      </c>
      <c r="AE94" s="304" t="b">
        <f t="shared" ref="AE94:AE104" si="96">AD94=0</f>
        <v>1</v>
      </c>
      <c r="AF94" s="304">
        <v>337.54482289408099</v>
      </c>
      <c r="AG94" s="304" t="b">
        <v>1</v>
      </c>
      <c r="AH94" s="304">
        <v>0</v>
      </c>
      <c r="AI94" s="304" t="b">
        <f t="shared" si="86"/>
        <v>1</v>
      </c>
      <c r="AJ94" s="304">
        <v>0</v>
      </c>
      <c r="AK94" s="304" t="b">
        <f t="shared" si="87"/>
        <v>1</v>
      </c>
      <c r="AL94" s="304">
        <v>0</v>
      </c>
      <c r="AM94" s="304" t="b">
        <f t="shared" si="88"/>
        <v>1</v>
      </c>
      <c r="AN94" s="304">
        <v>0</v>
      </c>
      <c r="AO94" s="304" t="b">
        <f t="shared" si="89"/>
        <v>1</v>
      </c>
      <c r="AQ94" s="299">
        <f>'RES_Sales Model'!C89</f>
        <v>315.6264834413015</v>
      </c>
      <c r="AR94" s="304" t="b">
        <v>1</v>
      </c>
      <c r="AS94" s="299">
        <f>'RES_Sales Model'!D89</f>
        <v>0</v>
      </c>
      <c r="AT94" s="304" t="b">
        <v>1</v>
      </c>
      <c r="AU94" s="305"/>
      <c r="AV94" s="304">
        <f>+'Small COMM Sales Model  '!G93</f>
        <v>293.70814398852195</v>
      </c>
      <c r="AW94" s="304" t="b">
        <v>1</v>
      </c>
      <c r="AX94" s="304">
        <f>+'Small COMM Sales Model  '!F93</f>
        <v>0</v>
      </c>
      <c r="AY94" s="304" t="b">
        <v>1</v>
      </c>
      <c r="AZ94" s="304">
        <f>+'Small COMM Sales Model  '!E93</f>
        <v>337.54482289408111</v>
      </c>
      <c r="BA94" s="304" t="b">
        <v>1</v>
      </c>
    </row>
    <row r="95" spans="1:53" s="299" customFormat="1" x14ac:dyDescent="0.2">
      <c r="A95" s="306">
        <v>2013</v>
      </c>
      <c r="B95" s="306">
        <v>9</v>
      </c>
      <c r="C95" s="299">
        <v>251.04166666666663</v>
      </c>
      <c r="D95" s="299" t="b">
        <v>1</v>
      </c>
      <c r="E95" s="299">
        <v>0</v>
      </c>
      <c r="F95" s="299" t="b">
        <v>1</v>
      </c>
      <c r="H95" s="299">
        <v>0</v>
      </c>
      <c r="I95" s="304" t="b">
        <v>1</v>
      </c>
      <c r="J95" s="299">
        <v>0</v>
      </c>
      <c r="K95" s="304" t="b">
        <v>1</v>
      </c>
      <c r="L95" s="299">
        <v>0</v>
      </c>
      <c r="M95" s="304" t="b">
        <v>1</v>
      </c>
      <c r="N95" s="299">
        <v>0</v>
      </c>
      <c r="O95" s="304" t="b">
        <v>1</v>
      </c>
      <c r="P95" s="299">
        <v>0</v>
      </c>
      <c r="Q95" s="304" t="b">
        <v>1</v>
      </c>
      <c r="R95" s="304">
        <v>0</v>
      </c>
      <c r="S95" s="304" t="b">
        <f t="shared" si="90"/>
        <v>1</v>
      </c>
      <c r="T95" s="304">
        <v>0</v>
      </c>
      <c r="U95" s="304" t="b">
        <f t="shared" si="91"/>
        <v>1</v>
      </c>
      <c r="V95" s="304">
        <v>0</v>
      </c>
      <c r="W95" s="304" t="b">
        <f t="shared" si="92"/>
        <v>1</v>
      </c>
      <c r="X95" s="304">
        <v>0</v>
      </c>
      <c r="Y95" s="304" t="b">
        <f t="shared" si="93"/>
        <v>1</v>
      </c>
      <c r="Z95" s="304">
        <v>0</v>
      </c>
      <c r="AA95" s="304" t="b">
        <f t="shared" si="94"/>
        <v>1</v>
      </c>
      <c r="AB95" s="304">
        <v>0</v>
      </c>
      <c r="AC95" s="304" t="b">
        <f t="shared" si="95"/>
        <v>1</v>
      </c>
      <c r="AD95" s="304">
        <v>0</v>
      </c>
      <c r="AE95" s="304" t="b">
        <f t="shared" si="96"/>
        <v>1</v>
      </c>
      <c r="AF95" s="304">
        <v>0</v>
      </c>
      <c r="AG95" s="304" t="b">
        <f t="shared" ref="AG95:AG105" si="97">AF95=0</f>
        <v>1</v>
      </c>
      <c r="AH95" s="304">
        <v>270.04400483226198</v>
      </c>
      <c r="AI95" s="304" t="b">
        <v>1</v>
      </c>
      <c r="AJ95" s="304">
        <v>0</v>
      </c>
      <c r="AK95" s="304" t="b">
        <f t="shared" si="87"/>
        <v>1</v>
      </c>
      <c r="AL95" s="304">
        <v>0</v>
      </c>
      <c r="AM95" s="304" t="b">
        <f t="shared" si="88"/>
        <v>1</v>
      </c>
      <c r="AN95" s="304">
        <v>0</v>
      </c>
      <c r="AO95" s="304" t="b">
        <f t="shared" si="89"/>
        <v>1</v>
      </c>
      <c r="AQ95" s="299">
        <f>'RES_Sales Model'!C90</f>
        <v>303.79441386317154</v>
      </c>
      <c r="AR95" s="304" t="b">
        <v>1</v>
      </c>
      <c r="AS95" s="299">
        <f>'RES_Sales Model'!D90</f>
        <v>0</v>
      </c>
      <c r="AT95" s="304" t="b">
        <v>1</v>
      </c>
      <c r="AU95" s="305"/>
      <c r="AV95" s="304">
        <f>+'Small COMM Sales Model  '!G94</f>
        <v>337.54482289408111</v>
      </c>
      <c r="AW95" s="304" t="b">
        <v>1</v>
      </c>
      <c r="AX95" s="304">
        <f>+'Small COMM Sales Model  '!F94</f>
        <v>0</v>
      </c>
      <c r="AY95" s="304" t="b">
        <v>1</v>
      </c>
      <c r="AZ95" s="304">
        <f>+'Small COMM Sales Model  '!E94</f>
        <v>270.04400483226198</v>
      </c>
      <c r="BA95" s="304" t="b">
        <v>1</v>
      </c>
    </row>
    <row r="96" spans="1:53" s="299" customFormat="1" x14ac:dyDescent="0.2">
      <c r="A96" s="306">
        <v>2013</v>
      </c>
      <c r="B96" s="306">
        <v>10</v>
      </c>
      <c r="C96" s="299">
        <v>189.60416666666666</v>
      </c>
      <c r="D96" s="299" t="b">
        <v>1</v>
      </c>
      <c r="E96" s="299">
        <v>0</v>
      </c>
      <c r="F96" s="299" t="b">
        <v>1</v>
      </c>
      <c r="H96" s="299">
        <v>0</v>
      </c>
      <c r="I96" s="304" t="b">
        <v>1</v>
      </c>
      <c r="J96" s="299">
        <v>0</v>
      </c>
      <c r="K96" s="304" t="b">
        <v>1</v>
      </c>
      <c r="L96" s="299">
        <v>0</v>
      </c>
      <c r="M96" s="304" t="b">
        <v>1</v>
      </c>
      <c r="N96" s="299">
        <v>0</v>
      </c>
      <c r="O96" s="304" t="b">
        <v>1</v>
      </c>
      <c r="P96" s="299">
        <v>0</v>
      </c>
      <c r="Q96" s="304" t="b">
        <v>1</v>
      </c>
      <c r="R96" s="304">
        <v>0</v>
      </c>
      <c r="S96" s="304" t="b">
        <f t="shared" si="90"/>
        <v>1</v>
      </c>
      <c r="T96" s="304">
        <v>0</v>
      </c>
      <c r="U96" s="304" t="b">
        <f t="shared" si="91"/>
        <v>1</v>
      </c>
      <c r="V96" s="304">
        <v>0</v>
      </c>
      <c r="W96" s="304" t="b">
        <f t="shared" si="92"/>
        <v>1</v>
      </c>
      <c r="X96" s="304">
        <v>0</v>
      </c>
      <c r="Y96" s="304" t="b">
        <f t="shared" si="93"/>
        <v>1</v>
      </c>
      <c r="Z96" s="304">
        <v>0</v>
      </c>
      <c r="AA96" s="304" t="b">
        <f t="shared" si="94"/>
        <v>1</v>
      </c>
      <c r="AB96" s="304">
        <v>0</v>
      </c>
      <c r="AC96" s="304" t="b">
        <f t="shared" si="95"/>
        <v>1</v>
      </c>
      <c r="AD96" s="304">
        <v>0</v>
      </c>
      <c r="AE96" s="304" t="b">
        <f t="shared" si="96"/>
        <v>1</v>
      </c>
      <c r="AF96" s="304">
        <v>0</v>
      </c>
      <c r="AG96" s="304" t="b">
        <f t="shared" si="97"/>
        <v>1</v>
      </c>
      <c r="AH96" s="304">
        <v>0</v>
      </c>
      <c r="AI96" s="304" t="b">
        <f t="shared" ref="AI96:AI106" si="98">AH96=0</f>
        <v>1</v>
      </c>
      <c r="AJ96" s="304">
        <v>213.28592721551499</v>
      </c>
      <c r="AK96" s="304" t="b">
        <v>1</v>
      </c>
      <c r="AL96" s="304">
        <v>0</v>
      </c>
      <c r="AM96" s="304" t="b">
        <f t="shared" si="88"/>
        <v>1</v>
      </c>
      <c r="AN96" s="304">
        <v>0</v>
      </c>
      <c r="AO96" s="304" t="b">
        <f t="shared" si="89"/>
        <v>1</v>
      </c>
      <c r="AQ96" s="299">
        <f>'RES_Sales Model'!C91</f>
        <v>241.66496602388833</v>
      </c>
      <c r="AR96" s="304" t="b">
        <v>1</v>
      </c>
      <c r="AS96" s="299">
        <f>'RES_Sales Model'!D91</f>
        <v>0</v>
      </c>
      <c r="AT96" s="304" t="b">
        <v>1</v>
      </c>
      <c r="AU96" s="305"/>
      <c r="AV96" s="304">
        <f>+'Small COMM Sales Model  '!G95</f>
        <v>270.04400483226198</v>
      </c>
      <c r="AW96" s="304" t="b">
        <v>1</v>
      </c>
      <c r="AX96" s="304">
        <f>+'Small COMM Sales Model  '!F95</f>
        <v>5.3677058274147413E-2</v>
      </c>
      <c r="AY96" s="304" t="b">
        <v>1</v>
      </c>
      <c r="AZ96" s="304">
        <f>+'Small COMM Sales Model  '!E95</f>
        <v>213.28592721551468</v>
      </c>
      <c r="BA96" s="304" t="b">
        <v>1</v>
      </c>
    </row>
    <row r="97" spans="1:53" s="299" customFormat="1" x14ac:dyDescent="0.2">
      <c r="A97" s="306">
        <v>2013</v>
      </c>
      <c r="B97" s="306">
        <v>11</v>
      </c>
      <c r="C97" s="299">
        <v>99.062499999999986</v>
      </c>
      <c r="D97" s="299" t="b">
        <v>1</v>
      </c>
      <c r="E97" s="299">
        <v>2.3333333333333357</v>
      </c>
      <c r="F97" s="299" t="b">
        <v>1</v>
      </c>
      <c r="H97" s="299">
        <v>0</v>
      </c>
      <c r="I97" s="304" t="b">
        <v>1</v>
      </c>
      <c r="J97" s="299">
        <v>0</v>
      </c>
      <c r="K97" s="304" t="b">
        <v>1</v>
      </c>
      <c r="L97" s="299">
        <v>0</v>
      </c>
      <c r="M97" s="304" t="b">
        <v>1</v>
      </c>
      <c r="N97" s="299">
        <v>0</v>
      </c>
      <c r="O97" s="304" t="b">
        <v>1</v>
      </c>
      <c r="P97" s="299">
        <v>0</v>
      </c>
      <c r="Q97" s="304" t="b">
        <v>1</v>
      </c>
      <c r="R97" s="304">
        <v>0</v>
      </c>
      <c r="S97" s="304" t="b">
        <f t="shared" si="90"/>
        <v>1</v>
      </c>
      <c r="T97" s="304">
        <v>0</v>
      </c>
      <c r="U97" s="304" t="b">
        <f t="shared" si="91"/>
        <v>1</v>
      </c>
      <c r="V97" s="304">
        <v>0</v>
      </c>
      <c r="W97" s="304" t="b">
        <f t="shared" si="92"/>
        <v>1</v>
      </c>
      <c r="X97" s="304">
        <v>0</v>
      </c>
      <c r="Y97" s="304" t="b">
        <f t="shared" si="93"/>
        <v>1</v>
      </c>
      <c r="Z97" s="304">
        <v>0</v>
      </c>
      <c r="AA97" s="304" t="b">
        <f t="shared" si="94"/>
        <v>1</v>
      </c>
      <c r="AB97" s="304">
        <v>0</v>
      </c>
      <c r="AC97" s="304" t="b">
        <f t="shared" si="95"/>
        <v>1</v>
      </c>
      <c r="AD97" s="304">
        <v>0</v>
      </c>
      <c r="AE97" s="304" t="b">
        <f t="shared" si="96"/>
        <v>1</v>
      </c>
      <c r="AF97" s="304">
        <v>0</v>
      </c>
      <c r="AG97" s="304" t="b">
        <f t="shared" si="97"/>
        <v>1</v>
      </c>
      <c r="AH97" s="304">
        <v>0</v>
      </c>
      <c r="AI97" s="304" t="b">
        <f t="shared" si="98"/>
        <v>1</v>
      </c>
      <c r="AJ97" s="304">
        <v>0</v>
      </c>
      <c r="AK97" s="304" t="b">
        <f t="shared" ref="AK97:AK107" si="99">AJ97=0</f>
        <v>1</v>
      </c>
      <c r="AL97" s="304">
        <v>110.233158852914</v>
      </c>
      <c r="AM97" s="304" t="b">
        <v>1</v>
      </c>
      <c r="AN97" s="304">
        <v>0</v>
      </c>
      <c r="AO97" s="304" t="b">
        <f t="shared" si="89"/>
        <v>1</v>
      </c>
      <c r="AQ97" s="299">
        <f>'RES_Sales Model'!C92</f>
        <v>161.75954303421412</v>
      </c>
      <c r="AR97" s="304" t="b">
        <v>1</v>
      </c>
      <c r="AS97" s="299">
        <f>'RES_Sales Model'!D92</f>
        <v>0</v>
      </c>
      <c r="AT97" s="304" t="b">
        <v>1</v>
      </c>
      <c r="AU97" s="305"/>
      <c r="AV97" s="304">
        <f>+'Small COMM Sales Model  '!G96</f>
        <v>213.28592721551468</v>
      </c>
      <c r="AW97" s="304" t="b">
        <v>1</v>
      </c>
      <c r="AX97" s="304">
        <f>+'Small COMM Sales Model  '!F96</f>
        <v>10.992012079278346</v>
      </c>
      <c r="AY97" s="304" t="b">
        <v>1</v>
      </c>
      <c r="AZ97" s="304">
        <f>+'Small COMM Sales Model  '!E96</f>
        <v>110.23315885291359</v>
      </c>
      <c r="BA97" s="304" t="b">
        <v>1</v>
      </c>
    </row>
    <row r="98" spans="1:53" s="299" customFormat="1" x14ac:dyDescent="0.2">
      <c r="A98" s="306">
        <v>2013</v>
      </c>
      <c r="B98" s="306">
        <v>12</v>
      </c>
      <c r="C98" s="299">
        <v>74.541666666666657</v>
      </c>
      <c r="D98" s="299" t="b">
        <v>1</v>
      </c>
      <c r="E98" s="299">
        <v>0.375</v>
      </c>
      <c r="F98" s="299" t="b">
        <v>1</v>
      </c>
      <c r="H98" s="299">
        <v>0</v>
      </c>
      <c r="I98" s="304" t="b">
        <v>1</v>
      </c>
      <c r="J98" s="299">
        <v>0</v>
      </c>
      <c r="K98" s="304" t="b">
        <v>1</v>
      </c>
      <c r="L98" s="299">
        <v>0</v>
      </c>
      <c r="M98" s="304" t="b">
        <v>1</v>
      </c>
      <c r="N98" s="299">
        <v>0</v>
      </c>
      <c r="O98" s="304" t="b">
        <v>1</v>
      </c>
      <c r="P98" s="299">
        <v>1.6498258966126826</v>
      </c>
      <c r="Q98" s="304" t="b">
        <v>1</v>
      </c>
      <c r="R98" s="304">
        <v>0</v>
      </c>
      <c r="S98" s="304" t="b">
        <f t="shared" si="90"/>
        <v>1</v>
      </c>
      <c r="T98" s="304">
        <v>0</v>
      </c>
      <c r="U98" s="304" t="b">
        <f t="shared" si="91"/>
        <v>1</v>
      </c>
      <c r="V98" s="304">
        <v>0</v>
      </c>
      <c r="W98" s="304" t="b">
        <f t="shared" si="92"/>
        <v>1</v>
      </c>
      <c r="X98" s="304">
        <v>0</v>
      </c>
      <c r="Y98" s="304" t="b">
        <f t="shared" si="93"/>
        <v>1</v>
      </c>
      <c r="Z98" s="304">
        <v>0</v>
      </c>
      <c r="AA98" s="304" t="b">
        <f t="shared" si="94"/>
        <v>1</v>
      </c>
      <c r="AB98" s="304">
        <v>0</v>
      </c>
      <c r="AC98" s="304" t="b">
        <f t="shared" si="95"/>
        <v>1</v>
      </c>
      <c r="AD98" s="304">
        <v>0</v>
      </c>
      <c r="AE98" s="304" t="b">
        <f t="shared" si="96"/>
        <v>1</v>
      </c>
      <c r="AF98" s="304">
        <v>0</v>
      </c>
      <c r="AG98" s="304" t="b">
        <f t="shared" si="97"/>
        <v>1</v>
      </c>
      <c r="AH98" s="304">
        <v>0</v>
      </c>
      <c r="AI98" s="304" t="b">
        <f t="shared" si="98"/>
        <v>1</v>
      </c>
      <c r="AJ98" s="304">
        <v>0</v>
      </c>
      <c r="AK98" s="304" t="b">
        <f t="shared" si="99"/>
        <v>1</v>
      </c>
      <c r="AL98" s="304">
        <v>0</v>
      </c>
      <c r="AM98" s="304" t="b">
        <f t="shared" ref="AM98:AM108" si="100">AL98=0</f>
        <v>1</v>
      </c>
      <c r="AN98" s="304">
        <v>79.0050797458387</v>
      </c>
      <c r="AO98" s="304" t="b">
        <v>1</v>
      </c>
      <c r="AQ98" s="299">
        <f>'RES_Sales Model'!C93</f>
        <v>94.619119299376123</v>
      </c>
      <c r="AR98" s="304" t="b">
        <v>1</v>
      </c>
      <c r="AS98" s="299">
        <f>'RES_Sales Model'!D93</f>
        <v>1.6498258966126826</v>
      </c>
      <c r="AT98" s="304" t="b">
        <v>1</v>
      </c>
      <c r="AU98" s="305"/>
      <c r="AV98" s="304">
        <f>+'Small COMM Sales Model  '!G97</f>
        <v>110.23315885291359</v>
      </c>
      <c r="AW98" s="304" t="b">
        <v>1</v>
      </c>
      <c r="AX98" s="304">
        <f>+'Small COMM Sales Model  '!F97</f>
        <v>14.417695558114239</v>
      </c>
      <c r="AY98" s="304" t="b">
        <v>1</v>
      </c>
      <c r="AZ98" s="304">
        <f>+'Small COMM Sales Model  '!E97</f>
        <v>79.005079745838657</v>
      </c>
      <c r="BA98" s="304" t="b">
        <v>1</v>
      </c>
    </row>
    <row r="99" spans="1:53" s="299" customFormat="1" x14ac:dyDescent="0.2">
      <c r="A99" s="306">
        <v>2014</v>
      </c>
      <c r="B99" s="306">
        <v>1</v>
      </c>
      <c r="C99" s="299">
        <v>24.104166666666668</v>
      </c>
      <c r="D99" s="299" t="b">
        <v>1</v>
      </c>
      <c r="E99" s="299">
        <v>101.33333333333336</v>
      </c>
      <c r="F99" s="299" t="b">
        <v>1</v>
      </c>
      <c r="H99" s="299">
        <v>0</v>
      </c>
      <c r="I99" s="304" t="b">
        <v>1</v>
      </c>
      <c r="J99" s="299">
        <v>118.468726084693</v>
      </c>
      <c r="K99" s="304" t="b">
        <v>1</v>
      </c>
      <c r="L99" s="299">
        <v>0</v>
      </c>
      <c r="M99" s="304" t="b">
        <v>1</v>
      </c>
      <c r="N99" s="299">
        <v>0</v>
      </c>
      <c r="O99" s="304" t="b">
        <v>1</v>
      </c>
      <c r="P99" s="299">
        <v>0</v>
      </c>
      <c r="Q99" s="304" t="b">
        <v>1</v>
      </c>
      <c r="R99" s="304">
        <v>26.956862918744299</v>
      </c>
      <c r="S99" s="304" t="b">
        <v>1</v>
      </c>
      <c r="T99" s="304">
        <v>0</v>
      </c>
      <c r="U99" s="304" t="b">
        <f t="shared" si="91"/>
        <v>1</v>
      </c>
      <c r="V99" s="304">
        <v>0</v>
      </c>
      <c r="W99" s="304" t="b">
        <f t="shared" si="92"/>
        <v>1</v>
      </c>
      <c r="X99" s="304">
        <v>0</v>
      </c>
      <c r="Y99" s="304" t="b">
        <f t="shared" si="93"/>
        <v>1</v>
      </c>
      <c r="Z99" s="304">
        <v>0</v>
      </c>
      <c r="AA99" s="304" t="b">
        <f t="shared" si="94"/>
        <v>1</v>
      </c>
      <c r="AB99" s="304">
        <v>0</v>
      </c>
      <c r="AC99" s="304" t="b">
        <f t="shared" si="95"/>
        <v>1</v>
      </c>
      <c r="AD99" s="304">
        <v>0</v>
      </c>
      <c r="AE99" s="304" t="b">
        <f t="shared" si="96"/>
        <v>1</v>
      </c>
      <c r="AF99" s="304">
        <v>0</v>
      </c>
      <c r="AG99" s="304" t="b">
        <f t="shared" si="97"/>
        <v>1</v>
      </c>
      <c r="AH99" s="304">
        <v>0</v>
      </c>
      <c r="AI99" s="304" t="b">
        <f t="shared" si="98"/>
        <v>1</v>
      </c>
      <c r="AJ99" s="304">
        <v>0</v>
      </c>
      <c r="AK99" s="304" t="b">
        <f t="shared" si="99"/>
        <v>1</v>
      </c>
      <c r="AL99" s="304">
        <v>0</v>
      </c>
      <c r="AM99" s="304" t="b">
        <f t="shared" si="100"/>
        <v>1</v>
      </c>
      <c r="AN99" s="304">
        <v>0</v>
      </c>
      <c r="AO99" s="304" t="b">
        <f t="shared" ref="AO99:AO109" si="101">AN99=0</f>
        <v>1</v>
      </c>
      <c r="AQ99" s="299">
        <f>'RES_Sales Model'!C94</f>
        <v>52.98097133229146</v>
      </c>
      <c r="AR99" s="304" t="b">
        <v>1</v>
      </c>
      <c r="AS99" s="299">
        <f>'RES_Sales Model'!D94</f>
        <v>118.468726084693</v>
      </c>
      <c r="AT99" s="304" t="b">
        <v>1</v>
      </c>
      <c r="AU99" s="305"/>
      <c r="AV99" s="304">
        <f>+'Small COMM Sales Model  '!G98</f>
        <v>79.005079745838657</v>
      </c>
      <c r="AW99" s="304" t="b">
        <v>1</v>
      </c>
      <c r="AX99" s="304">
        <f>+'Small COMM Sales Model  '!F98</f>
        <v>133.79215584176413</v>
      </c>
      <c r="AY99" s="304" t="b">
        <v>1</v>
      </c>
      <c r="AZ99" s="304">
        <f>+'Small COMM Sales Model  '!E98</f>
        <v>26.95686291874426</v>
      </c>
      <c r="BA99" s="304" t="b">
        <v>1</v>
      </c>
    </row>
    <row r="100" spans="1:53" s="299" customFormat="1" x14ac:dyDescent="0.2">
      <c r="A100" s="306">
        <v>2014</v>
      </c>
      <c r="B100" s="306">
        <v>2</v>
      </c>
      <c r="C100" s="299">
        <v>48.187499999999993</v>
      </c>
      <c r="D100" s="299" t="b">
        <v>1</v>
      </c>
      <c r="E100" s="299">
        <v>16.708333333333329</v>
      </c>
      <c r="F100" s="299" t="b">
        <v>1</v>
      </c>
      <c r="H100" s="299">
        <v>0</v>
      </c>
      <c r="I100" s="304" t="b">
        <v>1</v>
      </c>
      <c r="J100" s="299">
        <v>0</v>
      </c>
      <c r="K100" s="304" t="b">
        <v>1</v>
      </c>
      <c r="L100" s="299">
        <v>17.610392818334155</v>
      </c>
      <c r="M100" s="304" t="b">
        <v>1</v>
      </c>
      <c r="N100" s="299">
        <v>0</v>
      </c>
      <c r="O100" s="304" t="b">
        <v>1</v>
      </c>
      <c r="P100" s="299">
        <v>0</v>
      </c>
      <c r="Q100" s="304" t="b">
        <v>1</v>
      </c>
      <c r="R100" s="304">
        <v>0</v>
      </c>
      <c r="S100" s="304" t="b">
        <f t="shared" ref="S100:S110" si="102">R100=0</f>
        <v>1</v>
      </c>
      <c r="T100" s="304">
        <v>57.510679559652502</v>
      </c>
      <c r="U100" s="304" t="b">
        <v>1</v>
      </c>
      <c r="V100" s="304">
        <v>0</v>
      </c>
      <c r="W100" s="304" t="b">
        <f t="shared" si="92"/>
        <v>1</v>
      </c>
      <c r="X100" s="304">
        <v>0</v>
      </c>
      <c r="Y100" s="304" t="b">
        <f t="shared" si="93"/>
        <v>1</v>
      </c>
      <c r="Z100" s="304">
        <v>0</v>
      </c>
      <c r="AA100" s="304" t="b">
        <f t="shared" si="94"/>
        <v>1</v>
      </c>
      <c r="AB100" s="304">
        <v>0</v>
      </c>
      <c r="AC100" s="304" t="b">
        <f t="shared" si="95"/>
        <v>1</v>
      </c>
      <c r="AD100" s="304">
        <v>0</v>
      </c>
      <c r="AE100" s="304" t="b">
        <f t="shared" si="96"/>
        <v>1</v>
      </c>
      <c r="AF100" s="304">
        <v>0</v>
      </c>
      <c r="AG100" s="304" t="b">
        <f t="shared" si="97"/>
        <v>1</v>
      </c>
      <c r="AH100" s="304">
        <v>0</v>
      </c>
      <c r="AI100" s="304" t="b">
        <f t="shared" si="98"/>
        <v>1</v>
      </c>
      <c r="AJ100" s="304">
        <v>0</v>
      </c>
      <c r="AK100" s="304" t="b">
        <f t="shared" si="99"/>
        <v>1</v>
      </c>
      <c r="AL100" s="304">
        <v>0</v>
      </c>
      <c r="AM100" s="304" t="b">
        <f t="shared" si="100"/>
        <v>1</v>
      </c>
      <c r="AN100" s="304">
        <v>0</v>
      </c>
      <c r="AO100" s="304" t="b">
        <f t="shared" si="101"/>
        <v>1</v>
      </c>
      <c r="AQ100" s="299">
        <f>'RES_Sales Model'!C95</f>
        <v>42.233771239198369</v>
      </c>
      <c r="AR100" s="304" t="b">
        <v>1</v>
      </c>
      <c r="AS100" s="299">
        <f>'RES_Sales Model'!D95</f>
        <v>17.610392818334155</v>
      </c>
      <c r="AT100" s="304" t="b">
        <v>1</v>
      </c>
      <c r="AU100" s="305"/>
      <c r="AV100" s="304">
        <f>+'Small COMM Sales Model  '!G99</f>
        <v>26.95686291874426</v>
      </c>
      <c r="AW100" s="304" t="b">
        <v>1</v>
      </c>
      <c r="AX100" s="304">
        <f>+'Small COMM Sales Model  '!F99</f>
        <v>34.237566708295979</v>
      </c>
      <c r="AY100" s="304" t="b">
        <v>1</v>
      </c>
      <c r="AZ100" s="304">
        <f>+'Small COMM Sales Model  '!E99</f>
        <v>57.510679559652473</v>
      </c>
      <c r="BA100" s="304" t="b">
        <v>1</v>
      </c>
    </row>
    <row r="101" spans="1:53" s="299" customFormat="1" x14ac:dyDescent="0.2">
      <c r="A101" s="306">
        <v>2014</v>
      </c>
      <c r="B101" s="306">
        <v>3</v>
      </c>
      <c r="C101" s="299">
        <v>48.750000000000007</v>
      </c>
      <c r="D101" s="299" t="b">
        <v>1</v>
      </c>
      <c r="E101" s="299">
        <v>8.8333333333333357</v>
      </c>
      <c r="F101" s="299" t="b">
        <v>1</v>
      </c>
      <c r="H101" s="299">
        <v>0</v>
      </c>
      <c r="I101" s="304" t="b">
        <v>1</v>
      </c>
      <c r="J101" s="299">
        <v>0</v>
      </c>
      <c r="K101" s="304" t="b">
        <v>1</v>
      </c>
      <c r="L101" s="299">
        <v>0</v>
      </c>
      <c r="M101" s="304" t="b">
        <v>1</v>
      </c>
      <c r="N101" s="299">
        <v>9.0842075246238281</v>
      </c>
      <c r="O101" s="304" t="b">
        <v>1</v>
      </c>
      <c r="P101" s="299">
        <v>0</v>
      </c>
      <c r="Q101" s="304" t="b">
        <v>1</v>
      </c>
      <c r="R101" s="304">
        <v>0</v>
      </c>
      <c r="S101" s="304" t="b">
        <f t="shared" si="102"/>
        <v>1</v>
      </c>
      <c r="T101" s="304">
        <v>0</v>
      </c>
      <c r="U101" s="304" t="b">
        <f t="shared" ref="U101:U111" si="103">T101=0</f>
        <v>1</v>
      </c>
      <c r="V101" s="304">
        <v>62.201782234603002</v>
      </c>
      <c r="W101" s="304" t="b">
        <v>1</v>
      </c>
      <c r="X101" s="304">
        <v>0</v>
      </c>
      <c r="Y101" s="304" t="b">
        <f t="shared" si="93"/>
        <v>1</v>
      </c>
      <c r="Z101" s="304">
        <v>0</v>
      </c>
      <c r="AA101" s="304" t="b">
        <f t="shared" si="94"/>
        <v>1</v>
      </c>
      <c r="AB101" s="304">
        <v>0</v>
      </c>
      <c r="AC101" s="304" t="b">
        <f t="shared" si="95"/>
        <v>1</v>
      </c>
      <c r="AD101" s="304">
        <v>0</v>
      </c>
      <c r="AE101" s="304" t="b">
        <f t="shared" si="96"/>
        <v>1</v>
      </c>
      <c r="AF101" s="304">
        <v>0</v>
      </c>
      <c r="AG101" s="304" t="b">
        <f t="shared" si="97"/>
        <v>1</v>
      </c>
      <c r="AH101" s="304">
        <v>0</v>
      </c>
      <c r="AI101" s="304" t="b">
        <f t="shared" si="98"/>
        <v>1</v>
      </c>
      <c r="AJ101" s="304">
        <v>0</v>
      </c>
      <c r="AK101" s="304" t="b">
        <f t="shared" si="99"/>
        <v>1</v>
      </c>
      <c r="AL101" s="304">
        <v>0</v>
      </c>
      <c r="AM101" s="304" t="b">
        <f t="shared" si="100"/>
        <v>1</v>
      </c>
      <c r="AN101" s="304">
        <v>0</v>
      </c>
      <c r="AO101" s="304" t="b">
        <f t="shared" si="101"/>
        <v>1</v>
      </c>
      <c r="AQ101" s="299">
        <f>'RES_Sales Model'!C96</f>
        <v>59.856230897127752</v>
      </c>
      <c r="AR101" s="304" t="b">
        <v>1</v>
      </c>
      <c r="AS101" s="299">
        <f>'RES_Sales Model'!D96</f>
        <v>9.0842075246238281</v>
      </c>
      <c r="AT101" s="304" t="b">
        <v>1</v>
      </c>
      <c r="AU101" s="305"/>
      <c r="AV101" s="304">
        <f>+'Small COMM Sales Model  '!G100</f>
        <v>57.510679559652473</v>
      </c>
      <c r="AW101" s="304" t="b">
        <v>1</v>
      </c>
      <c r="AX101" s="304">
        <f>+'Small COMM Sales Model  '!F100</f>
        <v>29.613069415238598</v>
      </c>
      <c r="AY101" s="304" t="b">
        <v>1</v>
      </c>
      <c r="AZ101" s="304">
        <f>+'Small COMM Sales Model  '!E100</f>
        <v>62.20178223460303</v>
      </c>
      <c r="BA101" s="304" t="b">
        <v>1</v>
      </c>
    </row>
    <row r="102" spans="1:53" s="299" customFormat="1" x14ac:dyDescent="0.2">
      <c r="A102" s="306">
        <v>2014</v>
      </c>
      <c r="B102" s="306">
        <v>4</v>
      </c>
      <c r="C102" s="299">
        <v>114.08333333333334</v>
      </c>
      <c r="D102" s="299" t="b">
        <v>1</v>
      </c>
      <c r="E102" s="299">
        <v>0</v>
      </c>
      <c r="F102" s="299" t="b">
        <v>1</v>
      </c>
      <c r="H102" s="299">
        <v>0</v>
      </c>
      <c r="I102" s="304" t="b">
        <v>1</v>
      </c>
      <c r="J102" s="299">
        <v>0</v>
      </c>
      <c r="K102" s="304" t="b">
        <v>1</v>
      </c>
      <c r="L102" s="299">
        <v>0</v>
      </c>
      <c r="M102" s="304" t="b">
        <v>1</v>
      </c>
      <c r="N102" s="299">
        <v>0</v>
      </c>
      <c r="O102" s="304" t="b">
        <v>1</v>
      </c>
      <c r="P102" s="299">
        <v>0</v>
      </c>
      <c r="Q102" s="304" t="b">
        <v>1</v>
      </c>
      <c r="R102" s="304">
        <v>0</v>
      </c>
      <c r="S102" s="304" t="b">
        <f t="shared" si="102"/>
        <v>1</v>
      </c>
      <c r="T102" s="304">
        <v>0</v>
      </c>
      <c r="U102" s="304" t="b">
        <f t="shared" si="103"/>
        <v>1</v>
      </c>
      <c r="V102" s="304">
        <v>0</v>
      </c>
      <c r="W102" s="304" t="b">
        <f t="shared" ref="W102:W112" si="104">V102=0</f>
        <v>1</v>
      </c>
      <c r="X102" s="304">
        <v>137.13602413996</v>
      </c>
      <c r="Y102" s="304" t="b">
        <v>1</v>
      </c>
      <c r="Z102" s="304">
        <v>0</v>
      </c>
      <c r="AA102" s="304" t="b">
        <f t="shared" si="94"/>
        <v>1</v>
      </c>
      <c r="AB102" s="304">
        <v>0</v>
      </c>
      <c r="AC102" s="304" t="b">
        <f t="shared" si="95"/>
        <v>1</v>
      </c>
      <c r="AD102" s="304">
        <v>0</v>
      </c>
      <c r="AE102" s="304" t="b">
        <f t="shared" si="96"/>
        <v>1</v>
      </c>
      <c r="AF102" s="304">
        <v>0</v>
      </c>
      <c r="AG102" s="304" t="b">
        <f t="shared" si="97"/>
        <v>1</v>
      </c>
      <c r="AH102" s="304">
        <v>0</v>
      </c>
      <c r="AI102" s="304" t="b">
        <f t="shared" si="98"/>
        <v>1</v>
      </c>
      <c r="AJ102" s="304">
        <v>0</v>
      </c>
      <c r="AK102" s="304" t="b">
        <f t="shared" si="99"/>
        <v>1</v>
      </c>
      <c r="AL102" s="304">
        <v>0</v>
      </c>
      <c r="AM102" s="304" t="b">
        <f t="shared" si="100"/>
        <v>1</v>
      </c>
      <c r="AN102" s="304">
        <v>0</v>
      </c>
      <c r="AO102" s="304" t="b">
        <f t="shared" si="101"/>
        <v>1</v>
      </c>
      <c r="AQ102" s="299">
        <f>'RES_Sales Model'!C97</f>
        <v>99.668903187281728</v>
      </c>
      <c r="AR102" s="304" t="b">
        <v>1</v>
      </c>
      <c r="AS102" s="299">
        <f>'RES_Sales Model'!D97</f>
        <v>0</v>
      </c>
      <c r="AT102" s="304" t="b">
        <v>1</v>
      </c>
      <c r="AU102" s="305"/>
      <c r="AV102" s="304">
        <f>+'Small COMM Sales Model  '!G101</f>
        <v>62.20178223460303</v>
      </c>
      <c r="AW102" s="304" t="b">
        <v>1</v>
      </c>
      <c r="AX102" s="304">
        <f>+'Small COMM Sales Model  '!F101</f>
        <v>4.2291372897970749</v>
      </c>
      <c r="AY102" s="304" t="b">
        <v>1</v>
      </c>
      <c r="AZ102" s="304">
        <f>+'Small COMM Sales Model  '!E101</f>
        <v>137.13602413996043</v>
      </c>
      <c r="BA102" s="304" t="b">
        <v>1</v>
      </c>
    </row>
    <row r="103" spans="1:53" s="299" customFormat="1" x14ac:dyDescent="0.2">
      <c r="A103" s="306">
        <v>2014</v>
      </c>
      <c r="B103" s="306">
        <v>5</v>
      </c>
      <c r="C103" s="299">
        <v>193.39583333333331</v>
      </c>
      <c r="D103" s="299" t="b">
        <v>1</v>
      </c>
      <c r="E103" s="299">
        <v>0</v>
      </c>
      <c r="F103" s="299" t="b">
        <v>1</v>
      </c>
      <c r="H103" s="299">
        <v>0</v>
      </c>
      <c r="I103" s="304" t="b">
        <v>1</v>
      </c>
      <c r="J103" s="299">
        <v>0</v>
      </c>
      <c r="K103" s="304" t="b">
        <v>1</v>
      </c>
      <c r="L103" s="299">
        <v>0</v>
      </c>
      <c r="M103" s="304" t="b">
        <v>1</v>
      </c>
      <c r="N103" s="299">
        <v>0</v>
      </c>
      <c r="O103" s="304" t="b">
        <v>1</v>
      </c>
      <c r="P103" s="299">
        <v>0</v>
      </c>
      <c r="Q103" s="304" t="b">
        <v>1</v>
      </c>
      <c r="R103" s="304">
        <v>0</v>
      </c>
      <c r="S103" s="304" t="b">
        <f t="shared" si="102"/>
        <v>1</v>
      </c>
      <c r="T103" s="304">
        <v>0</v>
      </c>
      <c r="U103" s="304" t="b">
        <f t="shared" si="103"/>
        <v>1</v>
      </c>
      <c r="V103" s="304">
        <v>0</v>
      </c>
      <c r="W103" s="304" t="b">
        <f t="shared" si="104"/>
        <v>1</v>
      </c>
      <c r="X103" s="304">
        <v>0</v>
      </c>
      <c r="Y103" s="304" t="b">
        <f t="shared" ref="Y103:Y113" si="105">X103=0</f>
        <v>1</v>
      </c>
      <c r="Z103" s="304">
        <v>220.65709530534701</v>
      </c>
      <c r="AA103" s="304" t="b">
        <v>1</v>
      </c>
      <c r="AB103" s="304">
        <v>0</v>
      </c>
      <c r="AC103" s="304" t="b">
        <f t="shared" si="95"/>
        <v>1</v>
      </c>
      <c r="AD103" s="304">
        <v>0</v>
      </c>
      <c r="AE103" s="304" t="b">
        <f t="shared" si="96"/>
        <v>1</v>
      </c>
      <c r="AF103" s="304">
        <v>0</v>
      </c>
      <c r="AG103" s="304" t="b">
        <f t="shared" si="97"/>
        <v>1</v>
      </c>
      <c r="AH103" s="304">
        <v>0</v>
      </c>
      <c r="AI103" s="304" t="b">
        <f t="shared" si="98"/>
        <v>1</v>
      </c>
      <c r="AJ103" s="304">
        <v>0</v>
      </c>
      <c r="AK103" s="304" t="b">
        <f t="shared" si="99"/>
        <v>1</v>
      </c>
      <c r="AL103" s="304">
        <v>0</v>
      </c>
      <c r="AM103" s="304" t="b">
        <f t="shared" si="100"/>
        <v>1</v>
      </c>
      <c r="AN103" s="304">
        <v>0</v>
      </c>
      <c r="AO103" s="304" t="b">
        <f t="shared" si="101"/>
        <v>1</v>
      </c>
      <c r="AQ103" s="299">
        <f>'RES_Sales Model'!C98</f>
        <v>178.89655972265376</v>
      </c>
      <c r="AR103" s="304" t="b">
        <v>1</v>
      </c>
      <c r="AS103" s="299">
        <f>'RES_Sales Model'!D98</f>
        <v>0</v>
      </c>
      <c r="AT103" s="304" t="b">
        <v>1</v>
      </c>
      <c r="AU103" s="305"/>
      <c r="AV103" s="304">
        <f>+'Small COMM Sales Model  '!G102</f>
        <v>137.13602413996043</v>
      </c>
      <c r="AW103" s="304" t="b">
        <v>1</v>
      </c>
      <c r="AX103" s="304">
        <f>+'Small COMM Sales Model  '!F102</f>
        <v>0.14397519616978313</v>
      </c>
      <c r="AY103" s="304" t="b">
        <v>1</v>
      </c>
      <c r="AZ103" s="304">
        <f>+'Small COMM Sales Model  '!E102</f>
        <v>220.65709530534707</v>
      </c>
      <c r="BA103" s="304" t="b">
        <v>1</v>
      </c>
    </row>
    <row r="104" spans="1:53" s="299" customFormat="1" x14ac:dyDescent="0.2">
      <c r="A104" s="306">
        <v>2014</v>
      </c>
      <c r="B104" s="306">
        <v>6</v>
      </c>
      <c r="C104" s="299">
        <v>222.70833333333337</v>
      </c>
      <c r="D104" s="299" t="b">
        <v>1</v>
      </c>
      <c r="E104" s="299">
        <v>0</v>
      </c>
      <c r="F104" s="299" t="b">
        <v>1</v>
      </c>
      <c r="H104" s="299">
        <v>0</v>
      </c>
      <c r="I104" s="304" t="b">
        <v>1</v>
      </c>
      <c r="J104" s="299">
        <v>0</v>
      </c>
      <c r="K104" s="304" t="b">
        <v>1</v>
      </c>
      <c r="L104" s="299">
        <v>0</v>
      </c>
      <c r="M104" s="304" t="b">
        <v>1</v>
      </c>
      <c r="N104" s="299">
        <v>0</v>
      </c>
      <c r="O104" s="304" t="b">
        <v>1</v>
      </c>
      <c r="P104" s="299">
        <v>0</v>
      </c>
      <c r="Q104" s="304" t="b">
        <v>1</v>
      </c>
      <c r="R104" s="304">
        <v>0</v>
      </c>
      <c r="S104" s="304" t="b">
        <f t="shared" si="102"/>
        <v>1</v>
      </c>
      <c r="T104" s="304">
        <v>0</v>
      </c>
      <c r="U104" s="304" t="b">
        <f t="shared" si="103"/>
        <v>1</v>
      </c>
      <c r="V104" s="304">
        <v>0</v>
      </c>
      <c r="W104" s="304" t="b">
        <f t="shared" si="104"/>
        <v>1</v>
      </c>
      <c r="X104" s="304">
        <v>0</v>
      </c>
      <c r="Y104" s="304" t="b">
        <f t="shared" si="105"/>
        <v>1</v>
      </c>
      <c r="Z104" s="304">
        <v>0</v>
      </c>
      <c r="AA104" s="304" t="b">
        <f t="shared" ref="AA104:AA114" si="106">Z104=0</f>
        <v>1</v>
      </c>
      <c r="AB104" s="304">
        <v>247.587560486413</v>
      </c>
      <c r="AC104" s="304" t="b">
        <v>1</v>
      </c>
      <c r="AD104" s="304">
        <v>0</v>
      </c>
      <c r="AE104" s="304" t="b">
        <f t="shared" si="96"/>
        <v>1</v>
      </c>
      <c r="AF104" s="304">
        <v>0</v>
      </c>
      <c r="AG104" s="304" t="b">
        <f t="shared" si="97"/>
        <v>1</v>
      </c>
      <c r="AH104" s="304">
        <v>0</v>
      </c>
      <c r="AI104" s="304" t="b">
        <f t="shared" si="98"/>
        <v>1</v>
      </c>
      <c r="AJ104" s="304">
        <v>0</v>
      </c>
      <c r="AK104" s="304" t="b">
        <f t="shared" si="99"/>
        <v>1</v>
      </c>
      <c r="AL104" s="304">
        <v>0</v>
      </c>
      <c r="AM104" s="304" t="b">
        <f t="shared" si="100"/>
        <v>1</v>
      </c>
      <c r="AN104" s="304">
        <v>0</v>
      </c>
      <c r="AO104" s="304" t="b">
        <f t="shared" si="101"/>
        <v>1</v>
      </c>
      <c r="AQ104" s="299">
        <f>'RES_Sales Model'!C99</f>
        <v>234.12232789587995</v>
      </c>
      <c r="AR104" s="304" t="b">
        <v>1</v>
      </c>
      <c r="AS104" s="299">
        <f>'RES_Sales Model'!D99</f>
        <v>0</v>
      </c>
      <c r="AT104" s="304" t="b">
        <v>1</v>
      </c>
      <c r="AU104" s="305"/>
      <c r="AV104" s="304">
        <f>+'Small COMM Sales Model  '!G103</f>
        <v>220.65709530534707</v>
      </c>
      <c r="AW104" s="304" t="b">
        <v>1</v>
      </c>
      <c r="AX104" s="304">
        <f>+'Small COMM Sales Model  '!F103</f>
        <v>0</v>
      </c>
      <c r="AY104" s="304" t="b">
        <v>1</v>
      </c>
      <c r="AZ104" s="304">
        <f>+'Small COMM Sales Model  '!E103</f>
        <v>247.5875604864128</v>
      </c>
      <c r="BA104" s="304" t="b">
        <v>1</v>
      </c>
    </row>
    <row r="105" spans="1:53" s="299" customFormat="1" x14ac:dyDescent="0.2">
      <c r="A105" s="306">
        <v>2014</v>
      </c>
      <c r="B105" s="306">
        <v>7</v>
      </c>
      <c r="C105" s="299">
        <v>292.45624999999995</v>
      </c>
      <c r="D105" s="299" t="b">
        <v>1</v>
      </c>
      <c r="E105" s="299">
        <v>0</v>
      </c>
      <c r="F105" s="299" t="b">
        <v>1</v>
      </c>
      <c r="H105" s="299">
        <v>0</v>
      </c>
      <c r="I105" s="304" t="b">
        <v>1</v>
      </c>
      <c r="J105" s="299">
        <v>0</v>
      </c>
      <c r="K105" s="304" t="b">
        <v>1</v>
      </c>
      <c r="L105" s="299">
        <v>0</v>
      </c>
      <c r="M105" s="304" t="b">
        <v>1</v>
      </c>
      <c r="N105" s="299">
        <v>0</v>
      </c>
      <c r="O105" s="304" t="b">
        <v>1</v>
      </c>
      <c r="P105" s="299">
        <v>0</v>
      </c>
      <c r="Q105" s="304" t="b">
        <v>1</v>
      </c>
      <c r="R105" s="304">
        <v>0</v>
      </c>
      <c r="S105" s="304" t="b">
        <f t="shared" si="102"/>
        <v>1</v>
      </c>
      <c r="T105" s="304">
        <v>0</v>
      </c>
      <c r="U105" s="304" t="b">
        <f t="shared" si="103"/>
        <v>1</v>
      </c>
      <c r="V105" s="304">
        <v>0</v>
      </c>
      <c r="W105" s="304" t="b">
        <f t="shared" si="104"/>
        <v>1</v>
      </c>
      <c r="X105" s="304">
        <v>0</v>
      </c>
      <c r="Y105" s="304" t="b">
        <f t="shared" si="105"/>
        <v>1</v>
      </c>
      <c r="Z105" s="304">
        <v>0</v>
      </c>
      <c r="AA105" s="304" t="b">
        <f t="shared" si="106"/>
        <v>1</v>
      </c>
      <c r="AB105" s="304">
        <v>0</v>
      </c>
      <c r="AC105" s="304" t="b">
        <f t="shared" ref="AC105:AC115" si="107">AB105=0</f>
        <v>1</v>
      </c>
      <c r="AD105" s="304">
        <v>311.66667691900199</v>
      </c>
      <c r="AE105" s="304" t="b">
        <v>1</v>
      </c>
      <c r="AF105" s="304">
        <v>0</v>
      </c>
      <c r="AG105" s="304" t="b">
        <f t="shared" si="97"/>
        <v>1</v>
      </c>
      <c r="AH105" s="304">
        <v>0</v>
      </c>
      <c r="AI105" s="304" t="b">
        <f t="shared" si="98"/>
        <v>1</v>
      </c>
      <c r="AJ105" s="304">
        <v>0</v>
      </c>
      <c r="AK105" s="304" t="b">
        <f t="shared" si="99"/>
        <v>1</v>
      </c>
      <c r="AL105" s="304">
        <v>0</v>
      </c>
      <c r="AM105" s="304" t="b">
        <f t="shared" si="100"/>
        <v>1</v>
      </c>
      <c r="AN105" s="304">
        <v>0</v>
      </c>
      <c r="AO105" s="304" t="b">
        <f t="shared" si="101"/>
        <v>1</v>
      </c>
      <c r="AQ105" s="299">
        <f>'RES_Sales Model'!C100</f>
        <v>279.62711870270726</v>
      </c>
      <c r="AR105" s="304" t="b">
        <v>1</v>
      </c>
      <c r="AS105" s="299">
        <f>'RES_Sales Model'!D100</f>
        <v>0</v>
      </c>
      <c r="AT105" s="304" t="b">
        <v>1</v>
      </c>
      <c r="AU105" s="305"/>
      <c r="AV105" s="304">
        <f>+'Small COMM Sales Model  '!G104</f>
        <v>247.5875604864128</v>
      </c>
      <c r="AW105" s="304" t="b">
        <v>1</v>
      </c>
      <c r="AX105" s="304">
        <f>+'Small COMM Sales Model  '!F104</f>
        <v>0</v>
      </c>
      <c r="AY105" s="304" t="b">
        <v>1</v>
      </c>
      <c r="AZ105" s="304">
        <f>+'Small COMM Sales Model  '!E104</f>
        <v>311.6666769190017</v>
      </c>
      <c r="BA105" s="304" t="b">
        <v>1</v>
      </c>
    </row>
    <row r="106" spans="1:53" s="299" customFormat="1" x14ac:dyDescent="0.2">
      <c r="A106" s="306">
        <v>2014</v>
      </c>
      <c r="B106" s="306">
        <v>8</v>
      </c>
      <c r="C106" s="299">
        <v>298.28437500000007</v>
      </c>
      <c r="D106" s="299" t="b">
        <v>1</v>
      </c>
      <c r="E106" s="299">
        <v>0</v>
      </c>
      <c r="F106" s="299" t="b">
        <v>1</v>
      </c>
      <c r="H106" s="299">
        <v>0</v>
      </c>
      <c r="I106" s="304" t="b">
        <v>1</v>
      </c>
      <c r="J106" s="299">
        <v>0</v>
      </c>
      <c r="K106" s="304" t="b">
        <v>1</v>
      </c>
      <c r="L106" s="299">
        <v>0</v>
      </c>
      <c r="M106" s="304" t="b">
        <v>1</v>
      </c>
      <c r="N106" s="299">
        <v>0</v>
      </c>
      <c r="O106" s="304" t="b">
        <v>1</v>
      </c>
      <c r="P106" s="299">
        <v>0</v>
      </c>
      <c r="Q106" s="304" t="b">
        <v>1</v>
      </c>
      <c r="R106" s="304">
        <v>0</v>
      </c>
      <c r="S106" s="304" t="b">
        <f t="shared" si="102"/>
        <v>1</v>
      </c>
      <c r="T106" s="304">
        <v>0</v>
      </c>
      <c r="U106" s="304" t="b">
        <f t="shared" si="103"/>
        <v>1</v>
      </c>
      <c r="V106" s="304">
        <v>0</v>
      </c>
      <c r="W106" s="304" t="b">
        <f t="shared" si="104"/>
        <v>1</v>
      </c>
      <c r="X106" s="304">
        <v>0</v>
      </c>
      <c r="Y106" s="304" t="b">
        <f t="shared" si="105"/>
        <v>1</v>
      </c>
      <c r="Z106" s="304">
        <v>0</v>
      </c>
      <c r="AA106" s="304" t="b">
        <f t="shared" si="106"/>
        <v>1</v>
      </c>
      <c r="AB106" s="304">
        <v>0</v>
      </c>
      <c r="AC106" s="304" t="b">
        <f t="shared" si="107"/>
        <v>1</v>
      </c>
      <c r="AD106" s="304">
        <v>0</v>
      </c>
      <c r="AE106" s="304" t="b">
        <f t="shared" ref="AE106:AE116" si="108">AD106=0</f>
        <v>1</v>
      </c>
      <c r="AF106" s="304">
        <v>350.958075656841</v>
      </c>
      <c r="AG106" s="304" t="b">
        <v>1</v>
      </c>
      <c r="AH106" s="304">
        <v>0</v>
      </c>
      <c r="AI106" s="304" t="b">
        <f t="shared" si="98"/>
        <v>1</v>
      </c>
      <c r="AJ106" s="304">
        <v>0</v>
      </c>
      <c r="AK106" s="304" t="b">
        <f t="shared" si="99"/>
        <v>1</v>
      </c>
      <c r="AL106" s="304">
        <v>0</v>
      </c>
      <c r="AM106" s="304" t="b">
        <f t="shared" si="100"/>
        <v>1</v>
      </c>
      <c r="AN106" s="304">
        <v>0</v>
      </c>
      <c r="AO106" s="304" t="b">
        <f t="shared" si="101"/>
        <v>1</v>
      </c>
      <c r="AQ106" s="299">
        <f>'RES_Sales Model'!C101</f>
        <v>331.31237628792121</v>
      </c>
      <c r="AR106" s="304" t="b">
        <v>1</v>
      </c>
      <c r="AS106" s="299">
        <f>'RES_Sales Model'!D101</f>
        <v>0</v>
      </c>
      <c r="AT106" s="304" t="b">
        <v>1</v>
      </c>
      <c r="AU106" s="305"/>
      <c r="AV106" s="304">
        <f>+'Small COMM Sales Model  '!G105</f>
        <v>311.6666769190017</v>
      </c>
      <c r="AW106" s="304" t="b">
        <v>1</v>
      </c>
      <c r="AX106" s="304">
        <f>+'Small COMM Sales Model  '!F105</f>
        <v>0</v>
      </c>
      <c r="AY106" s="304" t="b">
        <v>1</v>
      </c>
      <c r="AZ106" s="304">
        <f>+'Small COMM Sales Model  '!E105</f>
        <v>350.95807565684066</v>
      </c>
      <c r="BA106" s="304" t="b">
        <v>1</v>
      </c>
    </row>
    <row r="107" spans="1:53" s="299" customFormat="1" x14ac:dyDescent="0.2">
      <c r="A107" s="306">
        <v>2014</v>
      </c>
      <c r="B107" s="306">
        <v>9</v>
      </c>
      <c r="C107" s="299">
        <v>249.49791666666664</v>
      </c>
      <c r="D107" s="299" t="b">
        <v>1</v>
      </c>
      <c r="E107" s="299">
        <v>0</v>
      </c>
      <c r="F107" s="299" t="b">
        <v>1</v>
      </c>
      <c r="H107" s="299">
        <v>0</v>
      </c>
      <c r="I107" s="304" t="b">
        <v>1</v>
      </c>
      <c r="J107" s="299">
        <v>0</v>
      </c>
      <c r="K107" s="304" t="b">
        <v>1</v>
      </c>
      <c r="L107" s="299">
        <v>0</v>
      </c>
      <c r="M107" s="304" t="b">
        <v>1</v>
      </c>
      <c r="N107" s="299">
        <v>0</v>
      </c>
      <c r="O107" s="304" t="b">
        <v>1</v>
      </c>
      <c r="P107" s="299">
        <v>0</v>
      </c>
      <c r="Q107" s="304" t="b">
        <v>1</v>
      </c>
      <c r="R107" s="304">
        <v>0</v>
      </c>
      <c r="S107" s="304" t="b">
        <f t="shared" si="102"/>
        <v>1</v>
      </c>
      <c r="T107" s="304">
        <v>0</v>
      </c>
      <c r="U107" s="304" t="b">
        <f t="shared" si="103"/>
        <v>1</v>
      </c>
      <c r="V107" s="304">
        <v>0</v>
      </c>
      <c r="W107" s="304" t="b">
        <f t="shared" si="104"/>
        <v>1</v>
      </c>
      <c r="X107" s="304">
        <v>0</v>
      </c>
      <c r="Y107" s="304" t="b">
        <f t="shared" si="105"/>
        <v>1</v>
      </c>
      <c r="Z107" s="304">
        <v>0</v>
      </c>
      <c r="AA107" s="304" t="b">
        <f t="shared" si="106"/>
        <v>1</v>
      </c>
      <c r="AB107" s="304">
        <v>0</v>
      </c>
      <c r="AC107" s="304" t="b">
        <f t="shared" si="107"/>
        <v>1</v>
      </c>
      <c r="AD107" s="304">
        <v>0</v>
      </c>
      <c r="AE107" s="304" t="b">
        <f t="shared" si="108"/>
        <v>1</v>
      </c>
      <c r="AF107" s="304">
        <v>0</v>
      </c>
      <c r="AG107" s="304" t="b">
        <f t="shared" ref="AG107:AG117" si="109">AF107=0</f>
        <v>1</v>
      </c>
      <c r="AH107" s="304">
        <v>277.87653293728101</v>
      </c>
      <c r="AI107" s="304" t="b">
        <v>1</v>
      </c>
      <c r="AJ107" s="304">
        <v>0</v>
      </c>
      <c r="AK107" s="304" t="b">
        <f t="shared" si="99"/>
        <v>1</v>
      </c>
      <c r="AL107" s="304">
        <v>0</v>
      </c>
      <c r="AM107" s="304" t="b">
        <f t="shared" si="100"/>
        <v>1</v>
      </c>
      <c r="AN107" s="304">
        <v>0</v>
      </c>
      <c r="AO107" s="304" t="b">
        <f t="shared" si="101"/>
        <v>1</v>
      </c>
      <c r="AQ107" s="299">
        <f>'RES_Sales Model'!C102</f>
        <v>314.41730429706104</v>
      </c>
      <c r="AR107" s="304" t="b">
        <v>1</v>
      </c>
      <c r="AS107" s="299">
        <f>'RES_Sales Model'!D102</f>
        <v>0</v>
      </c>
      <c r="AT107" s="304" t="b">
        <v>1</v>
      </c>
      <c r="AU107" s="305"/>
      <c r="AV107" s="304">
        <f>+'Small COMM Sales Model  '!G106</f>
        <v>350.95807565684066</v>
      </c>
      <c r="AW107" s="304" t="b">
        <v>1</v>
      </c>
      <c r="AX107" s="304">
        <f>+'Small COMM Sales Model  '!F106</f>
        <v>0</v>
      </c>
      <c r="AY107" s="304" t="b">
        <v>1</v>
      </c>
      <c r="AZ107" s="304">
        <f>+'Small COMM Sales Model  '!E106</f>
        <v>277.87653293728147</v>
      </c>
      <c r="BA107" s="304" t="b">
        <v>1</v>
      </c>
    </row>
    <row r="108" spans="1:53" s="299" customFormat="1" x14ac:dyDescent="0.2">
      <c r="A108" s="306">
        <v>2014</v>
      </c>
      <c r="B108" s="306">
        <v>10</v>
      </c>
      <c r="C108" s="299">
        <v>170.5586736154624</v>
      </c>
      <c r="D108" s="299" t="b">
        <v>1</v>
      </c>
      <c r="E108" s="299">
        <v>1.9937500000000004</v>
      </c>
      <c r="F108" s="299" t="b">
        <v>1</v>
      </c>
      <c r="H108" s="299">
        <v>0</v>
      </c>
      <c r="I108" s="304" t="b">
        <v>1</v>
      </c>
      <c r="J108" s="299">
        <v>0</v>
      </c>
      <c r="K108" s="304" t="b">
        <v>1</v>
      </c>
      <c r="L108" s="299">
        <v>0</v>
      </c>
      <c r="M108" s="304" t="b">
        <v>1</v>
      </c>
      <c r="N108" s="299">
        <v>0</v>
      </c>
      <c r="O108" s="304" t="b">
        <v>1</v>
      </c>
      <c r="P108" s="299">
        <v>0</v>
      </c>
      <c r="Q108" s="304" t="b">
        <v>1</v>
      </c>
      <c r="R108" s="304">
        <v>0</v>
      </c>
      <c r="S108" s="304" t="b">
        <f t="shared" si="102"/>
        <v>1</v>
      </c>
      <c r="T108" s="304">
        <v>0</v>
      </c>
      <c r="U108" s="304" t="b">
        <f t="shared" si="103"/>
        <v>1</v>
      </c>
      <c r="V108" s="304">
        <v>0</v>
      </c>
      <c r="W108" s="304" t="b">
        <f t="shared" si="104"/>
        <v>1</v>
      </c>
      <c r="X108" s="304">
        <v>0</v>
      </c>
      <c r="Y108" s="304" t="b">
        <f t="shared" si="105"/>
        <v>1</v>
      </c>
      <c r="Z108" s="304">
        <v>0</v>
      </c>
      <c r="AA108" s="304" t="b">
        <f t="shared" si="106"/>
        <v>1</v>
      </c>
      <c r="AB108" s="304">
        <v>0</v>
      </c>
      <c r="AC108" s="304" t="b">
        <f t="shared" si="107"/>
        <v>1</v>
      </c>
      <c r="AD108" s="304">
        <v>0</v>
      </c>
      <c r="AE108" s="304" t="b">
        <f t="shared" si="108"/>
        <v>1</v>
      </c>
      <c r="AF108" s="304">
        <v>0</v>
      </c>
      <c r="AG108" s="304" t="b">
        <f t="shared" si="109"/>
        <v>1</v>
      </c>
      <c r="AH108" s="304">
        <v>0</v>
      </c>
      <c r="AI108" s="304" t="b">
        <f t="shared" ref="AI108:AI118" si="110">AH108=0</f>
        <v>1</v>
      </c>
      <c r="AJ108" s="304">
        <v>198.89039579254799</v>
      </c>
      <c r="AK108" s="304" t="b">
        <v>1</v>
      </c>
      <c r="AL108" s="304">
        <v>0</v>
      </c>
      <c r="AM108" s="304" t="b">
        <f t="shared" si="100"/>
        <v>1</v>
      </c>
      <c r="AN108" s="304">
        <v>0</v>
      </c>
      <c r="AO108" s="304" t="b">
        <f t="shared" si="101"/>
        <v>1</v>
      </c>
      <c r="AQ108" s="299">
        <f>'RES_Sales Model'!C103</f>
        <v>238.38346436491491</v>
      </c>
      <c r="AR108" s="304" t="b">
        <v>1</v>
      </c>
      <c r="AS108" s="299">
        <f>'RES_Sales Model'!D103</f>
        <v>0</v>
      </c>
      <c r="AT108" s="304" t="b">
        <v>1</v>
      </c>
      <c r="AU108" s="305"/>
      <c r="AV108" s="304">
        <f>+'Small COMM Sales Model  '!G107</f>
        <v>277.87653293728147</v>
      </c>
      <c r="AW108" s="304" t="b">
        <v>1</v>
      </c>
      <c r="AX108" s="304">
        <f>+'Small COMM Sales Model  '!F107</f>
        <v>3.8110897796785466</v>
      </c>
      <c r="AY108" s="304" t="b">
        <v>1</v>
      </c>
      <c r="AZ108" s="304">
        <f>+'Small COMM Sales Model  '!E107</f>
        <v>198.89039579254836</v>
      </c>
      <c r="BA108" s="304" t="b">
        <v>1</v>
      </c>
    </row>
    <row r="109" spans="1:53" s="299" customFormat="1" x14ac:dyDescent="0.2">
      <c r="A109" s="306">
        <v>2014</v>
      </c>
      <c r="B109" s="306">
        <v>11</v>
      </c>
      <c r="C109" s="299">
        <v>63.069791666666674</v>
      </c>
      <c r="D109" s="299" t="b">
        <v>1</v>
      </c>
      <c r="E109" s="299">
        <v>13.252083333333335</v>
      </c>
      <c r="F109" s="299" t="b">
        <v>1</v>
      </c>
      <c r="H109" s="299">
        <v>0</v>
      </c>
      <c r="I109" s="304" t="b">
        <v>1</v>
      </c>
      <c r="J109" s="299">
        <v>0</v>
      </c>
      <c r="K109" s="304" t="b">
        <v>1</v>
      </c>
      <c r="L109" s="299">
        <v>0</v>
      </c>
      <c r="M109" s="304" t="b">
        <v>1</v>
      </c>
      <c r="N109" s="299">
        <v>0</v>
      </c>
      <c r="O109" s="304" t="b">
        <v>1</v>
      </c>
      <c r="P109" s="299">
        <v>0</v>
      </c>
      <c r="Q109" s="304" t="b">
        <v>1</v>
      </c>
      <c r="R109" s="304">
        <v>0</v>
      </c>
      <c r="S109" s="304" t="b">
        <f t="shared" si="102"/>
        <v>1</v>
      </c>
      <c r="T109" s="304">
        <v>0</v>
      </c>
      <c r="U109" s="304" t="b">
        <f t="shared" si="103"/>
        <v>1</v>
      </c>
      <c r="V109" s="304">
        <v>0</v>
      </c>
      <c r="W109" s="304" t="b">
        <f t="shared" si="104"/>
        <v>1</v>
      </c>
      <c r="X109" s="304">
        <v>0</v>
      </c>
      <c r="Y109" s="304" t="b">
        <f t="shared" si="105"/>
        <v>1</v>
      </c>
      <c r="Z109" s="304">
        <v>0</v>
      </c>
      <c r="AA109" s="304" t="b">
        <f t="shared" si="106"/>
        <v>1</v>
      </c>
      <c r="AB109" s="304">
        <v>0</v>
      </c>
      <c r="AC109" s="304" t="b">
        <f t="shared" si="107"/>
        <v>1</v>
      </c>
      <c r="AD109" s="304">
        <v>0</v>
      </c>
      <c r="AE109" s="304" t="b">
        <f t="shared" si="108"/>
        <v>1</v>
      </c>
      <c r="AF109" s="304">
        <v>0</v>
      </c>
      <c r="AG109" s="304" t="b">
        <f t="shared" si="109"/>
        <v>1</v>
      </c>
      <c r="AH109" s="304">
        <v>0</v>
      </c>
      <c r="AI109" s="304" t="b">
        <f t="shared" si="110"/>
        <v>1</v>
      </c>
      <c r="AJ109" s="304">
        <v>0</v>
      </c>
      <c r="AK109" s="304" t="b">
        <f t="shared" ref="AK109:AK119" si="111">AJ109=0</f>
        <v>1</v>
      </c>
      <c r="AL109" s="304">
        <v>78.117279066674598</v>
      </c>
      <c r="AM109" s="304" t="b">
        <v>1</v>
      </c>
      <c r="AN109" s="304">
        <v>0</v>
      </c>
      <c r="AO109" s="304" t="b">
        <f t="shared" si="101"/>
        <v>1</v>
      </c>
      <c r="AQ109" s="299">
        <f>'RES_Sales Model'!C104</f>
        <v>138.50383742961151</v>
      </c>
      <c r="AR109" s="304" t="b">
        <v>1</v>
      </c>
      <c r="AS109" s="299">
        <f>'RES_Sales Model'!D104</f>
        <v>0</v>
      </c>
      <c r="AT109" s="304" t="b">
        <v>1</v>
      </c>
      <c r="AU109" s="305"/>
      <c r="AV109" s="304">
        <f>+'Small COMM Sales Model  '!G108</f>
        <v>198.89039579254836</v>
      </c>
      <c r="AW109" s="304" t="b">
        <v>1</v>
      </c>
      <c r="AX109" s="304">
        <f>+'Small COMM Sales Model  '!F108</f>
        <v>26.436963465927999</v>
      </c>
      <c r="AY109" s="304" t="b">
        <v>1</v>
      </c>
      <c r="AZ109" s="304">
        <f>+'Small COMM Sales Model  '!E108</f>
        <v>78.117279066674627</v>
      </c>
      <c r="BA109" s="304" t="b">
        <v>1</v>
      </c>
    </row>
    <row r="110" spans="1:53" s="299" customFormat="1" x14ac:dyDescent="0.2">
      <c r="A110" s="306">
        <v>2014</v>
      </c>
      <c r="B110" s="306">
        <v>12</v>
      </c>
      <c r="C110" s="299">
        <v>34.644791666666663</v>
      </c>
      <c r="D110" s="299" t="b">
        <v>1</v>
      </c>
      <c r="E110" s="299">
        <v>62.360416666666687</v>
      </c>
      <c r="F110" s="299" t="b">
        <v>1</v>
      </c>
      <c r="H110" s="299">
        <v>0.17544300865084281</v>
      </c>
      <c r="I110" s="304" t="b">
        <v>1</v>
      </c>
      <c r="J110" s="299">
        <v>0</v>
      </c>
      <c r="K110" s="304" t="b">
        <v>1</v>
      </c>
      <c r="L110" s="299">
        <v>0</v>
      </c>
      <c r="M110" s="304" t="b">
        <v>1</v>
      </c>
      <c r="N110" s="299">
        <v>0</v>
      </c>
      <c r="O110" s="304" t="b">
        <v>1</v>
      </c>
      <c r="P110" s="299">
        <v>64.984895742185898</v>
      </c>
      <c r="Q110" s="304" t="b">
        <v>1</v>
      </c>
      <c r="R110" s="304">
        <v>0</v>
      </c>
      <c r="S110" s="304" t="b">
        <f t="shared" si="102"/>
        <v>1</v>
      </c>
      <c r="T110" s="304">
        <v>0</v>
      </c>
      <c r="U110" s="304" t="b">
        <f t="shared" si="103"/>
        <v>1</v>
      </c>
      <c r="V110" s="304">
        <v>0</v>
      </c>
      <c r="W110" s="304" t="b">
        <f t="shared" si="104"/>
        <v>1</v>
      </c>
      <c r="X110" s="304">
        <v>0</v>
      </c>
      <c r="Y110" s="304" t="b">
        <f t="shared" si="105"/>
        <v>1</v>
      </c>
      <c r="Z110" s="304">
        <v>0</v>
      </c>
      <c r="AA110" s="304" t="b">
        <f t="shared" si="106"/>
        <v>1</v>
      </c>
      <c r="AB110" s="304">
        <v>0</v>
      </c>
      <c r="AC110" s="304" t="b">
        <f t="shared" si="107"/>
        <v>1</v>
      </c>
      <c r="AD110" s="304">
        <v>0</v>
      </c>
      <c r="AE110" s="304" t="b">
        <f t="shared" si="108"/>
        <v>1</v>
      </c>
      <c r="AF110" s="304">
        <v>0</v>
      </c>
      <c r="AG110" s="304" t="b">
        <f t="shared" si="109"/>
        <v>1</v>
      </c>
      <c r="AH110" s="304">
        <v>0</v>
      </c>
      <c r="AI110" s="304" t="b">
        <f t="shared" si="110"/>
        <v>1</v>
      </c>
      <c r="AJ110" s="304">
        <v>0</v>
      </c>
      <c r="AK110" s="304" t="b">
        <f t="shared" si="111"/>
        <v>1</v>
      </c>
      <c r="AL110" s="304">
        <v>0</v>
      </c>
      <c r="AM110" s="304" t="b">
        <f t="shared" ref="AM110:AM120" si="112">AL110=0</f>
        <v>1</v>
      </c>
      <c r="AN110" s="304">
        <v>42.633806123140999</v>
      </c>
      <c r="AO110" s="304" t="b">
        <v>1</v>
      </c>
      <c r="AQ110" s="299">
        <f>'RES_Sales Model'!C105</f>
        <v>60.375542594907806</v>
      </c>
      <c r="AR110" s="304" t="b">
        <v>1</v>
      </c>
      <c r="AS110" s="299">
        <f>'RES_Sales Model'!D105</f>
        <v>64.984895742185898</v>
      </c>
      <c r="AT110" s="304" t="b">
        <v>1</v>
      </c>
      <c r="AU110" s="305"/>
      <c r="AV110" s="304">
        <f>+'Small COMM Sales Model  '!G109</f>
        <v>78.117279066674627</v>
      </c>
      <c r="AW110" s="304" t="b">
        <v>1</v>
      </c>
      <c r="AX110" s="304">
        <f>+'Small COMM Sales Model  '!F109</f>
        <v>81.614210043345437</v>
      </c>
      <c r="AY110" s="304" t="b">
        <v>1</v>
      </c>
      <c r="AZ110" s="304">
        <f>+'Small COMM Sales Model  '!E109</f>
        <v>42.633806123140985</v>
      </c>
      <c r="BA110" s="304" t="b">
        <v>1</v>
      </c>
    </row>
    <row r="111" spans="1:53" s="299" customFormat="1" x14ac:dyDescent="0.2">
      <c r="A111" s="306">
        <v>2015</v>
      </c>
      <c r="B111" s="306">
        <v>1</v>
      </c>
      <c r="C111" s="299">
        <v>21.512499999999996</v>
      </c>
      <c r="D111" s="299" t="b">
        <v>1</v>
      </c>
      <c r="E111" s="299">
        <v>101.75000000000003</v>
      </c>
      <c r="F111" s="299" t="b">
        <v>1</v>
      </c>
      <c r="H111" s="299">
        <v>0.47586523824689808</v>
      </c>
      <c r="I111" s="304" t="b">
        <v>1</v>
      </c>
      <c r="J111" s="299">
        <v>107.22973635615668</v>
      </c>
      <c r="K111" s="304" t="b">
        <v>1</v>
      </c>
      <c r="L111" s="299">
        <v>0</v>
      </c>
      <c r="M111" s="304" t="b">
        <v>1</v>
      </c>
      <c r="N111" s="299">
        <v>0</v>
      </c>
      <c r="O111" s="304" t="b">
        <v>1</v>
      </c>
      <c r="P111" s="299">
        <v>0</v>
      </c>
      <c r="Q111" s="304" t="b">
        <v>1</v>
      </c>
      <c r="R111" s="304">
        <v>26.1128298685252</v>
      </c>
      <c r="S111" s="304" t="b">
        <v>1</v>
      </c>
      <c r="T111" s="304">
        <v>0</v>
      </c>
      <c r="U111" s="304" t="b">
        <f t="shared" si="103"/>
        <v>1</v>
      </c>
      <c r="V111" s="304">
        <v>0</v>
      </c>
      <c r="W111" s="304" t="b">
        <f t="shared" si="104"/>
        <v>1</v>
      </c>
      <c r="X111" s="304">
        <v>0</v>
      </c>
      <c r="Y111" s="304" t="b">
        <f t="shared" si="105"/>
        <v>1</v>
      </c>
      <c r="Z111" s="304">
        <v>0</v>
      </c>
      <c r="AA111" s="304" t="b">
        <f t="shared" si="106"/>
        <v>1</v>
      </c>
      <c r="AB111" s="304">
        <v>0</v>
      </c>
      <c r="AC111" s="304" t="b">
        <f t="shared" si="107"/>
        <v>1</v>
      </c>
      <c r="AD111" s="304">
        <v>0</v>
      </c>
      <c r="AE111" s="304" t="b">
        <f t="shared" si="108"/>
        <v>1</v>
      </c>
      <c r="AF111" s="304">
        <v>0</v>
      </c>
      <c r="AG111" s="304" t="b">
        <f t="shared" si="109"/>
        <v>1</v>
      </c>
      <c r="AH111" s="304">
        <v>0</v>
      </c>
      <c r="AI111" s="304" t="b">
        <f t="shared" si="110"/>
        <v>1</v>
      </c>
      <c r="AJ111" s="304">
        <v>0</v>
      </c>
      <c r="AK111" s="304" t="b">
        <f t="shared" si="111"/>
        <v>1</v>
      </c>
      <c r="AL111" s="304">
        <v>0</v>
      </c>
      <c r="AM111" s="304" t="b">
        <f t="shared" si="112"/>
        <v>1</v>
      </c>
      <c r="AN111" s="304">
        <v>0</v>
      </c>
      <c r="AO111" s="304" t="b">
        <f t="shared" ref="AO111:AO121" si="113">AN111=0</f>
        <v>1</v>
      </c>
      <c r="AQ111" s="299">
        <f>'RES_Sales Model'!C106</f>
        <v>34.373317995833112</v>
      </c>
      <c r="AR111" s="304" t="b">
        <v>1</v>
      </c>
      <c r="AS111" s="299">
        <f>'RES_Sales Model'!D106</f>
        <v>107.22973635615668</v>
      </c>
      <c r="AT111" s="304" t="b">
        <v>1</v>
      </c>
      <c r="AU111" s="305"/>
      <c r="AV111" s="304">
        <f>+'Small COMM Sales Model  '!G110</f>
        <v>42.633806123140985</v>
      </c>
      <c r="AW111" s="304" t="b">
        <v>1</v>
      </c>
      <c r="AX111" s="304">
        <f>+'Small COMM Sales Model  '!F110</f>
        <v>127.15014736663784</v>
      </c>
      <c r="AY111" s="304" t="b">
        <v>1</v>
      </c>
      <c r="AZ111" s="304">
        <f>+'Small COMM Sales Model  '!E110</f>
        <v>26.112829868525239</v>
      </c>
      <c r="BA111" s="304" t="b">
        <v>1</v>
      </c>
    </row>
    <row r="112" spans="1:53" s="299" customFormat="1" x14ac:dyDescent="0.2">
      <c r="A112" s="306">
        <v>2015</v>
      </c>
      <c r="B112" s="306">
        <v>2</v>
      </c>
      <c r="C112" s="299">
        <v>28.65</v>
      </c>
      <c r="D112" s="299" t="b">
        <v>1</v>
      </c>
      <c r="E112" s="299">
        <v>56.333333333333336</v>
      </c>
      <c r="F112" s="299" t="b">
        <v>1</v>
      </c>
      <c r="H112" s="299">
        <v>0</v>
      </c>
      <c r="I112" s="304" t="b">
        <v>1</v>
      </c>
      <c r="J112" s="299">
        <v>0</v>
      </c>
      <c r="K112" s="304" t="b">
        <v>1</v>
      </c>
      <c r="L112" s="299">
        <v>58.93328680476386</v>
      </c>
      <c r="M112" s="304" t="b">
        <v>1</v>
      </c>
      <c r="N112" s="299">
        <v>0</v>
      </c>
      <c r="O112" s="304" t="b">
        <v>1</v>
      </c>
      <c r="P112" s="299">
        <v>0</v>
      </c>
      <c r="Q112" s="304" t="b">
        <v>1</v>
      </c>
      <c r="R112" s="304">
        <v>0</v>
      </c>
      <c r="S112" s="304" t="b">
        <f t="shared" ref="S112:S122" si="114">R112=0</f>
        <v>1</v>
      </c>
      <c r="T112" s="304">
        <v>35.042184420393099</v>
      </c>
      <c r="U112" s="304" t="b">
        <v>1</v>
      </c>
      <c r="V112" s="304">
        <v>0</v>
      </c>
      <c r="W112" s="304" t="b">
        <f t="shared" si="104"/>
        <v>1</v>
      </c>
      <c r="X112" s="304">
        <v>0</v>
      </c>
      <c r="Y112" s="304" t="b">
        <f t="shared" si="105"/>
        <v>1</v>
      </c>
      <c r="Z112" s="304">
        <v>0</v>
      </c>
      <c r="AA112" s="304" t="b">
        <f t="shared" si="106"/>
        <v>1</v>
      </c>
      <c r="AB112" s="304">
        <v>0</v>
      </c>
      <c r="AC112" s="304" t="b">
        <f t="shared" si="107"/>
        <v>1</v>
      </c>
      <c r="AD112" s="304">
        <v>0</v>
      </c>
      <c r="AE112" s="304" t="b">
        <f t="shared" si="108"/>
        <v>1</v>
      </c>
      <c r="AF112" s="304">
        <v>0</v>
      </c>
      <c r="AG112" s="304" t="b">
        <f t="shared" si="109"/>
        <v>1</v>
      </c>
      <c r="AH112" s="304">
        <v>0</v>
      </c>
      <c r="AI112" s="304" t="b">
        <f t="shared" si="110"/>
        <v>1</v>
      </c>
      <c r="AJ112" s="304">
        <v>0</v>
      </c>
      <c r="AK112" s="304" t="b">
        <f t="shared" si="111"/>
        <v>1</v>
      </c>
      <c r="AL112" s="304">
        <v>0</v>
      </c>
      <c r="AM112" s="304" t="b">
        <f t="shared" si="112"/>
        <v>1</v>
      </c>
      <c r="AN112" s="304">
        <v>0</v>
      </c>
      <c r="AO112" s="304" t="b">
        <f t="shared" si="113"/>
        <v>1</v>
      </c>
      <c r="AQ112" s="299">
        <f>'RES_Sales Model'!C107</f>
        <v>30.577507144459183</v>
      </c>
      <c r="AR112" s="304" t="b">
        <v>1</v>
      </c>
      <c r="AS112" s="299">
        <f>'RES_Sales Model'!D107</f>
        <v>58.93328680476386</v>
      </c>
      <c r="AT112" s="304" t="b">
        <v>1</v>
      </c>
      <c r="AU112" s="305"/>
      <c r="AV112" s="304">
        <f>+'Small COMM Sales Model  '!G111</f>
        <v>26.112829868525239</v>
      </c>
      <c r="AW112" s="304" t="b">
        <v>1</v>
      </c>
      <c r="AX112" s="304">
        <f>+'Small COMM Sales Model  '!F111</f>
        <v>78.467690138551589</v>
      </c>
      <c r="AY112" s="304" t="b">
        <v>1</v>
      </c>
      <c r="AZ112" s="304">
        <f>+'Small COMM Sales Model  '!E111</f>
        <v>35.042184420393127</v>
      </c>
      <c r="BA112" s="304" t="b">
        <v>1</v>
      </c>
    </row>
    <row r="113" spans="1:53" s="299" customFormat="1" x14ac:dyDescent="0.2">
      <c r="A113" s="306">
        <v>2015</v>
      </c>
      <c r="B113" s="306">
        <v>3</v>
      </c>
      <c r="C113" s="299">
        <v>51.395833333333329</v>
      </c>
      <c r="D113" s="299" t="b">
        <v>1</v>
      </c>
      <c r="E113" s="299">
        <v>28.689583333333339</v>
      </c>
      <c r="F113" s="299" t="b">
        <v>1</v>
      </c>
      <c r="H113" s="299">
        <v>0</v>
      </c>
      <c r="I113" s="304" t="b">
        <v>1</v>
      </c>
      <c r="J113" s="299">
        <v>0</v>
      </c>
      <c r="K113" s="304" t="b">
        <v>1</v>
      </c>
      <c r="L113" s="299">
        <v>0</v>
      </c>
      <c r="M113" s="304" t="b">
        <v>1</v>
      </c>
      <c r="N113" s="299">
        <v>29.231033597261238</v>
      </c>
      <c r="O113" s="304" t="b">
        <v>1</v>
      </c>
      <c r="P113" s="299">
        <v>0</v>
      </c>
      <c r="Q113" s="304" t="b">
        <v>1</v>
      </c>
      <c r="R113" s="304">
        <v>0</v>
      </c>
      <c r="S113" s="304" t="b">
        <f t="shared" si="114"/>
        <v>1</v>
      </c>
      <c r="T113" s="304">
        <v>0</v>
      </c>
      <c r="U113" s="304" t="b">
        <f t="shared" ref="U113:U123" si="115">T113=0</f>
        <v>1</v>
      </c>
      <c r="V113" s="304">
        <v>64.582270600115194</v>
      </c>
      <c r="W113" s="304" t="b">
        <v>1</v>
      </c>
      <c r="X113" s="304">
        <v>0</v>
      </c>
      <c r="Y113" s="304" t="b">
        <f t="shared" si="105"/>
        <v>1</v>
      </c>
      <c r="Z113" s="304">
        <v>0</v>
      </c>
      <c r="AA113" s="304" t="b">
        <f t="shared" si="106"/>
        <v>1</v>
      </c>
      <c r="AB113" s="304">
        <v>0</v>
      </c>
      <c r="AC113" s="304" t="b">
        <f t="shared" si="107"/>
        <v>1</v>
      </c>
      <c r="AD113" s="304">
        <v>0</v>
      </c>
      <c r="AE113" s="304" t="b">
        <f t="shared" si="108"/>
        <v>1</v>
      </c>
      <c r="AF113" s="304">
        <v>0</v>
      </c>
      <c r="AG113" s="304" t="b">
        <f t="shared" si="109"/>
        <v>1</v>
      </c>
      <c r="AH113" s="304">
        <v>0</v>
      </c>
      <c r="AI113" s="304" t="b">
        <f t="shared" si="110"/>
        <v>1</v>
      </c>
      <c r="AJ113" s="304">
        <v>0</v>
      </c>
      <c r="AK113" s="304" t="b">
        <f t="shared" si="111"/>
        <v>1</v>
      </c>
      <c r="AL113" s="304">
        <v>0</v>
      </c>
      <c r="AM113" s="304" t="b">
        <f t="shared" si="112"/>
        <v>1</v>
      </c>
      <c r="AN113" s="304">
        <v>0</v>
      </c>
      <c r="AO113" s="304" t="b">
        <f t="shared" si="113"/>
        <v>1</v>
      </c>
      <c r="AQ113" s="299">
        <f>'RES_Sales Model'!C108</f>
        <v>49.812227510254139</v>
      </c>
      <c r="AR113" s="304" t="b">
        <v>1</v>
      </c>
      <c r="AS113" s="299">
        <f>'RES_Sales Model'!D108</f>
        <v>29.231033597261238</v>
      </c>
      <c r="AT113" s="304" t="b">
        <v>1</v>
      </c>
      <c r="AU113" s="305"/>
      <c r="AV113" s="304">
        <f>+'Small COMM Sales Model  '!G112</f>
        <v>35.042184420393127</v>
      </c>
      <c r="AW113" s="304" t="b">
        <v>1</v>
      </c>
      <c r="AX113" s="304">
        <f>+'Small COMM Sales Model  '!F112</f>
        <v>46.311218909337121</v>
      </c>
      <c r="AY113" s="304" t="b">
        <v>1</v>
      </c>
      <c r="AZ113" s="304">
        <f>+'Small COMM Sales Model  '!E112</f>
        <v>64.582270600115152</v>
      </c>
      <c r="BA113" s="304" t="b">
        <v>1</v>
      </c>
    </row>
    <row r="114" spans="1:53" s="299" customFormat="1" x14ac:dyDescent="0.2">
      <c r="A114" s="306">
        <v>2015</v>
      </c>
      <c r="B114" s="306">
        <v>4</v>
      </c>
      <c r="C114" s="299">
        <v>93.364062500000017</v>
      </c>
      <c r="D114" s="299" t="b">
        <v>1</v>
      </c>
      <c r="E114" s="299">
        <v>3.0166666666666666</v>
      </c>
      <c r="F114" s="299" t="b">
        <v>1</v>
      </c>
      <c r="H114" s="299">
        <v>0</v>
      </c>
      <c r="I114" s="304" t="b">
        <v>1</v>
      </c>
      <c r="J114" s="299">
        <v>0</v>
      </c>
      <c r="K114" s="304" t="b">
        <v>1</v>
      </c>
      <c r="L114" s="299">
        <v>0</v>
      </c>
      <c r="M114" s="304" t="b">
        <v>1</v>
      </c>
      <c r="N114" s="299">
        <v>0</v>
      </c>
      <c r="O114" s="304" t="b">
        <v>1</v>
      </c>
      <c r="P114" s="299">
        <v>0</v>
      </c>
      <c r="Q114" s="304" t="b">
        <v>1</v>
      </c>
      <c r="R114" s="304">
        <v>0</v>
      </c>
      <c r="S114" s="304" t="b">
        <f t="shared" si="114"/>
        <v>1</v>
      </c>
      <c r="T114" s="304">
        <v>0</v>
      </c>
      <c r="U114" s="304" t="b">
        <f t="shared" si="115"/>
        <v>1</v>
      </c>
      <c r="V114" s="304">
        <v>0</v>
      </c>
      <c r="W114" s="304" t="b">
        <f t="shared" ref="W114:W124" si="116">V114=0</f>
        <v>1</v>
      </c>
      <c r="X114" s="304">
        <v>114.03392869270699</v>
      </c>
      <c r="Y114" s="304" t="b">
        <v>1</v>
      </c>
      <c r="Z114" s="304">
        <v>0</v>
      </c>
      <c r="AA114" s="304" t="b">
        <f t="shared" si="106"/>
        <v>1</v>
      </c>
      <c r="AB114" s="304">
        <v>0</v>
      </c>
      <c r="AC114" s="304" t="b">
        <f t="shared" si="107"/>
        <v>1</v>
      </c>
      <c r="AD114" s="304">
        <v>0</v>
      </c>
      <c r="AE114" s="304" t="b">
        <f t="shared" si="108"/>
        <v>1</v>
      </c>
      <c r="AF114" s="304">
        <v>0</v>
      </c>
      <c r="AG114" s="304" t="b">
        <f t="shared" si="109"/>
        <v>1</v>
      </c>
      <c r="AH114" s="304">
        <v>0</v>
      </c>
      <c r="AI114" s="304" t="b">
        <f t="shared" si="110"/>
        <v>1</v>
      </c>
      <c r="AJ114" s="304">
        <v>0</v>
      </c>
      <c r="AK114" s="304" t="b">
        <f t="shared" si="111"/>
        <v>1</v>
      </c>
      <c r="AL114" s="304">
        <v>0</v>
      </c>
      <c r="AM114" s="304" t="b">
        <f t="shared" si="112"/>
        <v>1</v>
      </c>
      <c r="AN114" s="304">
        <v>0</v>
      </c>
      <c r="AO114" s="304" t="b">
        <f t="shared" si="113"/>
        <v>1</v>
      </c>
      <c r="AQ114" s="299">
        <f>'RES_Sales Model'!C109</f>
        <v>89.308099646411279</v>
      </c>
      <c r="AR114" s="304" t="b">
        <v>1</v>
      </c>
      <c r="AS114" s="299">
        <f>'RES_Sales Model'!D109</f>
        <v>0</v>
      </c>
      <c r="AT114" s="304" t="b">
        <v>1</v>
      </c>
      <c r="AU114" s="305"/>
      <c r="AV114" s="304">
        <f>+'Small COMM Sales Model  '!G113</f>
        <v>64.582270600115152</v>
      </c>
      <c r="AW114" s="304" t="b">
        <v>1</v>
      </c>
      <c r="AX114" s="304">
        <f>+'Small COMM Sales Model  '!F113</f>
        <v>10.944087118763242</v>
      </c>
      <c r="AY114" s="304" t="b">
        <v>1</v>
      </c>
      <c r="AZ114" s="304">
        <f>+'Small COMM Sales Model  '!E113</f>
        <v>114.03392869270741</v>
      </c>
      <c r="BA114" s="304" t="b">
        <v>1</v>
      </c>
    </row>
    <row r="115" spans="1:53" s="299" customFormat="1" x14ac:dyDescent="0.2">
      <c r="A115" s="306">
        <v>2015</v>
      </c>
      <c r="B115" s="306">
        <v>5</v>
      </c>
      <c r="C115" s="299">
        <v>181.10312499999998</v>
      </c>
      <c r="D115" s="299" t="b">
        <v>1</v>
      </c>
      <c r="E115" s="299">
        <v>0.13125000000000001</v>
      </c>
      <c r="F115" s="299" t="b">
        <v>1</v>
      </c>
      <c r="H115" s="299">
        <v>0</v>
      </c>
      <c r="I115" s="304" t="b">
        <v>1</v>
      </c>
      <c r="J115" s="299">
        <v>0</v>
      </c>
      <c r="K115" s="304" t="b">
        <v>1</v>
      </c>
      <c r="L115" s="299">
        <v>0</v>
      </c>
      <c r="M115" s="304" t="b">
        <v>1</v>
      </c>
      <c r="N115" s="299">
        <v>0</v>
      </c>
      <c r="O115" s="304" t="b">
        <v>1</v>
      </c>
      <c r="P115" s="299">
        <v>0</v>
      </c>
      <c r="Q115" s="304" t="b">
        <v>1</v>
      </c>
      <c r="R115" s="304">
        <v>0</v>
      </c>
      <c r="S115" s="304" t="b">
        <f t="shared" si="114"/>
        <v>1</v>
      </c>
      <c r="T115" s="304">
        <v>0</v>
      </c>
      <c r="U115" s="304" t="b">
        <f t="shared" si="115"/>
        <v>1</v>
      </c>
      <c r="V115" s="304">
        <v>0</v>
      </c>
      <c r="W115" s="304" t="b">
        <f t="shared" si="116"/>
        <v>1</v>
      </c>
      <c r="X115" s="304">
        <v>0</v>
      </c>
      <c r="Y115" s="304" t="b">
        <f t="shared" ref="Y115:Y125" si="117">X115=0</f>
        <v>1</v>
      </c>
      <c r="Z115" s="304">
        <v>208.47875842628699</v>
      </c>
      <c r="AA115" s="304" t="b">
        <v>1</v>
      </c>
      <c r="AB115" s="304">
        <v>0</v>
      </c>
      <c r="AC115" s="304" t="b">
        <f t="shared" si="107"/>
        <v>1</v>
      </c>
      <c r="AD115" s="304">
        <v>0</v>
      </c>
      <c r="AE115" s="304" t="b">
        <f t="shared" si="108"/>
        <v>1</v>
      </c>
      <c r="AF115" s="304">
        <v>0</v>
      </c>
      <c r="AG115" s="304" t="b">
        <f t="shared" si="109"/>
        <v>1</v>
      </c>
      <c r="AH115" s="304">
        <v>0</v>
      </c>
      <c r="AI115" s="304" t="b">
        <f t="shared" si="110"/>
        <v>1</v>
      </c>
      <c r="AJ115" s="304">
        <v>0</v>
      </c>
      <c r="AK115" s="304" t="b">
        <f t="shared" si="111"/>
        <v>1</v>
      </c>
      <c r="AL115" s="304">
        <v>0</v>
      </c>
      <c r="AM115" s="304" t="b">
        <f t="shared" si="112"/>
        <v>1</v>
      </c>
      <c r="AN115" s="304">
        <v>0</v>
      </c>
      <c r="AO115" s="304" t="b">
        <f t="shared" si="113"/>
        <v>1</v>
      </c>
      <c r="AQ115" s="299">
        <f>'RES_Sales Model'!C110</f>
        <v>161.25634355949703</v>
      </c>
      <c r="AR115" s="304" t="b">
        <v>1</v>
      </c>
      <c r="AS115" s="299">
        <f>'RES_Sales Model'!D110</f>
        <v>0</v>
      </c>
      <c r="AT115" s="304" t="b">
        <v>1</v>
      </c>
      <c r="AU115" s="305"/>
      <c r="AV115" s="304">
        <f>+'Small COMM Sales Model  '!G114</f>
        <v>114.03392869270741</v>
      </c>
      <c r="AW115" s="304" t="b">
        <v>1</v>
      </c>
      <c r="AX115" s="304">
        <f>+'Small COMM Sales Model  '!F114</f>
        <v>1.2472710741059452</v>
      </c>
      <c r="AY115" s="304" t="b">
        <v>1</v>
      </c>
      <c r="AZ115" s="304">
        <f>+'Small COMM Sales Model  '!E114</f>
        <v>208.47875842628665</v>
      </c>
      <c r="BA115" s="304" t="b">
        <v>1</v>
      </c>
    </row>
    <row r="116" spans="1:53" s="299" customFormat="1" x14ac:dyDescent="0.2">
      <c r="A116" s="306">
        <v>2015</v>
      </c>
      <c r="B116" s="306">
        <v>6</v>
      </c>
      <c r="C116" s="299">
        <v>242.67083333333329</v>
      </c>
      <c r="D116" s="299" t="b">
        <v>1</v>
      </c>
      <c r="E116" s="299">
        <v>0</v>
      </c>
      <c r="F116" s="299" t="b">
        <v>1</v>
      </c>
      <c r="H116" s="299">
        <v>0</v>
      </c>
      <c r="I116" s="304" t="b">
        <v>1</v>
      </c>
      <c r="J116" s="299">
        <v>0</v>
      </c>
      <c r="K116" s="304" t="b">
        <v>1</v>
      </c>
      <c r="L116" s="299">
        <v>0</v>
      </c>
      <c r="M116" s="304" t="b">
        <v>1</v>
      </c>
      <c r="N116" s="299">
        <v>0</v>
      </c>
      <c r="O116" s="304" t="b">
        <v>1</v>
      </c>
      <c r="P116" s="299">
        <v>0</v>
      </c>
      <c r="Q116" s="304" t="b">
        <v>1</v>
      </c>
      <c r="R116" s="304">
        <v>0</v>
      </c>
      <c r="S116" s="304" t="b">
        <f t="shared" si="114"/>
        <v>1</v>
      </c>
      <c r="T116" s="304">
        <v>0</v>
      </c>
      <c r="U116" s="304" t="b">
        <f t="shared" si="115"/>
        <v>1</v>
      </c>
      <c r="V116" s="304">
        <v>0</v>
      </c>
      <c r="W116" s="304" t="b">
        <f t="shared" si="116"/>
        <v>1</v>
      </c>
      <c r="X116" s="304">
        <v>0</v>
      </c>
      <c r="Y116" s="304" t="b">
        <f t="shared" si="117"/>
        <v>1</v>
      </c>
      <c r="Z116" s="304">
        <v>0</v>
      </c>
      <c r="AA116" s="304" t="b">
        <f t="shared" ref="AA116:AA126" si="118">Z116=0</f>
        <v>1</v>
      </c>
      <c r="AB116" s="304">
        <v>271.66325293295398</v>
      </c>
      <c r="AC116" s="304" t="b">
        <v>1</v>
      </c>
      <c r="AD116" s="304">
        <v>0</v>
      </c>
      <c r="AE116" s="304" t="b">
        <f t="shared" si="108"/>
        <v>1</v>
      </c>
      <c r="AF116" s="304">
        <v>0</v>
      </c>
      <c r="AG116" s="304" t="b">
        <f t="shared" si="109"/>
        <v>1</v>
      </c>
      <c r="AH116" s="304">
        <v>0</v>
      </c>
      <c r="AI116" s="304" t="b">
        <f t="shared" si="110"/>
        <v>1</v>
      </c>
      <c r="AJ116" s="304">
        <v>0</v>
      </c>
      <c r="AK116" s="304" t="b">
        <f t="shared" si="111"/>
        <v>1</v>
      </c>
      <c r="AL116" s="304">
        <v>0</v>
      </c>
      <c r="AM116" s="304" t="b">
        <f t="shared" si="112"/>
        <v>1</v>
      </c>
      <c r="AN116" s="304">
        <v>0</v>
      </c>
      <c r="AO116" s="304" t="b">
        <f t="shared" si="113"/>
        <v>1</v>
      </c>
      <c r="AQ116" s="299">
        <f>'RES_Sales Model'!C111</f>
        <v>240.07100567962016</v>
      </c>
      <c r="AR116" s="304" t="b">
        <v>1</v>
      </c>
      <c r="AS116" s="299">
        <f>'RES_Sales Model'!D111</f>
        <v>0</v>
      </c>
      <c r="AT116" s="304" t="b">
        <v>1</v>
      </c>
      <c r="AU116" s="305"/>
      <c r="AV116" s="304">
        <f>+'Small COMM Sales Model  '!G115</f>
        <v>208.47875842628665</v>
      </c>
      <c r="AW116" s="304" t="b">
        <v>1</v>
      </c>
      <c r="AX116" s="304">
        <f>+'Small COMM Sales Model  '!F115</f>
        <v>0</v>
      </c>
      <c r="AY116" s="304" t="b">
        <v>1</v>
      </c>
      <c r="AZ116" s="304">
        <f>+'Small COMM Sales Model  '!E115</f>
        <v>271.66325293295364</v>
      </c>
      <c r="BA116" s="304" t="b">
        <v>1</v>
      </c>
    </row>
    <row r="117" spans="1:53" s="299" customFormat="1" x14ac:dyDescent="0.2">
      <c r="A117" s="306">
        <v>2015</v>
      </c>
      <c r="B117" s="306">
        <v>7</v>
      </c>
      <c r="C117" s="299">
        <v>292.45624999999995</v>
      </c>
      <c r="D117" s="299" t="b">
        <v>1</v>
      </c>
      <c r="E117" s="299">
        <v>0</v>
      </c>
      <c r="F117" s="299" t="b">
        <v>1</v>
      </c>
      <c r="H117" s="299">
        <v>0</v>
      </c>
      <c r="I117" s="304" t="b">
        <v>1</v>
      </c>
      <c r="J117" s="299">
        <v>0</v>
      </c>
      <c r="K117" s="304" t="b">
        <v>1</v>
      </c>
      <c r="L117" s="299">
        <v>0</v>
      </c>
      <c r="M117" s="304" t="b">
        <v>1</v>
      </c>
      <c r="N117" s="299">
        <v>0</v>
      </c>
      <c r="O117" s="304" t="b">
        <v>1</v>
      </c>
      <c r="P117" s="299">
        <v>0</v>
      </c>
      <c r="Q117" s="304" t="b">
        <v>1</v>
      </c>
      <c r="R117" s="304">
        <v>0</v>
      </c>
      <c r="S117" s="304" t="b">
        <f t="shared" si="114"/>
        <v>1</v>
      </c>
      <c r="T117" s="304">
        <v>0</v>
      </c>
      <c r="U117" s="304" t="b">
        <f t="shared" si="115"/>
        <v>1</v>
      </c>
      <c r="V117" s="304">
        <v>0</v>
      </c>
      <c r="W117" s="304" t="b">
        <f t="shared" si="116"/>
        <v>1</v>
      </c>
      <c r="X117" s="304">
        <v>0</v>
      </c>
      <c r="Y117" s="304" t="b">
        <f t="shared" si="117"/>
        <v>1</v>
      </c>
      <c r="Z117" s="304">
        <v>0</v>
      </c>
      <c r="AA117" s="304" t="b">
        <f t="shared" si="118"/>
        <v>1</v>
      </c>
      <c r="AB117" s="304">
        <v>0</v>
      </c>
      <c r="AC117" s="304" t="b">
        <f t="shared" ref="AC117:AC127" si="119">AB117=0</f>
        <v>1</v>
      </c>
      <c r="AD117" s="304">
        <v>322.31916585708098</v>
      </c>
      <c r="AE117" s="304" t="b">
        <v>1</v>
      </c>
      <c r="AF117" s="304">
        <v>0</v>
      </c>
      <c r="AG117" s="304" t="b">
        <f t="shared" si="109"/>
        <v>1</v>
      </c>
      <c r="AH117" s="304">
        <v>0</v>
      </c>
      <c r="AI117" s="304" t="b">
        <f t="shared" si="110"/>
        <v>1</v>
      </c>
      <c r="AJ117" s="304">
        <v>0</v>
      </c>
      <c r="AK117" s="304" t="b">
        <f t="shared" si="111"/>
        <v>1</v>
      </c>
      <c r="AL117" s="304">
        <v>0</v>
      </c>
      <c r="AM117" s="304" t="b">
        <f t="shared" si="112"/>
        <v>1</v>
      </c>
      <c r="AN117" s="304">
        <v>0</v>
      </c>
      <c r="AO117" s="304" t="b">
        <f t="shared" si="113"/>
        <v>1</v>
      </c>
      <c r="AQ117" s="299">
        <f>'RES_Sales Model'!C112</f>
        <v>296.99120939501734</v>
      </c>
      <c r="AR117" s="304" t="b">
        <v>1</v>
      </c>
      <c r="AS117" s="299">
        <f>'RES_Sales Model'!D112</f>
        <v>0</v>
      </c>
      <c r="AT117" s="304" t="b">
        <v>1</v>
      </c>
      <c r="AU117" s="305"/>
      <c r="AV117" s="304">
        <f>+'Small COMM Sales Model  '!G116</f>
        <v>271.66325293295364</v>
      </c>
      <c r="AW117" s="304" t="b">
        <v>1</v>
      </c>
      <c r="AX117" s="304">
        <f>+'Small COMM Sales Model  '!F116</f>
        <v>0</v>
      </c>
      <c r="AY117" s="304" t="b">
        <v>1</v>
      </c>
      <c r="AZ117" s="304">
        <f>+'Small COMM Sales Model  '!E116</f>
        <v>322.31916585708109</v>
      </c>
      <c r="BA117" s="304" t="b">
        <v>1</v>
      </c>
    </row>
    <row r="118" spans="1:53" s="299" customFormat="1" x14ac:dyDescent="0.2">
      <c r="A118" s="306">
        <v>2015</v>
      </c>
      <c r="B118" s="306">
        <v>8</v>
      </c>
      <c r="C118" s="299">
        <v>298.28437500000007</v>
      </c>
      <c r="D118" s="299" t="b">
        <v>1</v>
      </c>
      <c r="E118" s="299">
        <v>0</v>
      </c>
      <c r="F118" s="299" t="b">
        <v>1</v>
      </c>
      <c r="H118" s="299">
        <v>0</v>
      </c>
      <c r="I118" s="304" t="b">
        <v>1</v>
      </c>
      <c r="J118" s="299">
        <v>0</v>
      </c>
      <c r="K118" s="304" t="b">
        <v>1</v>
      </c>
      <c r="L118" s="299">
        <v>0</v>
      </c>
      <c r="M118" s="304" t="b">
        <v>1</v>
      </c>
      <c r="N118" s="299">
        <v>0</v>
      </c>
      <c r="O118" s="304" t="b">
        <v>1</v>
      </c>
      <c r="P118" s="299">
        <v>0</v>
      </c>
      <c r="Q118" s="304" t="b">
        <v>1</v>
      </c>
      <c r="R118" s="304">
        <v>0</v>
      </c>
      <c r="S118" s="304" t="b">
        <f t="shared" si="114"/>
        <v>1</v>
      </c>
      <c r="T118" s="304">
        <v>0</v>
      </c>
      <c r="U118" s="304" t="b">
        <f t="shared" si="115"/>
        <v>1</v>
      </c>
      <c r="V118" s="304">
        <v>0</v>
      </c>
      <c r="W118" s="304" t="b">
        <f t="shared" si="116"/>
        <v>1</v>
      </c>
      <c r="X118" s="304">
        <v>0</v>
      </c>
      <c r="Y118" s="304" t="b">
        <f t="shared" si="117"/>
        <v>1</v>
      </c>
      <c r="Z118" s="304">
        <v>0</v>
      </c>
      <c r="AA118" s="304" t="b">
        <f t="shared" si="118"/>
        <v>1</v>
      </c>
      <c r="AB118" s="304">
        <v>0</v>
      </c>
      <c r="AC118" s="304" t="b">
        <f t="shared" si="119"/>
        <v>1</v>
      </c>
      <c r="AD118" s="304">
        <v>0</v>
      </c>
      <c r="AE118" s="304" t="b">
        <f t="shared" ref="AE118:AE128" si="120">AD118=0</f>
        <v>1</v>
      </c>
      <c r="AF118" s="304">
        <v>326.45437890907903</v>
      </c>
      <c r="AG118" s="304" t="b">
        <v>1</v>
      </c>
      <c r="AH118" s="304">
        <v>0</v>
      </c>
      <c r="AI118" s="304" t="b">
        <f t="shared" si="110"/>
        <v>1</v>
      </c>
      <c r="AJ118" s="304">
        <v>0</v>
      </c>
      <c r="AK118" s="304" t="b">
        <f t="shared" si="111"/>
        <v>1</v>
      </c>
      <c r="AL118" s="304">
        <v>0</v>
      </c>
      <c r="AM118" s="304" t="b">
        <f t="shared" si="112"/>
        <v>1</v>
      </c>
      <c r="AN118" s="304">
        <v>0</v>
      </c>
      <c r="AO118" s="304" t="b">
        <f t="shared" si="113"/>
        <v>1</v>
      </c>
      <c r="AQ118" s="299">
        <f>'RES_Sales Model'!C113</f>
        <v>324.38677238308009</v>
      </c>
      <c r="AR118" s="304" t="b">
        <v>1</v>
      </c>
      <c r="AS118" s="299">
        <f>'RES_Sales Model'!D113</f>
        <v>0</v>
      </c>
      <c r="AT118" s="304" t="b">
        <v>1</v>
      </c>
      <c r="AU118" s="305"/>
      <c r="AV118" s="304">
        <f>+'Small COMM Sales Model  '!G117</f>
        <v>322.31916585708109</v>
      </c>
      <c r="AW118" s="304" t="b">
        <v>1</v>
      </c>
      <c r="AX118" s="304">
        <f>+'Small COMM Sales Model  '!F117</f>
        <v>0</v>
      </c>
      <c r="AY118" s="304" t="b">
        <v>1</v>
      </c>
      <c r="AZ118" s="304">
        <f>+'Small COMM Sales Model  '!E117</f>
        <v>326.45437890907908</v>
      </c>
      <c r="BA118" s="304" t="b">
        <v>1</v>
      </c>
    </row>
    <row r="119" spans="1:53" s="299" customFormat="1" x14ac:dyDescent="0.2">
      <c r="A119" s="306">
        <v>2015</v>
      </c>
      <c r="B119" s="306">
        <v>9</v>
      </c>
      <c r="C119" s="299">
        <v>249.49791666666664</v>
      </c>
      <c r="D119" s="299" t="b">
        <v>1</v>
      </c>
      <c r="E119" s="299">
        <v>0</v>
      </c>
      <c r="F119" s="299" t="b">
        <v>1</v>
      </c>
      <c r="H119" s="299">
        <v>0</v>
      </c>
      <c r="I119" s="304" t="b">
        <v>1</v>
      </c>
      <c r="J119" s="299">
        <v>0</v>
      </c>
      <c r="K119" s="304" t="b">
        <v>1</v>
      </c>
      <c r="L119" s="299">
        <v>0</v>
      </c>
      <c r="M119" s="304" t="b">
        <v>1</v>
      </c>
      <c r="N119" s="299">
        <v>0</v>
      </c>
      <c r="O119" s="304" t="b">
        <v>1</v>
      </c>
      <c r="P119" s="299">
        <v>0</v>
      </c>
      <c r="Q119" s="304" t="b">
        <v>1</v>
      </c>
      <c r="R119" s="304">
        <v>0</v>
      </c>
      <c r="S119" s="304" t="b">
        <f t="shared" si="114"/>
        <v>1</v>
      </c>
      <c r="T119" s="304">
        <v>0</v>
      </c>
      <c r="U119" s="304" t="b">
        <f t="shared" si="115"/>
        <v>1</v>
      </c>
      <c r="V119" s="304">
        <v>0</v>
      </c>
      <c r="W119" s="304" t="b">
        <f t="shared" si="116"/>
        <v>1</v>
      </c>
      <c r="X119" s="304">
        <v>0</v>
      </c>
      <c r="Y119" s="304" t="b">
        <f t="shared" si="117"/>
        <v>1</v>
      </c>
      <c r="Z119" s="304">
        <v>0</v>
      </c>
      <c r="AA119" s="304" t="b">
        <f t="shared" si="118"/>
        <v>1</v>
      </c>
      <c r="AB119" s="304">
        <v>0</v>
      </c>
      <c r="AC119" s="304" t="b">
        <f t="shared" si="119"/>
        <v>1</v>
      </c>
      <c r="AD119" s="304">
        <v>0</v>
      </c>
      <c r="AE119" s="304" t="b">
        <f t="shared" si="120"/>
        <v>1</v>
      </c>
      <c r="AF119" s="304">
        <v>0</v>
      </c>
      <c r="AG119" s="304" t="b">
        <f t="shared" ref="AG119:AG129" si="121">AF119=0</f>
        <v>1</v>
      </c>
      <c r="AH119" s="304">
        <v>277.87653293728101</v>
      </c>
      <c r="AI119" s="304" t="b">
        <v>1</v>
      </c>
      <c r="AJ119" s="304">
        <v>0</v>
      </c>
      <c r="AK119" s="304" t="b">
        <f t="shared" si="111"/>
        <v>1</v>
      </c>
      <c r="AL119" s="304">
        <v>0</v>
      </c>
      <c r="AM119" s="304" t="b">
        <f t="shared" si="112"/>
        <v>1</v>
      </c>
      <c r="AN119" s="304">
        <v>0</v>
      </c>
      <c r="AO119" s="304" t="b">
        <f t="shared" si="113"/>
        <v>1</v>
      </c>
      <c r="AQ119" s="299">
        <f>'RES_Sales Model'!C114</f>
        <v>302.16545592318028</v>
      </c>
      <c r="AR119" s="304" t="b">
        <v>1</v>
      </c>
      <c r="AS119" s="299">
        <f>'RES_Sales Model'!D114</f>
        <v>0</v>
      </c>
      <c r="AT119" s="304" t="b">
        <v>1</v>
      </c>
      <c r="AU119" s="305"/>
      <c r="AV119" s="304">
        <f>+'Small COMM Sales Model  '!G118</f>
        <v>326.45437890907908</v>
      </c>
      <c r="AW119" s="304" t="b">
        <v>1</v>
      </c>
      <c r="AX119" s="304">
        <f>+'Small COMM Sales Model  '!F118</f>
        <v>0</v>
      </c>
      <c r="AY119" s="304" t="b">
        <v>1</v>
      </c>
      <c r="AZ119" s="304">
        <f>+'Small COMM Sales Model  '!E118</f>
        <v>277.87653293728147</v>
      </c>
      <c r="BA119" s="304" t="b">
        <v>1</v>
      </c>
    </row>
    <row r="120" spans="1:53" s="299" customFormat="1" x14ac:dyDescent="0.2">
      <c r="A120" s="306">
        <v>2015</v>
      </c>
      <c r="B120" s="306">
        <v>10</v>
      </c>
      <c r="C120" s="299">
        <v>170.5586736154624</v>
      </c>
      <c r="D120" s="299" t="b">
        <v>1</v>
      </c>
      <c r="E120" s="299">
        <v>1.9937500000000004</v>
      </c>
      <c r="F120" s="299" t="b">
        <v>1</v>
      </c>
      <c r="H120" s="299">
        <v>0</v>
      </c>
      <c r="I120" s="304" t="b">
        <v>1</v>
      </c>
      <c r="J120" s="299">
        <v>0</v>
      </c>
      <c r="K120" s="304" t="b">
        <v>1</v>
      </c>
      <c r="L120" s="299">
        <v>0</v>
      </c>
      <c r="M120" s="304" t="b">
        <v>1</v>
      </c>
      <c r="N120" s="299">
        <v>0</v>
      </c>
      <c r="O120" s="304" t="b">
        <v>1</v>
      </c>
      <c r="P120" s="299">
        <v>0</v>
      </c>
      <c r="Q120" s="304" t="b">
        <v>1</v>
      </c>
      <c r="R120" s="304">
        <v>0</v>
      </c>
      <c r="S120" s="304" t="b">
        <f t="shared" si="114"/>
        <v>1</v>
      </c>
      <c r="T120" s="304">
        <v>0</v>
      </c>
      <c r="U120" s="304" t="b">
        <f t="shared" si="115"/>
        <v>1</v>
      </c>
      <c r="V120" s="304">
        <v>0</v>
      </c>
      <c r="W120" s="304" t="b">
        <f t="shared" si="116"/>
        <v>1</v>
      </c>
      <c r="X120" s="304">
        <v>0</v>
      </c>
      <c r="Y120" s="304" t="b">
        <f t="shared" si="117"/>
        <v>1</v>
      </c>
      <c r="Z120" s="304">
        <v>0</v>
      </c>
      <c r="AA120" s="304" t="b">
        <f t="shared" si="118"/>
        <v>1</v>
      </c>
      <c r="AB120" s="304">
        <v>0</v>
      </c>
      <c r="AC120" s="304" t="b">
        <f t="shared" si="119"/>
        <v>1</v>
      </c>
      <c r="AD120" s="304">
        <v>0</v>
      </c>
      <c r="AE120" s="304" t="b">
        <f t="shared" si="120"/>
        <v>1</v>
      </c>
      <c r="AF120" s="304">
        <v>0</v>
      </c>
      <c r="AG120" s="304" t="b">
        <f t="shared" si="121"/>
        <v>1</v>
      </c>
      <c r="AH120" s="304">
        <v>0</v>
      </c>
      <c r="AI120" s="304" t="b">
        <f t="shared" ref="AI120:AI130" si="122">AH120=0</f>
        <v>1</v>
      </c>
      <c r="AJ120" s="304">
        <v>198.89039579254799</v>
      </c>
      <c r="AK120" s="304" t="b">
        <v>1</v>
      </c>
      <c r="AL120" s="304">
        <v>0</v>
      </c>
      <c r="AM120" s="304" t="b">
        <f t="shared" si="112"/>
        <v>1</v>
      </c>
      <c r="AN120" s="304">
        <v>0</v>
      </c>
      <c r="AO120" s="304" t="b">
        <f t="shared" si="113"/>
        <v>1</v>
      </c>
      <c r="AQ120" s="299">
        <f>'RES_Sales Model'!C115</f>
        <v>238.38346436491491</v>
      </c>
      <c r="AR120" s="304" t="b">
        <v>1</v>
      </c>
      <c r="AS120" s="299">
        <f>'RES_Sales Model'!D115</f>
        <v>0</v>
      </c>
      <c r="AT120" s="304" t="b">
        <v>1</v>
      </c>
      <c r="AU120" s="305"/>
      <c r="AV120" s="304">
        <f>+'Small COMM Sales Model  '!G119</f>
        <v>277.87653293728147</v>
      </c>
      <c r="AW120" s="304" t="b">
        <v>1</v>
      </c>
      <c r="AX120" s="304">
        <f>+'Small COMM Sales Model  '!F119</f>
        <v>3.8110897796785466</v>
      </c>
      <c r="AY120" s="304" t="b">
        <v>1</v>
      </c>
      <c r="AZ120" s="304">
        <f>+'Small COMM Sales Model  '!E119</f>
        <v>198.89039579254836</v>
      </c>
      <c r="BA120" s="304" t="b">
        <v>1</v>
      </c>
    </row>
    <row r="121" spans="1:53" s="299" customFormat="1" x14ac:dyDescent="0.2">
      <c r="A121" s="306">
        <v>2015</v>
      </c>
      <c r="B121" s="306">
        <v>11</v>
      </c>
      <c r="C121" s="299">
        <v>63.069791666666674</v>
      </c>
      <c r="D121" s="299" t="b">
        <v>1</v>
      </c>
      <c r="E121" s="299">
        <v>13.252083333333335</v>
      </c>
      <c r="F121" s="299" t="b">
        <v>1</v>
      </c>
      <c r="H121" s="299">
        <v>0</v>
      </c>
      <c r="I121" s="304" t="b">
        <v>1</v>
      </c>
      <c r="J121" s="299">
        <v>0</v>
      </c>
      <c r="K121" s="304" t="b">
        <v>1</v>
      </c>
      <c r="L121" s="299">
        <v>0</v>
      </c>
      <c r="M121" s="304" t="b">
        <v>1</v>
      </c>
      <c r="N121" s="299">
        <v>0</v>
      </c>
      <c r="O121" s="304" t="b">
        <v>1</v>
      </c>
      <c r="P121" s="299">
        <v>0</v>
      </c>
      <c r="Q121" s="304" t="b">
        <v>1</v>
      </c>
      <c r="R121" s="304">
        <v>0</v>
      </c>
      <c r="S121" s="304" t="b">
        <f t="shared" si="114"/>
        <v>1</v>
      </c>
      <c r="T121" s="304">
        <v>0</v>
      </c>
      <c r="U121" s="304" t="b">
        <f t="shared" si="115"/>
        <v>1</v>
      </c>
      <c r="V121" s="304">
        <v>0</v>
      </c>
      <c r="W121" s="304" t="b">
        <f t="shared" si="116"/>
        <v>1</v>
      </c>
      <c r="X121" s="304">
        <v>0</v>
      </c>
      <c r="Y121" s="304" t="b">
        <f t="shared" si="117"/>
        <v>1</v>
      </c>
      <c r="Z121" s="304">
        <v>0</v>
      </c>
      <c r="AA121" s="304" t="b">
        <f t="shared" si="118"/>
        <v>1</v>
      </c>
      <c r="AB121" s="304">
        <v>0</v>
      </c>
      <c r="AC121" s="304" t="b">
        <f t="shared" si="119"/>
        <v>1</v>
      </c>
      <c r="AD121" s="304">
        <v>0</v>
      </c>
      <c r="AE121" s="304" t="b">
        <f t="shared" si="120"/>
        <v>1</v>
      </c>
      <c r="AF121" s="304">
        <v>0</v>
      </c>
      <c r="AG121" s="304" t="b">
        <f t="shared" si="121"/>
        <v>1</v>
      </c>
      <c r="AH121" s="304">
        <v>0</v>
      </c>
      <c r="AI121" s="304" t="b">
        <f t="shared" si="122"/>
        <v>1</v>
      </c>
      <c r="AJ121" s="304">
        <v>0</v>
      </c>
      <c r="AK121" s="304" t="b">
        <f t="shared" ref="AK121:AK131" si="123">AJ121=0</f>
        <v>1</v>
      </c>
      <c r="AL121" s="304">
        <v>78.117279066674598</v>
      </c>
      <c r="AM121" s="304" t="b">
        <v>1</v>
      </c>
      <c r="AN121" s="304">
        <v>0</v>
      </c>
      <c r="AO121" s="304" t="b">
        <f t="shared" si="113"/>
        <v>1</v>
      </c>
      <c r="AQ121" s="299">
        <f>'RES_Sales Model'!C116</f>
        <v>138.50383742961151</v>
      </c>
      <c r="AR121" s="304" t="b">
        <v>1</v>
      </c>
      <c r="AS121" s="299">
        <f>'RES_Sales Model'!D116</f>
        <v>0</v>
      </c>
      <c r="AT121" s="304" t="b">
        <v>1</v>
      </c>
      <c r="AU121" s="305"/>
      <c r="AV121" s="304">
        <f>+'Small COMM Sales Model  '!G120</f>
        <v>198.89039579254836</v>
      </c>
      <c r="AW121" s="304" t="b">
        <v>1</v>
      </c>
      <c r="AX121" s="304">
        <f>+'Small COMM Sales Model  '!F120</f>
        <v>26.436963465927999</v>
      </c>
      <c r="AY121" s="304" t="b">
        <v>1</v>
      </c>
      <c r="AZ121" s="304">
        <f>+'Small COMM Sales Model  '!E120</f>
        <v>78.117279066674627</v>
      </c>
      <c r="BA121" s="304" t="b">
        <v>1</v>
      </c>
    </row>
    <row r="122" spans="1:53" s="299" customFormat="1" x14ac:dyDescent="0.2">
      <c r="A122" s="306">
        <v>2015</v>
      </c>
      <c r="B122" s="306">
        <v>12</v>
      </c>
      <c r="C122" s="299">
        <v>34.644791666666663</v>
      </c>
      <c r="D122" s="299" t="b">
        <v>1</v>
      </c>
      <c r="E122" s="299">
        <v>62.360416666666687</v>
      </c>
      <c r="F122" s="299" t="b">
        <v>1</v>
      </c>
      <c r="H122" s="299">
        <v>0.17544300865084281</v>
      </c>
      <c r="I122" s="304" t="b">
        <v>1</v>
      </c>
      <c r="J122" s="299">
        <v>0</v>
      </c>
      <c r="K122" s="304" t="b">
        <v>1</v>
      </c>
      <c r="L122" s="299">
        <v>0</v>
      </c>
      <c r="M122" s="304" t="b">
        <v>1</v>
      </c>
      <c r="N122" s="299">
        <v>0</v>
      </c>
      <c r="O122" s="304" t="b">
        <v>1</v>
      </c>
      <c r="P122" s="299">
        <v>64.984895742185898</v>
      </c>
      <c r="Q122" s="304" t="b">
        <v>1</v>
      </c>
      <c r="R122" s="304">
        <v>0</v>
      </c>
      <c r="S122" s="304" t="b">
        <f t="shared" si="114"/>
        <v>1</v>
      </c>
      <c r="T122" s="304">
        <v>0</v>
      </c>
      <c r="U122" s="304" t="b">
        <f t="shared" si="115"/>
        <v>1</v>
      </c>
      <c r="V122" s="304">
        <v>0</v>
      </c>
      <c r="W122" s="304" t="b">
        <f t="shared" si="116"/>
        <v>1</v>
      </c>
      <c r="X122" s="304">
        <v>0</v>
      </c>
      <c r="Y122" s="304" t="b">
        <f t="shared" si="117"/>
        <v>1</v>
      </c>
      <c r="Z122" s="304">
        <v>0</v>
      </c>
      <c r="AA122" s="304" t="b">
        <f t="shared" si="118"/>
        <v>1</v>
      </c>
      <c r="AB122" s="304">
        <v>0</v>
      </c>
      <c r="AC122" s="304" t="b">
        <f t="shared" si="119"/>
        <v>1</v>
      </c>
      <c r="AD122" s="304">
        <v>0</v>
      </c>
      <c r="AE122" s="304" t="b">
        <f t="shared" si="120"/>
        <v>1</v>
      </c>
      <c r="AF122" s="304">
        <v>0</v>
      </c>
      <c r="AG122" s="304" t="b">
        <f t="shared" si="121"/>
        <v>1</v>
      </c>
      <c r="AH122" s="304">
        <v>0</v>
      </c>
      <c r="AI122" s="304" t="b">
        <f t="shared" si="122"/>
        <v>1</v>
      </c>
      <c r="AJ122" s="304">
        <v>0</v>
      </c>
      <c r="AK122" s="304" t="b">
        <f t="shared" si="123"/>
        <v>1</v>
      </c>
      <c r="AL122" s="304">
        <v>0</v>
      </c>
      <c r="AM122" s="304" t="b">
        <f t="shared" ref="AM122:AM132" si="124">AL122=0</f>
        <v>1</v>
      </c>
      <c r="AN122" s="304">
        <v>42.633806123140999</v>
      </c>
      <c r="AO122" s="304" t="b">
        <v>1</v>
      </c>
      <c r="AQ122" s="299">
        <f>'RES_Sales Model'!C117</f>
        <v>60.375542594907806</v>
      </c>
      <c r="AR122" s="304" t="b">
        <v>1</v>
      </c>
      <c r="AS122" s="299">
        <f>'RES_Sales Model'!D117</f>
        <v>64.984895742185898</v>
      </c>
      <c r="AT122" s="304" t="b">
        <v>1</v>
      </c>
      <c r="AU122" s="305"/>
      <c r="AV122" s="304">
        <f>+'Small COMM Sales Model  '!G121</f>
        <v>78.117279066674627</v>
      </c>
      <c r="AW122" s="304" t="b">
        <v>1</v>
      </c>
      <c r="AX122" s="304">
        <f>+'Small COMM Sales Model  '!F121</f>
        <v>81.614210043345437</v>
      </c>
      <c r="AY122" s="304" t="b">
        <v>1</v>
      </c>
      <c r="AZ122" s="304">
        <f>+'Small COMM Sales Model  '!E121</f>
        <v>42.633806123140985</v>
      </c>
      <c r="BA122" s="304" t="b">
        <v>1</v>
      </c>
    </row>
    <row r="123" spans="1:53" s="299" customFormat="1" x14ac:dyDescent="0.2">
      <c r="A123" s="306">
        <v>2016</v>
      </c>
      <c r="B123" s="306">
        <v>1</v>
      </c>
      <c r="C123" s="299">
        <v>21.512499999999996</v>
      </c>
      <c r="D123" s="299" t="b">
        <v>1</v>
      </c>
      <c r="E123" s="299">
        <v>101.75000000000003</v>
      </c>
      <c r="F123" s="299" t="b">
        <v>1</v>
      </c>
      <c r="H123" s="299">
        <v>0.47586523824689808</v>
      </c>
      <c r="I123" s="304" t="b">
        <v>1</v>
      </c>
      <c r="J123" s="299">
        <v>107.22973635615668</v>
      </c>
      <c r="K123" s="304" t="b">
        <v>1</v>
      </c>
      <c r="L123" s="299">
        <v>0</v>
      </c>
      <c r="M123" s="304" t="b">
        <v>1</v>
      </c>
      <c r="N123" s="299">
        <v>0</v>
      </c>
      <c r="O123" s="304" t="b">
        <v>1</v>
      </c>
      <c r="P123" s="299">
        <v>0</v>
      </c>
      <c r="Q123" s="304" t="b">
        <v>1</v>
      </c>
      <c r="R123" s="304">
        <v>26.1128298685252</v>
      </c>
      <c r="S123" s="304" t="b">
        <v>1</v>
      </c>
      <c r="T123" s="304">
        <v>0</v>
      </c>
      <c r="U123" s="304" t="b">
        <f t="shared" si="115"/>
        <v>1</v>
      </c>
      <c r="V123" s="304">
        <v>0</v>
      </c>
      <c r="W123" s="304" t="b">
        <f t="shared" si="116"/>
        <v>1</v>
      </c>
      <c r="X123" s="304">
        <v>0</v>
      </c>
      <c r="Y123" s="304" t="b">
        <f t="shared" si="117"/>
        <v>1</v>
      </c>
      <c r="Z123" s="304">
        <v>0</v>
      </c>
      <c r="AA123" s="304" t="b">
        <f t="shared" si="118"/>
        <v>1</v>
      </c>
      <c r="AB123" s="304">
        <v>0</v>
      </c>
      <c r="AC123" s="304" t="b">
        <f t="shared" si="119"/>
        <v>1</v>
      </c>
      <c r="AD123" s="304">
        <v>0</v>
      </c>
      <c r="AE123" s="304" t="b">
        <f t="shared" si="120"/>
        <v>1</v>
      </c>
      <c r="AF123" s="304">
        <v>0</v>
      </c>
      <c r="AG123" s="304" t="b">
        <f t="shared" si="121"/>
        <v>1</v>
      </c>
      <c r="AH123" s="304">
        <v>0</v>
      </c>
      <c r="AI123" s="304" t="b">
        <f t="shared" si="122"/>
        <v>1</v>
      </c>
      <c r="AJ123" s="304">
        <v>0</v>
      </c>
      <c r="AK123" s="304" t="b">
        <f t="shared" si="123"/>
        <v>1</v>
      </c>
      <c r="AL123" s="304">
        <v>0</v>
      </c>
      <c r="AM123" s="304" t="b">
        <f t="shared" si="124"/>
        <v>1</v>
      </c>
      <c r="AN123" s="304">
        <v>0</v>
      </c>
      <c r="AO123" s="304" t="b">
        <f t="shared" ref="AO123:AO133" si="125">AN123=0</f>
        <v>1</v>
      </c>
      <c r="AQ123" s="299">
        <f>'RES_Sales Model'!C118</f>
        <v>34.373317995833112</v>
      </c>
      <c r="AR123" s="304" t="b">
        <v>1</v>
      </c>
      <c r="AS123" s="299">
        <f>'RES_Sales Model'!D118</f>
        <v>107.22973635615668</v>
      </c>
      <c r="AT123" s="304" t="b">
        <v>1</v>
      </c>
      <c r="AU123" s="305"/>
      <c r="AV123" s="304">
        <f>+'Small COMM Sales Model  '!G122</f>
        <v>42.633806123140985</v>
      </c>
      <c r="AW123" s="304" t="b">
        <v>1</v>
      </c>
      <c r="AX123" s="304">
        <f>+'Small COMM Sales Model  '!F122</f>
        <v>127.15014736663784</v>
      </c>
      <c r="AY123" s="304" t="b">
        <v>1</v>
      </c>
      <c r="AZ123" s="304">
        <f>+'Small COMM Sales Model  '!E122</f>
        <v>26.112829868525239</v>
      </c>
      <c r="BA123" s="304" t="b">
        <v>1</v>
      </c>
    </row>
    <row r="124" spans="1:53" s="299" customFormat="1" x14ac:dyDescent="0.2">
      <c r="A124" s="306">
        <v>2016</v>
      </c>
      <c r="B124" s="306">
        <v>2</v>
      </c>
      <c r="C124" s="299">
        <v>28.65</v>
      </c>
      <c r="D124" s="299" t="b">
        <v>1</v>
      </c>
      <c r="E124" s="299">
        <v>56.333333333333336</v>
      </c>
      <c r="F124" s="299" t="b">
        <v>1</v>
      </c>
      <c r="H124" s="299">
        <v>0</v>
      </c>
      <c r="I124" s="304" t="b">
        <v>1</v>
      </c>
      <c r="J124" s="299">
        <v>0</v>
      </c>
      <c r="K124" s="304" t="b">
        <v>1</v>
      </c>
      <c r="L124" s="299">
        <v>58.93328680476386</v>
      </c>
      <c r="M124" s="304" t="b">
        <v>1</v>
      </c>
      <c r="N124" s="299">
        <v>0</v>
      </c>
      <c r="O124" s="304" t="b">
        <v>1</v>
      </c>
      <c r="P124" s="299">
        <v>0</v>
      </c>
      <c r="Q124" s="304" t="b">
        <v>1</v>
      </c>
      <c r="R124" s="304">
        <v>0</v>
      </c>
      <c r="S124" s="304" t="b">
        <f t="shared" ref="S124:S134" si="126">R124=0</f>
        <v>1</v>
      </c>
      <c r="T124" s="304">
        <v>35.042184420393099</v>
      </c>
      <c r="U124" s="304" t="b">
        <v>1</v>
      </c>
      <c r="V124" s="304">
        <v>0</v>
      </c>
      <c r="W124" s="304" t="b">
        <f t="shared" si="116"/>
        <v>1</v>
      </c>
      <c r="X124" s="304">
        <v>0</v>
      </c>
      <c r="Y124" s="304" t="b">
        <f t="shared" si="117"/>
        <v>1</v>
      </c>
      <c r="Z124" s="304">
        <v>0</v>
      </c>
      <c r="AA124" s="304" t="b">
        <f t="shared" si="118"/>
        <v>1</v>
      </c>
      <c r="AB124" s="304">
        <v>0</v>
      </c>
      <c r="AC124" s="304" t="b">
        <f t="shared" si="119"/>
        <v>1</v>
      </c>
      <c r="AD124" s="304">
        <v>0</v>
      </c>
      <c r="AE124" s="304" t="b">
        <f t="shared" si="120"/>
        <v>1</v>
      </c>
      <c r="AF124" s="304">
        <v>0</v>
      </c>
      <c r="AG124" s="304" t="b">
        <f t="shared" si="121"/>
        <v>1</v>
      </c>
      <c r="AH124" s="304">
        <v>0</v>
      </c>
      <c r="AI124" s="304" t="b">
        <f t="shared" si="122"/>
        <v>1</v>
      </c>
      <c r="AJ124" s="304">
        <v>0</v>
      </c>
      <c r="AK124" s="304" t="b">
        <f t="shared" si="123"/>
        <v>1</v>
      </c>
      <c r="AL124" s="304">
        <v>0</v>
      </c>
      <c r="AM124" s="304" t="b">
        <f t="shared" si="124"/>
        <v>1</v>
      </c>
      <c r="AN124" s="304">
        <v>0</v>
      </c>
      <c r="AO124" s="304" t="b">
        <f t="shared" si="125"/>
        <v>1</v>
      </c>
      <c r="AQ124" s="299">
        <f>'RES_Sales Model'!C119</f>
        <v>30.577507144459183</v>
      </c>
      <c r="AR124" s="304" t="b">
        <v>1</v>
      </c>
      <c r="AS124" s="299">
        <f>'RES_Sales Model'!D119</f>
        <v>58.93328680476386</v>
      </c>
      <c r="AT124" s="304" t="b">
        <v>1</v>
      </c>
      <c r="AU124" s="305"/>
      <c r="AV124" s="304">
        <f>+'Small COMM Sales Model  '!G123</f>
        <v>26.112829868525239</v>
      </c>
      <c r="AW124" s="304" t="b">
        <v>1</v>
      </c>
      <c r="AX124" s="304">
        <f>+'Small COMM Sales Model  '!F123</f>
        <v>78.467690138551589</v>
      </c>
      <c r="AY124" s="304" t="b">
        <v>1</v>
      </c>
      <c r="AZ124" s="304">
        <f>+'Small COMM Sales Model  '!E123</f>
        <v>35.042184420393127</v>
      </c>
      <c r="BA124" s="304" t="b">
        <v>1</v>
      </c>
    </row>
    <row r="125" spans="1:53" s="299" customFormat="1" x14ac:dyDescent="0.2">
      <c r="A125" s="306">
        <v>2016</v>
      </c>
      <c r="B125" s="306">
        <v>3</v>
      </c>
      <c r="C125" s="299">
        <v>51.395833333333329</v>
      </c>
      <c r="D125" s="299" t="b">
        <v>1</v>
      </c>
      <c r="E125" s="299">
        <v>28.689583333333339</v>
      </c>
      <c r="F125" s="299" t="b">
        <v>1</v>
      </c>
      <c r="H125" s="299">
        <v>0</v>
      </c>
      <c r="I125" s="304" t="b">
        <v>1</v>
      </c>
      <c r="J125" s="299">
        <v>0</v>
      </c>
      <c r="K125" s="304" t="b">
        <v>1</v>
      </c>
      <c r="L125" s="299">
        <v>0</v>
      </c>
      <c r="M125" s="304" t="b">
        <v>1</v>
      </c>
      <c r="N125" s="299">
        <v>29.231033597261238</v>
      </c>
      <c r="O125" s="304" t="b">
        <v>1</v>
      </c>
      <c r="P125" s="299">
        <v>0</v>
      </c>
      <c r="Q125" s="304" t="b">
        <v>1</v>
      </c>
      <c r="R125" s="304">
        <v>0</v>
      </c>
      <c r="S125" s="304" t="b">
        <f t="shared" si="126"/>
        <v>1</v>
      </c>
      <c r="T125" s="304">
        <v>0</v>
      </c>
      <c r="U125" s="304" t="b">
        <f t="shared" ref="U125:U135" si="127">T125=0</f>
        <v>1</v>
      </c>
      <c r="V125" s="304">
        <v>64.582270600115194</v>
      </c>
      <c r="W125" s="304" t="b">
        <v>1</v>
      </c>
      <c r="X125" s="304">
        <v>0</v>
      </c>
      <c r="Y125" s="304" t="b">
        <f t="shared" si="117"/>
        <v>1</v>
      </c>
      <c r="Z125" s="304">
        <v>0</v>
      </c>
      <c r="AA125" s="304" t="b">
        <f t="shared" si="118"/>
        <v>1</v>
      </c>
      <c r="AB125" s="304">
        <v>0</v>
      </c>
      <c r="AC125" s="304" t="b">
        <f t="shared" si="119"/>
        <v>1</v>
      </c>
      <c r="AD125" s="304">
        <v>0</v>
      </c>
      <c r="AE125" s="304" t="b">
        <f t="shared" si="120"/>
        <v>1</v>
      </c>
      <c r="AF125" s="304">
        <v>0</v>
      </c>
      <c r="AG125" s="304" t="b">
        <f t="shared" si="121"/>
        <v>1</v>
      </c>
      <c r="AH125" s="304">
        <v>0</v>
      </c>
      <c r="AI125" s="304" t="b">
        <f t="shared" si="122"/>
        <v>1</v>
      </c>
      <c r="AJ125" s="304">
        <v>0</v>
      </c>
      <c r="AK125" s="304" t="b">
        <f t="shared" si="123"/>
        <v>1</v>
      </c>
      <c r="AL125" s="304">
        <v>0</v>
      </c>
      <c r="AM125" s="304" t="b">
        <f t="shared" si="124"/>
        <v>1</v>
      </c>
      <c r="AN125" s="304">
        <v>0</v>
      </c>
      <c r="AO125" s="304" t="b">
        <f t="shared" si="125"/>
        <v>1</v>
      </c>
      <c r="AQ125" s="299">
        <f>'RES_Sales Model'!C120</f>
        <v>49.812227510254139</v>
      </c>
      <c r="AR125" s="304" t="b">
        <v>1</v>
      </c>
      <c r="AS125" s="299">
        <f>'RES_Sales Model'!D120</f>
        <v>29.231033597261238</v>
      </c>
      <c r="AT125" s="304" t="b">
        <v>1</v>
      </c>
      <c r="AU125" s="305"/>
      <c r="AV125" s="304">
        <f>+'Small COMM Sales Model  '!G124</f>
        <v>35.042184420393127</v>
      </c>
      <c r="AW125" s="304" t="b">
        <v>1</v>
      </c>
      <c r="AX125" s="304">
        <f>+'Small COMM Sales Model  '!F124</f>
        <v>46.311218909337121</v>
      </c>
      <c r="AY125" s="304" t="b">
        <v>1</v>
      </c>
      <c r="AZ125" s="304">
        <f>+'Small COMM Sales Model  '!E124</f>
        <v>64.582270600115152</v>
      </c>
      <c r="BA125" s="304" t="b">
        <v>1</v>
      </c>
    </row>
    <row r="126" spans="1:53" s="299" customFormat="1" x14ac:dyDescent="0.2">
      <c r="A126" s="306">
        <v>2016</v>
      </c>
      <c r="B126" s="306">
        <v>4</v>
      </c>
      <c r="C126" s="299">
        <v>93.364062500000017</v>
      </c>
      <c r="D126" s="299" t="b">
        <v>1</v>
      </c>
      <c r="E126" s="299">
        <v>3.0166666666666666</v>
      </c>
      <c r="F126" s="299" t="b">
        <v>1</v>
      </c>
      <c r="H126" s="299">
        <v>0</v>
      </c>
      <c r="I126" s="304" t="b">
        <v>1</v>
      </c>
      <c r="J126" s="299">
        <v>0</v>
      </c>
      <c r="K126" s="304" t="b">
        <v>1</v>
      </c>
      <c r="L126" s="299">
        <v>0</v>
      </c>
      <c r="M126" s="304" t="b">
        <v>1</v>
      </c>
      <c r="N126" s="299">
        <v>0</v>
      </c>
      <c r="O126" s="304" t="b">
        <v>1</v>
      </c>
      <c r="P126" s="299">
        <v>0</v>
      </c>
      <c r="Q126" s="304" t="b">
        <v>1</v>
      </c>
      <c r="R126" s="304">
        <v>0</v>
      </c>
      <c r="S126" s="304" t="b">
        <f t="shared" si="126"/>
        <v>1</v>
      </c>
      <c r="T126" s="304">
        <v>0</v>
      </c>
      <c r="U126" s="304" t="b">
        <f t="shared" si="127"/>
        <v>1</v>
      </c>
      <c r="V126" s="304">
        <v>0</v>
      </c>
      <c r="W126" s="304" t="b">
        <f t="shared" ref="W126:W136" si="128">V126=0</f>
        <v>1</v>
      </c>
      <c r="X126" s="304">
        <v>114.03392869270699</v>
      </c>
      <c r="Y126" s="304" t="b">
        <v>1</v>
      </c>
      <c r="Z126" s="304">
        <v>0</v>
      </c>
      <c r="AA126" s="304" t="b">
        <f t="shared" si="118"/>
        <v>1</v>
      </c>
      <c r="AB126" s="304">
        <v>0</v>
      </c>
      <c r="AC126" s="304" t="b">
        <f t="shared" si="119"/>
        <v>1</v>
      </c>
      <c r="AD126" s="304">
        <v>0</v>
      </c>
      <c r="AE126" s="304" t="b">
        <f t="shared" si="120"/>
        <v>1</v>
      </c>
      <c r="AF126" s="304">
        <v>0</v>
      </c>
      <c r="AG126" s="304" t="b">
        <f t="shared" si="121"/>
        <v>1</v>
      </c>
      <c r="AH126" s="304">
        <v>0</v>
      </c>
      <c r="AI126" s="304" t="b">
        <f t="shared" si="122"/>
        <v>1</v>
      </c>
      <c r="AJ126" s="304">
        <v>0</v>
      </c>
      <c r="AK126" s="304" t="b">
        <f t="shared" si="123"/>
        <v>1</v>
      </c>
      <c r="AL126" s="304">
        <v>0</v>
      </c>
      <c r="AM126" s="304" t="b">
        <f t="shared" si="124"/>
        <v>1</v>
      </c>
      <c r="AN126" s="304">
        <v>0</v>
      </c>
      <c r="AO126" s="304" t="b">
        <f t="shared" si="125"/>
        <v>1</v>
      </c>
      <c r="AQ126" s="299">
        <f>'RES_Sales Model'!C121</f>
        <v>89.308099646411279</v>
      </c>
      <c r="AR126" s="304" t="b">
        <v>1</v>
      </c>
      <c r="AS126" s="299">
        <f>'RES_Sales Model'!D121</f>
        <v>0</v>
      </c>
      <c r="AT126" s="304" t="b">
        <v>1</v>
      </c>
      <c r="AU126" s="305"/>
      <c r="AV126" s="304">
        <f>+'Small COMM Sales Model  '!G125</f>
        <v>64.582270600115152</v>
      </c>
      <c r="AW126" s="304" t="b">
        <v>1</v>
      </c>
      <c r="AX126" s="304">
        <f>+'Small COMM Sales Model  '!F125</f>
        <v>10.944087118763242</v>
      </c>
      <c r="AY126" s="304" t="b">
        <v>1</v>
      </c>
      <c r="AZ126" s="304">
        <f>+'Small COMM Sales Model  '!E125</f>
        <v>114.03392869270741</v>
      </c>
      <c r="BA126" s="304" t="b">
        <v>1</v>
      </c>
    </row>
    <row r="127" spans="1:53" s="299" customFormat="1" x14ac:dyDescent="0.2">
      <c r="A127" s="306">
        <v>2016</v>
      </c>
      <c r="B127" s="306">
        <v>5</v>
      </c>
      <c r="C127" s="299">
        <v>181.10312499999998</v>
      </c>
      <c r="D127" s="299" t="b">
        <v>1</v>
      </c>
      <c r="E127" s="299">
        <v>0.13125000000000001</v>
      </c>
      <c r="F127" s="299" t="b">
        <v>1</v>
      </c>
      <c r="H127" s="299">
        <v>0</v>
      </c>
      <c r="I127" s="304" t="b">
        <v>1</v>
      </c>
      <c r="J127" s="299">
        <v>0</v>
      </c>
      <c r="K127" s="304" t="b">
        <v>1</v>
      </c>
      <c r="L127" s="299">
        <v>0</v>
      </c>
      <c r="M127" s="304" t="b">
        <v>1</v>
      </c>
      <c r="N127" s="299">
        <v>0</v>
      </c>
      <c r="O127" s="304" t="b">
        <v>1</v>
      </c>
      <c r="P127" s="299">
        <v>0</v>
      </c>
      <c r="Q127" s="304" t="b">
        <v>1</v>
      </c>
      <c r="R127" s="304">
        <v>0</v>
      </c>
      <c r="S127" s="304" t="b">
        <f t="shared" si="126"/>
        <v>1</v>
      </c>
      <c r="T127" s="304">
        <v>0</v>
      </c>
      <c r="U127" s="304" t="b">
        <f t="shared" si="127"/>
        <v>1</v>
      </c>
      <c r="V127" s="304">
        <v>0</v>
      </c>
      <c r="W127" s="304" t="b">
        <f t="shared" si="128"/>
        <v>1</v>
      </c>
      <c r="X127" s="304">
        <v>0</v>
      </c>
      <c r="Y127" s="304" t="b">
        <f t="shared" ref="Y127:Y137" si="129">X127=0</f>
        <v>1</v>
      </c>
      <c r="Z127" s="304">
        <v>208.47875842628699</v>
      </c>
      <c r="AA127" s="304" t="b">
        <v>1</v>
      </c>
      <c r="AB127" s="304">
        <v>0</v>
      </c>
      <c r="AC127" s="304" t="b">
        <f t="shared" si="119"/>
        <v>1</v>
      </c>
      <c r="AD127" s="304">
        <v>0</v>
      </c>
      <c r="AE127" s="304" t="b">
        <f t="shared" si="120"/>
        <v>1</v>
      </c>
      <c r="AF127" s="304">
        <v>0</v>
      </c>
      <c r="AG127" s="304" t="b">
        <f t="shared" si="121"/>
        <v>1</v>
      </c>
      <c r="AH127" s="304">
        <v>0</v>
      </c>
      <c r="AI127" s="304" t="b">
        <f t="shared" si="122"/>
        <v>1</v>
      </c>
      <c r="AJ127" s="304">
        <v>0</v>
      </c>
      <c r="AK127" s="304" t="b">
        <f t="shared" si="123"/>
        <v>1</v>
      </c>
      <c r="AL127" s="304">
        <v>0</v>
      </c>
      <c r="AM127" s="304" t="b">
        <f t="shared" si="124"/>
        <v>1</v>
      </c>
      <c r="AN127" s="304">
        <v>0</v>
      </c>
      <c r="AO127" s="304" t="b">
        <f t="shared" si="125"/>
        <v>1</v>
      </c>
      <c r="AQ127" s="299">
        <f>'RES_Sales Model'!C122</f>
        <v>161.25634355949703</v>
      </c>
      <c r="AR127" s="304" t="b">
        <v>1</v>
      </c>
      <c r="AS127" s="299">
        <f>'RES_Sales Model'!D122</f>
        <v>0</v>
      </c>
      <c r="AT127" s="304" t="b">
        <v>1</v>
      </c>
      <c r="AU127" s="305"/>
      <c r="AV127" s="304">
        <f>+'Small COMM Sales Model  '!G126</f>
        <v>114.03392869270741</v>
      </c>
      <c r="AW127" s="304" t="b">
        <v>1</v>
      </c>
      <c r="AX127" s="304">
        <f>+'Small COMM Sales Model  '!F126</f>
        <v>1.2472710741059452</v>
      </c>
      <c r="AY127" s="304" t="b">
        <v>1</v>
      </c>
      <c r="AZ127" s="304">
        <f>+'Small COMM Sales Model  '!E126</f>
        <v>208.47875842628665</v>
      </c>
      <c r="BA127" s="304" t="b">
        <v>1</v>
      </c>
    </row>
    <row r="128" spans="1:53" s="299" customFormat="1" x14ac:dyDescent="0.2">
      <c r="A128" s="306">
        <v>2016</v>
      </c>
      <c r="B128" s="306">
        <v>6</v>
      </c>
      <c r="C128" s="299">
        <v>242.67083333333329</v>
      </c>
      <c r="D128" s="299" t="b">
        <v>1</v>
      </c>
      <c r="E128" s="299">
        <v>0</v>
      </c>
      <c r="F128" s="299" t="b">
        <v>1</v>
      </c>
      <c r="H128" s="299">
        <v>0</v>
      </c>
      <c r="I128" s="304" t="b">
        <v>1</v>
      </c>
      <c r="J128" s="299">
        <v>0</v>
      </c>
      <c r="K128" s="304" t="b">
        <v>1</v>
      </c>
      <c r="L128" s="299">
        <v>0</v>
      </c>
      <c r="M128" s="304" t="b">
        <v>1</v>
      </c>
      <c r="N128" s="299">
        <v>0</v>
      </c>
      <c r="O128" s="304" t="b">
        <v>1</v>
      </c>
      <c r="P128" s="299">
        <v>0</v>
      </c>
      <c r="Q128" s="304" t="b">
        <v>1</v>
      </c>
      <c r="R128" s="304">
        <v>0</v>
      </c>
      <c r="S128" s="304" t="b">
        <f t="shared" si="126"/>
        <v>1</v>
      </c>
      <c r="T128" s="304">
        <v>0</v>
      </c>
      <c r="U128" s="304" t="b">
        <f t="shared" si="127"/>
        <v>1</v>
      </c>
      <c r="V128" s="304">
        <v>0</v>
      </c>
      <c r="W128" s="304" t="b">
        <f t="shared" si="128"/>
        <v>1</v>
      </c>
      <c r="X128" s="304">
        <v>0</v>
      </c>
      <c r="Y128" s="304" t="b">
        <f t="shared" si="129"/>
        <v>1</v>
      </c>
      <c r="Z128" s="304">
        <v>0</v>
      </c>
      <c r="AA128" s="304" t="b">
        <f t="shared" ref="AA128:AA138" si="130">Z128=0</f>
        <v>1</v>
      </c>
      <c r="AB128" s="304">
        <v>271.66325293295398</v>
      </c>
      <c r="AC128" s="304" t="b">
        <v>1</v>
      </c>
      <c r="AD128" s="304">
        <v>0</v>
      </c>
      <c r="AE128" s="304" t="b">
        <f t="shared" si="120"/>
        <v>1</v>
      </c>
      <c r="AF128" s="304">
        <v>0</v>
      </c>
      <c r="AG128" s="304" t="b">
        <f t="shared" si="121"/>
        <v>1</v>
      </c>
      <c r="AH128" s="304">
        <v>0</v>
      </c>
      <c r="AI128" s="304" t="b">
        <f t="shared" si="122"/>
        <v>1</v>
      </c>
      <c r="AJ128" s="304">
        <v>0</v>
      </c>
      <c r="AK128" s="304" t="b">
        <f t="shared" si="123"/>
        <v>1</v>
      </c>
      <c r="AL128" s="304">
        <v>0</v>
      </c>
      <c r="AM128" s="304" t="b">
        <f t="shared" si="124"/>
        <v>1</v>
      </c>
      <c r="AN128" s="304">
        <v>0</v>
      </c>
      <c r="AO128" s="304" t="b">
        <f t="shared" si="125"/>
        <v>1</v>
      </c>
      <c r="AQ128" s="299">
        <f>'RES_Sales Model'!C123</f>
        <v>240.07100567962016</v>
      </c>
      <c r="AR128" s="304" t="b">
        <v>1</v>
      </c>
      <c r="AS128" s="299">
        <f>'RES_Sales Model'!D123</f>
        <v>0</v>
      </c>
      <c r="AT128" s="304" t="b">
        <v>1</v>
      </c>
      <c r="AU128" s="305"/>
      <c r="AV128" s="304">
        <f>+'Small COMM Sales Model  '!G127</f>
        <v>208.47875842628665</v>
      </c>
      <c r="AW128" s="304" t="b">
        <v>1</v>
      </c>
      <c r="AX128" s="304">
        <f>+'Small COMM Sales Model  '!F127</f>
        <v>0</v>
      </c>
      <c r="AY128" s="304" t="b">
        <v>1</v>
      </c>
      <c r="AZ128" s="304">
        <f>+'Small COMM Sales Model  '!E127</f>
        <v>271.66325293295364</v>
      </c>
      <c r="BA128" s="304" t="b">
        <v>1</v>
      </c>
    </row>
    <row r="129" spans="1:53" s="299" customFormat="1" x14ac:dyDescent="0.2">
      <c r="A129" s="306">
        <v>2016</v>
      </c>
      <c r="B129" s="306">
        <v>7</v>
      </c>
      <c r="C129" s="299">
        <v>292.45624999999995</v>
      </c>
      <c r="D129" s="299" t="b">
        <v>1</v>
      </c>
      <c r="E129" s="299">
        <v>0</v>
      </c>
      <c r="F129" s="299" t="b">
        <v>1</v>
      </c>
      <c r="H129" s="299">
        <v>0</v>
      </c>
      <c r="I129" s="304" t="b">
        <v>1</v>
      </c>
      <c r="J129" s="299">
        <v>0</v>
      </c>
      <c r="K129" s="304" t="b">
        <v>1</v>
      </c>
      <c r="L129" s="299">
        <v>0</v>
      </c>
      <c r="M129" s="304" t="b">
        <v>1</v>
      </c>
      <c r="N129" s="299">
        <v>0</v>
      </c>
      <c r="O129" s="304" t="b">
        <v>1</v>
      </c>
      <c r="P129" s="299">
        <v>0</v>
      </c>
      <c r="Q129" s="304" t="b">
        <v>1</v>
      </c>
      <c r="R129" s="304">
        <v>0</v>
      </c>
      <c r="S129" s="304" t="b">
        <f t="shared" si="126"/>
        <v>1</v>
      </c>
      <c r="T129" s="304">
        <v>0</v>
      </c>
      <c r="U129" s="304" t="b">
        <f t="shared" si="127"/>
        <v>1</v>
      </c>
      <c r="V129" s="304">
        <v>0</v>
      </c>
      <c r="W129" s="304" t="b">
        <f t="shared" si="128"/>
        <v>1</v>
      </c>
      <c r="X129" s="304">
        <v>0</v>
      </c>
      <c r="Y129" s="304" t="b">
        <f t="shared" si="129"/>
        <v>1</v>
      </c>
      <c r="Z129" s="304">
        <v>0</v>
      </c>
      <c r="AA129" s="304" t="b">
        <f t="shared" si="130"/>
        <v>1</v>
      </c>
      <c r="AB129" s="304">
        <v>0</v>
      </c>
      <c r="AC129" s="304" t="b">
        <f t="shared" ref="AC129:AC139" si="131">AB129=0</f>
        <v>1</v>
      </c>
      <c r="AD129" s="304">
        <v>322.31916585708098</v>
      </c>
      <c r="AE129" s="304" t="b">
        <v>1</v>
      </c>
      <c r="AF129" s="304">
        <v>0</v>
      </c>
      <c r="AG129" s="304" t="b">
        <f t="shared" si="121"/>
        <v>1</v>
      </c>
      <c r="AH129" s="304">
        <v>0</v>
      </c>
      <c r="AI129" s="304" t="b">
        <f t="shared" si="122"/>
        <v>1</v>
      </c>
      <c r="AJ129" s="304">
        <v>0</v>
      </c>
      <c r="AK129" s="304" t="b">
        <f t="shared" si="123"/>
        <v>1</v>
      </c>
      <c r="AL129" s="304">
        <v>0</v>
      </c>
      <c r="AM129" s="304" t="b">
        <f t="shared" si="124"/>
        <v>1</v>
      </c>
      <c r="AN129" s="304">
        <v>0</v>
      </c>
      <c r="AO129" s="304" t="b">
        <f t="shared" si="125"/>
        <v>1</v>
      </c>
      <c r="AQ129" s="299">
        <f>'RES_Sales Model'!C124</f>
        <v>296.99120939501734</v>
      </c>
      <c r="AR129" s="304" t="b">
        <v>1</v>
      </c>
      <c r="AS129" s="299">
        <f>'RES_Sales Model'!D124</f>
        <v>0</v>
      </c>
      <c r="AT129" s="304" t="b">
        <v>1</v>
      </c>
      <c r="AU129" s="305"/>
      <c r="AV129" s="304">
        <f>+'Small COMM Sales Model  '!G128</f>
        <v>271.66325293295364</v>
      </c>
      <c r="AW129" s="304" t="b">
        <v>1</v>
      </c>
      <c r="AX129" s="304">
        <f>+'Small COMM Sales Model  '!F128</f>
        <v>0</v>
      </c>
      <c r="AY129" s="304" t="b">
        <v>1</v>
      </c>
      <c r="AZ129" s="304">
        <f>+'Small COMM Sales Model  '!E128</f>
        <v>322.31916585708109</v>
      </c>
      <c r="BA129" s="304" t="b">
        <v>1</v>
      </c>
    </row>
    <row r="130" spans="1:53" s="299" customFormat="1" x14ac:dyDescent="0.2">
      <c r="A130" s="306">
        <v>2016</v>
      </c>
      <c r="B130" s="306">
        <v>8</v>
      </c>
      <c r="C130" s="299">
        <v>298.28437500000007</v>
      </c>
      <c r="D130" s="299" t="b">
        <v>1</v>
      </c>
      <c r="E130" s="299">
        <v>0</v>
      </c>
      <c r="F130" s="299" t="b">
        <v>1</v>
      </c>
      <c r="H130" s="299">
        <v>0</v>
      </c>
      <c r="I130" s="304" t="b">
        <v>1</v>
      </c>
      <c r="J130" s="299">
        <v>0</v>
      </c>
      <c r="K130" s="304" t="b">
        <v>1</v>
      </c>
      <c r="L130" s="299">
        <v>0</v>
      </c>
      <c r="M130" s="304" t="b">
        <v>1</v>
      </c>
      <c r="N130" s="299">
        <v>0</v>
      </c>
      <c r="O130" s="304" t="b">
        <v>1</v>
      </c>
      <c r="P130" s="299">
        <v>0</v>
      </c>
      <c r="Q130" s="304" t="b">
        <v>1</v>
      </c>
      <c r="R130" s="304">
        <v>0</v>
      </c>
      <c r="S130" s="304" t="b">
        <f t="shared" si="126"/>
        <v>1</v>
      </c>
      <c r="T130" s="304">
        <v>0</v>
      </c>
      <c r="U130" s="304" t="b">
        <f t="shared" si="127"/>
        <v>1</v>
      </c>
      <c r="V130" s="304">
        <v>0</v>
      </c>
      <c r="W130" s="304" t="b">
        <f t="shared" si="128"/>
        <v>1</v>
      </c>
      <c r="X130" s="304">
        <v>0</v>
      </c>
      <c r="Y130" s="304" t="b">
        <f t="shared" si="129"/>
        <v>1</v>
      </c>
      <c r="Z130" s="304">
        <v>0</v>
      </c>
      <c r="AA130" s="304" t="b">
        <f t="shared" si="130"/>
        <v>1</v>
      </c>
      <c r="AB130" s="304">
        <v>0</v>
      </c>
      <c r="AC130" s="304" t="b">
        <f t="shared" si="131"/>
        <v>1</v>
      </c>
      <c r="AD130" s="304">
        <v>0</v>
      </c>
      <c r="AE130" s="304" t="b">
        <f t="shared" ref="AE130:AE140" si="132">AD130=0</f>
        <v>1</v>
      </c>
      <c r="AF130" s="304">
        <v>326.45437890907903</v>
      </c>
      <c r="AG130" s="304" t="b">
        <v>1</v>
      </c>
      <c r="AH130" s="304">
        <v>0</v>
      </c>
      <c r="AI130" s="304" t="b">
        <f t="shared" si="122"/>
        <v>1</v>
      </c>
      <c r="AJ130" s="304">
        <v>0</v>
      </c>
      <c r="AK130" s="304" t="b">
        <f t="shared" si="123"/>
        <v>1</v>
      </c>
      <c r="AL130" s="304">
        <v>0</v>
      </c>
      <c r="AM130" s="304" t="b">
        <f t="shared" si="124"/>
        <v>1</v>
      </c>
      <c r="AN130" s="304">
        <v>0</v>
      </c>
      <c r="AO130" s="304" t="b">
        <f t="shared" si="125"/>
        <v>1</v>
      </c>
      <c r="AQ130" s="299">
        <f>'RES_Sales Model'!C125</f>
        <v>324.38677238308009</v>
      </c>
      <c r="AR130" s="304" t="b">
        <v>1</v>
      </c>
      <c r="AS130" s="299">
        <f>'RES_Sales Model'!D125</f>
        <v>0</v>
      </c>
      <c r="AT130" s="304" t="b">
        <v>1</v>
      </c>
      <c r="AU130" s="305"/>
      <c r="AV130" s="304">
        <f>+'Small COMM Sales Model  '!G129</f>
        <v>322.31916585708109</v>
      </c>
      <c r="AW130" s="304" t="b">
        <v>1</v>
      </c>
      <c r="AX130" s="304">
        <f>+'Small COMM Sales Model  '!F129</f>
        <v>0</v>
      </c>
      <c r="AY130" s="304" t="b">
        <v>1</v>
      </c>
      <c r="AZ130" s="304">
        <f>+'Small COMM Sales Model  '!E129</f>
        <v>326.45437890907908</v>
      </c>
      <c r="BA130" s="304" t="b">
        <v>1</v>
      </c>
    </row>
    <row r="131" spans="1:53" s="299" customFormat="1" x14ac:dyDescent="0.2">
      <c r="A131" s="306">
        <v>2016</v>
      </c>
      <c r="B131" s="306">
        <v>9</v>
      </c>
      <c r="C131" s="299">
        <v>249.49791666666664</v>
      </c>
      <c r="D131" s="299" t="b">
        <v>1</v>
      </c>
      <c r="E131" s="299">
        <v>0</v>
      </c>
      <c r="F131" s="299" t="b">
        <v>1</v>
      </c>
      <c r="H131" s="299">
        <v>0</v>
      </c>
      <c r="I131" s="304" t="b">
        <v>1</v>
      </c>
      <c r="J131" s="299">
        <v>0</v>
      </c>
      <c r="K131" s="304" t="b">
        <v>1</v>
      </c>
      <c r="L131" s="299">
        <v>0</v>
      </c>
      <c r="M131" s="304" t="b">
        <v>1</v>
      </c>
      <c r="N131" s="299">
        <v>0</v>
      </c>
      <c r="O131" s="304" t="b">
        <v>1</v>
      </c>
      <c r="P131" s="299">
        <v>0</v>
      </c>
      <c r="Q131" s="304" t="b">
        <v>1</v>
      </c>
      <c r="R131" s="304">
        <v>0</v>
      </c>
      <c r="S131" s="304" t="b">
        <f t="shared" si="126"/>
        <v>1</v>
      </c>
      <c r="T131" s="304">
        <v>0</v>
      </c>
      <c r="U131" s="304" t="b">
        <f t="shared" si="127"/>
        <v>1</v>
      </c>
      <c r="V131" s="304">
        <v>0</v>
      </c>
      <c r="W131" s="304" t="b">
        <f t="shared" si="128"/>
        <v>1</v>
      </c>
      <c r="X131" s="304">
        <v>0</v>
      </c>
      <c r="Y131" s="304" t="b">
        <f t="shared" si="129"/>
        <v>1</v>
      </c>
      <c r="Z131" s="304">
        <v>0</v>
      </c>
      <c r="AA131" s="304" t="b">
        <f t="shared" si="130"/>
        <v>1</v>
      </c>
      <c r="AB131" s="304">
        <v>0</v>
      </c>
      <c r="AC131" s="304" t="b">
        <f t="shared" si="131"/>
        <v>1</v>
      </c>
      <c r="AD131" s="304">
        <v>0</v>
      </c>
      <c r="AE131" s="304" t="b">
        <f t="shared" si="132"/>
        <v>1</v>
      </c>
      <c r="AF131" s="304">
        <v>0</v>
      </c>
      <c r="AG131" s="304" t="b">
        <f t="shared" ref="AG131:AG141" si="133">AF131=0</f>
        <v>1</v>
      </c>
      <c r="AH131" s="304">
        <v>277.87653293728101</v>
      </c>
      <c r="AI131" s="304" t="b">
        <v>1</v>
      </c>
      <c r="AJ131" s="304">
        <v>0</v>
      </c>
      <c r="AK131" s="304" t="b">
        <f t="shared" si="123"/>
        <v>1</v>
      </c>
      <c r="AL131" s="304">
        <v>0</v>
      </c>
      <c r="AM131" s="304" t="b">
        <f t="shared" si="124"/>
        <v>1</v>
      </c>
      <c r="AN131" s="304">
        <v>0</v>
      </c>
      <c r="AO131" s="304" t="b">
        <f t="shared" si="125"/>
        <v>1</v>
      </c>
      <c r="AQ131" s="299">
        <f>'RES_Sales Model'!C126</f>
        <v>302.16545592318028</v>
      </c>
      <c r="AR131" s="304" t="b">
        <v>1</v>
      </c>
      <c r="AS131" s="299">
        <f>'RES_Sales Model'!D126</f>
        <v>0</v>
      </c>
      <c r="AT131" s="304" t="b">
        <v>1</v>
      </c>
      <c r="AU131" s="305"/>
      <c r="AV131" s="304">
        <f>+'Small COMM Sales Model  '!G130</f>
        <v>326.45437890907908</v>
      </c>
      <c r="AW131" s="304" t="b">
        <v>1</v>
      </c>
      <c r="AX131" s="304">
        <f>+'Small COMM Sales Model  '!F130</f>
        <v>0</v>
      </c>
      <c r="AY131" s="304" t="b">
        <v>1</v>
      </c>
      <c r="AZ131" s="304">
        <f>+'Small COMM Sales Model  '!E130</f>
        <v>277.87653293728147</v>
      </c>
      <c r="BA131" s="304" t="b">
        <v>1</v>
      </c>
    </row>
    <row r="132" spans="1:53" s="299" customFormat="1" x14ac:dyDescent="0.2">
      <c r="A132" s="306">
        <v>2016</v>
      </c>
      <c r="B132" s="306">
        <v>10</v>
      </c>
      <c r="C132" s="299">
        <v>170.5586736154624</v>
      </c>
      <c r="D132" s="299" t="b">
        <v>1</v>
      </c>
      <c r="E132" s="299">
        <v>1.9937500000000004</v>
      </c>
      <c r="F132" s="299" t="b">
        <v>1</v>
      </c>
      <c r="H132" s="299">
        <v>0</v>
      </c>
      <c r="I132" s="304" t="b">
        <v>1</v>
      </c>
      <c r="J132" s="299">
        <v>0</v>
      </c>
      <c r="K132" s="304" t="b">
        <v>1</v>
      </c>
      <c r="L132" s="299">
        <v>0</v>
      </c>
      <c r="M132" s="304" t="b">
        <v>1</v>
      </c>
      <c r="N132" s="299">
        <v>0</v>
      </c>
      <c r="O132" s="304" t="b">
        <v>1</v>
      </c>
      <c r="P132" s="299">
        <v>0</v>
      </c>
      <c r="Q132" s="304" t="b">
        <v>1</v>
      </c>
      <c r="R132" s="304">
        <v>0</v>
      </c>
      <c r="S132" s="304" t="b">
        <f t="shared" si="126"/>
        <v>1</v>
      </c>
      <c r="T132" s="304">
        <v>0</v>
      </c>
      <c r="U132" s="304" t="b">
        <f t="shared" si="127"/>
        <v>1</v>
      </c>
      <c r="V132" s="304">
        <v>0</v>
      </c>
      <c r="W132" s="304" t="b">
        <f t="shared" si="128"/>
        <v>1</v>
      </c>
      <c r="X132" s="304">
        <v>0</v>
      </c>
      <c r="Y132" s="304" t="b">
        <f t="shared" si="129"/>
        <v>1</v>
      </c>
      <c r="Z132" s="304">
        <v>0</v>
      </c>
      <c r="AA132" s="304" t="b">
        <f t="shared" si="130"/>
        <v>1</v>
      </c>
      <c r="AB132" s="304">
        <v>0</v>
      </c>
      <c r="AC132" s="304" t="b">
        <f t="shared" si="131"/>
        <v>1</v>
      </c>
      <c r="AD132" s="304">
        <v>0</v>
      </c>
      <c r="AE132" s="304" t="b">
        <f t="shared" si="132"/>
        <v>1</v>
      </c>
      <c r="AF132" s="304">
        <v>0</v>
      </c>
      <c r="AG132" s="304" t="b">
        <f t="shared" si="133"/>
        <v>1</v>
      </c>
      <c r="AH132" s="304">
        <v>0</v>
      </c>
      <c r="AI132" s="304" t="b">
        <f t="shared" ref="AI132:AI142" si="134">AH132=0</f>
        <v>1</v>
      </c>
      <c r="AJ132" s="304">
        <v>198.89039579254799</v>
      </c>
      <c r="AK132" s="304" t="b">
        <v>1</v>
      </c>
      <c r="AL132" s="304">
        <v>0</v>
      </c>
      <c r="AM132" s="304" t="b">
        <f t="shared" si="124"/>
        <v>1</v>
      </c>
      <c r="AN132" s="304">
        <v>0</v>
      </c>
      <c r="AO132" s="304" t="b">
        <f t="shared" si="125"/>
        <v>1</v>
      </c>
      <c r="AQ132" s="299">
        <f>'RES_Sales Model'!C127</f>
        <v>238.38346436491491</v>
      </c>
      <c r="AR132" s="304" t="b">
        <v>1</v>
      </c>
      <c r="AS132" s="299">
        <f>'RES_Sales Model'!D127</f>
        <v>0</v>
      </c>
      <c r="AT132" s="304" t="b">
        <v>1</v>
      </c>
      <c r="AU132" s="305"/>
      <c r="AV132" s="304">
        <f>+'Small COMM Sales Model  '!G131</f>
        <v>277.87653293728147</v>
      </c>
      <c r="AW132" s="304" t="b">
        <v>1</v>
      </c>
      <c r="AX132" s="304">
        <f>+'Small COMM Sales Model  '!F131</f>
        <v>3.8110897796785466</v>
      </c>
      <c r="AY132" s="304" t="b">
        <v>1</v>
      </c>
      <c r="AZ132" s="304">
        <f>+'Small COMM Sales Model  '!E131</f>
        <v>198.89039579254836</v>
      </c>
      <c r="BA132" s="304" t="b">
        <v>1</v>
      </c>
    </row>
    <row r="133" spans="1:53" s="299" customFormat="1" x14ac:dyDescent="0.2">
      <c r="A133" s="306">
        <v>2016</v>
      </c>
      <c r="B133" s="306">
        <v>11</v>
      </c>
      <c r="C133" s="299">
        <v>63.069791666666674</v>
      </c>
      <c r="D133" s="299" t="b">
        <v>1</v>
      </c>
      <c r="E133" s="299">
        <v>13.252083333333335</v>
      </c>
      <c r="F133" s="299" t="b">
        <v>1</v>
      </c>
      <c r="H133" s="299">
        <v>0</v>
      </c>
      <c r="I133" s="304" t="b">
        <v>1</v>
      </c>
      <c r="J133" s="299">
        <v>0</v>
      </c>
      <c r="K133" s="304" t="b">
        <v>1</v>
      </c>
      <c r="L133" s="299">
        <v>0</v>
      </c>
      <c r="M133" s="304" t="b">
        <v>1</v>
      </c>
      <c r="N133" s="299">
        <v>0</v>
      </c>
      <c r="O133" s="304" t="b">
        <v>1</v>
      </c>
      <c r="P133" s="299">
        <v>0</v>
      </c>
      <c r="Q133" s="304" t="b">
        <v>1</v>
      </c>
      <c r="R133" s="304">
        <v>0</v>
      </c>
      <c r="S133" s="304" t="b">
        <f t="shared" si="126"/>
        <v>1</v>
      </c>
      <c r="T133" s="304">
        <v>0</v>
      </c>
      <c r="U133" s="304" t="b">
        <f t="shared" si="127"/>
        <v>1</v>
      </c>
      <c r="V133" s="304">
        <v>0</v>
      </c>
      <c r="W133" s="304" t="b">
        <f t="shared" si="128"/>
        <v>1</v>
      </c>
      <c r="X133" s="304">
        <v>0</v>
      </c>
      <c r="Y133" s="304" t="b">
        <f t="shared" si="129"/>
        <v>1</v>
      </c>
      <c r="Z133" s="304">
        <v>0</v>
      </c>
      <c r="AA133" s="304" t="b">
        <f t="shared" si="130"/>
        <v>1</v>
      </c>
      <c r="AB133" s="304">
        <v>0</v>
      </c>
      <c r="AC133" s="304" t="b">
        <f t="shared" si="131"/>
        <v>1</v>
      </c>
      <c r="AD133" s="304">
        <v>0</v>
      </c>
      <c r="AE133" s="304" t="b">
        <f t="shared" si="132"/>
        <v>1</v>
      </c>
      <c r="AF133" s="304">
        <v>0</v>
      </c>
      <c r="AG133" s="304" t="b">
        <f t="shared" si="133"/>
        <v>1</v>
      </c>
      <c r="AH133" s="304">
        <v>0</v>
      </c>
      <c r="AI133" s="304" t="b">
        <f t="shared" si="134"/>
        <v>1</v>
      </c>
      <c r="AJ133" s="304">
        <v>0</v>
      </c>
      <c r="AK133" s="304" t="b">
        <f t="shared" ref="AK133:AK143" si="135">AJ133=0</f>
        <v>1</v>
      </c>
      <c r="AL133" s="304">
        <v>78.117279066674598</v>
      </c>
      <c r="AM133" s="304" t="b">
        <v>1</v>
      </c>
      <c r="AN133" s="304">
        <v>0</v>
      </c>
      <c r="AO133" s="304" t="b">
        <f t="shared" si="125"/>
        <v>1</v>
      </c>
      <c r="AQ133" s="299">
        <f>'RES_Sales Model'!C128</f>
        <v>138.50383742961151</v>
      </c>
      <c r="AR133" s="304" t="b">
        <v>1</v>
      </c>
      <c r="AS133" s="299">
        <f>'RES_Sales Model'!D128</f>
        <v>0</v>
      </c>
      <c r="AT133" s="304" t="b">
        <v>1</v>
      </c>
      <c r="AU133" s="305"/>
      <c r="AV133" s="304">
        <f>+'Small COMM Sales Model  '!G132</f>
        <v>198.89039579254836</v>
      </c>
      <c r="AW133" s="304" t="b">
        <v>1</v>
      </c>
      <c r="AX133" s="304">
        <f>+'Small COMM Sales Model  '!F132</f>
        <v>26.436963465927999</v>
      </c>
      <c r="AY133" s="304" t="b">
        <v>1</v>
      </c>
      <c r="AZ133" s="304">
        <f>+'Small COMM Sales Model  '!E132</f>
        <v>78.117279066674627</v>
      </c>
      <c r="BA133" s="304" t="b">
        <v>1</v>
      </c>
    </row>
    <row r="134" spans="1:53" s="299" customFormat="1" x14ac:dyDescent="0.2">
      <c r="A134" s="306">
        <v>2016</v>
      </c>
      <c r="B134" s="306">
        <v>12</v>
      </c>
      <c r="C134" s="299">
        <v>34.644791666666663</v>
      </c>
      <c r="D134" s="299" t="b">
        <v>1</v>
      </c>
      <c r="E134" s="299">
        <v>62.360416666666687</v>
      </c>
      <c r="F134" s="299" t="b">
        <v>1</v>
      </c>
      <c r="H134" s="299">
        <v>0.17544300865084281</v>
      </c>
      <c r="I134" s="304" t="b">
        <v>1</v>
      </c>
      <c r="J134" s="299">
        <v>0</v>
      </c>
      <c r="K134" s="304" t="b">
        <v>1</v>
      </c>
      <c r="L134" s="299">
        <v>0</v>
      </c>
      <c r="M134" s="304" t="b">
        <v>1</v>
      </c>
      <c r="N134" s="299">
        <v>0</v>
      </c>
      <c r="O134" s="304" t="b">
        <v>1</v>
      </c>
      <c r="P134" s="299">
        <v>64.984895742185898</v>
      </c>
      <c r="Q134" s="304" t="b">
        <v>1</v>
      </c>
      <c r="R134" s="304">
        <v>0</v>
      </c>
      <c r="S134" s="304" t="b">
        <f t="shared" si="126"/>
        <v>1</v>
      </c>
      <c r="T134" s="304">
        <v>0</v>
      </c>
      <c r="U134" s="304" t="b">
        <f t="shared" si="127"/>
        <v>1</v>
      </c>
      <c r="V134" s="304">
        <v>0</v>
      </c>
      <c r="W134" s="304" t="b">
        <f t="shared" si="128"/>
        <v>1</v>
      </c>
      <c r="X134" s="304">
        <v>0</v>
      </c>
      <c r="Y134" s="304" t="b">
        <f t="shared" si="129"/>
        <v>1</v>
      </c>
      <c r="Z134" s="304">
        <v>0</v>
      </c>
      <c r="AA134" s="304" t="b">
        <f t="shared" si="130"/>
        <v>1</v>
      </c>
      <c r="AB134" s="304">
        <v>0</v>
      </c>
      <c r="AC134" s="304" t="b">
        <f t="shared" si="131"/>
        <v>1</v>
      </c>
      <c r="AD134" s="304">
        <v>0</v>
      </c>
      <c r="AE134" s="304" t="b">
        <f t="shared" si="132"/>
        <v>1</v>
      </c>
      <c r="AF134" s="304">
        <v>0</v>
      </c>
      <c r="AG134" s="304" t="b">
        <f t="shared" si="133"/>
        <v>1</v>
      </c>
      <c r="AH134" s="304">
        <v>0</v>
      </c>
      <c r="AI134" s="304" t="b">
        <f t="shared" si="134"/>
        <v>1</v>
      </c>
      <c r="AJ134" s="304">
        <v>0</v>
      </c>
      <c r="AK134" s="304" t="b">
        <f t="shared" si="135"/>
        <v>1</v>
      </c>
      <c r="AL134" s="304">
        <v>0</v>
      </c>
      <c r="AM134" s="304" t="b">
        <f t="shared" ref="AM134:AM144" si="136">AL134=0</f>
        <v>1</v>
      </c>
      <c r="AN134" s="304">
        <v>42.633806123140999</v>
      </c>
      <c r="AO134" s="304" t="b">
        <v>1</v>
      </c>
      <c r="AQ134" s="299">
        <f>'RES_Sales Model'!C129</f>
        <v>60.375542594907806</v>
      </c>
      <c r="AR134" s="304" t="b">
        <v>1</v>
      </c>
      <c r="AS134" s="299">
        <f>'RES_Sales Model'!D129</f>
        <v>64.984895742185898</v>
      </c>
      <c r="AT134" s="304" t="b">
        <v>1</v>
      </c>
      <c r="AU134" s="305"/>
      <c r="AV134" s="304">
        <f>+'Small COMM Sales Model  '!G133</f>
        <v>78.117279066674627</v>
      </c>
      <c r="AW134" s="304" t="b">
        <v>1</v>
      </c>
      <c r="AX134" s="304">
        <f>+'Small COMM Sales Model  '!F133</f>
        <v>81.614210043345437</v>
      </c>
      <c r="AY134" s="304" t="b">
        <v>1</v>
      </c>
      <c r="AZ134" s="304">
        <f>+'Small COMM Sales Model  '!E133</f>
        <v>42.633806123140985</v>
      </c>
      <c r="BA134" s="304" t="b">
        <v>1</v>
      </c>
    </row>
    <row r="135" spans="1:53" s="299" customFormat="1" x14ac:dyDescent="0.2">
      <c r="A135" s="306">
        <v>2017</v>
      </c>
      <c r="B135" s="306">
        <v>1</v>
      </c>
      <c r="C135" s="299">
        <v>21.512499999999996</v>
      </c>
      <c r="D135" s="299" t="b">
        <v>1</v>
      </c>
      <c r="E135" s="299">
        <v>101.75000000000003</v>
      </c>
      <c r="F135" s="299" t="b">
        <v>1</v>
      </c>
      <c r="H135" s="299">
        <v>0.47586523824689808</v>
      </c>
      <c r="I135" s="304" t="b">
        <v>1</v>
      </c>
      <c r="J135" s="299">
        <v>107.22973635615668</v>
      </c>
      <c r="K135" s="304" t="b">
        <v>1</v>
      </c>
      <c r="L135" s="299">
        <v>0</v>
      </c>
      <c r="M135" s="304" t="b">
        <v>1</v>
      </c>
      <c r="N135" s="299">
        <v>0</v>
      </c>
      <c r="O135" s="304" t="b">
        <v>1</v>
      </c>
      <c r="P135" s="299">
        <v>0</v>
      </c>
      <c r="Q135" s="304" t="b">
        <v>1</v>
      </c>
      <c r="R135" s="304">
        <v>26.1128298685252</v>
      </c>
      <c r="S135" s="304" t="b">
        <v>1</v>
      </c>
      <c r="T135" s="304">
        <v>0</v>
      </c>
      <c r="U135" s="304" t="b">
        <f t="shared" si="127"/>
        <v>1</v>
      </c>
      <c r="V135" s="304">
        <v>0</v>
      </c>
      <c r="W135" s="304" t="b">
        <f t="shared" si="128"/>
        <v>1</v>
      </c>
      <c r="X135" s="304">
        <v>0</v>
      </c>
      <c r="Y135" s="304" t="b">
        <f t="shared" si="129"/>
        <v>1</v>
      </c>
      <c r="Z135" s="304">
        <v>0</v>
      </c>
      <c r="AA135" s="304" t="b">
        <f t="shared" si="130"/>
        <v>1</v>
      </c>
      <c r="AB135" s="304">
        <v>0</v>
      </c>
      <c r="AC135" s="304" t="b">
        <f t="shared" si="131"/>
        <v>1</v>
      </c>
      <c r="AD135" s="304">
        <v>0</v>
      </c>
      <c r="AE135" s="304" t="b">
        <f t="shared" si="132"/>
        <v>1</v>
      </c>
      <c r="AF135" s="304">
        <v>0</v>
      </c>
      <c r="AG135" s="304" t="b">
        <f t="shared" si="133"/>
        <v>1</v>
      </c>
      <c r="AH135" s="304">
        <v>0</v>
      </c>
      <c r="AI135" s="304" t="b">
        <f t="shared" si="134"/>
        <v>1</v>
      </c>
      <c r="AJ135" s="304">
        <v>0</v>
      </c>
      <c r="AK135" s="304" t="b">
        <f t="shared" si="135"/>
        <v>1</v>
      </c>
      <c r="AL135" s="304">
        <v>0</v>
      </c>
      <c r="AM135" s="304" t="b">
        <f t="shared" si="136"/>
        <v>1</v>
      </c>
      <c r="AN135" s="304">
        <v>0</v>
      </c>
      <c r="AO135" s="304" t="b">
        <f t="shared" ref="AO135:AO145" si="137">AN135=0</f>
        <v>1</v>
      </c>
      <c r="AQ135" s="299">
        <f>'RES_Sales Model'!C130</f>
        <v>34.373317995833112</v>
      </c>
      <c r="AR135" s="304" t="b">
        <v>1</v>
      </c>
      <c r="AS135" s="299">
        <f>'RES_Sales Model'!D130</f>
        <v>107.22973635615668</v>
      </c>
      <c r="AT135" s="304" t="b">
        <v>1</v>
      </c>
      <c r="AU135" s="305"/>
      <c r="AV135" s="304">
        <f>+'Small COMM Sales Model  '!G134</f>
        <v>42.633806123140985</v>
      </c>
      <c r="AW135" s="304" t="b">
        <v>1</v>
      </c>
      <c r="AX135" s="304">
        <f>+'Small COMM Sales Model  '!F134</f>
        <v>127.15014736663784</v>
      </c>
      <c r="AY135" s="304" t="b">
        <v>1</v>
      </c>
      <c r="AZ135" s="304">
        <f>+'Small COMM Sales Model  '!E134</f>
        <v>26.112829868525239</v>
      </c>
      <c r="BA135" s="304" t="b">
        <v>1</v>
      </c>
    </row>
    <row r="136" spans="1:53" s="299" customFormat="1" x14ac:dyDescent="0.2">
      <c r="A136" s="306">
        <v>2017</v>
      </c>
      <c r="B136" s="306">
        <v>2</v>
      </c>
      <c r="C136" s="299">
        <v>28.65</v>
      </c>
      <c r="D136" s="299" t="b">
        <v>1</v>
      </c>
      <c r="E136" s="299">
        <v>56.333333333333336</v>
      </c>
      <c r="F136" s="299" t="b">
        <v>1</v>
      </c>
      <c r="H136" s="299">
        <v>0</v>
      </c>
      <c r="I136" s="304" t="b">
        <v>1</v>
      </c>
      <c r="J136" s="299">
        <v>0</v>
      </c>
      <c r="K136" s="304" t="b">
        <v>1</v>
      </c>
      <c r="L136" s="299">
        <v>58.93328680476386</v>
      </c>
      <c r="M136" s="304" t="b">
        <v>1</v>
      </c>
      <c r="N136" s="299">
        <v>0</v>
      </c>
      <c r="O136" s="304" t="b">
        <v>1</v>
      </c>
      <c r="P136" s="299">
        <v>0</v>
      </c>
      <c r="Q136" s="304" t="b">
        <v>1</v>
      </c>
      <c r="R136" s="304">
        <v>0</v>
      </c>
      <c r="S136" s="304" t="b">
        <f t="shared" ref="S136:S146" si="138">R136=0</f>
        <v>1</v>
      </c>
      <c r="T136" s="304">
        <v>35.042184420393099</v>
      </c>
      <c r="U136" s="304" t="b">
        <v>1</v>
      </c>
      <c r="V136" s="304">
        <v>0</v>
      </c>
      <c r="W136" s="304" t="b">
        <f t="shared" si="128"/>
        <v>1</v>
      </c>
      <c r="X136" s="304">
        <v>0</v>
      </c>
      <c r="Y136" s="304" t="b">
        <f t="shared" si="129"/>
        <v>1</v>
      </c>
      <c r="Z136" s="304">
        <v>0</v>
      </c>
      <c r="AA136" s="304" t="b">
        <f t="shared" si="130"/>
        <v>1</v>
      </c>
      <c r="AB136" s="304">
        <v>0</v>
      </c>
      <c r="AC136" s="304" t="b">
        <f t="shared" si="131"/>
        <v>1</v>
      </c>
      <c r="AD136" s="304">
        <v>0</v>
      </c>
      <c r="AE136" s="304" t="b">
        <f t="shared" si="132"/>
        <v>1</v>
      </c>
      <c r="AF136" s="304">
        <v>0</v>
      </c>
      <c r="AG136" s="304" t="b">
        <f t="shared" si="133"/>
        <v>1</v>
      </c>
      <c r="AH136" s="304">
        <v>0</v>
      </c>
      <c r="AI136" s="304" t="b">
        <f t="shared" si="134"/>
        <v>1</v>
      </c>
      <c r="AJ136" s="304">
        <v>0</v>
      </c>
      <c r="AK136" s="304" t="b">
        <f t="shared" si="135"/>
        <v>1</v>
      </c>
      <c r="AL136" s="304">
        <v>0</v>
      </c>
      <c r="AM136" s="304" t="b">
        <f t="shared" si="136"/>
        <v>1</v>
      </c>
      <c r="AN136" s="304">
        <v>0</v>
      </c>
      <c r="AO136" s="304" t="b">
        <f t="shared" si="137"/>
        <v>1</v>
      </c>
      <c r="AQ136" s="299">
        <f>'RES_Sales Model'!C131</f>
        <v>30.577507144459183</v>
      </c>
      <c r="AR136" s="304" t="b">
        <v>1</v>
      </c>
      <c r="AS136" s="299">
        <f>'RES_Sales Model'!D131</f>
        <v>58.93328680476386</v>
      </c>
      <c r="AT136" s="304" t="b">
        <v>1</v>
      </c>
      <c r="AU136" s="305"/>
      <c r="AV136" s="304">
        <f>+'Small COMM Sales Model  '!G135</f>
        <v>26.112829868525239</v>
      </c>
      <c r="AW136" s="304" t="b">
        <v>1</v>
      </c>
      <c r="AX136" s="304">
        <f>+'Small COMM Sales Model  '!F135</f>
        <v>78.467690138551589</v>
      </c>
      <c r="AY136" s="304" t="b">
        <v>1</v>
      </c>
      <c r="AZ136" s="304">
        <f>+'Small COMM Sales Model  '!E135</f>
        <v>35.042184420393127</v>
      </c>
      <c r="BA136" s="304" t="b">
        <v>1</v>
      </c>
    </row>
    <row r="137" spans="1:53" s="299" customFormat="1" x14ac:dyDescent="0.2">
      <c r="A137" s="306">
        <v>2017</v>
      </c>
      <c r="B137" s="306">
        <v>3</v>
      </c>
      <c r="C137" s="299">
        <v>51.395833333333329</v>
      </c>
      <c r="D137" s="299" t="b">
        <v>1</v>
      </c>
      <c r="E137" s="299">
        <v>28.689583333333339</v>
      </c>
      <c r="F137" s="299" t="b">
        <v>1</v>
      </c>
      <c r="H137" s="299">
        <v>0</v>
      </c>
      <c r="I137" s="304" t="b">
        <v>1</v>
      </c>
      <c r="J137" s="299">
        <v>0</v>
      </c>
      <c r="K137" s="304" t="b">
        <v>1</v>
      </c>
      <c r="L137" s="299">
        <v>0</v>
      </c>
      <c r="M137" s="304" t="b">
        <v>1</v>
      </c>
      <c r="N137" s="299">
        <v>29.231033597261238</v>
      </c>
      <c r="O137" s="304" t="b">
        <v>1</v>
      </c>
      <c r="P137" s="299">
        <v>0</v>
      </c>
      <c r="Q137" s="304" t="b">
        <v>1</v>
      </c>
      <c r="R137" s="304">
        <v>0</v>
      </c>
      <c r="S137" s="304" t="b">
        <f t="shared" si="138"/>
        <v>1</v>
      </c>
      <c r="T137" s="304">
        <v>0</v>
      </c>
      <c r="U137" s="304" t="b">
        <f t="shared" ref="U137:U147" si="139">T137=0</f>
        <v>1</v>
      </c>
      <c r="V137" s="304">
        <v>64.582270600115194</v>
      </c>
      <c r="W137" s="304" t="b">
        <v>1</v>
      </c>
      <c r="X137" s="304">
        <v>0</v>
      </c>
      <c r="Y137" s="304" t="b">
        <f t="shared" si="129"/>
        <v>1</v>
      </c>
      <c r="Z137" s="304">
        <v>0</v>
      </c>
      <c r="AA137" s="304" t="b">
        <f t="shared" si="130"/>
        <v>1</v>
      </c>
      <c r="AB137" s="304">
        <v>0</v>
      </c>
      <c r="AC137" s="304" t="b">
        <f t="shared" si="131"/>
        <v>1</v>
      </c>
      <c r="AD137" s="304">
        <v>0</v>
      </c>
      <c r="AE137" s="304" t="b">
        <f t="shared" si="132"/>
        <v>1</v>
      </c>
      <c r="AF137" s="304">
        <v>0</v>
      </c>
      <c r="AG137" s="304" t="b">
        <f t="shared" si="133"/>
        <v>1</v>
      </c>
      <c r="AH137" s="304">
        <v>0</v>
      </c>
      <c r="AI137" s="304" t="b">
        <f t="shared" si="134"/>
        <v>1</v>
      </c>
      <c r="AJ137" s="304">
        <v>0</v>
      </c>
      <c r="AK137" s="304" t="b">
        <f t="shared" si="135"/>
        <v>1</v>
      </c>
      <c r="AL137" s="304">
        <v>0</v>
      </c>
      <c r="AM137" s="304" t="b">
        <f t="shared" si="136"/>
        <v>1</v>
      </c>
      <c r="AN137" s="304">
        <v>0</v>
      </c>
      <c r="AO137" s="304" t="b">
        <f t="shared" si="137"/>
        <v>1</v>
      </c>
      <c r="AQ137" s="299">
        <f>'RES_Sales Model'!C132</f>
        <v>49.812227510254139</v>
      </c>
      <c r="AR137" s="304" t="b">
        <v>1</v>
      </c>
      <c r="AS137" s="299">
        <f>'RES_Sales Model'!D132</f>
        <v>29.231033597261238</v>
      </c>
      <c r="AT137" s="304" t="b">
        <v>1</v>
      </c>
      <c r="AU137" s="305"/>
      <c r="AV137" s="304">
        <f>+'Small COMM Sales Model  '!G136</f>
        <v>35.042184420393127</v>
      </c>
      <c r="AW137" s="304" t="b">
        <v>1</v>
      </c>
      <c r="AX137" s="304">
        <f>+'Small COMM Sales Model  '!F136</f>
        <v>46.311218909337121</v>
      </c>
      <c r="AY137" s="304" t="b">
        <v>1</v>
      </c>
      <c r="AZ137" s="304">
        <f>+'Small COMM Sales Model  '!E136</f>
        <v>64.582270600115152</v>
      </c>
      <c r="BA137" s="304" t="b">
        <v>1</v>
      </c>
    </row>
    <row r="138" spans="1:53" s="299" customFormat="1" x14ac:dyDescent="0.2">
      <c r="A138" s="306">
        <v>2017</v>
      </c>
      <c r="B138" s="306">
        <v>4</v>
      </c>
      <c r="C138" s="299">
        <v>93.364062500000017</v>
      </c>
      <c r="D138" s="299" t="b">
        <v>1</v>
      </c>
      <c r="E138" s="299">
        <v>3.0166666666666666</v>
      </c>
      <c r="F138" s="299" t="b">
        <v>1</v>
      </c>
      <c r="H138" s="299">
        <v>0</v>
      </c>
      <c r="I138" s="304" t="b">
        <v>1</v>
      </c>
      <c r="J138" s="299">
        <v>0</v>
      </c>
      <c r="K138" s="304" t="b">
        <v>1</v>
      </c>
      <c r="L138" s="299">
        <v>0</v>
      </c>
      <c r="M138" s="304" t="b">
        <v>1</v>
      </c>
      <c r="N138" s="299">
        <v>0</v>
      </c>
      <c r="O138" s="304" t="b">
        <v>1</v>
      </c>
      <c r="P138" s="299">
        <v>0</v>
      </c>
      <c r="Q138" s="304" t="b">
        <v>1</v>
      </c>
      <c r="R138" s="304">
        <v>0</v>
      </c>
      <c r="S138" s="304" t="b">
        <f t="shared" si="138"/>
        <v>1</v>
      </c>
      <c r="T138" s="304">
        <v>0</v>
      </c>
      <c r="U138" s="304" t="b">
        <f t="shared" si="139"/>
        <v>1</v>
      </c>
      <c r="V138" s="304">
        <v>0</v>
      </c>
      <c r="W138" s="304" t="b">
        <f t="shared" ref="W138:W148" si="140">V138=0</f>
        <v>1</v>
      </c>
      <c r="X138" s="304">
        <v>114.03392869270699</v>
      </c>
      <c r="Y138" s="304" t="b">
        <v>1</v>
      </c>
      <c r="Z138" s="304">
        <v>0</v>
      </c>
      <c r="AA138" s="304" t="b">
        <f t="shared" si="130"/>
        <v>1</v>
      </c>
      <c r="AB138" s="304">
        <v>0</v>
      </c>
      <c r="AC138" s="304" t="b">
        <f t="shared" si="131"/>
        <v>1</v>
      </c>
      <c r="AD138" s="304">
        <v>0</v>
      </c>
      <c r="AE138" s="304" t="b">
        <f t="shared" si="132"/>
        <v>1</v>
      </c>
      <c r="AF138" s="304">
        <v>0</v>
      </c>
      <c r="AG138" s="304" t="b">
        <f t="shared" si="133"/>
        <v>1</v>
      </c>
      <c r="AH138" s="304">
        <v>0</v>
      </c>
      <c r="AI138" s="304" t="b">
        <f t="shared" si="134"/>
        <v>1</v>
      </c>
      <c r="AJ138" s="304">
        <v>0</v>
      </c>
      <c r="AK138" s="304" t="b">
        <f t="shared" si="135"/>
        <v>1</v>
      </c>
      <c r="AL138" s="304">
        <v>0</v>
      </c>
      <c r="AM138" s="304" t="b">
        <f t="shared" si="136"/>
        <v>1</v>
      </c>
      <c r="AN138" s="304">
        <v>0</v>
      </c>
      <c r="AO138" s="304" t="b">
        <f t="shared" si="137"/>
        <v>1</v>
      </c>
      <c r="AQ138" s="299">
        <f>'RES_Sales Model'!C133</f>
        <v>89.308099646411279</v>
      </c>
      <c r="AR138" s="304" t="b">
        <v>1</v>
      </c>
      <c r="AS138" s="299">
        <f>'RES_Sales Model'!D133</f>
        <v>0</v>
      </c>
      <c r="AT138" s="304" t="b">
        <v>1</v>
      </c>
      <c r="AU138" s="305"/>
      <c r="AV138" s="304">
        <f>+'Small COMM Sales Model  '!G137</f>
        <v>64.582270600115152</v>
      </c>
      <c r="AW138" s="304" t="b">
        <v>1</v>
      </c>
      <c r="AX138" s="304">
        <f>+'Small COMM Sales Model  '!F137</f>
        <v>10.944087118763242</v>
      </c>
      <c r="AY138" s="304" t="b">
        <v>1</v>
      </c>
      <c r="AZ138" s="304">
        <f>+'Small COMM Sales Model  '!E137</f>
        <v>114.03392869270741</v>
      </c>
      <c r="BA138" s="304" t="b">
        <v>1</v>
      </c>
    </row>
    <row r="139" spans="1:53" s="299" customFormat="1" x14ac:dyDescent="0.2">
      <c r="A139" s="306">
        <v>2017</v>
      </c>
      <c r="B139" s="306">
        <v>5</v>
      </c>
      <c r="C139" s="299">
        <v>181.10312499999998</v>
      </c>
      <c r="D139" s="299" t="b">
        <v>1</v>
      </c>
      <c r="E139" s="299">
        <v>0.13125000000000001</v>
      </c>
      <c r="F139" s="299" t="b">
        <v>1</v>
      </c>
      <c r="H139" s="299">
        <v>0</v>
      </c>
      <c r="I139" s="304" t="b">
        <v>1</v>
      </c>
      <c r="J139" s="299">
        <v>0</v>
      </c>
      <c r="K139" s="304" t="b">
        <v>1</v>
      </c>
      <c r="L139" s="299">
        <v>0</v>
      </c>
      <c r="M139" s="304" t="b">
        <v>1</v>
      </c>
      <c r="N139" s="299">
        <v>0</v>
      </c>
      <c r="O139" s="304" t="b">
        <v>1</v>
      </c>
      <c r="P139" s="299">
        <v>0</v>
      </c>
      <c r="Q139" s="304" t="b">
        <v>1</v>
      </c>
      <c r="R139" s="304">
        <v>0</v>
      </c>
      <c r="S139" s="304" t="b">
        <f t="shared" si="138"/>
        <v>1</v>
      </c>
      <c r="T139" s="304">
        <v>0</v>
      </c>
      <c r="U139" s="304" t="b">
        <f t="shared" si="139"/>
        <v>1</v>
      </c>
      <c r="V139" s="304">
        <v>0</v>
      </c>
      <c r="W139" s="304" t="b">
        <f t="shared" si="140"/>
        <v>1</v>
      </c>
      <c r="X139" s="304">
        <v>0</v>
      </c>
      <c r="Y139" s="304" t="b">
        <f t="shared" ref="Y139:Y149" si="141">X139=0</f>
        <v>1</v>
      </c>
      <c r="Z139" s="304">
        <v>208.47875842628699</v>
      </c>
      <c r="AA139" s="304" t="b">
        <v>1</v>
      </c>
      <c r="AB139" s="304">
        <v>0</v>
      </c>
      <c r="AC139" s="304" t="b">
        <f t="shared" si="131"/>
        <v>1</v>
      </c>
      <c r="AD139" s="304">
        <v>0</v>
      </c>
      <c r="AE139" s="304" t="b">
        <f t="shared" si="132"/>
        <v>1</v>
      </c>
      <c r="AF139" s="304">
        <v>0</v>
      </c>
      <c r="AG139" s="304" t="b">
        <f t="shared" si="133"/>
        <v>1</v>
      </c>
      <c r="AH139" s="304">
        <v>0</v>
      </c>
      <c r="AI139" s="304" t="b">
        <f t="shared" si="134"/>
        <v>1</v>
      </c>
      <c r="AJ139" s="304">
        <v>0</v>
      </c>
      <c r="AK139" s="304" t="b">
        <f t="shared" si="135"/>
        <v>1</v>
      </c>
      <c r="AL139" s="304">
        <v>0</v>
      </c>
      <c r="AM139" s="304" t="b">
        <f t="shared" si="136"/>
        <v>1</v>
      </c>
      <c r="AN139" s="304">
        <v>0</v>
      </c>
      <c r="AO139" s="304" t="b">
        <f t="shared" si="137"/>
        <v>1</v>
      </c>
      <c r="AQ139" s="299">
        <f>'RES_Sales Model'!C134</f>
        <v>161.25634355949703</v>
      </c>
      <c r="AR139" s="304" t="b">
        <v>1</v>
      </c>
      <c r="AS139" s="299">
        <f>'RES_Sales Model'!D134</f>
        <v>0</v>
      </c>
      <c r="AT139" s="304" t="b">
        <v>1</v>
      </c>
      <c r="AU139" s="305"/>
      <c r="AV139" s="304">
        <f>+'Small COMM Sales Model  '!G138</f>
        <v>114.03392869270741</v>
      </c>
      <c r="AW139" s="304" t="b">
        <v>1</v>
      </c>
      <c r="AX139" s="304">
        <f>+'Small COMM Sales Model  '!F138</f>
        <v>1.2472710741059452</v>
      </c>
      <c r="AY139" s="304" t="b">
        <v>1</v>
      </c>
      <c r="AZ139" s="304">
        <f>+'Small COMM Sales Model  '!E138</f>
        <v>208.47875842628665</v>
      </c>
      <c r="BA139" s="304" t="b">
        <v>1</v>
      </c>
    </row>
    <row r="140" spans="1:53" s="299" customFormat="1" x14ac:dyDescent="0.2">
      <c r="A140" s="306">
        <v>2017</v>
      </c>
      <c r="B140" s="306">
        <v>6</v>
      </c>
      <c r="C140" s="299">
        <v>242.67083333333329</v>
      </c>
      <c r="D140" s="299" t="b">
        <v>1</v>
      </c>
      <c r="E140" s="299">
        <v>0</v>
      </c>
      <c r="F140" s="299" t="b">
        <v>1</v>
      </c>
      <c r="H140" s="299">
        <v>0</v>
      </c>
      <c r="I140" s="304" t="b">
        <v>1</v>
      </c>
      <c r="J140" s="299">
        <v>0</v>
      </c>
      <c r="K140" s="304" t="b">
        <v>1</v>
      </c>
      <c r="L140" s="299">
        <v>0</v>
      </c>
      <c r="M140" s="304" t="b">
        <v>1</v>
      </c>
      <c r="N140" s="299">
        <v>0</v>
      </c>
      <c r="O140" s="304" t="b">
        <v>1</v>
      </c>
      <c r="P140" s="299">
        <v>0</v>
      </c>
      <c r="Q140" s="304" t="b">
        <v>1</v>
      </c>
      <c r="R140" s="304">
        <v>0</v>
      </c>
      <c r="S140" s="304" t="b">
        <f t="shared" si="138"/>
        <v>1</v>
      </c>
      <c r="T140" s="304">
        <v>0</v>
      </c>
      <c r="U140" s="304" t="b">
        <f t="shared" si="139"/>
        <v>1</v>
      </c>
      <c r="V140" s="304">
        <v>0</v>
      </c>
      <c r="W140" s="304" t="b">
        <f t="shared" si="140"/>
        <v>1</v>
      </c>
      <c r="X140" s="304">
        <v>0</v>
      </c>
      <c r="Y140" s="304" t="b">
        <f t="shared" si="141"/>
        <v>1</v>
      </c>
      <c r="Z140" s="304">
        <v>0</v>
      </c>
      <c r="AA140" s="304" t="b">
        <f t="shared" ref="AA140:AA150" si="142">Z140=0</f>
        <v>1</v>
      </c>
      <c r="AB140" s="304">
        <v>271.66325293295398</v>
      </c>
      <c r="AC140" s="304" t="b">
        <v>1</v>
      </c>
      <c r="AD140" s="304">
        <v>0</v>
      </c>
      <c r="AE140" s="304" t="b">
        <f t="shared" si="132"/>
        <v>1</v>
      </c>
      <c r="AF140" s="304">
        <v>0</v>
      </c>
      <c r="AG140" s="304" t="b">
        <f t="shared" si="133"/>
        <v>1</v>
      </c>
      <c r="AH140" s="304">
        <v>0</v>
      </c>
      <c r="AI140" s="304" t="b">
        <f t="shared" si="134"/>
        <v>1</v>
      </c>
      <c r="AJ140" s="304">
        <v>0</v>
      </c>
      <c r="AK140" s="304" t="b">
        <f t="shared" si="135"/>
        <v>1</v>
      </c>
      <c r="AL140" s="304">
        <v>0</v>
      </c>
      <c r="AM140" s="304" t="b">
        <f t="shared" si="136"/>
        <v>1</v>
      </c>
      <c r="AN140" s="304">
        <v>0</v>
      </c>
      <c r="AO140" s="304" t="b">
        <f t="shared" si="137"/>
        <v>1</v>
      </c>
      <c r="AQ140" s="299">
        <f>'RES_Sales Model'!C135</f>
        <v>240.07100567962016</v>
      </c>
      <c r="AR140" s="304" t="b">
        <v>1</v>
      </c>
      <c r="AS140" s="299">
        <f>'RES_Sales Model'!D135</f>
        <v>0</v>
      </c>
      <c r="AT140" s="304" t="b">
        <v>1</v>
      </c>
      <c r="AU140" s="305"/>
      <c r="AV140" s="304">
        <f>+'Small COMM Sales Model  '!G139</f>
        <v>208.47875842628665</v>
      </c>
      <c r="AW140" s="304" t="b">
        <v>1</v>
      </c>
      <c r="AX140" s="304">
        <f>+'Small COMM Sales Model  '!F139</f>
        <v>0</v>
      </c>
      <c r="AY140" s="304" t="b">
        <v>1</v>
      </c>
      <c r="AZ140" s="304">
        <f>+'Small COMM Sales Model  '!E139</f>
        <v>271.66325293295364</v>
      </c>
      <c r="BA140" s="304" t="b">
        <v>1</v>
      </c>
    </row>
    <row r="141" spans="1:53" s="299" customFormat="1" x14ac:dyDescent="0.2">
      <c r="A141" s="306">
        <v>2017</v>
      </c>
      <c r="B141" s="306">
        <v>7</v>
      </c>
      <c r="C141" s="299">
        <v>292.45624999999995</v>
      </c>
      <c r="D141" s="299" t="b">
        <v>1</v>
      </c>
      <c r="E141" s="299">
        <v>0</v>
      </c>
      <c r="F141" s="299" t="b">
        <v>1</v>
      </c>
      <c r="H141" s="299">
        <v>0</v>
      </c>
      <c r="I141" s="304" t="b">
        <v>1</v>
      </c>
      <c r="J141" s="299">
        <v>0</v>
      </c>
      <c r="K141" s="304" t="b">
        <v>1</v>
      </c>
      <c r="L141" s="299">
        <v>0</v>
      </c>
      <c r="M141" s="304" t="b">
        <v>1</v>
      </c>
      <c r="N141" s="299">
        <v>0</v>
      </c>
      <c r="O141" s="304" t="b">
        <v>1</v>
      </c>
      <c r="P141" s="299">
        <v>0</v>
      </c>
      <c r="Q141" s="304" t="b">
        <v>1</v>
      </c>
      <c r="R141" s="304">
        <v>0</v>
      </c>
      <c r="S141" s="304" t="b">
        <f t="shared" si="138"/>
        <v>1</v>
      </c>
      <c r="T141" s="304">
        <v>0</v>
      </c>
      <c r="U141" s="304" t="b">
        <f t="shared" si="139"/>
        <v>1</v>
      </c>
      <c r="V141" s="304">
        <v>0</v>
      </c>
      <c r="W141" s="304" t="b">
        <f t="shared" si="140"/>
        <v>1</v>
      </c>
      <c r="X141" s="304">
        <v>0</v>
      </c>
      <c r="Y141" s="304" t="b">
        <f t="shared" si="141"/>
        <v>1</v>
      </c>
      <c r="Z141" s="304">
        <v>0</v>
      </c>
      <c r="AA141" s="304" t="b">
        <f t="shared" si="142"/>
        <v>1</v>
      </c>
      <c r="AB141" s="304">
        <v>0</v>
      </c>
      <c r="AC141" s="304" t="b">
        <f t="shared" ref="AC141:AC151" si="143">AB141=0</f>
        <v>1</v>
      </c>
      <c r="AD141" s="304">
        <v>322.31916585708098</v>
      </c>
      <c r="AE141" s="304" t="b">
        <v>1</v>
      </c>
      <c r="AF141" s="304">
        <v>0</v>
      </c>
      <c r="AG141" s="304" t="b">
        <f t="shared" si="133"/>
        <v>1</v>
      </c>
      <c r="AH141" s="304">
        <v>0</v>
      </c>
      <c r="AI141" s="304" t="b">
        <f t="shared" si="134"/>
        <v>1</v>
      </c>
      <c r="AJ141" s="304">
        <v>0</v>
      </c>
      <c r="AK141" s="304" t="b">
        <f t="shared" si="135"/>
        <v>1</v>
      </c>
      <c r="AL141" s="304">
        <v>0</v>
      </c>
      <c r="AM141" s="304" t="b">
        <f t="shared" si="136"/>
        <v>1</v>
      </c>
      <c r="AN141" s="304">
        <v>0</v>
      </c>
      <c r="AO141" s="304" t="b">
        <f t="shared" si="137"/>
        <v>1</v>
      </c>
      <c r="AQ141" s="299">
        <f>'RES_Sales Model'!C136</f>
        <v>296.99120939501734</v>
      </c>
      <c r="AR141" s="304" t="b">
        <v>1</v>
      </c>
      <c r="AS141" s="299">
        <f>'RES_Sales Model'!D136</f>
        <v>0</v>
      </c>
      <c r="AT141" s="304" t="b">
        <v>1</v>
      </c>
      <c r="AU141" s="305"/>
      <c r="AV141" s="304">
        <f>+'Small COMM Sales Model  '!G140</f>
        <v>271.66325293295364</v>
      </c>
      <c r="AW141" s="304" t="b">
        <v>1</v>
      </c>
      <c r="AX141" s="304">
        <f>+'Small COMM Sales Model  '!F140</f>
        <v>0</v>
      </c>
      <c r="AY141" s="304" t="b">
        <v>1</v>
      </c>
      <c r="AZ141" s="304">
        <f>+'Small COMM Sales Model  '!E140</f>
        <v>322.31916585708109</v>
      </c>
      <c r="BA141" s="304" t="b">
        <v>1</v>
      </c>
    </row>
    <row r="142" spans="1:53" s="299" customFormat="1" x14ac:dyDescent="0.2">
      <c r="A142" s="306">
        <v>2017</v>
      </c>
      <c r="B142" s="306">
        <v>8</v>
      </c>
      <c r="C142" s="299">
        <v>298.28437500000007</v>
      </c>
      <c r="D142" s="299" t="b">
        <v>1</v>
      </c>
      <c r="E142" s="299">
        <v>0</v>
      </c>
      <c r="F142" s="299" t="b">
        <v>1</v>
      </c>
      <c r="H142" s="299">
        <v>0</v>
      </c>
      <c r="I142" s="304" t="b">
        <v>1</v>
      </c>
      <c r="J142" s="299">
        <v>0</v>
      </c>
      <c r="K142" s="304" t="b">
        <v>1</v>
      </c>
      <c r="L142" s="299">
        <v>0</v>
      </c>
      <c r="M142" s="304" t="b">
        <v>1</v>
      </c>
      <c r="N142" s="299">
        <v>0</v>
      </c>
      <c r="O142" s="304" t="b">
        <v>1</v>
      </c>
      <c r="P142" s="299">
        <v>0</v>
      </c>
      <c r="Q142" s="304" t="b">
        <v>1</v>
      </c>
      <c r="R142" s="304">
        <v>0</v>
      </c>
      <c r="S142" s="304" t="b">
        <f t="shared" si="138"/>
        <v>1</v>
      </c>
      <c r="T142" s="304">
        <v>0</v>
      </c>
      <c r="U142" s="304" t="b">
        <f t="shared" si="139"/>
        <v>1</v>
      </c>
      <c r="V142" s="304">
        <v>0</v>
      </c>
      <c r="W142" s="304" t="b">
        <f t="shared" si="140"/>
        <v>1</v>
      </c>
      <c r="X142" s="304">
        <v>0</v>
      </c>
      <c r="Y142" s="304" t="b">
        <f t="shared" si="141"/>
        <v>1</v>
      </c>
      <c r="Z142" s="304">
        <v>0</v>
      </c>
      <c r="AA142" s="304" t="b">
        <f t="shared" si="142"/>
        <v>1</v>
      </c>
      <c r="AB142" s="304">
        <v>0</v>
      </c>
      <c r="AC142" s="304" t="b">
        <f t="shared" si="143"/>
        <v>1</v>
      </c>
      <c r="AD142" s="304">
        <v>0</v>
      </c>
      <c r="AE142" s="304" t="b">
        <f t="shared" ref="AE142:AE152" si="144">AD142=0</f>
        <v>1</v>
      </c>
      <c r="AF142" s="304">
        <v>326.45437890907903</v>
      </c>
      <c r="AG142" s="304" t="b">
        <v>1</v>
      </c>
      <c r="AH142" s="304">
        <v>0</v>
      </c>
      <c r="AI142" s="304" t="b">
        <f t="shared" si="134"/>
        <v>1</v>
      </c>
      <c r="AJ142" s="304">
        <v>0</v>
      </c>
      <c r="AK142" s="304" t="b">
        <f t="shared" si="135"/>
        <v>1</v>
      </c>
      <c r="AL142" s="304">
        <v>0</v>
      </c>
      <c r="AM142" s="304" t="b">
        <f t="shared" si="136"/>
        <v>1</v>
      </c>
      <c r="AN142" s="304">
        <v>0</v>
      </c>
      <c r="AO142" s="304" t="b">
        <f t="shared" si="137"/>
        <v>1</v>
      </c>
      <c r="AQ142" s="299">
        <f>'RES_Sales Model'!C137</f>
        <v>324.38677238308009</v>
      </c>
      <c r="AR142" s="304" t="b">
        <v>1</v>
      </c>
      <c r="AS142" s="299">
        <f>'RES_Sales Model'!D137</f>
        <v>0</v>
      </c>
      <c r="AT142" s="304" t="b">
        <v>1</v>
      </c>
      <c r="AU142" s="305"/>
      <c r="AV142" s="304">
        <f>+'Small COMM Sales Model  '!G141</f>
        <v>322.31916585708109</v>
      </c>
      <c r="AW142" s="304" t="b">
        <v>1</v>
      </c>
      <c r="AX142" s="304">
        <f>+'Small COMM Sales Model  '!F141</f>
        <v>0</v>
      </c>
      <c r="AY142" s="304" t="b">
        <v>1</v>
      </c>
      <c r="AZ142" s="304">
        <f>+'Small COMM Sales Model  '!E141</f>
        <v>326.45437890907908</v>
      </c>
      <c r="BA142" s="304" t="b">
        <v>1</v>
      </c>
    </row>
    <row r="143" spans="1:53" s="299" customFormat="1" x14ac:dyDescent="0.2">
      <c r="A143" s="306">
        <v>2017</v>
      </c>
      <c r="B143" s="306">
        <v>9</v>
      </c>
      <c r="C143" s="299">
        <v>249.49791666666664</v>
      </c>
      <c r="D143" s="299" t="b">
        <v>1</v>
      </c>
      <c r="E143" s="299">
        <v>0</v>
      </c>
      <c r="F143" s="299" t="b">
        <v>1</v>
      </c>
      <c r="H143" s="299">
        <v>0</v>
      </c>
      <c r="I143" s="304" t="b">
        <v>1</v>
      </c>
      <c r="J143" s="299">
        <v>0</v>
      </c>
      <c r="K143" s="304" t="b">
        <v>1</v>
      </c>
      <c r="L143" s="299">
        <v>0</v>
      </c>
      <c r="M143" s="304" t="b">
        <v>1</v>
      </c>
      <c r="N143" s="299">
        <v>0</v>
      </c>
      <c r="O143" s="304" t="b">
        <v>1</v>
      </c>
      <c r="P143" s="299">
        <v>0</v>
      </c>
      <c r="Q143" s="304" t="b">
        <v>1</v>
      </c>
      <c r="R143" s="304">
        <v>0</v>
      </c>
      <c r="S143" s="304" t="b">
        <f t="shared" si="138"/>
        <v>1</v>
      </c>
      <c r="T143" s="304">
        <v>0</v>
      </c>
      <c r="U143" s="304" t="b">
        <f t="shared" si="139"/>
        <v>1</v>
      </c>
      <c r="V143" s="304">
        <v>0</v>
      </c>
      <c r="W143" s="304" t="b">
        <f t="shared" si="140"/>
        <v>1</v>
      </c>
      <c r="X143" s="304">
        <v>0</v>
      </c>
      <c r="Y143" s="304" t="b">
        <f t="shared" si="141"/>
        <v>1</v>
      </c>
      <c r="Z143" s="304">
        <v>0</v>
      </c>
      <c r="AA143" s="304" t="b">
        <f t="shared" si="142"/>
        <v>1</v>
      </c>
      <c r="AB143" s="304">
        <v>0</v>
      </c>
      <c r="AC143" s="304" t="b">
        <f t="shared" si="143"/>
        <v>1</v>
      </c>
      <c r="AD143" s="304">
        <v>0</v>
      </c>
      <c r="AE143" s="304" t="b">
        <f t="shared" si="144"/>
        <v>1</v>
      </c>
      <c r="AF143" s="304">
        <v>0</v>
      </c>
      <c r="AG143" s="304" t="b">
        <f t="shared" ref="AG143:AG153" si="145">AF143=0</f>
        <v>1</v>
      </c>
      <c r="AH143" s="304">
        <v>277.87653293728101</v>
      </c>
      <c r="AI143" s="304" t="b">
        <v>1</v>
      </c>
      <c r="AJ143" s="304">
        <v>0</v>
      </c>
      <c r="AK143" s="304" t="b">
        <f t="shared" si="135"/>
        <v>1</v>
      </c>
      <c r="AL143" s="304">
        <v>0</v>
      </c>
      <c r="AM143" s="304" t="b">
        <f t="shared" si="136"/>
        <v>1</v>
      </c>
      <c r="AN143" s="304">
        <v>0</v>
      </c>
      <c r="AO143" s="304" t="b">
        <f t="shared" si="137"/>
        <v>1</v>
      </c>
      <c r="AQ143" s="299">
        <f>'RES_Sales Model'!C138</f>
        <v>302.16545592318028</v>
      </c>
      <c r="AR143" s="304" t="b">
        <v>1</v>
      </c>
      <c r="AS143" s="299">
        <f>'RES_Sales Model'!D138</f>
        <v>0</v>
      </c>
      <c r="AT143" s="304" t="b">
        <v>1</v>
      </c>
      <c r="AU143" s="305"/>
      <c r="AV143" s="304">
        <f>+'Small COMM Sales Model  '!G142</f>
        <v>326.45437890907908</v>
      </c>
      <c r="AW143" s="304" t="b">
        <v>1</v>
      </c>
      <c r="AX143" s="304">
        <f>+'Small COMM Sales Model  '!F142</f>
        <v>0</v>
      </c>
      <c r="AY143" s="304" t="b">
        <v>1</v>
      </c>
      <c r="AZ143" s="304">
        <f>+'Small COMM Sales Model  '!E142</f>
        <v>277.87653293728147</v>
      </c>
      <c r="BA143" s="304" t="b">
        <v>1</v>
      </c>
    </row>
    <row r="144" spans="1:53" s="299" customFormat="1" x14ac:dyDescent="0.2">
      <c r="A144" s="306">
        <v>2017</v>
      </c>
      <c r="B144" s="306">
        <v>10</v>
      </c>
      <c r="C144" s="299">
        <v>170.5586736154624</v>
      </c>
      <c r="D144" s="299" t="b">
        <v>1</v>
      </c>
      <c r="E144" s="299">
        <v>1.9937500000000004</v>
      </c>
      <c r="F144" s="299" t="b">
        <v>1</v>
      </c>
      <c r="H144" s="299">
        <v>0</v>
      </c>
      <c r="I144" s="304" t="b">
        <v>1</v>
      </c>
      <c r="J144" s="299">
        <v>0</v>
      </c>
      <c r="K144" s="304" t="b">
        <v>1</v>
      </c>
      <c r="L144" s="299">
        <v>0</v>
      </c>
      <c r="M144" s="304" t="b">
        <v>1</v>
      </c>
      <c r="N144" s="299">
        <v>0</v>
      </c>
      <c r="O144" s="304" t="b">
        <v>1</v>
      </c>
      <c r="P144" s="299">
        <v>0</v>
      </c>
      <c r="Q144" s="304" t="b">
        <v>1</v>
      </c>
      <c r="R144" s="304">
        <v>0</v>
      </c>
      <c r="S144" s="304" t="b">
        <f t="shared" si="138"/>
        <v>1</v>
      </c>
      <c r="T144" s="304">
        <v>0</v>
      </c>
      <c r="U144" s="304" t="b">
        <f t="shared" si="139"/>
        <v>1</v>
      </c>
      <c r="V144" s="304">
        <v>0</v>
      </c>
      <c r="W144" s="304" t="b">
        <f t="shared" si="140"/>
        <v>1</v>
      </c>
      <c r="X144" s="304">
        <v>0</v>
      </c>
      <c r="Y144" s="304" t="b">
        <f t="shared" si="141"/>
        <v>1</v>
      </c>
      <c r="Z144" s="304">
        <v>0</v>
      </c>
      <c r="AA144" s="304" t="b">
        <f t="shared" si="142"/>
        <v>1</v>
      </c>
      <c r="AB144" s="304">
        <v>0</v>
      </c>
      <c r="AC144" s="304" t="b">
        <f t="shared" si="143"/>
        <v>1</v>
      </c>
      <c r="AD144" s="304">
        <v>0</v>
      </c>
      <c r="AE144" s="304" t="b">
        <f t="shared" si="144"/>
        <v>1</v>
      </c>
      <c r="AF144" s="304">
        <v>0</v>
      </c>
      <c r="AG144" s="304" t="b">
        <f t="shared" si="145"/>
        <v>1</v>
      </c>
      <c r="AH144" s="304">
        <v>0</v>
      </c>
      <c r="AI144" s="304" t="b">
        <f t="shared" ref="AI144:AI154" si="146">AH144=0</f>
        <v>1</v>
      </c>
      <c r="AJ144" s="304">
        <v>198.89039579254799</v>
      </c>
      <c r="AK144" s="304" t="b">
        <v>1</v>
      </c>
      <c r="AL144" s="304">
        <v>0</v>
      </c>
      <c r="AM144" s="304" t="b">
        <f t="shared" si="136"/>
        <v>1</v>
      </c>
      <c r="AN144" s="304">
        <v>0</v>
      </c>
      <c r="AO144" s="304" t="b">
        <f t="shared" si="137"/>
        <v>1</v>
      </c>
      <c r="AQ144" s="299">
        <f>'RES_Sales Model'!C139</f>
        <v>238.38346436491491</v>
      </c>
      <c r="AR144" s="304" t="b">
        <v>1</v>
      </c>
      <c r="AS144" s="299">
        <f>'RES_Sales Model'!D139</f>
        <v>0</v>
      </c>
      <c r="AT144" s="304" t="b">
        <v>1</v>
      </c>
      <c r="AU144" s="305"/>
      <c r="AV144" s="304">
        <f>+'Small COMM Sales Model  '!G143</f>
        <v>277.87653293728147</v>
      </c>
      <c r="AW144" s="304" t="b">
        <v>1</v>
      </c>
      <c r="AX144" s="304">
        <f>+'Small COMM Sales Model  '!F143</f>
        <v>3.8110897796785466</v>
      </c>
      <c r="AY144" s="304" t="b">
        <v>1</v>
      </c>
      <c r="AZ144" s="304">
        <f>+'Small COMM Sales Model  '!E143</f>
        <v>198.89039579254836</v>
      </c>
      <c r="BA144" s="304" t="b">
        <v>1</v>
      </c>
    </row>
    <row r="145" spans="1:53" s="299" customFormat="1" x14ac:dyDescent="0.2">
      <c r="A145" s="306">
        <v>2017</v>
      </c>
      <c r="B145" s="306">
        <v>11</v>
      </c>
      <c r="C145" s="299">
        <v>63.069791666666674</v>
      </c>
      <c r="D145" s="299" t="b">
        <v>1</v>
      </c>
      <c r="E145" s="299">
        <v>13.252083333333335</v>
      </c>
      <c r="F145" s="299" t="b">
        <v>1</v>
      </c>
      <c r="H145" s="299">
        <v>0</v>
      </c>
      <c r="I145" s="304" t="b">
        <v>1</v>
      </c>
      <c r="J145" s="299">
        <v>0</v>
      </c>
      <c r="K145" s="304" t="b">
        <v>1</v>
      </c>
      <c r="L145" s="299">
        <v>0</v>
      </c>
      <c r="M145" s="304" t="b">
        <v>1</v>
      </c>
      <c r="N145" s="299">
        <v>0</v>
      </c>
      <c r="O145" s="304" t="b">
        <v>1</v>
      </c>
      <c r="P145" s="299">
        <v>0</v>
      </c>
      <c r="Q145" s="304" t="b">
        <v>1</v>
      </c>
      <c r="R145" s="304">
        <v>0</v>
      </c>
      <c r="S145" s="304" t="b">
        <f t="shared" si="138"/>
        <v>1</v>
      </c>
      <c r="T145" s="304">
        <v>0</v>
      </c>
      <c r="U145" s="304" t="b">
        <f t="shared" si="139"/>
        <v>1</v>
      </c>
      <c r="V145" s="304">
        <v>0</v>
      </c>
      <c r="W145" s="304" t="b">
        <f t="shared" si="140"/>
        <v>1</v>
      </c>
      <c r="X145" s="304">
        <v>0</v>
      </c>
      <c r="Y145" s="304" t="b">
        <f t="shared" si="141"/>
        <v>1</v>
      </c>
      <c r="Z145" s="304">
        <v>0</v>
      </c>
      <c r="AA145" s="304" t="b">
        <f t="shared" si="142"/>
        <v>1</v>
      </c>
      <c r="AB145" s="304">
        <v>0</v>
      </c>
      <c r="AC145" s="304" t="b">
        <f t="shared" si="143"/>
        <v>1</v>
      </c>
      <c r="AD145" s="304">
        <v>0</v>
      </c>
      <c r="AE145" s="304" t="b">
        <f t="shared" si="144"/>
        <v>1</v>
      </c>
      <c r="AF145" s="304">
        <v>0</v>
      </c>
      <c r="AG145" s="304" t="b">
        <f t="shared" si="145"/>
        <v>1</v>
      </c>
      <c r="AH145" s="304">
        <v>0</v>
      </c>
      <c r="AI145" s="304" t="b">
        <f t="shared" si="146"/>
        <v>1</v>
      </c>
      <c r="AJ145" s="304">
        <v>0</v>
      </c>
      <c r="AK145" s="304" t="b">
        <f t="shared" ref="AK145:AK155" si="147">AJ145=0</f>
        <v>1</v>
      </c>
      <c r="AL145" s="304">
        <v>78.117279066674598</v>
      </c>
      <c r="AM145" s="304" t="b">
        <v>1</v>
      </c>
      <c r="AN145" s="304">
        <v>0</v>
      </c>
      <c r="AO145" s="304" t="b">
        <f t="shared" si="137"/>
        <v>1</v>
      </c>
      <c r="AQ145" s="299">
        <f>'RES_Sales Model'!C140</f>
        <v>138.50383742961151</v>
      </c>
      <c r="AR145" s="304" t="b">
        <v>1</v>
      </c>
      <c r="AS145" s="299">
        <f>'RES_Sales Model'!D140</f>
        <v>0</v>
      </c>
      <c r="AT145" s="304" t="b">
        <v>1</v>
      </c>
      <c r="AU145" s="305"/>
      <c r="AV145" s="304">
        <f>+'Small COMM Sales Model  '!G144</f>
        <v>198.89039579254836</v>
      </c>
      <c r="AW145" s="304" t="b">
        <v>1</v>
      </c>
      <c r="AX145" s="304">
        <f>+'Small COMM Sales Model  '!F144</f>
        <v>26.436963465927999</v>
      </c>
      <c r="AY145" s="304" t="b">
        <v>1</v>
      </c>
      <c r="AZ145" s="304">
        <f>+'Small COMM Sales Model  '!E144</f>
        <v>78.117279066674627</v>
      </c>
      <c r="BA145" s="304" t="b">
        <v>1</v>
      </c>
    </row>
    <row r="146" spans="1:53" s="299" customFormat="1" x14ac:dyDescent="0.2">
      <c r="A146" s="306">
        <v>2017</v>
      </c>
      <c r="B146" s="306">
        <v>12</v>
      </c>
      <c r="C146" s="299">
        <v>34.644791666666663</v>
      </c>
      <c r="D146" s="299" t="b">
        <v>1</v>
      </c>
      <c r="E146" s="299">
        <v>62.360416666666687</v>
      </c>
      <c r="F146" s="299" t="b">
        <v>1</v>
      </c>
      <c r="H146" s="299">
        <v>0.17544300865084281</v>
      </c>
      <c r="I146" s="304" t="b">
        <v>1</v>
      </c>
      <c r="J146" s="299">
        <v>0</v>
      </c>
      <c r="K146" s="304" t="b">
        <v>1</v>
      </c>
      <c r="L146" s="299">
        <v>0</v>
      </c>
      <c r="M146" s="304" t="b">
        <v>1</v>
      </c>
      <c r="N146" s="299">
        <v>0</v>
      </c>
      <c r="O146" s="304" t="b">
        <v>1</v>
      </c>
      <c r="P146" s="299">
        <v>64.984895742185898</v>
      </c>
      <c r="Q146" s="304" t="b">
        <v>1</v>
      </c>
      <c r="R146" s="304">
        <v>0</v>
      </c>
      <c r="S146" s="304" t="b">
        <f t="shared" si="138"/>
        <v>1</v>
      </c>
      <c r="T146" s="304">
        <v>0</v>
      </c>
      <c r="U146" s="304" t="b">
        <f t="shared" si="139"/>
        <v>1</v>
      </c>
      <c r="V146" s="304">
        <v>0</v>
      </c>
      <c r="W146" s="304" t="b">
        <f t="shared" si="140"/>
        <v>1</v>
      </c>
      <c r="X146" s="304">
        <v>0</v>
      </c>
      <c r="Y146" s="304" t="b">
        <f t="shared" si="141"/>
        <v>1</v>
      </c>
      <c r="Z146" s="304">
        <v>0</v>
      </c>
      <c r="AA146" s="304" t="b">
        <f t="shared" si="142"/>
        <v>1</v>
      </c>
      <c r="AB146" s="304">
        <v>0</v>
      </c>
      <c r="AC146" s="304" t="b">
        <f t="shared" si="143"/>
        <v>1</v>
      </c>
      <c r="AD146" s="304">
        <v>0</v>
      </c>
      <c r="AE146" s="304" t="b">
        <f t="shared" si="144"/>
        <v>1</v>
      </c>
      <c r="AF146" s="304">
        <v>0</v>
      </c>
      <c r="AG146" s="304" t="b">
        <f t="shared" si="145"/>
        <v>1</v>
      </c>
      <c r="AH146" s="304">
        <v>0</v>
      </c>
      <c r="AI146" s="304" t="b">
        <f t="shared" si="146"/>
        <v>1</v>
      </c>
      <c r="AJ146" s="304">
        <v>0</v>
      </c>
      <c r="AK146" s="304" t="b">
        <f t="shared" si="147"/>
        <v>1</v>
      </c>
      <c r="AL146" s="304">
        <v>0</v>
      </c>
      <c r="AM146" s="304" t="b">
        <f t="shared" ref="AM146:AM156" si="148">AL146=0</f>
        <v>1</v>
      </c>
      <c r="AN146" s="304">
        <v>42.633806123140999</v>
      </c>
      <c r="AO146" s="304" t="b">
        <v>1</v>
      </c>
      <c r="AQ146" s="299">
        <f>'RES_Sales Model'!C141</f>
        <v>60.375542594907806</v>
      </c>
      <c r="AR146" s="304" t="b">
        <v>1</v>
      </c>
      <c r="AS146" s="299">
        <f>'RES_Sales Model'!D141</f>
        <v>64.984895742185898</v>
      </c>
      <c r="AT146" s="304" t="b">
        <v>1</v>
      </c>
      <c r="AU146" s="305"/>
      <c r="AV146" s="304">
        <f>+'Small COMM Sales Model  '!G145</f>
        <v>78.117279066674627</v>
      </c>
      <c r="AW146" s="304" t="b">
        <v>1</v>
      </c>
      <c r="AX146" s="304">
        <f>+'Small COMM Sales Model  '!F145</f>
        <v>81.614210043345437</v>
      </c>
      <c r="AY146" s="304" t="b">
        <v>1</v>
      </c>
      <c r="AZ146" s="304">
        <f>+'Small COMM Sales Model  '!E145</f>
        <v>42.633806123140985</v>
      </c>
      <c r="BA146" s="304" t="b">
        <v>1</v>
      </c>
    </row>
    <row r="147" spans="1:53" s="299" customFormat="1" x14ac:dyDescent="0.2">
      <c r="A147" s="306">
        <v>2018</v>
      </c>
      <c r="B147" s="306">
        <v>1</v>
      </c>
      <c r="C147" s="299">
        <v>21.512499999999996</v>
      </c>
      <c r="D147" s="299" t="b">
        <v>1</v>
      </c>
      <c r="E147" s="299">
        <v>101.75000000000003</v>
      </c>
      <c r="F147" s="299" t="b">
        <v>1</v>
      </c>
      <c r="H147" s="299">
        <v>0.47586523824689808</v>
      </c>
      <c r="I147" s="304" t="b">
        <v>1</v>
      </c>
      <c r="J147" s="299">
        <v>107.22973635615668</v>
      </c>
      <c r="K147" s="304" t="b">
        <v>1</v>
      </c>
      <c r="L147" s="299">
        <v>0</v>
      </c>
      <c r="M147" s="304" t="b">
        <v>1</v>
      </c>
      <c r="N147" s="299">
        <v>0</v>
      </c>
      <c r="O147" s="304" t="b">
        <v>1</v>
      </c>
      <c r="P147" s="299">
        <v>0</v>
      </c>
      <c r="Q147" s="304" t="b">
        <v>1</v>
      </c>
      <c r="R147" s="304">
        <v>26.1128298685252</v>
      </c>
      <c r="S147" s="304" t="b">
        <v>1</v>
      </c>
      <c r="T147" s="304">
        <v>0</v>
      </c>
      <c r="U147" s="304" t="b">
        <f t="shared" si="139"/>
        <v>1</v>
      </c>
      <c r="V147" s="304">
        <v>0</v>
      </c>
      <c r="W147" s="304" t="b">
        <f t="shared" si="140"/>
        <v>1</v>
      </c>
      <c r="X147" s="304">
        <v>0</v>
      </c>
      <c r="Y147" s="304" t="b">
        <f t="shared" si="141"/>
        <v>1</v>
      </c>
      <c r="Z147" s="304">
        <v>0</v>
      </c>
      <c r="AA147" s="304" t="b">
        <f t="shared" si="142"/>
        <v>1</v>
      </c>
      <c r="AB147" s="304">
        <v>0</v>
      </c>
      <c r="AC147" s="304" t="b">
        <f t="shared" si="143"/>
        <v>1</v>
      </c>
      <c r="AD147" s="304">
        <v>0</v>
      </c>
      <c r="AE147" s="304" t="b">
        <f t="shared" si="144"/>
        <v>1</v>
      </c>
      <c r="AF147" s="304">
        <v>0</v>
      </c>
      <c r="AG147" s="304" t="b">
        <f t="shared" si="145"/>
        <v>1</v>
      </c>
      <c r="AH147" s="304">
        <v>0</v>
      </c>
      <c r="AI147" s="304" t="b">
        <f t="shared" si="146"/>
        <v>1</v>
      </c>
      <c r="AJ147" s="304">
        <v>0</v>
      </c>
      <c r="AK147" s="304" t="b">
        <f t="shared" si="147"/>
        <v>1</v>
      </c>
      <c r="AL147" s="304">
        <v>0</v>
      </c>
      <c r="AM147" s="304" t="b">
        <f t="shared" si="148"/>
        <v>1</v>
      </c>
      <c r="AN147" s="304">
        <v>0</v>
      </c>
      <c r="AO147" s="304" t="b">
        <f t="shared" ref="AO147:AO157" si="149">AN147=0</f>
        <v>1</v>
      </c>
      <c r="AQ147" s="299">
        <f>'RES_Sales Model'!C142</f>
        <v>34.373317995833112</v>
      </c>
      <c r="AR147" s="304" t="b">
        <v>1</v>
      </c>
      <c r="AS147" s="299">
        <f>'RES_Sales Model'!D142</f>
        <v>107.22973635615668</v>
      </c>
      <c r="AT147" s="304" t="b">
        <v>1</v>
      </c>
      <c r="AU147" s="305"/>
      <c r="AV147" s="304">
        <f>+'Small COMM Sales Model  '!G146</f>
        <v>42.633806123140985</v>
      </c>
      <c r="AW147" s="304" t="b">
        <v>1</v>
      </c>
      <c r="AX147" s="304">
        <f>+'Small COMM Sales Model  '!F146</f>
        <v>127.15014736663784</v>
      </c>
      <c r="AY147" s="304" t="b">
        <v>1</v>
      </c>
      <c r="AZ147" s="304">
        <f>+'Small COMM Sales Model  '!E146</f>
        <v>26.112829868525239</v>
      </c>
      <c r="BA147" s="304" t="b">
        <v>1</v>
      </c>
    </row>
    <row r="148" spans="1:53" s="299" customFormat="1" x14ac:dyDescent="0.2">
      <c r="A148" s="306">
        <v>2018</v>
      </c>
      <c r="B148" s="306">
        <v>2</v>
      </c>
      <c r="C148" s="299">
        <v>28.65</v>
      </c>
      <c r="D148" s="299" t="b">
        <v>1</v>
      </c>
      <c r="E148" s="299">
        <v>56.333333333333336</v>
      </c>
      <c r="F148" s="299" t="b">
        <v>1</v>
      </c>
      <c r="H148" s="299">
        <v>0</v>
      </c>
      <c r="I148" s="304" t="b">
        <v>1</v>
      </c>
      <c r="J148" s="299">
        <v>0</v>
      </c>
      <c r="K148" s="304" t="b">
        <v>1</v>
      </c>
      <c r="L148" s="299">
        <v>58.93328680476386</v>
      </c>
      <c r="M148" s="304" t="b">
        <v>1</v>
      </c>
      <c r="N148" s="299">
        <v>0</v>
      </c>
      <c r="O148" s="304" t="b">
        <v>1</v>
      </c>
      <c r="P148" s="299">
        <v>0</v>
      </c>
      <c r="Q148" s="304" t="b">
        <v>1</v>
      </c>
      <c r="R148" s="304">
        <v>0</v>
      </c>
      <c r="S148" s="304" t="b">
        <f t="shared" ref="S148:S158" si="150">R148=0</f>
        <v>1</v>
      </c>
      <c r="T148" s="304">
        <v>35.042184420393099</v>
      </c>
      <c r="U148" s="304" t="b">
        <v>1</v>
      </c>
      <c r="V148" s="304">
        <v>0</v>
      </c>
      <c r="W148" s="304" t="b">
        <f t="shared" si="140"/>
        <v>1</v>
      </c>
      <c r="X148" s="304">
        <v>0</v>
      </c>
      <c r="Y148" s="304" t="b">
        <f t="shared" si="141"/>
        <v>1</v>
      </c>
      <c r="Z148" s="304">
        <v>0</v>
      </c>
      <c r="AA148" s="304" t="b">
        <f t="shared" si="142"/>
        <v>1</v>
      </c>
      <c r="AB148" s="304">
        <v>0</v>
      </c>
      <c r="AC148" s="304" t="b">
        <f t="shared" si="143"/>
        <v>1</v>
      </c>
      <c r="AD148" s="304">
        <v>0</v>
      </c>
      <c r="AE148" s="304" t="b">
        <f t="shared" si="144"/>
        <v>1</v>
      </c>
      <c r="AF148" s="304">
        <v>0</v>
      </c>
      <c r="AG148" s="304" t="b">
        <f t="shared" si="145"/>
        <v>1</v>
      </c>
      <c r="AH148" s="304">
        <v>0</v>
      </c>
      <c r="AI148" s="304" t="b">
        <f t="shared" si="146"/>
        <v>1</v>
      </c>
      <c r="AJ148" s="304">
        <v>0</v>
      </c>
      <c r="AK148" s="304" t="b">
        <f t="shared" si="147"/>
        <v>1</v>
      </c>
      <c r="AL148" s="304">
        <v>0</v>
      </c>
      <c r="AM148" s="304" t="b">
        <f t="shared" si="148"/>
        <v>1</v>
      </c>
      <c r="AN148" s="304">
        <v>0</v>
      </c>
      <c r="AO148" s="304" t="b">
        <f t="shared" si="149"/>
        <v>1</v>
      </c>
      <c r="AQ148" s="299">
        <f>'RES_Sales Model'!C143</f>
        <v>30.577507144459183</v>
      </c>
      <c r="AR148" s="304" t="b">
        <v>1</v>
      </c>
      <c r="AS148" s="299">
        <f>'RES_Sales Model'!D143</f>
        <v>58.93328680476386</v>
      </c>
      <c r="AT148" s="304" t="b">
        <v>1</v>
      </c>
      <c r="AU148" s="305"/>
      <c r="AV148" s="304">
        <f>+'Small COMM Sales Model  '!G147</f>
        <v>26.112829868525239</v>
      </c>
      <c r="AW148" s="304" t="b">
        <v>1</v>
      </c>
      <c r="AX148" s="304">
        <f>+'Small COMM Sales Model  '!F147</f>
        <v>78.467690138551589</v>
      </c>
      <c r="AY148" s="304" t="b">
        <v>1</v>
      </c>
      <c r="AZ148" s="304">
        <f>+'Small COMM Sales Model  '!E147</f>
        <v>35.042184420393127</v>
      </c>
      <c r="BA148" s="304" t="b">
        <v>1</v>
      </c>
    </row>
    <row r="149" spans="1:53" s="299" customFormat="1" x14ac:dyDescent="0.2">
      <c r="A149" s="306">
        <v>2018</v>
      </c>
      <c r="B149" s="306">
        <v>3</v>
      </c>
      <c r="C149" s="299">
        <v>51.395833333333329</v>
      </c>
      <c r="D149" s="299" t="b">
        <v>1</v>
      </c>
      <c r="E149" s="299">
        <v>28.689583333333339</v>
      </c>
      <c r="F149" s="299" t="b">
        <v>1</v>
      </c>
      <c r="H149" s="299">
        <v>0</v>
      </c>
      <c r="I149" s="304" t="b">
        <v>1</v>
      </c>
      <c r="J149" s="299">
        <v>0</v>
      </c>
      <c r="K149" s="304" t="b">
        <v>1</v>
      </c>
      <c r="L149" s="299">
        <v>0</v>
      </c>
      <c r="M149" s="304" t="b">
        <v>1</v>
      </c>
      <c r="N149" s="299">
        <v>29.231033597261238</v>
      </c>
      <c r="O149" s="304" t="b">
        <v>1</v>
      </c>
      <c r="P149" s="299">
        <v>0</v>
      </c>
      <c r="Q149" s="304" t="b">
        <v>1</v>
      </c>
      <c r="R149" s="304">
        <v>0</v>
      </c>
      <c r="S149" s="304" t="b">
        <f t="shared" si="150"/>
        <v>1</v>
      </c>
      <c r="T149" s="304">
        <v>0</v>
      </c>
      <c r="U149" s="304" t="b">
        <f t="shared" ref="U149:U159" si="151">T149=0</f>
        <v>1</v>
      </c>
      <c r="V149" s="304">
        <v>64.582270600115194</v>
      </c>
      <c r="W149" s="304" t="b">
        <v>1</v>
      </c>
      <c r="X149" s="304">
        <v>0</v>
      </c>
      <c r="Y149" s="304" t="b">
        <f t="shared" si="141"/>
        <v>1</v>
      </c>
      <c r="Z149" s="304">
        <v>0</v>
      </c>
      <c r="AA149" s="304" t="b">
        <f t="shared" si="142"/>
        <v>1</v>
      </c>
      <c r="AB149" s="304">
        <v>0</v>
      </c>
      <c r="AC149" s="304" t="b">
        <f t="shared" si="143"/>
        <v>1</v>
      </c>
      <c r="AD149" s="304">
        <v>0</v>
      </c>
      <c r="AE149" s="304" t="b">
        <f t="shared" si="144"/>
        <v>1</v>
      </c>
      <c r="AF149" s="304">
        <v>0</v>
      </c>
      <c r="AG149" s="304" t="b">
        <f t="shared" si="145"/>
        <v>1</v>
      </c>
      <c r="AH149" s="304">
        <v>0</v>
      </c>
      <c r="AI149" s="304" t="b">
        <f t="shared" si="146"/>
        <v>1</v>
      </c>
      <c r="AJ149" s="304">
        <v>0</v>
      </c>
      <c r="AK149" s="304" t="b">
        <f t="shared" si="147"/>
        <v>1</v>
      </c>
      <c r="AL149" s="304">
        <v>0</v>
      </c>
      <c r="AM149" s="304" t="b">
        <f t="shared" si="148"/>
        <v>1</v>
      </c>
      <c r="AN149" s="304">
        <v>0</v>
      </c>
      <c r="AO149" s="304" t="b">
        <f t="shared" si="149"/>
        <v>1</v>
      </c>
      <c r="AQ149" s="299">
        <f>'RES_Sales Model'!C144</f>
        <v>49.812227510254139</v>
      </c>
      <c r="AR149" s="304" t="b">
        <v>1</v>
      </c>
      <c r="AS149" s="299">
        <f>'RES_Sales Model'!D144</f>
        <v>29.231033597261238</v>
      </c>
      <c r="AT149" s="304" t="b">
        <v>1</v>
      </c>
      <c r="AU149" s="305"/>
      <c r="AV149" s="304">
        <f>+'Small COMM Sales Model  '!G148</f>
        <v>35.042184420393127</v>
      </c>
      <c r="AW149" s="304" t="b">
        <v>1</v>
      </c>
      <c r="AX149" s="304">
        <f>+'Small COMM Sales Model  '!F148</f>
        <v>46.311218909337121</v>
      </c>
      <c r="AY149" s="304" t="b">
        <v>1</v>
      </c>
      <c r="AZ149" s="304">
        <f>+'Small COMM Sales Model  '!E148</f>
        <v>64.582270600115152</v>
      </c>
      <c r="BA149" s="304" t="b">
        <v>1</v>
      </c>
    </row>
    <row r="150" spans="1:53" s="299" customFormat="1" x14ac:dyDescent="0.2">
      <c r="A150" s="306">
        <v>2018</v>
      </c>
      <c r="B150" s="306">
        <v>4</v>
      </c>
      <c r="C150" s="299">
        <v>93.364062500000017</v>
      </c>
      <c r="D150" s="299" t="b">
        <v>1</v>
      </c>
      <c r="E150" s="299">
        <v>3.0166666666666666</v>
      </c>
      <c r="F150" s="299" t="b">
        <v>1</v>
      </c>
      <c r="H150" s="299">
        <v>0</v>
      </c>
      <c r="I150" s="304" t="b">
        <v>1</v>
      </c>
      <c r="J150" s="299">
        <v>0</v>
      </c>
      <c r="K150" s="304" t="b">
        <v>1</v>
      </c>
      <c r="L150" s="299">
        <v>0</v>
      </c>
      <c r="M150" s="304" t="b">
        <v>1</v>
      </c>
      <c r="N150" s="299">
        <v>0</v>
      </c>
      <c r="O150" s="304" t="b">
        <v>1</v>
      </c>
      <c r="P150" s="299">
        <v>0</v>
      </c>
      <c r="Q150" s="304" t="b">
        <v>1</v>
      </c>
      <c r="R150" s="304">
        <v>0</v>
      </c>
      <c r="S150" s="304" t="b">
        <f t="shared" si="150"/>
        <v>1</v>
      </c>
      <c r="T150" s="304">
        <v>0</v>
      </c>
      <c r="U150" s="304" t="b">
        <f t="shared" si="151"/>
        <v>1</v>
      </c>
      <c r="V150" s="304">
        <v>0</v>
      </c>
      <c r="W150" s="304" t="b">
        <f t="shared" ref="W150:W160" si="152">V150=0</f>
        <v>1</v>
      </c>
      <c r="X150" s="304">
        <v>114.03392869270699</v>
      </c>
      <c r="Y150" s="304" t="b">
        <v>1</v>
      </c>
      <c r="Z150" s="304">
        <v>0</v>
      </c>
      <c r="AA150" s="304" t="b">
        <f t="shared" si="142"/>
        <v>1</v>
      </c>
      <c r="AB150" s="304">
        <v>0</v>
      </c>
      <c r="AC150" s="304" t="b">
        <f t="shared" si="143"/>
        <v>1</v>
      </c>
      <c r="AD150" s="304">
        <v>0</v>
      </c>
      <c r="AE150" s="304" t="b">
        <f t="shared" si="144"/>
        <v>1</v>
      </c>
      <c r="AF150" s="304">
        <v>0</v>
      </c>
      <c r="AG150" s="304" t="b">
        <f t="shared" si="145"/>
        <v>1</v>
      </c>
      <c r="AH150" s="304">
        <v>0</v>
      </c>
      <c r="AI150" s="304" t="b">
        <f t="shared" si="146"/>
        <v>1</v>
      </c>
      <c r="AJ150" s="304">
        <v>0</v>
      </c>
      <c r="AK150" s="304" t="b">
        <f t="shared" si="147"/>
        <v>1</v>
      </c>
      <c r="AL150" s="304">
        <v>0</v>
      </c>
      <c r="AM150" s="304" t="b">
        <f t="shared" si="148"/>
        <v>1</v>
      </c>
      <c r="AN150" s="304">
        <v>0</v>
      </c>
      <c r="AO150" s="304" t="b">
        <f t="shared" si="149"/>
        <v>1</v>
      </c>
      <c r="AQ150" s="299">
        <f>'RES_Sales Model'!C145</f>
        <v>89.308099646411279</v>
      </c>
      <c r="AR150" s="304" t="b">
        <v>1</v>
      </c>
      <c r="AS150" s="299">
        <f>'RES_Sales Model'!D145</f>
        <v>0</v>
      </c>
      <c r="AT150" s="304" t="b">
        <v>1</v>
      </c>
      <c r="AU150" s="305"/>
      <c r="AV150" s="304">
        <f>+'Small COMM Sales Model  '!G149</f>
        <v>64.582270600115152</v>
      </c>
      <c r="AW150" s="304" t="b">
        <v>1</v>
      </c>
      <c r="AX150" s="304">
        <f>+'Small COMM Sales Model  '!F149</f>
        <v>10.944087118763242</v>
      </c>
      <c r="AY150" s="304" t="b">
        <v>1</v>
      </c>
      <c r="AZ150" s="304">
        <f>+'Small COMM Sales Model  '!E149</f>
        <v>114.03392869270741</v>
      </c>
      <c r="BA150" s="304" t="b">
        <v>1</v>
      </c>
    </row>
    <row r="151" spans="1:53" s="299" customFormat="1" x14ac:dyDescent="0.2">
      <c r="A151" s="306">
        <v>2018</v>
      </c>
      <c r="B151" s="306">
        <v>5</v>
      </c>
      <c r="C151" s="299">
        <v>181.10312499999998</v>
      </c>
      <c r="D151" s="299" t="b">
        <v>1</v>
      </c>
      <c r="E151" s="299">
        <v>0.13125000000000001</v>
      </c>
      <c r="F151" s="299" t="b">
        <v>1</v>
      </c>
      <c r="H151" s="299">
        <v>0</v>
      </c>
      <c r="I151" s="304" t="b">
        <v>1</v>
      </c>
      <c r="J151" s="299">
        <v>0</v>
      </c>
      <c r="K151" s="304" t="b">
        <v>1</v>
      </c>
      <c r="L151" s="299">
        <v>0</v>
      </c>
      <c r="M151" s="304" t="b">
        <v>1</v>
      </c>
      <c r="N151" s="299">
        <v>0</v>
      </c>
      <c r="O151" s="304" t="b">
        <v>1</v>
      </c>
      <c r="P151" s="299">
        <v>0</v>
      </c>
      <c r="Q151" s="304" t="b">
        <v>1</v>
      </c>
      <c r="R151" s="304">
        <v>0</v>
      </c>
      <c r="S151" s="304" t="b">
        <f t="shared" si="150"/>
        <v>1</v>
      </c>
      <c r="T151" s="304">
        <v>0</v>
      </c>
      <c r="U151" s="304" t="b">
        <f t="shared" si="151"/>
        <v>1</v>
      </c>
      <c r="V151" s="304">
        <v>0</v>
      </c>
      <c r="W151" s="304" t="b">
        <f t="shared" si="152"/>
        <v>1</v>
      </c>
      <c r="X151" s="304">
        <v>0</v>
      </c>
      <c r="Y151" s="304" t="b">
        <f t="shared" ref="Y151:Y161" si="153">X151=0</f>
        <v>1</v>
      </c>
      <c r="Z151" s="304">
        <v>208.47875842628699</v>
      </c>
      <c r="AA151" s="304" t="b">
        <v>1</v>
      </c>
      <c r="AB151" s="304">
        <v>0</v>
      </c>
      <c r="AC151" s="304" t="b">
        <f t="shared" si="143"/>
        <v>1</v>
      </c>
      <c r="AD151" s="304">
        <v>0</v>
      </c>
      <c r="AE151" s="304" t="b">
        <f t="shared" si="144"/>
        <v>1</v>
      </c>
      <c r="AF151" s="304">
        <v>0</v>
      </c>
      <c r="AG151" s="304" t="b">
        <f t="shared" si="145"/>
        <v>1</v>
      </c>
      <c r="AH151" s="304">
        <v>0</v>
      </c>
      <c r="AI151" s="304" t="b">
        <f t="shared" si="146"/>
        <v>1</v>
      </c>
      <c r="AJ151" s="304">
        <v>0</v>
      </c>
      <c r="AK151" s="304" t="b">
        <f t="shared" si="147"/>
        <v>1</v>
      </c>
      <c r="AL151" s="304">
        <v>0</v>
      </c>
      <c r="AM151" s="304" t="b">
        <f t="shared" si="148"/>
        <v>1</v>
      </c>
      <c r="AN151" s="304">
        <v>0</v>
      </c>
      <c r="AO151" s="304" t="b">
        <f t="shared" si="149"/>
        <v>1</v>
      </c>
      <c r="AQ151" s="299">
        <f>'RES_Sales Model'!C146</f>
        <v>161.25634355949703</v>
      </c>
      <c r="AR151" s="304" t="b">
        <v>1</v>
      </c>
      <c r="AS151" s="299">
        <f>'RES_Sales Model'!D146</f>
        <v>0</v>
      </c>
      <c r="AT151" s="304" t="b">
        <v>1</v>
      </c>
      <c r="AU151" s="305"/>
      <c r="AV151" s="304">
        <f>+'Small COMM Sales Model  '!G150</f>
        <v>114.03392869270741</v>
      </c>
      <c r="AW151" s="304" t="b">
        <v>1</v>
      </c>
      <c r="AX151" s="304">
        <f>+'Small COMM Sales Model  '!F150</f>
        <v>1.2472710741059452</v>
      </c>
      <c r="AY151" s="304" t="b">
        <v>1</v>
      </c>
      <c r="AZ151" s="304">
        <f>+'Small COMM Sales Model  '!E150</f>
        <v>208.47875842628665</v>
      </c>
      <c r="BA151" s="304" t="b">
        <v>1</v>
      </c>
    </row>
    <row r="152" spans="1:53" s="299" customFormat="1" x14ac:dyDescent="0.2">
      <c r="A152" s="306">
        <v>2018</v>
      </c>
      <c r="B152" s="306">
        <v>6</v>
      </c>
      <c r="C152" s="299">
        <v>242.67083333333329</v>
      </c>
      <c r="D152" s="299" t="b">
        <v>1</v>
      </c>
      <c r="E152" s="299">
        <v>0</v>
      </c>
      <c r="F152" s="299" t="b">
        <v>1</v>
      </c>
      <c r="H152" s="299">
        <v>0</v>
      </c>
      <c r="I152" s="304" t="b">
        <v>1</v>
      </c>
      <c r="J152" s="299">
        <v>0</v>
      </c>
      <c r="K152" s="304" t="b">
        <v>1</v>
      </c>
      <c r="L152" s="299">
        <v>0</v>
      </c>
      <c r="M152" s="304" t="b">
        <v>1</v>
      </c>
      <c r="N152" s="299">
        <v>0</v>
      </c>
      <c r="O152" s="304" t="b">
        <v>1</v>
      </c>
      <c r="P152" s="299">
        <v>0</v>
      </c>
      <c r="Q152" s="304" t="b">
        <v>1</v>
      </c>
      <c r="R152" s="304">
        <v>0</v>
      </c>
      <c r="S152" s="304" t="b">
        <f t="shared" si="150"/>
        <v>1</v>
      </c>
      <c r="T152" s="304">
        <v>0</v>
      </c>
      <c r="U152" s="304" t="b">
        <f t="shared" si="151"/>
        <v>1</v>
      </c>
      <c r="V152" s="304">
        <v>0</v>
      </c>
      <c r="W152" s="304" t="b">
        <f t="shared" si="152"/>
        <v>1</v>
      </c>
      <c r="X152" s="304">
        <v>0</v>
      </c>
      <c r="Y152" s="304" t="b">
        <f t="shared" si="153"/>
        <v>1</v>
      </c>
      <c r="Z152" s="304">
        <v>0</v>
      </c>
      <c r="AA152" s="304" t="b">
        <f t="shared" ref="AA152:AA162" si="154">Z152=0</f>
        <v>1</v>
      </c>
      <c r="AB152" s="304">
        <v>271.66325293295398</v>
      </c>
      <c r="AC152" s="304" t="b">
        <v>1</v>
      </c>
      <c r="AD152" s="304">
        <v>0</v>
      </c>
      <c r="AE152" s="304" t="b">
        <f t="shared" si="144"/>
        <v>1</v>
      </c>
      <c r="AF152" s="304">
        <v>0</v>
      </c>
      <c r="AG152" s="304" t="b">
        <f t="shared" si="145"/>
        <v>1</v>
      </c>
      <c r="AH152" s="304">
        <v>0</v>
      </c>
      <c r="AI152" s="304" t="b">
        <f t="shared" si="146"/>
        <v>1</v>
      </c>
      <c r="AJ152" s="304">
        <v>0</v>
      </c>
      <c r="AK152" s="304" t="b">
        <f t="shared" si="147"/>
        <v>1</v>
      </c>
      <c r="AL152" s="304">
        <v>0</v>
      </c>
      <c r="AM152" s="304" t="b">
        <f t="shared" si="148"/>
        <v>1</v>
      </c>
      <c r="AN152" s="304">
        <v>0</v>
      </c>
      <c r="AO152" s="304" t="b">
        <f t="shared" si="149"/>
        <v>1</v>
      </c>
      <c r="AQ152" s="299">
        <f>'RES_Sales Model'!C147</f>
        <v>240.07100567962016</v>
      </c>
      <c r="AR152" s="304" t="b">
        <v>1</v>
      </c>
      <c r="AS152" s="299">
        <f>'RES_Sales Model'!D147</f>
        <v>0</v>
      </c>
      <c r="AT152" s="304" t="b">
        <v>1</v>
      </c>
      <c r="AU152" s="305"/>
      <c r="AV152" s="304">
        <f>+'Small COMM Sales Model  '!G151</f>
        <v>208.47875842628665</v>
      </c>
      <c r="AW152" s="304" t="b">
        <v>1</v>
      </c>
      <c r="AX152" s="304">
        <f>+'Small COMM Sales Model  '!F151</f>
        <v>0</v>
      </c>
      <c r="AY152" s="304" t="b">
        <v>1</v>
      </c>
      <c r="AZ152" s="304">
        <f>+'Small COMM Sales Model  '!E151</f>
        <v>271.66325293295364</v>
      </c>
      <c r="BA152" s="304" t="b">
        <v>1</v>
      </c>
    </row>
    <row r="153" spans="1:53" s="299" customFormat="1" x14ac:dyDescent="0.2">
      <c r="A153" s="306">
        <v>2018</v>
      </c>
      <c r="B153" s="306">
        <v>7</v>
      </c>
      <c r="C153" s="299">
        <v>292.45624999999995</v>
      </c>
      <c r="D153" s="299" t="b">
        <v>1</v>
      </c>
      <c r="E153" s="299">
        <v>0</v>
      </c>
      <c r="F153" s="299" t="b">
        <v>1</v>
      </c>
      <c r="H153" s="299">
        <v>0</v>
      </c>
      <c r="I153" s="304" t="b">
        <v>1</v>
      </c>
      <c r="J153" s="299">
        <v>0</v>
      </c>
      <c r="K153" s="304" t="b">
        <v>1</v>
      </c>
      <c r="L153" s="299">
        <v>0</v>
      </c>
      <c r="M153" s="304" t="b">
        <v>1</v>
      </c>
      <c r="N153" s="299">
        <v>0</v>
      </c>
      <c r="O153" s="304" t="b">
        <v>1</v>
      </c>
      <c r="P153" s="299">
        <v>0</v>
      </c>
      <c r="Q153" s="304" t="b">
        <v>1</v>
      </c>
      <c r="R153" s="304">
        <v>0</v>
      </c>
      <c r="S153" s="304" t="b">
        <f t="shared" si="150"/>
        <v>1</v>
      </c>
      <c r="T153" s="304">
        <v>0</v>
      </c>
      <c r="U153" s="304" t="b">
        <f t="shared" si="151"/>
        <v>1</v>
      </c>
      <c r="V153" s="304">
        <v>0</v>
      </c>
      <c r="W153" s="304" t="b">
        <f t="shared" si="152"/>
        <v>1</v>
      </c>
      <c r="X153" s="304">
        <v>0</v>
      </c>
      <c r="Y153" s="304" t="b">
        <f t="shared" si="153"/>
        <v>1</v>
      </c>
      <c r="Z153" s="304">
        <v>0</v>
      </c>
      <c r="AA153" s="304" t="b">
        <f t="shared" si="154"/>
        <v>1</v>
      </c>
      <c r="AB153" s="304">
        <v>0</v>
      </c>
      <c r="AC153" s="304" t="b">
        <f t="shared" ref="AC153:AC163" si="155">AB153=0</f>
        <v>1</v>
      </c>
      <c r="AD153" s="304">
        <v>322.31916585708098</v>
      </c>
      <c r="AE153" s="304" t="b">
        <v>1</v>
      </c>
      <c r="AF153" s="304">
        <v>0</v>
      </c>
      <c r="AG153" s="304" t="b">
        <f t="shared" si="145"/>
        <v>1</v>
      </c>
      <c r="AH153" s="304">
        <v>0</v>
      </c>
      <c r="AI153" s="304" t="b">
        <f t="shared" si="146"/>
        <v>1</v>
      </c>
      <c r="AJ153" s="304">
        <v>0</v>
      </c>
      <c r="AK153" s="304" t="b">
        <f t="shared" si="147"/>
        <v>1</v>
      </c>
      <c r="AL153" s="304">
        <v>0</v>
      </c>
      <c r="AM153" s="304" t="b">
        <f t="shared" si="148"/>
        <v>1</v>
      </c>
      <c r="AN153" s="304">
        <v>0</v>
      </c>
      <c r="AO153" s="304" t="b">
        <f t="shared" si="149"/>
        <v>1</v>
      </c>
      <c r="AQ153" s="299">
        <f>'RES_Sales Model'!C148</f>
        <v>296.99120939501734</v>
      </c>
      <c r="AR153" s="304" t="b">
        <v>1</v>
      </c>
      <c r="AS153" s="299">
        <f>'RES_Sales Model'!D148</f>
        <v>0</v>
      </c>
      <c r="AT153" s="304" t="b">
        <v>1</v>
      </c>
      <c r="AU153" s="305"/>
      <c r="AV153" s="304">
        <f>+'Small COMM Sales Model  '!G152</f>
        <v>271.66325293295364</v>
      </c>
      <c r="AW153" s="304" t="b">
        <v>1</v>
      </c>
      <c r="AX153" s="304">
        <f>+'Small COMM Sales Model  '!F152</f>
        <v>0</v>
      </c>
      <c r="AY153" s="304" t="b">
        <v>1</v>
      </c>
      <c r="AZ153" s="304">
        <f>+'Small COMM Sales Model  '!E152</f>
        <v>322.31916585708109</v>
      </c>
      <c r="BA153" s="304" t="b">
        <v>1</v>
      </c>
    </row>
    <row r="154" spans="1:53" s="299" customFormat="1" x14ac:dyDescent="0.2">
      <c r="A154" s="306">
        <v>2018</v>
      </c>
      <c r="B154" s="306">
        <v>8</v>
      </c>
      <c r="C154" s="299">
        <v>298.28437500000007</v>
      </c>
      <c r="D154" s="299" t="b">
        <v>1</v>
      </c>
      <c r="E154" s="299">
        <v>0</v>
      </c>
      <c r="F154" s="299" t="b">
        <v>1</v>
      </c>
      <c r="H154" s="299">
        <v>0</v>
      </c>
      <c r="I154" s="304" t="b">
        <v>1</v>
      </c>
      <c r="J154" s="299">
        <v>0</v>
      </c>
      <c r="K154" s="304" t="b">
        <v>1</v>
      </c>
      <c r="L154" s="299">
        <v>0</v>
      </c>
      <c r="M154" s="304" t="b">
        <v>1</v>
      </c>
      <c r="N154" s="299">
        <v>0</v>
      </c>
      <c r="O154" s="304" t="b">
        <v>1</v>
      </c>
      <c r="P154" s="299">
        <v>0</v>
      </c>
      <c r="Q154" s="304" t="b">
        <v>1</v>
      </c>
      <c r="R154" s="304">
        <v>0</v>
      </c>
      <c r="S154" s="304" t="b">
        <f t="shared" si="150"/>
        <v>1</v>
      </c>
      <c r="T154" s="304">
        <v>0</v>
      </c>
      <c r="U154" s="304" t="b">
        <f t="shared" si="151"/>
        <v>1</v>
      </c>
      <c r="V154" s="304">
        <v>0</v>
      </c>
      <c r="W154" s="304" t="b">
        <f t="shared" si="152"/>
        <v>1</v>
      </c>
      <c r="X154" s="304">
        <v>0</v>
      </c>
      <c r="Y154" s="304" t="b">
        <f t="shared" si="153"/>
        <v>1</v>
      </c>
      <c r="Z154" s="304">
        <v>0</v>
      </c>
      <c r="AA154" s="304" t="b">
        <f t="shared" si="154"/>
        <v>1</v>
      </c>
      <c r="AB154" s="304">
        <v>0</v>
      </c>
      <c r="AC154" s="304" t="b">
        <f t="shared" si="155"/>
        <v>1</v>
      </c>
      <c r="AD154" s="304">
        <v>0</v>
      </c>
      <c r="AE154" s="304" t="b">
        <f t="shared" ref="AE154:AE164" si="156">AD154=0</f>
        <v>1</v>
      </c>
      <c r="AF154" s="304">
        <v>326.45437890907903</v>
      </c>
      <c r="AG154" s="304" t="b">
        <v>1</v>
      </c>
      <c r="AH154" s="304">
        <v>0</v>
      </c>
      <c r="AI154" s="304" t="b">
        <f t="shared" si="146"/>
        <v>1</v>
      </c>
      <c r="AJ154" s="304">
        <v>0</v>
      </c>
      <c r="AK154" s="304" t="b">
        <f t="shared" si="147"/>
        <v>1</v>
      </c>
      <c r="AL154" s="304">
        <v>0</v>
      </c>
      <c r="AM154" s="304" t="b">
        <f t="shared" si="148"/>
        <v>1</v>
      </c>
      <c r="AN154" s="304">
        <v>0</v>
      </c>
      <c r="AO154" s="304" t="b">
        <f t="shared" si="149"/>
        <v>1</v>
      </c>
      <c r="AQ154" s="299">
        <f>'RES_Sales Model'!C149</f>
        <v>324.38677238308009</v>
      </c>
      <c r="AR154" s="304" t="b">
        <v>1</v>
      </c>
      <c r="AS154" s="299">
        <f>'RES_Sales Model'!D149</f>
        <v>0</v>
      </c>
      <c r="AT154" s="304" t="b">
        <v>1</v>
      </c>
      <c r="AU154" s="305"/>
      <c r="AV154" s="304">
        <f>+'Small COMM Sales Model  '!G153</f>
        <v>322.31916585708109</v>
      </c>
      <c r="AW154" s="304" t="b">
        <v>1</v>
      </c>
      <c r="AX154" s="304">
        <f>+'Small COMM Sales Model  '!F153</f>
        <v>0</v>
      </c>
      <c r="AY154" s="304" t="b">
        <v>1</v>
      </c>
      <c r="AZ154" s="304">
        <f>+'Small COMM Sales Model  '!E153</f>
        <v>326.45437890907908</v>
      </c>
      <c r="BA154" s="304" t="b">
        <v>1</v>
      </c>
    </row>
    <row r="155" spans="1:53" s="299" customFormat="1" x14ac:dyDescent="0.2">
      <c r="A155" s="306">
        <v>2018</v>
      </c>
      <c r="B155" s="306">
        <v>9</v>
      </c>
      <c r="C155" s="299">
        <v>249.49791666666664</v>
      </c>
      <c r="D155" s="299" t="b">
        <v>1</v>
      </c>
      <c r="E155" s="299">
        <v>0</v>
      </c>
      <c r="F155" s="299" t="b">
        <v>1</v>
      </c>
      <c r="H155" s="299">
        <v>0</v>
      </c>
      <c r="I155" s="304" t="b">
        <v>1</v>
      </c>
      <c r="J155" s="299">
        <v>0</v>
      </c>
      <c r="K155" s="304" t="b">
        <v>1</v>
      </c>
      <c r="L155" s="299">
        <v>0</v>
      </c>
      <c r="M155" s="304" t="b">
        <v>1</v>
      </c>
      <c r="N155" s="299">
        <v>0</v>
      </c>
      <c r="O155" s="304" t="b">
        <v>1</v>
      </c>
      <c r="P155" s="299">
        <v>0</v>
      </c>
      <c r="Q155" s="304" t="b">
        <v>1</v>
      </c>
      <c r="R155" s="304">
        <v>0</v>
      </c>
      <c r="S155" s="304" t="b">
        <f t="shared" si="150"/>
        <v>1</v>
      </c>
      <c r="T155" s="304">
        <v>0</v>
      </c>
      <c r="U155" s="304" t="b">
        <f t="shared" si="151"/>
        <v>1</v>
      </c>
      <c r="V155" s="304">
        <v>0</v>
      </c>
      <c r="W155" s="304" t="b">
        <f t="shared" si="152"/>
        <v>1</v>
      </c>
      <c r="X155" s="304">
        <v>0</v>
      </c>
      <c r="Y155" s="304" t="b">
        <f t="shared" si="153"/>
        <v>1</v>
      </c>
      <c r="Z155" s="304">
        <v>0</v>
      </c>
      <c r="AA155" s="304" t="b">
        <f t="shared" si="154"/>
        <v>1</v>
      </c>
      <c r="AB155" s="304">
        <v>0</v>
      </c>
      <c r="AC155" s="304" t="b">
        <f t="shared" si="155"/>
        <v>1</v>
      </c>
      <c r="AD155" s="304">
        <v>0</v>
      </c>
      <c r="AE155" s="304" t="b">
        <f t="shared" si="156"/>
        <v>1</v>
      </c>
      <c r="AF155" s="304">
        <v>0</v>
      </c>
      <c r="AG155" s="304" t="b">
        <f t="shared" ref="AG155:AG165" si="157">AF155=0</f>
        <v>1</v>
      </c>
      <c r="AH155" s="304">
        <v>277.87653293728101</v>
      </c>
      <c r="AI155" s="304" t="b">
        <v>1</v>
      </c>
      <c r="AJ155" s="304">
        <v>0</v>
      </c>
      <c r="AK155" s="304" t="b">
        <f t="shared" si="147"/>
        <v>1</v>
      </c>
      <c r="AL155" s="304">
        <v>0</v>
      </c>
      <c r="AM155" s="304" t="b">
        <f t="shared" si="148"/>
        <v>1</v>
      </c>
      <c r="AN155" s="304">
        <v>0</v>
      </c>
      <c r="AO155" s="304" t="b">
        <f t="shared" si="149"/>
        <v>1</v>
      </c>
      <c r="AQ155" s="299">
        <f>'RES_Sales Model'!C150</f>
        <v>302.16545592318028</v>
      </c>
      <c r="AR155" s="304" t="b">
        <v>1</v>
      </c>
      <c r="AS155" s="299">
        <f>'RES_Sales Model'!D150</f>
        <v>0</v>
      </c>
      <c r="AT155" s="304" t="b">
        <v>1</v>
      </c>
      <c r="AU155" s="305"/>
      <c r="AV155" s="304">
        <f>+'Small COMM Sales Model  '!G154</f>
        <v>326.45437890907908</v>
      </c>
      <c r="AW155" s="304" t="b">
        <v>1</v>
      </c>
      <c r="AX155" s="304">
        <f>+'Small COMM Sales Model  '!F154</f>
        <v>0</v>
      </c>
      <c r="AY155" s="304" t="b">
        <v>1</v>
      </c>
      <c r="AZ155" s="304">
        <f>+'Small COMM Sales Model  '!E154</f>
        <v>277.87653293728147</v>
      </c>
      <c r="BA155" s="304" t="b">
        <v>1</v>
      </c>
    </row>
    <row r="156" spans="1:53" s="299" customFormat="1" x14ac:dyDescent="0.2">
      <c r="A156" s="306">
        <v>2018</v>
      </c>
      <c r="B156" s="306">
        <v>10</v>
      </c>
      <c r="C156" s="299">
        <v>170.5586736154624</v>
      </c>
      <c r="D156" s="299" t="b">
        <v>1</v>
      </c>
      <c r="E156" s="299">
        <v>1.9937500000000004</v>
      </c>
      <c r="F156" s="299" t="b">
        <v>1</v>
      </c>
      <c r="H156" s="299">
        <v>0</v>
      </c>
      <c r="I156" s="304" t="b">
        <v>1</v>
      </c>
      <c r="J156" s="299">
        <v>0</v>
      </c>
      <c r="K156" s="304" t="b">
        <v>1</v>
      </c>
      <c r="L156" s="299">
        <v>0</v>
      </c>
      <c r="M156" s="304" t="b">
        <v>1</v>
      </c>
      <c r="N156" s="299">
        <v>0</v>
      </c>
      <c r="O156" s="304" t="b">
        <v>1</v>
      </c>
      <c r="P156" s="299">
        <v>0</v>
      </c>
      <c r="Q156" s="304" t="b">
        <v>1</v>
      </c>
      <c r="R156" s="304">
        <v>0</v>
      </c>
      <c r="S156" s="304" t="b">
        <f t="shared" si="150"/>
        <v>1</v>
      </c>
      <c r="T156" s="304">
        <v>0</v>
      </c>
      <c r="U156" s="304" t="b">
        <f t="shared" si="151"/>
        <v>1</v>
      </c>
      <c r="V156" s="304">
        <v>0</v>
      </c>
      <c r="W156" s="304" t="b">
        <f t="shared" si="152"/>
        <v>1</v>
      </c>
      <c r="X156" s="304">
        <v>0</v>
      </c>
      <c r="Y156" s="304" t="b">
        <f t="shared" si="153"/>
        <v>1</v>
      </c>
      <c r="Z156" s="304">
        <v>0</v>
      </c>
      <c r="AA156" s="304" t="b">
        <f t="shared" si="154"/>
        <v>1</v>
      </c>
      <c r="AB156" s="304">
        <v>0</v>
      </c>
      <c r="AC156" s="304" t="b">
        <f t="shared" si="155"/>
        <v>1</v>
      </c>
      <c r="AD156" s="304">
        <v>0</v>
      </c>
      <c r="AE156" s="304" t="b">
        <f t="shared" si="156"/>
        <v>1</v>
      </c>
      <c r="AF156" s="304">
        <v>0</v>
      </c>
      <c r="AG156" s="304" t="b">
        <f t="shared" si="157"/>
        <v>1</v>
      </c>
      <c r="AH156" s="304">
        <v>0</v>
      </c>
      <c r="AI156" s="304" t="b">
        <f t="shared" ref="AI156:AI166" si="158">AH156=0</f>
        <v>1</v>
      </c>
      <c r="AJ156" s="304">
        <v>198.89039579254799</v>
      </c>
      <c r="AK156" s="304" t="b">
        <v>1</v>
      </c>
      <c r="AL156" s="304">
        <v>0</v>
      </c>
      <c r="AM156" s="304" t="b">
        <f t="shared" si="148"/>
        <v>1</v>
      </c>
      <c r="AN156" s="304">
        <v>0</v>
      </c>
      <c r="AO156" s="304" t="b">
        <f t="shared" si="149"/>
        <v>1</v>
      </c>
      <c r="AQ156" s="299">
        <f>'RES_Sales Model'!C151</f>
        <v>238.38346436491491</v>
      </c>
      <c r="AR156" s="304" t="b">
        <v>1</v>
      </c>
      <c r="AS156" s="299">
        <f>'RES_Sales Model'!D151</f>
        <v>0</v>
      </c>
      <c r="AT156" s="304" t="b">
        <v>1</v>
      </c>
      <c r="AU156" s="305"/>
      <c r="AV156" s="304">
        <f>+'Small COMM Sales Model  '!G155</f>
        <v>277.87653293728147</v>
      </c>
      <c r="AW156" s="304" t="b">
        <v>1</v>
      </c>
      <c r="AX156" s="304">
        <f>+'Small COMM Sales Model  '!F155</f>
        <v>3.8110897796785466</v>
      </c>
      <c r="AY156" s="304" t="b">
        <v>1</v>
      </c>
      <c r="AZ156" s="304">
        <f>+'Small COMM Sales Model  '!E155</f>
        <v>198.89039579254836</v>
      </c>
      <c r="BA156" s="304" t="b">
        <v>1</v>
      </c>
    </row>
    <row r="157" spans="1:53" s="299" customFormat="1" x14ac:dyDescent="0.2">
      <c r="A157" s="306">
        <v>2018</v>
      </c>
      <c r="B157" s="306">
        <v>11</v>
      </c>
      <c r="C157" s="299">
        <v>63.069791666666674</v>
      </c>
      <c r="D157" s="299" t="b">
        <v>1</v>
      </c>
      <c r="E157" s="299">
        <v>13.252083333333335</v>
      </c>
      <c r="F157" s="299" t="b">
        <v>1</v>
      </c>
      <c r="H157" s="299">
        <v>0</v>
      </c>
      <c r="I157" s="304" t="b">
        <v>1</v>
      </c>
      <c r="J157" s="299">
        <v>0</v>
      </c>
      <c r="K157" s="304" t="b">
        <v>1</v>
      </c>
      <c r="L157" s="299">
        <v>0</v>
      </c>
      <c r="M157" s="304" t="b">
        <v>1</v>
      </c>
      <c r="N157" s="299">
        <v>0</v>
      </c>
      <c r="O157" s="304" t="b">
        <v>1</v>
      </c>
      <c r="P157" s="299">
        <v>0</v>
      </c>
      <c r="Q157" s="304" t="b">
        <v>1</v>
      </c>
      <c r="R157" s="304">
        <v>0</v>
      </c>
      <c r="S157" s="304" t="b">
        <f t="shared" si="150"/>
        <v>1</v>
      </c>
      <c r="T157" s="304">
        <v>0</v>
      </c>
      <c r="U157" s="304" t="b">
        <f t="shared" si="151"/>
        <v>1</v>
      </c>
      <c r="V157" s="304">
        <v>0</v>
      </c>
      <c r="W157" s="304" t="b">
        <f t="shared" si="152"/>
        <v>1</v>
      </c>
      <c r="X157" s="304">
        <v>0</v>
      </c>
      <c r="Y157" s="304" t="b">
        <f t="shared" si="153"/>
        <v>1</v>
      </c>
      <c r="Z157" s="304">
        <v>0</v>
      </c>
      <c r="AA157" s="304" t="b">
        <f t="shared" si="154"/>
        <v>1</v>
      </c>
      <c r="AB157" s="304">
        <v>0</v>
      </c>
      <c r="AC157" s="304" t="b">
        <f t="shared" si="155"/>
        <v>1</v>
      </c>
      <c r="AD157" s="304">
        <v>0</v>
      </c>
      <c r="AE157" s="304" t="b">
        <f t="shared" si="156"/>
        <v>1</v>
      </c>
      <c r="AF157" s="304">
        <v>0</v>
      </c>
      <c r="AG157" s="304" t="b">
        <f t="shared" si="157"/>
        <v>1</v>
      </c>
      <c r="AH157" s="304">
        <v>0</v>
      </c>
      <c r="AI157" s="304" t="b">
        <f t="shared" si="158"/>
        <v>1</v>
      </c>
      <c r="AJ157" s="304">
        <v>0</v>
      </c>
      <c r="AK157" s="304" t="b">
        <f t="shared" ref="AK157:AK167" si="159">AJ157=0</f>
        <v>1</v>
      </c>
      <c r="AL157" s="304">
        <v>78.117279066674598</v>
      </c>
      <c r="AM157" s="304" t="b">
        <v>1</v>
      </c>
      <c r="AN157" s="304">
        <v>0</v>
      </c>
      <c r="AO157" s="304" t="b">
        <f t="shared" si="149"/>
        <v>1</v>
      </c>
      <c r="AQ157" s="299">
        <f>'RES_Sales Model'!C152</f>
        <v>138.50383742961151</v>
      </c>
      <c r="AR157" s="304" t="b">
        <v>1</v>
      </c>
      <c r="AS157" s="299">
        <f>'RES_Sales Model'!D152</f>
        <v>0</v>
      </c>
      <c r="AT157" s="304" t="b">
        <v>1</v>
      </c>
      <c r="AU157" s="305"/>
      <c r="AV157" s="304">
        <f>+'Small COMM Sales Model  '!G156</f>
        <v>198.89039579254836</v>
      </c>
      <c r="AW157" s="304" t="b">
        <v>1</v>
      </c>
      <c r="AX157" s="304">
        <f>+'Small COMM Sales Model  '!F156</f>
        <v>26.436963465927999</v>
      </c>
      <c r="AY157" s="304" t="b">
        <v>1</v>
      </c>
      <c r="AZ157" s="304">
        <f>+'Small COMM Sales Model  '!E156</f>
        <v>78.117279066674627</v>
      </c>
      <c r="BA157" s="304" t="b">
        <v>1</v>
      </c>
    </row>
    <row r="158" spans="1:53" s="299" customFormat="1" x14ac:dyDescent="0.2">
      <c r="A158" s="306">
        <v>2018</v>
      </c>
      <c r="B158" s="306">
        <v>12</v>
      </c>
      <c r="C158" s="299">
        <v>34.644791666666663</v>
      </c>
      <c r="D158" s="299" t="b">
        <v>1</v>
      </c>
      <c r="E158" s="299">
        <v>62.360416666666687</v>
      </c>
      <c r="F158" s="299" t="b">
        <v>1</v>
      </c>
      <c r="H158" s="299">
        <v>0.17544300865084281</v>
      </c>
      <c r="I158" s="304" t="b">
        <v>1</v>
      </c>
      <c r="J158" s="299">
        <v>0</v>
      </c>
      <c r="K158" s="304" t="b">
        <v>1</v>
      </c>
      <c r="L158" s="299">
        <v>0</v>
      </c>
      <c r="M158" s="304" t="b">
        <v>1</v>
      </c>
      <c r="N158" s="299">
        <v>0</v>
      </c>
      <c r="O158" s="304" t="b">
        <v>1</v>
      </c>
      <c r="P158" s="299">
        <v>64.984895742185898</v>
      </c>
      <c r="Q158" s="304" t="b">
        <v>1</v>
      </c>
      <c r="R158" s="304">
        <v>0</v>
      </c>
      <c r="S158" s="304" t="b">
        <f t="shared" si="150"/>
        <v>1</v>
      </c>
      <c r="T158" s="304">
        <v>0</v>
      </c>
      <c r="U158" s="304" t="b">
        <f t="shared" si="151"/>
        <v>1</v>
      </c>
      <c r="V158" s="304">
        <v>0</v>
      </c>
      <c r="W158" s="304" t="b">
        <f t="shared" si="152"/>
        <v>1</v>
      </c>
      <c r="X158" s="304">
        <v>0</v>
      </c>
      <c r="Y158" s="304" t="b">
        <f t="shared" si="153"/>
        <v>1</v>
      </c>
      <c r="Z158" s="304">
        <v>0</v>
      </c>
      <c r="AA158" s="304" t="b">
        <f t="shared" si="154"/>
        <v>1</v>
      </c>
      <c r="AB158" s="304">
        <v>0</v>
      </c>
      <c r="AC158" s="304" t="b">
        <f t="shared" si="155"/>
        <v>1</v>
      </c>
      <c r="AD158" s="304">
        <v>0</v>
      </c>
      <c r="AE158" s="304" t="b">
        <f t="shared" si="156"/>
        <v>1</v>
      </c>
      <c r="AF158" s="304">
        <v>0</v>
      </c>
      <c r="AG158" s="304" t="b">
        <f t="shared" si="157"/>
        <v>1</v>
      </c>
      <c r="AH158" s="304">
        <v>0</v>
      </c>
      <c r="AI158" s="304" t="b">
        <f t="shared" si="158"/>
        <v>1</v>
      </c>
      <c r="AJ158" s="304">
        <v>0</v>
      </c>
      <c r="AK158" s="304" t="b">
        <f t="shared" si="159"/>
        <v>1</v>
      </c>
      <c r="AL158" s="304">
        <v>0</v>
      </c>
      <c r="AM158" s="304" t="b">
        <f t="shared" ref="AM158:AM168" si="160">AL158=0</f>
        <v>1</v>
      </c>
      <c r="AN158" s="304">
        <v>42.633806123140999</v>
      </c>
      <c r="AO158" s="304" t="b">
        <v>1</v>
      </c>
      <c r="AQ158" s="299">
        <f>'RES_Sales Model'!C153</f>
        <v>60.375542594907806</v>
      </c>
      <c r="AR158" s="304" t="b">
        <v>1</v>
      </c>
      <c r="AS158" s="299">
        <f>'RES_Sales Model'!D153</f>
        <v>64.984895742185898</v>
      </c>
      <c r="AT158" s="304" t="b">
        <v>1</v>
      </c>
      <c r="AU158" s="305"/>
      <c r="AV158" s="304">
        <f>+'Small COMM Sales Model  '!G157</f>
        <v>78.117279066674627</v>
      </c>
      <c r="AW158" s="304" t="b">
        <v>1</v>
      </c>
      <c r="AX158" s="304">
        <f>+'Small COMM Sales Model  '!F157</f>
        <v>81.614210043345437</v>
      </c>
      <c r="AY158" s="304" t="b">
        <v>1</v>
      </c>
      <c r="AZ158" s="304">
        <f>+'Small COMM Sales Model  '!E157</f>
        <v>42.633806123140985</v>
      </c>
      <c r="BA158" s="304" t="b">
        <v>1</v>
      </c>
    </row>
    <row r="159" spans="1:53" s="299" customFormat="1" x14ac:dyDescent="0.2">
      <c r="A159" s="306">
        <v>2019</v>
      </c>
      <c r="B159" s="306">
        <v>1</v>
      </c>
      <c r="C159" s="299">
        <v>21.512499999999996</v>
      </c>
      <c r="D159" s="299" t="b">
        <v>1</v>
      </c>
      <c r="E159" s="299">
        <v>101.75000000000003</v>
      </c>
      <c r="F159" s="299" t="b">
        <v>1</v>
      </c>
      <c r="H159" s="299">
        <v>0.47586523824689808</v>
      </c>
      <c r="I159" s="304" t="b">
        <v>1</v>
      </c>
      <c r="J159" s="299">
        <v>107.22973635615668</v>
      </c>
      <c r="K159" s="304" t="b">
        <v>1</v>
      </c>
      <c r="L159" s="299">
        <v>0</v>
      </c>
      <c r="M159" s="304" t="b">
        <v>1</v>
      </c>
      <c r="N159" s="299">
        <v>0</v>
      </c>
      <c r="O159" s="304" t="b">
        <v>1</v>
      </c>
      <c r="P159" s="299">
        <v>0</v>
      </c>
      <c r="Q159" s="304" t="b">
        <v>1</v>
      </c>
      <c r="R159" s="304">
        <v>26.1128298685252</v>
      </c>
      <c r="S159" s="304" t="b">
        <v>1</v>
      </c>
      <c r="T159" s="304">
        <v>0</v>
      </c>
      <c r="U159" s="304" t="b">
        <f t="shared" si="151"/>
        <v>1</v>
      </c>
      <c r="V159" s="304">
        <v>0</v>
      </c>
      <c r="W159" s="304" t="b">
        <f t="shared" si="152"/>
        <v>1</v>
      </c>
      <c r="X159" s="304">
        <v>0</v>
      </c>
      <c r="Y159" s="304" t="b">
        <f t="shared" si="153"/>
        <v>1</v>
      </c>
      <c r="Z159" s="304">
        <v>0</v>
      </c>
      <c r="AA159" s="304" t="b">
        <f t="shared" si="154"/>
        <v>1</v>
      </c>
      <c r="AB159" s="304">
        <v>0</v>
      </c>
      <c r="AC159" s="304" t="b">
        <f t="shared" si="155"/>
        <v>1</v>
      </c>
      <c r="AD159" s="304">
        <v>0</v>
      </c>
      <c r="AE159" s="304" t="b">
        <f t="shared" si="156"/>
        <v>1</v>
      </c>
      <c r="AF159" s="304">
        <v>0</v>
      </c>
      <c r="AG159" s="304" t="b">
        <f t="shared" si="157"/>
        <v>1</v>
      </c>
      <c r="AH159" s="304">
        <v>0</v>
      </c>
      <c r="AI159" s="304" t="b">
        <f t="shared" si="158"/>
        <v>1</v>
      </c>
      <c r="AJ159" s="304">
        <v>0</v>
      </c>
      <c r="AK159" s="304" t="b">
        <f t="shared" si="159"/>
        <v>1</v>
      </c>
      <c r="AL159" s="304">
        <v>0</v>
      </c>
      <c r="AM159" s="304" t="b">
        <f t="shared" si="160"/>
        <v>1</v>
      </c>
      <c r="AN159" s="304">
        <v>0</v>
      </c>
      <c r="AO159" s="304" t="b">
        <f t="shared" ref="AO159:AO169" si="161">AN159=0</f>
        <v>1</v>
      </c>
      <c r="AQ159" s="299">
        <f>'RES_Sales Model'!C154</f>
        <v>34.373317995833112</v>
      </c>
      <c r="AR159" s="304" t="b">
        <v>1</v>
      </c>
      <c r="AS159" s="299">
        <f>'RES_Sales Model'!D154</f>
        <v>107.22973635615668</v>
      </c>
      <c r="AT159" s="304" t="b">
        <v>1</v>
      </c>
      <c r="AU159" s="305"/>
      <c r="AV159" s="304">
        <f>+'Small COMM Sales Model  '!G158</f>
        <v>42.633806123140985</v>
      </c>
      <c r="AW159" s="304" t="b">
        <v>1</v>
      </c>
      <c r="AX159" s="304">
        <f>+'Small COMM Sales Model  '!F158</f>
        <v>127.15014736663784</v>
      </c>
      <c r="AY159" s="304" t="b">
        <v>1</v>
      </c>
      <c r="AZ159" s="304">
        <f>+'Small COMM Sales Model  '!E158</f>
        <v>26.112829868525239</v>
      </c>
      <c r="BA159" s="304" t="b">
        <v>1</v>
      </c>
    </row>
    <row r="160" spans="1:53" s="299" customFormat="1" x14ac:dyDescent="0.2">
      <c r="A160" s="306">
        <v>2019</v>
      </c>
      <c r="B160" s="306">
        <v>2</v>
      </c>
      <c r="C160" s="299">
        <v>28.65</v>
      </c>
      <c r="D160" s="299" t="b">
        <v>1</v>
      </c>
      <c r="E160" s="299">
        <v>56.333333333333336</v>
      </c>
      <c r="F160" s="299" t="b">
        <v>1</v>
      </c>
      <c r="H160" s="299">
        <v>0</v>
      </c>
      <c r="I160" s="304" t="b">
        <v>1</v>
      </c>
      <c r="J160" s="299">
        <v>0</v>
      </c>
      <c r="K160" s="304" t="b">
        <v>1</v>
      </c>
      <c r="L160" s="299">
        <v>58.93328680476386</v>
      </c>
      <c r="M160" s="304" t="b">
        <v>1</v>
      </c>
      <c r="N160" s="299">
        <v>0</v>
      </c>
      <c r="O160" s="304" t="b">
        <v>1</v>
      </c>
      <c r="P160" s="299">
        <v>0</v>
      </c>
      <c r="Q160" s="304" t="b">
        <v>1</v>
      </c>
      <c r="R160" s="304">
        <v>0</v>
      </c>
      <c r="S160" s="304" t="b">
        <f t="shared" ref="S160:S170" si="162">R160=0</f>
        <v>1</v>
      </c>
      <c r="T160" s="304">
        <v>35.042184420393099</v>
      </c>
      <c r="U160" s="304" t="b">
        <v>1</v>
      </c>
      <c r="V160" s="304">
        <v>0</v>
      </c>
      <c r="W160" s="304" t="b">
        <f t="shared" si="152"/>
        <v>1</v>
      </c>
      <c r="X160" s="304">
        <v>0</v>
      </c>
      <c r="Y160" s="304" t="b">
        <f t="shared" si="153"/>
        <v>1</v>
      </c>
      <c r="Z160" s="304">
        <v>0</v>
      </c>
      <c r="AA160" s="304" t="b">
        <f t="shared" si="154"/>
        <v>1</v>
      </c>
      <c r="AB160" s="304">
        <v>0</v>
      </c>
      <c r="AC160" s="304" t="b">
        <f t="shared" si="155"/>
        <v>1</v>
      </c>
      <c r="AD160" s="304">
        <v>0</v>
      </c>
      <c r="AE160" s="304" t="b">
        <f t="shared" si="156"/>
        <v>1</v>
      </c>
      <c r="AF160" s="304">
        <v>0</v>
      </c>
      <c r="AG160" s="304" t="b">
        <f t="shared" si="157"/>
        <v>1</v>
      </c>
      <c r="AH160" s="304">
        <v>0</v>
      </c>
      <c r="AI160" s="304" t="b">
        <f t="shared" si="158"/>
        <v>1</v>
      </c>
      <c r="AJ160" s="304">
        <v>0</v>
      </c>
      <c r="AK160" s="304" t="b">
        <f t="shared" si="159"/>
        <v>1</v>
      </c>
      <c r="AL160" s="304">
        <v>0</v>
      </c>
      <c r="AM160" s="304" t="b">
        <f t="shared" si="160"/>
        <v>1</v>
      </c>
      <c r="AN160" s="304">
        <v>0</v>
      </c>
      <c r="AO160" s="304" t="b">
        <f t="shared" si="161"/>
        <v>1</v>
      </c>
      <c r="AQ160" s="299">
        <f>'RES_Sales Model'!C155</f>
        <v>30.577507144459183</v>
      </c>
      <c r="AR160" s="304" t="b">
        <v>1</v>
      </c>
      <c r="AS160" s="299">
        <f>'RES_Sales Model'!D155</f>
        <v>58.93328680476386</v>
      </c>
      <c r="AT160" s="304" t="b">
        <v>1</v>
      </c>
      <c r="AU160" s="305"/>
      <c r="AV160" s="304">
        <f>+'Small COMM Sales Model  '!G159</f>
        <v>26.112829868525239</v>
      </c>
      <c r="AW160" s="304" t="b">
        <v>1</v>
      </c>
      <c r="AX160" s="304">
        <f>+'Small COMM Sales Model  '!F159</f>
        <v>78.467690138551589</v>
      </c>
      <c r="AY160" s="304" t="b">
        <v>1</v>
      </c>
      <c r="AZ160" s="304">
        <f>+'Small COMM Sales Model  '!E159</f>
        <v>35.042184420393127</v>
      </c>
      <c r="BA160" s="304" t="b">
        <v>1</v>
      </c>
    </row>
    <row r="161" spans="1:53" s="299" customFormat="1" x14ac:dyDescent="0.2">
      <c r="A161" s="306">
        <v>2019</v>
      </c>
      <c r="B161" s="306">
        <v>3</v>
      </c>
      <c r="C161" s="299">
        <v>51.395833333333329</v>
      </c>
      <c r="D161" s="299" t="b">
        <v>1</v>
      </c>
      <c r="E161" s="299">
        <v>28.689583333333339</v>
      </c>
      <c r="F161" s="299" t="b">
        <v>1</v>
      </c>
      <c r="H161" s="299">
        <v>0</v>
      </c>
      <c r="I161" s="304" t="b">
        <v>1</v>
      </c>
      <c r="J161" s="299">
        <v>0</v>
      </c>
      <c r="K161" s="304" t="b">
        <v>1</v>
      </c>
      <c r="L161" s="299">
        <v>0</v>
      </c>
      <c r="M161" s="304" t="b">
        <v>1</v>
      </c>
      <c r="N161" s="299">
        <v>29.231033597261238</v>
      </c>
      <c r="O161" s="304" t="b">
        <v>1</v>
      </c>
      <c r="P161" s="299">
        <v>0</v>
      </c>
      <c r="Q161" s="304" t="b">
        <v>1</v>
      </c>
      <c r="R161" s="304">
        <v>0</v>
      </c>
      <c r="S161" s="304" t="b">
        <f t="shared" si="162"/>
        <v>1</v>
      </c>
      <c r="T161" s="304">
        <v>0</v>
      </c>
      <c r="U161" s="304" t="b">
        <f t="shared" ref="U161:U171" si="163">T161=0</f>
        <v>1</v>
      </c>
      <c r="V161" s="304">
        <v>64.582270600115194</v>
      </c>
      <c r="W161" s="304" t="b">
        <v>1</v>
      </c>
      <c r="X161" s="304">
        <v>0</v>
      </c>
      <c r="Y161" s="304" t="b">
        <f t="shared" si="153"/>
        <v>1</v>
      </c>
      <c r="Z161" s="304">
        <v>0</v>
      </c>
      <c r="AA161" s="304" t="b">
        <f t="shared" si="154"/>
        <v>1</v>
      </c>
      <c r="AB161" s="304">
        <v>0</v>
      </c>
      <c r="AC161" s="304" t="b">
        <f t="shared" si="155"/>
        <v>1</v>
      </c>
      <c r="AD161" s="304">
        <v>0</v>
      </c>
      <c r="AE161" s="304" t="b">
        <f t="shared" si="156"/>
        <v>1</v>
      </c>
      <c r="AF161" s="304">
        <v>0</v>
      </c>
      <c r="AG161" s="304" t="b">
        <f t="shared" si="157"/>
        <v>1</v>
      </c>
      <c r="AH161" s="304">
        <v>0</v>
      </c>
      <c r="AI161" s="304" t="b">
        <f t="shared" si="158"/>
        <v>1</v>
      </c>
      <c r="AJ161" s="304">
        <v>0</v>
      </c>
      <c r="AK161" s="304" t="b">
        <f t="shared" si="159"/>
        <v>1</v>
      </c>
      <c r="AL161" s="304">
        <v>0</v>
      </c>
      <c r="AM161" s="304" t="b">
        <f t="shared" si="160"/>
        <v>1</v>
      </c>
      <c r="AN161" s="304">
        <v>0</v>
      </c>
      <c r="AO161" s="304" t="b">
        <f t="shared" si="161"/>
        <v>1</v>
      </c>
      <c r="AQ161" s="299">
        <f>'RES_Sales Model'!C156</f>
        <v>49.812227510254139</v>
      </c>
      <c r="AR161" s="304" t="b">
        <v>1</v>
      </c>
      <c r="AS161" s="299">
        <f>'RES_Sales Model'!D156</f>
        <v>29.231033597261238</v>
      </c>
      <c r="AT161" s="304" t="b">
        <v>1</v>
      </c>
      <c r="AU161" s="305"/>
      <c r="AV161" s="304">
        <f>+'Small COMM Sales Model  '!G160</f>
        <v>35.042184420393127</v>
      </c>
      <c r="AW161" s="304" t="b">
        <v>1</v>
      </c>
      <c r="AX161" s="304">
        <f>+'Small COMM Sales Model  '!F160</f>
        <v>46.311218909337121</v>
      </c>
      <c r="AY161" s="304" t="b">
        <v>1</v>
      </c>
      <c r="AZ161" s="304">
        <f>+'Small COMM Sales Model  '!E160</f>
        <v>64.582270600115152</v>
      </c>
      <c r="BA161" s="304" t="b">
        <v>1</v>
      </c>
    </row>
    <row r="162" spans="1:53" s="299" customFormat="1" x14ac:dyDescent="0.2">
      <c r="A162" s="306">
        <v>2019</v>
      </c>
      <c r="B162" s="306">
        <v>4</v>
      </c>
      <c r="C162" s="299">
        <v>93.364062500000017</v>
      </c>
      <c r="D162" s="299" t="b">
        <v>1</v>
      </c>
      <c r="E162" s="299">
        <v>3.0166666666666666</v>
      </c>
      <c r="F162" s="299" t="b">
        <v>1</v>
      </c>
      <c r="H162" s="299">
        <v>0</v>
      </c>
      <c r="I162" s="304" t="b">
        <v>1</v>
      </c>
      <c r="J162" s="299">
        <v>0</v>
      </c>
      <c r="K162" s="304" t="b">
        <v>1</v>
      </c>
      <c r="L162" s="299">
        <v>0</v>
      </c>
      <c r="M162" s="304" t="b">
        <v>1</v>
      </c>
      <c r="N162" s="299">
        <v>0</v>
      </c>
      <c r="O162" s="304" t="b">
        <v>1</v>
      </c>
      <c r="P162" s="299">
        <v>0</v>
      </c>
      <c r="Q162" s="304" t="b">
        <v>1</v>
      </c>
      <c r="R162" s="304">
        <v>0</v>
      </c>
      <c r="S162" s="304" t="b">
        <f t="shared" si="162"/>
        <v>1</v>
      </c>
      <c r="T162" s="304">
        <v>0</v>
      </c>
      <c r="U162" s="304" t="b">
        <f t="shared" si="163"/>
        <v>1</v>
      </c>
      <c r="V162" s="304">
        <v>0</v>
      </c>
      <c r="W162" s="304" t="b">
        <f t="shared" ref="W162:W172" si="164">V162=0</f>
        <v>1</v>
      </c>
      <c r="X162" s="304">
        <v>114.03392869270699</v>
      </c>
      <c r="Y162" s="304" t="b">
        <v>1</v>
      </c>
      <c r="Z162" s="304">
        <v>0</v>
      </c>
      <c r="AA162" s="304" t="b">
        <f t="shared" si="154"/>
        <v>1</v>
      </c>
      <c r="AB162" s="304">
        <v>0</v>
      </c>
      <c r="AC162" s="304" t="b">
        <f t="shared" si="155"/>
        <v>1</v>
      </c>
      <c r="AD162" s="304">
        <v>0</v>
      </c>
      <c r="AE162" s="304" t="b">
        <f t="shared" si="156"/>
        <v>1</v>
      </c>
      <c r="AF162" s="304">
        <v>0</v>
      </c>
      <c r="AG162" s="304" t="b">
        <f t="shared" si="157"/>
        <v>1</v>
      </c>
      <c r="AH162" s="304">
        <v>0</v>
      </c>
      <c r="AI162" s="304" t="b">
        <f t="shared" si="158"/>
        <v>1</v>
      </c>
      <c r="AJ162" s="304">
        <v>0</v>
      </c>
      <c r="AK162" s="304" t="b">
        <f t="shared" si="159"/>
        <v>1</v>
      </c>
      <c r="AL162" s="304">
        <v>0</v>
      </c>
      <c r="AM162" s="304" t="b">
        <f t="shared" si="160"/>
        <v>1</v>
      </c>
      <c r="AN162" s="304">
        <v>0</v>
      </c>
      <c r="AO162" s="304" t="b">
        <f t="shared" si="161"/>
        <v>1</v>
      </c>
      <c r="AQ162" s="299">
        <f>'RES_Sales Model'!C157</f>
        <v>89.308099646411279</v>
      </c>
      <c r="AR162" s="304" t="b">
        <v>1</v>
      </c>
      <c r="AS162" s="299">
        <f>'RES_Sales Model'!D157</f>
        <v>0</v>
      </c>
      <c r="AT162" s="304" t="b">
        <v>1</v>
      </c>
      <c r="AU162" s="305"/>
      <c r="AV162" s="304">
        <f>+'Small COMM Sales Model  '!G161</f>
        <v>64.582270600115152</v>
      </c>
      <c r="AW162" s="304" t="b">
        <v>1</v>
      </c>
      <c r="AX162" s="304">
        <f>+'Small COMM Sales Model  '!F161</f>
        <v>10.944087118763242</v>
      </c>
      <c r="AY162" s="304" t="b">
        <v>1</v>
      </c>
      <c r="AZ162" s="304">
        <f>+'Small COMM Sales Model  '!E161</f>
        <v>114.03392869270741</v>
      </c>
      <c r="BA162" s="304" t="b">
        <v>1</v>
      </c>
    </row>
    <row r="163" spans="1:53" s="299" customFormat="1" x14ac:dyDescent="0.2">
      <c r="A163" s="306">
        <v>2019</v>
      </c>
      <c r="B163" s="306">
        <v>5</v>
      </c>
      <c r="C163" s="299">
        <v>181.10312499999998</v>
      </c>
      <c r="D163" s="299" t="b">
        <v>1</v>
      </c>
      <c r="E163" s="299">
        <v>0.13125000000000001</v>
      </c>
      <c r="F163" s="299" t="b">
        <v>1</v>
      </c>
      <c r="H163" s="299">
        <v>0</v>
      </c>
      <c r="I163" s="304" t="b">
        <v>1</v>
      </c>
      <c r="J163" s="299">
        <v>0</v>
      </c>
      <c r="K163" s="304" t="b">
        <v>1</v>
      </c>
      <c r="L163" s="299">
        <v>0</v>
      </c>
      <c r="M163" s="304" t="b">
        <v>1</v>
      </c>
      <c r="N163" s="299">
        <v>0</v>
      </c>
      <c r="O163" s="304" t="b">
        <v>1</v>
      </c>
      <c r="P163" s="299">
        <v>0</v>
      </c>
      <c r="Q163" s="304" t="b">
        <v>1</v>
      </c>
      <c r="R163" s="304">
        <v>0</v>
      </c>
      <c r="S163" s="304" t="b">
        <f t="shared" si="162"/>
        <v>1</v>
      </c>
      <c r="T163" s="304">
        <v>0</v>
      </c>
      <c r="U163" s="304" t="b">
        <f t="shared" si="163"/>
        <v>1</v>
      </c>
      <c r="V163" s="304">
        <v>0</v>
      </c>
      <c r="W163" s="304" t="b">
        <f t="shared" si="164"/>
        <v>1</v>
      </c>
      <c r="X163" s="304">
        <v>0</v>
      </c>
      <c r="Y163" s="304" t="b">
        <f t="shared" ref="Y163:Y173" si="165">X163=0</f>
        <v>1</v>
      </c>
      <c r="Z163" s="304">
        <v>208.47875842628699</v>
      </c>
      <c r="AA163" s="304" t="b">
        <v>1</v>
      </c>
      <c r="AB163" s="304">
        <v>0</v>
      </c>
      <c r="AC163" s="304" t="b">
        <f t="shared" si="155"/>
        <v>1</v>
      </c>
      <c r="AD163" s="304">
        <v>0</v>
      </c>
      <c r="AE163" s="304" t="b">
        <f t="shared" si="156"/>
        <v>1</v>
      </c>
      <c r="AF163" s="304">
        <v>0</v>
      </c>
      <c r="AG163" s="304" t="b">
        <f t="shared" si="157"/>
        <v>1</v>
      </c>
      <c r="AH163" s="304">
        <v>0</v>
      </c>
      <c r="AI163" s="304" t="b">
        <f t="shared" si="158"/>
        <v>1</v>
      </c>
      <c r="AJ163" s="304">
        <v>0</v>
      </c>
      <c r="AK163" s="304" t="b">
        <f t="shared" si="159"/>
        <v>1</v>
      </c>
      <c r="AL163" s="304">
        <v>0</v>
      </c>
      <c r="AM163" s="304" t="b">
        <f t="shared" si="160"/>
        <v>1</v>
      </c>
      <c r="AN163" s="304">
        <v>0</v>
      </c>
      <c r="AO163" s="304" t="b">
        <f t="shared" si="161"/>
        <v>1</v>
      </c>
      <c r="AQ163" s="299">
        <f>'RES_Sales Model'!C158</f>
        <v>161.25634355949703</v>
      </c>
      <c r="AR163" s="304" t="b">
        <v>1</v>
      </c>
      <c r="AS163" s="299">
        <f>'RES_Sales Model'!D158</f>
        <v>0</v>
      </c>
      <c r="AT163" s="304" t="b">
        <v>1</v>
      </c>
      <c r="AU163" s="305"/>
      <c r="AV163" s="304">
        <f>+'Small COMM Sales Model  '!G162</f>
        <v>114.03392869270741</v>
      </c>
      <c r="AW163" s="304" t="b">
        <v>1</v>
      </c>
      <c r="AX163" s="304">
        <f>+'Small COMM Sales Model  '!F162</f>
        <v>1.2472710741059452</v>
      </c>
      <c r="AY163" s="304" t="b">
        <v>1</v>
      </c>
      <c r="AZ163" s="304">
        <f>+'Small COMM Sales Model  '!E162</f>
        <v>208.47875842628665</v>
      </c>
      <c r="BA163" s="304" t="b">
        <v>1</v>
      </c>
    </row>
    <row r="164" spans="1:53" s="299" customFormat="1" x14ac:dyDescent="0.2">
      <c r="A164" s="306">
        <v>2019</v>
      </c>
      <c r="B164" s="306">
        <v>6</v>
      </c>
      <c r="C164" s="299">
        <v>242.67083333333329</v>
      </c>
      <c r="D164" s="299" t="b">
        <v>1</v>
      </c>
      <c r="E164" s="299">
        <v>0</v>
      </c>
      <c r="F164" s="299" t="b">
        <v>1</v>
      </c>
      <c r="H164" s="299">
        <v>0</v>
      </c>
      <c r="I164" s="304" t="b">
        <v>1</v>
      </c>
      <c r="J164" s="299">
        <v>0</v>
      </c>
      <c r="K164" s="304" t="b">
        <v>1</v>
      </c>
      <c r="L164" s="299">
        <v>0</v>
      </c>
      <c r="M164" s="304" t="b">
        <v>1</v>
      </c>
      <c r="N164" s="299">
        <v>0</v>
      </c>
      <c r="O164" s="304" t="b">
        <v>1</v>
      </c>
      <c r="P164" s="299">
        <v>0</v>
      </c>
      <c r="Q164" s="304" t="b">
        <v>1</v>
      </c>
      <c r="R164" s="304">
        <v>0</v>
      </c>
      <c r="S164" s="304" t="b">
        <f t="shared" si="162"/>
        <v>1</v>
      </c>
      <c r="T164" s="304">
        <v>0</v>
      </c>
      <c r="U164" s="304" t="b">
        <f t="shared" si="163"/>
        <v>1</v>
      </c>
      <c r="V164" s="304">
        <v>0</v>
      </c>
      <c r="W164" s="304" t="b">
        <f t="shared" si="164"/>
        <v>1</v>
      </c>
      <c r="X164" s="304">
        <v>0</v>
      </c>
      <c r="Y164" s="304" t="b">
        <f t="shared" si="165"/>
        <v>1</v>
      </c>
      <c r="Z164" s="304">
        <v>0</v>
      </c>
      <c r="AA164" s="304" t="b">
        <f t="shared" ref="AA164:AA174" si="166">Z164=0</f>
        <v>1</v>
      </c>
      <c r="AB164" s="304">
        <v>271.66325293295398</v>
      </c>
      <c r="AC164" s="304" t="b">
        <v>1</v>
      </c>
      <c r="AD164" s="304">
        <v>0</v>
      </c>
      <c r="AE164" s="304" t="b">
        <f t="shared" si="156"/>
        <v>1</v>
      </c>
      <c r="AF164" s="304">
        <v>0</v>
      </c>
      <c r="AG164" s="304" t="b">
        <f t="shared" si="157"/>
        <v>1</v>
      </c>
      <c r="AH164" s="304">
        <v>0</v>
      </c>
      <c r="AI164" s="304" t="b">
        <f t="shared" si="158"/>
        <v>1</v>
      </c>
      <c r="AJ164" s="304">
        <v>0</v>
      </c>
      <c r="AK164" s="304" t="b">
        <f t="shared" si="159"/>
        <v>1</v>
      </c>
      <c r="AL164" s="304">
        <v>0</v>
      </c>
      <c r="AM164" s="304" t="b">
        <f t="shared" si="160"/>
        <v>1</v>
      </c>
      <c r="AN164" s="304">
        <v>0</v>
      </c>
      <c r="AO164" s="304" t="b">
        <f t="shared" si="161"/>
        <v>1</v>
      </c>
      <c r="AQ164" s="299">
        <f>'RES_Sales Model'!C159</f>
        <v>240.07100567962016</v>
      </c>
      <c r="AR164" s="304" t="b">
        <v>1</v>
      </c>
      <c r="AS164" s="299">
        <f>'RES_Sales Model'!D159</f>
        <v>0</v>
      </c>
      <c r="AT164" s="304" t="b">
        <v>1</v>
      </c>
      <c r="AU164" s="305"/>
      <c r="AV164" s="304">
        <f>+'Small COMM Sales Model  '!G163</f>
        <v>208.47875842628665</v>
      </c>
      <c r="AW164" s="304" t="b">
        <v>1</v>
      </c>
      <c r="AX164" s="304">
        <f>+'Small COMM Sales Model  '!F163</f>
        <v>0</v>
      </c>
      <c r="AY164" s="304" t="b">
        <v>1</v>
      </c>
      <c r="AZ164" s="304">
        <f>+'Small COMM Sales Model  '!E163</f>
        <v>271.66325293295364</v>
      </c>
      <c r="BA164" s="304" t="b">
        <v>1</v>
      </c>
    </row>
    <row r="165" spans="1:53" s="299" customFormat="1" x14ac:dyDescent="0.2">
      <c r="A165" s="306">
        <v>2019</v>
      </c>
      <c r="B165" s="306">
        <v>7</v>
      </c>
      <c r="C165" s="299">
        <v>292.45624999999995</v>
      </c>
      <c r="D165" s="299" t="b">
        <v>1</v>
      </c>
      <c r="E165" s="299">
        <v>0</v>
      </c>
      <c r="F165" s="299" t="b">
        <v>1</v>
      </c>
      <c r="H165" s="299">
        <v>0</v>
      </c>
      <c r="I165" s="304" t="b">
        <v>1</v>
      </c>
      <c r="J165" s="299">
        <v>0</v>
      </c>
      <c r="K165" s="304" t="b">
        <v>1</v>
      </c>
      <c r="L165" s="299">
        <v>0</v>
      </c>
      <c r="M165" s="304" t="b">
        <v>1</v>
      </c>
      <c r="N165" s="299">
        <v>0</v>
      </c>
      <c r="O165" s="304" t="b">
        <v>1</v>
      </c>
      <c r="P165" s="299">
        <v>0</v>
      </c>
      <c r="Q165" s="304" t="b">
        <v>1</v>
      </c>
      <c r="R165" s="304">
        <v>0</v>
      </c>
      <c r="S165" s="304" t="b">
        <f t="shared" si="162"/>
        <v>1</v>
      </c>
      <c r="T165" s="304">
        <v>0</v>
      </c>
      <c r="U165" s="304" t="b">
        <f t="shared" si="163"/>
        <v>1</v>
      </c>
      <c r="V165" s="304">
        <v>0</v>
      </c>
      <c r="W165" s="304" t="b">
        <f t="shared" si="164"/>
        <v>1</v>
      </c>
      <c r="X165" s="304">
        <v>0</v>
      </c>
      <c r="Y165" s="304" t="b">
        <f t="shared" si="165"/>
        <v>1</v>
      </c>
      <c r="Z165" s="304">
        <v>0</v>
      </c>
      <c r="AA165" s="304" t="b">
        <f t="shared" si="166"/>
        <v>1</v>
      </c>
      <c r="AB165" s="304">
        <v>0</v>
      </c>
      <c r="AC165" s="304" t="b">
        <f t="shared" ref="AC165:AC175" si="167">AB165=0</f>
        <v>1</v>
      </c>
      <c r="AD165" s="304">
        <v>322.31916585708098</v>
      </c>
      <c r="AE165" s="304" t="b">
        <v>1</v>
      </c>
      <c r="AF165" s="304">
        <v>0</v>
      </c>
      <c r="AG165" s="304" t="b">
        <f t="shared" si="157"/>
        <v>1</v>
      </c>
      <c r="AH165" s="304">
        <v>0</v>
      </c>
      <c r="AI165" s="304" t="b">
        <f t="shared" si="158"/>
        <v>1</v>
      </c>
      <c r="AJ165" s="304">
        <v>0</v>
      </c>
      <c r="AK165" s="304" t="b">
        <f t="shared" si="159"/>
        <v>1</v>
      </c>
      <c r="AL165" s="304">
        <v>0</v>
      </c>
      <c r="AM165" s="304" t="b">
        <f t="shared" si="160"/>
        <v>1</v>
      </c>
      <c r="AN165" s="304">
        <v>0</v>
      </c>
      <c r="AO165" s="304" t="b">
        <f t="shared" si="161"/>
        <v>1</v>
      </c>
      <c r="AQ165" s="299">
        <f>'RES_Sales Model'!C160</f>
        <v>296.99120939501734</v>
      </c>
      <c r="AR165" s="304" t="b">
        <v>1</v>
      </c>
      <c r="AS165" s="299">
        <f>'RES_Sales Model'!D160</f>
        <v>0</v>
      </c>
      <c r="AT165" s="304" t="b">
        <v>1</v>
      </c>
      <c r="AU165" s="305"/>
      <c r="AV165" s="304">
        <f>+'Small COMM Sales Model  '!G164</f>
        <v>271.66325293295364</v>
      </c>
      <c r="AW165" s="304" t="b">
        <v>1</v>
      </c>
      <c r="AX165" s="304">
        <f>+'Small COMM Sales Model  '!F164</f>
        <v>0</v>
      </c>
      <c r="AY165" s="304" t="b">
        <v>1</v>
      </c>
      <c r="AZ165" s="304">
        <f>+'Small COMM Sales Model  '!E164</f>
        <v>322.31916585708109</v>
      </c>
      <c r="BA165" s="304" t="b">
        <v>1</v>
      </c>
    </row>
    <row r="166" spans="1:53" s="299" customFormat="1" x14ac:dyDescent="0.2">
      <c r="A166" s="306">
        <v>2019</v>
      </c>
      <c r="B166" s="306">
        <v>8</v>
      </c>
      <c r="C166" s="299">
        <v>298.28437500000007</v>
      </c>
      <c r="D166" s="299" t="b">
        <v>1</v>
      </c>
      <c r="E166" s="299">
        <v>0</v>
      </c>
      <c r="F166" s="299" t="b">
        <v>1</v>
      </c>
      <c r="H166" s="299">
        <v>0</v>
      </c>
      <c r="I166" s="304" t="b">
        <v>1</v>
      </c>
      <c r="J166" s="299">
        <v>0</v>
      </c>
      <c r="K166" s="304" t="b">
        <v>1</v>
      </c>
      <c r="L166" s="299">
        <v>0</v>
      </c>
      <c r="M166" s="304" t="b">
        <v>1</v>
      </c>
      <c r="N166" s="299">
        <v>0</v>
      </c>
      <c r="O166" s="304" t="b">
        <v>1</v>
      </c>
      <c r="P166" s="299">
        <v>0</v>
      </c>
      <c r="Q166" s="304" t="b">
        <v>1</v>
      </c>
      <c r="R166" s="304">
        <v>0</v>
      </c>
      <c r="S166" s="304" t="b">
        <f t="shared" si="162"/>
        <v>1</v>
      </c>
      <c r="T166" s="304">
        <v>0</v>
      </c>
      <c r="U166" s="304" t="b">
        <f t="shared" si="163"/>
        <v>1</v>
      </c>
      <c r="V166" s="304">
        <v>0</v>
      </c>
      <c r="W166" s="304" t="b">
        <f t="shared" si="164"/>
        <v>1</v>
      </c>
      <c r="X166" s="304">
        <v>0</v>
      </c>
      <c r="Y166" s="304" t="b">
        <f t="shared" si="165"/>
        <v>1</v>
      </c>
      <c r="Z166" s="304">
        <v>0</v>
      </c>
      <c r="AA166" s="304" t="b">
        <f t="shared" si="166"/>
        <v>1</v>
      </c>
      <c r="AB166" s="304">
        <v>0</v>
      </c>
      <c r="AC166" s="304" t="b">
        <f t="shared" si="167"/>
        <v>1</v>
      </c>
      <c r="AD166" s="304">
        <v>0</v>
      </c>
      <c r="AE166" s="304" t="b">
        <f t="shared" ref="AE166:AE176" si="168">AD166=0</f>
        <v>1</v>
      </c>
      <c r="AF166" s="304">
        <v>326.45437890907903</v>
      </c>
      <c r="AG166" s="304" t="b">
        <v>1</v>
      </c>
      <c r="AH166" s="304">
        <v>0</v>
      </c>
      <c r="AI166" s="304" t="b">
        <f t="shared" si="158"/>
        <v>1</v>
      </c>
      <c r="AJ166" s="304">
        <v>0</v>
      </c>
      <c r="AK166" s="304" t="b">
        <f t="shared" si="159"/>
        <v>1</v>
      </c>
      <c r="AL166" s="304">
        <v>0</v>
      </c>
      <c r="AM166" s="304" t="b">
        <f t="shared" si="160"/>
        <v>1</v>
      </c>
      <c r="AN166" s="304">
        <v>0</v>
      </c>
      <c r="AO166" s="304" t="b">
        <f t="shared" si="161"/>
        <v>1</v>
      </c>
      <c r="AQ166" s="299">
        <f>'RES_Sales Model'!C161</f>
        <v>324.38677238308009</v>
      </c>
      <c r="AR166" s="304" t="b">
        <v>1</v>
      </c>
      <c r="AS166" s="299">
        <f>'RES_Sales Model'!D161</f>
        <v>0</v>
      </c>
      <c r="AT166" s="304" t="b">
        <v>1</v>
      </c>
      <c r="AU166" s="305"/>
      <c r="AV166" s="304">
        <f>+'Small COMM Sales Model  '!G165</f>
        <v>322.31916585708109</v>
      </c>
      <c r="AW166" s="304" t="b">
        <v>1</v>
      </c>
      <c r="AX166" s="304">
        <f>+'Small COMM Sales Model  '!F165</f>
        <v>0</v>
      </c>
      <c r="AY166" s="304" t="b">
        <v>1</v>
      </c>
      <c r="AZ166" s="304">
        <f>+'Small COMM Sales Model  '!E165</f>
        <v>326.45437890907908</v>
      </c>
      <c r="BA166" s="304" t="b">
        <v>1</v>
      </c>
    </row>
    <row r="167" spans="1:53" s="299" customFormat="1" x14ac:dyDescent="0.2">
      <c r="A167" s="306">
        <v>2019</v>
      </c>
      <c r="B167" s="306">
        <v>9</v>
      </c>
      <c r="C167" s="299">
        <v>249.49791666666664</v>
      </c>
      <c r="D167" s="299" t="b">
        <v>1</v>
      </c>
      <c r="E167" s="299">
        <v>0</v>
      </c>
      <c r="F167" s="299" t="b">
        <v>1</v>
      </c>
      <c r="H167" s="299">
        <v>0</v>
      </c>
      <c r="I167" s="304" t="b">
        <v>1</v>
      </c>
      <c r="J167" s="299">
        <v>0</v>
      </c>
      <c r="K167" s="304" t="b">
        <v>1</v>
      </c>
      <c r="L167" s="299">
        <v>0</v>
      </c>
      <c r="M167" s="304" t="b">
        <v>1</v>
      </c>
      <c r="N167" s="299">
        <v>0</v>
      </c>
      <c r="O167" s="304" t="b">
        <v>1</v>
      </c>
      <c r="P167" s="299">
        <v>0</v>
      </c>
      <c r="Q167" s="304" t="b">
        <v>1</v>
      </c>
      <c r="R167" s="304">
        <v>0</v>
      </c>
      <c r="S167" s="304" t="b">
        <f t="shared" si="162"/>
        <v>1</v>
      </c>
      <c r="T167" s="304">
        <v>0</v>
      </c>
      <c r="U167" s="304" t="b">
        <f t="shared" si="163"/>
        <v>1</v>
      </c>
      <c r="V167" s="304">
        <v>0</v>
      </c>
      <c r="W167" s="304" t="b">
        <f t="shared" si="164"/>
        <v>1</v>
      </c>
      <c r="X167" s="304">
        <v>0</v>
      </c>
      <c r="Y167" s="304" t="b">
        <f t="shared" si="165"/>
        <v>1</v>
      </c>
      <c r="Z167" s="304">
        <v>0</v>
      </c>
      <c r="AA167" s="304" t="b">
        <f t="shared" si="166"/>
        <v>1</v>
      </c>
      <c r="AB167" s="304">
        <v>0</v>
      </c>
      <c r="AC167" s="304" t="b">
        <f t="shared" si="167"/>
        <v>1</v>
      </c>
      <c r="AD167" s="304">
        <v>0</v>
      </c>
      <c r="AE167" s="304" t="b">
        <f t="shared" si="168"/>
        <v>1</v>
      </c>
      <c r="AF167" s="304">
        <v>0</v>
      </c>
      <c r="AG167" s="304" t="b">
        <f t="shared" ref="AG167:AG177" si="169">AF167=0</f>
        <v>1</v>
      </c>
      <c r="AH167" s="304">
        <v>277.87653293728101</v>
      </c>
      <c r="AI167" s="304" t="b">
        <v>1</v>
      </c>
      <c r="AJ167" s="304">
        <v>0</v>
      </c>
      <c r="AK167" s="304" t="b">
        <f t="shared" si="159"/>
        <v>1</v>
      </c>
      <c r="AL167" s="304">
        <v>0</v>
      </c>
      <c r="AM167" s="304" t="b">
        <f t="shared" si="160"/>
        <v>1</v>
      </c>
      <c r="AN167" s="304">
        <v>0</v>
      </c>
      <c r="AO167" s="304" t="b">
        <f t="shared" si="161"/>
        <v>1</v>
      </c>
      <c r="AQ167" s="299">
        <f>'RES_Sales Model'!C162</f>
        <v>302.16545592318028</v>
      </c>
      <c r="AR167" s="304" t="b">
        <v>1</v>
      </c>
      <c r="AS167" s="299">
        <f>'RES_Sales Model'!D162</f>
        <v>0</v>
      </c>
      <c r="AT167" s="304" t="b">
        <v>1</v>
      </c>
      <c r="AU167" s="305"/>
      <c r="AV167" s="304">
        <f>+'Small COMM Sales Model  '!G166</f>
        <v>326.45437890907908</v>
      </c>
      <c r="AW167" s="304" t="b">
        <v>1</v>
      </c>
      <c r="AX167" s="304">
        <f>+'Small COMM Sales Model  '!F166</f>
        <v>0</v>
      </c>
      <c r="AY167" s="304" t="b">
        <v>1</v>
      </c>
      <c r="AZ167" s="304">
        <f>+'Small COMM Sales Model  '!E166</f>
        <v>277.87653293728147</v>
      </c>
      <c r="BA167" s="304" t="b">
        <v>1</v>
      </c>
    </row>
    <row r="168" spans="1:53" s="299" customFormat="1" x14ac:dyDescent="0.2">
      <c r="A168" s="306">
        <v>2019</v>
      </c>
      <c r="B168" s="306">
        <v>10</v>
      </c>
      <c r="C168" s="299">
        <v>170.5586736154624</v>
      </c>
      <c r="D168" s="299" t="b">
        <v>1</v>
      </c>
      <c r="E168" s="299">
        <v>1.9937500000000004</v>
      </c>
      <c r="F168" s="299" t="b">
        <v>1</v>
      </c>
      <c r="H168" s="299">
        <v>0</v>
      </c>
      <c r="I168" s="304" t="b">
        <v>1</v>
      </c>
      <c r="J168" s="299">
        <v>0</v>
      </c>
      <c r="K168" s="304" t="b">
        <v>1</v>
      </c>
      <c r="L168" s="299">
        <v>0</v>
      </c>
      <c r="M168" s="304" t="b">
        <v>1</v>
      </c>
      <c r="N168" s="299">
        <v>0</v>
      </c>
      <c r="O168" s="304" t="b">
        <v>1</v>
      </c>
      <c r="P168" s="299">
        <v>0</v>
      </c>
      <c r="Q168" s="304" t="b">
        <v>1</v>
      </c>
      <c r="R168" s="304">
        <v>0</v>
      </c>
      <c r="S168" s="304" t="b">
        <f t="shared" si="162"/>
        <v>1</v>
      </c>
      <c r="T168" s="304">
        <v>0</v>
      </c>
      <c r="U168" s="304" t="b">
        <f t="shared" si="163"/>
        <v>1</v>
      </c>
      <c r="V168" s="304">
        <v>0</v>
      </c>
      <c r="W168" s="304" t="b">
        <f t="shared" si="164"/>
        <v>1</v>
      </c>
      <c r="X168" s="304">
        <v>0</v>
      </c>
      <c r="Y168" s="304" t="b">
        <f t="shared" si="165"/>
        <v>1</v>
      </c>
      <c r="Z168" s="304">
        <v>0</v>
      </c>
      <c r="AA168" s="304" t="b">
        <f t="shared" si="166"/>
        <v>1</v>
      </c>
      <c r="AB168" s="304">
        <v>0</v>
      </c>
      <c r="AC168" s="304" t="b">
        <f t="shared" si="167"/>
        <v>1</v>
      </c>
      <c r="AD168" s="304">
        <v>0</v>
      </c>
      <c r="AE168" s="304" t="b">
        <f t="shared" si="168"/>
        <v>1</v>
      </c>
      <c r="AF168" s="304">
        <v>0</v>
      </c>
      <c r="AG168" s="304" t="b">
        <f t="shared" si="169"/>
        <v>1</v>
      </c>
      <c r="AH168" s="304">
        <v>0</v>
      </c>
      <c r="AI168" s="304" t="b">
        <f t="shared" ref="AI168:AI178" si="170">AH168=0</f>
        <v>1</v>
      </c>
      <c r="AJ168" s="304">
        <v>198.89039579254799</v>
      </c>
      <c r="AK168" s="304" t="b">
        <v>1</v>
      </c>
      <c r="AL168" s="304">
        <v>0</v>
      </c>
      <c r="AM168" s="304" t="b">
        <f t="shared" si="160"/>
        <v>1</v>
      </c>
      <c r="AN168" s="304">
        <v>0</v>
      </c>
      <c r="AO168" s="304" t="b">
        <f t="shared" si="161"/>
        <v>1</v>
      </c>
      <c r="AQ168" s="299">
        <f>'RES_Sales Model'!C163</f>
        <v>238.38346436491491</v>
      </c>
      <c r="AR168" s="304" t="b">
        <v>1</v>
      </c>
      <c r="AS168" s="299">
        <f>'RES_Sales Model'!D163</f>
        <v>0</v>
      </c>
      <c r="AT168" s="304" t="b">
        <v>1</v>
      </c>
      <c r="AU168" s="305"/>
      <c r="AV168" s="304">
        <f>+'Small COMM Sales Model  '!G167</f>
        <v>277.87653293728147</v>
      </c>
      <c r="AW168" s="304" t="b">
        <v>1</v>
      </c>
      <c r="AX168" s="304">
        <f>+'Small COMM Sales Model  '!F167</f>
        <v>3.8110897796785466</v>
      </c>
      <c r="AY168" s="304" t="b">
        <v>1</v>
      </c>
      <c r="AZ168" s="304">
        <f>+'Small COMM Sales Model  '!E167</f>
        <v>198.89039579254836</v>
      </c>
      <c r="BA168" s="304" t="b">
        <v>1</v>
      </c>
    </row>
    <row r="169" spans="1:53" s="299" customFormat="1" x14ac:dyDescent="0.2">
      <c r="A169" s="306">
        <v>2019</v>
      </c>
      <c r="B169" s="306">
        <v>11</v>
      </c>
      <c r="C169" s="299">
        <v>63.069791666666674</v>
      </c>
      <c r="D169" s="299" t="b">
        <v>1</v>
      </c>
      <c r="E169" s="299">
        <v>13.252083333333335</v>
      </c>
      <c r="F169" s="299" t="b">
        <v>1</v>
      </c>
      <c r="H169" s="299">
        <v>0</v>
      </c>
      <c r="I169" s="304" t="b">
        <v>1</v>
      </c>
      <c r="J169" s="299">
        <v>0</v>
      </c>
      <c r="K169" s="304" t="b">
        <v>1</v>
      </c>
      <c r="L169" s="299">
        <v>0</v>
      </c>
      <c r="M169" s="304" t="b">
        <v>1</v>
      </c>
      <c r="N169" s="299">
        <v>0</v>
      </c>
      <c r="O169" s="304" t="b">
        <v>1</v>
      </c>
      <c r="P169" s="299">
        <v>0</v>
      </c>
      <c r="Q169" s="304" t="b">
        <v>1</v>
      </c>
      <c r="R169" s="304">
        <v>0</v>
      </c>
      <c r="S169" s="304" t="b">
        <f t="shared" si="162"/>
        <v>1</v>
      </c>
      <c r="T169" s="304">
        <v>0</v>
      </c>
      <c r="U169" s="304" t="b">
        <f t="shared" si="163"/>
        <v>1</v>
      </c>
      <c r="V169" s="304">
        <v>0</v>
      </c>
      <c r="W169" s="304" t="b">
        <f t="shared" si="164"/>
        <v>1</v>
      </c>
      <c r="X169" s="304">
        <v>0</v>
      </c>
      <c r="Y169" s="304" t="b">
        <f t="shared" si="165"/>
        <v>1</v>
      </c>
      <c r="Z169" s="304">
        <v>0</v>
      </c>
      <c r="AA169" s="304" t="b">
        <f t="shared" si="166"/>
        <v>1</v>
      </c>
      <c r="AB169" s="304">
        <v>0</v>
      </c>
      <c r="AC169" s="304" t="b">
        <f t="shared" si="167"/>
        <v>1</v>
      </c>
      <c r="AD169" s="304">
        <v>0</v>
      </c>
      <c r="AE169" s="304" t="b">
        <f t="shared" si="168"/>
        <v>1</v>
      </c>
      <c r="AF169" s="304">
        <v>0</v>
      </c>
      <c r="AG169" s="304" t="b">
        <f t="shared" si="169"/>
        <v>1</v>
      </c>
      <c r="AH169" s="304">
        <v>0</v>
      </c>
      <c r="AI169" s="304" t="b">
        <f t="shared" si="170"/>
        <v>1</v>
      </c>
      <c r="AJ169" s="304">
        <v>0</v>
      </c>
      <c r="AK169" s="304" t="b">
        <f t="shared" ref="AK169:AK179" si="171">AJ169=0</f>
        <v>1</v>
      </c>
      <c r="AL169" s="304">
        <v>78.117279066674598</v>
      </c>
      <c r="AM169" s="304" t="b">
        <v>1</v>
      </c>
      <c r="AN169" s="304">
        <v>0</v>
      </c>
      <c r="AO169" s="304" t="b">
        <f t="shared" si="161"/>
        <v>1</v>
      </c>
      <c r="AQ169" s="299">
        <f>'RES_Sales Model'!C164</f>
        <v>138.50383742961151</v>
      </c>
      <c r="AR169" s="304" t="b">
        <v>1</v>
      </c>
      <c r="AS169" s="299">
        <f>'RES_Sales Model'!D164</f>
        <v>0</v>
      </c>
      <c r="AT169" s="304" t="b">
        <v>1</v>
      </c>
      <c r="AU169" s="305"/>
      <c r="AV169" s="304">
        <f>+'Small COMM Sales Model  '!G168</f>
        <v>198.89039579254836</v>
      </c>
      <c r="AW169" s="304" t="b">
        <v>1</v>
      </c>
      <c r="AX169" s="304">
        <f>+'Small COMM Sales Model  '!F168</f>
        <v>26.436963465927999</v>
      </c>
      <c r="AY169" s="304" t="b">
        <v>1</v>
      </c>
      <c r="AZ169" s="304">
        <f>+'Small COMM Sales Model  '!E168</f>
        <v>78.117279066674627</v>
      </c>
      <c r="BA169" s="304" t="b">
        <v>1</v>
      </c>
    </row>
    <row r="170" spans="1:53" s="299" customFormat="1" x14ac:dyDescent="0.2">
      <c r="A170" s="306">
        <v>2019</v>
      </c>
      <c r="B170" s="306">
        <v>12</v>
      </c>
      <c r="C170" s="299">
        <v>34.644791666666663</v>
      </c>
      <c r="D170" s="299" t="b">
        <v>1</v>
      </c>
      <c r="E170" s="299">
        <v>62.360416666666687</v>
      </c>
      <c r="F170" s="299" t="b">
        <v>1</v>
      </c>
      <c r="H170" s="299">
        <v>0.17544300865084281</v>
      </c>
      <c r="I170" s="304" t="b">
        <v>1</v>
      </c>
      <c r="J170" s="299">
        <v>0</v>
      </c>
      <c r="K170" s="304" t="b">
        <v>1</v>
      </c>
      <c r="L170" s="299">
        <v>0</v>
      </c>
      <c r="M170" s="304" t="b">
        <v>1</v>
      </c>
      <c r="N170" s="299">
        <v>0</v>
      </c>
      <c r="O170" s="304" t="b">
        <v>1</v>
      </c>
      <c r="P170" s="299">
        <v>64.984895742185898</v>
      </c>
      <c r="Q170" s="304" t="b">
        <v>1</v>
      </c>
      <c r="R170" s="304">
        <v>0</v>
      </c>
      <c r="S170" s="304" t="b">
        <f t="shared" si="162"/>
        <v>1</v>
      </c>
      <c r="T170" s="304">
        <v>0</v>
      </c>
      <c r="U170" s="304" t="b">
        <f t="shared" si="163"/>
        <v>1</v>
      </c>
      <c r="V170" s="304">
        <v>0</v>
      </c>
      <c r="W170" s="304" t="b">
        <f t="shared" si="164"/>
        <v>1</v>
      </c>
      <c r="X170" s="304">
        <v>0</v>
      </c>
      <c r="Y170" s="304" t="b">
        <f t="shared" si="165"/>
        <v>1</v>
      </c>
      <c r="Z170" s="304">
        <v>0</v>
      </c>
      <c r="AA170" s="304" t="b">
        <f t="shared" si="166"/>
        <v>1</v>
      </c>
      <c r="AB170" s="304">
        <v>0</v>
      </c>
      <c r="AC170" s="304" t="b">
        <f t="shared" si="167"/>
        <v>1</v>
      </c>
      <c r="AD170" s="304">
        <v>0</v>
      </c>
      <c r="AE170" s="304" t="b">
        <f t="shared" si="168"/>
        <v>1</v>
      </c>
      <c r="AF170" s="304">
        <v>0</v>
      </c>
      <c r="AG170" s="304" t="b">
        <f t="shared" si="169"/>
        <v>1</v>
      </c>
      <c r="AH170" s="304">
        <v>0</v>
      </c>
      <c r="AI170" s="304" t="b">
        <f t="shared" si="170"/>
        <v>1</v>
      </c>
      <c r="AJ170" s="304">
        <v>0</v>
      </c>
      <c r="AK170" s="304" t="b">
        <f t="shared" si="171"/>
        <v>1</v>
      </c>
      <c r="AL170" s="304">
        <v>0</v>
      </c>
      <c r="AM170" s="304" t="b">
        <f t="shared" ref="AM170:AM180" si="172">AL170=0</f>
        <v>1</v>
      </c>
      <c r="AN170" s="304">
        <v>42.633806123140999</v>
      </c>
      <c r="AO170" s="304" t="b">
        <v>1</v>
      </c>
      <c r="AQ170" s="299">
        <f>'RES_Sales Model'!C165</f>
        <v>60.375542594907806</v>
      </c>
      <c r="AR170" s="304" t="b">
        <v>1</v>
      </c>
      <c r="AS170" s="299">
        <f>'RES_Sales Model'!D165</f>
        <v>64.984895742185898</v>
      </c>
      <c r="AT170" s="304" t="b">
        <v>1</v>
      </c>
      <c r="AU170" s="305"/>
      <c r="AV170" s="304">
        <f>+'Small COMM Sales Model  '!G169</f>
        <v>78.117279066674627</v>
      </c>
      <c r="AW170" s="304" t="b">
        <v>1</v>
      </c>
      <c r="AX170" s="304">
        <f>+'Small COMM Sales Model  '!F169</f>
        <v>81.614210043345437</v>
      </c>
      <c r="AY170" s="304" t="b">
        <v>1</v>
      </c>
      <c r="AZ170" s="304">
        <f>+'Small COMM Sales Model  '!E169</f>
        <v>42.633806123140985</v>
      </c>
      <c r="BA170" s="304" t="b">
        <v>1</v>
      </c>
    </row>
    <row r="171" spans="1:53" s="299" customFormat="1" x14ac:dyDescent="0.2">
      <c r="A171" s="306">
        <v>2020</v>
      </c>
      <c r="B171" s="306">
        <v>1</v>
      </c>
      <c r="C171" s="299">
        <v>21.512499999999996</v>
      </c>
      <c r="D171" s="299" t="b">
        <v>1</v>
      </c>
      <c r="E171" s="299">
        <v>101.75000000000003</v>
      </c>
      <c r="F171" s="299" t="b">
        <v>1</v>
      </c>
      <c r="H171" s="299">
        <v>0.47586523824689808</v>
      </c>
      <c r="I171" s="304" t="b">
        <v>1</v>
      </c>
      <c r="J171" s="299">
        <v>107.22973635615668</v>
      </c>
      <c r="K171" s="304" t="b">
        <v>1</v>
      </c>
      <c r="L171" s="299">
        <v>0</v>
      </c>
      <c r="M171" s="304" t="b">
        <v>1</v>
      </c>
      <c r="N171" s="299">
        <v>0</v>
      </c>
      <c r="O171" s="304" t="b">
        <v>1</v>
      </c>
      <c r="P171" s="299">
        <v>0</v>
      </c>
      <c r="Q171" s="304" t="b">
        <v>1</v>
      </c>
      <c r="R171" s="304">
        <v>26.1128298685252</v>
      </c>
      <c r="S171" s="304" t="b">
        <v>1</v>
      </c>
      <c r="T171" s="304">
        <v>0</v>
      </c>
      <c r="U171" s="304" t="b">
        <f t="shared" si="163"/>
        <v>1</v>
      </c>
      <c r="V171" s="304">
        <v>0</v>
      </c>
      <c r="W171" s="304" t="b">
        <f t="shared" si="164"/>
        <v>1</v>
      </c>
      <c r="X171" s="304">
        <v>0</v>
      </c>
      <c r="Y171" s="304" t="b">
        <f t="shared" si="165"/>
        <v>1</v>
      </c>
      <c r="Z171" s="304">
        <v>0</v>
      </c>
      <c r="AA171" s="304" t="b">
        <f t="shared" si="166"/>
        <v>1</v>
      </c>
      <c r="AB171" s="304">
        <v>0</v>
      </c>
      <c r="AC171" s="304" t="b">
        <f t="shared" si="167"/>
        <v>1</v>
      </c>
      <c r="AD171" s="304">
        <v>0</v>
      </c>
      <c r="AE171" s="304" t="b">
        <f t="shared" si="168"/>
        <v>1</v>
      </c>
      <c r="AF171" s="304">
        <v>0</v>
      </c>
      <c r="AG171" s="304" t="b">
        <f t="shared" si="169"/>
        <v>1</v>
      </c>
      <c r="AH171" s="304">
        <v>0</v>
      </c>
      <c r="AI171" s="304" t="b">
        <f t="shared" si="170"/>
        <v>1</v>
      </c>
      <c r="AJ171" s="304">
        <v>0</v>
      </c>
      <c r="AK171" s="304" t="b">
        <f t="shared" si="171"/>
        <v>1</v>
      </c>
      <c r="AL171" s="304">
        <v>0</v>
      </c>
      <c r="AM171" s="304" t="b">
        <f t="shared" si="172"/>
        <v>1</v>
      </c>
      <c r="AN171" s="304">
        <v>0</v>
      </c>
      <c r="AO171" s="304" t="b">
        <f t="shared" ref="AO171:AO181" si="173">AN171=0</f>
        <v>1</v>
      </c>
      <c r="AQ171" s="299">
        <f>'RES_Sales Model'!C166</f>
        <v>34.373317995833112</v>
      </c>
      <c r="AR171" s="304" t="b">
        <v>1</v>
      </c>
      <c r="AS171" s="299">
        <f>'RES_Sales Model'!D166</f>
        <v>107.22973635615668</v>
      </c>
      <c r="AT171" s="304" t="b">
        <v>1</v>
      </c>
      <c r="AU171" s="305"/>
      <c r="AV171" s="304">
        <f>+'Small COMM Sales Model  '!G170</f>
        <v>42.633806123140985</v>
      </c>
      <c r="AW171" s="304" t="b">
        <v>1</v>
      </c>
      <c r="AX171" s="304">
        <f>+'Small COMM Sales Model  '!F170</f>
        <v>127.15014736663784</v>
      </c>
      <c r="AY171" s="304" t="b">
        <v>1</v>
      </c>
      <c r="AZ171" s="304">
        <f>+'Small COMM Sales Model  '!E170</f>
        <v>26.112829868525239</v>
      </c>
      <c r="BA171" s="304" t="b">
        <v>1</v>
      </c>
    </row>
    <row r="172" spans="1:53" s="299" customFormat="1" x14ac:dyDescent="0.2">
      <c r="A172" s="306">
        <v>2020</v>
      </c>
      <c r="B172" s="306">
        <v>2</v>
      </c>
      <c r="C172" s="299">
        <v>28.65</v>
      </c>
      <c r="D172" s="299" t="b">
        <v>1</v>
      </c>
      <c r="E172" s="299">
        <v>56.333333333333336</v>
      </c>
      <c r="F172" s="299" t="b">
        <v>1</v>
      </c>
      <c r="H172" s="299">
        <v>0</v>
      </c>
      <c r="I172" s="304" t="b">
        <v>1</v>
      </c>
      <c r="J172" s="299">
        <v>0</v>
      </c>
      <c r="K172" s="304" t="b">
        <v>1</v>
      </c>
      <c r="L172" s="299">
        <v>58.93328680476386</v>
      </c>
      <c r="M172" s="304" t="b">
        <v>1</v>
      </c>
      <c r="N172" s="299">
        <v>0</v>
      </c>
      <c r="O172" s="304" t="b">
        <v>1</v>
      </c>
      <c r="P172" s="299">
        <v>0</v>
      </c>
      <c r="Q172" s="304" t="b">
        <v>1</v>
      </c>
      <c r="R172" s="304">
        <v>0</v>
      </c>
      <c r="S172" s="304" t="b">
        <f t="shared" ref="S172:S182" si="174">R172=0</f>
        <v>1</v>
      </c>
      <c r="T172" s="304">
        <v>35.042184420393099</v>
      </c>
      <c r="U172" s="304" t="b">
        <v>1</v>
      </c>
      <c r="V172" s="304">
        <v>0</v>
      </c>
      <c r="W172" s="304" t="b">
        <f t="shared" si="164"/>
        <v>1</v>
      </c>
      <c r="X172" s="304">
        <v>0</v>
      </c>
      <c r="Y172" s="304" t="b">
        <f t="shared" si="165"/>
        <v>1</v>
      </c>
      <c r="Z172" s="304">
        <v>0</v>
      </c>
      <c r="AA172" s="304" t="b">
        <f t="shared" si="166"/>
        <v>1</v>
      </c>
      <c r="AB172" s="304">
        <v>0</v>
      </c>
      <c r="AC172" s="304" t="b">
        <f t="shared" si="167"/>
        <v>1</v>
      </c>
      <c r="AD172" s="304">
        <v>0</v>
      </c>
      <c r="AE172" s="304" t="b">
        <f t="shared" si="168"/>
        <v>1</v>
      </c>
      <c r="AF172" s="304">
        <v>0</v>
      </c>
      <c r="AG172" s="304" t="b">
        <f t="shared" si="169"/>
        <v>1</v>
      </c>
      <c r="AH172" s="304">
        <v>0</v>
      </c>
      <c r="AI172" s="304" t="b">
        <f t="shared" si="170"/>
        <v>1</v>
      </c>
      <c r="AJ172" s="304">
        <v>0</v>
      </c>
      <c r="AK172" s="304" t="b">
        <f t="shared" si="171"/>
        <v>1</v>
      </c>
      <c r="AL172" s="304">
        <v>0</v>
      </c>
      <c r="AM172" s="304" t="b">
        <f t="shared" si="172"/>
        <v>1</v>
      </c>
      <c r="AN172" s="304">
        <v>0</v>
      </c>
      <c r="AO172" s="304" t="b">
        <f t="shared" si="173"/>
        <v>1</v>
      </c>
      <c r="AQ172" s="299">
        <f>'RES_Sales Model'!C167</f>
        <v>30.577507144459183</v>
      </c>
      <c r="AR172" s="304" t="b">
        <v>1</v>
      </c>
      <c r="AS172" s="299">
        <f>'RES_Sales Model'!D167</f>
        <v>58.93328680476386</v>
      </c>
      <c r="AT172" s="304" t="b">
        <v>1</v>
      </c>
      <c r="AU172" s="305"/>
      <c r="AV172" s="304">
        <f>+'Small COMM Sales Model  '!G171</f>
        <v>26.112829868525239</v>
      </c>
      <c r="AW172" s="304" t="b">
        <v>1</v>
      </c>
      <c r="AX172" s="304">
        <f>+'Small COMM Sales Model  '!F171</f>
        <v>78.467690138551589</v>
      </c>
      <c r="AY172" s="304" t="b">
        <v>1</v>
      </c>
      <c r="AZ172" s="304">
        <f>+'Small COMM Sales Model  '!E171</f>
        <v>35.042184420393127</v>
      </c>
      <c r="BA172" s="304" t="b">
        <v>1</v>
      </c>
    </row>
    <row r="173" spans="1:53" s="299" customFormat="1" x14ac:dyDescent="0.2">
      <c r="A173" s="306">
        <v>2020</v>
      </c>
      <c r="B173" s="306">
        <v>3</v>
      </c>
      <c r="C173" s="299">
        <v>51.395833333333329</v>
      </c>
      <c r="D173" s="299" t="b">
        <v>1</v>
      </c>
      <c r="E173" s="299">
        <v>28.689583333333339</v>
      </c>
      <c r="F173" s="299" t="b">
        <v>1</v>
      </c>
      <c r="H173" s="299">
        <v>0</v>
      </c>
      <c r="I173" s="304" t="b">
        <v>1</v>
      </c>
      <c r="J173" s="299">
        <v>0</v>
      </c>
      <c r="K173" s="304" t="b">
        <v>1</v>
      </c>
      <c r="L173" s="299">
        <v>0</v>
      </c>
      <c r="M173" s="304" t="b">
        <v>1</v>
      </c>
      <c r="N173" s="299">
        <v>29.231033597261238</v>
      </c>
      <c r="O173" s="304" t="b">
        <v>1</v>
      </c>
      <c r="P173" s="299">
        <v>0</v>
      </c>
      <c r="Q173" s="304" t="b">
        <v>1</v>
      </c>
      <c r="R173" s="304">
        <v>0</v>
      </c>
      <c r="S173" s="304" t="b">
        <f t="shared" si="174"/>
        <v>1</v>
      </c>
      <c r="T173" s="304">
        <v>0</v>
      </c>
      <c r="U173" s="304" t="b">
        <f t="shared" ref="U173:U183" si="175">T173=0</f>
        <v>1</v>
      </c>
      <c r="V173" s="304">
        <v>64.582270600115194</v>
      </c>
      <c r="W173" s="304" t="b">
        <v>1</v>
      </c>
      <c r="X173" s="304">
        <v>0</v>
      </c>
      <c r="Y173" s="304" t="b">
        <f t="shared" si="165"/>
        <v>1</v>
      </c>
      <c r="Z173" s="304">
        <v>0</v>
      </c>
      <c r="AA173" s="304" t="b">
        <f t="shared" si="166"/>
        <v>1</v>
      </c>
      <c r="AB173" s="304">
        <v>0</v>
      </c>
      <c r="AC173" s="304" t="b">
        <f t="shared" si="167"/>
        <v>1</v>
      </c>
      <c r="AD173" s="304">
        <v>0</v>
      </c>
      <c r="AE173" s="304" t="b">
        <f t="shared" si="168"/>
        <v>1</v>
      </c>
      <c r="AF173" s="304">
        <v>0</v>
      </c>
      <c r="AG173" s="304" t="b">
        <f t="shared" si="169"/>
        <v>1</v>
      </c>
      <c r="AH173" s="304">
        <v>0</v>
      </c>
      <c r="AI173" s="304" t="b">
        <f t="shared" si="170"/>
        <v>1</v>
      </c>
      <c r="AJ173" s="304">
        <v>0</v>
      </c>
      <c r="AK173" s="304" t="b">
        <f t="shared" si="171"/>
        <v>1</v>
      </c>
      <c r="AL173" s="304">
        <v>0</v>
      </c>
      <c r="AM173" s="304" t="b">
        <f t="shared" si="172"/>
        <v>1</v>
      </c>
      <c r="AN173" s="304">
        <v>0</v>
      </c>
      <c r="AO173" s="304" t="b">
        <f t="shared" si="173"/>
        <v>1</v>
      </c>
      <c r="AQ173" s="299">
        <f>'RES_Sales Model'!C168</f>
        <v>49.812227510254139</v>
      </c>
      <c r="AR173" s="304" t="b">
        <v>1</v>
      </c>
      <c r="AS173" s="299">
        <f>'RES_Sales Model'!D168</f>
        <v>29.231033597261238</v>
      </c>
      <c r="AT173" s="304" t="b">
        <v>1</v>
      </c>
      <c r="AU173" s="305"/>
      <c r="AV173" s="304">
        <f>+'Small COMM Sales Model  '!G172</f>
        <v>35.042184420393127</v>
      </c>
      <c r="AW173" s="304" t="b">
        <v>1</v>
      </c>
      <c r="AX173" s="304">
        <f>+'Small COMM Sales Model  '!F172</f>
        <v>46.311218909337121</v>
      </c>
      <c r="AY173" s="304" t="b">
        <v>1</v>
      </c>
      <c r="AZ173" s="304">
        <f>+'Small COMM Sales Model  '!E172</f>
        <v>64.582270600115152</v>
      </c>
      <c r="BA173" s="304" t="b">
        <v>1</v>
      </c>
    </row>
    <row r="174" spans="1:53" s="299" customFormat="1" x14ac:dyDescent="0.2">
      <c r="A174" s="306">
        <v>2020</v>
      </c>
      <c r="B174" s="306">
        <v>4</v>
      </c>
      <c r="C174" s="299">
        <v>93.364062500000017</v>
      </c>
      <c r="D174" s="299" t="b">
        <v>1</v>
      </c>
      <c r="E174" s="299">
        <v>3.0166666666666666</v>
      </c>
      <c r="F174" s="299" t="b">
        <v>1</v>
      </c>
      <c r="H174" s="299">
        <v>0</v>
      </c>
      <c r="I174" s="304" t="b">
        <v>1</v>
      </c>
      <c r="J174" s="299">
        <v>0</v>
      </c>
      <c r="K174" s="304" t="b">
        <v>1</v>
      </c>
      <c r="L174" s="299">
        <v>0</v>
      </c>
      <c r="M174" s="304" t="b">
        <v>1</v>
      </c>
      <c r="N174" s="299">
        <v>0</v>
      </c>
      <c r="O174" s="304" t="b">
        <v>1</v>
      </c>
      <c r="P174" s="299">
        <v>0</v>
      </c>
      <c r="Q174" s="304" t="b">
        <v>1</v>
      </c>
      <c r="R174" s="304">
        <v>0</v>
      </c>
      <c r="S174" s="304" t="b">
        <f t="shared" si="174"/>
        <v>1</v>
      </c>
      <c r="T174" s="304">
        <v>0</v>
      </c>
      <c r="U174" s="304" t="b">
        <f t="shared" si="175"/>
        <v>1</v>
      </c>
      <c r="V174" s="304">
        <v>0</v>
      </c>
      <c r="W174" s="304" t="b">
        <f t="shared" ref="W174:W184" si="176">V174=0</f>
        <v>1</v>
      </c>
      <c r="X174" s="304">
        <v>114.03392869270699</v>
      </c>
      <c r="Y174" s="304" t="b">
        <v>1</v>
      </c>
      <c r="Z174" s="304">
        <v>0</v>
      </c>
      <c r="AA174" s="304" t="b">
        <f t="shared" si="166"/>
        <v>1</v>
      </c>
      <c r="AB174" s="304">
        <v>0</v>
      </c>
      <c r="AC174" s="304" t="b">
        <f t="shared" si="167"/>
        <v>1</v>
      </c>
      <c r="AD174" s="304">
        <v>0</v>
      </c>
      <c r="AE174" s="304" t="b">
        <f t="shared" si="168"/>
        <v>1</v>
      </c>
      <c r="AF174" s="304">
        <v>0</v>
      </c>
      <c r="AG174" s="304" t="b">
        <f t="shared" si="169"/>
        <v>1</v>
      </c>
      <c r="AH174" s="304">
        <v>0</v>
      </c>
      <c r="AI174" s="304" t="b">
        <f t="shared" si="170"/>
        <v>1</v>
      </c>
      <c r="AJ174" s="304">
        <v>0</v>
      </c>
      <c r="AK174" s="304" t="b">
        <f t="shared" si="171"/>
        <v>1</v>
      </c>
      <c r="AL174" s="304">
        <v>0</v>
      </c>
      <c r="AM174" s="304" t="b">
        <f t="shared" si="172"/>
        <v>1</v>
      </c>
      <c r="AN174" s="304">
        <v>0</v>
      </c>
      <c r="AO174" s="304" t="b">
        <f t="shared" si="173"/>
        <v>1</v>
      </c>
      <c r="AQ174" s="299">
        <f>'RES_Sales Model'!C169</f>
        <v>89.308099646411279</v>
      </c>
      <c r="AR174" s="304" t="b">
        <v>1</v>
      </c>
      <c r="AS174" s="299">
        <f>'RES_Sales Model'!D169</f>
        <v>0</v>
      </c>
      <c r="AT174" s="304" t="b">
        <v>1</v>
      </c>
      <c r="AU174" s="305"/>
      <c r="AV174" s="304">
        <f>+'Small COMM Sales Model  '!G173</f>
        <v>64.582270600115152</v>
      </c>
      <c r="AW174" s="304" t="b">
        <v>1</v>
      </c>
      <c r="AX174" s="304">
        <f>+'Small COMM Sales Model  '!F173</f>
        <v>10.944087118763242</v>
      </c>
      <c r="AY174" s="304" t="b">
        <v>1</v>
      </c>
      <c r="AZ174" s="304">
        <f>+'Small COMM Sales Model  '!E173</f>
        <v>114.03392869270741</v>
      </c>
      <c r="BA174" s="304" t="b">
        <v>1</v>
      </c>
    </row>
    <row r="175" spans="1:53" s="299" customFormat="1" x14ac:dyDescent="0.2">
      <c r="A175" s="306">
        <v>2020</v>
      </c>
      <c r="B175" s="306">
        <v>5</v>
      </c>
      <c r="C175" s="299">
        <v>181.10312499999998</v>
      </c>
      <c r="D175" s="299" t="b">
        <v>1</v>
      </c>
      <c r="E175" s="299">
        <v>0.13125000000000001</v>
      </c>
      <c r="F175" s="299" t="b">
        <v>1</v>
      </c>
      <c r="H175" s="299">
        <v>0</v>
      </c>
      <c r="I175" s="304" t="b">
        <v>1</v>
      </c>
      <c r="J175" s="299">
        <v>0</v>
      </c>
      <c r="K175" s="304" t="b">
        <v>1</v>
      </c>
      <c r="L175" s="299">
        <v>0</v>
      </c>
      <c r="M175" s="304" t="b">
        <v>1</v>
      </c>
      <c r="N175" s="299">
        <v>0</v>
      </c>
      <c r="O175" s="304" t="b">
        <v>1</v>
      </c>
      <c r="P175" s="299">
        <v>0</v>
      </c>
      <c r="Q175" s="304" t="b">
        <v>1</v>
      </c>
      <c r="R175" s="304">
        <v>0</v>
      </c>
      <c r="S175" s="304" t="b">
        <f t="shared" si="174"/>
        <v>1</v>
      </c>
      <c r="T175" s="304">
        <v>0</v>
      </c>
      <c r="U175" s="304" t="b">
        <f t="shared" si="175"/>
        <v>1</v>
      </c>
      <c r="V175" s="304">
        <v>0</v>
      </c>
      <c r="W175" s="304" t="b">
        <f t="shared" si="176"/>
        <v>1</v>
      </c>
      <c r="X175" s="304">
        <v>0</v>
      </c>
      <c r="Y175" s="304" t="b">
        <f t="shared" ref="Y175:Y185" si="177">X175=0</f>
        <v>1</v>
      </c>
      <c r="Z175" s="304">
        <v>208.47875842628699</v>
      </c>
      <c r="AA175" s="304" t="b">
        <v>1</v>
      </c>
      <c r="AB175" s="304">
        <v>0</v>
      </c>
      <c r="AC175" s="304" t="b">
        <f t="shared" si="167"/>
        <v>1</v>
      </c>
      <c r="AD175" s="304">
        <v>0</v>
      </c>
      <c r="AE175" s="304" t="b">
        <f t="shared" si="168"/>
        <v>1</v>
      </c>
      <c r="AF175" s="304">
        <v>0</v>
      </c>
      <c r="AG175" s="304" t="b">
        <f t="shared" si="169"/>
        <v>1</v>
      </c>
      <c r="AH175" s="304">
        <v>0</v>
      </c>
      <c r="AI175" s="304" t="b">
        <f t="shared" si="170"/>
        <v>1</v>
      </c>
      <c r="AJ175" s="304">
        <v>0</v>
      </c>
      <c r="AK175" s="304" t="b">
        <f t="shared" si="171"/>
        <v>1</v>
      </c>
      <c r="AL175" s="304">
        <v>0</v>
      </c>
      <c r="AM175" s="304" t="b">
        <f t="shared" si="172"/>
        <v>1</v>
      </c>
      <c r="AN175" s="304">
        <v>0</v>
      </c>
      <c r="AO175" s="304" t="b">
        <f t="shared" si="173"/>
        <v>1</v>
      </c>
      <c r="AQ175" s="299">
        <f>'RES_Sales Model'!C170</f>
        <v>161.25634355949703</v>
      </c>
      <c r="AR175" s="304" t="b">
        <v>1</v>
      </c>
      <c r="AS175" s="299">
        <f>'RES_Sales Model'!D170</f>
        <v>0</v>
      </c>
      <c r="AT175" s="304" t="b">
        <v>1</v>
      </c>
      <c r="AU175" s="305"/>
      <c r="AV175" s="304">
        <f>+'Small COMM Sales Model  '!G174</f>
        <v>114.03392869270741</v>
      </c>
      <c r="AW175" s="304" t="b">
        <v>1</v>
      </c>
      <c r="AX175" s="304">
        <f>+'Small COMM Sales Model  '!F174</f>
        <v>1.2472710741059452</v>
      </c>
      <c r="AY175" s="304" t="b">
        <v>1</v>
      </c>
      <c r="AZ175" s="304">
        <f>+'Small COMM Sales Model  '!E174</f>
        <v>208.47875842628665</v>
      </c>
      <c r="BA175" s="304" t="b">
        <v>1</v>
      </c>
    </row>
    <row r="176" spans="1:53" s="299" customFormat="1" x14ac:dyDescent="0.2">
      <c r="A176" s="306">
        <v>2020</v>
      </c>
      <c r="B176" s="306">
        <v>6</v>
      </c>
      <c r="C176" s="299">
        <v>242.67083333333329</v>
      </c>
      <c r="D176" s="299" t="b">
        <v>1</v>
      </c>
      <c r="E176" s="299">
        <v>0</v>
      </c>
      <c r="F176" s="299" t="b">
        <v>1</v>
      </c>
      <c r="H176" s="299">
        <v>0</v>
      </c>
      <c r="I176" s="304" t="b">
        <v>1</v>
      </c>
      <c r="J176" s="299">
        <v>0</v>
      </c>
      <c r="K176" s="304" t="b">
        <v>1</v>
      </c>
      <c r="L176" s="299">
        <v>0</v>
      </c>
      <c r="M176" s="304" t="b">
        <v>1</v>
      </c>
      <c r="N176" s="299">
        <v>0</v>
      </c>
      <c r="O176" s="304" t="b">
        <v>1</v>
      </c>
      <c r="P176" s="299">
        <v>0</v>
      </c>
      <c r="Q176" s="304" t="b">
        <v>1</v>
      </c>
      <c r="R176" s="304">
        <v>0</v>
      </c>
      <c r="S176" s="304" t="b">
        <f t="shared" si="174"/>
        <v>1</v>
      </c>
      <c r="T176" s="304">
        <v>0</v>
      </c>
      <c r="U176" s="304" t="b">
        <f t="shared" si="175"/>
        <v>1</v>
      </c>
      <c r="V176" s="304">
        <v>0</v>
      </c>
      <c r="W176" s="304" t="b">
        <f t="shared" si="176"/>
        <v>1</v>
      </c>
      <c r="X176" s="304">
        <v>0</v>
      </c>
      <c r="Y176" s="304" t="b">
        <f t="shared" si="177"/>
        <v>1</v>
      </c>
      <c r="Z176" s="304">
        <v>0</v>
      </c>
      <c r="AA176" s="304" t="b">
        <f t="shared" ref="AA176:AA186" si="178">Z176=0</f>
        <v>1</v>
      </c>
      <c r="AB176" s="304">
        <v>271.66325293295398</v>
      </c>
      <c r="AC176" s="304" t="b">
        <v>1</v>
      </c>
      <c r="AD176" s="304">
        <v>0</v>
      </c>
      <c r="AE176" s="304" t="b">
        <f t="shared" si="168"/>
        <v>1</v>
      </c>
      <c r="AF176" s="304">
        <v>0</v>
      </c>
      <c r="AG176" s="304" t="b">
        <f t="shared" si="169"/>
        <v>1</v>
      </c>
      <c r="AH176" s="304">
        <v>0</v>
      </c>
      <c r="AI176" s="304" t="b">
        <f t="shared" si="170"/>
        <v>1</v>
      </c>
      <c r="AJ176" s="304">
        <v>0</v>
      </c>
      <c r="AK176" s="304" t="b">
        <f t="shared" si="171"/>
        <v>1</v>
      </c>
      <c r="AL176" s="304">
        <v>0</v>
      </c>
      <c r="AM176" s="304" t="b">
        <f t="shared" si="172"/>
        <v>1</v>
      </c>
      <c r="AN176" s="304">
        <v>0</v>
      </c>
      <c r="AO176" s="304" t="b">
        <f t="shared" si="173"/>
        <v>1</v>
      </c>
      <c r="AQ176" s="299">
        <f>'RES_Sales Model'!C171</f>
        <v>240.07100567962016</v>
      </c>
      <c r="AR176" s="304" t="b">
        <v>1</v>
      </c>
      <c r="AS176" s="299">
        <f>'RES_Sales Model'!D171</f>
        <v>0</v>
      </c>
      <c r="AT176" s="304" t="b">
        <v>1</v>
      </c>
      <c r="AU176" s="305"/>
      <c r="AV176" s="304">
        <f>+'Small COMM Sales Model  '!G175</f>
        <v>208.47875842628665</v>
      </c>
      <c r="AW176" s="304" t="b">
        <v>1</v>
      </c>
      <c r="AX176" s="304">
        <f>+'Small COMM Sales Model  '!F175</f>
        <v>0</v>
      </c>
      <c r="AY176" s="304" t="b">
        <v>1</v>
      </c>
      <c r="AZ176" s="304">
        <f>+'Small COMM Sales Model  '!E175</f>
        <v>271.66325293295364</v>
      </c>
      <c r="BA176" s="304" t="b">
        <v>1</v>
      </c>
    </row>
    <row r="177" spans="1:53" s="299" customFormat="1" x14ac:dyDescent="0.2">
      <c r="A177" s="306">
        <v>2020</v>
      </c>
      <c r="B177" s="306">
        <v>7</v>
      </c>
      <c r="C177" s="299">
        <v>292.45624999999995</v>
      </c>
      <c r="D177" s="299" t="b">
        <v>1</v>
      </c>
      <c r="E177" s="299">
        <v>0</v>
      </c>
      <c r="F177" s="299" t="b">
        <v>1</v>
      </c>
      <c r="H177" s="299">
        <v>0</v>
      </c>
      <c r="I177" s="304" t="b">
        <v>1</v>
      </c>
      <c r="J177" s="299">
        <v>0</v>
      </c>
      <c r="K177" s="304" t="b">
        <v>1</v>
      </c>
      <c r="L177" s="299">
        <v>0</v>
      </c>
      <c r="M177" s="304" t="b">
        <v>1</v>
      </c>
      <c r="N177" s="299">
        <v>0</v>
      </c>
      <c r="O177" s="304" t="b">
        <v>1</v>
      </c>
      <c r="P177" s="299">
        <v>0</v>
      </c>
      <c r="Q177" s="304" t="b">
        <v>1</v>
      </c>
      <c r="R177" s="304">
        <v>0</v>
      </c>
      <c r="S177" s="304" t="b">
        <f t="shared" si="174"/>
        <v>1</v>
      </c>
      <c r="T177" s="304">
        <v>0</v>
      </c>
      <c r="U177" s="304" t="b">
        <f t="shared" si="175"/>
        <v>1</v>
      </c>
      <c r="V177" s="304">
        <v>0</v>
      </c>
      <c r="W177" s="304" t="b">
        <f t="shared" si="176"/>
        <v>1</v>
      </c>
      <c r="X177" s="304">
        <v>0</v>
      </c>
      <c r="Y177" s="304" t="b">
        <f t="shared" si="177"/>
        <v>1</v>
      </c>
      <c r="Z177" s="304">
        <v>0</v>
      </c>
      <c r="AA177" s="304" t="b">
        <f t="shared" si="178"/>
        <v>1</v>
      </c>
      <c r="AB177" s="304">
        <v>0</v>
      </c>
      <c r="AC177" s="304" t="b">
        <f t="shared" ref="AC177:AC187" si="179">AB177=0</f>
        <v>1</v>
      </c>
      <c r="AD177" s="304">
        <v>322.31916585708098</v>
      </c>
      <c r="AE177" s="304" t="b">
        <v>1</v>
      </c>
      <c r="AF177" s="304">
        <v>0</v>
      </c>
      <c r="AG177" s="304" t="b">
        <f t="shared" si="169"/>
        <v>1</v>
      </c>
      <c r="AH177" s="304">
        <v>0</v>
      </c>
      <c r="AI177" s="304" t="b">
        <f t="shared" si="170"/>
        <v>1</v>
      </c>
      <c r="AJ177" s="304">
        <v>0</v>
      </c>
      <c r="AK177" s="304" t="b">
        <f t="shared" si="171"/>
        <v>1</v>
      </c>
      <c r="AL177" s="304">
        <v>0</v>
      </c>
      <c r="AM177" s="304" t="b">
        <f t="shared" si="172"/>
        <v>1</v>
      </c>
      <c r="AN177" s="304">
        <v>0</v>
      </c>
      <c r="AO177" s="304" t="b">
        <f t="shared" si="173"/>
        <v>1</v>
      </c>
      <c r="AQ177" s="299">
        <f>'RES_Sales Model'!C172</f>
        <v>296.99120939501734</v>
      </c>
      <c r="AR177" s="304" t="b">
        <v>1</v>
      </c>
      <c r="AS177" s="299">
        <f>'RES_Sales Model'!D172</f>
        <v>0</v>
      </c>
      <c r="AT177" s="304" t="b">
        <v>1</v>
      </c>
      <c r="AU177" s="305"/>
      <c r="AV177" s="304">
        <f>+'Small COMM Sales Model  '!G176</f>
        <v>271.66325293295364</v>
      </c>
      <c r="AW177" s="304" t="b">
        <v>1</v>
      </c>
      <c r="AX177" s="304">
        <f>+'Small COMM Sales Model  '!F176</f>
        <v>0</v>
      </c>
      <c r="AY177" s="304" t="b">
        <v>1</v>
      </c>
      <c r="AZ177" s="304">
        <f>+'Small COMM Sales Model  '!E176</f>
        <v>322.31916585708109</v>
      </c>
      <c r="BA177" s="304" t="b">
        <v>1</v>
      </c>
    </row>
    <row r="178" spans="1:53" s="299" customFormat="1" x14ac:dyDescent="0.2">
      <c r="A178" s="306">
        <v>2020</v>
      </c>
      <c r="B178" s="306">
        <v>8</v>
      </c>
      <c r="C178" s="299">
        <v>298.28437500000007</v>
      </c>
      <c r="D178" s="299" t="b">
        <v>1</v>
      </c>
      <c r="E178" s="299">
        <v>0</v>
      </c>
      <c r="F178" s="299" t="b">
        <v>1</v>
      </c>
      <c r="H178" s="299">
        <v>0</v>
      </c>
      <c r="I178" s="304" t="b">
        <v>1</v>
      </c>
      <c r="J178" s="299">
        <v>0</v>
      </c>
      <c r="K178" s="304" t="b">
        <v>1</v>
      </c>
      <c r="L178" s="299">
        <v>0</v>
      </c>
      <c r="M178" s="304" t="b">
        <v>1</v>
      </c>
      <c r="N178" s="299">
        <v>0</v>
      </c>
      <c r="O178" s="304" t="b">
        <v>1</v>
      </c>
      <c r="P178" s="299">
        <v>0</v>
      </c>
      <c r="Q178" s="304" t="b">
        <v>1</v>
      </c>
      <c r="R178" s="304">
        <v>0</v>
      </c>
      <c r="S178" s="304" t="b">
        <f t="shared" si="174"/>
        <v>1</v>
      </c>
      <c r="T178" s="304">
        <v>0</v>
      </c>
      <c r="U178" s="304" t="b">
        <f t="shared" si="175"/>
        <v>1</v>
      </c>
      <c r="V178" s="304">
        <v>0</v>
      </c>
      <c r="W178" s="304" t="b">
        <f t="shared" si="176"/>
        <v>1</v>
      </c>
      <c r="X178" s="304">
        <v>0</v>
      </c>
      <c r="Y178" s="304" t="b">
        <f t="shared" si="177"/>
        <v>1</v>
      </c>
      <c r="Z178" s="304">
        <v>0</v>
      </c>
      <c r="AA178" s="304" t="b">
        <f t="shared" si="178"/>
        <v>1</v>
      </c>
      <c r="AB178" s="304">
        <v>0</v>
      </c>
      <c r="AC178" s="304" t="b">
        <f t="shared" si="179"/>
        <v>1</v>
      </c>
      <c r="AD178" s="304">
        <v>0</v>
      </c>
      <c r="AE178" s="304" t="b">
        <f t="shared" ref="AE178:AE188" si="180">AD178=0</f>
        <v>1</v>
      </c>
      <c r="AF178" s="304">
        <v>326.45437890907903</v>
      </c>
      <c r="AG178" s="304" t="b">
        <v>1</v>
      </c>
      <c r="AH178" s="304">
        <v>0</v>
      </c>
      <c r="AI178" s="304" t="b">
        <f t="shared" si="170"/>
        <v>1</v>
      </c>
      <c r="AJ178" s="304">
        <v>0</v>
      </c>
      <c r="AK178" s="304" t="b">
        <f t="shared" si="171"/>
        <v>1</v>
      </c>
      <c r="AL178" s="304">
        <v>0</v>
      </c>
      <c r="AM178" s="304" t="b">
        <f t="shared" si="172"/>
        <v>1</v>
      </c>
      <c r="AN178" s="304">
        <v>0</v>
      </c>
      <c r="AO178" s="304" t="b">
        <f t="shared" si="173"/>
        <v>1</v>
      </c>
      <c r="AQ178" s="299">
        <f>'RES_Sales Model'!C173</f>
        <v>324.38677238308009</v>
      </c>
      <c r="AR178" s="304" t="b">
        <v>1</v>
      </c>
      <c r="AS178" s="299">
        <f>'RES_Sales Model'!D173</f>
        <v>0</v>
      </c>
      <c r="AT178" s="304" t="b">
        <v>1</v>
      </c>
      <c r="AU178" s="305"/>
      <c r="AV178" s="304">
        <f>+'Small COMM Sales Model  '!G177</f>
        <v>322.31916585708109</v>
      </c>
      <c r="AW178" s="304" t="b">
        <v>1</v>
      </c>
      <c r="AX178" s="304">
        <f>+'Small COMM Sales Model  '!F177</f>
        <v>0</v>
      </c>
      <c r="AY178" s="304" t="b">
        <v>1</v>
      </c>
      <c r="AZ178" s="304">
        <f>+'Small COMM Sales Model  '!E177</f>
        <v>326.45437890907908</v>
      </c>
      <c r="BA178" s="304" t="b">
        <v>1</v>
      </c>
    </row>
    <row r="179" spans="1:53" s="299" customFormat="1" x14ac:dyDescent="0.2">
      <c r="A179" s="306">
        <v>2020</v>
      </c>
      <c r="B179" s="306">
        <v>9</v>
      </c>
      <c r="C179" s="299">
        <v>249.49791666666664</v>
      </c>
      <c r="D179" s="299" t="b">
        <v>1</v>
      </c>
      <c r="E179" s="299">
        <v>0</v>
      </c>
      <c r="F179" s="299" t="b">
        <v>1</v>
      </c>
      <c r="H179" s="299">
        <v>0</v>
      </c>
      <c r="I179" s="304" t="b">
        <v>1</v>
      </c>
      <c r="J179" s="299">
        <v>0</v>
      </c>
      <c r="K179" s="304" t="b">
        <v>1</v>
      </c>
      <c r="L179" s="299">
        <v>0</v>
      </c>
      <c r="M179" s="304" t="b">
        <v>1</v>
      </c>
      <c r="N179" s="299">
        <v>0</v>
      </c>
      <c r="O179" s="304" t="b">
        <v>1</v>
      </c>
      <c r="P179" s="299">
        <v>0</v>
      </c>
      <c r="Q179" s="304" t="b">
        <v>1</v>
      </c>
      <c r="R179" s="304">
        <v>0</v>
      </c>
      <c r="S179" s="304" t="b">
        <f t="shared" si="174"/>
        <v>1</v>
      </c>
      <c r="T179" s="304">
        <v>0</v>
      </c>
      <c r="U179" s="304" t="b">
        <f t="shared" si="175"/>
        <v>1</v>
      </c>
      <c r="V179" s="304">
        <v>0</v>
      </c>
      <c r="W179" s="304" t="b">
        <f t="shared" si="176"/>
        <v>1</v>
      </c>
      <c r="X179" s="304">
        <v>0</v>
      </c>
      <c r="Y179" s="304" t="b">
        <f t="shared" si="177"/>
        <v>1</v>
      </c>
      <c r="Z179" s="304">
        <v>0</v>
      </c>
      <c r="AA179" s="304" t="b">
        <f t="shared" si="178"/>
        <v>1</v>
      </c>
      <c r="AB179" s="304">
        <v>0</v>
      </c>
      <c r="AC179" s="304" t="b">
        <f t="shared" si="179"/>
        <v>1</v>
      </c>
      <c r="AD179" s="304">
        <v>0</v>
      </c>
      <c r="AE179" s="304" t="b">
        <f t="shared" si="180"/>
        <v>1</v>
      </c>
      <c r="AF179" s="304">
        <v>0</v>
      </c>
      <c r="AG179" s="304" t="b">
        <f t="shared" ref="AG179:AG189" si="181">AF179=0</f>
        <v>1</v>
      </c>
      <c r="AH179" s="304">
        <v>277.87653293728101</v>
      </c>
      <c r="AI179" s="304" t="b">
        <v>1</v>
      </c>
      <c r="AJ179" s="304">
        <v>0</v>
      </c>
      <c r="AK179" s="304" t="b">
        <f t="shared" si="171"/>
        <v>1</v>
      </c>
      <c r="AL179" s="304">
        <v>0</v>
      </c>
      <c r="AM179" s="304" t="b">
        <f t="shared" si="172"/>
        <v>1</v>
      </c>
      <c r="AN179" s="304">
        <v>0</v>
      </c>
      <c r="AO179" s="304" t="b">
        <f t="shared" si="173"/>
        <v>1</v>
      </c>
      <c r="AQ179" s="299">
        <f>'RES_Sales Model'!C174</f>
        <v>302.16545592318028</v>
      </c>
      <c r="AR179" s="304" t="b">
        <v>1</v>
      </c>
      <c r="AS179" s="299">
        <f>'RES_Sales Model'!D174</f>
        <v>0</v>
      </c>
      <c r="AT179" s="304" t="b">
        <v>1</v>
      </c>
      <c r="AU179" s="305"/>
      <c r="AV179" s="304">
        <f>+'Small COMM Sales Model  '!G178</f>
        <v>326.45437890907908</v>
      </c>
      <c r="AW179" s="304" t="b">
        <v>1</v>
      </c>
      <c r="AX179" s="304">
        <f>+'Small COMM Sales Model  '!F178</f>
        <v>0</v>
      </c>
      <c r="AY179" s="304" t="b">
        <v>1</v>
      </c>
      <c r="AZ179" s="304">
        <f>+'Small COMM Sales Model  '!E178</f>
        <v>277.87653293728147</v>
      </c>
      <c r="BA179" s="304" t="b">
        <v>1</v>
      </c>
    </row>
    <row r="180" spans="1:53" s="299" customFormat="1" x14ac:dyDescent="0.2">
      <c r="A180" s="306">
        <v>2020</v>
      </c>
      <c r="B180" s="306">
        <v>10</v>
      </c>
      <c r="C180" s="299">
        <v>170.5586736154624</v>
      </c>
      <c r="D180" s="299" t="b">
        <v>1</v>
      </c>
      <c r="E180" s="299">
        <v>1.9937500000000004</v>
      </c>
      <c r="F180" s="299" t="b">
        <v>1</v>
      </c>
      <c r="H180" s="299">
        <v>0</v>
      </c>
      <c r="I180" s="304" t="b">
        <v>1</v>
      </c>
      <c r="J180" s="299">
        <v>0</v>
      </c>
      <c r="K180" s="304" t="b">
        <v>1</v>
      </c>
      <c r="L180" s="299">
        <v>0</v>
      </c>
      <c r="M180" s="304" t="b">
        <v>1</v>
      </c>
      <c r="N180" s="299">
        <v>0</v>
      </c>
      <c r="O180" s="304" t="b">
        <v>1</v>
      </c>
      <c r="P180" s="299">
        <v>0</v>
      </c>
      <c r="Q180" s="304" t="b">
        <v>1</v>
      </c>
      <c r="R180" s="304">
        <v>0</v>
      </c>
      <c r="S180" s="304" t="b">
        <f t="shared" si="174"/>
        <v>1</v>
      </c>
      <c r="T180" s="304">
        <v>0</v>
      </c>
      <c r="U180" s="304" t="b">
        <f t="shared" si="175"/>
        <v>1</v>
      </c>
      <c r="V180" s="304">
        <v>0</v>
      </c>
      <c r="W180" s="304" t="b">
        <f t="shared" si="176"/>
        <v>1</v>
      </c>
      <c r="X180" s="304">
        <v>0</v>
      </c>
      <c r="Y180" s="304" t="b">
        <f t="shared" si="177"/>
        <v>1</v>
      </c>
      <c r="Z180" s="304">
        <v>0</v>
      </c>
      <c r="AA180" s="304" t="b">
        <f t="shared" si="178"/>
        <v>1</v>
      </c>
      <c r="AB180" s="304">
        <v>0</v>
      </c>
      <c r="AC180" s="304" t="b">
        <f t="shared" si="179"/>
        <v>1</v>
      </c>
      <c r="AD180" s="304">
        <v>0</v>
      </c>
      <c r="AE180" s="304" t="b">
        <f t="shared" si="180"/>
        <v>1</v>
      </c>
      <c r="AF180" s="304">
        <v>0</v>
      </c>
      <c r="AG180" s="304" t="b">
        <f t="shared" si="181"/>
        <v>1</v>
      </c>
      <c r="AH180" s="304">
        <v>0</v>
      </c>
      <c r="AI180" s="304" t="b">
        <f t="shared" ref="AI180:AI190" si="182">AH180=0</f>
        <v>1</v>
      </c>
      <c r="AJ180" s="304">
        <v>198.89039579254799</v>
      </c>
      <c r="AK180" s="304" t="b">
        <v>1</v>
      </c>
      <c r="AL180" s="304">
        <v>0</v>
      </c>
      <c r="AM180" s="304" t="b">
        <f t="shared" si="172"/>
        <v>1</v>
      </c>
      <c r="AN180" s="304">
        <v>0</v>
      </c>
      <c r="AO180" s="304" t="b">
        <f t="shared" si="173"/>
        <v>1</v>
      </c>
      <c r="AQ180" s="299">
        <f>'RES_Sales Model'!C175</f>
        <v>238.38346436491491</v>
      </c>
      <c r="AR180" s="304" t="b">
        <v>1</v>
      </c>
      <c r="AS180" s="299">
        <f>'RES_Sales Model'!D175</f>
        <v>0</v>
      </c>
      <c r="AT180" s="304" t="b">
        <v>1</v>
      </c>
      <c r="AU180" s="305"/>
      <c r="AV180" s="304">
        <f>+'Small COMM Sales Model  '!G179</f>
        <v>277.87653293728147</v>
      </c>
      <c r="AW180" s="304" t="b">
        <v>1</v>
      </c>
      <c r="AX180" s="304">
        <f>+'Small COMM Sales Model  '!F179</f>
        <v>3.8110897796785466</v>
      </c>
      <c r="AY180" s="304" t="b">
        <v>1</v>
      </c>
      <c r="AZ180" s="304">
        <f>+'Small COMM Sales Model  '!E179</f>
        <v>198.89039579254836</v>
      </c>
      <c r="BA180" s="304" t="b">
        <v>1</v>
      </c>
    </row>
    <row r="181" spans="1:53" s="299" customFormat="1" x14ac:dyDescent="0.2">
      <c r="A181" s="306">
        <v>2020</v>
      </c>
      <c r="B181" s="306">
        <v>11</v>
      </c>
      <c r="C181" s="299">
        <v>63.069791666666674</v>
      </c>
      <c r="D181" s="299" t="b">
        <v>1</v>
      </c>
      <c r="E181" s="299">
        <v>13.252083333333335</v>
      </c>
      <c r="F181" s="299" t="b">
        <v>1</v>
      </c>
      <c r="H181" s="299">
        <v>0</v>
      </c>
      <c r="I181" s="304" t="b">
        <v>1</v>
      </c>
      <c r="J181" s="299">
        <v>0</v>
      </c>
      <c r="K181" s="304" t="b">
        <v>1</v>
      </c>
      <c r="L181" s="299">
        <v>0</v>
      </c>
      <c r="M181" s="304" t="b">
        <v>1</v>
      </c>
      <c r="N181" s="299">
        <v>0</v>
      </c>
      <c r="O181" s="304" t="b">
        <v>1</v>
      </c>
      <c r="P181" s="299">
        <v>0</v>
      </c>
      <c r="Q181" s="304" t="b">
        <v>1</v>
      </c>
      <c r="R181" s="304">
        <v>0</v>
      </c>
      <c r="S181" s="304" t="b">
        <f t="shared" si="174"/>
        <v>1</v>
      </c>
      <c r="T181" s="304">
        <v>0</v>
      </c>
      <c r="U181" s="304" t="b">
        <f t="shared" si="175"/>
        <v>1</v>
      </c>
      <c r="V181" s="304">
        <v>0</v>
      </c>
      <c r="W181" s="304" t="b">
        <f t="shared" si="176"/>
        <v>1</v>
      </c>
      <c r="X181" s="304">
        <v>0</v>
      </c>
      <c r="Y181" s="304" t="b">
        <f t="shared" si="177"/>
        <v>1</v>
      </c>
      <c r="Z181" s="304">
        <v>0</v>
      </c>
      <c r="AA181" s="304" t="b">
        <f t="shared" si="178"/>
        <v>1</v>
      </c>
      <c r="AB181" s="304">
        <v>0</v>
      </c>
      <c r="AC181" s="304" t="b">
        <f t="shared" si="179"/>
        <v>1</v>
      </c>
      <c r="AD181" s="304">
        <v>0</v>
      </c>
      <c r="AE181" s="304" t="b">
        <f t="shared" si="180"/>
        <v>1</v>
      </c>
      <c r="AF181" s="304">
        <v>0</v>
      </c>
      <c r="AG181" s="304" t="b">
        <f t="shared" si="181"/>
        <v>1</v>
      </c>
      <c r="AH181" s="304">
        <v>0</v>
      </c>
      <c r="AI181" s="304" t="b">
        <f t="shared" si="182"/>
        <v>1</v>
      </c>
      <c r="AJ181" s="304">
        <v>0</v>
      </c>
      <c r="AK181" s="304" t="b">
        <f t="shared" ref="AK181:AK191" si="183">AJ181=0</f>
        <v>1</v>
      </c>
      <c r="AL181" s="304">
        <v>78.117279066674598</v>
      </c>
      <c r="AM181" s="304" t="b">
        <v>1</v>
      </c>
      <c r="AN181" s="304">
        <v>0</v>
      </c>
      <c r="AO181" s="304" t="b">
        <f t="shared" si="173"/>
        <v>1</v>
      </c>
      <c r="AQ181" s="299">
        <f>'RES_Sales Model'!C176</f>
        <v>138.50383742961151</v>
      </c>
      <c r="AR181" s="304" t="b">
        <v>1</v>
      </c>
      <c r="AS181" s="299">
        <f>'RES_Sales Model'!D176</f>
        <v>0</v>
      </c>
      <c r="AT181" s="304" t="b">
        <v>1</v>
      </c>
      <c r="AU181" s="305"/>
      <c r="AV181" s="304">
        <f>+'Small COMM Sales Model  '!G180</f>
        <v>198.89039579254836</v>
      </c>
      <c r="AW181" s="304" t="b">
        <v>1</v>
      </c>
      <c r="AX181" s="304">
        <f>+'Small COMM Sales Model  '!F180</f>
        <v>26.436963465927999</v>
      </c>
      <c r="AY181" s="304" t="b">
        <v>1</v>
      </c>
      <c r="AZ181" s="304">
        <f>+'Small COMM Sales Model  '!E180</f>
        <v>78.117279066674627</v>
      </c>
      <c r="BA181" s="304" t="b">
        <v>1</v>
      </c>
    </row>
    <row r="182" spans="1:53" s="299" customFormat="1" x14ac:dyDescent="0.2">
      <c r="A182" s="306">
        <v>2020</v>
      </c>
      <c r="B182" s="306">
        <v>12</v>
      </c>
      <c r="C182" s="299">
        <v>34.644791666666663</v>
      </c>
      <c r="D182" s="299" t="b">
        <v>1</v>
      </c>
      <c r="E182" s="299">
        <v>62.360416666666687</v>
      </c>
      <c r="F182" s="299" t="b">
        <v>1</v>
      </c>
      <c r="H182" s="299">
        <v>0.17544300865084281</v>
      </c>
      <c r="I182" s="304" t="b">
        <v>1</v>
      </c>
      <c r="J182" s="299">
        <v>0</v>
      </c>
      <c r="K182" s="304" t="b">
        <v>1</v>
      </c>
      <c r="L182" s="299">
        <v>0</v>
      </c>
      <c r="M182" s="304" t="b">
        <v>1</v>
      </c>
      <c r="N182" s="299">
        <v>0</v>
      </c>
      <c r="O182" s="304" t="b">
        <v>1</v>
      </c>
      <c r="P182" s="299">
        <v>64.984895742185898</v>
      </c>
      <c r="Q182" s="304" t="b">
        <v>1</v>
      </c>
      <c r="R182" s="304">
        <v>0</v>
      </c>
      <c r="S182" s="304" t="b">
        <f t="shared" si="174"/>
        <v>1</v>
      </c>
      <c r="T182" s="304">
        <v>0</v>
      </c>
      <c r="U182" s="304" t="b">
        <f t="shared" si="175"/>
        <v>1</v>
      </c>
      <c r="V182" s="304">
        <v>0</v>
      </c>
      <c r="W182" s="304" t="b">
        <f t="shared" si="176"/>
        <v>1</v>
      </c>
      <c r="X182" s="304">
        <v>0</v>
      </c>
      <c r="Y182" s="304" t="b">
        <f t="shared" si="177"/>
        <v>1</v>
      </c>
      <c r="Z182" s="304">
        <v>0</v>
      </c>
      <c r="AA182" s="304" t="b">
        <f t="shared" si="178"/>
        <v>1</v>
      </c>
      <c r="AB182" s="304">
        <v>0</v>
      </c>
      <c r="AC182" s="304" t="b">
        <f t="shared" si="179"/>
        <v>1</v>
      </c>
      <c r="AD182" s="304">
        <v>0</v>
      </c>
      <c r="AE182" s="304" t="b">
        <f t="shared" si="180"/>
        <v>1</v>
      </c>
      <c r="AF182" s="304">
        <v>0</v>
      </c>
      <c r="AG182" s="304" t="b">
        <f t="shared" si="181"/>
        <v>1</v>
      </c>
      <c r="AH182" s="304">
        <v>0</v>
      </c>
      <c r="AI182" s="304" t="b">
        <f t="shared" si="182"/>
        <v>1</v>
      </c>
      <c r="AJ182" s="304">
        <v>0</v>
      </c>
      <c r="AK182" s="304" t="b">
        <f t="shared" si="183"/>
        <v>1</v>
      </c>
      <c r="AL182" s="304">
        <v>0</v>
      </c>
      <c r="AM182" s="304" t="b">
        <f t="shared" ref="AM182:AM192" si="184">AL182=0</f>
        <v>1</v>
      </c>
      <c r="AN182" s="304">
        <v>42.633806123140999</v>
      </c>
      <c r="AO182" s="304" t="b">
        <v>1</v>
      </c>
      <c r="AQ182" s="299">
        <f>'RES_Sales Model'!C177</f>
        <v>60.375542594907806</v>
      </c>
      <c r="AR182" s="304" t="b">
        <v>1</v>
      </c>
      <c r="AS182" s="299">
        <f>'RES_Sales Model'!D177</f>
        <v>64.984895742185898</v>
      </c>
      <c r="AT182" s="304" t="b">
        <v>1</v>
      </c>
      <c r="AU182" s="305"/>
      <c r="AV182" s="304">
        <f>+'Small COMM Sales Model  '!G181</f>
        <v>78.117279066674627</v>
      </c>
      <c r="AW182" s="304" t="b">
        <v>1</v>
      </c>
      <c r="AX182" s="304">
        <f>+'Small COMM Sales Model  '!F181</f>
        <v>81.614210043345437</v>
      </c>
      <c r="AY182" s="304" t="b">
        <v>1</v>
      </c>
      <c r="AZ182" s="304">
        <f>+'Small COMM Sales Model  '!E181</f>
        <v>42.633806123140985</v>
      </c>
      <c r="BA182" s="304" t="b">
        <v>1</v>
      </c>
    </row>
    <row r="183" spans="1:53" s="299" customFormat="1" x14ac:dyDescent="0.2">
      <c r="A183" s="306">
        <v>2021</v>
      </c>
      <c r="B183" s="306">
        <v>1</v>
      </c>
      <c r="C183" s="299">
        <v>21.512499999999996</v>
      </c>
      <c r="D183" s="299" t="b">
        <v>1</v>
      </c>
      <c r="E183" s="299">
        <v>101.75000000000003</v>
      </c>
      <c r="F183" s="299" t="b">
        <v>1</v>
      </c>
      <c r="H183" s="299">
        <v>0.47586523824689808</v>
      </c>
      <c r="I183" s="304" t="b">
        <v>1</v>
      </c>
      <c r="J183" s="299">
        <v>107.22973635615668</v>
      </c>
      <c r="K183" s="304" t="b">
        <v>1</v>
      </c>
      <c r="L183" s="299">
        <v>0</v>
      </c>
      <c r="M183" s="304" t="b">
        <v>1</v>
      </c>
      <c r="N183" s="299">
        <v>0</v>
      </c>
      <c r="O183" s="304" t="b">
        <v>1</v>
      </c>
      <c r="P183" s="299">
        <v>0</v>
      </c>
      <c r="Q183" s="304" t="b">
        <v>1</v>
      </c>
      <c r="R183" s="304">
        <v>26.1128298685252</v>
      </c>
      <c r="S183" s="304" t="b">
        <v>1</v>
      </c>
      <c r="T183" s="304">
        <v>0</v>
      </c>
      <c r="U183" s="304" t="b">
        <f t="shared" si="175"/>
        <v>1</v>
      </c>
      <c r="V183" s="304">
        <v>0</v>
      </c>
      <c r="W183" s="304" t="b">
        <f t="shared" si="176"/>
        <v>1</v>
      </c>
      <c r="X183" s="304">
        <v>0</v>
      </c>
      <c r="Y183" s="304" t="b">
        <f t="shared" si="177"/>
        <v>1</v>
      </c>
      <c r="Z183" s="304">
        <v>0</v>
      </c>
      <c r="AA183" s="304" t="b">
        <f t="shared" si="178"/>
        <v>1</v>
      </c>
      <c r="AB183" s="304">
        <v>0</v>
      </c>
      <c r="AC183" s="304" t="b">
        <f t="shared" si="179"/>
        <v>1</v>
      </c>
      <c r="AD183" s="304">
        <v>0</v>
      </c>
      <c r="AE183" s="304" t="b">
        <f t="shared" si="180"/>
        <v>1</v>
      </c>
      <c r="AF183" s="304">
        <v>0</v>
      </c>
      <c r="AG183" s="304" t="b">
        <f t="shared" si="181"/>
        <v>1</v>
      </c>
      <c r="AH183" s="304">
        <v>0</v>
      </c>
      <c r="AI183" s="304" t="b">
        <f t="shared" si="182"/>
        <v>1</v>
      </c>
      <c r="AJ183" s="304">
        <v>0</v>
      </c>
      <c r="AK183" s="304" t="b">
        <f t="shared" si="183"/>
        <v>1</v>
      </c>
      <c r="AL183" s="304">
        <v>0</v>
      </c>
      <c r="AM183" s="304" t="b">
        <f t="shared" si="184"/>
        <v>1</v>
      </c>
      <c r="AN183" s="304">
        <v>0</v>
      </c>
      <c r="AO183" s="304" t="b">
        <f t="shared" ref="AO183:AO193" si="185">AN183=0</f>
        <v>1</v>
      </c>
      <c r="AQ183" s="299">
        <f>'RES_Sales Model'!C178</f>
        <v>34.373317995833112</v>
      </c>
      <c r="AR183" s="304" t="b">
        <v>1</v>
      </c>
      <c r="AS183" s="299">
        <f>'RES_Sales Model'!D178</f>
        <v>107.22973635615668</v>
      </c>
      <c r="AT183" s="304" t="b">
        <v>1</v>
      </c>
      <c r="AU183" s="305"/>
      <c r="AV183" s="304">
        <f>+'Small COMM Sales Model  '!G182</f>
        <v>42.633806123140985</v>
      </c>
      <c r="AW183" s="304" t="b">
        <v>1</v>
      </c>
      <c r="AX183" s="304">
        <f>+'Small COMM Sales Model  '!F182</f>
        <v>127.15014736663784</v>
      </c>
      <c r="AY183" s="304" t="b">
        <v>1</v>
      </c>
      <c r="AZ183" s="304">
        <f>+'Small COMM Sales Model  '!E182</f>
        <v>26.112829868525239</v>
      </c>
      <c r="BA183" s="304" t="b">
        <v>1</v>
      </c>
    </row>
    <row r="184" spans="1:53" s="299" customFormat="1" x14ac:dyDescent="0.2">
      <c r="A184" s="306">
        <v>2021</v>
      </c>
      <c r="B184" s="306">
        <v>2</v>
      </c>
      <c r="C184" s="299">
        <v>28.65</v>
      </c>
      <c r="D184" s="299" t="b">
        <v>1</v>
      </c>
      <c r="E184" s="299">
        <v>56.333333333333336</v>
      </c>
      <c r="F184" s="299" t="b">
        <v>1</v>
      </c>
      <c r="H184" s="299">
        <v>0</v>
      </c>
      <c r="I184" s="304" t="b">
        <v>1</v>
      </c>
      <c r="J184" s="299">
        <v>0</v>
      </c>
      <c r="K184" s="304" t="b">
        <v>1</v>
      </c>
      <c r="L184" s="299">
        <v>58.93328680476386</v>
      </c>
      <c r="M184" s="304" t="b">
        <v>1</v>
      </c>
      <c r="N184" s="299">
        <v>0</v>
      </c>
      <c r="O184" s="304" t="b">
        <v>1</v>
      </c>
      <c r="P184" s="299">
        <v>0</v>
      </c>
      <c r="Q184" s="304" t="b">
        <v>1</v>
      </c>
      <c r="R184" s="304">
        <v>0</v>
      </c>
      <c r="S184" s="304" t="b">
        <f t="shared" ref="S184:S194" si="186">R184=0</f>
        <v>1</v>
      </c>
      <c r="T184" s="304">
        <v>35.042184420393099</v>
      </c>
      <c r="U184" s="304" t="b">
        <v>1</v>
      </c>
      <c r="V184" s="304">
        <v>0</v>
      </c>
      <c r="W184" s="304" t="b">
        <f t="shared" si="176"/>
        <v>1</v>
      </c>
      <c r="X184" s="304">
        <v>0</v>
      </c>
      <c r="Y184" s="304" t="b">
        <f t="shared" si="177"/>
        <v>1</v>
      </c>
      <c r="Z184" s="304">
        <v>0</v>
      </c>
      <c r="AA184" s="304" t="b">
        <f t="shared" si="178"/>
        <v>1</v>
      </c>
      <c r="AB184" s="304">
        <v>0</v>
      </c>
      <c r="AC184" s="304" t="b">
        <f t="shared" si="179"/>
        <v>1</v>
      </c>
      <c r="AD184" s="304">
        <v>0</v>
      </c>
      <c r="AE184" s="304" t="b">
        <f t="shared" si="180"/>
        <v>1</v>
      </c>
      <c r="AF184" s="304">
        <v>0</v>
      </c>
      <c r="AG184" s="304" t="b">
        <f t="shared" si="181"/>
        <v>1</v>
      </c>
      <c r="AH184" s="304">
        <v>0</v>
      </c>
      <c r="AI184" s="304" t="b">
        <f t="shared" si="182"/>
        <v>1</v>
      </c>
      <c r="AJ184" s="304">
        <v>0</v>
      </c>
      <c r="AK184" s="304" t="b">
        <f t="shared" si="183"/>
        <v>1</v>
      </c>
      <c r="AL184" s="304">
        <v>0</v>
      </c>
      <c r="AM184" s="304" t="b">
        <f t="shared" si="184"/>
        <v>1</v>
      </c>
      <c r="AN184" s="304">
        <v>0</v>
      </c>
      <c r="AO184" s="304" t="b">
        <f t="shared" si="185"/>
        <v>1</v>
      </c>
      <c r="AQ184" s="299">
        <f>'RES_Sales Model'!C179</f>
        <v>30.577507144459183</v>
      </c>
      <c r="AR184" s="304" t="b">
        <v>1</v>
      </c>
      <c r="AS184" s="299">
        <f>'RES_Sales Model'!D179</f>
        <v>58.93328680476386</v>
      </c>
      <c r="AT184" s="304" t="b">
        <v>1</v>
      </c>
      <c r="AU184" s="305"/>
      <c r="AV184" s="304">
        <f>+'Small COMM Sales Model  '!G183</f>
        <v>26.112829868525239</v>
      </c>
      <c r="AW184" s="304" t="b">
        <v>1</v>
      </c>
      <c r="AX184" s="304">
        <f>+'Small COMM Sales Model  '!F183</f>
        <v>78.467690138551589</v>
      </c>
      <c r="AY184" s="304" t="b">
        <v>1</v>
      </c>
      <c r="AZ184" s="304">
        <f>+'Small COMM Sales Model  '!E183</f>
        <v>35.042184420393127</v>
      </c>
      <c r="BA184" s="304" t="b">
        <v>1</v>
      </c>
    </row>
    <row r="185" spans="1:53" s="299" customFormat="1" x14ac:dyDescent="0.2">
      <c r="A185" s="306">
        <v>2021</v>
      </c>
      <c r="B185" s="306">
        <v>3</v>
      </c>
      <c r="C185" s="299">
        <v>51.395833333333329</v>
      </c>
      <c r="D185" s="299" t="b">
        <v>1</v>
      </c>
      <c r="E185" s="299">
        <v>28.689583333333339</v>
      </c>
      <c r="F185" s="299" t="b">
        <v>1</v>
      </c>
      <c r="H185" s="299">
        <v>0</v>
      </c>
      <c r="I185" s="304" t="b">
        <v>1</v>
      </c>
      <c r="J185" s="299">
        <v>0</v>
      </c>
      <c r="K185" s="304" t="b">
        <v>1</v>
      </c>
      <c r="L185" s="299">
        <v>0</v>
      </c>
      <c r="M185" s="304" t="b">
        <v>1</v>
      </c>
      <c r="N185" s="299">
        <v>29.231033597261238</v>
      </c>
      <c r="O185" s="304" t="b">
        <v>1</v>
      </c>
      <c r="P185" s="299">
        <v>0</v>
      </c>
      <c r="Q185" s="304" t="b">
        <v>1</v>
      </c>
      <c r="R185" s="304">
        <v>0</v>
      </c>
      <c r="S185" s="304" t="b">
        <f t="shared" si="186"/>
        <v>1</v>
      </c>
      <c r="T185" s="304">
        <v>0</v>
      </c>
      <c r="U185" s="304" t="b">
        <f t="shared" ref="U185:U195" si="187">T185=0</f>
        <v>1</v>
      </c>
      <c r="V185" s="304">
        <v>64.582270600115194</v>
      </c>
      <c r="W185" s="304" t="b">
        <v>1</v>
      </c>
      <c r="X185" s="304">
        <v>0</v>
      </c>
      <c r="Y185" s="304" t="b">
        <f t="shared" si="177"/>
        <v>1</v>
      </c>
      <c r="Z185" s="304">
        <v>0</v>
      </c>
      <c r="AA185" s="304" t="b">
        <f t="shared" si="178"/>
        <v>1</v>
      </c>
      <c r="AB185" s="304">
        <v>0</v>
      </c>
      <c r="AC185" s="304" t="b">
        <f t="shared" si="179"/>
        <v>1</v>
      </c>
      <c r="AD185" s="304">
        <v>0</v>
      </c>
      <c r="AE185" s="304" t="b">
        <f t="shared" si="180"/>
        <v>1</v>
      </c>
      <c r="AF185" s="304">
        <v>0</v>
      </c>
      <c r="AG185" s="304" t="b">
        <f t="shared" si="181"/>
        <v>1</v>
      </c>
      <c r="AH185" s="304">
        <v>0</v>
      </c>
      <c r="AI185" s="304" t="b">
        <f t="shared" si="182"/>
        <v>1</v>
      </c>
      <c r="AJ185" s="304">
        <v>0</v>
      </c>
      <c r="AK185" s="304" t="b">
        <f t="shared" si="183"/>
        <v>1</v>
      </c>
      <c r="AL185" s="304">
        <v>0</v>
      </c>
      <c r="AM185" s="304" t="b">
        <f t="shared" si="184"/>
        <v>1</v>
      </c>
      <c r="AN185" s="304">
        <v>0</v>
      </c>
      <c r="AO185" s="304" t="b">
        <f t="shared" si="185"/>
        <v>1</v>
      </c>
      <c r="AQ185" s="299">
        <f>'RES_Sales Model'!C180</f>
        <v>49.812227510254139</v>
      </c>
      <c r="AR185" s="304" t="b">
        <v>1</v>
      </c>
      <c r="AS185" s="299">
        <f>'RES_Sales Model'!D180</f>
        <v>29.231033597261238</v>
      </c>
      <c r="AT185" s="304" t="b">
        <v>1</v>
      </c>
      <c r="AU185" s="305"/>
      <c r="AV185" s="304">
        <f>+'Small COMM Sales Model  '!G184</f>
        <v>35.042184420393127</v>
      </c>
      <c r="AW185" s="304" t="b">
        <v>1</v>
      </c>
      <c r="AX185" s="304">
        <f>+'Small COMM Sales Model  '!F184</f>
        <v>46.311218909337121</v>
      </c>
      <c r="AY185" s="304" t="b">
        <v>1</v>
      </c>
      <c r="AZ185" s="304">
        <f>+'Small COMM Sales Model  '!E184</f>
        <v>64.582270600115152</v>
      </c>
      <c r="BA185" s="304" t="b">
        <v>1</v>
      </c>
    </row>
    <row r="186" spans="1:53" s="299" customFormat="1" x14ac:dyDescent="0.2">
      <c r="A186" s="306">
        <v>2021</v>
      </c>
      <c r="B186" s="306">
        <v>4</v>
      </c>
      <c r="C186" s="299">
        <v>93.364062500000017</v>
      </c>
      <c r="D186" s="299" t="b">
        <v>1</v>
      </c>
      <c r="E186" s="299">
        <v>3.0166666666666666</v>
      </c>
      <c r="F186" s="299" t="b">
        <v>1</v>
      </c>
      <c r="H186" s="299">
        <v>0</v>
      </c>
      <c r="I186" s="304" t="b">
        <v>1</v>
      </c>
      <c r="J186" s="299">
        <v>0</v>
      </c>
      <c r="K186" s="304" t="b">
        <v>1</v>
      </c>
      <c r="L186" s="299">
        <v>0</v>
      </c>
      <c r="M186" s="304" t="b">
        <v>1</v>
      </c>
      <c r="N186" s="299">
        <v>0</v>
      </c>
      <c r="O186" s="304" t="b">
        <v>1</v>
      </c>
      <c r="P186" s="299">
        <v>0</v>
      </c>
      <c r="Q186" s="304" t="b">
        <v>1</v>
      </c>
      <c r="R186" s="304">
        <v>0</v>
      </c>
      <c r="S186" s="304" t="b">
        <f t="shared" si="186"/>
        <v>1</v>
      </c>
      <c r="T186" s="304">
        <v>0</v>
      </c>
      <c r="U186" s="304" t="b">
        <f t="shared" si="187"/>
        <v>1</v>
      </c>
      <c r="V186" s="304">
        <v>0</v>
      </c>
      <c r="W186" s="304" t="b">
        <f t="shared" ref="W186:W196" si="188">V186=0</f>
        <v>1</v>
      </c>
      <c r="X186" s="304">
        <v>114.03392869270699</v>
      </c>
      <c r="Y186" s="304" t="b">
        <v>1</v>
      </c>
      <c r="Z186" s="304">
        <v>0</v>
      </c>
      <c r="AA186" s="304" t="b">
        <f t="shared" si="178"/>
        <v>1</v>
      </c>
      <c r="AB186" s="304">
        <v>0</v>
      </c>
      <c r="AC186" s="304" t="b">
        <f t="shared" si="179"/>
        <v>1</v>
      </c>
      <c r="AD186" s="304">
        <v>0</v>
      </c>
      <c r="AE186" s="304" t="b">
        <f t="shared" si="180"/>
        <v>1</v>
      </c>
      <c r="AF186" s="304">
        <v>0</v>
      </c>
      <c r="AG186" s="304" t="b">
        <f t="shared" si="181"/>
        <v>1</v>
      </c>
      <c r="AH186" s="304">
        <v>0</v>
      </c>
      <c r="AI186" s="304" t="b">
        <f t="shared" si="182"/>
        <v>1</v>
      </c>
      <c r="AJ186" s="304">
        <v>0</v>
      </c>
      <c r="AK186" s="304" t="b">
        <f t="shared" si="183"/>
        <v>1</v>
      </c>
      <c r="AL186" s="304">
        <v>0</v>
      </c>
      <c r="AM186" s="304" t="b">
        <f t="shared" si="184"/>
        <v>1</v>
      </c>
      <c r="AN186" s="304">
        <v>0</v>
      </c>
      <c r="AO186" s="304" t="b">
        <f t="shared" si="185"/>
        <v>1</v>
      </c>
      <c r="AQ186" s="299">
        <f>'RES_Sales Model'!C181</f>
        <v>89.308099646411279</v>
      </c>
      <c r="AR186" s="304" t="b">
        <v>1</v>
      </c>
      <c r="AS186" s="299">
        <f>'RES_Sales Model'!D181</f>
        <v>0</v>
      </c>
      <c r="AT186" s="304" t="b">
        <v>1</v>
      </c>
      <c r="AU186" s="305"/>
      <c r="AV186" s="304">
        <f>+'Small COMM Sales Model  '!G185</f>
        <v>64.582270600115152</v>
      </c>
      <c r="AW186" s="304" t="b">
        <v>1</v>
      </c>
      <c r="AX186" s="304">
        <f>+'Small COMM Sales Model  '!F185</f>
        <v>10.944087118763242</v>
      </c>
      <c r="AY186" s="304" t="b">
        <v>1</v>
      </c>
      <c r="AZ186" s="304">
        <f>+'Small COMM Sales Model  '!E185</f>
        <v>114.03392869270741</v>
      </c>
      <c r="BA186" s="304" t="b">
        <v>1</v>
      </c>
    </row>
    <row r="187" spans="1:53" s="299" customFormat="1" x14ac:dyDescent="0.2">
      <c r="A187" s="306">
        <v>2021</v>
      </c>
      <c r="B187" s="306">
        <v>5</v>
      </c>
      <c r="C187" s="299">
        <v>181.10312499999998</v>
      </c>
      <c r="D187" s="299" t="b">
        <v>1</v>
      </c>
      <c r="E187" s="299">
        <v>0.13125000000000001</v>
      </c>
      <c r="F187" s="299" t="b">
        <v>1</v>
      </c>
      <c r="H187" s="299">
        <v>0</v>
      </c>
      <c r="I187" s="304" t="b">
        <v>1</v>
      </c>
      <c r="J187" s="299">
        <v>0</v>
      </c>
      <c r="K187" s="304" t="b">
        <v>1</v>
      </c>
      <c r="L187" s="299">
        <v>0</v>
      </c>
      <c r="M187" s="304" t="b">
        <v>1</v>
      </c>
      <c r="N187" s="299">
        <v>0</v>
      </c>
      <c r="O187" s="304" t="b">
        <v>1</v>
      </c>
      <c r="P187" s="299">
        <v>0</v>
      </c>
      <c r="Q187" s="304" t="b">
        <v>1</v>
      </c>
      <c r="R187" s="304">
        <v>0</v>
      </c>
      <c r="S187" s="304" t="b">
        <f t="shared" si="186"/>
        <v>1</v>
      </c>
      <c r="T187" s="304">
        <v>0</v>
      </c>
      <c r="U187" s="304" t="b">
        <f t="shared" si="187"/>
        <v>1</v>
      </c>
      <c r="V187" s="304">
        <v>0</v>
      </c>
      <c r="W187" s="304" t="b">
        <f t="shared" si="188"/>
        <v>1</v>
      </c>
      <c r="X187" s="304">
        <v>0</v>
      </c>
      <c r="Y187" s="304" t="b">
        <f t="shared" ref="Y187:Y197" si="189">X187=0</f>
        <v>1</v>
      </c>
      <c r="Z187" s="304">
        <v>208.47875842628699</v>
      </c>
      <c r="AA187" s="304" t="b">
        <v>1</v>
      </c>
      <c r="AB187" s="304">
        <v>0</v>
      </c>
      <c r="AC187" s="304" t="b">
        <f t="shared" si="179"/>
        <v>1</v>
      </c>
      <c r="AD187" s="304">
        <v>0</v>
      </c>
      <c r="AE187" s="304" t="b">
        <f t="shared" si="180"/>
        <v>1</v>
      </c>
      <c r="AF187" s="304">
        <v>0</v>
      </c>
      <c r="AG187" s="304" t="b">
        <f t="shared" si="181"/>
        <v>1</v>
      </c>
      <c r="AH187" s="304">
        <v>0</v>
      </c>
      <c r="AI187" s="304" t="b">
        <f t="shared" si="182"/>
        <v>1</v>
      </c>
      <c r="AJ187" s="304">
        <v>0</v>
      </c>
      <c r="AK187" s="304" t="b">
        <f t="shared" si="183"/>
        <v>1</v>
      </c>
      <c r="AL187" s="304">
        <v>0</v>
      </c>
      <c r="AM187" s="304" t="b">
        <f t="shared" si="184"/>
        <v>1</v>
      </c>
      <c r="AN187" s="304">
        <v>0</v>
      </c>
      <c r="AO187" s="304" t="b">
        <f t="shared" si="185"/>
        <v>1</v>
      </c>
      <c r="AQ187" s="299">
        <f>'RES_Sales Model'!C182</f>
        <v>161.25634355949703</v>
      </c>
      <c r="AR187" s="304" t="b">
        <v>1</v>
      </c>
      <c r="AS187" s="299">
        <f>'RES_Sales Model'!D182</f>
        <v>0</v>
      </c>
      <c r="AT187" s="304" t="b">
        <v>1</v>
      </c>
      <c r="AU187" s="305"/>
      <c r="AV187" s="304">
        <f>+'Small COMM Sales Model  '!G186</f>
        <v>114.03392869270741</v>
      </c>
      <c r="AW187" s="304" t="b">
        <v>1</v>
      </c>
      <c r="AX187" s="304">
        <f>+'Small COMM Sales Model  '!F186</f>
        <v>1.2472710741059452</v>
      </c>
      <c r="AY187" s="304" t="b">
        <v>1</v>
      </c>
      <c r="AZ187" s="304">
        <f>+'Small COMM Sales Model  '!E186</f>
        <v>208.47875842628665</v>
      </c>
      <c r="BA187" s="304" t="b">
        <v>1</v>
      </c>
    </row>
    <row r="188" spans="1:53" s="299" customFormat="1" x14ac:dyDescent="0.2">
      <c r="A188" s="306">
        <v>2021</v>
      </c>
      <c r="B188" s="306">
        <v>6</v>
      </c>
      <c r="C188" s="299">
        <v>242.67083333333329</v>
      </c>
      <c r="D188" s="299" t="b">
        <v>1</v>
      </c>
      <c r="E188" s="299">
        <v>0</v>
      </c>
      <c r="F188" s="299" t="b">
        <v>1</v>
      </c>
      <c r="H188" s="299">
        <v>0</v>
      </c>
      <c r="I188" s="304" t="b">
        <v>1</v>
      </c>
      <c r="J188" s="299">
        <v>0</v>
      </c>
      <c r="K188" s="304" t="b">
        <v>1</v>
      </c>
      <c r="L188" s="299">
        <v>0</v>
      </c>
      <c r="M188" s="304" t="b">
        <v>1</v>
      </c>
      <c r="N188" s="299">
        <v>0</v>
      </c>
      <c r="O188" s="304" t="b">
        <v>1</v>
      </c>
      <c r="P188" s="299">
        <v>0</v>
      </c>
      <c r="Q188" s="304" t="b">
        <v>1</v>
      </c>
      <c r="R188" s="304">
        <v>0</v>
      </c>
      <c r="S188" s="304" t="b">
        <f t="shared" si="186"/>
        <v>1</v>
      </c>
      <c r="T188" s="304">
        <v>0</v>
      </c>
      <c r="U188" s="304" t="b">
        <f t="shared" si="187"/>
        <v>1</v>
      </c>
      <c r="V188" s="304">
        <v>0</v>
      </c>
      <c r="W188" s="304" t="b">
        <f t="shared" si="188"/>
        <v>1</v>
      </c>
      <c r="X188" s="304">
        <v>0</v>
      </c>
      <c r="Y188" s="304" t="b">
        <f t="shared" si="189"/>
        <v>1</v>
      </c>
      <c r="Z188" s="304">
        <v>0</v>
      </c>
      <c r="AA188" s="304" t="b">
        <f t="shared" ref="AA188:AA198" si="190">Z188=0</f>
        <v>1</v>
      </c>
      <c r="AB188" s="304">
        <v>271.66325293295398</v>
      </c>
      <c r="AC188" s="304" t="b">
        <v>1</v>
      </c>
      <c r="AD188" s="304">
        <v>0</v>
      </c>
      <c r="AE188" s="304" t="b">
        <f t="shared" si="180"/>
        <v>1</v>
      </c>
      <c r="AF188" s="304">
        <v>0</v>
      </c>
      <c r="AG188" s="304" t="b">
        <f t="shared" si="181"/>
        <v>1</v>
      </c>
      <c r="AH188" s="304">
        <v>0</v>
      </c>
      <c r="AI188" s="304" t="b">
        <f t="shared" si="182"/>
        <v>1</v>
      </c>
      <c r="AJ188" s="304">
        <v>0</v>
      </c>
      <c r="AK188" s="304" t="b">
        <f t="shared" si="183"/>
        <v>1</v>
      </c>
      <c r="AL188" s="304">
        <v>0</v>
      </c>
      <c r="AM188" s="304" t="b">
        <f t="shared" si="184"/>
        <v>1</v>
      </c>
      <c r="AN188" s="304">
        <v>0</v>
      </c>
      <c r="AO188" s="304" t="b">
        <f t="shared" si="185"/>
        <v>1</v>
      </c>
      <c r="AQ188" s="299">
        <f>'RES_Sales Model'!C183</f>
        <v>240.07100567962016</v>
      </c>
      <c r="AR188" s="304" t="b">
        <v>1</v>
      </c>
      <c r="AS188" s="299">
        <f>'RES_Sales Model'!D183</f>
        <v>0</v>
      </c>
      <c r="AT188" s="304" t="b">
        <v>1</v>
      </c>
      <c r="AU188" s="305"/>
      <c r="AV188" s="304">
        <f>+'Small COMM Sales Model  '!G187</f>
        <v>208.47875842628665</v>
      </c>
      <c r="AW188" s="304" t="b">
        <v>1</v>
      </c>
      <c r="AX188" s="304">
        <f>+'Small COMM Sales Model  '!F187</f>
        <v>0</v>
      </c>
      <c r="AY188" s="304" t="b">
        <v>1</v>
      </c>
      <c r="AZ188" s="304">
        <f>+'Small COMM Sales Model  '!E187</f>
        <v>271.66325293295364</v>
      </c>
      <c r="BA188" s="304" t="b">
        <v>1</v>
      </c>
    </row>
    <row r="189" spans="1:53" s="299" customFormat="1" x14ac:dyDescent="0.2">
      <c r="A189" s="306">
        <v>2021</v>
      </c>
      <c r="B189" s="306">
        <v>7</v>
      </c>
      <c r="C189" s="299">
        <v>292.45624999999995</v>
      </c>
      <c r="D189" s="299" t="b">
        <v>1</v>
      </c>
      <c r="E189" s="299">
        <v>0</v>
      </c>
      <c r="F189" s="299" t="b">
        <v>1</v>
      </c>
      <c r="H189" s="299">
        <v>0</v>
      </c>
      <c r="I189" s="304" t="b">
        <v>1</v>
      </c>
      <c r="J189" s="299">
        <v>0</v>
      </c>
      <c r="K189" s="304" t="b">
        <v>1</v>
      </c>
      <c r="L189" s="299">
        <v>0</v>
      </c>
      <c r="M189" s="304" t="b">
        <v>1</v>
      </c>
      <c r="N189" s="299">
        <v>0</v>
      </c>
      <c r="O189" s="304" t="b">
        <v>1</v>
      </c>
      <c r="P189" s="299">
        <v>0</v>
      </c>
      <c r="Q189" s="304" t="b">
        <v>1</v>
      </c>
      <c r="R189" s="304">
        <v>0</v>
      </c>
      <c r="S189" s="304" t="b">
        <f t="shared" si="186"/>
        <v>1</v>
      </c>
      <c r="T189" s="304">
        <v>0</v>
      </c>
      <c r="U189" s="304" t="b">
        <f t="shared" si="187"/>
        <v>1</v>
      </c>
      <c r="V189" s="304">
        <v>0</v>
      </c>
      <c r="W189" s="304" t="b">
        <f t="shared" si="188"/>
        <v>1</v>
      </c>
      <c r="X189" s="304">
        <v>0</v>
      </c>
      <c r="Y189" s="304" t="b">
        <f t="shared" si="189"/>
        <v>1</v>
      </c>
      <c r="Z189" s="304">
        <v>0</v>
      </c>
      <c r="AA189" s="304" t="b">
        <f t="shared" si="190"/>
        <v>1</v>
      </c>
      <c r="AB189" s="304">
        <v>0</v>
      </c>
      <c r="AC189" s="304" t="b">
        <f t="shared" ref="AC189:AC199" si="191">AB189=0</f>
        <v>1</v>
      </c>
      <c r="AD189" s="304">
        <v>322.31916585708098</v>
      </c>
      <c r="AE189" s="304" t="b">
        <v>1</v>
      </c>
      <c r="AF189" s="304">
        <v>0</v>
      </c>
      <c r="AG189" s="304" t="b">
        <f t="shared" si="181"/>
        <v>1</v>
      </c>
      <c r="AH189" s="304">
        <v>0</v>
      </c>
      <c r="AI189" s="304" t="b">
        <f t="shared" si="182"/>
        <v>1</v>
      </c>
      <c r="AJ189" s="304">
        <v>0</v>
      </c>
      <c r="AK189" s="304" t="b">
        <f t="shared" si="183"/>
        <v>1</v>
      </c>
      <c r="AL189" s="304">
        <v>0</v>
      </c>
      <c r="AM189" s="304" t="b">
        <f t="shared" si="184"/>
        <v>1</v>
      </c>
      <c r="AN189" s="304">
        <v>0</v>
      </c>
      <c r="AO189" s="304" t="b">
        <f t="shared" si="185"/>
        <v>1</v>
      </c>
      <c r="AQ189" s="299">
        <f>'RES_Sales Model'!C184</f>
        <v>296.99120939501734</v>
      </c>
      <c r="AR189" s="304" t="b">
        <v>1</v>
      </c>
      <c r="AS189" s="299">
        <f>'RES_Sales Model'!D184</f>
        <v>0</v>
      </c>
      <c r="AT189" s="304" t="b">
        <v>1</v>
      </c>
      <c r="AU189" s="305"/>
      <c r="AV189" s="304">
        <f>+'Small COMM Sales Model  '!G188</f>
        <v>271.66325293295364</v>
      </c>
      <c r="AW189" s="304" t="b">
        <v>1</v>
      </c>
      <c r="AX189" s="304">
        <f>+'Small COMM Sales Model  '!F188</f>
        <v>0</v>
      </c>
      <c r="AY189" s="304" t="b">
        <v>1</v>
      </c>
      <c r="AZ189" s="304">
        <f>+'Small COMM Sales Model  '!E188</f>
        <v>322.31916585708109</v>
      </c>
      <c r="BA189" s="304" t="b">
        <v>1</v>
      </c>
    </row>
    <row r="190" spans="1:53" s="299" customFormat="1" x14ac:dyDescent="0.2">
      <c r="A190" s="306">
        <v>2021</v>
      </c>
      <c r="B190" s="306">
        <v>8</v>
      </c>
      <c r="C190" s="299">
        <v>298.28437500000007</v>
      </c>
      <c r="D190" s="299" t="b">
        <v>1</v>
      </c>
      <c r="E190" s="299">
        <v>0</v>
      </c>
      <c r="F190" s="299" t="b">
        <v>1</v>
      </c>
      <c r="H190" s="299">
        <v>0</v>
      </c>
      <c r="I190" s="304" t="b">
        <v>1</v>
      </c>
      <c r="J190" s="299">
        <v>0</v>
      </c>
      <c r="K190" s="304" t="b">
        <v>1</v>
      </c>
      <c r="L190" s="299">
        <v>0</v>
      </c>
      <c r="M190" s="304" t="b">
        <v>1</v>
      </c>
      <c r="N190" s="299">
        <v>0</v>
      </c>
      <c r="O190" s="304" t="b">
        <v>1</v>
      </c>
      <c r="P190" s="299">
        <v>0</v>
      </c>
      <c r="Q190" s="304" t="b">
        <v>1</v>
      </c>
      <c r="R190" s="304">
        <v>0</v>
      </c>
      <c r="S190" s="304" t="b">
        <f t="shared" si="186"/>
        <v>1</v>
      </c>
      <c r="T190" s="304">
        <v>0</v>
      </c>
      <c r="U190" s="304" t="b">
        <f t="shared" si="187"/>
        <v>1</v>
      </c>
      <c r="V190" s="304">
        <v>0</v>
      </c>
      <c r="W190" s="304" t="b">
        <f t="shared" si="188"/>
        <v>1</v>
      </c>
      <c r="X190" s="304">
        <v>0</v>
      </c>
      <c r="Y190" s="304" t="b">
        <f t="shared" si="189"/>
        <v>1</v>
      </c>
      <c r="Z190" s="304">
        <v>0</v>
      </c>
      <c r="AA190" s="304" t="b">
        <f t="shared" si="190"/>
        <v>1</v>
      </c>
      <c r="AB190" s="304">
        <v>0</v>
      </c>
      <c r="AC190" s="304" t="b">
        <f t="shared" si="191"/>
        <v>1</v>
      </c>
      <c r="AD190" s="304">
        <v>0</v>
      </c>
      <c r="AE190" s="304" t="b">
        <f t="shared" ref="AE190:AE200" si="192">AD190=0</f>
        <v>1</v>
      </c>
      <c r="AF190" s="304">
        <v>326.45437890907903</v>
      </c>
      <c r="AG190" s="304" t="b">
        <v>1</v>
      </c>
      <c r="AH190" s="304">
        <v>0</v>
      </c>
      <c r="AI190" s="304" t="b">
        <f t="shared" si="182"/>
        <v>1</v>
      </c>
      <c r="AJ190" s="304">
        <v>0</v>
      </c>
      <c r="AK190" s="304" t="b">
        <f t="shared" si="183"/>
        <v>1</v>
      </c>
      <c r="AL190" s="304">
        <v>0</v>
      </c>
      <c r="AM190" s="304" t="b">
        <f t="shared" si="184"/>
        <v>1</v>
      </c>
      <c r="AN190" s="304">
        <v>0</v>
      </c>
      <c r="AO190" s="304" t="b">
        <f t="shared" si="185"/>
        <v>1</v>
      </c>
      <c r="AQ190" s="299">
        <f>'RES_Sales Model'!C185</f>
        <v>324.38677238308009</v>
      </c>
      <c r="AR190" s="304" t="b">
        <v>1</v>
      </c>
      <c r="AS190" s="299">
        <f>'RES_Sales Model'!D185</f>
        <v>0</v>
      </c>
      <c r="AT190" s="304" t="b">
        <v>1</v>
      </c>
      <c r="AU190" s="305"/>
      <c r="AV190" s="304">
        <f>+'Small COMM Sales Model  '!G189</f>
        <v>322.31916585708109</v>
      </c>
      <c r="AW190" s="304" t="b">
        <v>1</v>
      </c>
      <c r="AX190" s="304">
        <f>+'Small COMM Sales Model  '!F189</f>
        <v>0</v>
      </c>
      <c r="AY190" s="304" t="b">
        <v>1</v>
      </c>
      <c r="AZ190" s="304">
        <f>+'Small COMM Sales Model  '!E189</f>
        <v>326.45437890907908</v>
      </c>
      <c r="BA190" s="304" t="b">
        <v>1</v>
      </c>
    </row>
    <row r="191" spans="1:53" s="299" customFormat="1" x14ac:dyDescent="0.2">
      <c r="A191" s="306">
        <v>2021</v>
      </c>
      <c r="B191" s="306">
        <v>9</v>
      </c>
      <c r="C191" s="299">
        <v>249.49791666666664</v>
      </c>
      <c r="D191" s="299" t="b">
        <v>1</v>
      </c>
      <c r="E191" s="299">
        <v>0</v>
      </c>
      <c r="F191" s="299" t="b">
        <v>1</v>
      </c>
      <c r="H191" s="299">
        <v>0</v>
      </c>
      <c r="I191" s="304" t="b">
        <v>1</v>
      </c>
      <c r="J191" s="299">
        <v>0</v>
      </c>
      <c r="K191" s="304" t="b">
        <v>1</v>
      </c>
      <c r="L191" s="299">
        <v>0</v>
      </c>
      <c r="M191" s="304" t="b">
        <v>1</v>
      </c>
      <c r="N191" s="299">
        <v>0</v>
      </c>
      <c r="O191" s="304" t="b">
        <v>1</v>
      </c>
      <c r="P191" s="299">
        <v>0</v>
      </c>
      <c r="Q191" s="304" t="b">
        <v>1</v>
      </c>
      <c r="R191" s="304">
        <v>0</v>
      </c>
      <c r="S191" s="304" t="b">
        <f t="shared" si="186"/>
        <v>1</v>
      </c>
      <c r="T191" s="304">
        <v>0</v>
      </c>
      <c r="U191" s="304" t="b">
        <f t="shared" si="187"/>
        <v>1</v>
      </c>
      <c r="V191" s="304">
        <v>0</v>
      </c>
      <c r="W191" s="304" t="b">
        <f t="shared" si="188"/>
        <v>1</v>
      </c>
      <c r="X191" s="304">
        <v>0</v>
      </c>
      <c r="Y191" s="304" t="b">
        <f t="shared" si="189"/>
        <v>1</v>
      </c>
      <c r="Z191" s="304">
        <v>0</v>
      </c>
      <c r="AA191" s="304" t="b">
        <f t="shared" si="190"/>
        <v>1</v>
      </c>
      <c r="AB191" s="304">
        <v>0</v>
      </c>
      <c r="AC191" s="304" t="b">
        <f t="shared" si="191"/>
        <v>1</v>
      </c>
      <c r="AD191" s="304">
        <v>0</v>
      </c>
      <c r="AE191" s="304" t="b">
        <f t="shared" si="192"/>
        <v>1</v>
      </c>
      <c r="AF191" s="304">
        <v>0</v>
      </c>
      <c r="AG191" s="304" t="b">
        <f t="shared" ref="AG191:AG201" si="193">AF191=0</f>
        <v>1</v>
      </c>
      <c r="AH191" s="304">
        <v>277.87653293728101</v>
      </c>
      <c r="AI191" s="304" t="b">
        <v>1</v>
      </c>
      <c r="AJ191" s="304">
        <v>0</v>
      </c>
      <c r="AK191" s="304" t="b">
        <f t="shared" si="183"/>
        <v>1</v>
      </c>
      <c r="AL191" s="304">
        <v>0</v>
      </c>
      <c r="AM191" s="304" t="b">
        <f t="shared" si="184"/>
        <v>1</v>
      </c>
      <c r="AN191" s="304">
        <v>0</v>
      </c>
      <c r="AO191" s="304" t="b">
        <f t="shared" si="185"/>
        <v>1</v>
      </c>
      <c r="AQ191" s="299">
        <f>'RES_Sales Model'!C186</f>
        <v>302.16545592318028</v>
      </c>
      <c r="AR191" s="304" t="b">
        <v>1</v>
      </c>
      <c r="AS191" s="299">
        <f>'RES_Sales Model'!D186</f>
        <v>0</v>
      </c>
      <c r="AT191" s="304" t="b">
        <v>1</v>
      </c>
      <c r="AU191" s="305"/>
      <c r="AV191" s="304">
        <f>+'Small COMM Sales Model  '!G190</f>
        <v>326.45437890907908</v>
      </c>
      <c r="AW191" s="304" t="b">
        <v>1</v>
      </c>
      <c r="AX191" s="304">
        <f>+'Small COMM Sales Model  '!F190</f>
        <v>0</v>
      </c>
      <c r="AY191" s="304" t="b">
        <v>1</v>
      </c>
      <c r="AZ191" s="304">
        <f>+'Small COMM Sales Model  '!E190</f>
        <v>277.87653293728147</v>
      </c>
      <c r="BA191" s="304" t="b">
        <v>1</v>
      </c>
    </row>
    <row r="192" spans="1:53" s="299" customFormat="1" x14ac:dyDescent="0.2">
      <c r="A192" s="306">
        <v>2021</v>
      </c>
      <c r="B192" s="306">
        <v>10</v>
      </c>
      <c r="C192" s="299">
        <v>170.5586736154624</v>
      </c>
      <c r="D192" s="299" t="b">
        <v>1</v>
      </c>
      <c r="E192" s="299">
        <v>1.9937500000000004</v>
      </c>
      <c r="F192" s="299" t="b">
        <v>1</v>
      </c>
      <c r="H192" s="299">
        <v>0</v>
      </c>
      <c r="I192" s="304" t="b">
        <v>1</v>
      </c>
      <c r="J192" s="299">
        <v>0</v>
      </c>
      <c r="K192" s="304" t="b">
        <v>1</v>
      </c>
      <c r="L192" s="299">
        <v>0</v>
      </c>
      <c r="M192" s="304" t="b">
        <v>1</v>
      </c>
      <c r="N192" s="299">
        <v>0</v>
      </c>
      <c r="O192" s="304" t="b">
        <v>1</v>
      </c>
      <c r="P192" s="299">
        <v>0</v>
      </c>
      <c r="Q192" s="304" t="b">
        <v>1</v>
      </c>
      <c r="R192" s="304">
        <v>0</v>
      </c>
      <c r="S192" s="304" t="b">
        <f t="shared" si="186"/>
        <v>1</v>
      </c>
      <c r="T192" s="304">
        <v>0</v>
      </c>
      <c r="U192" s="304" t="b">
        <f t="shared" si="187"/>
        <v>1</v>
      </c>
      <c r="V192" s="304">
        <v>0</v>
      </c>
      <c r="W192" s="304" t="b">
        <f t="shared" si="188"/>
        <v>1</v>
      </c>
      <c r="X192" s="304">
        <v>0</v>
      </c>
      <c r="Y192" s="304" t="b">
        <f t="shared" si="189"/>
        <v>1</v>
      </c>
      <c r="Z192" s="304">
        <v>0</v>
      </c>
      <c r="AA192" s="304" t="b">
        <f t="shared" si="190"/>
        <v>1</v>
      </c>
      <c r="AB192" s="304">
        <v>0</v>
      </c>
      <c r="AC192" s="304" t="b">
        <f t="shared" si="191"/>
        <v>1</v>
      </c>
      <c r="AD192" s="304">
        <v>0</v>
      </c>
      <c r="AE192" s="304" t="b">
        <f t="shared" si="192"/>
        <v>1</v>
      </c>
      <c r="AF192" s="304">
        <v>0</v>
      </c>
      <c r="AG192" s="304" t="b">
        <f t="shared" si="193"/>
        <v>1</v>
      </c>
      <c r="AH192" s="304">
        <v>0</v>
      </c>
      <c r="AI192" s="304" t="b">
        <f t="shared" ref="AI192:AI202" si="194">AH192=0</f>
        <v>1</v>
      </c>
      <c r="AJ192" s="304">
        <v>198.89039579254799</v>
      </c>
      <c r="AK192" s="304" t="b">
        <v>1</v>
      </c>
      <c r="AL192" s="304">
        <v>0</v>
      </c>
      <c r="AM192" s="304" t="b">
        <f t="shared" si="184"/>
        <v>1</v>
      </c>
      <c r="AN192" s="304">
        <v>0</v>
      </c>
      <c r="AO192" s="304" t="b">
        <f t="shared" si="185"/>
        <v>1</v>
      </c>
      <c r="AQ192" s="299">
        <f>'RES_Sales Model'!C187</f>
        <v>238.38346436491491</v>
      </c>
      <c r="AR192" s="304" t="b">
        <v>1</v>
      </c>
      <c r="AS192" s="299">
        <f>'RES_Sales Model'!D187</f>
        <v>0</v>
      </c>
      <c r="AT192" s="304" t="b">
        <v>1</v>
      </c>
      <c r="AU192" s="305"/>
      <c r="AV192" s="304">
        <f>+'Small COMM Sales Model  '!G191</f>
        <v>277.87653293728147</v>
      </c>
      <c r="AW192" s="304" t="b">
        <v>1</v>
      </c>
      <c r="AX192" s="304">
        <f>+'Small COMM Sales Model  '!F191</f>
        <v>3.8110897796785466</v>
      </c>
      <c r="AY192" s="304" t="b">
        <v>1</v>
      </c>
      <c r="AZ192" s="304">
        <f>+'Small COMM Sales Model  '!E191</f>
        <v>198.89039579254836</v>
      </c>
      <c r="BA192" s="304" t="b">
        <v>1</v>
      </c>
    </row>
    <row r="193" spans="1:53" s="299" customFormat="1" x14ac:dyDescent="0.2">
      <c r="A193" s="306">
        <v>2021</v>
      </c>
      <c r="B193" s="306">
        <v>11</v>
      </c>
      <c r="C193" s="299">
        <v>63.069791666666674</v>
      </c>
      <c r="D193" s="299" t="b">
        <v>1</v>
      </c>
      <c r="E193" s="299">
        <v>13.252083333333335</v>
      </c>
      <c r="F193" s="299" t="b">
        <v>1</v>
      </c>
      <c r="H193" s="299">
        <v>0</v>
      </c>
      <c r="I193" s="304" t="b">
        <v>1</v>
      </c>
      <c r="J193" s="299">
        <v>0</v>
      </c>
      <c r="K193" s="304" t="b">
        <v>1</v>
      </c>
      <c r="L193" s="299">
        <v>0</v>
      </c>
      <c r="M193" s="304" t="b">
        <v>1</v>
      </c>
      <c r="N193" s="299">
        <v>0</v>
      </c>
      <c r="O193" s="304" t="b">
        <v>1</v>
      </c>
      <c r="P193" s="299">
        <v>0</v>
      </c>
      <c r="Q193" s="304" t="b">
        <v>1</v>
      </c>
      <c r="R193" s="304">
        <v>0</v>
      </c>
      <c r="S193" s="304" t="b">
        <f t="shared" si="186"/>
        <v>1</v>
      </c>
      <c r="T193" s="304">
        <v>0</v>
      </c>
      <c r="U193" s="304" t="b">
        <f t="shared" si="187"/>
        <v>1</v>
      </c>
      <c r="V193" s="304">
        <v>0</v>
      </c>
      <c r="W193" s="304" t="b">
        <f t="shared" si="188"/>
        <v>1</v>
      </c>
      <c r="X193" s="304">
        <v>0</v>
      </c>
      <c r="Y193" s="304" t="b">
        <f t="shared" si="189"/>
        <v>1</v>
      </c>
      <c r="Z193" s="304">
        <v>0</v>
      </c>
      <c r="AA193" s="304" t="b">
        <f t="shared" si="190"/>
        <v>1</v>
      </c>
      <c r="AB193" s="304">
        <v>0</v>
      </c>
      <c r="AC193" s="304" t="b">
        <f t="shared" si="191"/>
        <v>1</v>
      </c>
      <c r="AD193" s="304">
        <v>0</v>
      </c>
      <c r="AE193" s="304" t="b">
        <f t="shared" si="192"/>
        <v>1</v>
      </c>
      <c r="AF193" s="304">
        <v>0</v>
      </c>
      <c r="AG193" s="304" t="b">
        <f t="shared" si="193"/>
        <v>1</v>
      </c>
      <c r="AH193" s="304">
        <v>0</v>
      </c>
      <c r="AI193" s="304" t="b">
        <f t="shared" si="194"/>
        <v>1</v>
      </c>
      <c r="AJ193" s="304">
        <v>0</v>
      </c>
      <c r="AK193" s="304" t="b">
        <f t="shared" ref="AK193:AK203" si="195">AJ193=0</f>
        <v>1</v>
      </c>
      <c r="AL193" s="304">
        <v>78.117279066674598</v>
      </c>
      <c r="AM193" s="304" t="b">
        <v>1</v>
      </c>
      <c r="AN193" s="304">
        <v>0</v>
      </c>
      <c r="AO193" s="304" t="b">
        <f t="shared" si="185"/>
        <v>1</v>
      </c>
      <c r="AQ193" s="299">
        <f>'RES_Sales Model'!C188</f>
        <v>138.50383742961151</v>
      </c>
      <c r="AR193" s="304" t="b">
        <v>1</v>
      </c>
      <c r="AS193" s="299">
        <f>'RES_Sales Model'!D188</f>
        <v>0</v>
      </c>
      <c r="AT193" s="304" t="b">
        <v>1</v>
      </c>
      <c r="AU193" s="305"/>
      <c r="AV193" s="304">
        <f>+'Small COMM Sales Model  '!G192</f>
        <v>198.89039579254836</v>
      </c>
      <c r="AW193" s="304" t="b">
        <v>1</v>
      </c>
      <c r="AX193" s="304">
        <f>+'Small COMM Sales Model  '!F192</f>
        <v>26.436963465927999</v>
      </c>
      <c r="AY193" s="304" t="b">
        <v>1</v>
      </c>
      <c r="AZ193" s="304">
        <f>+'Small COMM Sales Model  '!E192</f>
        <v>78.117279066674627</v>
      </c>
      <c r="BA193" s="304" t="b">
        <v>1</v>
      </c>
    </row>
    <row r="194" spans="1:53" s="299" customFormat="1" x14ac:dyDescent="0.2">
      <c r="A194" s="306">
        <v>2021</v>
      </c>
      <c r="B194" s="306">
        <v>12</v>
      </c>
      <c r="C194" s="299">
        <v>34.644791666666663</v>
      </c>
      <c r="D194" s="299" t="b">
        <v>1</v>
      </c>
      <c r="E194" s="299">
        <v>62.360416666666687</v>
      </c>
      <c r="F194" s="299" t="b">
        <v>1</v>
      </c>
      <c r="H194" s="299">
        <v>0.17544300865084281</v>
      </c>
      <c r="I194" s="304" t="b">
        <v>1</v>
      </c>
      <c r="J194" s="299">
        <v>0</v>
      </c>
      <c r="K194" s="304" t="b">
        <v>1</v>
      </c>
      <c r="L194" s="299">
        <v>0</v>
      </c>
      <c r="M194" s="304" t="b">
        <v>1</v>
      </c>
      <c r="N194" s="299">
        <v>0</v>
      </c>
      <c r="O194" s="304" t="b">
        <v>1</v>
      </c>
      <c r="P194" s="299">
        <v>64.984895742185898</v>
      </c>
      <c r="Q194" s="304" t="b">
        <v>1</v>
      </c>
      <c r="R194" s="304">
        <v>0</v>
      </c>
      <c r="S194" s="304" t="b">
        <f t="shared" si="186"/>
        <v>1</v>
      </c>
      <c r="T194" s="304">
        <v>0</v>
      </c>
      <c r="U194" s="304" t="b">
        <f t="shared" si="187"/>
        <v>1</v>
      </c>
      <c r="V194" s="304">
        <v>0</v>
      </c>
      <c r="W194" s="304" t="b">
        <f t="shared" si="188"/>
        <v>1</v>
      </c>
      <c r="X194" s="304">
        <v>0</v>
      </c>
      <c r="Y194" s="304" t="b">
        <f t="shared" si="189"/>
        <v>1</v>
      </c>
      <c r="Z194" s="304">
        <v>0</v>
      </c>
      <c r="AA194" s="304" t="b">
        <f t="shared" si="190"/>
        <v>1</v>
      </c>
      <c r="AB194" s="304">
        <v>0</v>
      </c>
      <c r="AC194" s="304" t="b">
        <f t="shared" si="191"/>
        <v>1</v>
      </c>
      <c r="AD194" s="304">
        <v>0</v>
      </c>
      <c r="AE194" s="304" t="b">
        <f t="shared" si="192"/>
        <v>1</v>
      </c>
      <c r="AF194" s="304">
        <v>0</v>
      </c>
      <c r="AG194" s="304" t="b">
        <f t="shared" si="193"/>
        <v>1</v>
      </c>
      <c r="AH194" s="304">
        <v>0</v>
      </c>
      <c r="AI194" s="304" t="b">
        <f t="shared" si="194"/>
        <v>1</v>
      </c>
      <c r="AJ194" s="304">
        <v>0</v>
      </c>
      <c r="AK194" s="304" t="b">
        <f t="shared" si="195"/>
        <v>1</v>
      </c>
      <c r="AL194" s="304">
        <v>0</v>
      </c>
      <c r="AM194" s="304" t="b">
        <f t="shared" ref="AM194:AM204" si="196">AL194=0</f>
        <v>1</v>
      </c>
      <c r="AN194" s="304">
        <v>42.633806123140999</v>
      </c>
      <c r="AO194" s="304" t="b">
        <v>1</v>
      </c>
      <c r="AQ194" s="299">
        <f>'RES_Sales Model'!C189</f>
        <v>60.375542594907806</v>
      </c>
      <c r="AR194" s="304" t="b">
        <v>1</v>
      </c>
      <c r="AS194" s="299">
        <f>'RES_Sales Model'!D189</f>
        <v>64.984895742185898</v>
      </c>
      <c r="AT194" s="304" t="b">
        <v>1</v>
      </c>
      <c r="AU194" s="305"/>
      <c r="AV194" s="304">
        <f>+'Small COMM Sales Model  '!G193</f>
        <v>78.117279066674627</v>
      </c>
      <c r="AW194" s="304" t="b">
        <v>1</v>
      </c>
      <c r="AX194" s="304">
        <f>+'Small COMM Sales Model  '!F193</f>
        <v>81.614210043345437</v>
      </c>
      <c r="AY194" s="304" t="b">
        <v>1</v>
      </c>
      <c r="AZ194" s="304">
        <f>+'Small COMM Sales Model  '!E193</f>
        <v>42.633806123140985</v>
      </c>
      <c r="BA194" s="304" t="b">
        <v>1</v>
      </c>
    </row>
    <row r="195" spans="1:53" s="299" customFormat="1" x14ac:dyDescent="0.2">
      <c r="A195" s="306">
        <v>2022</v>
      </c>
      <c r="B195" s="306">
        <v>1</v>
      </c>
      <c r="C195" s="299">
        <v>21.512499999999996</v>
      </c>
      <c r="D195" s="299" t="b">
        <v>1</v>
      </c>
      <c r="E195" s="299">
        <v>101.75000000000003</v>
      </c>
      <c r="F195" s="299" t="b">
        <v>1</v>
      </c>
      <c r="H195" s="299">
        <v>0.47586523824689808</v>
      </c>
      <c r="I195" s="304" t="b">
        <v>1</v>
      </c>
      <c r="J195" s="299">
        <v>107.22973635615668</v>
      </c>
      <c r="K195" s="304" t="b">
        <v>1</v>
      </c>
      <c r="L195" s="299">
        <v>0</v>
      </c>
      <c r="M195" s="304" t="b">
        <v>1</v>
      </c>
      <c r="N195" s="299">
        <v>0</v>
      </c>
      <c r="O195" s="304" t="b">
        <v>1</v>
      </c>
      <c r="P195" s="299">
        <v>0</v>
      </c>
      <c r="Q195" s="304" t="b">
        <v>1</v>
      </c>
      <c r="R195" s="304">
        <v>26.1128298685252</v>
      </c>
      <c r="S195" s="304" t="b">
        <v>1</v>
      </c>
      <c r="T195" s="304">
        <v>0</v>
      </c>
      <c r="U195" s="304" t="b">
        <f t="shared" si="187"/>
        <v>1</v>
      </c>
      <c r="V195" s="304">
        <v>0</v>
      </c>
      <c r="W195" s="304" t="b">
        <f t="shared" si="188"/>
        <v>1</v>
      </c>
      <c r="X195" s="304">
        <v>0</v>
      </c>
      <c r="Y195" s="304" t="b">
        <f t="shared" si="189"/>
        <v>1</v>
      </c>
      <c r="Z195" s="304">
        <v>0</v>
      </c>
      <c r="AA195" s="304" t="b">
        <f t="shared" si="190"/>
        <v>1</v>
      </c>
      <c r="AB195" s="304">
        <v>0</v>
      </c>
      <c r="AC195" s="304" t="b">
        <f t="shared" si="191"/>
        <v>1</v>
      </c>
      <c r="AD195" s="304">
        <v>0</v>
      </c>
      <c r="AE195" s="304" t="b">
        <f t="shared" si="192"/>
        <v>1</v>
      </c>
      <c r="AF195" s="304">
        <v>0</v>
      </c>
      <c r="AG195" s="304" t="b">
        <f t="shared" si="193"/>
        <v>1</v>
      </c>
      <c r="AH195" s="304">
        <v>0</v>
      </c>
      <c r="AI195" s="304" t="b">
        <f t="shared" si="194"/>
        <v>1</v>
      </c>
      <c r="AJ195" s="304">
        <v>0</v>
      </c>
      <c r="AK195" s="304" t="b">
        <f t="shared" si="195"/>
        <v>1</v>
      </c>
      <c r="AL195" s="304">
        <v>0</v>
      </c>
      <c r="AM195" s="304" t="b">
        <f t="shared" si="196"/>
        <v>1</v>
      </c>
      <c r="AN195" s="304">
        <v>0</v>
      </c>
      <c r="AO195" s="304" t="b">
        <f t="shared" ref="AO195:AO205" si="197">AN195=0</f>
        <v>1</v>
      </c>
      <c r="AQ195" s="299">
        <f>'RES_Sales Model'!C190</f>
        <v>34.373317995833112</v>
      </c>
      <c r="AR195" s="304" t="b">
        <v>1</v>
      </c>
      <c r="AS195" s="299">
        <f>'RES_Sales Model'!D190</f>
        <v>107.22973635615668</v>
      </c>
      <c r="AT195" s="304" t="b">
        <v>1</v>
      </c>
      <c r="AU195" s="305"/>
      <c r="AV195" s="304">
        <f>+'Small COMM Sales Model  '!G194</f>
        <v>42.633806123140985</v>
      </c>
      <c r="AW195" s="304" t="b">
        <v>1</v>
      </c>
      <c r="AX195" s="304">
        <f>+'Small COMM Sales Model  '!F194</f>
        <v>127.15014736663784</v>
      </c>
      <c r="AY195" s="304" t="b">
        <v>1</v>
      </c>
      <c r="AZ195" s="304">
        <f>+'Small COMM Sales Model  '!E194</f>
        <v>26.112829868525239</v>
      </c>
      <c r="BA195" s="304" t="b">
        <v>1</v>
      </c>
    </row>
    <row r="196" spans="1:53" s="299" customFormat="1" x14ac:dyDescent="0.2">
      <c r="A196" s="306">
        <v>2022</v>
      </c>
      <c r="B196" s="306">
        <v>2</v>
      </c>
      <c r="C196" s="299">
        <v>28.65</v>
      </c>
      <c r="D196" s="299" t="b">
        <v>1</v>
      </c>
      <c r="E196" s="299">
        <v>56.333333333333336</v>
      </c>
      <c r="F196" s="299" t="b">
        <v>1</v>
      </c>
      <c r="H196" s="299">
        <v>0</v>
      </c>
      <c r="I196" s="304" t="b">
        <v>1</v>
      </c>
      <c r="J196" s="299">
        <v>0</v>
      </c>
      <c r="K196" s="304" t="b">
        <v>1</v>
      </c>
      <c r="L196" s="299">
        <v>58.93328680476386</v>
      </c>
      <c r="M196" s="304" t="b">
        <v>1</v>
      </c>
      <c r="N196" s="299">
        <v>0</v>
      </c>
      <c r="O196" s="304" t="b">
        <v>1</v>
      </c>
      <c r="P196" s="299">
        <v>0</v>
      </c>
      <c r="Q196" s="304" t="b">
        <v>1</v>
      </c>
      <c r="R196" s="304">
        <v>0</v>
      </c>
      <c r="S196" s="304" t="b">
        <f t="shared" ref="S196:S206" si="198">R196=0</f>
        <v>1</v>
      </c>
      <c r="T196" s="304">
        <v>35.042184420393099</v>
      </c>
      <c r="U196" s="304" t="b">
        <v>1</v>
      </c>
      <c r="V196" s="304">
        <v>0</v>
      </c>
      <c r="W196" s="304" t="b">
        <f t="shared" si="188"/>
        <v>1</v>
      </c>
      <c r="X196" s="304">
        <v>0</v>
      </c>
      <c r="Y196" s="304" t="b">
        <f t="shared" si="189"/>
        <v>1</v>
      </c>
      <c r="Z196" s="304">
        <v>0</v>
      </c>
      <c r="AA196" s="304" t="b">
        <f t="shared" si="190"/>
        <v>1</v>
      </c>
      <c r="AB196" s="304">
        <v>0</v>
      </c>
      <c r="AC196" s="304" t="b">
        <f t="shared" si="191"/>
        <v>1</v>
      </c>
      <c r="AD196" s="304">
        <v>0</v>
      </c>
      <c r="AE196" s="304" t="b">
        <f t="shared" si="192"/>
        <v>1</v>
      </c>
      <c r="AF196" s="304">
        <v>0</v>
      </c>
      <c r="AG196" s="304" t="b">
        <f t="shared" si="193"/>
        <v>1</v>
      </c>
      <c r="AH196" s="304">
        <v>0</v>
      </c>
      <c r="AI196" s="304" t="b">
        <f t="shared" si="194"/>
        <v>1</v>
      </c>
      <c r="AJ196" s="304">
        <v>0</v>
      </c>
      <c r="AK196" s="304" t="b">
        <f t="shared" si="195"/>
        <v>1</v>
      </c>
      <c r="AL196" s="304">
        <v>0</v>
      </c>
      <c r="AM196" s="304" t="b">
        <f t="shared" si="196"/>
        <v>1</v>
      </c>
      <c r="AN196" s="304">
        <v>0</v>
      </c>
      <c r="AO196" s="304" t="b">
        <f t="shared" si="197"/>
        <v>1</v>
      </c>
      <c r="AQ196" s="299">
        <f>'RES_Sales Model'!C191</f>
        <v>30.577507144459183</v>
      </c>
      <c r="AR196" s="304" t="b">
        <v>1</v>
      </c>
      <c r="AS196" s="299">
        <f>'RES_Sales Model'!D191</f>
        <v>58.93328680476386</v>
      </c>
      <c r="AT196" s="304" t="b">
        <v>1</v>
      </c>
      <c r="AU196" s="305"/>
      <c r="AV196" s="304">
        <f>+'Small COMM Sales Model  '!G195</f>
        <v>26.112829868525239</v>
      </c>
      <c r="AW196" s="304" t="b">
        <v>1</v>
      </c>
      <c r="AX196" s="304">
        <f>+'Small COMM Sales Model  '!F195</f>
        <v>78.467690138551589</v>
      </c>
      <c r="AY196" s="304" t="b">
        <v>1</v>
      </c>
      <c r="AZ196" s="304">
        <f>+'Small COMM Sales Model  '!E195</f>
        <v>35.042184420393127</v>
      </c>
      <c r="BA196" s="304" t="b">
        <v>1</v>
      </c>
    </row>
    <row r="197" spans="1:53" s="299" customFormat="1" x14ac:dyDescent="0.2">
      <c r="A197" s="306">
        <v>2022</v>
      </c>
      <c r="B197" s="306">
        <v>3</v>
      </c>
      <c r="C197" s="299">
        <v>51.395833333333329</v>
      </c>
      <c r="D197" s="299" t="b">
        <v>1</v>
      </c>
      <c r="E197" s="299">
        <v>28.689583333333339</v>
      </c>
      <c r="F197" s="299" t="b">
        <v>1</v>
      </c>
      <c r="H197" s="299">
        <v>0</v>
      </c>
      <c r="I197" s="304" t="b">
        <v>1</v>
      </c>
      <c r="J197" s="299">
        <v>0</v>
      </c>
      <c r="K197" s="304" t="b">
        <v>1</v>
      </c>
      <c r="L197" s="299">
        <v>0</v>
      </c>
      <c r="M197" s="304" t="b">
        <v>1</v>
      </c>
      <c r="N197" s="299">
        <v>29.231033597261238</v>
      </c>
      <c r="O197" s="304" t="b">
        <v>1</v>
      </c>
      <c r="P197" s="299">
        <v>0</v>
      </c>
      <c r="Q197" s="304" t="b">
        <v>1</v>
      </c>
      <c r="R197" s="304">
        <v>0</v>
      </c>
      <c r="S197" s="304" t="b">
        <f t="shared" si="198"/>
        <v>1</v>
      </c>
      <c r="T197" s="304">
        <v>0</v>
      </c>
      <c r="U197" s="304" t="b">
        <f t="shared" ref="U197:U207" si="199">T197=0</f>
        <v>1</v>
      </c>
      <c r="V197" s="304">
        <v>64.582270600115194</v>
      </c>
      <c r="W197" s="304" t="b">
        <v>1</v>
      </c>
      <c r="X197" s="304">
        <v>0</v>
      </c>
      <c r="Y197" s="304" t="b">
        <f t="shared" si="189"/>
        <v>1</v>
      </c>
      <c r="Z197" s="304">
        <v>0</v>
      </c>
      <c r="AA197" s="304" t="b">
        <f t="shared" si="190"/>
        <v>1</v>
      </c>
      <c r="AB197" s="304">
        <v>0</v>
      </c>
      <c r="AC197" s="304" t="b">
        <f t="shared" si="191"/>
        <v>1</v>
      </c>
      <c r="AD197" s="304">
        <v>0</v>
      </c>
      <c r="AE197" s="304" t="b">
        <f t="shared" si="192"/>
        <v>1</v>
      </c>
      <c r="AF197" s="304">
        <v>0</v>
      </c>
      <c r="AG197" s="304" t="b">
        <f t="shared" si="193"/>
        <v>1</v>
      </c>
      <c r="AH197" s="304">
        <v>0</v>
      </c>
      <c r="AI197" s="304" t="b">
        <f t="shared" si="194"/>
        <v>1</v>
      </c>
      <c r="AJ197" s="304">
        <v>0</v>
      </c>
      <c r="AK197" s="304" t="b">
        <f t="shared" si="195"/>
        <v>1</v>
      </c>
      <c r="AL197" s="304">
        <v>0</v>
      </c>
      <c r="AM197" s="304" t="b">
        <f t="shared" si="196"/>
        <v>1</v>
      </c>
      <c r="AN197" s="304">
        <v>0</v>
      </c>
      <c r="AO197" s="304" t="b">
        <f t="shared" si="197"/>
        <v>1</v>
      </c>
      <c r="AQ197" s="299">
        <f>'RES_Sales Model'!C192</f>
        <v>49.812227510254139</v>
      </c>
      <c r="AR197" s="304" t="b">
        <v>1</v>
      </c>
      <c r="AS197" s="299">
        <f>'RES_Sales Model'!D192</f>
        <v>29.231033597261238</v>
      </c>
      <c r="AT197" s="304" t="b">
        <v>1</v>
      </c>
      <c r="AU197" s="305"/>
      <c r="AV197" s="304">
        <f>+'Small COMM Sales Model  '!G196</f>
        <v>35.042184420393127</v>
      </c>
      <c r="AW197" s="304" t="b">
        <v>1</v>
      </c>
      <c r="AX197" s="304">
        <f>+'Small COMM Sales Model  '!F196</f>
        <v>46.311218909337121</v>
      </c>
      <c r="AY197" s="304" t="b">
        <v>1</v>
      </c>
      <c r="AZ197" s="304">
        <f>+'Small COMM Sales Model  '!E196</f>
        <v>64.582270600115152</v>
      </c>
      <c r="BA197" s="304" t="b">
        <v>1</v>
      </c>
    </row>
    <row r="198" spans="1:53" s="299" customFormat="1" x14ac:dyDescent="0.2">
      <c r="A198" s="306">
        <v>2022</v>
      </c>
      <c r="B198" s="306">
        <v>4</v>
      </c>
      <c r="C198" s="299">
        <v>93.364062500000017</v>
      </c>
      <c r="D198" s="299" t="b">
        <v>1</v>
      </c>
      <c r="E198" s="299">
        <v>3.0166666666666666</v>
      </c>
      <c r="F198" s="299" t="b">
        <v>1</v>
      </c>
      <c r="H198" s="299">
        <v>0</v>
      </c>
      <c r="I198" s="304" t="b">
        <v>1</v>
      </c>
      <c r="J198" s="299">
        <v>0</v>
      </c>
      <c r="K198" s="304" t="b">
        <v>1</v>
      </c>
      <c r="L198" s="299">
        <v>0</v>
      </c>
      <c r="M198" s="304" t="b">
        <v>1</v>
      </c>
      <c r="N198" s="299">
        <v>0</v>
      </c>
      <c r="O198" s="304" t="b">
        <v>1</v>
      </c>
      <c r="P198" s="299">
        <v>0</v>
      </c>
      <c r="Q198" s="304" t="b">
        <v>1</v>
      </c>
      <c r="R198" s="304">
        <v>0</v>
      </c>
      <c r="S198" s="304" t="b">
        <f t="shared" si="198"/>
        <v>1</v>
      </c>
      <c r="T198" s="304">
        <v>0</v>
      </c>
      <c r="U198" s="304" t="b">
        <f t="shared" si="199"/>
        <v>1</v>
      </c>
      <c r="V198" s="304">
        <v>0</v>
      </c>
      <c r="W198" s="304" t="b">
        <f t="shared" ref="W198:W208" si="200">V198=0</f>
        <v>1</v>
      </c>
      <c r="X198" s="304">
        <v>114.03392869270699</v>
      </c>
      <c r="Y198" s="304" t="b">
        <v>1</v>
      </c>
      <c r="Z198" s="304">
        <v>0</v>
      </c>
      <c r="AA198" s="304" t="b">
        <f t="shared" si="190"/>
        <v>1</v>
      </c>
      <c r="AB198" s="304">
        <v>0</v>
      </c>
      <c r="AC198" s="304" t="b">
        <f t="shared" si="191"/>
        <v>1</v>
      </c>
      <c r="AD198" s="304">
        <v>0</v>
      </c>
      <c r="AE198" s="304" t="b">
        <f t="shared" si="192"/>
        <v>1</v>
      </c>
      <c r="AF198" s="304">
        <v>0</v>
      </c>
      <c r="AG198" s="304" t="b">
        <f t="shared" si="193"/>
        <v>1</v>
      </c>
      <c r="AH198" s="304">
        <v>0</v>
      </c>
      <c r="AI198" s="304" t="b">
        <f t="shared" si="194"/>
        <v>1</v>
      </c>
      <c r="AJ198" s="304">
        <v>0</v>
      </c>
      <c r="AK198" s="304" t="b">
        <f t="shared" si="195"/>
        <v>1</v>
      </c>
      <c r="AL198" s="304">
        <v>0</v>
      </c>
      <c r="AM198" s="304" t="b">
        <f t="shared" si="196"/>
        <v>1</v>
      </c>
      <c r="AN198" s="304">
        <v>0</v>
      </c>
      <c r="AO198" s="304" t="b">
        <f t="shared" si="197"/>
        <v>1</v>
      </c>
      <c r="AQ198" s="299">
        <f>'RES_Sales Model'!C193</f>
        <v>89.308099646411279</v>
      </c>
      <c r="AR198" s="304" t="b">
        <v>1</v>
      </c>
      <c r="AS198" s="299">
        <f>'RES_Sales Model'!D193</f>
        <v>0</v>
      </c>
      <c r="AT198" s="304" t="b">
        <v>1</v>
      </c>
      <c r="AU198" s="305"/>
      <c r="AV198" s="304">
        <f>+'Small COMM Sales Model  '!G197</f>
        <v>64.582270600115152</v>
      </c>
      <c r="AW198" s="304" t="b">
        <v>1</v>
      </c>
      <c r="AX198" s="304">
        <f>+'Small COMM Sales Model  '!F197</f>
        <v>10.944087118763242</v>
      </c>
      <c r="AY198" s="304" t="b">
        <v>1</v>
      </c>
      <c r="AZ198" s="304">
        <f>+'Small COMM Sales Model  '!E197</f>
        <v>114.03392869270741</v>
      </c>
      <c r="BA198" s="304" t="b">
        <v>1</v>
      </c>
    </row>
    <row r="199" spans="1:53" s="299" customFormat="1" x14ac:dyDescent="0.2">
      <c r="A199" s="306">
        <v>2022</v>
      </c>
      <c r="B199" s="306">
        <v>5</v>
      </c>
      <c r="C199" s="299">
        <v>181.10312499999998</v>
      </c>
      <c r="D199" s="299" t="b">
        <v>1</v>
      </c>
      <c r="E199" s="299">
        <v>0.13125000000000001</v>
      </c>
      <c r="F199" s="299" t="b">
        <v>1</v>
      </c>
      <c r="H199" s="299">
        <v>0</v>
      </c>
      <c r="I199" s="304" t="b">
        <v>1</v>
      </c>
      <c r="J199" s="299">
        <v>0</v>
      </c>
      <c r="K199" s="304" t="b">
        <v>1</v>
      </c>
      <c r="L199" s="299">
        <v>0</v>
      </c>
      <c r="M199" s="304" t="b">
        <v>1</v>
      </c>
      <c r="N199" s="299">
        <v>0</v>
      </c>
      <c r="O199" s="304" t="b">
        <v>1</v>
      </c>
      <c r="P199" s="299">
        <v>0</v>
      </c>
      <c r="Q199" s="304" t="b">
        <v>1</v>
      </c>
      <c r="R199" s="304">
        <v>0</v>
      </c>
      <c r="S199" s="304" t="b">
        <f t="shared" si="198"/>
        <v>1</v>
      </c>
      <c r="T199" s="304">
        <v>0</v>
      </c>
      <c r="U199" s="304" t="b">
        <f t="shared" si="199"/>
        <v>1</v>
      </c>
      <c r="V199" s="304">
        <v>0</v>
      </c>
      <c r="W199" s="304" t="b">
        <f t="shared" si="200"/>
        <v>1</v>
      </c>
      <c r="X199" s="304">
        <v>0</v>
      </c>
      <c r="Y199" s="304" t="b">
        <f t="shared" ref="Y199:Y209" si="201">X199=0</f>
        <v>1</v>
      </c>
      <c r="Z199" s="304">
        <v>208.47875842628699</v>
      </c>
      <c r="AA199" s="304" t="b">
        <v>1</v>
      </c>
      <c r="AB199" s="304">
        <v>0</v>
      </c>
      <c r="AC199" s="304" t="b">
        <f t="shared" si="191"/>
        <v>1</v>
      </c>
      <c r="AD199" s="304">
        <v>0</v>
      </c>
      <c r="AE199" s="304" t="b">
        <f t="shared" si="192"/>
        <v>1</v>
      </c>
      <c r="AF199" s="304">
        <v>0</v>
      </c>
      <c r="AG199" s="304" t="b">
        <f t="shared" si="193"/>
        <v>1</v>
      </c>
      <c r="AH199" s="304">
        <v>0</v>
      </c>
      <c r="AI199" s="304" t="b">
        <f t="shared" si="194"/>
        <v>1</v>
      </c>
      <c r="AJ199" s="304">
        <v>0</v>
      </c>
      <c r="AK199" s="304" t="b">
        <f t="shared" si="195"/>
        <v>1</v>
      </c>
      <c r="AL199" s="304">
        <v>0</v>
      </c>
      <c r="AM199" s="304" t="b">
        <f t="shared" si="196"/>
        <v>1</v>
      </c>
      <c r="AN199" s="304">
        <v>0</v>
      </c>
      <c r="AO199" s="304" t="b">
        <f t="shared" si="197"/>
        <v>1</v>
      </c>
      <c r="AQ199" s="299">
        <f>'RES_Sales Model'!C194</f>
        <v>161.25634355949703</v>
      </c>
      <c r="AR199" s="304" t="b">
        <v>1</v>
      </c>
      <c r="AS199" s="299">
        <f>'RES_Sales Model'!D194</f>
        <v>0</v>
      </c>
      <c r="AT199" s="304" t="b">
        <v>1</v>
      </c>
      <c r="AU199" s="305"/>
      <c r="AV199" s="304">
        <f>+'Small COMM Sales Model  '!G198</f>
        <v>114.03392869270741</v>
      </c>
      <c r="AW199" s="304" t="b">
        <v>1</v>
      </c>
      <c r="AX199" s="304">
        <f>+'Small COMM Sales Model  '!F198</f>
        <v>1.2472710741059452</v>
      </c>
      <c r="AY199" s="304" t="b">
        <v>1</v>
      </c>
      <c r="AZ199" s="304">
        <f>+'Small COMM Sales Model  '!E198</f>
        <v>208.47875842628665</v>
      </c>
      <c r="BA199" s="304" t="b">
        <v>1</v>
      </c>
    </row>
    <row r="200" spans="1:53" s="299" customFormat="1" x14ac:dyDescent="0.2">
      <c r="A200" s="306">
        <v>2022</v>
      </c>
      <c r="B200" s="306">
        <v>6</v>
      </c>
      <c r="C200" s="299">
        <v>242.67083333333329</v>
      </c>
      <c r="D200" s="299" t="b">
        <v>1</v>
      </c>
      <c r="E200" s="299">
        <v>0</v>
      </c>
      <c r="F200" s="299" t="b">
        <v>1</v>
      </c>
      <c r="H200" s="299">
        <v>0</v>
      </c>
      <c r="I200" s="304" t="b">
        <v>1</v>
      </c>
      <c r="J200" s="299">
        <v>0</v>
      </c>
      <c r="K200" s="304" t="b">
        <v>1</v>
      </c>
      <c r="L200" s="299">
        <v>0</v>
      </c>
      <c r="M200" s="304" t="b">
        <v>1</v>
      </c>
      <c r="N200" s="299">
        <v>0</v>
      </c>
      <c r="O200" s="304" t="b">
        <v>1</v>
      </c>
      <c r="P200" s="299">
        <v>0</v>
      </c>
      <c r="Q200" s="304" t="b">
        <v>1</v>
      </c>
      <c r="R200" s="304">
        <v>0</v>
      </c>
      <c r="S200" s="304" t="b">
        <f t="shared" si="198"/>
        <v>1</v>
      </c>
      <c r="T200" s="304">
        <v>0</v>
      </c>
      <c r="U200" s="304" t="b">
        <f t="shared" si="199"/>
        <v>1</v>
      </c>
      <c r="V200" s="304">
        <v>0</v>
      </c>
      <c r="W200" s="304" t="b">
        <f t="shared" si="200"/>
        <v>1</v>
      </c>
      <c r="X200" s="304">
        <v>0</v>
      </c>
      <c r="Y200" s="304" t="b">
        <f t="shared" si="201"/>
        <v>1</v>
      </c>
      <c r="Z200" s="304">
        <v>0</v>
      </c>
      <c r="AA200" s="304" t="b">
        <f t="shared" ref="AA200:AA210" si="202">Z200=0</f>
        <v>1</v>
      </c>
      <c r="AB200" s="304">
        <v>271.66325293295398</v>
      </c>
      <c r="AC200" s="304" t="b">
        <v>1</v>
      </c>
      <c r="AD200" s="304">
        <v>0</v>
      </c>
      <c r="AE200" s="304" t="b">
        <f t="shared" si="192"/>
        <v>1</v>
      </c>
      <c r="AF200" s="304">
        <v>0</v>
      </c>
      <c r="AG200" s="304" t="b">
        <f t="shared" si="193"/>
        <v>1</v>
      </c>
      <c r="AH200" s="304">
        <v>0</v>
      </c>
      <c r="AI200" s="304" t="b">
        <f t="shared" si="194"/>
        <v>1</v>
      </c>
      <c r="AJ200" s="304">
        <v>0</v>
      </c>
      <c r="AK200" s="304" t="b">
        <f t="shared" si="195"/>
        <v>1</v>
      </c>
      <c r="AL200" s="304">
        <v>0</v>
      </c>
      <c r="AM200" s="304" t="b">
        <f t="shared" si="196"/>
        <v>1</v>
      </c>
      <c r="AN200" s="304">
        <v>0</v>
      </c>
      <c r="AO200" s="304" t="b">
        <f t="shared" si="197"/>
        <v>1</v>
      </c>
      <c r="AQ200" s="299">
        <f>'RES_Sales Model'!C195</f>
        <v>240.07100567962016</v>
      </c>
      <c r="AR200" s="304" t="b">
        <v>1</v>
      </c>
      <c r="AS200" s="299">
        <f>'RES_Sales Model'!D195</f>
        <v>0</v>
      </c>
      <c r="AT200" s="304" t="b">
        <v>1</v>
      </c>
      <c r="AU200" s="305"/>
      <c r="AV200" s="304">
        <f>+'Small COMM Sales Model  '!G199</f>
        <v>208.47875842628665</v>
      </c>
      <c r="AW200" s="304" t="b">
        <v>1</v>
      </c>
      <c r="AX200" s="304">
        <f>+'Small COMM Sales Model  '!F199</f>
        <v>0</v>
      </c>
      <c r="AY200" s="304" t="b">
        <v>1</v>
      </c>
      <c r="AZ200" s="304">
        <f>+'Small COMM Sales Model  '!E199</f>
        <v>271.66325293295364</v>
      </c>
      <c r="BA200" s="304" t="b">
        <v>1</v>
      </c>
    </row>
    <row r="201" spans="1:53" s="299" customFormat="1" x14ac:dyDescent="0.2">
      <c r="A201" s="306">
        <v>2022</v>
      </c>
      <c r="B201" s="306">
        <v>7</v>
      </c>
      <c r="C201" s="299">
        <v>292.45624999999995</v>
      </c>
      <c r="D201" s="299" t="b">
        <v>1</v>
      </c>
      <c r="E201" s="299">
        <v>0</v>
      </c>
      <c r="F201" s="299" t="b">
        <v>1</v>
      </c>
      <c r="H201" s="299">
        <v>0</v>
      </c>
      <c r="I201" s="304" t="b">
        <v>1</v>
      </c>
      <c r="J201" s="299">
        <v>0</v>
      </c>
      <c r="K201" s="304" t="b">
        <v>1</v>
      </c>
      <c r="L201" s="299">
        <v>0</v>
      </c>
      <c r="M201" s="304" t="b">
        <v>1</v>
      </c>
      <c r="N201" s="299">
        <v>0</v>
      </c>
      <c r="O201" s="304" t="b">
        <v>1</v>
      </c>
      <c r="P201" s="299">
        <v>0</v>
      </c>
      <c r="Q201" s="304" t="b">
        <v>1</v>
      </c>
      <c r="R201" s="304">
        <v>0</v>
      </c>
      <c r="S201" s="304" t="b">
        <f t="shared" si="198"/>
        <v>1</v>
      </c>
      <c r="T201" s="304">
        <v>0</v>
      </c>
      <c r="U201" s="304" t="b">
        <f t="shared" si="199"/>
        <v>1</v>
      </c>
      <c r="V201" s="304">
        <v>0</v>
      </c>
      <c r="W201" s="304" t="b">
        <f t="shared" si="200"/>
        <v>1</v>
      </c>
      <c r="X201" s="304">
        <v>0</v>
      </c>
      <c r="Y201" s="304" t="b">
        <f t="shared" si="201"/>
        <v>1</v>
      </c>
      <c r="Z201" s="304">
        <v>0</v>
      </c>
      <c r="AA201" s="304" t="b">
        <f t="shared" si="202"/>
        <v>1</v>
      </c>
      <c r="AB201" s="304">
        <v>0</v>
      </c>
      <c r="AC201" s="304" t="b">
        <f t="shared" ref="AC201:AC211" si="203">AB201=0</f>
        <v>1</v>
      </c>
      <c r="AD201" s="304">
        <v>322.31916585708098</v>
      </c>
      <c r="AE201" s="304" t="b">
        <v>1</v>
      </c>
      <c r="AF201" s="304">
        <v>0</v>
      </c>
      <c r="AG201" s="304" t="b">
        <f t="shared" si="193"/>
        <v>1</v>
      </c>
      <c r="AH201" s="304">
        <v>0</v>
      </c>
      <c r="AI201" s="304" t="b">
        <f t="shared" si="194"/>
        <v>1</v>
      </c>
      <c r="AJ201" s="304">
        <v>0</v>
      </c>
      <c r="AK201" s="304" t="b">
        <f t="shared" si="195"/>
        <v>1</v>
      </c>
      <c r="AL201" s="304">
        <v>0</v>
      </c>
      <c r="AM201" s="304" t="b">
        <f t="shared" si="196"/>
        <v>1</v>
      </c>
      <c r="AN201" s="304">
        <v>0</v>
      </c>
      <c r="AO201" s="304" t="b">
        <f t="shared" si="197"/>
        <v>1</v>
      </c>
      <c r="AQ201" s="299">
        <f>'RES_Sales Model'!C196</f>
        <v>296.99120939501734</v>
      </c>
      <c r="AR201" s="304" t="b">
        <v>1</v>
      </c>
      <c r="AS201" s="299">
        <f>'RES_Sales Model'!D196</f>
        <v>0</v>
      </c>
      <c r="AT201" s="304" t="b">
        <v>1</v>
      </c>
      <c r="AU201" s="305"/>
      <c r="AV201" s="304">
        <f>+'Small COMM Sales Model  '!G200</f>
        <v>271.66325293295364</v>
      </c>
      <c r="AW201" s="304" t="b">
        <v>1</v>
      </c>
      <c r="AX201" s="304">
        <f>+'Small COMM Sales Model  '!F200</f>
        <v>0</v>
      </c>
      <c r="AY201" s="304" t="b">
        <v>1</v>
      </c>
      <c r="AZ201" s="304">
        <f>+'Small COMM Sales Model  '!E200</f>
        <v>322.31916585708109</v>
      </c>
      <c r="BA201" s="304" t="b">
        <v>1</v>
      </c>
    </row>
    <row r="202" spans="1:53" s="299" customFormat="1" x14ac:dyDescent="0.2">
      <c r="A202" s="306">
        <v>2022</v>
      </c>
      <c r="B202" s="306">
        <v>8</v>
      </c>
      <c r="C202" s="299">
        <v>298.28437500000007</v>
      </c>
      <c r="D202" s="299" t="b">
        <v>1</v>
      </c>
      <c r="E202" s="299">
        <v>0</v>
      </c>
      <c r="F202" s="299" t="b">
        <v>1</v>
      </c>
      <c r="H202" s="299">
        <v>0</v>
      </c>
      <c r="I202" s="304" t="b">
        <v>1</v>
      </c>
      <c r="J202" s="299">
        <v>0</v>
      </c>
      <c r="K202" s="304" t="b">
        <v>1</v>
      </c>
      <c r="L202" s="299">
        <v>0</v>
      </c>
      <c r="M202" s="304" t="b">
        <v>1</v>
      </c>
      <c r="N202" s="299">
        <v>0</v>
      </c>
      <c r="O202" s="304" t="b">
        <v>1</v>
      </c>
      <c r="P202" s="299">
        <v>0</v>
      </c>
      <c r="Q202" s="304" t="b">
        <v>1</v>
      </c>
      <c r="R202" s="304">
        <v>0</v>
      </c>
      <c r="S202" s="304" t="b">
        <f t="shared" si="198"/>
        <v>1</v>
      </c>
      <c r="T202" s="304">
        <v>0</v>
      </c>
      <c r="U202" s="304" t="b">
        <f t="shared" si="199"/>
        <v>1</v>
      </c>
      <c r="V202" s="304">
        <v>0</v>
      </c>
      <c r="W202" s="304" t="b">
        <f t="shared" si="200"/>
        <v>1</v>
      </c>
      <c r="X202" s="304">
        <v>0</v>
      </c>
      <c r="Y202" s="304" t="b">
        <f t="shared" si="201"/>
        <v>1</v>
      </c>
      <c r="Z202" s="304">
        <v>0</v>
      </c>
      <c r="AA202" s="304" t="b">
        <f t="shared" si="202"/>
        <v>1</v>
      </c>
      <c r="AB202" s="304">
        <v>0</v>
      </c>
      <c r="AC202" s="304" t="b">
        <f t="shared" si="203"/>
        <v>1</v>
      </c>
      <c r="AD202" s="304">
        <v>0</v>
      </c>
      <c r="AE202" s="304" t="b">
        <f t="shared" ref="AE202:AE212" si="204">AD202=0</f>
        <v>1</v>
      </c>
      <c r="AF202" s="304">
        <v>326.45437890907903</v>
      </c>
      <c r="AG202" s="304" t="b">
        <v>1</v>
      </c>
      <c r="AH202" s="304">
        <v>0</v>
      </c>
      <c r="AI202" s="304" t="b">
        <f t="shared" si="194"/>
        <v>1</v>
      </c>
      <c r="AJ202" s="304">
        <v>0</v>
      </c>
      <c r="AK202" s="304" t="b">
        <f t="shared" si="195"/>
        <v>1</v>
      </c>
      <c r="AL202" s="304">
        <v>0</v>
      </c>
      <c r="AM202" s="304" t="b">
        <f t="shared" si="196"/>
        <v>1</v>
      </c>
      <c r="AN202" s="304">
        <v>0</v>
      </c>
      <c r="AO202" s="304" t="b">
        <f t="shared" si="197"/>
        <v>1</v>
      </c>
      <c r="AQ202" s="299">
        <f>'RES_Sales Model'!C197</f>
        <v>324.38677238308009</v>
      </c>
      <c r="AR202" s="304" t="b">
        <v>1</v>
      </c>
      <c r="AS202" s="299">
        <f>'RES_Sales Model'!D197</f>
        <v>0</v>
      </c>
      <c r="AT202" s="304" t="b">
        <v>1</v>
      </c>
      <c r="AU202" s="305"/>
      <c r="AV202" s="304">
        <f>+'Small COMM Sales Model  '!G201</f>
        <v>322.31916585708109</v>
      </c>
      <c r="AW202" s="304" t="b">
        <v>1</v>
      </c>
      <c r="AX202" s="304">
        <f>+'Small COMM Sales Model  '!F201</f>
        <v>0</v>
      </c>
      <c r="AY202" s="304" t="b">
        <v>1</v>
      </c>
      <c r="AZ202" s="304">
        <f>+'Small COMM Sales Model  '!E201</f>
        <v>326.45437890907908</v>
      </c>
      <c r="BA202" s="304" t="b">
        <v>1</v>
      </c>
    </row>
    <row r="203" spans="1:53" s="299" customFormat="1" x14ac:dyDescent="0.2">
      <c r="A203" s="306">
        <v>2022</v>
      </c>
      <c r="B203" s="306">
        <v>9</v>
      </c>
      <c r="C203" s="299">
        <v>249.49791666666664</v>
      </c>
      <c r="D203" s="299" t="b">
        <v>1</v>
      </c>
      <c r="E203" s="299">
        <v>0</v>
      </c>
      <c r="F203" s="299" t="b">
        <v>1</v>
      </c>
      <c r="H203" s="299">
        <v>0</v>
      </c>
      <c r="I203" s="304" t="b">
        <v>1</v>
      </c>
      <c r="J203" s="299">
        <v>0</v>
      </c>
      <c r="K203" s="304" t="b">
        <v>1</v>
      </c>
      <c r="L203" s="299">
        <v>0</v>
      </c>
      <c r="M203" s="304" t="b">
        <v>1</v>
      </c>
      <c r="N203" s="299">
        <v>0</v>
      </c>
      <c r="O203" s="304" t="b">
        <v>1</v>
      </c>
      <c r="P203" s="299">
        <v>0</v>
      </c>
      <c r="Q203" s="304" t="b">
        <v>1</v>
      </c>
      <c r="R203" s="304">
        <v>0</v>
      </c>
      <c r="S203" s="304" t="b">
        <f t="shared" si="198"/>
        <v>1</v>
      </c>
      <c r="T203" s="304">
        <v>0</v>
      </c>
      <c r="U203" s="304" t="b">
        <f t="shared" si="199"/>
        <v>1</v>
      </c>
      <c r="V203" s="304">
        <v>0</v>
      </c>
      <c r="W203" s="304" t="b">
        <f t="shared" si="200"/>
        <v>1</v>
      </c>
      <c r="X203" s="304">
        <v>0</v>
      </c>
      <c r="Y203" s="304" t="b">
        <f t="shared" si="201"/>
        <v>1</v>
      </c>
      <c r="Z203" s="304">
        <v>0</v>
      </c>
      <c r="AA203" s="304" t="b">
        <f t="shared" si="202"/>
        <v>1</v>
      </c>
      <c r="AB203" s="304">
        <v>0</v>
      </c>
      <c r="AC203" s="304" t="b">
        <f t="shared" si="203"/>
        <v>1</v>
      </c>
      <c r="AD203" s="304">
        <v>0</v>
      </c>
      <c r="AE203" s="304" t="b">
        <f t="shared" si="204"/>
        <v>1</v>
      </c>
      <c r="AF203" s="304">
        <v>0</v>
      </c>
      <c r="AG203" s="304" t="b">
        <f t="shared" ref="AG203:AG213" si="205">AF203=0</f>
        <v>1</v>
      </c>
      <c r="AH203" s="304">
        <v>277.87653293728101</v>
      </c>
      <c r="AI203" s="304" t="b">
        <v>1</v>
      </c>
      <c r="AJ203" s="304">
        <v>0</v>
      </c>
      <c r="AK203" s="304" t="b">
        <f t="shared" si="195"/>
        <v>1</v>
      </c>
      <c r="AL203" s="304">
        <v>0</v>
      </c>
      <c r="AM203" s="304" t="b">
        <f t="shared" si="196"/>
        <v>1</v>
      </c>
      <c r="AN203" s="304">
        <v>0</v>
      </c>
      <c r="AO203" s="304" t="b">
        <f t="shared" si="197"/>
        <v>1</v>
      </c>
      <c r="AQ203" s="299">
        <f>'RES_Sales Model'!C198</f>
        <v>302.16545592318028</v>
      </c>
      <c r="AR203" s="304" t="b">
        <v>1</v>
      </c>
      <c r="AS203" s="299">
        <f>'RES_Sales Model'!D198</f>
        <v>0</v>
      </c>
      <c r="AT203" s="304" t="b">
        <v>1</v>
      </c>
      <c r="AU203" s="305"/>
      <c r="AV203" s="304">
        <f>+'Small COMM Sales Model  '!G202</f>
        <v>326.45437890907908</v>
      </c>
      <c r="AW203" s="304" t="b">
        <v>1</v>
      </c>
      <c r="AX203" s="304">
        <f>+'Small COMM Sales Model  '!F202</f>
        <v>0</v>
      </c>
      <c r="AY203" s="304" t="b">
        <v>1</v>
      </c>
      <c r="AZ203" s="304">
        <f>+'Small COMM Sales Model  '!E202</f>
        <v>277.87653293728147</v>
      </c>
      <c r="BA203" s="304" t="b">
        <v>1</v>
      </c>
    </row>
    <row r="204" spans="1:53" s="299" customFormat="1" x14ac:dyDescent="0.2">
      <c r="A204" s="306">
        <v>2022</v>
      </c>
      <c r="B204" s="306">
        <v>10</v>
      </c>
      <c r="C204" s="299">
        <v>170.5586736154624</v>
      </c>
      <c r="D204" s="299" t="b">
        <v>1</v>
      </c>
      <c r="E204" s="299">
        <v>1.9937500000000004</v>
      </c>
      <c r="F204" s="299" t="b">
        <v>1</v>
      </c>
      <c r="H204" s="299">
        <v>0</v>
      </c>
      <c r="I204" s="304" t="b">
        <v>1</v>
      </c>
      <c r="J204" s="299">
        <v>0</v>
      </c>
      <c r="K204" s="304" t="b">
        <v>1</v>
      </c>
      <c r="L204" s="299">
        <v>0</v>
      </c>
      <c r="M204" s="304" t="b">
        <v>1</v>
      </c>
      <c r="N204" s="299">
        <v>0</v>
      </c>
      <c r="O204" s="304" t="b">
        <v>1</v>
      </c>
      <c r="P204" s="299">
        <v>0</v>
      </c>
      <c r="Q204" s="304" t="b">
        <v>1</v>
      </c>
      <c r="R204" s="304">
        <v>0</v>
      </c>
      <c r="S204" s="304" t="b">
        <f t="shared" si="198"/>
        <v>1</v>
      </c>
      <c r="T204" s="304">
        <v>0</v>
      </c>
      <c r="U204" s="304" t="b">
        <f t="shared" si="199"/>
        <v>1</v>
      </c>
      <c r="V204" s="304">
        <v>0</v>
      </c>
      <c r="W204" s="304" t="b">
        <f t="shared" si="200"/>
        <v>1</v>
      </c>
      <c r="X204" s="304">
        <v>0</v>
      </c>
      <c r="Y204" s="304" t="b">
        <f t="shared" si="201"/>
        <v>1</v>
      </c>
      <c r="Z204" s="304">
        <v>0</v>
      </c>
      <c r="AA204" s="304" t="b">
        <f t="shared" si="202"/>
        <v>1</v>
      </c>
      <c r="AB204" s="304">
        <v>0</v>
      </c>
      <c r="AC204" s="304" t="b">
        <f t="shared" si="203"/>
        <v>1</v>
      </c>
      <c r="AD204" s="304">
        <v>0</v>
      </c>
      <c r="AE204" s="304" t="b">
        <f t="shared" si="204"/>
        <v>1</v>
      </c>
      <c r="AF204" s="304">
        <v>0</v>
      </c>
      <c r="AG204" s="304" t="b">
        <f t="shared" si="205"/>
        <v>1</v>
      </c>
      <c r="AH204" s="304">
        <v>0</v>
      </c>
      <c r="AI204" s="304" t="b">
        <f t="shared" ref="AI204:AI214" si="206">AH204=0</f>
        <v>1</v>
      </c>
      <c r="AJ204" s="304">
        <v>198.89039579254799</v>
      </c>
      <c r="AK204" s="304" t="b">
        <v>1</v>
      </c>
      <c r="AL204" s="304">
        <v>0</v>
      </c>
      <c r="AM204" s="304" t="b">
        <f t="shared" si="196"/>
        <v>1</v>
      </c>
      <c r="AN204" s="304">
        <v>0</v>
      </c>
      <c r="AO204" s="304" t="b">
        <f t="shared" si="197"/>
        <v>1</v>
      </c>
      <c r="AQ204" s="299">
        <f>'RES_Sales Model'!C199</f>
        <v>238.38346436491491</v>
      </c>
      <c r="AR204" s="304" t="b">
        <v>1</v>
      </c>
      <c r="AS204" s="299">
        <f>'RES_Sales Model'!D199</f>
        <v>0</v>
      </c>
      <c r="AT204" s="304" t="b">
        <v>1</v>
      </c>
      <c r="AU204" s="305"/>
      <c r="AV204" s="304">
        <f>+'Small COMM Sales Model  '!G203</f>
        <v>277.87653293728147</v>
      </c>
      <c r="AW204" s="304" t="b">
        <v>1</v>
      </c>
      <c r="AX204" s="304">
        <f>+'Small COMM Sales Model  '!F203</f>
        <v>3.8110897796785466</v>
      </c>
      <c r="AY204" s="304" t="b">
        <v>1</v>
      </c>
      <c r="AZ204" s="304">
        <f>+'Small COMM Sales Model  '!E203</f>
        <v>198.89039579254836</v>
      </c>
      <c r="BA204" s="304" t="b">
        <v>1</v>
      </c>
    </row>
    <row r="205" spans="1:53" s="299" customFormat="1" x14ac:dyDescent="0.2">
      <c r="A205" s="306">
        <v>2022</v>
      </c>
      <c r="B205" s="306">
        <v>11</v>
      </c>
      <c r="C205" s="299">
        <v>63.069791666666674</v>
      </c>
      <c r="D205" s="299" t="b">
        <v>1</v>
      </c>
      <c r="E205" s="299">
        <v>13.252083333333335</v>
      </c>
      <c r="F205" s="299" t="b">
        <v>1</v>
      </c>
      <c r="H205" s="299">
        <v>0</v>
      </c>
      <c r="I205" s="304" t="b">
        <v>1</v>
      </c>
      <c r="J205" s="299">
        <v>0</v>
      </c>
      <c r="K205" s="304" t="b">
        <v>1</v>
      </c>
      <c r="L205" s="299">
        <v>0</v>
      </c>
      <c r="M205" s="304" t="b">
        <v>1</v>
      </c>
      <c r="N205" s="299">
        <v>0</v>
      </c>
      <c r="O205" s="304" t="b">
        <v>1</v>
      </c>
      <c r="P205" s="299">
        <v>0</v>
      </c>
      <c r="Q205" s="304" t="b">
        <v>1</v>
      </c>
      <c r="R205" s="304">
        <v>0</v>
      </c>
      <c r="S205" s="304" t="b">
        <f t="shared" si="198"/>
        <v>1</v>
      </c>
      <c r="T205" s="304">
        <v>0</v>
      </c>
      <c r="U205" s="304" t="b">
        <f t="shared" si="199"/>
        <v>1</v>
      </c>
      <c r="V205" s="304">
        <v>0</v>
      </c>
      <c r="W205" s="304" t="b">
        <f t="shared" si="200"/>
        <v>1</v>
      </c>
      <c r="X205" s="304">
        <v>0</v>
      </c>
      <c r="Y205" s="304" t="b">
        <f t="shared" si="201"/>
        <v>1</v>
      </c>
      <c r="Z205" s="304">
        <v>0</v>
      </c>
      <c r="AA205" s="304" t="b">
        <f t="shared" si="202"/>
        <v>1</v>
      </c>
      <c r="AB205" s="304">
        <v>0</v>
      </c>
      <c r="AC205" s="304" t="b">
        <f t="shared" si="203"/>
        <v>1</v>
      </c>
      <c r="AD205" s="304">
        <v>0</v>
      </c>
      <c r="AE205" s="304" t="b">
        <f t="shared" si="204"/>
        <v>1</v>
      </c>
      <c r="AF205" s="304">
        <v>0</v>
      </c>
      <c r="AG205" s="304" t="b">
        <f t="shared" si="205"/>
        <v>1</v>
      </c>
      <c r="AH205" s="304">
        <v>0</v>
      </c>
      <c r="AI205" s="304" t="b">
        <f t="shared" si="206"/>
        <v>1</v>
      </c>
      <c r="AJ205" s="304">
        <v>0</v>
      </c>
      <c r="AK205" s="304" t="b">
        <f t="shared" ref="AK205:AK215" si="207">AJ205=0</f>
        <v>1</v>
      </c>
      <c r="AL205" s="304">
        <v>78.117279066674598</v>
      </c>
      <c r="AM205" s="304" t="b">
        <v>1</v>
      </c>
      <c r="AN205" s="304">
        <v>0</v>
      </c>
      <c r="AO205" s="304" t="b">
        <f t="shared" si="197"/>
        <v>1</v>
      </c>
      <c r="AQ205" s="299">
        <f>'RES_Sales Model'!C200</f>
        <v>138.50383742961151</v>
      </c>
      <c r="AR205" s="304" t="b">
        <v>1</v>
      </c>
      <c r="AS205" s="299">
        <f>'RES_Sales Model'!D200</f>
        <v>0</v>
      </c>
      <c r="AT205" s="304" t="b">
        <v>1</v>
      </c>
      <c r="AU205" s="305"/>
      <c r="AV205" s="304">
        <f>+'Small COMM Sales Model  '!G204</f>
        <v>198.89039579254836</v>
      </c>
      <c r="AW205" s="304" t="b">
        <v>1</v>
      </c>
      <c r="AX205" s="304">
        <f>+'Small COMM Sales Model  '!F204</f>
        <v>26.436963465927999</v>
      </c>
      <c r="AY205" s="304" t="b">
        <v>1</v>
      </c>
      <c r="AZ205" s="304">
        <f>+'Small COMM Sales Model  '!E204</f>
        <v>78.117279066674627</v>
      </c>
      <c r="BA205" s="304" t="b">
        <v>1</v>
      </c>
    </row>
    <row r="206" spans="1:53" s="299" customFormat="1" x14ac:dyDescent="0.2">
      <c r="A206" s="306">
        <v>2022</v>
      </c>
      <c r="B206" s="306">
        <v>12</v>
      </c>
      <c r="C206" s="299">
        <v>34.644791666666663</v>
      </c>
      <c r="D206" s="299" t="b">
        <v>1</v>
      </c>
      <c r="E206" s="299">
        <v>62.360416666666687</v>
      </c>
      <c r="F206" s="299" t="b">
        <v>1</v>
      </c>
      <c r="H206" s="299">
        <v>0.17544300865084281</v>
      </c>
      <c r="I206" s="304" t="b">
        <v>1</v>
      </c>
      <c r="J206" s="299">
        <v>0</v>
      </c>
      <c r="K206" s="304" t="b">
        <v>1</v>
      </c>
      <c r="L206" s="299">
        <v>0</v>
      </c>
      <c r="M206" s="304" t="b">
        <v>1</v>
      </c>
      <c r="N206" s="299">
        <v>0</v>
      </c>
      <c r="O206" s="304" t="b">
        <v>1</v>
      </c>
      <c r="P206" s="299">
        <v>64.984895742185898</v>
      </c>
      <c r="Q206" s="304" t="b">
        <v>1</v>
      </c>
      <c r="R206" s="304">
        <v>0</v>
      </c>
      <c r="S206" s="304" t="b">
        <f t="shared" si="198"/>
        <v>1</v>
      </c>
      <c r="T206" s="304">
        <v>0</v>
      </c>
      <c r="U206" s="304" t="b">
        <f t="shared" si="199"/>
        <v>1</v>
      </c>
      <c r="V206" s="304">
        <v>0</v>
      </c>
      <c r="W206" s="304" t="b">
        <f t="shared" si="200"/>
        <v>1</v>
      </c>
      <c r="X206" s="304">
        <v>0</v>
      </c>
      <c r="Y206" s="304" t="b">
        <f t="shared" si="201"/>
        <v>1</v>
      </c>
      <c r="Z206" s="304">
        <v>0</v>
      </c>
      <c r="AA206" s="304" t="b">
        <f t="shared" si="202"/>
        <v>1</v>
      </c>
      <c r="AB206" s="304">
        <v>0</v>
      </c>
      <c r="AC206" s="304" t="b">
        <f t="shared" si="203"/>
        <v>1</v>
      </c>
      <c r="AD206" s="304">
        <v>0</v>
      </c>
      <c r="AE206" s="304" t="b">
        <f t="shared" si="204"/>
        <v>1</v>
      </c>
      <c r="AF206" s="304">
        <v>0</v>
      </c>
      <c r="AG206" s="304" t="b">
        <f t="shared" si="205"/>
        <v>1</v>
      </c>
      <c r="AH206" s="304">
        <v>0</v>
      </c>
      <c r="AI206" s="304" t="b">
        <f t="shared" si="206"/>
        <v>1</v>
      </c>
      <c r="AJ206" s="304">
        <v>0</v>
      </c>
      <c r="AK206" s="304" t="b">
        <f t="shared" si="207"/>
        <v>1</v>
      </c>
      <c r="AL206" s="304">
        <v>0</v>
      </c>
      <c r="AM206" s="304" t="b">
        <f t="shared" ref="AM206:AM216" si="208">AL206=0</f>
        <v>1</v>
      </c>
      <c r="AN206" s="304">
        <v>42.633806123140999</v>
      </c>
      <c r="AO206" s="304" t="b">
        <v>1</v>
      </c>
      <c r="AQ206" s="299">
        <f>'RES_Sales Model'!C201</f>
        <v>60.375542594907806</v>
      </c>
      <c r="AR206" s="304" t="b">
        <v>1</v>
      </c>
      <c r="AS206" s="299">
        <f>'RES_Sales Model'!D201</f>
        <v>64.984895742185898</v>
      </c>
      <c r="AT206" s="304" t="b">
        <v>1</v>
      </c>
      <c r="AU206" s="305"/>
      <c r="AV206" s="304">
        <f>+'Small COMM Sales Model  '!G205</f>
        <v>78.117279066674627</v>
      </c>
      <c r="AW206" s="304" t="b">
        <v>1</v>
      </c>
      <c r="AX206" s="304">
        <f>+'Small COMM Sales Model  '!F205</f>
        <v>81.614210043345437</v>
      </c>
      <c r="AY206" s="304" t="b">
        <v>1</v>
      </c>
      <c r="AZ206" s="304">
        <f>+'Small COMM Sales Model  '!E205</f>
        <v>42.633806123140985</v>
      </c>
      <c r="BA206" s="304" t="b">
        <v>1</v>
      </c>
    </row>
    <row r="207" spans="1:53" s="299" customFormat="1" x14ac:dyDescent="0.2">
      <c r="A207" s="306">
        <v>2023</v>
      </c>
      <c r="B207" s="306">
        <v>1</v>
      </c>
      <c r="C207" s="299">
        <v>21.512499999999996</v>
      </c>
      <c r="D207" s="299" t="b">
        <v>1</v>
      </c>
      <c r="E207" s="299">
        <v>101.75000000000003</v>
      </c>
      <c r="F207" s="299" t="b">
        <v>1</v>
      </c>
      <c r="H207" s="299">
        <v>0.47586523824689808</v>
      </c>
      <c r="I207" s="304" t="b">
        <v>1</v>
      </c>
      <c r="J207" s="299">
        <v>107.22973635615668</v>
      </c>
      <c r="K207" s="304" t="b">
        <v>1</v>
      </c>
      <c r="L207" s="299">
        <v>0</v>
      </c>
      <c r="M207" s="304" t="b">
        <v>1</v>
      </c>
      <c r="N207" s="299">
        <v>0</v>
      </c>
      <c r="O207" s="304" t="b">
        <v>1</v>
      </c>
      <c r="P207" s="299">
        <v>0</v>
      </c>
      <c r="Q207" s="304" t="b">
        <v>1</v>
      </c>
      <c r="R207" s="304">
        <v>26.1128298685252</v>
      </c>
      <c r="S207" s="304" t="b">
        <v>1</v>
      </c>
      <c r="T207" s="304">
        <v>0</v>
      </c>
      <c r="U207" s="304" t="b">
        <f t="shared" si="199"/>
        <v>1</v>
      </c>
      <c r="V207" s="304">
        <v>0</v>
      </c>
      <c r="W207" s="304" t="b">
        <f t="shared" si="200"/>
        <v>1</v>
      </c>
      <c r="X207" s="304">
        <v>0</v>
      </c>
      <c r="Y207" s="304" t="b">
        <f t="shared" si="201"/>
        <v>1</v>
      </c>
      <c r="Z207" s="304">
        <v>0</v>
      </c>
      <c r="AA207" s="304" t="b">
        <f t="shared" si="202"/>
        <v>1</v>
      </c>
      <c r="AB207" s="304">
        <v>0</v>
      </c>
      <c r="AC207" s="304" t="b">
        <f t="shared" si="203"/>
        <v>1</v>
      </c>
      <c r="AD207" s="304">
        <v>0</v>
      </c>
      <c r="AE207" s="304" t="b">
        <f t="shared" si="204"/>
        <v>1</v>
      </c>
      <c r="AF207" s="304">
        <v>0</v>
      </c>
      <c r="AG207" s="304" t="b">
        <f t="shared" si="205"/>
        <v>1</v>
      </c>
      <c r="AH207" s="304">
        <v>0</v>
      </c>
      <c r="AI207" s="304" t="b">
        <f t="shared" si="206"/>
        <v>1</v>
      </c>
      <c r="AJ207" s="304">
        <v>0</v>
      </c>
      <c r="AK207" s="304" t="b">
        <f t="shared" si="207"/>
        <v>1</v>
      </c>
      <c r="AL207" s="304">
        <v>0</v>
      </c>
      <c r="AM207" s="304" t="b">
        <f t="shared" si="208"/>
        <v>1</v>
      </c>
      <c r="AN207" s="304">
        <v>0</v>
      </c>
      <c r="AO207" s="304" t="b">
        <f t="shared" ref="AO207:AO217" si="209">AN207=0</f>
        <v>1</v>
      </c>
      <c r="AQ207" s="299">
        <f>'RES_Sales Model'!C202</f>
        <v>34.373317995833112</v>
      </c>
      <c r="AR207" s="304" t="b">
        <v>1</v>
      </c>
      <c r="AS207" s="299">
        <f>'RES_Sales Model'!D202</f>
        <v>107.22973635615668</v>
      </c>
      <c r="AT207" s="304" t="b">
        <v>1</v>
      </c>
      <c r="AU207" s="305"/>
      <c r="AV207" s="304">
        <f>+'Small COMM Sales Model  '!G206</f>
        <v>42.633806123140985</v>
      </c>
      <c r="AW207" s="304" t="b">
        <v>1</v>
      </c>
      <c r="AX207" s="304">
        <f>+'Small COMM Sales Model  '!F206</f>
        <v>127.15014736663784</v>
      </c>
      <c r="AY207" s="304" t="b">
        <v>1</v>
      </c>
      <c r="AZ207" s="304">
        <f>+'Small COMM Sales Model  '!E206</f>
        <v>26.112829868525239</v>
      </c>
      <c r="BA207" s="304" t="b">
        <v>1</v>
      </c>
    </row>
    <row r="208" spans="1:53" s="299" customFormat="1" x14ac:dyDescent="0.2">
      <c r="A208" s="306">
        <v>2023</v>
      </c>
      <c r="B208" s="306">
        <v>2</v>
      </c>
      <c r="C208" s="299">
        <v>28.65</v>
      </c>
      <c r="D208" s="299" t="b">
        <v>1</v>
      </c>
      <c r="E208" s="299">
        <v>56.333333333333336</v>
      </c>
      <c r="F208" s="299" t="b">
        <v>1</v>
      </c>
      <c r="H208" s="299">
        <v>0</v>
      </c>
      <c r="I208" s="304" t="b">
        <v>1</v>
      </c>
      <c r="J208" s="299">
        <v>0</v>
      </c>
      <c r="K208" s="304" t="b">
        <v>1</v>
      </c>
      <c r="L208" s="299">
        <v>58.93328680476386</v>
      </c>
      <c r="M208" s="304" t="b">
        <v>1</v>
      </c>
      <c r="N208" s="299">
        <v>0</v>
      </c>
      <c r="O208" s="304" t="b">
        <v>1</v>
      </c>
      <c r="P208" s="299">
        <v>0</v>
      </c>
      <c r="Q208" s="304" t="b">
        <v>1</v>
      </c>
      <c r="R208" s="304">
        <v>0</v>
      </c>
      <c r="S208" s="304" t="b">
        <f t="shared" ref="S208:S218" si="210">R208=0</f>
        <v>1</v>
      </c>
      <c r="T208" s="304">
        <v>35.042184420393099</v>
      </c>
      <c r="U208" s="304" t="b">
        <v>1</v>
      </c>
      <c r="V208" s="304">
        <v>0</v>
      </c>
      <c r="W208" s="304" t="b">
        <f t="shared" si="200"/>
        <v>1</v>
      </c>
      <c r="X208" s="304">
        <v>0</v>
      </c>
      <c r="Y208" s="304" t="b">
        <f t="shared" si="201"/>
        <v>1</v>
      </c>
      <c r="Z208" s="304">
        <v>0</v>
      </c>
      <c r="AA208" s="304" t="b">
        <f t="shared" si="202"/>
        <v>1</v>
      </c>
      <c r="AB208" s="304">
        <v>0</v>
      </c>
      <c r="AC208" s="304" t="b">
        <f t="shared" si="203"/>
        <v>1</v>
      </c>
      <c r="AD208" s="304">
        <v>0</v>
      </c>
      <c r="AE208" s="304" t="b">
        <f t="shared" si="204"/>
        <v>1</v>
      </c>
      <c r="AF208" s="304">
        <v>0</v>
      </c>
      <c r="AG208" s="304" t="b">
        <f t="shared" si="205"/>
        <v>1</v>
      </c>
      <c r="AH208" s="304">
        <v>0</v>
      </c>
      <c r="AI208" s="304" t="b">
        <f t="shared" si="206"/>
        <v>1</v>
      </c>
      <c r="AJ208" s="304">
        <v>0</v>
      </c>
      <c r="AK208" s="304" t="b">
        <f t="shared" si="207"/>
        <v>1</v>
      </c>
      <c r="AL208" s="304">
        <v>0</v>
      </c>
      <c r="AM208" s="304" t="b">
        <f t="shared" si="208"/>
        <v>1</v>
      </c>
      <c r="AN208" s="304">
        <v>0</v>
      </c>
      <c r="AO208" s="304" t="b">
        <f t="shared" si="209"/>
        <v>1</v>
      </c>
      <c r="AQ208" s="299">
        <f>'RES_Sales Model'!C203</f>
        <v>30.577507144459183</v>
      </c>
      <c r="AR208" s="304" t="b">
        <v>1</v>
      </c>
      <c r="AS208" s="299">
        <f>'RES_Sales Model'!D203</f>
        <v>58.93328680476386</v>
      </c>
      <c r="AT208" s="304" t="b">
        <v>1</v>
      </c>
      <c r="AU208" s="305"/>
      <c r="AV208" s="304">
        <f>+'Small COMM Sales Model  '!G207</f>
        <v>26.112829868525239</v>
      </c>
      <c r="AW208" s="304" t="b">
        <v>1</v>
      </c>
      <c r="AX208" s="304">
        <f>+'Small COMM Sales Model  '!F207</f>
        <v>78.467690138551589</v>
      </c>
      <c r="AY208" s="304" t="b">
        <v>1</v>
      </c>
      <c r="AZ208" s="304">
        <f>+'Small COMM Sales Model  '!E207</f>
        <v>35.042184420393127</v>
      </c>
      <c r="BA208" s="304" t="b">
        <v>1</v>
      </c>
    </row>
    <row r="209" spans="1:53" s="299" customFormat="1" x14ac:dyDescent="0.2">
      <c r="A209" s="306">
        <v>2023</v>
      </c>
      <c r="B209" s="306">
        <v>3</v>
      </c>
      <c r="C209" s="299">
        <v>51.395833333333329</v>
      </c>
      <c r="D209" s="299" t="b">
        <v>1</v>
      </c>
      <c r="E209" s="299">
        <v>28.689583333333339</v>
      </c>
      <c r="F209" s="299" t="b">
        <v>1</v>
      </c>
      <c r="H209" s="299">
        <v>0</v>
      </c>
      <c r="I209" s="304" t="b">
        <v>1</v>
      </c>
      <c r="J209" s="299">
        <v>0</v>
      </c>
      <c r="K209" s="304" t="b">
        <v>1</v>
      </c>
      <c r="L209" s="299">
        <v>0</v>
      </c>
      <c r="M209" s="304" t="b">
        <v>1</v>
      </c>
      <c r="N209" s="299">
        <v>29.231033597261238</v>
      </c>
      <c r="O209" s="304" t="b">
        <v>1</v>
      </c>
      <c r="P209" s="299">
        <v>0</v>
      </c>
      <c r="Q209" s="304" t="b">
        <v>1</v>
      </c>
      <c r="R209" s="304">
        <v>0</v>
      </c>
      <c r="S209" s="304" t="b">
        <f t="shared" si="210"/>
        <v>1</v>
      </c>
      <c r="T209" s="304">
        <v>0</v>
      </c>
      <c r="U209" s="304" t="b">
        <f t="shared" ref="U209:U219" si="211">T209=0</f>
        <v>1</v>
      </c>
      <c r="V209" s="304">
        <v>64.582270600115194</v>
      </c>
      <c r="W209" s="304" t="b">
        <v>1</v>
      </c>
      <c r="X209" s="304">
        <v>0</v>
      </c>
      <c r="Y209" s="304" t="b">
        <f t="shared" si="201"/>
        <v>1</v>
      </c>
      <c r="Z209" s="304">
        <v>0</v>
      </c>
      <c r="AA209" s="304" t="b">
        <f t="shared" si="202"/>
        <v>1</v>
      </c>
      <c r="AB209" s="304">
        <v>0</v>
      </c>
      <c r="AC209" s="304" t="b">
        <f t="shared" si="203"/>
        <v>1</v>
      </c>
      <c r="AD209" s="304">
        <v>0</v>
      </c>
      <c r="AE209" s="304" t="b">
        <f t="shared" si="204"/>
        <v>1</v>
      </c>
      <c r="AF209" s="304">
        <v>0</v>
      </c>
      <c r="AG209" s="304" t="b">
        <f t="shared" si="205"/>
        <v>1</v>
      </c>
      <c r="AH209" s="304">
        <v>0</v>
      </c>
      <c r="AI209" s="304" t="b">
        <f t="shared" si="206"/>
        <v>1</v>
      </c>
      <c r="AJ209" s="304">
        <v>0</v>
      </c>
      <c r="AK209" s="304" t="b">
        <f t="shared" si="207"/>
        <v>1</v>
      </c>
      <c r="AL209" s="304">
        <v>0</v>
      </c>
      <c r="AM209" s="304" t="b">
        <f t="shared" si="208"/>
        <v>1</v>
      </c>
      <c r="AN209" s="304">
        <v>0</v>
      </c>
      <c r="AO209" s="304" t="b">
        <f t="shared" si="209"/>
        <v>1</v>
      </c>
      <c r="AQ209" s="299">
        <f>'RES_Sales Model'!C204</f>
        <v>49.812227510254139</v>
      </c>
      <c r="AR209" s="304" t="b">
        <v>1</v>
      </c>
      <c r="AS209" s="299">
        <f>'RES_Sales Model'!D204</f>
        <v>29.231033597261238</v>
      </c>
      <c r="AT209" s="304" t="b">
        <v>1</v>
      </c>
      <c r="AU209" s="305"/>
      <c r="AV209" s="304">
        <f>+'Small COMM Sales Model  '!G208</f>
        <v>35.042184420393127</v>
      </c>
      <c r="AW209" s="304" t="b">
        <v>1</v>
      </c>
      <c r="AX209" s="304">
        <f>+'Small COMM Sales Model  '!F208</f>
        <v>46.311218909337121</v>
      </c>
      <c r="AY209" s="304" t="b">
        <v>1</v>
      </c>
      <c r="AZ209" s="304">
        <f>+'Small COMM Sales Model  '!E208</f>
        <v>64.582270600115152</v>
      </c>
      <c r="BA209" s="304" t="b">
        <v>1</v>
      </c>
    </row>
    <row r="210" spans="1:53" s="299" customFormat="1" x14ac:dyDescent="0.2">
      <c r="A210" s="306">
        <v>2023</v>
      </c>
      <c r="B210" s="306">
        <v>4</v>
      </c>
      <c r="C210" s="299">
        <v>93.364062500000017</v>
      </c>
      <c r="D210" s="299" t="b">
        <v>1</v>
      </c>
      <c r="E210" s="299">
        <v>3.0166666666666666</v>
      </c>
      <c r="F210" s="299" t="b">
        <v>1</v>
      </c>
      <c r="H210" s="299">
        <v>0</v>
      </c>
      <c r="I210" s="304" t="b">
        <v>1</v>
      </c>
      <c r="J210" s="299">
        <v>0</v>
      </c>
      <c r="K210" s="304" t="b">
        <v>1</v>
      </c>
      <c r="L210" s="299">
        <v>0</v>
      </c>
      <c r="M210" s="304" t="b">
        <v>1</v>
      </c>
      <c r="N210" s="299">
        <v>0</v>
      </c>
      <c r="O210" s="304" t="b">
        <v>1</v>
      </c>
      <c r="P210" s="299">
        <v>0</v>
      </c>
      <c r="Q210" s="304" t="b">
        <v>1</v>
      </c>
      <c r="R210" s="304">
        <v>0</v>
      </c>
      <c r="S210" s="304" t="b">
        <f t="shared" si="210"/>
        <v>1</v>
      </c>
      <c r="T210" s="304">
        <v>0</v>
      </c>
      <c r="U210" s="304" t="b">
        <f t="shared" si="211"/>
        <v>1</v>
      </c>
      <c r="V210" s="304">
        <v>0</v>
      </c>
      <c r="W210" s="304" t="b">
        <f t="shared" ref="W210:W220" si="212">V210=0</f>
        <v>1</v>
      </c>
      <c r="X210" s="304">
        <v>114.03392869270699</v>
      </c>
      <c r="Y210" s="304" t="b">
        <v>1</v>
      </c>
      <c r="Z210" s="304">
        <v>0</v>
      </c>
      <c r="AA210" s="304" t="b">
        <f t="shared" si="202"/>
        <v>1</v>
      </c>
      <c r="AB210" s="304">
        <v>0</v>
      </c>
      <c r="AC210" s="304" t="b">
        <f t="shared" si="203"/>
        <v>1</v>
      </c>
      <c r="AD210" s="304">
        <v>0</v>
      </c>
      <c r="AE210" s="304" t="b">
        <f t="shared" si="204"/>
        <v>1</v>
      </c>
      <c r="AF210" s="304">
        <v>0</v>
      </c>
      <c r="AG210" s="304" t="b">
        <f t="shared" si="205"/>
        <v>1</v>
      </c>
      <c r="AH210" s="304">
        <v>0</v>
      </c>
      <c r="AI210" s="304" t="b">
        <f t="shared" si="206"/>
        <v>1</v>
      </c>
      <c r="AJ210" s="304">
        <v>0</v>
      </c>
      <c r="AK210" s="304" t="b">
        <f t="shared" si="207"/>
        <v>1</v>
      </c>
      <c r="AL210" s="304">
        <v>0</v>
      </c>
      <c r="AM210" s="304" t="b">
        <f t="shared" si="208"/>
        <v>1</v>
      </c>
      <c r="AN210" s="304">
        <v>0</v>
      </c>
      <c r="AO210" s="304" t="b">
        <f t="shared" si="209"/>
        <v>1</v>
      </c>
      <c r="AQ210" s="299">
        <f>'RES_Sales Model'!C205</f>
        <v>89.308099646411279</v>
      </c>
      <c r="AR210" s="304" t="b">
        <v>1</v>
      </c>
      <c r="AS210" s="299">
        <f>'RES_Sales Model'!D205</f>
        <v>0</v>
      </c>
      <c r="AT210" s="304" t="b">
        <v>1</v>
      </c>
      <c r="AU210" s="305"/>
      <c r="AV210" s="304">
        <f>+'Small COMM Sales Model  '!G209</f>
        <v>64.582270600115152</v>
      </c>
      <c r="AW210" s="304" t="b">
        <v>1</v>
      </c>
      <c r="AX210" s="304">
        <f>+'Small COMM Sales Model  '!F209</f>
        <v>10.944087118763242</v>
      </c>
      <c r="AY210" s="304" t="b">
        <v>1</v>
      </c>
      <c r="AZ210" s="304">
        <f>+'Small COMM Sales Model  '!E209</f>
        <v>114.03392869270741</v>
      </c>
      <c r="BA210" s="304" t="b">
        <v>1</v>
      </c>
    </row>
    <row r="211" spans="1:53" s="299" customFormat="1" x14ac:dyDescent="0.2">
      <c r="A211" s="306">
        <v>2023</v>
      </c>
      <c r="B211" s="306">
        <v>5</v>
      </c>
      <c r="C211" s="299">
        <v>181.10312499999998</v>
      </c>
      <c r="D211" s="299" t="b">
        <v>1</v>
      </c>
      <c r="E211" s="299">
        <v>0.13125000000000001</v>
      </c>
      <c r="F211" s="299" t="b">
        <v>1</v>
      </c>
      <c r="H211" s="299">
        <v>0</v>
      </c>
      <c r="I211" s="304" t="b">
        <v>1</v>
      </c>
      <c r="J211" s="299">
        <v>0</v>
      </c>
      <c r="K211" s="304" t="b">
        <v>1</v>
      </c>
      <c r="L211" s="299">
        <v>0</v>
      </c>
      <c r="M211" s="304" t="b">
        <v>1</v>
      </c>
      <c r="N211" s="299">
        <v>0</v>
      </c>
      <c r="O211" s="304" t="b">
        <v>1</v>
      </c>
      <c r="P211" s="299">
        <v>0</v>
      </c>
      <c r="Q211" s="304" t="b">
        <v>1</v>
      </c>
      <c r="R211" s="304">
        <v>0</v>
      </c>
      <c r="S211" s="304" t="b">
        <f t="shared" si="210"/>
        <v>1</v>
      </c>
      <c r="T211" s="304">
        <v>0</v>
      </c>
      <c r="U211" s="304" t="b">
        <f t="shared" si="211"/>
        <v>1</v>
      </c>
      <c r="V211" s="304">
        <v>0</v>
      </c>
      <c r="W211" s="304" t="b">
        <f t="shared" si="212"/>
        <v>1</v>
      </c>
      <c r="X211" s="304">
        <v>0</v>
      </c>
      <c r="Y211" s="304" t="b">
        <f t="shared" ref="Y211:Y221" si="213">X211=0</f>
        <v>1</v>
      </c>
      <c r="Z211" s="304">
        <v>208.47875842628699</v>
      </c>
      <c r="AA211" s="304" t="b">
        <v>1</v>
      </c>
      <c r="AB211" s="304">
        <v>0</v>
      </c>
      <c r="AC211" s="304" t="b">
        <f t="shared" si="203"/>
        <v>1</v>
      </c>
      <c r="AD211" s="304">
        <v>0</v>
      </c>
      <c r="AE211" s="304" t="b">
        <f t="shared" si="204"/>
        <v>1</v>
      </c>
      <c r="AF211" s="304">
        <v>0</v>
      </c>
      <c r="AG211" s="304" t="b">
        <f t="shared" si="205"/>
        <v>1</v>
      </c>
      <c r="AH211" s="304">
        <v>0</v>
      </c>
      <c r="AI211" s="304" t="b">
        <f t="shared" si="206"/>
        <v>1</v>
      </c>
      <c r="AJ211" s="304">
        <v>0</v>
      </c>
      <c r="AK211" s="304" t="b">
        <f t="shared" si="207"/>
        <v>1</v>
      </c>
      <c r="AL211" s="304">
        <v>0</v>
      </c>
      <c r="AM211" s="304" t="b">
        <f t="shared" si="208"/>
        <v>1</v>
      </c>
      <c r="AN211" s="304">
        <v>0</v>
      </c>
      <c r="AO211" s="304" t="b">
        <f t="shared" si="209"/>
        <v>1</v>
      </c>
      <c r="AQ211" s="299">
        <f>'RES_Sales Model'!C206</f>
        <v>161.25634355949703</v>
      </c>
      <c r="AR211" s="304" t="b">
        <v>1</v>
      </c>
      <c r="AS211" s="299">
        <f>'RES_Sales Model'!D206</f>
        <v>0</v>
      </c>
      <c r="AT211" s="304" t="b">
        <v>1</v>
      </c>
      <c r="AU211" s="305"/>
      <c r="AV211" s="304">
        <f>+'Small COMM Sales Model  '!G210</f>
        <v>114.03392869270741</v>
      </c>
      <c r="AW211" s="304" t="b">
        <v>1</v>
      </c>
      <c r="AX211" s="304">
        <f>+'Small COMM Sales Model  '!F210</f>
        <v>1.2472710741059452</v>
      </c>
      <c r="AY211" s="304" t="b">
        <v>1</v>
      </c>
      <c r="AZ211" s="304">
        <f>+'Small COMM Sales Model  '!E210</f>
        <v>208.47875842628665</v>
      </c>
      <c r="BA211" s="304" t="b">
        <v>1</v>
      </c>
    </row>
    <row r="212" spans="1:53" s="299" customFormat="1" x14ac:dyDescent="0.2">
      <c r="A212" s="306">
        <v>2023</v>
      </c>
      <c r="B212" s="306">
        <v>6</v>
      </c>
      <c r="C212" s="299">
        <v>242.67083333333329</v>
      </c>
      <c r="D212" s="299" t="b">
        <v>1</v>
      </c>
      <c r="E212" s="299">
        <v>0</v>
      </c>
      <c r="F212" s="299" t="b">
        <v>1</v>
      </c>
      <c r="H212" s="299">
        <v>0</v>
      </c>
      <c r="I212" s="304" t="b">
        <v>1</v>
      </c>
      <c r="J212" s="299">
        <v>0</v>
      </c>
      <c r="K212" s="304" t="b">
        <v>1</v>
      </c>
      <c r="L212" s="299">
        <v>0</v>
      </c>
      <c r="M212" s="304" t="b">
        <v>1</v>
      </c>
      <c r="N212" s="299">
        <v>0</v>
      </c>
      <c r="O212" s="304" t="b">
        <v>1</v>
      </c>
      <c r="P212" s="299">
        <v>0</v>
      </c>
      <c r="Q212" s="304" t="b">
        <v>1</v>
      </c>
      <c r="R212" s="304">
        <v>0</v>
      </c>
      <c r="S212" s="304" t="b">
        <f t="shared" si="210"/>
        <v>1</v>
      </c>
      <c r="T212" s="304">
        <v>0</v>
      </c>
      <c r="U212" s="304" t="b">
        <f t="shared" si="211"/>
        <v>1</v>
      </c>
      <c r="V212" s="304">
        <v>0</v>
      </c>
      <c r="W212" s="304" t="b">
        <f t="shared" si="212"/>
        <v>1</v>
      </c>
      <c r="X212" s="304">
        <v>0</v>
      </c>
      <c r="Y212" s="304" t="b">
        <f t="shared" si="213"/>
        <v>1</v>
      </c>
      <c r="Z212" s="304">
        <v>0</v>
      </c>
      <c r="AA212" s="304" t="b">
        <f t="shared" ref="AA212:AA222" si="214">Z212=0</f>
        <v>1</v>
      </c>
      <c r="AB212" s="304">
        <v>271.66325293295398</v>
      </c>
      <c r="AC212" s="304" t="b">
        <v>1</v>
      </c>
      <c r="AD212" s="304">
        <v>0</v>
      </c>
      <c r="AE212" s="304" t="b">
        <f t="shared" si="204"/>
        <v>1</v>
      </c>
      <c r="AF212" s="304">
        <v>0</v>
      </c>
      <c r="AG212" s="304" t="b">
        <f t="shared" si="205"/>
        <v>1</v>
      </c>
      <c r="AH212" s="304">
        <v>0</v>
      </c>
      <c r="AI212" s="304" t="b">
        <f t="shared" si="206"/>
        <v>1</v>
      </c>
      <c r="AJ212" s="304">
        <v>0</v>
      </c>
      <c r="AK212" s="304" t="b">
        <f t="shared" si="207"/>
        <v>1</v>
      </c>
      <c r="AL212" s="304">
        <v>0</v>
      </c>
      <c r="AM212" s="304" t="b">
        <f t="shared" si="208"/>
        <v>1</v>
      </c>
      <c r="AN212" s="304">
        <v>0</v>
      </c>
      <c r="AO212" s="304" t="b">
        <f t="shared" si="209"/>
        <v>1</v>
      </c>
      <c r="AQ212" s="299">
        <f>'RES_Sales Model'!C207</f>
        <v>240.07100567962016</v>
      </c>
      <c r="AR212" s="304" t="b">
        <v>1</v>
      </c>
      <c r="AS212" s="299">
        <f>'RES_Sales Model'!D207</f>
        <v>0</v>
      </c>
      <c r="AT212" s="304" t="b">
        <v>1</v>
      </c>
      <c r="AU212" s="305"/>
      <c r="AV212" s="304">
        <f>+'Small COMM Sales Model  '!G211</f>
        <v>208.47875842628665</v>
      </c>
      <c r="AW212" s="304" t="b">
        <v>1</v>
      </c>
      <c r="AX212" s="304">
        <f>+'Small COMM Sales Model  '!F211</f>
        <v>0</v>
      </c>
      <c r="AY212" s="304" t="b">
        <v>1</v>
      </c>
      <c r="AZ212" s="304">
        <f>+'Small COMM Sales Model  '!E211</f>
        <v>271.66325293295364</v>
      </c>
      <c r="BA212" s="304" t="b">
        <v>1</v>
      </c>
    </row>
    <row r="213" spans="1:53" s="299" customFormat="1" x14ac:dyDescent="0.2">
      <c r="A213" s="306">
        <v>2023</v>
      </c>
      <c r="B213" s="306">
        <v>7</v>
      </c>
      <c r="C213" s="299">
        <v>292.45624999999995</v>
      </c>
      <c r="D213" s="299" t="b">
        <v>1</v>
      </c>
      <c r="E213" s="299">
        <v>0</v>
      </c>
      <c r="F213" s="299" t="b">
        <v>1</v>
      </c>
      <c r="H213" s="299">
        <v>0</v>
      </c>
      <c r="I213" s="304" t="b">
        <v>1</v>
      </c>
      <c r="J213" s="299">
        <v>0</v>
      </c>
      <c r="K213" s="304" t="b">
        <v>1</v>
      </c>
      <c r="L213" s="299">
        <v>0</v>
      </c>
      <c r="M213" s="304" t="b">
        <v>1</v>
      </c>
      <c r="N213" s="299">
        <v>0</v>
      </c>
      <c r="O213" s="304" t="b">
        <v>1</v>
      </c>
      <c r="P213" s="299">
        <v>0</v>
      </c>
      <c r="Q213" s="304" t="b">
        <v>1</v>
      </c>
      <c r="R213" s="304">
        <v>0</v>
      </c>
      <c r="S213" s="304" t="b">
        <f t="shared" si="210"/>
        <v>1</v>
      </c>
      <c r="T213" s="304">
        <v>0</v>
      </c>
      <c r="U213" s="304" t="b">
        <f t="shared" si="211"/>
        <v>1</v>
      </c>
      <c r="V213" s="304">
        <v>0</v>
      </c>
      <c r="W213" s="304" t="b">
        <f t="shared" si="212"/>
        <v>1</v>
      </c>
      <c r="X213" s="304">
        <v>0</v>
      </c>
      <c r="Y213" s="304" t="b">
        <f t="shared" si="213"/>
        <v>1</v>
      </c>
      <c r="Z213" s="304">
        <v>0</v>
      </c>
      <c r="AA213" s="304" t="b">
        <f t="shared" si="214"/>
        <v>1</v>
      </c>
      <c r="AB213" s="304">
        <v>0</v>
      </c>
      <c r="AC213" s="304" t="b">
        <f t="shared" ref="AC213:AC223" si="215">AB213=0</f>
        <v>1</v>
      </c>
      <c r="AD213" s="304">
        <v>322.31916585708098</v>
      </c>
      <c r="AE213" s="304" t="b">
        <v>1</v>
      </c>
      <c r="AF213" s="304">
        <v>0</v>
      </c>
      <c r="AG213" s="304" t="b">
        <f t="shared" si="205"/>
        <v>1</v>
      </c>
      <c r="AH213" s="304">
        <v>0</v>
      </c>
      <c r="AI213" s="304" t="b">
        <f t="shared" si="206"/>
        <v>1</v>
      </c>
      <c r="AJ213" s="304">
        <v>0</v>
      </c>
      <c r="AK213" s="304" t="b">
        <f t="shared" si="207"/>
        <v>1</v>
      </c>
      <c r="AL213" s="304">
        <v>0</v>
      </c>
      <c r="AM213" s="304" t="b">
        <f t="shared" si="208"/>
        <v>1</v>
      </c>
      <c r="AN213" s="304">
        <v>0</v>
      </c>
      <c r="AO213" s="304" t="b">
        <f t="shared" si="209"/>
        <v>1</v>
      </c>
      <c r="AQ213" s="299">
        <f>'RES_Sales Model'!C208</f>
        <v>296.99120939501734</v>
      </c>
      <c r="AR213" s="304" t="b">
        <v>1</v>
      </c>
      <c r="AS213" s="299">
        <f>'RES_Sales Model'!D208</f>
        <v>0</v>
      </c>
      <c r="AT213" s="304" t="b">
        <v>1</v>
      </c>
      <c r="AU213" s="305"/>
      <c r="AV213" s="304">
        <f>+'Small COMM Sales Model  '!G212</f>
        <v>271.66325293295364</v>
      </c>
      <c r="AW213" s="304" t="b">
        <v>1</v>
      </c>
      <c r="AX213" s="304">
        <f>+'Small COMM Sales Model  '!F212</f>
        <v>0</v>
      </c>
      <c r="AY213" s="304" t="b">
        <v>1</v>
      </c>
      <c r="AZ213" s="304">
        <f>+'Small COMM Sales Model  '!E212</f>
        <v>322.31916585708109</v>
      </c>
      <c r="BA213" s="304" t="b">
        <v>1</v>
      </c>
    </row>
    <row r="214" spans="1:53" s="299" customFormat="1" x14ac:dyDescent="0.2">
      <c r="A214" s="306">
        <v>2023</v>
      </c>
      <c r="B214" s="306">
        <v>8</v>
      </c>
      <c r="C214" s="299">
        <v>298.28437500000007</v>
      </c>
      <c r="D214" s="299" t="b">
        <v>1</v>
      </c>
      <c r="E214" s="299">
        <v>0</v>
      </c>
      <c r="F214" s="299" t="b">
        <v>1</v>
      </c>
      <c r="H214" s="299">
        <v>0</v>
      </c>
      <c r="I214" s="304" t="b">
        <v>1</v>
      </c>
      <c r="J214" s="299">
        <v>0</v>
      </c>
      <c r="K214" s="304" t="b">
        <v>1</v>
      </c>
      <c r="L214" s="299">
        <v>0</v>
      </c>
      <c r="M214" s="304" t="b">
        <v>1</v>
      </c>
      <c r="N214" s="299">
        <v>0</v>
      </c>
      <c r="O214" s="304" t="b">
        <v>1</v>
      </c>
      <c r="P214" s="299">
        <v>0</v>
      </c>
      <c r="Q214" s="304" t="b">
        <v>1</v>
      </c>
      <c r="R214" s="304">
        <v>0</v>
      </c>
      <c r="S214" s="304" t="b">
        <f t="shared" si="210"/>
        <v>1</v>
      </c>
      <c r="T214" s="304">
        <v>0</v>
      </c>
      <c r="U214" s="304" t="b">
        <f t="shared" si="211"/>
        <v>1</v>
      </c>
      <c r="V214" s="304">
        <v>0</v>
      </c>
      <c r="W214" s="304" t="b">
        <f t="shared" si="212"/>
        <v>1</v>
      </c>
      <c r="X214" s="304">
        <v>0</v>
      </c>
      <c r="Y214" s="304" t="b">
        <f t="shared" si="213"/>
        <v>1</v>
      </c>
      <c r="Z214" s="304">
        <v>0</v>
      </c>
      <c r="AA214" s="304" t="b">
        <f t="shared" si="214"/>
        <v>1</v>
      </c>
      <c r="AB214" s="304">
        <v>0</v>
      </c>
      <c r="AC214" s="304" t="b">
        <f t="shared" si="215"/>
        <v>1</v>
      </c>
      <c r="AD214" s="304">
        <v>0</v>
      </c>
      <c r="AE214" s="304" t="b">
        <f t="shared" ref="AE214:AE224" si="216">AD214=0</f>
        <v>1</v>
      </c>
      <c r="AF214" s="304">
        <v>326.45437890907903</v>
      </c>
      <c r="AG214" s="304" t="b">
        <v>1</v>
      </c>
      <c r="AH214" s="304">
        <v>0</v>
      </c>
      <c r="AI214" s="304" t="b">
        <f t="shared" si="206"/>
        <v>1</v>
      </c>
      <c r="AJ214" s="304">
        <v>0</v>
      </c>
      <c r="AK214" s="304" t="b">
        <f t="shared" si="207"/>
        <v>1</v>
      </c>
      <c r="AL214" s="304">
        <v>0</v>
      </c>
      <c r="AM214" s="304" t="b">
        <f t="shared" si="208"/>
        <v>1</v>
      </c>
      <c r="AN214" s="304">
        <v>0</v>
      </c>
      <c r="AO214" s="304" t="b">
        <f t="shared" si="209"/>
        <v>1</v>
      </c>
      <c r="AQ214" s="299">
        <f>'RES_Sales Model'!C209</f>
        <v>324.38677238308009</v>
      </c>
      <c r="AR214" s="304" t="b">
        <v>1</v>
      </c>
      <c r="AS214" s="299">
        <f>'RES_Sales Model'!D209</f>
        <v>0</v>
      </c>
      <c r="AT214" s="304" t="b">
        <v>1</v>
      </c>
      <c r="AU214" s="305"/>
      <c r="AV214" s="304">
        <f>+'Small COMM Sales Model  '!G213</f>
        <v>322.31916585708109</v>
      </c>
      <c r="AW214" s="304" t="b">
        <v>1</v>
      </c>
      <c r="AX214" s="304">
        <f>+'Small COMM Sales Model  '!F213</f>
        <v>0</v>
      </c>
      <c r="AY214" s="304" t="b">
        <v>1</v>
      </c>
      <c r="AZ214" s="304">
        <f>+'Small COMM Sales Model  '!E213</f>
        <v>326.45437890907908</v>
      </c>
      <c r="BA214" s="304" t="b">
        <v>1</v>
      </c>
    </row>
    <row r="215" spans="1:53" s="299" customFormat="1" x14ac:dyDescent="0.2">
      <c r="A215" s="306">
        <v>2023</v>
      </c>
      <c r="B215" s="306">
        <v>9</v>
      </c>
      <c r="C215" s="299">
        <v>249.49791666666664</v>
      </c>
      <c r="D215" s="299" t="b">
        <v>1</v>
      </c>
      <c r="E215" s="299">
        <v>0</v>
      </c>
      <c r="F215" s="299" t="b">
        <v>1</v>
      </c>
      <c r="H215" s="299">
        <v>0</v>
      </c>
      <c r="I215" s="304" t="b">
        <v>1</v>
      </c>
      <c r="J215" s="299">
        <v>0</v>
      </c>
      <c r="K215" s="304" t="b">
        <v>1</v>
      </c>
      <c r="L215" s="299">
        <v>0</v>
      </c>
      <c r="M215" s="304" t="b">
        <v>1</v>
      </c>
      <c r="N215" s="299">
        <v>0</v>
      </c>
      <c r="O215" s="304" t="b">
        <v>1</v>
      </c>
      <c r="P215" s="299">
        <v>0</v>
      </c>
      <c r="Q215" s="304" t="b">
        <v>1</v>
      </c>
      <c r="R215" s="304">
        <v>0</v>
      </c>
      <c r="S215" s="304" t="b">
        <f t="shared" si="210"/>
        <v>1</v>
      </c>
      <c r="T215" s="304">
        <v>0</v>
      </c>
      <c r="U215" s="304" t="b">
        <f t="shared" si="211"/>
        <v>1</v>
      </c>
      <c r="V215" s="304">
        <v>0</v>
      </c>
      <c r="W215" s="304" t="b">
        <f t="shared" si="212"/>
        <v>1</v>
      </c>
      <c r="X215" s="304">
        <v>0</v>
      </c>
      <c r="Y215" s="304" t="b">
        <f t="shared" si="213"/>
        <v>1</v>
      </c>
      <c r="Z215" s="304">
        <v>0</v>
      </c>
      <c r="AA215" s="304" t="b">
        <f t="shared" si="214"/>
        <v>1</v>
      </c>
      <c r="AB215" s="304">
        <v>0</v>
      </c>
      <c r="AC215" s="304" t="b">
        <f t="shared" si="215"/>
        <v>1</v>
      </c>
      <c r="AD215" s="304">
        <v>0</v>
      </c>
      <c r="AE215" s="304" t="b">
        <f t="shared" si="216"/>
        <v>1</v>
      </c>
      <c r="AF215" s="304">
        <v>0</v>
      </c>
      <c r="AG215" s="304" t="b">
        <f t="shared" ref="AG215:AG225" si="217">AF215=0</f>
        <v>1</v>
      </c>
      <c r="AH215" s="304">
        <v>277.87653293728101</v>
      </c>
      <c r="AI215" s="304" t="b">
        <v>1</v>
      </c>
      <c r="AJ215" s="304">
        <v>0</v>
      </c>
      <c r="AK215" s="304" t="b">
        <f t="shared" si="207"/>
        <v>1</v>
      </c>
      <c r="AL215" s="304">
        <v>0</v>
      </c>
      <c r="AM215" s="304" t="b">
        <f t="shared" si="208"/>
        <v>1</v>
      </c>
      <c r="AN215" s="304">
        <v>0</v>
      </c>
      <c r="AO215" s="304" t="b">
        <f t="shared" si="209"/>
        <v>1</v>
      </c>
      <c r="AQ215" s="299">
        <f>'RES_Sales Model'!C210</f>
        <v>302.16545592318028</v>
      </c>
      <c r="AR215" s="304" t="b">
        <v>1</v>
      </c>
      <c r="AS215" s="299">
        <f>'RES_Sales Model'!D210</f>
        <v>0</v>
      </c>
      <c r="AT215" s="304" t="b">
        <v>1</v>
      </c>
      <c r="AU215" s="305"/>
      <c r="AV215" s="304">
        <f>+'Small COMM Sales Model  '!G214</f>
        <v>326.45437890907908</v>
      </c>
      <c r="AW215" s="304" t="b">
        <v>1</v>
      </c>
      <c r="AX215" s="304">
        <f>+'Small COMM Sales Model  '!F214</f>
        <v>0</v>
      </c>
      <c r="AY215" s="304" t="b">
        <v>1</v>
      </c>
      <c r="AZ215" s="304">
        <f>+'Small COMM Sales Model  '!E214</f>
        <v>277.87653293728147</v>
      </c>
      <c r="BA215" s="304" t="b">
        <v>1</v>
      </c>
    </row>
    <row r="216" spans="1:53" s="299" customFormat="1" x14ac:dyDescent="0.2">
      <c r="A216" s="306">
        <v>2023</v>
      </c>
      <c r="B216" s="306">
        <v>10</v>
      </c>
      <c r="C216" s="299">
        <v>170.5586736154624</v>
      </c>
      <c r="D216" s="299" t="b">
        <v>1</v>
      </c>
      <c r="E216" s="299">
        <v>1.9937500000000004</v>
      </c>
      <c r="F216" s="299" t="b">
        <v>1</v>
      </c>
      <c r="H216" s="299">
        <v>0</v>
      </c>
      <c r="I216" s="304" t="b">
        <v>1</v>
      </c>
      <c r="J216" s="299">
        <v>0</v>
      </c>
      <c r="K216" s="304" t="b">
        <v>1</v>
      </c>
      <c r="L216" s="299">
        <v>0</v>
      </c>
      <c r="M216" s="304" t="b">
        <v>1</v>
      </c>
      <c r="N216" s="299">
        <v>0</v>
      </c>
      <c r="O216" s="304" t="b">
        <v>1</v>
      </c>
      <c r="P216" s="299">
        <v>0</v>
      </c>
      <c r="Q216" s="304" t="b">
        <v>1</v>
      </c>
      <c r="R216" s="304">
        <v>0</v>
      </c>
      <c r="S216" s="304" t="b">
        <f t="shared" si="210"/>
        <v>1</v>
      </c>
      <c r="T216" s="304">
        <v>0</v>
      </c>
      <c r="U216" s="304" t="b">
        <f t="shared" si="211"/>
        <v>1</v>
      </c>
      <c r="V216" s="304">
        <v>0</v>
      </c>
      <c r="W216" s="304" t="b">
        <f t="shared" si="212"/>
        <v>1</v>
      </c>
      <c r="X216" s="304">
        <v>0</v>
      </c>
      <c r="Y216" s="304" t="b">
        <f t="shared" si="213"/>
        <v>1</v>
      </c>
      <c r="Z216" s="304">
        <v>0</v>
      </c>
      <c r="AA216" s="304" t="b">
        <f t="shared" si="214"/>
        <v>1</v>
      </c>
      <c r="AB216" s="304">
        <v>0</v>
      </c>
      <c r="AC216" s="304" t="b">
        <f t="shared" si="215"/>
        <v>1</v>
      </c>
      <c r="AD216" s="304">
        <v>0</v>
      </c>
      <c r="AE216" s="304" t="b">
        <f t="shared" si="216"/>
        <v>1</v>
      </c>
      <c r="AF216" s="304">
        <v>0</v>
      </c>
      <c r="AG216" s="304" t="b">
        <f t="shared" si="217"/>
        <v>1</v>
      </c>
      <c r="AH216" s="304">
        <v>0</v>
      </c>
      <c r="AI216" s="304" t="b">
        <f t="shared" ref="AI216:AI226" si="218">AH216=0</f>
        <v>1</v>
      </c>
      <c r="AJ216" s="304">
        <v>198.89039579254799</v>
      </c>
      <c r="AK216" s="304" t="b">
        <v>1</v>
      </c>
      <c r="AL216" s="304">
        <v>0</v>
      </c>
      <c r="AM216" s="304" t="b">
        <f t="shared" si="208"/>
        <v>1</v>
      </c>
      <c r="AN216" s="304">
        <v>0</v>
      </c>
      <c r="AO216" s="304" t="b">
        <f t="shared" si="209"/>
        <v>1</v>
      </c>
      <c r="AQ216" s="299">
        <f>'RES_Sales Model'!C211</f>
        <v>238.38346436491491</v>
      </c>
      <c r="AR216" s="304" t="b">
        <v>1</v>
      </c>
      <c r="AS216" s="299">
        <f>'RES_Sales Model'!D211</f>
        <v>0</v>
      </c>
      <c r="AT216" s="304" t="b">
        <v>1</v>
      </c>
      <c r="AU216" s="305"/>
      <c r="AV216" s="304">
        <f>+'Small COMM Sales Model  '!G215</f>
        <v>277.87653293728147</v>
      </c>
      <c r="AW216" s="304" t="b">
        <v>1</v>
      </c>
      <c r="AX216" s="304">
        <f>+'Small COMM Sales Model  '!F215</f>
        <v>3.8110897796785466</v>
      </c>
      <c r="AY216" s="304" t="b">
        <v>1</v>
      </c>
      <c r="AZ216" s="304">
        <f>+'Small COMM Sales Model  '!E215</f>
        <v>198.89039579254836</v>
      </c>
      <c r="BA216" s="304" t="b">
        <v>1</v>
      </c>
    </row>
    <row r="217" spans="1:53" s="299" customFormat="1" x14ac:dyDescent="0.2">
      <c r="A217" s="306">
        <v>2023</v>
      </c>
      <c r="B217" s="306">
        <v>11</v>
      </c>
      <c r="C217" s="299">
        <v>63.069791666666674</v>
      </c>
      <c r="D217" s="299" t="b">
        <v>1</v>
      </c>
      <c r="E217" s="299">
        <v>13.252083333333335</v>
      </c>
      <c r="F217" s="299" t="b">
        <v>1</v>
      </c>
      <c r="H217" s="299">
        <v>0</v>
      </c>
      <c r="I217" s="304" t="b">
        <v>1</v>
      </c>
      <c r="J217" s="299">
        <v>0</v>
      </c>
      <c r="K217" s="304" t="b">
        <v>1</v>
      </c>
      <c r="L217" s="299">
        <v>0</v>
      </c>
      <c r="M217" s="304" t="b">
        <v>1</v>
      </c>
      <c r="N217" s="299">
        <v>0</v>
      </c>
      <c r="O217" s="304" t="b">
        <v>1</v>
      </c>
      <c r="P217" s="299">
        <v>0</v>
      </c>
      <c r="Q217" s="304" t="b">
        <v>1</v>
      </c>
      <c r="R217" s="304">
        <v>0</v>
      </c>
      <c r="S217" s="304" t="b">
        <f t="shared" si="210"/>
        <v>1</v>
      </c>
      <c r="T217" s="304">
        <v>0</v>
      </c>
      <c r="U217" s="304" t="b">
        <f t="shared" si="211"/>
        <v>1</v>
      </c>
      <c r="V217" s="304">
        <v>0</v>
      </c>
      <c r="W217" s="304" t="b">
        <f t="shared" si="212"/>
        <v>1</v>
      </c>
      <c r="X217" s="304">
        <v>0</v>
      </c>
      <c r="Y217" s="304" t="b">
        <f t="shared" si="213"/>
        <v>1</v>
      </c>
      <c r="Z217" s="304">
        <v>0</v>
      </c>
      <c r="AA217" s="304" t="b">
        <f t="shared" si="214"/>
        <v>1</v>
      </c>
      <c r="AB217" s="304">
        <v>0</v>
      </c>
      <c r="AC217" s="304" t="b">
        <f t="shared" si="215"/>
        <v>1</v>
      </c>
      <c r="AD217" s="304">
        <v>0</v>
      </c>
      <c r="AE217" s="304" t="b">
        <f t="shared" si="216"/>
        <v>1</v>
      </c>
      <c r="AF217" s="304">
        <v>0</v>
      </c>
      <c r="AG217" s="304" t="b">
        <f t="shared" si="217"/>
        <v>1</v>
      </c>
      <c r="AH217" s="304">
        <v>0</v>
      </c>
      <c r="AI217" s="304" t="b">
        <f t="shared" si="218"/>
        <v>1</v>
      </c>
      <c r="AJ217" s="304">
        <v>0</v>
      </c>
      <c r="AK217" s="304" t="b">
        <f t="shared" ref="AK217:AK227" si="219">AJ217=0</f>
        <v>1</v>
      </c>
      <c r="AL217" s="304">
        <v>78.117279066674598</v>
      </c>
      <c r="AM217" s="304" t="b">
        <v>1</v>
      </c>
      <c r="AN217" s="304">
        <v>0</v>
      </c>
      <c r="AO217" s="304" t="b">
        <f t="shared" si="209"/>
        <v>1</v>
      </c>
      <c r="AQ217" s="299">
        <f>'RES_Sales Model'!C212</f>
        <v>138.50383742961151</v>
      </c>
      <c r="AR217" s="304" t="b">
        <v>1</v>
      </c>
      <c r="AS217" s="299">
        <f>'RES_Sales Model'!D212</f>
        <v>0</v>
      </c>
      <c r="AT217" s="304" t="b">
        <v>1</v>
      </c>
      <c r="AU217" s="305"/>
      <c r="AV217" s="304">
        <f>+'Small COMM Sales Model  '!G216</f>
        <v>198.89039579254836</v>
      </c>
      <c r="AW217" s="304" t="b">
        <v>1</v>
      </c>
      <c r="AX217" s="304">
        <f>+'Small COMM Sales Model  '!F216</f>
        <v>26.436963465927999</v>
      </c>
      <c r="AY217" s="304" t="b">
        <v>1</v>
      </c>
      <c r="AZ217" s="304">
        <f>+'Small COMM Sales Model  '!E216</f>
        <v>78.117279066674627</v>
      </c>
      <c r="BA217" s="304" t="b">
        <v>1</v>
      </c>
    </row>
    <row r="218" spans="1:53" s="299" customFormat="1" x14ac:dyDescent="0.2">
      <c r="A218" s="306">
        <v>2023</v>
      </c>
      <c r="B218" s="306">
        <v>12</v>
      </c>
      <c r="C218" s="299">
        <v>34.644791666666663</v>
      </c>
      <c r="D218" s="299" t="b">
        <v>1</v>
      </c>
      <c r="E218" s="299">
        <v>62.360416666666687</v>
      </c>
      <c r="F218" s="299" t="b">
        <v>1</v>
      </c>
      <c r="H218" s="299">
        <v>0.17544300865084281</v>
      </c>
      <c r="I218" s="304" t="b">
        <v>1</v>
      </c>
      <c r="J218" s="299">
        <v>0</v>
      </c>
      <c r="K218" s="304" t="b">
        <v>1</v>
      </c>
      <c r="L218" s="299">
        <v>0</v>
      </c>
      <c r="M218" s="304" t="b">
        <v>1</v>
      </c>
      <c r="N218" s="299">
        <v>0</v>
      </c>
      <c r="O218" s="304" t="b">
        <v>1</v>
      </c>
      <c r="P218" s="299">
        <v>64.984895742185898</v>
      </c>
      <c r="Q218" s="304" t="b">
        <v>1</v>
      </c>
      <c r="R218" s="304">
        <v>0</v>
      </c>
      <c r="S218" s="304" t="b">
        <f t="shared" si="210"/>
        <v>1</v>
      </c>
      <c r="T218" s="304">
        <v>0</v>
      </c>
      <c r="U218" s="304" t="b">
        <f t="shared" si="211"/>
        <v>1</v>
      </c>
      <c r="V218" s="304">
        <v>0</v>
      </c>
      <c r="W218" s="304" t="b">
        <f t="shared" si="212"/>
        <v>1</v>
      </c>
      <c r="X218" s="304">
        <v>0</v>
      </c>
      <c r="Y218" s="304" t="b">
        <f t="shared" si="213"/>
        <v>1</v>
      </c>
      <c r="Z218" s="304">
        <v>0</v>
      </c>
      <c r="AA218" s="304" t="b">
        <f t="shared" si="214"/>
        <v>1</v>
      </c>
      <c r="AB218" s="304">
        <v>0</v>
      </c>
      <c r="AC218" s="304" t="b">
        <f t="shared" si="215"/>
        <v>1</v>
      </c>
      <c r="AD218" s="304">
        <v>0</v>
      </c>
      <c r="AE218" s="304" t="b">
        <f t="shared" si="216"/>
        <v>1</v>
      </c>
      <c r="AF218" s="304">
        <v>0</v>
      </c>
      <c r="AG218" s="304" t="b">
        <f t="shared" si="217"/>
        <v>1</v>
      </c>
      <c r="AH218" s="304">
        <v>0</v>
      </c>
      <c r="AI218" s="304" t="b">
        <f t="shared" si="218"/>
        <v>1</v>
      </c>
      <c r="AJ218" s="304">
        <v>0</v>
      </c>
      <c r="AK218" s="304" t="b">
        <f t="shared" si="219"/>
        <v>1</v>
      </c>
      <c r="AL218" s="304">
        <v>0</v>
      </c>
      <c r="AM218" s="304" t="b">
        <f t="shared" ref="AM218:AM228" si="220">AL218=0</f>
        <v>1</v>
      </c>
      <c r="AN218" s="304">
        <v>42.633806123140999</v>
      </c>
      <c r="AO218" s="304" t="b">
        <v>1</v>
      </c>
      <c r="AQ218" s="299">
        <f>'RES_Sales Model'!C213</f>
        <v>60.375542594907806</v>
      </c>
      <c r="AR218" s="304" t="b">
        <v>1</v>
      </c>
      <c r="AS218" s="299">
        <f>'RES_Sales Model'!D213</f>
        <v>64.984895742185898</v>
      </c>
      <c r="AT218" s="304" t="b">
        <v>1</v>
      </c>
      <c r="AU218" s="305"/>
      <c r="AV218" s="304">
        <f>+'Small COMM Sales Model  '!G217</f>
        <v>78.117279066674627</v>
      </c>
      <c r="AW218" s="304" t="b">
        <v>1</v>
      </c>
      <c r="AX218" s="304">
        <f>+'Small COMM Sales Model  '!F217</f>
        <v>81.614210043345437</v>
      </c>
      <c r="AY218" s="304" t="b">
        <v>1</v>
      </c>
      <c r="AZ218" s="304">
        <f>+'Small COMM Sales Model  '!E217</f>
        <v>42.633806123140985</v>
      </c>
      <c r="BA218" s="304" t="b">
        <v>1</v>
      </c>
    </row>
    <row r="219" spans="1:53" s="299" customFormat="1" x14ac:dyDescent="0.2">
      <c r="A219" s="306">
        <v>2024</v>
      </c>
      <c r="B219" s="306">
        <v>1</v>
      </c>
      <c r="C219" s="299">
        <v>21.512499999999996</v>
      </c>
      <c r="D219" s="299" t="b">
        <v>1</v>
      </c>
      <c r="E219" s="299">
        <v>101.75000000000003</v>
      </c>
      <c r="F219" s="299" t="b">
        <v>1</v>
      </c>
      <c r="H219" s="299">
        <v>0.47586523824689808</v>
      </c>
      <c r="I219" s="304" t="b">
        <v>1</v>
      </c>
      <c r="J219" s="299">
        <v>107.22973635615668</v>
      </c>
      <c r="K219" s="304" t="b">
        <v>1</v>
      </c>
      <c r="L219" s="299">
        <v>0</v>
      </c>
      <c r="M219" s="304" t="b">
        <v>1</v>
      </c>
      <c r="N219" s="299">
        <v>0</v>
      </c>
      <c r="O219" s="304" t="b">
        <v>1</v>
      </c>
      <c r="P219" s="299">
        <v>0</v>
      </c>
      <c r="Q219" s="304" t="b">
        <v>1</v>
      </c>
      <c r="R219" s="304">
        <v>26.1128298685252</v>
      </c>
      <c r="S219" s="304" t="b">
        <v>1</v>
      </c>
      <c r="T219" s="304">
        <v>0</v>
      </c>
      <c r="U219" s="304" t="b">
        <f t="shared" si="211"/>
        <v>1</v>
      </c>
      <c r="V219" s="304">
        <v>0</v>
      </c>
      <c r="W219" s="304" t="b">
        <f t="shared" si="212"/>
        <v>1</v>
      </c>
      <c r="X219" s="304">
        <v>0</v>
      </c>
      <c r="Y219" s="304" t="b">
        <f t="shared" si="213"/>
        <v>1</v>
      </c>
      <c r="Z219" s="304">
        <v>0</v>
      </c>
      <c r="AA219" s="304" t="b">
        <f t="shared" si="214"/>
        <v>1</v>
      </c>
      <c r="AB219" s="304">
        <v>0</v>
      </c>
      <c r="AC219" s="304" t="b">
        <f t="shared" si="215"/>
        <v>1</v>
      </c>
      <c r="AD219" s="304">
        <v>0</v>
      </c>
      <c r="AE219" s="304" t="b">
        <f t="shared" si="216"/>
        <v>1</v>
      </c>
      <c r="AF219" s="304">
        <v>0</v>
      </c>
      <c r="AG219" s="304" t="b">
        <f t="shared" si="217"/>
        <v>1</v>
      </c>
      <c r="AH219" s="304">
        <v>0</v>
      </c>
      <c r="AI219" s="304" t="b">
        <f t="shared" si="218"/>
        <v>1</v>
      </c>
      <c r="AJ219" s="304">
        <v>0</v>
      </c>
      <c r="AK219" s="304" t="b">
        <f t="shared" si="219"/>
        <v>1</v>
      </c>
      <c r="AL219" s="304">
        <v>0</v>
      </c>
      <c r="AM219" s="304" t="b">
        <f t="shared" si="220"/>
        <v>1</v>
      </c>
      <c r="AN219" s="304">
        <v>0</v>
      </c>
      <c r="AO219" s="304" t="b">
        <f t="shared" ref="AO219:AO229" si="221">AN219=0</f>
        <v>1</v>
      </c>
      <c r="AQ219" s="299">
        <f>'RES_Sales Model'!C214</f>
        <v>34.373317995833112</v>
      </c>
      <c r="AR219" s="304" t="b">
        <v>1</v>
      </c>
      <c r="AS219" s="299">
        <f>'RES_Sales Model'!D214</f>
        <v>107.22973635615668</v>
      </c>
      <c r="AT219" s="304" t="b">
        <v>1</v>
      </c>
      <c r="AU219" s="305"/>
      <c r="AV219" s="304">
        <f>+'Small COMM Sales Model  '!G218</f>
        <v>42.633806123140985</v>
      </c>
      <c r="AW219" s="304" t="b">
        <v>1</v>
      </c>
      <c r="AX219" s="304">
        <f>+'Small COMM Sales Model  '!F218</f>
        <v>127.15014736663784</v>
      </c>
      <c r="AY219" s="304" t="b">
        <v>1</v>
      </c>
      <c r="AZ219" s="304">
        <f>+'Small COMM Sales Model  '!E218</f>
        <v>26.112829868525239</v>
      </c>
      <c r="BA219" s="304" t="b">
        <v>1</v>
      </c>
    </row>
    <row r="220" spans="1:53" s="299" customFormat="1" x14ac:dyDescent="0.2">
      <c r="A220" s="306">
        <v>2024</v>
      </c>
      <c r="B220" s="306">
        <v>2</v>
      </c>
      <c r="C220" s="299">
        <v>28.65</v>
      </c>
      <c r="D220" s="299" t="b">
        <v>1</v>
      </c>
      <c r="E220" s="299">
        <v>56.333333333333336</v>
      </c>
      <c r="F220" s="299" t="b">
        <v>1</v>
      </c>
      <c r="H220" s="299">
        <v>0</v>
      </c>
      <c r="I220" s="304" t="b">
        <v>1</v>
      </c>
      <c r="J220" s="299">
        <v>0</v>
      </c>
      <c r="K220" s="304" t="b">
        <v>1</v>
      </c>
      <c r="L220" s="299">
        <v>58.93328680476386</v>
      </c>
      <c r="M220" s="304" t="b">
        <v>1</v>
      </c>
      <c r="N220" s="299">
        <v>0</v>
      </c>
      <c r="O220" s="304" t="b">
        <v>1</v>
      </c>
      <c r="P220" s="299">
        <v>0</v>
      </c>
      <c r="Q220" s="304" t="b">
        <v>1</v>
      </c>
      <c r="R220" s="304">
        <v>0</v>
      </c>
      <c r="S220" s="304" t="b">
        <f t="shared" ref="S220:S230" si="222">R220=0</f>
        <v>1</v>
      </c>
      <c r="T220" s="304">
        <v>35.042184420393099</v>
      </c>
      <c r="U220" s="304" t="b">
        <v>1</v>
      </c>
      <c r="V220" s="304">
        <v>0</v>
      </c>
      <c r="W220" s="304" t="b">
        <f t="shared" si="212"/>
        <v>1</v>
      </c>
      <c r="X220" s="304">
        <v>0</v>
      </c>
      <c r="Y220" s="304" t="b">
        <f t="shared" si="213"/>
        <v>1</v>
      </c>
      <c r="Z220" s="304">
        <v>0</v>
      </c>
      <c r="AA220" s="304" t="b">
        <f t="shared" si="214"/>
        <v>1</v>
      </c>
      <c r="AB220" s="304">
        <v>0</v>
      </c>
      <c r="AC220" s="304" t="b">
        <f t="shared" si="215"/>
        <v>1</v>
      </c>
      <c r="AD220" s="304">
        <v>0</v>
      </c>
      <c r="AE220" s="304" t="b">
        <f t="shared" si="216"/>
        <v>1</v>
      </c>
      <c r="AF220" s="304">
        <v>0</v>
      </c>
      <c r="AG220" s="304" t="b">
        <f t="shared" si="217"/>
        <v>1</v>
      </c>
      <c r="AH220" s="304">
        <v>0</v>
      </c>
      <c r="AI220" s="304" t="b">
        <f t="shared" si="218"/>
        <v>1</v>
      </c>
      <c r="AJ220" s="304">
        <v>0</v>
      </c>
      <c r="AK220" s="304" t="b">
        <f t="shared" si="219"/>
        <v>1</v>
      </c>
      <c r="AL220" s="304">
        <v>0</v>
      </c>
      <c r="AM220" s="304" t="b">
        <f t="shared" si="220"/>
        <v>1</v>
      </c>
      <c r="AN220" s="304">
        <v>0</v>
      </c>
      <c r="AO220" s="304" t="b">
        <f t="shared" si="221"/>
        <v>1</v>
      </c>
      <c r="AQ220" s="299">
        <f>'RES_Sales Model'!C215</f>
        <v>30.577507144459183</v>
      </c>
      <c r="AR220" s="304" t="b">
        <v>1</v>
      </c>
      <c r="AS220" s="299">
        <f>'RES_Sales Model'!D215</f>
        <v>58.93328680476386</v>
      </c>
      <c r="AT220" s="304" t="b">
        <v>1</v>
      </c>
      <c r="AU220" s="305"/>
      <c r="AV220" s="304">
        <f>+'Small COMM Sales Model  '!G219</f>
        <v>26.112829868525239</v>
      </c>
      <c r="AW220" s="304" t="b">
        <v>1</v>
      </c>
      <c r="AX220" s="304">
        <f>+'Small COMM Sales Model  '!F219</f>
        <v>78.467690138551589</v>
      </c>
      <c r="AY220" s="304" t="b">
        <v>1</v>
      </c>
      <c r="AZ220" s="304">
        <f>+'Small COMM Sales Model  '!E219</f>
        <v>35.042184420393127</v>
      </c>
      <c r="BA220" s="304" t="b">
        <v>1</v>
      </c>
    </row>
    <row r="221" spans="1:53" s="299" customFormat="1" x14ac:dyDescent="0.2">
      <c r="A221" s="306">
        <v>2024</v>
      </c>
      <c r="B221" s="306">
        <v>3</v>
      </c>
      <c r="C221" s="299">
        <v>51.395833333333329</v>
      </c>
      <c r="D221" s="299" t="b">
        <v>1</v>
      </c>
      <c r="E221" s="299">
        <v>28.689583333333339</v>
      </c>
      <c r="F221" s="299" t="b">
        <v>1</v>
      </c>
      <c r="H221" s="299">
        <v>0</v>
      </c>
      <c r="I221" s="304" t="b">
        <v>1</v>
      </c>
      <c r="J221" s="299">
        <v>0</v>
      </c>
      <c r="K221" s="304" t="b">
        <v>1</v>
      </c>
      <c r="L221" s="299">
        <v>0</v>
      </c>
      <c r="M221" s="304" t="b">
        <v>1</v>
      </c>
      <c r="N221" s="299">
        <v>29.231033597261238</v>
      </c>
      <c r="O221" s="304" t="b">
        <v>1</v>
      </c>
      <c r="P221" s="299">
        <v>0</v>
      </c>
      <c r="Q221" s="304" t="b">
        <v>1</v>
      </c>
      <c r="R221" s="304">
        <v>0</v>
      </c>
      <c r="S221" s="304" t="b">
        <f t="shared" si="222"/>
        <v>1</v>
      </c>
      <c r="T221" s="304">
        <v>0</v>
      </c>
      <c r="U221" s="304" t="b">
        <f t="shared" ref="U221:U231" si="223">T221=0</f>
        <v>1</v>
      </c>
      <c r="V221" s="304">
        <v>64.582270600115194</v>
      </c>
      <c r="W221" s="304" t="b">
        <v>1</v>
      </c>
      <c r="X221" s="304">
        <v>0</v>
      </c>
      <c r="Y221" s="304" t="b">
        <f t="shared" si="213"/>
        <v>1</v>
      </c>
      <c r="Z221" s="304">
        <v>0</v>
      </c>
      <c r="AA221" s="304" t="b">
        <f t="shared" si="214"/>
        <v>1</v>
      </c>
      <c r="AB221" s="304">
        <v>0</v>
      </c>
      <c r="AC221" s="304" t="b">
        <f t="shared" si="215"/>
        <v>1</v>
      </c>
      <c r="AD221" s="304">
        <v>0</v>
      </c>
      <c r="AE221" s="304" t="b">
        <f t="shared" si="216"/>
        <v>1</v>
      </c>
      <c r="AF221" s="304">
        <v>0</v>
      </c>
      <c r="AG221" s="304" t="b">
        <f t="shared" si="217"/>
        <v>1</v>
      </c>
      <c r="AH221" s="304">
        <v>0</v>
      </c>
      <c r="AI221" s="304" t="b">
        <f t="shared" si="218"/>
        <v>1</v>
      </c>
      <c r="AJ221" s="304">
        <v>0</v>
      </c>
      <c r="AK221" s="304" t="b">
        <f t="shared" si="219"/>
        <v>1</v>
      </c>
      <c r="AL221" s="304">
        <v>0</v>
      </c>
      <c r="AM221" s="304" t="b">
        <f t="shared" si="220"/>
        <v>1</v>
      </c>
      <c r="AN221" s="304">
        <v>0</v>
      </c>
      <c r="AO221" s="304" t="b">
        <f t="shared" si="221"/>
        <v>1</v>
      </c>
      <c r="AQ221" s="299">
        <f>'RES_Sales Model'!C216</f>
        <v>49.812227510254139</v>
      </c>
      <c r="AR221" s="304" t="b">
        <v>1</v>
      </c>
      <c r="AS221" s="299">
        <f>'RES_Sales Model'!D216</f>
        <v>29.231033597261238</v>
      </c>
      <c r="AT221" s="304" t="b">
        <v>1</v>
      </c>
      <c r="AU221" s="305"/>
      <c r="AV221" s="304">
        <f>+'Small COMM Sales Model  '!G220</f>
        <v>35.042184420393127</v>
      </c>
      <c r="AW221" s="304" t="b">
        <v>1</v>
      </c>
      <c r="AX221" s="304">
        <f>+'Small COMM Sales Model  '!F220</f>
        <v>46.311218909337121</v>
      </c>
      <c r="AY221" s="304" t="b">
        <v>1</v>
      </c>
      <c r="AZ221" s="304">
        <f>+'Small COMM Sales Model  '!E220</f>
        <v>64.582270600115152</v>
      </c>
      <c r="BA221" s="304" t="b">
        <v>1</v>
      </c>
    </row>
    <row r="222" spans="1:53" s="299" customFormat="1" x14ac:dyDescent="0.2">
      <c r="A222" s="306">
        <v>2024</v>
      </c>
      <c r="B222" s="306">
        <v>4</v>
      </c>
      <c r="C222" s="299">
        <v>93.364062500000017</v>
      </c>
      <c r="D222" s="299" t="b">
        <v>1</v>
      </c>
      <c r="E222" s="299">
        <v>3.0166666666666666</v>
      </c>
      <c r="F222" s="299" t="b">
        <v>1</v>
      </c>
      <c r="H222" s="299">
        <v>0</v>
      </c>
      <c r="I222" s="304" t="b">
        <v>1</v>
      </c>
      <c r="J222" s="299">
        <v>0</v>
      </c>
      <c r="K222" s="304" t="b">
        <v>1</v>
      </c>
      <c r="L222" s="299">
        <v>0</v>
      </c>
      <c r="M222" s="304" t="b">
        <v>1</v>
      </c>
      <c r="N222" s="299">
        <v>0</v>
      </c>
      <c r="O222" s="304" t="b">
        <v>1</v>
      </c>
      <c r="P222" s="299">
        <v>0</v>
      </c>
      <c r="Q222" s="304" t="b">
        <v>1</v>
      </c>
      <c r="R222" s="304">
        <v>0</v>
      </c>
      <c r="S222" s="304" t="b">
        <f t="shared" si="222"/>
        <v>1</v>
      </c>
      <c r="T222" s="304">
        <v>0</v>
      </c>
      <c r="U222" s="304" t="b">
        <f t="shared" si="223"/>
        <v>1</v>
      </c>
      <c r="V222" s="304">
        <v>0</v>
      </c>
      <c r="W222" s="304" t="b">
        <f t="shared" ref="W222:W232" si="224">V222=0</f>
        <v>1</v>
      </c>
      <c r="X222" s="304">
        <v>114.03392869270699</v>
      </c>
      <c r="Y222" s="304" t="b">
        <v>1</v>
      </c>
      <c r="Z222" s="304">
        <v>0</v>
      </c>
      <c r="AA222" s="304" t="b">
        <f t="shared" si="214"/>
        <v>1</v>
      </c>
      <c r="AB222" s="304">
        <v>0</v>
      </c>
      <c r="AC222" s="304" t="b">
        <f t="shared" si="215"/>
        <v>1</v>
      </c>
      <c r="AD222" s="304">
        <v>0</v>
      </c>
      <c r="AE222" s="304" t="b">
        <f t="shared" si="216"/>
        <v>1</v>
      </c>
      <c r="AF222" s="304">
        <v>0</v>
      </c>
      <c r="AG222" s="304" t="b">
        <f t="shared" si="217"/>
        <v>1</v>
      </c>
      <c r="AH222" s="304">
        <v>0</v>
      </c>
      <c r="AI222" s="304" t="b">
        <f t="shared" si="218"/>
        <v>1</v>
      </c>
      <c r="AJ222" s="304">
        <v>0</v>
      </c>
      <c r="AK222" s="304" t="b">
        <f t="shared" si="219"/>
        <v>1</v>
      </c>
      <c r="AL222" s="304">
        <v>0</v>
      </c>
      <c r="AM222" s="304" t="b">
        <f t="shared" si="220"/>
        <v>1</v>
      </c>
      <c r="AN222" s="304">
        <v>0</v>
      </c>
      <c r="AO222" s="304" t="b">
        <f t="shared" si="221"/>
        <v>1</v>
      </c>
      <c r="AQ222" s="299">
        <f>'RES_Sales Model'!C217</f>
        <v>89.308099646411279</v>
      </c>
      <c r="AR222" s="304" t="b">
        <v>1</v>
      </c>
      <c r="AS222" s="299">
        <f>'RES_Sales Model'!D217</f>
        <v>0</v>
      </c>
      <c r="AT222" s="304" t="b">
        <v>1</v>
      </c>
      <c r="AU222" s="305"/>
      <c r="AV222" s="304">
        <f>+'Small COMM Sales Model  '!G221</f>
        <v>64.582270600115152</v>
      </c>
      <c r="AW222" s="304" t="b">
        <v>1</v>
      </c>
      <c r="AX222" s="304">
        <f>+'Small COMM Sales Model  '!F221</f>
        <v>10.944087118763242</v>
      </c>
      <c r="AY222" s="304" t="b">
        <v>1</v>
      </c>
      <c r="AZ222" s="304">
        <f>+'Small COMM Sales Model  '!E221</f>
        <v>114.03392869270741</v>
      </c>
      <c r="BA222" s="304" t="b">
        <v>1</v>
      </c>
    </row>
    <row r="223" spans="1:53" s="299" customFormat="1" x14ac:dyDescent="0.2">
      <c r="A223" s="306">
        <v>2024</v>
      </c>
      <c r="B223" s="306">
        <v>5</v>
      </c>
      <c r="C223" s="299">
        <v>181.10312499999998</v>
      </c>
      <c r="D223" s="299" t="b">
        <v>1</v>
      </c>
      <c r="E223" s="299">
        <v>0.13125000000000001</v>
      </c>
      <c r="F223" s="299" t="b">
        <v>1</v>
      </c>
      <c r="H223" s="299">
        <v>0</v>
      </c>
      <c r="I223" s="304" t="b">
        <v>1</v>
      </c>
      <c r="J223" s="299">
        <v>0</v>
      </c>
      <c r="K223" s="304" t="b">
        <v>1</v>
      </c>
      <c r="L223" s="299">
        <v>0</v>
      </c>
      <c r="M223" s="304" t="b">
        <v>1</v>
      </c>
      <c r="N223" s="299">
        <v>0</v>
      </c>
      <c r="O223" s="304" t="b">
        <v>1</v>
      </c>
      <c r="P223" s="299">
        <v>0</v>
      </c>
      <c r="Q223" s="304" t="b">
        <v>1</v>
      </c>
      <c r="R223" s="304">
        <v>0</v>
      </c>
      <c r="S223" s="304" t="b">
        <f t="shared" si="222"/>
        <v>1</v>
      </c>
      <c r="T223" s="304">
        <v>0</v>
      </c>
      <c r="U223" s="304" t="b">
        <f t="shared" si="223"/>
        <v>1</v>
      </c>
      <c r="V223" s="304">
        <v>0</v>
      </c>
      <c r="W223" s="304" t="b">
        <f t="shared" si="224"/>
        <v>1</v>
      </c>
      <c r="X223" s="304">
        <v>0</v>
      </c>
      <c r="Y223" s="304" t="b">
        <f t="shared" ref="Y223:Y233" si="225">X223=0</f>
        <v>1</v>
      </c>
      <c r="Z223" s="304">
        <v>208.47875842628699</v>
      </c>
      <c r="AA223" s="304" t="b">
        <v>1</v>
      </c>
      <c r="AB223" s="304">
        <v>0</v>
      </c>
      <c r="AC223" s="304" t="b">
        <f t="shared" si="215"/>
        <v>1</v>
      </c>
      <c r="AD223" s="304">
        <v>0</v>
      </c>
      <c r="AE223" s="304" t="b">
        <f t="shared" si="216"/>
        <v>1</v>
      </c>
      <c r="AF223" s="304">
        <v>0</v>
      </c>
      <c r="AG223" s="304" t="b">
        <f t="shared" si="217"/>
        <v>1</v>
      </c>
      <c r="AH223" s="304">
        <v>0</v>
      </c>
      <c r="AI223" s="304" t="b">
        <f t="shared" si="218"/>
        <v>1</v>
      </c>
      <c r="AJ223" s="304">
        <v>0</v>
      </c>
      <c r="AK223" s="304" t="b">
        <f t="shared" si="219"/>
        <v>1</v>
      </c>
      <c r="AL223" s="304">
        <v>0</v>
      </c>
      <c r="AM223" s="304" t="b">
        <f t="shared" si="220"/>
        <v>1</v>
      </c>
      <c r="AN223" s="304">
        <v>0</v>
      </c>
      <c r="AO223" s="304" t="b">
        <f t="shared" si="221"/>
        <v>1</v>
      </c>
      <c r="AQ223" s="299">
        <f>'RES_Sales Model'!C218</f>
        <v>161.25634355949703</v>
      </c>
      <c r="AR223" s="304" t="b">
        <v>1</v>
      </c>
      <c r="AS223" s="299">
        <f>'RES_Sales Model'!D218</f>
        <v>0</v>
      </c>
      <c r="AT223" s="304" t="b">
        <v>1</v>
      </c>
      <c r="AU223" s="305"/>
      <c r="AV223" s="304">
        <f>+'Small COMM Sales Model  '!G222</f>
        <v>114.03392869270741</v>
      </c>
      <c r="AW223" s="304" t="b">
        <v>1</v>
      </c>
      <c r="AX223" s="304">
        <f>+'Small COMM Sales Model  '!F222</f>
        <v>1.2472710741059452</v>
      </c>
      <c r="AY223" s="304" t="b">
        <v>1</v>
      </c>
      <c r="AZ223" s="304">
        <f>+'Small COMM Sales Model  '!E222</f>
        <v>208.47875842628665</v>
      </c>
      <c r="BA223" s="304" t="b">
        <v>1</v>
      </c>
    </row>
    <row r="224" spans="1:53" s="299" customFormat="1" x14ac:dyDescent="0.2">
      <c r="A224" s="306">
        <v>2024</v>
      </c>
      <c r="B224" s="306">
        <v>6</v>
      </c>
      <c r="C224" s="299">
        <v>242.67083333333329</v>
      </c>
      <c r="D224" s="299" t="b">
        <v>1</v>
      </c>
      <c r="E224" s="299">
        <v>0</v>
      </c>
      <c r="F224" s="299" t="b">
        <v>1</v>
      </c>
      <c r="H224" s="299">
        <v>0</v>
      </c>
      <c r="I224" s="304" t="b">
        <v>1</v>
      </c>
      <c r="J224" s="299">
        <v>0</v>
      </c>
      <c r="K224" s="304" t="b">
        <v>1</v>
      </c>
      <c r="L224" s="299">
        <v>0</v>
      </c>
      <c r="M224" s="304" t="b">
        <v>1</v>
      </c>
      <c r="N224" s="299">
        <v>0</v>
      </c>
      <c r="O224" s="304" t="b">
        <v>1</v>
      </c>
      <c r="P224" s="299">
        <v>0</v>
      </c>
      <c r="Q224" s="304" t="b">
        <v>1</v>
      </c>
      <c r="R224" s="304">
        <v>0</v>
      </c>
      <c r="S224" s="304" t="b">
        <f t="shared" si="222"/>
        <v>1</v>
      </c>
      <c r="T224" s="304">
        <v>0</v>
      </c>
      <c r="U224" s="304" t="b">
        <f t="shared" si="223"/>
        <v>1</v>
      </c>
      <c r="V224" s="304">
        <v>0</v>
      </c>
      <c r="W224" s="304" t="b">
        <f t="shared" si="224"/>
        <v>1</v>
      </c>
      <c r="X224" s="304">
        <v>0</v>
      </c>
      <c r="Y224" s="304" t="b">
        <f t="shared" si="225"/>
        <v>1</v>
      </c>
      <c r="Z224" s="304">
        <v>0</v>
      </c>
      <c r="AA224" s="304" t="b">
        <f t="shared" ref="AA224:AA234" si="226">Z224=0</f>
        <v>1</v>
      </c>
      <c r="AB224" s="304">
        <v>271.66325293295398</v>
      </c>
      <c r="AC224" s="304" t="b">
        <v>1</v>
      </c>
      <c r="AD224" s="304">
        <v>0</v>
      </c>
      <c r="AE224" s="304" t="b">
        <f t="shared" si="216"/>
        <v>1</v>
      </c>
      <c r="AF224" s="304">
        <v>0</v>
      </c>
      <c r="AG224" s="304" t="b">
        <f t="shared" si="217"/>
        <v>1</v>
      </c>
      <c r="AH224" s="304">
        <v>0</v>
      </c>
      <c r="AI224" s="304" t="b">
        <f t="shared" si="218"/>
        <v>1</v>
      </c>
      <c r="AJ224" s="304">
        <v>0</v>
      </c>
      <c r="AK224" s="304" t="b">
        <f t="shared" si="219"/>
        <v>1</v>
      </c>
      <c r="AL224" s="304">
        <v>0</v>
      </c>
      <c r="AM224" s="304" t="b">
        <f t="shared" si="220"/>
        <v>1</v>
      </c>
      <c r="AN224" s="304">
        <v>0</v>
      </c>
      <c r="AO224" s="304" t="b">
        <f t="shared" si="221"/>
        <v>1</v>
      </c>
      <c r="AQ224" s="299">
        <f>'RES_Sales Model'!C219</f>
        <v>240.07100567962016</v>
      </c>
      <c r="AR224" s="304" t="b">
        <v>1</v>
      </c>
      <c r="AS224" s="299">
        <f>'RES_Sales Model'!D219</f>
        <v>0</v>
      </c>
      <c r="AT224" s="304" t="b">
        <v>1</v>
      </c>
      <c r="AU224" s="305"/>
      <c r="AV224" s="304">
        <f>+'Small COMM Sales Model  '!G223</f>
        <v>208.47875842628665</v>
      </c>
      <c r="AW224" s="304" t="b">
        <v>1</v>
      </c>
      <c r="AX224" s="304">
        <f>+'Small COMM Sales Model  '!F223</f>
        <v>0</v>
      </c>
      <c r="AY224" s="304" t="b">
        <v>1</v>
      </c>
      <c r="AZ224" s="304">
        <f>+'Small COMM Sales Model  '!E223</f>
        <v>271.66325293295364</v>
      </c>
      <c r="BA224" s="304" t="b">
        <v>1</v>
      </c>
    </row>
    <row r="225" spans="1:53" s="299" customFormat="1" x14ac:dyDescent="0.2">
      <c r="A225" s="306">
        <v>2024</v>
      </c>
      <c r="B225" s="306">
        <v>7</v>
      </c>
      <c r="C225" s="299">
        <v>292.45624999999995</v>
      </c>
      <c r="D225" s="299" t="b">
        <v>1</v>
      </c>
      <c r="E225" s="299">
        <v>0</v>
      </c>
      <c r="F225" s="299" t="b">
        <v>1</v>
      </c>
      <c r="H225" s="299">
        <v>0</v>
      </c>
      <c r="I225" s="304" t="b">
        <v>1</v>
      </c>
      <c r="J225" s="299">
        <v>0</v>
      </c>
      <c r="K225" s="304" t="b">
        <v>1</v>
      </c>
      <c r="L225" s="299">
        <v>0</v>
      </c>
      <c r="M225" s="304" t="b">
        <v>1</v>
      </c>
      <c r="N225" s="299">
        <v>0</v>
      </c>
      <c r="O225" s="304" t="b">
        <v>1</v>
      </c>
      <c r="P225" s="299">
        <v>0</v>
      </c>
      <c r="Q225" s="304" t="b">
        <v>1</v>
      </c>
      <c r="R225" s="304">
        <v>0</v>
      </c>
      <c r="S225" s="304" t="b">
        <f t="shared" si="222"/>
        <v>1</v>
      </c>
      <c r="T225" s="304">
        <v>0</v>
      </c>
      <c r="U225" s="304" t="b">
        <f t="shared" si="223"/>
        <v>1</v>
      </c>
      <c r="V225" s="304">
        <v>0</v>
      </c>
      <c r="W225" s="304" t="b">
        <f t="shared" si="224"/>
        <v>1</v>
      </c>
      <c r="X225" s="304">
        <v>0</v>
      </c>
      <c r="Y225" s="304" t="b">
        <f t="shared" si="225"/>
        <v>1</v>
      </c>
      <c r="Z225" s="304">
        <v>0</v>
      </c>
      <c r="AA225" s="304" t="b">
        <f t="shared" si="226"/>
        <v>1</v>
      </c>
      <c r="AB225" s="304">
        <v>0</v>
      </c>
      <c r="AC225" s="304" t="b">
        <f t="shared" ref="AC225:AC235" si="227">AB225=0</f>
        <v>1</v>
      </c>
      <c r="AD225" s="304">
        <v>322.31916585708098</v>
      </c>
      <c r="AE225" s="304" t="b">
        <v>1</v>
      </c>
      <c r="AF225" s="304">
        <v>0</v>
      </c>
      <c r="AG225" s="304" t="b">
        <f t="shared" si="217"/>
        <v>1</v>
      </c>
      <c r="AH225" s="304">
        <v>0</v>
      </c>
      <c r="AI225" s="304" t="b">
        <f t="shared" si="218"/>
        <v>1</v>
      </c>
      <c r="AJ225" s="304">
        <v>0</v>
      </c>
      <c r="AK225" s="304" t="b">
        <f t="shared" si="219"/>
        <v>1</v>
      </c>
      <c r="AL225" s="304">
        <v>0</v>
      </c>
      <c r="AM225" s="304" t="b">
        <f t="shared" si="220"/>
        <v>1</v>
      </c>
      <c r="AN225" s="304">
        <v>0</v>
      </c>
      <c r="AO225" s="304" t="b">
        <f t="shared" si="221"/>
        <v>1</v>
      </c>
      <c r="AQ225" s="299">
        <f>'RES_Sales Model'!C220</f>
        <v>296.99120939501734</v>
      </c>
      <c r="AR225" s="304" t="b">
        <v>1</v>
      </c>
      <c r="AS225" s="299">
        <f>'RES_Sales Model'!D220</f>
        <v>0</v>
      </c>
      <c r="AT225" s="304" t="b">
        <v>1</v>
      </c>
      <c r="AU225" s="305"/>
      <c r="AV225" s="304">
        <f>+'Small COMM Sales Model  '!G224</f>
        <v>271.66325293295364</v>
      </c>
      <c r="AW225" s="304" t="b">
        <v>1</v>
      </c>
      <c r="AX225" s="304">
        <f>+'Small COMM Sales Model  '!F224</f>
        <v>0</v>
      </c>
      <c r="AY225" s="304" t="b">
        <v>1</v>
      </c>
      <c r="AZ225" s="304">
        <f>+'Small COMM Sales Model  '!E224</f>
        <v>322.31916585708109</v>
      </c>
      <c r="BA225" s="304" t="b">
        <v>1</v>
      </c>
    </row>
    <row r="226" spans="1:53" s="299" customFormat="1" x14ac:dyDescent="0.2">
      <c r="A226" s="306">
        <v>2024</v>
      </c>
      <c r="B226" s="306">
        <v>8</v>
      </c>
      <c r="C226" s="299">
        <v>298.28437500000007</v>
      </c>
      <c r="D226" s="299" t="b">
        <v>1</v>
      </c>
      <c r="E226" s="299">
        <v>0</v>
      </c>
      <c r="F226" s="299" t="b">
        <v>1</v>
      </c>
      <c r="H226" s="299">
        <v>0</v>
      </c>
      <c r="I226" s="304" t="b">
        <v>1</v>
      </c>
      <c r="J226" s="299">
        <v>0</v>
      </c>
      <c r="K226" s="304" t="b">
        <v>1</v>
      </c>
      <c r="L226" s="299">
        <v>0</v>
      </c>
      <c r="M226" s="304" t="b">
        <v>1</v>
      </c>
      <c r="N226" s="299">
        <v>0</v>
      </c>
      <c r="O226" s="304" t="b">
        <v>1</v>
      </c>
      <c r="P226" s="299">
        <v>0</v>
      </c>
      <c r="Q226" s="304" t="b">
        <v>1</v>
      </c>
      <c r="R226" s="304">
        <v>0</v>
      </c>
      <c r="S226" s="304" t="b">
        <f t="shared" si="222"/>
        <v>1</v>
      </c>
      <c r="T226" s="304">
        <v>0</v>
      </c>
      <c r="U226" s="304" t="b">
        <f t="shared" si="223"/>
        <v>1</v>
      </c>
      <c r="V226" s="304">
        <v>0</v>
      </c>
      <c r="W226" s="304" t="b">
        <f t="shared" si="224"/>
        <v>1</v>
      </c>
      <c r="X226" s="304">
        <v>0</v>
      </c>
      <c r="Y226" s="304" t="b">
        <f t="shared" si="225"/>
        <v>1</v>
      </c>
      <c r="Z226" s="304">
        <v>0</v>
      </c>
      <c r="AA226" s="304" t="b">
        <f t="shared" si="226"/>
        <v>1</v>
      </c>
      <c r="AB226" s="304">
        <v>0</v>
      </c>
      <c r="AC226" s="304" t="b">
        <f t="shared" si="227"/>
        <v>1</v>
      </c>
      <c r="AD226" s="304">
        <v>0</v>
      </c>
      <c r="AE226" s="304" t="b">
        <f t="shared" ref="AE226:AE236" si="228">AD226=0</f>
        <v>1</v>
      </c>
      <c r="AF226" s="304">
        <v>326.45437890907903</v>
      </c>
      <c r="AG226" s="304" t="b">
        <v>1</v>
      </c>
      <c r="AH226" s="304">
        <v>0</v>
      </c>
      <c r="AI226" s="304" t="b">
        <f t="shared" si="218"/>
        <v>1</v>
      </c>
      <c r="AJ226" s="304">
        <v>0</v>
      </c>
      <c r="AK226" s="304" t="b">
        <f t="shared" si="219"/>
        <v>1</v>
      </c>
      <c r="AL226" s="304">
        <v>0</v>
      </c>
      <c r="AM226" s="304" t="b">
        <f t="shared" si="220"/>
        <v>1</v>
      </c>
      <c r="AN226" s="304">
        <v>0</v>
      </c>
      <c r="AO226" s="304" t="b">
        <f t="shared" si="221"/>
        <v>1</v>
      </c>
      <c r="AQ226" s="299">
        <f>'RES_Sales Model'!C221</f>
        <v>324.38677238308009</v>
      </c>
      <c r="AR226" s="304" t="b">
        <v>1</v>
      </c>
      <c r="AS226" s="299">
        <f>'RES_Sales Model'!D221</f>
        <v>0</v>
      </c>
      <c r="AT226" s="304" t="b">
        <v>1</v>
      </c>
      <c r="AU226" s="305"/>
      <c r="AV226" s="304">
        <f>+'Small COMM Sales Model  '!G225</f>
        <v>322.31916585708109</v>
      </c>
      <c r="AW226" s="304" t="b">
        <v>1</v>
      </c>
      <c r="AX226" s="304">
        <f>+'Small COMM Sales Model  '!F225</f>
        <v>0</v>
      </c>
      <c r="AY226" s="304" t="b">
        <v>1</v>
      </c>
      <c r="AZ226" s="304">
        <f>+'Small COMM Sales Model  '!E225</f>
        <v>326.45437890907908</v>
      </c>
      <c r="BA226" s="304" t="b">
        <v>1</v>
      </c>
    </row>
    <row r="227" spans="1:53" s="299" customFormat="1" x14ac:dyDescent="0.2">
      <c r="A227" s="306">
        <v>2024</v>
      </c>
      <c r="B227" s="306">
        <v>9</v>
      </c>
      <c r="C227" s="299">
        <v>249.49791666666664</v>
      </c>
      <c r="D227" s="299" t="b">
        <v>1</v>
      </c>
      <c r="E227" s="299">
        <v>0</v>
      </c>
      <c r="F227" s="299" t="b">
        <v>1</v>
      </c>
      <c r="H227" s="299">
        <v>0</v>
      </c>
      <c r="I227" s="304" t="b">
        <v>1</v>
      </c>
      <c r="J227" s="299">
        <v>0</v>
      </c>
      <c r="K227" s="304" t="b">
        <v>1</v>
      </c>
      <c r="L227" s="299">
        <v>0</v>
      </c>
      <c r="M227" s="304" t="b">
        <v>1</v>
      </c>
      <c r="N227" s="299">
        <v>0</v>
      </c>
      <c r="O227" s="304" t="b">
        <v>1</v>
      </c>
      <c r="P227" s="299">
        <v>0</v>
      </c>
      <c r="Q227" s="304" t="b">
        <v>1</v>
      </c>
      <c r="R227" s="304">
        <v>0</v>
      </c>
      <c r="S227" s="304" t="b">
        <f t="shared" si="222"/>
        <v>1</v>
      </c>
      <c r="T227" s="304">
        <v>0</v>
      </c>
      <c r="U227" s="304" t="b">
        <f t="shared" si="223"/>
        <v>1</v>
      </c>
      <c r="V227" s="304">
        <v>0</v>
      </c>
      <c r="W227" s="304" t="b">
        <f t="shared" si="224"/>
        <v>1</v>
      </c>
      <c r="X227" s="304">
        <v>0</v>
      </c>
      <c r="Y227" s="304" t="b">
        <f t="shared" si="225"/>
        <v>1</v>
      </c>
      <c r="Z227" s="304">
        <v>0</v>
      </c>
      <c r="AA227" s="304" t="b">
        <f t="shared" si="226"/>
        <v>1</v>
      </c>
      <c r="AB227" s="304">
        <v>0</v>
      </c>
      <c r="AC227" s="304" t="b">
        <f t="shared" si="227"/>
        <v>1</v>
      </c>
      <c r="AD227" s="304">
        <v>0</v>
      </c>
      <c r="AE227" s="304" t="b">
        <f t="shared" si="228"/>
        <v>1</v>
      </c>
      <c r="AF227" s="304">
        <v>0</v>
      </c>
      <c r="AG227" s="304" t="b">
        <f t="shared" ref="AG227:AG237" si="229">AF227=0</f>
        <v>1</v>
      </c>
      <c r="AH227" s="304">
        <v>277.87653293728101</v>
      </c>
      <c r="AI227" s="304" t="b">
        <v>1</v>
      </c>
      <c r="AJ227" s="304">
        <v>0</v>
      </c>
      <c r="AK227" s="304" t="b">
        <f t="shared" si="219"/>
        <v>1</v>
      </c>
      <c r="AL227" s="304">
        <v>0</v>
      </c>
      <c r="AM227" s="304" t="b">
        <f t="shared" si="220"/>
        <v>1</v>
      </c>
      <c r="AN227" s="304">
        <v>0</v>
      </c>
      <c r="AO227" s="304" t="b">
        <f t="shared" si="221"/>
        <v>1</v>
      </c>
      <c r="AQ227" s="299">
        <f>'RES_Sales Model'!C222</f>
        <v>302.16545592318028</v>
      </c>
      <c r="AR227" s="304" t="b">
        <v>1</v>
      </c>
      <c r="AS227" s="299">
        <f>'RES_Sales Model'!D222</f>
        <v>0</v>
      </c>
      <c r="AT227" s="304" t="b">
        <v>1</v>
      </c>
      <c r="AU227" s="305"/>
      <c r="AV227" s="304">
        <f>+'Small COMM Sales Model  '!G226</f>
        <v>326.45437890907908</v>
      </c>
      <c r="AW227" s="304" t="b">
        <v>1</v>
      </c>
      <c r="AX227" s="304">
        <f>+'Small COMM Sales Model  '!F226</f>
        <v>0</v>
      </c>
      <c r="AY227" s="304" t="b">
        <v>1</v>
      </c>
      <c r="AZ227" s="304">
        <f>+'Small COMM Sales Model  '!E226</f>
        <v>277.87653293728147</v>
      </c>
      <c r="BA227" s="304" t="b">
        <v>1</v>
      </c>
    </row>
    <row r="228" spans="1:53" s="299" customFormat="1" x14ac:dyDescent="0.2">
      <c r="A228" s="306">
        <v>2024</v>
      </c>
      <c r="B228" s="306">
        <v>10</v>
      </c>
      <c r="C228" s="299">
        <v>170.5586736154624</v>
      </c>
      <c r="D228" s="299" t="b">
        <v>1</v>
      </c>
      <c r="E228" s="299">
        <v>1.9937500000000004</v>
      </c>
      <c r="F228" s="299" t="b">
        <v>1</v>
      </c>
      <c r="H228" s="299">
        <v>0</v>
      </c>
      <c r="I228" s="304" t="b">
        <v>1</v>
      </c>
      <c r="J228" s="299">
        <v>0</v>
      </c>
      <c r="K228" s="304" t="b">
        <v>1</v>
      </c>
      <c r="L228" s="299">
        <v>0</v>
      </c>
      <c r="M228" s="304" t="b">
        <v>1</v>
      </c>
      <c r="N228" s="299">
        <v>0</v>
      </c>
      <c r="O228" s="304" t="b">
        <v>1</v>
      </c>
      <c r="P228" s="299">
        <v>0</v>
      </c>
      <c r="Q228" s="304" t="b">
        <v>1</v>
      </c>
      <c r="R228" s="304">
        <v>0</v>
      </c>
      <c r="S228" s="304" t="b">
        <f t="shared" si="222"/>
        <v>1</v>
      </c>
      <c r="T228" s="304">
        <v>0</v>
      </c>
      <c r="U228" s="304" t="b">
        <f t="shared" si="223"/>
        <v>1</v>
      </c>
      <c r="V228" s="304">
        <v>0</v>
      </c>
      <c r="W228" s="304" t="b">
        <f t="shared" si="224"/>
        <v>1</v>
      </c>
      <c r="X228" s="304">
        <v>0</v>
      </c>
      <c r="Y228" s="304" t="b">
        <f t="shared" si="225"/>
        <v>1</v>
      </c>
      <c r="Z228" s="304">
        <v>0</v>
      </c>
      <c r="AA228" s="304" t="b">
        <f t="shared" si="226"/>
        <v>1</v>
      </c>
      <c r="AB228" s="304">
        <v>0</v>
      </c>
      <c r="AC228" s="304" t="b">
        <f t="shared" si="227"/>
        <v>1</v>
      </c>
      <c r="AD228" s="304">
        <v>0</v>
      </c>
      <c r="AE228" s="304" t="b">
        <f t="shared" si="228"/>
        <v>1</v>
      </c>
      <c r="AF228" s="304">
        <v>0</v>
      </c>
      <c r="AG228" s="304" t="b">
        <f t="shared" si="229"/>
        <v>1</v>
      </c>
      <c r="AH228" s="304">
        <v>0</v>
      </c>
      <c r="AI228" s="304" t="b">
        <f t="shared" ref="AI228:AI238" si="230">AH228=0</f>
        <v>1</v>
      </c>
      <c r="AJ228" s="304">
        <v>198.89039579254799</v>
      </c>
      <c r="AK228" s="304" t="b">
        <v>1</v>
      </c>
      <c r="AL228" s="304">
        <v>0</v>
      </c>
      <c r="AM228" s="304" t="b">
        <f t="shared" si="220"/>
        <v>1</v>
      </c>
      <c r="AN228" s="304">
        <v>0</v>
      </c>
      <c r="AO228" s="304" t="b">
        <f t="shared" si="221"/>
        <v>1</v>
      </c>
      <c r="AQ228" s="299">
        <f>'RES_Sales Model'!C223</f>
        <v>238.38346436491491</v>
      </c>
      <c r="AR228" s="304" t="b">
        <v>1</v>
      </c>
      <c r="AS228" s="299">
        <f>'RES_Sales Model'!D223</f>
        <v>0</v>
      </c>
      <c r="AT228" s="304" t="b">
        <v>1</v>
      </c>
      <c r="AU228" s="305"/>
      <c r="AV228" s="304">
        <f>+'Small COMM Sales Model  '!G227</f>
        <v>277.87653293728147</v>
      </c>
      <c r="AW228" s="304" t="b">
        <v>1</v>
      </c>
      <c r="AX228" s="304">
        <f>+'Small COMM Sales Model  '!F227</f>
        <v>3.8110897796785466</v>
      </c>
      <c r="AY228" s="304" t="b">
        <v>1</v>
      </c>
      <c r="AZ228" s="304">
        <f>+'Small COMM Sales Model  '!E227</f>
        <v>198.89039579254836</v>
      </c>
      <c r="BA228" s="304" t="b">
        <v>1</v>
      </c>
    </row>
    <row r="229" spans="1:53" s="299" customFormat="1" x14ac:dyDescent="0.2">
      <c r="A229" s="306">
        <v>2024</v>
      </c>
      <c r="B229" s="306">
        <v>11</v>
      </c>
      <c r="C229" s="299">
        <v>63.069791666666674</v>
      </c>
      <c r="D229" s="299" t="b">
        <v>1</v>
      </c>
      <c r="E229" s="299">
        <v>13.252083333333335</v>
      </c>
      <c r="F229" s="299" t="b">
        <v>1</v>
      </c>
      <c r="H229" s="299">
        <v>0</v>
      </c>
      <c r="I229" s="304" t="b">
        <v>1</v>
      </c>
      <c r="J229" s="299">
        <v>0</v>
      </c>
      <c r="K229" s="304" t="b">
        <v>1</v>
      </c>
      <c r="L229" s="299">
        <v>0</v>
      </c>
      <c r="M229" s="304" t="b">
        <v>1</v>
      </c>
      <c r="N229" s="299">
        <v>0</v>
      </c>
      <c r="O229" s="304" t="b">
        <v>1</v>
      </c>
      <c r="P229" s="299">
        <v>0</v>
      </c>
      <c r="Q229" s="304" t="b">
        <v>1</v>
      </c>
      <c r="R229" s="304">
        <v>0</v>
      </c>
      <c r="S229" s="304" t="b">
        <f t="shared" si="222"/>
        <v>1</v>
      </c>
      <c r="T229" s="304">
        <v>0</v>
      </c>
      <c r="U229" s="304" t="b">
        <f t="shared" si="223"/>
        <v>1</v>
      </c>
      <c r="V229" s="304">
        <v>0</v>
      </c>
      <c r="W229" s="304" t="b">
        <f t="shared" si="224"/>
        <v>1</v>
      </c>
      <c r="X229" s="304">
        <v>0</v>
      </c>
      <c r="Y229" s="304" t="b">
        <f t="shared" si="225"/>
        <v>1</v>
      </c>
      <c r="Z229" s="304">
        <v>0</v>
      </c>
      <c r="AA229" s="304" t="b">
        <f t="shared" si="226"/>
        <v>1</v>
      </c>
      <c r="AB229" s="304">
        <v>0</v>
      </c>
      <c r="AC229" s="304" t="b">
        <f t="shared" si="227"/>
        <v>1</v>
      </c>
      <c r="AD229" s="304">
        <v>0</v>
      </c>
      <c r="AE229" s="304" t="b">
        <f t="shared" si="228"/>
        <v>1</v>
      </c>
      <c r="AF229" s="304">
        <v>0</v>
      </c>
      <c r="AG229" s="304" t="b">
        <f t="shared" si="229"/>
        <v>1</v>
      </c>
      <c r="AH229" s="304">
        <v>0</v>
      </c>
      <c r="AI229" s="304" t="b">
        <f t="shared" si="230"/>
        <v>1</v>
      </c>
      <c r="AJ229" s="304">
        <v>0</v>
      </c>
      <c r="AK229" s="304" t="b">
        <f t="shared" ref="AK229:AK239" si="231">AJ229=0</f>
        <v>1</v>
      </c>
      <c r="AL229" s="304">
        <v>78.117279066674598</v>
      </c>
      <c r="AM229" s="304" t="b">
        <v>1</v>
      </c>
      <c r="AN229" s="304">
        <v>0</v>
      </c>
      <c r="AO229" s="304" t="b">
        <f t="shared" si="221"/>
        <v>1</v>
      </c>
      <c r="AQ229" s="299">
        <f>'RES_Sales Model'!C224</f>
        <v>138.50383742961151</v>
      </c>
      <c r="AR229" s="304" t="b">
        <v>1</v>
      </c>
      <c r="AS229" s="299">
        <f>'RES_Sales Model'!D224</f>
        <v>0</v>
      </c>
      <c r="AT229" s="304" t="b">
        <v>1</v>
      </c>
      <c r="AU229" s="305"/>
      <c r="AV229" s="304">
        <f>+'Small COMM Sales Model  '!G228</f>
        <v>198.89039579254836</v>
      </c>
      <c r="AW229" s="304" t="b">
        <v>1</v>
      </c>
      <c r="AX229" s="304">
        <f>+'Small COMM Sales Model  '!F228</f>
        <v>26.436963465927999</v>
      </c>
      <c r="AY229" s="304" t="b">
        <v>1</v>
      </c>
      <c r="AZ229" s="304">
        <f>+'Small COMM Sales Model  '!E228</f>
        <v>78.117279066674627</v>
      </c>
      <c r="BA229" s="304" t="b">
        <v>1</v>
      </c>
    </row>
    <row r="230" spans="1:53" s="299" customFormat="1" x14ac:dyDescent="0.2">
      <c r="A230" s="306">
        <v>2024</v>
      </c>
      <c r="B230" s="306">
        <v>12</v>
      </c>
      <c r="C230" s="299">
        <v>34.644791666666663</v>
      </c>
      <c r="D230" s="299" t="b">
        <v>1</v>
      </c>
      <c r="E230" s="299">
        <v>62.360416666666687</v>
      </c>
      <c r="F230" s="299" t="b">
        <v>1</v>
      </c>
      <c r="H230" s="299">
        <v>0.17544300865084281</v>
      </c>
      <c r="I230" s="304" t="b">
        <v>1</v>
      </c>
      <c r="J230" s="299">
        <v>0</v>
      </c>
      <c r="K230" s="304" t="b">
        <v>1</v>
      </c>
      <c r="L230" s="299">
        <v>0</v>
      </c>
      <c r="M230" s="304" t="b">
        <v>1</v>
      </c>
      <c r="N230" s="299">
        <v>0</v>
      </c>
      <c r="O230" s="304" t="b">
        <v>1</v>
      </c>
      <c r="P230" s="299">
        <v>64.984895742185898</v>
      </c>
      <c r="Q230" s="304" t="b">
        <v>1</v>
      </c>
      <c r="R230" s="304">
        <v>0</v>
      </c>
      <c r="S230" s="304" t="b">
        <f t="shared" si="222"/>
        <v>1</v>
      </c>
      <c r="T230" s="304">
        <v>0</v>
      </c>
      <c r="U230" s="304" t="b">
        <f t="shared" si="223"/>
        <v>1</v>
      </c>
      <c r="V230" s="304">
        <v>0</v>
      </c>
      <c r="W230" s="304" t="b">
        <f t="shared" si="224"/>
        <v>1</v>
      </c>
      <c r="X230" s="304">
        <v>0</v>
      </c>
      <c r="Y230" s="304" t="b">
        <f t="shared" si="225"/>
        <v>1</v>
      </c>
      <c r="Z230" s="304">
        <v>0</v>
      </c>
      <c r="AA230" s="304" t="b">
        <f t="shared" si="226"/>
        <v>1</v>
      </c>
      <c r="AB230" s="304">
        <v>0</v>
      </c>
      <c r="AC230" s="304" t="b">
        <f t="shared" si="227"/>
        <v>1</v>
      </c>
      <c r="AD230" s="304">
        <v>0</v>
      </c>
      <c r="AE230" s="304" t="b">
        <f t="shared" si="228"/>
        <v>1</v>
      </c>
      <c r="AF230" s="304">
        <v>0</v>
      </c>
      <c r="AG230" s="304" t="b">
        <f t="shared" si="229"/>
        <v>1</v>
      </c>
      <c r="AH230" s="304">
        <v>0</v>
      </c>
      <c r="AI230" s="304" t="b">
        <f t="shared" si="230"/>
        <v>1</v>
      </c>
      <c r="AJ230" s="304">
        <v>0</v>
      </c>
      <c r="AK230" s="304" t="b">
        <f t="shared" si="231"/>
        <v>1</v>
      </c>
      <c r="AL230" s="304">
        <v>0</v>
      </c>
      <c r="AM230" s="304" t="b">
        <f t="shared" ref="AM230:AM240" si="232">AL230=0</f>
        <v>1</v>
      </c>
      <c r="AN230" s="304">
        <v>42.633806123140999</v>
      </c>
      <c r="AO230" s="304" t="b">
        <v>1</v>
      </c>
      <c r="AQ230" s="299">
        <f>'RES_Sales Model'!C225</f>
        <v>60.375542594907806</v>
      </c>
      <c r="AR230" s="304" t="b">
        <v>1</v>
      </c>
      <c r="AS230" s="299">
        <f>'RES_Sales Model'!D225</f>
        <v>64.984895742185898</v>
      </c>
      <c r="AT230" s="304" t="b">
        <v>1</v>
      </c>
      <c r="AU230" s="305"/>
      <c r="AV230" s="304">
        <f>+'Small COMM Sales Model  '!G229</f>
        <v>78.117279066674627</v>
      </c>
      <c r="AW230" s="304" t="b">
        <v>1</v>
      </c>
      <c r="AX230" s="304">
        <f>+'Small COMM Sales Model  '!F229</f>
        <v>81.614210043345437</v>
      </c>
      <c r="AY230" s="304" t="b">
        <v>1</v>
      </c>
      <c r="AZ230" s="304">
        <f>+'Small COMM Sales Model  '!E229</f>
        <v>42.633806123140985</v>
      </c>
      <c r="BA230" s="304" t="b">
        <v>1</v>
      </c>
    </row>
    <row r="231" spans="1:53" s="299" customFormat="1" x14ac:dyDescent="0.2">
      <c r="A231" s="306">
        <v>2025</v>
      </c>
      <c r="B231" s="306">
        <v>1</v>
      </c>
      <c r="C231" s="299">
        <v>21.512499999999996</v>
      </c>
      <c r="D231" s="299" t="b">
        <v>1</v>
      </c>
      <c r="E231" s="299">
        <v>101.75000000000003</v>
      </c>
      <c r="F231" s="299" t="b">
        <v>1</v>
      </c>
      <c r="H231" s="299">
        <v>0.47586523824689808</v>
      </c>
      <c r="I231" s="304" t="b">
        <v>1</v>
      </c>
      <c r="J231" s="299">
        <v>107.22973635615668</v>
      </c>
      <c r="K231" s="304" t="b">
        <v>1</v>
      </c>
      <c r="L231" s="299">
        <v>0</v>
      </c>
      <c r="M231" s="304" t="b">
        <v>1</v>
      </c>
      <c r="N231" s="299">
        <v>0</v>
      </c>
      <c r="O231" s="304" t="b">
        <v>1</v>
      </c>
      <c r="P231" s="299">
        <v>0</v>
      </c>
      <c r="Q231" s="304" t="b">
        <v>1</v>
      </c>
      <c r="R231" s="304">
        <v>26.1128298685252</v>
      </c>
      <c r="S231" s="304" t="b">
        <v>1</v>
      </c>
      <c r="T231" s="304">
        <v>0</v>
      </c>
      <c r="U231" s="304" t="b">
        <f t="shared" si="223"/>
        <v>1</v>
      </c>
      <c r="V231" s="304">
        <v>0</v>
      </c>
      <c r="W231" s="304" t="b">
        <f t="shared" si="224"/>
        <v>1</v>
      </c>
      <c r="X231" s="304">
        <v>0</v>
      </c>
      <c r="Y231" s="304" t="b">
        <f t="shared" si="225"/>
        <v>1</v>
      </c>
      <c r="Z231" s="304">
        <v>0</v>
      </c>
      <c r="AA231" s="304" t="b">
        <f t="shared" si="226"/>
        <v>1</v>
      </c>
      <c r="AB231" s="304">
        <v>0</v>
      </c>
      <c r="AC231" s="304" t="b">
        <f t="shared" si="227"/>
        <v>1</v>
      </c>
      <c r="AD231" s="304">
        <v>0</v>
      </c>
      <c r="AE231" s="304" t="b">
        <f t="shared" si="228"/>
        <v>1</v>
      </c>
      <c r="AF231" s="304">
        <v>0</v>
      </c>
      <c r="AG231" s="304" t="b">
        <f t="shared" si="229"/>
        <v>1</v>
      </c>
      <c r="AH231" s="304">
        <v>0</v>
      </c>
      <c r="AI231" s="304" t="b">
        <f t="shared" si="230"/>
        <v>1</v>
      </c>
      <c r="AJ231" s="304">
        <v>0</v>
      </c>
      <c r="AK231" s="304" t="b">
        <f t="shared" si="231"/>
        <v>1</v>
      </c>
      <c r="AL231" s="304">
        <v>0</v>
      </c>
      <c r="AM231" s="304" t="b">
        <f t="shared" si="232"/>
        <v>1</v>
      </c>
      <c r="AN231" s="304">
        <v>0</v>
      </c>
      <c r="AO231" s="304" t="b">
        <f t="shared" ref="AO231:AO241" si="233">AN231=0</f>
        <v>1</v>
      </c>
      <c r="AQ231" s="299">
        <f>'RES_Sales Model'!C226</f>
        <v>34.373317995833112</v>
      </c>
      <c r="AR231" s="304" t="b">
        <v>1</v>
      </c>
      <c r="AS231" s="299">
        <f>'RES_Sales Model'!D226</f>
        <v>107.22973635615668</v>
      </c>
      <c r="AT231" s="304" t="b">
        <v>1</v>
      </c>
      <c r="AU231" s="305"/>
      <c r="AV231" s="304">
        <f>+'Small COMM Sales Model  '!G230</f>
        <v>42.633806123140985</v>
      </c>
      <c r="AW231" s="304" t="b">
        <v>1</v>
      </c>
      <c r="AX231" s="304">
        <f>+'Small COMM Sales Model  '!F230</f>
        <v>127.15014736663784</v>
      </c>
      <c r="AY231" s="304" t="b">
        <v>1</v>
      </c>
      <c r="AZ231" s="304">
        <f>+'Small COMM Sales Model  '!E230</f>
        <v>26.112829868525239</v>
      </c>
      <c r="BA231" s="304" t="b">
        <v>1</v>
      </c>
    </row>
    <row r="232" spans="1:53" s="299" customFormat="1" x14ac:dyDescent="0.2">
      <c r="A232" s="306">
        <v>2025</v>
      </c>
      <c r="B232" s="306">
        <v>2</v>
      </c>
      <c r="C232" s="299">
        <v>28.65</v>
      </c>
      <c r="D232" s="299" t="b">
        <v>1</v>
      </c>
      <c r="E232" s="299">
        <v>56.333333333333336</v>
      </c>
      <c r="F232" s="299" t="b">
        <v>1</v>
      </c>
      <c r="H232" s="299">
        <v>0</v>
      </c>
      <c r="I232" s="304" t="b">
        <v>1</v>
      </c>
      <c r="J232" s="299">
        <v>0</v>
      </c>
      <c r="K232" s="304" t="b">
        <v>1</v>
      </c>
      <c r="L232" s="299">
        <v>58.93328680476386</v>
      </c>
      <c r="M232" s="304" t="b">
        <v>1</v>
      </c>
      <c r="N232" s="299">
        <v>0</v>
      </c>
      <c r="O232" s="304" t="b">
        <v>1</v>
      </c>
      <c r="P232" s="299">
        <v>0</v>
      </c>
      <c r="Q232" s="304" t="b">
        <v>1</v>
      </c>
      <c r="R232" s="304">
        <v>0</v>
      </c>
      <c r="S232" s="304" t="b">
        <f t="shared" ref="S232:S242" si="234">R232=0</f>
        <v>1</v>
      </c>
      <c r="T232" s="304">
        <v>35.042184420393099</v>
      </c>
      <c r="U232" s="304" t="b">
        <v>1</v>
      </c>
      <c r="V232" s="304">
        <v>0</v>
      </c>
      <c r="W232" s="304" t="b">
        <f t="shared" si="224"/>
        <v>1</v>
      </c>
      <c r="X232" s="304">
        <v>0</v>
      </c>
      <c r="Y232" s="304" t="b">
        <f t="shared" si="225"/>
        <v>1</v>
      </c>
      <c r="Z232" s="304">
        <v>0</v>
      </c>
      <c r="AA232" s="304" t="b">
        <f t="shared" si="226"/>
        <v>1</v>
      </c>
      <c r="AB232" s="304">
        <v>0</v>
      </c>
      <c r="AC232" s="304" t="b">
        <f t="shared" si="227"/>
        <v>1</v>
      </c>
      <c r="AD232" s="304">
        <v>0</v>
      </c>
      <c r="AE232" s="304" t="b">
        <f t="shared" si="228"/>
        <v>1</v>
      </c>
      <c r="AF232" s="304">
        <v>0</v>
      </c>
      <c r="AG232" s="304" t="b">
        <f t="shared" si="229"/>
        <v>1</v>
      </c>
      <c r="AH232" s="304">
        <v>0</v>
      </c>
      <c r="AI232" s="304" t="b">
        <f t="shared" si="230"/>
        <v>1</v>
      </c>
      <c r="AJ232" s="304">
        <v>0</v>
      </c>
      <c r="AK232" s="304" t="b">
        <f t="shared" si="231"/>
        <v>1</v>
      </c>
      <c r="AL232" s="304">
        <v>0</v>
      </c>
      <c r="AM232" s="304" t="b">
        <f t="shared" si="232"/>
        <v>1</v>
      </c>
      <c r="AN232" s="304">
        <v>0</v>
      </c>
      <c r="AO232" s="304" t="b">
        <f t="shared" si="233"/>
        <v>1</v>
      </c>
      <c r="AQ232" s="299">
        <f>'RES_Sales Model'!C227</f>
        <v>30.577507144459183</v>
      </c>
      <c r="AR232" s="304" t="b">
        <v>1</v>
      </c>
      <c r="AS232" s="299">
        <f>'RES_Sales Model'!D227</f>
        <v>58.93328680476386</v>
      </c>
      <c r="AT232" s="304" t="b">
        <v>1</v>
      </c>
      <c r="AU232" s="305"/>
      <c r="AV232" s="304">
        <f>+'Small COMM Sales Model  '!G231</f>
        <v>26.112829868525239</v>
      </c>
      <c r="AW232" s="304" t="b">
        <v>1</v>
      </c>
      <c r="AX232" s="304">
        <f>+'Small COMM Sales Model  '!F231</f>
        <v>78.467690138551589</v>
      </c>
      <c r="AY232" s="304" t="b">
        <v>1</v>
      </c>
      <c r="AZ232" s="304">
        <f>+'Small COMM Sales Model  '!E231</f>
        <v>35.042184420393127</v>
      </c>
      <c r="BA232" s="304" t="b">
        <v>1</v>
      </c>
    </row>
    <row r="233" spans="1:53" s="299" customFormat="1" x14ac:dyDescent="0.2">
      <c r="A233" s="306">
        <v>2025</v>
      </c>
      <c r="B233" s="306">
        <v>3</v>
      </c>
      <c r="C233" s="299">
        <v>51.395833333333329</v>
      </c>
      <c r="D233" s="299" t="b">
        <v>1</v>
      </c>
      <c r="E233" s="299">
        <v>28.689583333333339</v>
      </c>
      <c r="F233" s="299" t="b">
        <v>1</v>
      </c>
      <c r="H233" s="299">
        <v>0</v>
      </c>
      <c r="I233" s="304" t="b">
        <v>1</v>
      </c>
      <c r="J233" s="299">
        <v>0</v>
      </c>
      <c r="K233" s="304" t="b">
        <v>1</v>
      </c>
      <c r="L233" s="299">
        <v>0</v>
      </c>
      <c r="M233" s="304" t="b">
        <v>1</v>
      </c>
      <c r="N233" s="299">
        <v>29.231033597261238</v>
      </c>
      <c r="O233" s="304" t="b">
        <v>1</v>
      </c>
      <c r="P233" s="299">
        <v>0</v>
      </c>
      <c r="Q233" s="304" t="b">
        <v>1</v>
      </c>
      <c r="R233" s="304">
        <v>0</v>
      </c>
      <c r="S233" s="304" t="b">
        <f t="shared" si="234"/>
        <v>1</v>
      </c>
      <c r="T233" s="304">
        <v>0</v>
      </c>
      <c r="U233" s="304" t="b">
        <f t="shared" ref="U233:U243" si="235">T233=0</f>
        <v>1</v>
      </c>
      <c r="V233" s="304">
        <v>64.582270600115194</v>
      </c>
      <c r="W233" s="304" t="b">
        <v>1</v>
      </c>
      <c r="X233" s="304">
        <v>0</v>
      </c>
      <c r="Y233" s="304" t="b">
        <f t="shared" si="225"/>
        <v>1</v>
      </c>
      <c r="Z233" s="304">
        <v>0</v>
      </c>
      <c r="AA233" s="304" t="b">
        <f t="shared" si="226"/>
        <v>1</v>
      </c>
      <c r="AB233" s="304">
        <v>0</v>
      </c>
      <c r="AC233" s="304" t="b">
        <f t="shared" si="227"/>
        <v>1</v>
      </c>
      <c r="AD233" s="304">
        <v>0</v>
      </c>
      <c r="AE233" s="304" t="b">
        <f t="shared" si="228"/>
        <v>1</v>
      </c>
      <c r="AF233" s="304">
        <v>0</v>
      </c>
      <c r="AG233" s="304" t="b">
        <f t="shared" si="229"/>
        <v>1</v>
      </c>
      <c r="AH233" s="304">
        <v>0</v>
      </c>
      <c r="AI233" s="304" t="b">
        <f t="shared" si="230"/>
        <v>1</v>
      </c>
      <c r="AJ233" s="304">
        <v>0</v>
      </c>
      <c r="AK233" s="304" t="b">
        <f t="shared" si="231"/>
        <v>1</v>
      </c>
      <c r="AL233" s="304">
        <v>0</v>
      </c>
      <c r="AM233" s="304" t="b">
        <f t="shared" si="232"/>
        <v>1</v>
      </c>
      <c r="AN233" s="304">
        <v>0</v>
      </c>
      <c r="AO233" s="304" t="b">
        <f t="shared" si="233"/>
        <v>1</v>
      </c>
      <c r="AQ233" s="299">
        <f>'RES_Sales Model'!C228</f>
        <v>49.812227510254139</v>
      </c>
      <c r="AR233" s="304" t="b">
        <v>1</v>
      </c>
      <c r="AS233" s="299">
        <f>'RES_Sales Model'!D228</f>
        <v>29.231033597261238</v>
      </c>
      <c r="AT233" s="304" t="b">
        <v>1</v>
      </c>
      <c r="AU233" s="305"/>
      <c r="AV233" s="304">
        <f>+'Small COMM Sales Model  '!G232</f>
        <v>35.042184420393127</v>
      </c>
      <c r="AW233" s="304" t="b">
        <v>1</v>
      </c>
      <c r="AX233" s="304">
        <f>+'Small COMM Sales Model  '!F232</f>
        <v>46.311218909337121</v>
      </c>
      <c r="AY233" s="304" t="b">
        <v>1</v>
      </c>
      <c r="AZ233" s="304">
        <f>+'Small COMM Sales Model  '!E232</f>
        <v>64.582270600115152</v>
      </c>
      <c r="BA233" s="304" t="b">
        <v>1</v>
      </c>
    </row>
    <row r="234" spans="1:53" s="299" customFormat="1" x14ac:dyDescent="0.2">
      <c r="A234" s="306">
        <v>2025</v>
      </c>
      <c r="B234" s="306">
        <v>4</v>
      </c>
      <c r="C234" s="299">
        <v>93.364062500000017</v>
      </c>
      <c r="D234" s="299" t="b">
        <v>1</v>
      </c>
      <c r="E234" s="299">
        <v>3.0166666666666666</v>
      </c>
      <c r="F234" s="299" t="b">
        <v>1</v>
      </c>
      <c r="H234" s="299">
        <v>0</v>
      </c>
      <c r="I234" s="304" t="b">
        <v>1</v>
      </c>
      <c r="J234" s="299">
        <v>0</v>
      </c>
      <c r="K234" s="304" t="b">
        <v>1</v>
      </c>
      <c r="L234" s="299">
        <v>0</v>
      </c>
      <c r="M234" s="304" t="b">
        <v>1</v>
      </c>
      <c r="N234" s="299">
        <v>0</v>
      </c>
      <c r="O234" s="304" t="b">
        <v>1</v>
      </c>
      <c r="P234" s="299">
        <v>0</v>
      </c>
      <c r="Q234" s="304" t="b">
        <v>1</v>
      </c>
      <c r="R234" s="304">
        <v>0</v>
      </c>
      <c r="S234" s="304" t="b">
        <f t="shared" si="234"/>
        <v>1</v>
      </c>
      <c r="T234" s="304">
        <v>0</v>
      </c>
      <c r="U234" s="304" t="b">
        <f t="shared" si="235"/>
        <v>1</v>
      </c>
      <c r="V234" s="304">
        <v>0</v>
      </c>
      <c r="W234" s="304" t="b">
        <f t="shared" ref="W234:W244" si="236">V234=0</f>
        <v>1</v>
      </c>
      <c r="X234" s="304">
        <v>114.03392869270699</v>
      </c>
      <c r="Y234" s="304" t="b">
        <v>1</v>
      </c>
      <c r="Z234" s="304">
        <v>0</v>
      </c>
      <c r="AA234" s="304" t="b">
        <f t="shared" si="226"/>
        <v>1</v>
      </c>
      <c r="AB234" s="304">
        <v>0</v>
      </c>
      <c r="AC234" s="304" t="b">
        <f t="shared" si="227"/>
        <v>1</v>
      </c>
      <c r="AD234" s="304">
        <v>0</v>
      </c>
      <c r="AE234" s="304" t="b">
        <f t="shared" si="228"/>
        <v>1</v>
      </c>
      <c r="AF234" s="304">
        <v>0</v>
      </c>
      <c r="AG234" s="304" t="b">
        <f t="shared" si="229"/>
        <v>1</v>
      </c>
      <c r="AH234" s="304">
        <v>0</v>
      </c>
      <c r="AI234" s="304" t="b">
        <f t="shared" si="230"/>
        <v>1</v>
      </c>
      <c r="AJ234" s="304">
        <v>0</v>
      </c>
      <c r="AK234" s="304" t="b">
        <f t="shared" si="231"/>
        <v>1</v>
      </c>
      <c r="AL234" s="304">
        <v>0</v>
      </c>
      <c r="AM234" s="304" t="b">
        <f t="shared" si="232"/>
        <v>1</v>
      </c>
      <c r="AN234" s="304">
        <v>0</v>
      </c>
      <c r="AO234" s="304" t="b">
        <f t="shared" si="233"/>
        <v>1</v>
      </c>
      <c r="AQ234" s="299">
        <f>'RES_Sales Model'!C229</f>
        <v>89.308099646411279</v>
      </c>
      <c r="AR234" s="304" t="b">
        <v>1</v>
      </c>
      <c r="AS234" s="299">
        <f>'RES_Sales Model'!D229</f>
        <v>0</v>
      </c>
      <c r="AT234" s="304" t="b">
        <v>1</v>
      </c>
      <c r="AU234" s="305"/>
      <c r="AV234" s="304">
        <f>+'Small COMM Sales Model  '!G233</f>
        <v>64.582270600115152</v>
      </c>
      <c r="AW234" s="304" t="b">
        <v>1</v>
      </c>
      <c r="AX234" s="304">
        <f>+'Small COMM Sales Model  '!F233</f>
        <v>10.944087118763242</v>
      </c>
      <c r="AY234" s="304" t="b">
        <v>1</v>
      </c>
      <c r="AZ234" s="304">
        <f>+'Small COMM Sales Model  '!E233</f>
        <v>114.03392869270741</v>
      </c>
      <c r="BA234" s="304" t="b">
        <v>1</v>
      </c>
    </row>
    <row r="235" spans="1:53" s="299" customFormat="1" x14ac:dyDescent="0.2">
      <c r="A235" s="306">
        <v>2025</v>
      </c>
      <c r="B235" s="306">
        <v>5</v>
      </c>
      <c r="C235" s="299">
        <v>181.10312499999998</v>
      </c>
      <c r="D235" s="299" t="b">
        <v>1</v>
      </c>
      <c r="E235" s="299">
        <v>0.13125000000000001</v>
      </c>
      <c r="F235" s="299" t="b">
        <v>1</v>
      </c>
      <c r="H235" s="299">
        <v>0</v>
      </c>
      <c r="I235" s="304" t="b">
        <v>1</v>
      </c>
      <c r="J235" s="299">
        <v>0</v>
      </c>
      <c r="K235" s="304" t="b">
        <v>1</v>
      </c>
      <c r="L235" s="299">
        <v>0</v>
      </c>
      <c r="M235" s="304" t="b">
        <v>1</v>
      </c>
      <c r="N235" s="299">
        <v>0</v>
      </c>
      <c r="O235" s="304" t="b">
        <v>1</v>
      </c>
      <c r="P235" s="299">
        <v>0</v>
      </c>
      <c r="Q235" s="304" t="b">
        <v>1</v>
      </c>
      <c r="R235" s="304">
        <v>0</v>
      </c>
      <c r="S235" s="304" t="b">
        <f t="shared" si="234"/>
        <v>1</v>
      </c>
      <c r="T235" s="304">
        <v>0</v>
      </c>
      <c r="U235" s="304" t="b">
        <f t="shared" si="235"/>
        <v>1</v>
      </c>
      <c r="V235" s="304">
        <v>0</v>
      </c>
      <c r="W235" s="304" t="b">
        <f t="shared" si="236"/>
        <v>1</v>
      </c>
      <c r="X235" s="304">
        <v>0</v>
      </c>
      <c r="Y235" s="304" t="b">
        <f t="shared" ref="Y235:Y245" si="237">X235=0</f>
        <v>1</v>
      </c>
      <c r="Z235" s="304">
        <v>208.47875842628699</v>
      </c>
      <c r="AA235" s="304" t="b">
        <v>1</v>
      </c>
      <c r="AB235" s="304">
        <v>0</v>
      </c>
      <c r="AC235" s="304" t="b">
        <f t="shared" si="227"/>
        <v>1</v>
      </c>
      <c r="AD235" s="304">
        <v>0</v>
      </c>
      <c r="AE235" s="304" t="b">
        <f t="shared" si="228"/>
        <v>1</v>
      </c>
      <c r="AF235" s="304">
        <v>0</v>
      </c>
      <c r="AG235" s="304" t="b">
        <f t="shared" si="229"/>
        <v>1</v>
      </c>
      <c r="AH235" s="304">
        <v>0</v>
      </c>
      <c r="AI235" s="304" t="b">
        <f t="shared" si="230"/>
        <v>1</v>
      </c>
      <c r="AJ235" s="304">
        <v>0</v>
      </c>
      <c r="AK235" s="304" t="b">
        <f t="shared" si="231"/>
        <v>1</v>
      </c>
      <c r="AL235" s="304">
        <v>0</v>
      </c>
      <c r="AM235" s="304" t="b">
        <f t="shared" si="232"/>
        <v>1</v>
      </c>
      <c r="AN235" s="304">
        <v>0</v>
      </c>
      <c r="AO235" s="304" t="b">
        <f t="shared" si="233"/>
        <v>1</v>
      </c>
      <c r="AQ235" s="299">
        <f>'RES_Sales Model'!C230</f>
        <v>161.25634355949703</v>
      </c>
      <c r="AR235" s="304" t="b">
        <v>1</v>
      </c>
      <c r="AS235" s="299">
        <f>'RES_Sales Model'!D230</f>
        <v>0</v>
      </c>
      <c r="AT235" s="304" t="b">
        <v>1</v>
      </c>
      <c r="AU235" s="305"/>
      <c r="AV235" s="304">
        <f>+'Small COMM Sales Model  '!G234</f>
        <v>114.03392869270741</v>
      </c>
      <c r="AW235" s="304" t="b">
        <v>1</v>
      </c>
      <c r="AX235" s="304">
        <f>+'Small COMM Sales Model  '!F234</f>
        <v>1.2472710741059452</v>
      </c>
      <c r="AY235" s="304" t="b">
        <v>1</v>
      </c>
      <c r="AZ235" s="304">
        <f>+'Small COMM Sales Model  '!E234</f>
        <v>208.47875842628665</v>
      </c>
      <c r="BA235" s="304" t="b">
        <v>1</v>
      </c>
    </row>
    <row r="236" spans="1:53" s="299" customFormat="1" x14ac:dyDescent="0.2">
      <c r="A236" s="306">
        <v>2025</v>
      </c>
      <c r="B236" s="306">
        <v>6</v>
      </c>
      <c r="C236" s="299">
        <v>242.67083333333329</v>
      </c>
      <c r="D236" s="299" t="b">
        <v>1</v>
      </c>
      <c r="E236" s="299">
        <v>0</v>
      </c>
      <c r="F236" s="299" t="b">
        <v>1</v>
      </c>
      <c r="H236" s="299">
        <v>0</v>
      </c>
      <c r="I236" s="304" t="b">
        <v>1</v>
      </c>
      <c r="J236" s="299">
        <v>0</v>
      </c>
      <c r="K236" s="304" t="b">
        <v>1</v>
      </c>
      <c r="L236" s="299">
        <v>0</v>
      </c>
      <c r="M236" s="304" t="b">
        <v>1</v>
      </c>
      <c r="N236" s="299">
        <v>0</v>
      </c>
      <c r="O236" s="304" t="b">
        <v>1</v>
      </c>
      <c r="P236" s="299">
        <v>0</v>
      </c>
      <c r="Q236" s="304" t="b">
        <v>1</v>
      </c>
      <c r="R236" s="304">
        <v>0</v>
      </c>
      <c r="S236" s="304" t="b">
        <f t="shared" si="234"/>
        <v>1</v>
      </c>
      <c r="T236" s="304">
        <v>0</v>
      </c>
      <c r="U236" s="304" t="b">
        <f t="shared" si="235"/>
        <v>1</v>
      </c>
      <c r="V236" s="304">
        <v>0</v>
      </c>
      <c r="W236" s="304" t="b">
        <f t="shared" si="236"/>
        <v>1</v>
      </c>
      <c r="X236" s="304">
        <v>0</v>
      </c>
      <c r="Y236" s="304" t="b">
        <f t="shared" si="237"/>
        <v>1</v>
      </c>
      <c r="Z236" s="304">
        <v>0</v>
      </c>
      <c r="AA236" s="304" t="b">
        <f t="shared" ref="AA236:AA246" si="238">Z236=0</f>
        <v>1</v>
      </c>
      <c r="AB236" s="304">
        <v>271.66325293295398</v>
      </c>
      <c r="AC236" s="304" t="b">
        <v>1</v>
      </c>
      <c r="AD236" s="304">
        <v>0</v>
      </c>
      <c r="AE236" s="304" t="b">
        <f t="shared" si="228"/>
        <v>1</v>
      </c>
      <c r="AF236" s="304">
        <v>0</v>
      </c>
      <c r="AG236" s="304" t="b">
        <f t="shared" si="229"/>
        <v>1</v>
      </c>
      <c r="AH236" s="304">
        <v>0</v>
      </c>
      <c r="AI236" s="304" t="b">
        <f t="shared" si="230"/>
        <v>1</v>
      </c>
      <c r="AJ236" s="304">
        <v>0</v>
      </c>
      <c r="AK236" s="304" t="b">
        <f t="shared" si="231"/>
        <v>1</v>
      </c>
      <c r="AL236" s="304">
        <v>0</v>
      </c>
      <c r="AM236" s="304" t="b">
        <f t="shared" si="232"/>
        <v>1</v>
      </c>
      <c r="AN236" s="304">
        <v>0</v>
      </c>
      <c r="AO236" s="304" t="b">
        <f t="shared" si="233"/>
        <v>1</v>
      </c>
      <c r="AQ236" s="299">
        <f>'RES_Sales Model'!C231</f>
        <v>240.07100567962016</v>
      </c>
      <c r="AR236" s="304" t="b">
        <v>1</v>
      </c>
      <c r="AS236" s="299">
        <f>'RES_Sales Model'!D231</f>
        <v>0</v>
      </c>
      <c r="AT236" s="304" t="b">
        <v>1</v>
      </c>
      <c r="AU236" s="305"/>
      <c r="AV236" s="304">
        <f>+'Small COMM Sales Model  '!G235</f>
        <v>208.47875842628665</v>
      </c>
      <c r="AW236" s="304" t="b">
        <v>1</v>
      </c>
      <c r="AX236" s="304">
        <f>+'Small COMM Sales Model  '!F235</f>
        <v>0</v>
      </c>
      <c r="AY236" s="304" t="b">
        <v>1</v>
      </c>
      <c r="AZ236" s="304">
        <f>+'Small COMM Sales Model  '!E235</f>
        <v>271.66325293295364</v>
      </c>
      <c r="BA236" s="304" t="b">
        <v>1</v>
      </c>
    </row>
    <row r="237" spans="1:53" s="299" customFormat="1" x14ac:dyDescent="0.2">
      <c r="A237" s="306">
        <v>2025</v>
      </c>
      <c r="B237" s="306">
        <v>7</v>
      </c>
      <c r="C237" s="299">
        <v>292.45624999999995</v>
      </c>
      <c r="D237" s="299" t="b">
        <v>1</v>
      </c>
      <c r="E237" s="299">
        <v>0</v>
      </c>
      <c r="F237" s="299" t="b">
        <v>1</v>
      </c>
      <c r="H237" s="299">
        <v>0</v>
      </c>
      <c r="I237" s="304" t="b">
        <v>1</v>
      </c>
      <c r="J237" s="299">
        <v>0</v>
      </c>
      <c r="K237" s="304" t="b">
        <v>1</v>
      </c>
      <c r="L237" s="299">
        <v>0</v>
      </c>
      <c r="M237" s="304" t="b">
        <v>1</v>
      </c>
      <c r="N237" s="299">
        <v>0</v>
      </c>
      <c r="O237" s="304" t="b">
        <v>1</v>
      </c>
      <c r="P237" s="299">
        <v>0</v>
      </c>
      <c r="Q237" s="304" t="b">
        <v>1</v>
      </c>
      <c r="R237" s="304">
        <v>0</v>
      </c>
      <c r="S237" s="304" t="b">
        <f t="shared" si="234"/>
        <v>1</v>
      </c>
      <c r="T237" s="304">
        <v>0</v>
      </c>
      <c r="U237" s="304" t="b">
        <f t="shared" si="235"/>
        <v>1</v>
      </c>
      <c r="V237" s="304">
        <v>0</v>
      </c>
      <c r="W237" s="304" t="b">
        <f t="shared" si="236"/>
        <v>1</v>
      </c>
      <c r="X237" s="304">
        <v>0</v>
      </c>
      <c r="Y237" s="304" t="b">
        <f t="shared" si="237"/>
        <v>1</v>
      </c>
      <c r="Z237" s="304">
        <v>0</v>
      </c>
      <c r="AA237" s="304" t="b">
        <f t="shared" si="238"/>
        <v>1</v>
      </c>
      <c r="AB237" s="304">
        <v>0</v>
      </c>
      <c r="AC237" s="304" t="b">
        <f t="shared" ref="AC237:AC247" si="239">AB237=0</f>
        <v>1</v>
      </c>
      <c r="AD237" s="304">
        <v>322.31916585708098</v>
      </c>
      <c r="AE237" s="304" t="b">
        <v>1</v>
      </c>
      <c r="AF237" s="304">
        <v>0</v>
      </c>
      <c r="AG237" s="304" t="b">
        <f t="shared" si="229"/>
        <v>1</v>
      </c>
      <c r="AH237" s="304">
        <v>0</v>
      </c>
      <c r="AI237" s="304" t="b">
        <f t="shared" si="230"/>
        <v>1</v>
      </c>
      <c r="AJ237" s="304">
        <v>0</v>
      </c>
      <c r="AK237" s="304" t="b">
        <f t="shared" si="231"/>
        <v>1</v>
      </c>
      <c r="AL237" s="304">
        <v>0</v>
      </c>
      <c r="AM237" s="304" t="b">
        <f t="shared" si="232"/>
        <v>1</v>
      </c>
      <c r="AN237" s="304">
        <v>0</v>
      </c>
      <c r="AO237" s="304" t="b">
        <f t="shared" si="233"/>
        <v>1</v>
      </c>
      <c r="AQ237" s="299">
        <f>'RES_Sales Model'!C232</f>
        <v>296.99120939501734</v>
      </c>
      <c r="AR237" s="304" t="b">
        <v>1</v>
      </c>
      <c r="AS237" s="299">
        <f>'RES_Sales Model'!D232</f>
        <v>0</v>
      </c>
      <c r="AT237" s="304" t="b">
        <v>1</v>
      </c>
      <c r="AU237" s="305"/>
      <c r="AV237" s="304">
        <f>+'Small COMM Sales Model  '!G236</f>
        <v>271.66325293295364</v>
      </c>
      <c r="AW237" s="304" t="b">
        <v>1</v>
      </c>
      <c r="AX237" s="304">
        <f>+'Small COMM Sales Model  '!F236</f>
        <v>0</v>
      </c>
      <c r="AY237" s="304" t="b">
        <v>1</v>
      </c>
      <c r="AZ237" s="304">
        <f>+'Small COMM Sales Model  '!E236</f>
        <v>322.31916585708109</v>
      </c>
      <c r="BA237" s="304" t="b">
        <v>1</v>
      </c>
    </row>
    <row r="238" spans="1:53" s="299" customFormat="1" x14ac:dyDescent="0.2">
      <c r="A238" s="306">
        <v>2025</v>
      </c>
      <c r="B238" s="306">
        <v>8</v>
      </c>
      <c r="C238" s="299">
        <v>298.28437500000007</v>
      </c>
      <c r="D238" s="299" t="b">
        <v>1</v>
      </c>
      <c r="E238" s="299">
        <v>0</v>
      </c>
      <c r="F238" s="299" t="b">
        <v>1</v>
      </c>
      <c r="H238" s="299">
        <v>0</v>
      </c>
      <c r="I238" s="304" t="b">
        <v>1</v>
      </c>
      <c r="J238" s="299">
        <v>0</v>
      </c>
      <c r="K238" s="304" t="b">
        <v>1</v>
      </c>
      <c r="L238" s="299">
        <v>0</v>
      </c>
      <c r="M238" s="304" t="b">
        <v>1</v>
      </c>
      <c r="N238" s="299">
        <v>0</v>
      </c>
      <c r="O238" s="304" t="b">
        <v>1</v>
      </c>
      <c r="P238" s="299">
        <v>0</v>
      </c>
      <c r="Q238" s="304" t="b">
        <v>1</v>
      </c>
      <c r="R238" s="304">
        <v>0</v>
      </c>
      <c r="S238" s="304" t="b">
        <f t="shared" si="234"/>
        <v>1</v>
      </c>
      <c r="T238" s="304">
        <v>0</v>
      </c>
      <c r="U238" s="304" t="b">
        <f t="shared" si="235"/>
        <v>1</v>
      </c>
      <c r="V238" s="304">
        <v>0</v>
      </c>
      <c r="W238" s="304" t="b">
        <f t="shared" si="236"/>
        <v>1</v>
      </c>
      <c r="X238" s="304">
        <v>0</v>
      </c>
      <c r="Y238" s="304" t="b">
        <f t="shared" si="237"/>
        <v>1</v>
      </c>
      <c r="Z238" s="304">
        <v>0</v>
      </c>
      <c r="AA238" s="304" t="b">
        <f t="shared" si="238"/>
        <v>1</v>
      </c>
      <c r="AB238" s="304">
        <v>0</v>
      </c>
      <c r="AC238" s="304" t="b">
        <f t="shared" si="239"/>
        <v>1</v>
      </c>
      <c r="AD238" s="304">
        <v>0</v>
      </c>
      <c r="AE238" s="304" t="b">
        <f t="shared" ref="AE238:AE248" si="240">AD238=0</f>
        <v>1</v>
      </c>
      <c r="AF238" s="304">
        <v>326.45437890907903</v>
      </c>
      <c r="AG238" s="304" t="b">
        <v>1</v>
      </c>
      <c r="AH238" s="304">
        <v>0</v>
      </c>
      <c r="AI238" s="304" t="b">
        <f t="shared" si="230"/>
        <v>1</v>
      </c>
      <c r="AJ238" s="304">
        <v>0</v>
      </c>
      <c r="AK238" s="304" t="b">
        <f t="shared" si="231"/>
        <v>1</v>
      </c>
      <c r="AL238" s="304">
        <v>0</v>
      </c>
      <c r="AM238" s="304" t="b">
        <f t="shared" si="232"/>
        <v>1</v>
      </c>
      <c r="AN238" s="304">
        <v>0</v>
      </c>
      <c r="AO238" s="304" t="b">
        <f t="shared" si="233"/>
        <v>1</v>
      </c>
      <c r="AQ238" s="299">
        <f>'RES_Sales Model'!C233</f>
        <v>324.38677238308009</v>
      </c>
      <c r="AR238" s="304" t="b">
        <v>1</v>
      </c>
      <c r="AS238" s="299">
        <f>'RES_Sales Model'!D233</f>
        <v>0</v>
      </c>
      <c r="AT238" s="304" t="b">
        <v>1</v>
      </c>
      <c r="AU238" s="305"/>
      <c r="AV238" s="304">
        <f>+'Small COMM Sales Model  '!G237</f>
        <v>322.31916585708109</v>
      </c>
      <c r="AW238" s="304" t="b">
        <v>1</v>
      </c>
      <c r="AX238" s="304">
        <f>+'Small COMM Sales Model  '!F237</f>
        <v>0</v>
      </c>
      <c r="AY238" s="304" t="b">
        <v>1</v>
      </c>
      <c r="AZ238" s="304">
        <f>+'Small COMM Sales Model  '!E237</f>
        <v>326.45437890907908</v>
      </c>
      <c r="BA238" s="304" t="b">
        <v>1</v>
      </c>
    </row>
    <row r="239" spans="1:53" s="299" customFormat="1" x14ac:dyDescent="0.2">
      <c r="A239" s="306">
        <v>2025</v>
      </c>
      <c r="B239" s="306">
        <v>9</v>
      </c>
      <c r="C239" s="299">
        <v>249.49791666666664</v>
      </c>
      <c r="D239" s="299" t="b">
        <v>1</v>
      </c>
      <c r="E239" s="299">
        <v>0</v>
      </c>
      <c r="F239" s="299" t="b">
        <v>1</v>
      </c>
      <c r="H239" s="299">
        <v>0</v>
      </c>
      <c r="I239" s="304" t="b">
        <v>1</v>
      </c>
      <c r="J239" s="299">
        <v>0</v>
      </c>
      <c r="K239" s="304" t="b">
        <v>1</v>
      </c>
      <c r="L239" s="299">
        <v>0</v>
      </c>
      <c r="M239" s="304" t="b">
        <v>1</v>
      </c>
      <c r="N239" s="299">
        <v>0</v>
      </c>
      <c r="O239" s="304" t="b">
        <v>1</v>
      </c>
      <c r="P239" s="299">
        <v>0</v>
      </c>
      <c r="Q239" s="304" t="b">
        <v>1</v>
      </c>
      <c r="R239" s="304">
        <v>0</v>
      </c>
      <c r="S239" s="304" t="b">
        <f t="shared" si="234"/>
        <v>1</v>
      </c>
      <c r="T239" s="304">
        <v>0</v>
      </c>
      <c r="U239" s="304" t="b">
        <f t="shared" si="235"/>
        <v>1</v>
      </c>
      <c r="V239" s="304">
        <v>0</v>
      </c>
      <c r="W239" s="304" t="b">
        <f t="shared" si="236"/>
        <v>1</v>
      </c>
      <c r="X239" s="304">
        <v>0</v>
      </c>
      <c r="Y239" s="304" t="b">
        <f t="shared" si="237"/>
        <v>1</v>
      </c>
      <c r="Z239" s="304">
        <v>0</v>
      </c>
      <c r="AA239" s="304" t="b">
        <f t="shared" si="238"/>
        <v>1</v>
      </c>
      <c r="AB239" s="304">
        <v>0</v>
      </c>
      <c r="AC239" s="304" t="b">
        <f t="shared" si="239"/>
        <v>1</v>
      </c>
      <c r="AD239" s="304">
        <v>0</v>
      </c>
      <c r="AE239" s="304" t="b">
        <f t="shared" si="240"/>
        <v>1</v>
      </c>
      <c r="AF239" s="304">
        <v>0</v>
      </c>
      <c r="AG239" s="304" t="b">
        <f t="shared" ref="AG239:AG249" si="241">AF239=0</f>
        <v>1</v>
      </c>
      <c r="AH239" s="304">
        <v>277.87653293728101</v>
      </c>
      <c r="AI239" s="304" t="b">
        <v>1</v>
      </c>
      <c r="AJ239" s="304">
        <v>0</v>
      </c>
      <c r="AK239" s="304" t="b">
        <f t="shared" si="231"/>
        <v>1</v>
      </c>
      <c r="AL239" s="304">
        <v>0</v>
      </c>
      <c r="AM239" s="304" t="b">
        <f t="shared" si="232"/>
        <v>1</v>
      </c>
      <c r="AN239" s="304">
        <v>0</v>
      </c>
      <c r="AO239" s="304" t="b">
        <f t="shared" si="233"/>
        <v>1</v>
      </c>
      <c r="AQ239" s="299">
        <f>'RES_Sales Model'!C234</f>
        <v>302.16545592318028</v>
      </c>
      <c r="AR239" s="304" t="b">
        <v>1</v>
      </c>
      <c r="AS239" s="299">
        <f>'RES_Sales Model'!D234</f>
        <v>0</v>
      </c>
      <c r="AT239" s="304" t="b">
        <v>1</v>
      </c>
      <c r="AU239" s="305"/>
      <c r="AV239" s="304">
        <f>+'Small COMM Sales Model  '!G238</f>
        <v>326.45437890907908</v>
      </c>
      <c r="AW239" s="304" t="b">
        <v>1</v>
      </c>
      <c r="AX239" s="304">
        <f>+'Small COMM Sales Model  '!F238</f>
        <v>0</v>
      </c>
      <c r="AY239" s="304" t="b">
        <v>1</v>
      </c>
      <c r="AZ239" s="304">
        <f>+'Small COMM Sales Model  '!E238</f>
        <v>277.87653293728147</v>
      </c>
      <c r="BA239" s="304" t="b">
        <v>1</v>
      </c>
    </row>
    <row r="240" spans="1:53" s="299" customFormat="1" x14ac:dyDescent="0.2">
      <c r="A240" s="306">
        <v>2025</v>
      </c>
      <c r="B240" s="306">
        <v>10</v>
      </c>
      <c r="C240" s="299">
        <v>170.5586736154624</v>
      </c>
      <c r="D240" s="299" t="b">
        <v>1</v>
      </c>
      <c r="E240" s="299">
        <v>1.9937500000000004</v>
      </c>
      <c r="F240" s="299" t="b">
        <v>1</v>
      </c>
      <c r="H240" s="299">
        <v>0</v>
      </c>
      <c r="I240" s="304" t="b">
        <v>1</v>
      </c>
      <c r="J240" s="299">
        <v>0</v>
      </c>
      <c r="K240" s="304" t="b">
        <v>1</v>
      </c>
      <c r="L240" s="299">
        <v>0</v>
      </c>
      <c r="M240" s="304" t="b">
        <v>1</v>
      </c>
      <c r="N240" s="299">
        <v>0</v>
      </c>
      <c r="O240" s="304" t="b">
        <v>1</v>
      </c>
      <c r="P240" s="299">
        <v>0</v>
      </c>
      <c r="Q240" s="304" t="b">
        <v>1</v>
      </c>
      <c r="R240" s="304">
        <v>0</v>
      </c>
      <c r="S240" s="304" t="b">
        <f t="shared" si="234"/>
        <v>1</v>
      </c>
      <c r="T240" s="304">
        <v>0</v>
      </c>
      <c r="U240" s="304" t="b">
        <f t="shared" si="235"/>
        <v>1</v>
      </c>
      <c r="V240" s="304">
        <v>0</v>
      </c>
      <c r="W240" s="304" t="b">
        <f t="shared" si="236"/>
        <v>1</v>
      </c>
      <c r="X240" s="304">
        <v>0</v>
      </c>
      <c r="Y240" s="304" t="b">
        <f t="shared" si="237"/>
        <v>1</v>
      </c>
      <c r="Z240" s="304">
        <v>0</v>
      </c>
      <c r="AA240" s="304" t="b">
        <f t="shared" si="238"/>
        <v>1</v>
      </c>
      <c r="AB240" s="304">
        <v>0</v>
      </c>
      <c r="AC240" s="304" t="b">
        <f t="shared" si="239"/>
        <v>1</v>
      </c>
      <c r="AD240" s="304">
        <v>0</v>
      </c>
      <c r="AE240" s="304" t="b">
        <f t="shared" si="240"/>
        <v>1</v>
      </c>
      <c r="AF240" s="304">
        <v>0</v>
      </c>
      <c r="AG240" s="304" t="b">
        <f t="shared" si="241"/>
        <v>1</v>
      </c>
      <c r="AH240" s="304">
        <v>0</v>
      </c>
      <c r="AI240" s="304" t="b">
        <f t="shared" ref="AI240:AI250" si="242">AH240=0</f>
        <v>1</v>
      </c>
      <c r="AJ240" s="304">
        <v>198.89039579254799</v>
      </c>
      <c r="AK240" s="304" t="b">
        <v>1</v>
      </c>
      <c r="AL240" s="304">
        <v>0</v>
      </c>
      <c r="AM240" s="304" t="b">
        <f t="shared" si="232"/>
        <v>1</v>
      </c>
      <c r="AN240" s="304">
        <v>0</v>
      </c>
      <c r="AO240" s="304" t="b">
        <f t="shared" si="233"/>
        <v>1</v>
      </c>
      <c r="AQ240" s="299">
        <f>'RES_Sales Model'!C235</f>
        <v>238.38346436491491</v>
      </c>
      <c r="AR240" s="304" t="b">
        <v>1</v>
      </c>
      <c r="AS240" s="299">
        <f>'RES_Sales Model'!D235</f>
        <v>0</v>
      </c>
      <c r="AT240" s="304" t="b">
        <v>1</v>
      </c>
      <c r="AU240" s="305"/>
      <c r="AV240" s="304">
        <f>+'Small COMM Sales Model  '!G239</f>
        <v>277.87653293728147</v>
      </c>
      <c r="AW240" s="304" t="b">
        <v>1</v>
      </c>
      <c r="AX240" s="304">
        <f>+'Small COMM Sales Model  '!F239</f>
        <v>3.8110897796785466</v>
      </c>
      <c r="AY240" s="304" t="b">
        <v>1</v>
      </c>
      <c r="AZ240" s="304">
        <f>+'Small COMM Sales Model  '!E239</f>
        <v>198.89039579254836</v>
      </c>
      <c r="BA240" s="304" t="b">
        <v>1</v>
      </c>
    </row>
    <row r="241" spans="1:53" s="299" customFormat="1" x14ac:dyDescent="0.2">
      <c r="A241" s="306">
        <v>2025</v>
      </c>
      <c r="B241" s="306">
        <v>11</v>
      </c>
      <c r="C241" s="299">
        <v>63.069791666666674</v>
      </c>
      <c r="D241" s="299" t="b">
        <v>1</v>
      </c>
      <c r="E241" s="299">
        <v>13.252083333333335</v>
      </c>
      <c r="F241" s="299" t="b">
        <v>1</v>
      </c>
      <c r="H241" s="299">
        <v>0</v>
      </c>
      <c r="I241" s="304" t="b">
        <v>1</v>
      </c>
      <c r="J241" s="299">
        <v>0</v>
      </c>
      <c r="K241" s="304" t="b">
        <v>1</v>
      </c>
      <c r="L241" s="299">
        <v>0</v>
      </c>
      <c r="M241" s="304" t="b">
        <v>1</v>
      </c>
      <c r="N241" s="299">
        <v>0</v>
      </c>
      <c r="O241" s="304" t="b">
        <v>1</v>
      </c>
      <c r="P241" s="299">
        <v>0</v>
      </c>
      <c r="Q241" s="304" t="b">
        <v>1</v>
      </c>
      <c r="R241" s="304">
        <v>0</v>
      </c>
      <c r="S241" s="304" t="b">
        <f t="shared" si="234"/>
        <v>1</v>
      </c>
      <c r="T241" s="304">
        <v>0</v>
      </c>
      <c r="U241" s="304" t="b">
        <f t="shared" si="235"/>
        <v>1</v>
      </c>
      <c r="V241" s="304">
        <v>0</v>
      </c>
      <c r="W241" s="304" t="b">
        <f t="shared" si="236"/>
        <v>1</v>
      </c>
      <c r="X241" s="304">
        <v>0</v>
      </c>
      <c r="Y241" s="304" t="b">
        <f t="shared" si="237"/>
        <v>1</v>
      </c>
      <c r="Z241" s="304">
        <v>0</v>
      </c>
      <c r="AA241" s="304" t="b">
        <f t="shared" si="238"/>
        <v>1</v>
      </c>
      <c r="AB241" s="304">
        <v>0</v>
      </c>
      <c r="AC241" s="304" t="b">
        <f t="shared" si="239"/>
        <v>1</v>
      </c>
      <c r="AD241" s="304">
        <v>0</v>
      </c>
      <c r="AE241" s="304" t="b">
        <f t="shared" si="240"/>
        <v>1</v>
      </c>
      <c r="AF241" s="304">
        <v>0</v>
      </c>
      <c r="AG241" s="304" t="b">
        <f t="shared" si="241"/>
        <v>1</v>
      </c>
      <c r="AH241" s="304">
        <v>0</v>
      </c>
      <c r="AI241" s="304" t="b">
        <f t="shared" si="242"/>
        <v>1</v>
      </c>
      <c r="AJ241" s="304">
        <v>0</v>
      </c>
      <c r="AK241" s="304" t="b">
        <f t="shared" ref="AK241:AK251" si="243">AJ241=0</f>
        <v>1</v>
      </c>
      <c r="AL241" s="304">
        <v>78.117279066674598</v>
      </c>
      <c r="AM241" s="304" t="b">
        <v>1</v>
      </c>
      <c r="AN241" s="304">
        <v>0</v>
      </c>
      <c r="AO241" s="304" t="b">
        <f t="shared" si="233"/>
        <v>1</v>
      </c>
      <c r="AQ241" s="299">
        <f>'RES_Sales Model'!C236</f>
        <v>138.50383742961151</v>
      </c>
      <c r="AR241" s="304" t="b">
        <v>1</v>
      </c>
      <c r="AS241" s="299">
        <f>'RES_Sales Model'!D236</f>
        <v>0</v>
      </c>
      <c r="AT241" s="304" t="b">
        <v>1</v>
      </c>
      <c r="AU241" s="305"/>
      <c r="AV241" s="304">
        <f>+'Small COMM Sales Model  '!G240</f>
        <v>198.89039579254836</v>
      </c>
      <c r="AW241" s="304" t="b">
        <v>1</v>
      </c>
      <c r="AX241" s="304">
        <f>+'Small COMM Sales Model  '!F240</f>
        <v>26.436963465927999</v>
      </c>
      <c r="AY241" s="304" t="b">
        <v>1</v>
      </c>
      <c r="AZ241" s="304">
        <f>+'Small COMM Sales Model  '!E240</f>
        <v>78.117279066674627</v>
      </c>
      <c r="BA241" s="304" t="b">
        <v>1</v>
      </c>
    </row>
    <row r="242" spans="1:53" s="299" customFormat="1" x14ac:dyDescent="0.2">
      <c r="A242" s="306">
        <v>2025</v>
      </c>
      <c r="B242" s="306">
        <v>12</v>
      </c>
      <c r="C242" s="299">
        <v>34.644791666666663</v>
      </c>
      <c r="D242" s="299" t="b">
        <v>1</v>
      </c>
      <c r="E242" s="299">
        <v>62.360416666666687</v>
      </c>
      <c r="F242" s="299" t="b">
        <v>1</v>
      </c>
      <c r="H242" s="299">
        <v>0.17544300865084281</v>
      </c>
      <c r="I242" s="304" t="b">
        <v>1</v>
      </c>
      <c r="J242" s="299">
        <v>0</v>
      </c>
      <c r="K242" s="304" t="b">
        <v>1</v>
      </c>
      <c r="L242" s="299">
        <v>0</v>
      </c>
      <c r="M242" s="304" t="b">
        <v>1</v>
      </c>
      <c r="N242" s="299">
        <v>0</v>
      </c>
      <c r="O242" s="304" t="b">
        <v>1</v>
      </c>
      <c r="P242" s="299">
        <v>64.984895742185898</v>
      </c>
      <c r="Q242" s="304" t="b">
        <v>1</v>
      </c>
      <c r="R242" s="304">
        <v>0</v>
      </c>
      <c r="S242" s="304" t="b">
        <f t="shared" si="234"/>
        <v>1</v>
      </c>
      <c r="T242" s="304">
        <v>0</v>
      </c>
      <c r="U242" s="304" t="b">
        <f t="shared" si="235"/>
        <v>1</v>
      </c>
      <c r="V242" s="304">
        <v>0</v>
      </c>
      <c r="W242" s="304" t="b">
        <f t="shared" si="236"/>
        <v>1</v>
      </c>
      <c r="X242" s="304">
        <v>0</v>
      </c>
      <c r="Y242" s="304" t="b">
        <f t="shared" si="237"/>
        <v>1</v>
      </c>
      <c r="Z242" s="304">
        <v>0</v>
      </c>
      <c r="AA242" s="304" t="b">
        <f t="shared" si="238"/>
        <v>1</v>
      </c>
      <c r="AB242" s="304">
        <v>0</v>
      </c>
      <c r="AC242" s="304" t="b">
        <f t="shared" si="239"/>
        <v>1</v>
      </c>
      <c r="AD242" s="304">
        <v>0</v>
      </c>
      <c r="AE242" s="304" t="b">
        <f t="shared" si="240"/>
        <v>1</v>
      </c>
      <c r="AF242" s="304">
        <v>0</v>
      </c>
      <c r="AG242" s="304" t="b">
        <f t="shared" si="241"/>
        <v>1</v>
      </c>
      <c r="AH242" s="304">
        <v>0</v>
      </c>
      <c r="AI242" s="304" t="b">
        <f t="shared" si="242"/>
        <v>1</v>
      </c>
      <c r="AJ242" s="304">
        <v>0</v>
      </c>
      <c r="AK242" s="304" t="b">
        <f t="shared" si="243"/>
        <v>1</v>
      </c>
      <c r="AL242" s="304">
        <v>0</v>
      </c>
      <c r="AM242" s="304" t="b">
        <f t="shared" ref="AM242:AM252" si="244">AL242=0</f>
        <v>1</v>
      </c>
      <c r="AN242" s="304">
        <v>42.633806123140999</v>
      </c>
      <c r="AO242" s="304" t="b">
        <v>1</v>
      </c>
      <c r="AQ242" s="299">
        <f>'RES_Sales Model'!C237</f>
        <v>60.375542594907806</v>
      </c>
      <c r="AR242" s="304" t="b">
        <v>1</v>
      </c>
      <c r="AS242" s="299">
        <f>'RES_Sales Model'!D237</f>
        <v>64.984895742185898</v>
      </c>
      <c r="AT242" s="304" t="b">
        <v>1</v>
      </c>
      <c r="AU242" s="305"/>
      <c r="AV242" s="304">
        <f>+'Small COMM Sales Model  '!G241</f>
        <v>78.117279066674627</v>
      </c>
      <c r="AW242" s="304" t="b">
        <v>1</v>
      </c>
      <c r="AX242" s="304">
        <f>+'Small COMM Sales Model  '!F241</f>
        <v>81.614210043345437</v>
      </c>
      <c r="AY242" s="304" t="b">
        <v>1</v>
      </c>
      <c r="AZ242" s="304">
        <f>+'Small COMM Sales Model  '!E241</f>
        <v>42.633806123140985</v>
      </c>
      <c r="BA242" s="304" t="b">
        <v>1</v>
      </c>
    </row>
    <row r="243" spans="1:53" s="299" customFormat="1" x14ac:dyDescent="0.2">
      <c r="A243" s="306">
        <v>2026</v>
      </c>
      <c r="B243" s="306">
        <v>1</v>
      </c>
      <c r="C243" s="299">
        <v>21.512499999999996</v>
      </c>
      <c r="D243" s="299" t="b">
        <v>1</v>
      </c>
      <c r="E243" s="299">
        <v>101.75000000000003</v>
      </c>
      <c r="F243" s="299" t="b">
        <v>1</v>
      </c>
      <c r="H243" s="299">
        <v>0.47586523824689808</v>
      </c>
      <c r="I243" s="304" t="b">
        <v>1</v>
      </c>
      <c r="J243" s="299">
        <v>107.22973635615668</v>
      </c>
      <c r="K243" s="304" t="b">
        <v>1</v>
      </c>
      <c r="L243" s="299">
        <v>0</v>
      </c>
      <c r="M243" s="304" t="b">
        <v>1</v>
      </c>
      <c r="N243" s="299">
        <v>0</v>
      </c>
      <c r="O243" s="304" t="b">
        <v>1</v>
      </c>
      <c r="P243" s="299">
        <v>0</v>
      </c>
      <c r="Q243" s="304" t="b">
        <v>1</v>
      </c>
      <c r="R243" s="304">
        <v>26.1128298685252</v>
      </c>
      <c r="S243" s="304" t="b">
        <v>1</v>
      </c>
      <c r="T243" s="304">
        <v>0</v>
      </c>
      <c r="U243" s="304" t="b">
        <f t="shared" si="235"/>
        <v>1</v>
      </c>
      <c r="V243" s="304">
        <v>0</v>
      </c>
      <c r="W243" s="304" t="b">
        <f t="shared" si="236"/>
        <v>1</v>
      </c>
      <c r="X243" s="304">
        <v>0</v>
      </c>
      <c r="Y243" s="304" t="b">
        <f t="shared" si="237"/>
        <v>1</v>
      </c>
      <c r="Z243" s="304">
        <v>0</v>
      </c>
      <c r="AA243" s="304" t="b">
        <f t="shared" si="238"/>
        <v>1</v>
      </c>
      <c r="AB243" s="304">
        <v>0</v>
      </c>
      <c r="AC243" s="304" t="b">
        <f t="shared" si="239"/>
        <v>1</v>
      </c>
      <c r="AD243" s="304">
        <v>0</v>
      </c>
      <c r="AE243" s="304" t="b">
        <f t="shared" si="240"/>
        <v>1</v>
      </c>
      <c r="AF243" s="304">
        <v>0</v>
      </c>
      <c r="AG243" s="304" t="b">
        <f t="shared" si="241"/>
        <v>1</v>
      </c>
      <c r="AH243" s="304">
        <v>0</v>
      </c>
      <c r="AI243" s="304" t="b">
        <f t="shared" si="242"/>
        <v>1</v>
      </c>
      <c r="AJ243" s="304">
        <v>0</v>
      </c>
      <c r="AK243" s="304" t="b">
        <f t="shared" si="243"/>
        <v>1</v>
      </c>
      <c r="AL243" s="304">
        <v>0</v>
      </c>
      <c r="AM243" s="304" t="b">
        <f t="shared" si="244"/>
        <v>1</v>
      </c>
      <c r="AN243" s="304">
        <v>0</v>
      </c>
      <c r="AO243" s="304" t="b">
        <f t="shared" ref="AO243:AO253" si="245">AN243=0</f>
        <v>1</v>
      </c>
      <c r="AQ243" s="299">
        <f>'RES_Sales Model'!C238</f>
        <v>34.373317995833112</v>
      </c>
      <c r="AR243" s="304" t="b">
        <v>1</v>
      </c>
      <c r="AS243" s="299">
        <f>'RES_Sales Model'!D238</f>
        <v>107.22973635615668</v>
      </c>
      <c r="AT243" s="304" t="b">
        <v>1</v>
      </c>
      <c r="AU243" s="305"/>
      <c r="AV243" s="304">
        <f>+'Small COMM Sales Model  '!G242</f>
        <v>42.633806123140985</v>
      </c>
      <c r="AW243" s="304" t="b">
        <v>1</v>
      </c>
      <c r="AX243" s="304">
        <f>+'Small COMM Sales Model  '!F242</f>
        <v>127.15014736663784</v>
      </c>
      <c r="AY243" s="304" t="b">
        <v>1</v>
      </c>
      <c r="AZ243" s="304">
        <f>+'Small COMM Sales Model  '!E242</f>
        <v>26.112829868525239</v>
      </c>
      <c r="BA243" s="304" t="b">
        <v>1</v>
      </c>
    </row>
    <row r="244" spans="1:53" s="299" customFormat="1" x14ac:dyDescent="0.2">
      <c r="A244" s="306">
        <v>2026</v>
      </c>
      <c r="B244" s="306">
        <v>2</v>
      </c>
      <c r="C244" s="299">
        <v>28.65</v>
      </c>
      <c r="D244" s="299" t="b">
        <v>1</v>
      </c>
      <c r="E244" s="299">
        <v>56.333333333333336</v>
      </c>
      <c r="F244" s="299" t="b">
        <v>1</v>
      </c>
      <c r="H244" s="299">
        <v>0</v>
      </c>
      <c r="I244" s="304" t="b">
        <v>1</v>
      </c>
      <c r="J244" s="299">
        <v>0</v>
      </c>
      <c r="K244" s="304" t="b">
        <v>1</v>
      </c>
      <c r="L244" s="299">
        <v>58.93328680476386</v>
      </c>
      <c r="M244" s="304" t="b">
        <v>1</v>
      </c>
      <c r="N244" s="299">
        <v>0</v>
      </c>
      <c r="O244" s="304" t="b">
        <v>1</v>
      </c>
      <c r="P244" s="299">
        <v>0</v>
      </c>
      <c r="Q244" s="304" t="b">
        <v>1</v>
      </c>
      <c r="R244" s="304">
        <v>0</v>
      </c>
      <c r="S244" s="304" t="b">
        <f t="shared" ref="S244:S254" si="246">R244=0</f>
        <v>1</v>
      </c>
      <c r="T244" s="304">
        <v>35.042184420393099</v>
      </c>
      <c r="U244" s="304" t="b">
        <v>1</v>
      </c>
      <c r="V244" s="304">
        <v>0</v>
      </c>
      <c r="W244" s="304" t="b">
        <f t="shared" si="236"/>
        <v>1</v>
      </c>
      <c r="X244" s="304">
        <v>0</v>
      </c>
      <c r="Y244" s="304" t="b">
        <f t="shared" si="237"/>
        <v>1</v>
      </c>
      <c r="Z244" s="304">
        <v>0</v>
      </c>
      <c r="AA244" s="304" t="b">
        <f t="shared" si="238"/>
        <v>1</v>
      </c>
      <c r="AB244" s="304">
        <v>0</v>
      </c>
      <c r="AC244" s="304" t="b">
        <f t="shared" si="239"/>
        <v>1</v>
      </c>
      <c r="AD244" s="304">
        <v>0</v>
      </c>
      <c r="AE244" s="304" t="b">
        <f t="shared" si="240"/>
        <v>1</v>
      </c>
      <c r="AF244" s="304">
        <v>0</v>
      </c>
      <c r="AG244" s="304" t="b">
        <f t="shared" si="241"/>
        <v>1</v>
      </c>
      <c r="AH244" s="304">
        <v>0</v>
      </c>
      <c r="AI244" s="304" t="b">
        <f t="shared" si="242"/>
        <v>1</v>
      </c>
      <c r="AJ244" s="304">
        <v>0</v>
      </c>
      <c r="AK244" s="304" t="b">
        <f t="shared" si="243"/>
        <v>1</v>
      </c>
      <c r="AL244" s="304">
        <v>0</v>
      </c>
      <c r="AM244" s="304" t="b">
        <f t="shared" si="244"/>
        <v>1</v>
      </c>
      <c r="AN244" s="304">
        <v>0</v>
      </c>
      <c r="AO244" s="304" t="b">
        <f t="shared" si="245"/>
        <v>1</v>
      </c>
      <c r="AQ244" s="299">
        <f>'RES_Sales Model'!C239</f>
        <v>30.577507144459183</v>
      </c>
      <c r="AR244" s="304" t="b">
        <v>1</v>
      </c>
      <c r="AS244" s="299">
        <f>'RES_Sales Model'!D239</f>
        <v>58.93328680476386</v>
      </c>
      <c r="AT244" s="304" t="b">
        <v>1</v>
      </c>
      <c r="AU244" s="305"/>
      <c r="AV244" s="304">
        <f>+'Small COMM Sales Model  '!G243</f>
        <v>26.112829868525239</v>
      </c>
      <c r="AW244" s="304" t="b">
        <v>1</v>
      </c>
      <c r="AX244" s="304">
        <f>+'Small COMM Sales Model  '!F243</f>
        <v>78.467690138551589</v>
      </c>
      <c r="AY244" s="304" t="b">
        <v>1</v>
      </c>
      <c r="AZ244" s="304">
        <f>+'Small COMM Sales Model  '!E243</f>
        <v>35.042184420393127</v>
      </c>
      <c r="BA244" s="304" t="b">
        <v>1</v>
      </c>
    </row>
    <row r="245" spans="1:53" s="299" customFormat="1" x14ac:dyDescent="0.2">
      <c r="A245" s="306">
        <v>2026</v>
      </c>
      <c r="B245" s="306">
        <v>3</v>
      </c>
      <c r="C245" s="299">
        <v>51.395833333333329</v>
      </c>
      <c r="D245" s="299" t="b">
        <v>1</v>
      </c>
      <c r="E245" s="299">
        <v>28.689583333333339</v>
      </c>
      <c r="F245" s="299" t="b">
        <v>1</v>
      </c>
      <c r="H245" s="299">
        <v>0</v>
      </c>
      <c r="I245" s="304" t="b">
        <v>1</v>
      </c>
      <c r="J245" s="299">
        <v>0</v>
      </c>
      <c r="K245" s="304" t="b">
        <v>1</v>
      </c>
      <c r="L245" s="299">
        <v>0</v>
      </c>
      <c r="M245" s="304" t="b">
        <v>1</v>
      </c>
      <c r="N245" s="299">
        <v>29.231033597261238</v>
      </c>
      <c r="O245" s="304" t="b">
        <v>1</v>
      </c>
      <c r="P245" s="299">
        <v>0</v>
      </c>
      <c r="Q245" s="304" t="b">
        <v>1</v>
      </c>
      <c r="R245" s="304">
        <v>0</v>
      </c>
      <c r="S245" s="304" t="b">
        <f t="shared" si="246"/>
        <v>1</v>
      </c>
      <c r="T245" s="304">
        <v>0</v>
      </c>
      <c r="U245" s="304" t="b">
        <f t="shared" ref="U245:U255" si="247">T245=0</f>
        <v>1</v>
      </c>
      <c r="V245" s="304">
        <v>64.582270600115194</v>
      </c>
      <c r="W245" s="304" t="b">
        <v>1</v>
      </c>
      <c r="X245" s="304">
        <v>0</v>
      </c>
      <c r="Y245" s="304" t="b">
        <f t="shared" si="237"/>
        <v>1</v>
      </c>
      <c r="Z245" s="304">
        <v>0</v>
      </c>
      <c r="AA245" s="304" t="b">
        <f t="shared" si="238"/>
        <v>1</v>
      </c>
      <c r="AB245" s="304">
        <v>0</v>
      </c>
      <c r="AC245" s="304" t="b">
        <f t="shared" si="239"/>
        <v>1</v>
      </c>
      <c r="AD245" s="304">
        <v>0</v>
      </c>
      <c r="AE245" s="304" t="b">
        <f t="shared" si="240"/>
        <v>1</v>
      </c>
      <c r="AF245" s="304">
        <v>0</v>
      </c>
      <c r="AG245" s="304" t="b">
        <f t="shared" si="241"/>
        <v>1</v>
      </c>
      <c r="AH245" s="304">
        <v>0</v>
      </c>
      <c r="AI245" s="304" t="b">
        <f t="shared" si="242"/>
        <v>1</v>
      </c>
      <c r="AJ245" s="304">
        <v>0</v>
      </c>
      <c r="AK245" s="304" t="b">
        <f t="shared" si="243"/>
        <v>1</v>
      </c>
      <c r="AL245" s="304">
        <v>0</v>
      </c>
      <c r="AM245" s="304" t="b">
        <f t="shared" si="244"/>
        <v>1</v>
      </c>
      <c r="AN245" s="304">
        <v>0</v>
      </c>
      <c r="AO245" s="304" t="b">
        <f t="shared" si="245"/>
        <v>1</v>
      </c>
      <c r="AQ245" s="299">
        <f>'RES_Sales Model'!C240</f>
        <v>49.812227510254139</v>
      </c>
      <c r="AR245" s="304" t="b">
        <v>1</v>
      </c>
      <c r="AS245" s="299">
        <f>'RES_Sales Model'!D240</f>
        <v>29.231033597261238</v>
      </c>
      <c r="AT245" s="304" t="b">
        <v>1</v>
      </c>
      <c r="AU245" s="305"/>
      <c r="AV245" s="304">
        <f>+'Small COMM Sales Model  '!G244</f>
        <v>35.042184420393127</v>
      </c>
      <c r="AW245" s="304" t="b">
        <v>1</v>
      </c>
      <c r="AX245" s="304">
        <f>+'Small COMM Sales Model  '!F244</f>
        <v>46.311218909337121</v>
      </c>
      <c r="AY245" s="304" t="b">
        <v>1</v>
      </c>
      <c r="AZ245" s="304">
        <f>+'Small COMM Sales Model  '!E244</f>
        <v>64.582270600115152</v>
      </c>
      <c r="BA245" s="304" t="b">
        <v>1</v>
      </c>
    </row>
    <row r="246" spans="1:53" s="299" customFormat="1" x14ac:dyDescent="0.2">
      <c r="A246" s="306">
        <v>2026</v>
      </c>
      <c r="B246" s="306">
        <v>4</v>
      </c>
      <c r="C246" s="299">
        <v>93.364062500000017</v>
      </c>
      <c r="D246" s="299" t="b">
        <v>1</v>
      </c>
      <c r="E246" s="299">
        <v>3.0166666666666666</v>
      </c>
      <c r="F246" s="299" t="b">
        <v>1</v>
      </c>
      <c r="H246" s="299">
        <v>0</v>
      </c>
      <c r="I246" s="304" t="b">
        <v>1</v>
      </c>
      <c r="J246" s="299">
        <v>0</v>
      </c>
      <c r="K246" s="304" t="b">
        <v>1</v>
      </c>
      <c r="L246" s="299">
        <v>0</v>
      </c>
      <c r="M246" s="304" t="b">
        <v>1</v>
      </c>
      <c r="N246" s="299">
        <v>0</v>
      </c>
      <c r="O246" s="304" t="b">
        <v>1</v>
      </c>
      <c r="P246" s="299">
        <v>0</v>
      </c>
      <c r="Q246" s="304" t="b">
        <v>1</v>
      </c>
      <c r="R246" s="304">
        <v>0</v>
      </c>
      <c r="S246" s="304" t="b">
        <f t="shared" si="246"/>
        <v>1</v>
      </c>
      <c r="T246" s="304">
        <v>0</v>
      </c>
      <c r="U246" s="304" t="b">
        <f t="shared" si="247"/>
        <v>1</v>
      </c>
      <c r="V246" s="304">
        <v>0</v>
      </c>
      <c r="W246" s="304" t="b">
        <f t="shared" ref="W246:W256" si="248">V246=0</f>
        <v>1</v>
      </c>
      <c r="X246" s="304">
        <v>114.03392869270699</v>
      </c>
      <c r="Y246" s="304" t="b">
        <v>1</v>
      </c>
      <c r="Z246" s="304">
        <v>0</v>
      </c>
      <c r="AA246" s="304" t="b">
        <f t="shared" si="238"/>
        <v>1</v>
      </c>
      <c r="AB246" s="304">
        <v>0</v>
      </c>
      <c r="AC246" s="304" t="b">
        <f t="shared" si="239"/>
        <v>1</v>
      </c>
      <c r="AD246" s="304">
        <v>0</v>
      </c>
      <c r="AE246" s="304" t="b">
        <f t="shared" si="240"/>
        <v>1</v>
      </c>
      <c r="AF246" s="304">
        <v>0</v>
      </c>
      <c r="AG246" s="304" t="b">
        <f t="shared" si="241"/>
        <v>1</v>
      </c>
      <c r="AH246" s="304">
        <v>0</v>
      </c>
      <c r="AI246" s="304" t="b">
        <f t="shared" si="242"/>
        <v>1</v>
      </c>
      <c r="AJ246" s="304">
        <v>0</v>
      </c>
      <c r="AK246" s="304" t="b">
        <f t="shared" si="243"/>
        <v>1</v>
      </c>
      <c r="AL246" s="304">
        <v>0</v>
      </c>
      <c r="AM246" s="304" t="b">
        <f t="shared" si="244"/>
        <v>1</v>
      </c>
      <c r="AN246" s="304">
        <v>0</v>
      </c>
      <c r="AO246" s="304" t="b">
        <f t="shared" si="245"/>
        <v>1</v>
      </c>
      <c r="AQ246" s="299">
        <f>'RES_Sales Model'!C241</f>
        <v>89.308099646411279</v>
      </c>
      <c r="AR246" s="304" t="b">
        <v>1</v>
      </c>
      <c r="AS246" s="299">
        <f>'RES_Sales Model'!D241</f>
        <v>0</v>
      </c>
      <c r="AT246" s="304" t="b">
        <v>1</v>
      </c>
      <c r="AU246" s="305"/>
      <c r="AV246" s="304">
        <f>+'Small COMM Sales Model  '!G245</f>
        <v>64.582270600115152</v>
      </c>
      <c r="AW246" s="304" t="b">
        <v>1</v>
      </c>
      <c r="AX246" s="304">
        <f>+'Small COMM Sales Model  '!F245</f>
        <v>10.944087118763242</v>
      </c>
      <c r="AY246" s="304" t="b">
        <v>1</v>
      </c>
      <c r="AZ246" s="304">
        <f>+'Small COMM Sales Model  '!E245</f>
        <v>114.03392869270741</v>
      </c>
      <c r="BA246" s="304" t="b">
        <v>1</v>
      </c>
    </row>
    <row r="247" spans="1:53" s="299" customFormat="1" x14ac:dyDescent="0.2">
      <c r="A247" s="306">
        <v>2026</v>
      </c>
      <c r="B247" s="306">
        <v>5</v>
      </c>
      <c r="C247" s="299">
        <v>181.10312499999998</v>
      </c>
      <c r="D247" s="299" t="b">
        <v>1</v>
      </c>
      <c r="E247" s="299">
        <v>0.13125000000000001</v>
      </c>
      <c r="F247" s="299" t="b">
        <v>1</v>
      </c>
      <c r="H247" s="299">
        <v>0</v>
      </c>
      <c r="I247" s="304" t="b">
        <v>1</v>
      </c>
      <c r="J247" s="299">
        <v>0</v>
      </c>
      <c r="K247" s="304" t="b">
        <v>1</v>
      </c>
      <c r="L247" s="299">
        <v>0</v>
      </c>
      <c r="M247" s="304" t="b">
        <v>1</v>
      </c>
      <c r="N247" s="299">
        <v>0</v>
      </c>
      <c r="O247" s="304" t="b">
        <v>1</v>
      </c>
      <c r="P247" s="299">
        <v>0</v>
      </c>
      <c r="Q247" s="304" t="b">
        <v>1</v>
      </c>
      <c r="R247" s="304">
        <v>0</v>
      </c>
      <c r="S247" s="304" t="b">
        <f t="shared" si="246"/>
        <v>1</v>
      </c>
      <c r="T247" s="304">
        <v>0</v>
      </c>
      <c r="U247" s="304" t="b">
        <f t="shared" si="247"/>
        <v>1</v>
      </c>
      <c r="V247" s="304">
        <v>0</v>
      </c>
      <c r="W247" s="304" t="b">
        <f t="shared" si="248"/>
        <v>1</v>
      </c>
      <c r="X247" s="304">
        <v>0</v>
      </c>
      <c r="Y247" s="304" t="b">
        <f t="shared" ref="Y247:Y257" si="249">X247=0</f>
        <v>1</v>
      </c>
      <c r="Z247" s="304">
        <v>208.47875842628699</v>
      </c>
      <c r="AA247" s="304" t="b">
        <v>1</v>
      </c>
      <c r="AB247" s="304">
        <v>0</v>
      </c>
      <c r="AC247" s="304" t="b">
        <f t="shared" si="239"/>
        <v>1</v>
      </c>
      <c r="AD247" s="304">
        <v>0</v>
      </c>
      <c r="AE247" s="304" t="b">
        <f t="shared" si="240"/>
        <v>1</v>
      </c>
      <c r="AF247" s="304">
        <v>0</v>
      </c>
      <c r="AG247" s="304" t="b">
        <f t="shared" si="241"/>
        <v>1</v>
      </c>
      <c r="AH247" s="304">
        <v>0</v>
      </c>
      <c r="AI247" s="304" t="b">
        <f t="shared" si="242"/>
        <v>1</v>
      </c>
      <c r="AJ247" s="304">
        <v>0</v>
      </c>
      <c r="AK247" s="304" t="b">
        <f t="shared" si="243"/>
        <v>1</v>
      </c>
      <c r="AL247" s="304">
        <v>0</v>
      </c>
      <c r="AM247" s="304" t="b">
        <f t="shared" si="244"/>
        <v>1</v>
      </c>
      <c r="AN247" s="304">
        <v>0</v>
      </c>
      <c r="AO247" s="304" t="b">
        <f t="shared" si="245"/>
        <v>1</v>
      </c>
      <c r="AQ247" s="299">
        <f>'RES_Sales Model'!C242</f>
        <v>161.25634355949703</v>
      </c>
      <c r="AR247" s="304" t="b">
        <v>1</v>
      </c>
      <c r="AS247" s="299">
        <f>'RES_Sales Model'!D242</f>
        <v>0</v>
      </c>
      <c r="AT247" s="304" t="b">
        <v>1</v>
      </c>
      <c r="AU247" s="305"/>
      <c r="AV247" s="304">
        <f>+'Small COMM Sales Model  '!G246</f>
        <v>114.03392869270741</v>
      </c>
      <c r="AW247" s="304" t="b">
        <v>1</v>
      </c>
      <c r="AX247" s="304">
        <f>+'Small COMM Sales Model  '!F246</f>
        <v>1.2472710741059452</v>
      </c>
      <c r="AY247" s="304" t="b">
        <v>1</v>
      </c>
      <c r="AZ247" s="304">
        <f>+'Small COMM Sales Model  '!E246</f>
        <v>208.47875842628665</v>
      </c>
      <c r="BA247" s="304" t="b">
        <v>1</v>
      </c>
    </row>
    <row r="248" spans="1:53" s="299" customFormat="1" x14ac:dyDescent="0.2">
      <c r="A248" s="306">
        <v>2026</v>
      </c>
      <c r="B248" s="306">
        <v>6</v>
      </c>
      <c r="C248" s="299">
        <v>242.67083333333329</v>
      </c>
      <c r="D248" s="299" t="b">
        <v>1</v>
      </c>
      <c r="E248" s="299">
        <v>0</v>
      </c>
      <c r="F248" s="299" t="b">
        <v>1</v>
      </c>
      <c r="H248" s="299">
        <v>0</v>
      </c>
      <c r="I248" s="304" t="b">
        <v>1</v>
      </c>
      <c r="J248" s="299">
        <v>0</v>
      </c>
      <c r="K248" s="304" t="b">
        <v>1</v>
      </c>
      <c r="L248" s="299">
        <v>0</v>
      </c>
      <c r="M248" s="304" t="b">
        <v>1</v>
      </c>
      <c r="N248" s="299">
        <v>0</v>
      </c>
      <c r="O248" s="304" t="b">
        <v>1</v>
      </c>
      <c r="P248" s="299">
        <v>0</v>
      </c>
      <c r="Q248" s="304" t="b">
        <v>1</v>
      </c>
      <c r="R248" s="304">
        <v>0</v>
      </c>
      <c r="S248" s="304" t="b">
        <f t="shared" si="246"/>
        <v>1</v>
      </c>
      <c r="T248" s="304">
        <v>0</v>
      </c>
      <c r="U248" s="304" t="b">
        <f t="shared" si="247"/>
        <v>1</v>
      </c>
      <c r="V248" s="304">
        <v>0</v>
      </c>
      <c r="W248" s="304" t="b">
        <f t="shared" si="248"/>
        <v>1</v>
      </c>
      <c r="X248" s="304">
        <v>0</v>
      </c>
      <c r="Y248" s="304" t="b">
        <f t="shared" si="249"/>
        <v>1</v>
      </c>
      <c r="Z248" s="304">
        <v>0</v>
      </c>
      <c r="AA248" s="304" t="b">
        <f t="shared" ref="AA248:AA258" si="250">Z248=0</f>
        <v>1</v>
      </c>
      <c r="AB248" s="304">
        <v>271.66325293295398</v>
      </c>
      <c r="AC248" s="304" t="b">
        <v>1</v>
      </c>
      <c r="AD248" s="304">
        <v>0</v>
      </c>
      <c r="AE248" s="304" t="b">
        <f t="shared" si="240"/>
        <v>1</v>
      </c>
      <c r="AF248" s="304">
        <v>0</v>
      </c>
      <c r="AG248" s="304" t="b">
        <f t="shared" si="241"/>
        <v>1</v>
      </c>
      <c r="AH248" s="304">
        <v>0</v>
      </c>
      <c r="AI248" s="304" t="b">
        <f t="shared" si="242"/>
        <v>1</v>
      </c>
      <c r="AJ248" s="304">
        <v>0</v>
      </c>
      <c r="AK248" s="304" t="b">
        <f t="shared" si="243"/>
        <v>1</v>
      </c>
      <c r="AL248" s="304">
        <v>0</v>
      </c>
      <c r="AM248" s="304" t="b">
        <f t="shared" si="244"/>
        <v>1</v>
      </c>
      <c r="AN248" s="304">
        <v>0</v>
      </c>
      <c r="AO248" s="304" t="b">
        <f t="shared" si="245"/>
        <v>1</v>
      </c>
      <c r="AQ248" s="299">
        <f>'RES_Sales Model'!C243</f>
        <v>240.07100567962016</v>
      </c>
      <c r="AR248" s="304" t="b">
        <v>1</v>
      </c>
      <c r="AS248" s="299">
        <f>'RES_Sales Model'!D243</f>
        <v>0</v>
      </c>
      <c r="AT248" s="304" t="b">
        <v>1</v>
      </c>
      <c r="AU248" s="305"/>
      <c r="AV248" s="304">
        <f>+'Small COMM Sales Model  '!G247</f>
        <v>208.47875842628665</v>
      </c>
      <c r="AW248" s="304" t="b">
        <v>1</v>
      </c>
      <c r="AX248" s="304">
        <f>+'Small COMM Sales Model  '!F247</f>
        <v>0</v>
      </c>
      <c r="AY248" s="304" t="b">
        <v>1</v>
      </c>
      <c r="AZ248" s="304">
        <f>+'Small COMM Sales Model  '!E247</f>
        <v>271.66325293295364</v>
      </c>
      <c r="BA248" s="304" t="b">
        <v>1</v>
      </c>
    </row>
    <row r="249" spans="1:53" s="299" customFormat="1" x14ac:dyDescent="0.2">
      <c r="A249" s="306">
        <v>2026</v>
      </c>
      <c r="B249" s="306">
        <v>7</v>
      </c>
      <c r="C249" s="299">
        <v>292.45624999999995</v>
      </c>
      <c r="D249" s="299" t="b">
        <v>1</v>
      </c>
      <c r="E249" s="299">
        <v>0</v>
      </c>
      <c r="F249" s="299" t="b">
        <v>1</v>
      </c>
      <c r="H249" s="299">
        <v>0</v>
      </c>
      <c r="I249" s="304" t="b">
        <v>1</v>
      </c>
      <c r="J249" s="299">
        <v>0</v>
      </c>
      <c r="K249" s="304" t="b">
        <v>1</v>
      </c>
      <c r="L249" s="299">
        <v>0</v>
      </c>
      <c r="M249" s="304" t="b">
        <v>1</v>
      </c>
      <c r="N249" s="299">
        <v>0</v>
      </c>
      <c r="O249" s="304" t="b">
        <v>1</v>
      </c>
      <c r="P249" s="299">
        <v>0</v>
      </c>
      <c r="Q249" s="304" t="b">
        <v>1</v>
      </c>
      <c r="R249" s="304">
        <v>0</v>
      </c>
      <c r="S249" s="304" t="b">
        <f t="shared" si="246"/>
        <v>1</v>
      </c>
      <c r="T249" s="304">
        <v>0</v>
      </c>
      <c r="U249" s="304" t="b">
        <f t="shared" si="247"/>
        <v>1</v>
      </c>
      <c r="V249" s="304">
        <v>0</v>
      </c>
      <c r="W249" s="304" t="b">
        <f t="shared" si="248"/>
        <v>1</v>
      </c>
      <c r="X249" s="304">
        <v>0</v>
      </c>
      <c r="Y249" s="304" t="b">
        <f t="shared" si="249"/>
        <v>1</v>
      </c>
      <c r="Z249" s="304">
        <v>0</v>
      </c>
      <c r="AA249" s="304" t="b">
        <f t="shared" si="250"/>
        <v>1</v>
      </c>
      <c r="AB249" s="304">
        <v>0</v>
      </c>
      <c r="AC249" s="304" t="b">
        <f t="shared" ref="AC249:AC259" si="251">AB249=0</f>
        <v>1</v>
      </c>
      <c r="AD249" s="304">
        <v>322.31916585708098</v>
      </c>
      <c r="AE249" s="304" t="b">
        <v>1</v>
      </c>
      <c r="AF249" s="304">
        <v>0</v>
      </c>
      <c r="AG249" s="304" t="b">
        <f t="shared" si="241"/>
        <v>1</v>
      </c>
      <c r="AH249" s="304">
        <v>0</v>
      </c>
      <c r="AI249" s="304" t="b">
        <f t="shared" si="242"/>
        <v>1</v>
      </c>
      <c r="AJ249" s="304">
        <v>0</v>
      </c>
      <c r="AK249" s="304" t="b">
        <f t="shared" si="243"/>
        <v>1</v>
      </c>
      <c r="AL249" s="304">
        <v>0</v>
      </c>
      <c r="AM249" s="304" t="b">
        <f t="shared" si="244"/>
        <v>1</v>
      </c>
      <c r="AN249" s="304">
        <v>0</v>
      </c>
      <c r="AO249" s="304" t="b">
        <f t="shared" si="245"/>
        <v>1</v>
      </c>
      <c r="AQ249" s="299">
        <f>'RES_Sales Model'!C244</f>
        <v>296.99120939501734</v>
      </c>
      <c r="AR249" s="304" t="b">
        <v>1</v>
      </c>
      <c r="AS249" s="299">
        <f>'RES_Sales Model'!D244</f>
        <v>0</v>
      </c>
      <c r="AT249" s="304" t="b">
        <v>1</v>
      </c>
      <c r="AU249" s="305"/>
      <c r="AV249" s="304">
        <f>+'Small COMM Sales Model  '!G248</f>
        <v>271.66325293295364</v>
      </c>
      <c r="AW249" s="304" t="b">
        <v>1</v>
      </c>
      <c r="AX249" s="304">
        <f>+'Small COMM Sales Model  '!F248</f>
        <v>0</v>
      </c>
      <c r="AY249" s="304" t="b">
        <v>1</v>
      </c>
      <c r="AZ249" s="304">
        <f>+'Small COMM Sales Model  '!E248</f>
        <v>322.31916585708109</v>
      </c>
      <c r="BA249" s="304" t="b">
        <v>1</v>
      </c>
    </row>
    <row r="250" spans="1:53" s="299" customFormat="1" x14ac:dyDescent="0.2">
      <c r="A250" s="306">
        <v>2026</v>
      </c>
      <c r="B250" s="306">
        <v>8</v>
      </c>
      <c r="C250" s="299">
        <v>298.28437500000007</v>
      </c>
      <c r="D250" s="299" t="b">
        <v>1</v>
      </c>
      <c r="E250" s="299">
        <v>0</v>
      </c>
      <c r="F250" s="299" t="b">
        <v>1</v>
      </c>
      <c r="H250" s="299">
        <v>0</v>
      </c>
      <c r="I250" s="304" t="b">
        <v>1</v>
      </c>
      <c r="J250" s="299">
        <v>0</v>
      </c>
      <c r="K250" s="304" t="b">
        <v>1</v>
      </c>
      <c r="L250" s="299">
        <v>0</v>
      </c>
      <c r="M250" s="304" t="b">
        <v>1</v>
      </c>
      <c r="N250" s="299">
        <v>0</v>
      </c>
      <c r="O250" s="304" t="b">
        <v>1</v>
      </c>
      <c r="P250" s="299">
        <v>0</v>
      </c>
      <c r="Q250" s="304" t="b">
        <v>1</v>
      </c>
      <c r="R250" s="304">
        <v>0</v>
      </c>
      <c r="S250" s="304" t="b">
        <f t="shared" si="246"/>
        <v>1</v>
      </c>
      <c r="T250" s="304">
        <v>0</v>
      </c>
      <c r="U250" s="304" t="b">
        <f t="shared" si="247"/>
        <v>1</v>
      </c>
      <c r="V250" s="304">
        <v>0</v>
      </c>
      <c r="W250" s="304" t="b">
        <f t="shared" si="248"/>
        <v>1</v>
      </c>
      <c r="X250" s="304">
        <v>0</v>
      </c>
      <c r="Y250" s="304" t="b">
        <f t="shared" si="249"/>
        <v>1</v>
      </c>
      <c r="Z250" s="304">
        <v>0</v>
      </c>
      <c r="AA250" s="304" t="b">
        <f t="shared" si="250"/>
        <v>1</v>
      </c>
      <c r="AB250" s="304">
        <v>0</v>
      </c>
      <c r="AC250" s="304" t="b">
        <f t="shared" si="251"/>
        <v>1</v>
      </c>
      <c r="AD250" s="304">
        <v>0</v>
      </c>
      <c r="AE250" s="304" t="b">
        <f t="shared" ref="AE250:AE260" si="252">AD250=0</f>
        <v>1</v>
      </c>
      <c r="AF250" s="304">
        <v>326.45437890907903</v>
      </c>
      <c r="AG250" s="304" t="b">
        <v>1</v>
      </c>
      <c r="AH250" s="304">
        <v>0</v>
      </c>
      <c r="AI250" s="304" t="b">
        <f t="shared" si="242"/>
        <v>1</v>
      </c>
      <c r="AJ250" s="304">
        <v>0</v>
      </c>
      <c r="AK250" s="304" t="b">
        <f t="shared" si="243"/>
        <v>1</v>
      </c>
      <c r="AL250" s="304">
        <v>0</v>
      </c>
      <c r="AM250" s="304" t="b">
        <f t="shared" si="244"/>
        <v>1</v>
      </c>
      <c r="AN250" s="304">
        <v>0</v>
      </c>
      <c r="AO250" s="304" t="b">
        <f t="shared" si="245"/>
        <v>1</v>
      </c>
      <c r="AQ250" s="299">
        <f>'RES_Sales Model'!C245</f>
        <v>324.38677238308009</v>
      </c>
      <c r="AR250" s="304" t="b">
        <v>1</v>
      </c>
      <c r="AS250" s="299">
        <f>'RES_Sales Model'!D245</f>
        <v>0</v>
      </c>
      <c r="AT250" s="304" t="b">
        <v>1</v>
      </c>
      <c r="AU250" s="305"/>
      <c r="AV250" s="304">
        <f>+'Small COMM Sales Model  '!G249</f>
        <v>322.31916585708109</v>
      </c>
      <c r="AW250" s="304" t="b">
        <v>1</v>
      </c>
      <c r="AX250" s="304">
        <f>+'Small COMM Sales Model  '!F249</f>
        <v>0</v>
      </c>
      <c r="AY250" s="304" t="b">
        <v>1</v>
      </c>
      <c r="AZ250" s="304">
        <f>+'Small COMM Sales Model  '!E249</f>
        <v>326.45437890907908</v>
      </c>
      <c r="BA250" s="304" t="b">
        <v>1</v>
      </c>
    </row>
    <row r="251" spans="1:53" s="299" customFormat="1" x14ac:dyDescent="0.2">
      <c r="A251" s="306">
        <v>2026</v>
      </c>
      <c r="B251" s="306">
        <v>9</v>
      </c>
      <c r="C251" s="299">
        <v>249.49791666666664</v>
      </c>
      <c r="D251" s="299" t="b">
        <v>1</v>
      </c>
      <c r="E251" s="299">
        <v>0</v>
      </c>
      <c r="F251" s="299" t="b">
        <v>1</v>
      </c>
      <c r="H251" s="299">
        <v>0</v>
      </c>
      <c r="I251" s="304" t="b">
        <v>1</v>
      </c>
      <c r="J251" s="299">
        <v>0</v>
      </c>
      <c r="K251" s="304" t="b">
        <v>1</v>
      </c>
      <c r="L251" s="299">
        <v>0</v>
      </c>
      <c r="M251" s="304" t="b">
        <v>1</v>
      </c>
      <c r="N251" s="299">
        <v>0</v>
      </c>
      <c r="O251" s="304" t="b">
        <v>1</v>
      </c>
      <c r="P251" s="299">
        <v>0</v>
      </c>
      <c r="Q251" s="304" t="b">
        <v>1</v>
      </c>
      <c r="R251" s="304">
        <v>0</v>
      </c>
      <c r="S251" s="304" t="b">
        <f t="shared" si="246"/>
        <v>1</v>
      </c>
      <c r="T251" s="304">
        <v>0</v>
      </c>
      <c r="U251" s="304" t="b">
        <f t="shared" si="247"/>
        <v>1</v>
      </c>
      <c r="V251" s="304">
        <v>0</v>
      </c>
      <c r="W251" s="304" t="b">
        <f t="shared" si="248"/>
        <v>1</v>
      </c>
      <c r="X251" s="304">
        <v>0</v>
      </c>
      <c r="Y251" s="304" t="b">
        <f t="shared" si="249"/>
        <v>1</v>
      </c>
      <c r="Z251" s="304">
        <v>0</v>
      </c>
      <c r="AA251" s="304" t="b">
        <f t="shared" si="250"/>
        <v>1</v>
      </c>
      <c r="AB251" s="304">
        <v>0</v>
      </c>
      <c r="AC251" s="304" t="b">
        <f t="shared" si="251"/>
        <v>1</v>
      </c>
      <c r="AD251" s="304">
        <v>0</v>
      </c>
      <c r="AE251" s="304" t="b">
        <f t="shared" si="252"/>
        <v>1</v>
      </c>
      <c r="AF251" s="304">
        <v>0</v>
      </c>
      <c r="AG251" s="304" t="b">
        <f t="shared" ref="AG251:AG261" si="253">AF251=0</f>
        <v>1</v>
      </c>
      <c r="AH251" s="304">
        <v>277.87653293728101</v>
      </c>
      <c r="AI251" s="304" t="b">
        <v>1</v>
      </c>
      <c r="AJ251" s="304">
        <v>0</v>
      </c>
      <c r="AK251" s="304" t="b">
        <f t="shared" si="243"/>
        <v>1</v>
      </c>
      <c r="AL251" s="304">
        <v>0</v>
      </c>
      <c r="AM251" s="304" t="b">
        <f t="shared" si="244"/>
        <v>1</v>
      </c>
      <c r="AN251" s="304">
        <v>0</v>
      </c>
      <c r="AO251" s="304" t="b">
        <f t="shared" si="245"/>
        <v>1</v>
      </c>
      <c r="AQ251" s="299">
        <f>'RES_Sales Model'!C246</f>
        <v>302.16545592318028</v>
      </c>
      <c r="AR251" s="304" t="b">
        <v>1</v>
      </c>
      <c r="AS251" s="299">
        <f>'RES_Sales Model'!D246</f>
        <v>0</v>
      </c>
      <c r="AT251" s="304" t="b">
        <v>1</v>
      </c>
      <c r="AU251" s="305"/>
      <c r="AV251" s="304">
        <f>+'Small COMM Sales Model  '!G250</f>
        <v>326.45437890907908</v>
      </c>
      <c r="AW251" s="304" t="b">
        <v>1</v>
      </c>
      <c r="AX251" s="304">
        <f>+'Small COMM Sales Model  '!F250</f>
        <v>0</v>
      </c>
      <c r="AY251" s="304" t="b">
        <v>1</v>
      </c>
      <c r="AZ251" s="304">
        <f>+'Small COMM Sales Model  '!E250</f>
        <v>277.87653293728147</v>
      </c>
      <c r="BA251" s="304" t="b">
        <v>1</v>
      </c>
    </row>
    <row r="252" spans="1:53" s="299" customFormat="1" x14ac:dyDescent="0.2">
      <c r="A252" s="306">
        <v>2026</v>
      </c>
      <c r="B252" s="306">
        <v>10</v>
      </c>
      <c r="C252" s="299">
        <v>170.5586736154624</v>
      </c>
      <c r="D252" s="299" t="b">
        <v>1</v>
      </c>
      <c r="E252" s="299">
        <v>1.9937500000000004</v>
      </c>
      <c r="F252" s="299" t="b">
        <v>1</v>
      </c>
      <c r="H252" s="299">
        <v>0</v>
      </c>
      <c r="I252" s="304" t="b">
        <v>1</v>
      </c>
      <c r="J252" s="299">
        <v>0</v>
      </c>
      <c r="K252" s="304" t="b">
        <v>1</v>
      </c>
      <c r="L252" s="299">
        <v>0</v>
      </c>
      <c r="M252" s="304" t="b">
        <v>1</v>
      </c>
      <c r="N252" s="299">
        <v>0</v>
      </c>
      <c r="O252" s="304" t="b">
        <v>1</v>
      </c>
      <c r="P252" s="299">
        <v>0</v>
      </c>
      <c r="Q252" s="304" t="b">
        <v>1</v>
      </c>
      <c r="R252" s="304">
        <v>0</v>
      </c>
      <c r="S252" s="304" t="b">
        <f t="shared" si="246"/>
        <v>1</v>
      </c>
      <c r="T252" s="304">
        <v>0</v>
      </c>
      <c r="U252" s="304" t="b">
        <f t="shared" si="247"/>
        <v>1</v>
      </c>
      <c r="V252" s="304">
        <v>0</v>
      </c>
      <c r="W252" s="304" t="b">
        <f t="shared" si="248"/>
        <v>1</v>
      </c>
      <c r="X252" s="304">
        <v>0</v>
      </c>
      <c r="Y252" s="304" t="b">
        <f t="shared" si="249"/>
        <v>1</v>
      </c>
      <c r="Z252" s="304">
        <v>0</v>
      </c>
      <c r="AA252" s="304" t="b">
        <f t="shared" si="250"/>
        <v>1</v>
      </c>
      <c r="AB252" s="304">
        <v>0</v>
      </c>
      <c r="AC252" s="304" t="b">
        <f t="shared" si="251"/>
        <v>1</v>
      </c>
      <c r="AD252" s="304">
        <v>0</v>
      </c>
      <c r="AE252" s="304" t="b">
        <f t="shared" si="252"/>
        <v>1</v>
      </c>
      <c r="AF252" s="304">
        <v>0</v>
      </c>
      <c r="AG252" s="304" t="b">
        <f t="shared" si="253"/>
        <v>1</v>
      </c>
      <c r="AH252" s="304">
        <v>0</v>
      </c>
      <c r="AI252" s="304" t="b">
        <f t="shared" ref="AI252:AI262" si="254">AH252=0</f>
        <v>1</v>
      </c>
      <c r="AJ252" s="304">
        <v>198.89039579254799</v>
      </c>
      <c r="AK252" s="304" t="b">
        <v>1</v>
      </c>
      <c r="AL252" s="304">
        <v>0</v>
      </c>
      <c r="AM252" s="304" t="b">
        <f t="shared" si="244"/>
        <v>1</v>
      </c>
      <c r="AN252" s="304">
        <v>0</v>
      </c>
      <c r="AO252" s="304" t="b">
        <f t="shared" si="245"/>
        <v>1</v>
      </c>
      <c r="AQ252" s="299">
        <f>'RES_Sales Model'!C247</f>
        <v>238.38346436491491</v>
      </c>
      <c r="AR252" s="304" t="b">
        <v>1</v>
      </c>
      <c r="AS252" s="299">
        <f>'RES_Sales Model'!D247</f>
        <v>0</v>
      </c>
      <c r="AT252" s="304" t="b">
        <v>1</v>
      </c>
      <c r="AU252" s="305"/>
      <c r="AV252" s="304">
        <f>+'Small COMM Sales Model  '!G251</f>
        <v>277.87653293728147</v>
      </c>
      <c r="AW252" s="304" t="b">
        <v>1</v>
      </c>
      <c r="AX252" s="304">
        <f>+'Small COMM Sales Model  '!F251</f>
        <v>3.8110897796785466</v>
      </c>
      <c r="AY252" s="304" t="b">
        <v>1</v>
      </c>
      <c r="AZ252" s="304">
        <f>+'Small COMM Sales Model  '!E251</f>
        <v>198.89039579254836</v>
      </c>
      <c r="BA252" s="304" t="b">
        <v>1</v>
      </c>
    </row>
    <row r="253" spans="1:53" s="299" customFormat="1" x14ac:dyDescent="0.2">
      <c r="A253" s="306">
        <v>2026</v>
      </c>
      <c r="B253" s="306">
        <v>11</v>
      </c>
      <c r="C253" s="299">
        <v>63.069791666666674</v>
      </c>
      <c r="D253" s="299" t="b">
        <v>1</v>
      </c>
      <c r="E253" s="299">
        <v>13.252083333333335</v>
      </c>
      <c r="F253" s="299" t="b">
        <v>1</v>
      </c>
      <c r="H253" s="299">
        <v>0</v>
      </c>
      <c r="I253" s="304" t="b">
        <v>1</v>
      </c>
      <c r="J253" s="299">
        <v>0</v>
      </c>
      <c r="K253" s="304" t="b">
        <v>1</v>
      </c>
      <c r="L253" s="299">
        <v>0</v>
      </c>
      <c r="M253" s="304" t="b">
        <v>1</v>
      </c>
      <c r="N253" s="299">
        <v>0</v>
      </c>
      <c r="O253" s="304" t="b">
        <v>1</v>
      </c>
      <c r="P253" s="299">
        <v>0</v>
      </c>
      <c r="Q253" s="304" t="b">
        <v>1</v>
      </c>
      <c r="R253" s="304">
        <v>0</v>
      </c>
      <c r="S253" s="304" t="b">
        <f t="shared" si="246"/>
        <v>1</v>
      </c>
      <c r="T253" s="304">
        <v>0</v>
      </c>
      <c r="U253" s="304" t="b">
        <f t="shared" si="247"/>
        <v>1</v>
      </c>
      <c r="V253" s="304">
        <v>0</v>
      </c>
      <c r="W253" s="304" t="b">
        <f t="shared" si="248"/>
        <v>1</v>
      </c>
      <c r="X253" s="304">
        <v>0</v>
      </c>
      <c r="Y253" s="304" t="b">
        <f t="shared" si="249"/>
        <v>1</v>
      </c>
      <c r="Z253" s="304">
        <v>0</v>
      </c>
      <c r="AA253" s="304" t="b">
        <f t="shared" si="250"/>
        <v>1</v>
      </c>
      <c r="AB253" s="304">
        <v>0</v>
      </c>
      <c r="AC253" s="304" t="b">
        <f t="shared" si="251"/>
        <v>1</v>
      </c>
      <c r="AD253" s="304">
        <v>0</v>
      </c>
      <c r="AE253" s="304" t="b">
        <f t="shared" si="252"/>
        <v>1</v>
      </c>
      <c r="AF253" s="304">
        <v>0</v>
      </c>
      <c r="AG253" s="304" t="b">
        <f t="shared" si="253"/>
        <v>1</v>
      </c>
      <c r="AH253" s="304">
        <v>0</v>
      </c>
      <c r="AI253" s="304" t="b">
        <f t="shared" si="254"/>
        <v>1</v>
      </c>
      <c r="AJ253" s="304">
        <v>0</v>
      </c>
      <c r="AK253" s="304" t="b">
        <f t="shared" ref="AK253:AK263" si="255">AJ253=0</f>
        <v>1</v>
      </c>
      <c r="AL253" s="304">
        <v>78.117279066674598</v>
      </c>
      <c r="AM253" s="304" t="b">
        <v>1</v>
      </c>
      <c r="AN253" s="304">
        <v>0</v>
      </c>
      <c r="AO253" s="304" t="b">
        <f t="shared" si="245"/>
        <v>1</v>
      </c>
      <c r="AQ253" s="299">
        <f>'RES_Sales Model'!C248</f>
        <v>138.50383742961151</v>
      </c>
      <c r="AR253" s="304" t="b">
        <v>1</v>
      </c>
      <c r="AS253" s="299">
        <f>'RES_Sales Model'!D248</f>
        <v>0</v>
      </c>
      <c r="AT253" s="304" t="b">
        <v>1</v>
      </c>
      <c r="AU253" s="305"/>
      <c r="AV253" s="304">
        <f>+'Small COMM Sales Model  '!G252</f>
        <v>198.89039579254836</v>
      </c>
      <c r="AW253" s="304" t="b">
        <v>1</v>
      </c>
      <c r="AX253" s="304">
        <f>+'Small COMM Sales Model  '!F252</f>
        <v>26.436963465927999</v>
      </c>
      <c r="AY253" s="304" t="b">
        <v>1</v>
      </c>
      <c r="AZ253" s="304">
        <f>+'Small COMM Sales Model  '!E252</f>
        <v>78.117279066674627</v>
      </c>
      <c r="BA253" s="304" t="b">
        <v>1</v>
      </c>
    </row>
    <row r="254" spans="1:53" s="299" customFormat="1" x14ac:dyDescent="0.2">
      <c r="A254" s="306">
        <v>2026</v>
      </c>
      <c r="B254" s="306">
        <v>12</v>
      </c>
      <c r="C254" s="299">
        <v>34.644791666666663</v>
      </c>
      <c r="D254" s="299" t="b">
        <v>1</v>
      </c>
      <c r="E254" s="299">
        <v>62.360416666666687</v>
      </c>
      <c r="F254" s="299" t="b">
        <v>1</v>
      </c>
      <c r="H254" s="299">
        <v>0.17544300865084281</v>
      </c>
      <c r="I254" s="304" t="b">
        <v>1</v>
      </c>
      <c r="J254" s="299">
        <v>0</v>
      </c>
      <c r="K254" s="304" t="b">
        <v>1</v>
      </c>
      <c r="L254" s="299">
        <v>0</v>
      </c>
      <c r="M254" s="304" t="b">
        <v>1</v>
      </c>
      <c r="N254" s="299">
        <v>0</v>
      </c>
      <c r="O254" s="304" t="b">
        <v>1</v>
      </c>
      <c r="P254" s="299">
        <v>64.984895742185898</v>
      </c>
      <c r="Q254" s="304" t="b">
        <v>1</v>
      </c>
      <c r="R254" s="304">
        <v>0</v>
      </c>
      <c r="S254" s="304" t="b">
        <f t="shared" si="246"/>
        <v>1</v>
      </c>
      <c r="T254" s="304">
        <v>0</v>
      </c>
      <c r="U254" s="304" t="b">
        <f t="shared" si="247"/>
        <v>1</v>
      </c>
      <c r="V254" s="304">
        <v>0</v>
      </c>
      <c r="W254" s="304" t="b">
        <f t="shared" si="248"/>
        <v>1</v>
      </c>
      <c r="X254" s="304">
        <v>0</v>
      </c>
      <c r="Y254" s="304" t="b">
        <f t="shared" si="249"/>
        <v>1</v>
      </c>
      <c r="Z254" s="304">
        <v>0</v>
      </c>
      <c r="AA254" s="304" t="b">
        <f t="shared" si="250"/>
        <v>1</v>
      </c>
      <c r="AB254" s="304">
        <v>0</v>
      </c>
      <c r="AC254" s="304" t="b">
        <f t="shared" si="251"/>
        <v>1</v>
      </c>
      <c r="AD254" s="304">
        <v>0</v>
      </c>
      <c r="AE254" s="304" t="b">
        <f t="shared" si="252"/>
        <v>1</v>
      </c>
      <c r="AF254" s="304">
        <v>0</v>
      </c>
      <c r="AG254" s="304" t="b">
        <f t="shared" si="253"/>
        <v>1</v>
      </c>
      <c r="AH254" s="304">
        <v>0</v>
      </c>
      <c r="AI254" s="304" t="b">
        <f t="shared" si="254"/>
        <v>1</v>
      </c>
      <c r="AJ254" s="304">
        <v>0</v>
      </c>
      <c r="AK254" s="304" t="b">
        <f t="shared" si="255"/>
        <v>1</v>
      </c>
      <c r="AL254" s="304">
        <v>0</v>
      </c>
      <c r="AM254" s="304" t="b">
        <f t="shared" ref="AM254:AM264" si="256">AL254=0</f>
        <v>1</v>
      </c>
      <c r="AN254" s="304">
        <v>42.633806123140999</v>
      </c>
      <c r="AO254" s="304" t="b">
        <v>1</v>
      </c>
      <c r="AQ254" s="299">
        <f>'RES_Sales Model'!C249</f>
        <v>60.375542594907806</v>
      </c>
      <c r="AR254" s="304" t="b">
        <v>1</v>
      </c>
      <c r="AS254" s="299">
        <f>'RES_Sales Model'!D249</f>
        <v>64.984895742185898</v>
      </c>
      <c r="AT254" s="304" t="b">
        <v>1</v>
      </c>
      <c r="AU254" s="305"/>
      <c r="AV254" s="304">
        <f>+'Small COMM Sales Model  '!G253</f>
        <v>78.117279066674627</v>
      </c>
      <c r="AW254" s="304" t="b">
        <v>1</v>
      </c>
      <c r="AX254" s="304">
        <f>+'Small COMM Sales Model  '!F253</f>
        <v>81.614210043345437</v>
      </c>
      <c r="AY254" s="304" t="b">
        <v>1</v>
      </c>
      <c r="AZ254" s="304">
        <f>+'Small COMM Sales Model  '!E253</f>
        <v>42.633806123140985</v>
      </c>
      <c r="BA254" s="304" t="b">
        <v>1</v>
      </c>
    </row>
    <row r="255" spans="1:53" s="299" customFormat="1" x14ac:dyDescent="0.2">
      <c r="A255" s="306">
        <v>2027</v>
      </c>
      <c r="B255" s="306">
        <v>1</v>
      </c>
      <c r="C255" s="299">
        <v>21.512499999999996</v>
      </c>
      <c r="D255" s="299" t="b">
        <v>1</v>
      </c>
      <c r="E255" s="299">
        <v>101.75000000000003</v>
      </c>
      <c r="F255" s="299" t="b">
        <v>1</v>
      </c>
      <c r="H255" s="299">
        <v>0.47586523824689808</v>
      </c>
      <c r="I255" s="304" t="b">
        <v>1</v>
      </c>
      <c r="J255" s="299">
        <v>107.22973635615668</v>
      </c>
      <c r="K255" s="304" t="b">
        <v>1</v>
      </c>
      <c r="L255" s="299">
        <v>0</v>
      </c>
      <c r="M255" s="304" t="b">
        <v>1</v>
      </c>
      <c r="N255" s="299">
        <v>0</v>
      </c>
      <c r="O255" s="304" t="b">
        <v>1</v>
      </c>
      <c r="P255" s="299">
        <v>0</v>
      </c>
      <c r="Q255" s="304" t="b">
        <v>1</v>
      </c>
      <c r="R255" s="304">
        <v>26.1128298685252</v>
      </c>
      <c r="S255" s="304" t="b">
        <v>1</v>
      </c>
      <c r="T255" s="304">
        <v>0</v>
      </c>
      <c r="U255" s="304" t="b">
        <f t="shared" si="247"/>
        <v>1</v>
      </c>
      <c r="V255" s="304">
        <v>0</v>
      </c>
      <c r="W255" s="304" t="b">
        <f t="shared" si="248"/>
        <v>1</v>
      </c>
      <c r="X255" s="304">
        <v>0</v>
      </c>
      <c r="Y255" s="304" t="b">
        <f t="shared" si="249"/>
        <v>1</v>
      </c>
      <c r="Z255" s="304">
        <v>0</v>
      </c>
      <c r="AA255" s="304" t="b">
        <f t="shared" si="250"/>
        <v>1</v>
      </c>
      <c r="AB255" s="304">
        <v>0</v>
      </c>
      <c r="AC255" s="304" t="b">
        <f t="shared" si="251"/>
        <v>1</v>
      </c>
      <c r="AD255" s="304">
        <v>0</v>
      </c>
      <c r="AE255" s="304" t="b">
        <f t="shared" si="252"/>
        <v>1</v>
      </c>
      <c r="AF255" s="304">
        <v>0</v>
      </c>
      <c r="AG255" s="304" t="b">
        <f t="shared" si="253"/>
        <v>1</v>
      </c>
      <c r="AH255" s="304">
        <v>0</v>
      </c>
      <c r="AI255" s="304" t="b">
        <f t="shared" si="254"/>
        <v>1</v>
      </c>
      <c r="AJ255" s="304">
        <v>0</v>
      </c>
      <c r="AK255" s="304" t="b">
        <f t="shared" si="255"/>
        <v>1</v>
      </c>
      <c r="AL255" s="304">
        <v>0</v>
      </c>
      <c r="AM255" s="304" t="b">
        <f t="shared" si="256"/>
        <v>1</v>
      </c>
      <c r="AN255" s="304">
        <v>0</v>
      </c>
      <c r="AO255" s="304" t="b">
        <f t="shared" ref="AO255:AO265" si="257">AN255=0</f>
        <v>1</v>
      </c>
      <c r="AQ255" s="299">
        <f>'RES_Sales Model'!C250</f>
        <v>34.373317995833112</v>
      </c>
      <c r="AR255" s="304" t="b">
        <v>1</v>
      </c>
      <c r="AS255" s="299">
        <f>'RES_Sales Model'!D250</f>
        <v>107.22973635615668</v>
      </c>
      <c r="AT255" s="304" t="b">
        <v>1</v>
      </c>
      <c r="AU255" s="305"/>
      <c r="AV255" s="304">
        <f>+'Small COMM Sales Model  '!G254</f>
        <v>42.633806123140985</v>
      </c>
      <c r="AW255" s="304" t="b">
        <v>1</v>
      </c>
      <c r="AX255" s="304">
        <f>+'Small COMM Sales Model  '!F254</f>
        <v>127.15014736663784</v>
      </c>
      <c r="AY255" s="304" t="b">
        <v>1</v>
      </c>
      <c r="AZ255" s="304">
        <f>+'Small COMM Sales Model  '!E254</f>
        <v>26.112829868525239</v>
      </c>
      <c r="BA255" s="304" t="b">
        <v>1</v>
      </c>
    </row>
    <row r="256" spans="1:53" s="299" customFormat="1" x14ac:dyDescent="0.2">
      <c r="A256" s="306">
        <v>2027</v>
      </c>
      <c r="B256" s="306">
        <v>2</v>
      </c>
      <c r="C256" s="299">
        <v>28.65</v>
      </c>
      <c r="D256" s="299" t="b">
        <v>1</v>
      </c>
      <c r="E256" s="299">
        <v>56.333333333333336</v>
      </c>
      <c r="F256" s="299" t="b">
        <v>1</v>
      </c>
      <c r="H256" s="299">
        <v>0</v>
      </c>
      <c r="I256" s="304" t="b">
        <v>1</v>
      </c>
      <c r="J256" s="299">
        <v>0</v>
      </c>
      <c r="K256" s="304" t="b">
        <v>1</v>
      </c>
      <c r="L256" s="299">
        <v>58.93328680476386</v>
      </c>
      <c r="M256" s="304" t="b">
        <v>1</v>
      </c>
      <c r="N256" s="299">
        <v>0</v>
      </c>
      <c r="O256" s="304" t="b">
        <v>1</v>
      </c>
      <c r="P256" s="299">
        <v>0</v>
      </c>
      <c r="Q256" s="304" t="b">
        <v>1</v>
      </c>
      <c r="R256" s="304">
        <v>0</v>
      </c>
      <c r="S256" s="304" t="b">
        <f t="shared" ref="S256:S266" si="258">R256=0</f>
        <v>1</v>
      </c>
      <c r="T256" s="304">
        <v>35.042184420393099</v>
      </c>
      <c r="U256" s="304" t="b">
        <v>1</v>
      </c>
      <c r="V256" s="304">
        <v>0</v>
      </c>
      <c r="W256" s="304" t="b">
        <f t="shared" si="248"/>
        <v>1</v>
      </c>
      <c r="X256" s="304">
        <v>0</v>
      </c>
      <c r="Y256" s="304" t="b">
        <f t="shared" si="249"/>
        <v>1</v>
      </c>
      <c r="Z256" s="304">
        <v>0</v>
      </c>
      <c r="AA256" s="304" t="b">
        <f t="shared" si="250"/>
        <v>1</v>
      </c>
      <c r="AB256" s="304">
        <v>0</v>
      </c>
      <c r="AC256" s="304" t="b">
        <f t="shared" si="251"/>
        <v>1</v>
      </c>
      <c r="AD256" s="304">
        <v>0</v>
      </c>
      <c r="AE256" s="304" t="b">
        <f t="shared" si="252"/>
        <v>1</v>
      </c>
      <c r="AF256" s="304">
        <v>0</v>
      </c>
      <c r="AG256" s="304" t="b">
        <f t="shared" si="253"/>
        <v>1</v>
      </c>
      <c r="AH256" s="304">
        <v>0</v>
      </c>
      <c r="AI256" s="304" t="b">
        <f t="shared" si="254"/>
        <v>1</v>
      </c>
      <c r="AJ256" s="304">
        <v>0</v>
      </c>
      <c r="AK256" s="304" t="b">
        <f t="shared" si="255"/>
        <v>1</v>
      </c>
      <c r="AL256" s="304">
        <v>0</v>
      </c>
      <c r="AM256" s="304" t="b">
        <f t="shared" si="256"/>
        <v>1</v>
      </c>
      <c r="AN256" s="304">
        <v>0</v>
      </c>
      <c r="AO256" s="304" t="b">
        <f t="shared" si="257"/>
        <v>1</v>
      </c>
      <c r="AQ256" s="299">
        <f>'RES_Sales Model'!C251</f>
        <v>30.577507144459183</v>
      </c>
      <c r="AR256" s="304" t="b">
        <v>1</v>
      </c>
      <c r="AS256" s="299">
        <f>'RES_Sales Model'!D251</f>
        <v>58.93328680476386</v>
      </c>
      <c r="AT256" s="304" t="b">
        <v>1</v>
      </c>
      <c r="AU256" s="305"/>
      <c r="AV256" s="304">
        <f>+'Small COMM Sales Model  '!G255</f>
        <v>26.112829868525239</v>
      </c>
      <c r="AW256" s="304" t="b">
        <v>1</v>
      </c>
      <c r="AX256" s="304">
        <f>+'Small COMM Sales Model  '!F255</f>
        <v>78.467690138551589</v>
      </c>
      <c r="AY256" s="304" t="b">
        <v>1</v>
      </c>
      <c r="AZ256" s="304">
        <f>+'Small COMM Sales Model  '!E255</f>
        <v>35.042184420393127</v>
      </c>
      <c r="BA256" s="304" t="b">
        <v>1</v>
      </c>
    </row>
    <row r="257" spans="1:53" s="299" customFormat="1" x14ac:dyDescent="0.2">
      <c r="A257" s="306">
        <v>2027</v>
      </c>
      <c r="B257" s="306">
        <v>3</v>
      </c>
      <c r="C257" s="299">
        <v>51.395833333333329</v>
      </c>
      <c r="D257" s="299" t="b">
        <v>1</v>
      </c>
      <c r="E257" s="299">
        <v>28.689583333333339</v>
      </c>
      <c r="F257" s="299" t="b">
        <v>1</v>
      </c>
      <c r="H257" s="299">
        <v>0</v>
      </c>
      <c r="I257" s="304" t="b">
        <v>1</v>
      </c>
      <c r="J257" s="299">
        <v>0</v>
      </c>
      <c r="K257" s="304" t="b">
        <v>1</v>
      </c>
      <c r="L257" s="299">
        <v>0</v>
      </c>
      <c r="M257" s="304" t="b">
        <v>1</v>
      </c>
      <c r="N257" s="299">
        <v>29.231033597261238</v>
      </c>
      <c r="O257" s="304" t="b">
        <v>1</v>
      </c>
      <c r="P257" s="299">
        <v>0</v>
      </c>
      <c r="Q257" s="304" t="b">
        <v>1</v>
      </c>
      <c r="R257" s="304">
        <v>0</v>
      </c>
      <c r="S257" s="304" t="b">
        <f t="shared" si="258"/>
        <v>1</v>
      </c>
      <c r="T257" s="304">
        <v>0</v>
      </c>
      <c r="U257" s="304" t="b">
        <f t="shared" ref="U257:U267" si="259">T257=0</f>
        <v>1</v>
      </c>
      <c r="V257" s="304">
        <v>64.582270600115194</v>
      </c>
      <c r="W257" s="304" t="b">
        <v>1</v>
      </c>
      <c r="X257" s="304">
        <v>0</v>
      </c>
      <c r="Y257" s="304" t="b">
        <f t="shared" si="249"/>
        <v>1</v>
      </c>
      <c r="Z257" s="304">
        <v>0</v>
      </c>
      <c r="AA257" s="304" t="b">
        <f t="shared" si="250"/>
        <v>1</v>
      </c>
      <c r="AB257" s="304">
        <v>0</v>
      </c>
      <c r="AC257" s="304" t="b">
        <f t="shared" si="251"/>
        <v>1</v>
      </c>
      <c r="AD257" s="304">
        <v>0</v>
      </c>
      <c r="AE257" s="304" t="b">
        <f t="shared" si="252"/>
        <v>1</v>
      </c>
      <c r="AF257" s="304">
        <v>0</v>
      </c>
      <c r="AG257" s="304" t="b">
        <f t="shared" si="253"/>
        <v>1</v>
      </c>
      <c r="AH257" s="304">
        <v>0</v>
      </c>
      <c r="AI257" s="304" t="b">
        <f t="shared" si="254"/>
        <v>1</v>
      </c>
      <c r="AJ257" s="304">
        <v>0</v>
      </c>
      <c r="AK257" s="304" t="b">
        <f t="shared" si="255"/>
        <v>1</v>
      </c>
      <c r="AL257" s="304">
        <v>0</v>
      </c>
      <c r="AM257" s="304" t="b">
        <f t="shared" si="256"/>
        <v>1</v>
      </c>
      <c r="AN257" s="304">
        <v>0</v>
      </c>
      <c r="AO257" s="304" t="b">
        <f t="shared" si="257"/>
        <v>1</v>
      </c>
      <c r="AQ257" s="299">
        <f>'RES_Sales Model'!C252</f>
        <v>49.812227510254139</v>
      </c>
      <c r="AR257" s="304" t="b">
        <v>1</v>
      </c>
      <c r="AS257" s="299">
        <f>'RES_Sales Model'!D252</f>
        <v>29.231033597261238</v>
      </c>
      <c r="AT257" s="304" t="b">
        <v>1</v>
      </c>
      <c r="AU257" s="305"/>
      <c r="AV257" s="304">
        <f>+'Small COMM Sales Model  '!G256</f>
        <v>35.042184420393127</v>
      </c>
      <c r="AW257" s="304" t="b">
        <v>1</v>
      </c>
      <c r="AX257" s="304">
        <f>+'Small COMM Sales Model  '!F256</f>
        <v>46.311218909337121</v>
      </c>
      <c r="AY257" s="304" t="b">
        <v>1</v>
      </c>
      <c r="AZ257" s="304">
        <f>+'Small COMM Sales Model  '!E256</f>
        <v>64.582270600115152</v>
      </c>
      <c r="BA257" s="304" t="b">
        <v>1</v>
      </c>
    </row>
    <row r="258" spans="1:53" s="299" customFormat="1" x14ac:dyDescent="0.2">
      <c r="A258" s="306">
        <v>2027</v>
      </c>
      <c r="B258" s="306">
        <v>4</v>
      </c>
      <c r="C258" s="299">
        <v>93.364062500000017</v>
      </c>
      <c r="D258" s="299" t="b">
        <v>1</v>
      </c>
      <c r="E258" s="299">
        <v>3.0166666666666666</v>
      </c>
      <c r="F258" s="299" t="b">
        <v>1</v>
      </c>
      <c r="H258" s="299">
        <v>0</v>
      </c>
      <c r="I258" s="304" t="b">
        <v>1</v>
      </c>
      <c r="J258" s="299">
        <v>0</v>
      </c>
      <c r="K258" s="304" t="b">
        <v>1</v>
      </c>
      <c r="L258" s="299">
        <v>0</v>
      </c>
      <c r="M258" s="304" t="b">
        <v>1</v>
      </c>
      <c r="N258" s="299">
        <v>0</v>
      </c>
      <c r="O258" s="304" t="b">
        <v>1</v>
      </c>
      <c r="P258" s="299">
        <v>0</v>
      </c>
      <c r="Q258" s="304" t="b">
        <v>1</v>
      </c>
      <c r="R258" s="304">
        <v>0</v>
      </c>
      <c r="S258" s="304" t="b">
        <f t="shared" si="258"/>
        <v>1</v>
      </c>
      <c r="T258" s="304">
        <v>0</v>
      </c>
      <c r="U258" s="304" t="b">
        <f t="shared" si="259"/>
        <v>1</v>
      </c>
      <c r="V258" s="304">
        <v>0</v>
      </c>
      <c r="W258" s="304" t="b">
        <f t="shared" ref="W258:W268" si="260">V258=0</f>
        <v>1</v>
      </c>
      <c r="X258" s="304">
        <v>114.03392869270699</v>
      </c>
      <c r="Y258" s="304" t="b">
        <v>1</v>
      </c>
      <c r="Z258" s="304">
        <v>0</v>
      </c>
      <c r="AA258" s="304" t="b">
        <f t="shared" si="250"/>
        <v>1</v>
      </c>
      <c r="AB258" s="304">
        <v>0</v>
      </c>
      <c r="AC258" s="304" t="b">
        <f t="shared" si="251"/>
        <v>1</v>
      </c>
      <c r="AD258" s="304">
        <v>0</v>
      </c>
      <c r="AE258" s="304" t="b">
        <f t="shared" si="252"/>
        <v>1</v>
      </c>
      <c r="AF258" s="304">
        <v>0</v>
      </c>
      <c r="AG258" s="304" t="b">
        <f t="shared" si="253"/>
        <v>1</v>
      </c>
      <c r="AH258" s="304">
        <v>0</v>
      </c>
      <c r="AI258" s="304" t="b">
        <f t="shared" si="254"/>
        <v>1</v>
      </c>
      <c r="AJ258" s="304">
        <v>0</v>
      </c>
      <c r="AK258" s="304" t="b">
        <f t="shared" si="255"/>
        <v>1</v>
      </c>
      <c r="AL258" s="304">
        <v>0</v>
      </c>
      <c r="AM258" s="304" t="b">
        <f t="shared" si="256"/>
        <v>1</v>
      </c>
      <c r="AN258" s="304">
        <v>0</v>
      </c>
      <c r="AO258" s="304" t="b">
        <f t="shared" si="257"/>
        <v>1</v>
      </c>
      <c r="AQ258" s="299">
        <f>'RES_Sales Model'!C253</f>
        <v>89.308099646411279</v>
      </c>
      <c r="AR258" s="304" t="b">
        <v>1</v>
      </c>
      <c r="AS258" s="299">
        <f>'RES_Sales Model'!D253</f>
        <v>0</v>
      </c>
      <c r="AT258" s="304" t="b">
        <v>1</v>
      </c>
      <c r="AU258" s="305"/>
      <c r="AV258" s="304">
        <f>+'Small COMM Sales Model  '!G257</f>
        <v>64.582270600115152</v>
      </c>
      <c r="AW258" s="304" t="b">
        <v>1</v>
      </c>
      <c r="AX258" s="304">
        <f>+'Small COMM Sales Model  '!F257</f>
        <v>10.944087118763242</v>
      </c>
      <c r="AY258" s="304" t="b">
        <v>1</v>
      </c>
      <c r="AZ258" s="304">
        <f>+'Small COMM Sales Model  '!E257</f>
        <v>114.03392869270741</v>
      </c>
      <c r="BA258" s="304" t="b">
        <v>1</v>
      </c>
    </row>
    <row r="259" spans="1:53" s="299" customFormat="1" x14ac:dyDescent="0.2">
      <c r="A259" s="306">
        <v>2027</v>
      </c>
      <c r="B259" s="306">
        <v>5</v>
      </c>
      <c r="C259" s="299">
        <v>181.10312499999998</v>
      </c>
      <c r="D259" s="299" t="b">
        <v>1</v>
      </c>
      <c r="E259" s="299">
        <v>0.13125000000000001</v>
      </c>
      <c r="F259" s="299" t="b">
        <v>1</v>
      </c>
      <c r="H259" s="299">
        <v>0</v>
      </c>
      <c r="I259" s="304" t="b">
        <v>1</v>
      </c>
      <c r="J259" s="299">
        <v>0</v>
      </c>
      <c r="K259" s="304" t="b">
        <v>1</v>
      </c>
      <c r="L259" s="299">
        <v>0</v>
      </c>
      <c r="M259" s="304" t="b">
        <v>1</v>
      </c>
      <c r="N259" s="299">
        <v>0</v>
      </c>
      <c r="O259" s="304" t="b">
        <v>1</v>
      </c>
      <c r="P259" s="299">
        <v>0</v>
      </c>
      <c r="Q259" s="304" t="b">
        <v>1</v>
      </c>
      <c r="R259" s="304">
        <v>0</v>
      </c>
      <c r="S259" s="304" t="b">
        <f t="shared" si="258"/>
        <v>1</v>
      </c>
      <c r="T259" s="304">
        <v>0</v>
      </c>
      <c r="U259" s="304" t="b">
        <f t="shared" si="259"/>
        <v>1</v>
      </c>
      <c r="V259" s="304">
        <v>0</v>
      </c>
      <c r="W259" s="304" t="b">
        <f t="shared" si="260"/>
        <v>1</v>
      </c>
      <c r="X259" s="304">
        <v>0</v>
      </c>
      <c r="Y259" s="304" t="b">
        <f t="shared" ref="Y259:Y269" si="261">X259=0</f>
        <v>1</v>
      </c>
      <c r="Z259" s="304">
        <v>208.47875842628699</v>
      </c>
      <c r="AA259" s="304" t="b">
        <v>1</v>
      </c>
      <c r="AB259" s="304">
        <v>0</v>
      </c>
      <c r="AC259" s="304" t="b">
        <f t="shared" si="251"/>
        <v>1</v>
      </c>
      <c r="AD259" s="304">
        <v>0</v>
      </c>
      <c r="AE259" s="304" t="b">
        <f t="shared" si="252"/>
        <v>1</v>
      </c>
      <c r="AF259" s="304">
        <v>0</v>
      </c>
      <c r="AG259" s="304" t="b">
        <f t="shared" si="253"/>
        <v>1</v>
      </c>
      <c r="AH259" s="304">
        <v>0</v>
      </c>
      <c r="AI259" s="304" t="b">
        <f t="shared" si="254"/>
        <v>1</v>
      </c>
      <c r="AJ259" s="304">
        <v>0</v>
      </c>
      <c r="AK259" s="304" t="b">
        <f t="shared" si="255"/>
        <v>1</v>
      </c>
      <c r="AL259" s="304">
        <v>0</v>
      </c>
      <c r="AM259" s="304" t="b">
        <f t="shared" si="256"/>
        <v>1</v>
      </c>
      <c r="AN259" s="304">
        <v>0</v>
      </c>
      <c r="AO259" s="304" t="b">
        <f t="shared" si="257"/>
        <v>1</v>
      </c>
      <c r="AQ259" s="299">
        <f>'RES_Sales Model'!C254</f>
        <v>161.25634355949703</v>
      </c>
      <c r="AR259" s="304" t="b">
        <v>1</v>
      </c>
      <c r="AS259" s="299">
        <f>'RES_Sales Model'!D254</f>
        <v>0</v>
      </c>
      <c r="AT259" s="304" t="b">
        <v>1</v>
      </c>
      <c r="AU259" s="305"/>
      <c r="AV259" s="304">
        <f>+'Small COMM Sales Model  '!G258</f>
        <v>114.03392869270741</v>
      </c>
      <c r="AW259" s="304" t="b">
        <v>1</v>
      </c>
      <c r="AX259" s="304">
        <f>+'Small COMM Sales Model  '!F258</f>
        <v>1.2472710741059452</v>
      </c>
      <c r="AY259" s="304" t="b">
        <v>1</v>
      </c>
      <c r="AZ259" s="304">
        <f>+'Small COMM Sales Model  '!E258</f>
        <v>208.47875842628665</v>
      </c>
      <c r="BA259" s="304" t="b">
        <v>1</v>
      </c>
    </row>
    <row r="260" spans="1:53" s="299" customFormat="1" x14ac:dyDescent="0.2">
      <c r="A260" s="306">
        <v>2027</v>
      </c>
      <c r="B260" s="306">
        <v>6</v>
      </c>
      <c r="C260" s="299">
        <v>242.67083333333329</v>
      </c>
      <c r="D260" s="299" t="b">
        <v>1</v>
      </c>
      <c r="E260" s="299">
        <v>0</v>
      </c>
      <c r="F260" s="299" t="b">
        <v>1</v>
      </c>
      <c r="H260" s="299">
        <v>0</v>
      </c>
      <c r="I260" s="304" t="b">
        <v>1</v>
      </c>
      <c r="J260" s="299">
        <v>0</v>
      </c>
      <c r="K260" s="304" t="b">
        <v>1</v>
      </c>
      <c r="L260" s="299">
        <v>0</v>
      </c>
      <c r="M260" s="304" t="b">
        <v>1</v>
      </c>
      <c r="N260" s="299">
        <v>0</v>
      </c>
      <c r="O260" s="304" t="b">
        <v>1</v>
      </c>
      <c r="P260" s="299">
        <v>0</v>
      </c>
      <c r="Q260" s="304" t="b">
        <v>1</v>
      </c>
      <c r="R260" s="304">
        <v>0</v>
      </c>
      <c r="S260" s="304" t="b">
        <f t="shared" si="258"/>
        <v>1</v>
      </c>
      <c r="T260" s="304">
        <v>0</v>
      </c>
      <c r="U260" s="304" t="b">
        <f t="shared" si="259"/>
        <v>1</v>
      </c>
      <c r="V260" s="304">
        <v>0</v>
      </c>
      <c r="W260" s="304" t="b">
        <f t="shared" si="260"/>
        <v>1</v>
      </c>
      <c r="X260" s="304">
        <v>0</v>
      </c>
      <c r="Y260" s="304" t="b">
        <f t="shared" si="261"/>
        <v>1</v>
      </c>
      <c r="Z260" s="304">
        <v>0</v>
      </c>
      <c r="AA260" s="304" t="b">
        <f t="shared" ref="AA260:AA270" si="262">Z260=0</f>
        <v>1</v>
      </c>
      <c r="AB260" s="304">
        <v>271.66325293295398</v>
      </c>
      <c r="AC260" s="304" t="b">
        <v>1</v>
      </c>
      <c r="AD260" s="304">
        <v>0</v>
      </c>
      <c r="AE260" s="304" t="b">
        <f t="shared" si="252"/>
        <v>1</v>
      </c>
      <c r="AF260" s="304">
        <v>0</v>
      </c>
      <c r="AG260" s="304" t="b">
        <f t="shared" si="253"/>
        <v>1</v>
      </c>
      <c r="AH260" s="304">
        <v>0</v>
      </c>
      <c r="AI260" s="304" t="b">
        <f t="shared" si="254"/>
        <v>1</v>
      </c>
      <c r="AJ260" s="304">
        <v>0</v>
      </c>
      <c r="AK260" s="304" t="b">
        <f t="shared" si="255"/>
        <v>1</v>
      </c>
      <c r="AL260" s="304">
        <v>0</v>
      </c>
      <c r="AM260" s="304" t="b">
        <f t="shared" si="256"/>
        <v>1</v>
      </c>
      <c r="AN260" s="304">
        <v>0</v>
      </c>
      <c r="AO260" s="304" t="b">
        <f t="shared" si="257"/>
        <v>1</v>
      </c>
      <c r="AQ260" s="299">
        <f>'RES_Sales Model'!C255</f>
        <v>240.07100567962016</v>
      </c>
      <c r="AR260" s="304" t="b">
        <v>1</v>
      </c>
      <c r="AS260" s="299">
        <f>'RES_Sales Model'!D255</f>
        <v>0</v>
      </c>
      <c r="AT260" s="304" t="b">
        <v>1</v>
      </c>
      <c r="AU260" s="305"/>
      <c r="AV260" s="304">
        <f>+'Small COMM Sales Model  '!G259</f>
        <v>208.47875842628665</v>
      </c>
      <c r="AW260" s="304" t="b">
        <v>1</v>
      </c>
      <c r="AX260" s="304">
        <f>+'Small COMM Sales Model  '!F259</f>
        <v>0</v>
      </c>
      <c r="AY260" s="304" t="b">
        <v>1</v>
      </c>
      <c r="AZ260" s="304">
        <f>+'Small COMM Sales Model  '!E259</f>
        <v>271.66325293295364</v>
      </c>
      <c r="BA260" s="304" t="b">
        <v>1</v>
      </c>
    </row>
    <row r="261" spans="1:53" s="299" customFormat="1" x14ac:dyDescent="0.2">
      <c r="A261" s="306">
        <v>2027</v>
      </c>
      <c r="B261" s="306">
        <v>7</v>
      </c>
      <c r="C261" s="299">
        <v>292.45624999999995</v>
      </c>
      <c r="D261" s="299" t="b">
        <v>1</v>
      </c>
      <c r="E261" s="299">
        <v>0</v>
      </c>
      <c r="F261" s="299" t="b">
        <v>1</v>
      </c>
      <c r="H261" s="299">
        <v>0</v>
      </c>
      <c r="I261" s="304" t="b">
        <v>1</v>
      </c>
      <c r="J261" s="299">
        <v>0</v>
      </c>
      <c r="K261" s="304" t="b">
        <v>1</v>
      </c>
      <c r="L261" s="299">
        <v>0</v>
      </c>
      <c r="M261" s="304" t="b">
        <v>1</v>
      </c>
      <c r="N261" s="299">
        <v>0</v>
      </c>
      <c r="O261" s="304" t="b">
        <v>1</v>
      </c>
      <c r="P261" s="299">
        <v>0</v>
      </c>
      <c r="Q261" s="304" t="b">
        <v>1</v>
      </c>
      <c r="R261" s="304">
        <v>0</v>
      </c>
      <c r="S261" s="304" t="b">
        <f t="shared" si="258"/>
        <v>1</v>
      </c>
      <c r="T261" s="304">
        <v>0</v>
      </c>
      <c r="U261" s="304" t="b">
        <f t="shared" si="259"/>
        <v>1</v>
      </c>
      <c r="V261" s="304">
        <v>0</v>
      </c>
      <c r="W261" s="304" t="b">
        <f t="shared" si="260"/>
        <v>1</v>
      </c>
      <c r="X261" s="304">
        <v>0</v>
      </c>
      <c r="Y261" s="304" t="b">
        <f t="shared" si="261"/>
        <v>1</v>
      </c>
      <c r="Z261" s="304">
        <v>0</v>
      </c>
      <c r="AA261" s="304" t="b">
        <f t="shared" si="262"/>
        <v>1</v>
      </c>
      <c r="AB261" s="304">
        <v>0</v>
      </c>
      <c r="AC261" s="304" t="b">
        <f t="shared" ref="AC261:AC271" si="263">AB261=0</f>
        <v>1</v>
      </c>
      <c r="AD261" s="304">
        <v>322.31916585708098</v>
      </c>
      <c r="AE261" s="304" t="b">
        <v>1</v>
      </c>
      <c r="AF261" s="304">
        <v>0</v>
      </c>
      <c r="AG261" s="304" t="b">
        <f t="shared" si="253"/>
        <v>1</v>
      </c>
      <c r="AH261" s="304">
        <v>0</v>
      </c>
      <c r="AI261" s="304" t="b">
        <f t="shared" si="254"/>
        <v>1</v>
      </c>
      <c r="AJ261" s="304">
        <v>0</v>
      </c>
      <c r="AK261" s="304" t="b">
        <f t="shared" si="255"/>
        <v>1</v>
      </c>
      <c r="AL261" s="304">
        <v>0</v>
      </c>
      <c r="AM261" s="304" t="b">
        <f t="shared" si="256"/>
        <v>1</v>
      </c>
      <c r="AN261" s="304">
        <v>0</v>
      </c>
      <c r="AO261" s="304" t="b">
        <f t="shared" si="257"/>
        <v>1</v>
      </c>
      <c r="AQ261" s="299">
        <f>'RES_Sales Model'!C256</f>
        <v>296.99120939501734</v>
      </c>
      <c r="AR261" s="304" t="b">
        <v>1</v>
      </c>
      <c r="AS261" s="299">
        <f>'RES_Sales Model'!D256</f>
        <v>0</v>
      </c>
      <c r="AT261" s="304" t="b">
        <v>1</v>
      </c>
      <c r="AU261" s="305"/>
      <c r="AV261" s="304">
        <f>+'Small COMM Sales Model  '!G260</f>
        <v>271.66325293295364</v>
      </c>
      <c r="AW261" s="304" t="b">
        <v>1</v>
      </c>
      <c r="AX261" s="304">
        <f>+'Small COMM Sales Model  '!F260</f>
        <v>0</v>
      </c>
      <c r="AY261" s="304" t="b">
        <v>1</v>
      </c>
      <c r="AZ261" s="304">
        <f>+'Small COMM Sales Model  '!E260</f>
        <v>322.31916585708109</v>
      </c>
      <c r="BA261" s="304" t="b">
        <v>1</v>
      </c>
    </row>
    <row r="262" spans="1:53" s="299" customFormat="1" x14ac:dyDescent="0.2">
      <c r="A262" s="306">
        <v>2027</v>
      </c>
      <c r="B262" s="306">
        <v>8</v>
      </c>
      <c r="C262" s="299">
        <v>298.28437500000007</v>
      </c>
      <c r="D262" s="299" t="b">
        <v>1</v>
      </c>
      <c r="E262" s="299">
        <v>0</v>
      </c>
      <c r="F262" s="299" t="b">
        <v>1</v>
      </c>
      <c r="H262" s="299">
        <v>0</v>
      </c>
      <c r="I262" s="304" t="b">
        <v>1</v>
      </c>
      <c r="J262" s="299">
        <v>0</v>
      </c>
      <c r="K262" s="304" t="b">
        <v>1</v>
      </c>
      <c r="L262" s="299">
        <v>0</v>
      </c>
      <c r="M262" s="304" t="b">
        <v>1</v>
      </c>
      <c r="N262" s="299">
        <v>0</v>
      </c>
      <c r="O262" s="304" t="b">
        <v>1</v>
      </c>
      <c r="P262" s="299">
        <v>0</v>
      </c>
      <c r="Q262" s="304" t="b">
        <v>1</v>
      </c>
      <c r="R262" s="304">
        <v>0</v>
      </c>
      <c r="S262" s="304" t="b">
        <f t="shared" si="258"/>
        <v>1</v>
      </c>
      <c r="T262" s="304">
        <v>0</v>
      </c>
      <c r="U262" s="304" t="b">
        <f t="shared" si="259"/>
        <v>1</v>
      </c>
      <c r="V262" s="304">
        <v>0</v>
      </c>
      <c r="W262" s="304" t="b">
        <f t="shared" si="260"/>
        <v>1</v>
      </c>
      <c r="X262" s="304">
        <v>0</v>
      </c>
      <c r="Y262" s="304" t="b">
        <f t="shared" si="261"/>
        <v>1</v>
      </c>
      <c r="Z262" s="304">
        <v>0</v>
      </c>
      <c r="AA262" s="304" t="b">
        <f t="shared" si="262"/>
        <v>1</v>
      </c>
      <c r="AB262" s="304">
        <v>0</v>
      </c>
      <c r="AC262" s="304" t="b">
        <f t="shared" si="263"/>
        <v>1</v>
      </c>
      <c r="AD262" s="304">
        <v>0</v>
      </c>
      <c r="AE262" s="304" t="b">
        <f t="shared" ref="AE262:AE272" si="264">AD262=0</f>
        <v>1</v>
      </c>
      <c r="AF262" s="304">
        <v>326.45437890907903</v>
      </c>
      <c r="AG262" s="304" t="b">
        <v>1</v>
      </c>
      <c r="AH262" s="304">
        <v>0</v>
      </c>
      <c r="AI262" s="304" t="b">
        <f t="shared" si="254"/>
        <v>1</v>
      </c>
      <c r="AJ262" s="304">
        <v>0</v>
      </c>
      <c r="AK262" s="304" t="b">
        <f t="shared" si="255"/>
        <v>1</v>
      </c>
      <c r="AL262" s="304">
        <v>0</v>
      </c>
      <c r="AM262" s="304" t="b">
        <f t="shared" si="256"/>
        <v>1</v>
      </c>
      <c r="AN262" s="304">
        <v>0</v>
      </c>
      <c r="AO262" s="304" t="b">
        <f t="shared" si="257"/>
        <v>1</v>
      </c>
      <c r="AQ262" s="299">
        <f>'RES_Sales Model'!C257</f>
        <v>324.38677238308009</v>
      </c>
      <c r="AR262" s="304" t="b">
        <v>1</v>
      </c>
      <c r="AS262" s="299">
        <f>'RES_Sales Model'!D257</f>
        <v>0</v>
      </c>
      <c r="AT262" s="304" t="b">
        <v>1</v>
      </c>
      <c r="AU262" s="305"/>
      <c r="AV262" s="304">
        <f>+'Small COMM Sales Model  '!G261</f>
        <v>322.31916585708109</v>
      </c>
      <c r="AW262" s="304" t="b">
        <v>1</v>
      </c>
      <c r="AX262" s="304">
        <f>+'Small COMM Sales Model  '!F261</f>
        <v>0</v>
      </c>
      <c r="AY262" s="304" t="b">
        <v>1</v>
      </c>
      <c r="AZ262" s="304">
        <f>+'Small COMM Sales Model  '!E261</f>
        <v>326.45437890907908</v>
      </c>
      <c r="BA262" s="304" t="b">
        <v>1</v>
      </c>
    </row>
    <row r="263" spans="1:53" s="299" customFormat="1" x14ac:dyDescent="0.2">
      <c r="A263" s="306">
        <v>2027</v>
      </c>
      <c r="B263" s="306">
        <v>9</v>
      </c>
      <c r="C263" s="299">
        <v>249.49791666666664</v>
      </c>
      <c r="D263" s="299" t="b">
        <v>1</v>
      </c>
      <c r="E263" s="299">
        <v>0</v>
      </c>
      <c r="F263" s="299" t="b">
        <v>1</v>
      </c>
      <c r="H263" s="299">
        <v>0</v>
      </c>
      <c r="I263" s="304" t="b">
        <v>1</v>
      </c>
      <c r="J263" s="299">
        <v>0</v>
      </c>
      <c r="K263" s="304" t="b">
        <v>1</v>
      </c>
      <c r="L263" s="299">
        <v>0</v>
      </c>
      <c r="M263" s="304" t="b">
        <v>1</v>
      </c>
      <c r="N263" s="299">
        <v>0</v>
      </c>
      <c r="O263" s="304" t="b">
        <v>1</v>
      </c>
      <c r="P263" s="299">
        <v>0</v>
      </c>
      <c r="Q263" s="304" t="b">
        <v>1</v>
      </c>
      <c r="R263" s="304">
        <v>0</v>
      </c>
      <c r="S263" s="304" t="b">
        <f t="shared" si="258"/>
        <v>1</v>
      </c>
      <c r="T263" s="304">
        <v>0</v>
      </c>
      <c r="U263" s="304" t="b">
        <f t="shared" si="259"/>
        <v>1</v>
      </c>
      <c r="V263" s="304">
        <v>0</v>
      </c>
      <c r="W263" s="304" t="b">
        <f t="shared" si="260"/>
        <v>1</v>
      </c>
      <c r="X263" s="304">
        <v>0</v>
      </c>
      <c r="Y263" s="304" t="b">
        <f t="shared" si="261"/>
        <v>1</v>
      </c>
      <c r="Z263" s="304">
        <v>0</v>
      </c>
      <c r="AA263" s="304" t="b">
        <f t="shared" si="262"/>
        <v>1</v>
      </c>
      <c r="AB263" s="304">
        <v>0</v>
      </c>
      <c r="AC263" s="304" t="b">
        <f t="shared" si="263"/>
        <v>1</v>
      </c>
      <c r="AD263" s="304">
        <v>0</v>
      </c>
      <c r="AE263" s="304" t="b">
        <f t="shared" si="264"/>
        <v>1</v>
      </c>
      <c r="AF263" s="304">
        <v>0</v>
      </c>
      <c r="AG263" s="304" t="b">
        <f t="shared" ref="AG263:AG273" si="265">AF263=0</f>
        <v>1</v>
      </c>
      <c r="AH263" s="304">
        <v>277.87653293728101</v>
      </c>
      <c r="AI263" s="304" t="b">
        <v>1</v>
      </c>
      <c r="AJ263" s="304">
        <v>0</v>
      </c>
      <c r="AK263" s="304" t="b">
        <f t="shared" si="255"/>
        <v>1</v>
      </c>
      <c r="AL263" s="304">
        <v>0</v>
      </c>
      <c r="AM263" s="304" t="b">
        <f t="shared" si="256"/>
        <v>1</v>
      </c>
      <c r="AN263" s="304">
        <v>0</v>
      </c>
      <c r="AO263" s="304" t="b">
        <f t="shared" si="257"/>
        <v>1</v>
      </c>
      <c r="AQ263" s="299">
        <f>'RES_Sales Model'!C258</f>
        <v>302.16545592318028</v>
      </c>
      <c r="AR263" s="304" t="b">
        <v>1</v>
      </c>
      <c r="AS263" s="299">
        <f>'RES_Sales Model'!D258</f>
        <v>0</v>
      </c>
      <c r="AT263" s="304" t="b">
        <v>1</v>
      </c>
      <c r="AU263" s="305"/>
      <c r="AV263" s="304">
        <f>+'Small COMM Sales Model  '!G262</f>
        <v>326.45437890907908</v>
      </c>
      <c r="AW263" s="304" t="b">
        <v>1</v>
      </c>
      <c r="AX263" s="304">
        <f>+'Small COMM Sales Model  '!F262</f>
        <v>0</v>
      </c>
      <c r="AY263" s="304" t="b">
        <v>1</v>
      </c>
      <c r="AZ263" s="304">
        <f>+'Small COMM Sales Model  '!E262</f>
        <v>277.87653293728147</v>
      </c>
      <c r="BA263" s="304" t="b">
        <v>1</v>
      </c>
    </row>
    <row r="264" spans="1:53" s="299" customFormat="1" x14ac:dyDescent="0.2">
      <c r="A264" s="306">
        <v>2027</v>
      </c>
      <c r="B264" s="306">
        <v>10</v>
      </c>
      <c r="C264" s="299">
        <v>170.5586736154624</v>
      </c>
      <c r="D264" s="299" t="b">
        <v>1</v>
      </c>
      <c r="E264" s="299">
        <v>1.9937500000000004</v>
      </c>
      <c r="F264" s="299" t="b">
        <v>1</v>
      </c>
      <c r="H264" s="299">
        <v>0</v>
      </c>
      <c r="I264" s="304" t="b">
        <v>1</v>
      </c>
      <c r="J264" s="299">
        <v>0</v>
      </c>
      <c r="K264" s="304" t="b">
        <v>1</v>
      </c>
      <c r="L264" s="299">
        <v>0</v>
      </c>
      <c r="M264" s="304" t="b">
        <v>1</v>
      </c>
      <c r="N264" s="299">
        <v>0</v>
      </c>
      <c r="O264" s="304" t="b">
        <v>1</v>
      </c>
      <c r="P264" s="299">
        <v>0</v>
      </c>
      <c r="Q264" s="304" t="b">
        <v>1</v>
      </c>
      <c r="R264" s="304">
        <v>0</v>
      </c>
      <c r="S264" s="304" t="b">
        <f t="shared" si="258"/>
        <v>1</v>
      </c>
      <c r="T264" s="304">
        <v>0</v>
      </c>
      <c r="U264" s="304" t="b">
        <f t="shared" si="259"/>
        <v>1</v>
      </c>
      <c r="V264" s="304">
        <v>0</v>
      </c>
      <c r="W264" s="304" t="b">
        <f t="shared" si="260"/>
        <v>1</v>
      </c>
      <c r="X264" s="304">
        <v>0</v>
      </c>
      <c r="Y264" s="304" t="b">
        <f t="shared" si="261"/>
        <v>1</v>
      </c>
      <c r="Z264" s="304">
        <v>0</v>
      </c>
      <c r="AA264" s="304" t="b">
        <f t="shared" si="262"/>
        <v>1</v>
      </c>
      <c r="AB264" s="304">
        <v>0</v>
      </c>
      <c r="AC264" s="304" t="b">
        <f t="shared" si="263"/>
        <v>1</v>
      </c>
      <c r="AD264" s="304">
        <v>0</v>
      </c>
      <c r="AE264" s="304" t="b">
        <f t="shared" si="264"/>
        <v>1</v>
      </c>
      <c r="AF264" s="304">
        <v>0</v>
      </c>
      <c r="AG264" s="304" t="b">
        <f t="shared" si="265"/>
        <v>1</v>
      </c>
      <c r="AH264" s="304">
        <v>0</v>
      </c>
      <c r="AI264" s="304" t="b">
        <f t="shared" ref="AI264:AI274" si="266">AH264=0</f>
        <v>1</v>
      </c>
      <c r="AJ264" s="304">
        <v>198.89039579254799</v>
      </c>
      <c r="AK264" s="304" t="b">
        <v>1</v>
      </c>
      <c r="AL264" s="304">
        <v>0</v>
      </c>
      <c r="AM264" s="304" t="b">
        <f t="shared" si="256"/>
        <v>1</v>
      </c>
      <c r="AN264" s="304">
        <v>0</v>
      </c>
      <c r="AO264" s="304" t="b">
        <f t="shared" si="257"/>
        <v>1</v>
      </c>
      <c r="AQ264" s="299">
        <f>'RES_Sales Model'!C259</f>
        <v>238.38346436491491</v>
      </c>
      <c r="AR264" s="304" t="b">
        <v>1</v>
      </c>
      <c r="AS264" s="299">
        <f>'RES_Sales Model'!D259</f>
        <v>0</v>
      </c>
      <c r="AT264" s="304" t="b">
        <v>1</v>
      </c>
      <c r="AU264" s="305"/>
      <c r="AV264" s="304">
        <f>+'Small COMM Sales Model  '!G263</f>
        <v>277.87653293728147</v>
      </c>
      <c r="AW264" s="304" t="b">
        <v>1</v>
      </c>
      <c r="AX264" s="304">
        <f>+'Small COMM Sales Model  '!F263</f>
        <v>3.8110897796785466</v>
      </c>
      <c r="AY264" s="304" t="b">
        <v>1</v>
      </c>
      <c r="AZ264" s="304">
        <f>+'Small COMM Sales Model  '!E263</f>
        <v>198.89039579254836</v>
      </c>
      <c r="BA264" s="304" t="b">
        <v>1</v>
      </c>
    </row>
    <row r="265" spans="1:53" s="299" customFormat="1" x14ac:dyDescent="0.2">
      <c r="A265" s="306">
        <v>2027</v>
      </c>
      <c r="B265" s="306">
        <v>11</v>
      </c>
      <c r="C265" s="299">
        <v>63.069791666666674</v>
      </c>
      <c r="D265" s="299" t="b">
        <v>1</v>
      </c>
      <c r="E265" s="299">
        <v>13.252083333333335</v>
      </c>
      <c r="F265" s="299" t="b">
        <v>1</v>
      </c>
      <c r="H265" s="299">
        <v>0</v>
      </c>
      <c r="I265" s="304" t="b">
        <v>1</v>
      </c>
      <c r="J265" s="299">
        <v>0</v>
      </c>
      <c r="K265" s="304" t="b">
        <v>1</v>
      </c>
      <c r="L265" s="299">
        <v>0</v>
      </c>
      <c r="M265" s="304" t="b">
        <v>1</v>
      </c>
      <c r="N265" s="299">
        <v>0</v>
      </c>
      <c r="O265" s="304" t="b">
        <v>1</v>
      </c>
      <c r="P265" s="299">
        <v>0</v>
      </c>
      <c r="Q265" s="304" t="b">
        <v>1</v>
      </c>
      <c r="R265" s="304">
        <v>0</v>
      </c>
      <c r="S265" s="304" t="b">
        <f t="shared" si="258"/>
        <v>1</v>
      </c>
      <c r="T265" s="304">
        <v>0</v>
      </c>
      <c r="U265" s="304" t="b">
        <f t="shared" si="259"/>
        <v>1</v>
      </c>
      <c r="V265" s="304">
        <v>0</v>
      </c>
      <c r="W265" s="304" t="b">
        <f t="shared" si="260"/>
        <v>1</v>
      </c>
      <c r="X265" s="304">
        <v>0</v>
      </c>
      <c r="Y265" s="304" t="b">
        <f t="shared" si="261"/>
        <v>1</v>
      </c>
      <c r="Z265" s="304">
        <v>0</v>
      </c>
      <c r="AA265" s="304" t="b">
        <f t="shared" si="262"/>
        <v>1</v>
      </c>
      <c r="AB265" s="304">
        <v>0</v>
      </c>
      <c r="AC265" s="304" t="b">
        <f t="shared" si="263"/>
        <v>1</v>
      </c>
      <c r="AD265" s="304">
        <v>0</v>
      </c>
      <c r="AE265" s="304" t="b">
        <f t="shared" si="264"/>
        <v>1</v>
      </c>
      <c r="AF265" s="304">
        <v>0</v>
      </c>
      <c r="AG265" s="304" t="b">
        <f t="shared" si="265"/>
        <v>1</v>
      </c>
      <c r="AH265" s="304">
        <v>0</v>
      </c>
      <c r="AI265" s="304" t="b">
        <f t="shared" si="266"/>
        <v>1</v>
      </c>
      <c r="AJ265" s="304">
        <v>0</v>
      </c>
      <c r="AK265" s="304" t="b">
        <f t="shared" ref="AK265:AK275" si="267">AJ265=0</f>
        <v>1</v>
      </c>
      <c r="AL265" s="304">
        <v>78.117279066674598</v>
      </c>
      <c r="AM265" s="304" t="b">
        <v>1</v>
      </c>
      <c r="AN265" s="304">
        <v>0</v>
      </c>
      <c r="AO265" s="304" t="b">
        <f t="shared" si="257"/>
        <v>1</v>
      </c>
      <c r="AQ265" s="299">
        <f>'RES_Sales Model'!C260</f>
        <v>138.50383742961151</v>
      </c>
      <c r="AR265" s="304" t="b">
        <v>1</v>
      </c>
      <c r="AS265" s="299">
        <f>'RES_Sales Model'!D260</f>
        <v>0</v>
      </c>
      <c r="AT265" s="304" t="b">
        <v>1</v>
      </c>
      <c r="AU265" s="305"/>
      <c r="AV265" s="304">
        <f>+'Small COMM Sales Model  '!G264</f>
        <v>198.89039579254836</v>
      </c>
      <c r="AW265" s="304" t="b">
        <v>1</v>
      </c>
      <c r="AX265" s="304">
        <f>+'Small COMM Sales Model  '!F264</f>
        <v>26.436963465927999</v>
      </c>
      <c r="AY265" s="304" t="b">
        <v>1</v>
      </c>
      <c r="AZ265" s="304">
        <f>+'Small COMM Sales Model  '!E264</f>
        <v>78.117279066674627</v>
      </c>
      <c r="BA265" s="304" t="b">
        <v>1</v>
      </c>
    </row>
    <row r="266" spans="1:53" s="299" customFormat="1" x14ac:dyDescent="0.2">
      <c r="A266" s="306">
        <v>2027</v>
      </c>
      <c r="B266" s="306">
        <v>12</v>
      </c>
      <c r="C266" s="299">
        <v>34.644791666666663</v>
      </c>
      <c r="D266" s="299" t="b">
        <v>1</v>
      </c>
      <c r="E266" s="299">
        <v>62.360416666666687</v>
      </c>
      <c r="F266" s="299" t="b">
        <v>1</v>
      </c>
      <c r="H266" s="299">
        <v>0.17544300865084281</v>
      </c>
      <c r="I266" s="304" t="b">
        <v>1</v>
      </c>
      <c r="J266" s="299">
        <v>0</v>
      </c>
      <c r="K266" s="304" t="b">
        <v>1</v>
      </c>
      <c r="L266" s="299">
        <v>0</v>
      </c>
      <c r="M266" s="304" t="b">
        <v>1</v>
      </c>
      <c r="N266" s="299">
        <v>0</v>
      </c>
      <c r="O266" s="304" t="b">
        <v>1</v>
      </c>
      <c r="P266" s="299">
        <v>64.984895742185898</v>
      </c>
      <c r="Q266" s="304" t="b">
        <v>1</v>
      </c>
      <c r="R266" s="304">
        <v>0</v>
      </c>
      <c r="S266" s="304" t="b">
        <f t="shared" si="258"/>
        <v>1</v>
      </c>
      <c r="T266" s="304">
        <v>0</v>
      </c>
      <c r="U266" s="304" t="b">
        <f t="shared" si="259"/>
        <v>1</v>
      </c>
      <c r="V266" s="304">
        <v>0</v>
      </c>
      <c r="W266" s="304" t="b">
        <f t="shared" si="260"/>
        <v>1</v>
      </c>
      <c r="X266" s="304">
        <v>0</v>
      </c>
      <c r="Y266" s="304" t="b">
        <f t="shared" si="261"/>
        <v>1</v>
      </c>
      <c r="Z266" s="304">
        <v>0</v>
      </c>
      <c r="AA266" s="304" t="b">
        <f t="shared" si="262"/>
        <v>1</v>
      </c>
      <c r="AB266" s="304">
        <v>0</v>
      </c>
      <c r="AC266" s="304" t="b">
        <f t="shared" si="263"/>
        <v>1</v>
      </c>
      <c r="AD266" s="304">
        <v>0</v>
      </c>
      <c r="AE266" s="304" t="b">
        <f t="shared" si="264"/>
        <v>1</v>
      </c>
      <c r="AF266" s="304">
        <v>0</v>
      </c>
      <c r="AG266" s="304" t="b">
        <f t="shared" si="265"/>
        <v>1</v>
      </c>
      <c r="AH266" s="304">
        <v>0</v>
      </c>
      <c r="AI266" s="304" t="b">
        <f t="shared" si="266"/>
        <v>1</v>
      </c>
      <c r="AJ266" s="304">
        <v>0</v>
      </c>
      <c r="AK266" s="304" t="b">
        <f t="shared" si="267"/>
        <v>1</v>
      </c>
      <c r="AL266" s="304">
        <v>0</v>
      </c>
      <c r="AM266" s="304" t="b">
        <f t="shared" ref="AM266:AM276" si="268">AL266=0</f>
        <v>1</v>
      </c>
      <c r="AN266" s="304">
        <v>42.633806123140999</v>
      </c>
      <c r="AO266" s="304" t="b">
        <v>1</v>
      </c>
      <c r="AQ266" s="299">
        <f>'RES_Sales Model'!C261</f>
        <v>60.375542594907806</v>
      </c>
      <c r="AR266" s="304" t="b">
        <v>1</v>
      </c>
      <c r="AS266" s="299">
        <f>'RES_Sales Model'!D261</f>
        <v>64.984895742185898</v>
      </c>
      <c r="AT266" s="304" t="b">
        <v>1</v>
      </c>
      <c r="AU266" s="305"/>
      <c r="AV266" s="304">
        <f>+'Small COMM Sales Model  '!G265</f>
        <v>78.117279066674627</v>
      </c>
      <c r="AW266" s="304" t="b">
        <v>1</v>
      </c>
      <c r="AX266" s="304">
        <f>+'Small COMM Sales Model  '!F265</f>
        <v>81.614210043345437</v>
      </c>
      <c r="AY266" s="304" t="b">
        <v>1</v>
      </c>
      <c r="AZ266" s="304">
        <f>+'Small COMM Sales Model  '!E265</f>
        <v>42.633806123140985</v>
      </c>
      <c r="BA266" s="304" t="b">
        <v>1</v>
      </c>
    </row>
    <row r="267" spans="1:53" s="299" customFormat="1" x14ac:dyDescent="0.2">
      <c r="A267" s="306">
        <v>2028</v>
      </c>
      <c r="B267" s="306">
        <v>1</v>
      </c>
      <c r="C267" s="299">
        <v>21.512499999999996</v>
      </c>
      <c r="D267" s="299" t="b">
        <v>1</v>
      </c>
      <c r="E267" s="299">
        <v>101.75000000000003</v>
      </c>
      <c r="F267" s="299" t="b">
        <v>1</v>
      </c>
      <c r="H267" s="299">
        <v>0.47586523824689808</v>
      </c>
      <c r="I267" s="304" t="b">
        <v>1</v>
      </c>
      <c r="J267" s="299">
        <v>107.22973635615668</v>
      </c>
      <c r="K267" s="304" t="b">
        <v>1</v>
      </c>
      <c r="L267" s="299">
        <v>0</v>
      </c>
      <c r="M267" s="304" t="b">
        <v>1</v>
      </c>
      <c r="N267" s="299">
        <v>0</v>
      </c>
      <c r="O267" s="304" t="b">
        <v>1</v>
      </c>
      <c r="P267" s="299">
        <v>0</v>
      </c>
      <c r="Q267" s="304" t="b">
        <v>1</v>
      </c>
      <c r="R267" s="304">
        <v>26.1128298685252</v>
      </c>
      <c r="S267" s="304" t="b">
        <v>1</v>
      </c>
      <c r="T267" s="304">
        <v>0</v>
      </c>
      <c r="U267" s="304" t="b">
        <f t="shared" si="259"/>
        <v>1</v>
      </c>
      <c r="V267" s="304">
        <v>0</v>
      </c>
      <c r="W267" s="304" t="b">
        <f t="shared" si="260"/>
        <v>1</v>
      </c>
      <c r="X267" s="304">
        <v>0</v>
      </c>
      <c r="Y267" s="304" t="b">
        <f t="shared" si="261"/>
        <v>1</v>
      </c>
      <c r="Z267" s="304">
        <v>0</v>
      </c>
      <c r="AA267" s="304" t="b">
        <f t="shared" si="262"/>
        <v>1</v>
      </c>
      <c r="AB267" s="304">
        <v>0</v>
      </c>
      <c r="AC267" s="304" t="b">
        <f t="shared" si="263"/>
        <v>1</v>
      </c>
      <c r="AD267" s="304">
        <v>0</v>
      </c>
      <c r="AE267" s="304" t="b">
        <f t="shared" si="264"/>
        <v>1</v>
      </c>
      <c r="AF267" s="304">
        <v>0</v>
      </c>
      <c r="AG267" s="304" t="b">
        <f t="shared" si="265"/>
        <v>1</v>
      </c>
      <c r="AH267" s="304">
        <v>0</v>
      </c>
      <c r="AI267" s="304" t="b">
        <f t="shared" si="266"/>
        <v>1</v>
      </c>
      <c r="AJ267" s="304">
        <v>0</v>
      </c>
      <c r="AK267" s="304" t="b">
        <f t="shared" si="267"/>
        <v>1</v>
      </c>
      <c r="AL267" s="304">
        <v>0</v>
      </c>
      <c r="AM267" s="304" t="b">
        <f t="shared" si="268"/>
        <v>1</v>
      </c>
      <c r="AN267" s="304">
        <v>0</v>
      </c>
      <c r="AO267" s="304" t="b">
        <f t="shared" ref="AO267:AO277" si="269">AN267=0</f>
        <v>1</v>
      </c>
      <c r="AQ267" s="299">
        <f>'RES_Sales Model'!C262</f>
        <v>34.373317995833112</v>
      </c>
      <c r="AR267" s="304" t="b">
        <v>1</v>
      </c>
      <c r="AS267" s="299">
        <f>'RES_Sales Model'!D262</f>
        <v>107.22973635615668</v>
      </c>
      <c r="AT267" s="304" t="b">
        <v>1</v>
      </c>
      <c r="AU267" s="305"/>
      <c r="AV267" s="304">
        <f>+'Small COMM Sales Model  '!G266</f>
        <v>42.633806123140985</v>
      </c>
      <c r="AW267" s="304" t="b">
        <v>1</v>
      </c>
      <c r="AX267" s="304">
        <f>+'Small COMM Sales Model  '!F266</f>
        <v>127.15014736663784</v>
      </c>
      <c r="AY267" s="304" t="b">
        <v>1</v>
      </c>
      <c r="AZ267" s="304">
        <f>+'Small COMM Sales Model  '!E266</f>
        <v>26.112829868525239</v>
      </c>
      <c r="BA267" s="304" t="b">
        <v>1</v>
      </c>
    </row>
    <row r="268" spans="1:53" s="299" customFormat="1" x14ac:dyDescent="0.2">
      <c r="A268" s="306">
        <v>2028</v>
      </c>
      <c r="B268" s="306">
        <v>2</v>
      </c>
      <c r="C268" s="299">
        <v>28.65</v>
      </c>
      <c r="D268" s="299" t="b">
        <v>1</v>
      </c>
      <c r="E268" s="299">
        <v>56.333333333333336</v>
      </c>
      <c r="F268" s="299" t="b">
        <v>1</v>
      </c>
      <c r="H268" s="299">
        <v>0</v>
      </c>
      <c r="I268" s="304" t="b">
        <v>1</v>
      </c>
      <c r="J268" s="299">
        <v>0</v>
      </c>
      <c r="K268" s="304" t="b">
        <v>1</v>
      </c>
      <c r="L268" s="299">
        <v>58.93328680476386</v>
      </c>
      <c r="M268" s="304" t="b">
        <v>1</v>
      </c>
      <c r="N268" s="299">
        <v>0</v>
      </c>
      <c r="O268" s="304" t="b">
        <v>1</v>
      </c>
      <c r="P268" s="299">
        <v>0</v>
      </c>
      <c r="Q268" s="304" t="b">
        <v>1</v>
      </c>
      <c r="R268" s="304">
        <v>0</v>
      </c>
      <c r="S268" s="304" t="b">
        <f t="shared" ref="S268:S278" si="270">R268=0</f>
        <v>1</v>
      </c>
      <c r="T268" s="304">
        <v>35.042184420393099</v>
      </c>
      <c r="U268" s="304" t="b">
        <v>1</v>
      </c>
      <c r="V268" s="304">
        <v>0</v>
      </c>
      <c r="W268" s="304" t="b">
        <f t="shared" si="260"/>
        <v>1</v>
      </c>
      <c r="X268" s="304">
        <v>0</v>
      </c>
      <c r="Y268" s="304" t="b">
        <f t="shared" si="261"/>
        <v>1</v>
      </c>
      <c r="Z268" s="304">
        <v>0</v>
      </c>
      <c r="AA268" s="304" t="b">
        <f t="shared" si="262"/>
        <v>1</v>
      </c>
      <c r="AB268" s="304">
        <v>0</v>
      </c>
      <c r="AC268" s="304" t="b">
        <f t="shared" si="263"/>
        <v>1</v>
      </c>
      <c r="AD268" s="304">
        <v>0</v>
      </c>
      <c r="AE268" s="304" t="b">
        <f t="shared" si="264"/>
        <v>1</v>
      </c>
      <c r="AF268" s="304">
        <v>0</v>
      </c>
      <c r="AG268" s="304" t="b">
        <f t="shared" si="265"/>
        <v>1</v>
      </c>
      <c r="AH268" s="304">
        <v>0</v>
      </c>
      <c r="AI268" s="304" t="b">
        <f t="shared" si="266"/>
        <v>1</v>
      </c>
      <c r="AJ268" s="304">
        <v>0</v>
      </c>
      <c r="AK268" s="304" t="b">
        <f t="shared" si="267"/>
        <v>1</v>
      </c>
      <c r="AL268" s="304">
        <v>0</v>
      </c>
      <c r="AM268" s="304" t="b">
        <f t="shared" si="268"/>
        <v>1</v>
      </c>
      <c r="AN268" s="304">
        <v>0</v>
      </c>
      <c r="AO268" s="304" t="b">
        <f t="shared" si="269"/>
        <v>1</v>
      </c>
      <c r="AQ268" s="299">
        <f>'RES_Sales Model'!C263</f>
        <v>30.577507144459183</v>
      </c>
      <c r="AR268" s="304" t="b">
        <v>1</v>
      </c>
      <c r="AS268" s="299">
        <f>'RES_Sales Model'!D263</f>
        <v>58.93328680476386</v>
      </c>
      <c r="AT268" s="304" t="b">
        <v>1</v>
      </c>
      <c r="AU268" s="305"/>
      <c r="AV268" s="304">
        <f>+'Small COMM Sales Model  '!G267</f>
        <v>26.112829868525239</v>
      </c>
      <c r="AW268" s="304" t="b">
        <v>1</v>
      </c>
      <c r="AX268" s="304">
        <f>+'Small COMM Sales Model  '!F267</f>
        <v>78.467690138551589</v>
      </c>
      <c r="AY268" s="304" t="b">
        <v>1</v>
      </c>
      <c r="AZ268" s="304">
        <f>+'Small COMM Sales Model  '!E267</f>
        <v>35.042184420393127</v>
      </c>
      <c r="BA268" s="304" t="b">
        <v>1</v>
      </c>
    </row>
    <row r="269" spans="1:53" s="299" customFormat="1" x14ac:dyDescent="0.2">
      <c r="A269" s="306">
        <v>2028</v>
      </c>
      <c r="B269" s="306">
        <v>3</v>
      </c>
      <c r="C269" s="299">
        <v>51.395833333333329</v>
      </c>
      <c r="D269" s="299" t="b">
        <v>1</v>
      </c>
      <c r="E269" s="299">
        <v>28.689583333333339</v>
      </c>
      <c r="F269" s="299" t="b">
        <v>1</v>
      </c>
      <c r="H269" s="299">
        <v>0</v>
      </c>
      <c r="I269" s="304" t="b">
        <v>1</v>
      </c>
      <c r="J269" s="299">
        <v>0</v>
      </c>
      <c r="K269" s="304" t="b">
        <v>1</v>
      </c>
      <c r="L269" s="299">
        <v>0</v>
      </c>
      <c r="M269" s="304" t="b">
        <v>1</v>
      </c>
      <c r="N269" s="299">
        <v>29.231033597261238</v>
      </c>
      <c r="O269" s="304" t="b">
        <v>1</v>
      </c>
      <c r="P269" s="299">
        <v>0</v>
      </c>
      <c r="Q269" s="304" t="b">
        <v>1</v>
      </c>
      <c r="R269" s="304">
        <v>0</v>
      </c>
      <c r="S269" s="304" t="b">
        <f t="shared" si="270"/>
        <v>1</v>
      </c>
      <c r="T269" s="304">
        <v>0</v>
      </c>
      <c r="U269" s="304" t="b">
        <f t="shared" ref="U269:U279" si="271">T269=0</f>
        <v>1</v>
      </c>
      <c r="V269" s="304">
        <v>64.582270600115194</v>
      </c>
      <c r="W269" s="304" t="b">
        <v>1</v>
      </c>
      <c r="X269" s="304">
        <v>0</v>
      </c>
      <c r="Y269" s="304" t="b">
        <f t="shared" si="261"/>
        <v>1</v>
      </c>
      <c r="Z269" s="304">
        <v>0</v>
      </c>
      <c r="AA269" s="304" t="b">
        <f t="shared" si="262"/>
        <v>1</v>
      </c>
      <c r="AB269" s="304">
        <v>0</v>
      </c>
      <c r="AC269" s="304" t="b">
        <f t="shared" si="263"/>
        <v>1</v>
      </c>
      <c r="AD269" s="304">
        <v>0</v>
      </c>
      <c r="AE269" s="304" t="b">
        <f t="shared" si="264"/>
        <v>1</v>
      </c>
      <c r="AF269" s="304">
        <v>0</v>
      </c>
      <c r="AG269" s="304" t="b">
        <f t="shared" si="265"/>
        <v>1</v>
      </c>
      <c r="AH269" s="304">
        <v>0</v>
      </c>
      <c r="AI269" s="304" t="b">
        <f t="shared" si="266"/>
        <v>1</v>
      </c>
      <c r="AJ269" s="304">
        <v>0</v>
      </c>
      <c r="AK269" s="304" t="b">
        <f t="shared" si="267"/>
        <v>1</v>
      </c>
      <c r="AL269" s="304">
        <v>0</v>
      </c>
      <c r="AM269" s="304" t="b">
        <f t="shared" si="268"/>
        <v>1</v>
      </c>
      <c r="AN269" s="304">
        <v>0</v>
      </c>
      <c r="AO269" s="304" t="b">
        <f t="shared" si="269"/>
        <v>1</v>
      </c>
      <c r="AQ269" s="299">
        <f>'RES_Sales Model'!C264</f>
        <v>49.812227510254139</v>
      </c>
      <c r="AR269" s="304" t="b">
        <v>1</v>
      </c>
      <c r="AS269" s="299">
        <f>'RES_Sales Model'!D264</f>
        <v>29.231033597261238</v>
      </c>
      <c r="AT269" s="304" t="b">
        <v>1</v>
      </c>
      <c r="AU269" s="305"/>
      <c r="AV269" s="304">
        <f>+'Small COMM Sales Model  '!G268</f>
        <v>35.042184420393127</v>
      </c>
      <c r="AW269" s="304" t="b">
        <v>1</v>
      </c>
      <c r="AX269" s="304">
        <f>+'Small COMM Sales Model  '!F268</f>
        <v>46.311218909337121</v>
      </c>
      <c r="AY269" s="304" t="b">
        <v>1</v>
      </c>
      <c r="AZ269" s="304">
        <f>+'Small COMM Sales Model  '!E268</f>
        <v>64.582270600115152</v>
      </c>
      <c r="BA269" s="304" t="b">
        <v>1</v>
      </c>
    </row>
    <row r="270" spans="1:53" s="299" customFormat="1" x14ac:dyDescent="0.2">
      <c r="A270" s="306">
        <v>2028</v>
      </c>
      <c r="B270" s="306">
        <v>4</v>
      </c>
      <c r="C270" s="299">
        <v>93.364062500000017</v>
      </c>
      <c r="D270" s="299" t="b">
        <v>1</v>
      </c>
      <c r="E270" s="299">
        <v>3.0166666666666666</v>
      </c>
      <c r="F270" s="299" t="b">
        <v>1</v>
      </c>
      <c r="H270" s="299">
        <v>0</v>
      </c>
      <c r="I270" s="304" t="b">
        <v>1</v>
      </c>
      <c r="J270" s="299">
        <v>0</v>
      </c>
      <c r="K270" s="304" t="b">
        <v>1</v>
      </c>
      <c r="L270" s="299">
        <v>0</v>
      </c>
      <c r="M270" s="304" t="b">
        <v>1</v>
      </c>
      <c r="N270" s="299">
        <v>0</v>
      </c>
      <c r="O270" s="304" t="b">
        <v>1</v>
      </c>
      <c r="P270" s="299">
        <v>0</v>
      </c>
      <c r="Q270" s="304" t="b">
        <v>1</v>
      </c>
      <c r="R270" s="304">
        <v>0</v>
      </c>
      <c r="S270" s="304" t="b">
        <f t="shared" si="270"/>
        <v>1</v>
      </c>
      <c r="T270" s="304">
        <v>0</v>
      </c>
      <c r="U270" s="304" t="b">
        <f t="shared" si="271"/>
        <v>1</v>
      </c>
      <c r="V270" s="304">
        <v>0</v>
      </c>
      <c r="W270" s="304" t="b">
        <f t="shared" ref="W270:W280" si="272">V270=0</f>
        <v>1</v>
      </c>
      <c r="X270" s="304">
        <v>114.03392869270699</v>
      </c>
      <c r="Y270" s="304" t="b">
        <v>1</v>
      </c>
      <c r="Z270" s="304">
        <v>0</v>
      </c>
      <c r="AA270" s="304" t="b">
        <f t="shared" si="262"/>
        <v>1</v>
      </c>
      <c r="AB270" s="304">
        <v>0</v>
      </c>
      <c r="AC270" s="304" t="b">
        <f t="shared" si="263"/>
        <v>1</v>
      </c>
      <c r="AD270" s="304">
        <v>0</v>
      </c>
      <c r="AE270" s="304" t="b">
        <f t="shared" si="264"/>
        <v>1</v>
      </c>
      <c r="AF270" s="304">
        <v>0</v>
      </c>
      <c r="AG270" s="304" t="b">
        <f t="shared" si="265"/>
        <v>1</v>
      </c>
      <c r="AH270" s="304">
        <v>0</v>
      </c>
      <c r="AI270" s="304" t="b">
        <f t="shared" si="266"/>
        <v>1</v>
      </c>
      <c r="AJ270" s="304">
        <v>0</v>
      </c>
      <c r="AK270" s="304" t="b">
        <f t="shared" si="267"/>
        <v>1</v>
      </c>
      <c r="AL270" s="304">
        <v>0</v>
      </c>
      <c r="AM270" s="304" t="b">
        <f t="shared" si="268"/>
        <v>1</v>
      </c>
      <c r="AN270" s="304">
        <v>0</v>
      </c>
      <c r="AO270" s="304" t="b">
        <f t="shared" si="269"/>
        <v>1</v>
      </c>
      <c r="AQ270" s="299">
        <f>'RES_Sales Model'!C265</f>
        <v>89.308099646411279</v>
      </c>
      <c r="AR270" s="304" t="b">
        <v>1</v>
      </c>
      <c r="AS270" s="299">
        <f>'RES_Sales Model'!D265</f>
        <v>0</v>
      </c>
      <c r="AT270" s="304" t="b">
        <v>1</v>
      </c>
      <c r="AU270" s="305"/>
      <c r="AV270" s="304">
        <f>+'Small COMM Sales Model  '!G269</f>
        <v>64.582270600115152</v>
      </c>
      <c r="AW270" s="304" t="b">
        <v>1</v>
      </c>
      <c r="AX270" s="304">
        <f>+'Small COMM Sales Model  '!F269</f>
        <v>10.944087118763242</v>
      </c>
      <c r="AY270" s="304" t="b">
        <v>1</v>
      </c>
      <c r="AZ270" s="304">
        <f>+'Small COMM Sales Model  '!E269</f>
        <v>114.03392869270741</v>
      </c>
      <c r="BA270" s="304" t="b">
        <v>1</v>
      </c>
    </row>
    <row r="271" spans="1:53" s="299" customFormat="1" x14ac:dyDescent="0.2">
      <c r="A271" s="306">
        <v>2028</v>
      </c>
      <c r="B271" s="306">
        <v>5</v>
      </c>
      <c r="C271" s="299">
        <v>181.10312499999998</v>
      </c>
      <c r="D271" s="299" t="b">
        <v>1</v>
      </c>
      <c r="E271" s="299">
        <v>0.13125000000000001</v>
      </c>
      <c r="F271" s="299" t="b">
        <v>1</v>
      </c>
      <c r="H271" s="299">
        <v>0</v>
      </c>
      <c r="I271" s="304" t="b">
        <v>1</v>
      </c>
      <c r="J271" s="299">
        <v>0</v>
      </c>
      <c r="K271" s="304" t="b">
        <v>1</v>
      </c>
      <c r="L271" s="299">
        <v>0</v>
      </c>
      <c r="M271" s="304" t="b">
        <v>1</v>
      </c>
      <c r="N271" s="299">
        <v>0</v>
      </c>
      <c r="O271" s="304" t="b">
        <v>1</v>
      </c>
      <c r="P271" s="299">
        <v>0</v>
      </c>
      <c r="Q271" s="304" t="b">
        <v>1</v>
      </c>
      <c r="R271" s="304">
        <v>0</v>
      </c>
      <c r="S271" s="304" t="b">
        <f t="shared" si="270"/>
        <v>1</v>
      </c>
      <c r="T271" s="304">
        <v>0</v>
      </c>
      <c r="U271" s="304" t="b">
        <f t="shared" si="271"/>
        <v>1</v>
      </c>
      <c r="V271" s="304">
        <v>0</v>
      </c>
      <c r="W271" s="304" t="b">
        <f t="shared" si="272"/>
        <v>1</v>
      </c>
      <c r="X271" s="304">
        <v>0</v>
      </c>
      <c r="Y271" s="304" t="b">
        <f t="shared" ref="Y271:Y281" si="273">X271=0</f>
        <v>1</v>
      </c>
      <c r="Z271" s="304">
        <v>208.47875842628699</v>
      </c>
      <c r="AA271" s="304" t="b">
        <v>1</v>
      </c>
      <c r="AB271" s="304">
        <v>0</v>
      </c>
      <c r="AC271" s="304" t="b">
        <f t="shared" si="263"/>
        <v>1</v>
      </c>
      <c r="AD271" s="304">
        <v>0</v>
      </c>
      <c r="AE271" s="304" t="b">
        <f t="shared" si="264"/>
        <v>1</v>
      </c>
      <c r="AF271" s="304">
        <v>0</v>
      </c>
      <c r="AG271" s="304" t="b">
        <f t="shared" si="265"/>
        <v>1</v>
      </c>
      <c r="AH271" s="304">
        <v>0</v>
      </c>
      <c r="AI271" s="304" t="b">
        <f t="shared" si="266"/>
        <v>1</v>
      </c>
      <c r="AJ271" s="304">
        <v>0</v>
      </c>
      <c r="AK271" s="304" t="b">
        <f t="shared" si="267"/>
        <v>1</v>
      </c>
      <c r="AL271" s="304">
        <v>0</v>
      </c>
      <c r="AM271" s="304" t="b">
        <f t="shared" si="268"/>
        <v>1</v>
      </c>
      <c r="AN271" s="304">
        <v>0</v>
      </c>
      <c r="AO271" s="304" t="b">
        <f t="shared" si="269"/>
        <v>1</v>
      </c>
      <c r="AQ271" s="299">
        <f>'RES_Sales Model'!C266</f>
        <v>161.25634355949703</v>
      </c>
      <c r="AR271" s="304" t="b">
        <v>1</v>
      </c>
      <c r="AS271" s="299">
        <f>'RES_Sales Model'!D266</f>
        <v>0</v>
      </c>
      <c r="AT271" s="304" t="b">
        <v>1</v>
      </c>
      <c r="AU271" s="305"/>
      <c r="AV271" s="304">
        <f>+'Small COMM Sales Model  '!G270</f>
        <v>114.03392869270741</v>
      </c>
      <c r="AW271" s="304" t="b">
        <v>1</v>
      </c>
      <c r="AX271" s="304">
        <f>+'Small COMM Sales Model  '!F270</f>
        <v>1.2472710741059452</v>
      </c>
      <c r="AY271" s="304" t="b">
        <v>1</v>
      </c>
      <c r="AZ271" s="304">
        <f>+'Small COMM Sales Model  '!E270</f>
        <v>208.47875842628665</v>
      </c>
      <c r="BA271" s="304" t="b">
        <v>1</v>
      </c>
    </row>
    <row r="272" spans="1:53" s="299" customFormat="1" x14ac:dyDescent="0.2">
      <c r="A272" s="306">
        <v>2028</v>
      </c>
      <c r="B272" s="306">
        <v>6</v>
      </c>
      <c r="C272" s="299">
        <v>242.67083333333329</v>
      </c>
      <c r="D272" s="299" t="b">
        <v>1</v>
      </c>
      <c r="E272" s="299">
        <v>0</v>
      </c>
      <c r="F272" s="299" t="b">
        <v>1</v>
      </c>
      <c r="H272" s="299">
        <v>0</v>
      </c>
      <c r="I272" s="304" t="b">
        <v>1</v>
      </c>
      <c r="J272" s="299">
        <v>0</v>
      </c>
      <c r="K272" s="304" t="b">
        <v>1</v>
      </c>
      <c r="L272" s="299">
        <v>0</v>
      </c>
      <c r="M272" s="304" t="b">
        <v>1</v>
      </c>
      <c r="N272" s="299">
        <v>0</v>
      </c>
      <c r="O272" s="304" t="b">
        <v>1</v>
      </c>
      <c r="P272" s="299">
        <v>0</v>
      </c>
      <c r="Q272" s="304" t="b">
        <v>1</v>
      </c>
      <c r="R272" s="304">
        <v>0</v>
      </c>
      <c r="S272" s="304" t="b">
        <f t="shared" si="270"/>
        <v>1</v>
      </c>
      <c r="T272" s="304">
        <v>0</v>
      </c>
      <c r="U272" s="304" t="b">
        <f t="shared" si="271"/>
        <v>1</v>
      </c>
      <c r="V272" s="304">
        <v>0</v>
      </c>
      <c r="W272" s="304" t="b">
        <f t="shared" si="272"/>
        <v>1</v>
      </c>
      <c r="X272" s="304">
        <v>0</v>
      </c>
      <c r="Y272" s="304" t="b">
        <f t="shared" si="273"/>
        <v>1</v>
      </c>
      <c r="Z272" s="304">
        <v>0</v>
      </c>
      <c r="AA272" s="304" t="b">
        <f t="shared" ref="AA272:AA282" si="274">Z272=0</f>
        <v>1</v>
      </c>
      <c r="AB272" s="304">
        <v>271.66325293295398</v>
      </c>
      <c r="AC272" s="304" t="b">
        <v>1</v>
      </c>
      <c r="AD272" s="304">
        <v>0</v>
      </c>
      <c r="AE272" s="304" t="b">
        <f t="shared" si="264"/>
        <v>1</v>
      </c>
      <c r="AF272" s="304">
        <v>0</v>
      </c>
      <c r="AG272" s="304" t="b">
        <f t="shared" si="265"/>
        <v>1</v>
      </c>
      <c r="AH272" s="304">
        <v>0</v>
      </c>
      <c r="AI272" s="304" t="b">
        <f t="shared" si="266"/>
        <v>1</v>
      </c>
      <c r="AJ272" s="304">
        <v>0</v>
      </c>
      <c r="AK272" s="304" t="b">
        <f t="shared" si="267"/>
        <v>1</v>
      </c>
      <c r="AL272" s="304">
        <v>0</v>
      </c>
      <c r="AM272" s="304" t="b">
        <f t="shared" si="268"/>
        <v>1</v>
      </c>
      <c r="AN272" s="304">
        <v>0</v>
      </c>
      <c r="AO272" s="304" t="b">
        <f t="shared" si="269"/>
        <v>1</v>
      </c>
      <c r="AQ272" s="299">
        <f>'RES_Sales Model'!C267</f>
        <v>240.07100567962016</v>
      </c>
      <c r="AR272" s="304" t="b">
        <v>1</v>
      </c>
      <c r="AS272" s="299">
        <f>'RES_Sales Model'!D267</f>
        <v>0</v>
      </c>
      <c r="AT272" s="304" t="b">
        <v>1</v>
      </c>
      <c r="AU272" s="305"/>
      <c r="AV272" s="304">
        <f>+'Small COMM Sales Model  '!G271</f>
        <v>208.47875842628665</v>
      </c>
      <c r="AW272" s="304" t="b">
        <v>1</v>
      </c>
      <c r="AX272" s="304">
        <f>+'Small COMM Sales Model  '!F271</f>
        <v>0</v>
      </c>
      <c r="AY272" s="304" t="b">
        <v>1</v>
      </c>
      <c r="AZ272" s="304">
        <f>+'Small COMM Sales Model  '!E271</f>
        <v>271.66325293295364</v>
      </c>
      <c r="BA272" s="304" t="b">
        <v>1</v>
      </c>
    </row>
    <row r="273" spans="1:53" s="299" customFormat="1" x14ac:dyDescent="0.2">
      <c r="A273" s="306">
        <v>2028</v>
      </c>
      <c r="B273" s="306">
        <v>7</v>
      </c>
      <c r="C273" s="299">
        <v>292.45624999999995</v>
      </c>
      <c r="D273" s="299" t="b">
        <v>1</v>
      </c>
      <c r="E273" s="299">
        <v>0</v>
      </c>
      <c r="F273" s="299" t="b">
        <v>1</v>
      </c>
      <c r="H273" s="299">
        <v>0</v>
      </c>
      <c r="I273" s="304" t="b">
        <v>1</v>
      </c>
      <c r="J273" s="299">
        <v>0</v>
      </c>
      <c r="K273" s="304" t="b">
        <v>1</v>
      </c>
      <c r="L273" s="299">
        <v>0</v>
      </c>
      <c r="M273" s="304" t="b">
        <v>1</v>
      </c>
      <c r="N273" s="299">
        <v>0</v>
      </c>
      <c r="O273" s="304" t="b">
        <v>1</v>
      </c>
      <c r="P273" s="299">
        <v>0</v>
      </c>
      <c r="Q273" s="304" t="b">
        <v>1</v>
      </c>
      <c r="R273" s="304">
        <v>0</v>
      </c>
      <c r="S273" s="304" t="b">
        <f t="shared" si="270"/>
        <v>1</v>
      </c>
      <c r="T273" s="304">
        <v>0</v>
      </c>
      <c r="U273" s="304" t="b">
        <f t="shared" si="271"/>
        <v>1</v>
      </c>
      <c r="V273" s="304">
        <v>0</v>
      </c>
      <c r="W273" s="304" t="b">
        <f t="shared" si="272"/>
        <v>1</v>
      </c>
      <c r="X273" s="304">
        <v>0</v>
      </c>
      <c r="Y273" s="304" t="b">
        <f t="shared" si="273"/>
        <v>1</v>
      </c>
      <c r="Z273" s="304">
        <v>0</v>
      </c>
      <c r="AA273" s="304" t="b">
        <f t="shared" si="274"/>
        <v>1</v>
      </c>
      <c r="AB273" s="304">
        <v>0</v>
      </c>
      <c r="AC273" s="304" t="b">
        <f t="shared" ref="AC273:AC283" si="275">AB273=0</f>
        <v>1</v>
      </c>
      <c r="AD273" s="304">
        <v>322.31916585708098</v>
      </c>
      <c r="AE273" s="304" t="b">
        <v>1</v>
      </c>
      <c r="AF273" s="304">
        <v>0</v>
      </c>
      <c r="AG273" s="304" t="b">
        <f t="shared" si="265"/>
        <v>1</v>
      </c>
      <c r="AH273" s="304">
        <v>0</v>
      </c>
      <c r="AI273" s="304" t="b">
        <f t="shared" si="266"/>
        <v>1</v>
      </c>
      <c r="AJ273" s="304">
        <v>0</v>
      </c>
      <c r="AK273" s="304" t="b">
        <f t="shared" si="267"/>
        <v>1</v>
      </c>
      <c r="AL273" s="304">
        <v>0</v>
      </c>
      <c r="AM273" s="304" t="b">
        <f t="shared" si="268"/>
        <v>1</v>
      </c>
      <c r="AN273" s="304">
        <v>0</v>
      </c>
      <c r="AO273" s="304" t="b">
        <f t="shared" si="269"/>
        <v>1</v>
      </c>
      <c r="AQ273" s="299">
        <f>'RES_Sales Model'!C268</f>
        <v>296.99120939501734</v>
      </c>
      <c r="AR273" s="304" t="b">
        <v>1</v>
      </c>
      <c r="AS273" s="299">
        <f>'RES_Sales Model'!D268</f>
        <v>0</v>
      </c>
      <c r="AT273" s="304" t="b">
        <v>1</v>
      </c>
      <c r="AU273" s="305"/>
      <c r="AV273" s="304">
        <f>+'Small COMM Sales Model  '!G272</f>
        <v>271.66325293295364</v>
      </c>
      <c r="AW273" s="304" t="b">
        <v>1</v>
      </c>
      <c r="AX273" s="304">
        <f>+'Small COMM Sales Model  '!F272</f>
        <v>0</v>
      </c>
      <c r="AY273" s="304" t="b">
        <v>1</v>
      </c>
      <c r="AZ273" s="304">
        <f>+'Small COMM Sales Model  '!E272</f>
        <v>322.31916585708109</v>
      </c>
      <c r="BA273" s="304" t="b">
        <v>1</v>
      </c>
    </row>
    <row r="274" spans="1:53" s="299" customFormat="1" x14ac:dyDescent="0.2">
      <c r="A274" s="306">
        <v>2028</v>
      </c>
      <c r="B274" s="306">
        <v>8</v>
      </c>
      <c r="C274" s="299">
        <v>298.28437500000007</v>
      </c>
      <c r="D274" s="299" t="b">
        <v>1</v>
      </c>
      <c r="E274" s="299">
        <v>0</v>
      </c>
      <c r="F274" s="299" t="b">
        <v>1</v>
      </c>
      <c r="H274" s="299">
        <v>0</v>
      </c>
      <c r="I274" s="304" t="b">
        <v>1</v>
      </c>
      <c r="J274" s="299">
        <v>0</v>
      </c>
      <c r="K274" s="304" t="b">
        <v>1</v>
      </c>
      <c r="L274" s="299">
        <v>0</v>
      </c>
      <c r="M274" s="304" t="b">
        <v>1</v>
      </c>
      <c r="N274" s="299">
        <v>0</v>
      </c>
      <c r="O274" s="304" t="b">
        <v>1</v>
      </c>
      <c r="P274" s="299">
        <v>0</v>
      </c>
      <c r="Q274" s="304" t="b">
        <v>1</v>
      </c>
      <c r="R274" s="304">
        <v>0</v>
      </c>
      <c r="S274" s="304" t="b">
        <f t="shared" si="270"/>
        <v>1</v>
      </c>
      <c r="T274" s="304">
        <v>0</v>
      </c>
      <c r="U274" s="304" t="b">
        <f t="shared" si="271"/>
        <v>1</v>
      </c>
      <c r="V274" s="304">
        <v>0</v>
      </c>
      <c r="W274" s="304" t="b">
        <f t="shared" si="272"/>
        <v>1</v>
      </c>
      <c r="X274" s="304">
        <v>0</v>
      </c>
      <c r="Y274" s="304" t="b">
        <f t="shared" si="273"/>
        <v>1</v>
      </c>
      <c r="Z274" s="304">
        <v>0</v>
      </c>
      <c r="AA274" s="304" t="b">
        <f t="shared" si="274"/>
        <v>1</v>
      </c>
      <c r="AB274" s="304">
        <v>0</v>
      </c>
      <c r="AC274" s="304" t="b">
        <f t="shared" si="275"/>
        <v>1</v>
      </c>
      <c r="AD274" s="304">
        <v>0</v>
      </c>
      <c r="AE274" s="304" t="b">
        <f t="shared" ref="AE274:AE284" si="276">AD274=0</f>
        <v>1</v>
      </c>
      <c r="AF274" s="304">
        <v>326.45437890907903</v>
      </c>
      <c r="AG274" s="304" t="b">
        <v>1</v>
      </c>
      <c r="AH274" s="304">
        <v>0</v>
      </c>
      <c r="AI274" s="304" t="b">
        <f t="shared" si="266"/>
        <v>1</v>
      </c>
      <c r="AJ274" s="304">
        <v>0</v>
      </c>
      <c r="AK274" s="304" t="b">
        <f t="shared" si="267"/>
        <v>1</v>
      </c>
      <c r="AL274" s="304">
        <v>0</v>
      </c>
      <c r="AM274" s="304" t="b">
        <f t="shared" si="268"/>
        <v>1</v>
      </c>
      <c r="AN274" s="304">
        <v>0</v>
      </c>
      <c r="AO274" s="304" t="b">
        <f t="shared" si="269"/>
        <v>1</v>
      </c>
      <c r="AQ274" s="299">
        <f>'RES_Sales Model'!C269</f>
        <v>324.38677238308009</v>
      </c>
      <c r="AR274" s="304" t="b">
        <v>1</v>
      </c>
      <c r="AS274" s="299">
        <f>'RES_Sales Model'!D269</f>
        <v>0</v>
      </c>
      <c r="AT274" s="304" t="b">
        <v>1</v>
      </c>
      <c r="AU274" s="305"/>
      <c r="AV274" s="304">
        <f>+'Small COMM Sales Model  '!G273</f>
        <v>322.31916585708109</v>
      </c>
      <c r="AW274" s="304" t="b">
        <v>1</v>
      </c>
      <c r="AX274" s="304">
        <f>+'Small COMM Sales Model  '!F273</f>
        <v>0</v>
      </c>
      <c r="AY274" s="304" t="b">
        <v>1</v>
      </c>
      <c r="AZ274" s="304">
        <f>+'Small COMM Sales Model  '!E273</f>
        <v>326.45437890907908</v>
      </c>
      <c r="BA274" s="304" t="b">
        <v>1</v>
      </c>
    </row>
    <row r="275" spans="1:53" s="299" customFormat="1" x14ac:dyDescent="0.2">
      <c r="A275" s="306">
        <v>2028</v>
      </c>
      <c r="B275" s="306">
        <v>9</v>
      </c>
      <c r="C275" s="299">
        <v>249.49791666666664</v>
      </c>
      <c r="D275" s="299" t="b">
        <v>1</v>
      </c>
      <c r="E275" s="299">
        <v>0</v>
      </c>
      <c r="F275" s="299" t="b">
        <v>1</v>
      </c>
      <c r="H275" s="299">
        <v>0</v>
      </c>
      <c r="I275" s="304" t="b">
        <v>1</v>
      </c>
      <c r="J275" s="299">
        <v>0</v>
      </c>
      <c r="K275" s="304" t="b">
        <v>1</v>
      </c>
      <c r="L275" s="299">
        <v>0</v>
      </c>
      <c r="M275" s="304" t="b">
        <v>1</v>
      </c>
      <c r="N275" s="299">
        <v>0</v>
      </c>
      <c r="O275" s="304" t="b">
        <v>1</v>
      </c>
      <c r="P275" s="299">
        <v>0</v>
      </c>
      <c r="Q275" s="304" t="b">
        <v>1</v>
      </c>
      <c r="R275" s="304">
        <v>0</v>
      </c>
      <c r="S275" s="304" t="b">
        <f t="shared" si="270"/>
        <v>1</v>
      </c>
      <c r="T275" s="304">
        <v>0</v>
      </c>
      <c r="U275" s="304" t="b">
        <f t="shared" si="271"/>
        <v>1</v>
      </c>
      <c r="V275" s="304">
        <v>0</v>
      </c>
      <c r="W275" s="304" t="b">
        <f t="shared" si="272"/>
        <v>1</v>
      </c>
      <c r="X275" s="304">
        <v>0</v>
      </c>
      <c r="Y275" s="304" t="b">
        <f t="shared" si="273"/>
        <v>1</v>
      </c>
      <c r="Z275" s="304">
        <v>0</v>
      </c>
      <c r="AA275" s="304" t="b">
        <f t="shared" si="274"/>
        <v>1</v>
      </c>
      <c r="AB275" s="304">
        <v>0</v>
      </c>
      <c r="AC275" s="304" t="b">
        <f t="shared" si="275"/>
        <v>1</v>
      </c>
      <c r="AD275" s="304">
        <v>0</v>
      </c>
      <c r="AE275" s="304" t="b">
        <f t="shared" si="276"/>
        <v>1</v>
      </c>
      <c r="AF275" s="304">
        <v>0</v>
      </c>
      <c r="AG275" s="304" t="b">
        <f t="shared" ref="AG275:AG285" si="277">AF275=0</f>
        <v>1</v>
      </c>
      <c r="AH275" s="304">
        <v>277.87653293728101</v>
      </c>
      <c r="AI275" s="304" t="b">
        <v>1</v>
      </c>
      <c r="AJ275" s="304">
        <v>0</v>
      </c>
      <c r="AK275" s="304" t="b">
        <f t="shared" si="267"/>
        <v>1</v>
      </c>
      <c r="AL275" s="304">
        <v>0</v>
      </c>
      <c r="AM275" s="304" t="b">
        <f t="shared" si="268"/>
        <v>1</v>
      </c>
      <c r="AN275" s="304">
        <v>0</v>
      </c>
      <c r="AO275" s="304" t="b">
        <f t="shared" si="269"/>
        <v>1</v>
      </c>
      <c r="AQ275" s="299">
        <f>'RES_Sales Model'!C270</f>
        <v>302.16545592318028</v>
      </c>
      <c r="AR275" s="304" t="b">
        <v>1</v>
      </c>
      <c r="AS275" s="299">
        <f>'RES_Sales Model'!D270</f>
        <v>0</v>
      </c>
      <c r="AT275" s="304" t="b">
        <v>1</v>
      </c>
      <c r="AU275" s="305"/>
      <c r="AV275" s="304">
        <f>+'Small COMM Sales Model  '!G274</f>
        <v>326.45437890907908</v>
      </c>
      <c r="AW275" s="304" t="b">
        <v>1</v>
      </c>
      <c r="AX275" s="304">
        <f>+'Small COMM Sales Model  '!F274</f>
        <v>0</v>
      </c>
      <c r="AY275" s="304" t="b">
        <v>1</v>
      </c>
      <c r="AZ275" s="304">
        <f>+'Small COMM Sales Model  '!E274</f>
        <v>277.87653293728147</v>
      </c>
      <c r="BA275" s="304" t="b">
        <v>1</v>
      </c>
    </row>
    <row r="276" spans="1:53" s="299" customFormat="1" x14ac:dyDescent="0.2">
      <c r="A276" s="306">
        <v>2028</v>
      </c>
      <c r="B276" s="306">
        <v>10</v>
      </c>
      <c r="C276" s="299">
        <v>170.5586736154624</v>
      </c>
      <c r="D276" s="299" t="b">
        <v>1</v>
      </c>
      <c r="E276" s="299">
        <v>1.9937500000000004</v>
      </c>
      <c r="F276" s="299" t="b">
        <v>1</v>
      </c>
      <c r="H276" s="299">
        <v>0</v>
      </c>
      <c r="I276" s="304" t="b">
        <v>1</v>
      </c>
      <c r="J276" s="299">
        <v>0</v>
      </c>
      <c r="K276" s="304" t="b">
        <v>1</v>
      </c>
      <c r="L276" s="299">
        <v>0</v>
      </c>
      <c r="M276" s="304" t="b">
        <v>1</v>
      </c>
      <c r="N276" s="299">
        <v>0</v>
      </c>
      <c r="O276" s="304" t="b">
        <v>1</v>
      </c>
      <c r="P276" s="299">
        <v>0</v>
      </c>
      <c r="Q276" s="304" t="b">
        <v>1</v>
      </c>
      <c r="R276" s="304">
        <v>0</v>
      </c>
      <c r="S276" s="304" t="b">
        <f t="shared" si="270"/>
        <v>1</v>
      </c>
      <c r="T276" s="304">
        <v>0</v>
      </c>
      <c r="U276" s="304" t="b">
        <f t="shared" si="271"/>
        <v>1</v>
      </c>
      <c r="V276" s="304">
        <v>0</v>
      </c>
      <c r="W276" s="304" t="b">
        <f t="shared" si="272"/>
        <v>1</v>
      </c>
      <c r="X276" s="304">
        <v>0</v>
      </c>
      <c r="Y276" s="304" t="b">
        <f t="shared" si="273"/>
        <v>1</v>
      </c>
      <c r="Z276" s="304">
        <v>0</v>
      </c>
      <c r="AA276" s="304" t="b">
        <f t="shared" si="274"/>
        <v>1</v>
      </c>
      <c r="AB276" s="304">
        <v>0</v>
      </c>
      <c r="AC276" s="304" t="b">
        <f t="shared" si="275"/>
        <v>1</v>
      </c>
      <c r="AD276" s="304">
        <v>0</v>
      </c>
      <c r="AE276" s="304" t="b">
        <f t="shared" si="276"/>
        <v>1</v>
      </c>
      <c r="AF276" s="304">
        <v>0</v>
      </c>
      <c r="AG276" s="304" t="b">
        <f t="shared" si="277"/>
        <v>1</v>
      </c>
      <c r="AH276" s="304">
        <v>0</v>
      </c>
      <c r="AI276" s="304" t="b">
        <f t="shared" ref="AI276:AI286" si="278">AH276=0</f>
        <v>1</v>
      </c>
      <c r="AJ276" s="304">
        <v>198.89039579254799</v>
      </c>
      <c r="AK276" s="304" t="b">
        <v>1</v>
      </c>
      <c r="AL276" s="304">
        <v>0</v>
      </c>
      <c r="AM276" s="304" t="b">
        <f t="shared" si="268"/>
        <v>1</v>
      </c>
      <c r="AN276" s="304">
        <v>0</v>
      </c>
      <c r="AO276" s="304" t="b">
        <f t="shared" si="269"/>
        <v>1</v>
      </c>
      <c r="AQ276" s="299">
        <f>'RES_Sales Model'!C271</f>
        <v>238.38346436491491</v>
      </c>
      <c r="AR276" s="304" t="b">
        <v>1</v>
      </c>
      <c r="AS276" s="299">
        <f>'RES_Sales Model'!D271</f>
        <v>0</v>
      </c>
      <c r="AT276" s="304" t="b">
        <v>1</v>
      </c>
      <c r="AU276" s="305"/>
      <c r="AV276" s="304">
        <f>+'Small COMM Sales Model  '!G275</f>
        <v>277.87653293728147</v>
      </c>
      <c r="AW276" s="304" t="b">
        <v>1</v>
      </c>
      <c r="AX276" s="304">
        <f>+'Small COMM Sales Model  '!F275</f>
        <v>3.8110897796785466</v>
      </c>
      <c r="AY276" s="304" t="b">
        <v>1</v>
      </c>
      <c r="AZ276" s="304">
        <f>+'Small COMM Sales Model  '!E275</f>
        <v>198.89039579254836</v>
      </c>
      <c r="BA276" s="304" t="b">
        <v>1</v>
      </c>
    </row>
    <row r="277" spans="1:53" s="299" customFormat="1" x14ac:dyDescent="0.2">
      <c r="A277" s="306">
        <v>2028</v>
      </c>
      <c r="B277" s="306">
        <v>11</v>
      </c>
      <c r="C277" s="299">
        <v>63.069791666666674</v>
      </c>
      <c r="D277" s="299" t="b">
        <v>1</v>
      </c>
      <c r="E277" s="299">
        <v>13.252083333333335</v>
      </c>
      <c r="F277" s="299" t="b">
        <v>1</v>
      </c>
      <c r="H277" s="299">
        <v>0</v>
      </c>
      <c r="I277" s="304" t="b">
        <v>1</v>
      </c>
      <c r="J277" s="299">
        <v>0</v>
      </c>
      <c r="K277" s="304" t="b">
        <v>1</v>
      </c>
      <c r="L277" s="299">
        <v>0</v>
      </c>
      <c r="M277" s="304" t="b">
        <v>1</v>
      </c>
      <c r="N277" s="299">
        <v>0</v>
      </c>
      <c r="O277" s="304" t="b">
        <v>1</v>
      </c>
      <c r="P277" s="299">
        <v>0</v>
      </c>
      <c r="Q277" s="304" t="b">
        <v>1</v>
      </c>
      <c r="R277" s="304">
        <v>0</v>
      </c>
      <c r="S277" s="304" t="b">
        <f t="shared" si="270"/>
        <v>1</v>
      </c>
      <c r="T277" s="304">
        <v>0</v>
      </c>
      <c r="U277" s="304" t="b">
        <f t="shared" si="271"/>
        <v>1</v>
      </c>
      <c r="V277" s="304">
        <v>0</v>
      </c>
      <c r="W277" s="304" t="b">
        <f t="shared" si="272"/>
        <v>1</v>
      </c>
      <c r="X277" s="304">
        <v>0</v>
      </c>
      <c r="Y277" s="304" t="b">
        <f t="shared" si="273"/>
        <v>1</v>
      </c>
      <c r="Z277" s="304">
        <v>0</v>
      </c>
      <c r="AA277" s="304" t="b">
        <f t="shared" si="274"/>
        <v>1</v>
      </c>
      <c r="AB277" s="304">
        <v>0</v>
      </c>
      <c r="AC277" s="304" t="b">
        <f t="shared" si="275"/>
        <v>1</v>
      </c>
      <c r="AD277" s="304">
        <v>0</v>
      </c>
      <c r="AE277" s="304" t="b">
        <f t="shared" si="276"/>
        <v>1</v>
      </c>
      <c r="AF277" s="304">
        <v>0</v>
      </c>
      <c r="AG277" s="304" t="b">
        <f t="shared" si="277"/>
        <v>1</v>
      </c>
      <c r="AH277" s="304">
        <v>0</v>
      </c>
      <c r="AI277" s="304" t="b">
        <f t="shared" si="278"/>
        <v>1</v>
      </c>
      <c r="AJ277" s="304">
        <v>0</v>
      </c>
      <c r="AK277" s="304" t="b">
        <f t="shared" ref="AK277:AK287" si="279">AJ277=0</f>
        <v>1</v>
      </c>
      <c r="AL277" s="304">
        <v>78.117279066674598</v>
      </c>
      <c r="AM277" s="304" t="b">
        <v>1</v>
      </c>
      <c r="AN277" s="304">
        <v>0</v>
      </c>
      <c r="AO277" s="304" t="b">
        <f t="shared" si="269"/>
        <v>1</v>
      </c>
      <c r="AQ277" s="299">
        <f>'RES_Sales Model'!C272</f>
        <v>138.50383742961151</v>
      </c>
      <c r="AR277" s="304" t="b">
        <v>1</v>
      </c>
      <c r="AS277" s="299">
        <f>'RES_Sales Model'!D272</f>
        <v>0</v>
      </c>
      <c r="AT277" s="304" t="b">
        <v>1</v>
      </c>
      <c r="AU277" s="305"/>
      <c r="AV277" s="304">
        <f>+'Small COMM Sales Model  '!G276</f>
        <v>198.89039579254836</v>
      </c>
      <c r="AW277" s="304" t="b">
        <v>1</v>
      </c>
      <c r="AX277" s="304">
        <f>+'Small COMM Sales Model  '!F276</f>
        <v>26.436963465927999</v>
      </c>
      <c r="AY277" s="304" t="b">
        <v>1</v>
      </c>
      <c r="AZ277" s="304">
        <f>+'Small COMM Sales Model  '!E276</f>
        <v>78.117279066674627</v>
      </c>
      <c r="BA277" s="304" t="b">
        <v>1</v>
      </c>
    </row>
    <row r="278" spans="1:53" s="299" customFormat="1" x14ac:dyDescent="0.2">
      <c r="A278" s="306">
        <v>2028</v>
      </c>
      <c r="B278" s="306">
        <v>12</v>
      </c>
      <c r="C278" s="299">
        <v>34.644791666666663</v>
      </c>
      <c r="D278" s="299" t="b">
        <v>1</v>
      </c>
      <c r="E278" s="299">
        <v>62.360416666666687</v>
      </c>
      <c r="F278" s="299" t="b">
        <v>1</v>
      </c>
      <c r="H278" s="299">
        <v>0.17544300865084281</v>
      </c>
      <c r="I278" s="304" t="b">
        <v>1</v>
      </c>
      <c r="J278" s="299">
        <v>0</v>
      </c>
      <c r="K278" s="304" t="b">
        <v>1</v>
      </c>
      <c r="L278" s="299">
        <v>0</v>
      </c>
      <c r="M278" s="304" t="b">
        <v>1</v>
      </c>
      <c r="N278" s="299">
        <v>0</v>
      </c>
      <c r="O278" s="304" t="b">
        <v>1</v>
      </c>
      <c r="P278" s="299">
        <v>64.984895742185898</v>
      </c>
      <c r="Q278" s="304" t="b">
        <v>1</v>
      </c>
      <c r="R278" s="304">
        <v>0</v>
      </c>
      <c r="S278" s="304" t="b">
        <f t="shared" si="270"/>
        <v>1</v>
      </c>
      <c r="T278" s="304">
        <v>0</v>
      </c>
      <c r="U278" s="304" t="b">
        <f t="shared" si="271"/>
        <v>1</v>
      </c>
      <c r="V278" s="304">
        <v>0</v>
      </c>
      <c r="W278" s="304" t="b">
        <f t="shared" si="272"/>
        <v>1</v>
      </c>
      <c r="X278" s="304">
        <v>0</v>
      </c>
      <c r="Y278" s="304" t="b">
        <f t="shared" si="273"/>
        <v>1</v>
      </c>
      <c r="Z278" s="304">
        <v>0</v>
      </c>
      <c r="AA278" s="304" t="b">
        <f t="shared" si="274"/>
        <v>1</v>
      </c>
      <c r="AB278" s="304">
        <v>0</v>
      </c>
      <c r="AC278" s="304" t="b">
        <f t="shared" si="275"/>
        <v>1</v>
      </c>
      <c r="AD278" s="304">
        <v>0</v>
      </c>
      <c r="AE278" s="304" t="b">
        <f t="shared" si="276"/>
        <v>1</v>
      </c>
      <c r="AF278" s="304">
        <v>0</v>
      </c>
      <c r="AG278" s="304" t="b">
        <f t="shared" si="277"/>
        <v>1</v>
      </c>
      <c r="AH278" s="304">
        <v>0</v>
      </c>
      <c r="AI278" s="304" t="b">
        <f t="shared" si="278"/>
        <v>1</v>
      </c>
      <c r="AJ278" s="304">
        <v>0</v>
      </c>
      <c r="AK278" s="304" t="b">
        <f t="shared" si="279"/>
        <v>1</v>
      </c>
      <c r="AL278" s="304">
        <v>0</v>
      </c>
      <c r="AM278" s="304" t="b">
        <f t="shared" ref="AM278:AM288" si="280">AL278=0</f>
        <v>1</v>
      </c>
      <c r="AN278" s="304">
        <v>42.633806123140999</v>
      </c>
      <c r="AO278" s="304" t="b">
        <v>1</v>
      </c>
      <c r="AQ278" s="299">
        <f>'RES_Sales Model'!C273</f>
        <v>60.375542594907806</v>
      </c>
      <c r="AR278" s="304" t="b">
        <v>1</v>
      </c>
      <c r="AS278" s="299">
        <f>'RES_Sales Model'!D273</f>
        <v>64.984895742185898</v>
      </c>
      <c r="AT278" s="304" t="b">
        <v>1</v>
      </c>
      <c r="AU278" s="305"/>
      <c r="AV278" s="304">
        <f>+'Small COMM Sales Model  '!G277</f>
        <v>78.117279066674627</v>
      </c>
      <c r="AW278" s="304" t="b">
        <v>1</v>
      </c>
      <c r="AX278" s="304">
        <f>+'Small COMM Sales Model  '!F277</f>
        <v>81.614210043345437</v>
      </c>
      <c r="AY278" s="304" t="b">
        <v>1</v>
      </c>
      <c r="AZ278" s="304">
        <f>+'Small COMM Sales Model  '!E277</f>
        <v>42.633806123140985</v>
      </c>
      <c r="BA278" s="304" t="b">
        <v>1</v>
      </c>
    </row>
    <row r="279" spans="1:53" s="299" customFormat="1" x14ac:dyDescent="0.2">
      <c r="A279" s="306">
        <v>2029</v>
      </c>
      <c r="B279" s="306">
        <v>1</v>
      </c>
      <c r="C279" s="299">
        <v>21.512499999999996</v>
      </c>
      <c r="D279" s="299" t="b">
        <v>1</v>
      </c>
      <c r="E279" s="299">
        <v>101.75000000000003</v>
      </c>
      <c r="F279" s="299" t="b">
        <v>1</v>
      </c>
      <c r="H279" s="299">
        <v>0.47586523824689808</v>
      </c>
      <c r="I279" s="304" t="b">
        <v>1</v>
      </c>
      <c r="J279" s="299">
        <v>107.22973635615668</v>
      </c>
      <c r="K279" s="304" t="b">
        <v>1</v>
      </c>
      <c r="L279" s="299">
        <v>0</v>
      </c>
      <c r="M279" s="304" t="b">
        <v>1</v>
      </c>
      <c r="N279" s="299">
        <v>0</v>
      </c>
      <c r="O279" s="304" t="b">
        <v>1</v>
      </c>
      <c r="P279" s="299">
        <v>0</v>
      </c>
      <c r="Q279" s="304" t="b">
        <v>1</v>
      </c>
      <c r="R279" s="304">
        <v>26.1128298685252</v>
      </c>
      <c r="S279" s="304" t="b">
        <v>1</v>
      </c>
      <c r="T279" s="304">
        <v>0</v>
      </c>
      <c r="U279" s="304" t="b">
        <f t="shared" si="271"/>
        <v>1</v>
      </c>
      <c r="V279" s="304">
        <v>0</v>
      </c>
      <c r="W279" s="304" t="b">
        <f t="shared" si="272"/>
        <v>1</v>
      </c>
      <c r="X279" s="304">
        <v>0</v>
      </c>
      <c r="Y279" s="304" t="b">
        <f t="shared" si="273"/>
        <v>1</v>
      </c>
      <c r="Z279" s="304">
        <v>0</v>
      </c>
      <c r="AA279" s="304" t="b">
        <f t="shared" si="274"/>
        <v>1</v>
      </c>
      <c r="AB279" s="304">
        <v>0</v>
      </c>
      <c r="AC279" s="304" t="b">
        <f t="shared" si="275"/>
        <v>1</v>
      </c>
      <c r="AD279" s="304">
        <v>0</v>
      </c>
      <c r="AE279" s="304" t="b">
        <f t="shared" si="276"/>
        <v>1</v>
      </c>
      <c r="AF279" s="304">
        <v>0</v>
      </c>
      <c r="AG279" s="304" t="b">
        <f t="shared" si="277"/>
        <v>1</v>
      </c>
      <c r="AH279" s="304">
        <v>0</v>
      </c>
      <c r="AI279" s="304" t="b">
        <f t="shared" si="278"/>
        <v>1</v>
      </c>
      <c r="AJ279" s="304">
        <v>0</v>
      </c>
      <c r="AK279" s="304" t="b">
        <f t="shared" si="279"/>
        <v>1</v>
      </c>
      <c r="AL279" s="304">
        <v>0</v>
      </c>
      <c r="AM279" s="304" t="b">
        <f t="shared" si="280"/>
        <v>1</v>
      </c>
      <c r="AN279" s="304">
        <v>0</v>
      </c>
      <c r="AO279" s="304" t="b">
        <f t="shared" ref="AO279:AO289" si="281">AN279=0</f>
        <v>1</v>
      </c>
      <c r="AQ279" s="299">
        <f>'RES_Sales Model'!C274</f>
        <v>34.373317995833112</v>
      </c>
      <c r="AR279" s="304" t="b">
        <v>1</v>
      </c>
      <c r="AS279" s="299">
        <f>'RES_Sales Model'!D274</f>
        <v>107.22973635615668</v>
      </c>
      <c r="AT279" s="304" t="b">
        <v>1</v>
      </c>
      <c r="AU279" s="305"/>
      <c r="AV279" s="304">
        <f>+'Small COMM Sales Model  '!G278</f>
        <v>42.633806123140985</v>
      </c>
      <c r="AW279" s="304" t="b">
        <v>1</v>
      </c>
      <c r="AX279" s="304">
        <f>+'Small COMM Sales Model  '!F278</f>
        <v>127.15014736663784</v>
      </c>
      <c r="AY279" s="304" t="b">
        <v>1</v>
      </c>
      <c r="AZ279" s="304">
        <f>+'Small COMM Sales Model  '!E278</f>
        <v>26.112829868525239</v>
      </c>
      <c r="BA279" s="304" t="b">
        <v>1</v>
      </c>
    </row>
    <row r="280" spans="1:53" s="299" customFormat="1" x14ac:dyDescent="0.2">
      <c r="A280" s="306">
        <v>2029</v>
      </c>
      <c r="B280" s="306">
        <v>2</v>
      </c>
      <c r="C280" s="299">
        <v>28.65</v>
      </c>
      <c r="D280" s="299" t="b">
        <v>1</v>
      </c>
      <c r="E280" s="299">
        <v>56.333333333333336</v>
      </c>
      <c r="F280" s="299" t="b">
        <v>1</v>
      </c>
      <c r="H280" s="299">
        <v>0</v>
      </c>
      <c r="I280" s="304" t="b">
        <v>1</v>
      </c>
      <c r="J280" s="299">
        <v>0</v>
      </c>
      <c r="K280" s="304" t="b">
        <v>1</v>
      </c>
      <c r="L280" s="299">
        <v>58.93328680476386</v>
      </c>
      <c r="M280" s="304" t="b">
        <v>1</v>
      </c>
      <c r="N280" s="299">
        <v>0</v>
      </c>
      <c r="O280" s="304" t="b">
        <v>1</v>
      </c>
      <c r="P280" s="299">
        <v>0</v>
      </c>
      <c r="Q280" s="304" t="b">
        <v>1</v>
      </c>
      <c r="R280" s="304">
        <v>0</v>
      </c>
      <c r="S280" s="304" t="b">
        <f t="shared" ref="S280:S290" si="282">R280=0</f>
        <v>1</v>
      </c>
      <c r="T280" s="304">
        <v>35.042184420393099</v>
      </c>
      <c r="U280" s="304" t="b">
        <v>1</v>
      </c>
      <c r="V280" s="304">
        <v>0</v>
      </c>
      <c r="W280" s="304" t="b">
        <f t="shared" si="272"/>
        <v>1</v>
      </c>
      <c r="X280" s="304">
        <v>0</v>
      </c>
      <c r="Y280" s="304" t="b">
        <f t="shared" si="273"/>
        <v>1</v>
      </c>
      <c r="Z280" s="304">
        <v>0</v>
      </c>
      <c r="AA280" s="304" t="b">
        <f t="shared" si="274"/>
        <v>1</v>
      </c>
      <c r="AB280" s="304">
        <v>0</v>
      </c>
      <c r="AC280" s="304" t="b">
        <f t="shared" si="275"/>
        <v>1</v>
      </c>
      <c r="AD280" s="304">
        <v>0</v>
      </c>
      <c r="AE280" s="304" t="b">
        <f t="shared" si="276"/>
        <v>1</v>
      </c>
      <c r="AF280" s="304">
        <v>0</v>
      </c>
      <c r="AG280" s="304" t="b">
        <f t="shared" si="277"/>
        <v>1</v>
      </c>
      <c r="AH280" s="304">
        <v>0</v>
      </c>
      <c r="AI280" s="304" t="b">
        <f t="shared" si="278"/>
        <v>1</v>
      </c>
      <c r="AJ280" s="304">
        <v>0</v>
      </c>
      <c r="AK280" s="304" t="b">
        <f t="shared" si="279"/>
        <v>1</v>
      </c>
      <c r="AL280" s="304">
        <v>0</v>
      </c>
      <c r="AM280" s="304" t="b">
        <f t="shared" si="280"/>
        <v>1</v>
      </c>
      <c r="AN280" s="304">
        <v>0</v>
      </c>
      <c r="AO280" s="304" t="b">
        <f t="shared" si="281"/>
        <v>1</v>
      </c>
      <c r="AQ280" s="299">
        <f>'RES_Sales Model'!C275</f>
        <v>30.577507144459183</v>
      </c>
      <c r="AR280" s="304" t="b">
        <v>1</v>
      </c>
      <c r="AS280" s="299">
        <f>'RES_Sales Model'!D275</f>
        <v>58.93328680476386</v>
      </c>
      <c r="AT280" s="304" t="b">
        <v>1</v>
      </c>
      <c r="AU280" s="305"/>
      <c r="AV280" s="304">
        <f>+'Small COMM Sales Model  '!G279</f>
        <v>26.112829868525239</v>
      </c>
      <c r="AW280" s="304" t="b">
        <v>1</v>
      </c>
      <c r="AX280" s="304">
        <f>+'Small COMM Sales Model  '!F279</f>
        <v>78.467690138551589</v>
      </c>
      <c r="AY280" s="304" t="b">
        <v>1</v>
      </c>
      <c r="AZ280" s="304">
        <f>+'Small COMM Sales Model  '!E279</f>
        <v>35.042184420393127</v>
      </c>
      <c r="BA280" s="304" t="b">
        <v>1</v>
      </c>
    </row>
    <row r="281" spans="1:53" s="299" customFormat="1" x14ac:dyDescent="0.2">
      <c r="A281" s="306">
        <v>2029</v>
      </c>
      <c r="B281" s="306">
        <v>3</v>
      </c>
      <c r="C281" s="299">
        <v>51.395833333333329</v>
      </c>
      <c r="D281" s="299" t="b">
        <v>1</v>
      </c>
      <c r="E281" s="299">
        <v>28.689583333333339</v>
      </c>
      <c r="F281" s="299" t="b">
        <v>1</v>
      </c>
      <c r="H281" s="299">
        <v>0</v>
      </c>
      <c r="I281" s="304" t="b">
        <v>1</v>
      </c>
      <c r="J281" s="299">
        <v>0</v>
      </c>
      <c r="K281" s="304" t="b">
        <v>1</v>
      </c>
      <c r="L281" s="299">
        <v>0</v>
      </c>
      <c r="M281" s="304" t="b">
        <v>1</v>
      </c>
      <c r="N281" s="299">
        <v>29.231033597261238</v>
      </c>
      <c r="O281" s="304" t="b">
        <v>1</v>
      </c>
      <c r="P281" s="299">
        <v>0</v>
      </c>
      <c r="Q281" s="304" t="b">
        <v>1</v>
      </c>
      <c r="R281" s="304">
        <v>0</v>
      </c>
      <c r="S281" s="304" t="b">
        <f t="shared" si="282"/>
        <v>1</v>
      </c>
      <c r="T281" s="304">
        <v>0</v>
      </c>
      <c r="U281" s="304" t="b">
        <f t="shared" ref="U281:U291" si="283">T281=0</f>
        <v>1</v>
      </c>
      <c r="V281" s="304">
        <v>64.582270600115194</v>
      </c>
      <c r="W281" s="304" t="b">
        <v>1</v>
      </c>
      <c r="X281" s="304">
        <v>0</v>
      </c>
      <c r="Y281" s="304" t="b">
        <f t="shared" si="273"/>
        <v>1</v>
      </c>
      <c r="Z281" s="304">
        <v>0</v>
      </c>
      <c r="AA281" s="304" t="b">
        <f t="shared" si="274"/>
        <v>1</v>
      </c>
      <c r="AB281" s="304">
        <v>0</v>
      </c>
      <c r="AC281" s="304" t="b">
        <f t="shared" si="275"/>
        <v>1</v>
      </c>
      <c r="AD281" s="304">
        <v>0</v>
      </c>
      <c r="AE281" s="304" t="b">
        <f t="shared" si="276"/>
        <v>1</v>
      </c>
      <c r="AF281" s="304">
        <v>0</v>
      </c>
      <c r="AG281" s="304" t="b">
        <f t="shared" si="277"/>
        <v>1</v>
      </c>
      <c r="AH281" s="304">
        <v>0</v>
      </c>
      <c r="AI281" s="304" t="b">
        <f t="shared" si="278"/>
        <v>1</v>
      </c>
      <c r="AJ281" s="304">
        <v>0</v>
      </c>
      <c r="AK281" s="304" t="b">
        <f t="shared" si="279"/>
        <v>1</v>
      </c>
      <c r="AL281" s="304">
        <v>0</v>
      </c>
      <c r="AM281" s="304" t="b">
        <f t="shared" si="280"/>
        <v>1</v>
      </c>
      <c r="AN281" s="304">
        <v>0</v>
      </c>
      <c r="AO281" s="304" t="b">
        <f t="shared" si="281"/>
        <v>1</v>
      </c>
      <c r="AQ281" s="299">
        <f>'RES_Sales Model'!C276</f>
        <v>49.812227510254139</v>
      </c>
      <c r="AR281" s="304" t="b">
        <v>1</v>
      </c>
      <c r="AS281" s="299">
        <f>'RES_Sales Model'!D276</f>
        <v>29.231033597261238</v>
      </c>
      <c r="AT281" s="304" t="b">
        <v>1</v>
      </c>
      <c r="AU281" s="305"/>
      <c r="AV281" s="304">
        <f>+'Small COMM Sales Model  '!G280</f>
        <v>35.042184420393127</v>
      </c>
      <c r="AW281" s="304" t="b">
        <v>1</v>
      </c>
      <c r="AX281" s="304">
        <f>+'Small COMM Sales Model  '!F280</f>
        <v>46.311218909337121</v>
      </c>
      <c r="AY281" s="304" t="b">
        <v>1</v>
      </c>
      <c r="AZ281" s="304">
        <f>+'Small COMM Sales Model  '!E280</f>
        <v>64.582270600115152</v>
      </c>
      <c r="BA281" s="304" t="b">
        <v>1</v>
      </c>
    </row>
    <row r="282" spans="1:53" s="299" customFormat="1" x14ac:dyDescent="0.2">
      <c r="A282" s="306">
        <v>2029</v>
      </c>
      <c r="B282" s="306">
        <v>4</v>
      </c>
      <c r="C282" s="299">
        <v>93.364062500000017</v>
      </c>
      <c r="D282" s="299" t="b">
        <v>1</v>
      </c>
      <c r="E282" s="299">
        <v>3.0166666666666666</v>
      </c>
      <c r="F282" s="299" t="b">
        <v>1</v>
      </c>
      <c r="H282" s="299">
        <v>0</v>
      </c>
      <c r="I282" s="304" t="b">
        <v>1</v>
      </c>
      <c r="J282" s="299">
        <v>0</v>
      </c>
      <c r="K282" s="304" t="b">
        <v>1</v>
      </c>
      <c r="L282" s="299">
        <v>0</v>
      </c>
      <c r="M282" s="304" t="b">
        <v>1</v>
      </c>
      <c r="N282" s="299">
        <v>0</v>
      </c>
      <c r="O282" s="304" t="b">
        <v>1</v>
      </c>
      <c r="P282" s="299">
        <v>0</v>
      </c>
      <c r="Q282" s="304" t="b">
        <v>1</v>
      </c>
      <c r="R282" s="304">
        <v>0</v>
      </c>
      <c r="S282" s="304" t="b">
        <f t="shared" si="282"/>
        <v>1</v>
      </c>
      <c r="T282" s="304">
        <v>0</v>
      </c>
      <c r="U282" s="304" t="b">
        <f t="shared" si="283"/>
        <v>1</v>
      </c>
      <c r="V282" s="304">
        <v>0</v>
      </c>
      <c r="W282" s="304" t="b">
        <f t="shared" ref="W282:W292" si="284">V282=0</f>
        <v>1</v>
      </c>
      <c r="X282" s="304">
        <v>114.03392869270699</v>
      </c>
      <c r="Y282" s="304" t="b">
        <v>1</v>
      </c>
      <c r="Z282" s="304">
        <v>0</v>
      </c>
      <c r="AA282" s="304" t="b">
        <f t="shared" si="274"/>
        <v>1</v>
      </c>
      <c r="AB282" s="304">
        <v>0</v>
      </c>
      <c r="AC282" s="304" t="b">
        <f t="shared" si="275"/>
        <v>1</v>
      </c>
      <c r="AD282" s="304">
        <v>0</v>
      </c>
      <c r="AE282" s="304" t="b">
        <f t="shared" si="276"/>
        <v>1</v>
      </c>
      <c r="AF282" s="304">
        <v>0</v>
      </c>
      <c r="AG282" s="304" t="b">
        <f t="shared" si="277"/>
        <v>1</v>
      </c>
      <c r="AH282" s="304">
        <v>0</v>
      </c>
      <c r="AI282" s="304" t="b">
        <f t="shared" si="278"/>
        <v>1</v>
      </c>
      <c r="AJ282" s="304">
        <v>0</v>
      </c>
      <c r="AK282" s="304" t="b">
        <f t="shared" si="279"/>
        <v>1</v>
      </c>
      <c r="AL282" s="304">
        <v>0</v>
      </c>
      <c r="AM282" s="304" t="b">
        <f t="shared" si="280"/>
        <v>1</v>
      </c>
      <c r="AN282" s="304">
        <v>0</v>
      </c>
      <c r="AO282" s="304" t="b">
        <f t="shared" si="281"/>
        <v>1</v>
      </c>
      <c r="AQ282" s="299">
        <f>'RES_Sales Model'!C277</f>
        <v>89.308099646411279</v>
      </c>
      <c r="AR282" s="304" t="b">
        <v>1</v>
      </c>
      <c r="AS282" s="299">
        <f>'RES_Sales Model'!D277</f>
        <v>0</v>
      </c>
      <c r="AT282" s="304" t="b">
        <v>1</v>
      </c>
      <c r="AU282" s="305"/>
      <c r="AV282" s="304">
        <f>+'Small COMM Sales Model  '!G281</f>
        <v>64.582270600115152</v>
      </c>
      <c r="AW282" s="304" t="b">
        <v>1</v>
      </c>
      <c r="AX282" s="304">
        <f>+'Small COMM Sales Model  '!F281</f>
        <v>10.944087118763242</v>
      </c>
      <c r="AY282" s="304" t="b">
        <v>1</v>
      </c>
      <c r="AZ282" s="304">
        <f>+'Small COMM Sales Model  '!E281</f>
        <v>114.03392869270741</v>
      </c>
      <c r="BA282" s="304" t="b">
        <v>1</v>
      </c>
    </row>
    <row r="283" spans="1:53" s="299" customFormat="1" x14ac:dyDescent="0.2">
      <c r="A283" s="306">
        <v>2029</v>
      </c>
      <c r="B283" s="306">
        <v>5</v>
      </c>
      <c r="C283" s="299">
        <v>181.10312499999998</v>
      </c>
      <c r="D283" s="299" t="b">
        <v>1</v>
      </c>
      <c r="E283" s="299">
        <v>0.13125000000000001</v>
      </c>
      <c r="F283" s="299" t="b">
        <v>1</v>
      </c>
      <c r="H283" s="299">
        <v>0</v>
      </c>
      <c r="I283" s="304" t="b">
        <v>1</v>
      </c>
      <c r="J283" s="299">
        <v>0</v>
      </c>
      <c r="K283" s="304" t="b">
        <v>1</v>
      </c>
      <c r="L283" s="299">
        <v>0</v>
      </c>
      <c r="M283" s="304" t="b">
        <v>1</v>
      </c>
      <c r="N283" s="299">
        <v>0</v>
      </c>
      <c r="O283" s="304" t="b">
        <v>1</v>
      </c>
      <c r="P283" s="299">
        <v>0</v>
      </c>
      <c r="Q283" s="304" t="b">
        <v>1</v>
      </c>
      <c r="R283" s="304">
        <v>0</v>
      </c>
      <c r="S283" s="304" t="b">
        <f t="shared" si="282"/>
        <v>1</v>
      </c>
      <c r="T283" s="304">
        <v>0</v>
      </c>
      <c r="U283" s="304" t="b">
        <f t="shared" si="283"/>
        <v>1</v>
      </c>
      <c r="V283" s="304">
        <v>0</v>
      </c>
      <c r="W283" s="304" t="b">
        <f t="shared" si="284"/>
        <v>1</v>
      </c>
      <c r="X283" s="304">
        <v>0</v>
      </c>
      <c r="Y283" s="304" t="b">
        <f t="shared" ref="Y283:Y293" si="285">X283=0</f>
        <v>1</v>
      </c>
      <c r="Z283" s="304">
        <v>208.47875842628699</v>
      </c>
      <c r="AA283" s="304" t="b">
        <v>1</v>
      </c>
      <c r="AB283" s="304">
        <v>0</v>
      </c>
      <c r="AC283" s="304" t="b">
        <f t="shared" si="275"/>
        <v>1</v>
      </c>
      <c r="AD283" s="304">
        <v>0</v>
      </c>
      <c r="AE283" s="304" t="b">
        <f t="shared" si="276"/>
        <v>1</v>
      </c>
      <c r="AF283" s="304">
        <v>0</v>
      </c>
      <c r="AG283" s="304" t="b">
        <f t="shared" si="277"/>
        <v>1</v>
      </c>
      <c r="AH283" s="304">
        <v>0</v>
      </c>
      <c r="AI283" s="304" t="b">
        <f t="shared" si="278"/>
        <v>1</v>
      </c>
      <c r="AJ283" s="304">
        <v>0</v>
      </c>
      <c r="AK283" s="304" t="b">
        <f t="shared" si="279"/>
        <v>1</v>
      </c>
      <c r="AL283" s="304">
        <v>0</v>
      </c>
      <c r="AM283" s="304" t="b">
        <f t="shared" si="280"/>
        <v>1</v>
      </c>
      <c r="AN283" s="304">
        <v>0</v>
      </c>
      <c r="AO283" s="304" t="b">
        <f t="shared" si="281"/>
        <v>1</v>
      </c>
      <c r="AQ283" s="299">
        <f>'RES_Sales Model'!C278</f>
        <v>161.25634355949703</v>
      </c>
      <c r="AR283" s="304" t="b">
        <v>1</v>
      </c>
      <c r="AS283" s="299">
        <f>'RES_Sales Model'!D278</f>
        <v>0</v>
      </c>
      <c r="AT283" s="304" t="b">
        <v>1</v>
      </c>
      <c r="AU283" s="305"/>
      <c r="AV283" s="304">
        <f>+'Small COMM Sales Model  '!G282</f>
        <v>114.03392869270741</v>
      </c>
      <c r="AW283" s="304" t="b">
        <v>1</v>
      </c>
      <c r="AX283" s="304">
        <f>+'Small COMM Sales Model  '!F282</f>
        <v>1.2472710741059452</v>
      </c>
      <c r="AY283" s="304" t="b">
        <v>1</v>
      </c>
      <c r="AZ283" s="304">
        <f>+'Small COMM Sales Model  '!E282</f>
        <v>208.47875842628665</v>
      </c>
      <c r="BA283" s="304" t="b">
        <v>1</v>
      </c>
    </row>
    <row r="284" spans="1:53" s="299" customFormat="1" x14ac:dyDescent="0.2">
      <c r="A284" s="306">
        <v>2029</v>
      </c>
      <c r="B284" s="306">
        <v>6</v>
      </c>
      <c r="C284" s="299">
        <v>242.67083333333329</v>
      </c>
      <c r="D284" s="299" t="b">
        <v>1</v>
      </c>
      <c r="E284" s="299">
        <v>0</v>
      </c>
      <c r="F284" s="299" t="b">
        <v>1</v>
      </c>
      <c r="H284" s="299">
        <v>0</v>
      </c>
      <c r="I284" s="304" t="b">
        <v>1</v>
      </c>
      <c r="J284" s="299">
        <v>0</v>
      </c>
      <c r="K284" s="304" t="b">
        <v>1</v>
      </c>
      <c r="L284" s="299">
        <v>0</v>
      </c>
      <c r="M284" s="304" t="b">
        <v>1</v>
      </c>
      <c r="N284" s="299">
        <v>0</v>
      </c>
      <c r="O284" s="304" t="b">
        <v>1</v>
      </c>
      <c r="P284" s="299">
        <v>0</v>
      </c>
      <c r="Q284" s="304" t="b">
        <v>1</v>
      </c>
      <c r="R284" s="304">
        <v>0</v>
      </c>
      <c r="S284" s="304" t="b">
        <f t="shared" si="282"/>
        <v>1</v>
      </c>
      <c r="T284" s="304">
        <v>0</v>
      </c>
      <c r="U284" s="304" t="b">
        <f t="shared" si="283"/>
        <v>1</v>
      </c>
      <c r="V284" s="304">
        <v>0</v>
      </c>
      <c r="W284" s="304" t="b">
        <f t="shared" si="284"/>
        <v>1</v>
      </c>
      <c r="X284" s="304">
        <v>0</v>
      </c>
      <c r="Y284" s="304" t="b">
        <f t="shared" si="285"/>
        <v>1</v>
      </c>
      <c r="Z284" s="304">
        <v>0</v>
      </c>
      <c r="AA284" s="304" t="b">
        <f t="shared" ref="AA284:AA294" si="286">Z284=0</f>
        <v>1</v>
      </c>
      <c r="AB284" s="304">
        <v>271.66325293295398</v>
      </c>
      <c r="AC284" s="304" t="b">
        <v>1</v>
      </c>
      <c r="AD284" s="304">
        <v>0</v>
      </c>
      <c r="AE284" s="304" t="b">
        <f t="shared" si="276"/>
        <v>1</v>
      </c>
      <c r="AF284" s="304">
        <v>0</v>
      </c>
      <c r="AG284" s="304" t="b">
        <f t="shared" si="277"/>
        <v>1</v>
      </c>
      <c r="AH284" s="304">
        <v>0</v>
      </c>
      <c r="AI284" s="304" t="b">
        <f t="shared" si="278"/>
        <v>1</v>
      </c>
      <c r="AJ284" s="304">
        <v>0</v>
      </c>
      <c r="AK284" s="304" t="b">
        <f t="shared" si="279"/>
        <v>1</v>
      </c>
      <c r="AL284" s="304">
        <v>0</v>
      </c>
      <c r="AM284" s="304" t="b">
        <f t="shared" si="280"/>
        <v>1</v>
      </c>
      <c r="AN284" s="304">
        <v>0</v>
      </c>
      <c r="AO284" s="304" t="b">
        <f t="shared" si="281"/>
        <v>1</v>
      </c>
      <c r="AQ284" s="299">
        <f>'RES_Sales Model'!C279</f>
        <v>240.07100567962016</v>
      </c>
      <c r="AR284" s="304" t="b">
        <v>1</v>
      </c>
      <c r="AS284" s="299">
        <f>'RES_Sales Model'!D279</f>
        <v>0</v>
      </c>
      <c r="AT284" s="304" t="b">
        <v>1</v>
      </c>
      <c r="AU284" s="305"/>
      <c r="AV284" s="304">
        <f>+'Small COMM Sales Model  '!G283</f>
        <v>208.47875842628665</v>
      </c>
      <c r="AW284" s="304" t="b">
        <v>1</v>
      </c>
      <c r="AX284" s="304">
        <f>+'Small COMM Sales Model  '!F283</f>
        <v>0</v>
      </c>
      <c r="AY284" s="304" t="b">
        <v>1</v>
      </c>
      <c r="AZ284" s="304">
        <f>+'Small COMM Sales Model  '!E283</f>
        <v>271.66325293295364</v>
      </c>
      <c r="BA284" s="304" t="b">
        <v>1</v>
      </c>
    </row>
    <row r="285" spans="1:53" s="299" customFormat="1" x14ac:dyDescent="0.2">
      <c r="A285" s="306">
        <v>2029</v>
      </c>
      <c r="B285" s="306">
        <v>7</v>
      </c>
      <c r="C285" s="299">
        <v>292.45624999999995</v>
      </c>
      <c r="D285" s="299" t="b">
        <v>1</v>
      </c>
      <c r="E285" s="299">
        <v>0</v>
      </c>
      <c r="F285" s="299" t="b">
        <v>1</v>
      </c>
      <c r="H285" s="299">
        <v>0</v>
      </c>
      <c r="I285" s="304" t="b">
        <v>1</v>
      </c>
      <c r="J285" s="299">
        <v>0</v>
      </c>
      <c r="K285" s="304" t="b">
        <v>1</v>
      </c>
      <c r="L285" s="299">
        <v>0</v>
      </c>
      <c r="M285" s="304" t="b">
        <v>1</v>
      </c>
      <c r="N285" s="299">
        <v>0</v>
      </c>
      <c r="O285" s="304" t="b">
        <v>1</v>
      </c>
      <c r="P285" s="299">
        <v>0</v>
      </c>
      <c r="Q285" s="304" t="b">
        <v>1</v>
      </c>
      <c r="R285" s="304">
        <v>0</v>
      </c>
      <c r="S285" s="304" t="b">
        <f t="shared" si="282"/>
        <v>1</v>
      </c>
      <c r="T285" s="304">
        <v>0</v>
      </c>
      <c r="U285" s="304" t="b">
        <f t="shared" si="283"/>
        <v>1</v>
      </c>
      <c r="V285" s="304">
        <v>0</v>
      </c>
      <c r="W285" s="304" t="b">
        <f t="shared" si="284"/>
        <v>1</v>
      </c>
      <c r="X285" s="304">
        <v>0</v>
      </c>
      <c r="Y285" s="304" t="b">
        <f t="shared" si="285"/>
        <v>1</v>
      </c>
      <c r="Z285" s="304">
        <v>0</v>
      </c>
      <c r="AA285" s="304" t="b">
        <f t="shared" si="286"/>
        <v>1</v>
      </c>
      <c r="AB285" s="304">
        <v>0</v>
      </c>
      <c r="AC285" s="304" t="b">
        <f t="shared" ref="AC285:AC295" si="287">AB285=0</f>
        <v>1</v>
      </c>
      <c r="AD285" s="304">
        <v>322.31916585708098</v>
      </c>
      <c r="AE285" s="304" t="b">
        <v>1</v>
      </c>
      <c r="AF285" s="304">
        <v>0</v>
      </c>
      <c r="AG285" s="304" t="b">
        <f t="shared" si="277"/>
        <v>1</v>
      </c>
      <c r="AH285" s="304">
        <v>0</v>
      </c>
      <c r="AI285" s="304" t="b">
        <f t="shared" si="278"/>
        <v>1</v>
      </c>
      <c r="AJ285" s="304">
        <v>0</v>
      </c>
      <c r="AK285" s="304" t="b">
        <f t="shared" si="279"/>
        <v>1</v>
      </c>
      <c r="AL285" s="304">
        <v>0</v>
      </c>
      <c r="AM285" s="304" t="b">
        <f t="shared" si="280"/>
        <v>1</v>
      </c>
      <c r="AN285" s="304">
        <v>0</v>
      </c>
      <c r="AO285" s="304" t="b">
        <f t="shared" si="281"/>
        <v>1</v>
      </c>
      <c r="AQ285" s="299">
        <f>'RES_Sales Model'!C280</f>
        <v>296.99120939501734</v>
      </c>
      <c r="AR285" s="304" t="b">
        <v>1</v>
      </c>
      <c r="AS285" s="299">
        <f>'RES_Sales Model'!D280</f>
        <v>0</v>
      </c>
      <c r="AT285" s="304" t="b">
        <v>1</v>
      </c>
      <c r="AU285" s="305"/>
      <c r="AV285" s="304">
        <f>+'Small COMM Sales Model  '!G284</f>
        <v>271.66325293295364</v>
      </c>
      <c r="AW285" s="304" t="b">
        <v>1</v>
      </c>
      <c r="AX285" s="304">
        <f>+'Small COMM Sales Model  '!F284</f>
        <v>0</v>
      </c>
      <c r="AY285" s="304" t="b">
        <v>1</v>
      </c>
      <c r="AZ285" s="304">
        <f>+'Small COMM Sales Model  '!E284</f>
        <v>322.31916585708109</v>
      </c>
      <c r="BA285" s="304" t="b">
        <v>1</v>
      </c>
    </row>
    <row r="286" spans="1:53" s="299" customFormat="1" x14ac:dyDescent="0.2">
      <c r="A286" s="306">
        <v>2029</v>
      </c>
      <c r="B286" s="306">
        <v>8</v>
      </c>
      <c r="C286" s="299">
        <v>298.28437500000007</v>
      </c>
      <c r="D286" s="299" t="b">
        <v>1</v>
      </c>
      <c r="E286" s="299">
        <v>0</v>
      </c>
      <c r="F286" s="299" t="b">
        <v>1</v>
      </c>
      <c r="H286" s="299">
        <v>0</v>
      </c>
      <c r="I286" s="304" t="b">
        <v>1</v>
      </c>
      <c r="J286" s="299">
        <v>0</v>
      </c>
      <c r="K286" s="304" t="b">
        <v>1</v>
      </c>
      <c r="L286" s="299">
        <v>0</v>
      </c>
      <c r="M286" s="304" t="b">
        <v>1</v>
      </c>
      <c r="N286" s="299">
        <v>0</v>
      </c>
      <c r="O286" s="304" t="b">
        <v>1</v>
      </c>
      <c r="P286" s="299">
        <v>0</v>
      </c>
      <c r="Q286" s="304" t="b">
        <v>1</v>
      </c>
      <c r="R286" s="304">
        <v>0</v>
      </c>
      <c r="S286" s="304" t="b">
        <f t="shared" si="282"/>
        <v>1</v>
      </c>
      <c r="T286" s="304">
        <v>0</v>
      </c>
      <c r="U286" s="304" t="b">
        <f t="shared" si="283"/>
        <v>1</v>
      </c>
      <c r="V286" s="304">
        <v>0</v>
      </c>
      <c r="W286" s="304" t="b">
        <f t="shared" si="284"/>
        <v>1</v>
      </c>
      <c r="X286" s="304">
        <v>0</v>
      </c>
      <c r="Y286" s="304" t="b">
        <f t="shared" si="285"/>
        <v>1</v>
      </c>
      <c r="Z286" s="304">
        <v>0</v>
      </c>
      <c r="AA286" s="304" t="b">
        <f t="shared" si="286"/>
        <v>1</v>
      </c>
      <c r="AB286" s="304">
        <v>0</v>
      </c>
      <c r="AC286" s="304" t="b">
        <f t="shared" si="287"/>
        <v>1</v>
      </c>
      <c r="AD286" s="304">
        <v>0</v>
      </c>
      <c r="AE286" s="304" t="b">
        <f t="shared" ref="AE286:AE296" si="288">AD286=0</f>
        <v>1</v>
      </c>
      <c r="AF286" s="304">
        <v>326.45437890907903</v>
      </c>
      <c r="AG286" s="304" t="b">
        <v>1</v>
      </c>
      <c r="AH286" s="304">
        <v>0</v>
      </c>
      <c r="AI286" s="304" t="b">
        <f t="shared" si="278"/>
        <v>1</v>
      </c>
      <c r="AJ286" s="304">
        <v>0</v>
      </c>
      <c r="AK286" s="304" t="b">
        <f t="shared" si="279"/>
        <v>1</v>
      </c>
      <c r="AL286" s="304">
        <v>0</v>
      </c>
      <c r="AM286" s="304" t="b">
        <f t="shared" si="280"/>
        <v>1</v>
      </c>
      <c r="AN286" s="304">
        <v>0</v>
      </c>
      <c r="AO286" s="304" t="b">
        <f t="shared" si="281"/>
        <v>1</v>
      </c>
      <c r="AQ286" s="299">
        <f>'RES_Sales Model'!C281</f>
        <v>324.38677238308009</v>
      </c>
      <c r="AR286" s="304" t="b">
        <v>1</v>
      </c>
      <c r="AS286" s="299">
        <f>'RES_Sales Model'!D281</f>
        <v>0</v>
      </c>
      <c r="AT286" s="304" t="b">
        <v>1</v>
      </c>
      <c r="AU286" s="305"/>
      <c r="AV286" s="304">
        <f>+'Small COMM Sales Model  '!G285</f>
        <v>322.31916585708109</v>
      </c>
      <c r="AW286" s="304" t="b">
        <v>1</v>
      </c>
      <c r="AX286" s="304">
        <f>+'Small COMM Sales Model  '!F285</f>
        <v>0</v>
      </c>
      <c r="AY286" s="304" t="b">
        <v>1</v>
      </c>
      <c r="AZ286" s="304">
        <f>+'Small COMM Sales Model  '!E285</f>
        <v>326.45437890907908</v>
      </c>
      <c r="BA286" s="304" t="b">
        <v>1</v>
      </c>
    </row>
    <row r="287" spans="1:53" s="299" customFormat="1" x14ac:dyDescent="0.2">
      <c r="A287" s="306">
        <v>2029</v>
      </c>
      <c r="B287" s="306">
        <v>9</v>
      </c>
      <c r="C287" s="299">
        <v>249.49791666666664</v>
      </c>
      <c r="D287" s="299" t="b">
        <v>1</v>
      </c>
      <c r="E287" s="299">
        <v>0</v>
      </c>
      <c r="F287" s="299" t="b">
        <v>1</v>
      </c>
      <c r="H287" s="299">
        <v>0</v>
      </c>
      <c r="I287" s="304" t="b">
        <v>1</v>
      </c>
      <c r="J287" s="299">
        <v>0</v>
      </c>
      <c r="K287" s="304" t="b">
        <v>1</v>
      </c>
      <c r="L287" s="299">
        <v>0</v>
      </c>
      <c r="M287" s="304" t="b">
        <v>1</v>
      </c>
      <c r="N287" s="299">
        <v>0</v>
      </c>
      <c r="O287" s="304" t="b">
        <v>1</v>
      </c>
      <c r="P287" s="299">
        <v>0</v>
      </c>
      <c r="Q287" s="304" t="b">
        <v>1</v>
      </c>
      <c r="R287" s="304">
        <v>0</v>
      </c>
      <c r="S287" s="304" t="b">
        <f t="shared" si="282"/>
        <v>1</v>
      </c>
      <c r="T287" s="304">
        <v>0</v>
      </c>
      <c r="U287" s="304" t="b">
        <f t="shared" si="283"/>
        <v>1</v>
      </c>
      <c r="V287" s="304">
        <v>0</v>
      </c>
      <c r="W287" s="304" t="b">
        <f t="shared" si="284"/>
        <v>1</v>
      </c>
      <c r="X287" s="304">
        <v>0</v>
      </c>
      <c r="Y287" s="304" t="b">
        <f t="shared" si="285"/>
        <v>1</v>
      </c>
      <c r="Z287" s="304">
        <v>0</v>
      </c>
      <c r="AA287" s="304" t="b">
        <f t="shared" si="286"/>
        <v>1</v>
      </c>
      <c r="AB287" s="304">
        <v>0</v>
      </c>
      <c r="AC287" s="304" t="b">
        <f t="shared" si="287"/>
        <v>1</v>
      </c>
      <c r="AD287" s="304">
        <v>0</v>
      </c>
      <c r="AE287" s="304" t="b">
        <f t="shared" si="288"/>
        <v>1</v>
      </c>
      <c r="AF287" s="304">
        <v>0</v>
      </c>
      <c r="AG287" s="304" t="b">
        <f t="shared" ref="AG287:AG297" si="289">AF287=0</f>
        <v>1</v>
      </c>
      <c r="AH287" s="304">
        <v>277.87653293728101</v>
      </c>
      <c r="AI287" s="304" t="b">
        <v>1</v>
      </c>
      <c r="AJ287" s="304">
        <v>0</v>
      </c>
      <c r="AK287" s="304" t="b">
        <f t="shared" si="279"/>
        <v>1</v>
      </c>
      <c r="AL287" s="304">
        <v>0</v>
      </c>
      <c r="AM287" s="304" t="b">
        <f t="shared" si="280"/>
        <v>1</v>
      </c>
      <c r="AN287" s="304">
        <v>0</v>
      </c>
      <c r="AO287" s="304" t="b">
        <f t="shared" si="281"/>
        <v>1</v>
      </c>
      <c r="AQ287" s="299">
        <f>'RES_Sales Model'!C282</f>
        <v>302.16545592318028</v>
      </c>
      <c r="AR287" s="304" t="b">
        <v>1</v>
      </c>
      <c r="AS287" s="299">
        <f>'RES_Sales Model'!D282</f>
        <v>0</v>
      </c>
      <c r="AT287" s="304" t="b">
        <v>1</v>
      </c>
      <c r="AU287" s="305"/>
      <c r="AV287" s="304">
        <f>+'Small COMM Sales Model  '!G286</f>
        <v>326.45437890907908</v>
      </c>
      <c r="AW287" s="304" t="b">
        <v>1</v>
      </c>
      <c r="AX287" s="304">
        <f>+'Small COMM Sales Model  '!F286</f>
        <v>0</v>
      </c>
      <c r="AY287" s="304" t="b">
        <v>1</v>
      </c>
      <c r="AZ287" s="304">
        <f>+'Small COMM Sales Model  '!E286</f>
        <v>277.87653293728147</v>
      </c>
      <c r="BA287" s="304" t="b">
        <v>1</v>
      </c>
    </row>
    <row r="288" spans="1:53" s="299" customFormat="1" x14ac:dyDescent="0.2">
      <c r="A288" s="306">
        <v>2029</v>
      </c>
      <c r="B288" s="306">
        <v>10</v>
      </c>
      <c r="C288" s="299">
        <v>170.5586736154624</v>
      </c>
      <c r="D288" s="299" t="b">
        <v>1</v>
      </c>
      <c r="E288" s="299">
        <v>1.9937500000000004</v>
      </c>
      <c r="F288" s="299" t="b">
        <v>1</v>
      </c>
      <c r="H288" s="299">
        <v>0</v>
      </c>
      <c r="I288" s="304" t="b">
        <v>1</v>
      </c>
      <c r="J288" s="299">
        <v>0</v>
      </c>
      <c r="K288" s="304" t="b">
        <v>1</v>
      </c>
      <c r="L288" s="299">
        <v>0</v>
      </c>
      <c r="M288" s="304" t="b">
        <v>1</v>
      </c>
      <c r="N288" s="299">
        <v>0</v>
      </c>
      <c r="O288" s="304" t="b">
        <v>1</v>
      </c>
      <c r="P288" s="299">
        <v>0</v>
      </c>
      <c r="Q288" s="304" t="b">
        <v>1</v>
      </c>
      <c r="R288" s="304">
        <v>0</v>
      </c>
      <c r="S288" s="304" t="b">
        <f t="shared" si="282"/>
        <v>1</v>
      </c>
      <c r="T288" s="304">
        <v>0</v>
      </c>
      <c r="U288" s="304" t="b">
        <f t="shared" si="283"/>
        <v>1</v>
      </c>
      <c r="V288" s="304">
        <v>0</v>
      </c>
      <c r="W288" s="304" t="b">
        <f t="shared" si="284"/>
        <v>1</v>
      </c>
      <c r="X288" s="304">
        <v>0</v>
      </c>
      <c r="Y288" s="304" t="b">
        <f t="shared" si="285"/>
        <v>1</v>
      </c>
      <c r="Z288" s="304">
        <v>0</v>
      </c>
      <c r="AA288" s="304" t="b">
        <f t="shared" si="286"/>
        <v>1</v>
      </c>
      <c r="AB288" s="304">
        <v>0</v>
      </c>
      <c r="AC288" s="304" t="b">
        <f t="shared" si="287"/>
        <v>1</v>
      </c>
      <c r="AD288" s="304">
        <v>0</v>
      </c>
      <c r="AE288" s="304" t="b">
        <f t="shared" si="288"/>
        <v>1</v>
      </c>
      <c r="AF288" s="304">
        <v>0</v>
      </c>
      <c r="AG288" s="304" t="b">
        <f t="shared" si="289"/>
        <v>1</v>
      </c>
      <c r="AH288" s="304">
        <v>0</v>
      </c>
      <c r="AI288" s="304" t="b">
        <f t="shared" ref="AI288:AI298" si="290">AH288=0</f>
        <v>1</v>
      </c>
      <c r="AJ288" s="304">
        <v>198.89039579254799</v>
      </c>
      <c r="AK288" s="304" t="b">
        <v>1</v>
      </c>
      <c r="AL288" s="304">
        <v>0</v>
      </c>
      <c r="AM288" s="304" t="b">
        <f t="shared" si="280"/>
        <v>1</v>
      </c>
      <c r="AN288" s="304">
        <v>0</v>
      </c>
      <c r="AO288" s="304" t="b">
        <f t="shared" si="281"/>
        <v>1</v>
      </c>
      <c r="AQ288" s="299">
        <f>'RES_Sales Model'!C283</f>
        <v>238.38346436491491</v>
      </c>
      <c r="AR288" s="304" t="b">
        <v>1</v>
      </c>
      <c r="AS288" s="299">
        <f>'RES_Sales Model'!D283</f>
        <v>0</v>
      </c>
      <c r="AT288" s="304" t="b">
        <v>1</v>
      </c>
      <c r="AU288" s="305"/>
      <c r="AV288" s="304">
        <f>+'Small COMM Sales Model  '!G287</f>
        <v>277.87653293728147</v>
      </c>
      <c r="AW288" s="304" t="b">
        <v>1</v>
      </c>
      <c r="AX288" s="304">
        <f>+'Small COMM Sales Model  '!F287</f>
        <v>3.8110897796785466</v>
      </c>
      <c r="AY288" s="304" t="b">
        <v>1</v>
      </c>
      <c r="AZ288" s="304">
        <f>+'Small COMM Sales Model  '!E287</f>
        <v>198.89039579254836</v>
      </c>
      <c r="BA288" s="304" t="b">
        <v>1</v>
      </c>
    </row>
    <row r="289" spans="1:53" s="299" customFormat="1" x14ac:dyDescent="0.2">
      <c r="A289" s="306">
        <v>2029</v>
      </c>
      <c r="B289" s="306">
        <v>11</v>
      </c>
      <c r="C289" s="299">
        <v>63.069791666666674</v>
      </c>
      <c r="D289" s="299" t="b">
        <v>1</v>
      </c>
      <c r="E289" s="299">
        <v>13.252083333333335</v>
      </c>
      <c r="F289" s="299" t="b">
        <v>1</v>
      </c>
      <c r="H289" s="299">
        <v>0</v>
      </c>
      <c r="I289" s="304" t="b">
        <v>1</v>
      </c>
      <c r="J289" s="299">
        <v>0</v>
      </c>
      <c r="K289" s="304" t="b">
        <v>1</v>
      </c>
      <c r="L289" s="299">
        <v>0</v>
      </c>
      <c r="M289" s="304" t="b">
        <v>1</v>
      </c>
      <c r="N289" s="299">
        <v>0</v>
      </c>
      <c r="O289" s="304" t="b">
        <v>1</v>
      </c>
      <c r="P289" s="299">
        <v>0</v>
      </c>
      <c r="Q289" s="304" t="b">
        <v>1</v>
      </c>
      <c r="R289" s="304">
        <v>0</v>
      </c>
      <c r="S289" s="304" t="b">
        <f t="shared" si="282"/>
        <v>1</v>
      </c>
      <c r="T289" s="304">
        <v>0</v>
      </c>
      <c r="U289" s="304" t="b">
        <f t="shared" si="283"/>
        <v>1</v>
      </c>
      <c r="V289" s="304">
        <v>0</v>
      </c>
      <c r="W289" s="304" t="b">
        <f t="shared" si="284"/>
        <v>1</v>
      </c>
      <c r="X289" s="304">
        <v>0</v>
      </c>
      <c r="Y289" s="304" t="b">
        <f t="shared" si="285"/>
        <v>1</v>
      </c>
      <c r="Z289" s="304">
        <v>0</v>
      </c>
      <c r="AA289" s="304" t="b">
        <f t="shared" si="286"/>
        <v>1</v>
      </c>
      <c r="AB289" s="304">
        <v>0</v>
      </c>
      <c r="AC289" s="304" t="b">
        <f t="shared" si="287"/>
        <v>1</v>
      </c>
      <c r="AD289" s="304">
        <v>0</v>
      </c>
      <c r="AE289" s="304" t="b">
        <f t="shared" si="288"/>
        <v>1</v>
      </c>
      <c r="AF289" s="304">
        <v>0</v>
      </c>
      <c r="AG289" s="304" t="b">
        <f t="shared" si="289"/>
        <v>1</v>
      </c>
      <c r="AH289" s="304">
        <v>0</v>
      </c>
      <c r="AI289" s="304" t="b">
        <f t="shared" si="290"/>
        <v>1</v>
      </c>
      <c r="AJ289" s="304">
        <v>0</v>
      </c>
      <c r="AK289" s="304" t="b">
        <f t="shared" ref="AK289:AK299" si="291">AJ289=0</f>
        <v>1</v>
      </c>
      <c r="AL289" s="304">
        <v>78.117279066674598</v>
      </c>
      <c r="AM289" s="304" t="b">
        <v>1</v>
      </c>
      <c r="AN289" s="304">
        <v>0</v>
      </c>
      <c r="AO289" s="304" t="b">
        <f t="shared" si="281"/>
        <v>1</v>
      </c>
      <c r="AQ289" s="299">
        <f>'RES_Sales Model'!C284</f>
        <v>138.50383742961151</v>
      </c>
      <c r="AR289" s="304" t="b">
        <v>1</v>
      </c>
      <c r="AS289" s="299">
        <f>'RES_Sales Model'!D284</f>
        <v>0</v>
      </c>
      <c r="AT289" s="304" t="b">
        <v>1</v>
      </c>
      <c r="AU289" s="305"/>
      <c r="AV289" s="304">
        <f>+'Small COMM Sales Model  '!G288</f>
        <v>198.89039579254836</v>
      </c>
      <c r="AW289" s="304" t="b">
        <v>1</v>
      </c>
      <c r="AX289" s="304">
        <f>+'Small COMM Sales Model  '!F288</f>
        <v>26.436963465927999</v>
      </c>
      <c r="AY289" s="304" t="b">
        <v>1</v>
      </c>
      <c r="AZ289" s="304">
        <f>+'Small COMM Sales Model  '!E288</f>
        <v>78.117279066674627</v>
      </c>
      <c r="BA289" s="304" t="b">
        <v>1</v>
      </c>
    </row>
    <row r="290" spans="1:53" s="299" customFormat="1" x14ac:dyDescent="0.2">
      <c r="A290" s="306">
        <v>2029</v>
      </c>
      <c r="B290" s="306">
        <v>12</v>
      </c>
      <c r="C290" s="299">
        <v>34.644791666666663</v>
      </c>
      <c r="D290" s="299" t="b">
        <v>1</v>
      </c>
      <c r="E290" s="299">
        <v>62.360416666666687</v>
      </c>
      <c r="F290" s="299" t="b">
        <v>1</v>
      </c>
      <c r="H290" s="299">
        <v>0.17544300865084281</v>
      </c>
      <c r="I290" s="304" t="b">
        <v>1</v>
      </c>
      <c r="J290" s="299">
        <v>0</v>
      </c>
      <c r="K290" s="304" t="b">
        <v>1</v>
      </c>
      <c r="L290" s="299">
        <v>0</v>
      </c>
      <c r="M290" s="304" t="b">
        <v>1</v>
      </c>
      <c r="N290" s="299">
        <v>0</v>
      </c>
      <c r="O290" s="304" t="b">
        <v>1</v>
      </c>
      <c r="P290" s="299">
        <v>64.984895742185898</v>
      </c>
      <c r="Q290" s="304" t="b">
        <v>1</v>
      </c>
      <c r="R290" s="304">
        <v>0</v>
      </c>
      <c r="S290" s="304" t="b">
        <f t="shared" si="282"/>
        <v>1</v>
      </c>
      <c r="T290" s="304">
        <v>0</v>
      </c>
      <c r="U290" s="304" t="b">
        <f t="shared" si="283"/>
        <v>1</v>
      </c>
      <c r="V290" s="304">
        <v>0</v>
      </c>
      <c r="W290" s="304" t="b">
        <f t="shared" si="284"/>
        <v>1</v>
      </c>
      <c r="X290" s="304">
        <v>0</v>
      </c>
      <c r="Y290" s="304" t="b">
        <f t="shared" si="285"/>
        <v>1</v>
      </c>
      <c r="Z290" s="304">
        <v>0</v>
      </c>
      <c r="AA290" s="304" t="b">
        <f t="shared" si="286"/>
        <v>1</v>
      </c>
      <c r="AB290" s="304">
        <v>0</v>
      </c>
      <c r="AC290" s="304" t="b">
        <f t="shared" si="287"/>
        <v>1</v>
      </c>
      <c r="AD290" s="304">
        <v>0</v>
      </c>
      <c r="AE290" s="304" t="b">
        <f t="shared" si="288"/>
        <v>1</v>
      </c>
      <c r="AF290" s="304">
        <v>0</v>
      </c>
      <c r="AG290" s="304" t="b">
        <f t="shared" si="289"/>
        <v>1</v>
      </c>
      <c r="AH290" s="304">
        <v>0</v>
      </c>
      <c r="AI290" s="304" t="b">
        <f t="shared" si="290"/>
        <v>1</v>
      </c>
      <c r="AJ290" s="304">
        <v>0</v>
      </c>
      <c r="AK290" s="304" t="b">
        <f t="shared" si="291"/>
        <v>1</v>
      </c>
      <c r="AL290" s="304">
        <v>0</v>
      </c>
      <c r="AM290" s="304" t="b">
        <f t="shared" ref="AM290:AM300" si="292">AL290=0</f>
        <v>1</v>
      </c>
      <c r="AN290" s="304">
        <v>42.633806123140999</v>
      </c>
      <c r="AO290" s="304" t="b">
        <v>1</v>
      </c>
      <c r="AQ290" s="299">
        <f>'RES_Sales Model'!C285</f>
        <v>60.375542594907806</v>
      </c>
      <c r="AR290" s="304" t="b">
        <v>1</v>
      </c>
      <c r="AS290" s="299">
        <f>'RES_Sales Model'!D285</f>
        <v>64.984895742185898</v>
      </c>
      <c r="AT290" s="304" t="b">
        <v>1</v>
      </c>
      <c r="AU290" s="305"/>
      <c r="AV290" s="304">
        <f>+'Small COMM Sales Model  '!G289</f>
        <v>78.117279066674627</v>
      </c>
      <c r="AW290" s="304" t="b">
        <v>1</v>
      </c>
      <c r="AX290" s="304">
        <f>+'Small COMM Sales Model  '!F289</f>
        <v>81.614210043345437</v>
      </c>
      <c r="AY290" s="304" t="b">
        <v>1</v>
      </c>
      <c r="AZ290" s="304">
        <f>+'Small COMM Sales Model  '!E289</f>
        <v>42.633806123140985</v>
      </c>
      <c r="BA290" s="304" t="b">
        <v>1</v>
      </c>
    </row>
    <row r="291" spans="1:53" s="299" customFormat="1" x14ac:dyDescent="0.2">
      <c r="A291" s="306">
        <v>2030</v>
      </c>
      <c r="B291" s="306">
        <v>1</v>
      </c>
      <c r="C291" s="299">
        <v>21.512499999999996</v>
      </c>
      <c r="D291" s="299" t="b">
        <v>1</v>
      </c>
      <c r="E291" s="299">
        <v>101.75000000000003</v>
      </c>
      <c r="F291" s="299" t="b">
        <v>1</v>
      </c>
      <c r="H291" s="299">
        <v>0.47586523824689808</v>
      </c>
      <c r="I291" s="304" t="b">
        <v>1</v>
      </c>
      <c r="J291" s="299">
        <v>107.22973635615668</v>
      </c>
      <c r="K291" s="304" t="b">
        <v>1</v>
      </c>
      <c r="L291" s="299">
        <v>0</v>
      </c>
      <c r="M291" s="304" t="b">
        <v>1</v>
      </c>
      <c r="N291" s="299">
        <v>0</v>
      </c>
      <c r="O291" s="304" t="b">
        <v>1</v>
      </c>
      <c r="P291" s="299">
        <v>0</v>
      </c>
      <c r="Q291" s="304" t="b">
        <v>1</v>
      </c>
      <c r="R291" s="304">
        <v>26.1128298685252</v>
      </c>
      <c r="S291" s="304" t="b">
        <v>1</v>
      </c>
      <c r="T291" s="304">
        <v>0</v>
      </c>
      <c r="U291" s="304" t="b">
        <f t="shared" si="283"/>
        <v>1</v>
      </c>
      <c r="V291" s="304">
        <v>0</v>
      </c>
      <c r="W291" s="304" t="b">
        <f t="shared" si="284"/>
        <v>1</v>
      </c>
      <c r="X291" s="304">
        <v>0</v>
      </c>
      <c r="Y291" s="304" t="b">
        <f t="shared" si="285"/>
        <v>1</v>
      </c>
      <c r="Z291" s="304">
        <v>0</v>
      </c>
      <c r="AA291" s="304" t="b">
        <f t="shared" si="286"/>
        <v>1</v>
      </c>
      <c r="AB291" s="304">
        <v>0</v>
      </c>
      <c r="AC291" s="304" t="b">
        <f t="shared" si="287"/>
        <v>1</v>
      </c>
      <c r="AD291" s="304">
        <v>0</v>
      </c>
      <c r="AE291" s="304" t="b">
        <f t="shared" si="288"/>
        <v>1</v>
      </c>
      <c r="AF291" s="304">
        <v>0</v>
      </c>
      <c r="AG291" s="304" t="b">
        <f t="shared" si="289"/>
        <v>1</v>
      </c>
      <c r="AH291" s="304">
        <v>0</v>
      </c>
      <c r="AI291" s="304" t="b">
        <f t="shared" si="290"/>
        <v>1</v>
      </c>
      <c r="AJ291" s="304">
        <v>0</v>
      </c>
      <c r="AK291" s="304" t="b">
        <f t="shared" si="291"/>
        <v>1</v>
      </c>
      <c r="AL291" s="304">
        <v>0</v>
      </c>
      <c r="AM291" s="304" t="b">
        <f t="shared" si="292"/>
        <v>1</v>
      </c>
      <c r="AN291" s="304">
        <v>0</v>
      </c>
      <c r="AO291" s="304" t="b">
        <f t="shared" ref="AO291:AO301" si="293">AN291=0</f>
        <v>1</v>
      </c>
      <c r="AQ291" s="299">
        <f>'RES_Sales Model'!C286</f>
        <v>34.373317995833112</v>
      </c>
      <c r="AR291" s="304" t="b">
        <v>1</v>
      </c>
      <c r="AS291" s="299">
        <f>'RES_Sales Model'!D286</f>
        <v>107.22973635615668</v>
      </c>
      <c r="AT291" s="304" t="b">
        <v>1</v>
      </c>
      <c r="AU291" s="305"/>
      <c r="AV291" s="304">
        <f>+'Small COMM Sales Model  '!G290</f>
        <v>42.633806123140985</v>
      </c>
      <c r="AW291" s="304" t="b">
        <v>1</v>
      </c>
      <c r="AX291" s="304">
        <f>+'Small COMM Sales Model  '!F290</f>
        <v>127.15014736663784</v>
      </c>
      <c r="AY291" s="304" t="b">
        <v>1</v>
      </c>
      <c r="AZ291" s="304">
        <f>+'Small COMM Sales Model  '!E290</f>
        <v>26.112829868525239</v>
      </c>
      <c r="BA291" s="304" t="b">
        <v>1</v>
      </c>
    </row>
    <row r="292" spans="1:53" s="299" customFormat="1" x14ac:dyDescent="0.2">
      <c r="A292" s="306">
        <v>2030</v>
      </c>
      <c r="B292" s="306">
        <v>2</v>
      </c>
      <c r="C292" s="299">
        <v>28.65</v>
      </c>
      <c r="D292" s="299" t="b">
        <v>1</v>
      </c>
      <c r="E292" s="299">
        <v>56.333333333333336</v>
      </c>
      <c r="F292" s="299" t="b">
        <v>1</v>
      </c>
      <c r="H292" s="299">
        <v>0</v>
      </c>
      <c r="I292" s="304" t="b">
        <v>1</v>
      </c>
      <c r="J292" s="299">
        <v>0</v>
      </c>
      <c r="K292" s="304" t="b">
        <v>1</v>
      </c>
      <c r="L292" s="299">
        <v>58.93328680476386</v>
      </c>
      <c r="M292" s="304" t="b">
        <v>1</v>
      </c>
      <c r="N292" s="299">
        <v>0</v>
      </c>
      <c r="O292" s="304" t="b">
        <v>1</v>
      </c>
      <c r="P292" s="299">
        <v>0</v>
      </c>
      <c r="Q292" s="304" t="b">
        <v>1</v>
      </c>
      <c r="R292" s="304">
        <v>0</v>
      </c>
      <c r="S292" s="304" t="b">
        <f t="shared" ref="S292:S302" si="294">R292=0</f>
        <v>1</v>
      </c>
      <c r="T292" s="304">
        <v>35.042184420393099</v>
      </c>
      <c r="U292" s="304" t="b">
        <v>1</v>
      </c>
      <c r="V292" s="304">
        <v>0</v>
      </c>
      <c r="W292" s="304" t="b">
        <f t="shared" si="284"/>
        <v>1</v>
      </c>
      <c r="X292" s="304">
        <v>0</v>
      </c>
      <c r="Y292" s="304" t="b">
        <f t="shared" si="285"/>
        <v>1</v>
      </c>
      <c r="Z292" s="304">
        <v>0</v>
      </c>
      <c r="AA292" s="304" t="b">
        <f t="shared" si="286"/>
        <v>1</v>
      </c>
      <c r="AB292" s="304">
        <v>0</v>
      </c>
      <c r="AC292" s="304" t="b">
        <f t="shared" si="287"/>
        <v>1</v>
      </c>
      <c r="AD292" s="304">
        <v>0</v>
      </c>
      <c r="AE292" s="304" t="b">
        <f t="shared" si="288"/>
        <v>1</v>
      </c>
      <c r="AF292" s="304">
        <v>0</v>
      </c>
      <c r="AG292" s="304" t="b">
        <f t="shared" si="289"/>
        <v>1</v>
      </c>
      <c r="AH292" s="304">
        <v>0</v>
      </c>
      <c r="AI292" s="304" t="b">
        <f t="shared" si="290"/>
        <v>1</v>
      </c>
      <c r="AJ292" s="304">
        <v>0</v>
      </c>
      <c r="AK292" s="304" t="b">
        <f t="shared" si="291"/>
        <v>1</v>
      </c>
      <c r="AL292" s="304">
        <v>0</v>
      </c>
      <c r="AM292" s="304" t="b">
        <f t="shared" si="292"/>
        <v>1</v>
      </c>
      <c r="AN292" s="304">
        <v>0</v>
      </c>
      <c r="AO292" s="304" t="b">
        <f t="shared" si="293"/>
        <v>1</v>
      </c>
      <c r="AQ292" s="299">
        <f>'RES_Sales Model'!C287</f>
        <v>30.577507144459183</v>
      </c>
      <c r="AR292" s="304" t="b">
        <v>1</v>
      </c>
      <c r="AS292" s="299">
        <f>'RES_Sales Model'!D287</f>
        <v>58.93328680476386</v>
      </c>
      <c r="AT292" s="304" t="b">
        <v>1</v>
      </c>
      <c r="AU292" s="305"/>
      <c r="AV292" s="304">
        <f>+'Small COMM Sales Model  '!G291</f>
        <v>26.112829868525239</v>
      </c>
      <c r="AW292" s="304" t="b">
        <v>1</v>
      </c>
      <c r="AX292" s="304">
        <f>+'Small COMM Sales Model  '!F291</f>
        <v>78.467690138551589</v>
      </c>
      <c r="AY292" s="304" t="b">
        <v>1</v>
      </c>
      <c r="AZ292" s="304">
        <f>+'Small COMM Sales Model  '!E291</f>
        <v>35.042184420393127</v>
      </c>
      <c r="BA292" s="304" t="b">
        <v>1</v>
      </c>
    </row>
    <row r="293" spans="1:53" s="299" customFormat="1" x14ac:dyDescent="0.2">
      <c r="A293" s="306">
        <v>2030</v>
      </c>
      <c r="B293" s="306">
        <v>3</v>
      </c>
      <c r="C293" s="299">
        <v>51.395833333333329</v>
      </c>
      <c r="D293" s="299" t="b">
        <v>1</v>
      </c>
      <c r="E293" s="299">
        <v>28.689583333333339</v>
      </c>
      <c r="F293" s="299" t="b">
        <v>1</v>
      </c>
      <c r="H293" s="299">
        <v>0</v>
      </c>
      <c r="I293" s="304" t="b">
        <v>1</v>
      </c>
      <c r="J293" s="299">
        <v>0</v>
      </c>
      <c r="K293" s="304" t="b">
        <v>1</v>
      </c>
      <c r="L293" s="299">
        <v>0</v>
      </c>
      <c r="M293" s="304" t="b">
        <v>1</v>
      </c>
      <c r="N293" s="299">
        <v>29.231033597261238</v>
      </c>
      <c r="O293" s="304" t="b">
        <v>1</v>
      </c>
      <c r="P293" s="299">
        <v>0</v>
      </c>
      <c r="Q293" s="304" t="b">
        <v>1</v>
      </c>
      <c r="R293" s="304">
        <v>0</v>
      </c>
      <c r="S293" s="304" t="b">
        <f t="shared" si="294"/>
        <v>1</v>
      </c>
      <c r="T293" s="304">
        <v>0</v>
      </c>
      <c r="U293" s="304" t="b">
        <f t="shared" ref="U293:U303" si="295">T293=0</f>
        <v>1</v>
      </c>
      <c r="V293" s="304">
        <v>64.582270600115194</v>
      </c>
      <c r="W293" s="304" t="b">
        <v>1</v>
      </c>
      <c r="X293" s="304">
        <v>0</v>
      </c>
      <c r="Y293" s="304" t="b">
        <f t="shared" si="285"/>
        <v>1</v>
      </c>
      <c r="Z293" s="304">
        <v>0</v>
      </c>
      <c r="AA293" s="304" t="b">
        <f t="shared" si="286"/>
        <v>1</v>
      </c>
      <c r="AB293" s="304">
        <v>0</v>
      </c>
      <c r="AC293" s="304" t="b">
        <f t="shared" si="287"/>
        <v>1</v>
      </c>
      <c r="AD293" s="304">
        <v>0</v>
      </c>
      <c r="AE293" s="304" t="b">
        <f t="shared" si="288"/>
        <v>1</v>
      </c>
      <c r="AF293" s="304">
        <v>0</v>
      </c>
      <c r="AG293" s="304" t="b">
        <f t="shared" si="289"/>
        <v>1</v>
      </c>
      <c r="AH293" s="304">
        <v>0</v>
      </c>
      <c r="AI293" s="304" t="b">
        <f t="shared" si="290"/>
        <v>1</v>
      </c>
      <c r="AJ293" s="304">
        <v>0</v>
      </c>
      <c r="AK293" s="304" t="b">
        <f t="shared" si="291"/>
        <v>1</v>
      </c>
      <c r="AL293" s="304">
        <v>0</v>
      </c>
      <c r="AM293" s="304" t="b">
        <f t="shared" si="292"/>
        <v>1</v>
      </c>
      <c r="AN293" s="304">
        <v>0</v>
      </c>
      <c r="AO293" s="304" t="b">
        <f t="shared" si="293"/>
        <v>1</v>
      </c>
      <c r="AQ293" s="299">
        <f>'RES_Sales Model'!C288</f>
        <v>49.812227510254139</v>
      </c>
      <c r="AR293" s="304" t="b">
        <v>1</v>
      </c>
      <c r="AS293" s="299">
        <f>'RES_Sales Model'!D288</f>
        <v>29.231033597261238</v>
      </c>
      <c r="AT293" s="304" t="b">
        <v>1</v>
      </c>
      <c r="AU293" s="305"/>
      <c r="AV293" s="304">
        <f>+'Small COMM Sales Model  '!G292</f>
        <v>35.042184420393127</v>
      </c>
      <c r="AW293" s="304" t="b">
        <v>1</v>
      </c>
      <c r="AX293" s="304">
        <f>+'Small COMM Sales Model  '!F292</f>
        <v>46.311218909337121</v>
      </c>
      <c r="AY293" s="304" t="b">
        <v>1</v>
      </c>
      <c r="AZ293" s="304">
        <f>+'Small COMM Sales Model  '!E292</f>
        <v>64.582270600115152</v>
      </c>
      <c r="BA293" s="304" t="b">
        <v>1</v>
      </c>
    </row>
    <row r="294" spans="1:53" s="299" customFormat="1" x14ac:dyDescent="0.2">
      <c r="A294" s="306">
        <v>2030</v>
      </c>
      <c r="B294" s="306">
        <v>4</v>
      </c>
      <c r="C294" s="299">
        <v>93.364062500000017</v>
      </c>
      <c r="D294" s="299" t="b">
        <v>1</v>
      </c>
      <c r="E294" s="299">
        <v>3.0166666666666666</v>
      </c>
      <c r="F294" s="299" t="b">
        <v>1</v>
      </c>
      <c r="H294" s="299">
        <v>0</v>
      </c>
      <c r="I294" s="304" t="b">
        <v>1</v>
      </c>
      <c r="J294" s="299">
        <v>0</v>
      </c>
      <c r="K294" s="304" t="b">
        <v>1</v>
      </c>
      <c r="L294" s="299">
        <v>0</v>
      </c>
      <c r="M294" s="304" t="b">
        <v>1</v>
      </c>
      <c r="N294" s="299">
        <v>0</v>
      </c>
      <c r="O294" s="304" t="b">
        <v>1</v>
      </c>
      <c r="P294" s="299">
        <v>0</v>
      </c>
      <c r="Q294" s="304" t="b">
        <v>1</v>
      </c>
      <c r="R294" s="304">
        <v>0</v>
      </c>
      <c r="S294" s="304" t="b">
        <f t="shared" si="294"/>
        <v>1</v>
      </c>
      <c r="T294" s="304">
        <v>0</v>
      </c>
      <c r="U294" s="304" t="b">
        <f t="shared" si="295"/>
        <v>1</v>
      </c>
      <c r="V294" s="304">
        <v>0</v>
      </c>
      <c r="W294" s="304" t="b">
        <f t="shared" ref="W294:W304" si="296">V294=0</f>
        <v>1</v>
      </c>
      <c r="X294" s="304">
        <v>114.03392869270699</v>
      </c>
      <c r="Y294" s="304" t="b">
        <v>1</v>
      </c>
      <c r="Z294" s="304">
        <v>0</v>
      </c>
      <c r="AA294" s="304" t="b">
        <f t="shared" si="286"/>
        <v>1</v>
      </c>
      <c r="AB294" s="304">
        <v>0</v>
      </c>
      <c r="AC294" s="304" t="b">
        <f t="shared" si="287"/>
        <v>1</v>
      </c>
      <c r="AD294" s="304">
        <v>0</v>
      </c>
      <c r="AE294" s="304" t="b">
        <f t="shared" si="288"/>
        <v>1</v>
      </c>
      <c r="AF294" s="304">
        <v>0</v>
      </c>
      <c r="AG294" s="304" t="b">
        <f t="shared" si="289"/>
        <v>1</v>
      </c>
      <c r="AH294" s="304">
        <v>0</v>
      </c>
      <c r="AI294" s="304" t="b">
        <f t="shared" si="290"/>
        <v>1</v>
      </c>
      <c r="AJ294" s="304">
        <v>0</v>
      </c>
      <c r="AK294" s="304" t="b">
        <f t="shared" si="291"/>
        <v>1</v>
      </c>
      <c r="AL294" s="304">
        <v>0</v>
      </c>
      <c r="AM294" s="304" t="b">
        <f t="shared" si="292"/>
        <v>1</v>
      </c>
      <c r="AN294" s="304">
        <v>0</v>
      </c>
      <c r="AO294" s="304" t="b">
        <f t="shared" si="293"/>
        <v>1</v>
      </c>
      <c r="AQ294" s="299">
        <f>'RES_Sales Model'!C289</f>
        <v>89.308099646411279</v>
      </c>
      <c r="AR294" s="304" t="b">
        <v>1</v>
      </c>
      <c r="AS294" s="299">
        <f>'RES_Sales Model'!D289</f>
        <v>0</v>
      </c>
      <c r="AT294" s="304" t="b">
        <v>1</v>
      </c>
      <c r="AU294" s="305"/>
      <c r="AV294" s="304">
        <f>+'Small COMM Sales Model  '!G293</f>
        <v>64.582270600115152</v>
      </c>
      <c r="AW294" s="304" t="b">
        <v>1</v>
      </c>
      <c r="AX294" s="304">
        <f>+'Small COMM Sales Model  '!F293</f>
        <v>10.944087118763242</v>
      </c>
      <c r="AY294" s="304" t="b">
        <v>1</v>
      </c>
      <c r="AZ294" s="304">
        <f>+'Small COMM Sales Model  '!E293</f>
        <v>114.03392869270741</v>
      </c>
      <c r="BA294" s="304" t="b">
        <v>1</v>
      </c>
    </row>
    <row r="295" spans="1:53" s="299" customFormat="1" x14ac:dyDescent="0.2">
      <c r="A295" s="306">
        <v>2030</v>
      </c>
      <c r="B295" s="306">
        <v>5</v>
      </c>
      <c r="C295" s="299">
        <v>181.10312499999998</v>
      </c>
      <c r="D295" s="299" t="b">
        <v>1</v>
      </c>
      <c r="E295" s="299">
        <v>0.13125000000000001</v>
      </c>
      <c r="F295" s="299" t="b">
        <v>1</v>
      </c>
      <c r="H295" s="299">
        <v>0</v>
      </c>
      <c r="I295" s="304" t="b">
        <v>1</v>
      </c>
      <c r="J295" s="299">
        <v>0</v>
      </c>
      <c r="K295" s="304" t="b">
        <v>1</v>
      </c>
      <c r="L295" s="299">
        <v>0</v>
      </c>
      <c r="M295" s="304" t="b">
        <v>1</v>
      </c>
      <c r="N295" s="299">
        <v>0</v>
      </c>
      <c r="O295" s="304" t="b">
        <v>1</v>
      </c>
      <c r="P295" s="299">
        <v>0</v>
      </c>
      <c r="Q295" s="304" t="b">
        <v>1</v>
      </c>
      <c r="R295" s="304">
        <v>0</v>
      </c>
      <c r="S295" s="304" t="b">
        <f t="shared" si="294"/>
        <v>1</v>
      </c>
      <c r="T295" s="304">
        <v>0</v>
      </c>
      <c r="U295" s="304" t="b">
        <f t="shared" si="295"/>
        <v>1</v>
      </c>
      <c r="V295" s="304">
        <v>0</v>
      </c>
      <c r="W295" s="304" t="b">
        <f t="shared" si="296"/>
        <v>1</v>
      </c>
      <c r="X295" s="304">
        <v>0</v>
      </c>
      <c r="Y295" s="304" t="b">
        <f t="shared" ref="Y295:Y305" si="297">X295=0</f>
        <v>1</v>
      </c>
      <c r="Z295" s="304">
        <v>208.47875842628699</v>
      </c>
      <c r="AA295" s="304" t="b">
        <v>1</v>
      </c>
      <c r="AB295" s="304">
        <v>0</v>
      </c>
      <c r="AC295" s="304" t="b">
        <f t="shared" si="287"/>
        <v>1</v>
      </c>
      <c r="AD295" s="304">
        <v>0</v>
      </c>
      <c r="AE295" s="304" t="b">
        <f t="shared" si="288"/>
        <v>1</v>
      </c>
      <c r="AF295" s="304">
        <v>0</v>
      </c>
      <c r="AG295" s="304" t="b">
        <f t="shared" si="289"/>
        <v>1</v>
      </c>
      <c r="AH295" s="304">
        <v>0</v>
      </c>
      <c r="AI295" s="304" t="b">
        <f t="shared" si="290"/>
        <v>1</v>
      </c>
      <c r="AJ295" s="304">
        <v>0</v>
      </c>
      <c r="AK295" s="304" t="b">
        <f t="shared" si="291"/>
        <v>1</v>
      </c>
      <c r="AL295" s="304">
        <v>0</v>
      </c>
      <c r="AM295" s="304" t="b">
        <f t="shared" si="292"/>
        <v>1</v>
      </c>
      <c r="AN295" s="304">
        <v>0</v>
      </c>
      <c r="AO295" s="304" t="b">
        <f t="shared" si="293"/>
        <v>1</v>
      </c>
      <c r="AQ295" s="299">
        <f>'RES_Sales Model'!C290</f>
        <v>161.25634355949703</v>
      </c>
      <c r="AR295" s="304" t="b">
        <v>1</v>
      </c>
      <c r="AS295" s="299">
        <f>'RES_Sales Model'!D290</f>
        <v>0</v>
      </c>
      <c r="AT295" s="304" t="b">
        <v>1</v>
      </c>
      <c r="AU295" s="305"/>
      <c r="AV295" s="304">
        <f>+'Small COMM Sales Model  '!G294</f>
        <v>114.03392869270741</v>
      </c>
      <c r="AW295" s="304" t="b">
        <v>1</v>
      </c>
      <c r="AX295" s="304">
        <f>+'Small COMM Sales Model  '!F294</f>
        <v>1.2472710741059452</v>
      </c>
      <c r="AY295" s="304" t="b">
        <v>1</v>
      </c>
      <c r="AZ295" s="304">
        <f>+'Small COMM Sales Model  '!E294</f>
        <v>208.47875842628665</v>
      </c>
      <c r="BA295" s="304" t="b">
        <v>1</v>
      </c>
    </row>
    <row r="296" spans="1:53" s="299" customFormat="1" x14ac:dyDescent="0.2">
      <c r="A296" s="306">
        <v>2030</v>
      </c>
      <c r="B296" s="306">
        <v>6</v>
      </c>
      <c r="C296" s="299">
        <v>242.67083333333329</v>
      </c>
      <c r="D296" s="299" t="b">
        <v>1</v>
      </c>
      <c r="E296" s="299">
        <v>0</v>
      </c>
      <c r="F296" s="299" t="b">
        <v>1</v>
      </c>
      <c r="H296" s="299">
        <v>0</v>
      </c>
      <c r="I296" s="304" t="b">
        <v>1</v>
      </c>
      <c r="J296" s="299">
        <v>0</v>
      </c>
      <c r="K296" s="304" t="b">
        <v>1</v>
      </c>
      <c r="L296" s="299">
        <v>0</v>
      </c>
      <c r="M296" s="304" t="b">
        <v>1</v>
      </c>
      <c r="N296" s="299">
        <v>0</v>
      </c>
      <c r="O296" s="304" t="b">
        <v>1</v>
      </c>
      <c r="P296" s="299">
        <v>0</v>
      </c>
      <c r="Q296" s="304" t="b">
        <v>1</v>
      </c>
      <c r="R296" s="304">
        <v>0</v>
      </c>
      <c r="S296" s="304" t="b">
        <f t="shared" si="294"/>
        <v>1</v>
      </c>
      <c r="T296" s="304">
        <v>0</v>
      </c>
      <c r="U296" s="304" t="b">
        <f t="shared" si="295"/>
        <v>1</v>
      </c>
      <c r="V296" s="304">
        <v>0</v>
      </c>
      <c r="W296" s="304" t="b">
        <f t="shared" si="296"/>
        <v>1</v>
      </c>
      <c r="X296" s="304">
        <v>0</v>
      </c>
      <c r="Y296" s="304" t="b">
        <f t="shared" si="297"/>
        <v>1</v>
      </c>
      <c r="Z296" s="304">
        <v>0</v>
      </c>
      <c r="AA296" s="304" t="b">
        <f t="shared" ref="AA296:AA306" si="298">Z296=0</f>
        <v>1</v>
      </c>
      <c r="AB296" s="304">
        <v>271.66325293295398</v>
      </c>
      <c r="AC296" s="304" t="b">
        <v>1</v>
      </c>
      <c r="AD296" s="304">
        <v>0</v>
      </c>
      <c r="AE296" s="304" t="b">
        <f t="shared" si="288"/>
        <v>1</v>
      </c>
      <c r="AF296" s="304">
        <v>0</v>
      </c>
      <c r="AG296" s="304" t="b">
        <f t="shared" si="289"/>
        <v>1</v>
      </c>
      <c r="AH296" s="304">
        <v>0</v>
      </c>
      <c r="AI296" s="304" t="b">
        <f t="shared" si="290"/>
        <v>1</v>
      </c>
      <c r="AJ296" s="304">
        <v>0</v>
      </c>
      <c r="AK296" s="304" t="b">
        <f t="shared" si="291"/>
        <v>1</v>
      </c>
      <c r="AL296" s="304">
        <v>0</v>
      </c>
      <c r="AM296" s="304" t="b">
        <f t="shared" si="292"/>
        <v>1</v>
      </c>
      <c r="AN296" s="304">
        <v>0</v>
      </c>
      <c r="AO296" s="304" t="b">
        <f t="shared" si="293"/>
        <v>1</v>
      </c>
      <c r="AQ296" s="299">
        <f>'RES_Sales Model'!C291</f>
        <v>240.07100567962016</v>
      </c>
      <c r="AR296" s="304" t="b">
        <v>1</v>
      </c>
      <c r="AS296" s="299">
        <f>'RES_Sales Model'!D291</f>
        <v>0</v>
      </c>
      <c r="AT296" s="304" t="b">
        <v>1</v>
      </c>
      <c r="AU296" s="305"/>
      <c r="AV296" s="304">
        <f>+'Small COMM Sales Model  '!G295</f>
        <v>208.47875842628665</v>
      </c>
      <c r="AW296" s="304" t="b">
        <v>1</v>
      </c>
      <c r="AX296" s="304">
        <f>+'Small COMM Sales Model  '!F295</f>
        <v>0</v>
      </c>
      <c r="AY296" s="304" t="b">
        <v>1</v>
      </c>
      <c r="AZ296" s="304">
        <f>+'Small COMM Sales Model  '!E295</f>
        <v>271.66325293295364</v>
      </c>
      <c r="BA296" s="304" t="b">
        <v>1</v>
      </c>
    </row>
    <row r="297" spans="1:53" s="299" customFormat="1" x14ac:dyDescent="0.2">
      <c r="A297" s="306">
        <v>2030</v>
      </c>
      <c r="B297" s="306">
        <v>7</v>
      </c>
      <c r="C297" s="299">
        <v>292.45624999999995</v>
      </c>
      <c r="D297" s="299" t="b">
        <v>1</v>
      </c>
      <c r="E297" s="299">
        <v>0</v>
      </c>
      <c r="F297" s="299" t="b">
        <v>1</v>
      </c>
      <c r="H297" s="299">
        <v>0</v>
      </c>
      <c r="I297" s="304" t="b">
        <v>1</v>
      </c>
      <c r="J297" s="299">
        <v>0</v>
      </c>
      <c r="K297" s="304" t="b">
        <v>1</v>
      </c>
      <c r="L297" s="299">
        <v>0</v>
      </c>
      <c r="M297" s="304" t="b">
        <v>1</v>
      </c>
      <c r="N297" s="299">
        <v>0</v>
      </c>
      <c r="O297" s="304" t="b">
        <v>1</v>
      </c>
      <c r="P297" s="299">
        <v>0</v>
      </c>
      <c r="Q297" s="304" t="b">
        <v>1</v>
      </c>
      <c r="R297" s="304">
        <v>0</v>
      </c>
      <c r="S297" s="304" t="b">
        <f t="shared" si="294"/>
        <v>1</v>
      </c>
      <c r="T297" s="304">
        <v>0</v>
      </c>
      <c r="U297" s="304" t="b">
        <f t="shared" si="295"/>
        <v>1</v>
      </c>
      <c r="V297" s="304">
        <v>0</v>
      </c>
      <c r="W297" s="304" t="b">
        <f t="shared" si="296"/>
        <v>1</v>
      </c>
      <c r="X297" s="304">
        <v>0</v>
      </c>
      <c r="Y297" s="304" t="b">
        <f t="shared" si="297"/>
        <v>1</v>
      </c>
      <c r="Z297" s="304">
        <v>0</v>
      </c>
      <c r="AA297" s="304" t="b">
        <f t="shared" si="298"/>
        <v>1</v>
      </c>
      <c r="AB297" s="304">
        <v>0</v>
      </c>
      <c r="AC297" s="304" t="b">
        <f t="shared" ref="AC297:AC307" si="299">AB297=0</f>
        <v>1</v>
      </c>
      <c r="AD297" s="304">
        <v>322.31916585708098</v>
      </c>
      <c r="AE297" s="304" t="b">
        <v>1</v>
      </c>
      <c r="AF297" s="304">
        <v>0</v>
      </c>
      <c r="AG297" s="304" t="b">
        <f t="shared" si="289"/>
        <v>1</v>
      </c>
      <c r="AH297" s="304">
        <v>0</v>
      </c>
      <c r="AI297" s="304" t="b">
        <f t="shared" si="290"/>
        <v>1</v>
      </c>
      <c r="AJ297" s="304">
        <v>0</v>
      </c>
      <c r="AK297" s="304" t="b">
        <f t="shared" si="291"/>
        <v>1</v>
      </c>
      <c r="AL297" s="304">
        <v>0</v>
      </c>
      <c r="AM297" s="304" t="b">
        <f t="shared" si="292"/>
        <v>1</v>
      </c>
      <c r="AN297" s="304">
        <v>0</v>
      </c>
      <c r="AO297" s="304" t="b">
        <f t="shared" si="293"/>
        <v>1</v>
      </c>
      <c r="AQ297" s="299">
        <f>'RES_Sales Model'!C292</f>
        <v>296.99120939501734</v>
      </c>
      <c r="AR297" s="304" t="b">
        <v>1</v>
      </c>
      <c r="AS297" s="299">
        <f>'RES_Sales Model'!D292</f>
        <v>0</v>
      </c>
      <c r="AT297" s="304" t="b">
        <v>1</v>
      </c>
      <c r="AU297" s="305"/>
      <c r="AV297" s="304">
        <f>+'Small COMM Sales Model  '!G296</f>
        <v>271.66325293295364</v>
      </c>
      <c r="AW297" s="304" t="b">
        <v>1</v>
      </c>
      <c r="AX297" s="304">
        <f>+'Small COMM Sales Model  '!F296</f>
        <v>0</v>
      </c>
      <c r="AY297" s="304" t="b">
        <v>1</v>
      </c>
      <c r="AZ297" s="304">
        <f>+'Small COMM Sales Model  '!E296</f>
        <v>322.31916585708109</v>
      </c>
      <c r="BA297" s="304" t="b">
        <v>1</v>
      </c>
    </row>
    <row r="298" spans="1:53" s="299" customFormat="1" x14ac:dyDescent="0.2">
      <c r="A298" s="306">
        <v>2030</v>
      </c>
      <c r="B298" s="306">
        <v>8</v>
      </c>
      <c r="C298" s="299">
        <v>298.28437500000007</v>
      </c>
      <c r="D298" s="299" t="b">
        <v>1</v>
      </c>
      <c r="E298" s="299">
        <v>0</v>
      </c>
      <c r="F298" s="299" t="b">
        <v>1</v>
      </c>
      <c r="H298" s="299">
        <v>0</v>
      </c>
      <c r="I298" s="304" t="b">
        <v>1</v>
      </c>
      <c r="J298" s="299">
        <v>0</v>
      </c>
      <c r="K298" s="304" t="b">
        <v>1</v>
      </c>
      <c r="L298" s="299">
        <v>0</v>
      </c>
      <c r="M298" s="304" t="b">
        <v>1</v>
      </c>
      <c r="N298" s="299">
        <v>0</v>
      </c>
      <c r="O298" s="304" t="b">
        <v>1</v>
      </c>
      <c r="P298" s="299">
        <v>0</v>
      </c>
      <c r="Q298" s="304" t="b">
        <v>1</v>
      </c>
      <c r="R298" s="304">
        <v>0</v>
      </c>
      <c r="S298" s="304" t="b">
        <f t="shared" si="294"/>
        <v>1</v>
      </c>
      <c r="T298" s="304">
        <v>0</v>
      </c>
      <c r="U298" s="304" t="b">
        <f t="shared" si="295"/>
        <v>1</v>
      </c>
      <c r="V298" s="304">
        <v>0</v>
      </c>
      <c r="W298" s="304" t="b">
        <f t="shared" si="296"/>
        <v>1</v>
      </c>
      <c r="X298" s="304">
        <v>0</v>
      </c>
      <c r="Y298" s="304" t="b">
        <f t="shared" si="297"/>
        <v>1</v>
      </c>
      <c r="Z298" s="304">
        <v>0</v>
      </c>
      <c r="AA298" s="304" t="b">
        <f t="shared" si="298"/>
        <v>1</v>
      </c>
      <c r="AB298" s="304">
        <v>0</v>
      </c>
      <c r="AC298" s="304" t="b">
        <f t="shared" si="299"/>
        <v>1</v>
      </c>
      <c r="AD298" s="304">
        <v>0</v>
      </c>
      <c r="AE298" s="304" t="b">
        <f t="shared" ref="AE298:AE308" si="300">AD298=0</f>
        <v>1</v>
      </c>
      <c r="AF298" s="304">
        <v>326.45437890907903</v>
      </c>
      <c r="AG298" s="304" t="b">
        <v>1</v>
      </c>
      <c r="AH298" s="304">
        <v>0</v>
      </c>
      <c r="AI298" s="304" t="b">
        <f t="shared" si="290"/>
        <v>1</v>
      </c>
      <c r="AJ298" s="304">
        <v>0</v>
      </c>
      <c r="AK298" s="304" t="b">
        <f t="shared" si="291"/>
        <v>1</v>
      </c>
      <c r="AL298" s="304">
        <v>0</v>
      </c>
      <c r="AM298" s="304" t="b">
        <f t="shared" si="292"/>
        <v>1</v>
      </c>
      <c r="AN298" s="304">
        <v>0</v>
      </c>
      <c r="AO298" s="304" t="b">
        <f t="shared" si="293"/>
        <v>1</v>
      </c>
      <c r="AQ298" s="299">
        <f>'RES_Sales Model'!C293</f>
        <v>324.38677238308009</v>
      </c>
      <c r="AR298" s="304" t="b">
        <v>1</v>
      </c>
      <c r="AS298" s="299">
        <f>'RES_Sales Model'!D293</f>
        <v>0</v>
      </c>
      <c r="AT298" s="304" t="b">
        <v>1</v>
      </c>
      <c r="AU298" s="305"/>
      <c r="AV298" s="304">
        <f>+'Small COMM Sales Model  '!G297</f>
        <v>322.31916585708109</v>
      </c>
      <c r="AW298" s="304" t="b">
        <v>1</v>
      </c>
      <c r="AX298" s="304">
        <f>+'Small COMM Sales Model  '!F297</f>
        <v>0</v>
      </c>
      <c r="AY298" s="304" t="b">
        <v>1</v>
      </c>
      <c r="AZ298" s="304">
        <f>+'Small COMM Sales Model  '!E297</f>
        <v>326.45437890907908</v>
      </c>
      <c r="BA298" s="304" t="b">
        <v>1</v>
      </c>
    </row>
    <row r="299" spans="1:53" s="299" customFormat="1" x14ac:dyDescent="0.2">
      <c r="A299" s="306">
        <v>2030</v>
      </c>
      <c r="B299" s="306">
        <v>9</v>
      </c>
      <c r="C299" s="299">
        <v>249.49791666666664</v>
      </c>
      <c r="D299" s="299" t="b">
        <v>1</v>
      </c>
      <c r="E299" s="299">
        <v>0</v>
      </c>
      <c r="F299" s="299" t="b">
        <v>1</v>
      </c>
      <c r="H299" s="299">
        <v>0</v>
      </c>
      <c r="I299" s="304" t="b">
        <v>1</v>
      </c>
      <c r="J299" s="299">
        <v>0</v>
      </c>
      <c r="K299" s="304" t="b">
        <v>1</v>
      </c>
      <c r="L299" s="299">
        <v>0</v>
      </c>
      <c r="M299" s="304" t="b">
        <v>1</v>
      </c>
      <c r="N299" s="299">
        <v>0</v>
      </c>
      <c r="O299" s="304" t="b">
        <v>1</v>
      </c>
      <c r="P299" s="299">
        <v>0</v>
      </c>
      <c r="Q299" s="304" t="b">
        <v>1</v>
      </c>
      <c r="R299" s="304">
        <v>0</v>
      </c>
      <c r="S299" s="304" t="b">
        <f t="shared" si="294"/>
        <v>1</v>
      </c>
      <c r="T299" s="304">
        <v>0</v>
      </c>
      <c r="U299" s="304" t="b">
        <f t="shared" si="295"/>
        <v>1</v>
      </c>
      <c r="V299" s="304">
        <v>0</v>
      </c>
      <c r="W299" s="304" t="b">
        <f t="shared" si="296"/>
        <v>1</v>
      </c>
      <c r="X299" s="304">
        <v>0</v>
      </c>
      <c r="Y299" s="304" t="b">
        <f t="shared" si="297"/>
        <v>1</v>
      </c>
      <c r="Z299" s="304">
        <v>0</v>
      </c>
      <c r="AA299" s="304" t="b">
        <f t="shared" si="298"/>
        <v>1</v>
      </c>
      <c r="AB299" s="304">
        <v>0</v>
      </c>
      <c r="AC299" s="304" t="b">
        <f t="shared" si="299"/>
        <v>1</v>
      </c>
      <c r="AD299" s="304">
        <v>0</v>
      </c>
      <c r="AE299" s="304" t="b">
        <f t="shared" si="300"/>
        <v>1</v>
      </c>
      <c r="AF299" s="304">
        <v>0</v>
      </c>
      <c r="AG299" s="304" t="b">
        <f t="shared" ref="AG299:AG309" si="301">AF299=0</f>
        <v>1</v>
      </c>
      <c r="AH299" s="304">
        <v>277.87653293728101</v>
      </c>
      <c r="AI299" s="304" t="b">
        <v>1</v>
      </c>
      <c r="AJ299" s="304">
        <v>0</v>
      </c>
      <c r="AK299" s="304" t="b">
        <f t="shared" si="291"/>
        <v>1</v>
      </c>
      <c r="AL299" s="304">
        <v>0</v>
      </c>
      <c r="AM299" s="304" t="b">
        <f t="shared" si="292"/>
        <v>1</v>
      </c>
      <c r="AN299" s="304">
        <v>0</v>
      </c>
      <c r="AO299" s="304" t="b">
        <f t="shared" si="293"/>
        <v>1</v>
      </c>
      <c r="AQ299" s="299">
        <f>'RES_Sales Model'!C294</f>
        <v>302.16545592318028</v>
      </c>
      <c r="AR299" s="304" t="b">
        <v>1</v>
      </c>
      <c r="AS299" s="299">
        <f>'RES_Sales Model'!D294</f>
        <v>0</v>
      </c>
      <c r="AT299" s="304" t="b">
        <v>1</v>
      </c>
      <c r="AU299" s="305"/>
      <c r="AV299" s="304">
        <f>+'Small COMM Sales Model  '!G298</f>
        <v>326.45437890907908</v>
      </c>
      <c r="AW299" s="304" t="b">
        <v>1</v>
      </c>
      <c r="AX299" s="304">
        <f>+'Small COMM Sales Model  '!F298</f>
        <v>0</v>
      </c>
      <c r="AY299" s="304" t="b">
        <v>1</v>
      </c>
      <c r="AZ299" s="304">
        <f>+'Small COMM Sales Model  '!E298</f>
        <v>277.87653293728147</v>
      </c>
      <c r="BA299" s="304" t="b">
        <v>1</v>
      </c>
    </row>
    <row r="300" spans="1:53" s="299" customFormat="1" x14ac:dyDescent="0.2">
      <c r="A300" s="306">
        <v>2030</v>
      </c>
      <c r="B300" s="306">
        <v>10</v>
      </c>
      <c r="C300" s="299">
        <v>170.5586736154624</v>
      </c>
      <c r="D300" s="299" t="b">
        <v>1</v>
      </c>
      <c r="E300" s="299">
        <v>1.9937500000000004</v>
      </c>
      <c r="F300" s="299" t="b">
        <v>1</v>
      </c>
      <c r="H300" s="299">
        <v>0</v>
      </c>
      <c r="I300" s="304" t="b">
        <v>1</v>
      </c>
      <c r="J300" s="299">
        <v>0</v>
      </c>
      <c r="K300" s="304" t="b">
        <v>1</v>
      </c>
      <c r="L300" s="299">
        <v>0</v>
      </c>
      <c r="M300" s="304" t="b">
        <v>1</v>
      </c>
      <c r="N300" s="299">
        <v>0</v>
      </c>
      <c r="O300" s="304" t="b">
        <v>1</v>
      </c>
      <c r="P300" s="299">
        <v>0</v>
      </c>
      <c r="Q300" s="304" t="b">
        <v>1</v>
      </c>
      <c r="R300" s="304">
        <v>0</v>
      </c>
      <c r="S300" s="304" t="b">
        <f t="shared" si="294"/>
        <v>1</v>
      </c>
      <c r="T300" s="304">
        <v>0</v>
      </c>
      <c r="U300" s="304" t="b">
        <f t="shared" si="295"/>
        <v>1</v>
      </c>
      <c r="V300" s="304">
        <v>0</v>
      </c>
      <c r="W300" s="304" t="b">
        <f t="shared" si="296"/>
        <v>1</v>
      </c>
      <c r="X300" s="304">
        <v>0</v>
      </c>
      <c r="Y300" s="304" t="b">
        <f t="shared" si="297"/>
        <v>1</v>
      </c>
      <c r="Z300" s="304">
        <v>0</v>
      </c>
      <c r="AA300" s="304" t="b">
        <f t="shared" si="298"/>
        <v>1</v>
      </c>
      <c r="AB300" s="304">
        <v>0</v>
      </c>
      <c r="AC300" s="304" t="b">
        <f t="shared" si="299"/>
        <v>1</v>
      </c>
      <c r="AD300" s="304">
        <v>0</v>
      </c>
      <c r="AE300" s="304" t="b">
        <f t="shared" si="300"/>
        <v>1</v>
      </c>
      <c r="AF300" s="304">
        <v>0</v>
      </c>
      <c r="AG300" s="304" t="b">
        <f t="shared" si="301"/>
        <v>1</v>
      </c>
      <c r="AH300" s="304">
        <v>0</v>
      </c>
      <c r="AI300" s="304" t="b">
        <f t="shared" ref="AI300:AI310" si="302">AH300=0</f>
        <v>1</v>
      </c>
      <c r="AJ300" s="304">
        <v>198.89039579254799</v>
      </c>
      <c r="AK300" s="304" t="b">
        <v>1</v>
      </c>
      <c r="AL300" s="304">
        <v>0</v>
      </c>
      <c r="AM300" s="304" t="b">
        <f t="shared" si="292"/>
        <v>1</v>
      </c>
      <c r="AN300" s="304">
        <v>0</v>
      </c>
      <c r="AO300" s="304" t="b">
        <f t="shared" si="293"/>
        <v>1</v>
      </c>
      <c r="AQ300" s="299">
        <f>'RES_Sales Model'!C295</f>
        <v>238.38346436491491</v>
      </c>
      <c r="AR300" s="304" t="b">
        <v>1</v>
      </c>
      <c r="AS300" s="299">
        <f>'RES_Sales Model'!D295</f>
        <v>0</v>
      </c>
      <c r="AT300" s="304" t="b">
        <v>1</v>
      </c>
      <c r="AU300" s="305"/>
      <c r="AV300" s="304">
        <f>+'Small COMM Sales Model  '!G299</f>
        <v>277.87653293728147</v>
      </c>
      <c r="AW300" s="304" t="b">
        <v>1</v>
      </c>
      <c r="AX300" s="304">
        <f>+'Small COMM Sales Model  '!F299</f>
        <v>3.8110897796785466</v>
      </c>
      <c r="AY300" s="304" t="b">
        <v>1</v>
      </c>
      <c r="AZ300" s="304">
        <f>+'Small COMM Sales Model  '!E299</f>
        <v>198.89039579254836</v>
      </c>
      <c r="BA300" s="304" t="b">
        <v>1</v>
      </c>
    </row>
    <row r="301" spans="1:53" s="299" customFormat="1" x14ac:dyDescent="0.2">
      <c r="A301" s="306">
        <v>2030</v>
      </c>
      <c r="B301" s="306">
        <v>11</v>
      </c>
      <c r="C301" s="299">
        <v>63.069791666666674</v>
      </c>
      <c r="D301" s="299" t="b">
        <v>1</v>
      </c>
      <c r="E301" s="299">
        <v>13.252083333333335</v>
      </c>
      <c r="F301" s="299" t="b">
        <v>1</v>
      </c>
      <c r="H301" s="299">
        <v>0</v>
      </c>
      <c r="I301" s="304" t="b">
        <v>1</v>
      </c>
      <c r="J301" s="299">
        <v>0</v>
      </c>
      <c r="K301" s="304" t="b">
        <v>1</v>
      </c>
      <c r="L301" s="299">
        <v>0</v>
      </c>
      <c r="M301" s="304" t="b">
        <v>1</v>
      </c>
      <c r="N301" s="299">
        <v>0</v>
      </c>
      <c r="O301" s="304" t="b">
        <v>1</v>
      </c>
      <c r="P301" s="299">
        <v>0</v>
      </c>
      <c r="Q301" s="304" t="b">
        <v>1</v>
      </c>
      <c r="R301" s="304">
        <v>0</v>
      </c>
      <c r="S301" s="304" t="b">
        <f t="shared" si="294"/>
        <v>1</v>
      </c>
      <c r="T301" s="304">
        <v>0</v>
      </c>
      <c r="U301" s="304" t="b">
        <f t="shared" si="295"/>
        <v>1</v>
      </c>
      <c r="V301" s="304">
        <v>0</v>
      </c>
      <c r="W301" s="304" t="b">
        <f t="shared" si="296"/>
        <v>1</v>
      </c>
      <c r="X301" s="304">
        <v>0</v>
      </c>
      <c r="Y301" s="304" t="b">
        <f t="shared" si="297"/>
        <v>1</v>
      </c>
      <c r="Z301" s="304">
        <v>0</v>
      </c>
      <c r="AA301" s="304" t="b">
        <f t="shared" si="298"/>
        <v>1</v>
      </c>
      <c r="AB301" s="304">
        <v>0</v>
      </c>
      <c r="AC301" s="304" t="b">
        <f t="shared" si="299"/>
        <v>1</v>
      </c>
      <c r="AD301" s="304">
        <v>0</v>
      </c>
      <c r="AE301" s="304" t="b">
        <f t="shared" si="300"/>
        <v>1</v>
      </c>
      <c r="AF301" s="304">
        <v>0</v>
      </c>
      <c r="AG301" s="304" t="b">
        <f t="shared" si="301"/>
        <v>1</v>
      </c>
      <c r="AH301" s="304">
        <v>0</v>
      </c>
      <c r="AI301" s="304" t="b">
        <f t="shared" si="302"/>
        <v>1</v>
      </c>
      <c r="AJ301" s="304">
        <v>0</v>
      </c>
      <c r="AK301" s="304" t="b">
        <f t="shared" ref="AK301:AK311" si="303">AJ301=0</f>
        <v>1</v>
      </c>
      <c r="AL301" s="304">
        <v>78.117279066674598</v>
      </c>
      <c r="AM301" s="304" t="b">
        <v>1</v>
      </c>
      <c r="AN301" s="304">
        <v>0</v>
      </c>
      <c r="AO301" s="304" t="b">
        <f t="shared" si="293"/>
        <v>1</v>
      </c>
      <c r="AQ301" s="299">
        <f>'RES_Sales Model'!C296</f>
        <v>138.50383742961151</v>
      </c>
      <c r="AR301" s="304" t="b">
        <v>1</v>
      </c>
      <c r="AS301" s="299">
        <f>'RES_Sales Model'!D296</f>
        <v>0</v>
      </c>
      <c r="AT301" s="304" t="b">
        <v>1</v>
      </c>
      <c r="AU301" s="305"/>
      <c r="AV301" s="304">
        <f>+'Small COMM Sales Model  '!G300</f>
        <v>198.89039579254836</v>
      </c>
      <c r="AW301" s="304" t="b">
        <v>1</v>
      </c>
      <c r="AX301" s="304">
        <f>+'Small COMM Sales Model  '!F300</f>
        <v>26.436963465927999</v>
      </c>
      <c r="AY301" s="304" t="b">
        <v>1</v>
      </c>
      <c r="AZ301" s="304">
        <f>+'Small COMM Sales Model  '!E300</f>
        <v>78.117279066674627</v>
      </c>
      <c r="BA301" s="304" t="b">
        <v>1</v>
      </c>
    </row>
    <row r="302" spans="1:53" s="299" customFormat="1" x14ac:dyDescent="0.2">
      <c r="A302" s="306">
        <v>2030</v>
      </c>
      <c r="B302" s="306">
        <v>12</v>
      </c>
      <c r="C302" s="299">
        <v>34.644791666666663</v>
      </c>
      <c r="D302" s="299" t="b">
        <v>1</v>
      </c>
      <c r="E302" s="299">
        <v>62.360416666666687</v>
      </c>
      <c r="F302" s="299" t="b">
        <v>1</v>
      </c>
      <c r="H302" s="299">
        <v>0.17544300865084281</v>
      </c>
      <c r="I302" s="304" t="b">
        <v>1</v>
      </c>
      <c r="J302" s="299">
        <v>0</v>
      </c>
      <c r="K302" s="304" t="b">
        <v>1</v>
      </c>
      <c r="L302" s="299">
        <v>0</v>
      </c>
      <c r="M302" s="304" t="b">
        <v>1</v>
      </c>
      <c r="N302" s="299">
        <v>0</v>
      </c>
      <c r="O302" s="304" t="b">
        <v>1</v>
      </c>
      <c r="P302" s="299">
        <v>64.984895742185898</v>
      </c>
      <c r="Q302" s="304" t="b">
        <v>1</v>
      </c>
      <c r="R302" s="304">
        <v>0</v>
      </c>
      <c r="S302" s="304" t="b">
        <f t="shared" si="294"/>
        <v>1</v>
      </c>
      <c r="T302" s="304">
        <v>0</v>
      </c>
      <c r="U302" s="304" t="b">
        <f t="shared" si="295"/>
        <v>1</v>
      </c>
      <c r="V302" s="304">
        <v>0</v>
      </c>
      <c r="W302" s="304" t="b">
        <f t="shared" si="296"/>
        <v>1</v>
      </c>
      <c r="X302" s="304">
        <v>0</v>
      </c>
      <c r="Y302" s="304" t="b">
        <f t="shared" si="297"/>
        <v>1</v>
      </c>
      <c r="Z302" s="304">
        <v>0</v>
      </c>
      <c r="AA302" s="304" t="b">
        <f t="shared" si="298"/>
        <v>1</v>
      </c>
      <c r="AB302" s="304">
        <v>0</v>
      </c>
      <c r="AC302" s="304" t="b">
        <f t="shared" si="299"/>
        <v>1</v>
      </c>
      <c r="AD302" s="304">
        <v>0</v>
      </c>
      <c r="AE302" s="304" t="b">
        <f t="shared" si="300"/>
        <v>1</v>
      </c>
      <c r="AF302" s="304">
        <v>0</v>
      </c>
      <c r="AG302" s="304" t="b">
        <f t="shared" si="301"/>
        <v>1</v>
      </c>
      <c r="AH302" s="304">
        <v>0</v>
      </c>
      <c r="AI302" s="304" t="b">
        <f t="shared" si="302"/>
        <v>1</v>
      </c>
      <c r="AJ302" s="304">
        <v>0</v>
      </c>
      <c r="AK302" s="304" t="b">
        <f t="shared" si="303"/>
        <v>1</v>
      </c>
      <c r="AL302" s="304">
        <v>0</v>
      </c>
      <c r="AM302" s="304" t="b">
        <f t="shared" ref="AM302:AM312" si="304">AL302=0</f>
        <v>1</v>
      </c>
      <c r="AN302" s="304">
        <v>42.633806123140999</v>
      </c>
      <c r="AO302" s="304" t="b">
        <v>1</v>
      </c>
      <c r="AQ302" s="299">
        <f>'RES_Sales Model'!C297</f>
        <v>60.375542594907806</v>
      </c>
      <c r="AR302" s="304" t="b">
        <v>1</v>
      </c>
      <c r="AS302" s="299">
        <f>'RES_Sales Model'!D297</f>
        <v>64.984895742185898</v>
      </c>
      <c r="AT302" s="304" t="b">
        <v>1</v>
      </c>
      <c r="AU302" s="305"/>
      <c r="AV302" s="304">
        <f>+'Small COMM Sales Model  '!G301</f>
        <v>78.117279066674627</v>
      </c>
      <c r="AW302" s="304" t="b">
        <v>1</v>
      </c>
      <c r="AX302" s="304">
        <f>+'Small COMM Sales Model  '!F301</f>
        <v>81.614210043345437</v>
      </c>
      <c r="AY302" s="304" t="b">
        <v>1</v>
      </c>
      <c r="AZ302" s="304">
        <f>+'Small COMM Sales Model  '!E301</f>
        <v>42.633806123140985</v>
      </c>
      <c r="BA302" s="304" t="b">
        <v>1</v>
      </c>
    </row>
    <row r="303" spans="1:53" s="299" customFormat="1" x14ac:dyDescent="0.2">
      <c r="A303" s="306">
        <v>2031</v>
      </c>
      <c r="B303" s="306">
        <v>1</v>
      </c>
      <c r="C303" s="299">
        <v>21.512499999999996</v>
      </c>
      <c r="D303" s="299" t="b">
        <v>1</v>
      </c>
      <c r="E303" s="299">
        <v>101.75000000000003</v>
      </c>
      <c r="F303" s="299" t="b">
        <v>1</v>
      </c>
      <c r="H303" s="299">
        <v>0.47586523824689808</v>
      </c>
      <c r="I303" s="304" t="b">
        <v>1</v>
      </c>
      <c r="J303" s="299">
        <v>107.22973635615668</v>
      </c>
      <c r="K303" s="304" t="b">
        <v>1</v>
      </c>
      <c r="L303" s="299">
        <v>0</v>
      </c>
      <c r="M303" s="304" t="b">
        <v>1</v>
      </c>
      <c r="N303" s="299">
        <v>0</v>
      </c>
      <c r="O303" s="304" t="b">
        <v>1</v>
      </c>
      <c r="P303" s="299">
        <v>0</v>
      </c>
      <c r="Q303" s="304" t="b">
        <v>1</v>
      </c>
      <c r="R303" s="304">
        <v>26.1128298685252</v>
      </c>
      <c r="S303" s="304" t="b">
        <v>1</v>
      </c>
      <c r="T303" s="304">
        <v>0</v>
      </c>
      <c r="U303" s="304" t="b">
        <f t="shared" si="295"/>
        <v>1</v>
      </c>
      <c r="V303" s="304">
        <v>0</v>
      </c>
      <c r="W303" s="304" t="b">
        <f t="shared" si="296"/>
        <v>1</v>
      </c>
      <c r="X303" s="304">
        <v>0</v>
      </c>
      <c r="Y303" s="304" t="b">
        <f t="shared" si="297"/>
        <v>1</v>
      </c>
      <c r="Z303" s="304">
        <v>0</v>
      </c>
      <c r="AA303" s="304" t="b">
        <f t="shared" si="298"/>
        <v>1</v>
      </c>
      <c r="AB303" s="304">
        <v>0</v>
      </c>
      <c r="AC303" s="304" t="b">
        <f t="shared" si="299"/>
        <v>1</v>
      </c>
      <c r="AD303" s="304">
        <v>0</v>
      </c>
      <c r="AE303" s="304" t="b">
        <f t="shared" si="300"/>
        <v>1</v>
      </c>
      <c r="AF303" s="304">
        <v>0</v>
      </c>
      <c r="AG303" s="304" t="b">
        <f t="shared" si="301"/>
        <v>1</v>
      </c>
      <c r="AH303" s="304">
        <v>0</v>
      </c>
      <c r="AI303" s="304" t="b">
        <f t="shared" si="302"/>
        <v>1</v>
      </c>
      <c r="AJ303" s="304">
        <v>0</v>
      </c>
      <c r="AK303" s="304" t="b">
        <f t="shared" si="303"/>
        <v>1</v>
      </c>
      <c r="AL303" s="304">
        <v>0</v>
      </c>
      <c r="AM303" s="304" t="b">
        <f t="shared" si="304"/>
        <v>1</v>
      </c>
      <c r="AN303" s="304">
        <v>0</v>
      </c>
      <c r="AO303" s="304" t="b">
        <f t="shared" ref="AO303:AO313" si="305">AN303=0</f>
        <v>1</v>
      </c>
      <c r="AQ303" s="299">
        <f>'RES_Sales Model'!C298</f>
        <v>34.373317995833112</v>
      </c>
      <c r="AR303" s="304" t="b">
        <v>1</v>
      </c>
      <c r="AS303" s="299">
        <f>'RES_Sales Model'!D298</f>
        <v>107.22973635615668</v>
      </c>
      <c r="AT303" s="304" t="b">
        <v>1</v>
      </c>
      <c r="AU303" s="305"/>
      <c r="AV303" s="304">
        <f>+'Small COMM Sales Model  '!G302</f>
        <v>42.633806123140985</v>
      </c>
      <c r="AW303" s="304" t="b">
        <v>1</v>
      </c>
      <c r="AX303" s="304">
        <f>+'Small COMM Sales Model  '!F302</f>
        <v>127.15014736663784</v>
      </c>
      <c r="AY303" s="304" t="b">
        <v>1</v>
      </c>
      <c r="AZ303" s="304">
        <f>+'Small COMM Sales Model  '!E302</f>
        <v>26.112829868525239</v>
      </c>
      <c r="BA303" s="304" t="b">
        <v>1</v>
      </c>
    </row>
    <row r="304" spans="1:53" s="299" customFormat="1" x14ac:dyDescent="0.2">
      <c r="A304" s="306">
        <v>2031</v>
      </c>
      <c r="B304" s="306">
        <v>2</v>
      </c>
      <c r="C304" s="299">
        <v>28.65</v>
      </c>
      <c r="D304" s="299" t="b">
        <v>1</v>
      </c>
      <c r="E304" s="299">
        <v>56.333333333333336</v>
      </c>
      <c r="F304" s="299" t="b">
        <v>1</v>
      </c>
      <c r="H304" s="299">
        <v>0</v>
      </c>
      <c r="I304" s="304" t="b">
        <v>1</v>
      </c>
      <c r="J304" s="299">
        <v>0</v>
      </c>
      <c r="K304" s="304" t="b">
        <v>1</v>
      </c>
      <c r="L304" s="299">
        <v>58.93328680476386</v>
      </c>
      <c r="M304" s="304" t="b">
        <v>1</v>
      </c>
      <c r="N304" s="299">
        <v>0</v>
      </c>
      <c r="O304" s="304" t="b">
        <v>1</v>
      </c>
      <c r="P304" s="299">
        <v>0</v>
      </c>
      <c r="Q304" s="304" t="b">
        <v>1</v>
      </c>
      <c r="R304" s="304">
        <v>0</v>
      </c>
      <c r="S304" s="304" t="b">
        <f t="shared" ref="S304:S314" si="306">R304=0</f>
        <v>1</v>
      </c>
      <c r="T304" s="304">
        <v>35.042184420393099</v>
      </c>
      <c r="U304" s="304" t="b">
        <v>1</v>
      </c>
      <c r="V304" s="304">
        <v>0</v>
      </c>
      <c r="W304" s="304" t="b">
        <f t="shared" si="296"/>
        <v>1</v>
      </c>
      <c r="X304" s="304">
        <v>0</v>
      </c>
      <c r="Y304" s="304" t="b">
        <f t="shared" si="297"/>
        <v>1</v>
      </c>
      <c r="Z304" s="304">
        <v>0</v>
      </c>
      <c r="AA304" s="304" t="b">
        <f t="shared" si="298"/>
        <v>1</v>
      </c>
      <c r="AB304" s="304">
        <v>0</v>
      </c>
      <c r="AC304" s="304" t="b">
        <f t="shared" si="299"/>
        <v>1</v>
      </c>
      <c r="AD304" s="304">
        <v>0</v>
      </c>
      <c r="AE304" s="304" t="b">
        <f t="shared" si="300"/>
        <v>1</v>
      </c>
      <c r="AF304" s="304">
        <v>0</v>
      </c>
      <c r="AG304" s="304" t="b">
        <f t="shared" si="301"/>
        <v>1</v>
      </c>
      <c r="AH304" s="304">
        <v>0</v>
      </c>
      <c r="AI304" s="304" t="b">
        <f t="shared" si="302"/>
        <v>1</v>
      </c>
      <c r="AJ304" s="304">
        <v>0</v>
      </c>
      <c r="AK304" s="304" t="b">
        <f t="shared" si="303"/>
        <v>1</v>
      </c>
      <c r="AL304" s="304">
        <v>0</v>
      </c>
      <c r="AM304" s="304" t="b">
        <f t="shared" si="304"/>
        <v>1</v>
      </c>
      <c r="AN304" s="304">
        <v>0</v>
      </c>
      <c r="AO304" s="304" t="b">
        <f t="shared" si="305"/>
        <v>1</v>
      </c>
      <c r="AQ304" s="299">
        <f>'RES_Sales Model'!C299</f>
        <v>30.577507144459183</v>
      </c>
      <c r="AR304" s="304" t="b">
        <v>1</v>
      </c>
      <c r="AS304" s="299">
        <f>'RES_Sales Model'!D299</f>
        <v>58.93328680476386</v>
      </c>
      <c r="AT304" s="304" t="b">
        <v>1</v>
      </c>
      <c r="AU304" s="305"/>
      <c r="AV304" s="304">
        <f>+'Small COMM Sales Model  '!G303</f>
        <v>26.112829868525239</v>
      </c>
      <c r="AW304" s="304" t="b">
        <v>1</v>
      </c>
      <c r="AX304" s="304">
        <f>+'Small COMM Sales Model  '!F303</f>
        <v>78.467690138551589</v>
      </c>
      <c r="AY304" s="304" t="b">
        <v>1</v>
      </c>
      <c r="AZ304" s="304">
        <f>+'Small COMM Sales Model  '!E303</f>
        <v>35.042184420393127</v>
      </c>
      <c r="BA304" s="304" t="b">
        <v>1</v>
      </c>
    </row>
    <row r="305" spans="1:53" s="299" customFormat="1" x14ac:dyDescent="0.2">
      <c r="A305" s="306">
        <v>2031</v>
      </c>
      <c r="B305" s="306">
        <v>3</v>
      </c>
      <c r="C305" s="299">
        <v>51.395833333333329</v>
      </c>
      <c r="D305" s="299" t="b">
        <v>1</v>
      </c>
      <c r="E305" s="299">
        <v>28.689583333333339</v>
      </c>
      <c r="F305" s="299" t="b">
        <v>1</v>
      </c>
      <c r="H305" s="299">
        <v>0</v>
      </c>
      <c r="I305" s="304" t="b">
        <v>1</v>
      </c>
      <c r="J305" s="299">
        <v>0</v>
      </c>
      <c r="K305" s="304" t="b">
        <v>1</v>
      </c>
      <c r="L305" s="299">
        <v>0</v>
      </c>
      <c r="M305" s="304" t="b">
        <v>1</v>
      </c>
      <c r="N305" s="299">
        <v>29.231033597261238</v>
      </c>
      <c r="O305" s="304" t="b">
        <v>1</v>
      </c>
      <c r="P305" s="299">
        <v>0</v>
      </c>
      <c r="Q305" s="304" t="b">
        <v>1</v>
      </c>
      <c r="R305" s="304">
        <v>0</v>
      </c>
      <c r="S305" s="304" t="b">
        <f t="shared" si="306"/>
        <v>1</v>
      </c>
      <c r="T305" s="304">
        <v>0</v>
      </c>
      <c r="U305" s="304" t="b">
        <f t="shared" ref="U305:U315" si="307">T305=0</f>
        <v>1</v>
      </c>
      <c r="V305" s="304">
        <v>64.582270600115194</v>
      </c>
      <c r="W305" s="304" t="b">
        <v>1</v>
      </c>
      <c r="X305" s="304">
        <v>0</v>
      </c>
      <c r="Y305" s="304" t="b">
        <f t="shared" si="297"/>
        <v>1</v>
      </c>
      <c r="Z305" s="304">
        <v>0</v>
      </c>
      <c r="AA305" s="304" t="b">
        <f t="shared" si="298"/>
        <v>1</v>
      </c>
      <c r="AB305" s="304">
        <v>0</v>
      </c>
      <c r="AC305" s="304" t="b">
        <f t="shared" si="299"/>
        <v>1</v>
      </c>
      <c r="AD305" s="304">
        <v>0</v>
      </c>
      <c r="AE305" s="304" t="b">
        <f t="shared" si="300"/>
        <v>1</v>
      </c>
      <c r="AF305" s="304">
        <v>0</v>
      </c>
      <c r="AG305" s="304" t="b">
        <f t="shared" si="301"/>
        <v>1</v>
      </c>
      <c r="AH305" s="304">
        <v>0</v>
      </c>
      <c r="AI305" s="304" t="b">
        <f t="shared" si="302"/>
        <v>1</v>
      </c>
      <c r="AJ305" s="304">
        <v>0</v>
      </c>
      <c r="AK305" s="304" t="b">
        <f t="shared" si="303"/>
        <v>1</v>
      </c>
      <c r="AL305" s="304">
        <v>0</v>
      </c>
      <c r="AM305" s="304" t="b">
        <f t="shared" si="304"/>
        <v>1</v>
      </c>
      <c r="AN305" s="304">
        <v>0</v>
      </c>
      <c r="AO305" s="304" t="b">
        <f t="shared" si="305"/>
        <v>1</v>
      </c>
      <c r="AQ305" s="299">
        <f>'RES_Sales Model'!C300</f>
        <v>49.812227510254139</v>
      </c>
      <c r="AR305" s="304" t="b">
        <v>1</v>
      </c>
      <c r="AS305" s="299">
        <f>'RES_Sales Model'!D300</f>
        <v>29.231033597261238</v>
      </c>
      <c r="AT305" s="304" t="b">
        <v>1</v>
      </c>
      <c r="AU305" s="305"/>
      <c r="AV305" s="304">
        <f>+'Small COMM Sales Model  '!G304</f>
        <v>35.042184420393127</v>
      </c>
      <c r="AW305" s="304" t="b">
        <v>1</v>
      </c>
      <c r="AX305" s="304">
        <f>+'Small COMM Sales Model  '!F304</f>
        <v>46.311218909337121</v>
      </c>
      <c r="AY305" s="304" t="b">
        <v>1</v>
      </c>
      <c r="AZ305" s="304">
        <f>+'Small COMM Sales Model  '!E304</f>
        <v>64.582270600115152</v>
      </c>
      <c r="BA305" s="304" t="b">
        <v>1</v>
      </c>
    </row>
    <row r="306" spans="1:53" s="299" customFormat="1" x14ac:dyDescent="0.2">
      <c r="A306" s="306">
        <v>2031</v>
      </c>
      <c r="B306" s="306">
        <v>4</v>
      </c>
      <c r="C306" s="299">
        <v>93.364062500000017</v>
      </c>
      <c r="D306" s="299" t="b">
        <v>1</v>
      </c>
      <c r="E306" s="299">
        <v>3.0166666666666666</v>
      </c>
      <c r="F306" s="299" t="b">
        <v>1</v>
      </c>
      <c r="H306" s="299">
        <v>0</v>
      </c>
      <c r="I306" s="304" t="b">
        <v>1</v>
      </c>
      <c r="J306" s="299">
        <v>0</v>
      </c>
      <c r="K306" s="304" t="b">
        <v>1</v>
      </c>
      <c r="L306" s="299">
        <v>0</v>
      </c>
      <c r="M306" s="304" t="b">
        <v>1</v>
      </c>
      <c r="N306" s="299">
        <v>0</v>
      </c>
      <c r="O306" s="304" t="b">
        <v>1</v>
      </c>
      <c r="P306" s="299">
        <v>0</v>
      </c>
      <c r="Q306" s="304" t="b">
        <v>1</v>
      </c>
      <c r="R306" s="304">
        <v>0</v>
      </c>
      <c r="S306" s="304" t="b">
        <f t="shared" si="306"/>
        <v>1</v>
      </c>
      <c r="T306" s="304">
        <v>0</v>
      </c>
      <c r="U306" s="304" t="b">
        <f t="shared" si="307"/>
        <v>1</v>
      </c>
      <c r="V306" s="304">
        <v>0</v>
      </c>
      <c r="W306" s="304" t="b">
        <f t="shared" ref="W306:W316" si="308">V306=0</f>
        <v>1</v>
      </c>
      <c r="X306" s="304">
        <v>114.03392869270699</v>
      </c>
      <c r="Y306" s="304" t="b">
        <v>1</v>
      </c>
      <c r="Z306" s="304">
        <v>0</v>
      </c>
      <c r="AA306" s="304" t="b">
        <f t="shared" si="298"/>
        <v>1</v>
      </c>
      <c r="AB306" s="304">
        <v>0</v>
      </c>
      <c r="AC306" s="304" t="b">
        <f t="shared" si="299"/>
        <v>1</v>
      </c>
      <c r="AD306" s="304">
        <v>0</v>
      </c>
      <c r="AE306" s="304" t="b">
        <f t="shared" si="300"/>
        <v>1</v>
      </c>
      <c r="AF306" s="304">
        <v>0</v>
      </c>
      <c r="AG306" s="304" t="b">
        <f t="shared" si="301"/>
        <v>1</v>
      </c>
      <c r="AH306" s="304">
        <v>0</v>
      </c>
      <c r="AI306" s="304" t="b">
        <f t="shared" si="302"/>
        <v>1</v>
      </c>
      <c r="AJ306" s="304">
        <v>0</v>
      </c>
      <c r="AK306" s="304" t="b">
        <f t="shared" si="303"/>
        <v>1</v>
      </c>
      <c r="AL306" s="304">
        <v>0</v>
      </c>
      <c r="AM306" s="304" t="b">
        <f t="shared" si="304"/>
        <v>1</v>
      </c>
      <c r="AN306" s="304">
        <v>0</v>
      </c>
      <c r="AO306" s="304" t="b">
        <f t="shared" si="305"/>
        <v>1</v>
      </c>
      <c r="AQ306" s="299">
        <f>'RES_Sales Model'!C301</f>
        <v>89.308099646411279</v>
      </c>
      <c r="AR306" s="304" t="b">
        <v>1</v>
      </c>
      <c r="AS306" s="299">
        <f>'RES_Sales Model'!D301</f>
        <v>0</v>
      </c>
      <c r="AT306" s="304" t="b">
        <v>1</v>
      </c>
      <c r="AU306" s="305"/>
      <c r="AV306" s="304">
        <f>+'Small COMM Sales Model  '!G305</f>
        <v>64.582270600115152</v>
      </c>
      <c r="AW306" s="304" t="b">
        <v>1</v>
      </c>
      <c r="AX306" s="304">
        <f>+'Small COMM Sales Model  '!F305</f>
        <v>10.944087118763242</v>
      </c>
      <c r="AY306" s="304" t="b">
        <v>1</v>
      </c>
      <c r="AZ306" s="304">
        <f>+'Small COMM Sales Model  '!E305</f>
        <v>114.03392869270741</v>
      </c>
      <c r="BA306" s="304" t="b">
        <v>1</v>
      </c>
    </row>
    <row r="307" spans="1:53" s="299" customFormat="1" x14ac:dyDescent="0.2">
      <c r="A307" s="306">
        <v>2031</v>
      </c>
      <c r="B307" s="306">
        <v>5</v>
      </c>
      <c r="C307" s="299">
        <v>181.10312499999998</v>
      </c>
      <c r="D307" s="299" t="b">
        <v>1</v>
      </c>
      <c r="E307" s="299">
        <v>0.13125000000000001</v>
      </c>
      <c r="F307" s="299" t="b">
        <v>1</v>
      </c>
      <c r="H307" s="299">
        <v>0</v>
      </c>
      <c r="I307" s="304" t="b">
        <v>1</v>
      </c>
      <c r="J307" s="299">
        <v>0</v>
      </c>
      <c r="K307" s="304" t="b">
        <v>1</v>
      </c>
      <c r="L307" s="299">
        <v>0</v>
      </c>
      <c r="M307" s="304" t="b">
        <v>1</v>
      </c>
      <c r="N307" s="299">
        <v>0</v>
      </c>
      <c r="O307" s="304" t="b">
        <v>1</v>
      </c>
      <c r="P307" s="299">
        <v>0</v>
      </c>
      <c r="Q307" s="304" t="b">
        <v>1</v>
      </c>
      <c r="R307" s="304">
        <v>0</v>
      </c>
      <c r="S307" s="304" t="b">
        <f t="shared" si="306"/>
        <v>1</v>
      </c>
      <c r="T307" s="304">
        <v>0</v>
      </c>
      <c r="U307" s="304" t="b">
        <f t="shared" si="307"/>
        <v>1</v>
      </c>
      <c r="V307" s="304">
        <v>0</v>
      </c>
      <c r="W307" s="304" t="b">
        <f t="shared" si="308"/>
        <v>1</v>
      </c>
      <c r="X307" s="304">
        <v>0</v>
      </c>
      <c r="Y307" s="304" t="b">
        <f t="shared" ref="Y307:Y317" si="309">X307=0</f>
        <v>1</v>
      </c>
      <c r="Z307" s="304">
        <v>208.47875842628699</v>
      </c>
      <c r="AA307" s="304" t="b">
        <v>1</v>
      </c>
      <c r="AB307" s="304">
        <v>0</v>
      </c>
      <c r="AC307" s="304" t="b">
        <f t="shared" si="299"/>
        <v>1</v>
      </c>
      <c r="AD307" s="304">
        <v>0</v>
      </c>
      <c r="AE307" s="304" t="b">
        <f t="shared" si="300"/>
        <v>1</v>
      </c>
      <c r="AF307" s="304">
        <v>0</v>
      </c>
      <c r="AG307" s="304" t="b">
        <f t="shared" si="301"/>
        <v>1</v>
      </c>
      <c r="AH307" s="304">
        <v>0</v>
      </c>
      <c r="AI307" s="304" t="b">
        <f t="shared" si="302"/>
        <v>1</v>
      </c>
      <c r="AJ307" s="304">
        <v>0</v>
      </c>
      <c r="AK307" s="304" t="b">
        <f t="shared" si="303"/>
        <v>1</v>
      </c>
      <c r="AL307" s="304">
        <v>0</v>
      </c>
      <c r="AM307" s="304" t="b">
        <f t="shared" si="304"/>
        <v>1</v>
      </c>
      <c r="AN307" s="304">
        <v>0</v>
      </c>
      <c r="AO307" s="304" t="b">
        <f t="shared" si="305"/>
        <v>1</v>
      </c>
      <c r="AQ307" s="299">
        <f>'RES_Sales Model'!C302</f>
        <v>161.25634355949703</v>
      </c>
      <c r="AR307" s="304" t="b">
        <v>1</v>
      </c>
      <c r="AS307" s="299">
        <f>'RES_Sales Model'!D302</f>
        <v>0</v>
      </c>
      <c r="AT307" s="304" t="b">
        <v>1</v>
      </c>
      <c r="AU307" s="305"/>
      <c r="AV307" s="304">
        <f>+'Small COMM Sales Model  '!G306</f>
        <v>114.03392869270741</v>
      </c>
      <c r="AW307" s="304" t="b">
        <v>1</v>
      </c>
      <c r="AX307" s="304">
        <f>+'Small COMM Sales Model  '!F306</f>
        <v>1.2472710741059452</v>
      </c>
      <c r="AY307" s="304" t="b">
        <v>1</v>
      </c>
      <c r="AZ307" s="304">
        <f>+'Small COMM Sales Model  '!E306</f>
        <v>208.47875842628665</v>
      </c>
      <c r="BA307" s="304" t="b">
        <v>1</v>
      </c>
    </row>
    <row r="308" spans="1:53" s="299" customFormat="1" x14ac:dyDescent="0.2">
      <c r="A308" s="306">
        <v>2031</v>
      </c>
      <c r="B308" s="306">
        <v>6</v>
      </c>
      <c r="C308" s="299">
        <v>242.67083333333329</v>
      </c>
      <c r="D308" s="299" t="b">
        <v>1</v>
      </c>
      <c r="E308" s="299">
        <v>0</v>
      </c>
      <c r="F308" s="299" t="b">
        <v>1</v>
      </c>
      <c r="H308" s="299">
        <v>0</v>
      </c>
      <c r="I308" s="304" t="b">
        <v>1</v>
      </c>
      <c r="J308" s="299">
        <v>0</v>
      </c>
      <c r="K308" s="304" t="b">
        <v>1</v>
      </c>
      <c r="L308" s="299">
        <v>0</v>
      </c>
      <c r="M308" s="304" t="b">
        <v>1</v>
      </c>
      <c r="N308" s="299">
        <v>0</v>
      </c>
      <c r="O308" s="304" t="b">
        <v>1</v>
      </c>
      <c r="P308" s="299">
        <v>0</v>
      </c>
      <c r="Q308" s="304" t="b">
        <v>1</v>
      </c>
      <c r="R308" s="304">
        <v>0</v>
      </c>
      <c r="S308" s="304" t="b">
        <f t="shared" si="306"/>
        <v>1</v>
      </c>
      <c r="T308" s="304">
        <v>0</v>
      </c>
      <c r="U308" s="304" t="b">
        <f t="shared" si="307"/>
        <v>1</v>
      </c>
      <c r="V308" s="304">
        <v>0</v>
      </c>
      <c r="W308" s="304" t="b">
        <f t="shared" si="308"/>
        <v>1</v>
      </c>
      <c r="X308" s="304">
        <v>0</v>
      </c>
      <c r="Y308" s="304" t="b">
        <f t="shared" si="309"/>
        <v>1</v>
      </c>
      <c r="Z308" s="304">
        <v>0</v>
      </c>
      <c r="AA308" s="304" t="b">
        <f t="shared" ref="AA308:AA318" si="310">Z308=0</f>
        <v>1</v>
      </c>
      <c r="AB308" s="304">
        <v>271.66325293295398</v>
      </c>
      <c r="AC308" s="304" t="b">
        <v>1</v>
      </c>
      <c r="AD308" s="304">
        <v>0</v>
      </c>
      <c r="AE308" s="304" t="b">
        <f t="shared" si="300"/>
        <v>1</v>
      </c>
      <c r="AF308" s="304">
        <v>0</v>
      </c>
      <c r="AG308" s="304" t="b">
        <f t="shared" si="301"/>
        <v>1</v>
      </c>
      <c r="AH308" s="304">
        <v>0</v>
      </c>
      <c r="AI308" s="304" t="b">
        <f t="shared" si="302"/>
        <v>1</v>
      </c>
      <c r="AJ308" s="304">
        <v>0</v>
      </c>
      <c r="AK308" s="304" t="b">
        <f t="shared" si="303"/>
        <v>1</v>
      </c>
      <c r="AL308" s="304">
        <v>0</v>
      </c>
      <c r="AM308" s="304" t="b">
        <f t="shared" si="304"/>
        <v>1</v>
      </c>
      <c r="AN308" s="304">
        <v>0</v>
      </c>
      <c r="AO308" s="304" t="b">
        <f t="shared" si="305"/>
        <v>1</v>
      </c>
      <c r="AQ308" s="299">
        <f>'RES_Sales Model'!C303</f>
        <v>240.07100567962016</v>
      </c>
      <c r="AR308" s="304" t="b">
        <v>1</v>
      </c>
      <c r="AS308" s="299">
        <f>'RES_Sales Model'!D303</f>
        <v>0</v>
      </c>
      <c r="AT308" s="304" t="b">
        <v>1</v>
      </c>
      <c r="AU308" s="305"/>
      <c r="AV308" s="304">
        <f>+'Small COMM Sales Model  '!G307</f>
        <v>208.47875842628665</v>
      </c>
      <c r="AW308" s="304" t="b">
        <v>1</v>
      </c>
      <c r="AX308" s="304">
        <f>+'Small COMM Sales Model  '!F307</f>
        <v>0</v>
      </c>
      <c r="AY308" s="304" t="b">
        <v>1</v>
      </c>
      <c r="AZ308" s="304">
        <f>+'Small COMM Sales Model  '!E307</f>
        <v>271.66325293295364</v>
      </c>
      <c r="BA308" s="304" t="b">
        <v>1</v>
      </c>
    </row>
    <row r="309" spans="1:53" s="299" customFormat="1" x14ac:dyDescent="0.2">
      <c r="A309" s="306">
        <v>2031</v>
      </c>
      <c r="B309" s="306">
        <v>7</v>
      </c>
      <c r="C309" s="299">
        <v>292.45624999999995</v>
      </c>
      <c r="D309" s="299" t="b">
        <v>1</v>
      </c>
      <c r="E309" s="299">
        <v>0</v>
      </c>
      <c r="F309" s="299" t="b">
        <v>1</v>
      </c>
      <c r="H309" s="299">
        <v>0</v>
      </c>
      <c r="I309" s="304" t="b">
        <v>1</v>
      </c>
      <c r="J309" s="299">
        <v>0</v>
      </c>
      <c r="K309" s="304" t="b">
        <v>1</v>
      </c>
      <c r="L309" s="299">
        <v>0</v>
      </c>
      <c r="M309" s="304" t="b">
        <v>1</v>
      </c>
      <c r="N309" s="299">
        <v>0</v>
      </c>
      <c r="O309" s="304" t="b">
        <v>1</v>
      </c>
      <c r="P309" s="299">
        <v>0</v>
      </c>
      <c r="Q309" s="304" t="b">
        <v>1</v>
      </c>
      <c r="R309" s="304">
        <v>0</v>
      </c>
      <c r="S309" s="304" t="b">
        <f t="shared" si="306"/>
        <v>1</v>
      </c>
      <c r="T309" s="304">
        <v>0</v>
      </c>
      <c r="U309" s="304" t="b">
        <f t="shared" si="307"/>
        <v>1</v>
      </c>
      <c r="V309" s="304">
        <v>0</v>
      </c>
      <c r="W309" s="304" t="b">
        <f t="shared" si="308"/>
        <v>1</v>
      </c>
      <c r="X309" s="304">
        <v>0</v>
      </c>
      <c r="Y309" s="304" t="b">
        <f t="shared" si="309"/>
        <v>1</v>
      </c>
      <c r="Z309" s="304">
        <v>0</v>
      </c>
      <c r="AA309" s="304" t="b">
        <f t="shared" si="310"/>
        <v>1</v>
      </c>
      <c r="AB309" s="304">
        <v>0</v>
      </c>
      <c r="AC309" s="304" t="b">
        <f t="shared" ref="AC309:AC319" si="311">AB309=0</f>
        <v>1</v>
      </c>
      <c r="AD309" s="304">
        <v>322.31916585708098</v>
      </c>
      <c r="AE309" s="304" t="b">
        <v>1</v>
      </c>
      <c r="AF309" s="304">
        <v>0</v>
      </c>
      <c r="AG309" s="304" t="b">
        <f t="shared" si="301"/>
        <v>1</v>
      </c>
      <c r="AH309" s="304">
        <v>0</v>
      </c>
      <c r="AI309" s="304" t="b">
        <f t="shared" si="302"/>
        <v>1</v>
      </c>
      <c r="AJ309" s="304">
        <v>0</v>
      </c>
      <c r="AK309" s="304" t="b">
        <f t="shared" si="303"/>
        <v>1</v>
      </c>
      <c r="AL309" s="304">
        <v>0</v>
      </c>
      <c r="AM309" s="304" t="b">
        <f t="shared" si="304"/>
        <v>1</v>
      </c>
      <c r="AN309" s="304">
        <v>0</v>
      </c>
      <c r="AO309" s="304" t="b">
        <f t="shared" si="305"/>
        <v>1</v>
      </c>
      <c r="AQ309" s="299">
        <f>'RES_Sales Model'!C304</f>
        <v>296.99120939501734</v>
      </c>
      <c r="AR309" s="304" t="b">
        <v>1</v>
      </c>
      <c r="AS309" s="299">
        <f>'RES_Sales Model'!D304</f>
        <v>0</v>
      </c>
      <c r="AT309" s="304" t="b">
        <v>1</v>
      </c>
      <c r="AU309" s="305"/>
      <c r="AV309" s="304">
        <f>+'Small COMM Sales Model  '!G308</f>
        <v>271.66325293295364</v>
      </c>
      <c r="AW309" s="304" t="b">
        <v>1</v>
      </c>
      <c r="AX309" s="304">
        <f>+'Small COMM Sales Model  '!F308</f>
        <v>0</v>
      </c>
      <c r="AY309" s="304" t="b">
        <v>1</v>
      </c>
      <c r="AZ309" s="304">
        <f>+'Small COMM Sales Model  '!E308</f>
        <v>322.31916585708109</v>
      </c>
      <c r="BA309" s="304" t="b">
        <v>1</v>
      </c>
    </row>
    <row r="310" spans="1:53" s="299" customFormat="1" x14ac:dyDescent="0.2">
      <c r="A310" s="306">
        <v>2031</v>
      </c>
      <c r="B310" s="306">
        <v>8</v>
      </c>
      <c r="C310" s="299">
        <v>298.28437500000007</v>
      </c>
      <c r="D310" s="299" t="b">
        <v>1</v>
      </c>
      <c r="E310" s="299">
        <v>0</v>
      </c>
      <c r="F310" s="299" t="b">
        <v>1</v>
      </c>
      <c r="H310" s="299">
        <v>0</v>
      </c>
      <c r="I310" s="304" t="b">
        <v>1</v>
      </c>
      <c r="J310" s="299">
        <v>0</v>
      </c>
      <c r="K310" s="304" t="b">
        <v>1</v>
      </c>
      <c r="L310" s="299">
        <v>0</v>
      </c>
      <c r="M310" s="304" t="b">
        <v>1</v>
      </c>
      <c r="N310" s="299">
        <v>0</v>
      </c>
      <c r="O310" s="304" t="b">
        <v>1</v>
      </c>
      <c r="P310" s="299">
        <v>0</v>
      </c>
      <c r="Q310" s="304" t="b">
        <v>1</v>
      </c>
      <c r="R310" s="304">
        <v>0</v>
      </c>
      <c r="S310" s="304" t="b">
        <f t="shared" si="306"/>
        <v>1</v>
      </c>
      <c r="T310" s="304">
        <v>0</v>
      </c>
      <c r="U310" s="304" t="b">
        <f t="shared" si="307"/>
        <v>1</v>
      </c>
      <c r="V310" s="304">
        <v>0</v>
      </c>
      <c r="W310" s="304" t="b">
        <f t="shared" si="308"/>
        <v>1</v>
      </c>
      <c r="X310" s="304">
        <v>0</v>
      </c>
      <c r="Y310" s="304" t="b">
        <f t="shared" si="309"/>
        <v>1</v>
      </c>
      <c r="Z310" s="304">
        <v>0</v>
      </c>
      <c r="AA310" s="304" t="b">
        <f t="shared" si="310"/>
        <v>1</v>
      </c>
      <c r="AB310" s="304">
        <v>0</v>
      </c>
      <c r="AC310" s="304" t="b">
        <f t="shared" si="311"/>
        <v>1</v>
      </c>
      <c r="AD310" s="304">
        <v>0</v>
      </c>
      <c r="AE310" s="304" t="b">
        <f t="shared" ref="AE310:AE320" si="312">AD310=0</f>
        <v>1</v>
      </c>
      <c r="AF310" s="304">
        <v>326.45437890907903</v>
      </c>
      <c r="AG310" s="304" t="b">
        <v>1</v>
      </c>
      <c r="AH310" s="304">
        <v>0</v>
      </c>
      <c r="AI310" s="304" t="b">
        <f t="shared" si="302"/>
        <v>1</v>
      </c>
      <c r="AJ310" s="304">
        <v>0</v>
      </c>
      <c r="AK310" s="304" t="b">
        <f t="shared" si="303"/>
        <v>1</v>
      </c>
      <c r="AL310" s="304">
        <v>0</v>
      </c>
      <c r="AM310" s="304" t="b">
        <f t="shared" si="304"/>
        <v>1</v>
      </c>
      <c r="AN310" s="304">
        <v>0</v>
      </c>
      <c r="AO310" s="304" t="b">
        <f t="shared" si="305"/>
        <v>1</v>
      </c>
      <c r="AQ310" s="299">
        <f>'RES_Sales Model'!C305</f>
        <v>324.38677238308009</v>
      </c>
      <c r="AR310" s="304" t="b">
        <v>1</v>
      </c>
      <c r="AS310" s="299">
        <f>'RES_Sales Model'!D305</f>
        <v>0</v>
      </c>
      <c r="AT310" s="304" t="b">
        <v>1</v>
      </c>
      <c r="AU310" s="305"/>
      <c r="AV310" s="304">
        <f>+'Small COMM Sales Model  '!G309</f>
        <v>322.31916585708109</v>
      </c>
      <c r="AW310" s="304" t="b">
        <v>1</v>
      </c>
      <c r="AX310" s="304">
        <f>+'Small COMM Sales Model  '!F309</f>
        <v>0</v>
      </c>
      <c r="AY310" s="304" t="b">
        <v>1</v>
      </c>
      <c r="AZ310" s="304">
        <f>+'Small COMM Sales Model  '!E309</f>
        <v>326.45437890907908</v>
      </c>
      <c r="BA310" s="304" t="b">
        <v>1</v>
      </c>
    </row>
    <row r="311" spans="1:53" s="299" customFormat="1" x14ac:dyDescent="0.2">
      <c r="A311" s="306">
        <v>2031</v>
      </c>
      <c r="B311" s="306">
        <v>9</v>
      </c>
      <c r="C311" s="299">
        <v>249.49791666666664</v>
      </c>
      <c r="D311" s="299" t="b">
        <v>1</v>
      </c>
      <c r="E311" s="299">
        <v>0</v>
      </c>
      <c r="F311" s="299" t="b">
        <v>1</v>
      </c>
      <c r="H311" s="299">
        <v>0</v>
      </c>
      <c r="I311" s="304" t="b">
        <v>1</v>
      </c>
      <c r="J311" s="299">
        <v>0</v>
      </c>
      <c r="K311" s="304" t="b">
        <v>1</v>
      </c>
      <c r="L311" s="299">
        <v>0</v>
      </c>
      <c r="M311" s="304" t="b">
        <v>1</v>
      </c>
      <c r="N311" s="299">
        <v>0</v>
      </c>
      <c r="O311" s="304" t="b">
        <v>1</v>
      </c>
      <c r="P311" s="299">
        <v>0</v>
      </c>
      <c r="Q311" s="304" t="b">
        <v>1</v>
      </c>
      <c r="R311" s="304">
        <v>0</v>
      </c>
      <c r="S311" s="304" t="b">
        <f t="shared" si="306"/>
        <v>1</v>
      </c>
      <c r="T311" s="304">
        <v>0</v>
      </c>
      <c r="U311" s="304" t="b">
        <f t="shared" si="307"/>
        <v>1</v>
      </c>
      <c r="V311" s="304">
        <v>0</v>
      </c>
      <c r="W311" s="304" t="b">
        <f t="shared" si="308"/>
        <v>1</v>
      </c>
      <c r="X311" s="304">
        <v>0</v>
      </c>
      <c r="Y311" s="304" t="b">
        <f t="shared" si="309"/>
        <v>1</v>
      </c>
      <c r="Z311" s="304">
        <v>0</v>
      </c>
      <c r="AA311" s="304" t="b">
        <f t="shared" si="310"/>
        <v>1</v>
      </c>
      <c r="AB311" s="304">
        <v>0</v>
      </c>
      <c r="AC311" s="304" t="b">
        <f t="shared" si="311"/>
        <v>1</v>
      </c>
      <c r="AD311" s="304">
        <v>0</v>
      </c>
      <c r="AE311" s="304" t="b">
        <f t="shared" si="312"/>
        <v>1</v>
      </c>
      <c r="AF311" s="304">
        <v>0</v>
      </c>
      <c r="AG311" s="304" t="b">
        <f t="shared" ref="AG311:AG321" si="313">AF311=0</f>
        <v>1</v>
      </c>
      <c r="AH311" s="304">
        <v>277.87653293728101</v>
      </c>
      <c r="AI311" s="304" t="b">
        <v>1</v>
      </c>
      <c r="AJ311" s="304">
        <v>0</v>
      </c>
      <c r="AK311" s="304" t="b">
        <f t="shared" si="303"/>
        <v>1</v>
      </c>
      <c r="AL311" s="304">
        <v>0</v>
      </c>
      <c r="AM311" s="304" t="b">
        <f t="shared" si="304"/>
        <v>1</v>
      </c>
      <c r="AN311" s="304">
        <v>0</v>
      </c>
      <c r="AO311" s="304" t="b">
        <f t="shared" si="305"/>
        <v>1</v>
      </c>
      <c r="AQ311" s="299">
        <f>'RES_Sales Model'!C306</f>
        <v>302.16545592318028</v>
      </c>
      <c r="AR311" s="304" t="b">
        <v>1</v>
      </c>
      <c r="AS311" s="299">
        <f>'RES_Sales Model'!D306</f>
        <v>0</v>
      </c>
      <c r="AT311" s="304" t="b">
        <v>1</v>
      </c>
      <c r="AU311" s="305"/>
      <c r="AV311" s="304">
        <f>+'Small COMM Sales Model  '!G310</f>
        <v>326.45437890907908</v>
      </c>
      <c r="AW311" s="304" t="b">
        <v>1</v>
      </c>
      <c r="AX311" s="304">
        <f>+'Small COMM Sales Model  '!F310</f>
        <v>0</v>
      </c>
      <c r="AY311" s="304" t="b">
        <v>1</v>
      </c>
      <c r="AZ311" s="304">
        <f>+'Small COMM Sales Model  '!E310</f>
        <v>277.87653293728147</v>
      </c>
      <c r="BA311" s="304" t="b">
        <v>1</v>
      </c>
    </row>
    <row r="312" spans="1:53" s="299" customFormat="1" x14ac:dyDescent="0.2">
      <c r="A312" s="306">
        <v>2031</v>
      </c>
      <c r="B312" s="306">
        <v>10</v>
      </c>
      <c r="C312" s="299">
        <v>170.5586736154624</v>
      </c>
      <c r="D312" s="299" t="b">
        <v>1</v>
      </c>
      <c r="E312" s="299">
        <v>1.9937500000000004</v>
      </c>
      <c r="F312" s="299" t="b">
        <v>1</v>
      </c>
      <c r="H312" s="299">
        <v>0</v>
      </c>
      <c r="I312" s="304" t="b">
        <v>1</v>
      </c>
      <c r="J312" s="299">
        <v>0</v>
      </c>
      <c r="K312" s="304" t="b">
        <v>1</v>
      </c>
      <c r="L312" s="299">
        <v>0</v>
      </c>
      <c r="M312" s="304" t="b">
        <v>1</v>
      </c>
      <c r="N312" s="299">
        <v>0</v>
      </c>
      <c r="O312" s="304" t="b">
        <v>1</v>
      </c>
      <c r="P312" s="299">
        <v>0</v>
      </c>
      <c r="Q312" s="304" t="b">
        <v>1</v>
      </c>
      <c r="R312" s="304">
        <v>0</v>
      </c>
      <c r="S312" s="304" t="b">
        <f t="shared" si="306"/>
        <v>1</v>
      </c>
      <c r="T312" s="304">
        <v>0</v>
      </c>
      <c r="U312" s="304" t="b">
        <f t="shared" si="307"/>
        <v>1</v>
      </c>
      <c r="V312" s="304">
        <v>0</v>
      </c>
      <c r="W312" s="304" t="b">
        <f t="shared" si="308"/>
        <v>1</v>
      </c>
      <c r="X312" s="304">
        <v>0</v>
      </c>
      <c r="Y312" s="304" t="b">
        <f t="shared" si="309"/>
        <v>1</v>
      </c>
      <c r="Z312" s="304">
        <v>0</v>
      </c>
      <c r="AA312" s="304" t="b">
        <f t="shared" si="310"/>
        <v>1</v>
      </c>
      <c r="AB312" s="304">
        <v>0</v>
      </c>
      <c r="AC312" s="304" t="b">
        <f t="shared" si="311"/>
        <v>1</v>
      </c>
      <c r="AD312" s="304">
        <v>0</v>
      </c>
      <c r="AE312" s="304" t="b">
        <f t="shared" si="312"/>
        <v>1</v>
      </c>
      <c r="AF312" s="304">
        <v>0</v>
      </c>
      <c r="AG312" s="304" t="b">
        <f t="shared" si="313"/>
        <v>1</v>
      </c>
      <c r="AH312" s="304">
        <v>0</v>
      </c>
      <c r="AI312" s="304" t="b">
        <f t="shared" ref="AI312:AI322" si="314">AH312=0</f>
        <v>1</v>
      </c>
      <c r="AJ312" s="304">
        <v>198.89039579254799</v>
      </c>
      <c r="AK312" s="304" t="b">
        <v>1</v>
      </c>
      <c r="AL312" s="304">
        <v>0</v>
      </c>
      <c r="AM312" s="304" t="b">
        <f t="shared" si="304"/>
        <v>1</v>
      </c>
      <c r="AN312" s="304">
        <v>0</v>
      </c>
      <c r="AO312" s="304" t="b">
        <f t="shared" si="305"/>
        <v>1</v>
      </c>
      <c r="AQ312" s="299">
        <f>'RES_Sales Model'!C307</f>
        <v>238.38346436491491</v>
      </c>
      <c r="AR312" s="304" t="b">
        <v>1</v>
      </c>
      <c r="AS312" s="299">
        <f>'RES_Sales Model'!D307</f>
        <v>0</v>
      </c>
      <c r="AT312" s="304" t="b">
        <v>1</v>
      </c>
      <c r="AU312" s="305"/>
      <c r="AV312" s="304">
        <f>+'Small COMM Sales Model  '!G311</f>
        <v>277.87653293728147</v>
      </c>
      <c r="AW312" s="304" t="b">
        <v>1</v>
      </c>
      <c r="AX312" s="304">
        <f>+'Small COMM Sales Model  '!F311</f>
        <v>3.8110897796785466</v>
      </c>
      <c r="AY312" s="304" t="b">
        <v>1</v>
      </c>
      <c r="AZ312" s="304">
        <f>+'Small COMM Sales Model  '!E311</f>
        <v>198.89039579254836</v>
      </c>
      <c r="BA312" s="304" t="b">
        <v>1</v>
      </c>
    </row>
    <row r="313" spans="1:53" s="299" customFormat="1" x14ac:dyDescent="0.2">
      <c r="A313" s="306">
        <v>2031</v>
      </c>
      <c r="B313" s="306">
        <v>11</v>
      </c>
      <c r="C313" s="299">
        <v>63.069791666666674</v>
      </c>
      <c r="D313" s="299" t="b">
        <v>1</v>
      </c>
      <c r="E313" s="299">
        <v>13.252083333333335</v>
      </c>
      <c r="F313" s="299" t="b">
        <v>1</v>
      </c>
      <c r="H313" s="299">
        <v>0</v>
      </c>
      <c r="I313" s="304" t="b">
        <v>1</v>
      </c>
      <c r="J313" s="299">
        <v>0</v>
      </c>
      <c r="K313" s="304" t="b">
        <v>1</v>
      </c>
      <c r="L313" s="299">
        <v>0</v>
      </c>
      <c r="M313" s="304" t="b">
        <v>1</v>
      </c>
      <c r="N313" s="299">
        <v>0</v>
      </c>
      <c r="O313" s="304" t="b">
        <v>1</v>
      </c>
      <c r="P313" s="299">
        <v>0</v>
      </c>
      <c r="Q313" s="304" t="b">
        <v>1</v>
      </c>
      <c r="R313" s="304">
        <v>0</v>
      </c>
      <c r="S313" s="304" t="b">
        <f t="shared" si="306"/>
        <v>1</v>
      </c>
      <c r="T313" s="304">
        <v>0</v>
      </c>
      <c r="U313" s="304" t="b">
        <f t="shared" si="307"/>
        <v>1</v>
      </c>
      <c r="V313" s="304">
        <v>0</v>
      </c>
      <c r="W313" s="304" t="b">
        <f t="shared" si="308"/>
        <v>1</v>
      </c>
      <c r="X313" s="304">
        <v>0</v>
      </c>
      <c r="Y313" s="304" t="b">
        <f t="shared" si="309"/>
        <v>1</v>
      </c>
      <c r="Z313" s="304">
        <v>0</v>
      </c>
      <c r="AA313" s="304" t="b">
        <f t="shared" si="310"/>
        <v>1</v>
      </c>
      <c r="AB313" s="304">
        <v>0</v>
      </c>
      <c r="AC313" s="304" t="b">
        <f t="shared" si="311"/>
        <v>1</v>
      </c>
      <c r="AD313" s="304">
        <v>0</v>
      </c>
      <c r="AE313" s="304" t="b">
        <f t="shared" si="312"/>
        <v>1</v>
      </c>
      <c r="AF313" s="304">
        <v>0</v>
      </c>
      <c r="AG313" s="304" t="b">
        <f t="shared" si="313"/>
        <v>1</v>
      </c>
      <c r="AH313" s="304">
        <v>0</v>
      </c>
      <c r="AI313" s="304" t="b">
        <f t="shared" si="314"/>
        <v>1</v>
      </c>
      <c r="AJ313" s="304">
        <v>0</v>
      </c>
      <c r="AK313" s="304" t="b">
        <f t="shared" ref="AK313:AK323" si="315">AJ313=0</f>
        <v>1</v>
      </c>
      <c r="AL313" s="304">
        <v>78.117279066674598</v>
      </c>
      <c r="AM313" s="304" t="b">
        <v>1</v>
      </c>
      <c r="AN313" s="304">
        <v>0</v>
      </c>
      <c r="AO313" s="304" t="b">
        <f t="shared" si="305"/>
        <v>1</v>
      </c>
      <c r="AQ313" s="299">
        <f>'RES_Sales Model'!C308</f>
        <v>138.50383742961151</v>
      </c>
      <c r="AR313" s="304" t="b">
        <v>1</v>
      </c>
      <c r="AS313" s="299">
        <f>'RES_Sales Model'!D308</f>
        <v>0</v>
      </c>
      <c r="AT313" s="304" t="b">
        <v>1</v>
      </c>
      <c r="AU313" s="305"/>
      <c r="AV313" s="304">
        <f>+'Small COMM Sales Model  '!G312</f>
        <v>198.89039579254836</v>
      </c>
      <c r="AW313" s="304" t="b">
        <v>1</v>
      </c>
      <c r="AX313" s="304">
        <f>+'Small COMM Sales Model  '!F312</f>
        <v>26.436963465927999</v>
      </c>
      <c r="AY313" s="304" t="b">
        <v>1</v>
      </c>
      <c r="AZ313" s="304">
        <f>+'Small COMM Sales Model  '!E312</f>
        <v>78.117279066674627</v>
      </c>
      <c r="BA313" s="304" t="b">
        <v>1</v>
      </c>
    </row>
    <row r="314" spans="1:53" s="299" customFormat="1" x14ac:dyDescent="0.2">
      <c r="A314" s="306">
        <v>2031</v>
      </c>
      <c r="B314" s="306">
        <v>12</v>
      </c>
      <c r="C314" s="299">
        <v>34.644791666666663</v>
      </c>
      <c r="D314" s="299" t="b">
        <v>1</v>
      </c>
      <c r="E314" s="299">
        <v>62.360416666666687</v>
      </c>
      <c r="F314" s="299" t="b">
        <v>1</v>
      </c>
      <c r="H314" s="299">
        <v>0.17544300865084281</v>
      </c>
      <c r="I314" s="304" t="b">
        <v>1</v>
      </c>
      <c r="J314" s="299">
        <v>0</v>
      </c>
      <c r="K314" s="304" t="b">
        <v>1</v>
      </c>
      <c r="L314" s="299">
        <v>0</v>
      </c>
      <c r="M314" s="304" t="b">
        <v>1</v>
      </c>
      <c r="N314" s="299">
        <v>0</v>
      </c>
      <c r="O314" s="304" t="b">
        <v>1</v>
      </c>
      <c r="P314" s="299">
        <v>64.984895742185898</v>
      </c>
      <c r="Q314" s="304" t="b">
        <v>1</v>
      </c>
      <c r="R314" s="304">
        <v>0</v>
      </c>
      <c r="S314" s="304" t="b">
        <f t="shared" si="306"/>
        <v>1</v>
      </c>
      <c r="T314" s="304">
        <v>0</v>
      </c>
      <c r="U314" s="304" t="b">
        <f t="shared" si="307"/>
        <v>1</v>
      </c>
      <c r="V314" s="304">
        <v>0</v>
      </c>
      <c r="W314" s="304" t="b">
        <f t="shared" si="308"/>
        <v>1</v>
      </c>
      <c r="X314" s="304">
        <v>0</v>
      </c>
      <c r="Y314" s="304" t="b">
        <f t="shared" si="309"/>
        <v>1</v>
      </c>
      <c r="Z314" s="304">
        <v>0</v>
      </c>
      <c r="AA314" s="304" t="b">
        <f t="shared" si="310"/>
        <v>1</v>
      </c>
      <c r="AB314" s="304">
        <v>0</v>
      </c>
      <c r="AC314" s="304" t="b">
        <f t="shared" si="311"/>
        <v>1</v>
      </c>
      <c r="AD314" s="304">
        <v>0</v>
      </c>
      <c r="AE314" s="304" t="b">
        <f t="shared" si="312"/>
        <v>1</v>
      </c>
      <c r="AF314" s="304">
        <v>0</v>
      </c>
      <c r="AG314" s="304" t="b">
        <f t="shared" si="313"/>
        <v>1</v>
      </c>
      <c r="AH314" s="304">
        <v>0</v>
      </c>
      <c r="AI314" s="304" t="b">
        <f t="shared" si="314"/>
        <v>1</v>
      </c>
      <c r="AJ314" s="304">
        <v>0</v>
      </c>
      <c r="AK314" s="304" t="b">
        <f t="shared" si="315"/>
        <v>1</v>
      </c>
      <c r="AL314" s="304">
        <v>0</v>
      </c>
      <c r="AM314" s="304" t="b">
        <f t="shared" ref="AM314:AM324" si="316">AL314=0</f>
        <v>1</v>
      </c>
      <c r="AN314" s="304">
        <v>42.633806123140999</v>
      </c>
      <c r="AO314" s="304" t="b">
        <v>1</v>
      </c>
      <c r="AQ314" s="299">
        <f>'RES_Sales Model'!C309</f>
        <v>60.375542594907806</v>
      </c>
      <c r="AR314" s="304" t="b">
        <v>1</v>
      </c>
      <c r="AS314" s="299">
        <f>'RES_Sales Model'!D309</f>
        <v>64.984895742185898</v>
      </c>
      <c r="AT314" s="304" t="b">
        <v>1</v>
      </c>
      <c r="AU314" s="305"/>
      <c r="AV314" s="304">
        <f>+'Small COMM Sales Model  '!G313</f>
        <v>78.117279066674627</v>
      </c>
      <c r="AW314" s="304" t="b">
        <v>1</v>
      </c>
      <c r="AX314" s="304">
        <f>+'Small COMM Sales Model  '!F313</f>
        <v>81.614210043345437</v>
      </c>
      <c r="AY314" s="304" t="b">
        <v>1</v>
      </c>
      <c r="AZ314" s="304">
        <f>+'Small COMM Sales Model  '!E313</f>
        <v>42.633806123140985</v>
      </c>
      <c r="BA314" s="304" t="b">
        <v>1</v>
      </c>
    </row>
    <row r="315" spans="1:53" s="299" customFormat="1" x14ac:dyDescent="0.2">
      <c r="A315" s="306">
        <v>2032</v>
      </c>
      <c r="B315" s="306">
        <v>1</v>
      </c>
      <c r="C315" s="299">
        <v>21.512499999999996</v>
      </c>
      <c r="D315" s="299" t="b">
        <v>1</v>
      </c>
      <c r="E315" s="299">
        <v>101.75000000000003</v>
      </c>
      <c r="F315" s="299" t="b">
        <v>1</v>
      </c>
      <c r="H315" s="299">
        <v>0.47586523824689808</v>
      </c>
      <c r="I315" s="304" t="b">
        <v>1</v>
      </c>
      <c r="J315" s="299">
        <v>107.22973635615668</v>
      </c>
      <c r="K315" s="304" t="b">
        <v>1</v>
      </c>
      <c r="L315" s="299">
        <v>0</v>
      </c>
      <c r="M315" s="304" t="b">
        <v>1</v>
      </c>
      <c r="N315" s="299">
        <v>0</v>
      </c>
      <c r="O315" s="304" t="b">
        <v>1</v>
      </c>
      <c r="P315" s="299">
        <v>0</v>
      </c>
      <c r="Q315" s="304" t="b">
        <v>1</v>
      </c>
      <c r="R315" s="304">
        <v>26.1128298685252</v>
      </c>
      <c r="S315" s="304" t="b">
        <v>1</v>
      </c>
      <c r="T315" s="304">
        <v>0</v>
      </c>
      <c r="U315" s="304" t="b">
        <f t="shared" si="307"/>
        <v>1</v>
      </c>
      <c r="V315" s="304">
        <v>0</v>
      </c>
      <c r="W315" s="304" t="b">
        <f t="shared" si="308"/>
        <v>1</v>
      </c>
      <c r="X315" s="304">
        <v>0</v>
      </c>
      <c r="Y315" s="304" t="b">
        <f t="shared" si="309"/>
        <v>1</v>
      </c>
      <c r="Z315" s="304">
        <v>0</v>
      </c>
      <c r="AA315" s="304" t="b">
        <f t="shared" si="310"/>
        <v>1</v>
      </c>
      <c r="AB315" s="304">
        <v>0</v>
      </c>
      <c r="AC315" s="304" t="b">
        <f t="shared" si="311"/>
        <v>1</v>
      </c>
      <c r="AD315" s="304">
        <v>0</v>
      </c>
      <c r="AE315" s="304" t="b">
        <f t="shared" si="312"/>
        <v>1</v>
      </c>
      <c r="AF315" s="304">
        <v>0</v>
      </c>
      <c r="AG315" s="304" t="b">
        <f t="shared" si="313"/>
        <v>1</v>
      </c>
      <c r="AH315" s="304">
        <v>0</v>
      </c>
      <c r="AI315" s="304" t="b">
        <f t="shared" si="314"/>
        <v>1</v>
      </c>
      <c r="AJ315" s="304">
        <v>0</v>
      </c>
      <c r="AK315" s="304" t="b">
        <f t="shared" si="315"/>
        <v>1</v>
      </c>
      <c r="AL315" s="304">
        <v>0</v>
      </c>
      <c r="AM315" s="304" t="b">
        <f t="shared" si="316"/>
        <v>1</v>
      </c>
      <c r="AN315" s="304">
        <v>0</v>
      </c>
      <c r="AO315" s="304" t="b">
        <f t="shared" ref="AO315:AO325" si="317">AN315=0</f>
        <v>1</v>
      </c>
      <c r="AQ315" s="299">
        <f>'RES_Sales Model'!C310</f>
        <v>34.373317995833112</v>
      </c>
      <c r="AR315" s="304" t="b">
        <v>1</v>
      </c>
      <c r="AS315" s="299">
        <f>'RES_Sales Model'!D310</f>
        <v>107.22973635615668</v>
      </c>
      <c r="AT315" s="304" t="b">
        <v>1</v>
      </c>
      <c r="AU315" s="305"/>
      <c r="AV315" s="304">
        <f>+'Small COMM Sales Model  '!G314</f>
        <v>42.633806123140985</v>
      </c>
      <c r="AW315" s="304" t="b">
        <v>1</v>
      </c>
      <c r="AX315" s="304">
        <f>+'Small COMM Sales Model  '!F314</f>
        <v>127.15014736663784</v>
      </c>
      <c r="AY315" s="304" t="b">
        <v>1</v>
      </c>
      <c r="AZ315" s="304">
        <f>+'Small COMM Sales Model  '!E314</f>
        <v>26.112829868525239</v>
      </c>
      <c r="BA315" s="304" t="b">
        <v>1</v>
      </c>
    </row>
    <row r="316" spans="1:53" s="299" customFormat="1" x14ac:dyDescent="0.2">
      <c r="A316" s="306">
        <v>2032</v>
      </c>
      <c r="B316" s="306">
        <v>2</v>
      </c>
      <c r="C316" s="299">
        <v>28.65</v>
      </c>
      <c r="D316" s="299" t="b">
        <v>1</v>
      </c>
      <c r="E316" s="299">
        <v>56.333333333333336</v>
      </c>
      <c r="F316" s="299" t="b">
        <v>1</v>
      </c>
      <c r="H316" s="299">
        <v>0</v>
      </c>
      <c r="I316" s="304" t="b">
        <v>1</v>
      </c>
      <c r="J316" s="299">
        <v>0</v>
      </c>
      <c r="K316" s="304" t="b">
        <v>1</v>
      </c>
      <c r="L316" s="299">
        <v>58.93328680476386</v>
      </c>
      <c r="M316" s="304" t="b">
        <v>1</v>
      </c>
      <c r="N316" s="299">
        <v>0</v>
      </c>
      <c r="O316" s="304" t="b">
        <v>1</v>
      </c>
      <c r="P316" s="299">
        <v>0</v>
      </c>
      <c r="Q316" s="304" t="b">
        <v>1</v>
      </c>
      <c r="R316" s="304">
        <v>0</v>
      </c>
      <c r="S316" s="304" t="b">
        <f t="shared" ref="S316:S326" si="318">R316=0</f>
        <v>1</v>
      </c>
      <c r="T316" s="304">
        <v>35.042184420393099</v>
      </c>
      <c r="U316" s="304" t="b">
        <v>1</v>
      </c>
      <c r="V316" s="304">
        <v>0</v>
      </c>
      <c r="W316" s="304" t="b">
        <f t="shared" si="308"/>
        <v>1</v>
      </c>
      <c r="X316" s="304">
        <v>0</v>
      </c>
      <c r="Y316" s="304" t="b">
        <f t="shared" si="309"/>
        <v>1</v>
      </c>
      <c r="Z316" s="304">
        <v>0</v>
      </c>
      <c r="AA316" s="304" t="b">
        <f t="shared" si="310"/>
        <v>1</v>
      </c>
      <c r="AB316" s="304">
        <v>0</v>
      </c>
      <c r="AC316" s="304" t="b">
        <f t="shared" si="311"/>
        <v>1</v>
      </c>
      <c r="AD316" s="304">
        <v>0</v>
      </c>
      <c r="AE316" s="304" t="b">
        <f t="shared" si="312"/>
        <v>1</v>
      </c>
      <c r="AF316" s="304">
        <v>0</v>
      </c>
      <c r="AG316" s="304" t="b">
        <f t="shared" si="313"/>
        <v>1</v>
      </c>
      <c r="AH316" s="304">
        <v>0</v>
      </c>
      <c r="AI316" s="304" t="b">
        <f t="shared" si="314"/>
        <v>1</v>
      </c>
      <c r="AJ316" s="304">
        <v>0</v>
      </c>
      <c r="AK316" s="304" t="b">
        <f t="shared" si="315"/>
        <v>1</v>
      </c>
      <c r="AL316" s="304">
        <v>0</v>
      </c>
      <c r="AM316" s="304" t="b">
        <f t="shared" si="316"/>
        <v>1</v>
      </c>
      <c r="AN316" s="304">
        <v>0</v>
      </c>
      <c r="AO316" s="304" t="b">
        <f t="shared" si="317"/>
        <v>1</v>
      </c>
      <c r="AQ316" s="299">
        <f>'RES_Sales Model'!C311</f>
        <v>30.577507144459183</v>
      </c>
      <c r="AR316" s="304" t="b">
        <v>1</v>
      </c>
      <c r="AS316" s="299">
        <f>'RES_Sales Model'!D311</f>
        <v>58.93328680476386</v>
      </c>
      <c r="AT316" s="304" t="b">
        <v>1</v>
      </c>
      <c r="AU316" s="305"/>
      <c r="AV316" s="304">
        <f>+'Small COMM Sales Model  '!G315</f>
        <v>26.112829868525239</v>
      </c>
      <c r="AW316" s="304" t="b">
        <v>1</v>
      </c>
      <c r="AX316" s="304">
        <f>+'Small COMM Sales Model  '!F315</f>
        <v>78.467690138551589</v>
      </c>
      <c r="AY316" s="304" t="b">
        <v>1</v>
      </c>
      <c r="AZ316" s="304">
        <f>+'Small COMM Sales Model  '!E315</f>
        <v>35.042184420393127</v>
      </c>
      <c r="BA316" s="304" t="b">
        <v>1</v>
      </c>
    </row>
    <row r="317" spans="1:53" s="299" customFormat="1" x14ac:dyDescent="0.2">
      <c r="A317" s="306">
        <v>2032</v>
      </c>
      <c r="B317" s="306">
        <v>3</v>
      </c>
      <c r="C317" s="299">
        <v>51.395833333333329</v>
      </c>
      <c r="D317" s="299" t="b">
        <v>1</v>
      </c>
      <c r="E317" s="299">
        <v>28.689583333333339</v>
      </c>
      <c r="F317" s="299" t="b">
        <v>1</v>
      </c>
      <c r="H317" s="299">
        <v>0</v>
      </c>
      <c r="I317" s="304" t="b">
        <v>1</v>
      </c>
      <c r="J317" s="299">
        <v>0</v>
      </c>
      <c r="K317" s="304" t="b">
        <v>1</v>
      </c>
      <c r="L317" s="299">
        <v>0</v>
      </c>
      <c r="M317" s="304" t="b">
        <v>1</v>
      </c>
      <c r="N317" s="299">
        <v>29.231033597261238</v>
      </c>
      <c r="O317" s="304" t="b">
        <v>1</v>
      </c>
      <c r="P317" s="299">
        <v>0</v>
      </c>
      <c r="Q317" s="304" t="b">
        <v>1</v>
      </c>
      <c r="R317" s="304">
        <v>0</v>
      </c>
      <c r="S317" s="304" t="b">
        <f t="shared" si="318"/>
        <v>1</v>
      </c>
      <c r="T317" s="304">
        <v>0</v>
      </c>
      <c r="U317" s="304" t="b">
        <f t="shared" ref="U317:U327" si="319">T317=0</f>
        <v>1</v>
      </c>
      <c r="V317" s="304">
        <v>64.582270600115194</v>
      </c>
      <c r="W317" s="304" t="b">
        <v>1</v>
      </c>
      <c r="X317" s="304">
        <v>0</v>
      </c>
      <c r="Y317" s="304" t="b">
        <f t="shared" si="309"/>
        <v>1</v>
      </c>
      <c r="Z317" s="304">
        <v>0</v>
      </c>
      <c r="AA317" s="304" t="b">
        <f t="shared" si="310"/>
        <v>1</v>
      </c>
      <c r="AB317" s="304">
        <v>0</v>
      </c>
      <c r="AC317" s="304" t="b">
        <f t="shared" si="311"/>
        <v>1</v>
      </c>
      <c r="AD317" s="304">
        <v>0</v>
      </c>
      <c r="AE317" s="304" t="b">
        <f t="shared" si="312"/>
        <v>1</v>
      </c>
      <c r="AF317" s="304">
        <v>0</v>
      </c>
      <c r="AG317" s="304" t="b">
        <f t="shared" si="313"/>
        <v>1</v>
      </c>
      <c r="AH317" s="304">
        <v>0</v>
      </c>
      <c r="AI317" s="304" t="b">
        <f t="shared" si="314"/>
        <v>1</v>
      </c>
      <c r="AJ317" s="304">
        <v>0</v>
      </c>
      <c r="AK317" s="304" t="b">
        <f t="shared" si="315"/>
        <v>1</v>
      </c>
      <c r="AL317" s="304">
        <v>0</v>
      </c>
      <c r="AM317" s="304" t="b">
        <f t="shared" si="316"/>
        <v>1</v>
      </c>
      <c r="AN317" s="304">
        <v>0</v>
      </c>
      <c r="AO317" s="304" t="b">
        <f t="shared" si="317"/>
        <v>1</v>
      </c>
      <c r="AQ317" s="299">
        <f>'RES_Sales Model'!C312</f>
        <v>49.812227510254139</v>
      </c>
      <c r="AR317" s="304" t="b">
        <v>1</v>
      </c>
      <c r="AS317" s="299">
        <f>'RES_Sales Model'!D312</f>
        <v>29.231033597261238</v>
      </c>
      <c r="AT317" s="304" t="b">
        <v>1</v>
      </c>
      <c r="AU317" s="305"/>
      <c r="AV317" s="304">
        <f>+'Small COMM Sales Model  '!G316</f>
        <v>35.042184420393127</v>
      </c>
      <c r="AW317" s="304" t="b">
        <v>1</v>
      </c>
      <c r="AX317" s="304">
        <f>+'Small COMM Sales Model  '!F316</f>
        <v>46.311218909337121</v>
      </c>
      <c r="AY317" s="304" t="b">
        <v>1</v>
      </c>
      <c r="AZ317" s="304">
        <f>+'Small COMM Sales Model  '!E316</f>
        <v>64.582270600115152</v>
      </c>
      <c r="BA317" s="304" t="b">
        <v>1</v>
      </c>
    </row>
    <row r="318" spans="1:53" s="299" customFormat="1" x14ac:dyDescent="0.2">
      <c r="A318" s="306">
        <v>2032</v>
      </c>
      <c r="B318" s="306">
        <v>4</v>
      </c>
      <c r="C318" s="299">
        <v>93.364062500000017</v>
      </c>
      <c r="D318" s="299" t="b">
        <v>1</v>
      </c>
      <c r="E318" s="299">
        <v>3.0166666666666666</v>
      </c>
      <c r="F318" s="299" t="b">
        <v>1</v>
      </c>
      <c r="H318" s="299">
        <v>0</v>
      </c>
      <c r="I318" s="304" t="b">
        <v>1</v>
      </c>
      <c r="J318" s="299">
        <v>0</v>
      </c>
      <c r="K318" s="304" t="b">
        <v>1</v>
      </c>
      <c r="L318" s="299">
        <v>0</v>
      </c>
      <c r="M318" s="304" t="b">
        <v>1</v>
      </c>
      <c r="N318" s="299">
        <v>0</v>
      </c>
      <c r="O318" s="304" t="b">
        <v>1</v>
      </c>
      <c r="P318" s="299">
        <v>0</v>
      </c>
      <c r="Q318" s="304" t="b">
        <v>1</v>
      </c>
      <c r="R318" s="304">
        <v>0</v>
      </c>
      <c r="S318" s="304" t="b">
        <f t="shared" si="318"/>
        <v>1</v>
      </c>
      <c r="T318" s="304">
        <v>0</v>
      </c>
      <c r="U318" s="304" t="b">
        <f t="shared" si="319"/>
        <v>1</v>
      </c>
      <c r="V318" s="304">
        <v>0</v>
      </c>
      <c r="W318" s="304" t="b">
        <f t="shared" ref="W318:W328" si="320">V318=0</f>
        <v>1</v>
      </c>
      <c r="X318" s="304">
        <v>114.03392869270699</v>
      </c>
      <c r="Y318" s="304" t="b">
        <v>1</v>
      </c>
      <c r="Z318" s="304">
        <v>0</v>
      </c>
      <c r="AA318" s="304" t="b">
        <f t="shared" si="310"/>
        <v>1</v>
      </c>
      <c r="AB318" s="304">
        <v>0</v>
      </c>
      <c r="AC318" s="304" t="b">
        <f t="shared" si="311"/>
        <v>1</v>
      </c>
      <c r="AD318" s="304">
        <v>0</v>
      </c>
      <c r="AE318" s="304" t="b">
        <f t="shared" si="312"/>
        <v>1</v>
      </c>
      <c r="AF318" s="304">
        <v>0</v>
      </c>
      <c r="AG318" s="304" t="b">
        <f t="shared" si="313"/>
        <v>1</v>
      </c>
      <c r="AH318" s="304">
        <v>0</v>
      </c>
      <c r="AI318" s="304" t="b">
        <f t="shared" si="314"/>
        <v>1</v>
      </c>
      <c r="AJ318" s="304">
        <v>0</v>
      </c>
      <c r="AK318" s="304" t="b">
        <f t="shared" si="315"/>
        <v>1</v>
      </c>
      <c r="AL318" s="304">
        <v>0</v>
      </c>
      <c r="AM318" s="304" t="b">
        <f t="shared" si="316"/>
        <v>1</v>
      </c>
      <c r="AN318" s="304">
        <v>0</v>
      </c>
      <c r="AO318" s="304" t="b">
        <f t="shared" si="317"/>
        <v>1</v>
      </c>
      <c r="AQ318" s="299">
        <f>'RES_Sales Model'!C313</f>
        <v>89.308099646411279</v>
      </c>
      <c r="AR318" s="304" t="b">
        <v>1</v>
      </c>
      <c r="AS318" s="299">
        <f>'RES_Sales Model'!D313</f>
        <v>0</v>
      </c>
      <c r="AT318" s="304" t="b">
        <v>1</v>
      </c>
      <c r="AU318" s="305"/>
      <c r="AV318" s="304">
        <f>+'Small COMM Sales Model  '!G317</f>
        <v>64.582270600115152</v>
      </c>
      <c r="AW318" s="304" t="b">
        <v>1</v>
      </c>
      <c r="AX318" s="304">
        <f>+'Small COMM Sales Model  '!F317</f>
        <v>10.944087118763242</v>
      </c>
      <c r="AY318" s="304" t="b">
        <v>1</v>
      </c>
      <c r="AZ318" s="304">
        <f>+'Small COMM Sales Model  '!E317</f>
        <v>114.03392869270741</v>
      </c>
      <c r="BA318" s="304" t="b">
        <v>1</v>
      </c>
    </row>
    <row r="319" spans="1:53" s="299" customFormat="1" x14ac:dyDescent="0.2">
      <c r="A319" s="306">
        <v>2032</v>
      </c>
      <c r="B319" s="306">
        <v>5</v>
      </c>
      <c r="C319" s="299">
        <v>181.10312499999998</v>
      </c>
      <c r="D319" s="299" t="b">
        <v>1</v>
      </c>
      <c r="E319" s="299">
        <v>0.13125000000000001</v>
      </c>
      <c r="F319" s="299" t="b">
        <v>1</v>
      </c>
      <c r="H319" s="299">
        <v>0</v>
      </c>
      <c r="I319" s="304" t="b">
        <v>1</v>
      </c>
      <c r="J319" s="299">
        <v>0</v>
      </c>
      <c r="K319" s="304" t="b">
        <v>1</v>
      </c>
      <c r="L319" s="299">
        <v>0</v>
      </c>
      <c r="M319" s="304" t="b">
        <v>1</v>
      </c>
      <c r="N319" s="299">
        <v>0</v>
      </c>
      <c r="O319" s="304" t="b">
        <v>1</v>
      </c>
      <c r="P319" s="299">
        <v>0</v>
      </c>
      <c r="Q319" s="304" t="b">
        <v>1</v>
      </c>
      <c r="R319" s="304">
        <v>0</v>
      </c>
      <c r="S319" s="304" t="b">
        <f t="shared" si="318"/>
        <v>1</v>
      </c>
      <c r="T319" s="304">
        <v>0</v>
      </c>
      <c r="U319" s="304" t="b">
        <f t="shared" si="319"/>
        <v>1</v>
      </c>
      <c r="V319" s="304">
        <v>0</v>
      </c>
      <c r="W319" s="304" t="b">
        <f t="shared" si="320"/>
        <v>1</v>
      </c>
      <c r="X319" s="304">
        <v>0</v>
      </c>
      <c r="Y319" s="304" t="b">
        <f t="shared" ref="Y319:Y329" si="321">X319=0</f>
        <v>1</v>
      </c>
      <c r="Z319" s="304">
        <v>208.47875842628699</v>
      </c>
      <c r="AA319" s="304" t="b">
        <v>1</v>
      </c>
      <c r="AB319" s="304">
        <v>0</v>
      </c>
      <c r="AC319" s="304" t="b">
        <f t="shared" si="311"/>
        <v>1</v>
      </c>
      <c r="AD319" s="304">
        <v>0</v>
      </c>
      <c r="AE319" s="304" t="b">
        <f t="shared" si="312"/>
        <v>1</v>
      </c>
      <c r="AF319" s="304">
        <v>0</v>
      </c>
      <c r="AG319" s="304" t="b">
        <f t="shared" si="313"/>
        <v>1</v>
      </c>
      <c r="AH319" s="304">
        <v>0</v>
      </c>
      <c r="AI319" s="304" t="b">
        <f t="shared" si="314"/>
        <v>1</v>
      </c>
      <c r="AJ319" s="304">
        <v>0</v>
      </c>
      <c r="AK319" s="304" t="b">
        <f t="shared" si="315"/>
        <v>1</v>
      </c>
      <c r="AL319" s="304">
        <v>0</v>
      </c>
      <c r="AM319" s="304" t="b">
        <f t="shared" si="316"/>
        <v>1</v>
      </c>
      <c r="AN319" s="304">
        <v>0</v>
      </c>
      <c r="AO319" s="304" t="b">
        <f t="shared" si="317"/>
        <v>1</v>
      </c>
      <c r="AQ319" s="299">
        <f>'RES_Sales Model'!C314</f>
        <v>161.25634355949703</v>
      </c>
      <c r="AR319" s="304" t="b">
        <v>1</v>
      </c>
      <c r="AS319" s="299">
        <f>'RES_Sales Model'!D314</f>
        <v>0</v>
      </c>
      <c r="AT319" s="304" t="b">
        <v>1</v>
      </c>
      <c r="AU319" s="305"/>
      <c r="AV319" s="304">
        <f>+'Small COMM Sales Model  '!G318</f>
        <v>114.03392869270741</v>
      </c>
      <c r="AW319" s="304" t="b">
        <v>1</v>
      </c>
      <c r="AX319" s="304">
        <f>+'Small COMM Sales Model  '!F318</f>
        <v>1.2472710741059452</v>
      </c>
      <c r="AY319" s="304" t="b">
        <v>1</v>
      </c>
      <c r="AZ319" s="304">
        <f>+'Small COMM Sales Model  '!E318</f>
        <v>208.47875842628665</v>
      </c>
      <c r="BA319" s="304" t="b">
        <v>1</v>
      </c>
    </row>
    <row r="320" spans="1:53" s="299" customFormat="1" x14ac:dyDescent="0.2">
      <c r="A320" s="306">
        <v>2032</v>
      </c>
      <c r="B320" s="306">
        <v>6</v>
      </c>
      <c r="C320" s="299">
        <v>242.67083333333329</v>
      </c>
      <c r="D320" s="299" t="b">
        <v>1</v>
      </c>
      <c r="E320" s="299">
        <v>0</v>
      </c>
      <c r="F320" s="299" t="b">
        <v>1</v>
      </c>
      <c r="H320" s="299">
        <v>0</v>
      </c>
      <c r="I320" s="304" t="b">
        <v>1</v>
      </c>
      <c r="J320" s="299">
        <v>0</v>
      </c>
      <c r="K320" s="304" t="b">
        <v>1</v>
      </c>
      <c r="L320" s="299">
        <v>0</v>
      </c>
      <c r="M320" s="304" t="b">
        <v>1</v>
      </c>
      <c r="N320" s="299">
        <v>0</v>
      </c>
      <c r="O320" s="304" t="b">
        <v>1</v>
      </c>
      <c r="P320" s="299">
        <v>0</v>
      </c>
      <c r="Q320" s="304" t="b">
        <v>1</v>
      </c>
      <c r="R320" s="304">
        <v>0</v>
      </c>
      <c r="S320" s="304" t="b">
        <f t="shared" si="318"/>
        <v>1</v>
      </c>
      <c r="T320" s="304">
        <v>0</v>
      </c>
      <c r="U320" s="304" t="b">
        <f t="shared" si="319"/>
        <v>1</v>
      </c>
      <c r="V320" s="304">
        <v>0</v>
      </c>
      <c r="W320" s="304" t="b">
        <f t="shared" si="320"/>
        <v>1</v>
      </c>
      <c r="X320" s="304">
        <v>0</v>
      </c>
      <c r="Y320" s="304" t="b">
        <f t="shared" si="321"/>
        <v>1</v>
      </c>
      <c r="Z320" s="304">
        <v>0</v>
      </c>
      <c r="AA320" s="304" t="b">
        <f t="shared" ref="AA320:AA330" si="322">Z320=0</f>
        <v>1</v>
      </c>
      <c r="AB320" s="304">
        <v>271.66325293295398</v>
      </c>
      <c r="AC320" s="304" t="b">
        <v>1</v>
      </c>
      <c r="AD320" s="304">
        <v>0</v>
      </c>
      <c r="AE320" s="304" t="b">
        <f t="shared" si="312"/>
        <v>1</v>
      </c>
      <c r="AF320" s="304">
        <v>0</v>
      </c>
      <c r="AG320" s="304" t="b">
        <f t="shared" si="313"/>
        <v>1</v>
      </c>
      <c r="AH320" s="304">
        <v>0</v>
      </c>
      <c r="AI320" s="304" t="b">
        <f t="shared" si="314"/>
        <v>1</v>
      </c>
      <c r="AJ320" s="304">
        <v>0</v>
      </c>
      <c r="AK320" s="304" t="b">
        <f t="shared" si="315"/>
        <v>1</v>
      </c>
      <c r="AL320" s="304">
        <v>0</v>
      </c>
      <c r="AM320" s="304" t="b">
        <f t="shared" si="316"/>
        <v>1</v>
      </c>
      <c r="AN320" s="304">
        <v>0</v>
      </c>
      <c r="AO320" s="304" t="b">
        <f t="shared" si="317"/>
        <v>1</v>
      </c>
      <c r="AQ320" s="299">
        <f>'RES_Sales Model'!C315</f>
        <v>240.07100567962016</v>
      </c>
      <c r="AR320" s="304" t="b">
        <v>1</v>
      </c>
      <c r="AS320" s="299">
        <f>'RES_Sales Model'!D315</f>
        <v>0</v>
      </c>
      <c r="AT320" s="304" t="b">
        <v>1</v>
      </c>
      <c r="AU320" s="305"/>
      <c r="AV320" s="304">
        <f>+'Small COMM Sales Model  '!G319</f>
        <v>208.47875842628665</v>
      </c>
      <c r="AW320" s="304" t="b">
        <v>1</v>
      </c>
      <c r="AX320" s="304">
        <f>+'Small COMM Sales Model  '!F319</f>
        <v>0</v>
      </c>
      <c r="AY320" s="304" t="b">
        <v>1</v>
      </c>
      <c r="AZ320" s="304">
        <f>+'Small COMM Sales Model  '!E319</f>
        <v>271.66325293295364</v>
      </c>
      <c r="BA320" s="304" t="b">
        <v>1</v>
      </c>
    </row>
    <row r="321" spans="1:53" s="299" customFormat="1" x14ac:dyDescent="0.2">
      <c r="A321" s="306">
        <v>2032</v>
      </c>
      <c r="B321" s="306">
        <v>7</v>
      </c>
      <c r="C321" s="299">
        <v>292.45624999999995</v>
      </c>
      <c r="D321" s="299" t="b">
        <v>1</v>
      </c>
      <c r="E321" s="299">
        <v>0</v>
      </c>
      <c r="F321" s="299" t="b">
        <v>1</v>
      </c>
      <c r="H321" s="299">
        <v>0</v>
      </c>
      <c r="I321" s="304" t="b">
        <v>1</v>
      </c>
      <c r="J321" s="299">
        <v>0</v>
      </c>
      <c r="K321" s="304" t="b">
        <v>1</v>
      </c>
      <c r="L321" s="299">
        <v>0</v>
      </c>
      <c r="M321" s="304" t="b">
        <v>1</v>
      </c>
      <c r="N321" s="299">
        <v>0</v>
      </c>
      <c r="O321" s="304" t="b">
        <v>1</v>
      </c>
      <c r="P321" s="299">
        <v>0</v>
      </c>
      <c r="Q321" s="304" t="b">
        <v>1</v>
      </c>
      <c r="R321" s="304">
        <v>0</v>
      </c>
      <c r="S321" s="304" t="b">
        <f t="shared" si="318"/>
        <v>1</v>
      </c>
      <c r="T321" s="304">
        <v>0</v>
      </c>
      <c r="U321" s="304" t="b">
        <f t="shared" si="319"/>
        <v>1</v>
      </c>
      <c r="V321" s="304">
        <v>0</v>
      </c>
      <c r="W321" s="304" t="b">
        <f t="shared" si="320"/>
        <v>1</v>
      </c>
      <c r="X321" s="304">
        <v>0</v>
      </c>
      <c r="Y321" s="304" t="b">
        <f t="shared" si="321"/>
        <v>1</v>
      </c>
      <c r="Z321" s="304">
        <v>0</v>
      </c>
      <c r="AA321" s="304" t="b">
        <f t="shared" si="322"/>
        <v>1</v>
      </c>
      <c r="AB321" s="304">
        <v>0</v>
      </c>
      <c r="AC321" s="304" t="b">
        <f t="shared" ref="AC321:AC331" si="323">AB321=0</f>
        <v>1</v>
      </c>
      <c r="AD321" s="304">
        <v>322.31916585708098</v>
      </c>
      <c r="AE321" s="304" t="b">
        <v>1</v>
      </c>
      <c r="AF321" s="304">
        <v>0</v>
      </c>
      <c r="AG321" s="304" t="b">
        <f t="shared" si="313"/>
        <v>1</v>
      </c>
      <c r="AH321" s="304">
        <v>0</v>
      </c>
      <c r="AI321" s="304" t="b">
        <f t="shared" si="314"/>
        <v>1</v>
      </c>
      <c r="AJ321" s="304">
        <v>0</v>
      </c>
      <c r="AK321" s="304" t="b">
        <f t="shared" si="315"/>
        <v>1</v>
      </c>
      <c r="AL321" s="304">
        <v>0</v>
      </c>
      <c r="AM321" s="304" t="b">
        <f t="shared" si="316"/>
        <v>1</v>
      </c>
      <c r="AN321" s="304">
        <v>0</v>
      </c>
      <c r="AO321" s="304" t="b">
        <f t="shared" si="317"/>
        <v>1</v>
      </c>
      <c r="AQ321" s="299">
        <f>'RES_Sales Model'!C316</f>
        <v>296.99120939501734</v>
      </c>
      <c r="AR321" s="304" t="b">
        <v>1</v>
      </c>
      <c r="AS321" s="299">
        <f>'RES_Sales Model'!D316</f>
        <v>0</v>
      </c>
      <c r="AT321" s="304" t="b">
        <v>1</v>
      </c>
      <c r="AU321" s="305"/>
      <c r="AV321" s="304">
        <f>+'Small COMM Sales Model  '!G320</f>
        <v>271.66325293295364</v>
      </c>
      <c r="AW321" s="304" t="b">
        <v>1</v>
      </c>
      <c r="AX321" s="304">
        <f>+'Small COMM Sales Model  '!F320</f>
        <v>0</v>
      </c>
      <c r="AY321" s="304" t="b">
        <v>1</v>
      </c>
      <c r="AZ321" s="304">
        <f>+'Small COMM Sales Model  '!E320</f>
        <v>322.31916585708109</v>
      </c>
      <c r="BA321" s="304" t="b">
        <v>1</v>
      </c>
    </row>
    <row r="322" spans="1:53" s="299" customFormat="1" x14ac:dyDescent="0.2">
      <c r="A322" s="306">
        <v>2032</v>
      </c>
      <c r="B322" s="306">
        <v>8</v>
      </c>
      <c r="C322" s="299">
        <v>298.28437500000007</v>
      </c>
      <c r="D322" s="299" t="b">
        <v>1</v>
      </c>
      <c r="E322" s="299">
        <v>0</v>
      </c>
      <c r="F322" s="299" t="b">
        <v>1</v>
      </c>
      <c r="H322" s="299">
        <v>0</v>
      </c>
      <c r="I322" s="304" t="b">
        <v>1</v>
      </c>
      <c r="J322" s="299">
        <v>0</v>
      </c>
      <c r="K322" s="304" t="b">
        <v>1</v>
      </c>
      <c r="L322" s="299">
        <v>0</v>
      </c>
      <c r="M322" s="304" t="b">
        <v>1</v>
      </c>
      <c r="N322" s="299">
        <v>0</v>
      </c>
      <c r="O322" s="304" t="b">
        <v>1</v>
      </c>
      <c r="P322" s="299">
        <v>0</v>
      </c>
      <c r="Q322" s="304" t="b">
        <v>1</v>
      </c>
      <c r="R322" s="304">
        <v>0</v>
      </c>
      <c r="S322" s="304" t="b">
        <f t="shared" si="318"/>
        <v>1</v>
      </c>
      <c r="T322" s="304">
        <v>0</v>
      </c>
      <c r="U322" s="304" t="b">
        <f t="shared" si="319"/>
        <v>1</v>
      </c>
      <c r="V322" s="304">
        <v>0</v>
      </c>
      <c r="W322" s="304" t="b">
        <f t="shared" si="320"/>
        <v>1</v>
      </c>
      <c r="X322" s="304">
        <v>0</v>
      </c>
      <c r="Y322" s="304" t="b">
        <f t="shared" si="321"/>
        <v>1</v>
      </c>
      <c r="Z322" s="304">
        <v>0</v>
      </c>
      <c r="AA322" s="304" t="b">
        <f t="shared" si="322"/>
        <v>1</v>
      </c>
      <c r="AB322" s="304">
        <v>0</v>
      </c>
      <c r="AC322" s="304" t="b">
        <f t="shared" si="323"/>
        <v>1</v>
      </c>
      <c r="AD322" s="304">
        <v>0</v>
      </c>
      <c r="AE322" s="304" t="b">
        <f t="shared" ref="AE322:AE332" si="324">AD322=0</f>
        <v>1</v>
      </c>
      <c r="AF322" s="304">
        <v>326.45437890907903</v>
      </c>
      <c r="AG322" s="304" t="b">
        <v>1</v>
      </c>
      <c r="AH322" s="304">
        <v>0</v>
      </c>
      <c r="AI322" s="304" t="b">
        <f t="shared" si="314"/>
        <v>1</v>
      </c>
      <c r="AJ322" s="304">
        <v>0</v>
      </c>
      <c r="AK322" s="304" t="b">
        <f t="shared" si="315"/>
        <v>1</v>
      </c>
      <c r="AL322" s="304">
        <v>0</v>
      </c>
      <c r="AM322" s="304" t="b">
        <f t="shared" si="316"/>
        <v>1</v>
      </c>
      <c r="AN322" s="304">
        <v>0</v>
      </c>
      <c r="AO322" s="304" t="b">
        <f t="shared" si="317"/>
        <v>1</v>
      </c>
      <c r="AQ322" s="299">
        <f>'RES_Sales Model'!C317</f>
        <v>324.38677238308009</v>
      </c>
      <c r="AR322" s="304" t="b">
        <v>1</v>
      </c>
      <c r="AS322" s="299">
        <f>'RES_Sales Model'!D317</f>
        <v>0</v>
      </c>
      <c r="AT322" s="304" t="b">
        <v>1</v>
      </c>
      <c r="AU322" s="305"/>
      <c r="AV322" s="304">
        <f>+'Small COMM Sales Model  '!G321</f>
        <v>322.31916585708109</v>
      </c>
      <c r="AW322" s="304" t="b">
        <v>1</v>
      </c>
      <c r="AX322" s="304">
        <f>+'Small COMM Sales Model  '!F321</f>
        <v>0</v>
      </c>
      <c r="AY322" s="304" t="b">
        <v>1</v>
      </c>
      <c r="AZ322" s="304">
        <f>+'Small COMM Sales Model  '!E321</f>
        <v>326.45437890907908</v>
      </c>
      <c r="BA322" s="304" t="b">
        <v>1</v>
      </c>
    </row>
    <row r="323" spans="1:53" s="299" customFormat="1" x14ac:dyDescent="0.2">
      <c r="A323" s="306">
        <v>2032</v>
      </c>
      <c r="B323" s="306">
        <v>9</v>
      </c>
      <c r="C323" s="299">
        <v>249.49791666666664</v>
      </c>
      <c r="D323" s="299" t="b">
        <v>1</v>
      </c>
      <c r="E323" s="299">
        <v>0</v>
      </c>
      <c r="F323" s="299" t="b">
        <v>1</v>
      </c>
      <c r="H323" s="299">
        <v>0</v>
      </c>
      <c r="I323" s="304" t="b">
        <v>1</v>
      </c>
      <c r="J323" s="299">
        <v>0</v>
      </c>
      <c r="K323" s="304" t="b">
        <v>1</v>
      </c>
      <c r="L323" s="299">
        <v>0</v>
      </c>
      <c r="M323" s="304" t="b">
        <v>1</v>
      </c>
      <c r="N323" s="299">
        <v>0</v>
      </c>
      <c r="O323" s="304" t="b">
        <v>1</v>
      </c>
      <c r="P323" s="299">
        <v>0</v>
      </c>
      <c r="Q323" s="304" t="b">
        <v>1</v>
      </c>
      <c r="R323" s="304">
        <v>0</v>
      </c>
      <c r="S323" s="304" t="b">
        <f t="shared" si="318"/>
        <v>1</v>
      </c>
      <c r="T323" s="304">
        <v>0</v>
      </c>
      <c r="U323" s="304" t="b">
        <f t="shared" si="319"/>
        <v>1</v>
      </c>
      <c r="V323" s="304">
        <v>0</v>
      </c>
      <c r="W323" s="304" t="b">
        <f t="shared" si="320"/>
        <v>1</v>
      </c>
      <c r="X323" s="304">
        <v>0</v>
      </c>
      <c r="Y323" s="304" t="b">
        <f t="shared" si="321"/>
        <v>1</v>
      </c>
      <c r="Z323" s="304">
        <v>0</v>
      </c>
      <c r="AA323" s="304" t="b">
        <f t="shared" si="322"/>
        <v>1</v>
      </c>
      <c r="AB323" s="304">
        <v>0</v>
      </c>
      <c r="AC323" s="304" t="b">
        <f t="shared" si="323"/>
        <v>1</v>
      </c>
      <c r="AD323" s="304">
        <v>0</v>
      </c>
      <c r="AE323" s="304" t="b">
        <f t="shared" si="324"/>
        <v>1</v>
      </c>
      <c r="AF323" s="304">
        <v>0</v>
      </c>
      <c r="AG323" s="304" t="b">
        <f t="shared" ref="AG323:AG333" si="325">AF323=0</f>
        <v>1</v>
      </c>
      <c r="AH323" s="304">
        <v>277.87653293728101</v>
      </c>
      <c r="AI323" s="304" t="b">
        <v>1</v>
      </c>
      <c r="AJ323" s="304">
        <v>0</v>
      </c>
      <c r="AK323" s="304" t="b">
        <f t="shared" si="315"/>
        <v>1</v>
      </c>
      <c r="AL323" s="304">
        <v>0</v>
      </c>
      <c r="AM323" s="304" t="b">
        <f t="shared" si="316"/>
        <v>1</v>
      </c>
      <c r="AN323" s="304">
        <v>0</v>
      </c>
      <c r="AO323" s="304" t="b">
        <f t="shared" si="317"/>
        <v>1</v>
      </c>
      <c r="AQ323" s="299">
        <f>'RES_Sales Model'!C318</f>
        <v>302.16545592318028</v>
      </c>
      <c r="AR323" s="304" t="b">
        <v>1</v>
      </c>
      <c r="AS323" s="299">
        <f>'RES_Sales Model'!D318</f>
        <v>0</v>
      </c>
      <c r="AT323" s="304" t="b">
        <v>1</v>
      </c>
      <c r="AU323" s="305"/>
      <c r="AV323" s="304">
        <f>+'Small COMM Sales Model  '!G322</f>
        <v>326.45437890907908</v>
      </c>
      <c r="AW323" s="304" t="b">
        <v>1</v>
      </c>
      <c r="AX323" s="304">
        <f>+'Small COMM Sales Model  '!F322</f>
        <v>0</v>
      </c>
      <c r="AY323" s="304" t="b">
        <v>1</v>
      </c>
      <c r="AZ323" s="304">
        <f>+'Small COMM Sales Model  '!E322</f>
        <v>277.87653293728147</v>
      </c>
      <c r="BA323" s="304" t="b">
        <v>1</v>
      </c>
    </row>
    <row r="324" spans="1:53" s="299" customFormat="1" x14ac:dyDescent="0.2">
      <c r="A324" s="306">
        <v>2032</v>
      </c>
      <c r="B324" s="306">
        <v>10</v>
      </c>
      <c r="C324" s="299">
        <v>170.5586736154624</v>
      </c>
      <c r="D324" s="299" t="b">
        <v>1</v>
      </c>
      <c r="E324" s="299">
        <v>1.9937500000000004</v>
      </c>
      <c r="F324" s="299" t="b">
        <v>1</v>
      </c>
      <c r="H324" s="299">
        <v>0</v>
      </c>
      <c r="I324" s="304" t="b">
        <v>1</v>
      </c>
      <c r="J324" s="299">
        <v>0</v>
      </c>
      <c r="K324" s="304" t="b">
        <v>1</v>
      </c>
      <c r="L324" s="299">
        <v>0</v>
      </c>
      <c r="M324" s="304" t="b">
        <v>1</v>
      </c>
      <c r="N324" s="299">
        <v>0</v>
      </c>
      <c r="O324" s="304" t="b">
        <v>1</v>
      </c>
      <c r="P324" s="299">
        <v>0</v>
      </c>
      <c r="Q324" s="304" t="b">
        <v>1</v>
      </c>
      <c r="R324" s="304">
        <v>0</v>
      </c>
      <c r="S324" s="304" t="b">
        <f t="shared" si="318"/>
        <v>1</v>
      </c>
      <c r="T324" s="304">
        <v>0</v>
      </c>
      <c r="U324" s="304" t="b">
        <f t="shared" si="319"/>
        <v>1</v>
      </c>
      <c r="V324" s="304">
        <v>0</v>
      </c>
      <c r="W324" s="304" t="b">
        <f t="shared" si="320"/>
        <v>1</v>
      </c>
      <c r="X324" s="304">
        <v>0</v>
      </c>
      <c r="Y324" s="304" t="b">
        <f t="shared" si="321"/>
        <v>1</v>
      </c>
      <c r="Z324" s="304">
        <v>0</v>
      </c>
      <c r="AA324" s="304" t="b">
        <f t="shared" si="322"/>
        <v>1</v>
      </c>
      <c r="AB324" s="304">
        <v>0</v>
      </c>
      <c r="AC324" s="304" t="b">
        <f t="shared" si="323"/>
        <v>1</v>
      </c>
      <c r="AD324" s="304">
        <v>0</v>
      </c>
      <c r="AE324" s="304" t="b">
        <f t="shared" si="324"/>
        <v>1</v>
      </c>
      <c r="AF324" s="304">
        <v>0</v>
      </c>
      <c r="AG324" s="304" t="b">
        <f t="shared" si="325"/>
        <v>1</v>
      </c>
      <c r="AH324" s="304">
        <v>0</v>
      </c>
      <c r="AI324" s="304" t="b">
        <f t="shared" ref="AI324:AI334" si="326">AH324=0</f>
        <v>1</v>
      </c>
      <c r="AJ324" s="304">
        <v>198.89039579254799</v>
      </c>
      <c r="AK324" s="304" t="b">
        <v>1</v>
      </c>
      <c r="AL324" s="304">
        <v>0</v>
      </c>
      <c r="AM324" s="304" t="b">
        <f t="shared" si="316"/>
        <v>1</v>
      </c>
      <c r="AN324" s="304">
        <v>0</v>
      </c>
      <c r="AO324" s="304" t="b">
        <f t="shared" si="317"/>
        <v>1</v>
      </c>
      <c r="AQ324" s="299">
        <f>'RES_Sales Model'!C319</f>
        <v>238.38346436491491</v>
      </c>
      <c r="AR324" s="304" t="b">
        <v>1</v>
      </c>
      <c r="AS324" s="299">
        <f>'RES_Sales Model'!D319</f>
        <v>0</v>
      </c>
      <c r="AT324" s="304" t="b">
        <v>1</v>
      </c>
      <c r="AU324" s="305"/>
      <c r="AV324" s="304">
        <f>+'Small COMM Sales Model  '!G323</f>
        <v>277.87653293728147</v>
      </c>
      <c r="AW324" s="304" t="b">
        <v>1</v>
      </c>
      <c r="AX324" s="304">
        <f>+'Small COMM Sales Model  '!F323</f>
        <v>3.8110897796785466</v>
      </c>
      <c r="AY324" s="304" t="b">
        <v>1</v>
      </c>
      <c r="AZ324" s="304">
        <f>+'Small COMM Sales Model  '!E323</f>
        <v>198.89039579254836</v>
      </c>
      <c r="BA324" s="304" t="b">
        <v>1</v>
      </c>
    </row>
    <row r="325" spans="1:53" s="299" customFormat="1" x14ac:dyDescent="0.2">
      <c r="A325" s="306">
        <v>2032</v>
      </c>
      <c r="B325" s="306">
        <v>11</v>
      </c>
      <c r="C325" s="299">
        <v>63.069791666666674</v>
      </c>
      <c r="D325" s="299" t="b">
        <v>1</v>
      </c>
      <c r="E325" s="299">
        <v>13.252083333333335</v>
      </c>
      <c r="F325" s="299" t="b">
        <v>1</v>
      </c>
      <c r="H325" s="299">
        <v>0</v>
      </c>
      <c r="I325" s="304" t="b">
        <v>1</v>
      </c>
      <c r="J325" s="299">
        <v>0</v>
      </c>
      <c r="K325" s="304" t="b">
        <v>1</v>
      </c>
      <c r="L325" s="299">
        <v>0</v>
      </c>
      <c r="M325" s="304" t="b">
        <v>1</v>
      </c>
      <c r="N325" s="299">
        <v>0</v>
      </c>
      <c r="O325" s="304" t="b">
        <v>1</v>
      </c>
      <c r="P325" s="299">
        <v>0</v>
      </c>
      <c r="Q325" s="304" t="b">
        <v>1</v>
      </c>
      <c r="R325" s="304">
        <v>0</v>
      </c>
      <c r="S325" s="304" t="b">
        <f t="shared" si="318"/>
        <v>1</v>
      </c>
      <c r="T325" s="304">
        <v>0</v>
      </c>
      <c r="U325" s="304" t="b">
        <f t="shared" si="319"/>
        <v>1</v>
      </c>
      <c r="V325" s="304">
        <v>0</v>
      </c>
      <c r="W325" s="304" t="b">
        <f t="shared" si="320"/>
        <v>1</v>
      </c>
      <c r="X325" s="304">
        <v>0</v>
      </c>
      <c r="Y325" s="304" t="b">
        <f t="shared" si="321"/>
        <v>1</v>
      </c>
      <c r="Z325" s="304">
        <v>0</v>
      </c>
      <c r="AA325" s="304" t="b">
        <f t="shared" si="322"/>
        <v>1</v>
      </c>
      <c r="AB325" s="304">
        <v>0</v>
      </c>
      <c r="AC325" s="304" t="b">
        <f t="shared" si="323"/>
        <v>1</v>
      </c>
      <c r="AD325" s="304">
        <v>0</v>
      </c>
      <c r="AE325" s="304" t="b">
        <f t="shared" si="324"/>
        <v>1</v>
      </c>
      <c r="AF325" s="304">
        <v>0</v>
      </c>
      <c r="AG325" s="304" t="b">
        <f t="shared" si="325"/>
        <v>1</v>
      </c>
      <c r="AH325" s="304">
        <v>0</v>
      </c>
      <c r="AI325" s="304" t="b">
        <f t="shared" si="326"/>
        <v>1</v>
      </c>
      <c r="AJ325" s="304">
        <v>0</v>
      </c>
      <c r="AK325" s="304" t="b">
        <f t="shared" ref="AK325:AK335" si="327">AJ325=0</f>
        <v>1</v>
      </c>
      <c r="AL325" s="304">
        <v>78.117279066674598</v>
      </c>
      <c r="AM325" s="304" t="b">
        <v>1</v>
      </c>
      <c r="AN325" s="304">
        <v>0</v>
      </c>
      <c r="AO325" s="304" t="b">
        <f t="shared" si="317"/>
        <v>1</v>
      </c>
      <c r="AQ325" s="299">
        <f>'RES_Sales Model'!C320</f>
        <v>138.50383742961151</v>
      </c>
      <c r="AR325" s="304" t="b">
        <v>1</v>
      </c>
      <c r="AS325" s="299">
        <f>'RES_Sales Model'!D320</f>
        <v>0</v>
      </c>
      <c r="AT325" s="304" t="b">
        <v>1</v>
      </c>
      <c r="AU325" s="305"/>
      <c r="AV325" s="304">
        <f>+'Small COMM Sales Model  '!G324</f>
        <v>198.89039579254836</v>
      </c>
      <c r="AW325" s="304" t="b">
        <v>1</v>
      </c>
      <c r="AX325" s="304">
        <f>+'Small COMM Sales Model  '!F324</f>
        <v>26.436963465927999</v>
      </c>
      <c r="AY325" s="304" t="b">
        <v>1</v>
      </c>
      <c r="AZ325" s="304">
        <f>+'Small COMM Sales Model  '!E324</f>
        <v>78.117279066674627</v>
      </c>
      <c r="BA325" s="304" t="b">
        <v>1</v>
      </c>
    </row>
    <row r="326" spans="1:53" s="299" customFormat="1" x14ac:dyDescent="0.2">
      <c r="A326" s="306">
        <v>2032</v>
      </c>
      <c r="B326" s="306">
        <v>12</v>
      </c>
      <c r="C326" s="299">
        <v>34.644791666666663</v>
      </c>
      <c r="D326" s="299" t="b">
        <v>1</v>
      </c>
      <c r="E326" s="299">
        <v>62.360416666666687</v>
      </c>
      <c r="F326" s="299" t="b">
        <v>1</v>
      </c>
      <c r="H326" s="299">
        <v>0.17544300865084281</v>
      </c>
      <c r="I326" s="304" t="b">
        <v>1</v>
      </c>
      <c r="J326" s="299">
        <v>0</v>
      </c>
      <c r="K326" s="304" t="b">
        <v>1</v>
      </c>
      <c r="L326" s="299">
        <v>0</v>
      </c>
      <c r="M326" s="304" t="b">
        <v>1</v>
      </c>
      <c r="N326" s="299">
        <v>0</v>
      </c>
      <c r="O326" s="304" t="b">
        <v>1</v>
      </c>
      <c r="P326" s="299">
        <v>64.984895742185898</v>
      </c>
      <c r="Q326" s="304" t="b">
        <v>1</v>
      </c>
      <c r="R326" s="304">
        <v>0</v>
      </c>
      <c r="S326" s="304" t="b">
        <f t="shared" si="318"/>
        <v>1</v>
      </c>
      <c r="T326" s="304">
        <v>0</v>
      </c>
      <c r="U326" s="304" t="b">
        <f t="shared" si="319"/>
        <v>1</v>
      </c>
      <c r="V326" s="304">
        <v>0</v>
      </c>
      <c r="W326" s="304" t="b">
        <f t="shared" si="320"/>
        <v>1</v>
      </c>
      <c r="X326" s="304">
        <v>0</v>
      </c>
      <c r="Y326" s="304" t="b">
        <f t="shared" si="321"/>
        <v>1</v>
      </c>
      <c r="Z326" s="304">
        <v>0</v>
      </c>
      <c r="AA326" s="304" t="b">
        <f t="shared" si="322"/>
        <v>1</v>
      </c>
      <c r="AB326" s="304">
        <v>0</v>
      </c>
      <c r="AC326" s="304" t="b">
        <f t="shared" si="323"/>
        <v>1</v>
      </c>
      <c r="AD326" s="304">
        <v>0</v>
      </c>
      <c r="AE326" s="304" t="b">
        <f t="shared" si="324"/>
        <v>1</v>
      </c>
      <c r="AF326" s="304">
        <v>0</v>
      </c>
      <c r="AG326" s="304" t="b">
        <f t="shared" si="325"/>
        <v>1</v>
      </c>
      <c r="AH326" s="304">
        <v>0</v>
      </c>
      <c r="AI326" s="304" t="b">
        <f t="shared" si="326"/>
        <v>1</v>
      </c>
      <c r="AJ326" s="304">
        <v>0</v>
      </c>
      <c r="AK326" s="304" t="b">
        <f t="shared" si="327"/>
        <v>1</v>
      </c>
      <c r="AL326" s="304">
        <v>0</v>
      </c>
      <c r="AM326" s="304" t="b">
        <f t="shared" ref="AM326:AM336" si="328">AL326=0</f>
        <v>1</v>
      </c>
      <c r="AN326" s="304">
        <v>42.633806123140999</v>
      </c>
      <c r="AO326" s="304" t="b">
        <v>1</v>
      </c>
      <c r="AQ326" s="299">
        <f>'RES_Sales Model'!C321</f>
        <v>60.375542594907806</v>
      </c>
      <c r="AR326" s="304" t="b">
        <v>1</v>
      </c>
      <c r="AS326" s="299">
        <f>'RES_Sales Model'!D321</f>
        <v>64.984895742185898</v>
      </c>
      <c r="AT326" s="304" t="b">
        <v>1</v>
      </c>
      <c r="AU326" s="305"/>
      <c r="AV326" s="304">
        <f>+'Small COMM Sales Model  '!G325</f>
        <v>78.117279066674627</v>
      </c>
      <c r="AW326" s="304" t="b">
        <v>1</v>
      </c>
      <c r="AX326" s="304">
        <f>+'Small COMM Sales Model  '!F325</f>
        <v>81.614210043345437</v>
      </c>
      <c r="AY326" s="304" t="b">
        <v>1</v>
      </c>
      <c r="AZ326" s="304">
        <f>+'Small COMM Sales Model  '!E325</f>
        <v>42.633806123140985</v>
      </c>
      <c r="BA326" s="304" t="b">
        <v>1</v>
      </c>
    </row>
    <row r="327" spans="1:53" s="299" customFormat="1" x14ac:dyDescent="0.2">
      <c r="A327" s="306">
        <v>2033</v>
      </c>
      <c r="B327" s="306">
        <v>1</v>
      </c>
      <c r="C327" s="299">
        <v>21.512499999999996</v>
      </c>
      <c r="D327" s="299" t="b">
        <v>1</v>
      </c>
      <c r="E327" s="299">
        <v>101.75000000000003</v>
      </c>
      <c r="F327" s="299" t="b">
        <v>1</v>
      </c>
      <c r="H327" s="299">
        <v>0.47586523824689808</v>
      </c>
      <c r="I327" s="304" t="b">
        <v>1</v>
      </c>
      <c r="J327" s="299">
        <v>107.22973635615668</v>
      </c>
      <c r="K327" s="304" t="b">
        <v>1</v>
      </c>
      <c r="L327" s="299">
        <v>0</v>
      </c>
      <c r="M327" s="304" t="b">
        <v>1</v>
      </c>
      <c r="N327" s="299">
        <v>0</v>
      </c>
      <c r="O327" s="304" t="b">
        <v>1</v>
      </c>
      <c r="P327" s="299">
        <v>0</v>
      </c>
      <c r="Q327" s="304" t="b">
        <v>1</v>
      </c>
      <c r="R327" s="304">
        <v>26.1128298685252</v>
      </c>
      <c r="S327" s="304" t="b">
        <v>1</v>
      </c>
      <c r="T327" s="304">
        <v>0</v>
      </c>
      <c r="U327" s="304" t="b">
        <f t="shared" si="319"/>
        <v>1</v>
      </c>
      <c r="V327" s="304">
        <v>0</v>
      </c>
      <c r="W327" s="304" t="b">
        <f t="shared" si="320"/>
        <v>1</v>
      </c>
      <c r="X327" s="304">
        <v>0</v>
      </c>
      <c r="Y327" s="304" t="b">
        <f t="shared" si="321"/>
        <v>1</v>
      </c>
      <c r="Z327" s="304">
        <v>0</v>
      </c>
      <c r="AA327" s="304" t="b">
        <f t="shared" si="322"/>
        <v>1</v>
      </c>
      <c r="AB327" s="304">
        <v>0</v>
      </c>
      <c r="AC327" s="304" t="b">
        <f t="shared" si="323"/>
        <v>1</v>
      </c>
      <c r="AD327" s="304">
        <v>0</v>
      </c>
      <c r="AE327" s="304" t="b">
        <f t="shared" si="324"/>
        <v>1</v>
      </c>
      <c r="AF327" s="304">
        <v>0</v>
      </c>
      <c r="AG327" s="304" t="b">
        <f t="shared" si="325"/>
        <v>1</v>
      </c>
      <c r="AH327" s="304">
        <v>0</v>
      </c>
      <c r="AI327" s="304" t="b">
        <f t="shared" si="326"/>
        <v>1</v>
      </c>
      <c r="AJ327" s="304">
        <v>0</v>
      </c>
      <c r="AK327" s="304" t="b">
        <f t="shared" si="327"/>
        <v>1</v>
      </c>
      <c r="AL327" s="304">
        <v>0</v>
      </c>
      <c r="AM327" s="304" t="b">
        <f t="shared" si="328"/>
        <v>1</v>
      </c>
      <c r="AN327" s="304">
        <v>0</v>
      </c>
      <c r="AO327" s="304" t="b">
        <f t="shared" ref="AO327:AO337" si="329">AN327=0</f>
        <v>1</v>
      </c>
      <c r="AQ327" s="299">
        <f>'RES_Sales Model'!C322</f>
        <v>34.373317995833112</v>
      </c>
      <c r="AR327" s="304" t="b">
        <v>1</v>
      </c>
      <c r="AS327" s="299">
        <f>'RES_Sales Model'!D322</f>
        <v>107.22973635615668</v>
      </c>
      <c r="AT327" s="304" t="b">
        <v>1</v>
      </c>
      <c r="AU327" s="305"/>
      <c r="AV327" s="304">
        <f>+'Small COMM Sales Model  '!G326</f>
        <v>42.633806123140985</v>
      </c>
      <c r="AW327" s="304" t="b">
        <v>1</v>
      </c>
      <c r="AX327" s="304">
        <f>+'Small COMM Sales Model  '!F326</f>
        <v>127.15014736663784</v>
      </c>
      <c r="AY327" s="304" t="b">
        <v>1</v>
      </c>
      <c r="AZ327" s="304">
        <f>+'Small COMM Sales Model  '!E326</f>
        <v>26.112829868525239</v>
      </c>
      <c r="BA327" s="304" t="b">
        <v>1</v>
      </c>
    </row>
    <row r="328" spans="1:53" s="299" customFormat="1" x14ac:dyDescent="0.2">
      <c r="A328" s="306">
        <v>2033</v>
      </c>
      <c r="B328" s="306">
        <v>2</v>
      </c>
      <c r="C328" s="299">
        <v>28.65</v>
      </c>
      <c r="D328" s="299" t="b">
        <v>1</v>
      </c>
      <c r="E328" s="299">
        <v>56.333333333333336</v>
      </c>
      <c r="F328" s="299" t="b">
        <v>1</v>
      </c>
      <c r="H328" s="299">
        <v>0</v>
      </c>
      <c r="I328" s="304" t="b">
        <v>1</v>
      </c>
      <c r="J328" s="299">
        <v>0</v>
      </c>
      <c r="K328" s="304" t="b">
        <v>1</v>
      </c>
      <c r="L328" s="299">
        <v>58.93328680476386</v>
      </c>
      <c r="M328" s="304" t="b">
        <v>1</v>
      </c>
      <c r="N328" s="299">
        <v>0</v>
      </c>
      <c r="O328" s="304" t="b">
        <v>1</v>
      </c>
      <c r="P328" s="299">
        <v>0</v>
      </c>
      <c r="Q328" s="304" t="b">
        <v>1</v>
      </c>
      <c r="R328" s="304">
        <v>0</v>
      </c>
      <c r="S328" s="304" t="b">
        <f t="shared" ref="S328:S338" si="330">R328=0</f>
        <v>1</v>
      </c>
      <c r="T328" s="304">
        <v>35.042184420393099</v>
      </c>
      <c r="U328" s="304" t="b">
        <v>1</v>
      </c>
      <c r="V328" s="304">
        <v>0</v>
      </c>
      <c r="W328" s="304" t="b">
        <f t="shared" si="320"/>
        <v>1</v>
      </c>
      <c r="X328" s="304">
        <v>0</v>
      </c>
      <c r="Y328" s="304" t="b">
        <f t="shared" si="321"/>
        <v>1</v>
      </c>
      <c r="Z328" s="304">
        <v>0</v>
      </c>
      <c r="AA328" s="304" t="b">
        <f t="shared" si="322"/>
        <v>1</v>
      </c>
      <c r="AB328" s="304">
        <v>0</v>
      </c>
      <c r="AC328" s="304" t="b">
        <f t="shared" si="323"/>
        <v>1</v>
      </c>
      <c r="AD328" s="304">
        <v>0</v>
      </c>
      <c r="AE328" s="304" t="b">
        <f t="shared" si="324"/>
        <v>1</v>
      </c>
      <c r="AF328" s="304">
        <v>0</v>
      </c>
      <c r="AG328" s="304" t="b">
        <f t="shared" si="325"/>
        <v>1</v>
      </c>
      <c r="AH328" s="304">
        <v>0</v>
      </c>
      <c r="AI328" s="304" t="b">
        <f t="shared" si="326"/>
        <v>1</v>
      </c>
      <c r="AJ328" s="304">
        <v>0</v>
      </c>
      <c r="AK328" s="304" t="b">
        <f t="shared" si="327"/>
        <v>1</v>
      </c>
      <c r="AL328" s="304">
        <v>0</v>
      </c>
      <c r="AM328" s="304" t="b">
        <f t="shared" si="328"/>
        <v>1</v>
      </c>
      <c r="AN328" s="304">
        <v>0</v>
      </c>
      <c r="AO328" s="304" t="b">
        <f t="shared" si="329"/>
        <v>1</v>
      </c>
      <c r="AQ328" s="299">
        <f>'RES_Sales Model'!C323</f>
        <v>30.577507144459183</v>
      </c>
      <c r="AR328" s="304" t="b">
        <v>1</v>
      </c>
      <c r="AS328" s="299">
        <f>'RES_Sales Model'!D323</f>
        <v>58.93328680476386</v>
      </c>
      <c r="AT328" s="304" t="b">
        <v>1</v>
      </c>
      <c r="AU328" s="305"/>
      <c r="AV328" s="304">
        <f>+'Small COMM Sales Model  '!G327</f>
        <v>26.112829868525239</v>
      </c>
      <c r="AW328" s="304" t="b">
        <v>1</v>
      </c>
      <c r="AX328" s="304">
        <f>+'Small COMM Sales Model  '!F327</f>
        <v>78.467690138551589</v>
      </c>
      <c r="AY328" s="304" t="b">
        <v>1</v>
      </c>
      <c r="AZ328" s="304">
        <f>+'Small COMM Sales Model  '!E327</f>
        <v>35.042184420393127</v>
      </c>
      <c r="BA328" s="304" t="b">
        <v>1</v>
      </c>
    </row>
    <row r="329" spans="1:53" s="299" customFormat="1" x14ac:dyDescent="0.2">
      <c r="A329" s="306">
        <v>2033</v>
      </c>
      <c r="B329" s="306">
        <v>3</v>
      </c>
      <c r="C329" s="299">
        <v>51.395833333333329</v>
      </c>
      <c r="D329" s="299" t="b">
        <v>1</v>
      </c>
      <c r="E329" s="299">
        <v>28.689583333333339</v>
      </c>
      <c r="F329" s="299" t="b">
        <v>1</v>
      </c>
      <c r="H329" s="299">
        <v>0</v>
      </c>
      <c r="I329" s="304" t="b">
        <v>1</v>
      </c>
      <c r="J329" s="299">
        <v>0</v>
      </c>
      <c r="K329" s="304" t="b">
        <v>1</v>
      </c>
      <c r="L329" s="299">
        <v>0</v>
      </c>
      <c r="M329" s="304" t="b">
        <v>1</v>
      </c>
      <c r="N329" s="299">
        <v>29.231033597261238</v>
      </c>
      <c r="O329" s="304" t="b">
        <v>1</v>
      </c>
      <c r="P329" s="299">
        <v>0</v>
      </c>
      <c r="Q329" s="304" t="b">
        <v>1</v>
      </c>
      <c r="R329" s="304">
        <v>0</v>
      </c>
      <c r="S329" s="304" t="b">
        <f t="shared" si="330"/>
        <v>1</v>
      </c>
      <c r="T329" s="304">
        <v>0</v>
      </c>
      <c r="U329" s="304" t="b">
        <f t="shared" ref="U329:U339" si="331">T329=0</f>
        <v>1</v>
      </c>
      <c r="V329" s="304">
        <v>64.582270600115194</v>
      </c>
      <c r="W329" s="304" t="b">
        <v>1</v>
      </c>
      <c r="X329" s="304">
        <v>0</v>
      </c>
      <c r="Y329" s="304" t="b">
        <f t="shared" si="321"/>
        <v>1</v>
      </c>
      <c r="Z329" s="304">
        <v>0</v>
      </c>
      <c r="AA329" s="304" t="b">
        <f t="shared" si="322"/>
        <v>1</v>
      </c>
      <c r="AB329" s="304">
        <v>0</v>
      </c>
      <c r="AC329" s="304" t="b">
        <f t="shared" si="323"/>
        <v>1</v>
      </c>
      <c r="AD329" s="304">
        <v>0</v>
      </c>
      <c r="AE329" s="304" t="b">
        <f t="shared" si="324"/>
        <v>1</v>
      </c>
      <c r="AF329" s="304">
        <v>0</v>
      </c>
      <c r="AG329" s="304" t="b">
        <f t="shared" si="325"/>
        <v>1</v>
      </c>
      <c r="AH329" s="304">
        <v>0</v>
      </c>
      <c r="AI329" s="304" t="b">
        <f t="shared" si="326"/>
        <v>1</v>
      </c>
      <c r="AJ329" s="304">
        <v>0</v>
      </c>
      <c r="AK329" s="304" t="b">
        <f t="shared" si="327"/>
        <v>1</v>
      </c>
      <c r="AL329" s="304">
        <v>0</v>
      </c>
      <c r="AM329" s="304" t="b">
        <f t="shared" si="328"/>
        <v>1</v>
      </c>
      <c r="AN329" s="304">
        <v>0</v>
      </c>
      <c r="AO329" s="304" t="b">
        <f t="shared" si="329"/>
        <v>1</v>
      </c>
      <c r="AQ329" s="299">
        <f>'RES_Sales Model'!C324</f>
        <v>49.812227510254139</v>
      </c>
      <c r="AR329" s="304" t="b">
        <v>1</v>
      </c>
      <c r="AS329" s="299">
        <f>'RES_Sales Model'!D324</f>
        <v>29.231033597261238</v>
      </c>
      <c r="AT329" s="304" t="b">
        <v>1</v>
      </c>
      <c r="AU329" s="305"/>
      <c r="AV329" s="304">
        <f>+'Small COMM Sales Model  '!G328</f>
        <v>35.042184420393127</v>
      </c>
      <c r="AW329" s="304" t="b">
        <v>1</v>
      </c>
      <c r="AX329" s="304">
        <f>+'Small COMM Sales Model  '!F328</f>
        <v>46.311218909337121</v>
      </c>
      <c r="AY329" s="304" t="b">
        <v>1</v>
      </c>
      <c r="AZ329" s="304">
        <f>+'Small COMM Sales Model  '!E328</f>
        <v>64.582270600115152</v>
      </c>
      <c r="BA329" s="304" t="b">
        <v>1</v>
      </c>
    </row>
    <row r="330" spans="1:53" s="299" customFormat="1" x14ac:dyDescent="0.2">
      <c r="A330" s="306">
        <v>2033</v>
      </c>
      <c r="B330" s="306">
        <v>4</v>
      </c>
      <c r="C330" s="299">
        <v>93.364062500000017</v>
      </c>
      <c r="D330" s="299" t="b">
        <v>1</v>
      </c>
      <c r="E330" s="299">
        <v>3.0166666666666666</v>
      </c>
      <c r="F330" s="299" t="b">
        <v>1</v>
      </c>
      <c r="H330" s="299">
        <v>0</v>
      </c>
      <c r="I330" s="304" t="b">
        <v>1</v>
      </c>
      <c r="J330" s="299">
        <v>0</v>
      </c>
      <c r="K330" s="304" t="b">
        <v>1</v>
      </c>
      <c r="L330" s="299">
        <v>0</v>
      </c>
      <c r="M330" s="304" t="b">
        <v>1</v>
      </c>
      <c r="N330" s="299">
        <v>0</v>
      </c>
      <c r="O330" s="304" t="b">
        <v>1</v>
      </c>
      <c r="P330" s="299">
        <v>0</v>
      </c>
      <c r="Q330" s="304" t="b">
        <v>1</v>
      </c>
      <c r="R330" s="304">
        <v>0</v>
      </c>
      <c r="S330" s="304" t="b">
        <f t="shared" si="330"/>
        <v>1</v>
      </c>
      <c r="T330" s="304">
        <v>0</v>
      </c>
      <c r="U330" s="304" t="b">
        <f t="shared" si="331"/>
        <v>1</v>
      </c>
      <c r="V330" s="304">
        <v>0</v>
      </c>
      <c r="W330" s="304" t="b">
        <f t="shared" ref="W330:W340" si="332">V330=0</f>
        <v>1</v>
      </c>
      <c r="X330" s="304">
        <v>114.03392869270699</v>
      </c>
      <c r="Y330" s="304" t="b">
        <v>1</v>
      </c>
      <c r="Z330" s="304">
        <v>0</v>
      </c>
      <c r="AA330" s="304" t="b">
        <f t="shared" si="322"/>
        <v>1</v>
      </c>
      <c r="AB330" s="304">
        <v>0</v>
      </c>
      <c r="AC330" s="304" t="b">
        <f t="shared" si="323"/>
        <v>1</v>
      </c>
      <c r="AD330" s="304">
        <v>0</v>
      </c>
      <c r="AE330" s="304" t="b">
        <f t="shared" si="324"/>
        <v>1</v>
      </c>
      <c r="AF330" s="304">
        <v>0</v>
      </c>
      <c r="AG330" s="304" t="b">
        <f t="shared" si="325"/>
        <v>1</v>
      </c>
      <c r="AH330" s="304">
        <v>0</v>
      </c>
      <c r="AI330" s="304" t="b">
        <f t="shared" si="326"/>
        <v>1</v>
      </c>
      <c r="AJ330" s="304">
        <v>0</v>
      </c>
      <c r="AK330" s="304" t="b">
        <f t="shared" si="327"/>
        <v>1</v>
      </c>
      <c r="AL330" s="304">
        <v>0</v>
      </c>
      <c r="AM330" s="304" t="b">
        <f t="shared" si="328"/>
        <v>1</v>
      </c>
      <c r="AN330" s="304">
        <v>0</v>
      </c>
      <c r="AO330" s="304" t="b">
        <f t="shared" si="329"/>
        <v>1</v>
      </c>
      <c r="AQ330" s="299">
        <f>'RES_Sales Model'!C325</f>
        <v>89.308099646411279</v>
      </c>
      <c r="AR330" s="304" t="b">
        <v>1</v>
      </c>
      <c r="AS330" s="299">
        <f>'RES_Sales Model'!D325</f>
        <v>0</v>
      </c>
      <c r="AT330" s="304" t="b">
        <v>1</v>
      </c>
      <c r="AU330" s="305"/>
      <c r="AV330" s="304">
        <f>+'Small COMM Sales Model  '!G329</f>
        <v>64.582270600115152</v>
      </c>
      <c r="AW330" s="304" t="b">
        <v>1</v>
      </c>
      <c r="AX330" s="304">
        <f>+'Small COMM Sales Model  '!F329</f>
        <v>10.944087118763242</v>
      </c>
      <c r="AY330" s="304" t="b">
        <v>1</v>
      </c>
      <c r="AZ330" s="304">
        <f>+'Small COMM Sales Model  '!E329</f>
        <v>114.03392869270741</v>
      </c>
      <c r="BA330" s="304" t="b">
        <v>1</v>
      </c>
    </row>
    <row r="331" spans="1:53" s="299" customFormat="1" x14ac:dyDescent="0.2">
      <c r="A331" s="306">
        <v>2033</v>
      </c>
      <c r="B331" s="306">
        <v>5</v>
      </c>
      <c r="C331" s="299">
        <v>181.10312499999998</v>
      </c>
      <c r="D331" s="299" t="b">
        <v>1</v>
      </c>
      <c r="E331" s="299">
        <v>0.13125000000000001</v>
      </c>
      <c r="F331" s="299" t="b">
        <v>1</v>
      </c>
      <c r="H331" s="299">
        <v>0</v>
      </c>
      <c r="I331" s="304" t="b">
        <v>1</v>
      </c>
      <c r="J331" s="299">
        <v>0</v>
      </c>
      <c r="K331" s="304" t="b">
        <v>1</v>
      </c>
      <c r="L331" s="299">
        <v>0</v>
      </c>
      <c r="M331" s="304" t="b">
        <v>1</v>
      </c>
      <c r="N331" s="299">
        <v>0</v>
      </c>
      <c r="O331" s="304" t="b">
        <v>1</v>
      </c>
      <c r="P331" s="299">
        <v>0</v>
      </c>
      <c r="Q331" s="304" t="b">
        <v>1</v>
      </c>
      <c r="R331" s="304">
        <v>0</v>
      </c>
      <c r="S331" s="304" t="b">
        <f t="shared" si="330"/>
        <v>1</v>
      </c>
      <c r="T331" s="304">
        <v>0</v>
      </c>
      <c r="U331" s="304" t="b">
        <f t="shared" si="331"/>
        <v>1</v>
      </c>
      <c r="V331" s="304">
        <v>0</v>
      </c>
      <c r="W331" s="304" t="b">
        <f t="shared" si="332"/>
        <v>1</v>
      </c>
      <c r="X331" s="304">
        <v>0</v>
      </c>
      <c r="Y331" s="304" t="b">
        <f t="shared" ref="Y331:Y341" si="333">X331=0</f>
        <v>1</v>
      </c>
      <c r="Z331" s="304">
        <v>208.47875842628699</v>
      </c>
      <c r="AA331" s="304" t="b">
        <v>1</v>
      </c>
      <c r="AB331" s="304">
        <v>0</v>
      </c>
      <c r="AC331" s="304" t="b">
        <f t="shared" si="323"/>
        <v>1</v>
      </c>
      <c r="AD331" s="304">
        <v>0</v>
      </c>
      <c r="AE331" s="304" t="b">
        <f t="shared" si="324"/>
        <v>1</v>
      </c>
      <c r="AF331" s="304">
        <v>0</v>
      </c>
      <c r="AG331" s="304" t="b">
        <f t="shared" si="325"/>
        <v>1</v>
      </c>
      <c r="AH331" s="304">
        <v>0</v>
      </c>
      <c r="AI331" s="304" t="b">
        <f t="shared" si="326"/>
        <v>1</v>
      </c>
      <c r="AJ331" s="304">
        <v>0</v>
      </c>
      <c r="AK331" s="304" t="b">
        <f t="shared" si="327"/>
        <v>1</v>
      </c>
      <c r="AL331" s="304">
        <v>0</v>
      </c>
      <c r="AM331" s="304" t="b">
        <f t="shared" si="328"/>
        <v>1</v>
      </c>
      <c r="AN331" s="304">
        <v>0</v>
      </c>
      <c r="AO331" s="304" t="b">
        <f t="shared" si="329"/>
        <v>1</v>
      </c>
      <c r="AQ331" s="299">
        <f>'RES_Sales Model'!C326</f>
        <v>161.25634355949703</v>
      </c>
      <c r="AR331" s="304" t="b">
        <v>1</v>
      </c>
      <c r="AS331" s="299">
        <f>'RES_Sales Model'!D326</f>
        <v>0</v>
      </c>
      <c r="AT331" s="304" t="b">
        <v>1</v>
      </c>
      <c r="AU331" s="305"/>
      <c r="AV331" s="304">
        <f>+'Small COMM Sales Model  '!G330</f>
        <v>114.03392869270741</v>
      </c>
      <c r="AW331" s="304" t="b">
        <v>1</v>
      </c>
      <c r="AX331" s="304">
        <f>+'Small COMM Sales Model  '!F330</f>
        <v>1.2472710741059452</v>
      </c>
      <c r="AY331" s="304" t="b">
        <v>1</v>
      </c>
      <c r="AZ331" s="304">
        <f>+'Small COMM Sales Model  '!E330</f>
        <v>208.47875842628665</v>
      </c>
      <c r="BA331" s="304" t="b">
        <v>1</v>
      </c>
    </row>
    <row r="332" spans="1:53" s="299" customFormat="1" x14ac:dyDescent="0.2">
      <c r="A332" s="306">
        <v>2033</v>
      </c>
      <c r="B332" s="306">
        <v>6</v>
      </c>
      <c r="C332" s="299">
        <v>242.67083333333329</v>
      </c>
      <c r="D332" s="299" t="b">
        <v>1</v>
      </c>
      <c r="E332" s="299">
        <v>0</v>
      </c>
      <c r="F332" s="299" t="b">
        <v>1</v>
      </c>
      <c r="H332" s="299">
        <v>0</v>
      </c>
      <c r="I332" s="304" t="b">
        <v>1</v>
      </c>
      <c r="J332" s="299">
        <v>0</v>
      </c>
      <c r="K332" s="304" t="b">
        <v>1</v>
      </c>
      <c r="L332" s="299">
        <v>0</v>
      </c>
      <c r="M332" s="304" t="b">
        <v>1</v>
      </c>
      <c r="N332" s="299">
        <v>0</v>
      </c>
      <c r="O332" s="304" t="b">
        <v>1</v>
      </c>
      <c r="P332" s="299">
        <v>0</v>
      </c>
      <c r="Q332" s="304" t="b">
        <v>1</v>
      </c>
      <c r="R332" s="304">
        <v>0</v>
      </c>
      <c r="S332" s="304" t="b">
        <f t="shared" si="330"/>
        <v>1</v>
      </c>
      <c r="T332" s="304">
        <v>0</v>
      </c>
      <c r="U332" s="304" t="b">
        <f t="shared" si="331"/>
        <v>1</v>
      </c>
      <c r="V332" s="304">
        <v>0</v>
      </c>
      <c r="W332" s="304" t="b">
        <f t="shared" si="332"/>
        <v>1</v>
      </c>
      <c r="X332" s="304">
        <v>0</v>
      </c>
      <c r="Y332" s="304" t="b">
        <f t="shared" si="333"/>
        <v>1</v>
      </c>
      <c r="Z332" s="304">
        <v>0</v>
      </c>
      <c r="AA332" s="304" t="b">
        <f t="shared" ref="AA332:AA342" si="334">Z332=0</f>
        <v>1</v>
      </c>
      <c r="AB332" s="304">
        <v>271.66325293295398</v>
      </c>
      <c r="AC332" s="304" t="b">
        <v>1</v>
      </c>
      <c r="AD332" s="304">
        <v>0</v>
      </c>
      <c r="AE332" s="304" t="b">
        <f t="shared" si="324"/>
        <v>1</v>
      </c>
      <c r="AF332" s="304">
        <v>0</v>
      </c>
      <c r="AG332" s="304" t="b">
        <f t="shared" si="325"/>
        <v>1</v>
      </c>
      <c r="AH332" s="304">
        <v>0</v>
      </c>
      <c r="AI332" s="304" t="b">
        <f t="shared" si="326"/>
        <v>1</v>
      </c>
      <c r="AJ332" s="304">
        <v>0</v>
      </c>
      <c r="AK332" s="304" t="b">
        <f t="shared" si="327"/>
        <v>1</v>
      </c>
      <c r="AL332" s="304">
        <v>0</v>
      </c>
      <c r="AM332" s="304" t="b">
        <f t="shared" si="328"/>
        <v>1</v>
      </c>
      <c r="AN332" s="304">
        <v>0</v>
      </c>
      <c r="AO332" s="304" t="b">
        <f t="shared" si="329"/>
        <v>1</v>
      </c>
      <c r="AQ332" s="299">
        <f>'RES_Sales Model'!C327</f>
        <v>240.07100567962016</v>
      </c>
      <c r="AR332" s="304" t="b">
        <v>1</v>
      </c>
      <c r="AS332" s="299">
        <f>'RES_Sales Model'!D327</f>
        <v>0</v>
      </c>
      <c r="AT332" s="304" t="b">
        <v>1</v>
      </c>
      <c r="AU332" s="305"/>
      <c r="AV332" s="304">
        <f>+'Small COMM Sales Model  '!G331</f>
        <v>208.47875842628665</v>
      </c>
      <c r="AW332" s="304" t="b">
        <v>1</v>
      </c>
      <c r="AX332" s="304">
        <f>+'Small COMM Sales Model  '!F331</f>
        <v>0</v>
      </c>
      <c r="AY332" s="304" t="b">
        <v>1</v>
      </c>
      <c r="AZ332" s="304">
        <f>+'Small COMM Sales Model  '!E331</f>
        <v>271.66325293295364</v>
      </c>
      <c r="BA332" s="304" t="b">
        <v>1</v>
      </c>
    </row>
    <row r="333" spans="1:53" s="299" customFormat="1" x14ac:dyDescent="0.2">
      <c r="A333" s="306">
        <v>2033</v>
      </c>
      <c r="B333" s="306">
        <v>7</v>
      </c>
      <c r="C333" s="299">
        <v>292.45624999999995</v>
      </c>
      <c r="D333" s="299" t="b">
        <v>1</v>
      </c>
      <c r="E333" s="299">
        <v>0</v>
      </c>
      <c r="F333" s="299" t="b">
        <v>1</v>
      </c>
      <c r="H333" s="299">
        <v>0</v>
      </c>
      <c r="I333" s="304" t="b">
        <v>1</v>
      </c>
      <c r="J333" s="299">
        <v>0</v>
      </c>
      <c r="K333" s="304" t="b">
        <v>1</v>
      </c>
      <c r="L333" s="299">
        <v>0</v>
      </c>
      <c r="M333" s="304" t="b">
        <v>1</v>
      </c>
      <c r="N333" s="299">
        <v>0</v>
      </c>
      <c r="O333" s="304" t="b">
        <v>1</v>
      </c>
      <c r="P333" s="299">
        <v>0</v>
      </c>
      <c r="Q333" s="304" t="b">
        <v>1</v>
      </c>
      <c r="R333" s="304">
        <v>0</v>
      </c>
      <c r="S333" s="304" t="b">
        <f t="shared" si="330"/>
        <v>1</v>
      </c>
      <c r="T333" s="304">
        <v>0</v>
      </c>
      <c r="U333" s="304" t="b">
        <f t="shared" si="331"/>
        <v>1</v>
      </c>
      <c r="V333" s="304">
        <v>0</v>
      </c>
      <c r="W333" s="304" t="b">
        <f t="shared" si="332"/>
        <v>1</v>
      </c>
      <c r="X333" s="304">
        <v>0</v>
      </c>
      <c r="Y333" s="304" t="b">
        <f t="shared" si="333"/>
        <v>1</v>
      </c>
      <c r="Z333" s="304">
        <v>0</v>
      </c>
      <c r="AA333" s="304" t="b">
        <f t="shared" si="334"/>
        <v>1</v>
      </c>
      <c r="AB333" s="304">
        <v>0</v>
      </c>
      <c r="AC333" s="304" t="b">
        <f t="shared" ref="AC333:AC343" si="335">AB333=0</f>
        <v>1</v>
      </c>
      <c r="AD333" s="304">
        <v>322.31916585708098</v>
      </c>
      <c r="AE333" s="304" t="b">
        <v>1</v>
      </c>
      <c r="AF333" s="304">
        <v>0</v>
      </c>
      <c r="AG333" s="304" t="b">
        <f t="shared" si="325"/>
        <v>1</v>
      </c>
      <c r="AH333" s="304">
        <v>0</v>
      </c>
      <c r="AI333" s="304" t="b">
        <f t="shared" si="326"/>
        <v>1</v>
      </c>
      <c r="AJ333" s="304">
        <v>0</v>
      </c>
      <c r="AK333" s="304" t="b">
        <f t="shared" si="327"/>
        <v>1</v>
      </c>
      <c r="AL333" s="304">
        <v>0</v>
      </c>
      <c r="AM333" s="304" t="b">
        <f t="shared" si="328"/>
        <v>1</v>
      </c>
      <c r="AN333" s="304">
        <v>0</v>
      </c>
      <c r="AO333" s="304" t="b">
        <f t="shared" si="329"/>
        <v>1</v>
      </c>
      <c r="AQ333" s="299">
        <f>'RES_Sales Model'!C328</f>
        <v>296.99120939501734</v>
      </c>
      <c r="AR333" s="304" t="b">
        <v>1</v>
      </c>
      <c r="AS333" s="299">
        <f>'RES_Sales Model'!D328</f>
        <v>0</v>
      </c>
      <c r="AT333" s="304" t="b">
        <v>1</v>
      </c>
      <c r="AU333" s="305"/>
      <c r="AV333" s="304">
        <f>+'Small COMM Sales Model  '!G332</f>
        <v>271.66325293295364</v>
      </c>
      <c r="AW333" s="304" t="b">
        <v>1</v>
      </c>
      <c r="AX333" s="304">
        <f>+'Small COMM Sales Model  '!F332</f>
        <v>0</v>
      </c>
      <c r="AY333" s="304" t="b">
        <v>1</v>
      </c>
      <c r="AZ333" s="304">
        <f>+'Small COMM Sales Model  '!E332</f>
        <v>322.31916585708109</v>
      </c>
      <c r="BA333" s="304" t="b">
        <v>1</v>
      </c>
    </row>
    <row r="334" spans="1:53" s="299" customFormat="1" x14ac:dyDescent="0.2">
      <c r="A334" s="306">
        <v>2033</v>
      </c>
      <c r="B334" s="306">
        <v>8</v>
      </c>
      <c r="C334" s="299">
        <v>298.28437500000007</v>
      </c>
      <c r="D334" s="299" t="b">
        <v>1</v>
      </c>
      <c r="E334" s="299">
        <v>0</v>
      </c>
      <c r="F334" s="299" t="b">
        <v>1</v>
      </c>
      <c r="H334" s="299">
        <v>0</v>
      </c>
      <c r="I334" s="304" t="b">
        <v>1</v>
      </c>
      <c r="J334" s="299">
        <v>0</v>
      </c>
      <c r="K334" s="304" t="b">
        <v>1</v>
      </c>
      <c r="L334" s="299">
        <v>0</v>
      </c>
      <c r="M334" s="304" t="b">
        <v>1</v>
      </c>
      <c r="N334" s="299">
        <v>0</v>
      </c>
      <c r="O334" s="304" t="b">
        <v>1</v>
      </c>
      <c r="P334" s="299">
        <v>0</v>
      </c>
      <c r="Q334" s="304" t="b">
        <v>1</v>
      </c>
      <c r="R334" s="304">
        <v>0</v>
      </c>
      <c r="S334" s="304" t="b">
        <f t="shared" si="330"/>
        <v>1</v>
      </c>
      <c r="T334" s="304">
        <v>0</v>
      </c>
      <c r="U334" s="304" t="b">
        <f t="shared" si="331"/>
        <v>1</v>
      </c>
      <c r="V334" s="304">
        <v>0</v>
      </c>
      <c r="W334" s="304" t="b">
        <f t="shared" si="332"/>
        <v>1</v>
      </c>
      <c r="X334" s="304">
        <v>0</v>
      </c>
      <c r="Y334" s="304" t="b">
        <f t="shared" si="333"/>
        <v>1</v>
      </c>
      <c r="Z334" s="304">
        <v>0</v>
      </c>
      <c r="AA334" s="304" t="b">
        <f t="shared" si="334"/>
        <v>1</v>
      </c>
      <c r="AB334" s="304">
        <v>0</v>
      </c>
      <c r="AC334" s="304" t="b">
        <f t="shared" si="335"/>
        <v>1</v>
      </c>
      <c r="AD334" s="304">
        <v>0</v>
      </c>
      <c r="AE334" s="304" t="b">
        <f t="shared" ref="AE334:AE344" si="336">AD334=0</f>
        <v>1</v>
      </c>
      <c r="AF334" s="304">
        <v>326.45437890907903</v>
      </c>
      <c r="AG334" s="304" t="b">
        <v>1</v>
      </c>
      <c r="AH334" s="304">
        <v>0</v>
      </c>
      <c r="AI334" s="304" t="b">
        <f t="shared" si="326"/>
        <v>1</v>
      </c>
      <c r="AJ334" s="304">
        <v>0</v>
      </c>
      <c r="AK334" s="304" t="b">
        <f t="shared" si="327"/>
        <v>1</v>
      </c>
      <c r="AL334" s="304">
        <v>0</v>
      </c>
      <c r="AM334" s="304" t="b">
        <f t="shared" si="328"/>
        <v>1</v>
      </c>
      <c r="AN334" s="304">
        <v>0</v>
      </c>
      <c r="AO334" s="304" t="b">
        <f t="shared" si="329"/>
        <v>1</v>
      </c>
      <c r="AQ334" s="299">
        <f>'RES_Sales Model'!C329</f>
        <v>324.38677238308009</v>
      </c>
      <c r="AR334" s="304" t="b">
        <v>1</v>
      </c>
      <c r="AS334" s="299">
        <f>'RES_Sales Model'!D329</f>
        <v>0</v>
      </c>
      <c r="AT334" s="304" t="b">
        <v>1</v>
      </c>
      <c r="AU334" s="305"/>
      <c r="AV334" s="304">
        <f>+'Small COMM Sales Model  '!G333</f>
        <v>322.31916585708109</v>
      </c>
      <c r="AW334" s="304" t="b">
        <v>1</v>
      </c>
      <c r="AX334" s="304">
        <f>+'Small COMM Sales Model  '!F333</f>
        <v>0</v>
      </c>
      <c r="AY334" s="304" t="b">
        <v>1</v>
      </c>
      <c r="AZ334" s="304">
        <f>+'Small COMM Sales Model  '!E333</f>
        <v>326.45437890907908</v>
      </c>
      <c r="BA334" s="304" t="b">
        <v>1</v>
      </c>
    </row>
    <row r="335" spans="1:53" s="299" customFormat="1" x14ac:dyDescent="0.2">
      <c r="A335" s="306">
        <v>2033</v>
      </c>
      <c r="B335" s="306">
        <v>9</v>
      </c>
      <c r="C335" s="299">
        <v>249.49791666666664</v>
      </c>
      <c r="D335" s="299" t="b">
        <v>1</v>
      </c>
      <c r="E335" s="299">
        <v>0</v>
      </c>
      <c r="F335" s="299" t="b">
        <v>1</v>
      </c>
      <c r="H335" s="299">
        <v>0</v>
      </c>
      <c r="I335" s="304" t="b">
        <v>1</v>
      </c>
      <c r="J335" s="299">
        <v>0</v>
      </c>
      <c r="K335" s="304" t="b">
        <v>1</v>
      </c>
      <c r="L335" s="299">
        <v>0</v>
      </c>
      <c r="M335" s="304" t="b">
        <v>1</v>
      </c>
      <c r="N335" s="299">
        <v>0</v>
      </c>
      <c r="O335" s="304" t="b">
        <v>1</v>
      </c>
      <c r="P335" s="299">
        <v>0</v>
      </c>
      <c r="Q335" s="304" t="b">
        <v>1</v>
      </c>
      <c r="R335" s="304">
        <v>0</v>
      </c>
      <c r="S335" s="304" t="b">
        <f t="shared" si="330"/>
        <v>1</v>
      </c>
      <c r="T335" s="304">
        <v>0</v>
      </c>
      <c r="U335" s="304" t="b">
        <f t="shared" si="331"/>
        <v>1</v>
      </c>
      <c r="V335" s="304">
        <v>0</v>
      </c>
      <c r="W335" s="304" t="b">
        <f t="shared" si="332"/>
        <v>1</v>
      </c>
      <c r="X335" s="304">
        <v>0</v>
      </c>
      <c r="Y335" s="304" t="b">
        <f t="shared" si="333"/>
        <v>1</v>
      </c>
      <c r="Z335" s="304">
        <v>0</v>
      </c>
      <c r="AA335" s="304" t="b">
        <f t="shared" si="334"/>
        <v>1</v>
      </c>
      <c r="AB335" s="304">
        <v>0</v>
      </c>
      <c r="AC335" s="304" t="b">
        <f t="shared" si="335"/>
        <v>1</v>
      </c>
      <c r="AD335" s="304">
        <v>0</v>
      </c>
      <c r="AE335" s="304" t="b">
        <f t="shared" si="336"/>
        <v>1</v>
      </c>
      <c r="AF335" s="304">
        <v>0</v>
      </c>
      <c r="AG335" s="304" t="b">
        <f t="shared" ref="AG335:AG345" si="337">AF335=0</f>
        <v>1</v>
      </c>
      <c r="AH335" s="304">
        <v>277.87653293728101</v>
      </c>
      <c r="AI335" s="304" t="b">
        <v>1</v>
      </c>
      <c r="AJ335" s="304">
        <v>0</v>
      </c>
      <c r="AK335" s="304" t="b">
        <f t="shared" si="327"/>
        <v>1</v>
      </c>
      <c r="AL335" s="304">
        <v>0</v>
      </c>
      <c r="AM335" s="304" t="b">
        <f t="shared" si="328"/>
        <v>1</v>
      </c>
      <c r="AN335" s="304">
        <v>0</v>
      </c>
      <c r="AO335" s="304" t="b">
        <f t="shared" si="329"/>
        <v>1</v>
      </c>
      <c r="AQ335" s="299">
        <f>'RES_Sales Model'!C330</f>
        <v>302.16545592318028</v>
      </c>
      <c r="AR335" s="304" t="b">
        <v>1</v>
      </c>
      <c r="AS335" s="299">
        <f>'RES_Sales Model'!D330</f>
        <v>0</v>
      </c>
      <c r="AT335" s="304" t="b">
        <v>1</v>
      </c>
      <c r="AU335" s="305"/>
      <c r="AV335" s="304">
        <f>+'Small COMM Sales Model  '!G334</f>
        <v>326.45437890907908</v>
      </c>
      <c r="AW335" s="304" t="b">
        <v>1</v>
      </c>
      <c r="AX335" s="304">
        <f>+'Small COMM Sales Model  '!F334</f>
        <v>0</v>
      </c>
      <c r="AY335" s="304" t="b">
        <v>1</v>
      </c>
      <c r="AZ335" s="304">
        <f>+'Small COMM Sales Model  '!E334</f>
        <v>277.87653293728147</v>
      </c>
      <c r="BA335" s="304" t="b">
        <v>1</v>
      </c>
    </row>
    <row r="336" spans="1:53" s="299" customFormat="1" x14ac:dyDescent="0.2">
      <c r="A336" s="306">
        <v>2033</v>
      </c>
      <c r="B336" s="306">
        <v>10</v>
      </c>
      <c r="C336" s="299">
        <v>170.5586736154624</v>
      </c>
      <c r="D336" s="299" t="b">
        <v>1</v>
      </c>
      <c r="E336" s="299">
        <v>1.9937500000000004</v>
      </c>
      <c r="F336" s="299" t="b">
        <v>1</v>
      </c>
      <c r="H336" s="299">
        <v>0</v>
      </c>
      <c r="I336" s="304" t="b">
        <v>1</v>
      </c>
      <c r="J336" s="299">
        <v>0</v>
      </c>
      <c r="K336" s="304" t="b">
        <v>1</v>
      </c>
      <c r="L336" s="299">
        <v>0</v>
      </c>
      <c r="M336" s="304" t="b">
        <v>1</v>
      </c>
      <c r="N336" s="299">
        <v>0</v>
      </c>
      <c r="O336" s="304" t="b">
        <v>1</v>
      </c>
      <c r="P336" s="299">
        <v>0</v>
      </c>
      <c r="Q336" s="304" t="b">
        <v>1</v>
      </c>
      <c r="R336" s="304">
        <v>0</v>
      </c>
      <c r="S336" s="304" t="b">
        <f t="shared" si="330"/>
        <v>1</v>
      </c>
      <c r="T336" s="304">
        <v>0</v>
      </c>
      <c r="U336" s="304" t="b">
        <f t="shared" si="331"/>
        <v>1</v>
      </c>
      <c r="V336" s="304">
        <v>0</v>
      </c>
      <c r="W336" s="304" t="b">
        <f t="shared" si="332"/>
        <v>1</v>
      </c>
      <c r="X336" s="304">
        <v>0</v>
      </c>
      <c r="Y336" s="304" t="b">
        <f t="shared" si="333"/>
        <v>1</v>
      </c>
      <c r="Z336" s="304">
        <v>0</v>
      </c>
      <c r="AA336" s="304" t="b">
        <f t="shared" si="334"/>
        <v>1</v>
      </c>
      <c r="AB336" s="304">
        <v>0</v>
      </c>
      <c r="AC336" s="304" t="b">
        <f t="shared" si="335"/>
        <v>1</v>
      </c>
      <c r="AD336" s="304">
        <v>0</v>
      </c>
      <c r="AE336" s="304" t="b">
        <f t="shared" si="336"/>
        <v>1</v>
      </c>
      <c r="AF336" s="304">
        <v>0</v>
      </c>
      <c r="AG336" s="304" t="b">
        <f t="shared" si="337"/>
        <v>1</v>
      </c>
      <c r="AH336" s="304">
        <v>0</v>
      </c>
      <c r="AI336" s="304" t="b">
        <f t="shared" ref="AI336:AI346" si="338">AH336=0</f>
        <v>1</v>
      </c>
      <c r="AJ336" s="304">
        <v>198.89039579254799</v>
      </c>
      <c r="AK336" s="304" t="b">
        <v>1</v>
      </c>
      <c r="AL336" s="304">
        <v>0</v>
      </c>
      <c r="AM336" s="304" t="b">
        <f t="shared" si="328"/>
        <v>1</v>
      </c>
      <c r="AN336" s="304">
        <v>0</v>
      </c>
      <c r="AO336" s="304" t="b">
        <f t="shared" si="329"/>
        <v>1</v>
      </c>
      <c r="AQ336" s="299">
        <f>'RES_Sales Model'!C331</f>
        <v>238.38346436491491</v>
      </c>
      <c r="AR336" s="304" t="b">
        <v>1</v>
      </c>
      <c r="AS336" s="299">
        <f>'RES_Sales Model'!D331</f>
        <v>0</v>
      </c>
      <c r="AT336" s="304" t="b">
        <v>1</v>
      </c>
      <c r="AU336" s="305"/>
      <c r="AV336" s="304">
        <f>+'Small COMM Sales Model  '!G335</f>
        <v>277.87653293728147</v>
      </c>
      <c r="AW336" s="304" t="b">
        <v>1</v>
      </c>
      <c r="AX336" s="304">
        <f>+'Small COMM Sales Model  '!F335</f>
        <v>3.8110897796785466</v>
      </c>
      <c r="AY336" s="304" t="b">
        <v>1</v>
      </c>
      <c r="AZ336" s="304">
        <f>+'Small COMM Sales Model  '!E335</f>
        <v>198.89039579254836</v>
      </c>
      <c r="BA336" s="304" t="b">
        <v>1</v>
      </c>
    </row>
    <row r="337" spans="1:53" s="299" customFormat="1" x14ac:dyDescent="0.2">
      <c r="A337" s="306">
        <v>2033</v>
      </c>
      <c r="B337" s="306">
        <v>11</v>
      </c>
      <c r="C337" s="299">
        <v>63.069791666666674</v>
      </c>
      <c r="D337" s="299" t="b">
        <v>1</v>
      </c>
      <c r="E337" s="299">
        <v>13.252083333333335</v>
      </c>
      <c r="F337" s="299" t="b">
        <v>1</v>
      </c>
      <c r="H337" s="299">
        <v>0</v>
      </c>
      <c r="I337" s="304" t="b">
        <v>1</v>
      </c>
      <c r="J337" s="299">
        <v>0</v>
      </c>
      <c r="K337" s="304" t="b">
        <v>1</v>
      </c>
      <c r="L337" s="299">
        <v>0</v>
      </c>
      <c r="M337" s="304" t="b">
        <v>1</v>
      </c>
      <c r="N337" s="299">
        <v>0</v>
      </c>
      <c r="O337" s="304" t="b">
        <v>1</v>
      </c>
      <c r="P337" s="299">
        <v>0</v>
      </c>
      <c r="Q337" s="304" t="b">
        <v>1</v>
      </c>
      <c r="R337" s="304">
        <v>0</v>
      </c>
      <c r="S337" s="304" t="b">
        <f t="shared" si="330"/>
        <v>1</v>
      </c>
      <c r="T337" s="304">
        <v>0</v>
      </c>
      <c r="U337" s="304" t="b">
        <f t="shared" si="331"/>
        <v>1</v>
      </c>
      <c r="V337" s="304">
        <v>0</v>
      </c>
      <c r="W337" s="304" t="b">
        <f t="shared" si="332"/>
        <v>1</v>
      </c>
      <c r="X337" s="304">
        <v>0</v>
      </c>
      <c r="Y337" s="304" t="b">
        <f t="shared" si="333"/>
        <v>1</v>
      </c>
      <c r="Z337" s="304">
        <v>0</v>
      </c>
      <c r="AA337" s="304" t="b">
        <f t="shared" si="334"/>
        <v>1</v>
      </c>
      <c r="AB337" s="304">
        <v>0</v>
      </c>
      <c r="AC337" s="304" t="b">
        <f t="shared" si="335"/>
        <v>1</v>
      </c>
      <c r="AD337" s="304">
        <v>0</v>
      </c>
      <c r="AE337" s="304" t="b">
        <f t="shared" si="336"/>
        <v>1</v>
      </c>
      <c r="AF337" s="304">
        <v>0</v>
      </c>
      <c r="AG337" s="304" t="b">
        <f t="shared" si="337"/>
        <v>1</v>
      </c>
      <c r="AH337" s="304">
        <v>0</v>
      </c>
      <c r="AI337" s="304" t="b">
        <f t="shared" si="338"/>
        <v>1</v>
      </c>
      <c r="AJ337" s="304">
        <v>0</v>
      </c>
      <c r="AK337" s="304" t="b">
        <f t="shared" ref="AK337:AK347" si="339">AJ337=0</f>
        <v>1</v>
      </c>
      <c r="AL337" s="304">
        <v>78.117279066674598</v>
      </c>
      <c r="AM337" s="304" t="b">
        <v>1</v>
      </c>
      <c r="AN337" s="304">
        <v>0</v>
      </c>
      <c r="AO337" s="304" t="b">
        <f t="shared" si="329"/>
        <v>1</v>
      </c>
      <c r="AQ337" s="299">
        <f>'RES_Sales Model'!C332</f>
        <v>138.50383742961151</v>
      </c>
      <c r="AR337" s="304" t="b">
        <v>1</v>
      </c>
      <c r="AS337" s="299">
        <f>'RES_Sales Model'!D332</f>
        <v>0</v>
      </c>
      <c r="AT337" s="304" t="b">
        <v>1</v>
      </c>
      <c r="AU337" s="305"/>
      <c r="AV337" s="304">
        <f>+'Small COMM Sales Model  '!G336</f>
        <v>198.89039579254836</v>
      </c>
      <c r="AW337" s="304" t="b">
        <v>1</v>
      </c>
      <c r="AX337" s="304">
        <f>+'Small COMM Sales Model  '!F336</f>
        <v>26.436963465927999</v>
      </c>
      <c r="AY337" s="304" t="b">
        <v>1</v>
      </c>
      <c r="AZ337" s="304">
        <f>+'Small COMM Sales Model  '!E336</f>
        <v>78.117279066674627</v>
      </c>
      <c r="BA337" s="304" t="b">
        <v>1</v>
      </c>
    </row>
    <row r="338" spans="1:53" s="299" customFormat="1" x14ac:dyDescent="0.2">
      <c r="A338" s="306">
        <v>2033</v>
      </c>
      <c r="B338" s="306">
        <v>12</v>
      </c>
      <c r="C338" s="299">
        <v>34.644791666666663</v>
      </c>
      <c r="D338" s="299" t="b">
        <v>1</v>
      </c>
      <c r="E338" s="299">
        <v>62.360416666666687</v>
      </c>
      <c r="F338" s="299" t="b">
        <v>1</v>
      </c>
      <c r="H338" s="299">
        <v>0.17544300865084281</v>
      </c>
      <c r="I338" s="304" t="b">
        <v>1</v>
      </c>
      <c r="J338" s="299">
        <v>0</v>
      </c>
      <c r="K338" s="304" t="b">
        <v>1</v>
      </c>
      <c r="L338" s="299">
        <v>0</v>
      </c>
      <c r="M338" s="304" t="b">
        <v>1</v>
      </c>
      <c r="N338" s="299">
        <v>0</v>
      </c>
      <c r="O338" s="304" t="b">
        <v>1</v>
      </c>
      <c r="P338" s="299">
        <v>64.984895742185898</v>
      </c>
      <c r="Q338" s="304" t="b">
        <v>1</v>
      </c>
      <c r="R338" s="304">
        <v>0</v>
      </c>
      <c r="S338" s="304" t="b">
        <f t="shared" si="330"/>
        <v>1</v>
      </c>
      <c r="T338" s="304">
        <v>0</v>
      </c>
      <c r="U338" s="304" t="b">
        <f t="shared" si="331"/>
        <v>1</v>
      </c>
      <c r="V338" s="304">
        <v>0</v>
      </c>
      <c r="W338" s="304" t="b">
        <f t="shared" si="332"/>
        <v>1</v>
      </c>
      <c r="X338" s="304">
        <v>0</v>
      </c>
      <c r="Y338" s="304" t="b">
        <f t="shared" si="333"/>
        <v>1</v>
      </c>
      <c r="Z338" s="304">
        <v>0</v>
      </c>
      <c r="AA338" s="304" t="b">
        <f t="shared" si="334"/>
        <v>1</v>
      </c>
      <c r="AB338" s="304">
        <v>0</v>
      </c>
      <c r="AC338" s="304" t="b">
        <f t="shared" si="335"/>
        <v>1</v>
      </c>
      <c r="AD338" s="304">
        <v>0</v>
      </c>
      <c r="AE338" s="304" t="b">
        <f t="shared" si="336"/>
        <v>1</v>
      </c>
      <c r="AF338" s="304">
        <v>0</v>
      </c>
      <c r="AG338" s="304" t="b">
        <f t="shared" si="337"/>
        <v>1</v>
      </c>
      <c r="AH338" s="304">
        <v>0</v>
      </c>
      <c r="AI338" s="304" t="b">
        <f t="shared" si="338"/>
        <v>1</v>
      </c>
      <c r="AJ338" s="304">
        <v>0</v>
      </c>
      <c r="AK338" s="304" t="b">
        <f t="shared" si="339"/>
        <v>1</v>
      </c>
      <c r="AL338" s="304">
        <v>0</v>
      </c>
      <c r="AM338" s="304" t="b">
        <f t="shared" ref="AM338:AM348" si="340">AL338=0</f>
        <v>1</v>
      </c>
      <c r="AN338" s="304">
        <v>42.633806123140999</v>
      </c>
      <c r="AO338" s="304" t="b">
        <v>1</v>
      </c>
      <c r="AQ338" s="299">
        <f>'RES_Sales Model'!C333</f>
        <v>60.375542594907806</v>
      </c>
      <c r="AR338" s="304" t="b">
        <v>1</v>
      </c>
      <c r="AS338" s="299">
        <f>'RES_Sales Model'!D333</f>
        <v>64.984895742185898</v>
      </c>
      <c r="AT338" s="304" t="b">
        <v>1</v>
      </c>
      <c r="AU338" s="305"/>
      <c r="AV338" s="304">
        <f>+'Small COMM Sales Model  '!G337</f>
        <v>78.117279066674627</v>
      </c>
      <c r="AW338" s="304" t="b">
        <v>1</v>
      </c>
      <c r="AX338" s="304">
        <f>+'Small COMM Sales Model  '!F337</f>
        <v>81.614210043345437</v>
      </c>
      <c r="AY338" s="304" t="b">
        <v>1</v>
      </c>
      <c r="AZ338" s="304">
        <f>+'Small COMM Sales Model  '!E337</f>
        <v>42.633806123140985</v>
      </c>
      <c r="BA338" s="304" t="b">
        <v>1</v>
      </c>
    </row>
    <row r="339" spans="1:53" s="299" customFormat="1" x14ac:dyDescent="0.2">
      <c r="A339" s="306">
        <v>2034</v>
      </c>
      <c r="B339" s="306">
        <v>1</v>
      </c>
      <c r="C339" s="299">
        <v>21.512499999999996</v>
      </c>
      <c r="D339" s="299" t="b">
        <v>1</v>
      </c>
      <c r="E339" s="299">
        <v>101.75000000000003</v>
      </c>
      <c r="F339" s="299" t="b">
        <v>1</v>
      </c>
      <c r="H339" s="299">
        <v>0.47586523824689808</v>
      </c>
      <c r="I339" s="304" t="b">
        <v>1</v>
      </c>
      <c r="J339" s="299">
        <v>107.22973635615668</v>
      </c>
      <c r="K339" s="304" t="b">
        <v>1</v>
      </c>
      <c r="L339" s="299">
        <v>0</v>
      </c>
      <c r="M339" s="304" t="b">
        <v>1</v>
      </c>
      <c r="N339" s="299">
        <v>0</v>
      </c>
      <c r="O339" s="304" t="b">
        <v>1</v>
      </c>
      <c r="P339" s="299">
        <v>0</v>
      </c>
      <c r="Q339" s="304" t="b">
        <v>1</v>
      </c>
      <c r="R339" s="304">
        <v>26.1128298685252</v>
      </c>
      <c r="S339" s="304" t="b">
        <v>1</v>
      </c>
      <c r="T339" s="304">
        <v>0</v>
      </c>
      <c r="U339" s="304" t="b">
        <f t="shared" si="331"/>
        <v>1</v>
      </c>
      <c r="V339" s="304">
        <v>0</v>
      </c>
      <c r="W339" s="304" t="b">
        <f t="shared" si="332"/>
        <v>1</v>
      </c>
      <c r="X339" s="304">
        <v>0</v>
      </c>
      <c r="Y339" s="304" t="b">
        <f t="shared" si="333"/>
        <v>1</v>
      </c>
      <c r="Z339" s="304">
        <v>0</v>
      </c>
      <c r="AA339" s="304" t="b">
        <f t="shared" si="334"/>
        <v>1</v>
      </c>
      <c r="AB339" s="304">
        <v>0</v>
      </c>
      <c r="AC339" s="304" t="b">
        <f t="shared" si="335"/>
        <v>1</v>
      </c>
      <c r="AD339" s="304">
        <v>0</v>
      </c>
      <c r="AE339" s="304" t="b">
        <f t="shared" si="336"/>
        <v>1</v>
      </c>
      <c r="AF339" s="304">
        <v>0</v>
      </c>
      <c r="AG339" s="304" t="b">
        <f t="shared" si="337"/>
        <v>1</v>
      </c>
      <c r="AH339" s="304">
        <v>0</v>
      </c>
      <c r="AI339" s="304" t="b">
        <f t="shared" si="338"/>
        <v>1</v>
      </c>
      <c r="AJ339" s="304">
        <v>0</v>
      </c>
      <c r="AK339" s="304" t="b">
        <f t="shared" si="339"/>
        <v>1</v>
      </c>
      <c r="AL339" s="304">
        <v>0</v>
      </c>
      <c r="AM339" s="304" t="b">
        <f t="shared" si="340"/>
        <v>1</v>
      </c>
      <c r="AN339" s="304">
        <v>0</v>
      </c>
      <c r="AO339" s="304" t="b">
        <f t="shared" ref="AO339:AO349" si="341">AN339=0</f>
        <v>1</v>
      </c>
      <c r="AQ339" s="299">
        <f>'RES_Sales Model'!C334</f>
        <v>34.373317995833112</v>
      </c>
      <c r="AR339" s="304" t="b">
        <v>1</v>
      </c>
      <c r="AS339" s="299">
        <f>'RES_Sales Model'!D334</f>
        <v>107.22973635615668</v>
      </c>
      <c r="AT339" s="304" t="b">
        <v>1</v>
      </c>
      <c r="AU339" s="305"/>
      <c r="AV339" s="304">
        <f>+'Small COMM Sales Model  '!G338</f>
        <v>42.633806123140985</v>
      </c>
      <c r="AW339" s="304" t="b">
        <v>1</v>
      </c>
      <c r="AX339" s="304">
        <f>+'Small COMM Sales Model  '!F338</f>
        <v>127.15014736663784</v>
      </c>
      <c r="AY339" s="304" t="b">
        <v>1</v>
      </c>
      <c r="AZ339" s="304">
        <f>+'Small COMM Sales Model  '!E338</f>
        <v>26.112829868525239</v>
      </c>
      <c r="BA339" s="304" t="b">
        <v>1</v>
      </c>
    </row>
    <row r="340" spans="1:53" s="299" customFormat="1" x14ac:dyDescent="0.2">
      <c r="A340" s="306">
        <v>2034</v>
      </c>
      <c r="B340" s="306">
        <v>2</v>
      </c>
      <c r="C340" s="299">
        <v>28.65</v>
      </c>
      <c r="D340" s="299" t="b">
        <v>1</v>
      </c>
      <c r="E340" s="299">
        <v>56.333333333333336</v>
      </c>
      <c r="F340" s="299" t="b">
        <v>1</v>
      </c>
      <c r="H340" s="299">
        <v>0</v>
      </c>
      <c r="I340" s="304" t="b">
        <v>1</v>
      </c>
      <c r="J340" s="299">
        <v>0</v>
      </c>
      <c r="K340" s="304" t="b">
        <v>1</v>
      </c>
      <c r="L340" s="299">
        <v>58.93328680476386</v>
      </c>
      <c r="M340" s="304" t="b">
        <v>1</v>
      </c>
      <c r="N340" s="299">
        <v>0</v>
      </c>
      <c r="O340" s="304" t="b">
        <v>1</v>
      </c>
      <c r="P340" s="299">
        <v>0</v>
      </c>
      <c r="Q340" s="304" t="b">
        <v>1</v>
      </c>
      <c r="R340" s="304">
        <v>0</v>
      </c>
      <c r="S340" s="304" t="b">
        <f t="shared" ref="S340:S350" si="342">R340=0</f>
        <v>1</v>
      </c>
      <c r="T340" s="304">
        <v>35.042184420393099</v>
      </c>
      <c r="U340" s="304" t="b">
        <v>1</v>
      </c>
      <c r="V340" s="304">
        <v>0</v>
      </c>
      <c r="W340" s="304" t="b">
        <f t="shared" si="332"/>
        <v>1</v>
      </c>
      <c r="X340" s="304">
        <v>0</v>
      </c>
      <c r="Y340" s="304" t="b">
        <f t="shared" si="333"/>
        <v>1</v>
      </c>
      <c r="Z340" s="304">
        <v>0</v>
      </c>
      <c r="AA340" s="304" t="b">
        <f t="shared" si="334"/>
        <v>1</v>
      </c>
      <c r="AB340" s="304">
        <v>0</v>
      </c>
      <c r="AC340" s="304" t="b">
        <f t="shared" si="335"/>
        <v>1</v>
      </c>
      <c r="AD340" s="304">
        <v>0</v>
      </c>
      <c r="AE340" s="304" t="b">
        <f t="shared" si="336"/>
        <v>1</v>
      </c>
      <c r="AF340" s="304">
        <v>0</v>
      </c>
      <c r="AG340" s="304" t="b">
        <f t="shared" si="337"/>
        <v>1</v>
      </c>
      <c r="AH340" s="304">
        <v>0</v>
      </c>
      <c r="AI340" s="304" t="b">
        <f t="shared" si="338"/>
        <v>1</v>
      </c>
      <c r="AJ340" s="304">
        <v>0</v>
      </c>
      <c r="AK340" s="304" t="b">
        <f t="shared" si="339"/>
        <v>1</v>
      </c>
      <c r="AL340" s="304">
        <v>0</v>
      </c>
      <c r="AM340" s="304" t="b">
        <f t="shared" si="340"/>
        <v>1</v>
      </c>
      <c r="AN340" s="304">
        <v>0</v>
      </c>
      <c r="AO340" s="304" t="b">
        <f t="shared" si="341"/>
        <v>1</v>
      </c>
      <c r="AQ340" s="299">
        <f>'RES_Sales Model'!C335</f>
        <v>30.577507144459183</v>
      </c>
      <c r="AR340" s="304" t="b">
        <v>1</v>
      </c>
      <c r="AS340" s="299">
        <f>'RES_Sales Model'!D335</f>
        <v>58.93328680476386</v>
      </c>
      <c r="AT340" s="304" t="b">
        <v>1</v>
      </c>
      <c r="AU340" s="305"/>
      <c r="AV340" s="304">
        <f>+'Small COMM Sales Model  '!G339</f>
        <v>26.112829868525239</v>
      </c>
      <c r="AW340" s="304" t="b">
        <v>1</v>
      </c>
      <c r="AX340" s="304">
        <f>+'Small COMM Sales Model  '!F339</f>
        <v>78.467690138551589</v>
      </c>
      <c r="AY340" s="304" t="b">
        <v>1</v>
      </c>
      <c r="AZ340" s="304">
        <f>+'Small COMM Sales Model  '!E339</f>
        <v>35.042184420393127</v>
      </c>
      <c r="BA340" s="304" t="b">
        <v>1</v>
      </c>
    </row>
    <row r="341" spans="1:53" s="299" customFormat="1" x14ac:dyDescent="0.2">
      <c r="A341" s="306">
        <v>2034</v>
      </c>
      <c r="B341" s="306">
        <v>3</v>
      </c>
      <c r="C341" s="299">
        <v>51.395833333333329</v>
      </c>
      <c r="D341" s="299" t="b">
        <v>1</v>
      </c>
      <c r="E341" s="299">
        <v>28.689583333333339</v>
      </c>
      <c r="F341" s="299" t="b">
        <v>1</v>
      </c>
      <c r="H341" s="299">
        <v>0</v>
      </c>
      <c r="I341" s="304" t="b">
        <v>1</v>
      </c>
      <c r="J341" s="299">
        <v>0</v>
      </c>
      <c r="K341" s="304" t="b">
        <v>1</v>
      </c>
      <c r="L341" s="299">
        <v>0</v>
      </c>
      <c r="M341" s="304" t="b">
        <v>1</v>
      </c>
      <c r="N341" s="299">
        <v>29.231033597261238</v>
      </c>
      <c r="O341" s="304" t="b">
        <v>1</v>
      </c>
      <c r="P341" s="299">
        <v>0</v>
      </c>
      <c r="Q341" s="304" t="b">
        <v>1</v>
      </c>
      <c r="R341" s="304">
        <v>0</v>
      </c>
      <c r="S341" s="304" t="b">
        <f t="shared" si="342"/>
        <v>1</v>
      </c>
      <c r="T341" s="304">
        <v>0</v>
      </c>
      <c r="U341" s="304" t="b">
        <f t="shared" ref="U341:U351" si="343">T341=0</f>
        <v>1</v>
      </c>
      <c r="V341" s="304">
        <v>64.582270600115194</v>
      </c>
      <c r="W341" s="304" t="b">
        <v>1</v>
      </c>
      <c r="X341" s="304">
        <v>0</v>
      </c>
      <c r="Y341" s="304" t="b">
        <f t="shared" si="333"/>
        <v>1</v>
      </c>
      <c r="Z341" s="304">
        <v>0</v>
      </c>
      <c r="AA341" s="304" t="b">
        <f t="shared" si="334"/>
        <v>1</v>
      </c>
      <c r="AB341" s="304">
        <v>0</v>
      </c>
      <c r="AC341" s="304" t="b">
        <f t="shared" si="335"/>
        <v>1</v>
      </c>
      <c r="AD341" s="304">
        <v>0</v>
      </c>
      <c r="AE341" s="304" t="b">
        <f t="shared" si="336"/>
        <v>1</v>
      </c>
      <c r="AF341" s="304">
        <v>0</v>
      </c>
      <c r="AG341" s="304" t="b">
        <f t="shared" si="337"/>
        <v>1</v>
      </c>
      <c r="AH341" s="304">
        <v>0</v>
      </c>
      <c r="AI341" s="304" t="b">
        <f t="shared" si="338"/>
        <v>1</v>
      </c>
      <c r="AJ341" s="304">
        <v>0</v>
      </c>
      <c r="AK341" s="304" t="b">
        <f t="shared" si="339"/>
        <v>1</v>
      </c>
      <c r="AL341" s="304">
        <v>0</v>
      </c>
      <c r="AM341" s="304" t="b">
        <f t="shared" si="340"/>
        <v>1</v>
      </c>
      <c r="AN341" s="304">
        <v>0</v>
      </c>
      <c r="AO341" s="304" t="b">
        <f t="shared" si="341"/>
        <v>1</v>
      </c>
      <c r="AQ341" s="299">
        <f>'RES_Sales Model'!C336</f>
        <v>49.812227510254139</v>
      </c>
      <c r="AR341" s="304" t="b">
        <v>1</v>
      </c>
      <c r="AS341" s="299">
        <f>'RES_Sales Model'!D336</f>
        <v>29.231033597261238</v>
      </c>
      <c r="AT341" s="304" t="b">
        <v>1</v>
      </c>
      <c r="AU341" s="305"/>
      <c r="AV341" s="304">
        <f>+'Small COMM Sales Model  '!G340</f>
        <v>35.042184420393127</v>
      </c>
      <c r="AW341" s="304" t="b">
        <v>1</v>
      </c>
      <c r="AX341" s="304">
        <f>+'Small COMM Sales Model  '!F340</f>
        <v>46.311218909337121</v>
      </c>
      <c r="AY341" s="304" t="b">
        <v>1</v>
      </c>
      <c r="AZ341" s="304">
        <f>+'Small COMM Sales Model  '!E340</f>
        <v>64.582270600115152</v>
      </c>
      <c r="BA341" s="304" t="b">
        <v>1</v>
      </c>
    </row>
    <row r="342" spans="1:53" s="299" customFormat="1" x14ac:dyDescent="0.2">
      <c r="A342" s="306">
        <v>2034</v>
      </c>
      <c r="B342" s="306">
        <v>4</v>
      </c>
      <c r="C342" s="299">
        <v>93.364062500000017</v>
      </c>
      <c r="D342" s="299" t="b">
        <v>1</v>
      </c>
      <c r="E342" s="299">
        <v>3.0166666666666666</v>
      </c>
      <c r="F342" s="299" t="b">
        <v>1</v>
      </c>
      <c r="H342" s="299">
        <v>0</v>
      </c>
      <c r="I342" s="304" t="b">
        <v>1</v>
      </c>
      <c r="J342" s="299">
        <v>0</v>
      </c>
      <c r="K342" s="304" t="b">
        <v>1</v>
      </c>
      <c r="L342" s="299">
        <v>0</v>
      </c>
      <c r="M342" s="304" t="b">
        <v>1</v>
      </c>
      <c r="N342" s="299">
        <v>0</v>
      </c>
      <c r="O342" s="304" t="b">
        <v>1</v>
      </c>
      <c r="P342" s="299">
        <v>0</v>
      </c>
      <c r="Q342" s="304" t="b">
        <v>1</v>
      </c>
      <c r="R342" s="304">
        <v>0</v>
      </c>
      <c r="S342" s="304" t="b">
        <f t="shared" si="342"/>
        <v>1</v>
      </c>
      <c r="T342" s="304">
        <v>0</v>
      </c>
      <c r="U342" s="304" t="b">
        <f t="shared" si="343"/>
        <v>1</v>
      </c>
      <c r="V342" s="304">
        <v>0</v>
      </c>
      <c r="W342" s="304" t="b">
        <f t="shared" ref="W342:W352" si="344">V342=0</f>
        <v>1</v>
      </c>
      <c r="X342" s="304">
        <v>114.03392869270699</v>
      </c>
      <c r="Y342" s="304" t="b">
        <v>1</v>
      </c>
      <c r="Z342" s="304">
        <v>0</v>
      </c>
      <c r="AA342" s="304" t="b">
        <f t="shared" si="334"/>
        <v>1</v>
      </c>
      <c r="AB342" s="304">
        <v>0</v>
      </c>
      <c r="AC342" s="304" t="b">
        <f t="shared" si="335"/>
        <v>1</v>
      </c>
      <c r="AD342" s="304">
        <v>0</v>
      </c>
      <c r="AE342" s="304" t="b">
        <f t="shared" si="336"/>
        <v>1</v>
      </c>
      <c r="AF342" s="304">
        <v>0</v>
      </c>
      <c r="AG342" s="304" t="b">
        <f t="shared" si="337"/>
        <v>1</v>
      </c>
      <c r="AH342" s="304">
        <v>0</v>
      </c>
      <c r="AI342" s="304" t="b">
        <f t="shared" si="338"/>
        <v>1</v>
      </c>
      <c r="AJ342" s="304">
        <v>0</v>
      </c>
      <c r="AK342" s="304" t="b">
        <f t="shared" si="339"/>
        <v>1</v>
      </c>
      <c r="AL342" s="304">
        <v>0</v>
      </c>
      <c r="AM342" s="304" t="b">
        <f t="shared" si="340"/>
        <v>1</v>
      </c>
      <c r="AN342" s="304">
        <v>0</v>
      </c>
      <c r="AO342" s="304" t="b">
        <f t="shared" si="341"/>
        <v>1</v>
      </c>
      <c r="AQ342" s="299">
        <f>'RES_Sales Model'!C337</f>
        <v>89.308099646411279</v>
      </c>
      <c r="AR342" s="304" t="b">
        <v>1</v>
      </c>
      <c r="AS342" s="299">
        <f>'RES_Sales Model'!D337</f>
        <v>0</v>
      </c>
      <c r="AT342" s="304" t="b">
        <v>1</v>
      </c>
      <c r="AU342" s="305"/>
      <c r="AV342" s="304">
        <f>+'Small COMM Sales Model  '!G341</f>
        <v>64.582270600115152</v>
      </c>
      <c r="AW342" s="304" t="b">
        <v>1</v>
      </c>
      <c r="AX342" s="304">
        <f>+'Small COMM Sales Model  '!F341</f>
        <v>10.944087118763242</v>
      </c>
      <c r="AY342" s="304" t="b">
        <v>1</v>
      </c>
      <c r="AZ342" s="304">
        <f>+'Small COMM Sales Model  '!E341</f>
        <v>114.03392869270741</v>
      </c>
      <c r="BA342" s="304" t="b">
        <v>1</v>
      </c>
    </row>
    <row r="343" spans="1:53" s="299" customFormat="1" x14ac:dyDescent="0.2">
      <c r="A343" s="306">
        <v>2034</v>
      </c>
      <c r="B343" s="306">
        <v>5</v>
      </c>
      <c r="C343" s="299">
        <v>181.10312499999998</v>
      </c>
      <c r="D343" s="299" t="b">
        <v>1</v>
      </c>
      <c r="E343" s="299">
        <v>0.13125000000000001</v>
      </c>
      <c r="F343" s="299" t="b">
        <v>1</v>
      </c>
      <c r="H343" s="299">
        <v>0</v>
      </c>
      <c r="I343" s="304" t="b">
        <v>1</v>
      </c>
      <c r="J343" s="299">
        <v>0</v>
      </c>
      <c r="K343" s="304" t="b">
        <v>1</v>
      </c>
      <c r="L343" s="299">
        <v>0</v>
      </c>
      <c r="M343" s="304" t="b">
        <v>1</v>
      </c>
      <c r="N343" s="299">
        <v>0</v>
      </c>
      <c r="O343" s="304" t="b">
        <v>1</v>
      </c>
      <c r="P343" s="299">
        <v>0</v>
      </c>
      <c r="Q343" s="304" t="b">
        <v>1</v>
      </c>
      <c r="R343" s="304">
        <v>0</v>
      </c>
      <c r="S343" s="304" t="b">
        <f t="shared" si="342"/>
        <v>1</v>
      </c>
      <c r="T343" s="304">
        <v>0</v>
      </c>
      <c r="U343" s="304" t="b">
        <f t="shared" si="343"/>
        <v>1</v>
      </c>
      <c r="V343" s="304">
        <v>0</v>
      </c>
      <c r="W343" s="304" t="b">
        <f t="shared" si="344"/>
        <v>1</v>
      </c>
      <c r="X343" s="304">
        <v>0</v>
      </c>
      <c r="Y343" s="304" t="b">
        <f t="shared" ref="Y343:Y353" si="345">X343=0</f>
        <v>1</v>
      </c>
      <c r="Z343" s="304">
        <v>208.47875842628699</v>
      </c>
      <c r="AA343" s="304" t="b">
        <v>1</v>
      </c>
      <c r="AB343" s="304">
        <v>0</v>
      </c>
      <c r="AC343" s="304" t="b">
        <f t="shared" si="335"/>
        <v>1</v>
      </c>
      <c r="AD343" s="304">
        <v>0</v>
      </c>
      <c r="AE343" s="304" t="b">
        <f t="shared" si="336"/>
        <v>1</v>
      </c>
      <c r="AF343" s="304">
        <v>0</v>
      </c>
      <c r="AG343" s="304" t="b">
        <f t="shared" si="337"/>
        <v>1</v>
      </c>
      <c r="AH343" s="304">
        <v>0</v>
      </c>
      <c r="AI343" s="304" t="b">
        <f t="shared" si="338"/>
        <v>1</v>
      </c>
      <c r="AJ343" s="304">
        <v>0</v>
      </c>
      <c r="AK343" s="304" t="b">
        <f t="shared" si="339"/>
        <v>1</v>
      </c>
      <c r="AL343" s="304">
        <v>0</v>
      </c>
      <c r="AM343" s="304" t="b">
        <f t="shared" si="340"/>
        <v>1</v>
      </c>
      <c r="AN343" s="304">
        <v>0</v>
      </c>
      <c r="AO343" s="304" t="b">
        <f t="shared" si="341"/>
        <v>1</v>
      </c>
      <c r="AQ343" s="299">
        <f>'RES_Sales Model'!C338</f>
        <v>161.25634355949703</v>
      </c>
      <c r="AR343" s="304" t="b">
        <v>1</v>
      </c>
      <c r="AS343" s="299">
        <f>'RES_Sales Model'!D338</f>
        <v>0</v>
      </c>
      <c r="AT343" s="304" t="b">
        <v>1</v>
      </c>
      <c r="AU343" s="305"/>
      <c r="AV343" s="304">
        <f>+'Small COMM Sales Model  '!G342</f>
        <v>114.03392869270741</v>
      </c>
      <c r="AW343" s="304" t="b">
        <v>1</v>
      </c>
      <c r="AX343" s="304">
        <f>+'Small COMM Sales Model  '!F342</f>
        <v>1.2472710741059452</v>
      </c>
      <c r="AY343" s="304" t="b">
        <v>1</v>
      </c>
      <c r="AZ343" s="304">
        <f>+'Small COMM Sales Model  '!E342</f>
        <v>208.47875842628665</v>
      </c>
      <c r="BA343" s="304" t="b">
        <v>1</v>
      </c>
    </row>
    <row r="344" spans="1:53" s="299" customFormat="1" x14ac:dyDescent="0.2">
      <c r="A344" s="306">
        <v>2034</v>
      </c>
      <c r="B344" s="306">
        <v>6</v>
      </c>
      <c r="C344" s="299">
        <v>242.67083333333329</v>
      </c>
      <c r="D344" s="299" t="b">
        <v>1</v>
      </c>
      <c r="E344" s="299">
        <v>0</v>
      </c>
      <c r="F344" s="299" t="b">
        <v>1</v>
      </c>
      <c r="H344" s="299">
        <v>0</v>
      </c>
      <c r="I344" s="304" t="b">
        <v>1</v>
      </c>
      <c r="J344" s="299">
        <v>0</v>
      </c>
      <c r="K344" s="304" t="b">
        <v>1</v>
      </c>
      <c r="L344" s="299">
        <v>0</v>
      </c>
      <c r="M344" s="304" t="b">
        <v>1</v>
      </c>
      <c r="N344" s="299">
        <v>0</v>
      </c>
      <c r="O344" s="304" t="b">
        <v>1</v>
      </c>
      <c r="P344" s="299">
        <v>0</v>
      </c>
      <c r="Q344" s="304" t="b">
        <v>1</v>
      </c>
      <c r="R344" s="304">
        <v>0</v>
      </c>
      <c r="S344" s="304" t="b">
        <f t="shared" si="342"/>
        <v>1</v>
      </c>
      <c r="T344" s="304">
        <v>0</v>
      </c>
      <c r="U344" s="304" t="b">
        <f t="shared" si="343"/>
        <v>1</v>
      </c>
      <c r="V344" s="304">
        <v>0</v>
      </c>
      <c r="W344" s="304" t="b">
        <f t="shared" si="344"/>
        <v>1</v>
      </c>
      <c r="X344" s="304">
        <v>0</v>
      </c>
      <c r="Y344" s="304" t="b">
        <f t="shared" si="345"/>
        <v>1</v>
      </c>
      <c r="Z344" s="304">
        <v>0</v>
      </c>
      <c r="AA344" s="304" t="b">
        <f t="shared" ref="AA344:AA354" si="346">Z344=0</f>
        <v>1</v>
      </c>
      <c r="AB344" s="304">
        <v>271.66325293295398</v>
      </c>
      <c r="AC344" s="304" t="b">
        <v>1</v>
      </c>
      <c r="AD344" s="304">
        <v>0</v>
      </c>
      <c r="AE344" s="304" t="b">
        <f t="shared" si="336"/>
        <v>1</v>
      </c>
      <c r="AF344" s="304">
        <v>0</v>
      </c>
      <c r="AG344" s="304" t="b">
        <f t="shared" si="337"/>
        <v>1</v>
      </c>
      <c r="AH344" s="304">
        <v>0</v>
      </c>
      <c r="AI344" s="304" t="b">
        <f t="shared" si="338"/>
        <v>1</v>
      </c>
      <c r="AJ344" s="304">
        <v>0</v>
      </c>
      <c r="AK344" s="304" t="b">
        <f t="shared" si="339"/>
        <v>1</v>
      </c>
      <c r="AL344" s="304">
        <v>0</v>
      </c>
      <c r="AM344" s="304" t="b">
        <f t="shared" si="340"/>
        <v>1</v>
      </c>
      <c r="AN344" s="304">
        <v>0</v>
      </c>
      <c r="AO344" s="304" t="b">
        <f t="shared" si="341"/>
        <v>1</v>
      </c>
      <c r="AQ344" s="299">
        <f>'RES_Sales Model'!C339</f>
        <v>240.07100567962016</v>
      </c>
      <c r="AR344" s="304" t="b">
        <v>1</v>
      </c>
      <c r="AS344" s="299">
        <f>'RES_Sales Model'!D339</f>
        <v>0</v>
      </c>
      <c r="AT344" s="304" t="b">
        <v>1</v>
      </c>
      <c r="AU344" s="305"/>
      <c r="AV344" s="304">
        <f>+'Small COMM Sales Model  '!G343</f>
        <v>208.47875842628665</v>
      </c>
      <c r="AW344" s="304" t="b">
        <v>1</v>
      </c>
      <c r="AX344" s="304">
        <f>+'Small COMM Sales Model  '!F343</f>
        <v>0</v>
      </c>
      <c r="AY344" s="304" t="b">
        <v>1</v>
      </c>
      <c r="AZ344" s="304">
        <f>+'Small COMM Sales Model  '!E343</f>
        <v>271.66325293295364</v>
      </c>
      <c r="BA344" s="304" t="b">
        <v>1</v>
      </c>
    </row>
    <row r="345" spans="1:53" s="299" customFormat="1" x14ac:dyDescent="0.2">
      <c r="A345" s="306">
        <v>2034</v>
      </c>
      <c r="B345" s="306">
        <v>7</v>
      </c>
      <c r="C345" s="299">
        <v>292.45624999999995</v>
      </c>
      <c r="D345" s="299" t="b">
        <v>1</v>
      </c>
      <c r="E345" s="299">
        <v>0</v>
      </c>
      <c r="F345" s="299" t="b">
        <v>1</v>
      </c>
      <c r="H345" s="299">
        <v>0</v>
      </c>
      <c r="I345" s="304" t="b">
        <v>1</v>
      </c>
      <c r="J345" s="299">
        <v>0</v>
      </c>
      <c r="K345" s="304" t="b">
        <v>1</v>
      </c>
      <c r="L345" s="299">
        <v>0</v>
      </c>
      <c r="M345" s="304" t="b">
        <v>1</v>
      </c>
      <c r="N345" s="299">
        <v>0</v>
      </c>
      <c r="O345" s="304" t="b">
        <v>1</v>
      </c>
      <c r="P345" s="299">
        <v>0</v>
      </c>
      <c r="Q345" s="304" t="b">
        <v>1</v>
      </c>
      <c r="R345" s="304">
        <v>0</v>
      </c>
      <c r="S345" s="304" t="b">
        <f t="shared" si="342"/>
        <v>1</v>
      </c>
      <c r="T345" s="304">
        <v>0</v>
      </c>
      <c r="U345" s="304" t="b">
        <f t="shared" si="343"/>
        <v>1</v>
      </c>
      <c r="V345" s="304">
        <v>0</v>
      </c>
      <c r="W345" s="304" t="b">
        <f t="shared" si="344"/>
        <v>1</v>
      </c>
      <c r="X345" s="304">
        <v>0</v>
      </c>
      <c r="Y345" s="304" t="b">
        <f t="shared" si="345"/>
        <v>1</v>
      </c>
      <c r="Z345" s="304">
        <v>0</v>
      </c>
      <c r="AA345" s="304" t="b">
        <f t="shared" si="346"/>
        <v>1</v>
      </c>
      <c r="AB345" s="304">
        <v>0</v>
      </c>
      <c r="AC345" s="304" t="b">
        <f t="shared" ref="AC345:AC355" si="347">AB345=0</f>
        <v>1</v>
      </c>
      <c r="AD345" s="304">
        <v>322.31916585708098</v>
      </c>
      <c r="AE345" s="304" t="b">
        <v>1</v>
      </c>
      <c r="AF345" s="304">
        <v>0</v>
      </c>
      <c r="AG345" s="304" t="b">
        <f t="shared" si="337"/>
        <v>1</v>
      </c>
      <c r="AH345" s="304">
        <v>0</v>
      </c>
      <c r="AI345" s="304" t="b">
        <f t="shared" si="338"/>
        <v>1</v>
      </c>
      <c r="AJ345" s="304">
        <v>0</v>
      </c>
      <c r="AK345" s="304" t="b">
        <f t="shared" si="339"/>
        <v>1</v>
      </c>
      <c r="AL345" s="304">
        <v>0</v>
      </c>
      <c r="AM345" s="304" t="b">
        <f t="shared" si="340"/>
        <v>1</v>
      </c>
      <c r="AN345" s="304">
        <v>0</v>
      </c>
      <c r="AO345" s="304" t="b">
        <f t="shared" si="341"/>
        <v>1</v>
      </c>
      <c r="AQ345" s="299">
        <f>'RES_Sales Model'!C340</f>
        <v>296.99120939501734</v>
      </c>
      <c r="AR345" s="304" t="b">
        <v>1</v>
      </c>
      <c r="AS345" s="299">
        <f>'RES_Sales Model'!D340</f>
        <v>0</v>
      </c>
      <c r="AT345" s="304" t="b">
        <v>1</v>
      </c>
      <c r="AU345" s="305"/>
      <c r="AV345" s="304">
        <f>+'Small COMM Sales Model  '!G344</f>
        <v>271.66325293295364</v>
      </c>
      <c r="AW345" s="304" t="b">
        <v>1</v>
      </c>
      <c r="AX345" s="304">
        <f>+'Small COMM Sales Model  '!F344</f>
        <v>0</v>
      </c>
      <c r="AY345" s="304" t="b">
        <v>1</v>
      </c>
      <c r="AZ345" s="304">
        <f>+'Small COMM Sales Model  '!E344</f>
        <v>322.31916585708109</v>
      </c>
      <c r="BA345" s="304" t="b">
        <v>1</v>
      </c>
    </row>
    <row r="346" spans="1:53" s="299" customFormat="1" x14ac:dyDescent="0.2">
      <c r="A346" s="306">
        <v>2034</v>
      </c>
      <c r="B346" s="306">
        <v>8</v>
      </c>
      <c r="C346" s="299">
        <v>298.28437500000007</v>
      </c>
      <c r="D346" s="299" t="b">
        <v>1</v>
      </c>
      <c r="E346" s="299">
        <v>0</v>
      </c>
      <c r="F346" s="299" t="b">
        <v>1</v>
      </c>
      <c r="H346" s="299">
        <v>0</v>
      </c>
      <c r="I346" s="304" t="b">
        <v>1</v>
      </c>
      <c r="J346" s="299">
        <v>0</v>
      </c>
      <c r="K346" s="304" t="b">
        <v>1</v>
      </c>
      <c r="L346" s="299">
        <v>0</v>
      </c>
      <c r="M346" s="304" t="b">
        <v>1</v>
      </c>
      <c r="N346" s="299">
        <v>0</v>
      </c>
      <c r="O346" s="304" t="b">
        <v>1</v>
      </c>
      <c r="P346" s="299">
        <v>0</v>
      </c>
      <c r="Q346" s="304" t="b">
        <v>1</v>
      </c>
      <c r="R346" s="304">
        <v>0</v>
      </c>
      <c r="S346" s="304" t="b">
        <f t="shared" si="342"/>
        <v>1</v>
      </c>
      <c r="T346" s="304">
        <v>0</v>
      </c>
      <c r="U346" s="304" t="b">
        <f t="shared" si="343"/>
        <v>1</v>
      </c>
      <c r="V346" s="304">
        <v>0</v>
      </c>
      <c r="W346" s="304" t="b">
        <f t="shared" si="344"/>
        <v>1</v>
      </c>
      <c r="X346" s="304">
        <v>0</v>
      </c>
      <c r="Y346" s="304" t="b">
        <f t="shared" si="345"/>
        <v>1</v>
      </c>
      <c r="Z346" s="304">
        <v>0</v>
      </c>
      <c r="AA346" s="304" t="b">
        <f t="shared" si="346"/>
        <v>1</v>
      </c>
      <c r="AB346" s="304">
        <v>0</v>
      </c>
      <c r="AC346" s="304" t="b">
        <f t="shared" si="347"/>
        <v>1</v>
      </c>
      <c r="AD346" s="304">
        <v>0</v>
      </c>
      <c r="AE346" s="304" t="b">
        <f t="shared" ref="AE346:AE356" si="348">AD346=0</f>
        <v>1</v>
      </c>
      <c r="AF346" s="304">
        <v>326.45437890907903</v>
      </c>
      <c r="AG346" s="304" t="b">
        <v>1</v>
      </c>
      <c r="AH346" s="304">
        <v>0</v>
      </c>
      <c r="AI346" s="304" t="b">
        <f t="shared" si="338"/>
        <v>1</v>
      </c>
      <c r="AJ346" s="304">
        <v>0</v>
      </c>
      <c r="AK346" s="304" t="b">
        <f t="shared" si="339"/>
        <v>1</v>
      </c>
      <c r="AL346" s="304">
        <v>0</v>
      </c>
      <c r="AM346" s="304" t="b">
        <f t="shared" si="340"/>
        <v>1</v>
      </c>
      <c r="AN346" s="304">
        <v>0</v>
      </c>
      <c r="AO346" s="304" t="b">
        <f t="shared" si="341"/>
        <v>1</v>
      </c>
      <c r="AQ346" s="299">
        <f>'RES_Sales Model'!C341</f>
        <v>324.38677238308009</v>
      </c>
      <c r="AR346" s="304" t="b">
        <v>1</v>
      </c>
      <c r="AS346" s="299">
        <f>'RES_Sales Model'!D341</f>
        <v>0</v>
      </c>
      <c r="AT346" s="304" t="b">
        <v>1</v>
      </c>
      <c r="AU346" s="305"/>
      <c r="AV346" s="304">
        <f>+'Small COMM Sales Model  '!G345</f>
        <v>322.31916585708109</v>
      </c>
      <c r="AW346" s="304" t="b">
        <v>1</v>
      </c>
      <c r="AX346" s="304">
        <f>+'Small COMM Sales Model  '!F345</f>
        <v>0</v>
      </c>
      <c r="AY346" s="304" t="b">
        <v>1</v>
      </c>
      <c r="AZ346" s="304">
        <f>+'Small COMM Sales Model  '!E345</f>
        <v>326.45437890907908</v>
      </c>
      <c r="BA346" s="304" t="b">
        <v>1</v>
      </c>
    </row>
    <row r="347" spans="1:53" s="299" customFormat="1" x14ac:dyDescent="0.2">
      <c r="A347" s="306">
        <v>2034</v>
      </c>
      <c r="B347" s="306">
        <v>9</v>
      </c>
      <c r="C347" s="299">
        <v>249.49791666666664</v>
      </c>
      <c r="D347" s="299" t="b">
        <v>1</v>
      </c>
      <c r="E347" s="299">
        <v>0</v>
      </c>
      <c r="F347" s="299" t="b">
        <v>1</v>
      </c>
      <c r="H347" s="299">
        <v>0</v>
      </c>
      <c r="I347" s="304" t="b">
        <v>1</v>
      </c>
      <c r="J347" s="299">
        <v>0</v>
      </c>
      <c r="K347" s="304" t="b">
        <v>1</v>
      </c>
      <c r="L347" s="299">
        <v>0</v>
      </c>
      <c r="M347" s="304" t="b">
        <v>1</v>
      </c>
      <c r="N347" s="299">
        <v>0</v>
      </c>
      <c r="O347" s="304" t="b">
        <v>1</v>
      </c>
      <c r="P347" s="299">
        <v>0</v>
      </c>
      <c r="Q347" s="304" t="b">
        <v>1</v>
      </c>
      <c r="R347" s="304">
        <v>0</v>
      </c>
      <c r="S347" s="304" t="b">
        <f t="shared" si="342"/>
        <v>1</v>
      </c>
      <c r="T347" s="304">
        <v>0</v>
      </c>
      <c r="U347" s="304" t="b">
        <f t="shared" si="343"/>
        <v>1</v>
      </c>
      <c r="V347" s="304">
        <v>0</v>
      </c>
      <c r="W347" s="304" t="b">
        <f t="shared" si="344"/>
        <v>1</v>
      </c>
      <c r="X347" s="304">
        <v>0</v>
      </c>
      <c r="Y347" s="304" t="b">
        <f t="shared" si="345"/>
        <v>1</v>
      </c>
      <c r="Z347" s="304">
        <v>0</v>
      </c>
      <c r="AA347" s="304" t="b">
        <f t="shared" si="346"/>
        <v>1</v>
      </c>
      <c r="AB347" s="304">
        <v>0</v>
      </c>
      <c r="AC347" s="304" t="b">
        <f t="shared" si="347"/>
        <v>1</v>
      </c>
      <c r="AD347" s="304">
        <v>0</v>
      </c>
      <c r="AE347" s="304" t="b">
        <f t="shared" si="348"/>
        <v>1</v>
      </c>
      <c r="AF347" s="304">
        <v>0</v>
      </c>
      <c r="AG347" s="304" t="b">
        <f t="shared" ref="AG347:AG357" si="349">AF347=0</f>
        <v>1</v>
      </c>
      <c r="AH347" s="304">
        <v>277.87653293728101</v>
      </c>
      <c r="AI347" s="304" t="b">
        <v>1</v>
      </c>
      <c r="AJ347" s="304">
        <v>0</v>
      </c>
      <c r="AK347" s="304" t="b">
        <f t="shared" si="339"/>
        <v>1</v>
      </c>
      <c r="AL347" s="304">
        <v>0</v>
      </c>
      <c r="AM347" s="304" t="b">
        <f t="shared" si="340"/>
        <v>1</v>
      </c>
      <c r="AN347" s="304">
        <v>0</v>
      </c>
      <c r="AO347" s="304" t="b">
        <f t="shared" si="341"/>
        <v>1</v>
      </c>
      <c r="AQ347" s="299">
        <f>'RES_Sales Model'!C342</f>
        <v>302.16545592318028</v>
      </c>
      <c r="AR347" s="304" t="b">
        <v>1</v>
      </c>
      <c r="AS347" s="299">
        <f>'RES_Sales Model'!D342</f>
        <v>0</v>
      </c>
      <c r="AT347" s="304" t="b">
        <v>1</v>
      </c>
      <c r="AU347" s="305"/>
      <c r="AV347" s="304">
        <f>+'Small COMM Sales Model  '!G346</f>
        <v>326.45437890907908</v>
      </c>
      <c r="AW347" s="304" t="b">
        <v>1</v>
      </c>
      <c r="AX347" s="304">
        <f>+'Small COMM Sales Model  '!F346</f>
        <v>0</v>
      </c>
      <c r="AY347" s="304" t="b">
        <v>1</v>
      </c>
      <c r="AZ347" s="304">
        <f>+'Small COMM Sales Model  '!E346</f>
        <v>277.87653293728147</v>
      </c>
      <c r="BA347" s="304" t="b">
        <v>1</v>
      </c>
    </row>
    <row r="348" spans="1:53" s="299" customFormat="1" x14ac:dyDescent="0.2">
      <c r="A348" s="306">
        <v>2034</v>
      </c>
      <c r="B348" s="306">
        <v>10</v>
      </c>
      <c r="C348" s="299">
        <v>170.5586736154624</v>
      </c>
      <c r="D348" s="299" t="b">
        <v>1</v>
      </c>
      <c r="E348" s="299">
        <v>1.9937500000000004</v>
      </c>
      <c r="F348" s="299" t="b">
        <v>1</v>
      </c>
      <c r="H348" s="299">
        <v>0</v>
      </c>
      <c r="I348" s="304" t="b">
        <v>1</v>
      </c>
      <c r="J348" s="299">
        <v>0</v>
      </c>
      <c r="K348" s="304" t="b">
        <v>1</v>
      </c>
      <c r="L348" s="299">
        <v>0</v>
      </c>
      <c r="M348" s="304" t="b">
        <v>1</v>
      </c>
      <c r="N348" s="299">
        <v>0</v>
      </c>
      <c r="O348" s="304" t="b">
        <v>1</v>
      </c>
      <c r="P348" s="299">
        <v>0</v>
      </c>
      <c r="Q348" s="304" t="b">
        <v>1</v>
      </c>
      <c r="R348" s="304">
        <v>0</v>
      </c>
      <c r="S348" s="304" t="b">
        <f t="shared" si="342"/>
        <v>1</v>
      </c>
      <c r="T348" s="304">
        <v>0</v>
      </c>
      <c r="U348" s="304" t="b">
        <f t="shared" si="343"/>
        <v>1</v>
      </c>
      <c r="V348" s="304">
        <v>0</v>
      </c>
      <c r="W348" s="304" t="b">
        <f t="shared" si="344"/>
        <v>1</v>
      </c>
      <c r="X348" s="304">
        <v>0</v>
      </c>
      <c r="Y348" s="304" t="b">
        <f t="shared" si="345"/>
        <v>1</v>
      </c>
      <c r="Z348" s="304">
        <v>0</v>
      </c>
      <c r="AA348" s="304" t="b">
        <f t="shared" si="346"/>
        <v>1</v>
      </c>
      <c r="AB348" s="304">
        <v>0</v>
      </c>
      <c r="AC348" s="304" t="b">
        <f t="shared" si="347"/>
        <v>1</v>
      </c>
      <c r="AD348" s="304">
        <v>0</v>
      </c>
      <c r="AE348" s="304" t="b">
        <f t="shared" si="348"/>
        <v>1</v>
      </c>
      <c r="AF348" s="304">
        <v>0</v>
      </c>
      <c r="AG348" s="304" t="b">
        <f t="shared" si="349"/>
        <v>1</v>
      </c>
      <c r="AH348" s="304">
        <v>0</v>
      </c>
      <c r="AI348" s="304" t="b">
        <f t="shared" ref="AI348:AI358" si="350">AH348=0</f>
        <v>1</v>
      </c>
      <c r="AJ348" s="304">
        <v>198.89039579254799</v>
      </c>
      <c r="AK348" s="304" t="b">
        <v>1</v>
      </c>
      <c r="AL348" s="304">
        <v>0</v>
      </c>
      <c r="AM348" s="304" t="b">
        <f t="shared" si="340"/>
        <v>1</v>
      </c>
      <c r="AN348" s="304">
        <v>0</v>
      </c>
      <c r="AO348" s="304" t="b">
        <f t="shared" si="341"/>
        <v>1</v>
      </c>
      <c r="AQ348" s="299">
        <f>'RES_Sales Model'!C343</f>
        <v>238.38346436491491</v>
      </c>
      <c r="AR348" s="304" t="b">
        <v>1</v>
      </c>
      <c r="AS348" s="299">
        <f>'RES_Sales Model'!D343</f>
        <v>0</v>
      </c>
      <c r="AT348" s="304" t="b">
        <v>1</v>
      </c>
      <c r="AU348" s="305"/>
      <c r="AV348" s="304">
        <f>+'Small COMM Sales Model  '!G347</f>
        <v>277.87653293728147</v>
      </c>
      <c r="AW348" s="304" t="b">
        <v>1</v>
      </c>
      <c r="AX348" s="304">
        <f>+'Small COMM Sales Model  '!F347</f>
        <v>3.8110897796785466</v>
      </c>
      <c r="AY348" s="304" t="b">
        <v>1</v>
      </c>
      <c r="AZ348" s="304">
        <f>+'Small COMM Sales Model  '!E347</f>
        <v>198.89039579254836</v>
      </c>
      <c r="BA348" s="304" t="b">
        <v>1</v>
      </c>
    </row>
    <row r="349" spans="1:53" s="299" customFormat="1" x14ac:dyDescent="0.2">
      <c r="A349" s="306">
        <v>2034</v>
      </c>
      <c r="B349" s="306">
        <v>11</v>
      </c>
      <c r="C349" s="299">
        <v>63.069791666666674</v>
      </c>
      <c r="D349" s="299" t="b">
        <v>1</v>
      </c>
      <c r="E349" s="299">
        <v>13.252083333333335</v>
      </c>
      <c r="F349" s="299" t="b">
        <v>1</v>
      </c>
      <c r="H349" s="299">
        <v>0</v>
      </c>
      <c r="I349" s="304" t="b">
        <v>1</v>
      </c>
      <c r="J349" s="299">
        <v>0</v>
      </c>
      <c r="K349" s="304" t="b">
        <v>1</v>
      </c>
      <c r="L349" s="299">
        <v>0</v>
      </c>
      <c r="M349" s="304" t="b">
        <v>1</v>
      </c>
      <c r="N349" s="299">
        <v>0</v>
      </c>
      <c r="O349" s="304" t="b">
        <v>1</v>
      </c>
      <c r="P349" s="299">
        <v>0</v>
      </c>
      <c r="Q349" s="304" t="b">
        <v>1</v>
      </c>
      <c r="R349" s="304">
        <v>0</v>
      </c>
      <c r="S349" s="304" t="b">
        <f t="shared" si="342"/>
        <v>1</v>
      </c>
      <c r="T349" s="304">
        <v>0</v>
      </c>
      <c r="U349" s="304" t="b">
        <f t="shared" si="343"/>
        <v>1</v>
      </c>
      <c r="V349" s="304">
        <v>0</v>
      </c>
      <c r="W349" s="304" t="b">
        <f t="shared" si="344"/>
        <v>1</v>
      </c>
      <c r="X349" s="304">
        <v>0</v>
      </c>
      <c r="Y349" s="304" t="b">
        <f t="shared" si="345"/>
        <v>1</v>
      </c>
      <c r="Z349" s="304">
        <v>0</v>
      </c>
      <c r="AA349" s="304" t="b">
        <f t="shared" si="346"/>
        <v>1</v>
      </c>
      <c r="AB349" s="304">
        <v>0</v>
      </c>
      <c r="AC349" s="304" t="b">
        <f t="shared" si="347"/>
        <v>1</v>
      </c>
      <c r="AD349" s="304">
        <v>0</v>
      </c>
      <c r="AE349" s="304" t="b">
        <f t="shared" si="348"/>
        <v>1</v>
      </c>
      <c r="AF349" s="304">
        <v>0</v>
      </c>
      <c r="AG349" s="304" t="b">
        <f t="shared" si="349"/>
        <v>1</v>
      </c>
      <c r="AH349" s="304">
        <v>0</v>
      </c>
      <c r="AI349" s="304" t="b">
        <f t="shared" si="350"/>
        <v>1</v>
      </c>
      <c r="AJ349" s="304">
        <v>0</v>
      </c>
      <c r="AK349" s="304" t="b">
        <f t="shared" ref="AK349:AK359" si="351">AJ349=0</f>
        <v>1</v>
      </c>
      <c r="AL349" s="304">
        <v>78.117279066674598</v>
      </c>
      <c r="AM349" s="304" t="b">
        <v>1</v>
      </c>
      <c r="AN349" s="304">
        <v>0</v>
      </c>
      <c r="AO349" s="304" t="b">
        <f t="shared" si="341"/>
        <v>1</v>
      </c>
      <c r="AQ349" s="299">
        <f>'RES_Sales Model'!C344</f>
        <v>138.50383742961151</v>
      </c>
      <c r="AR349" s="304" t="b">
        <v>1</v>
      </c>
      <c r="AS349" s="299">
        <f>'RES_Sales Model'!D344</f>
        <v>0</v>
      </c>
      <c r="AT349" s="304" t="b">
        <v>1</v>
      </c>
      <c r="AU349" s="305"/>
      <c r="AV349" s="304">
        <f>+'Small COMM Sales Model  '!G348</f>
        <v>198.89039579254836</v>
      </c>
      <c r="AW349" s="304" t="b">
        <v>1</v>
      </c>
      <c r="AX349" s="304">
        <f>+'Small COMM Sales Model  '!F348</f>
        <v>26.436963465927999</v>
      </c>
      <c r="AY349" s="304" t="b">
        <v>1</v>
      </c>
      <c r="AZ349" s="304">
        <f>+'Small COMM Sales Model  '!E348</f>
        <v>78.117279066674627</v>
      </c>
      <c r="BA349" s="304" t="b">
        <v>1</v>
      </c>
    </row>
    <row r="350" spans="1:53" s="299" customFormat="1" x14ac:dyDescent="0.2">
      <c r="A350" s="306">
        <v>2034</v>
      </c>
      <c r="B350" s="306">
        <v>12</v>
      </c>
      <c r="C350" s="299">
        <v>34.644791666666663</v>
      </c>
      <c r="D350" s="299" t="b">
        <v>1</v>
      </c>
      <c r="E350" s="299">
        <v>62.360416666666687</v>
      </c>
      <c r="F350" s="299" t="b">
        <v>1</v>
      </c>
      <c r="H350" s="299">
        <v>0.17544300865084281</v>
      </c>
      <c r="I350" s="304" t="b">
        <v>1</v>
      </c>
      <c r="J350" s="299">
        <v>0</v>
      </c>
      <c r="K350" s="304" t="b">
        <v>1</v>
      </c>
      <c r="L350" s="299">
        <v>0</v>
      </c>
      <c r="M350" s="304" t="b">
        <v>1</v>
      </c>
      <c r="N350" s="299">
        <v>0</v>
      </c>
      <c r="O350" s="304" t="b">
        <v>1</v>
      </c>
      <c r="P350" s="299">
        <v>64.984895742185898</v>
      </c>
      <c r="Q350" s="304" t="b">
        <v>1</v>
      </c>
      <c r="R350" s="304">
        <v>0</v>
      </c>
      <c r="S350" s="304" t="b">
        <f t="shared" si="342"/>
        <v>1</v>
      </c>
      <c r="T350" s="304">
        <v>0</v>
      </c>
      <c r="U350" s="304" t="b">
        <f t="shared" si="343"/>
        <v>1</v>
      </c>
      <c r="V350" s="304">
        <v>0</v>
      </c>
      <c r="W350" s="304" t="b">
        <f t="shared" si="344"/>
        <v>1</v>
      </c>
      <c r="X350" s="304">
        <v>0</v>
      </c>
      <c r="Y350" s="304" t="b">
        <f t="shared" si="345"/>
        <v>1</v>
      </c>
      <c r="Z350" s="304">
        <v>0</v>
      </c>
      <c r="AA350" s="304" t="b">
        <f t="shared" si="346"/>
        <v>1</v>
      </c>
      <c r="AB350" s="304">
        <v>0</v>
      </c>
      <c r="AC350" s="304" t="b">
        <f t="shared" si="347"/>
        <v>1</v>
      </c>
      <c r="AD350" s="304">
        <v>0</v>
      </c>
      <c r="AE350" s="304" t="b">
        <f t="shared" si="348"/>
        <v>1</v>
      </c>
      <c r="AF350" s="304">
        <v>0</v>
      </c>
      <c r="AG350" s="304" t="b">
        <f t="shared" si="349"/>
        <v>1</v>
      </c>
      <c r="AH350" s="304">
        <v>0</v>
      </c>
      <c r="AI350" s="304" t="b">
        <f t="shared" si="350"/>
        <v>1</v>
      </c>
      <c r="AJ350" s="304">
        <v>0</v>
      </c>
      <c r="AK350" s="304" t="b">
        <f t="shared" si="351"/>
        <v>1</v>
      </c>
      <c r="AL350" s="304">
        <v>0</v>
      </c>
      <c r="AM350" s="304" t="b">
        <f t="shared" ref="AM350:AM360" si="352">AL350=0</f>
        <v>1</v>
      </c>
      <c r="AN350" s="304">
        <v>42.633806123140999</v>
      </c>
      <c r="AO350" s="304" t="b">
        <v>1</v>
      </c>
      <c r="AQ350" s="299">
        <f>'RES_Sales Model'!C345</f>
        <v>60.375542594907806</v>
      </c>
      <c r="AR350" s="304" t="b">
        <v>1</v>
      </c>
      <c r="AS350" s="299">
        <f>'RES_Sales Model'!D345</f>
        <v>64.984895742185898</v>
      </c>
      <c r="AT350" s="304" t="b">
        <v>1</v>
      </c>
      <c r="AU350" s="305"/>
      <c r="AV350" s="304">
        <f>+'Small COMM Sales Model  '!G349</f>
        <v>78.117279066674627</v>
      </c>
      <c r="AW350" s="304" t="b">
        <v>1</v>
      </c>
      <c r="AX350" s="304">
        <f>+'Small COMM Sales Model  '!F349</f>
        <v>81.614210043345437</v>
      </c>
      <c r="AY350" s="304" t="b">
        <v>1</v>
      </c>
      <c r="AZ350" s="304">
        <f>+'Small COMM Sales Model  '!E349</f>
        <v>42.633806123140985</v>
      </c>
      <c r="BA350" s="304" t="b">
        <v>1</v>
      </c>
    </row>
    <row r="351" spans="1:53" s="299" customFormat="1" x14ac:dyDescent="0.2">
      <c r="A351" s="306">
        <v>2035</v>
      </c>
      <c r="B351" s="306">
        <v>1</v>
      </c>
      <c r="C351" s="299">
        <v>21.512499999999996</v>
      </c>
      <c r="D351" s="299" t="b">
        <v>1</v>
      </c>
      <c r="E351" s="299">
        <v>101.75000000000003</v>
      </c>
      <c r="F351" s="299" t="b">
        <v>1</v>
      </c>
      <c r="H351" s="299">
        <v>0.47586523824689808</v>
      </c>
      <c r="I351" s="304" t="b">
        <v>1</v>
      </c>
      <c r="J351" s="299">
        <v>107.22973635615668</v>
      </c>
      <c r="K351" s="304" t="b">
        <v>1</v>
      </c>
      <c r="L351" s="299">
        <v>0</v>
      </c>
      <c r="M351" s="304" t="b">
        <v>1</v>
      </c>
      <c r="N351" s="299">
        <v>0</v>
      </c>
      <c r="O351" s="304" t="b">
        <v>1</v>
      </c>
      <c r="P351" s="299">
        <v>0</v>
      </c>
      <c r="Q351" s="304" t="b">
        <v>1</v>
      </c>
      <c r="R351" s="304">
        <v>26.1128298685252</v>
      </c>
      <c r="S351" s="304" t="b">
        <v>1</v>
      </c>
      <c r="T351" s="304">
        <v>0</v>
      </c>
      <c r="U351" s="304" t="b">
        <f t="shared" si="343"/>
        <v>1</v>
      </c>
      <c r="V351" s="304">
        <v>0</v>
      </c>
      <c r="W351" s="304" t="b">
        <f t="shared" si="344"/>
        <v>1</v>
      </c>
      <c r="X351" s="304">
        <v>0</v>
      </c>
      <c r="Y351" s="304" t="b">
        <f t="shared" si="345"/>
        <v>1</v>
      </c>
      <c r="Z351" s="304">
        <v>0</v>
      </c>
      <c r="AA351" s="304" t="b">
        <f t="shared" si="346"/>
        <v>1</v>
      </c>
      <c r="AB351" s="304">
        <v>0</v>
      </c>
      <c r="AC351" s="304" t="b">
        <f t="shared" si="347"/>
        <v>1</v>
      </c>
      <c r="AD351" s="304">
        <v>0</v>
      </c>
      <c r="AE351" s="304" t="b">
        <f t="shared" si="348"/>
        <v>1</v>
      </c>
      <c r="AF351" s="304">
        <v>0</v>
      </c>
      <c r="AG351" s="304" t="b">
        <f t="shared" si="349"/>
        <v>1</v>
      </c>
      <c r="AH351" s="304">
        <v>0</v>
      </c>
      <c r="AI351" s="304" t="b">
        <f t="shared" si="350"/>
        <v>1</v>
      </c>
      <c r="AJ351" s="304">
        <v>0</v>
      </c>
      <c r="AK351" s="304" t="b">
        <f t="shared" si="351"/>
        <v>1</v>
      </c>
      <c r="AL351" s="304">
        <v>0</v>
      </c>
      <c r="AM351" s="304" t="b">
        <f t="shared" si="352"/>
        <v>1</v>
      </c>
      <c r="AN351" s="304">
        <v>0</v>
      </c>
      <c r="AO351" s="304" t="b">
        <f t="shared" ref="AO351:AO361" si="353">AN351=0</f>
        <v>1</v>
      </c>
      <c r="AQ351" s="299">
        <f>'RES_Sales Model'!C346</f>
        <v>34.373317995833112</v>
      </c>
      <c r="AR351" s="304" t="b">
        <v>1</v>
      </c>
      <c r="AS351" s="299">
        <f>'RES_Sales Model'!D346</f>
        <v>107.22973635615668</v>
      </c>
      <c r="AT351" s="304" t="b">
        <v>1</v>
      </c>
      <c r="AU351" s="305"/>
      <c r="AV351" s="304">
        <f>+'Small COMM Sales Model  '!G350</f>
        <v>42.633806123140985</v>
      </c>
      <c r="AW351" s="304" t="b">
        <v>1</v>
      </c>
      <c r="AX351" s="304">
        <f>+'Small COMM Sales Model  '!F350</f>
        <v>127.15014736663784</v>
      </c>
      <c r="AY351" s="304" t="b">
        <v>1</v>
      </c>
      <c r="AZ351" s="304">
        <f>+'Small COMM Sales Model  '!E350</f>
        <v>26.112829868525239</v>
      </c>
      <c r="BA351" s="304" t="b">
        <v>1</v>
      </c>
    </row>
    <row r="352" spans="1:53" s="299" customFormat="1" x14ac:dyDescent="0.2">
      <c r="A352" s="306">
        <v>2035</v>
      </c>
      <c r="B352" s="306">
        <v>2</v>
      </c>
      <c r="C352" s="299">
        <v>28.65</v>
      </c>
      <c r="D352" s="299" t="b">
        <v>1</v>
      </c>
      <c r="E352" s="299">
        <v>56.333333333333336</v>
      </c>
      <c r="F352" s="299" t="b">
        <v>1</v>
      </c>
      <c r="H352" s="299">
        <v>0</v>
      </c>
      <c r="I352" s="304" t="b">
        <v>1</v>
      </c>
      <c r="J352" s="299">
        <v>0</v>
      </c>
      <c r="K352" s="304" t="b">
        <v>1</v>
      </c>
      <c r="L352" s="299">
        <v>58.93328680476386</v>
      </c>
      <c r="M352" s="304" t="b">
        <v>1</v>
      </c>
      <c r="N352" s="299">
        <v>0</v>
      </c>
      <c r="O352" s="304" t="b">
        <v>1</v>
      </c>
      <c r="P352" s="299">
        <v>0</v>
      </c>
      <c r="Q352" s="304" t="b">
        <v>1</v>
      </c>
      <c r="R352" s="304">
        <v>0</v>
      </c>
      <c r="S352" s="304" t="b">
        <f t="shared" ref="S352:S362" si="354">R352=0</f>
        <v>1</v>
      </c>
      <c r="T352" s="304">
        <v>35.042184420393099</v>
      </c>
      <c r="U352" s="304" t="b">
        <v>1</v>
      </c>
      <c r="V352" s="304">
        <v>0</v>
      </c>
      <c r="W352" s="304" t="b">
        <f t="shared" si="344"/>
        <v>1</v>
      </c>
      <c r="X352" s="304">
        <v>0</v>
      </c>
      <c r="Y352" s="304" t="b">
        <f t="shared" si="345"/>
        <v>1</v>
      </c>
      <c r="Z352" s="304">
        <v>0</v>
      </c>
      <c r="AA352" s="304" t="b">
        <f t="shared" si="346"/>
        <v>1</v>
      </c>
      <c r="AB352" s="304">
        <v>0</v>
      </c>
      <c r="AC352" s="304" t="b">
        <f t="shared" si="347"/>
        <v>1</v>
      </c>
      <c r="AD352" s="304">
        <v>0</v>
      </c>
      <c r="AE352" s="304" t="b">
        <f t="shared" si="348"/>
        <v>1</v>
      </c>
      <c r="AF352" s="304">
        <v>0</v>
      </c>
      <c r="AG352" s="304" t="b">
        <f t="shared" si="349"/>
        <v>1</v>
      </c>
      <c r="AH352" s="304">
        <v>0</v>
      </c>
      <c r="AI352" s="304" t="b">
        <f t="shared" si="350"/>
        <v>1</v>
      </c>
      <c r="AJ352" s="304">
        <v>0</v>
      </c>
      <c r="AK352" s="304" t="b">
        <f t="shared" si="351"/>
        <v>1</v>
      </c>
      <c r="AL352" s="304">
        <v>0</v>
      </c>
      <c r="AM352" s="304" t="b">
        <f t="shared" si="352"/>
        <v>1</v>
      </c>
      <c r="AN352" s="304">
        <v>0</v>
      </c>
      <c r="AO352" s="304" t="b">
        <f t="shared" si="353"/>
        <v>1</v>
      </c>
      <c r="AQ352" s="299">
        <f>'RES_Sales Model'!C347</f>
        <v>30.577507144459183</v>
      </c>
      <c r="AR352" s="304" t="b">
        <v>1</v>
      </c>
      <c r="AS352" s="299">
        <f>'RES_Sales Model'!D347</f>
        <v>58.93328680476386</v>
      </c>
      <c r="AT352" s="304" t="b">
        <v>1</v>
      </c>
      <c r="AU352" s="305"/>
      <c r="AV352" s="304">
        <f>+'Small COMM Sales Model  '!G351</f>
        <v>26.112829868525239</v>
      </c>
      <c r="AW352" s="304" t="b">
        <v>1</v>
      </c>
      <c r="AX352" s="304">
        <f>+'Small COMM Sales Model  '!F351</f>
        <v>78.467690138551589</v>
      </c>
      <c r="AY352" s="304" t="b">
        <v>1</v>
      </c>
      <c r="AZ352" s="304">
        <f>+'Small COMM Sales Model  '!E351</f>
        <v>35.042184420393127</v>
      </c>
      <c r="BA352" s="304" t="b">
        <v>1</v>
      </c>
    </row>
    <row r="353" spans="1:53" s="299" customFormat="1" x14ac:dyDescent="0.2">
      <c r="A353" s="306">
        <v>2035</v>
      </c>
      <c r="B353" s="306">
        <v>3</v>
      </c>
      <c r="C353" s="299">
        <v>51.395833333333329</v>
      </c>
      <c r="D353" s="299" t="b">
        <v>1</v>
      </c>
      <c r="E353" s="299">
        <v>28.689583333333339</v>
      </c>
      <c r="F353" s="299" t="b">
        <v>1</v>
      </c>
      <c r="H353" s="299">
        <v>0</v>
      </c>
      <c r="I353" s="304" t="b">
        <v>1</v>
      </c>
      <c r="J353" s="299">
        <v>0</v>
      </c>
      <c r="K353" s="304" t="b">
        <v>1</v>
      </c>
      <c r="L353" s="299">
        <v>0</v>
      </c>
      <c r="M353" s="304" t="b">
        <v>1</v>
      </c>
      <c r="N353" s="299">
        <v>29.231033597261238</v>
      </c>
      <c r="O353" s="304" t="b">
        <v>1</v>
      </c>
      <c r="P353" s="299">
        <v>0</v>
      </c>
      <c r="Q353" s="304" t="b">
        <v>1</v>
      </c>
      <c r="R353" s="304">
        <v>0</v>
      </c>
      <c r="S353" s="304" t="b">
        <f t="shared" si="354"/>
        <v>1</v>
      </c>
      <c r="T353" s="304">
        <v>0</v>
      </c>
      <c r="U353" s="304" t="b">
        <f t="shared" ref="U353:U363" si="355">T353=0</f>
        <v>1</v>
      </c>
      <c r="V353" s="304">
        <v>64.582270600115194</v>
      </c>
      <c r="W353" s="304" t="b">
        <v>1</v>
      </c>
      <c r="X353" s="304">
        <v>0</v>
      </c>
      <c r="Y353" s="304" t="b">
        <f t="shared" si="345"/>
        <v>1</v>
      </c>
      <c r="Z353" s="304">
        <v>0</v>
      </c>
      <c r="AA353" s="304" t="b">
        <f t="shared" si="346"/>
        <v>1</v>
      </c>
      <c r="AB353" s="304">
        <v>0</v>
      </c>
      <c r="AC353" s="304" t="b">
        <f t="shared" si="347"/>
        <v>1</v>
      </c>
      <c r="AD353" s="304">
        <v>0</v>
      </c>
      <c r="AE353" s="304" t="b">
        <f t="shared" si="348"/>
        <v>1</v>
      </c>
      <c r="AF353" s="304">
        <v>0</v>
      </c>
      <c r="AG353" s="304" t="b">
        <f t="shared" si="349"/>
        <v>1</v>
      </c>
      <c r="AH353" s="304">
        <v>0</v>
      </c>
      <c r="AI353" s="304" t="b">
        <f t="shared" si="350"/>
        <v>1</v>
      </c>
      <c r="AJ353" s="304">
        <v>0</v>
      </c>
      <c r="AK353" s="304" t="b">
        <f t="shared" si="351"/>
        <v>1</v>
      </c>
      <c r="AL353" s="304">
        <v>0</v>
      </c>
      <c r="AM353" s="304" t="b">
        <f t="shared" si="352"/>
        <v>1</v>
      </c>
      <c r="AN353" s="304">
        <v>0</v>
      </c>
      <c r="AO353" s="304" t="b">
        <f t="shared" si="353"/>
        <v>1</v>
      </c>
      <c r="AQ353" s="299">
        <f>'RES_Sales Model'!C348</f>
        <v>49.812227510254139</v>
      </c>
      <c r="AR353" s="304" t="b">
        <v>1</v>
      </c>
      <c r="AS353" s="299">
        <f>'RES_Sales Model'!D348</f>
        <v>29.231033597261238</v>
      </c>
      <c r="AT353" s="304" t="b">
        <v>1</v>
      </c>
      <c r="AU353" s="305"/>
      <c r="AV353" s="304">
        <f>+'Small COMM Sales Model  '!G352</f>
        <v>35.042184420393127</v>
      </c>
      <c r="AW353" s="304" t="b">
        <v>1</v>
      </c>
      <c r="AX353" s="304">
        <f>+'Small COMM Sales Model  '!F352</f>
        <v>46.311218909337121</v>
      </c>
      <c r="AY353" s="304" t="b">
        <v>1</v>
      </c>
      <c r="AZ353" s="304">
        <f>+'Small COMM Sales Model  '!E352</f>
        <v>64.582270600115152</v>
      </c>
      <c r="BA353" s="304" t="b">
        <v>1</v>
      </c>
    </row>
    <row r="354" spans="1:53" s="299" customFormat="1" x14ac:dyDescent="0.2">
      <c r="A354" s="306">
        <v>2035</v>
      </c>
      <c r="B354" s="306">
        <v>4</v>
      </c>
      <c r="C354" s="299">
        <v>93.364062500000017</v>
      </c>
      <c r="D354" s="299" t="b">
        <v>1</v>
      </c>
      <c r="E354" s="299">
        <v>3.0166666666666666</v>
      </c>
      <c r="F354" s="299" t="b">
        <v>1</v>
      </c>
      <c r="H354" s="299">
        <v>0</v>
      </c>
      <c r="I354" s="304" t="b">
        <v>1</v>
      </c>
      <c r="J354" s="299">
        <v>0</v>
      </c>
      <c r="K354" s="304" t="b">
        <v>1</v>
      </c>
      <c r="L354" s="299">
        <v>0</v>
      </c>
      <c r="M354" s="304" t="b">
        <v>1</v>
      </c>
      <c r="N354" s="299">
        <v>0</v>
      </c>
      <c r="O354" s="304" t="b">
        <v>1</v>
      </c>
      <c r="P354" s="299">
        <v>0</v>
      </c>
      <c r="Q354" s="304" t="b">
        <v>1</v>
      </c>
      <c r="R354" s="304">
        <v>0</v>
      </c>
      <c r="S354" s="304" t="b">
        <f t="shared" si="354"/>
        <v>1</v>
      </c>
      <c r="T354" s="304">
        <v>0</v>
      </c>
      <c r="U354" s="304" t="b">
        <f t="shared" si="355"/>
        <v>1</v>
      </c>
      <c r="V354" s="304">
        <v>0</v>
      </c>
      <c r="W354" s="304" t="b">
        <f t="shared" ref="W354:W364" si="356">V354=0</f>
        <v>1</v>
      </c>
      <c r="X354" s="304">
        <v>114.03392869270699</v>
      </c>
      <c r="Y354" s="304" t="b">
        <v>1</v>
      </c>
      <c r="Z354" s="304">
        <v>0</v>
      </c>
      <c r="AA354" s="304" t="b">
        <f t="shared" si="346"/>
        <v>1</v>
      </c>
      <c r="AB354" s="304">
        <v>0</v>
      </c>
      <c r="AC354" s="304" t="b">
        <f t="shared" si="347"/>
        <v>1</v>
      </c>
      <c r="AD354" s="304">
        <v>0</v>
      </c>
      <c r="AE354" s="304" t="b">
        <f t="shared" si="348"/>
        <v>1</v>
      </c>
      <c r="AF354" s="304">
        <v>0</v>
      </c>
      <c r="AG354" s="304" t="b">
        <f t="shared" si="349"/>
        <v>1</v>
      </c>
      <c r="AH354" s="304">
        <v>0</v>
      </c>
      <c r="AI354" s="304" t="b">
        <f t="shared" si="350"/>
        <v>1</v>
      </c>
      <c r="AJ354" s="304">
        <v>0</v>
      </c>
      <c r="AK354" s="304" t="b">
        <f t="shared" si="351"/>
        <v>1</v>
      </c>
      <c r="AL354" s="304">
        <v>0</v>
      </c>
      <c r="AM354" s="304" t="b">
        <f t="shared" si="352"/>
        <v>1</v>
      </c>
      <c r="AN354" s="304">
        <v>0</v>
      </c>
      <c r="AO354" s="304" t="b">
        <f t="shared" si="353"/>
        <v>1</v>
      </c>
      <c r="AQ354" s="299">
        <f>'RES_Sales Model'!C349</f>
        <v>89.308099646411279</v>
      </c>
      <c r="AR354" s="304" t="b">
        <v>1</v>
      </c>
      <c r="AS354" s="299">
        <f>'RES_Sales Model'!D349</f>
        <v>0</v>
      </c>
      <c r="AT354" s="304" t="b">
        <v>1</v>
      </c>
      <c r="AU354" s="305"/>
      <c r="AV354" s="304">
        <f>+'Small COMM Sales Model  '!G353</f>
        <v>64.582270600115152</v>
      </c>
      <c r="AW354" s="304" t="b">
        <v>1</v>
      </c>
      <c r="AX354" s="304">
        <f>+'Small COMM Sales Model  '!F353</f>
        <v>10.944087118763242</v>
      </c>
      <c r="AY354" s="304" t="b">
        <v>1</v>
      </c>
      <c r="AZ354" s="304">
        <f>+'Small COMM Sales Model  '!E353</f>
        <v>114.03392869270741</v>
      </c>
      <c r="BA354" s="304" t="b">
        <v>1</v>
      </c>
    </row>
    <row r="355" spans="1:53" s="299" customFormat="1" x14ac:dyDescent="0.2">
      <c r="A355" s="306">
        <v>2035</v>
      </c>
      <c r="B355" s="306">
        <v>5</v>
      </c>
      <c r="C355" s="299">
        <v>181.10312499999998</v>
      </c>
      <c r="D355" s="299" t="b">
        <v>1</v>
      </c>
      <c r="E355" s="299">
        <v>0.13125000000000001</v>
      </c>
      <c r="F355" s="299" t="b">
        <v>1</v>
      </c>
      <c r="H355" s="299">
        <v>0</v>
      </c>
      <c r="I355" s="304" t="b">
        <v>1</v>
      </c>
      <c r="J355" s="299">
        <v>0</v>
      </c>
      <c r="K355" s="304" t="b">
        <v>1</v>
      </c>
      <c r="L355" s="299">
        <v>0</v>
      </c>
      <c r="M355" s="304" t="b">
        <v>1</v>
      </c>
      <c r="N355" s="299">
        <v>0</v>
      </c>
      <c r="O355" s="304" t="b">
        <v>1</v>
      </c>
      <c r="P355" s="299">
        <v>0</v>
      </c>
      <c r="Q355" s="304" t="b">
        <v>1</v>
      </c>
      <c r="R355" s="304">
        <v>0</v>
      </c>
      <c r="S355" s="304" t="b">
        <f t="shared" si="354"/>
        <v>1</v>
      </c>
      <c r="T355" s="304">
        <v>0</v>
      </c>
      <c r="U355" s="304" t="b">
        <f t="shared" si="355"/>
        <v>1</v>
      </c>
      <c r="V355" s="304">
        <v>0</v>
      </c>
      <c r="W355" s="304" t="b">
        <f t="shared" si="356"/>
        <v>1</v>
      </c>
      <c r="X355" s="304">
        <v>0</v>
      </c>
      <c r="Y355" s="304" t="b">
        <f t="shared" ref="Y355:Y365" si="357">X355=0</f>
        <v>1</v>
      </c>
      <c r="Z355" s="304">
        <v>208.47875842628699</v>
      </c>
      <c r="AA355" s="304" t="b">
        <v>1</v>
      </c>
      <c r="AB355" s="304">
        <v>0</v>
      </c>
      <c r="AC355" s="304" t="b">
        <f t="shared" si="347"/>
        <v>1</v>
      </c>
      <c r="AD355" s="304">
        <v>0</v>
      </c>
      <c r="AE355" s="304" t="b">
        <f t="shared" si="348"/>
        <v>1</v>
      </c>
      <c r="AF355" s="304">
        <v>0</v>
      </c>
      <c r="AG355" s="304" t="b">
        <f t="shared" si="349"/>
        <v>1</v>
      </c>
      <c r="AH355" s="304">
        <v>0</v>
      </c>
      <c r="AI355" s="304" t="b">
        <f t="shared" si="350"/>
        <v>1</v>
      </c>
      <c r="AJ355" s="304">
        <v>0</v>
      </c>
      <c r="AK355" s="304" t="b">
        <f t="shared" si="351"/>
        <v>1</v>
      </c>
      <c r="AL355" s="304">
        <v>0</v>
      </c>
      <c r="AM355" s="304" t="b">
        <f t="shared" si="352"/>
        <v>1</v>
      </c>
      <c r="AN355" s="304">
        <v>0</v>
      </c>
      <c r="AO355" s="304" t="b">
        <f t="shared" si="353"/>
        <v>1</v>
      </c>
      <c r="AQ355" s="299">
        <f>'RES_Sales Model'!C350</f>
        <v>161.25634355949703</v>
      </c>
      <c r="AR355" s="304" t="b">
        <v>1</v>
      </c>
      <c r="AS355" s="299">
        <f>'RES_Sales Model'!D350</f>
        <v>0</v>
      </c>
      <c r="AT355" s="304" t="b">
        <v>1</v>
      </c>
      <c r="AU355" s="305"/>
      <c r="AV355" s="304">
        <f>+'Small COMM Sales Model  '!G354</f>
        <v>114.03392869270741</v>
      </c>
      <c r="AW355" s="304" t="b">
        <v>1</v>
      </c>
      <c r="AX355" s="304">
        <f>+'Small COMM Sales Model  '!F354</f>
        <v>1.2472710741059452</v>
      </c>
      <c r="AY355" s="304" t="b">
        <v>1</v>
      </c>
      <c r="AZ355" s="304">
        <f>+'Small COMM Sales Model  '!E354</f>
        <v>208.47875842628665</v>
      </c>
      <c r="BA355" s="304" t="b">
        <v>1</v>
      </c>
    </row>
    <row r="356" spans="1:53" s="299" customFormat="1" x14ac:dyDescent="0.2">
      <c r="A356" s="306">
        <v>2035</v>
      </c>
      <c r="B356" s="306">
        <v>6</v>
      </c>
      <c r="C356" s="299">
        <v>242.67083333333329</v>
      </c>
      <c r="D356" s="299" t="b">
        <v>1</v>
      </c>
      <c r="E356" s="299">
        <v>0</v>
      </c>
      <c r="F356" s="299" t="b">
        <v>1</v>
      </c>
      <c r="H356" s="299">
        <v>0</v>
      </c>
      <c r="I356" s="304" t="b">
        <v>1</v>
      </c>
      <c r="J356" s="299">
        <v>0</v>
      </c>
      <c r="K356" s="304" t="b">
        <v>1</v>
      </c>
      <c r="L356" s="299">
        <v>0</v>
      </c>
      <c r="M356" s="304" t="b">
        <v>1</v>
      </c>
      <c r="N356" s="299">
        <v>0</v>
      </c>
      <c r="O356" s="304" t="b">
        <v>1</v>
      </c>
      <c r="P356" s="299">
        <v>0</v>
      </c>
      <c r="Q356" s="304" t="b">
        <v>1</v>
      </c>
      <c r="R356" s="304">
        <v>0</v>
      </c>
      <c r="S356" s="304" t="b">
        <f t="shared" si="354"/>
        <v>1</v>
      </c>
      <c r="T356" s="304">
        <v>0</v>
      </c>
      <c r="U356" s="304" t="b">
        <f t="shared" si="355"/>
        <v>1</v>
      </c>
      <c r="V356" s="304">
        <v>0</v>
      </c>
      <c r="W356" s="304" t="b">
        <f t="shared" si="356"/>
        <v>1</v>
      </c>
      <c r="X356" s="304">
        <v>0</v>
      </c>
      <c r="Y356" s="304" t="b">
        <f t="shared" si="357"/>
        <v>1</v>
      </c>
      <c r="Z356" s="304">
        <v>0</v>
      </c>
      <c r="AA356" s="304" t="b">
        <f t="shared" ref="AA356:AA366" si="358">Z356=0</f>
        <v>1</v>
      </c>
      <c r="AB356" s="304">
        <v>271.66325293295398</v>
      </c>
      <c r="AC356" s="304" t="b">
        <v>1</v>
      </c>
      <c r="AD356" s="304">
        <v>0</v>
      </c>
      <c r="AE356" s="304" t="b">
        <f t="shared" si="348"/>
        <v>1</v>
      </c>
      <c r="AF356" s="304">
        <v>0</v>
      </c>
      <c r="AG356" s="304" t="b">
        <f t="shared" si="349"/>
        <v>1</v>
      </c>
      <c r="AH356" s="304">
        <v>0</v>
      </c>
      <c r="AI356" s="304" t="b">
        <f t="shared" si="350"/>
        <v>1</v>
      </c>
      <c r="AJ356" s="304">
        <v>0</v>
      </c>
      <c r="AK356" s="304" t="b">
        <f t="shared" si="351"/>
        <v>1</v>
      </c>
      <c r="AL356" s="304">
        <v>0</v>
      </c>
      <c r="AM356" s="304" t="b">
        <f t="shared" si="352"/>
        <v>1</v>
      </c>
      <c r="AN356" s="304">
        <v>0</v>
      </c>
      <c r="AO356" s="304" t="b">
        <f t="shared" si="353"/>
        <v>1</v>
      </c>
      <c r="AQ356" s="299">
        <f>'RES_Sales Model'!C351</f>
        <v>240.07100567962016</v>
      </c>
      <c r="AR356" s="304" t="b">
        <v>1</v>
      </c>
      <c r="AS356" s="299">
        <f>'RES_Sales Model'!D351</f>
        <v>0</v>
      </c>
      <c r="AT356" s="304" t="b">
        <v>1</v>
      </c>
      <c r="AU356" s="305"/>
      <c r="AV356" s="304">
        <f>+'Small COMM Sales Model  '!G355</f>
        <v>208.47875842628665</v>
      </c>
      <c r="AW356" s="304" t="b">
        <v>1</v>
      </c>
      <c r="AX356" s="304">
        <f>+'Small COMM Sales Model  '!F355</f>
        <v>0</v>
      </c>
      <c r="AY356" s="304" t="b">
        <v>1</v>
      </c>
      <c r="AZ356" s="304">
        <f>+'Small COMM Sales Model  '!E355</f>
        <v>271.66325293295364</v>
      </c>
      <c r="BA356" s="304" t="b">
        <v>1</v>
      </c>
    </row>
    <row r="357" spans="1:53" s="299" customFormat="1" x14ac:dyDescent="0.2">
      <c r="A357" s="306">
        <v>2035</v>
      </c>
      <c r="B357" s="306">
        <v>7</v>
      </c>
      <c r="C357" s="299">
        <v>292.45624999999995</v>
      </c>
      <c r="D357" s="299" t="b">
        <v>1</v>
      </c>
      <c r="E357" s="299">
        <v>0</v>
      </c>
      <c r="F357" s="299" t="b">
        <v>1</v>
      </c>
      <c r="H357" s="299">
        <v>0</v>
      </c>
      <c r="I357" s="304" t="b">
        <v>1</v>
      </c>
      <c r="J357" s="299">
        <v>0</v>
      </c>
      <c r="K357" s="304" t="b">
        <v>1</v>
      </c>
      <c r="L357" s="299">
        <v>0</v>
      </c>
      <c r="M357" s="304" t="b">
        <v>1</v>
      </c>
      <c r="N357" s="299">
        <v>0</v>
      </c>
      <c r="O357" s="304" t="b">
        <v>1</v>
      </c>
      <c r="P357" s="299">
        <v>0</v>
      </c>
      <c r="Q357" s="304" t="b">
        <v>1</v>
      </c>
      <c r="R357" s="304">
        <v>0</v>
      </c>
      <c r="S357" s="304" t="b">
        <f t="shared" si="354"/>
        <v>1</v>
      </c>
      <c r="T357" s="304">
        <v>0</v>
      </c>
      <c r="U357" s="304" t="b">
        <f t="shared" si="355"/>
        <v>1</v>
      </c>
      <c r="V357" s="304">
        <v>0</v>
      </c>
      <c r="W357" s="304" t="b">
        <f t="shared" si="356"/>
        <v>1</v>
      </c>
      <c r="X357" s="304">
        <v>0</v>
      </c>
      <c r="Y357" s="304" t="b">
        <f t="shared" si="357"/>
        <v>1</v>
      </c>
      <c r="Z357" s="304">
        <v>0</v>
      </c>
      <c r="AA357" s="304" t="b">
        <f t="shared" si="358"/>
        <v>1</v>
      </c>
      <c r="AB357" s="304">
        <v>0</v>
      </c>
      <c r="AC357" s="304" t="b">
        <f t="shared" ref="AC357:AC367" si="359">AB357=0</f>
        <v>1</v>
      </c>
      <c r="AD357" s="304">
        <v>322.31916585708098</v>
      </c>
      <c r="AE357" s="304" t="b">
        <v>1</v>
      </c>
      <c r="AF357" s="304">
        <v>0</v>
      </c>
      <c r="AG357" s="304" t="b">
        <f t="shared" si="349"/>
        <v>1</v>
      </c>
      <c r="AH357" s="304">
        <v>0</v>
      </c>
      <c r="AI357" s="304" t="b">
        <f t="shared" si="350"/>
        <v>1</v>
      </c>
      <c r="AJ357" s="304">
        <v>0</v>
      </c>
      <c r="AK357" s="304" t="b">
        <f t="shared" si="351"/>
        <v>1</v>
      </c>
      <c r="AL357" s="304">
        <v>0</v>
      </c>
      <c r="AM357" s="304" t="b">
        <f t="shared" si="352"/>
        <v>1</v>
      </c>
      <c r="AN357" s="304">
        <v>0</v>
      </c>
      <c r="AO357" s="304" t="b">
        <f t="shared" si="353"/>
        <v>1</v>
      </c>
      <c r="AQ357" s="299">
        <f>'RES_Sales Model'!C352</f>
        <v>296.99120939501734</v>
      </c>
      <c r="AR357" s="304" t="b">
        <v>1</v>
      </c>
      <c r="AS357" s="299">
        <f>'RES_Sales Model'!D352</f>
        <v>0</v>
      </c>
      <c r="AT357" s="304" t="b">
        <v>1</v>
      </c>
      <c r="AU357" s="305"/>
      <c r="AV357" s="304">
        <f>+'Small COMM Sales Model  '!G356</f>
        <v>271.66325293295364</v>
      </c>
      <c r="AW357" s="304" t="b">
        <v>1</v>
      </c>
      <c r="AX357" s="304">
        <f>+'Small COMM Sales Model  '!F356</f>
        <v>0</v>
      </c>
      <c r="AY357" s="304" t="b">
        <v>1</v>
      </c>
      <c r="AZ357" s="304">
        <f>+'Small COMM Sales Model  '!E356</f>
        <v>322.31916585708109</v>
      </c>
      <c r="BA357" s="304" t="b">
        <v>1</v>
      </c>
    </row>
    <row r="358" spans="1:53" s="299" customFormat="1" x14ac:dyDescent="0.2">
      <c r="A358" s="306">
        <v>2035</v>
      </c>
      <c r="B358" s="306">
        <v>8</v>
      </c>
      <c r="C358" s="299">
        <v>298.28437500000007</v>
      </c>
      <c r="D358" s="299" t="b">
        <v>1</v>
      </c>
      <c r="E358" s="299">
        <v>0</v>
      </c>
      <c r="F358" s="299" t="b">
        <v>1</v>
      </c>
      <c r="H358" s="299">
        <v>0</v>
      </c>
      <c r="I358" s="304" t="b">
        <v>1</v>
      </c>
      <c r="J358" s="299">
        <v>0</v>
      </c>
      <c r="K358" s="304" t="b">
        <v>1</v>
      </c>
      <c r="L358" s="299">
        <v>0</v>
      </c>
      <c r="M358" s="304" t="b">
        <v>1</v>
      </c>
      <c r="N358" s="299">
        <v>0</v>
      </c>
      <c r="O358" s="304" t="b">
        <v>1</v>
      </c>
      <c r="P358" s="299">
        <v>0</v>
      </c>
      <c r="Q358" s="304" t="b">
        <v>1</v>
      </c>
      <c r="R358" s="304">
        <v>0</v>
      </c>
      <c r="S358" s="304" t="b">
        <f t="shared" si="354"/>
        <v>1</v>
      </c>
      <c r="T358" s="304">
        <v>0</v>
      </c>
      <c r="U358" s="304" t="b">
        <f t="shared" si="355"/>
        <v>1</v>
      </c>
      <c r="V358" s="304">
        <v>0</v>
      </c>
      <c r="W358" s="304" t="b">
        <f t="shared" si="356"/>
        <v>1</v>
      </c>
      <c r="X358" s="304">
        <v>0</v>
      </c>
      <c r="Y358" s="304" t="b">
        <f t="shared" si="357"/>
        <v>1</v>
      </c>
      <c r="Z358" s="304">
        <v>0</v>
      </c>
      <c r="AA358" s="304" t="b">
        <f t="shared" si="358"/>
        <v>1</v>
      </c>
      <c r="AB358" s="304">
        <v>0</v>
      </c>
      <c r="AC358" s="304" t="b">
        <f t="shared" si="359"/>
        <v>1</v>
      </c>
      <c r="AD358" s="304">
        <v>0</v>
      </c>
      <c r="AE358" s="304" t="b">
        <f t="shared" ref="AE358:AE368" si="360">AD358=0</f>
        <v>1</v>
      </c>
      <c r="AF358" s="304">
        <v>326.45437890907903</v>
      </c>
      <c r="AG358" s="304" t="b">
        <v>1</v>
      </c>
      <c r="AH358" s="304">
        <v>0</v>
      </c>
      <c r="AI358" s="304" t="b">
        <f t="shared" si="350"/>
        <v>1</v>
      </c>
      <c r="AJ358" s="304">
        <v>0</v>
      </c>
      <c r="AK358" s="304" t="b">
        <f t="shared" si="351"/>
        <v>1</v>
      </c>
      <c r="AL358" s="304">
        <v>0</v>
      </c>
      <c r="AM358" s="304" t="b">
        <f t="shared" si="352"/>
        <v>1</v>
      </c>
      <c r="AN358" s="304">
        <v>0</v>
      </c>
      <c r="AO358" s="304" t="b">
        <f t="shared" si="353"/>
        <v>1</v>
      </c>
      <c r="AQ358" s="299">
        <f>'RES_Sales Model'!C353</f>
        <v>324.38677238308009</v>
      </c>
      <c r="AR358" s="304" t="b">
        <v>1</v>
      </c>
      <c r="AS358" s="299">
        <f>'RES_Sales Model'!D353</f>
        <v>0</v>
      </c>
      <c r="AT358" s="304" t="b">
        <v>1</v>
      </c>
      <c r="AU358" s="305"/>
      <c r="AV358" s="304">
        <f>+'Small COMM Sales Model  '!G357</f>
        <v>322.31916585708109</v>
      </c>
      <c r="AW358" s="304" t="b">
        <v>1</v>
      </c>
      <c r="AX358" s="304">
        <f>+'Small COMM Sales Model  '!F357</f>
        <v>0</v>
      </c>
      <c r="AY358" s="304" t="b">
        <v>1</v>
      </c>
      <c r="AZ358" s="304">
        <f>+'Small COMM Sales Model  '!E357</f>
        <v>326.45437890907908</v>
      </c>
      <c r="BA358" s="304" t="b">
        <v>1</v>
      </c>
    </row>
    <row r="359" spans="1:53" s="299" customFormat="1" x14ac:dyDescent="0.2">
      <c r="A359" s="306">
        <v>2035</v>
      </c>
      <c r="B359" s="306">
        <v>9</v>
      </c>
      <c r="C359" s="299">
        <v>249.49791666666664</v>
      </c>
      <c r="D359" s="299" t="b">
        <v>1</v>
      </c>
      <c r="E359" s="299">
        <v>0</v>
      </c>
      <c r="F359" s="299" t="b">
        <v>1</v>
      </c>
      <c r="H359" s="299">
        <v>0</v>
      </c>
      <c r="I359" s="304" t="b">
        <v>1</v>
      </c>
      <c r="J359" s="299">
        <v>0</v>
      </c>
      <c r="K359" s="304" t="b">
        <v>1</v>
      </c>
      <c r="L359" s="299">
        <v>0</v>
      </c>
      <c r="M359" s="304" t="b">
        <v>1</v>
      </c>
      <c r="N359" s="299">
        <v>0</v>
      </c>
      <c r="O359" s="304" t="b">
        <v>1</v>
      </c>
      <c r="P359" s="299">
        <v>0</v>
      </c>
      <c r="Q359" s="304" t="b">
        <v>1</v>
      </c>
      <c r="R359" s="304">
        <v>0</v>
      </c>
      <c r="S359" s="304" t="b">
        <f t="shared" si="354"/>
        <v>1</v>
      </c>
      <c r="T359" s="304">
        <v>0</v>
      </c>
      <c r="U359" s="304" t="b">
        <f t="shared" si="355"/>
        <v>1</v>
      </c>
      <c r="V359" s="304">
        <v>0</v>
      </c>
      <c r="W359" s="304" t="b">
        <f t="shared" si="356"/>
        <v>1</v>
      </c>
      <c r="X359" s="304">
        <v>0</v>
      </c>
      <c r="Y359" s="304" t="b">
        <f t="shared" si="357"/>
        <v>1</v>
      </c>
      <c r="Z359" s="304">
        <v>0</v>
      </c>
      <c r="AA359" s="304" t="b">
        <f t="shared" si="358"/>
        <v>1</v>
      </c>
      <c r="AB359" s="304">
        <v>0</v>
      </c>
      <c r="AC359" s="304" t="b">
        <f t="shared" si="359"/>
        <v>1</v>
      </c>
      <c r="AD359" s="304">
        <v>0</v>
      </c>
      <c r="AE359" s="304" t="b">
        <f t="shared" si="360"/>
        <v>1</v>
      </c>
      <c r="AF359" s="304">
        <v>0</v>
      </c>
      <c r="AG359" s="304" t="b">
        <f t="shared" ref="AG359:AG369" si="361">AF359=0</f>
        <v>1</v>
      </c>
      <c r="AH359" s="304">
        <v>277.87653293728101</v>
      </c>
      <c r="AI359" s="304" t="b">
        <v>1</v>
      </c>
      <c r="AJ359" s="304">
        <v>0</v>
      </c>
      <c r="AK359" s="304" t="b">
        <f t="shared" si="351"/>
        <v>1</v>
      </c>
      <c r="AL359" s="304">
        <v>0</v>
      </c>
      <c r="AM359" s="304" t="b">
        <f t="shared" si="352"/>
        <v>1</v>
      </c>
      <c r="AN359" s="304">
        <v>0</v>
      </c>
      <c r="AO359" s="304" t="b">
        <f t="shared" si="353"/>
        <v>1</v>
      </c>
      <c r="AQ359" s="299">
        <f>'RES_Sales Model'!C354</f>
        <v>302.16545592318028</v>
      </c>
      <c r="AR359" s="304" t="b">
        <v>1</v>
      </c>
      <c r="AS359" s="299">
        <f>'RES_Sales Model'!D354</f>
        <v>0</v>
      </c>
      <c r="AT359" s="304" t="b">
        <v>1</v>
      </c>
      <c r="AU359" s="305"/>
      <c r="AV359" s="304">
        <f>+'Small COMM Sales Model  '!G358</f>
        <v>326.45437890907908</v>
      </c>
      <c r="AW359" s="304" t="b">
        <v>1</v>
      </c>
      <c r="AX359" s="304">
        <f>+'Small COMM Sales Model  '!F358</f>
        <v>0</v>
      </c>
      <c r="AY359" s="304" t="b">
        <v>1</v>
      </c>
      <c r="AZ359" s="304">
        <f>+'Small COMM Sales Model  '!E358</f>
        <v>277.87653293728147</v>
      </c>
      <c r="BA359" s="304" t="b">
        <v>1</v>
      </c>
    </row>
    <row r="360" spans="1:53" s="299" customFormat="1" x14ac:dyDescent="0.2">
      <c r="A360" s="306">
        <v>2035</v>
      </c>
      <c r="B360" s="306">
        <v>10</v>
      </c>
      <c r="C360" s="299">
        <v>170.5586736154624</v>
      </c>
      <c r="D360" s="299" t="b">
        <v>1</v>
      </c>
      <c r="E360" s="299">
        <v>1.9937500000000004</v>
      </c>
      <c r="F360" s="299" t="b">
        <v>1</v>
      </c>
      <c r="H360" s="299">
        <v>0</v>
      </c>
      <c r="I360" s="304" t="b">
        <v>1</v>
      </c>
      <c r="J360" s="299">
        <v>0</v>
      </c>
      <c r="K360" s="304" t="b">
        <v>1</v>
      </c>
      <c r="L360" s="299">
        <v>0</v>
      </c>
      <c r="M360" s="304" t="b">
        <v>1</v>
      </c>
      <c r="N360" s="299">
        <v>0</v>
      </c>
      <c r="O360" s="304" t="b">
        <v>1</v>
      </c>
      <c r="P360" s="299">
        <v>0</v>
      </c>
      <c r="Q360" s="304" t="b">
        <v>1</v>
      </c>
      <c r="R360" s="304">
        <v>0</v>
      </c>
      <c r="S360" s="304" t="b">
        <f t="shared" si="354"/>
        <v>1</v>
      </c>
      <c r="T360" s="304">
        <v>0</v>
      </c>
      <c r="U360" s="304" t="b">
        <f t="shared" si="355"/>
        <v>1</v>
      </c>
      <c r="V360" s="304">
        <v>0</v>
      </c>
      <c r="W360" s="304" t="b">
        <f t="shared" si="356"/>
        <v>1</v>
      </c>
      <c r="X360" s="304">
        <v>0</v>
      </c>
      <c r="Y360" s="304" t="b">
        <f t="shared" si="357"/>
        <v>1</v>
      </c>
      <c r="Z360" s="304">
        <v>0</v>
      </c>
      <c r="AA360" s="304" t="b">
        <f t="shared" si="358"/>
        <v>1</v>
      </c>
      <c r="AB360" s="304">
        <v>0</v>
      </c>
      <c r="AC360" s="304" t="b">
        <f t="shared" si="359"/>
        <v>1</v>
      </c>
      <c r="AD360" s="304">
        <v>0</v>
      </c>
      <c r="AE360" s="304" t="b">
        <f t="shared" si="360"/>
        <v>1</v>
      </c>
      <c r="AF360" s="304">
        <v>0</v>
      </c>
      <c r="AG360" s="304" t="b">
        <f t="shared" si="361"/>
        <v>1</v>
      </c>
      <c r="AH360" s="304">
        <v>0</v>
      </c>
      <c r="AI360" s="304" t="b">
        <f t="shared" ref="AI360:AI370" si="362">AH360=0</f>
        <v>1</v>
      </c>
      <c r="AJ360" s="304">
        <v>198.89039579254799</v>
      </c>
      <c r="AK360" s="304" t="b">
        <v>1</v>
      </c>
      <c r="AL360" s="304">
        <v>0</v>
      </c>
      <c r="AM360" s="304" t="b">
        <f t="shared" si="352"/>
        <v>1</v>
      </c>
      <c r="AN360" s="304">
        <v>0</v>
      </c>
      <c r="AO360" s="304" t="b">
        <f t="shared" si="353"/>
        <v>1</v>
      </c>
      <c r="AQ360" s="299">
        <f>'RES_Sales Model'!C355</f>
        <v>238.38346436491491</v>
      </c>
      <c r="AR360" s="304" t="b">
        <v>1</v>
      </c>
      <c r="AS360" s="299">
        <f>'RES_Sales Model'!D355</f>
        <v>0</v>
      </c>
      <c r="AT360" s="304" t="b">
        <v>1</v>
      </c>
      <c r="AU360" s="305"/>
      <c r="AV360" s="304">
        <f>+'Small COMM Sales Model  '!G359</f>
        <v>277.87653293728147</v>
      </c>
      <c r="AW360" s="304" t="b">
        <v>1</v>
      </c>
      <c r="AX360" s="304">
        <f>+'Small COMM Sales Model  '!F359</f>
        <v>3.8110897796785466</v>
      </c>
      <c r="AY360" s="304" t="b">
        <v>1</v>
      </c>
      <c r="AZ360" s="304">
        <f>+'Small COMM Sales Model  '!E359</f>
        <v>198.89039579254836</v>
      </c>
      <c r="BA360" s="304" t="b">
        <v>1</v>
      </c>
    </row>
    <row r="361" spans="1:53" s="299" customFormat="1" x14ac:dyDescent="0.2">
      <c r="A361" s="306">
        <v>2035</v>
      </c>
      <c r="B361" s="306">
        <v>11</v>
      </c>
      <c r="C361" s="299">
        <v>63.069791666666674</v>
      </c>
      <c r="D361" s="299" t="b">
        <v>1</v>
      </c>
      <c r="E361" s="299">
        <v>13.252083333333335</v>
      </c>
      <c r="F361" s="299" t="b">
        <v>1</v>
      </c>
      <c r="H361" s="299">
        <v>0</v>
      </c>
      <c r="I361" s="304" t="b">
        <v>1</v>
      </c>
      <c r="J361" s="299">
        <v>0</v>
      </c>
      <c r="K361" s="304" t="b">
        <v>1</v>
      </c>
      <c r="L361" s="299">
        <v>0</v>
      </c>
      <c r="M361" s="304" t="b">
        <v>1</v>
      </c>
      <c r="N361" s="299">
        <v>0</v>
      </c>
      <c r="O361" s="304" t="b">
        <v>1</v>
      </c>
      <c r="P361" s="299">
        <v>0</v>
      </c>
      <c r="Q361" s="304" t="b">
        <v>1</v>
      </c>
      <c r="R361" s="304">
        <v>0</v>
      </c>
      <c r="S361" s="304" t="b">
        <f t="shared" si="354"/>
        <v>1</v>
      </c>
      <c r="T361" s="304">
        <v>0</v>
      </c>
      <c r="U361" s="304" t="b">
        <f t="shared" si="355"/>
        <v>1</v>
      </c>
      <c r="V361" s="304">
        <v>0</v>
      </c>
      <c r="W361" s="304" t="b">
        <f t="shared" si="356"/>
        <v>1</v>
      </c>
      <c r="X361" s="304">
        <v>0</v>
      </c>
      <c r="Y361" s="304" t="b">
        <f t="shared" si="357"/>
        <v>1</v>
      </c>
      <c r="Z361" s="304">
        <v>0</v>
      </c>
      <c r="AA361" s="304" t="b">
        <f t="shared" si="358"/>
        <v>1</v>
      </c>
      <c r="AB361" s="304">
        <v>0</v>
      </c>
      <c r="AC361" s="304" t="b">
        <f t="shared" si="359"/>
        <v>1</v>
      </c>
      <c r="AD361" s="304">
        <v>0</v>
      </c>
      <c r="AE361" s="304" t="b">
        <f t="shared" si="360"/>
        <v>1</v>
      </c>
      <c r="AF361" s="304">
        <v>0</v>
      </c>
      <c r="AG361" s="304" t="b">
        <f t="shared" si="361"/>
        <v>1</v>
      </c>
      <c r="AH361" s="304">
        <v>0</v>
      </c>
      <c r="AI361" s="304" t="b">
        <f t="shared" si="362"/>
        <v>1</v>
      </c>
      <c r="AJ361" s="304">
        <v>0</v>
      </c>
      <c r="AK361" s="304" t="b">
        <f t="shared" ref="AK361:AK371" si="363">AJ361=0</f>
        <v>1</v>
      </c>
      <c r="AL361" s="304">
        <v>78.117279066674598</v>
      </c>
      <c r="AM361" s="304" t="b">
        <v>1</v>
      </c>
      <c r="AN361" s="304">
        <v>0</v>
      </c>
      <c r="AO361" s="304" t="b">
        <f t="shared" si="353"/>
        <v>1</v>
      </c>
      <c r="AQ361" s="299">
        <f>'RES_Sales Model'!C356</f>
        <v>138.50383742961151</v>
      </c>
      <c r="AR361" s="304" t="b">
        <v>1</v>
      </c>
      <c r="AS361" s="299">
        <f>'RES_Sales Model'!D356</f>
        <v>0</v>
      </c>
      <c r="AT361" s="304" t="b">
        <v>1</v>
      </c>
      <c r="AU361" s="305"/>
      <c r="AV361" s="304">
        <f>+'Small COMM Sales Model  '!G360</f>
        <v>198.89039579254836</v>
      </c>
      <c r="AW361" s="304" t="b">
        <v>1</v>
      </c>
      <c r="AX361" s="304">
        <f>+'Small COMM Sales Model  '!F360</f>
        <v>26.436963465927999</v>
      </c>
      <c r="AY361" s="304" t="b">
        <v>1</v>
      </c>
      <c r="AZ361" s="304">
        <f>+'Small COMM Sales Model  '!E360</f>
        <v>78.117279066674627</v>
      </c>
      <c r="BA361" s="304" t="b">
        <v>1</v>
      </c>
    </row>
    <row r="362" spans="1:53" s="299" customFormat="1" x14ac:dyDescent="0.2">
      <c r="A362" s="306">
        <v>2035</v>
      </c>
      <c r="B362" s="306">
        <v>12</v>
      </c>
      <c r="C362" s="299">
        <v>34.644791666666663</v>
      </c>
      <c r="D362" s="299" t="b">
        <v>1</v>
      </c>
      <c r="E362" s="299">
        <v>62.360416666666687</v>
      </c>
      <c r="F362" s="299" t="b">
        <v>1</v>
      </c>
      <c r="H362" s="299">
        <v>0.17544300865084281</v>
      </c>
      <c r="I362" s="304" t="b">
        <v>1</v>
      </c>
      <c r="J362" s="299">
        <v>0</v>
      </c>
      <c r="K362" s="304" t="b">
        <v>1</v>
      </c>
      <c r="L362" s="299">
        <v>0</v>
      </c>
      <c r="M362" s="304" t="b">
        <v>1</v>
      </c>
      <c r="N362" s="299">
        <v>0</v>
      </c>
      <c r="O362" s="304" t="b">
        <v>1</v>
      </c>
      <c r="P362" s="299">
        <v>64.984895742185898</v>
      </c>
      <c r="Q362" s="304" t="b">
        <v>1</v>
      </c>
      <c r="R362" s="304">
        <v>0</v>
      </c>
      <c r="S362" s="304" t="b">
        <f t="shared" si="354"/>
        <v>1</v>
      </c>
      <c r="T362" s="304">
        <v>0</v>
      </c>
      <c r="U362" s="304" t="b">
        <f t="shared" si="355"/>
        <v>1</v>
      </c>
      <c r="V362" s="304">
        <v>0</v>
      </c>
      <c r="W362" s="304" t="b">
        <f t="shared" si="356"/>
        <v>1</v>
      </c>
      <c r="X362" s="304">
        <v>0</v>
      </c>
      <c r="Y362" s="304" t="b">
        <f t="shared" si="357"/>
        <v>1</v>
      </c>
      <c r="Z362" s="304">
        <v>0</v>
      </c>
      <c r="AA362" s="304" t="b">
        <f t="shared" si="358"/>
        <v>1</v>
      </c>
      <c r="AB362" s="304">
        <v>0</v>
      </c>
      <c r="AC362" s="304" t="b">
        <f t="shared" si="359"/>
        <v>1</v>
      </c>
      <c r="AD362" s="304">
        <v>0</v>
      </c>
      <c r="AE362" s="304" t="b">
        <f t="shared" si="360"/>
        <v>1</v>
      </c>
      <c r="AF362" s="304">
        <v>0</v>
      </c>
      <c r="AG362" s="304" t="b">
        <f t="shared" si="361"/>
        <v>1</v>
      </c>
      <c r="AH362" s="304">
        <v>0</v>
      </c>
      <c r="AI362" s="304" t="b">
        <f t="shared" si="362"/>
        <v>1</v>
      </c>
      <c r="AJ362" s="304">
        <v>0</v>
      </c>
      <c r="AK362" s="304" t="b">
        <f t="shared" si="363"/>
        <v>1</v>
      </c>
      <c r="AL362" s="304">
        <v>0</v>
      </c>
      <c r="AM362" s="304" t="b">
        <f t="shared" ref="AM362:AM372" si="364">AL362=0</f>
        <v>1</v>
      </c>
      <c r="AN362" s="304">
        <v>42.633806123140999</v>
      </c>
      <c r="AO362" s="304" t="b">
        <v>1</v>
      </c>
      <c r="AQ362" s="299">
        <f>'RES_Sales Model'!C357</f>
        <v>60.375542594907806</v>
      </c>
      <c r="AR362" s="304" t="b">
        <v>1</v>
      </c>
      <c r="AS362" s="299">
        <f>'RES_Sales Model'!D357</f>
        <v>64.984895742185898</v>
      </c>
      <c r="AT362" s="304" t="b">
        <v>1</v>
      </c>
      <c r="AU362" s="305"/>
      <c r="AV362" s="304">
        <f>+'Small COMM Sales Model  '!G361</f>
        <v>78.117279066674627</v>
      </c>
      <c r="AW362" s="304" t="b">
        <v>1</v>
      </c>
      <c r="AX362" s="304">
        <f>+'Small COMM Sales Model  '!F361</f>
        <v>81.614210043345437</v>
      </c>
      <c r="AY362" s="304" t="b">
        <v>1</v>
      </c>
      <c r="AZ362" s="304">
        <f>+'Small COMM Sales Model  '!E361</f>
        <v>42.633806123140985</v>
      </c>
      <c r="BA362" s="304" t="b">
        <v>1</v>
      </c>
    </row>
    <row r="363" spans="1:53" s="299" customFormat="1" x14ac:dyDescent="0.2">
      <c r="A363" s="306">
        <v>2036</v>
      </c>
      <c r="B363" s="306">
        <v>1</v>
      </c>
      <c r="C363" s="299">
        <v>21.512499999999996</v>
      </c>
      <c r="D363" s="299" t="b">
        <v>1</v>
      </c>
      <c r="E363" s="299">
        <v>101.75000000000003</v>
      </c>
      <c r="F363" s="299" t="b">
        <v>1</v>
      </c>
      <c r="H363" s="299">
        <v>0.47586523824689808</v>
      </c>
      <c r="I363" s="304" t="b">
        <v>1</v>
      </c>
      <c r="J363" s="299">
        <v>107.22973635615668</v>
      </c>
      <c r="K363" s="304" t="b">
        <v>1</v>
      </c>
      <c r="L363" s="299">
        <v>0</v>
      </c>
      <c r="M363" s="304" t="b">
        <v>1</v>
      </c>
      <c r="N363" s="299">
        <v>0</v>
      </c>
      <c r="O363" s="304" t="b">
        <v>1</v>
      </c>
      <c r="P363" s="299">
        <v>0</v>
      </c>
      <c r="Q363" s="304" t="b">
        <v>1</v>
      </c>
      <c r="R363" s="304">
        <v>26.1128298685252</v>
      </c>
      <c r="S363" s="304" t="b">
        <v>1</v>
      </c>
      <c r="T363" s="304">
        <v>0</v>
      </c>
      <c r="U363" s="304" t="b">
        <f t="shared" si="355"/>
        <v>1</v>
      </c>
      <c r="V363" s="304">
        <v>0</v>
      </c>
      <c r="W363" s="304" t="b">
        <f t="shared" si="356"/>
        <v>1</v>
      </c>
      <c r="X363" s="304">
        <v>0</v>
      </c>
      <c r="Y363" s="304" t="b">
        <f t="shared" si="357"/>
        <v>1</v>
      </c>
      <c r="Z363" s="304">
        <v>0</v>
      </c>
      <c r="AA363" s="304" t="b">
        <f t="shared" si="358"/>
        <v>1</v>
      </c>
      <c r="AB363" s="304">
        <v>0</v>
      </c>
      <c r="AC363" s="304" t="b">
        <f t="shared" si="359"/>
        <v>1</v>
      </c>
      <c r="AD363" s="304">
        <v>0</v>
      </c>
      <c r="AE363" s="304" t="b">
        <f t="shared" si="360"/>
        <v>1</v>
      </c>
      <c r="AF363" s="304">
        <v>0</v>
      </c>
      <c r="AG363" s="304" t="b">
        <f t="shared" si="361"/>
        <v>1</v>
      </c>
      <c r="AH363" s="304">
        <v>0</v>
      </c>
      <c r="AI363" s="304" t="b">
        <f t="shared" si="362"/>
        <v>1</v>
      </c>
      <c r="AJ363" s="304">
        <v>0</v>
      </c>
      <c r="AK363" s="304" t="b">
        <f t="shared" si="363"/>
        <v>1</v>
      </c>
      <c r="AL363" s="304">
        <v>0</v>
      </c>
      <c r="AM363" s="304" t="b">
        <f t="shared" si="364"/>
        <v>1</v>
      </c>
      <c r="AN363" s="304">
        <v>0</v>
      </c>
      <c r="AO363" s="304" t="b">
        <f t="shared" ref="AO363:AO373" si="365">AN363=0</f>
        <v>1</v>
      </c>
      <c r="AQ363" s="299">
        <f>'RES_Sales Model'!C358</f>
        <v>34.373317995833112</v>
      </c>
      <c r="AR363" s="304" t="b">
        <v>1</v>
      </c>
      <c r="AS363" s="299">
        <f>'RES_Sales Model'!D358</f>
        <v>107.22973635615668</v>
      </c>
      <c r="AT363" s="304" t="b">
        <v>1</v>
      </c>
      <c r="AU363" s="305"/>
      <c r="AV363" s="304">
        <f>+'Small COMM Sales Model  '!G362</f>
        <v>42.633806123140985</v>
      </c>
      <c r="AW363" s="304" t="b">
        <v>1</v>
      </c>
      <c r="AX363" s="304">
        <f>+'Small COMM Sales Model  '!F362</f>
        <v>127.15014736663784</v>
      </c>
      <c r="AY363" s="304" t="b">
        <v>1</v>
      </c>
      <c r="AZ363" s="304">
        <f>+'Small COMM Sales Model  '!E362</f>
        <v>26.112829868525239</v>
      </c>
      <c r="BA363" s="304" t="b">
        <v>1</v>
      </c>
    </row>
    <row r="364" spans="1:53" s="299" customFormat="1" x14ac:dyDescent="0.2">
      <c r="A364" s="306">
        <v>2036</v>
      </c>
      <c r="B364" s="306">
        <v>2</v>
      </c>
      <c r="C364" s="299">
        <v>28.65</v>
      </c>
      <c r="D364" s="299" t="b">
        <v>1</v>
      </c>
      <c r="E364" s="299">
        <v>56.333333333333336</v>
      </c>
      <c r="F364" s="299" t="b">
        <v>1</v>
      </c>
      <c r="H364" s="299">
        <v>0</v>
      </c>
      <c r="I364" s="304" t="b">
        <v>1</v>
      </c>
      <c r="J364" s="299">
        <v>0</v>
      </c>
      <c r="K364" s="304" t="b">
        <v>1</v>
      </c>
      <c r="L364" s="299">
        <v>58.93328680476386</v>
      </c>
      <c r="M364" s="304" t="b">
        <v>1</v>
      </c>
      <c r="N364" s="299">
        <v>0</v>
      </c>
      <c r="O364" s="304" t="b">
        <v>1</v>
      </c>
      <c r="P364" s="299">
        <v>0</v>
      </c>
      <c r="Q364" s="304" t="b">
        <v>1</v>
      </c>
      <c r="R364" s="304">
        <v>0</v>
      </c>
      <c r="S364" s="304" t="b">
        <f t="shared" ref="S364:S374" si="366">R364=0</f>
        <v>1</v>
      </c>
      <c r="T364" s="304">
        <v>35.042184420393099</v>
      </c>
      <c r="U364" s="304" t="b">
        <v>1</v>
      </c>
      <c r="V364" s="304">
        <v>0</v>
      </c>
      <c r="W364" s="304" t="b">
        <f t="shared" si="356"/>
        <v>1</v>
      </c>
      <c r="X364" s="304">
        <v>0</v>
      </c>
      <c r="Y364" s="304" t="b">
        <f t="shared" si="357"/>
        <v>1</v>
      </c>
      <c r="Z364" s="304">
        <v>0</v>
      </c>
      <c r="AA364" s="304" t="b">
        <f t="shared" si="358"/>
        <v>1</v>
      </c>
      <c r="AB364" s="304">
        <v>0</v>
      </c>
      <c r="AC364" s="304" t="b">
        <f t="shared" si="359"/>
        <v>1</v>
      </c>
      <c r="AD364" s="304">
        <v>0</v>
      </c>
      <c r="AE364" s="304" t="b">
        <f t="shared" si="360"/>
        <v>1</v>
      </c>
      <c r="AF364" s="304">
        <v>0</v>
      </c>
      <c r="AG364" s="304" t="b">
        <f t="shared" si="361"/>
        <v>1</v>
      </c>
      <c r="AH364" s="304">
        <v>0</v>
      </c>
      <c r="AI364" s="304" t="b">
        <f t="shared" si="362"/>
        <v>1</v>
      </c>
      <c r="AJ364" s="304">
        <v>0</v>
      </c>
      <c r="AK364" s="304" t="b">
        <f t="shared" si="363"/>
        <v>1</v>
      </c>
      <c r="AL364" s="304">
        <v>0</v>
      </c>
      <c r="AM364" s="304" t="b">
        <f t="shared" si="364"/>
        <v>1</v>
      </c>
      <c r="AN364" s="304">
        <v>0</v>
      </c>
      <c r="AO364" s="304" t="b">
        <f t="shared" si="365"/>
        <v>1</v>
      </c>
      <c r="AQ364" s="299">
        <f>'RES_Sales Model'!C359</f>
        <v>30.577507144459183</v>
      </c>
      <c r="AR364" s="304" t="b">
        <v>1</v>
      </c>
      <c r="AS364" s="299">
        <f>'RES_Sales Model'!D359</f>
        <v>58.93328680476386</v>
      </c>
      <c r="AT364" s="304" t="b">
        <v>1</v>
      </c>
      <c r="AU364" s="305"/>
      <c r="AV364" s="304">
        <f>+'Small COMM Sales Model  '!G363</f>
        <v>26.112829868525239</v>
      </c>
      <c r="AW364" s="304" t="b">
        <v>1</v>
      </c>
      <c r="AX364" s="304">
        <f>+'Small COMM Sales Model  '!F363</f>
        <v>78.467690138551589</v>
      </c>
      <c r="AY364" s="304" t="b">
        <v>1</v>
      </c>
      <c r="AZ364" s="304">
        <f>+'Small COMM Sales Model  '!E363</f>
        <v>35.042184420393127</v>
      </c>
      <c r="BA364" s="304" t="b">
        <v>1</v>
      </c>
    </row>
    <row r="365" spans="1:53" s="299" customFormat="1" x14ac:dyDescent="0.2">
      <c r="A365" s="306">
        <v>2036</v>
      </c>
      <c r="B365" s="306">
        <v>3</v>
      </c>
      <c r="C365" s="299">
        <v>51.395833333333329</v>
      </c>
      <c r="D365" s="299" t="b">
        <v>1</v>
      </c>
      <c r="E365" s="299">
        <v>28.689583333333339</v>
      </c>
      <c r="F365" s="299" t="b">
        <v>1</v>
      </c>
      <c r="H365" s="299">
        <v>0</v>
      </c>
      <c r="I365" s="304" t="b">
        <v>1</v>
      </c>
      <c r="J365" s="299">
        <v>0</v>
      </c>
      <c r="K365" s="304" t="b">
        <v>1</v>
      </c>
      <c r="L365" s="299">
        <v>0</v>
      </c>
      <c r="M365" s="304" t="b">
        <v>1</v>
      </c>
      <c r="N365" s="299">
        <v>29.231033597261238</v>
      </c>
      <c r="O365" s="304" t="b">
        <v>1</v>
      </c>
      <c r="P365" s="299">
        <v>0</v>
      </c>
      <c r="Q365" s="304" t="b">
        <v>1</v>
      </c>
      <c r="R365" s="304">
        <v>0</v>
      </c>
      <c r="S365" s="304" t="b">
        <f t="shared" si="366"/>
        <v>1</v>
      </c>
      <c r="T365" s="304">
        <v>0</v>
      </c>
      <c r="U365" s="304" t="b">
        <f t="shared" ref="U365:U375" si="367">T365=0</f>
        <v>1</v>
      </c>
      <c r="V365" s="304">
        <v>64.582270600115194</v>
      </c>
      <c r="W365" s="304" t="b">
        <v>1</v>
      </c>
      <c r="X365" s="304">
        <v>0</v>
      </c>
      <c r="Y365" s="304" t="b">
        <f t="shared" si="357"/>
        <v>1</v>
      </c>
      <c r="Z365" s="304">
        <v>0</v>
      </c>
      <c r="AA365" s="304" t="b">
        <f t="shared" si="358"/>
        <v>1</v>
      </c>
      <c r="AB365" s="304">
        <v>0</v>
      </c>
      <c r="AC365" s="304" t="b">
        <f t="shared" si="359"/>
        <v>1</v>
      </c>
      <c r="AD365" s="304">
        <v>0</v>
      </c>
      <c r="AE365" s="304" t="b">
        <f t="shared" si="360"/>
        <v>1</v>
      </c>
      <c r="AF365" s="304">
        <v>0</v>
      </c>
      <c r="AG365" s="304" t="b">
        <f t="shared" si="361"/>
        <v>1</v>
      </c>
      <c r="AH365" s="304">
        <v>0</v>
      </c>
      <c r="AI365" s="304" t="b">
        <f t="shared" si="362"/>
        <v>1</v>
      </c>
      <c r="AJ365" s="304">
        <v>0</v>
      </c>
      <c r="AK365" s="304" t="b">
        <f t="shared" si="363"/>
        <v>1</v>
      </c>
      <c r="AL365" s="304">
        <v>0</v>
      </c>
      <c r="AM365" s="304" t="b">
        <f t="shared" si="364"/>
        <v>1</v>
      </c>
      <c r="AN365" s="304">
        <v>0</v>
      </c>
      <c r="AO365" s="304" t="b">
        <f t="shared" si="365"/>
        <v>1</v>
      </c>
      <c r="AQ365" s="299">
        <f>'RES_Sales Model'!C360</f>
        <v>49.812227510254139</v>
      </c>
      <c r="AR365" s="304" t="b">
        <v>1</v>
      </c>
      <c r="AS365" s="299">
        <f>'RES_Sales Model'!D360</f>
        <v>29.231033597261238</v>
      </c>
      <c r="AT365" s="304" t="b">
        <v>1</v>
      </c>
      <c r="AU365" s="305"/>
      <c r="AV365" s="304">
        <f>+'Small COMM Sales Model  '!G364</f>
        <v>35.042184420393127</v>
      </c>
      <c r="AW365" s="304" t="b">
        <v>1</v>
      </c>
      <c r="AX365" s="304">
        <f>+'Small COMM Sales Model  '!F364</f>
        <v>46.311218909337121</v>
      </c>
      <c r="AY365" s="304" t="b">
        <v>1</v>
      </c>
      <c r="AZ365" s="304">
        <f>+'Small COMM Sales Model  '!E364</f>
        <v>64.582270600115152</v>
      </c>
      <c r="BA365" s="304" t="b">
        <v>1</v>
      </c>
    </row>
    <row r="366" spans="1:53" s="299" customFormat="1" x14ac:dyDescent="0.2">
      <c r="A366" s="306">
        <v>2036</v>
      </c>
      <c r="B366" s="306">
        <v>4</v>
      </c>
      <c r="C366" s="299">
        <v>93.364062500000017</v>
      </c>
      <c r="D366" s="299" t="b">
        <v>1</v>
      </c>
      <c r="E366" s="299">
        <v>3.0166666666666666</v>
      </c>
      <c r="F366" s="299" t="b">
        <v>1</v>
      </c>
      <c r="H366" s="299">
        <v>0</v>
      </c>
      <c r="I366" s="304" t="b">
        <v>1</v>
      </c>
      <c r="J366" s="299">
        <v>0</v>
      </c>
      <c r="K366" s="304" t="b">
        <v>1</v>
      </c>
      <c r="L366" s="299">
        <v>0</v>
      </c>
      <c r="M366" s="304" t="b">
        <v>1</v>
      </c>
      <c r="N366" s="299">
        <v>0</v>
      </c>
      <c r="O366" s="304" t="b">
        <v>1</v>
      </c>
      <c r="P366" s="299">
        <v>0</v>
      </c>
      <c r="Q366" s="304" t="b">
        <v>1</v>
      </c>
      <c r="R366" s="304">
        <v>0</v>
      </c>
      <c r="S366" s="304" t="b">
        <f t="shared" si="366"/>
        <v>1</v>
      </c>
      <c r="T366" s="304">
        <v>0</v>
      </c>
      <c r="U366" s="304" t="b">
        <f t="shared" si="367"/>
        <v>1</v>
      </c>
      <c r="V366" s="304">
        <v>0</v>
      </c>
      <c r="W366" s="304" t="b">
        <f t="shared" ref="W366:W376" si="368">V366=0</f>
        <v>1</v>
      </c>
      <c r="X366" s="304">
        <v>114.03392869270699</v>
      </c>
      <c r="Y366" s="304" t="b">
        <v>1</v>
      </c>
      <c r="Z366" s="304">
        <v>0</v>
      </c>
      <c r="AA366" s="304" t="b">
        <f t="shared" si="358"/>
        <v>1</v>
      </c>
      <c r="AB366" s="304">
        <v>0</v>
      </c>
      <c r="AC366" s="304" t="b">
        <f t="shared" si="359"/>
        <v>1</v>
      </c>
      <c r="AD366" s="304">
        <v>0</v>
      </c>
      <c r="AE366" s="304" t="b">
        <f t="shared" si="360"/>
        <v>1</v>
      </c>
      <c r="AF366" s="304">
        <v>0</v>
      </c>
      <c r="AG366" s="304" t="b">
        <f t="shared" si="361"/>
        <v>1</v>
      </c>
      <c r="AH366" s="304">
        <v>0</v>
      </c>
      <c r="AI366" s="304" t="b">
        <f t="shared" si="362"/>
        <v>1</v>
      </c>
      <c r="AJ366" s="304">
        <v>0</v>
      </c>
      <c r="AK366" s="304" t="b">
        <f t="shared" si="363"/>
        <v>1</v>
      </c>
      <c r="AL366" s="304">
        <v>0</v>
      </c>
      <c r="AM366" s="304" t="b">
        <f t="shared" si="364"/>
        <v>1</v>
      </c>
      <c r="AN366" s="304">
        <v>0</v>
      </c>
      <c r="AO366" s="304" t="b">
        <f t="shared" si="365"/>
        <v>1</v>
      </c>
      <c r="AQ366" s="299">
        <f>'RES_Sales Model'!C361</f>
        <v>89.308099646411279</v>
      </c>
      <c r="AR366" s="304" t="b">
        <v>1</v>
      </c>
      <c r="AS366" s="299">
        <f>'RES_Sales Model'!D361</f>
        <v>0</v>
      </c>
      <c r="AT366" s="304" t="b">
        <v>1</v>
      </c>
      <c r="AU366" s="305"/>
      <c r="AV366" s="304">
        <f>+'Small COMM Sales Model  '!G365</f>
        <v>64.582270600115152</v>
      </c>
      <c r="AW366" s="304" t="b">
        <v>1</v>
      </c>
      <c r="AX366" s="304">
        <f>+'Small COMM Sales Model  '!F365</f>
        <v>10.944087118763242</v>
      </c>
      <c r="AY366" s="304" t="b">
        <v>1</v>
      </c>
      <c r="AZ366" s="304">
        <f>+'Small COMM Sales Model  '!E365</f>
        <v>114.03392869270741</v>
      </c>
      <c r="BA366" s="304" t="b">
        <v>1</v>
      </c>
    </row>
    <row r="367" spans="1:53" s="299" customFormat="1" x14ac:dyDescent="0.2">
      <c r="A367" s="306">
        <v>2036</v>
      </c>
      <c r="B367" s="306">
        <v>5</v>
      </c>
      <c r="C367" s="299">
        <v>181.10312499999998</v>
      </c>
      <c r="D367" s="299" t="b">
        <v>1</v>
      </c>
      <c r="E367" s="299">
        <v>0.13125000000000001</v>
      </c>
      <c r="F367" s="299" t="b">
        <v>1</v>
      </c>
      <c r="H367" s="299">
        <v>0</v>
      </c>
      <c r="I367" s="304" t="b">
        <v>1</v>
      </c>
      <c r="J367" s="299">
        <v>0</v>
      </c>
      <c r="K367" s="304" t="b">
        <v>1</v>
      </c>
      <c r="L367" s="299">
        <v>0</v>
      </c>
      <c r="M367" s="304" t="b">
        <v>1</v>
      </c>
      <c r="N367" s="299">
        <v>0</v>
      </c>
      <c r="O367" s="304" t="b">
        <v>1</v>
      </c>
      <c r="P367" s="299">
        <v>0</v>
      </c>
      <c r="Q367" s="304" t="b">
        <v>1</v>
      </c>
      <c r="R367" s="304">
        <v>0</v>
      </c>
      <c r="S367" s="304" t="b">
        <f t="shared" si="366"/>
        <v>1</v>
      </c>
      <c r="T367" s="304">
        <v>0</v>
      </c>
      <c r="U367" s="304" t="b">
        <f t="shared" si="367"/>
        <v>1</v>
      </c>
      <c r="V367" s="304">
        <v>0</v>
      </c>
      <c r="W367" s="304" t="b">
        <f t="shared" si="368"/>
        <v>1</v>
      </c>
      <c r="X367" s="304">
        <v>0</v>
      </c>
      <c r="Y367" s="304" t="b">
        <f t="shared" ref="Y367:Y377" si="369">X367=0</f>
        <v>1</v>
      </c>
      <c r="Z367" s="304">
        <v>208.47875842628699</v>
      </c>
      <c r="AA367" s="304" t="b">
        <v>1</v>
      </c>
      <c r="AB367" s="304">
        <v>0</v>
      </c>
      <c r="AC367" s="304" t="b">
        <f t="shared" si="359"/>
        <v>1</v>
      </c>
      <c r="AD367" s="304">
        <v>0</v>
      </c>
      <c r="AE367" s="304" t="b">
        <f t="shared" si="360"/>
        <v>1</v>
      </c>
      <c r="AF367" s="304">
        <v>0</v>
      </c>
      <c r="AG367" s="304" t="b">
        <f t="shared" si="361"/>
        <v>1</v>
      </c>
      <c r="AH367" s="304">
        <v>0</v>
      </c>
      <c r="AI367" s="304" t="b">
        <f t="shared" si="362"/>
        <v>1</v>
      </c>
      <c r="AJ367" s="304">
        <v>0</v>
      </c>
      <c r="AK367" s="304" t="b">
        <f t="shared" si="363"/>
        <v>1</v>
      </c>
      <c r="AL367" s="304">
        <v>0</v>
      </c>
      <c r="AM367" s="304" t="b">
        <f t="shared" si="364"/>
        <v>1</v>
      </c>
      <c r="AN367" s="304">
        <v>0</v>
      </c>
      <c r="AO367" s="304" t="b">
        <f t="shared" si="365"/>
        <v>1</v>
      </c>
      <c r="AQ367" s="299">
        <f>'RES_Sales Model'!C362</f>
        <v>161.25634355949703</v>
      </c>
      <c r="AR367" s="304" t="b">
        <v>1</v>
      </c>
      <c r="AS367" s="299">
        <f>'RES_Sales Model'!D362</f>
        <v>0</v>
      </c>
      <c r="AT367" s="304" t="b">
        <v>1</v>
      </c>
      <c r="AU367" s="305"/>
      <c r="AV367" s="304">
        <f>+'Small COMM Sales Model  '!G366</f>
        <v>114.03392869270741</v>
      </c>
      <c r="AW367" s="304" t="b">
        <v>1</v>
      </c>
      <c r="AX367" s="304">
        <f>+'Small COMM Sales Model  '!F366</f>
        <v>1.2472710741059452</v>
      </c>
      <c r="AY367" s="304" t="b">
        <v>1</v>
      </c>
      <c r="AZ367" s="304">
        <f>+'Small COMM Sales Model  '!E366</f>
        <v>208.47875842628665</v>
      </c>
      <c r="BA367" s="304" t="b">
        <v>1</v>
      </c>
    </row>
    <row r="368" spans="1:53" s="299" customFormat="1" x14ac:dyDescent="0.2">
      <c r="A368" s="306">
        <v>2036</v>
      </c>
      <c r="B368" s="306">
        <v>6</v>
      </c>
      <c r="C368" s="299">
        <v>242.67083333333329</v>
      </c>
      <c r="D368" s="299" t="b">
        <v>1</v>
      </c>
      <c r="E368" s="299">
        <v>0</v>
      </c>
      <c r="F368" s="299" t="b">
        <v>1</v>
      </c>
      <c r="H368" s="299">
        <v>0</v>
      </c>
      <c r="I368" s="304" t="b">
        <v>1</v>
      </c>
      <c r="J368" s="299">
        <v>0</v>
      </c>
      <c r="K368" s="304" t="b">
        <v>1</v>
      </c>
      <c r="L368" s="299">
        <v>0</v>
      </c>
      <c r="M368" s="304" t="b">
        <v>1</v>
      </c>
      <c r="N368" s="299">
        <v>0</v>
      </c>
      <c r="O368" s="304" t="b">
        <v>1</v>
      </c>
      <c r="P368" s="299">
        <v>0</v>
      </c>
      <c r="Q368" s="304" t="b">
        <v>1</v>
      </c>
      <c r="R368" s="304">
        <v>0</v>
      </c>
      <c r="S368" s="304" t="b">
        <f t="shared" si="366"/>
        <v>1</v>
      </c>
      <c r="T368" s="304">
        <v>0</v>
      </c>
      <c r="U368" s="304" t="b">
        <f t="shared" si="367"/>
        <v>1</v>
      </c>
      <c r="V368" s="304">
        <v>0</v>
      </c>
      <c r="W368" s="304" t="b">
        <f t="shared" si="368"/>
        <v>1</v>
      </c>
      <c r="X368" s="304">
        <v>0</v>
      </c>
      <c r="Y368" s="304" t="b">
        <f t="shared" si="369"/>
        <v>1</v>
      </c>
      <c r="Z368" s="304">
        <v>0</v>
      </c>
      <c r="AA368" s="304" t="b">
        <f t="shared" ref="AA368:AA378" si="370">Z368=0</f>
        <v>1</v>
      </c>
      <c r="AB368" s="304">
        <v>271.66325293295398</v>
      </c>
      <c r="AC368" s="304" t="b">
        <v>1</v>
      </c>
      <c r="AD368" s="304">
        <v>0</v>
      </c>
      <c r="AE368" s="304" t="b">
        <f t="shared" si="360"/>
        <v>1</v>
      </c>
      <c r="AF368" s="304">
        <v>0</v>
      </c>
      <c r="AG368" s="304" t="b">
        <f t="shared" si="361"/>
        <v>1</v>
      </c>
      <c r="AH368" s="304">
        <v>0</v>
      </c>
      <c r="AI368" s="304" t="b">
        <f t="shared" si="362"/>
        <v>1</v>
      </c>
      <c r="AJ368" s="304">
        <v>0</v>
      </c>
      <c r="AK368" s="304" t="b">
        <f t="shared" si="363"/>
        <v>1</v>
      </c>
      <c r="AL368" s="304">
        <v>0</v>
      </c>
      <c r="AM368" s="304" t="b">
        <f t="shared" si="364"/>
        <v>1</v>
      </c>
      <c r="AN368" s="304">
        <v>0</v>
      </c>
      <c r="AO368" s="304" t="b">
        <f t="shared" si="365"/>
        <v>1</v>
      </c>
      <c r="AQ368" s="299">
        <f>'RES_Sales Model'!C363</f>
        <v>240.07100567962016</v>
      </c>
      <c r="AR368" s="304" t="b">
        <v>1</v>
      </c>
      <c r="AS368" s="299">
        <f>'RES_Sales Model'!D363</f>
        <v>0</v>
      </c>
      <c r="AT368" s="304" t="b">
        <v>1</v>
      </c>
      <c r="AU368" s="305"/>
      <c r="AV368" s="304">
        <f>+'Small COMM Sales Model  '!G367</f>
        <v>208.47875842628665</v>
      </c>
      <c r="AW368" s="304" t="b">
        <v>1</v>
      </c>
      <c r="AX368" s="304">
        <f>+'Small COMM Sales Model  '!F367</f>
        <v>0</v>
      </c>
      <c r="AY368" s="304" t="b">
        <v>1</v>
      </c>
      <c r="AZ368" s="304">
        <f>+'Small COMM Sales Model  '!E367</f>
        <v>271.66325293295364</v>
      </c>
      <c r="BA368" s="304" t="b">
        <v>1</v>
      </c>
    </row>
    <row r="369" spans="1:53" s="299" customFormat="1" x14ac:dyDescent="0.2">
      <c r="A369" s="306">
        <v>2036</v>
      </c>
      <c r="B369" s="306">
        <v>7</v>
      </c>
      <c r="C369" s="299">
        <v>292.45624999999995</v>
      </c>
      <c r="D369" s="299" t="b">
        <v>1</v>
      </c>
      <c r="E369" s="299">
        <v>0</v>
      </c>
      <c r="F369" s="299" t="b">
        <v>1</v>
      </c>
      <c r="H369" s="299">
        <v>0</v>
      </c>
      <c r="I369" s="304" t="b">
        <v>1</v>
      </c>
      <c r="J369" s="299">
        <v>0</v>
      </c>
      <c r="K369" s="304" t="b">
        <v>1</v>
      </c>
      <c r="L369" s="299">
        <v>0</v>
      </c>
      <c r="M369" s="304" t="b">
        <v>1</v>
      </c>
      <c r="N369" s="299">
        <v>0</v>
      </c>
      <c r="O369" s="304" t="b">
        <v>1</v>
      </c>
      <c r="P369" s="299">
        <v>0</v>
      </c>
      <c r="Q369" s="304" t="b">
        <v>1</v>
      </c>
      <c r="R369" s="304">
        <v>0</v>
      </c>
      <c r="S369" s="304" t="b">
        <f t="shared" si="366"/>
        <v>1</v>
      </c>
      <c r="T369" s="304">
        <v>0</v>
      </c>
      <c r="U369" s="304" t="b">
        <f t="shared" si="367"/>
        <v>1</v>
      </c>
      <c r="V369" s="304">
        <v>0</v>
      </c>
      <c r="W369" s="304" t="b">
        <f t="shared" si="368"/>
        <v>1</v>
      </c>
      <c r="X369" s="304">
        <v>0</v>
      </c>
      <c r="Y369" s="304" t="b">
        <f t="shared" si="369"/>
        <v>1</v>
      </c>
      <c r="Z369" s="304">
        <v>0</v>
      </c>
      <c r="AA369" s="304" t="b">
        <f t="shared" si="370"/>
        <v>1</v>
      </c>
      <c r="AB369" s="304">
        <v>0</v>
      </c>
      <c r="AC369" s="304" t="b">
        <f t="shared" ref="AC369:AC379" si="371">AB369=0</f>
        <v>1</v>
      </c>
      <c r="AD369" s="304">
        <v>322.31916585708098</v>
      </c>
      <c r="AE369" s="304" t="b">
        <v>1</v>
      </c>
      <c r="AF369" s="304">
        <v>0</v>
      </c>
      <c r="AG369" s="304" t="b">
        <f t="shared" si="361"/>
        <v>1</v>
      </c>
      <c r="AH369" s="304">
        <v>0</v>
      </c>
      <c r="AI369" s="304" t="b">
        <f t="shared" si="362"/>
        <v>1</v>
      </c>
      <c r="AJ369" s="304">
        <v>0</v>
      </c>
      <c r="AK369" s="304" t="b">
        <f t="shared" si="363"/>
        <v>1</v>
      </c>
      <c r="AL369" s="304">
        <v>0</v>
      </c>
      <c r="AM369" s="304" t="b">
        <f t="shared" si="364"/>
        <v>1</v>
      </c>
      <c r="AN369" s="304">
        <v>0</v>
      </c>
      <c r="AO369" s="304" t="b">
        <f t="shared" si="365"/>
        <v>1</v>
      </c>
      <c r="AQ369" s="299">
        <f>'RES_Sales Model'!C364</f>
        <v>296.99120939501734</v>
      </c>
      <c r="AR369" s="304" t="b">
        <v>1</v>
      </c>
      <c r="AS369" s="299">
        <f>'RES_Sales Model'!D364</f>
        <v>0</v>
      </c>
      <c r="AT369" s="304" t="b">
        <v>1</v>
      </c>
      <c r="AU369" s="305"/>
      <c r="AV369" s="304">
        <f>+'Small COMM Sales Model  '!G368</f>
        <v>271.66325293295364</v>
      </c>
      <c r="AW369" s="304" t="b">
        <v>1</v>
      </c>
      <c r="AX369" s="304">
        <f>+'Small COMM Sales Model  '!F368</f>
        <v>0</v>
      </c>
      <c r="AY369" s="304" t="b">
        <v>1</v>
      </c>
      <c r="AZ369" s="304">
        <f>+'Small COMM Sales Model  '!E368</f>
        <v>322.31916585708109</v>
      </c>
      <c r="BA369" s="304" t="b">
        <v>1</v>
      </c>
    </row>
    <row r="370" spans="1:53" s="299" customFormat="1" x14ac:dyDescent="0.2">
      <c r="A370" s="306">
        <v>2036</v>
      </c>
      <c r="B370" s="306">
        <v>8</v>
      </c>
      <c r="C370" s="299">
        <v>298.28437500000007</v>
      </c>
      <c r="D370" s="299" t="b">
        <v>1</v>
      </c>
      <c r="E370" s="299">
        <v>0</v>
      </c>
      <c r="F370" s="299" t="b">
        <v>1</v>
      </c>
      <c r="H370" s="299">
        <v>0</v>
      </c>
      <c r="I370" s="304" t="b">
        <v>1</v>
      </c>
      <c r="J370" s="299">
        <v>0</v>
      </c>
      <c r="K370" s="304" t="b">
        <v>1</v>
      </c>
      <c r="L370" s="299">
        <v>0</v>
      </c>
      <c r="M370" s="304" t="b">
        <v>1</v>
      </c>
      <c r="N370" s="299">
        <v>0</v>
      </c>
      <c r="O370" s="304" t="b">
        <v>1</v>
      </c>
      <c r="P370" s="299">
        <v>0</v>
      </c>
      <c r="Q370" s="304" t="b">
        <v>1</v>
      </c>
      <c r="R370" s="304">
        <v>0</v>
      </c>
      <c r="S370" s="304" t="b">
        <f t="shared" si="366"/>
        <v>1</v>
      </c>
      <c r="T370" s="304">
        <v>0</v>
      </c>
      <c r="U370" s="304" t="b">
        <f t="shared" si="367"/>
        <v>1</v>
      </c>
      <c r="V370" s="304">
        <v>0</v>
      </c>
      <c r="W370" s="304" t="b">
        <f t="shared" si="368"/>
        <v>1</v>
      </c>
      <c r="X370" s="304">
        <v>0</v>
      </c>
      <c r="Y370" s="304" t="b">
        <f t="shared" si="369"/>
        <v>1</v>
      </c>
      <c r="Z370" s="304">
        <v>0</v>
      </c>
      <c r="AA370" s="304" t="b">
        <f t="shared" si="370"/>
        <v>1</v>
      </c>
      <c r="AB370" s="304">
        <v>0</v>
      </c>
      <c r="AC370" s="304" t="b">
        <f t="shared" si="371"/>
        <v>1</v>
      </c>
      <c r="AD370" s="304">
        <v>0</v>
      </c>
      <c r="AE370" s="304" t="b">
        <f t="shared" ref="AE370:AE380" si="372">AD370=0</f>
        <v>1</v>
      </c>
      <c r="AF370" s="304">
        <v>326.45437890907903</v>
      </c>
      <c r="AG370" s="304" t="b">
        <v>1</v>
      </c>
      <c r="AH370" s="304">
        <v>0</v>
      </c>
      <c r="AI370" s="304" t="b">
        <f t="shared" si="362"/>
        <v>1</v>
      </c>
      <c r="AJ370" s="304">
        <v>0</v>
      </c>
      <c r="AK370" s="304" t="b">
        <f t="shared" si="363"/>
        <v>1</v>
      </c>
      <c r="AL370" s="304">
        <v>0</v>
      </c>
      <c r="AM370" s="304" t="b">
        <f t="shared" si="364"/>
        <v>1</v>
      </c>
      <c r="AN370" s="304">
        <v>0</v>
      </c>
      <c r="AO370" s="304" t="b">
        <f t="shared" si="365"/>
        <v>1</v>
      </c>
      <c r="AQ370" s="299">
        <f>'RES_Sales Model'!C365</f>
        <v>324.38677238308009</v>
      </c>
      <c r="AR370" s="304" t="b">
        <v>1</v>
      </c>
      <c r="AS370" s="299">
        <f>'RES_Sales Model'!D365</f>
        <v>0</v>
      </c>
      <c r="AT370" s="304" t="b">
        <v>1</v>
      </c>
      <c r="AU370" s="305"/>
      <c r="AV370" s="304">
        <f>+'Small COMM Sales Model  '!G369</f>
        <v>322.31916585708109</v>
      </c>
      <c r="AW370" s="304" t="b">
        <v>1</v>
      </c>
      <c r="AX370" s="304">
        <f>+'Small COMM Sales Model  '!F369</f>
        <v>0</v>
      </c>
      <c r="AY370" s="304" t="b">
        <v>1</v>
      </c>
      <c r="AZ370" s="304">
        <f>+'Small COMM Sales Model  '!E369</f>
        <v>326.45437890907908</v>
      </c>
      <c r="BA370" s="304" t="b">
        <v>1</v>
      </c>
    </row>
    <row r="371" spans="1:53" s="299" customFormat="1" x14ac:dyDescent="0.2">
      <c r="A371" s="306">
        <v>2036</v>
      </c>
      <c r="B371" s="306">
        <v>9</v>
      </c>
      <c r="C371" s="299">
        <v>249.49791666666664</v>
      </c>
      <c r="D371" s="299" t="b">
        <v>1</v>
      </c>
      <c r="E371" s="299">
        <v>0</v>
      </c>
      <c r="F371" s="299" t="b">
        <v>1</v>
      </c>
      <c r="H371" s="299">
        <v>0</v>
      </c>
      <c r="I371" s="304" t="b">
        <v>1</v>
      </c>
      <c r="J371" s="299">
        <v>0</v>
      </c>
      <c r="K371" s="304" t="b">
        <v>1</v>
      </c>
      <c r="L371" s="299">
        <v>0</v>
      </c>
      <c r="M371" s="304" t="b">
        <v>1</v>
      </c>
      <c r="N371" s="299">
        <v>0</v>
      </c>
      <c r="O371" s="304" t="b">
        <v>1</v>
      </c>
      <c r="P371" s="299">
        <v>0</v>
      </c>
      <c r="Q371" s="304" t="b">
        <v>1</v>
      </c>
      <c r="R371" s="304">
        <v>0</v>
      </c>
      <c r="S371" s="304" t="b">
        <f t="shared" si="366"/>
        <v>1</v>
      </c>
      <c r="T371" s="304">
        <v>0</v>
      </c>
      <c r="U371" s="304" t="b">
        <f t="shared" si="367"/>
        <v>1</v>
      </c>
      <c r="V371" s="304">
        <v>0</v>
      </c>
      <c r="W371" s="304" t="b">
        <f t="shared" si="368"/>
        <v>1</v>
      </c>
      <c r="X371" s="304">
        <v>0</v>
      </c>
      <c r="Y371" s="304" t="b">
        <f t="shared" si="369"/>
        <v>1</v>
      </c>
      <c r="Z371" s="304">
        <v>0</v>
      </c>
      <c r="AA371" s="304" t="b">
        <f t="shared" si="370"/>
        <v>1</v>
      </c>
      <c r="AB371" s="304">
        <v>0</v>
      </c>
      <c r="AC371" s="304" t="b">
        <f t="shared" si="371"/>
        <v>1</v>
      </c>
      <c r="AD371" s="304">
        <v>0</v>
      </c>
      <c r="AE371" s="304" t="b">
        <f t="shared" si="372"/>
        <v>1</v>
      </c>
      <c r="AF371" s="304">
        <v>0</v>
      </c>
      <c r="AG371" s="304" t="b">
        <f t="shared" ref="AG371:AG381" si="373">AF371=0</f>
        <v>1</v>
      </c>
      <c r="AH371" s="304">
        <v>277.87653293728101</v>
      </c>
      <c r="AI371" s="304" t="b">
        <v>1</v>
      </c>
      <c r="AJ371" s="304">
        <v>0</v>
      </c>
      <c r="AK371" s="304" t="b">
        <f t="shared" si="363"/>
        <v>1</v>
      </c>
      <c r="AL371" s="304">
        <v>0</v>
      </c>
      <c r="AM371" s="304" t="b">
        <f t="shared" si="364"/>
        <v>1</v>
      </c>
      <c r="AN371" s="304">
        <v>0</v>
      </c>
      <c r="AO371" s="304" t="b">
        <f t="shared" si="365"/>
        <v>1</v>
      </c>
      <c r="AQ371" s="299">
        <f>'RES_Sales Model'!C366</f>
        <v>302.16545592318028</v>
      </c>
      <c r="AR371" s="304" t="b">
        <v>1</v>
      </c>
      <c r="AS371" s="299">
        <f>'RES_Sales Model'!D366</f>
        <v>0</v>
      </c>
      <c r="AT371" s="304" t="b">
        <v>1</v>
      </c>
      <c r="AU371" s="305"/>
      <c r="AV371" s="304">
        <f>+'Small COMM Sales Model  '!G370</f>
        <v>326.45437890907908</v>
      </c>
      <c r="AW371" s="304" t="b">
        <v>1</v>
      </c>
      <c r="AX371" s="304">
        <f>+'Small COMM Sales Model  '!F370</f>
        <v>0</v>
      </c>
      <c r="AY371" s="304" t="b">
        <v>1</v>
      </c>
      <c r="AZ371" s="304">
        <f>+'Small COMM Sales Model  '!E370</f>
        <v>277.87653293728147</v>
      </c>
      <c r="BA371" s="304" t="b">
        <v>1</v>
      </c>
    </row>
    <row r="372" spans="1:53" s="299" customFormat="1" x14ac:dyDescent="0.2">
      <c r="A372" s="306">
        <v>2036</v>
      </c>
      <c r="B372" s="306">
        <v>10</v>
      </c>
      <c r="C372" s="299">
        <v>170.5586736154624</v>
      </c>
      <c r="D372" s="299" t="b">
        <v>1</v>
      </c>
      <c r="E372" s="299">
        <v>1.9937500000000004</v>
      </c>
      <c r="F372" s="299" t="b">
        <v>1</v>
      </c>
      <c r="H372" s="299">
        <v>0</v>
      </c>
      <c r="I372" s="304" t="b">
        <v>1</v>
      </c>
      <c r="J372" s="299">
        <v>0</v>
      </c>
      <c r="K372" s="304" t="b">
        <v>1</v>
      </c>
      <c r="L372" s="299">
        <v>0</v>
      </c>
      <c r="M372" s="304" t="b">
        <v>1</v>
      </c>
      <c r="N372" s="299">
        <v>0</v>
      </c>
      <c r="O372" s="304" t="b">
        <v>1</v>
      </c>
      <c r="P372" s="299">
        <v>0</v>
      </c>
      <c r="Q372" s="304" t="b">
        <v>1</v>
      </c>
      <c r="R372" s="304">
        <v>0</v>
      </c>
      <c r="S372" s="304" t="b">
        <f t="shared" si="366"/>
        <v>1</v>
      </c>
      <c r="T372" s="304">
        <v>0</v>
      </c>
      <c r="U372" s="304" t="b">
        <f t="shared" si="367"/>
        <v>1</v>
      </c>
      <c r="V372" s="304">
        <v>0</v>
      </c>
      <c r="W372" s="304" t="b">
        <f t="shared" si="368"/>
        <v>1</v>
      </c>
      <c r="X372" s="304">
        <v>0</v>
      </c>
      <c r="Y372" s="304" t="b">
        <f t="shared" si="369"/>
        <v>1</v>
      </c>
      <c r="Z372" s="304">
        <v>0</v>
      </c>
      <c r="AA372" s="304" t="b">
        <f t="shared" si="370"/>
        <v>1</v>
      </c>
      <c r="AB372" s="304">
        <v>0</v>
      </c>
      <c r="AC372" s="304" t="b">
        <f t="shared" si="371"/>
        <v>1</v>
      </c>
      <c r="AD372" s="304">
        <v>0</v>
      </c>
      <c r="AE372" s="304" t="b">
        <f t="shared" si="372"/>
        <v>1</v>
      </c>
      <c r="AF372" s="304">
        <v>0</v>
      </c>
      <c r="AG372" s="304" t="b">
        <f t="shared" si="373"/>
        <v>1</v>
      </c>
      <c r="AH372" s="304">
        <v>0</v>
      </c>
      <c r="AI372" s="304" t="b">
        <f t="shared" ref="AI372:AI382" si="374">AH372=0</f>
        <v>1</v>
      </c>
      <c r="AJ372" s="304">
        <v>198.89039579254799</v>
      </c>
      <c r="AK372" s="304" t="b">
        <v>1</v>
      </c>
      <c r="AL372" s="304">
        <v>0</v>
      </c>
      <c r="AM372" s="304" t="b">
        <f t="shared" si="364"/>
        <v>1</v>
      </c>
      <c r="AN372" s="304">
        <v>0</v>
      </c>
      <c r="AO372" s="304" t="b">
        <f t="shared" si="365"/>
        <v>1</v>
      </c>
      <c r="AQ372" s="299">
        <f>'RES_Sales Model'!C367</f>
        <v>238.38346436491491</v>
      </c>
      <c r="AR372" s="304" t="b">
        <v>1</v>
      </c>
      <c r="AS372" s="299">
        <f>'RES_Sales Model'!D367</f>
        <v>0</v>
      </c>
      <c r="AT372" s="304" t="b">
        <v>1</v>
      </c>
      <c r="AU372" s="305"/>
      <c r="AV372" s="304">
        <f>+'Small COMM Sales Model  '!G371</f>
        <v>277.87653293728147</v>
      </c>
      <c r="AW372" s="304" t="b">
        <v>1</v>
      </c>
      <c r="AX372" s="304">
        <f>+'Small COMM Sales Model  '!F371</f>
        <v>3.8110897796785466</v>
      </c>
      <c r="AY372" s="304" t="b">
        <v>1</v>
      </c>
      <c r="AZ372" s="304">
        <f>+'Small COMM Sales Model  '!E371</f>
        <v>198.89039579254836</v>
      </c>
      <c r="BA372" s="304" t="b">
        <v>1</v>
      </c>
    </row>
    <row r="373" spans="1:53" s="299" customFormat="1" x14ac:dyDescent="0.2">
      <c r="A373" s="306">
        <v>2036</v>
      </c>
      <c r="B373" s="306">
        <v>11</v>
      </c>
      <c r="C373" s="299">
        <v>63.069791666666674</v>
      </c>
      <c r="D373" s="299" t="b">
        <v>1</v>
      </c>
      <c r="E373" s="299">
        <v>13.252083333333335</v>
      </c>
      <c r="F373" s="299" t="b">
        <v>1</v>
      </c>
      <c r="H373" s="299">
        <v>0</v>
      </c>
      <c r="I373" s="304" t="b">
        <v>1</v>
      </c>
      <c r="J373" s="299">
        <v>0</v>
      </c>
      <c r="K373" s="304" t="b">
        <v>1</v>
      </c>
      <c r="L373" s="299">
        <v>0</v>
      </c>
      <c r="M373" s="304" t="b">
        <v>1</v>
      </c>
      <c r="N373" s="299">
        <v>0</v>
      </c>
      <c r="O373" s="304" t="b">
        <v>1</v>
      </c>
      <c r="P373" s="299">
        <v>0</v>
      </c>
      <c r="Q373" s="304" t="b">
        <v>1</v>
      </c>
      <c r="R373" s="304">
        <v>0</v>
      </c>
      <c r="S373" s="304" t="b">
        <f t="shared" si="366"/>
        <v>1</v>
      </c>
      <c r="T373" s="304">
        <v>0</v>
      </c>
      <c r="U373" s="304" t="b">
        <f t="shared" si="367"/>
        <v>1</v>
      </c>
      <c r="V373" s="304">
        <v>0</v>
      </c>
      <c r="W373" s="304" t="b">
        <f t="shared" si="368"/>
        <v>1</v>
      </c>
      <c r="X373" s="304">
        <v>0</v>
      </c>
      <c r="Y373" s="304" t="b">
        <f t="shared" si="369"/>
        <v>1</v>
      </c>
      <c r="Z373" s="304">
        <v>0</v>
      </c>
      <c r="AA373" s="304" t="b">
        <f t="shared" si="370"/>
        <v>1</v>
      </c>
      <c r="AB373" s="304">
        <v>0</v>
      </c>
      <c r="AC373" s="304" t="b">
        <f t="shared" si="371"/>
        <v>1</v>
      </c>
      <c r="AD373" s="304">
        <v>0</v>
      </c>
      <c r="AE373" s="304" t="b">
        <f t="shared" si="372"/>
        <v>1</v>
      </c>
      <c r="AF373" s="304">
        <v>0</v>
      </c>
      <c r="AG373" s="304" t="b">
        <f t="shared" si="373"/>
        <v>1</v>
      </c>
      <c r="AH373" s="304">
        <v>0</v>
      </c>
      <c r="AI373" s="304" t="b">
        <f t="shared" si="374"/>
        <v>1</v>
      </c>
      <c r="AJ373" s="304">
        <v>0</v>
      </c>
      <c r="AK373" s="304" t="b">
        <f t="shared" ref="AK373:AK383" si="375">AJ373=0</f>
        <v>1</v>
      </c>
      <c r="AL373" s="304">
        <v>78.117279066674598</v>
      </c>
      <c r="AM373" s="304" t="b">
        <v>1</v>
      </c>
      <c r="AN373" s="304">
        <v>0</v>
      </c>
      <c r="AO373" s="304" t="b">
        <f t="shared" si="365"/>
        <v>1</v>
      </c>
      <c r="AQ373" s="299">
        <f>'RES_Sales Model'!C368</f>
        <v>138.50383742961151</v>
      </c>
      <c r="AR373" s="304" t="b">
        <v>1</v>
      </c>
      <c r="AS373" s="299">
        <f>'RES_Sales Model'!D368</f>
        <v>0</v>
      </c>
      <c r="AT373" s="304" t="b">
        <v>1</v>
      </c>
      <c r="AU373" s="305"/>
      <c r="AV373" s="304">
        <f>+'Small COMM Sales Model  '!G372</f>
        <v>198.89039579254836</v>
      </c>
      <c r="AW373" s="304" t="b">
        <v>1</v>
      </c>
      <c r="AX373" s="304">
        <f>+'Small COMM Sales Model  '!F372</f>
        <v>26.436963465927999</v>
      </c>
      <c r="AY373" s="304" t="b">
        <v>1</v>
      </c>
      <c r="AZ373" s="304">
        <f>+'Small COMM Sales Model  '!E372</f>
        <v>78.117279066674627</v>
      </c>
      <c r="BA373" s="304" t="b">
        <v>1</v>
      </c>
    </row>
    <row r="374" spans="1:53" s="299" customFormat="1" x14ac:dyDescent="0.2">
      <c r="A374" s="306">
        <v>2036</v>
      </c>
      <c r="B374" s="306">
        <v>12</v>
      </c>
      <c r="C374" s="299">
        <v>34.644791666666663</v>
      </c>
      <c r="D374" s="299" t="b">
        <v>1</v>
      </c>
      <c r="E374" s="299">
        <v>62.360416666666687</v>
      </c>
      <c r="F374" s="299" t="b">
        <v>1</v>
      </c>
      <c r="H374" s="299">
        <v>0.17544300865084281</v>
      </c>
      <c r="I374" s="304" t="b">
        <v>1</v>
      </c>
      <c r="J374" s="299">
        <v>0</v>
      </c>
      <c r="K374" s="304" t="b">
        <v>1</v>
      </c>
      <c r="L374" s="299">
        <v>0</v>
      </c>
      <c r="M374" s="304" t="b">
        <v>1</v>
      </c>
      <c r="N374" s="299">
        <v>0</v>
      </c>
      <c r="O374" s="304" t="b">
        <v>1</v>
      </c>
      <c r="P374" s="299">
        <v>64.984895742185898</v>
      </c>
      <c r="Q374" s="304" t="b">
        <v>1</v>
      </c>
      <c r="R374" s="304">
        <v>0</v>
      </c>
      <c r="S374" s="304" t="b">
        <f t="shared" si="366"/>
        <v>1</v>
      </c>
      <c r="T374" s="304">
        <v>0</v>
      </c>
      <c r="U374" s="304" t="b">
        <f t="shared" si="367"/>
        <v>1</v>
      </c>
      <c r="V374" s="304">
        <v>0</v>
      </c>
      <c r="W374" s="304" t="b">
        <f t="shared" si="368"/>
        <v>1</v>
      </c>
      <c r="X374" s="304">
        <v>0</v>
      </c>
      <c r="Y374" s="304" t="b">
        <f t="shared" si="369"/>
        <v>1</v>
      </c>
      <c r="Z374" s="304">
        <v>0</v>
      </c>
      <c r="AA374" s="304" t="b">
        <f t="shared" si="370"/>
        <v>1</v>
      </c>
      <c r="AB374" s="304">
        <v>0</v>
      </c>
      <c r="AC374" s="304" t="b">
        <f t="shared" si="371"/>
        <v>1</v>
      </c>
      <c r="AD374" s="304">
        <v>0</v>
      </c>
      <c r="AE374" s="304" t="b">
        <f t="shared" si="372"/>
        <v>1</v>
      </c>
      <c r="AF374" s="304">
        <v>0</v>
      </c>
      <c r="AG374" s="304" t="b">
        <f t="shared" si="373"/>
        <v>1</v>
      </c>
      <c r="AH374" s="304">
        <v>0</v>
      </c>
      <c r="AI374" s="304" t="b">
        <f t="shared" si="374"/>
        <v>1</v>
      </c>
      <c r="AJ374" s="304">
        <v>0</v>
      </c>
      <c r="AK374" s="304" t="b">
        <f t="shared" si="375"/>
        <v>1</v>
      </c>
      <c r="AL374" s="304">
        <v>0</v>
      </c>
      <c r="AM374" s="304" t="b">
        <f t="shared" ref="AM374:AM384" si="376">AL374=0</f>
        <v>1</v>
      </c>
      <c r="AN374" s="304">
        <v>42.633806123140999</v>
      </c>
      <c r="AO374" s="304" t="b">
        <v>1</v>
      </c>
      <c r="AQ374" s="299">
        <f>'RES_Sales Model'!C369</f>
        <v>60.375542594907806</v>
      </c>
      <c r="AR374" s="304" t="b">
        <v>1</v>
      </c>
      <c r="AS374" s="299">
        <f>'RES_Sales Model'!D369</f>
        <v>64.984895742185898</v>
      </c>
      <c r="AT374" s="304" t="b">
        <v>1</v>
      </c>
      <c r="AU374" s="305"/>
      <c r="AV374" s="304">
        <f>+'Small COMM Sales Model  '!G373</f>
        <v>78.117279066674627</v>
      </c>
      <c r="AW374" s="304" t="b">
        <v>1</v>
      </c>
      <c r="AX374" s="304">
        <f>+'Small COMM Sales Model  '!F373</f>
        <v>81.614210043345437</v>
      </c>
      <c r="AY374" s="304" t="b">
        <v>1</v>
      </c>
      <c r="AZ374" s="304">
        <f>+'Small COMM Sales Model  '!E373</f>
        <v>42.633806123140985</v>
      </c>
      <c r="BA374" s="304" t="b">
        <v>1</v>
      </c>
    </row>
    <row r="375" spans="1:53" s="299" customFormat="1" x14ac:dyDescent="0.2">
      <c r="A375" s="306">
        <v>2037</v>
      </c>
      <c r="B375" s="306">
        <v>1</v>
      </c>
      <c r="C375" s="299">
        <v>21.512499999999996</v>
      </c>
      <c r="D375" s="299" t="b">
        <v>1</v>
      </c>
      <c r="E375" s="299">
        <v>101.75000000000003</v>
      </c>
      <c r="F375" s="299" t="b">
        <v>1</v>
      </c>
      <c r="H375" s="299">
        <v>0.47586523824689808</v>
      </c>
      <c r="I375" s="304" t="b">
        <v>1</v>
      </c>
      <c r="J375" s="299">
        <v>107.22973635615668</v>
      </c>
      <c r="K375" s="304" t="b">
        <v>1</v>
      </c>
      <c r="L375" s="299">
        <v>0</v>
      </c>
      <c r="M375" s="304" t="b">
        <v>1</v>
      </c>
      <c r="N375" s="299">
        <v>0</v>
      </c>
      <c r="O375" s="304" t="b">
        <v>1</v>
      </c>
      <c r="P375" s="299">
        <v>0</v>
      </c>
      <c r="Q375" s="304" t="b">
        <v>1</v>
      </c>
      <c r="R375" s="304">
        <v>26.1128298685252</v>
      </c>
      <c r="S375" s="304" t="b">
        <v>1</v>
      </c>
      <c r="T375" s="304">
        <v>0</v>
      </c>
      <c r="U375" s="304" t="b">
        <f t="shared" si="367"/>
        <v>1</v>
      </c>
      <c r="V375" s="304">
        <v>0</v>
      </c>
      <c r="W375" s="304" t="b">
        <f t="shared" si="368"/>
        <v>1</v>
      </c>
      <c r="X375" s="304">
        <v>0</v>
      </c>
      <c r="Y375" s="304" t="b">
        <f t="shared" si="369"/>
        <v>1</v>
      </c>
      <c r="Z375" s="304">
        <v>0</v>
      </c>
      <c r="AA375" s="304" t="b">
        <f t="shared" si="370"/>
        <v>1</v>
      </c>
      <c r="AB375" s="304">
        <v>0</v>
      </c>
      <c r="AC375" s="304" t="b">
        <f t="shared" si="371"/>
        <v>1</v>
      </c>
      <c r="AD375" s="304">
        <v>0</v>
      </c>
      <c r="AE375" s="304" t="b">
        <f t="shared" si="372"/>
        <v>1</v>
      </c>
      <c r="AF375" s="304">
        <v>0</v>
      </c>
      <c r="AG375" s="304" t="b">
        <f t="shared" si="373"/>
        <v>1</v>
      </c>
      <c r="AH375" s="304">
        <v>0</v>
      </c>
      <c r="AI375" s="304" t="b">
        <f t="shared" si="374"/>
        <v>1</v>
      </c>
      <c r="AJ375" s="304">
        <v>0</v>
      </c>
      <c r="AK375" s="304" t="b">
        <f t="shared" si="375"/>
        <v>1</v>
      </c>
      <c r="AL375" s="304">
        <v>0</v>
      </c>
      <c r="AM375" s="304" t="b">
        <f t="shared" si="376"/>
        <v>1</v>
      </c>
      <c r="AN375" s="304">
        <v>0</v>
      </c>
      <c r="AO375" s="304" t="b">
        <f t="shared" ref="AO375:AO385" si="377">AN375=0</f>
        <v>1</v>
      </c>
      <c r="AQ375" s="299">
        <f>'RES_Sales Model'!C370</f>
        <v>34.373317995833112</v>
      </c>
      <c r="AR375" s="304" t="b">
        <v>1</v>
      </c>
      <c r="AS375" s="299">
        <f>'RES_Sales Model'!D370</f>
        <v>107.22973635615668</v>
      </c>
      <c r="AT375" s="304" t="b">
        <v>1</v>
      </c>
      <c r="AU375" s="305"/>
      <c r="AV375" s="304">
        <f>+'Small COMM Sales Model  '!G374</f>
        <v>42.633806123140985</v>
      </c>
      <c r="AW375" s="304" t="b">
        <v>1</v>
      </c>
      <c r="AX375" s="304">
        <f>+'Small COMM Sales Model  '!F374</f>
        <v>127.15014736663784</v>
      </c>
      <c r="AY375" s="304" t="b">
        <v>1</v>
      </c>
      <c r="AZ375" s="304">
        <f>+'Small COMM Sales Model  '!E374</f>
        <v>26.112829868525239</v>
      </c>
      <c r="BA375" s="304" t="b">
        <v>1</v>
      </c>
    </row>
    <row r="376" spans="1:53" s="299" customFormat="1" x14ac:dyDescent="0.2">
      <c r="A376" s="306">
        <v>2037</v>
      </c>
      <c r="B376" s="306">
        <v>2</v>
      </c>
      <c r="C376" s="299">
        <v>28.65</v>
      </c>
      <c r="D376" s="299" t="b">
        <v>1</v>
      </c>
      <c r="E376" s="299">
        <v>56.333333333333336</v>
      </c>
      <c r="F376" s="299" t="b">
        <v>1</v>
      </c>
      <c r="H376" s="299">
        <v>0</v>
      </c>
      <c r="I376" s="304" t="b">
        <v>1</v>
      </c>
      <c r="J376" s="299">
        <v>0</v>
      </c>
      <c r="K376" s="304" t="b">
        <v>1</v>
      </c>
      <c r="L376" s="299">
        <v>58.93328680476386</v>
      </c>
      <c r="M376" s="304" t="b">
        <v>1</v>
      </c>
      <c r="N376" s="299">
        <v>0</v>
      </c>
      <c r="O376" s="304" t="b">
        <v>1</v>
      </c>
      <c r="P376" s="299">
        <v>0</v>
      </c>
      <c r="Q376" s="304" t="b">
        <v>1</v>
      </c>
      <c r="R376" s="304">
        <v>0</v>
      </c>
      <c r="S376" s="304" t="b">
        <f t="shared" ref="S376:S386" si="378">R376=0</f>
        <v>1</v>
      </c>
      <c r="T376" s="304">
        <v>35.042184420393099</v>
      </c>
      <c r="U376" s="304" t="b">
        <v>1</v>
      </c>
      <c r="V376" s="304">
        <v>0</v>
      </c>
      <c r="W376" s="304" t="b">
        <f t="shared" si="368"/>
        <v>1</v>
      </c>
      <c r="X376" s="304">
        <v>0</v>
      </c>
      <c r="Y376" s="304" t="b">
        <f t="shared" si="369"/>
        <v>1</v>
      </c>
      <c r="Z376" s="304">
        <v>0</v>
      </c>
      <c r="AA376" s="304" t="b">
        <f t="shared" si="370"/>
        <v>1</v>
      </c>
      <c r="AB376" s="304">
        <v>0</v>
      </c>
      <c r="AC376" s="304" t="b">
        <f t="shared" si="371"/>
        <v>1</v>
      </c>
      <c r="AD376" s="304">
        <v>0</v>
      </c>
      <c r="AE376" s="304" t="b">
        <f t="shared" si="372"/>
        <v>1</v>
      </c>
      <c r="AF376" s="304">
        <v>0</v>
      </c>
      <c r="AG376" s="304" t="b">
        <f t="shared" si="373"/>
        <v>1</v>
      </c>
      <c r="AH376" s="304">
        <v>0</v>
      </c>
      <c r="AI376" s="304" t="b">
        <f t="shared" si="374"/>
        <v>1</v>
      </c>
      <c r="AJ376" s="304">
        <v>0</v>
      </c>
      <c r="AK376" s="304" t="b">
        <f t="shared" si="375"/>
        <v>1</v>
      </c>
      <c r="AL376" s="304">
        <v>0</v>
      </c>
      <c r="AM376" s="304" t="b">
        <f t="shared" si="376"/>
        <v>1</v>
      </c>
      <c r="AN376" s="304">
        <v>0</v>
      </c>
      <c r="AO376" s="304" t="b">
        <f t="shared" si="377"/>
        <v>1</v>
      </c>
      <c r="AQ376" s="299">
        <f>'RES_Sales Model'!C371</f>
        <v>30.577507144459183</v>
      </c>
      <c r="AR376" s="304" t="b">
        <v>1</v>
      </c>
      <c r="AS376" s="299">
        <f>'RES_Sales Model'!D371</f>
        <v>58.93328680476386</v>
      </c>
      <c r="AT376" s="304" t="b">
        <v>1</v>
      </c>
      <c r="AU376" s="305"/>
      <c r="AV376" s="304">
        <f>+'Small COMM Sales Model  '!G375</f>
        <v>26.112829868525239</v>
      </c>
      <c r="AW376" s="304" t="b">
        <v>1</v>
      </c>
      <c r="AX376" s="304">
        <f>+'Small COMM Sales Model  '!F375</f>
        <v>78.467690138551589</v>
      </c>
      <c r="AY376" s="304" t="b">
        <v>1</v>
      </c>
      <c r="AZ376" s="304">
        <f>+'Small COMM Sales Model  '!E375</f>
        <v>35.042184420393127</v>
      </c>
      <c r="BA376" s="304" t="b">
        <v>1</v>
      </c>
    </row>
    <row r="377" spans="1:53" s="299" customFormat="1" x14ac:dyDescent="0.2">
      <c r="A377" s="306">
        <v>2037</v>
      </c>
      <c r="B377" s="306">
        <v>3</v>
      </c>
      <c r="C377" s="299">
        <v>51.395833333333329</v>
      </c>
      <c r="D377" s="299" t="b">
        <v>1</v>
      </c>
      <c r="E377" s="299">
        <v>28.689583333333339</v>
      </c>
      <c r="F377" s="299" t="b">
        <v>1</v>
      </c>
      <c r="H377" s="299">
        <v>0</v>
      </c>
      <c r="I377" s="304" t="b">
        <v>1</v>
      </c>
      <c r="J377" s="299">
        <v>0</v>
      </c>
      <c r="K377" s="304" t="b">
        <v>1</v>
      </c>
      <c r="L377" s="299">
        <v>0</v>
      </c>
      <c r="M377" s="304" t="b">
        <v>1</v>
      </c>
      <c r="N377" s="299">
        <v>29.231033597261238</v>
      </c>
      <c r="O377" s="304" t="b">
        <v>1</v>
      </c>
      <c r="P377" s="299">
        <v>0</v>
      </c>
      <c r="Q377" s="304" t="b">
        <v>1</v>
      </c>
      <c r="R377" s="304">
        <v>0</v>
      </c>
      <c r="S377" s="304" t="b">
        <f t="shared" si="378"/>
        <v>1</v>
      </c>
      <c r="T377" s="304">
        <v>0</v>
      </c>
      <c r="U377" s="304" t="b">
        <f t="shared" ref="U377:U387" si="379">T377=0</f>
        <v>1</v>
      </c>
      <c r="V377" s="304">
        <v>64.582270600115194</v>
      </c>
      <c r="W377" s="304" t="b">
        <v>1</v>
      </c>
      <c r="X377" s="304">
        <v>0</v>
      </c>
      <c r="Y377" s="304" t="b">
        <f t="shared" si="369"/>
        <v>1</v>
      </c>
      <c r="Z377" s="304">
        <v>0</v>
      </c>
      <c r="AA377" s="304" t="b">
        <f t="shared" si="370"/>
        <v>1</v>
      </c>
      <c r="AB377" s="304">
        <v>0</v>
      </c>
      <c r="AC377" s="304" t="b">
        <f t="shared" si="371"/>
        <v>1</v>
      </c>
      <c r="AD377" s="304">
        <v>0</v>
      </c>
      <c r="AE377" s="304" t="b">
        <f t="shared" si="372"/>
        <v>1</v>
      </c>
      <c r="AF377" s="304">
        <v>0</v>
      </c>
      <c r="AG377" s="304" t="b">
        <f t="shared" si="373"/>
        <v>1</v>
      </c>
      <c r="AH377" s="304">
        <v>0</v>
      </c>
      <c r="AI377" s="304" t="b">
        <f t="shared" si="374"/>
        <v>1</v>
      </c>
      <c r="AJ377" s="304">
        <v>0</v>
      </c>
      <c r="AK377" s="304" t="b">
        <f t="shared" si="375"/>
        <v>1</v>
      </c>
      <c r="AL377" s="304">
        <v>0</v>
      </c>
      <c r="AM377" s="304" t="b">
        <f t="shared" si="376"/>
        <v>1</v>
      </c>
      <c r="AN377" s="304">
        <v>0</v>
      </c>
      <c r="AO377" s="304" t="b">
        <f t="shared" si="377"/>
        <v>1</v>
      </c>
      <c r="AQ377" s="299">
        <f>'RES_Sales Model'!C372</f>
        <v>49.812227510254139</v>
      </c>
      <c r="AR377" s="304" t="b">
        <v>1</v>
      </c>
      <c r="AS377" s="299">
        <f>'RES_Sales Model'!D372</f>
        <v>29.231033597261238</v>
      </c>
      <c r="AT377" s="304" t="b">
        <v>1</v>
      </c>
      <c r="AU377" s="305"/>
      <c r="AV377" s="304">
        <f>+'Small COMM Sales Model  '!G376</f>
        <v>35.042184420393127</v>
      </c>
      <c r="AW377" s="304" t="b">
        <v>1</v>
      </c>
      <c r="AX377" s="304">
        <f>+'Small COMM Sales Model  '!F376</f>
        <v>46.311218909337121</v>
      </c>
      <c r="AY377" s="304" t="b">
        <v>1</v>
      </c>
      <c r="AZ377" s="304">
        <f>+'Small COMM Sales Model  '!E376</f>
        <v>64.582270600115152</v>
      </c>
      <c r="BA377" s="304" t="b">
        <v>1</v>
      </c>
    </row>
    <row r="378" spans="1:53" s="299" customFormat="1" x14ac:dyDescent="0.2">
      <c r="A378" s="306">
        <v>2037</v>
      </c>
      <c r="B378" s="306">
        <v>4</v>
      </c>
      <c r="C378" s="299">
        <v>93.364062500000017</v>
      </c>
      <c r="D378" s="299" t="b">
        <v>1</v>
      </c>
      <c r="E378" s="299">
        <v>3.0166666666666666</v>
      </c>
      <c r="F378" s="299" t="b">
        <v>1</v>
      </c>
      <c r="H378" s="299">
        <v>0</v>
      </c>
      <c r="I378" s="304" t="b">
        <v>1</v>
      </c>
      <c r="J378" s="299">
        <v>0</v>
      </c>
      <c r="K378" s="304" t="b">
        <v>1</v>
      </c>
      <c r="L378" s="299">
        <v>0</v>
      </c>
      <c r="M378" s="304" t="b">
        <v>1</v>
      </c>
      <c r="N378" s="299">
        <v>0</v>
      </c>
      <c r="O378" s="304" t="b">
        <v>1</v>
      </c>
      <c r="P378" s="299">
        <v>0</v>
      </c>
      <c r="Q378" s="304" t="b">
        <v>1</v>
      </c>
      <c r="R378" s="304">
        <v>0</v>
      </c>
      <c r="S378" s="304" t="b">
        <f t="shared" si="378"/>
        <v>1</v>
      </c>
      <c r="T378" s="304">
        <v>0</v>
      </c>
      <c r="U378" s="304" t="b">
        <f t="shared" si="379"/>
        <v>1</v>
      </c>
      <c r="V378" s="304">
        <v>0</v>
      </c>
      <c r="W378" s="304" t="b">
        <f t="shared" ref="W378:W388" si="380">V378=0</f>
        <v>1</v>
      </c>
      <c r="X378" s="304">
        <v>114.03392869270699</v>
      </c>
      <c r="Y378" s="304" t="b">
        <v>1</v>
      </c>
      <c r="Z378" s="304">
        <v>0</v>
      </c>
      <c r="AA378" s="304" t="b">
        <f t="shared" si="370"/>
        <v>1</v>
      </c>
      <c r="AB378" s="304">
        <v>0</v>
      </c>
      <c r="AC378" s="304" t="b">
        <f t="shared" si="371"/>
        <v>1</v>
      </c>
      <c r="AD378" s="304">
        <v>0</v>
      </c>
      <c r="AE378" s="304" t="b">
        <f t="shared" si="372"/>
        <v>1</v>
      </c>
      <c r="AF378" s="304">
        <v>0</v>
      </c>
      <c r="AG378" s="304" t="b">
        <f t="shared" si="373"/>
        <v>1</v>
      </c>
      <c r="AH378" s="304">
        <v>0</v>
      </c>
      <c r="AI378" s="304" t="b">
        <f t="shared" si="374"/>
        <v>1</v>
      </c>
      <c r="AJ378" s="304">
        <v>0</v>
      </c>
      <c r="AK378" s="304" t="b">
        <f t="shared" si="375"/>
        <v>1</v>
      </c>
      <c r="AL378" s="304">
        <v>0</v>
      </c>
      <c r="AM378" s="304" t="b">
        <f t="shared" si="376"/>
        <v>1</v>
      </c>
      <c r="AN378" s="304">
        <v>0</v>
      </c>
      <c r="AO378" s="304" t="b">
        <f t="shared" si="377"/>
        <v>1</v>
      </c>
      <c r="AQ378" s="299">
        <f>'RES_Sales Model'!C373</f>
        <v>89.308099646411279</v>
      </c>
      <c r="AR378" s="304" t="b">
        <v>1</v>
      </c>
      <c r="AS378" s="299">
        <f>'RES_Sales Model'!D373</f>
        <v>0</v>
      </c>
      <c r="AT378" s="304" t="b">
        <v>1</v>
      </c>
      <c r="AU378" s="305"/>
      <c r="AV378" s="304">
        <f>+'Small COMM Sales Model  '!G377</f>
        <v>64.582270600115152</v>
      </c>
      <c r="AW378" s="304" t="b">
        <v>1</v>
      </c>
      <c r="AX378" s="304">
        <f>+'Small COMM Sales Model  '!F377</f>
        <v>10.944087118763242</v>
      </c>
      <c r="AY378" s="304" t="b">
        <v>1</v>
      </c>
      <c r="AZ378" s="304">
        <f>+'Small COMM Sales Model  '!E377</f>
        <v>114.03392869270741</v>
      </c>
      <c r="BA378" s="304" t="b">
        <v>1</v>
      </c>
    </row>
    <row r="379" spans="1:53" s="299" customFormat="1" x14ac:dyDescent="0.2">
      <c r="A379" s="306">
        <v>2037</v>
      </c>
      <c r="B379" s="306">
        <v>5</v>
      </c>
      <c r="C379" s="299">
        <v>181.10312499999998</v>
      </c>
      <c r="D379" s="299" t="b">
        <v>1</v>
      </c>
      <c r="E379" s="299">
        <v>0.13125000000000001</v>
      </c>
      <c r="F379" s="299" t="b">
        <v>1</v>
      </c>
      <c r="H379" s="299">
        <v>0</v>
      </c>
      <c r="I379" s="304" t="b">
        <v>1</v>
      </c>
      <c r="J379" s="299">
        <v>0</v>
      </c>
      <c r="K379" s="304" t="b">
        <v>1</v>
      </c>
      <c r="L379" s="299">
        <v>0</v>
      </c>
      <c r="M379" s="304" t="b">
        <v>1</v>
      </c>
      <c r="N379" s="299">
        <v>0</v>
      </c>
      <c r="O379" s="304" t="b">
        <v>1</v>
      </c>
      <c r="P379" s="299">
        <v>0</v>
      </c>
      <c r="Q379" s="304" t="b">
        <v>1</v>
      </c>
      <c r="R379" s="304">
        <v>0</v>
      </c>
      <c r="S379" s="304" t="b">
        <f t="shared" si="378"/>
        <v>1</v>
      </c>
      <c r="T379" s="304">
        <v>0</v>
      </c>
      <c r="U379" s="304" t="b">
        <f t="shared" si="379"/>
        <v>1</v>
      </c>
      <c r="V379" s="304">
        <v>0</v>
      </c>
      <c r="W379" s="304" t="b">
        <f t="shared" si="380"/>
        <v>1</v>
      </c>
      <c r="X379" s="304">
        <v>0</v>
      </c>
      <c r="Y379" s="304" t="b">
        <f t="shared" ref="Y379:Y389" si="381">X379=0</f>
        <v>1</v>
      </c>
      <c r="Z379" s="304">
        <v>208.47875842628699</v>
      </c>
      <c r="AA379" s="304" t="b">
        <v>1</v>
      </c>
      <c r="AB379" s="304">
        <v>0</v>
      </c>
      <c r="AC379" s="304" t="b">
        <f t="shared" si="371"/>
        <v>1</v>
      </c>
      <c r="AD379" s="304">
        <v>0</v>
      </c>
      <c r="AE379" s="304" t="b">
        <f t="shared" si="372"/>
        <v>1</v>
      </c>
      <c r="AF379" s="304">
        <v>0</v>
      </c>
      <c r="AG379" s="304" t="b">
        <f t="shared" si="373"/>
        <v>1</v>
      </c>
      <c r="AH379" s="304">
        <v>0</v>
      </c>
      <c r="AI379" s="304" t="b">
        <f t="shared" si="374"/>
        <v>1</v>
      </c>
      <c r="AJ379" s="304">
        <v>0</v>
      </c>
      <c r="AK379" s="304" t="b">
        <f t="shared" si="375"/>
        <v>1</v>
      </c>
      <c r="AL379" s="304">
        <v>0</v>
      </c>
      <c r="AM379" s="304" t="b">
        <f t="shared" si="376"/>
        <v>1</v>
      </c>
      <c r="AN379" s="304">
        <v>0</v>
      </c>
      <c r="AO379" s="304" t="b">
        <f t="shared" si="377"/>
        <v>1</v>
      </c>
      <c r="AQ379" s="299">
        <f>'RES_Sales Model'!C374</f>
        <v>161.25634355949703</v>
      </c>
      <c r="AR379" s="304" t="b">
        <v>1</v>
      </c>
      <c r="AS379" s="299">
        <f>'RES_Sales Model'!D374</f>
        <v>0</v>
      </c>
      <c r="AT379" s="304" t="b">
        <v>1</v>
      </c>
      <c r="AU379" s="305"/>
      <c r="AV379" s="304">
        <f>+'Small COMM Sales Model  '!G378</f>
        <v>114.03392869270741</v>
      </c>
      <c r="AW379" s="304" t="b">
        <v>1</v>
      </c>
      <c r="AX379" s="304">
        <f>+'Small COMM Sales Model  '!F378</f>
        <v>1.2472710741059452</v>
      </c>
      <c r="AY379" s="304" t="b">
        <v>1</v>
      </c>
      <c r="AZ379" s="304">
        <f>+'Small COMM Sales Model  '!E378</f>
        <v>208.47875842628665</v>
      </c>
      <c r="BA379" s="304" t="b">
        <v>1</v>
      </c>
    </row>
    <row r="380" spans="1:53" s="299" customFormat="1" x14ac:dyDescent="0.2">
      <c r="A380" s="306">
        <v>2037</v>
      </c>
      <c r="B380" s="306">
        <v>6</v>
      </c>
      <c r="C380" s="299">
        <v>242.67083333333329</v>
      </c>
      <c r="D380" s="299" t="b">
        <v>1</v>
      </c>
      <c r="E380" s="299">
        <v>0</v>
      </c>
      <c r="F380" s="299" t="b">
        <v>1</v>
      </c>
      <c r="H380" s="299">
        <v>0</v>
      </c>
      <c r="I380" s="304" t="b">
        <v>1</v>
      </c>
      <c r="J380" s="299">
        <v>0</v>
      </c>
      <c r="K380" s="304" t="b">
        <v>1</v>
      </c>
      <c r="L380" s="299">
        <v>0</v>
      </c>
      <c r="M380" s="304" t="b">
        <v>1</v>
      </c>
      <c r="N380" s="299">
        <v>0</v>
      </c>
      <c r="O380" s="304" t="b">
        <v>1</v>
      </c>
      <c r="P380" s="299">
        <v>0</v>
      </c>
      <c r="Q380" s="304" t="b">
        <v>1</v>
      </c>
      <c r="R380" s="304">
        <v>0</v>
      </c>
      <c r="S380" s="304" t="b">
        <f t="shared" si="378"/>
        <v>1</v>
      </c>
      <c r="T380" s="304">
        <v>0</v>
      </c>
      <c r="U380" s="304" t="b">
        <f t="shared" si="379"/>
        <v>1</v>
      </c>
      <c r="V380" s="304">
        <v>0</v>
      </c>
      <c r="W380" s="304" t="b">
        <f t="shared" si="380"/>
        <v>1</v>
      </c>
      <c r="X380" s="304">
        <v>0</v>
      </c>
      <c r="Y380" s="304" t="b">
        <f t="shared" si="381"/>
        <v>1</v>
      </c>
      <c r="Z380" s="304">
        <v>0</v>
      </c>
      <c r="AA380" s="304" t="b">
        <f t="shared" ref="AA380:AA390" si="382">Z380=0</f>
        <v>1</v>
      </c>
      <c r="AB380" s="304">
        <v>271.66325293295398</v>
      </c>
      <c r="AC380" s="304" t="b">
        <v>1</v>
      </c>
      <c r="AD380" s="304">
        <v>0</v>
      </c>
      <c r="AE380" s="304" t="b">
        <f t="shared" si="372"/>
        <v>1</v>
      </c>
      <c r="AF380" s="304">
        <v>0</v>
      </c>
      <c r="AG380" s="304" t="b">
        <f t="shared" si="373"/>
        <v>1</v>
      </c>
      <c r="AH380" s="304">
        <v>0</v>
      </c>
      <c r="AI380" s="304" t="b">
        <f t="shared" si="374"/>
        <v>1</v>
      </c>
      <c r="AJ380" s="304">
        <v>0</v>
      </c>
      <c r="AK380" s="304" t="b">
        <f t="shared" si="375"/>
        <v>1</v>
      </c>
      <c r="AL380" s="304">
        <v>0</v>
      </c>
      <c r="AM380" s="304" t="b">
        <f t="shared" si="376"/>
        <v>1</v>
      </c>
      <c r="AN380" s="304">
        <v>0</v>
      </c>
      <c r="AO380" s="304" t="b">
        <f t="shared" si="377"/>
        <v>1</v>
      </c>
      <c r="AQ380" s="299">
        <f>'RES_Sales Model'!C375</f>
        <v>240.07100567962016</v>
      </c>
      <c r="AR380" s="304" t="b">
        <v>1</v>
      </c>
      <c r="AS380" s="299">
        <f>'RES_Sales Model'!D375</f>
        <v>0</v>
      </c>
      <c r="AT380" s="304" t="b">
        <v>1</v>
      </c>
      <c r="AU380" s="305"/>
      <c r="AV380" s="304">
        <f>+'Small COMM Sales Model  '!G379</f>
        <v>208.47875842628665</v>
      </c>
      <c r="AW380" s="304" t="b">
        <v>1</v>
      </c>
      <c r="AX380" s="304">
        <f>+'Small COMM Sales Model  '!F379</f>
        <v>0</v>
      </c>
      <c r="AY380" s="304" t="b">
        <v>1</v>
      </c>
      <c r="AZ380" s="304">
        <f>+'Small COMM Sales Model  '!E379</f>
        <v>271.66325293295364</v>
      </c>
      <c r="BA380" s="304" t="b">
        <v>1</v>
      </c>
    </row>
    <row r="381" spans="1:53" s="299" customFormat="1" x14ac:dyDescent="0.2">
      <c r="A381" s="306">
        <v>2037</v>
      </c>
      <c r="B381" s="306">
        <v>7</v>
      </c>
      <c r="C381" s="299">
        <v>292.45624999999995</v>
      </c>
      <c r="D381" s="299" t="b">
        <v>1</v>
      </c>
      <c r="E381" s="299">
        <v>0</v>
      </c>
      <c r="F381" s="299" t="b">
        <v>1</v>
      </c>
      <c r="H381" s="299">
        <v>0</v>
      </c>
      <c r="I381" s="304" t="b">
        <v>1</v>
      </c>
      <c r="J381" s="299">
        <v>0</v>
      </c>
      <c r="K381" s="304" t="b">
        <v>1</v>
      </c>
      <c r="L381" s="299">
        <v>0</v>
      </c>
      <c r="M381" s="304" t="b">
        <v>1</v>
      </c>
      <c r="N381" s="299">
        <v>0</v>
      </c>
      <c r="O381" s="304" t="b">
        <v>1</v>
      </c>
      <c r="P381" s="299">
        <v>0</v>
      </c>
      <c r="Q381" s="304" t="b">
        <v>1</v>
      </c>
      <c r="R381" s="304">
        <v>0</v>
      </c>
      <c r="S381" s="304" t="b">
        <f t="shared" si="378"/>
        <v>1</v>
      </c>
      <c r="T381" s="304">
        <v>0</v>
      </c>
      <c r="U381" s="304" t="b">
        <f t="shared" si="379"/>
        <v>1</v>
      </c>
      <c r="V381" s="304">
        <v>0</v>
      </c>
      <c r="W381" s="304" t="b">
        <f t="shared" si="380"/>
        <v>1</v>
      </c>
      <c r="X381" s="304">
        <v>0</v>
      </c>
      <c r="Y381" s="304" t="b">
        <f t="shared" si="381"/>
        <v>1</v>
      </c>
      <c r="Z381" s="304">
        <v>0</v>
      </c>
      <c r="AA381" s="304" t="b">
        <f t="shared" si="382"/>
        <v>1</v>
      </c>
      <c r="AB381" s="304">
        <v>0</v>
      </c>
      <c r="AC381" s="304" t="b">
        <f t="shared" ref="AC381:AC391" si="383">AB381=0</f>
        <v>1</v>
      </c>
      <c r="AD381" s="304">
        <v>322.31916585708098</v>
      </c>
      <c r="AE381" s="304" t="b">
        <v>1</v>
      </c>
      <c r="AF381" s="304">
        <v>0</v>
      </c>
      <c r="AG381" s="304" t="b">
        <f t="shared" si="373"/>
        <v>1</v>
      </c>
      <c r="AH381" s="304">
        <v>0</v>
      </c>
      <c r="AI381" s="304" t="b">
        <f t="shared" si="374"/>
        <v>1</v>
      </c>
      <c r="AJ381" s="304">
        <v>0</v>
      </c>
      <c r="AK381" s="304" t="b">
        <f t="shared" si="375"/>
        <v>1</v>
      </c>
      <c r="AL381" s="304">
        <v>0</v>
      </c>
      <c r="AM381" s="304" t="b">
        <f t="shared" si="376"/>
        <v>1</v>
      </c>
      <c r="AN381" s="304">
        <v>0</v>
      </c>
      <c r="AO381" s="304" t="b">
        <f t="shared" si="377"/>
        <v>1</v>
      </c>
      <c r="AQ381" s="299">
        <f>'RES_Sales Model'!C376</f>
        <v>296.99120939501734</v>
      </c>
      <c r="AR381" s="304" t="b">
        <v>1</v>
      </c>
      <c r="AS381" s="299">
        <f>'RES_Sales Model'!D376</f>
        <v>0</v>
      </c>
      <c r="AT381" s="304" t="b">
        <v>1</v>
      </c>
      <c r="AU381" s="305"/>
      <c r="AV381" s="304">
        <f>+'Small COMM Sales Model  '!G380</f>
        <v>271.66325293295364</v>
      </c>
      <c r="AW381" s="304" t="b">
        <v>1</v>
      </c>
      <c r="AX381" s="304">
        <f>+'Small COMM Sales Model  '!F380</f>
        <v>0</v>
      </c>
      <c r="AY381" s="304" t="b">
        <v>1</v>
      </c>
      <c r="AZ381" s="304">
        <f>+'Small COMM Sales Model  '!E380</f>
        <v>322.31916585708109</v>
      </c>
      <c r="BA381" s="304" t="b">
        <v>1</v>
      </c>
    </row>
    <row r="382" spans="1:53" s="299" customFormat="1" x14ac:dyDescent="0.2">
      <c r="A382" s="306">
        <v>2037</v>
      </c>
      <c r="B382" s="306">
        <v>8</v>
      </c>
      <c r="C382" s="299">
        <v>298.28437500000007</v>
      </c>
      <c r="D382" s="299" t="b">
        <v>1</v>
      </c>
      <c r="E382" s="299">
        <v>0</v>
      </c>
      <c r="F382" s="299" t="b">
        <v>1</v>
      </c>
      <c r="H382" s="299">
        <v>0</v>
      </c>
      <c r="I382" s="304" t="b">
        <v>1</v>
      </c>
      <c r="J382" s="299">
        <v>0</v>
      </c>
      <c r="K382" s="304" t="b">
        <v>1</v>
      </c>
      <c r="L382" s="299">
        <v>0</v>
      </c>
      <c r="M382" s="304" t="b">
        <v>1</v>
      </c>
      <c r="N382" s="299">
        <v>0</v>
      </c>
      <c r="O382" s="304" t="b">
        <v>1</v>
      </c>
      <c r="P382" s="299">
        <v>0</v>
      </c>
      <c r="Q382" s="304" t="b">
        <v>1</v>
      </c>
      <c r="R382" s="304">
        <v>0</v>
      </c>
      <c r="S382" s="304" t="b">
        <f t="shared" si="378"/>
        <v>1</v>
      </c>
      <c r="T382" s="304">
        <v>0</v>
      </c>
      <c r="U382" s="304" t="b">
        <f t="shared" si="379"/>
        <v>1</v>
      </c>
      <c r="V382" s="304">
        <v>0</v>
      </c>
      <c r="W382" s="304" t="b">
        <f t="shared" si="380"/>
        <v>1</v>
      </c>
      <c r="X382" s="304">
        <v>0</v>
      </c>
      <c r="Y382" s="304" t="b">
        <f t="shared" si="381"/>
        <v>1</v>
      </c>
      <c r="Z382" s="304">
        <v>0</v>
      </c>
      <c r="AA382" s="304" t="b">
        <f t="shared" si="382"/>
        <v>1</v>
      </c>
      <c r="AB382" s="304">
        <v>0</v>
      </c>
      <c r="AC382" s="304" t="b">
        <f t="shared" si="383"/>
        <v>1</v>
      </c>
      <c r="AD382" s="304">
        <v>0</v>
      </c>
      <c r="AE382" s="304" t="b">
        <f t="shared" ref="AE382:AE392" si="384">AD382=0</f>
        <v>1</v>
      </c>
      <c r="AF382" s="304">
        <v>326.45437890907903</v>
      </c>
      <c r="AG382" s="304" t="b">
        <v>1</v>
      </c>
      <c r="AH382" s="304">
        <v>0</v>
      </c>
      <c r="AI382" s="304" t="b">
        <f t="shared" si="374"/>
        <v>1</v>
      </c>
      <c r="AJ382" s="304">
        <v>0</v>
      </c>
      <c r="AK382" s="304" t="b">
        <f t="shared" si="375"/>
        <v>1</v>
      </c>
      <c r="AL382" s="304">
        <v>0</v>
      </c>
      <c r="AM382" s="304" t="b">
        <f t="shared" si="376"/>
        <v>1</v>
      </c>
      <c r="AN382" s="304">
        <v>0</v>
      </c>
      <c r="AO382" s="304" t="b">
        <f t="shared" si="377"/>
        <v>1</v>
      </c>
      <c r="AQ382" s="299">
        <f>'RES_Sales Model'!C377</f>
        <v>324.38677238308009</v>
      </c>
      <c r="AR382" s="304" t="b">
        <v>1</v>
      </c>
      <c r="AS382" s="299">
        <f>'RES_Sales Model'!D377</f>
        <v>0</v>
      </c>
      <c r="AT382" s="304" t="b">
        <v>1</v>
      </c>
      <c r="AU382" s="305"/>
      <c r="AV382" s="304">
        <f>+'Small COMM Sales Model  '!G381</f>
        <v>322.31916585708109</v>
      </c>
      <c r="AW382" s="304" t="b">
        <v>1</v>
      </c>
      <c r="AX382" s="304">
        <f>+'Small COMM Sales Model  '!F381</f>
        <v>0</v>
      </c>
      <c r="AY382" s="304" t="b">
        <v>1</v>
      </c>
      <c r="AZ382" s="304">
        <f>+'Small COMM Sales Model  '!E381</f>
        <v>326.45437890907908</v>
      </c>
      <c r="BA382" s="304" t="b">
        <v>1</v>
      </c>
    </row>
    <row r="383" spans="1:53" s="299" customFormat="1" x14ac:dyDescent="0.2">
      <c r="A383" s="306">
        <v>2037</v>
      </c>
      <c r="B383" s="306">
        <v>9</v>
      </c>
      <c r="C383" s="299">
        <v>249.49791666666664</v>
      </c>
      <c r="D383" s="299" t="b">
        <v>1</v>
      </c>
      <c r="E383" s="299">
        <v>0</v>
      </c>
      <c r="F383" s="299" t="b">
        <v>1</v>
      </c>
      <c r="H383" s="299">
        <v>0</v>
      </c>
      <c r="I383" s="304" t="b">
        <v>1</v>
      </c>
      <c r="J383" s="299">
        <v>0</v>
      </c>
      <c r="K383" s="304" t="b">
        <v>1</v>
      </c>
      <c r="L383" s="299">
        <v>0</v>
      </c>
      <c r="M383" s="304" t="b">
        <v>1</v>
      </c>
      <c r="N383" s="299">
        <v>0</v>
      </c>
      <c r="O383" s="304" t="b">
        <v>1</v>
      </c>
      <c r="P383" s="299">
        <v>0</v>
      </c>
      <c r="Q383" s="304" t="b">
        <v>1</v>
      </c>
      <c r="R383" s="304">
        <v>0</v>
      </c>
      <c r="S383" s="304" t="b">
        <f t="shared" si="378"/>
        <v>1</v>
      </c>
      <c r="T383" s="304">
        <v>0</v>
      </c>
      <c r="U383" s="304" t="b">
        <f t="shared" si="379"/>
        <v>1</v>
      </c>
      <c r="V383" s="304">
        <v>0</v>
      </c>
      <c r="W383" s="304" t="b">
        <f t="shared" si="380"/>
        <v>1</v>
      </c>
      <c r="X383" s="304">
        <v>0</v>
      </c>
      <c r="Y383" s="304" t="b">
        <f t="shared" si="381"/>
        <v>1</v>
      </c>
      <c r="Z383" s="304">
        <v>0</v>
      </c>
      <c r="AA383" s="304" t="b">
        <f t="shared" si="382"/>
        <v>1</v>
      </c>
      <c r="AB383" s="304">
        <v>0</v>
      </c>
      <c r="AC383" s="304" t="b">
        <f t="shared" si="383"/>
        <v>1</v>
      </c>
      <c r="AD383" s="304">
        <v>0</v>
      </c>
      <c r="AE383" s="304" t="b">
        <f t="shared" si="384"/>
        <v>1</v>
      </c>
      <c r="AF383" s="304">
        <v>0</v>
      </c>
      <c r="AG383" s="304" t="b">
        <f t="shared" ref="AG383:AG393" si="385">AF383=0</f>
        <v>1</v>
      </c>
      <c r="AH383" s="304">
        <v>277.87653293728101</v>
      </c>
      <c r="AI383" s="304" t="b">
        <v>1</v>
      </c>
      <c r="AJ383" s="304">
        <v>0</v>
      </c>
      <c r="AK383" s="304" t="b">
        <f t="shared" si="375"/>
        <v>1</v>
      </c>
      <c r="AL383" s="304">
        <v>0</v>
      </c>
      <c r="AM383" s="304" t="b">
        <f t="shared" si="376"/>
        <v>1</v>
      </c>
      <c r="AN383" s="304">
        <v>0</v>
      </c>
      <c r="AO383" s="304" t="b">
        <f t="shared" si="377"/>
        <v>1</v>
      </c>
      <c r="AQ383" s="299">
        <f>'RES_Sales Model'!C378</f>
        <v>302.16545592318028</v>
      </c>
      <c r="AR383" s="304" t="b">
        <v>1</v>
      </c>
      <c r="AS383" s="299">
        <f>'RES_Sales Model'!D378</f>
        <v>0</v>
      </c>
      <c r="AT383" s="304" t="b">
        <v>1</v>
      </c>
      <c r="AU383" s="305"/>
      <c r="AV383" s="304">
        <f>+'Small COMM Sales Model  '!G382</f>
        <v>326.45437890907908</v>
      </c>
      <c r="AW383" s="304" t="b">
        <v>1</v>
      </c>
      <c r="AX383" s="304">
        <f>+'Small COMM Sales Model  '!F382</f>
        <v>0</v>
      </c>
      <c r="AY383" s="304" t="b">
        <v>1</v>
      </c>
      <c r="AZ383" s="304">
        <f>+'Small COMM Sales Model  '!E382</f>
        <v>277.87653293728147</v>
      </c>
      <c r="BA383" s="304" t="b">
        <v>1</v>
      </c>
    </row>
    <row r="384" spans="1:53" s="299" customFormat="1" x14ac:dyDescent="0.2">
      <c r="A384" s="306">
        <v>2037</v>
      </c>
      <c r="B384" s="306">
        <v>10</v>
      </c>
      <c r="C384" s="299">
        <v>170.5586736154624</v>
      </c>
      <c r="D384" s="299" t="b">
        <v>1</v>
      </c>
      <c r="E384" s="299">
        <v>1.9937500000000004</v>
      </c>
      <c r="F384" s="299" t="b">
        <v>1</v>
      </c>
      <c r="H384" s="299">
        <v>0</v>
      </c>
      <c r="I384" s="304" t="b">
        <v>1</v>
      </c>
      <c r="J384" s="299">
        <v>0</v>
      </c>
      <c r="K384" s="304" t="b">
        <v>1</v>
      </c>
      <c r="L384" s="299">
        <v>0</v>
      </c>
      <c r="M384" s="304" t="b">
        <v>1</v>
      </c>
      <c r="N384" s="299">
        <v>0</v>
      </c>
      <c r="O384" s="304" t="b">
        <v>1</v>
      </c>
      <c r="P384" s="299">
        <v>0</v>
      </c>
      <c r="Q384" s="304" t="b">
        <v>1</v>
      </c>
      <c r="R384" s="304">
        <v>0</v>
      </c>
      <c r="S384" s="304" t="b">
        <f t="shared" si="378"/>
        <v>1</v>
      </c>
      <c r="T384" s="304">
        <v>0</v>
      </c>
      <c r="U384" s="304" t="b">
        <f t="shared" si="379"/>
        <v>1</v>
      </c>
      <c r="V384" s="304">
        <v>0</v>
      </c>
      <c r="W384" s="304" t="b">
        <f t="shared" si="380"/>
        <v>1</v>
      </c>
      <c r="X384" s="304">
        <v>0</v>
      </c>
      <c r="Y384" s="304" t="b">
        <f t="shared" si="381"/>
        <v>1</v>
      </c>
      <c r="Z384" s="304">
        <v>0</v>
      </c>
      <c r="AA384" s="304" t="b">
        <f t="shared" si="382"/>
        <v>1</v>
      </c>
      <c r="AB384" s="304">
        <v>0</v>
      </c>
      <c r="AC384" s="304" t="b">
        <f t="shared" si="383"/>
        <v>1</v>
      </c>
      <c r="AD384" s="304">
        <v>0</v>
      </c>
      <c r="AE384" s="304" t="b">
        <f t="shared" si="384"/>
        <v>1</v>
      </c>
      <c r="AF384" s="304">
        <v>0</v>
      </c>
      <c r="AG384" s="304" t="b">
        <f t="shared" si="385"/>
        <v>1</v>
      </c>
      <c r="AH384" s="304">
        <v>0</v>
      </c>
      <c r="AI384" s="304" t="b">
        <f t="shared" ref="AI384:AI394" si="386">AH384=0</f>
        <v>1</v>
      </c>
      <c r="AJ384" s="304">
        <v>198.89039579254799</v>
      </c>
      <c r="AK384" s="304" t="b">
        <v>1</v>
      </c>
      <c r="AL384" s="304">
        <v>0</v>
      </c>
      <c r="AM384" s="304" t="b">
        <f t="shared" si="376"/>
        <v>1</v>
      </c>
      <c r="AN384" s="304">
        <v>0</v>
      </c>
      <c r="AO384" s="304" t="b">
        <f t="shared" si="377"/>
        <v>1</v>
      </c>
      <c r="AQ384" s="299">
        <f>'RES_Sales Model'!C379</f>
        <v>238.38346436491491</v>
      </c>
      <c r="AR384" s="304" t="b">
        <v>1</v>
      </c>
      <c r="AS384" s="299">
        <f>'RES_Sales Model'!D379</f>
        <v>0</v>
      </c>
      <c r="AT384" s="304" t="b">
        <v>1</v>
      </c>
      <c r="AU384" s="305"/>
      <c r="AV384" s="304">
        <f>+'Small COMM Sales Model  '!G383</f>
        <v>277.87653293728147</v>
      </c>
      <c r="AW384" s="304" t="b">
        <v>1</v>
      </c>
      <c r="AX384" s="304">
        <f>+'Small COMM Sales Model  '!F383</f>
        <v>3.8110897796785466</v>
      </c>
      <c r="AY384" s="304" t="b">
        <v>1</v>
      </c>
      <c r="AZ384" s="304">
        <f>+'Small COMM Sales Model  '!E383</f>
        <v>198.89039579254836</v>
      </c>
      <c r="BA384" s="304" t="b">
        <v>1</v>
      </c>
    </row>
    <row r="385" spans="1:53" s="299" customFormat="1" x14ac:dyDescent="0.2">
      <c r="A385" s="306">
        <v>2037</v>
      </c>
      <c r="B385" s="306">
        <v>11</v>
      </c>
      <c r="C385" s="299">
        <v>63.069791666666674</v>
      </c>
      <c r="D385" s="299" t="b">
        <v>1</v>
      </c>
      <c r="E385" s="299">
        <v>13.252083333333335</v>
      </c>
      <c r="F385" s="299" t="b">
        <v>1</v>
      </c>
      <c r="H385" s="299">
        <v>0</v>
      </c>
      <c r="I385" s="304" t="b">
        <v>1</v>
      </c>
      <c r="J385" s="299">
        <v>0</v>
      </c>
      <c r="K385" s="304" t="b">
        <v>1</v>
      </c>
      <c r="L385" s="299">
        <v>0</v>
      </c>
      <c r="M385" s="304" t="b">
        <v>1</v>
      </c>
      <c r="N385" s="299">
        <v>0</v>
      </c>
      <c r="O385" s="304" t="b">
        <v>1</v>
      </c>
      <c r="P385" s="299">
        <v>0</v>
      </c>
      <c r="Q385" s="304" t="b">
        <v>1</v>
      </c>
      <c r="R385" s="304">
        <v>0</v>
      </c>
      <c r="S385" s="304" t="b">
        <f t="shared" si="378"/>
        <v>1</v>
      </c>
      <c r="T385" s="304">
        <v>0</v>
      </c>
      <c r="U385" s="304" t="b">
        <f t="shared" si="379"/>
        <v>1</v>
      </c>
      <c r="V385" s="304">
        <v>0</v>
      </c>
      <c r="W385" s="304" t="b">
        <f t="shared" si="380"/>
        <v>1</v>
      </c>
      <c r="X385" s="304">
        <v>0</v>
      </c>
      <c r="Y385" s="304" t="b">
        <f t="shared" si="381"/>
        <v>1</v>
      </c>
      <c r="Z385" s="304">
        <v>0</v>
      </c>
      <c r="AA385" s="304" t="b">
        <f t="shared" si="382"/>
        <v>1</v>
      </c>
      <c r="AB385" s="304">
        <v>0</v>
      </c>
      <c r="AC385" s="304" t="b">
        <f t="shared" si="383"/>
        <v>1</v>
      </c>
      <c r="AD385" s="304">
        <v>0</v>
      </c>
      <c r="AE385" s="304" t="b">
        <f t="shared" si="384"/>
        <v>1</v>
      </c>
      <c r="AF385" s="304">
        <v>0</v>
      </c>
      <c r="AG385" s="304" t="b">
        <f t="shared" si="385"/>
        <v>1</v>
      </c>
      <c r="AH385" s="304">
        <v>0</v>
      </c>
      <c r="AI385" s="304" t="b">
        <f t="shared" si="386"/>
        <v>1</v>
      </c>
      <c r="AJ385" s="304">
        <v>0</v>
      </c>
      <c r="AK385" s="304" t="b">
        <f t="shared" ref="AK385:AK395" si="387">AJ385=0</f>
        <v>1</v>
      </c>
      <c r="AL385" s="304">
        <v>78.117279066674598</v>
      </c>
      <c r="AM385" s="304" t="b">
        <v>1</v>
      </c>
      <c r="AN385" s="304">
        <v>0</v>
      </c>
      <c r="AO385" s="304" t="b">
        <f t="shared" si="377"/>
        <v>1</v>
      </c>
      <c r="AQ385" s="299">
        <f>'RES_Sales Model'!C380</f>
        <v>138.50383742961151</v>
      </c>
      <c r="AR385" s="304" t="b">
        <v>1</v>
      </c>
      <c r="AS385" s="299">
        <f>'RES_Sales Model'!D380</f>
        <v>0</v>
      </c>
      <c r="AT385" s="304" t="b">
        <v>1</v>
      </c>
      <c r="AU385" s="305"/>
      <c r="AV385" s="304">
        <f>+'Small COMM Sales Model  '!G384</f>
        <v>198.89039579254836</v>
      </c>
      <c r="AW385" s="304" t="b">
        <v>1</v>
      </c>
      <c r="AX385" s="304">
        <f>+'Small COMM Sales Model  '!F384</f>
        <v>26.436963465927999</v>
      </c>
      <c r="AY385" s="304" t="b">
        <v>1</v>
      </c>
      <c r="AZ385" s="304">
        <f>+'Small COMM Sales Model  '!E384</f>
        <v>78.117279066674627</v>
      </c>
      <c r="BA385" s="304" t="b">
        <v>1</v>
      </c>
    </row>
    <row r="386" spans="1:53" s="299" customFormat="1" x14ac:dyDescent="0.2">
      <c r="A386" s="306">
        <v>2037</v>
      </c>
      <c r="B386" s="306">
        <v>12</v>
      </c>
      <c r="C386" s="299">
        <v>34.644791666666663</v>
      </c>
      <c r="D386" s="299" t="b">
        <v>1</v>
      </c>
      <c r="E386" s="299">
        <v>62.360416666666687</v>
      </c>
      <c r="F386" s="299" t="b">
        <v>1</v>
      </c>
      <c r="H386" s="299">
        <v>0.17544300865084281</v>
      </c>
      <c r="I386" s="304" t="b">
        <v>1</v>
      </c>
      <c r="J386" s="299">
        <v>0</v>
      </c>
      <c r="K386" s="304" t="b">
        <v>1</v>
      </c>
      <c r="L386" s="299">
        <v>0</v>
      </c>
      <c r="M386" s="304" t="b">
        <v>1</v>
      </c>
      <c r="N386" s="299">
        <v>0</v>
      </c>
      <c r="O386" s="304" t="b">
        <v>1</v>
      </c>
      <c r="P386" s="299">
        <v>64.984895742185898</v>
      </c>
      <c r="Q386" s="304" t="b">
        <v>1</v>
      </c>
      <c r="R386" s="304">
        <v>0</v>
      </c>
      <c r="S386" s="304" t="b">
        <f t="shared" si="378"/>
        <v>1</v>
      </c>
      <c r="T386" s="304">
        <v>0</v>
      </c>
      <c r="U386" s="304" t="b">
        <f t="shared" si="379"/>
        <v>1</v>
      </c>
      <c r="V386" s="304">
        <v>0</v>
      </c>
      <c r="W386" s="304" t="b">
        <f t="shared" si="380"/>
        <v>1</v>
      </c>
      <c r="X386" s="304">
        <v>0</v>
      </c>
      <c r="Y386" s="304" t="b">
        <f t="shared" si="381"/>
        <v>1</v>
      </c>
      <c r="Z386" s="304">
        <v>0</v>
      </c>
      <c r="AA386" s="304" t="b">
        <f t="shared" si="382"/>
        <v>1</v>
      </c>
      <c r="AB386" s="304">
        <v>0</v>
      </c>
      <c r="AC386" s="304" t="b">
        <f t="shared" si="383"/>
        <v>1</v>
      </c>
      <c r="AD386" s="304">
        <v>0</v>
      </c>
      <c r="AE386" s="304" t="b">
        <f t="shared" si="384"/>
        <v>1</v>
      </c>
      <c r="AF386" s="304">
        <v>0</v>
      </c>
      <c r="AG386" s="304" t="b">
        <f t="shared" si="385"/>
        <v>1</v>
      </c>
      <c r="AH386" s="304">
        <v>0</v>
      </c>
      <c r="AI386" s="304" t="b">
        <f t="shared" si="386"/>
        <v>1</v>
      </c>
      <c r="AJ386" s="304">
        <v>0</v>
      </c>
      <c r="AK386" s="304" t="b">
        <f t="shared" si="387"/>
        <v>1</v>
      </c>
      <c r="AL386" s="304">
        <v>0</v>
      </c>
      <c r="AM386" s="304" t="b">
        <f t="shared" ref="AM386:AM396" si="388">AL386=0</f>
        <v>1</v>
      </c>
      <c r="AN386" s="304">
        <v>42.633806123140999</v>
      </c>
      <c r="AO386" s="304" t="b">
        <v>1</v>
      </c>
      <c r="AQ386" s="299">
        <f>'RES_Sales Model'!C381</f>
        <v>60.375542594907806</v>
      </c>
      <c r="AR386" s="304" t="b">
        <v>1</v>
      </c>
      <c r="AS386" s="299">
        <f>'RES_Sales Model'!D381</f>
        <v>64.984895742185898</v>
      </c>
      <c r="AT386" s="304" t="b">
        <v>1</v>
      </c>
      <c r="AU386" s="305"/>
      <c r="AV386" s="304">
        <f>+'Small COMM Sales Model  '!G385</f>
        <v>78.117279066674627</v>
      </c>
      <c r="AW386" s="304" t="b">
        <v>1</v>
      </c>
      <c r="AX386" s="304">
        <f>+'Small COMM Sales Model  '!F385</f>
        <v>81.614210043345437</v>
      </c>
      <c r="AY386" s="304" t="b">
        <v>1</v>
      </c>
      <c r="AZ386" s="304">
        <f>+'Small COMM Sales Model  '!E385</f>
        <v>42.633806123140985</v>
      </c>
      <c r="BA386" s="304" t="b">
        <v>1</v>
      </c>
    </row>
    <row r="387" spans="1:53" s="299" customFormat="1" x14ac:dyDescent="0.2">
      <c r="A387" s="306">
        <v>2038</v>
      </c>
      <c r="B387" s="306">
        <v>1</v>
      </c>
      <c r="C387" s="299">
        <v>21.512499999999996</v>
      </c>
      <c r="D387" s="299" t="b">
        <v>1</v>
      </c>
      <c r="E387" s="299">
        <v>101.75000000000003</v>
      </c>
      <c r="F387" s="299" t="b">
        <v>1</v>
      </c>
      <c r="H387" s="299">
        <v>0.47586523824689808</v>
      </c>
      <c r="I387" s="304" t="b">
        <v>1</v>
      </c>
      <c r="J387" s="299">
        <v>107.22973635615668</v>
      </c>
      <c r="K387" s="304" t="b">
        <v>1</v>
      </c>
      <c r="L387" s="299">
        <v>0</v>
      </c>
      <c r="M387" s="304" t="b">
        <v>1</v>
      </c>
      <c r="N387" s="299">
        <v>0</v>
      </c>
      <c r="O387" s="304" t="b">
        <v>1</v>
      </c>
      <c r="P387" s="299">
        <v>0</v>
      </c>
      <c r="Q387" s="304" t="b">
        <v>1</v>
      </c>
      <c r="R387" s="304">
        <v>26.1128298685252</v>
      </c>
      <c r="S387" s="304" t="b">
        <v>1</v>
      </c>
      <c r="T387" s="304">
        <v>0</v>
      </c>
      <c r="U387" s="304" t="b">
        <f t="shared" si="379"/>
        <v>1</v>
      </c>
      <c r="V387" s="304">
        <v>0</v>
      </c>
      <c r="W387" s="304" t="b">
        <f t="shared" si="380"/>
        <v>1</v>
      </c>
      <c r="X387" s="304">
        <v>0</v>
      </c>
      <c r="Y387" s="304" t="b">
        <f t="shared" si="381"/>
        <v>1</v>
      </c>
      <c r="Z387" s="304">
        <v>0</v>
      </c>
      <c r="AA387" s="304" t="b">
        <f t="shared" si="382"/>
        <v>1</v>
      </c>
      <c r="AB387" s="304">
        <v>0</v>
      </c>
      <c r="AC387" s="304" t="b">
        <f t="shared" si="383"/>
        <v>1</v>
      </c>
      <c r="AD387" s="304">
        <v>0</v>
      </c>
      <c r="AE387" s="304" t="b">
        <f t="shared" si="384"/>
        <v>1</v>
      </c>
      <c r="AF387" s="304">
        <v>0</v>
      </c>
      <c r="AG387" s="304" t="b">
        <f t="shared" si="385"/>
        <v>1</v>
      </c>
      <c r="AH387" s="304">
        <v>0</v>
      </c>
      <c r="AI387" s="304" t="b">
        <f t="shared" si="386"/>
        <v>1</v>
      </c>
      <c r="AJ387" s="304">
        <v>0</v>
      </c>
      <c r="AK387" s="304" t="b">
        <f t="shared" si="387"/>
        <v>1</v>
      </c>
      <c r="AL387" s="304">
        <v>0</v>
      </c>
      <c r="AM387" s="304" t="b">
        <f t="shared" si="388"/>
        <v>1</v>
      </c>
      <c r="AN387" s="304">
        <v>0</v>
      </c>
      <c r="AO387" s="304" t="b">
        <f t="shared" ref="AO387:AO397" si="389">AN387=0</f>
        <v>1</v>
      </c>
      <c r="AQ387" s="299">
        <f>'RES_Sales Model'!C382</f>
        <v>34.373317995833112</v>
      </c>
      <c r="AR387" s="304" t="b">
        <v>1</v>
      </c>
      <c r="AS387" s="299">
        <f>'RES_Sales Model'!D382</f>
        <v>107.22973635615668</v>
      </c>
      <c r="AT387" s="304" t="b">
        <v>1</v>
      </c>
      <c r="AU387" s="305"/>
      <c r="AV387" s="304">
        <f>+'Small COMM Sales Model  '!G386</f>
        <v>42.633806123140985</v>
      </c>
      <c r="AW387" s="304" t="b">
        <v>1</v>
      </c>
      <c r="AX387" s="304">
        <f>+'Small COMM Sales Model  '!F386</f>
        <v>127.15014736663784</v>
      </c>
      <c r="AY387" s="304" t="b">
        <v>1</v>
      </c>
      <c r="AZ387" s="304">
        <f>+'Small COMM Sales Model  '!E386</f>
        <v>26.112829868525239</v>
      </c>
      <c r="BA387" s="304" t="b">
        <v>1</v>
      </c>
    </row>
    <row r="388" spans="1:53" s="299" customFormat="1" x14ac:dyDescent="0.2">
      <c r="A388" s="306">
        <v>2038</v>
      </c>
      <c r="B388" s="306">
        <v>2</v>
      </c>
      <c r="C388" s="299">
        <v>28.65</v>
      </c>
      <c r="D388" s="299" t="b">
        <v>1</v>
      </c>
      <c r="E388" s="299">
        <v>56.333333333333336</v>
      </c>
      <c r="F388" s="299" t="b">
        <v>1</v>
      </c>
      <c r="H388" s="299">
        <v>0</v>
      </c>
      <c r="I388" s="304" t="b">
        <v>1</v>
      </c>
      <c r="J388" s="299">
        <v>0</v>
      </c>
      <c r="K388" s="304" t="b">
        <v>1</v>
      </c>
      <c r="L388" s="299">
        <v>58.93328680476386</v>
      </c>
      <c r="M388" s="304" t="b">
        <v>1</v>
      </c>
      <c r="N388" s="299">
        <v>0</v>
      </c>
      <c r="O388" s="304" t="b">
        <v>1</v>
      </c>
      <c r="P388" s="299">
        <v>0</v>
      </c>
      <c r="Q388" s="304" t="b">
        <v>1</v>
      </c>
      <c r="R388" s="304">
        <v>0</v>
      </c>
      <c r="S388" s="304" t="b">
        <f t="shared" ref="S388:S398" si="390">R388=0</f>
        <v>1</v>
      </c>
      <c r="T388" s="304">
        <v>35.042184420393099</v>
      </c>
      <c r="U388" s="304" t="b">
        <v>1</v>
      </c>
      <c r="V388" s="304">
        <v>0</v>
      </c>
      <c r="W388" s="304" t="b">
        <f t="shared" si="380"/>
        <v>1</v>
      </c>
      <c r="X388" s="304">
        <v>0</v>
      </c>
      <c r="Y388" s="304" t="b">
        <f t="shared" si="381"/>
        <v>1</v>
      </c>
      <c r="Z388" s="304">
        <v>0</v>
      </c>
      <c r="AA388" s="304" t="b">
        <f t="shared" si="382"/>
        <v>1</v>
      </c>
      <c r="AB388" s="304">
        <v>0</v>
      </c>
      <c r="AC388" s="304" t="b">
        <f t="shared" si="383"/>
        <v>1</v>
      </c>
      <c r="AD388" s="304">
        <v>0</v>
      </c>
      <c r="AE388" s="304" t="b">
        <f t="shared" si="384"/>
        <v>1</v>
      </c>
      <c r="AF388" s="304">
        <v>0</v>
      </c>
      <c r="AG388" s="304" t="b">
        <f t="shared" si="385"/>
        <v>1</v>
      </c>
      <c r="AH388" s="304">
        <v>0</v>
      </c>
      <c r="AI388" s="304" t="b">
        <f t="shared" si="386"/>
        <v>1</v>
      </c>
      <c r="AJ388" s="304">
        <v>0</v>
      </c>
      <c r="AK388" s="304" t="b">
        <f t="shared" si="387"/>
        <v>1</v>
      </c>
      <c r="AL388" s="304">
        <v>0</v>
      </c>
      <c r="AM388" s="304" t="b">
        <f t="shared" si="388"/>
        <v>1</v>
      </c>
      <c r="AN388" s="304">
        <v>0</v>
      </c>
      <c r="AO388" s="304" t="b">
        <f t="shared" si="389"/>
        <v>1</v>
      </c>
      <c r="AQ388" s="299">
        <f>'RES_Sales Model'!C383</f>
        <v>30.577507144459183</v>
      </c>
      <c r="AR388" s="304" t="b">
        <v>1</v>
      </c>
      <c r="AS388" s="299">
        <f>'RES_Sales Model'!D383</f>
        <v>58.93328680476386</v>
      </c>
      <c r="AT388" s="304" t="b">
        <v>1</v>
      </c>
      <c r="AU388" s="305"/>
      <c r="AV388" s="304">
        <f>+'Small COMM Sales Model  '!G387</f>
        <v>26.112829868525239</v>
      </c>
      <c r="AW388" s="304" t="b">
        <v>1</v>
      </c>
      <c r="AX388" s="304">
        <f>+'Small COMM Sales Model  '!F387</f>
        <v>78.467690138551589</v>
      </c>
      <c r="AY388" s="304" t="b">
        <v>1</v>
      </c>
      <c r="AZ388" s="304">
        <f>+'Small COMM Sales Model  '!E387</f>
        <v>35.042184420393127</v>
      </c>
      <c r="BA388" s="304" t="b">
        <v>1</v>
      </c>
    </row>
    <row r="389" spans="1:53" s="299" customFormat="1" x14ac:dyDescent="0.2">
      <c r="A389" s="306">
        <v>2038</v>
      </c>
      <c r="B389" s="306">
        <v>3</v>
      </c>
      <c r="C389" s="299">
        <v>51.395833333333329</v>
      </c>
      <c r="D389" s="299" t="b">
        <v>1</v>
      </c>
      <c r="E389" s="299">
        <v>28.689583333333339</v>
      </c>
      <c r="F389" s="299" t="b">
        <v>1</v>
      </c>
      <c r="H389" s="299">
        <v>0</v>
      </c>
      <c r="I389" s="304" t="b">
        <v>1</v>
      </c>
      <c r="J389" s="299">
        <v>0</v>
      </c>
      <c r="K389" s="304" t="b">
        <v>1</v>
      </c>
      <c r="L389" s="299">
        <v>0</v>
      </c>
      <c r="M389" s="304" t="b">
        <v>1</v>
      </c>
      <c r="N389" s="299">
        <v>29.231033597261238</v>
      </c>
      <c r="O389" s="304" t="b">
        <v>1</v>
      </c>
      <c r="P389" s="299">
        <v>0</v>
      </c>
      <c r="Q389" s="304" t="b">
        <v>1</v>
      </c>
      <c r="R389" s="304">
        <v>0</v>
      </c>
      <c r="S389" s="304" t="b">
        <f t="shared" si="390"/>
        <v>1</v>
      </c>
      <c r="T389" s="304">
        <v>0</v>
      </c>
      <c r="U389" s="304" t="b">
        <f t="shared" ref="U389:U399" si="391">T389=0</f>
        <v>1</v>
      </c>
      <c r="V389" s="304">
        <v>64.582270600115194</v>
      </c>
      <c r="W389" s="304" t="b">
        <v>1</v>
      </c>
      <c r="X389" s="304">
        <v>0</v>
      </c>
      <c r="Y389" s="304" t="b">
        <f t="shared" si="381"/>
        <v>1</v>
      </c>
      <c r="Z389" s="304">
        <v>0</v>
      </c>
      <c r="AA389" s="304" t="b">
        <f t="shared" si="382"/>
        <v>1</v>
      </c>
      <c r="AB389" s="304">
        <v>0</v>
      </c>
      <c r="AC389" s="304" t="b">
        <f t="shared" si="383"/>
        <v>1</v>
      </c>
      <c r="AD389" s="304">
        <v>0</v>
      </c>
      <c r="AE389" s="304" t="b">
        <f t="shared" si="384"/>
        <v>1</v>
      </c>
      <c r="AF389" s="304">
        <v>0</v>
      </c>
      <c r="AG389" s="304" t="b">
        <f t="shared" si="385"/>
        <v>1</v>
      </c>
      <c r="AH389" s="304">
        <v>0</v>
      </c>
      <c r="AI389" s="304" t="b">
        <f t="shared" si="386"/>
        <v>1</v>
      </c>
      <c r="AJ389" s="304">
        <v>0</v>
      </c>
      <c r="AK389" s="304" t="b">
        <f t="shared" si="387"/>
        <v>1</v>
      </c>
      <c r="AL389" s="304">
        <v>0</v>
      </c>
      <c r="AM389" s="304" t="b">
        <f t="shared" si="388"/>
        <v>1</v>
      </c>
      <c r="AN389" s="304">
        <v>0</v>
      </c>
      <c r="AO389" s="304" t="b">
        <f t="shared" si="389"/>
        <v>1</v>
      </c>
      <c r="AQ389" s="299">
        <f>'RES_Sales Model'!C384</f>
        <v>49.812227510254139</v>
      </c>
      <c r="AR389" s="304" t="b">
        <v>1</v>
      </c>
      <c r="AS389" s="299">
        <f>'RES_Sales Model'!D384</f>
        <v>29.231033597261238</v>
      </c>
      <c r="AT389" s="304" t="b">
        <v>1</v>
      </c>
      <c r="AU389" s="305"/>
      <c r="AV389" s="304">
        <f>+'Small COMM Sales Model  '!G388</f>
        <v>35.042184420393127</v>
      </c>
      <c r="AW389" s="304" t="b">
        <v>1</v>
      </c>
      <c r="AX389" s="304">
        <f>+'Small COMM Sales Model  '!F388</f>
        <v>46.311218909337121</v>
      </c>
      <c r="AY389" s="304" t="b">
        <v>1</v>
      </c>
      <c r="AZ389" s="304">
        <f>+'Small COMM Sales Model  '!E388</f>
        <v>64.582270600115152</v>
      </c>
      <c r="BA389" s="304" t="b">
        <v>1</v>
      </c>
    </row>
    <row r="390" spans="1:53" s="299" customFormat="1" x14ac:dyDescent="0.2">
      <c r="A390" s="306">
        <v>2038</v>
      </c>
      <c r="B390" s="306">
        <v>4</v>
      </c>
      <c r="C390" s="299">
        <v>93.364062500000017</v>
      </c>
      <c r="D390" s="299" t="b">
        <v>1</v>
      </c>
      <c r="E390" s="299">
        <v>3.0166666666666666</v>
      </c>
      <c r="F390" s="299" t="b">
        <v>1</v>
      </c>
      <c r="H390" s="299">
        <v>0</v>
      </c>
      <c r="I390" s="304" t="b">
        <v>1</v>
      </c>
      <c r="J390" s="299">
        <v>0</v>
      </c>
      <c r="K390" s="304" t="b">
        <v>1</v>
      </c>
      <c r="L390" s="299">
        <v>0</v>
      </c>
      <c r="M390" s="304" t="b">
        <v>1</v>
      </c>
      <c r="N390" s="299">
        <v>0</v>
      </c>
      <c r="O390" s="304" t="b">
        <v>1</v>
      </c>
      <c r="P390" s="299">
        <v>0</v>
      </c>
      <c r="Q390" s="304" t="b">
        <v>1</v>
      </c>
      <c r="R390" s="304">
        <v>0</v>
      </c>
      <c r="S390" s="304" t="b">
        <f t="shared" si="390"/>
        <v>1</v>
      </c>
      <c r="T390" s="304">
        <v>0</v>
      </c>
      <c r="U390" s="304" t="b">
        <f t="shared" si="391"/>
        <v>1</v>
      </c>
      <c r="V390" s="304">
        <v>0</v>
      </c>
      <c r="W390" s="304" t="b">
        <f t="shared" ref="W390:W400" si="392">V390=0</f>
        <v>1</v>
      </c>
      <c r="X390" s="304">
        <v>114.03392869270699</v>
      </c>
      <c r="Y390" s="304" t="b">
        <v>1</v>
      </c>
      <c r="Z390" s="304">
        <v>0</v>
      </c>
      <c r="AA390" s="304" t="b">
        <f t="shared" si="382"/>
        <v>1</v>
      </c>
      <c r="AB390" s="304">
        <v>0</v>
      </c>
      <c r="AC390" s="304" t="b">
        <f t="shared" si="383"/>
        <v>1</v>
      </c>
      <c r="AD390" s="304">
        <v>0</v>
      </c>
      <c r="AE390" s="304" t="b">
        <f t="shared" si="384"/>
        <v>1</v>
      </c>
      <c r="AF390" s="304">
        <v>0</v>
      </c>
      <c r="AG390" s="304" t="b">
        <f t="shared" si="385"/>
        <v>1</v>
      </c>
      <c r="AH390" s="304">
        <v>0</v>
      </c>
      <c r="AI390" s="304" t="b">
        <f t="shared" si="386"/>
        <v>1</v>
      </c>
      <c r="AJ390" s="304">
        <v>0</v>
      </c>
      <c r="AK390" s="304" t="b">
        <f t="shared" si="387"/>
        <v>1</v>
      </c>
      <c r="AL390" s="304">
        <v>0</v>
      </c>
      <c r="AM390" s="304" t="b">
        <f t="shared" si="388"/>
        <v>1</v>
      </c>
      <c r="AN390" s="304">
        <v>0</v>
      </c>
      <c r="AO390" s="304" t="b">
        <f t="shared" si="389"/>
        <v>1</v>
      </c>
      <c r="AQ390" s="299">
        <f>'RES_Sales Model'!C385</f>
        <v>89.308099646411279</v>
      </c>
      <c r="AR390" s="304" t="b">
        <v>1</v>
      </c>
      <c r="AS390" s="299">
        <f>'RES_Sales Model'!D385</f>
        <v>0</v>
      </c>
      <c r="AT390" s="304" t="b">
        <v>1</v>
      </c>
      <c r="AU390" s="305"/>
      <c r="AV390" s="304">
        <f>+'Small COMM Sales Model  '!G389</f>
        <v>64.582270600115152</v>
      </c>
      <c r="AW390" s="304" t="b">
        <v>1</v>
      </c>
      <c r="AX390" s="304">
        <f>+'Small COMM Sales Model  '!F389</f>
        <v>10.944087118763242</v>
      </c>
      <c r="AY390" s="304" t="b">
        <v>1</v>
      </c>
      <c r="AZ390" s="304">
        <f>+'Small COMM Sales Model  '!E389</f>
        <v>114.03392869270741</v>
      </c>
      <c r="BA390" s="304" t="b">
        <v>1</v>
      </c>
    </row>
    <row r="391" spans="1:53" s="299" customFormat="1" x14ac:dyDescent="0.2">
      <c r="A391" s="306">
        <v>2038</v>
      </c>
      <c r="B391" s="306">
        <v>5</v>
      </c>
      <c r="C391" s="299">
        <v>181.10312499999998</v>
      </c>
      <c r="D391" s="299" t="b">
        <v>1</v>
      </c>
      <c r="E391" s="299">
        <v>0.13125000000000001</v>
      </c>
      <c r="F391" s="299" t="b">
        <v>1</v>
      </c>
      <c r="H391" s="299">
        <v>0</v>
      </c>
      <c r="I391" s="304" t="b">
        <v>1</v>
      </c>
      <c r="J391" s="299">
        <v>0</v>
      </c>
      <c r="K391" s="304" t="b">
        <v>1</v>
      </c>
      <c r="L391" s="299">
        <v>0</v>
      </c>
      <c r="M391" s="304" t="b">
        <v>1</v>
      </c>
      <c r="N391" s="299">
        <v>0</v>
      </c>
      <c r="O391" s="304" t="b">
        <v>1</v>
      </c>
      <c r="P391" s="299">
        <v>0</v>
      </c>
      <c r="Q391" s="304" t="b">
        <v>1</v>
      </c>
      <c r="R391" s="304">
        <v>0</v>
      </c>
      <c r="S391" s="304" t="b">
        <f t="shared" si="390"/>
        <v>1</v>
      </c>
      <c r="T391" s="304">
        <v>0</v>
      </c>
      <c r="U391" s="304" t="b">
        <f t="shared" si="391"/>
        <v>1</v>
      </c>
      <c r="V391" s="304">
        <v>0</v>
      </c>
      <c r="W391" s="304" t="b">
        <f t="shared" si="392"/>
        <v>1</v>
      </c>
      <c r="X391" s="304">
        <v>0</v>
      </c>
      <c r="Y391" s="304" t="b">
        <f t="shared" ref="Y391:Y401" si="393">X391=0</f>
        <v>1</v>
      </c>
      <c r="Z391" s="304">
        <v>208.47875842628699</v>
      </c>
      <c r="AA391" s="304" t="b">
        <v>1</v>
      </c>
      <c r="AB391" s="304">
        <v>0</v>
      </c>
      <c r="AC391" s="304" t="b">
        <f t="shared" si="383"/>
        <v>1</v>
      </c>
      <c r="AD391" s="304">
        <v>0</v>
      </c>
      <c r="AE391" s="304" t="b">
        <f t="shared" si="384"/>
        <v>1</v>
      </c>
      <c r="AF391" s="304">
        <v>0</v>
      </c>
      <c r="AG391" s="304" t="b">
        <f t="shared" si="385"/>
        <v>1</v>
      </c>
      <c r="AH391" s="304">
        <v>0</v>
      </c>
      <c r="AI391" s="304" t="b">
        <f t="shared" si="386"/>
        <v>1</v>
      </c>
      <c r="AJ391" s="304">
        <v>0</v>
      </c>
      <c r="AK391" s="304" t="b">
        <f t="shared" si="387"/>
        <v>1</v>
      </c>
      <c r="AL391" s="304">
        <v>0</v>
      </c>
      <c r="AM391" s="304" t="b">
        <f t="shared" si="388"/>
        <v>1</v>
      </c>
      <c r="AN391" s="304">
        <v>0</v>
      </c>
      <c r="AO391" s="304" t="b">
        <f t="shared" si="389"/>
        <v>1</v>
      </c>
      <c r="AQ391" s="299">
        <f>'RES_Sales Model'!C386</f>
        <v>161.25634355949703</v>
      </c>
      <c r="AR391" s="304" t="b">
        <v>1</v>
      </c>
      <c r="AS391" s="299">
        <f>'RES_Sales Model'!D386</f>
        <v>0</v>
      </c>
      <c r="AT391" s="304" t="b">
        <v>1</v>
      </c>
      <c r="AU391" s="305"/>
      <c r="AV391" s="304">
        <f>+'Small COMM Sales Model  '!G390</f>
        <v>114.03392869270741</v>
      </c>
      <c r="AW391" s="304" t="b">
        <v>1</v>
      </c>
      <c r="AX391" s="304">
        <f>+'Small COMM Sales Model  '!F390</f>
        <v>1.2472710741059452</v>
      </c>
      <c r="AY391" s="304" t="b">
        <v>1</v>
      </c>
      <c r="AZ391" s="304">
        <f>+'Small COMM Sales Model  '!E390</f>
        <v>208.47875842628665</v>
      </c>
      <c r="BA391" s="304" t="b">
        <v>1</v>
      </c>
    </row>
    <row r="392" spans="1:53" s="299" customFormat="1" x14ac:dyDescent="0.2">
      <c r="A392" s="306">
        <v>2038</v>
      </c>
      <c r="B392" s="306">
        <v>6</v>
      </c>
      <c r="C392" s="299">
        <v>242.67083333333329</v>
      </c>
      <c r="D392" s="299" t="b">
        <v>1</v>
      </c>
      <c r="E392" s="299">
        <v>0</v>
      </c>
      <c r="F392" s="299" t="b">
        <v>1</v>
      </c>
      <c r="H392" s="299">
        <v>0</v>
      </c>
      <c r="I392" s="304" t="b">
        <v>1</v>
      </c>
      <c r="J392" s="299">
        <v>0</v>
      </c>
      <c r="K392" s="304" t="b">
        <v>1</v>
      </c>
      <c r="L392" s="299">
        <v>0</v>
      </c>
      <c r="M392" s="304" t="b">
        <v>1</v>
      </c>
      <c r="N392" s="299">
        <v>0</v>
      </c>
      <c r="O392" s="304" t="b">
        <v>1</v>
      </c>
      <c r="P392" s="299">
        <v>0</v>
      </c>
      <c r="Q392" s="304" t="b">
        <v>1</v>
      </c>
      <c r="R392" s="304">
        <v>0</v>
      </c>
      <c r="S392" s="304" t="b">
        <f t="shared" si="390"/>
        <v>1</v>
      </c>
      <c r="T392" s="304">
        <v>0</v>
      </c>
      <c r="U392" s="304" t="b">
        <f t="shared" si="391"/>
        <v>1</v>
      </c>
      <c r="V392" s="304">
        <v>0</v>
      </c>
      <c r="W392" s="304" t="b">
        <f t="shared" si="392"/>
        <v>1</v>
      </c>
      <c r="X392" s="304">
        <v>0</v>
      </c>
      <c r="Y392" s="304" t="b">
        <f t="shared" si="393"/>
        <v>1</v>
      </c>
      <c r="Z392" s="304">
        <v>0</v>
      </c>
      <c r="AA392" s="304" t="b">
        <f t="shared" ref="AA392:AA402" si="394">Z392=0</f>
        <v>1</v>
      </c>
      <c r="AB392" s="304">
        <v>271.66325293295398</v>
      </c>
      <c r="AC392" s="304" t="b">
        <v>1</v>
      </c>
      <c r="AD392" s="304">
        <v>0</v>
      </c>
      <c r="AE392" s="304" t="b">
        <f t="shared" si="384"/>
        <v>1</v>
      </c>
      <c r="AF392" s="304">
        <v>0</v>
      </c>
      <c r="AG392" s="304" t="b">
        <f t="shared" si="385"/>
        <v>1</v>
      </c>
      <c r="AH392" s="304">
        <v>0</v>
      </c>
      <c r="AI392" s="304" t="b">
        <f t="shared" si="386"/>
        <v>1</v>
      </c>
      <c r="AJ392" s="304">
        <v>0</v>
      </c>
      <c r="AK392" s="304" t="b">
        <f t="shared" si="387"/>
        <v>1</v>
      </c>
      <c r="AL392" s="304">
        <v>0</v>
      </c>
      <c r="AM392" s="304" t="b">
        <f t="shared" si="388"/>
        <v>1</v>
      </c>
      <c r="AN392" s="304">
        <v>0</v>
      </c>
      <c r="AO392" s="304" t="b">
        <f t="shared" si="389"/>
        <v>1</v>
      </c>
      <c r="AQ392" s="299">
        <f>'RES_Sales Model'!C387</f>
        <v>240.07100567962016</v>
      </c>
      <c r="AR392" s="304" t="b">
        <v>1</v>
      </c>
      <c r="AS392" s="299">
        <f>'RES_Sales Model'!D387</f>
        <v>0</v>
      </c>
      <c r="AT392" s="304" t="b">
        <v>1</v>
      </c>
      <c r="AU392" s="305"/>
      <c r="AV392" s="304">
        <f>+'Small COMM Sales Model  '!G391</f>
        <v>208.47875842628665</v>
      </c>
      <c r="AW392" s="304" t="b">
        <v>1</v>
      </c>
      <c r="AX392" s="304">
        <f>+'Small COMM Sales Model  '!F391</f>
        <v>0</v>
      </c>
      <c r="AY392" s="304" t="b">
        <v>1</v>
      </c>
      <c r="AZ392" s="304">
        <f>+'Small COMM Sales Model  '!E391</f>
        <v>271.66325293295364</v>
      </c>
      <c r="BA392" s="304" t="b">
        <v>1</v>
      </c>
    </row>
    <row r="393" spans="1:53" s="299" customFormat="1" x14ac:dyDescent="0.2">
      <c r="A393" s="306">
        <v>2038</v>
      </c>
      <c r="B393" s="306">
        <v>7</v>
      </c>
      <c r="C393" s="299">
        <v>292.45624999999995</v>
      </c>
      <c r="D393" s="299" t="b">
        <v>1</v>
      </c>
      <c r="E393" s="299">
        <v>0</v>
      </c>
      <c r="F393" s="299" t="b">
        <v>1</v>
      </c>
      <c r="H393" s="299">
        <v>0</v>
      </c>
      <c r="I393" s="304" t="b">
        <v>1</v>
      </c>
      <c r="J393" s="299">
        <v>0</v>
      </c>
      <c r="K393" s="304" t="b">
        <v>1</v>
      </c>
      <c r="L393" s="299">
        <v>0</v>
      </c>
      <c r="M393" s="304" t="b">
        <v>1</v>
      </c>
      <c r="N393" s="299">
        <v>0</v>
      </c>
      <c r="O393" s="304" t="b">
        <v>1</v>
      </c>
      <c r="P393" s="299">
        <v>0</v>
      </c>
      <c r="Q393" s="304" t="b">
        <v>1</v>
      </c>
      <c r="R393" s="304">
        <v>0</v>
      </c>
      <c r="S393" s="304" t="b">
        <f t="shared" si="390"/>
        <v>1</v>
      </c>
      <c r="T393" s="304">
        <v>0</v>
      </c>
      <c r="U393" s="304" t="b">
        <f t="shared" si="391"/>
        <v>1</v>
      </c>
      <c r="V393" s="304">
        <v>0</v>
      </c>
      <c r="W393" s="304" t="b">
        <f t="shared" si="392"/>
        <v>1</v>
      </c>
      <c r="X393" s="304">
        <v>0</v>
      </c>
      <c r="Y393" s="304" t="b">
        <f t="shared" si="393"/>
        <v>1</v>
      </c>
      <c r="Z393" s="304">
        <v>0</v>
      </c>
      <c r="AA393" s="304" t="b">
        <f t="shared" si="394"/>
        <v>1</v>
      </c>
      <c r="AB393" s="304">
        <v>0</v>
      </c>
      <c r="AC393" s="304" t="b">
        <f t="shared" ref="AC393:AC403" si="395">AB393=0</f>
        <v>1</v>
      </c>
      <c r="AD393" s="304">
        <v>322.31916585708098</v>
      </c>
      <c r="AE393" s="304" t="b">
        <v>1</v>
      </c>
      <c r="AF393" s="304">
        <v>0</v>
      </c>
      <c r="AG393" s="304" t="b">
        <f t="shared" si="385"/>
        <v>1</v>
      </c>
      <c r="AH393" s="304">
        <v>0</v>
      </c>
      <c r="AI393" s="304" t="b">
        <f t="shared" si="386"/>
        <v>1</v>
      </c>
      <c r="AJ393" s="304">
        <v>0</v>
      </c>
      <c r="AK393" s="304" t="b">
        <f t="shared" si="387"/>
        <v>1</v>
      </c>
      <c r="AL393" s="304">
        <v>0</v>
      </c>
      <c r="AM393" s="304" t="b">
        <f t="shared" si="388"/>
        <v>1</v>
      </c>
      <c r="AN393" s="304">
        <v>0</v>
      </c>
      <c r="AO393" s="304" t="b">
        <f t="shared" si="389"/>
        <v>1</v>
      </c>
      <c r="AQ393" s="299">
        <f>'RES_Sales Model'!C388</f>
        <v>296.99120939501734</v>
      </c>
      <c r="AR393" s="304" t="b">
        <v>1</v>
      </c>
      <c r="AS393" s="299">
        <f>'RES_Sales Model'!D388</f>
        <v>0</v>
      </c>
      <c r="AT393" s="304" t="b">
        <v>1</v>
      </c>
      <c r="AU393" s="305"/>
      <c r="AV393" s="304">
        <f>+'Small COMM Sales Model  '!G392</f>
        <v>271.66325293295364</v>
      </c>
      <c r="AW393" s="304" t="b">
        <v>1</v>
      </c>
      <c r="AX393" s="304">
        <f>+'Small COMM Sales Model  '!F392</f>
        <v>0</v>
      </c>
      <c r="AY393" s="304" t="b">
        <v>1</v>
      </c>
      <c r="AZ393" s="304">
        <f>+'Small COMM Sales Model  '!E392</f>
        <v>322.31916585708109</v>
      </c>
      <c r="BA393" s="304" t="b">
        <v>1</v>
      </c>
    </row>
    <row r="394" spans="1:53" s="299" customFormat="1" x14ac:dyDescent="0.2">
      <c r="A394" s="306">
        <v>2038</v>
      </c>
      <c r="B394" s="306">
        <v>8</v>
      </c>
      <c r="C394" s="299">
        <v>298.28437500000007</v>
      </c>
      <c r="D394" s="299" t="b">
        <v>1</v>
      </c>
      <c r="E394" s="299">
        <v>0</v>
      </c>
      <c r="F394" s="299" t="b">
        <v>1</v>
      </c>
      <c r="H394" s="299">
        <v>0</v>
      </c>
      <c r="I394" s="304" t="b">
        <v>1</v>
      </c>
      <c r="J394" s="299">
        <v>0</v>
      </c>
      <c r="K394" s="304" t="b">
        <v>1</v>
      </c>
      <c r="L394" s="299">
        <v>0</v>
      </c>
      <c r="M394" s="304" t="b">
        <v>1</v>
      </c>
      <c r="N394" s="299">
        <v>0</v>
      </c>
      <c r="O394" s="304" t="b">
        <v>1</v>
      </c>
      <c r="P394" s="299">
        <v>0</v>
      </c>
      <c r="Q394" s="304" t="b">
        <v>1</v>
      </c>
      <c r="R394" s="304">
        <v>0</v>
      </c>
      <c r="S394" s="304" t="b">
        <f t="shared" si="390"/>
        <v>1</v>
      </c>
      <c r="T394" s="304">
        <v>0</v>
      </c>
      <c r="U394" s="304" t="b">
        <f t="shared" si="391"/>
        <v>1</v>
      </c>
      <c r="V394" s="304">
        <v>0</v>
      </c>
      <c r="W394" s="304" t="b">
        <f t="shared" si="392"/>
        <v>1</v>
      </c>
      <c r="X394" s="304">
        <v>0</v>
      </c>
      <c r="Y394" s="304" t="b">
        <f t="shared" si="393"/>
        <v>1</v>
      </c>
      <c r="Z394" s="304">
        <v>0</v>
      </c>
      <c r="AA394" s="304" t="b">
        <f t="shared" si="394"/>
        <v>1</v>
      </c>
      <c r="AB394" s="304">
        <v>0</v>
      </c>
      <c r="AC394" s="304" t="b">
        <f t="shared" si="395"/>
        <v>1</v>
      </c>
      <c r="AD394" s="304">
        <v>0</v>
      </c>
      <c r="AE394" s="304" t="b">
        <f t="shared" ref="AE394:AE404" si="396">AD394=0</f>
        <v>1</v>
      </c>
      <c r="AF394" s="304">
        <v>326.45437890907903</v>
      </c>
      <c r="AG394" s="304" t="b">
        <v>1</v>
      </c>
      <c r="AH394" s="304">
        <v>0</v>
      </c>
      <c r="AI394" s="304" t="b">
        <f t="shared" si="386"/>
        <v>1</v>
      </c>
      <c r="AJ394" s="304">
        <v>0</v>
      </c>
      <c r="AK394" s="304" t="b">
        <f t="shared" si="387"/>
        <v>1</v>
      </c>
      <c r="AL394" s="304">
        <v>0</v>
      </c>
      <c r="AM394" s="304" t="b">
        <f t="shared" si="388"/>
        <v>1</v>
      </c>
      <c r="AN394" s="304">
        <v>0</v>
      </c>
      <c r="AO394" s="304" t="b">
        <f t="shared" si="389"/>
        <v>1</v>
      </c>
      <c r="AQ394" s="299">
        <f>'RES_Sales Model'!C389</f>
        <v>324.38677238308009</v>
      </c>
      <c r="AR394" s="304" t="b">
        <v>1</v>
      </c>
      <c r="AS394" s="299">
        <f>'RES_Sales Model'!D389</f>
        <v>0</v>
      </c>
      <c r="AT394" s="304" t="b">
        <v>1</v>
      </c>
      <c r="AU394" s="305"/>
      <c r="AV394" s="304">
        <f>+'Small COMM Sales Model  '!G393</f>
        <v>322.31916585708109</v>
      </c>
      <c r="AW394" s="304" t="b">
        <v>1</v>
      </c>
      <c r="AX394" s="304">
        <f>+'Small COMM Sales Model  '!F393</f>
        <v>0</v>
      </c>
      <c r="AY394" s="304" t="b">
        <v>1</v>
      </c>
      <c r="AZ394" s="304">
        <f>+'Small COMM Sales Model  '!E393</f>
        <v>326.45437890907908</v>
      </c>
      <c r="BA394" s="304" t="b">
        <v>1</v>
      </c>
    </row>
    <row r="395" spans="1:53" s="299" customFormat="1" x14ac:dyDescent="0.2">
      <c r="A395" s="306">
        <v>2038</v>
      </c>
      <c r="B395" s="306">
        <v>9</v>
      </c>
      <c r="C395" s="299">
        <v>249.49791666666664</v>
      </c>
      <c r="D395" s="299" t="b">
        <v>1</v>
      </c>
      <c r="E395" s="299">
        <v>0</v>
      </c>
      <c r="F395" s="299" t="b">
        <v>1</v>
      </c>
      <c r="H395" s="299">
        <v>0</v>
      </c>
      <c r="I395" s="304" t="b">
        <v>1</v>
      </c>
      <c r="J395" s="299">
        <v>0</v>
      </c>
      <c r="K395" s="304" t="b">
        <v>1</v>
      </c>
      <c r="L395" s="299">
        <v>0</v>
      </c>
      <c r="M395" s="304" t="b">
        <v>1</v>
      </c>
      <c r="N395" s="299">
        <v>0</v>
      </c>
      <c r="O395" s="304" t="b">
        <v>1</v>
      </c>
      <c r="P395" s="299">
        <v>0</v>
      </c>
      <c r="Q395" s="304" t="b">
        <v>1</v>
      </c>
      <c r="R395" s="304">
        <v>0</v>
      </c>
      <c r="S395" s="304" t="b">
        <f t="shared" si="390"/>
        <v>1</v>
      </c>
      <c r="T395" s="304">
        <v>0</v>
      </c>
      <c r="U395" s="304" t="b">
        <f t="shared" si="391"/>
        <v>1</v>
      </c>
      <c r="V395" s="304">
        <v>0</v>
      </c>
      <c r="W395" s="304" t="b">
        <f t="shared" si="392"/>
        <v>1</v>
      </c>
      <c r="X395" s="304">
        <v>0</v>
      </c>
      <c r="Y395" s="304" t="b">
        <f t="shared" si="393"/>
        <v>1</v>
      </c>
      <c r="Z395" s="304">
        <v>0</v>
      </c>
      <c r="AA395" s="304" t="b">
        <f t="shared" si="394"/>
        <v>1</v>
      </c>
      <c r="AB395" s="304">
        <v>0</v>
      </c>
      <c r="AC395" s="304" t="b">
        <f t="shared" si="395"/>
        <v>1</v>
      </c>
      <c r="AD395" s="304">
        <v>0</v>
      </c>
      <c r="AE395" s="304" t="b">
        <f t="shared" si="396"/>
        <v>1</v>
      </c>
      <c r="AF395" s="304">
        <v>0</v>
      </c>
      <c r="AG395" s="304" t="b">
        <f t="shared" ref="AG395:AG405" si="397">AF395=0</f>
        <v>1</v>
      </c>
      <c r="AH395" s="304">
        <v>277.87653293728101</v>
      </c>
      <c r="AI395" s="304" t="b">
        <v>1</v>
      </c>
      <c r="AJ395" s="304">
        <v>0</v>
      </c>
      <c r="AK395" s="304" t="b">
        <f t="shared" si="387"/>
        <v>1</v>
      </c>
      <c r="AL395" s="304">
        <v>0</v>
      </c>
      <c r="AM395" s="304" t="b">
        <f t="shared" si="388"/>
        <v>1</v>
      </c>
      <c r="AN395" s="304">
        <v>0</v>
      </c>
      <c r="AO395" s="304" t="b">
        <f t="shared" si="389"/>
        <v>1</v>
      </c>
      <c r="AQ395" s="299">
        <f>'RES_Sales Model'!C390</f>
        <v>302.16545592318028</v>
      </c>
      <c r="AR395" s="304" t="b">
        <v>1</v>
      </c>
      <c r="AS395" s="299">
        <f>'RES_Sales Model'!D390</f>
        <v>0</v>
      </c>
      <c r="AT395" s="304" t="b">
        <v>1</v>
      </c>
      <c r="AU395" s="305"/>
      <c r="AV395" s="304">
        <f>+'Small COMM Sales Model  '!G394</f>
        <v>326.45437890907908</v>
      </c>
      <c r="AW395" s="304" t="b">
        <v>1</v>
      </c>
      <c r="AX395" s="304">
        <f>+'Small COMM Sales Model  '!F394</f>
        <v>0</v>
      </c>
      <c r="AY395" s="304" t="b">
        <v>1</v>
      </c>
      <c r="AZ395" s="304">
        <f>+'Small COMM Sales Model  '!E394</f>
        <v>277.87653293728147</v>
      </c>
      <c r="BA395" s="304" t="b">
        <v>1</v>
      </c>
    </row>
    <row r="396" spans="1:53" s="299" customFormat="1" x14ac:dyDescent="0.2">
      <c r="A396" s="306">
        <v>2038</v>
      </c>
      <c r="B396" s="306">
        <v>10</v>
      </c>
      <c r="C396" s="299">
        <v>170.5586736154624</v>
      </c>
      <c r="D396" s="299" t="b">
        <v>1</v>
      </c>
      <c r="E396" s="299">
        <v>1.9937500000000004</v>
      </c>
      <c r="F396" s="299" t="b">
        <v>1</v>
      </c>
      <c r="H396" s="299">
        <v>0</v>
      </c>
      <c r="I396" s="304" t="b">
        <v>1</v>
      </c>
      <c r="J396" s="299">
        <v>0</v>
      </c>
      <c r="K396" s="304" t="b">
        <v>1</v>
      </c>
      <c r="L396" s="299">
        <v>0</v>
      </c>
      <c r="M396" s="304" t="b">
        <v>1</v>
      </c>
      <c r="N396" s="299">
        <v>0</v>
      </c>
      <c r="O396" s="304" t="b">
        <v>1</v>
      </c>
      <c r="P396" s="299">
        <v>0</v>
      </c>
      <c r="Q396" s="304" t="b">
        <v>1</v>
      </c>
      <c r="R396" s="304">
        <v>0</v>
      </c>
      <c r="S396" s="304" t="b">
        <f t="shared" si="390"/>
        <v>1</v>
      </c>
      <c r="T396" s="304">
        <v>0</v>
      </c>
      <c r="U396" s="304" t="b">
        <f t="shared" si="391"/>
        <v>1</v>
      </c>
      <c r="V396" s="304">
        <v>0</v>
      </c>
      <c r="W396" s="304" t="b">
        <f t="shared" si="392"/>
        <v>1</v>
      </c>
      <c r="X396" s="304">
        <v>0</v>
      </c>
      <c r="Y396" s="304" t="b">
        <f t="shared" si="393"/>
        <v>1</v>
      </c>
      <c r="Z396" s="304">
        <v>0</v>
      </c>
      <c r="AA396" s="304" t="b">
        <f t="shared" si="394"/>
        <v>1</v>
      </c>
      <c r="AB396" s="304">
        <v>0</v>
      </c>
      <c r="AC396" s="304" t="b">
        <f t="shared" si="395"/>
        <v>1</v>
      </c>
      <c r="AD396" s="304">
        <v>0</v>
      </c>
      <c r="AE396" s="304" t="b">
        <f t="shared" si="396"/>
        <v>1</v>
      </c>
      <c r="AF396" s="304">
        <v>0</v>
      </c>
      <c r="AG396" s="304" t="b">
        <f t="shared" si="397"/>
        <v>1</v>
      </c>
      <c r="AH396" s="304">
        <v>0</v>
      </c>
      <c r="AI396" s="304" t="b">
        <f t="shared" ref="AI396:AI406" si="398">AH396=0</f>
        <v>1</v>
      </c>
      <c r="AJ396" s="304">
        <v>198.89039579254799</v>
      </c>
      <c r="AK396" s="304" t="b">
        <v>1</v>
      </c>
      <c r="AL396" s="304">
        <v>0</v>
      </c>
      <c r="AM396" s="304" t="b">
        <f t="shared" si="388"/>
        <v>1</v>
      </c>
      <c r="AN396" s="304">
        <v>0</v>
      </c>
      <c r="AO396" s="304" t="b">
        <f t="shared" si="389"/>
        <v>1</v>
      </c>
      <c r="AQ396" s="299">
        <f>'RES_Sales Model'!C391</f>
        <v>238.38346436491491</v>
      </c>
      <c r="AR396" s="304" t="b">
        <v>1</v>
      </c>
      <c r="AS396" s="299">
        <f>'RES_Sales Model'!D391</f>
        <v>0</v>
      </c>
      <c r="AT396" s="304" t="b">
        <v>1</v>
      </c>
      <c r="AU396" s="305"/>
      <c r="AV396" s="304">
        <f>+'Small COMM Sales Model  '!G395</f>
        <v>277.87653293728147</v>
      </c>
      <c r="AW396" s="304" t="b">
        <v>1</v>
      </c>
      <c r="AX396" s="304">
        <f>+'Small COMM Sales Model  '!F395</f>
        <v>3.8110897796785466</v>
      </c>
      <c r="AY396" s="304" t="b">
        <v>1</v>
      </c>
      <c r="AZ396" s="304">
        <f>+'Small COMM Sales Model  '!E395</f>
        <v>198.89039579254836</v>
      </c>
      <c r="BA396" s="304" t="b">
        <v>1</v>
      </c>
    </row>
    <row r="397" spans="1:53" s="299" customFormat="1" x14ac:dyDescent="0.2">
      <c r="A397" s="306">
        <v>2038</v>
      </c>
      <c r="B397" s="306">
        <v>11</v>
      </c>
      <c r="C397" s="299">
        <v>63.069791666666674</v>
      </c>
      <c r="D397" s="299" t="b">
        <v>1</v>
      </c>
      <c r="E397" s="299">
        <v>13.252083333333335</v>
      </c>
      <c r="F397" s="299" t="b">
        <v>1</v>
      </c>
      <c r="H397" s="299">
        <v>0</v>
      </c>
      <c r="I397" s="304" t="b">
        <v>1</v>
      </c>
      <c r="J397" s="299">
        <v>0</v>
      </c>
      <c r="K397" s="304" t="b">
        <v>1</v>
      </c>
      <c r="L397" s="299">
        <v>0</v>
      </c>
      <c r="M397" s="304" t="b">
        <v>1</v>
      </c>
      <c r="N397" s="299">
        <v>0</v>
      </c>
      <c r="O397" s="304" t="b">
        <v>1</v>
      </c>
      <c r="P397" s="299">
        <v>0</v>
      </c>
      <c r="Q397" s="304" t="b">
        <v>1</v>
      </c>
      <c r="R397" s="304">
        <v>0</v>
      </c>
      <c r="S397" s="304" t="b">
        <f t="shared" si="390"/>
        <v>1</v>
      </c>
      <c r="T397" s="304">
        <v>0</v>
      </c>
      <c r="U397" s="304" t="b">
        <f t="shared" si="391"/>
        <v>1</v>
      </c>
      <c r="V397" s="304">
        <v>0</v>
      </c>
      <c r="W397" s="304" t="b">
        <f t="shared" si="392"/>
        <v>1</v>
      </c>
      <c r="X397" s="304">
        <v>0</v>
      </c>
      <c r="Y397" s="304" t="b">
        <f t="shared" si="393"/>
        <v>1</v>
      </c>
      <c r="Z397" s="304">
        <v>0</v>
      </c>
      <c r="AA397" s="304" t="b">
        <f t="shared" si="394"/>
        <v>1</v>
      </c>
      <c r="AB397" s="304">
        <v>0</v>
      </c>
      <c r="AC397" s="304" t="b">
        <f t="shared" si="395"/>
        <v>1</v>
      </c>
      <c r="AD397" s="304">
        <v>0</v>
      </c>
      <c r="AE397" s="304" t="b">
        <f t="shared" si="396"/>
        <v>1</v>
      </c>
      <c r="AF397" s="304">
        <v>0</v>
      </c>
      <c r="AG397" s="304" t="b">
        <f t="shared" si="397"/>
        <v>1</v>
      </c>
      <c r="AH397" s="304">
        <v>0</v>
      </c>
      <c r="AI397" s="304" t="b">
        <f t="shared" si="398"/>
        <v>1</v>
      </c>
      <c r="AJ397" s="304">
        <v>0</v>
      </c>
      <c r="AK397" s="304" t="b">
        <f t="shared" ref="AK397:AK407" si="399">AJ397=0</f>
        <v>1</v>
      </c>
      <c r="AL397" s="304">
        <v>78.117279066674598</v>
      </c>
      <c r="AM397" s="304" t="b">
        <v>1</v>
      </c>
      <c r="AN397" s="304">
        <v>0</v>
      </c>
      <c r="AO397" s="304" t="b">
        <f t="shared" si="389"/>
        <v>1</v>
      </c>
      <c r="AQ397" s="299">
        <f>'RES_Sales Model'!C392</f>
        <v>138.50383742961151</v>
      </c>
      <c r="AR397" s="304" t="b">
        <v>1</v>
      </c>
      <c r="AS397" s="299">
        <f>'RES_Sales Model'!D392</f>
        <v>0</v>
      </c>
      <c r="AT397" s="304" t="b">
        <v>1</v>
      </c>
      <c r="AU397" s="305"/>
      <c r="AV397" s="304">
        <f>+'Small COMM Sales Model  '!G396</f>
        <v>198.89039579254836</v>
      </c>
      <c r="AW397" s="304" t="b">
        <v>1</v>
      </c>
      <c r="AX397" s="304">
        <f>+'Small COMM Sales Model  '!F396</f>
        <v>26.436963465927999</v>
      </c>
      <c r="AY397" s="304" t="b">
        <v>1</v>
      </c>
      <c r="AZ397" s="304">
        <f>+'Small COMM Sales Model  '!E396</f>
        <v>78.117279066674627</v>
      </c>
      <c r="BA397" s="304" t="b">
        <v>1</v>
      </c>
    </row>
    <row r="398" spans="1:53" s="299" customFormat="1" x14ac:dyDescent="0.2">
      <c r="A398" s="306">
        <v>2038</v>
      </c>
      <c r="B398" s="306">
        <v>12</v>
      </c>
      <c r="C398" s="299">
        <v>34.644791666666663</v>
      </c>
      <c r="D398" s="299" t="b">
        <v>1</v>
      </c>
      <c r="E398" s="299">
        <v>62.360416666666687</v>
      </c>
      <c r="F398" s="299" t="b">
        <v>1</v>
      </c>
      <c r="H398" s="299">
        <v>0.17544300865084281</v>
      </c>
      <c r="I398" s="304" t="b">
        <v>1</v>
      </c>
      <c r="J398" s="299">
        <v>0</v>
      </c>
      <c r="K398" s="304" t="b">
        <v>1</v>
      </c>
      <c r="L398" s="299">
        <v>0</v>
      </c>
      <c r="M398" s="304" t="b">
        <v>1</v>
      </c>
      <c r="N398" s="299">
        <v>0</v>
      </c>
      <c r="O398" s="304" t="b">
        <v>1</v>
      </c>
      <c r="P398" s="299">
        <v>64.984895742185898</v>
      </c>
      <c r="Q398" s="304" t="b">
        <v>1</v>
      </c>
      <c r="R398" s="304">
        <v>0</v>
      </c>
      <c r="S398" s="304" t="b">
        <f t="shared" si="390"/>
        <v>1</v>
      </c>
      <c r="T398" s="304">
        <v>0</v>
      </c>
      <c r="U398" s="304" t="b">
        <f t="shared" si="391"/>
        <v>1</v>
      </c>
      <c r="V398" s="304">
        <v>0</v>
      </c>
      <c r="W398" s="304" t="b">
        <f t="shared" si="392"/>
        <v>1</v>
      </c>
      <c r="X398" s="304">
        <v>0</v>
      </c>
      <c r="Y398" s="304" t="b">
        <f t="shared" si="393"/>
        <v>1</v>
      </c>
      <c r="Z398" s="304">
        <v>0</v>
      </c>
      <c r="AA398" s="304" t="b">
        <f t="shared" si="394"/>
        <v>1</v>
      </c>
      <c r="AB398" s="304">
        <v>0</v>
      </c>
      <c r="AC398" s="304" t="b">
        <f t="shared" si="395"/>
        <v>1</v>
      </c>
      <c r="AD398" s="304">
        <v>0</v>
      </c>
      <c r="AE398" s="304" t="b">
        <f t="shared" si="396"/>
        <v>1</v>
      </c>
      <c r="AF398" s="304">
        <v>0</v>
      </c>
      <c r="AG398" s="304" t="b">
        <f t="shared" si="397"/>
        <v>1</v>
      </c>
      <c r="AH398" s="304">
        <v>0</v>
      </c>
      <c r="AI398" s="304" t="b">
        <f t="shared" si="398"/>
        <v>1</v>
      </c>
      <c r="AJ398" s="304">
        <v>0</v>
      </c>
      <c r="AK398" s="304" t="b">
        <f t="shared" si="399"/>
        <v>1</v>
      </c>
      <c r="AL398" s="304">
        <v>0</v>
      </c>
      <c r="AM398" s="304" t="b">
        <f t="shared" ref="AM398:AM408" si="400">AL398=0</f>
        <v>1</v>
      </c>
      <c r="AN398" s="304">
        <v>42.633806123140999</v>
      </c>
      <c r="AO398" s="304" t="b">
        <v>1</v>
      </c>
      <c r="AQ398" s="299">
        <f>'RES_Sales Model'!C393</f>
        <v>60.375542594907806</v>
      </c>
      <c r="AR398" s="304" t="b">
        <v>1</v>
      </c>
      <c r="AS398" s="299">
        <f>'RES_Sales Model'!D393</f>
        <v>64.984895742185898</v>
      </c>
      <c r="AT398" s="304" t="b">
        <v>1</v>
      </c>
      <c r="AU398" s="305"/>
      <c r="AV398" s="304">
        <f>+'Small COMM Sales Model  '!G397</f>
        <v>78.117279066674627</v>
      </c>
      <c r="AW398" s="304" t="b">
        <v>1</v>
      </c>
      <c r="AX398" s="304">
        <f>+'Small COMM Sales Model  '!F397</f>
        <v>81.614210043345437</v>
      </c>
      <c r="AY398" s="304" t="b">
        <v>1</v>
      </c>
      <c r="AZ398" s="304">
        <f>+'Small COMM Sales Model  '!E397</f>
        <v>42.633806123140985</v>
      </c>
      <c r="BA398" s="304" t="b">
        <v>1</v>
      </c>
    </row>
    <row r="399" spans="1:53" s="299" customFormat="1" x14ac:dyDescent="0.2">
      <c r="A399" s="306">
        <v>2039</v>
      </c>
      <c r="B399" s="306">
        <v>1</v>
      </c>
      <c r="C399" s="299">
        <v>21.512499999999996</v>
      </c>
      <c r="D399" s="299" t="b">
        <v>1</v>
      </c>
      <c r="E399" s="299">
        <v>101.75000000000003</v>
      </c>
      <c r="F399" s="299" t="b">
        <v>1</v>
      </c>
      <c r="H399" s="299">
        <v>0.47586523824689808</v>
      </c>
      <c r="I399" s="304" t="b">
        <v>1</v>
      </c>
      <c r="J399" s="299">
        <v>107.22973635615668</v>
      </c>
      <c r="K399" s="304" t="b">
        <v>1</v>
      </c>
      <c r="L399" s="299">
        <v>0</v>
      </c>
      <c r="M399" s="304" t="b">
        <v>1</v>
      </c>
      <c r="N399" s="299">
        <v>0</v>
      </c>
      <c r="O399" s="304" t="b">
        <v>1</v>
      </c>
      <c r="P399" s="299">
        <v>0</v>
      </c>
      <c r="Q399" s="304" t="b">
        <v>1</v>
      </c>
      <c r="R399" s="304">
        <v>26.1128298685252</v>
      </c>
      <c r="S399" s="304" t="b">
        <v>1</v>
      </c>
      <c r="T399" s="304">
        <v>0</v>
      </c>
      <c r="U399" s="304" t="b">
        <f t="shared" si="391"/>
        <v>1</v>
      </c>
      <c r="V399" s="304">
        <v>0</v>
      </c>
      <c r="W399" s="304" t="b">
        <f t="shared" si="392"/>
        <v>1</v>
      </c>
      <c r="X399" s="304">
        <v>0</v>
      </c>
      <c r="Y399" s="304" t="b">
        <f t="shared" si="393"/>
        <v>1</v>
      </c>
      <c r="Z399" s="304">
        <v>0</v>
      </c>
      <c r="AA399" s="304" t="b">
        <f t="shared" si="394"/>
        <v>1</v>
      </c>
      <c r="AB399" s="304">
        <v>0</v>
      </c>
      <c r="AC399" s="304" t="b">
        <f t="shared" si="395"/>
        <v>1</v>
      </c>
      <c r="AD399" s="304">
        <v>0</v>
      </c>
      <c r="AE399" s="304" t="b">
        <f t="shared" si="396"/>
        <v>1</v>
      </c>
      <c r="AF399" s="304">
        <v>0</v>
      </c>
      <c r="AG399" s="304" t="b">
        <f t="shared" si="397"/>
        <v>1</v>
      </c>
      <c r="AH399" s="304">
        <v>0</v>
      </c>
      <c r="AI399" s="304" t="b">
        <f t="shared" si="398"/>
        <v>1</v>
      </c>
      <c r="AJ399" s="304">
        <v>0</v>
      </c>
      <c r="AK399" s="304" t="b">
        <f t="shared" si="399"/>
        <v>1</v>
      </c>
      <c r="AL399" s="304">
        <v>0</v>
      </c>
      <c r="AM399" s="304" t="b">
        <f t="shared" si="400"/>
        <v>1</v>
      </c>
      <c r="AN399" s="304">
        <v>0</v>
      </c>
      <c r="AO399" s="304" t="b">
        <f t="shared" ref="AO399:AO409" si="401">AN399=0</f>
        <v>1</v>
      </c>
      <c r="AQ399" s="299">
        <f>'RES_Sales Model'!C394</f>
        <v>34.373317995833112</v>
      </c>
      <c r="AR399" s="304" t="b">
        <v>1</v>
      </c>
      <c r="AS399" s="299">
        <f>'RES_Sales Model'!D394</f>
        <v>107.22973635615668</v>
      </c>
      <c r="AT399" s="304" t="b">
        <v>1</v>
      </c>
      <c r="AU399" s="305"/>
      <c r="AV399" s="304">
        <f>+'Small COMM Sales Model  '!G398</f>
        <v>42.633806123140985</v>
      </c>
      <c r="AW399" s="304" t="b">
        <v>1</v>
      </c>
      <c r="AX399" s="304">
        <f>+'Small COMM Sales Model  '!F398</f>
        <v>127.15014736663784</v>
      </c>
      <c r="AY399" s="304" t="b">
        <v>1</v>
      </c>
      <c r="AZ399" s="304">
        <f>+'Small COMM Sales Model  '!E398</f>
        <v>26.112829868525239</v>
      </c>
      <c r="BA399" s="304" t="b">
        <v>1</v>
      </c>
    </row>
    <row r="400" spans="1:53" s="299" customFormat="1" x14ac:dyDescent="0.2">
      <c r="A400" s="306">
        <v>2039</v>
      </c>
      <c r="B400" s="306">
        <v>2</v>
      </c>
      <c r="C400" s="299">
        <v>28.65</v>
      </c>
      <c r="D400" s="299" t="b">
        <v>1</v>
      </c>
      <c r="E400" s="299">
        <v>56.333333333333336</v>
      </c>
      <c r="F400" s="299" t="b">
        <v>1</v>
      </c>
      <c r="H400" s="299">
        <v>0</v>
      </c>
      <c r="I400" s="304" t="b">
        <v>1</v>
      </c>
      <c r="J400" s="299">
        <v>0</v>
      </c>
      <c r="K400" s="304" t="b">
        <v>1</v>
      </c>
      <c r="L400" s="299">
        <v>58.93328680476386</v>
      </c>
      <c r="M400" s="304" t="b">
        <v>1</v>
      </c>
      <c r="N400" s="299">
        <v>0</v>
      </c>
      <c r="O400" s="304" t="b">
        <v>1</v>
      </c>
      <c r="P400" s="299">
        <v>0</v>
      </c>
      <c r="Q400" s="304" t="b">
        <v>1</v>
      </c>
      <c r="R400" s="304">
        <v>0</v>
      </c>
      <c r="S400" s="304" t="b">
        <f t="shared" ref="S400:S410" si="402">R400=0</f>
        <v>1</v>
      </c>
      <c r="T400" s="304">
        <v>35.042184420393099</v>
      </c>
      <c r="U400" s="304" t="b">
        <v>1</v>
      </c>
      <c r="V400" s="304">
        <v>0</v>
      </c>
      <c r="W400" s="304" t="b">
        <f t="shared" si="392"/>
        <v>1</v>
      </c>
      <c r="X400" s="304">
        <v>0</v>
      </c>
      <c r="Y400" s="304" t="b">
        <f t="shared" si="393"/>
        <v>1</v>
      </c>
      <c r="Z400" s="304">
        <v>0</v>
      </c>
      <c r="AA400" s="304" t="b">
        <f t="shared" si="394"/>
        <v>1</v>
      </c>
      <c r="AB400" s="304">
        <v>0</v>
      </c>
      <c r="AC400" s="304" t="b">
        <f t="shared" si="395"/>
        <v>1</v>
      </c>
      <c r="AD400" s="304">
        <v>0</v>
      </c>
      <c r="AE400" s="304" t="b">
        <f t="shared" si="396"/>
        <v>1</v>
      </c>
      <c r="AF400" s="304">
        <v>0</v>
      </c>
      <c r="AG400" s="304" t="b">
        <f t="shared" si="397"/>
        <v>1</v>
      </c>
      <c r="AH400" s="304">
        <v>0</v>
      </c>
      <c r="AI400" s="304" t="b">
        <f t="shared" si="398"/>
        <v>1</v>
      </c>
      <c r="AJ400" s="304">
        <v>0</v>
      </c>
      <c r="AK400" s="304" t="b">
        <f t="shared" si="399"/>
        <v>1</v>
      </c>
      <c r="AL400" s="304">
        <v>0</v>
      </c>
      <c r="AM400" s="304" t="b">
        <f t="shared" si="400"/>
        <v>1</v>
      </c>
      <c r="AN400" s="304">
        <v>0</v>
      </c>
      <c r="AO400" s="304" t="b">
        <f t="shared" si="401"/>
        <v>1</v>
      </c>
      <c r="AQ400" s="299">
        <f>'RES_Sales Model'!C395</f>
        <v>30.577507144459183</v>
      </c>
      <c r="AR400" s="304" t="b">
        <v>1</v>
      </c>
      <c r="AS400" s="299">
        <f>'RES_Sales Model'!D395</f>
        <v>58.93328680476386</v>
      </c>
      <c r="AT400" s="304" t="b">
        <v>1</v>
      </c>
      <c r="AU400" s="305"/>
      <c r="AV400" s="304">
        <f>+'Small COMM Sales Model  '!G399</f>
        <v>26.112829868525239</v>
      </c>
      <c r="AW400" s="304" t="b">
        <v>1</v>
      </c>
      <c r="AX400" s="304">
        <f>+'Small COMM Sales Model  '!F399</f>
        <v>78.467690138551589</v>
      </c>
      <c r="AY400" s="304" t="b">
        <v>1</v>
      </c>
      <c r="AZ400" s="304">
        <f>+'Small COMM Sales Model  '!E399</f>
        <v>35.042184420393127</v>
      </c>
      <c r="BA400" s="304" t="b">
        <v>1</v>
      </c>
    </row>
    <row r="401" spans="1:53" s="299" customFormat="1" x14ac:dyDescent="0.2">
      <c r="A401" s="306">
        <v>2039</v>
      </c>
      <c r="B401" s="306">
        <v>3</v>
      </c>
      <c r="C401" s="299">
        <v>51.395833333333329</v>
      </c>
      <c r="D401" s="299" t="b">
        <v>1</v>
      </c>
      <c r="E401" s="299">
        <v>28.689583333333339</v>
      </c>
      <c r="F401" s="299" t="b">
        <v>1</v>
      </c>
      <c r="H401" s="299">
        <v>0</v>
      </c>
      <c r="I401" s="304" t="b">
        <v>1</v>
      </c>
      <c r="J401" s="299">
        <v>0</v>
      </c>
      <c r="K401" s="304" t="b">
        <v>1</v>
      </c>
      <c r="L401" s="299">
        <v>0</v>
      </c>
      <c r="M401" s="304" t="b">
        <v>1</v>
      </c>
      <c r="N401" s="299">
        <v>29.231033597261238</v>
      </c>
      <c r="O401" s="304" t="b">
        <v>1</v>
      </c>
      <c r="P401" s="299">
        <v>0</v>
      </c>
      <c r="Q401" s="304" t="b">
        <v>1</v>
      </c>
      <c r="R401" s="304">
        <v>0</v>
      </c>
      <c r="S401" s="304" t="b">
        <f t="shared" si="402"/>
        <v>1</v>
      </c>
      <c r="T401" s="304">
        <v>0</v>
      </c>
      <c r="U401" s="304" t="b">
        <f t="shared" ref="U401:U411" si="403">T401=0</f>
        <v>1</v>
      </c>
      <c r="V401" s="304">
        <v>64.582270600115194</v>
      </c>
      <c r="W401" s="304" t="b">
        <v>1</v>
      </c>
      <c r="X401" s="304">
        <v>0</v>
      </c>
      <c r="Y401" s="304" t="b">
        <f t="shared" si="393"/>
        <v>1</v>
      </c>
      <c r="Z401" s="304">
        <v>0</v>
      </c>
      <c r="AA401" s="304" t="b">
        <f t="shared" si="394"/>
        <v>1</v>
      </c>
      <c r="AB401" s="304">
        <v>0</v>
      </c>
      <c r="AC401" s="304" t="b">
        <f t="shared" si="395"/>
        <v>1</v>
      </c>
      <c r="AD401" s="304">
        <v>0</v>
      </c>
      <c r="AE401" s="304" t="b">
        <f t="shared" si="396"/>
        <v>1</v>
      </c>
      <c r="AF401" s="304">
        <v>0</v>
      </c>
      <c r="AG401" s="304" t="b">
        <f t="shared" si="397"/>
        <v>1</v>
      </c>
      <c r="AH401" s="304">
        <v>0</v>
      </c>
      <c r="AI401" s="304" t="b">
        <f t="shared" si="398"/>
        <v>1</v>
      </c>
      <c r="AJ401" s="304">
        <v>0</v>
      </c>
      <c r="AK401" s="304" t="b">
        <f t="shared" si="399"/>
        <v>1</v>
      </c>
      <c r="AL401" s="304">
        <v>0</v>
      </c>
      <c r="AM401" s="304" t="b">
        <f t="shared" si="400"/>
        <v>1</v>
      </c>
      <c r="AN401" s="304">
        <v>0</v>
      </c>
      <c r="AO401" s="304" t="b">
        <f t="shared" si="401"/>
        <v>1</v>
      </c>
      <c r="AQ401" s="299">
        <f>'RES_Sales Model'!C396</f>
        <v>49.812227510254139</v>
      </c>
      <c r="AR401" s="304" t="b">
        <v>1</v>
      </c>
      <c r="AS401" s="299">
        <f>'RES_Sales Model'!D396</f>
        <v>29.231033597261238</v>
      </c>
      <c r="AT401" s="304" t="b">
        <v>1</v>
      </c>
      <c r="AU401" s="305"/>
      <c r="AV401" s="304">
        <f>+'Small COMM Sales Model  '!G400</f>
        <v>35.042184420393127</v>
      </c>
      <c r="AW401" s="304" t="b">
        <v>1</v>
      </c>
      <c r="AX401" s="304">
        <f>+'Small COMM Sales Model  '!F400</f>
        <v>46.311218909337121</v>
      </c>
      <c r="AY401" s="304" t="b">
        <v>1</v>
      </c>
      <c r="AZ401" s="304">
        <f>+'Small COMM Sales Model  '!E400</f>
        <v>64.582270600115152</v>
      </c>
      <c r="BA401" s="304" t="b">
        <v>1</v>
      </c>
    </row>
    <row r="402" spans="1:53" s="299" customFormat="1" x14ac:dyDescent="0.2">
      <c r="A402" s="306">
        <v>2039</v>
      </c>
      <c r="B402" s="306">
        <v>4</v>
      </c>
      <c r="C402" s="299">
        <v>93.364062500000017</v>
      </c>
      <c r="D402" s="299" t="b">
        <v>1</v>
      </c>
      <c r="E402" s="299">
        <v>3.0166666666666666</v>
      </c>
      <c r="F402" s="299" t="b">
        <v>1</v>
      </c>
      <c r="H402" s="299">
        <v>0</v>
      </c>
      <c r="I402" s="304" t="b">
        <v>1</v>
      </c>
      <c r="J402" s="299">
        <v>0</v>
      </c>
      <c r="K402" s="304" t="b">
        <v>1</v>
      </c>
      <c r="L402" s="299">
        <v>0</v>
      </c>
      <c r="M402" s="304" t="b">
        <v>1</v>
      </c>
      <c r="N402" s="299">
        <v>0</v>
      </c>
      <c r="O402" s="304" t="b">
        <v>1</v>
      </c>
      <c r="P402" s="299">
        <v>0</v>
      </c>
      <c r="Q402" s="304" t="b">
        <v>1</v>
      </c>
      <c r="R402" s="304">
        <v>0</v>
      </c>
      <c r="S402" s="304" t="b">
        <f t="shared" si="402"/>
        <v>1</v>
      </c>
      <c r="T402" s="304">
        <v>0</v>
      </c>
      <c r="U402" s="304" t="b">
        <f t="shared" si="403"/>
        <v>1</v>
      </c>
      <c r="V402" s="304">
        <v>0</v>
      </c>
      <c r="W402" s="304" t="b">
        <f t="shared" ref="W402:W412" si="404">V402=0</f>
        <v>1</v>
      </c>
      <c r="X402" s="304">
        <v>114.03392869270699</v>
      </c>
      <c r="Y402" s="304" t="b">
        <v>1</v>
      </c>
      <c r="Z402" s="304">
        <v>0</v>
      </c>
      <c r="AA402" s="304" t="b">
        <f t="shared" si="394"/>
        <v>1</v>
      </c>
      <c r="AB402" s="304">
        <v>0</v>
      </c>
      <c r="AC402" s="304" t="b">
        <f t="shared" si="395"/>
        <v>1</v>
      </c>
      <c r="AD402" s="304">
        <v>0</v>
      </c>
      <c r="AE402" s="304" t="b">
        <f t="shared" si="396"/>
        <v>1</v>
      </c>
      <c r="AF402" s="304">
        <v>0</v>
      </c>
      <c r="AG402" s="304" t="b">
        <f t="shared" si="397"/>
        <v>1</v>
      </c>
      <c r="AH402" s="304">
        <v>0</v>
      </c>
      <c r="AI402" s="304" t="b">
        <f t="shared" si="398"/>
        <v>1</v>
      </c>
      <c r="AJ402" s="304">
        <v>0</v>
      </c>
      <c r="AK402" s="304" t="b">
        <f t="shared" si="399"/>
        <v>1</v>
      </c>
      <c r="AL402" s="304">
        <v>0</v>
      </c>
      <c r="AM402" s="304" t="b">
        <f t="shared" si="400"/>
        <v>1</v>
      </c>
      <c r="AN402" s="304">
        <v>0</v>
      </c>
      <c r="AO402" s="304" t="b">
        <f t="shared" si="401"/>
        <v>1</v>
      </c>
      <c r="AQ402" s="299">
        <f>'RES_Sales Model'!C397</f>
        <v>89.308099646411279</v>
      </c>
      <c r="AR402" s="304" t="b">
        <v>1</v>
      </c>
      <c r="AS402" s="299">
        <f>'RES_Sales Model'!D397</f>
        <v>0</v>
      </c>
      <c r="AT402" s="304" t="b">
        <v>1</v>
      </c>
      <c r="AU402" s="305"/>
      <c r="AV402" s="304">
        <f>+'Small COMM Sales Model  '!G401</f>
        <v>64.582270600115152</v>
      </c>
      <c r="AW402" s="304" t="b">
        <v>1</v>
      </c>
      <c r="AX402" s="304">
        <f>+'Small COMM Sales Model  '!F401</f>
        <v>10.944087118763242</v>
      </c>
      <c r="AY402" s="304" t="b">
        <v>1</v>
      </c>
      <c r="AZ402" s="304">
        <f>+'Small COMM Sales Model  '!E401</f>
        <v>114.03392869270741</v>
      </c>
      <c r="BA402" s="304" t="b">
        <v>1</v>
      </c>
    </row>
    <row r="403" spans="1:53" s="299" customFormat="1" x14ac:dyDescent="0.2">
      <c r="A403" s="306">
        <v>2039</v>
      </c>
      <c r="B403" s="306">
        <v>5</v>
      </c>
      <c r="C403" s="299">
        <v>181.10312499999998</v>
      </c>
      <c r="D403" s="299" t="b">
        <v>1</v>
      </c>
      <c r="E403" s="299">
        <v>0.13125000000000001</v>
      </c>
      <c r="F403" s="299" t="b">
        <v>1</v>
      </c>
      <c r="H403" s="299">
        <v>0</v>
      </c>
      <c r="I403" s="304" t="b">
        <v>1</v>
      </c>
      <c r="J403" s="299">
        <v>0</v>
      </c>
      <c r="K403" s="304" t="b">
        <v>1</v>
      </c>
      <c r="L403" s="299">
        <v>0</v>
      </c>
      <c r="M403" s="304" t="b">
        <v>1</v>
      </c>
      <c r="N403" s="299">
        <v>0</v>
      </c>
      <c r="O403" s="304" t="b">
        <v>1</v>
      </c>
      <c r="P403" s="299">
        <v>0</v>
      </c>
      <c r="Q403" s="304" t="b">
        <v>1</v>
      </c>
      <c r="R403" s="304">
        <v>0</v>
      </c>
      <c r="S403" s="304" t="b">
        <f t="shared" si="402"/>
        <v>1</v>
      </c>
      <c r="T403" s="304">
        <v>0</v>
      </c>
      <c r="U403" s="304" t="b">
        <f t="shared" si="403"/>
        <v>1</v>
      </c>
      <c r="V403" s="304">
        <v>0</v>
      </c>
      <c r="W403" s="304" t="b">
        <f t="shared" si="404"/>
        <v>1</v>
      </c>
      <c r="X403" s="304">
        <v>0</v>
      </c>
      <c r="Y403" s="304" t="b">
        <f t="shared" ref="Y403:Y413" si="405">X403=0</f>
        <v>1</v>
      </c>
      <c r="Z403" s="304">
        <v>208.47875842628699</v>
      </c>
      <c r="AA403" s="304" t="b">
        <v>1</v>
      </c>
      <c r="AB403" s="304">
        <v>0</v>
      </c>
      <c r="AC403" s="304" t="b">
        <f t="shared" si="395"/>
        <v>1</v>
      </c>
      <c r="AD403" s="304">
        <v>0</v>
      </c>
      <c r="AE403" s="304" t="b">
        <f t="shared" si="396"/>
        <v>1</v>
      </c>
      <c r="AF403" s="304">
        <v>0</v>
      </c>
      <c r="AG403" s="304" t="b">
        <f t="shared" si="397"/>
        <v>1</v>
      </c>
      <c r="AH403" s="304">
        <v>0</v>
      </c>
      <c r="AI403" s="304" t="b">
        <f t="shared" si="398"/>
        <v>1</v>
      </c>
      <c r="AJ403" s="304">
        <v>0</v>
      </c>
      <c r="AK403" s="304" t="b">
        <f t="shared" si="399"/>
        <v>1</v>
      </c>
      <c r="AL403" s="304">
        <v>0</v>
      </c>
      <c r="AM403" s="304" t="b">
        <f t="shared" si="400"/>
        <v>1</v>
      </c>
      <c r="AN403" s="304">
        <v>0</v>
      </c>
      <c r="AO403" s="304" t="b">
        <f t="shared" si="401"/>
        <v>1</v>
      </c>
      <c r="AQ403" s="299">
        <f>'RES_Sales Model'!C398</f>
        <v>161.25634355949703</v>
      </c>
      <c r="AR403" s="304" t="b">
        <v>1</v>
      </c>
      <c r="AS403" s="299">
        <f>'RES_Sales Model'!D398</f>
        <v>0</v>
      </c>
      <c r="AT403" s="304" t="b">
        <v>1</v>
      </c>
      <c r="AU403" s="305"/>
      <c r="AV403" s="304">
        <f>+'Small COMM Sales Model  '!G402</f>
        <v>114.03392869270741</v>
      </c>
      <c r="AW403" s="304" t="b">
        <v>1</v>
      </c>
      <c r="AX403" s="304">
        <f>+'Small COMM Sales Model  '!F402</f>
        <v>1.2472710741059452</v>
      </c>
      <c r="AY403" s="304" t="b">
        <v>1</v>
      </c>
      <c r="AZ403" s="304">
        <f>+'Small COMM Sales Model  '!E402</f>
        <v>208.47875842628665</v>
      </c>
      <c r="BA403" s="304" t="b">
        <v>1</v>
      </c>
    </row>
    <row r="404" spans="1:53" s="299" customFormat="1" x14ac:dyDescent="0.2">
      <c r="A404" s="306">
        <v>2039</v>
      </c>
      <c r="B404" s="306">
        <v>6</v>
      </c>
      <c r="C404" s="299">
        <v>242.67083333333329</v>
      </c>
      <c r="D404" s="299" t="b">
        <v>1</v>
      </c>
      <c r="E404" s="299">
        <v>0</v>
      </c>
      <c r="F404" s="299" t="b">
        <v>1</v>
      </c>
      <c r="H404" s="299">
        <v>0</v>
      </c>
      <c r="I404" s="304" t="b">
        <v>1</v>
      </c>
      <c r="J404" s="299">
        <v>0</v>
      </c>
      <c r="K404" s="304" t="b">
        <v>1</v>
      </c>
      <c r="L404" s="299">
        <v>0</v>
      </c>
      <c r="M404" s="304" t="b">
        <v>1</v>
      </c>
      <c r="N404" s="299">
        <v>0</v>
      </c>
      <c r="O404" s="304" t="b">
        <v>1</v>
      </c>
      <c r="P404" s="299">
        <v>0</v>
      </c>
      <c r="Q404" s="304" t="b">
        <v>1</v>
      </c>
      <c r="R404" s="304">
        <v>0</v>
      </c>
      <c r="S404" s="304" t="b">
        <f t="shared" si="402"/>
        <v>1</v>
      </c>
      <c r="T404" s="304">
        <v>0</v>
      </c>
      <c r="U404" s="304" t="b">
        <f t="shared" si="403"/>
        <v>1</v>
      </c>
      <c r="V404" s="304">
        <v>0</v>
      </c>
      <c r="W404" s="304" t="b">
        <f t="shared" si="404"/>
        <v>1</v>
      </c>
      <c r="X404" s="304">
        <v>0</v>
      </c>
      <c r="Y404" s="304" t="b">
        <f t="shared" si="405"/>
        <v>1</v>
      </c>
      <c r="Z404" s="304">
        <v>0</v>
      </c>
      <c r="AA404" s="304" t="b">
        <f t="shared" ref="AA404:AA414" si="406">Z404=0</f>
        <v>1</v>
      </c>
      <c r="AB404" s="304">
        <v>271.66325293295398</v>
      </c>
      <c r="AC404" s="304" t="b">
        <v>1</v>
      </c>
      <c r="AD404" s="304">
        <v>0</v>
      </c>
      <c r="AE404" s="304" t="b">
        <f t="shared" si="396"/>
        <v>1</v>
      </c>
      <c r="AF404" s="304">
        <v>0</v>
      </c>
      <c r="AG404" s="304" t="b">
        <f t="shared" si="397"/>
        <v>1</v>
      </c>
      <c r="AH404" s="304">
        <v>0</v>
      </c>
      <c r="AI404" s="304" t="b">
        <f t="shared" si="398"/>
        <v>1</v>
      </c>
      <c r="AJ404" s="304">
        <v>0</v>
      </c>
      <c r="AK404" s="304" t="b">
        <f t="shared" si="399"/>
        <v>1</v>
      </c>
      <c r="AL404" s="304">
        <v>0</v>
      </c>
      <c r="AM404" s="304" t="b">
        <f t="shared" si="400"/>
        <v>1</v>
      </c>
      <c r="AN404" s="304">
        <v>0</v>
      </c>
      <c r="AO404" s="304" t="b">
        <f t="shared" si="401"/>
        <v>1</v>
      </c>
      <c r="AQ404" s="299">
        <f>'RES_Sales Model'!C399</f>
        <v>240.07100567962016</v>
      </c>
      <c r="AR404" s="304" t="b">
        <v>1</v>
      </c>
      <c r="AS404" s="299">
        <f>'RES_Sales Model'!D399</f>
        <v>0</v>
      </c>
      <c r="AT404" s="304" t="b">
        <v>1</v>
      </c>
      <c r="AU404" s="305"/>
      <c r="AV404" s="304">
        <f>+'Small COMM Sales Model  '!G403</f>
        <v>208.47875842628665</v>
      </c>
      <c r="AW404" s="304" t="b">
        <v>1</v>
      </c>
      <c r="AX404" s="304">
        <f>+'Small COMM Sales Model  '!F403</f>
        <v>0</v>
      </c>
      <c r="AY404" s="304" t="b">
        <v>1</v>
      </c>
      <c r="AZ404" s="304">
        <f>+'Small COMM Sales Model  '!E403</f>
        <v>271.66325293295364</v>
      </c>
      <c r="BA404" s="304" t="b">
        <v>1</v>
      </c>
    </row>
    <row r="405" spans="1:53" s="299" customFormat="1" x14ac:dyDescent="0.2">
      <c r="A405" s="306">
        <v>2039</v>
      </c>
      <c r="B405" s="306">
        <v>7</v>
      </c>
      <c r="C405" s="299">
        <v>292.45624999999995</v>
      </c>
      <c r="D405" s="299" t="b">
        <v>1</v>
      </c>
      <c r="E405" s="299">
        <v>0</v>
      </c>
      <c r="F405" s="299" t="b">
        <v>1</v>
      </c>
      <c r="H405" s="299">
        <v>0</v>
      </c>
      <c r="I405" s="304" t="b">
        <v>1</v>
      </c>
      <c r="J405" s="299">
        <v>0</v>
      </c>
      <c r="K405" s="304" t="b">
        <v>1</v>
      </c>
      <c r="L405" s="299">
        <v>0</v>
      </c>
      <c r="M405" s="304" t="b">
        <v>1</v>
      </c>
      <c r="N405" s="299">
        <v>0</v>
      </c>
      <c r="O405" s="304" t="b">
        <v>1</v>
      </c>
      <c r="P405" s="299">
        <v>0</v>
      </c>
      <c r="Q405" s="304" t="b">
        <v>1</v>
      </c>
      <c r="R405" s="304">
        <v>0</v>
      </c>
      <c r="S405" s="304" t="b">
        <f t="shared" si="402"/>
        <v>1</v>
      </c>
      <c r="T405" s="304">
        <v>0</v>
      </c>
      <c r="U405" s="304" t="b">
        <f t="shared" si="403"/>
        <v>1</v>
      </c>
      <c r="V405" s="304">
        <v>0</v>
      </c>
      <c r="W405" s="304" t="b">
        <f t="shared" si="404"/>
        <v>1</v>
      </c>
      <c r="X405" s="304">
        <v>0</v>
      </c>
      <c r="Y405" s="304" t="b">
        <f t="shared" si="405"/>
        <v>1</v>
      </c>
      <c r="Z405" s="304">
        <v>0</v>
      </c>
      <c r="AA405" s="304" t="b">
        <f t="shared" si="406"/>
        <v>1</v>
      </c>
      <c r="AB405" s="304">
        <v>0</v>
      </c>
      <c r="AC405" s="304" t="b">
        <f t="shared" ref="AC405:AC415" si="407">AB405=0</f>
        <v>1</v>
      </c>
      <c r="AD405" s="304">
        <v>322.31916585708098</v>
      </c>
      <c r="AE405" s="304" t="b">
        <v>1</v>
      </c>
      <c r="AF405" s="304">
        <v>0</v>
      </c>
      <c r="AG405" s="304" t="b">
        <f t="shared" si="397"/>
        <v>1</v>
      </c>
      <c r="AH405" s="304">
        <v>0</v>
      </c>
      <c r="AI405" s="304" t="b">
        <f t="shared" si="398"/>
        <v>1</v>
      </c>
      <c r="AJ405" s="304">
        <v>0</v>
      </c>
      <c r="AK405" s="304" t="b">
        <f t="shared" si="399"/>
        <v>1</v>
      </c>
      <c r="AL405" s="304">
        <v>0</v>
      </c>
      <c r="AM405" s="304" t="b">
        <f t="shared" si="400"/>
        <v>1</v>
      </c>
      <c r="AN405" s="304">
        <v>0</v>
      </c>
      <c r="AO405" s="304" t="b">
        <f t="shared" si="401"/>
        <v>1</v>
      </c>
      <c r="AQ405" s="299">
        <f>'RES_Sales Model'!C400</f>
        <v>296.99120939501734</v>
      </c>
      <c r="AR405" s="304" t="b">
        <v>1</v>
      </c>
      <c r="AS405" s="299">
        <f>'RES_Sales Model'!D400</f>
        <v>0</v>
      </c>
      <c r="AT405" s="304" t="b">
        <v>1</v>
      </c>
      <c r="AU405" s="305"/>
      <c r="AV405" s="304">
        <f>+'Small COMM Sales Model  '!G404</f>
        <v>271.66325293295364</v>
      </c>
      <c r="AW405" s="304" t="b">
        <v>1</v>
      </c>
      <c r="AX405" s="304">
        <f>+'Small COMM Sales Model  '!F404</f>
        <v>0</v>
      </c>
      <c r="AY405" s="304" t="b">
        <v>1</v>
      </c>
      <c r="AZ405" s="304">
        <f>+'Small COMM Sales Model  '!E404</f>
        <v>322.31916585708109</v>
      </c>
      <c r="BA405" s="304" t="b">
        <v>1</v>
      </c>
    </row>
    <row r="406" spans="1:53" s="299" customFormat="1" x14ac:dyDescent="0.2">
      <c r="A406" s="306">
        <v>2039</v>
      </c>
      <c r="B406" s="306">
        <v>8</v>
      </c>
      <c r="C406" s="299">
        <v>298.28437500000007</v>
      </c>
      <c r="D406" s="299" t="b">
        <v>1</v>
      </c>
      <c r="E406" s="299">
        <v>0</v>
      </c>
      <c r="F406" s="299" t="b">
        <v>1</v>
      </c>
      <c r="H406" s="299">
        <v>0</v>
      </c>
      <c r="I406" s="304" t="b">
        <v>1</v>
      </c>
      <c r="J406" s="299">
        <v>0</v>
      </c>
      <c r="K406" s="304" t="b">
        <v>1</v>
      </c>
      <c r="L406" s="299">
        <v>0</v>
      </c>
      <c r="M406" s="304" t="b">
        <v>1</v>
      </c>
      <c r="N406" s="299">
        <v>0</v>
      </c>
      <c r="O406" s="304" t="b">
        <v>1</v>
      </c>
      <c r="P406" s="299">
        <v>0</v>
      </c>
      <c r="Q406" s="304" t="b">
        <v>1</v>
      </c>
      <c r="R406" s="304">
        <v>0</v>
      </c>
      <c r="S406" s="304" t="b">
        <f t="shared" si="402"/>
        <v>1</v>
      </c>
      <c r="T406" s="304">
        <v>0</v>
      </c>
      <c r="U406" s="304" t="b">
        <f t="shared" si="403"/>
        <v>1</v>
      </c>
      <c r="V406" s="304">
        <v>0</v>
      </c>
      <c r="W406" s="304" t="b">
        <f t="shared" si="404"/>
        <v>1</v>
      </c>
      <c r="X406" s="304">
        <v>0</v>
      </c>
      <c r="Y406" s="304" t="b">
        <f t="shared" si="405"/>
        <v>1</v>
      </c>
      <c r="Z406" s="304">
        <v>0</v>
      </c>
      <c r="AA406" s="304" t="b">
        <f t="shared" si="406"/>
        <v>1</v>
      </c>
      <c r="AB406" s="304">
        <v>0</v>
      </c>
      <c r="AC406" s="304" t="b">
        <f t="shared" si="407"/>
        <v>1</v>
      </c>
      <c r="AD406" s="304">
        <v>0</v>
      </c>
      <c r="AE406" s="304" t="b">
        <f t="shared" ref="AE406:AE416" si="408">AD406=0</f>
        <v>1</v>
      </c>
      <c r="AF406" s="304">
        <v>326.45437890907903</v>
      </c>
      <c r="AG406" s="304" t="b">
        <v>1</v>
      </c>
      <c r="AH406" s="304">
        <v>0</v>
      </c>
      <c r="AI406" s="304" t="b">
        <f t="shared" si="398"/>
        <v>1</v>
      </c>
      <c r="AJ406" s="304">
        <v>0</v>
      </c>
      <c r="AK406" s="304" t="b">
        <f t="shared" si="399"/>
        <v>1</v>
      </c>
      <c r="AL406" s="304">
        <v>0</v>
      </c>
      <c r="AM406" s="304" t="b">
        <f t="shared" si="400"/>
        <v>1</v>
      </c>
      <c r="AN406" s="304">
        <v>0</v>
      </c>
      <c r="AO406" s="304" t="b">
        <f t="shared" si="401"/>
        <v>1</v>
      </c>
      <c r="AQ406" s="299">
        <f>'RES_Sales Model'!C401</f>
        <v>324.38677238308009</v>
      </c>
      <c r="AR406" s="304" t="b">
        <v>1</v>
      </c>
      <c r="AS406" s="299">
        <f>'RES_Sales Model'!D401</f>
        <v>0</v>
      </c>
      <c r="AT406" s="304" t="b">
        <v>1</v>
      </c>
      <c r="AU406" s="305"/>
      <c r="AV406" s="304">
        <f>+'Small COMM Sales Model  '!G405</f>
        <v>322.31916585708109</v>
      </c>
      <c r="AW406" s="304" t="b">
        <v>1</v>
      </c>
      <c r="AX406" s="304">
        <f>+'Small COMM Sales Model  '!F405</f>
        <v>0</v>
      </c>
      <c r="AY406" s="304" t="b">
        <v>1</v>
      </c>
      <c r="AZ406" s="304">
        <f>+'Small COMM Sales Model  '!E405</f>
        <v>326.45437890907908</v>
      </c>
      <c r="BA406" s="304" t="b">
        <v>1</v>
      </c>
    </row>
    <row r="407" spans="1:53" s="299" customFormat="1" x14ac:dyDescent="0.2">
      <c r="A407" s="306">
        <v>2039</v>
      </c>
      <c r="B407" s="306">
        <v>9</v>
      </c>
      <c r="C407" s="299">
        <v>249.49791666666664</v>
      </c>
      <c r="D407" s="299" t="b">
        <v>1</v>
      </c>
      <c r="E407" s="299">
        <v>0</v>
      </c>
      <c r="F407" s="299" t="b">
        <v>1</v>
      </c>
      <c r="H407" s="299">
        <v>0</v>
      </c>
      <c r="I407" s="304" t="b">
        <v>1</v>
      </c>
      <c r="J407" s="299">
        <v>0</v>
      </c>
      <c r="K407" s="304" t="b">
        <v>1</v>
      </c>
      <c r="L407" s="299">
        <v>0</v>
      </c>
      <c r="M407" s="304" t="b">
        <v>1</v>
      </c>
      <c r="N407" s="299">
        <v>0</v>
      </c>
      <c r="O407" s="304" t="b">
        <v>1</v>
      </c>
      <c r="P407" s="299">
        <v>0</v>
      </c>
      <c r="Q407" s="304" t="b">
        <v>1</v>
      </c>
      <c r="R407" s="304">
        <v>0</v>
      </c>
      <c r="S407" s="304" t="b">
        <f t="shared" si="402"/>
        <v>1</v>
      </c>
      <c r="T407" s="304">
        <v>0</v>
      </c>
      <c r="U407" s="304" t="b">
        <f t="shared" si="403"/>
        <v>1</v>
      </c>
      <c r="V407" s="304">
        <v>0</v>
      </c>
      <c r="W407" s="304" t="b">
        <f t="shared" si="404"/>
        <v>1</v>
      </c>
      <c r="X407" s="304">
        <v>0</v>
      </c>
      <c r="Y407" s="304" t="b">
        <f t="shared" si="405"/>
        <v>1</v>
      </c>
      <c r="Z407" s="304">
        <v>0</v>
      </c>
      <c r="AA407" s="304" t="b">
        <f t="shared" si="406"/>
        <v>1</v>
      </c>
      <c r="AB407" s="304">
        <v>0</v>
      </c>
      <c r="AC407" s="304" t="b">
        <f t="shared" si="407"/>
        <v>1</v>
      </c>
      <c r="AD407" s="304">
        <v>0</v>
      </c>
      <c r="AE407" s="304" t="b">
        <f t="shared" si="408"/>
        <v>1</v>
      </c>
      <c r="AF407" s="304">
        <v>0</v>
      </c>
      <c r="AG407" s="304" t="b">
        <f t="shared" ref="AG407:AG417" si="409">AF407=0</f>
        <v>1</v>
      </c>
      <c r="AH407" s="304">
        <v>277.87653293728101</v>
      </c>
      <c r="AI407" s="304" t="b">
        <v>1</v>
      </c>
      <c r="AJ407" s="304">
        <v>0</v>
      </c>
      <c r="AK407" s="304" t="b">
        <f t="shared" si="399"/>
        <v>1</v>
      </c>
      <c r="AL407" s="304">
        <v>0</v>
      </c>
      <c r="AM407" s="304" t="b">
        <f t="shared" si="400"/>
        <v>1</v>
      </c>
      <c r="AN407" s="304">
        <v>0</v>
      </c>
      <c r="AO407" s="304" t="b">
        <f t="shared" si="401"/>
        <v>1</v>
      </c>
      <c r="AQ407" s="299">
        <f>'RES_Sales Model'!C402</f>
        <v>302.16545592318028</v>
      </c>
      <c r="AR407" s="304" t="b">
        <v>1</v>
      </c>
      <c r="AS407" s="299">
        <f>'RES_Sales Model'!D402</f>
        <v>0</v>
      </c>
      <c r="AT407" s="304" t="b">
        <v>1</v>
      </c>
      <c r="AU407" s="305"/>
      <c r="AV407" s="304">
        <f>+'Small COMM Sales Model  '!G406</f>
        <v>326.45437890907908</v>
      </c>
      <c r="AW407" s="304" t="b">
        <v>1</v>
      </c>
      <c r="AX407" s="304">
        <f>+'Small COMM Sales Model  '!F406</f>
        <v>0</v>
      </c>
      <c r="AY407" s="304" t="b">
        <v>1</v>
      </c>
      <c r="AZ407" s="304">
        <f>+'Small COMM Sales Model  '!E406</f>
        <v>277.87653293728147</v>
      </c>
      <c r="BA407" s="304" t="b">
        <v>1</v>
      </c>
    </row>
    <row r="408" spans="1:53" s="299" customFormat="1" x14ac:dyDescent="0.2">
      <c r="A408" s="306">
        <v>2039</v>
      </c>
      <c r="B408" s="306">
        <v>10</v>
      </c>
      <c r="C408" s="299">
        <v>170.5586736154624</v>
      </c>
      <c r="D408" s="299" t="b">
        <v>1</v>
      </c>
      <c r="E408" s="299">
        <v>1.9937500000000004</v>
      </c>
      <c r="F408" s="299" t="b">
        <v>1</v>
      </c>
      <c r="H408" s="299">
        <v>0</v>
      </c>
      <c r="I408" s="304" t="b">
        <v>1</v>
      </c>
      <c r="J408" s="299">
        <v>0</v>
      </c>
      <c r="K408" s="304" t="b">
        <v>1</v>
      </c>
      <c r="L408" s="299">
        <v>0</v>
      </c>
      <c r="M408" s="304" t="b">
        <v>1</v>
      </c>
      <c r="N408" s="299">
        <v>0</v>
      </c>
      <c r="O408" s="304" t="b">
        <v>1</v>
      </c>
      <c r="P408" s="299">
        <v>0</v>
      </c>
      <c r="Q408" s="304" t="b">
        <v>1</v>
      </c>
      <c r="R408" s="304">
        <v>0</v>
      </c>
      <c r="S408" s="304" t="b">
        <f t="shared" si="402"/>
        <v>1</v>
      </c>
      <c r="T408" s="304">
        <v>0</v>
      </c>
      <c r="U408" s="304" t="b">
        <f t="shared" si="403"/>
        <v>1</v>
      </c>
      <c r="V408" s="304">
        <v>0</v>
      </c>
      <c r="W408" s="304" t="b">
        <f t="shared" si="404"/>
        <v>1</v>
      </c>
      <c r="X408" s="304">
        <v>0</v>
      </c>
      <c r="Y408" s="304" t="b">
        <f t="shared" si="405"/>
        <v>1</v>
      </c>
      <c r="Z408" s="304">
        <v>0</v>
      </c>
      <c r="AA408" s="304" t="b">
        <f t="shared" si="406"/>
        <v>1</v>
      </c>
      <c r="AB408" s="304">
        <v>0</v>
      </c>
      <c r="AC408" s="304" t="b">
        <f t="shared" si="407"/>
        <v>1</v>
      </c>
      <c r="AD408" s="304">
        <v>0</v>
      </c>
      <c r="AE408" s="304" t="b">
        <f t="shared" si="408"/>
        <v>1</v>
      </c>
      <c r="AF408" s="304">
        <v>0</v>
      </c>
      <c r="AG408" s="304" t="b">
        <f t="shared" si="409"/>
        <v>1</v>
      </c>
      <c r="AH408" s="304">
        <v>0</v>
      </c>
      <c r="AI408" s="304" t="b">
        <f t="shared" ref="AI408:AI418" si="410">AH408=0</f>
        <v>1</v>
      </c>
      <c r="AJ408" s="304">
        <v>198.89039579254799</v>
      </c>
      <c r="AK408" s="304" t="b">
        <v>1</v>
      </c>
      <c r="AL408" s="304">
        <v>0</v>
      </c>
      <c r="AM408" s="304" t="b">
        <f t="shared" si="400"/>
        <v>1</v>
      </c>
      <c r="AN408" s="304">
        <v>0</v>
      </c>
      <c r="AO408" s="304" t="b">
        <f t="shared" si="401"/>
        <v>1</v>
      </c>
      <c r="AQ408" s="299">
        <f>'RES_Sales Model'!C403</f>
        <v>238.38346436491491</v>
      </c>
      <c r="AR408" s="304" t="b">
        <v>1</v>
      </c>
      <c r="AS408" s="299">
        <f>'RES_Sales Model'!D403</f>
        <v>0</v>
      </c>
      <c r="AT408" s="304" t="b">
        <v>1</v>
      </c>
      <c r="AU408" s="305"/>
      <c r="AV408" s="304">
        <f>+'Small COMM Sales Model  '!G407</f>
        <v>277.87653293728147</v>
      </c>
      <c r="AW408" s="304" t="b">
        <v>1</v>
      </c>
      <c r="AX408" s="304">
        <f>+'Small COMM Sales Model  '!F407</f>
        <v>3.8110897796785466</v>
      </c>
      <c r="AY408" s="304" t="b">
        <v>1</v>
      </c>
      <c r="AZ408" s="304">
        <f>+'Small COMM Sales Model  '!E407</f>
        <v>198.89039579254836</v>
      </c>
      <c r="BA408" s="304" t="b">
        <v>1</v>
      </c>
    </row>
    <row r="409" spans="1:53" s="299" customFormat="1" x14ac:dyDescent="0.2">
      <c r="A409" s="306">
        <v>2039</v>
      </c>
      <c r="B409" s="306">
        <v>11</v>
      </c>
      <c r="C409" s="299">
        <v>63.069791666666674</v>
      </c>
      <c r="D409" s="299" t="b">
        <v>1</v>
      </c>
      <c r="E409" s="299">
        <v>13.252083333333335</v>
      </c>
      <c r="F409" s="299" t="b">
        <v>1</v>
      </c>
      <c r="H409" s="299">
        <v>0</v>
      </c>
      <c r="I409" s="304" t="b">
        <v>1</v>
      </c>
      <c r="J409" s="299">
        <v>0</v>
      </c>
      <c r="K409" s="304" t="b">
        <v>1</v>
      </c>
      <c r="L409" s="299">
        <v>0</v>
      </c>
      <c r="M409" s="304" t="b">
        <v>1</v>
      </c>
      <c r="N409" s="299">
        <v>0</v>
      </c>
      <c r="O409" s="304" t="b">
        <v>1</v>
      </c>
      <c r="P409" s="299">
        <v>0</v>
      </c>
      <c r="Q409" s="304" t="b">
        <v>1</v>
      </c>
      <c r="R409" s="304">
        <v>0</v>
      </c>
      <c r="S409" s="304" t="b">
        <f t="shared" si="402"/>
        <v>1</v>
      </c>
      <c r="T409" s="304">
        <v>0</v>
      </c>
      <c r="U409" s="304" t="b">
        <f t="shared" si="403"/>
        <v>1</v>
      </c>
      <c r="V409" s="304">
        <v>0</v>
      </c>
      <c r="W409" s="304" t="b">
        <f t="shared" si="404"/>
        <v>1</v>
      </c>
      <c r="X409" s="304">
        <v>0</v>
      </c>
      <c r="Y409" s="304" t="b">
        <f t="shared" si="405"/>
        <v>1</v>
      </c>
      <c r="Z409" s="304">
        <v>0</v>
      </c>
      <c r="AA409" s="304" t="b">
        <f t="shared" si="406"/>
        <v>1</v>
      </c>
      <c r="AB409" s="304">
        <v>0</v>
      </c>
      <c r="AC409" s="304" t="b">
        <f t="shared" si="407"/>
        <v>1</v>
      </c>
      <c r="AD409" s="304">
        <v>0</v>
      </c>
      <c r="AE409" s="304" t="b">
        <f t="shared" si="408"/>
        <v>1</v>
      </c>
      <c r="AF409" s="304">
        <v>0</v>
      </c>
      <c r="AG409" s="304" t="b">
        <f t="shared" si="409"/>
        <v>1</v>
      </c>
      <c r="AH409" s="304">
        <v>0</v>
      </c>
      <c r="AI409" s="304" t="b">
        <f t="shared" si="410"/>
        <v>1</v>
      </c>
      <c r="AJ409" s="304">
        <v>0</v>
      </c>
      <c r="AK409" s="304" t="b">
        <f t="shared" ref="AK409:AK419" si="411">AJ409=0</f>
        <v>1</v>
      </c>
      <c r="AL409" s="304">
        <v>78.117279066674598</v>
      </c>
      <c r="AM409" s="304" t="b">
        <v>1</v>
      </c>
      <c r="AN409" s="304">
        <v>0</v>
      </c>
      <c r="AO409" s="304" t="b">
        <f t="shared" si="401"/>
        <v>1</v>
      </c>
      <c r="AQ409" s="299">
        <f>'RES_Sales Model'!C404</f>
        <v>138.50383742961151</v>
      </c>
      <c r="AR409" s="304" t="b">
        <v>1</v>
      </c>
      <c r="AS409" s="299">
        <f>'RES_Sales Model'!D404</f>
        <v>0</v>
      </c>
      <c r="AT409" s="304" t="b">
        <v>1</v>
      </c>
      <c r="AU409" s="305"/>
      <c r="AV409" s="304">
        <f>+'Small COMM Sales Model  '!G408</f>
        <v>198.89039579254836</v>
      </c>
      <c r="AW409" s="304" t="b">
        <v>1</v>
      </c>
      <c r="AX409" s="304">
        <f>+'Small COMM Sales Model  '!F408</f>
        <v>26.436963465927999</v>
      </c>
      <c r="AY409" s="304" t="b">
        <v>1</v>
      </c>
      <c r="AZ409" s="304">
        <f>+'Small COMM Sales Model  '!E408</f>
        <v>78.117279066674627</v>
      </c>
      <c r="BA409" s="304" t="b">
        <v>1</v>
      </c>
    </row>
    <row r="410" spans="1:53" s="299" customFormat="1" x14ac:dyDescent="0.2">
      <c r="A410" s="306">
        <v>2039</v>
      </c>
      <c r="B410" s="306">
        <v>12</v>
      </c>
      <c r="C410" s="299">
        <v>34.644791666666663</v>
      </c>
      <c r="D410" s="299" t="b">
        <v>1</v>
      </c>
      <c r="E410" s="299">
        <v>62.360416666666687</v>
      </c>
      <c r="F410" s="299" t="b">
        <v>1</v>
      </c>
      <c r="H410" s="299">
        <v>0.17544300865084281</v>
      </c>
      <c r="I410" s="304" t="b">
        <v>1</v>
      </c>
      <c r="J410" s="299">
        <v>0</v>
      </c>
      <c r="K410" s="304" t="b">
        <v>1</v>
      </c>
      <c r="L410" s="299">
        <v>0</v>
      </c>
      <c r="M410" s="304" t="b">
        <v>1</v>
      </c>
      <c r="N410" s="299">
        <v>0</v>
      </c>
      <c r="O410" s="304" t="b">
        <v>1</v>
      </c>
      <c r="P410" s="299">
        <v>64.984895742185898</v>
      </c>
      <c r="Q410" s="304" t="b">
        <v>1</v>
      </c>
      <c r="R410" s="304">
        <v>0</v>
      </c>
      <c r="S410" s="304" t="b">
        <f t="shared" si="402"/>
        <v>1</v>
      </c>
      <c r="T410" s="304">
        <v>0</v>
      </c>
      <c r="U410" s="304" t="b">
        <f t="shared" si="403"/>
        <v>1</v>
      </c>
      <c r="V410" s="304">
        <v>0</v>
      </c>
      <c r="W410" s="304" t="b">
        <f t="shared" si="404"/>
        <v>1</v>
      </c>
      <c r="X410" s="304">
        <v>0</v>
      </c>
      <c r="Y410" s="304" t="b">
        <f t="shared" si="405"/>
        <v>1</v>
      </c>
      <c r="Z410" s="304">
        <v>0</v>
      </c>
      <c r="AA410" s="304" t="b">
        <f t="shared" si="406"/>
        <v>1</v>
      </c>
      <c r="AB410" s="304">
        <v>0</v>
      </c>
      <c r="AC410" s="304" t="b">
        <f t="shared" si="407"/>
        <v>1</v>
      </c>
      <c r="AD410" s="304">
        <v>0</v>
      </c>
      <c r="AE410" s="304" t="b">
        <f t="shared" si="408"/>
        <v>1</v>
      </c>
      <c r="AF410" s="304">
        <v>0</v>
      </c>
      <c r="AG410" s="304" t="b">
        <f t="shared" si="409"/>
        <v>1</v>
      </c>
      <c r="AH410" s="304">
        <v>0</v>
      </c>
      <c r="AI410" s="304" t="b">
        <f t="shared" si="410"/>
        <v>1</v>
      </c>
      <c r="AJ410" s="304">
        <v>0</v>
      </c>
      <c r="AK410" s="304" t="b">
        <f t="shared" si="411"/>
        <v>1</v>
      </c>
      <c r="AL410" s="304">
        <v>0</v>
      </c>
      <c r="AM410" s="304" t="b">
        <f t="shared" ref="AM410:AM420" si="412">AL410=0</f>
        <v>1</v>
      </c>
      <c r="AN410" s="304">
        <v>42.633806123140999</v>
      </c>
      <c r="AO410" s="304" t="b">
        <v>1</v>
      </c>
      <c r="AQ410" s="299">
        <f>'RES_Sales Model'!C405</f>
        <v>60.375542594907806</v>
      </c>
      <c r="AR410" s="304" t="b">
        <v>1</v>
      </c>
      <c r="AS410" s="299">
        <f>'RES_Sales Model'!D405</f>
        <v>64.984895742185898</v>
      </c>
      <c r="AT410" s="304" t="b">
        <v>1</v>
      </c>
      <c r="AU410" s="305"/>
      <c r="AV410" s="304">
        <f>+'Small COMM Sales Model  '!G409</f>
        <v>78.117279066674627</v>
      </c>
      <c r="AW410" s="304" t="b">
        <v>1</v>
      </c>
      <c r="AX410" s="304">
        <f>+'Small COMM Sales Model  '!F409</f>
        <v>81.614210043345437</v>
      </c>
      <c r="AY410" s="304" t="b">
        <v>1</v>
      </c>
      <c r="AZ410" s="304">
        <f>+'Small COMM Sales Model  '!E409</f>
        <v>42.633806123140985</v>
      </c>
      <c r="BA410" s="304" t="b">
        <v>1</v>
      </c>
    </row>
    <row r="411" spans="1:53" s="299" customFormat="1" x14ac:dyDescent="0.2">
      <c r="A411" s="306">
        <v>2040</v>
      </c>
      <c r="B411" s="306">
        <v>1</v>
      </c>
      <c r="C411" s="299">
        <v>21.512499999999996</v>
      </c>
      <c r="D411" s="299" t="b">
        <v>1</v>
      </c>
      <c r="E411" s="299">
        <v>101.75000000000003</v>
      </c>
      <c r="F411" s="299" t="b">
        <v>1</v>
      </c>
      <c r="H411" s="299">
        <v>0.47586523824689808</v>
      </c>
      <c r="I411" s="304" t="b">
        <v>1</v>
      </c>
      <c r="J411" s="299">
        <v>107.22973635615668</v>
      </c>
      <c r="K411" s="304" t="b">
        <v>1</v>
      </c>
      <c r="L411" s="299">
        <v>0</v>
      </c>
      <c r="M411" s="304" t="b">
        <v>1</v>
      </c>
      <c r="N411" s="299">
        <v>0</v>
      </c>
      <c r="O411" s="304" t="b">
        <v>1</v>
      </c>
      <c r="P411" s="299">
        <v>0</v>
      </c>
      <c r="Q411" s="304" t="b">
        <v>1</v>
      </c>
      <c r="R411" s="304">
        <v>26.1128298685252</v>
      </c>
      <c r="S411" s="304" t="b">
        <v>1</v>
      </c>
      <c r="T411" s="304">
        <v>0</v>
      </c>
      <c r="U411" s="304" t="b">
        <f t="shared" si="403"/>
        <v>1</v>
      </c>
      <c r="V411" s="304">
        <v>0</v>
      </c>
      <c r="W411" s="304" t="b">
        <f t="shared" si="404"/>
        <v>1</v>
      </c>
      <c r="X411" s="304">
        <v>0</v>
      </c>
      <c r="Y411" s="304" t="b">
        <f t="shared" si="405"/>
        <v>1</v>
      </c>
      <c r="Z411" s="304">
        <v>0</v>
      </c>
      <c r="AA411" s="304" t="b">
        <f t="shared" si="406"/>
        <v>1</v>
      </c>
      <c r="AB411" s="304">
        <v>0</v>
      </c>
      <c r="AC411" s="304" t="b">
        <f t="shared" si="407"/>
        <v>1</v>
      </c>
      <c r="AD411" s="304">
        <v>0</v>
      </c>
      <c r="AE411" s="304" t="b">
        <f t="shared" si="408"/>
        <v>1</v>
      </c>
      <c r="AF411" s="304">
        <v>0</v>
      </c>
      <c r="AG411" s="304" t="b">
        <f t="shared" si="409"/>
        <v>1</v>
      </c>
      <c r="AH411" s="304">
        <v>0</v>
      </c>
      <c r="AI411" s="304" t="b">
        <f t="shared" si="410"/>
        <v>1</v>
      </c>
      <c r="AJ411" s="304">
        <v>0</v>
      </c>
      <c r="AK411" s="304" t="b">
        <f t="shared" si="411"/>
        <v>1</v>
      </c>
      <c r="AL411" s="304">
        <v>0</v>
      </c>
      <c r="AM411" s="304" t="b">
        <f t="shared" si="412"/>
        <v>1</v>
      </c>
      <c r="AN411" s="304">
        <v>0</v>
      </c>
      <c r="AO411" s="304" t="b">
        <f t="shared" ref="AO411:AO421" si="413">AN411=0</f>
        <v>1</v>
      </c>
      <c r="AQ411" s="299">
        <f>'RES_Sales Model'!C406</f>
        <v>34.373317995833112</v>
      </c>
      <c r="AR411" s="304" t="b">
        <v>1</v>
      </c>
      <c r="AS411" s="299">
        <f>'RES_Sales Model'!D406</f>
        <v>107.22973635615668</v>
      </c>
      <c r="AT411" s="304" t="b">
        <v>1</v>
      </c>
      <c r="AU411" s="305"/>
      <c r="AV411" s="304">
        <f>+'Small COMM Sales Model  '!G410</f>
        <v>42.633806123140985</v>
      </c>
      <c r="AW411" s="304" t="b">
        <v>1</v>
      </c>
      <c r="AX411" s="304">
        <f>+'Small COMM Sales Model  '!F410</f>
        <v>127.15014736663784</v>
      </c>
      <c r="AY411" s="304" t="b">
        <v>1</v>
      </c>
      <c r="AZ411" s="304">
        <f>+'Small COMM Sales Model  '!E410</f>
        <v>26.112829868525239</v>
      </c>
      <c r="BA411" s="304" t="b">
        <v>1</v>
      </c>
    </row>
    <row r="412" spans="1:53" s="299" customFormat="1" x14ac:dyDescent="0.2">
      <c r="A412" s="306">
        <v>2040</v>
      </c>
      <c r="B412" s="306">
        <v>2</v>
      </c>
      <c r="C412" s="299">
        <v>28.65</v>
      </c>
      <c r="D412" s="299" t="b">
        <v>1</v>
      </c>
      <c r="E412" s="299">
        <v>56.333333333333336</v>
      </c>
      <c r="F412" s="299" t="b">
        <v>1</v>
      </c>
      <c r="H412" s="299">
        <v>0</v>
      </c>
      <c r="I412" s="304" t="b">
        <v>1</v>
      </c>
      <c r="J412" s="299">
        <v>0</v>
      </c>
      <c r="K412" s="304" t="b">
        <v>1</v>
      </c>
      <c r="L412" s="299">
        <v>58.93328680476386</v>
      </c>
      <c r="M412" s="304" t="b">
        <v>1</v>
      </c>
      <c r="N412" s="299">
        <v>0</v>
      </c>
      <c r="O412" s="304" t="b">
        <v>1</v>
      </c>
      <c r="P412" s="299">
        <v>0</v>
      </c>
      <c r="Q412" s="304" t="b">
        <v>1</v>
      </c>
      <c r="R412" s="304">
        <v>0</v>
      </c>
      <c r="S412" s="304" t="b">
        <f t="shared" ref="S412:S422" si="414">R412=0</f>
        <v>1</v>
      </c>
      <c r="T412" s="304">
        <v>35.042184420393099</v>
      </c>
      <c r="U412" s="304" t="b">
        <v>1</v>
      </c>
      <c r="V412" s="304">
        <v>0</v>
      </c>
      <c r="W412" s="304" t="b">
        <f t="shared" si="404"/>
        <v>1</v>
      </c>
      <c r="X412" s="304">
        <v>0</v>
      </c>
      <c r="Y412" s="304" t="b">
        <f t="shared" si="405"/>
        <v>1</v>
      </c>
      <c r="Z412" s="304">
        <v>0</v>
      </c>
      <c r="AA412" s="304" t="b">
        <f t="shared" si="406"/>
        <v>1</v>
      </c>
      <c r="AB412" s="304">
        <v>0</v>
      </c>
      <c r="AC412" s="304" t="b">
        <f t="shared" si="407"/>
        <v>1</v>
      </c>
      <c r="AD412" s="304">
        <v>0</v>
      </c>
      <c r="AE412" s="304" t="b">
        <f t="shared" si="408"/>
        <v>1</v>
      </c>
      <c r="AF412" s="304">
        <v>0</v>
      </c>
      <c r="AG412" s="304" t="b">
        <f t="shared" si="409"/>
        <v>1</v>
      </c>
      <c r="AH412" s="304">
        <v>0</v>
      </c>
      <c r="AI412" s="304" t="b">
        <f t="shared" si="410"/>
        <v>1</v>
      </c>
      <c r="AJ412" s="304">
        <v>0</v>
      </c>
      <c r="AK412" s="304" t="b">
        <f t="shared" si="411"/>
        <v>1</v>
      </c>
      <c r="AL412" s="304">
        <v>0</v>
      </c>
      <c r="AM412" s="304" t="b">
        <f t="shared" si="412"/>
        <v>1</v>
      </c>
      <c r="AN412" s="304">
        <v>0</v>
      </c>
      <c r="AO412" s="304" t="b">
        <f t="shared" si="413"/>
        <v>1</v>
      </c>
      <c r="AQ412" s="299">
        <f>'RES_Sales Model'!C407</f>
        <v>30.577507144459183</v>
      </c>
      <c r="AR412" s="304" t="b">
        <v>1</v>
      </c>
      <c r="AS412" s="299">
        <f>'RES_Sales Model'!D407</f>
        <v>58.93328680476386</v>
      </c>
      <c r="AT412" s="304" t="b">
        <v>1</v>
      </c>
      <c r="AU412" s="305"/>
      <c r="AV412" s="304">
        <f>+'Small COMM Sales Model  '!G411</f>
        <v>26.112829868525239</v>
      </c>
      <c r="AW412" s="304" t="b">
        <v>1</v>
      </c>
      <c r="AX412" s="304">
        <f>+'Small COMM Sales Model  '!F411</f>
        <v>78.467690138551589</v>
      </c>
      <c r="AY412" s="304" t="b">
        <v>1</v>
      </c>
      <c r="AZ412" s="304">
        <f>+'Small COMM Sales Model  '!E411</f>
        <v>35.042184420393127</v>
      </c>
      <c r="BA412" s="304" t="b">
        <v>1</v>
      </c>
    </row>
    <row r="413" spans="1:53" s="299" customFormat="1" x14ac:dyDescent="0.2">
      <c r="A413" s="306">
        <v>2040</v>
      </c>
      <c r="B413" s="306">
        <v>3</v>
      </c>
      <c r="C413" s="299">
        <v>51.395833333333329</v>
      </c>
      <c r="D413" s="299" t="b">
        <v>1</v>
      </c>
      <c r="E413" s="299">
        <v>28.689583333333339</v>
      </c>
      <c r="F413" s="299" t="b">
        <v>1</v>
      </c>
      <c r="H413" s="299">
        <v>0</v>
      </c>
      <c r="I413" s="304" t="b">
        <v>1</v>
      </c>
      <c r="J413" s="299">
        <v>0</v>
      </c>
      <c r="K413" s="304" t="b">
        <v>1</v>
      </c>
      <c r="L413" s="299">
        <v>0</v>
      </c>
      <c r="M413" s="304" t="b">
        <v>1</v>
      </c>
      <c r="N413" s="299">
        <v>29.231033597261238</v>
      </c>
      <c r="O413" s="304" t="b">
        <v>1</v>
      </c>
      <c r="P413" s="299">
        <v>0</v>
      </c>
      <c r="Q413" s="304" t="b">
        <v>1</v>
      </c>
      <c r="R413" s="304">
        <v>0</v>
      </c>
      <c r="S413" s="304" t="b">
        <f t="shared" si="414"/>
        <v>1</v>
      </c>
      <c r="T413" s="304">
        <v>0</v>
      </c>
      <c r="U413" s="304" t="b">
        <f t="shared" ref="U413:U422" si="415">T413=0</f>
        <v>1</v>
      </c>
      <c r="V413" s="304">
        <v>64.582270600115194</v>
      </c>
      <c r="W413" s="304" t="b">
        <v>1</v>
      </c>
      <c r="X413" s="304">
        <v>0</v>
      </c>
      <c r="Y413" s="304" t="b">
        <f t="shared" si="405"/>
        <v>1</v>
      </c>
      <c r="Z413" s="304">
        <v>0</v>
      </c>
      <c r="AA413" s="304" t="b">
        <f t="shared" si="406"/>
        <v>1</v>
      </c>
      <c r="AB413" s="304">
        <v>0</v>
      </c>
      <c r="AC413" s="304" t="b">
        <f t="shared" si="407"/>
        <v>1</v>
      </c>
      <c r="AD413" s="304">
        <v>0</v>
      </c>
      <c r="AE413" s="304" t="b">
        <f t="shared" si="408"/>
        <v>1</v>
      </c>
      <c r="AF413" s="304">
        <v>0</v>
      </c>
      <c r="AG413" s="304" t="b">
        <f t="shared" si="409"/>
        <v>1</v>
      </c>
      <c r="AH413" s="304">
        <v>0</v>
      </c>
      <c r="AI413" s="304" t="b">
        <f t="shared" si="410"/>
        <v>1</v>
      </c>
      <c r="AJ413" s="304">
        <v>0</v>
      </c>
      <c r="AK413" s="304" t="b">
        <f t="shared" si="411"/>
        <v>1</v>
      </c>
      <c r="AL413" s="304">
        <v>0</v>
      </c>
      <c r="AM413" s="304" t="b">
        <f t="shared" si="412"/>
        <v>1</v>
      </c>
      <c r="AN413" s="304">
        <v>0</v>
      </c>
      <c r="AO413" s="304" t="b">
        <f t="shared" si="413"/>
        <v>1</v>
      </c>
      <c r="AQ413" s="299">
        <f>'RES_Sales Model'!C408</f>
        <v>49.812227510254139</v>
      </c>
      <c r="AR413" s="304" t="b">
        <v>1</v>
      </c>
      <c r="AS413" s="299">
        <f>'RES_Sales Model'!D408</f>
        <v>29.231033597261238</v>
      </c>
      <c r="AT413" s="304" t="b">
        <v>1</v>
      </c>
      <c r="AU413" s="305"/>
      <c r="AV413" s="304">
        <f>+'Small COMM Sales Model  '!G412</f>
        <v>35.042184420393127</v>
      </c>
      <c r="AW413" s="304" t="b">
        <v>1</v>
      </c>
      <c r="AX413" s="304">
        <f>+'Small COMM Sales Model  '!F412</f>
        <v>46.311218909337121</v>
      </c>
      <c r="AY413" s="304" t="b">
        <v>1</v>
      </c>
      <c r="AZ413" s="304">
        <f>+'Small COMM Sales Model  '!E412</f>
        <v>64.582270600115152</v>
      </c>
      <c r="BA413" s="304" t="b">
        <v>1</v>
      </c>
    </row>
    <row r="414" spans="1:53" s="299" customFormat="1" x14ac:dyDescent="0.2">
      <c r="A414" s="306">
        <v>2040</v>
      </c>
      <c r="B414" s="306">
        <v>4</v>
      </c>
      <c r="C414" s="299">
        <v>93.364062500000017</v>
      </c>
      <c r="D414" s="299" t="b">
        <v>1</v>
      </c>
      <c r="E414" s="299">
        <v>3.0166666666666666</v>
      </c>
      <c r="F414" s="299" t="b">
        <v>1</v>
      </c>
      <c r="H414" s="299">
        <v>0</v>
      </c>
      <c r="I414" s="304" t="b">
        <v>1</v>
      </c>
      <c r="J414" s="299">
        <v>0</v>
      </c>
      <c r="K414" s="304" t="b">
        <v>1</v>
      </c>
      <c r="L414" s="299">
        <v>0</v>
      </c>
      <c r="M414" s="304" t="b">
        <v>1</v>
      </c>
      <c r="N414" s="299">
        <v>0</v>
      </c>
      <c r="O414" s="304" t="b">
        <v>1</v>
      </c>
      <c r="P414" s="299">
        <v>0</v>
      </c>
      <c r="Q414" s="304" t="b">
        <v>1</v>
      </c>
      <c r="R414" s="304">
        <v>0</v>
      </c>
      <c r="S414" s="304" t="b">
        <f t="shared" si="414"/>
        <v>1</v>
      </c>
      <c r="T414" s="304">
        <v>0</v>
      </c>
      <c r="U414" s="304" t="b">
        <f t="shared" si="415"/>
        <v>1</v>
      </c>
      <c r="V414" s="304">
        <v>0</v>
      </c>
      <c r="W414" s="304" t="b">
        <f t="shared" ref="W414:W422" si="416">V414=0</f>
        <v>1</v>
      </c>
      <c r="X414" s="304">
        <v>114.03392869270699</v>
      </c>
      <c r="Y414" s="304" t="b">
        <v>1</v>
      </c>
      <c r="Z414" s="304">
        <v>0</v>
      </c>
      <c r="AA414" s="304" t="b">
        <f t="shared" si="406"/>
        <v>1</v>
      </c>
      <c r="AB414" s="304">
        <v>0</v>
      </c>
      <c r="AC414" s="304" t="b">
        <f t="shared" si="407"/>
        <v>1</v>
      </c>
      <c r="AD414" s="304">
        <v>0</v>
      </c>
      <c r="AE414" s="304" t="b">
        <f t="shared" si="408"/>
        <v>1</v>
      </c>
      <c r="AF414" s="304">
        <v>0</v>
      </c>
      <c r="AG414" s="304" t="b">
        <f t="shared" si="409"/>
        <v>1</v>
      </c>
      <c r="AH414" s="304">
        <v>0</v>
      </c>
      <c r="AI414" s="304" t="b">
        <f t="shared" si="410"/>
        <v>1</v>
      </c>
      <c r="AJ414" s="304">
        <v>0</v>
      </c>
      <c r="AK414" s="304" t="b">
        <f t="shared" si="411"/>
        <v>1</v>
      </c>
      <c r="AL414" s="304">
        <v>0</v>
      </c>
      <c r="AM414" s="304" t="b">
        <f t="shared" si="412"/>
        <v>1</v>
      </c>
      <c r="AN414" s="304">
        <v>0</v>
      </c>
      <c r="AO414" s="304" t="b">
        <f t="shared" si="413"/>
        <v>1</v>
      </c>
      <c r="AQ414" s="299">
        <f>'RES_Sales Model'!C409</f>
        <v>89.308099646411279</v>
      </c>
      <c r="AR414" s="304" t="b">
        <v>1</v>
      </c>
      <c r="AS414" s="299">
        <f>'RES_Sales Model'!D409</f>
        <v>0</v>
      </c>
      <c r="AT414" s="304" t="b">
        <v>1</v>
      </c>
      <c r="AU414" s="305"/>
      <c r="AV414" s="304">
        <f>+'Small COMM Sales Model  '!G413</f>
        <v>64.582270600115152</v>
      </c>
      <c r="AW414" s="304" t="b">
        <v>1</v>
      </c>
      <c r="AX414" s="304">
        <f>+'Small COMM Sales Model  '!F413</f>
        <v>10.944087118763242</v>
      </c>
      <c r="AY414" s="304" t="b">
        <v>1</v>
      </c>
      <c r="AZ414" s="304">
        <f>+'Small COMM Sales Model  '!E413</f>
        <v>114.03392869270741</v>
      </c>
      <c r="BA414" s="304" t="b">
        <v>1</v>
      </c>
    </row>
    <row r="415" spans="1:53" s="299" customFormat="1" x14ac:dyDescent="0.2">
      <c r="A415" s="306">
        <v>2040</v>
      </c>
      <c r="B415" s="306">
        <v>5</v>
      </c>
      <c r="C415" s="299">
        <v>181.10312499999998</v>
      </c>
      <c r="D415" s="299" t="b">
        <v>1</v>
      </c>
      <c r="E415" s="299">
        <v>0.13125000000000001</v>
      </c>
      <c r="F415" s="299" t="b">
        <v>1</v>
      </c>
      <c r="H415" s="299">
        <v>0</v>
      </c>
      <c r="I415" s="304" t="b">
        <v>1</v>
      </c>
      <c r="J415" s="299">
        <v>0</v>
      </c>
      <c r="K415" s="304" t="b">
        <v>1</v>
      </c>
      <c r="L415" s="299">
        <v>0</v>
      </c>
      <c r="M415" s="304" t="b">
        <v>1</v>
      </c>
      <c r="N415" s="299">
        <v>0</v>
      </c>
      <c r="O415" s="304" t="b">
        <v>1</v>
      </c>
      <c r="P415" s="299">
        <v>0</v>
      </c>
      <c r="Q415" s="304" t="b">
        <v>1</v>
      </c>
      <c r="R415" s="304">
        <v>0</v>
      </c>
      <c r="S415" s="304" t="b">
        <f t="shared" si="414"/>
        <v>1</v>
      </c>
      <c r="T415" s="304">
        <v>0</v>
      </c>
      <c r="U415" s="304" t="b">
        <f t="shared" si="415"/>
        <v>1</v>
      </c>
      <c r="V415" s="304">
        <v>0</v>
      </c>
      <c r="W415" s="304" t="b">
        <f t="shared" si="416"/>
        <v>1</v>
      </c>
      <c r="X415" s="304">
        <v>0</v>
      </c>
      <c r="Y415" s="304" t="b">
        <f t="shared" ref="Y415:Y422" si="417">X415=0</f>
        <v>1</v>
      </c>
      <c r="Z415" s="304">
        <v>208.47875842628699</v>
      </c>
      <c r="AA415" s="304" t="b">
        <v>1</v>
      </c>
      <c r="AB415" s="304">
        <v>0</v>
      </c>
      <c r="AC415" s="304" t="b">
        <f t="shared" si="407"/>
        <v>1</v>
      </c>
      <c r="AD415" s="304">
        <v>0</v>
      </c>
      <c r="AE415" s="304" t="b">
        <f t="shared" si="408"/>
        <v>1</v>
      </c>
      <c r="AF415" s="304">
        <v>0</v>
      </c>
      <c r="AG415" s="304" t="b">
        <f t="shared" si="409"/>
        <v>1</v>
      </c>
      <c r="AH415" s="304">
        <v>0</v>
      </c>
      <c r="AI415" s="304" t="b">
        <f t="shared" si="410"/>
        <v>1</v>
      </c>
      <c r="AJ415" s="304">
        <v>0</v>
      </c>
      <c r="AK415" s="304" t="b">
        <f t="shared" si="411"/>
        <v>1</v>
      </c>
      <c r="AL415" s="304">
        <v>0</v>
      </c>
      <c r="AM415" s="304" t="b">
        <f t="shared" si="412"/>
        <v>1</v>
      </c>
      <c r="AN415" s="304">
        <v>0</v>
      </c>
      <c r="AO415" s="304" t="b">
        <f t="shared" si="413"/>
        <v>1</v>
      </c>
      <c r="AQ415" s="299">
        <f>'RES_Sales Model'!C410</f>
        <v>161.25634355949703</v>
      </c>
      <c r="AR415" s="304" t="b">
        <v>1</v>
      </c>
      <c r="AS415" s="299">
        <f>'RES_Sales Model'!D410</f>
        <v>0</v>
      </c>
      <c r="AT415" s="304" t="b">
        <v>1</v>
      </c>
      <c r="AU415" s="305"/>
      <c r="AV415" s="304">
        <f>+'Small COMM Sales Model  '!G414</f>
        <v>114.03392869270741</v>
      </c>
      <c r="AW415" s="304" t="b">
        <v>1</v>
      </c>
      <c r="AX415" s="304">
        <f>+'Small COMM Sales Model  '!F414</f>
        <v>1.2472710741059452</v>
      </c>
      <c r="AY415" s="304" t="b">
        <v>1</v>
      </c>
      <c r="AZ415" s="304">
        <f>+'Small COMM Sales Model  '!E414</f>
        <v>208.47875842628665</v>
      </c>
      <c r="BA415" s="304" t="b">
        <v>1</v>
      </c>
    </row>
    <row r="416" spans="1:53" s="299" customFormat="1" x14ac:dyDescent="0.2">
      <c r="A416" s="306">
        <v>2040</v>
      </c>
      <c r="B416" s="306">
        <v>6</v>
      </c>
      <c r="C416" s="299">
        <v>242.67083333333329</v>
      </c>
      <c r="D416" s="299" t="b">
        <v>1</v>
      </c>
      <c r="E416" s="299">
        <v>0</v>
      </c>
      <c r="F416" s="299" t="b">
        <v>1</v>
      </c>
      <c r="H416" s="299">
        <v>0</v>
      </c>
      <c r="I416" s="304" t="b">
        <v>1</v>
      </c>
      <c r="J416" s="299">
        <v>0</v>
      </c>
      <c r="K416" s="304" t="b">
        <v>1</v>
      </c>
      <c r="L416" s="299">
        <v>0</v>
      </c>
      <c r="M416" s="304" t="b">
        <v>1</v>
      </c>
      <c r="N416" s="299">
        <v>0</v>
      </c>
      <c r="O416" s="304" t="b">
        <v>1</v>
      </c>
      <c r="P416" s="299">
        <v>0</v>
      </c>
      <c r="Q416" s="304" t="b">
        <v>1</v>
      </c>
      <c r="R416" s="304">
        <v>0</v>
      </c>
      <c r="S416" s="304" t="b">
        <f t="shared" si="414"/>
        <v>1</v>
      </c>
      <c r="T416" s="304">
        <v>0</v>
      </c>
      <c r="U416" s="304" t="b">
        <f t="shared" si="415"/>
        <v>1</v>
      </c>
      <c r="V416" s="304">
        <v>0</v>
      </c>
      <c r="W416" s="304" t="b">
        <f t="shared" si="416"/>
        <v>1</v>
      </c>
      <c r="X416" s="304">
        <v>0</v>
      </c>
      <c r="Y416" s="304" t="b">
        <f t="shared" si="417"/>
        <v>1</v>
      </c>
      <c r="Z416" s="304">
        <v>0</v>
      </c>
      <c r="AA416" s="304" t="b">
        <f t="shared" ref="AA416:AA422" si="418">Z416=0</f>
        <v>1</v>
      </c>
      <c r="AB416" s="304">
        <v>271.66325293295398</v>
      </c>
      <c r="AC416" s="304" t="b">
        <v>1</v>
      </c>
      <c r="AD416" s="304">
        <v>0</v>
      </c>
      <c r="AE416" s="304" t="b">
        <f t="shared" si="408"/>
        <v>1</v>
      </c>
      <c r="AF416" s="304">
        <v>0</v>
      </c>
      <c r="AG416" s="304" t="b">
        <f t="shared" si="409"/>
        <v>1</v>
      </c>
      <c r="AH416" s="304">
        <v>0</v>
      </c>
      <c r="AI416" s="304" t="b">
        <f t="shared" si="410"/>
        <v>1</v>
      </c>
      <c r="AJ416" s="304">
        <v>0</v>
      </c>
      <c r="AK416" s="304" t="b">
        <f t="shared" si="411"/>
        <v>1</v>
      </c>
      <c r="AL416" s="304">
        <v>0</v>
      </c>
      <c r="AM416" s="304" t="b">
        <f t="shared" si="412"/>
        <v>1</v>
      </c>
      <c r="AN416" s="304">
        <v>0</v>
      </c>
      <c r="AO416" s="304" t="b">
        <f t="shared" si="413"/>
        <v>1</v>
      </c>
      <c r="AQ416" s="299">
        <f>'RES_Sales Model'!C411</f>
        <v>240.07100567962016</v>
      </c>
      <c r="AR416" s="304" t="b">
        <v>1</v>
      </c>
      <c r="AS416" s="299">
        <f>'RES_Sales Model'!D411</f>
        <v>0</v>
      </c>
      <c r="AT416" s="304" t="b">
        <v>1</v>
      </c>
      <c r="AU416" s="305"/>
      <c r="AV416" s="304">
        <f>+'Small COMM Sales Model  '!G415</f>
        <v>208.47875842628665</v>
      </c>
      <c r="AW416" s="304" t="b">
        <v>1</v>
      </c>
      <c r="AX416" s="304">
        <f>+'Small COMM Sales Model  '!F415</f>
        <v>0</v>
      </c>
      <c r="AY416" s="304" t="b">
        <v>1</v>
      </c>
      <c r="AZ416" s="304">
        <f>+'Small COMM Sales Model  '!E415</f>
        <v>271.66325293295364</v>
      </c>
      <c r="BA416" s="304" t="b">
        <v>1</v>
      </c>
    </row>
    <row r="417" spans="1:53" s="299" customFormat="1" x14ac:dyDescent="0.2">
      <c r="A417" s="306">
        <v>2040</v>
      </c>
      <c r="B417" s="306">
        <v>7</v>
      </c>
      <c r="C417" s="299">
        <v>292.45624999999995</v>
      </c>
      <c r="D417" s="299" t="b">
        <v>1</v>
      </c>
      <c r="E417" s="299">
        <v>0</v>
      </c>
      <c r="F417" s="299" t="b">
        <v>1</v>
      </c>
      <c r="H417" s="299">
        <v>0</v>
      </c>
      <c r="I417" s="304" t="b">
        <v>1</v>
      </c>
      <c r="J417" s="299">
        <v>0</v>
      </c>
      <c r="K417" s="304" t="b">
        <v>1</v>
      </c>
      <c r="L417" s="299">
        <v>0</v>
      </c>
      <c r="M417" s="304" t="b">
        <v>1</v>
      </c>
      <c r="N417" s="299">
        <v>0</v>
      </c>
      <c r="O417" s="304" t="b">
        <v>1</v>
      </c>
      <c r="P417" s="299">
        <v>0</v>
      </c>
      <c r="Q417" s="304" t="b">
        <v>1</v>
      </c>
      <c r="R417" s="304">
        <v>0</v>
      </c>
      <c r="S417" s="304" t="b">
        <f t="shared" si="414"/>
        <v>1</v>
      </c>
      <c r="T417" s="304">
        <v>0</v>
      </c>
      <c r="U417" s="304" t="b">
        <f t="shared" si="415"/>
        <v>1</v>
      </c>
      <c r="V417" s="304">
        <v>0</v>
      </c>
      <c r="W417" s="304" t="b">
        <f t="shared" si="416"/>
        <v>1</v>
      </c>
      <c r="X417" s="304">
        <v>0</v>
      </c>
      <c r="Y417" s="304" t="b">
        <f t="shared" si="417"/>
        <v>1</v>
      </c>
      <c r="Z417" s="304">
        <v>0</v>
      </c>
      <c r="AA417" s="304" t="b">
        <f t="shared" si="418"/>
        <v>1</v>
      </c>
      <c r="AB417" s="304">
        <v>0</v>
      </c>
      <c r="AC417" s="304" t="b">
        <f t="shared" ref="AC417:AC422" si="419">AB417=0</f>
        <v>1</v>
      </c>
      <c r="AD417" s="304">
        <v>322.31916585708098</v>
      </c>
      <c r="AE417" s="304" t="b">
        <v>1</v>
      </c>
      <c r="AF417" s="304">
        <v>0</v>
      </c>
      <c r="AG417" s="304" t="b">
        <f t="shared" si="409"/>
        <v>1</v>
      </c>
      <c r="AH417" s="304">
        <v>0</v>
      </c>
      <c r="AI417" s="304" t="b">
        <f t="shared" si="410"/>
        <v>1</v>
      </c>
      <c r="AJ417" s="304">
        <v>0</v>
      </c>
      <c r="AK417" s="304" t="b">
        <f t="shared" si="411"/>
        <v>1</v>
      </c>
      <c r="AL417" s="304">
        <v>0</v>
      </c>
      <c r="AM417" s="304" t="b">
        <f t="shared" si="412"/>
        <v>1</v>
      </c>
      <c r="AN417" s="304">
        <v>0</v>
      </c>
      <c r="AO417" s="304" t="b">
        <f t="shared" si="413"/>
        <v>1</v>
      </c>
      <c r="AQ417" s="299">
        <f>'RES_Sales Model'!C412</f>
        <v>296.99120939501734</v>
      </c>
      <c r="AR417" s="304" t="b">
        <v>1</v>
      </c>
      <c r="AS417" s="299">
        <f>'RES_Sales Model'!D412</f>
        <v>0</v>
      </c>
      <c r="AT417" s="304" t="b">
        <v>1</v>
      </c>
      <c r="AU417" s="305"/>
      <c r="AV417" s="304">
        <f>+'Small COMM Sales Model  '!G416</f>
        <v>271.66325293295364</v>
      </c>
      <c r="AW417" s="304" t="b">
        <v>1</v>
      </c>
      <c r="AX417" s="304">
        <f>+'Small COMM Sales Model  '!F416</f>
        <v>0</v>
      </c>
      <c r="AY417" s="304" t="b">
        <v>1</v>
      </c>
      <c r="AZ417" s="304">
        <f>+'Small COMM Sales Model  '!E416</f>
        <v>322.31916585708109</v>
      </c>
      <c r="BA417" s="304" t="b">
        <v>1</v>
      </c>
    </row>
    <row r="418" spans="1:53" s="299" customFormat="1" x14ac:dyDescent="0.2">
      <c r="A418" s="306">
        <v>2040</v>
      </c>
      <c r="B418" s="306">
        <v>8</v>
      </c>
      <c r="C418" s="299">
        <v>298.28437500000007</v>
      </c>
      <c r="D418" s="299" t="b">
        <v>1</v>
      </c>
      <c r="E418" s="299">
        <v>0</v>
      </c>
      <c r="F418" s="299" t="b">
        <v>1</v>
      </c>
      <c r="H418" s="299">
        <v>0</v>
      </c>
      <c r="I418" s="304" t="b">
        <v>1</v>
      </c>
      <c r="J418" s="299">
        <v>0</v>
      </c>
      <c r="K418" s="304" t="b">
        <v>1</v>
      </c>
      <c r="L418" s="299">
        <v>0</v>
      </c>
      <c r="M418" s="304" t="b">
        <v>1</v>
      </c>
      <c r="N418" s="299">
        <v>0</v>
      </c>
      <c r="O418" s="304" t="b">
        <v>1</v>
      </c>
      <c r="P418" s="299">
        <v>0</v>
      </c>
      <c r="Q418" s="304" t="b">
        <v>1</v>
      </c>
      <c r="R418" s="304">
        <v>0</v>
      </c>
      <c r="S418" s="304" t="b">
        <f t="shared" si="414"/>
        <v>1</v>
      </c>
      <c r="T418" s="304">
        <v>0</v>
      </c>
      <c r="U418" s="304" t="b">
        <f t="shared" si="415"/>
        <v>1</v>
      </c>
      <c r="V418" s="304">
        <v>0</v>
      </c>
      <c r="W418" s="304" t="b">
        <f t="shared" si="416"/>
        <v>1</v>
      </c>
      <c r="X418" s="304">
        <v>0</v>
      </c>
      <c r="Y418" s="304" t="b">
        <f t="shared" si="417"/>
        <v>1</v>
      </c>
      <c r="Z418" s="304">
        <v>0</v>
      </c>
      <c r="AA418" s="304" t="b">
        <f t="shared" si="418"/>
        <v>1</v>
      </c>
      <c r="AB418" s="304">
        <v>0</v>
      </c>
      <c r="AC418" s="304" t="b">
        <f t="shared" si="419"/>
        <v>1</v>
      </c>
      <c r="AD418" s="304">
        <v>0</v>
      </c>
      <c r="AE418" s="304" t="b">
        <f>AD418=0</f>
        <v>1</v>
      </c>
      <c r="AF418" s="304">
        <v>326.45437890907903</v>
      </c>
      <c r="AG418" s="304" t="b">
        <v>1</v>
      </c>
      <c r="AH418" s="304">
        <v>0</v>
      </c>
      <c r="AI418" s="304" t="b">
        <f t="shared" si="410"/>
        <v>1</v>
      </c>
      <c r="AJ418" s="304">
        <v>0</v>
      </c>
      <c r="AK418" s="304" t="b">
        <f t="shared" si="411"/>
        <v>1</v>
      </c>
      <c r="AL418" s="304">
        <v>0</v>
      </c>
      <c r="AM418" s="304" t="b">
        <f t="shared" si="412"/>
        <v>1</v>
      </c>
      <c r="AN418" s="304">
        <v>0</v>
      </c>
      <c r="AO418" s="304" t="b">
        <f t="shared" si="413"/>
        <v>1</v>
      </c>
      <c r="AQ418" s="299">
        <f>'RES_Sales Model'!C413</f>
        <v>324.38677238308009</v>
      </c>
      <c r="AR418" s="304" t="b">
        <v>1</v>
      </c>
      <c r="AS418" s="299">
        <f>'RES_Sales Model'!D413</f>
        <v>0</v>
      </c>
      <c r="AT418" s="304" t="b">
        <v>1</v>
      </c>
      <c r="AU418" s="305"/>
      <c r="AV418" s="304">
        <f>+'Small COMM Sales Model  '!G417</f>
        <v>322.31916585708109</v>
      </c>
      <c r="AW418" s="304" t="b">
        <v>1</v>
      </c>
      <c r="AX418" s="304">
        <f>+'Small COMM Sales Model  '!F417</f>
        <v>0</v>
      </c>
      <c r="AY418" s="304" t="b">
        <v>1</v>
      </c>
      <c r="AZ418" s="304">
        <f>+'Small COMM Sales Model  '!E417</f>
        <v>326.45437890907908</v>
      </c>
      <c r="BA418" s="304" t="b">
        <v>1</v>
      </c>
    </row>
    <row r="419" spans="1:53" s="299" customFormat="1" x14ac:dyDescent="0.2">
      <c r="A419" s="306">
        <v>2040</v>
      </c>
      <c r="B419" s="306">
        <v>9</v>
      </c>
      <c r="C419" s="299">
        <v>249.49791666666664</v>
      </c>
      <c r="D419" s="299" t="b">
        <v>1</v>
      </c>
      <c r="E419" s="299">
        <v>0</v>
      </c>
      <c r="F419" s="299" t="b">
        <v>1</v>
      </c>
      <c r="H419" s="299">
        <v>0</v>
      </c>
      <c r="I419" s="304" t="b">
        <v>1</v>
      </c>
      <c r="J419" s="299">
        <v>0</v>
      </c>
      <c r="K419" s="304" t="b">
        <v>1</v>
      </c>
      <c r="L419" s="299">
        <v>0</v>
      </c>
      <c r="M419" s="304" t="b">
        <v>1</v>
      </c>
      <c r="N419" s="299">
        <v>0</v>
      </c>
      <c r="O419" s="304" t="b">
        <v>1</v>
      </c>
      <c r="P419" s="299">
        <v>0</v>
      </c>
      <c r="Q419" s="304" t="b">
        <v>1</v>
      </c>
      <c r="R419" s="304">
        <v>0</v>
      </c>
      <c r="S419" s="304" t="b">
        <f t="shared" si="414"/>
        <v>1</v>
      </c>
      <c r="T419" s="304">
        <v>0</v>
      </c>
      <c r="U419" s="304" t="b">
        <f t="shared" si="415"/>
        <v>1</v>
      </c>
      <c r="V419" s="304">
        <v>0</v>
      </c>
      <c r="W419" s="304" t="b">
        <f t="shared" si="416"/>
        <v>1</v>
      </c>
      <c r="X419" s="304">
        <v>0</v>
      </c>
      <c r="Y419" s="304" t="b">
        <f t="shared" si="417"/>
        <v>1</v>
      </c>
      <c r="Z419" s="304">
        <v>0</v>
      </c>
      <c r="AA419" s="304" t="b">
        <f t="shared" si="418"/>
        <v>1</v>
      </c>
      <c r="AB419" s="304">
        <v>0</v>
      </c>
      <c r="AC419" s="304" t="b">
        <f t="shared" si="419"/>
        <v>1</v>
      </c>
      <c r="AD419" s="304">
        <v>0</v>
      </c>
      <c r="AE419" s="304" t="b">
        <f>AD419=0</f>
        <v>1</v>
      </c>
      <c r="AF419" s="304">
        <v>0</v>
      </c>
      <c r="AG419" s="304" t="b">
        <f>AF419=0</f>
        <v>1</v>
      </c>
      <c r="AH419" s="304">
        <v>277.87653293728101</v>
      </c>
      <c r="AI419" s="304" t="b">
        <v>1</v>
      </c>
      <c r="AJ419" s="304">
        <v>0</v>
      </c>
      <c r="AK419" s="304" t="b">
        <f t="shared" si="411"/>
        <v>1</v>
      </c>
      <c r="AL419" s="304">
        <v>0</v>
      </c>
      <c r="AM419" s="304" t="b">
        <f t="shared" si="412"/>
        <v>1</v>
      </c>
      <c r="AN419" s="304">
        <v>0</v>
      </c>
      <c r="AO419" s="304" t="b">
        <f t="shared" si="413"/>
        <v>1</v>
      </c>
      <c r="AQ419" s="299">
        <f>'RES_Sales Model'!C414</f>
        <v>302.16545592318028</v>
      </c>
      <c r="AR419" s="304" t="b">
        <v>1</v>
      </c>
      <c r="AS419" s="299">
        <f>'RES_Sales Model'!D414</f>
        <v>0</v>
      </c>
      <c r="AT419" s="304" t="b">
        <v>1</v>
      </c>
      <c r="AU419" s="305"/>
      <c r="AV419" s="304">
        <f>+'Small COMM Sales Model  '!G418</f>
        <v>326.45437890907908</v>
      </c>
      <c r="AW419" s="304" t="b">
        <v>1</v>
      </c>
      <c r="AX419" s="304">
        <f>+'Small COMM Sales Model  '!F418</f>
        <v>0</v>
      </c>
      <c r="AY419" s="304" t="b">
        <v>1</v>
      </c>
      <c r="AZ419" s="304">
        <f>+'Small COMM Sales Model  '!E418</f>
        <v>277.87653293728147</v>
      </c>
      <c r="BA419" s="304" t="b">
        <v>1</v>
      </c>
    </row>
    <row r="420" spans="1:53" s="299" customFormat="1" x14ac:dyDescent="0.2">
      <c r="A420" s="306">
        <v>2040</v>
      </c>
      <c r="B420" s="306">
        <v>10</v>
      </c>
      <c r="C420" s="299">
        <v>170.5586736154624</v>
      </c>
      <c r="D420" s="299" t="b">
        <v>1</v>
      </c>
      <c r="E420" s="299">
        <v>1.9937500000000004</v>
      </c>
      <c r="F420" s="299" t="b">
        <v>1</v>
      </c>
      <c r="H420" s="299">
        <v>0</v>
      </c>
      <c r="I420" s="304" t="b">
        <v>1</v>
      </c>
      <c r="J420" s="299">
        <v>0</v>
      </c>
      <c r="K420" s="304" t="b">
        <v>1</v>
      </c>
      <c r="L420" s="299">
        <v>0</v>
      </c>
      <c r="M420" s="304" t="b">
        <v>1</v>
      </c>
      <c r="N420" s="299">
        <v>0</v>
      </c>
      <c r="O420" s="304" t="b">
        <v>1</v>
      </c>
      <c r="P420" s="299">
        <v>0</v>
      </c>
      <c r="Q420" s="304" t="b">
        <v>1</v>
      </c>
      <c r="R420" s="304">
        <v>0</v>
      </c>
      <c r="S420" s="304" t="b">
        <f t="shared" si="414"/>
        <v>1</v>
      </c>
      <c r="T420" s="304">
        <v>0</v>
      </c>
      <c r="U420" s="304" t="b">
        <f t="shared" si="415"/>
        <v>1</v>
      </c>
      <c r="V420" s="304">
        <v>0</v>
      </c>
      <c r="W420" s="304" t="b">
        <f t="shared" si="416"/>
        <v>1</v>
      </c>
      <c r="X420" s="304">
        <v>0</v>
      </c>
      <c r="Y420" s="304" t="b">
        <f t="shared" si="417"/>
        <v>1</v>
      </c>
      <c r="Z420" s="304">
        <v>0</v>
      </c>
      <c r="AA420" s="304" t="b">
        <f t="shared" si="418"/>
        <v>1</v>
      </c>
      <c r="AB420" s="304">
        <v>0</v>
      </c>
      <c r="AC420" s="304" t="b">
        <f t="shared" si="419"/>
        <v>1</v>
      </c>
      <c r="AD420" s="304">
        <v>0</v>
      </c>
      <c r="AE420" s="304" t="b">
        <f>AD420=0</f>
        <v>1</v>
      </c>
      <c r="AF420" s="304">
        <v>0</v>
      </c>
      <c r="AG420" s="304" t="b">
        <f>AF420=0</f>
        <v>1</v>
      </c>
      <c r="AH420" s="304">
        <v>0</v>
      </c>
      <c r="AI420" s="304" t="b">
        <f>AH420=0</f>
        <v>1</v>
      </c>
      <c r="AJ420" s="304">
        <v>198.89039579254799</v>
      </c>
      <c r="AK420" s="304" t="b">
        <v>1</v>
      </c>
      <c r="AL420" s="304">
        <v>0</v>
      </c>
      <c r="AM420" s="304" t="b">
        <f t="shared" si="412"/>
        <v>1</v>
      </c>
      <c r="AN420" s="304">
        <v>0</v>
      </c>
      <c r="AO420" s="304" t="b">
        <f t="shared" si="413"/>
        <v>1</v>
      </c>
      <c r="AQ420" s="299">
        <f>'RES_Sales Model'!C415</f>
        <v>238.38346436491491</v>
      </c>
      <c r="AR420" s="304" t="b">
        <v>1</v>
      </c>
      <c r="AS420" s="299">
        <f>'RES_Sales Model'!D415</f>
        <v>0</v>
      </c>
      <c r="AT420" s="304" t="b">
        <v>1</v>
      </c>
      <c r="AU420" s="305"/>
      <c r="AV420" s="304">
        <f>+'Small COMM Sales Model  '!G419</f>
        <v>277.87653293728147</v>
      </c>
      <c r="AW420" s="304" t="b">
        <v>1</v>
      </c>
      <c r="AX420" s="304">
        <f>+'Small COMM Sales Model  '!F419</f>
        <v>3.8110897796785466</v>
      </c>
      <c r="AY420" s="304" t="b">
        <v>1</v>
      </c>
      <c r="AZ420" s="304">
        <f>+'Small COMM Sales Model  '!E419</f>
        <v>198.89039579254836</v>
      </c>
      <c r="BA420" s="304" t="b">
        <v>1</v>
      </c>
    </row>
    <row r="421" spans="1:53" s="299" customFormat="1" x14ac:dyDescent="0.2">
      <c r="A421" s="306">
        <v>2040</v>
      </c>
      <c r="B421" s="306">
        <v>11</v>
      </c>
      <c r="C421" s="299">
        <v>63.069791666666674</v>
      </c>
      <c r="D421" s="299" t="b">
        <v>1</v>
      </c>
      <c r="E421" s="299">
        <v>13.252083333333335</v>
      </c>
      <c r="F421" s="299" t="b">
        <v>1</v>
      </c>
      <c r="H421" s="299">
        <v>0</v>
      </c>
      <c r="I421" s="304" t="b">
        <v>1</v>
      </c>
      <c r="J421" s="299">
        <v>0</v>
      </c>
      <c r="K421" s="304" t="b">
        <v>1</v>
      </c>
      <c r="L421" s="299">
        <v>0</v>
      </c>
      <c r="M421" s="304" t="b">
        <v>1</v>
      </c>
      <c r="N421" s="299">
        <v>0</v>
      </c>
      <c r="O421" s="304" t="b">
        <v>1</v>
      </c>
      <c r="P421" s="299">
        <v>0</v>
      </c>
      <c r="Q421" s="304" t="b">
        <v>1</v>
      </c>
      <c r="R421" s="304">
        <v>0</v>
      </c>
      <c r="S421" s="304" t="b">
        <f t="shared" si="414"/>
        <v>1</v>
      </c>
      <c r="T421" s="304">
        <v>0</v>
      </c>
      <c r="U421" s="304" t="b">
        <f t="shared" si="415"/>
        <v>1</v>
      </c>
      <c r="V421" s="304">
        <v>0</v>
      </c>
      <c r="W421" s="304" t="b">
        <f t="shared" si="416"/>
        <v>1</v>
      </c>
      <c r="X421" s="304">
        <v>0</v>
      </c>
      <c r="Y421" s="304" t="b">
        <f t="shared" si="417"/>
        <v>1</v>
      </c>
      <c r="Z421" s="304">
        <v>0</v>
      </c>
      <c r="AA421" s="304" t="b">
        <f t="shared" si="418"/>
        <v>1</v>
      </c>
      <c r="AB421" s="304">
        <v>0</v>
      </c>
      <c r="AC421" s="304" t="b">
        <f t="shared" si="419"/>
        <v>1</v>
      </c>
      <c r="AD421" s="304">
        <v>0</v>
      </c>
      <c r="AE421" s="304" t="b">
        <f>AD421=0</f>
        <v>1</v>
      </c>
      <c r="AF421" s="304">
        <v>0</v>
      </c>
      <c r="AG421" s="304" t="b">
        <f>AF421=0</f>
        <v>1</v>
      </c>
      <c r="AH421" s="304">
        <v>0</v>
      </c>
      <c r="AI421" s="304" t="b">
        <f>AH421=0</f>
        <v>1</v>
      </c>
      <c r="AJ421" s="304">
        <v>0</v>
      </c>
      <c r="AK421" s="304" t="b">
        <f>AJ421=0</f>
        <v>1</v>
      </c>
      <c r="AL421" s="304">
        <v>78.117279066674598</v>
      </c>
      <c r="AM421" s="304" t="b">
        <v>1</v>
      </c>
      <c r="AN421" s="304">
        <v>0</v>
      </c>
      <c r="AO421" s="304" t="b">
        <f t="shared" si="413"/>
        <v>1</v>
      </c>
      <c r="AQ421" s="299">
        <f>'RES_Sales Model'!C416</f>
        <v>138.50383742961151</v>
      </c>
      <c r="AR421" s="304" t="b">
        <v>1</v>
      </c>
      <c r="AS421" s="299">
        <f>'RES_Sales Model'!D416</f>
        <v>0</v>
      </c>
      <c r="AT421" s="304" t="b">
        <v>1</v>
      </c>
      <c r="AU421" s="305"/>
      <c r="AV421" s="304">
        <f>+'Small COMM Sales Model  '!G420</f>
        <v>198.89039579254836</v>
      </c>
      <c r="AW421" s="304" t="b">
        <v>1</v>
      </c>
      <c r="AX421" s="304">
        <f>+'Small COMM Sales Model  '!F420</f>
        <v>26.436963465927999</v>
      </c>
      <c r="AY421" s="304" t="b">
        <v>1</v>
      </c>
      <c r="AZ421" s="304">
        <f>+'Small COMM Sales Model  '!E420</f>
        <v>78.117279066674627</v>
      </c>
      <c r="BA421" s="304" t="b">
        <v>1</v>
      </c>
    </row>
    <row r="422" spans="1:53" s="299" customFormat="1" x14ac:dyDescent="0.2">
      <c r="A422" s="306">
        <v>2040</v>
      </c>
      <c r="B422" s="306">
        <v>12</v>
      </c>
      <c r="C422" s="299">
        <v>34.644791666666663</v>
      </c>
      <c r="D422" s="299" t="b">
        <v>1</v>
      </c>
      <c r="E422" s="299">
        <v>62.360416666666687</v>
      </c>
      <c r="F422" s="299" t="b">
        <v>1</v>
      </c>
      <c r="H422" s="299">
        <v>0.17544300865084281</v>
      </c>
      <c r="I422" s="304" t="b">
        <v>1</v>
      </c>
      <c r="J422" s="299">
        <v>0</v>
      </c>
      <c r="K422" s="304" t="b">
        <v>1</v>
      </c>
      <c r="L422" s="299">
        <v>0</v>
      </c>
      <c r="M422" s="304" t="b">
        <v>1</v>
      </c>
      <c r="N422" s="299">
        <v>0</v>
      </c>
      <c r="O422" s="304" t="b">
        <v>1</v>
      </c>
      <c r="P422" s="299">
        <v>64.984895742185898</v>
      </c>
      <c r="Q422" s="304" t="b">
        <v>1</v>
      </c>
      <c r="R422" s="304">
        <v>0</v>
      </c>
      <c r="S422" s="304" t="b">
        <f t="shared" si="414"/>
        <v>1</v>
      </c>
      <c r="T422" s="304">
        <v>0</v>
      </c>
      <c r="U422" s="304" t="b">
        <f t="shared" si="415"/>
        <v>1</v>
      </c>
      <c r="V422" s="304">
        <v>0</v>
      </c>
      <c r="W422" s="304" t="b">
        <f t="shared" si="416"/>
        <v>1</v>
      </c>
      <c r="X422" s="304">
        <v>0</v>
      </c>
      <c r="Y422" s="304" t="b">
        <f t="shared" si="417"/>
        <v>1</v>
      </c>
      <c r="Z422" s="304">
        <v>0</v>
      </c>
      <c r="AA422" s="304" t="b">
        <f t="shared" si="418"/>
        <v>1</v>
      </c>
      <c r="AB422" s="304">
        <v>0</v>
      </c>
      <c r="AC422" s="304" t="b">
        <f t="shared" si="419"/>
        <v>1</v>
      </c>
      <c r="AD422" s="304">
        <v>0</v>
      </c>
      <c r="AE422" s="304" t="b">
        <f>AD422=0</f>
        <v>1</v>
      </c>
      <c r="AF422" s="304">
        <v>0</v>
      </c>
      <c r="AG422" s="304" t="b">
        <f>AF422=0</f>
        <v>1</v>
      </c>
      <c r="AH422" s="304">
        <v>0</v>
      </c>
      <c r="AI422" s="304" t="b">
        <f>AH422=0</f>
        <v>1</v>
      </c>
      <c r="AJ422" s="304">
        <v>0</v>
      </c>
      <c r="AK422" s="304" t="b">
        <f>AJ422=0</f>
        <v>1</v>
      </c>
      <c r="AL422" s="304">
        <v>0</v>
      </c>
      <c r="AM422" s="304" t="b">
        <f>AL422=0</f>
        <v>1</v>
      </c>
      <c r="AN422" s="304">
        <v>42.633806123140999</v>
      </c>
      <c r="AO422" s="304" t="b">
        <v>1</v>
      </c>
      <c r="AQ422" s="299">
        <f>'RES_Sales Model'!C417</f>
        <v>60.375542594907806</v>
      </c>
      <c r="AR422" s="304" t="b">
        <v>1</v>
      </c>
      <c r="AS422" s="299">
        <f>'RES_Sales Model'!D417</f>
        <v>64.984895742185898</v>
      </c>
      <c r="AT422" s="304" t="b">
        <v>1</v>
      </c>
      <c r="AU422" s="305"/>
      <c r="AV422" s="304">
        <f>+'Small COMM Sales Model  '!G421</f>
        <v>78.117279066674627</v>
      </c>
      <c r="AW422" s="304" t="b">
        <v>1</v>
      </c>
      <c r="AX422" s="304">
        <f>+'Small COMM Sales Model  '!F421</f>
        <v>81.614210043345437</v>
      </c>
      <c r="AY422" s="304" t="b">
        <v>1</v>
      </c>
      <c r="AZ422" s="304">
        <f>+'Small COMM Sales Model  '!E421</f>
        <v>42.633806123140985</v>
      </c>
      <c r="BA422" s="304" t="b">
        <v>1</v>
      </c>
    </row>
    <row r="423" spans="1:53" x14ac:dyDescent="0.2">
      <c r="U423" s="304"/>
      <c r="W423" s="304"/>
      <c r="Y423" s="304"/>
      <c r="AA423" s="304"/>
      <c r="AC423" s="304"/>
      <c r="AE423" s="304"/>
      <c r="AG423" s="304"/>
      <c r="AI423" s="304"/>
      <c r="AK423" s="304"/>
      <c r="AM423" s="304"/>
      <c r="AO423" s="304"/>
    </row>
    <row r="424" spans="1:53" x14ac:dyDescent="0.2">
      <c r="W424" s="304"/>
      <c r="Y424" s="304"/>
      <c r="AA424" s="304"/>
      <c r="AC424" s="304"/>
      <c r="AE424" s="304"/>
      <c r="AG424" s="304"/>
      <c r="AI424" s="304"/>
      <c r="AK424" s="304"/>
      <c r="AM424" s="304"/>
      <c r="AO424" s="304"/>
    </row>
    <row r="425" spans="1:53" x14ac:dyDescent="0.2">
      <c r="Y425" s="304"/>
      <c r="AA425" s="304"/>
      <c r="AC425" s="304"/>
      <c r="AE425" s="304"/>
      <c r="AG425" s="304"/>
      <c r="AI425" s="304"/>
      <c r="AK425" s="304"/>
      <c r="AM425" s="304"/>
      <c r="AO425" s="304"/>
    </row>
    <row r="426" spans="1:53" x14ac:dyDescent="0.2">
      <c r="AA426" s="304"/>
      <c r="AC426" s="304"/>
      <c r="AE426" s="304"/>
      <c r="AG426" s="304"/>
      <c r="AI426" s="304"/>
      <c r="AK426" s="304"/>
      <c r="AM426" s="304"/>
      <c r="AO426" s="304"/>
    </row>
    <row r="427" spans="1:53" x14ac:dyDescent="0.2">
      <c r="AC427" s="304"/>
      <c r="AE427" s="304"/>
      <c r="AG427" s="304"/>
      <c r="AI427" s="304"/>
      <c r="AK427" s="304"/>
      <c r="AM427" s="304"/>
      <c r="AO427" s="304"/>
    </row>
    <row r="428" spans="1:53" x14ac:dyDescent="0.2">
      <c r="AE428" s="304"/>
      <c r="AG428" s="304"/>
      <c r="AI428" s="304"/>
      <c r="AK428" s="304"/>
      <c r="AM428" s="304"/>
      <c r="AO428" s="304"/>
    </row>
    <row r="429" spans="1:53" x14ac:dyDescent="0.2">
      <c r="AG429" s="304"/>
      <c r="AI429" s="304"/>
      <c r="AK429" s="304"/>
      <c r="AM429" s="304"/>
      <c r="AO429" s="304"/>
    </row>
    <row r="430" spans="1:53" x14ac:dyDescent="0.2">
      <c r="AI430" s="304"/>
      <c r="AK430" s="304"/>
      <c r="AM430" s="304"/>
      <c r="AO430" s="304"/>
    </row>
    <row r="431" spans="1:53" x14ac:dyDescent="0.2">
      <c r="AK431" s="304"/>
      <c r="AM431" s="304"/>
      <c r="AO431" s="304"/>
    </row>
    <row r="432" spans="1:53" x14ac:dyDescent="0.2">
      <c r="AM432" s="304"/>
      <c r="AO432" s="304"/>
    </row>
    <row r="433" spans="41:41" x14ac:dyDescent="0.2">
      <c r="AO433" s="304"/>
    </row>
  </sheetData>
  <mergeCells count="4">
    <mergeCell ref="C1:F1"/>
    <mergeCell ref="H1:AO1"/>
    <mergeCell ref="AQ1:AT1"/>
    <mergeCell ref="AV1:BA1"/>
  </mergeCells>
  <conditionalFormatting sqref="D3:D1048576">
    <cfRule type="containsText" dxfId="45" priority="46" operator="containsText" text="False">
      <formula>NOT(ISERROR(SEARCH("False",D3)))</formula>
    </cfRule>
  </conditionalFormatting>
  <conditionalFormatting sqref="F3:F1048576">
    <cfRule type="containsText" dxfId="44" priority="45" operator="containsText" text="False">
      <formula>NOT(ISERROR(SEARCH("False",F3)))</formula>
    </cfRule>
  </conditionalFormatting>
  <conditionalFormatting sqref="I3:I1048576">
    <cfRule type="containsText" dxfId="43" priority="44" operator="containsText" text="False">
      <formula>NOT(ISERROR(SEARCH("False",I3)))</formula>
    </cfRule>
  </conditionalFormatting>
  <conditionalFormatting sqref="K3:K1048576">
    <cfRule type="containsText" dxfId="42" priority="43" operator="containsText" text="False">
      <formula>NOT(ISERROR(SEARCH("False",K3)))</formula>
    </cfRule>
  </conditionalFormatting>
  <conditionalFormatting sqref="M3:M1048576">
    <cfRule type="containsText" dxfId="41" priority="42" operator="containsText" text="False">
      <formula>NOT(ISERROR(SEARCH("False",M3)))</formula>
    </cfRule>
  </conditionalFormatting>
  <conditionalFormatting sqref="O3:O1048576">
    <cfRule type="containsText" dxfId="40" priority="41" operator="containsText" text="False">
      <formula>NOT(ISERROR(SEARCH("False",O3)))</formula>
    </cfRule>
  </conditionalFormatting>
  <conditionalFormatting sqref="Q3:Q1048576">
    <cfRule type="containsText" dxfId="39" priority="40" operator="containsText" text="False">
      <formula>NOT(ISERROR(SEARCH("False",Q3)))</formula>
    </cfRule>
  </conditionalFormatting>
  <conditionalFormatting sqref="S3:S1048576">
    <cfRule type="containsText" dxfId="38" priority="39" operator="containsText" text="False">
      <formula>NOT(ISERROR(SEARCH("False",S3)))</formula>
    </cfRule>
  </conditionalFormatting>
  <conditionalFormatting sqref="U424:U1048576">
    <cfRule type="containsText" dxfId="37" priority="38" operator="containsText" text="False">
      <formula>NOT(ISERROR(SEARCH("False",U424)))</formula>
    </cfRule>
  </conditionalFormatting>
  <conditionalFormatting sqref="W425:W1048576">
    <cfRule type="containsText" dxfId="36" priority="37" operator="containsText" text="False">
      <formula>NOT(ISERROR(SEARCH("False",W425)))</formula>
    </cfRule>
  </conditionalFormatting>
  <conditionalFormatting sqref="Y426:Y1048576">
    <cfRule type="containsText" dxfId="35" priority="36" operator="containsText" text="False">
      <formula>NOT(ISERROR(SEARCH("False",Y426)))</formula>
    </cfRule>
  </conditionalFormatting>
  <conditionalFormatting sqref="AA427:AA1048576">
    <cfRule type="containsText" dxfId="34" priority="35" operator="containsText" text="False">
      <formula>NOT(ISERROR(SEARCH("False",AA427)))</formula>
    </cfRule>
  </conditionalFormatting>
  <conditionalFormatting sqref="AC428:AC1048576">
    <cfRule type="containsText" dxfId="33" priority="34" operator="containsText" text="False">
      <formula>NOT(ISERROR(SEARCH("False",AC428)))</formula>
    </cfRule>
  </conditionalFormatting>
  <conditionalFormatting sqref="AE429:AE1048576">
    <cfRule type="containsText" dxfId="32" priority="33" operator="containsText" text="False">
      <formula>NOT(ISERROR(SEARCH("False",AE429)))</formula>
    </cfRule>
  </conditionalFormatting>
  <conditionalFormatting sqref="AG430:AG1048576">
    <cfRule type="containsText" dxfId="31" priority="32" operator="containsText" text="False">
      <formula>NOT(ISERROR(SEARCH("False",AG430)))</formula>
    </cfRule>
  </conditionalFormatting>
  <conditionalFormatting sqref="AI431:AI1048576">
    <cfRule type="containsText" dxfId="30" priority="31" operator="containsText" text="False">
      <formula>NOT(ISERROR(SEARCH("False",AI431)))</formula>
    </cfRule>
  </conditionalFormatting>
  <conditionalFormatting sqref="AK432:AK1048576">
    <cfRule type="containsText" dxfId="29" priority="30" operator="containsText" text="False">
      <formula>NOT(ISERROR(SEARCH("False",AK432)))</formula>
    </cfRule>
  </conditionalFormatting>
  <conditionalFormatting sqref="AM433:AM1048576">
    <cfRule type="containsText" dxfId="28" priority="29" operator="containsText" text="False">
      <formula>NOT(ISERROR(SEARCH("False",AM433)))</formula>
    </cfRule>
  </conditionalFormatting>
  <conditionalFormatting sqref="AO434:AO1048576">
    <cfRule type="containsText" dxfId="27" priority="28" operator="containsText" text="False">
      <formula>NOT(ISERROR(SEARCH("False",AO434)))</formula>
    </cfRule>
  </conditionalFormatting>
  <conditionalFormatting sqref="BA3:BA1048576">
    <cfRule type="containsText" dxfId="26" priority="27" operator="containsText" text="False">
      <formula>NOT(ISERROR(SEARCH("False",BA3)))</formula>
    </cfRule>
  </conditionalFormatting>
  <conditionalFormatting sqref="AR3:AR1048576">
    <cfRule type="containsText" dxfId="25" priority="26" operator="containsText" text="False">
      <formula>NOT(ISERROR(SEARCH("False",AR3)))</formula>
    </cfRule>
  </conditionalFormatting>
  <conditionalFormatting sqref="AT3:AU1048576">
    <cfRule type="containsText" dxfId="24" priority="25" operator="containsText" text="False">
      <formula>NOT(ISERROR(SEARCH("False",AT3)))</formula>
    </cfRule>
  </conditionalFormatting>
  <conditionalFormatting sqref="AW3:AW1048576">
    <cfRule type="containsText" dxfId="23" priority="24" operator="containsText" text="False">
      <formula>NOT(ISERROR(SEARCH("False",AW3)))</formula>
    </cfRule>
  </conditionalFormatting>
  <conditionalFormatting sqref="U4:U423">
    <cfRule type="containsText" dxfId="22" priority="23" operator="containsText" text="False">
      <formula>NOT(ISERROR(SEARCH("False",U4)))</formula>
    </cfRule>
  </conditionalFormatting>
  <conditionalFormatting sqref="W5:W424">
    <cfRule type="containsText" dxfId="21" priority="22" operator="containsText" text="False">
      <formula>NOT(ISERROR(SEARCH("False",W5)))</formula>
    </cfRule>
  </conditionalFormatting>
  <conditionalFormatting sqref="Y6:Y425">
    <cfRule type="containsText" dxfId="20" priority="21" operator="containsText" text="False">
      <formula>NOT(ISERROR(SEARCH("False",Y6)))</formula>
    </cfRule>
  </conditionalFormatting>
  <conditionalFormatting sqref="AA7:AA426">
    <cfRule type="containsText" dxfId="19" priority="20" operator="containsText" text="False">
      <formula>NOT(ISERROR(SEARCH("False",AA7)))</formula>
    </cfRule>
  </conditionalFormatting>
  <conditionalFormatting sqref="AC8:AC427">
    <cfRule type="containsText" dxfId="18" priority="19" operator="containsText" text="False">
      <formula>NOT(ISERROR(SEARCH("False",AC8)))</formula>
    </cfRule>
  </conditionalFormatting>
  <conditionalFormatting sqref="AE9:AE428">
    <cfRule type="containsText" dxfId="17" priority="18" operator="containsText" text="False">
      <formula>NOT(ISERROR(SEARCH("False",AE9)))</formula>
    </cfRule>
  </conditionalFormatting>
  <conditionalFormatting sqref="AG10:AG429">
    <cfRule type="containsText" dxfId="16" priority="17" operator="containsText" text="False">
      <formula>NOT(ISERROR(SEARCH("False",AG10)))</formula>
    </cfRule>
  </conditionalFormatting>
  <conditionalFormatting sqref="AI11:AI430">
    <cfRule type="containsText" dxfId="15" priority="16" operator="containsText" text="False">
      <formula>NOT(ISERROR(SEARCH("False",AI11)))</formula>
    </cfRule>
  </conditionalFormatting>
  <conditionalFormatting sqref="AK12:AK431">
    <cfRule type="containsText" dxfId="14" priority="15" operator="containsText" text="False">
      <formula>NOT(ISERROR(SEARCH("False",AK12)))</formula>
    </cfRule>
  </conditionalFormatting>
  <conditionalFormatting sqref="AM13:AM432">
    <cfRule type="containsText" dxfId="13" priority="14" operator="containsText" text="False">
      <formula>NOT(ISERROR(SEARCH("False",AM13)))</formula>
    </cfRule>
  </conditionalFormatting>
  <conditionalFormatting sqref="AO14:AO433">
    <cfRule type="containsText" dxfId="12" priority="13" operator="containsText" text="False">
      <formula>NOT(ISERROR(SEARCH("False",AO14)))</formula>
    </cfRule>
  </conditionalFormatting>
  <conditionalFormatting sqref="U3">
    <cfRule type="containsText" dxfId="11" priority="12" operator="containsText" text="False">
      <formula>NOT(ISERROR(SEARCH("False",U3)))</formula>
    </cfRule>
  </conditionalFormatting>
  <conditionalFormatting sqref="W3:W4">
    <cfRule type="containsText" dxfId="10" priority="11" operator="containsText" text="False">
      <formula>NOT(ISERROR(SEARCH("False",W3)))</formula>
    </cfRule>
  </conditionalFormatting>
  <conditionalFormatting sqref="Y3:Y5">
    <cfRule type="containsText" dxfId="9" priority="10" operator="containsText" text="False">
      <formula>NOT(ISERROR(SEARCH("False",Y3)))</formula>
    </cfRule>
  </conditionalFormatting>
  <conditionalFormatting sqref="AA3:AA6">
    <cfRule type="containsText" dxfId="8" priority="9" operator="containsText" text="False">
      <formula>NOT(ISERROR(SEARCH("False",AA3)))</formula>
    </cfRule>
  </conditionalFormatting>
  <conditionalFormatting sqref="AC3:AC7">
    <cfRule type="containsText" dxfId="7" priority="8" operator="containsText" text="False">
      <formula>NOT(ISERROR(SEARCH("False",AC3)))</formula>
    </cfRule>
  </conditionalFormatting>
  <conditionalFormatting sqref="AE3:AE8">
    <cfRule type="containsText" dxfId="6" priority="7" operator="containsText" text="False">
      <formula>NOT(ISERROR(SEARCH("False",AE3)))</formula>
    </cfRule>
  </conditionalFormatting>
  <conditionalFormatting sqref="AG3:AG9">
    <cfRule type="containsText" dxfId="5" priority="6" operator="containsText" text="False">
      <formula>NOT(ISERROR(SEARCH("False",AG3)))</formula>
    </cfRule>
  </conditionalFormatting>
  <conditionalFormatting sqref="AI3:AI10">
    <cfRule type="containsText" dxfId="4" priority="5" operator="containsText" text="False">
      <formula>NOT(ISERROR(SEARCH("False",AI3)))</formula>
    </cfRule>
  </conditionalFormatting>
  <conditionalFormatting sqref="AO3:AO13 AM3:AM12 AK3:AK11">
    <cfRule type="containsText" dxfId="3" priority="4" operator="containsText" text="False">
      <formula>NOT(ISERROR(SEARCH("False",AK3)))</formula>
    </cfRule>
  </conditionalFormatting>
  <conditionalFormatting sqref="A1">
    <cfRule type="cellIs" dxfId="2" priority="2" operator="lessThan">
      <formula>0</formula>
    </cfRule>
    <cfRule type="cellIs" dxfId="1" priority="3" operator="greaterThan">
      <formula>0</formula>
    </cfRule>
  </conditionalFormatting>
  <conditionalFormatting sqref="AY3:AY422">
    <cfRule type="containsText" dxfId="0" priority="1" operator="containsText" text="False">
      <formula>NOT(ISERROR(SEARCH("False",AY3)))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0" tint="-0.249977111117893"/>
  </sheetPr>
  <dimension ref="A1:R458"/>
  <sheetViews>
    <sheetView zoomScale="90" zoomScaleNormal="90" workbookViewId="0">
      <pane xSplit="2" ySplit="13" topLeftCell="C14" activePane="bottomRight" state="frozen"/>
      <selection activeCell="L1" sqref="L1"/>
      <selection pane="topRight" activeCell="L1" sqref="L1"/>
      <selection pane="bottomLeft" activeCell="L1" sqref="L1"/>
      <selection pane="bottomRight" activeCell="N1" sqref="N1"/>
    </sheetView>
  </sheetViews>
  <sheetFormatPr defaultRowHeight="12.75" x14ac:dyDescent="0.2"/>
  <cols>
    <col min="1" max="1" width="27.140625" customWidth="1"/>
    <col min="2" max="2" width="11.140625" customWidth="1"/>
    <col min="3" max="3" width="11.7109375" customWidth="1"/>
    <col min="4" max="4" width="10.28515625" customWidth="1"/>
    <col min="5" max="5" width="8.28515625" customWidth="1"/>
    <col min="6" max="10" width="9" customWidth="1"/>
    <col min="11" max="11" width="17" customWidth="1"/>
    <col min="12" max="12" width="12" customWidth="1"/>
    <col min="13" max="13" width="12.140625" customWidth="1"/>
    <col min="14" max="14" width="12.5703125" customWidth="1"/>
    <col min="16" max="16" width="11" customWidth="1"/>
    <col min="17" max="17" width="11.140625" bestFit="1" customWidth="1"/>
    <col min="18" max="18" width="12.140625" bestFit="1" customWidth="1"/>
  </cols>
  <sheetData>
    <row r="1" spans="1:18" ht="25.5" x14ac:dyDescent="0.2">
      <c r="A1" s="371" t="s">
        <v>163</v>
      </c>
      <c r="B1" s="371" t="s">
        <v>352</v>
      </c>
      <c r="C1" s="371" t="s">
        <v>351</v>
      </c>
      <c r="D1" s="371" t="s">
        <v>350</v>
      </c>
      <c r="E1" s="371" t="s">
        <v>349</v>
      </c>
      <c r="G1" s="58" t="s">
        <v>415</v>
      </c>
      <c r="N1" s="510" t="s">
        <v>532</v>
      </c>
    </row>
    <row r="2" spans="1:18" ht="15" x14ac:dyDescent="0.25">
      <c r="A2" s="370" t="s">
        <v>345</v>
      </c>
      <c r="B2" s="503">
        <v>14511.934619366641</v>
      </c>
      <c r="C2" s="361">
        <v>1052.2795398436149</v>
      </c>
      <c r="D2" s="361">
        <v>13.790950094423902</v>
      </c>
      <c r="E2" s="362">
        <v>6.3993538766900118E-20</v>
      </c>
      <c r="F2" s="362"/>
      <c r="G2" s="509" t="s">
        <v>414</v>
      </c>
      <c r="I2" s="507">
        <v>0.91873922140511377</v>
      </c>
    </row>
    <row r="3" spans="1:18" ht="15" x14ac:dyDescent="0.25">
      <c r="A3" s="370" t="s">
        <v>422</v>
      </c>
      <c r="B3" s="363">
        <v>270.45792063764327</v>
      </c>
      <c r="C3" s="361">
        <v>47.647248516330663</v>
      </c>
      <c r="D3" s="361">
        <v>5.6762547483711732</v>
      </c>
      <c r="E3" s="362">
        <v>1.2752520792297102E-7</v>
      </c>
      <c r="F3" s="362"/>
      <c r="G3" s="509" t="s">
        <v>412</v>
      </c>
      <c r="I3" s="507">
        <v>0.91419669340912635</v>
      </c>
    </row>
    <row r="4" spans="1:18" ht="15" x14ac:dyDescent="0.25">
      <c r="A4" s="519" t="s">
        <v>421</v>
      </c>
      <c r="B4" s="363">
        <v>-474.71861332230924</v>
      </c>
      <c r="C4" s="361">
        <v>263.63459363777008</v>
      </c>
      <c r="D4" s="361">
        <v>-1.8006688984624126</v>
      </c>
      <c r="E4" s="362">
        <v>7.3631033140465901E-2</v>
      </c>
      <c r="F4" s="362"/>
      <c r="G4" s="19" t="s">
        <v>410</v>
      </c>
      <c r="I4" s="508">
        <v>1.970822353489184E-2</v>
      </c>
    </row>
    <row r="5" spans="1:18" ht="15" x14ac:dyDescent="0.25">
      <c r="A5" s="370" t="s">
        <v>411</v>
      </c>
      <c r="B5" s="363">
        <v>8.6566108204537482</v>
      </c>
      <c r="C5" s="361">
        <v>0.7156076423513118</v>
      </c>
      <c r="D5" s="361">
        <v>12.096867484548154</v>
      </c>
      <c r="E5" s="362">
        <v>7.932647238085545E-18</v>
      </c>
      <c r="F5" s="362"/>
      <c r="G5" s="19" t="s">
        <v>408</v>
      </c>
      <c r="I5" s="507">
        <v>2.0549474751015895</v>
      </c>
    </row>
    <row r="6" spans="1:18" x14ac:dyDescent="0.2">
      <c r="A6" s="370" t="s">
        <v>407</v>
      </c>
      <c r="B6" s="363">
        <v>7.9121486935830081</v>
      </c>
      <c r="C6" s="361">
        <v>0.69154737463968963</v>
      </c>
      <c r="D6" s="361">
        <v>11.44122439580571</v>
      </c>
      <c r="E6" s="362">
        <v>5.9140640959095714E-17</v>
      </c>
      <c r="F6" s="362"/>
      <c r="G6" s="362"/>
      <c r="H6" s="362"/>
      <c r="I6" s="362"/>
      <c r="J6" s="362"/>
    </row>
    <row r="7" spans="1:18" x14ac:dyDescent="0.2">
      <c r="A7" s="370" t="s">
        <v>420</v>
      </c>
      <c r="B7" s="363">
        <v>6.9581400040270864</v>
      </c>
      <c r="C7" s="361">
        <v>1.1486697379484427</v>
      </c>
      <c r="D7" s="361">
        <v>6.0575636095841832</v>
      </c>
      <c r="E7" s="362">
        <v>2.622718112324404E-8</v>
      </c>
      <c r="F7" s="362"/>
      <c r="G7" s="362"/>
      <c r="H7" s="362"/>
      <c r="I7" s="362"/>
      <c r="J7" s="362"/>
      <c r="K7" s="503"/>
      <c r="P7" s="506"/>
      <c r="Q7" s="503"/>
      <c r="R7" s="505"/>
    </row>
    <row r="8" spans="1:18" x14ac:dyDescent="0.2">
      <c r="A8" s="370" t="s">
        <v>406</v>
      </c>
      <c r="B8" s="363">
        <v>2153.8846951975079</v>
      </c>
      <c r="C8" s="361">
        <v>517.98328304198367</v>
      </c>
      <c r="D8" s="361">
        <v>4.1582127564972611</v>
      </c>
      <c r="E8" s="362">
        <v>5.6550740317051049E-5</v>
      </c>
      <c r="F8" s="362"/>
      <c r="G8" s="362"/>
      <c r="H8" s="58" t="s">
        <v>419</v>
      </c>
    </row>
    <row r="9" spans="1:18" x14ac:dyDescent="0.2">
      <c r="A9" s="370" t="s">
        <v>405</v>
      </c>
      <c r="B9" s="363">
        <v>-2392.4688697404595</v>
      </c>
      <c r="C9" s="361">
        <v>519.3138050824665</v>
      </c>
      <c r="D9" s="361">
        <v>-4.6069810706467509</v>
      </c>
      <c r="E9" s="362">
        <v>9.9356275395514043E-6</v>
      </c>
      <c r="F9" s="362"/>
      <c r="G9" s="362"/>
      <c r="H9" s="362"/>
      <c r="I9" s="362"/>
      <c r="J9" s="362"/>
    </row>
    <row r="10" spans="1:18" x14ac:dyDescent="0.2">
      <c r="A10" s="370" t="s">
        <v>404</v>
      </c>
      <c r="B10" s="363">
        <v>981.10284314650994</v>
      </c>
      <c r="C10" s="361">
        <v>155.20782241601657</v>
      </c>
      <c r="D10" s="361">
        <v>6.3212203346090226</v>
      </c>
      <c r="E10" s="362">
        <v>8.7985557509083334E-9</v>
      </c>
    </row>
    <row r="11" spans="1:18" x14ac:dyDescent="0.2">
      <c r="A11" s="370" t="s">
        <v>403</v>
      </c>
      <c r="B11" s="363">
        <v>0.25486655797539698</v>
      </c>
      <c r="C11" s="361">
        <v>7.6783633362595055E-2</v>
      </c>
      <c r="D11" s="361">
        <v>3.3192823367948949</v>
      </c>
      <c r="E11" s="362">
        <v>1.1260449138731478E-3</v>
      </c>
    </row>
    <row r="12" spans="1:18" x14ac:dyDescent="0.2">
      <c r="B12" s="503"/>
      <c r="K12" s="183"/>
      <c r="L12" s="183"/>
    </row>
    <row r="13" spans="1:18" ht="51" x14ac:dyDescent="0.2">
      <c r="A13" s="54" t="s">
        <v>306</v>
      </c>
      <c r="B13" s="518" t="s">
        <v>314</v>
      </c>
      <c r="C13" s="517" t="s">
        <v>418</v>
      </c>
      <c r="D13" s="497" t="s">
        <v>215</v>
      </c>
      <c r="E13" s="497" t="s">
        <v>173</v>
      </c>
      <c r="F13" s="497" t="s">
        <v>400</v>
      </c>
      <c r="G13" s="497" t="s">
        <v>417</v>
      </c>
      <c r="H13" s="497" t="s">
        <v>416</v>
      </c>
      <c r="I13" s="497" t="s">
        <v>398</v>
      </c>
      <c r="J13" s="516" t="s">
        <v>399</v>
      </c>
      <c r="K13" s="497" t="s">
        <v>397</v>
      </c>
      <c r="L13" s="497" t="s">
        <v>396</v>
      </c>
      <c r="M13" s="497" t="s">
        <v>395</v>
      </c>
      <c r="N13" s="497" t="s">
        <v>394</v>
      </c>
      <c r="O13" s="497" t="s">
        <v>393</v>
      </c>
      <c r="P13" s="497" t="s">
        <v>392</v>
      </c>
    </row>
    <row r="14" spans="1:18" x14ac:dyDescent="0.2">
      <c r="A14" s="314">
        <v>2007</v>
      </c>
      <c r="B14" s="314">
        <v>1</v>
      </c>
      <c r="C14" s="512">
        <v>17.994925659351978</v>
      </c>
      <c r="D14" s="479">
        <v>2.0431699999999999</v>
      </c>
      <c r="E14" s="479">
        <v>55.445797060494229</v>
      </c>
      <c r="F14" s="479">
        <v>62.717743760791592</v>
      </c>
      <c r="G14" s="479">
        <v>47.227487272749634</v>
      </c>
      <c r="H14" s="478">
        <v>1</v>
      </c>
      <c r="I14" s="478">
        <v>0</v>
      </c>
      <c r="J14" s="511">
        <v>4.4072391258778199</v>
      </c>
      <c r="K14" s="481">
        <f>+$B$2+$B$3*C14+$B$4*D14+$B$5*E14+$B$6*F14+$B$7*G14+$B$10*I14+B8+J14</f>
        <v>21871.986169991767</v>
      </c>
      <c r="L14" s="101">
        <v>94452</v>
      </c>
      <c r="M14" s="475">
        <v>2059328.4369999999</v>
      </c>
      <c r="O14" s="475">
        <v>21871.9861699918</v>
      </c>
      <c r="P14" s="277">
        <f t="shared" ref="P14:P77" si="0">+O14-K14</f>
        <v>3.2741809263825417E-11</v>
      </c>
    </row>
    <row r="15" spans="1:18" x14ac:dyDescent="0.2">
      <c r="A15" s="314">
        <v>2007</v>
      </c>
      <c r="B15" s="314">
        <v>2</v>
      </c>
      <c r="C15" s="512">
        <v>17.958810581494625</v>
      </c>
      <c r="D15" s="479">
        <v>2.0523997431924199</v>
      </c>
      <c r="E15" s="479">
        <v>21.083467052824886</v>
      </c>
      <c r="F15" s="479">
        <v>55.445797060494229</v>
      </c>
      <c r="G15" s="479">
        <v>0</v>
      </c>
      <c r="H15" s="478">
        <v>0</v>
      </c>
      <c r="I15" s="478">
        <v>0</v>
      </c>
      <c r="J15" s="511">
        <v>-17.605255118083701</v>
      </c>
      <c r="K15" s="495">
        <f t="shared" ref="K15:K78" si="1">+$B$2+$B$3*C15+$B$4*D15+$B$5*E15+$B$6*F15+$B$7*G15+$B$10*I15+J15</f>
        <v>18998.326330972548</v>
      </c>
      <c r="L15" s="101">
        <v>94462</v>
      </c>
      <c r="M15" s="475">
        <v>1768151.202</v>
      </c>
      <c r="O15" s="475">
        <v>18998.326330972501</v>
      </c>
      <c r="P15" s="277">
        <f t="shared" si="0"/>
        <v>-4.7293724492192268E-11</v>
      </c>
    </row>
    <row r="16" spans="1:18" x14ac:dyDescent="0.2">
      <c r="A16" s="314">
        <v>2007</v>
      </c>
      <c r="B16" s="314">
        <v>3</v>
      </c>
      <c r="C16" s="512">
        <v>17.927893113320579</v>
      </c>
      <c r="D16" s="479">
        <v>2.0598026430707801</v>
      </c>
      <c r="E16" s="479">
        <v>64.462878737671446</v>
      </c>
      <c r="F16" s="479">
        <v>21.083467052824886</v>
      </c>
      <c r="G16" s="479">
        <v>0</v>
      </c>
      <c r="H16" s="478">
        <v>0</v>
      </c>
      <c r="I16" s="478">
        <v>0</v>
      </c>
      <c r="J16" s="511">
        <v>-71.414816874130295</v>
      </c>
      <c r="K16" s="495">
        <f t="shared" si="1"/>
        <v>19036.279420795265</v>
      </c>
      <c r="L16" s="101">
        <v>94868</v>
      </c>
      <c r="M16" s="475">
        <v>1793747.446</v>
      </c>
      <c r="O16" s="475">
        <v>19036.279420795301</v>
      </c>
      <c r="P16" s="277">
        <f t="shared" si="0"/>
        <v>3.637978807091713E-11</v>
      </c>
    </row>
    <row r="17" spans="1:16" x14ac:dyDescent="0.2">
      <c r="A17" s="314">
        <v>2007</v>
      </c>
      <c r="B17" s="314">
        <v>4</v>
      </c>
      <c r="C17" s="512">
        <v>17.890844570250184</v>
      </c>
      <c r="D17" s="479">
        <v>2.0663100000000001</v>
      </c>
      <c r="E17" s="479">
        <v>98.292781190686057</v>
      </c>
      <c r="F17" s="479">
        <v>64.462878737671446</v>
      </c>
      <c r="G17" s="479">
        <v>0</v>
      </c>
      <c r="H17" s="478">
        <v>0</v>
      </c>
      <c r="I17" s="478">
        <v>0</v>
      </c>
      <c r="J17" s="511">
        <v>-32.738994261188097</v>
      </c>
      <c r="K17" s="495">
        <f t="shared" si="1"/>
        <v>19697.92266314922</v>
      </c>
      <c r="L17" s="101">
        <v>95330</v>
      </c>
      <c r="M17" s="475">
        <v>1845605.541</v>
      </c>
      <c r="O17" s="475">
        <v>19697.922663149198</v>
      </c>
      <c r="P17" s="277">
        <f t="shared" si="0"/>
        <v>0</v>
      </c>
    </row>
    <row r="18" spans="1:16" x14ac:dyDescent="0.2">
      <c r="A18" s="314">
        <v>2007</v>
      </c>
      <c r="B18" s="314">
        <v>5</v>
      </c>
      <c r="C18" s="512">
        <v>17.850919736258266</v>
      </c>
      <c r="D18" s="479">
        <v>2.0706586235949902</v>
      </c>
      <c r="E18" s="479">
        <v>159.46407370713706</v>
      </c>
      <c r="F18" s="479">
        <v>98.292781190686057</v>
      </c>
      <c r="G18" s="479">
        <v>0</v>
      </c>
      <c r="H18" s="478">
        <v>0</v>
      </c>
      <c r="I18" s="478">
        <v>0</v>
      </c>
      <c r="J18" s="511">
        <v>-86.080428638597397</v>
      </c>
      <c r="K18" s="495">
        <f t="shared" si="1"/>
        <v>20428.922159822388</v>
      </c>
      <c r="L18" s="101">
        <v>96042</v>
      </c>
      <c r="M18" s="475">
        <v>1969220.101</v>
      </c>
      <c r="O18" s="475">
        <v>20428.922159822399</v>
      </c>
      <c r="P18" s="277">
        <f t="shared" si="0"/>
        <v>0</v>
      </c>
    </row>
    <row r="19" spans="1:16" x14ac:dyDescent="0.2">
      <c r="A19" s="314">
        <v>2007</v>
      </c>
      <c r="B19" s="314">
        <v>6</v>
      </c>
      <c r="C19" s="512">
        <v>17.794596923687894</v>
      </c>
      <c r="D19" s="479">
        <v>2.07452301596954</v>
      </c>
      <c r="E19" s="479">
        <v>252.77691374055595</v>
      </c>
      <c r="F19" s="479">
        <v>159.46407370713706</v>
      </c>
      <c r="G19" s="479">
        <v>0</v>
      </c>
      <c r="H19" s="478">
        <v>0</v>
      </c>
      <c r="I19" s="478">
        <v>0</v>
      </c>
      <c r="J19" s="511">
        <v>19.068310433824099</v>
      </c>
      <c r="K19" s="495">
        <f t="shared" si="1"/>
        <v>21808.772752022571</v>
      </c>
      <c r="L19" s="101">
        <v>96537</v>
      </c>
      <c r="M19" s="475">
        <v>2108881.412</v>
      </c>
      <c r="O19" s="475">
        <v>21808.7727520226</v>
      </c>
      <c r="P19" s="277">
        <f t="shared" si="0"/>
        <v>2.9103830456733704E-11</v>
      </c>
    </row>
    <row r="20" spans="1:16" x14ac:dyDescent="0.2">
      <c r="A20" s="314">
        <v>2007</v>
      </c>
      <c r="B20" s="314">
        <v>7</v>
      </c>
      <c r="C20" s="512">
        <v>17.724875481065869</v>
      </c>
      <c r="D20" s="479">
        <v>2.0793900000000001</v>
      </c>
      <c r="E20" s="479">
        <v>307.41533338123122</v>
      </c>
      <c r="F20" s="479">
        <v>252.77691374055595</v>
      </c>
      <c r="G20" s="479">
        <v>0</v>
      </c>
      <c r="H20" s="478">
        <v>0</v>
      </c>
      <c r="I20" s="478">
        <v>0</v>
      </c>
      <c r="J20" s="511">
        <v>9.3140248953641294</v>
      </c>
      <c r="K20" s="495">
        <f t="shared" si="1"/>
        <v>22989.139902217597</v>
      </c>
      <c r="L20" s="101">
        <v>96899</v>
      </c>
      <c r="M20" s="475">
        <v>2249370.156</v>
      </c>
      <c r="O20" s="475">
        <v>22989.139902217601</v>
      </c>
      <c r="P20" s="277">
        <f t="shared" si="0"/>
        <v>0</v>
      </c>
    </row>
    <row r="21" spans="1:16" x14ac:dyDescent="0.2">
      <c r="A21" s="314">
        <v>2007</v>
      </c>
      <c r="B21" s="314">
        <v>8</v>
      </c>
      <c r="C21" s="512">
        <v>17.639011857512699</v>
      </c>
      <c r="D21" s="479">
        <v>2.0868531345748802</v>
      </c>
      <c r="E21" s="479">
        <v>356.8452143778851</v>
      </c>
      <c r="F21" s="479">
        <v>307.41533338123122</v>
      </c>
      <c r="G21" s="479">
        <v>0</v>
      </c>
      <c r="H21" s="478">
        <v>0</v>
      </c>
      <c r="I21" s="478">
        <v>0</v>
      </c>
      <c r="J21" s="511">
        <v>57.195614348987903</v>
      </c>
      <c r="K21" s="495">
        <f t="shared" si="1"/>
        <v>23870.458648958975</v>
      </c>
      <c r="L21" s="101">
        <v>97240</v>
      </c>
      <c r="M21" s="475">
        <v>2231507.719</v>
      </c>
      <c r="O21" s="475">
        <v>23870.458648959</v>
      </c>
      <c r="P21" s="277">
        <f t="shared" si="0"/>
        <v>0</v>
      </c>
    </row>
    <row r="22" spans="1:16" x14ac:dyDescent="0.2">
      <c r="A22" s="314">
        <v>2007</v>
      </c>
      <c r="B22" s="314">
        <v>9</v>
      </c>
      <c r="C22" s="512">
        <v>17.542547691550844</v>
      </c>
      <c r="D22" s="479">
        <v>2.0959193184132601</v>
      </c>
      <c r="E22" s="479">
        <v>302.41912358362555</v>
      </c>
      <c r="F22" s="479">
        <v>356.8452143778851</v>
      </c>
      <c r="G22" s="479">
        <v>0</v>
      </c>
      <c r="H22" s="478">
        <v>0</v>
      </c>
      <c r="I22" s="478">
        <v>0</v>
      </c>
      <c r="J22" s="511">
        <v>-234.98801492037799</v>
      </c>
      <c r="K22" s="495">
        <f t="shared" si="1"/>
        <v>23467.832717594698</v>
      </c>
      <c r="L22" s="101">
        <v>97591</v>
      </c>
      <c r="M22" s="475">
        <v>2341699.2209999999</v>
      </c>
      <c r="O22" s="475">
        <v>23467.832717594702</v>
      </c>
      <c r="P22" s="277">
        <f t="shared" si="0"/>
        <v>0</v>
      </c>
    </row>
    <row r="23" spans="1:16" x14ac:dyDescent="0.2">
      <c r="A23" s="314">
        <v>2007</v>
      </c>
      <c r="B23" s="314">
        <v>10</v>
      </c>
      <c r="C23" s="512">
        <v>17.443007613581816</v>
      </c>
      <c r="D23" s="479">
        <v>2.1048966666669999</v>
      </c>
      <c r="E23" s="479">
        <v>248.59604390682949</v>
      </c>
      <c r="F23" s="479">
        <v>302.41912358362555</v>
      </c>
      <c r="G23" s="479">
        <v>0</v>
      </c>
      <c r="H23" s="478">
        <v>0</v>
      </c>
      <c r="I23" s="478">
        <v>0</v>
      </c>
      <c r="J23" s="511">
        <v>134.36560511721501</v>
      </c>
      <c r="K23" s="495">
        <f t="shared" si="1"/>
        <v>22909.450443715421</v>
      </c>
      <c r="L23" s="101">
        <v>97769</v>
      </c>
      <c r="M23" s="475">
        <v>2186341.2450000001</v>
      </c>
      <c r="O23" s="475">
        <v>22909.450443715399</v>
      </c>
      <c r="P23" s="277">
        <f t="shared" si="0"/>
        <v>0</v>
      </c>
    </row>
    <row r="24" spans="1:16" x14ac:dyDescent="0.2">
      <c r="A24" s="314">
        <v>2007</v>
      </c>
      <c r="B24" s="314">
        <v>11</v>
      </c>
      <c r="C24" s="512">
        <v>17.338814404231684</v>
      </c>
      <c r="D24" s="479">
        <v>2.11330428118525</v>
      </c>
      <c r="E24" s="479">
        <v>87.50248877340529</v>
      </c>
      <c r="F24" s="479">
        <v>248.59604390682949</v>
      </c>
      <c r="G24" s="479">
        <v>0</v>
      </c>
      <c r="H24" s="478">
        <v>0</v>
      </c>
      <c r="I24" s="478">
        <v>0</v>
      </c>
      <c r="J24" s="511">
        <v>-139.446345421031</v>
      </c>
      <c r="K24" s="495">
        <f t="shared" si="1"/>
        <v>20783.086941303587</v>
      </c>
      <c r="L24" s="101">
        <v>97931</v>
      </c>
      <c r="M24" s="475">
        <v>2053565.51</v>
      </c>
      <c r="O24" s="475">
        <v>20783.086941303602</v>
      </c>
      <c r="P24" s="277">
        <f t="shared" si="0"/>
        <v>0</v>
      </c>
    </row>
    <row r="25" spans="1:16" x14ac:dyDescent="0.2">
      <c r="A25" s="314">
        <v>2007</v>
      </c>
      <c r="B25" s="314">
        <v>12</v>
      </c>
      <c r="C25" s="512">
        <v>17.238835402121026</v>
      </c>
      <c r="D25" s="479">
        <v>2.12063747532016</v>
      </c>
      <c r="E25" s="479">
        <v>73.851029946947065</v>
      </c>
      <c r="F25" s="479">
        <v>87.50248877340529</v>
      </c>
      <c r="G25" s="479">
        <v>0</v>
      </c>
      <c r="H25" s="478">
        <v>0</v>
      </c>
      <c r="I25" s="478">
        <v>1</v>
      </c>
      <c r="J25" s="511">
        <v>47.514112461591097</v>
      </c>
      <c r="K25" s="495">
        <f t="shared" si="1"/>
        <v>20527.857397577834</v>
      </c>
      <c r="L25" s="101">
        <v>98077</v>
      </c>
      <c r="M25" s="475">
        <v>2040695.031</v>
      </c>
      <c r="N25" s="496">
        <f>SUM(M14:M25)</f>
        <v>24648113.021000002</v>
      </c>
      <c r="O25" s="475">
        <v>20527.857397577802</v>
      </c>
      <c r="P25" s="277">
        <f t="shared" si="0"/>
        <v>-3.2741809263825417E-11</v>
      </c>
    </row>
    <row r="26" spans="1:16" x14ac:dyDescent="0.2">
      <c r="A26" s="314">
        <v>2008</v>
      </c>
      <c r="B26" s="314">
        <v>1</v>
      </c>
      <c r="C26" s="512">
        <v>17.140091256606016</v>
      </c>
      <c r="D26" s="479">
        <v>2.1276966666670001</v>
      </c>
      <c r="E26" s="479">
        <v>36.126174053552198</v>
      </c>
      <c r="F26" s="479">
        <v>73.851029946947065</v>
      </c>
      <c r="G26" s="479">
        <v>64.955083488008739</v>
      </c>
      <c r="H26" s="478">
        <f t="shared" ref="H26:I45" si="2">+H14</f>
        <v>1</v>
      </c>
      <c r="I26" s="478">
        <f t="shared" si="2"/>
        <v>0</v>
      </c>
      <c r="J26" s="511">
        <v>71.162024072429602</v>
      </c>
      <c r="K26" s="495">
        <f t="shared" si="1"/>
        <v>19557.729997280432</v>
      </c>
      <c r="L26" s="101">
        <v>99012</v>
      </c>
      <c r="M26" s="475">
        <v>2017373.23</v>
      </c>
      <c r="O26" s="475">
        <v>19557.729997280399</v>
      </c>
      <c r="P26" s="277">
        <f t="shared" si="0"/>
        <v>-3.2741809263825417E-11</v>
      </c>
    </row>
    <row r="27" spans="1:16" x14ac:dyDescent="0.2">
      <c r="A27" s="314">
        <v>2008</v>
      </c>
      <c r="B27" s="314">
        <v>2</v>
      </c>
      <c r="C27" s="512">
        <v>17.043188380077563</v>
      </c>
      <c r="D27" s="479">
        <v>2.1348214924122502</v>
      </c>
      <c r="E27" s="479">
        <v>62.724246691326655</v>
      </c>
      <c r="F27" s="479">
        <v>36.126174053552198</v>
      </c>
      <c r="G27" s="479">
        <v>0</v>
      </c>
      <c r="H27" s="478">
        <f t="shared" si="2"/>
        <v>0</v>
      </c>
      <c r="I27" s="478">
        <f t="shared" si="2"/>
        <v>0</v>
      </c>
      <c r="J27" s="511">
        <v>208.30439391396399</v>
      </c>
      <c r="K27" s="495">
        <f t="shared" si="1"/>
        <v>19145.079858478337</v>
      </c>
      <c r="L27" s="101">
        <v>98961</v>
      </c>
      <c r="M27" s="475">
        <v>1871264.5889999999</v>
      </c>
      <c r="O27" s="475">
        <v>19145.079858478301</v>
      </c>
      <c r="P27" s="277">
        <f t="shared" si="0"/>
        <v>-3.637978807091713E-11</v>
      </c>
    </row>
    <row r="28" spans="1:16" x14ac:dyDescent="0.2">
      <c r="A28" s="314">
        <v>2008</v>
      </c>
      <c r="B28" s="314">
        <v>3</v>
      </c>
      <c r="C28" s="512">
        <v>16.933462329489743</v>
      </c>
      <c r="D28" s="479">
        <v>2.1430463946868898</v>
      </c>
      <c r="E28" s="479">
        <v>56.93537592757194</v>
      </c>
      <c r="F28" s="479">
        <v>62.724246691326655</v>
      </c>
      <c r="G28" s="479">
        <v>0</v>
      </c>
      <c r="H28" s="478">
        <f t="shared" si="2"/>
        <v>0</v>
      </c>
      <c r="I28" s="478">
        <f t="shared" si="2"/>
        <v>0</v>
      </c>
      <c r="J28" s="511">
        <v>-60.140428254115299</v>
      </c>
      <c r="K28" s="495">
        <f t="shared" si="1"/>
        <v>19003.39014700703</v>
      </c>
      <c r="L28" s="101">
        <v>98863</v>
      </c>
      <c r="M28" s="475">
        <v>1850950.5889999999</v>
      </c>
      <c r="O28" s="475">
        <v>19003.390147007001</v>
      </c>
      <c r="P28" s="277">
        <f t="shared" si="0"/>
        <v>-2.9103830456733704E-11</v>
      </c>
    </row>
    <row r="29" spans="1:16" x14ac:dyDescent="0.2">
      <c r="A29" s="314">
        <v>2008</v>
      </c>
      <c r="B29" s="314">
        <v>4</v>
      </c>
      <c r="C29" s="512">
        <v>16.771932248754755</v>
      </c>
      <c r="D29" s="479">
        <v>2.1553766666669998</v>
      </c>
      <c r="E29" s="479">
        <v>111.14006652165149</v>
      </c>
      <c r="F29" s="479">
        <v>56.93537592757194</v>
      </c>
      <c r="G29" s="479">
        <v>0</v>
      </c>
      <c r="H29" s="478">
        <f t="shared" si="2"/>
        <v>0</v>
      </c>
      <c r="I29" s="478">
        <f t="shared" si="2"/>
        <v>0</v>
      </c>
      <c r="J29" s="511">
        <v>-71.620256337679194</v>
      </c>
      <c r="K29" s="495">
        <f t="shared" si="1"/>
        <v>19365.796324416457</v>
      </c>
      <c r="L29" s="101">
        <v>99006</v>
      </c>
      <c r="M29" s="475">
        <v>1899705.6040000001</v>
      </c>
      <c r="O29" s="475">
        <v>19365.7963244165</v>
      </c>
      <c r="P29" s="277">
        <f t="shared" si="0"/>
        <v>4.3655745685100555E-11</v>
      </c>
    </row>
    <row r="30" spans="1:16" x14ac:dyDescent="0.2">
      <c r="A30" s="314">
        <v>2008</v>
      </c>
      <c r="B30" s="314">
        <v>5</v>
      </c>
      <c r="C30" s="512">
        <v>16.565805864404652</v>
      </c>
      <c r="D30" s="479">
        <v>2.1710839997710298</v>
      </c>
      <c r="E30" s="479">
        <v>216.40455680076681</v>
      </c>
      <c r="F30" s="479">
        <v>111.14006652165149</v>
      </c>
      <c r="G30" s="479">
        <v>0</v>
      </c>
      <c r="H30" s="478">
        <f t="shared" si="2"/>
        <v>0</v>
      </c>
      <c r="I30" s="478">
        <f t="shared" si="2"/>
        <v>0</v>
      </c>
      <c r="J30" s="511">
        <v>-45.3697454605026</v>
      </c>
      <c r="K30" s="495">
        <f t="shared" si="1"/>
        <v>20668.951056033369</v>
      </c>
      <c r="L30" s="101">
        <v>99283</v>
      </c>
      <c r="M30" s="475">
        <v>2010732.7549999999</v>
      </c>
      <c r="O30" s="475">
        <v>20668.951056033398</v>
      </c>
      <c r="P30" s="277">
        <f t="shared" si="0"/>
        <v>2.9103830456733704E-11</v>
      </c>
    </row>
    <row r="31" spans="1:16" x14ac:dyDescent="0.2">
      <c r="A31" s="314">
        <v>2008</v>
      </c>
      <c r="B31" s="314">
        <v>6</v>
      </c>
      <c r="C31" s="512">
        <v>16.334704457896851</v>
      </c>
      <c r="D31" s="479">
        <v>2.1849859328942398</v>
      </c>
      <c r="E31" s="479">
        <v>285.28102425075247</v>
      </c>
      <c r="F31" s="479">
        <v>216.40455680076681</v>
      </c>
      <c r="G31" s="479">
        <v>0</v>
      </c>
      <c r="H31" s="478">
        <f t="shared" si="2"/>
        <v>0</v>
      </c>
      <c r="I31" s="478">
        <f t="shared" si="2"/>
        <v>0</v>
      </c>
      <c r="J31" s="511">
        <v>-106.129698762492</v>
      </c>
      <c r="K31" s="495">
        <f t="shared" si="1"/>
        <v>21968.193463100855</v>
      </c>
      <c r="L31" s="101">
        <v>99666</v>
      </c>
      <c r="M31" s="475">
        <v>2241947.1770000001</v>
      </c>
      <c r="O31" s="475">
        <v>21968.193463100899</v>
      </c>
      <c r="P31" s="277">
        <f t="shared" si="0"/>
        <v>4.3655745685100555E-11</v>
      </c>
    </row>
    <row r="32" spans="1:16" x14ac:dyDescent="0.2">
      <c r="A32" s="314">
        <v>2008</v>
      </c>
      <c r="B32" s="314">
        <v>7</v>
      </c>
      <c r="C32" s="512">
        <v>16.14377180497824</v>
      </c>
      <c r="D32" s="479">
        <v>2.1886100000000002</v>
      </c>
      <c r="E32" s="479">
        <v>277.50678224326367</v>
      </c>
      <c r="F32" s="479">
        <v>285.28102425075247</v>
      </c>
      <c r="G32" s="479">
        <v>0</v>
      </c>
      <c r="H32" s="478">
        <f t="shared" si="2"/>
        <v>0</v>
      </c>
      <c r="I32" s="478">
        <f t="shared" si="2"/>
        <v>0</v>
      </c>
      <c r="J32" s="511">
        <v>134.16437701619699</v>
      </c>
      <c r="K32" s="495">
        <f t="shared" si="1"/>
        <v>22632.790142948477</v>
      </c>
      <c r="L32" s="101">
        <v>99778</v>
      </c>
      <c r="M32" s="475">
        <v>2228682.8080000002</v>
      </c>
      <c r="O32" s="475">
        <v>22632.790142948499</v>
      </c>
      <c r="P32" s="277">
        <f t="shared" si="0"/>
        <v>0</v>
      </c>
    </row>
    <row r="33" spans="1:16" x14ac:dyDescent="0.2">
      <c r="A33" s="314">
        <v>2008</v>
      </c>
      <c r="B33" s="314">
        <v>8</v>
      </c>
      <c r="C33" s="512">
        <v>16.012343722503303</v>
      </c>
      <c r="D33" s="479">
        <v>2.17723605672967</v>
      </c>
      <c r="E33" s="479">
        <v>320.57276960580305</v>
      </c>
      <c r="F33" s="479">
        <v>277.50678224326367</v>
      </c>
      <c r="G33" s="479">
        <v>0</v>
      </c>
      <c r="H33" s="478">
        <f t="shared" si="2"/>
        <v>0</v>
      </c>
      <c r="I33" s="478">
        <f t="shared" si="2"/>
        <v>0</v>
      </c>
      <c r="J33" s="511">
        <v>-75.5361326553721</v>
      </c>
      <c r="K33" s="495">
        <f t="shared" si="1"/>
        <v>22704.237823407573</v>
      </c>
      <c r="L33" s="101">
        <v>99876</v>
      </c>
      <c r="M33" s="475">
        <v>2199467.574</v>
      </c>
      <c r="O33" s="475">
        <v>22704.237823407599</v>
      </c>
      <c r="P33" s="277">
        <f t="shared" si="0"/>
        <v>0</v>
      </c>
    </row>
    <row r="34" spans="1:16" x14ac:dyDescent="0.2">
      <c r="A34" s="314">
        <v>2008</v>
      </c>
      <c r="B34" s="314">
        <v>9</v>
      </c>
      <c r="C34" s="512">
        <v>15.899766165735233</v>
      </c>
      <c r="D34" s="479">
        <v>2.15716500427262</v>
      </c>
      <c r="E34" s="479">
        <v>318.90589510911758</v>
      </c>
      <c r="F34" s="479">
        <v>320.57276960580305</v>
      </c>
      <c r="G34" s="479">
        <v>0</v>
      </c>
      <c r="H34" s="478">
        <f t="shared" si="2"/>
        <v>0</v>
      </c>
      <c r="I34" s="478">
        <f t="shared" si="2"/>
        <v>0</v>
      </c>
      <c r="J34" s="511">
        <v>-173.883938779603</v>
      </c>
      <c r="K34" s="495">
        <f t="shared" si="1"/>
        <v>22911.285639403748</v>
      </c>
      <c r="L34" s="101">
        <v>99811</v>
      </c>
      <c r="M34" s="475">
        <v>2297823.5449999999</v>
      </c>
      <c r="O34" s="475">
        <v>22911.285639403701</v>
      </c>
      <c r="P34" s="277">
        <f t="shared" si="0"/>
        <v>-4.7293724492192268E-11</v>
      </c>
    </row>
    <row r="35" spans="1:16" x14ac:dyDescent="0.2">
      <c r="A35" s="314">
        <v>2008</v>
      </c>
      <c r="B35" s="314">
        <v>10</v>
      </c>
      <c r="C35" s="512">
        <v>15.745920611330156</v>
      </c>
      <c r="D35" s="479">
        <v>2.1384866666670002</v>
      </c>
      <c r="E35" s="479">
        <v>182.06087900820035</v>
      </c>
      <c r="F35" s="479">
        <v>318.90589510911758</v>
      </c>
      <c r="G35" s="479">
        <v>0</v>
      </c>
      <c r="H35" s="478">
        <f t="shared" si="2"/>
        <v>0</v>
      </c>
      <c r="I35" s="478">
        <f t="shared" si="2"/>
        <v>0</v>
      </c>
      <c r="J35" s="511">
        <v>28.1527923246067</v>
      </c>
      <c r="K35" s="495">
        <f t="shared" si="1"/>
        <v>21882.777970315838</v>
      </c>
      <c r="L35" s="101">
        <v>99721</v>
      </c>
      <c r="M35" s="475">
        <v>2179533.9300000002</v>
      </c>
      <c r="O35" s="475">
        <v>21882.777970315801</v>
      </c>
      <c r="P35" s="277">
        <f t="shared" si="0"/>
        <v>-3.637978807091713E-11</v>
      </c>
    </row>
    <row r="36" spans="1:16" x14ac:dyDescent="0.2">
      <c r="A36" s="314">
        <v>2008</v>
      </c>
      <c r="B36" s="314">
        <v>11</v>
      </c>
      <c r="C36" s="512">
        <v>15.500329710618338</v>
      </c>
      <c r="D36" s="479">
        <v>2.1272142816136799</v>
      </c>
      <c r="E36" s="479">
        <v>53.240502772726046</v>
      </c>
      <c r="F36" s="479">
        <v>182.06087900820035</v>
      </c>
      <c r="G36" s="479">
        <v>0</v>
      </c>
      <c r="H36" s="478">
        <f t="shared" si="2"/>
        <v>0</v>
      </c>
      <c r="I36" s="478">
        <f t="shared" si="2"/>
        <v>0</v>
      </c>
      <c r="J36" s="511">
        <v>-6.7436523698051998</v>
      </c>
      <c r="K36" s="495">
        <f t="shared" si="1"/>
        <v>19588.924754107582</v>
      </c>
      <c r="L36" s="101">
        <v>99588</v>
      </c>
      <c r="M36" s="475">
        <v>1900272.4539999999</v>
      </c>
      <c r="O36" s="475">
        <v>19588.9247541076</v>
      </c>
      <c r="P36" s="277">
        <f t="shared" si="0"/>
        <v>0</v>
      </c>
    </row>
    <row r="37" spans="1:16" x14ac:dyDescent="0.2">
      <c r="A37" s="314">
        <v>2008</v>
      </c>
      <c r="B37" s="314">
        <v>12</v>
      </c>
      <c r="C37" s="512">
        <v>15.223741665973183</v>
      </c>
      <c r="D37" s="479">
        <v>2.1233150805469601</v>
      </c>
      <c r="E37" s="479">
        <v>36.448562002199012</v>
      </c>
      <c r="F37" s="479">
        <v>53.240502772726046</v>
      </c>
      <c r="G37" s="479">
        <v>0</v>
      </c>
      <c r="H37" s="478">
        <f t="shared" si="2"/>
        <v>0</v>
      </c>
      <c r="I37" s="478">
        <f t="shared" si="2"/>
        <v>1</v>
      </c>
      <c r="J37" s="511">
        <v>-129.36646596857801</v>
      </c>
      <c r="K37" s="495">
        <f t="shared" si="1"/>
        <v>19209.843111841874</v>
      </c>
      <c r="L37" s="101">
        <v>99710</v>
      </c>
      <c r="M37" s="475">
        <v>1943437.8189999999</v>
      </c>
      <c r="N37" s="496">
        <f>SUM(M26:M37)</f>
        <v>24641192.073999997</v>
      </c>
      <c r="O37" s="475">
        <v>19209.843111841899</v>
      </c>
      <c r="P37" s="277">
        <f t="shared" si="0"/>
        <v>0</v>
      </c>
    </row>
    <row r="38" spans="1:16" x14ac:dyDescent="0.2">
      <c r="A38" s="314">
        <v>2009</v>
      </c>
      <c r="B38" s="314">
        <v>1</v>
      </c>
      <c r="C38" s="512">
        <v>14.964712028391739</v>
      </c>
      <c r="D38" s="479">
        <v>2.1237766666670002</v>
      </c>
      <c r="E38" s="479">
        <v>24.483176423718522</v>
      </c>
      <c r="F38" s="479">
        <v>36.448562002199012</v>
      </c>
      <c r="G38" s="479">
        <v>108.69056919036775</v>
      </c>
      <c r="H38" s="478">
        <f t="shared" si="2"/>
        <v>1</v>
      </c>
      <c r="I38" s="478">
        <f t="shared" si="2"/>
        <v>0</v>
      </c>
      <c r="J38" s="511">
        <v>71.632461774213894</v>
      </c>
      <c r="K38" s="495">
        <f t="shared" si="1"/>
        <v>18879.30763479567</v>
      </c>
      <c r="L38" s="101">
        <v>99369</v>
      </c>
      <c r="M38" s="475">
        <v>1951013.554</v>
      </c>
      <c r="N38" s="1">
        <f>N37/N25-1</f>
        <v>-2.8079013570359024E-4</v>
      </c>
      <c r="O38" s="475">
        <v>18879.307634795699</v>
      </c>
      <c r="P38" s="277">
        <f t="shared" si="0"/>
        <v>2.9103830456733704E-11</v>
      </c>
    </row>
    <row r="39" spans="1:16" x14ac:dyDescent="0.2">
      <c r="A39" s="314">
        <v>2009</v>
      </c>
      <c r="B39" s="314">
        <v>2</v>
      </c>
      <c r="C39" s="512">
        <v>14.78043081331052</v>
      </c>
      <c r="D39" s="479">
        <v>2.12641812349105</v>
      </c>
      <c r="E39" s="479">
        <v>18.140086514143775</v>
      </c>
      <c r="F39" s="479">
        <v>24.483176423718522</v>
      </c>
      <c r="G39" s="479">
        <v>0</v>
      </c>
      <c r="H39" s="478">
        <f t="shared" si="2"/>
        <v>0</v>
      </c>
      <c r="I39" s="478">
        <f t="shared" si="2"/>
        <v>0</v>
      </c>
      <c r="J39" s="511">
        <v>192.352534578167</v>
      </c>
      <c r="K39" s="495">
        <f t="shared" si="1"/>
        <v>18043.067676472216</v>
      </c>
      <c r="L39" s="101">
        <v>100217</v>
      </c>
      <c r="M39" s="475">
        <v>1746978.7080000001</v>
      </c>
      <c r="O39" s="475">
        <v>18043.067676472201</v>
      </c>
      <c r="P39" s="277">
        <f t="shared" si="0"/>
        <v>0</v>
      </c>
    </row>
    <row r="40" spans="1:16" x14ac:dyDescent="0.2">
      <c r="A40" s="314">
        <v>2009</v>
      </c>
      <c r="B40" s="314">
        <v>3</v>
      </c>
      <c r="C40" s="512">
        <v>14.658300264226268</v>
      </c>
      <c r="D40" s="479">
        <v>2.1300317680546099</v>
      </c>
      <c r="E40" s="479">
        <v>49.882568605072933</v>
      </c>
      <c r="F40" s="479">
        <v>18.140086514143775</v>
      </c>
      <c r="G40" s="479">
        <v>0</v>
      </c>
      <c r="H40" s="478">
        <f t="shared" si="2"/>
        <v>0</v>
      </c>
      <c r="I40" s="478">
        <f t="shared" si="2"/>
        <v>0</v>
      </c>
      <c r="J40" s="511">
        <v>-155.75097953359401</v>
      </c>
      <c r="K40" s="495">
        <f t="shared" si="1"/>
        <v>17884.812367067618</v>
      </c>
      <c r="L40" s="101">
        <v>100155</v>
      </c>
      <c r="M40" s="475">
        <v>1749044.65</v>
      </c>
      <c r="O40" s="475">
        <v>17884.8123670676</v>
      </c>
      <c r="P40" s="277">
        <f t="shared" si="0"/>
        <v>0</v>
      </c>
    </row>
    <row r="41" spans="1:16" x14ac:dyDescent="0.2">
      <c r="A41" s="314">
        <v>2009</v>
      </c>
      <c r="B41" s="314">
        <v>4</v>
      </c>
      <c r="C41" s="512">
        <v>14.53545248824039</v>
      </c>
      <c r="D41" s="479">
        <v>2.1350699999999998</v>
      </c>
      <c r="E41" s="479">
        <v>126.25523475594419</v>
      </c>
      <c r="F41" s="479">
        <v>49.882568605072933</v>
      </c>
      <c r="G41" s="479">
        <v>0</v>
      </c>
      <c r="H41" s="478">
        <f t="shared" si="2"/>
        <v>0</v>
      </c>
      <c r="I41" s="478">
        <f t="shared" si="2"/>
        <v>0</v>
      </c>
      <c r="J41" s="511">
        <v>-107.409459340975</v>
      </c>
      <c r="K41" s="495">
        <f t="shared" si="1"/>
        <v>18809.816677124785</v>
      </c>
      <c r="L41" s="101">
        <v>100172</v>
      </c>
      <c r="M41" s="475">
        <v>1868276.4720000001</v>
      </c>
      <c r="O41" s="475">
        <v>18809.8166771248</v>
      </c>
      <c r="P41" s="277">
        <f t="shared" si="0"/>
        <v>0</v>
      </c>
    </row>
    <row r="42" spans="1:16" x14ac:dyDescent="0.2">
      <c r="A42" s="314">
        <v>2009</v>
      </c>
      <c r="B42" s="314">
        <v>5</v>
      </c>
      <c r="C42" s="512">
        <v>14.398957889191385</v>
      </c>
      <c r="D42" s="479">
        <v>2.14068449800014</v>
      </c>
      <c r="E42" s="479">
        <v>193.36367005912052</v>
      </c>
      <c r="F42" s="479">
        <v>126.25523475594419</v>
      </c>
      <c r="G42" s="479">
        <v>0</v>
      </c>
      <c r="H42" s="478">
        <f t="shared" si="2"/>
        <v>0</v>
      </c>
      <c r="I42" s="478">
        <f t="shared" si="2"/>
        <v>0</v>
      </c>
      <c r="J42" s="511">
        <v>-40.557204964039599</v>
      </c>
      <c r="K42" s="495">
        <f t="shared" si="1"/>
        <v>20022.29107725979</v>
      </c>
      <c r="L42" s="101">
        <v>100241</v>
      </c>
      <c r="M42" s="475">
        <v>1998720.22</v>
      </c>
      <c r="O42" s="475">
        <v>20022.291077259801</v>
      </c>
      <c r="P42" s="277">
        <f t="shared" si="0"/>
        <v>0</v>
      </c>
    </row>
    <row r="43" spans="1:16" x14ac:dyDescent="0.2">
      <c r="A43" s="314">
        <v>2009</v>
      </c>
      <c r="B43" s="314">
        <v>6</v>
      </c>
      <c r="C43" s="512">
        <v>14.256585927545673</v>
      </c>
      <c r="D43" s="479">
        <v>2.1470126862254699</v>
      </c>
      <c r="E43" s="479">
        <v>290.69629221537059</v>
      </c>
      <c r="F43" s="479">
        <v>193.36367005912052</v>
      </c>
      <c r="G43" s="479">
        <v>0</v>
      </c>
      <c r="H43" s="478">
        <f t="shared" si="2"/>
        <v>0</v>
      </c>
      <c r="I43" s="478">
        <f t="shared" si="2"/>
        <v>0</v>
      </c>
      <c r="J43" s="511">
        <v>-21.1901729608289</v>
      </c>
      <c r="K43" s="495">
        <f t="shared" si="1"/>
        <v>21373.690924673389</v>
      </c>
      <c r="L43" s="101">
        <v>99753</v>
      </c>
      <c r="M43" s="475">
        <v>2136341.8250000002</v>
      </c>
      <c r="O43" s="475">
        <v>21373.690924673399</v>
      </c>
      <c r="P43" s="277">
        <f t="shared" si="0"/>
        <v>0</v>
      </c>
    </row>
    <row r="44" spans="1:16" x14ac:dyDescent="0.2">
      <c r="A44" s="314">
        <v>2009</v>
      </c>
      <c r="B44" s="314">
        <v>7</v>
      </c>
      <c r="C44" s="512">
        <v>14.14026095760668</v>
      </c>
      <c r="D44" s="479">
        <v>2.1534399999999998</v>
      </c>
      <c r="E44" s="479">
        <v>318.41148260028547</v>
      </c>
      <c r="F44" s="479">
        <v>290.69629221537059</v>
      </c>
      <c r="G44" s="479">
        <v>0</v>
      </c>
      <c r="H44" s="478">
        <f t="shared" si="2"/>
        <v>0</v>
      </c>
      <c r="I44" s="478">
        <f t="shared" si="2"/>
        <v>0</v>
      </c>
      <c r="J44" s="511">
        <v>10.8638468884965</v>
      </c>
      <c r="K44" s="495">
        <f t="shared" si="1"/>
        <v>22381.262565765915</v>
      </c>
      <c r="L44" s="101">
        <v>99953</v>
      </c>
      <c r="M44" s="475">
        <v>2244885.7590000001</v>
      </c>
      <c r="O44" s="475">
        <v>22381.262565765901</v>
      </c>
      <c r="P44" s="277">
        <f t="shared" si="0"/>
        <v>0</v>
      </c>
    </row>
    <row r="45" spans="1:16" x14ac:dyDescent="0.2">
      <c r="A45" s="314">
        <v>2009</v>
      </c>
      <c r="B45" s="314">
        <v>8</v>
      </c>
      <c r="C45" s="512">
        <v>14.061657343959695</v>
      </c>
      <c r="D45" s="479">
        <v>2.16008058929761</v>
      </c>
      <c r="E45" s="479">
        <v>356.05452345394741</v>
      </c>
      <c r="F45" s="479">
        <v>318.41148260028547</v>
      </c>
      <c r="G45" s="479">
        <v>0</v>
      </c>
      <c r="H45" s="478">
        <f t="shared" si="2"/>
        <v>0</v>
      </c>
      <c r="I45" s="478">
        <f t="shared" si="2"/>
        <v>0</v>
      </c>
      <c r="J45" s="511">
        <v>19.9180632685784</v>
      </c>
      <c r="K45" s="495">
        <f t="shared" si="1"/>
        <v>22911.053263066427</v>
      </c>
      <c r="L45" s="101">
        <v>100010</v>
      </c>
      <c r="M45" s="475">
        <v>2193212.0759999999</v>
      </c>
      <c r="N45" s="8"/>
      <c r="O45" s="475">
        <v>22911.053263066398</v>
      </c>
      <c r="P45" s="277">
        <f t="shared" si="0"/>
        <v>-2.9103830456733704E-11</v>
      </c>
    </row>
    <row r="46" spans="1:16" x14ac:dyDescent="0.2">
      <c r="A46" s="314">
        <v>2009</v>
      </c>
      <c r="B46" s="314">
        <v>9</v>
      </c>
      <c r="C46" s="512">
        <v>14.02439476222281</v>
      </c>
      <c r="D46" s="479">
        <v>2.1660086474089599</v>
      </c>
      <c r="E46" s="479">
        <v>310.26409597364955</v>
      </c>
      <c r="F46" s="479">
        <v>356.05452345394741</v>
      </c>
      <c r="G46" s="479">
        <v>0</v>
      </c>
      <c r="H46" s="478">
        <f t="shared" ref="H46:I65" si="3">+H34</f>
        <v>0</v>
      </c>
      <c r="I46" s="478">
        <f t="shared" si="3"/>
        <v>0</v>
      </c>
      <c r="J46" s="511">
        <v>-250.056078067453</v>
      </c>
      <c r="K46" s="495">
        <f t="shared" si="1"/>
        <v>22529.634428343579</v>
      </c>
      <c r="L46" s="101">
        <v>99800</v>
      </c>
      <c r="M46" s="475">
        <v>2273360.1540000001</v>
      </c>
      <c r="N46" s="8"/>
      <c r="O46" s="475">
        <v>22529.634428343601</v>
      </c>
      <c r="P46" s="277">
        <f t="shared" si="0"/>
        <v>0</v>
      </c>
    </row>
    <row r="47" spans="1:16" x14ac:dyDescent="0.2">
      <c r="A47" s="314">
        <v>2009</v>
      </c>
      <c r="B47" s="314">
        <v>10</v>
      </c>
      <c r="C47" s="512">
        <v>14.022367902695557</v>
      </c>
      <c r="D47" s="479">
        <v>2.1703000000000001</v>
      </c>
      <c r="E47" s="479">
        <v>253.98000492254022</v>
      </c>
      <c r="F47" s="479">
        <v>310.26409597364955</v>
      </c>
      <c r="G47" s="479">
        <v>0</v>
      </c>
      <c r="H47" s="478">
        <f t="shared" si="3"/>
        <v>0</v>
      </c>
      <c r="I47" s="478">
        <f t="shared" si="3"/>
        <v>0</v>
      </c>
      <c r="J47" s="511">
        <v>63.595687822089502</v>
      </c>
      <c r="K47" s="495">
        <f t="shared" si="1"/>
        <v>21991.170686489379</v>
      </c>
      <c r="L47" s="101">
        <v>99597</v>
      </c>
      <c r="M47" s="475">
        <v>2187445.7450000001</v>
      </c>
      <c r="N47" s="8"/>
      <c r="O47" s="475">
        <v>21991.1706864894</v>
      </c>
      <c r="P47" s="277">
        <f t="shared" si="0"/>
        <v>0</v>
      </c>
    </row>
    <row r="48" spans="1:16" x14ac:dyDescent="0.2">
      <c r="A48" s="314">
        <v>2009</v>
      </c>
      <c r="B48" s="314">
        <v>11</v>
      </c>
      <c r="C48" s="512">
        <v>14.050915562805498</v>
      </c>
      <c r="D48" s="479">
        <v>2.1727019975235802</v>
      </c>
      <c r="E48" s="479">
        <v>124.51115722310387</v>
      </c>
      <c r="F48" s="479">
        <v>253.98000492254022</v>
      </c>
      <c r="G48" s="479">
        <v>0</v>
      </c>
      <c r="H48" s="478">
        <f t="shared" si="3"/>
        <v>0</v>
      </c>
      <c r="I48" s="478">
        <f t="shared" si="3"/>
        <v>0</v>
      </c>
      <c r="J48" s="511">
        <v>-7.18786762652962</v>
      </c>
      <c r="K48" s="495">
        <f t="shared" si="1"/>
        <v>20360.878273513405</v>
      </c>
      <c r="L48" s="101">
        <v>99535</v>
      </c>
      <c r="M48" s="475">
        <v>2048786.8840000001</v>
      </c>
      <c r="N48" s="8"/>
      <c r="O48" s="475">
        <v>20360.878273513401</v>
      </c>
      <c r="P48" s="277">
        <f t="shared" si="0"/>
        <v>0</v>
      </c>
    </row>
    <row r="49" spans="1:16" x14ac:dyDescent="0.2">
      <c r="A49" s="314">
        <v>2009</v>
      </c>
      <c r="B49" s="314">
        <v>12</v>
      </c>
      <c r="C49" s="512">
        <v>14.103808471247323</v>
      </c>
      <c r="D49" s="479">
        <v>2.1734900457000599</v>
      </c>
      <c r="E49" s="479">
        <v>64.378981964781048</v>
      </c>
      <c r="F49" s="479">
        <v>124.51115722310387</v>
      </c>
      <c r="G49" s="479">
        <v>0</v>
      </c>
      <c r="H49" s="478">
        <f t="shared" si="3"/>
        <v>0</v>
      </c>
      <c r="I49" s="478">
        <f t="shared" si="3"/>
        <v>1</v>
      </c>
      <c r="J49" s="511">
        <v>56.759859299134398</v>
      </c>
      <c r="K49" s="495">
        <f t="shared" si="1"/>
        <v>19874.94243529825</v>
      </c>
      <c r="L49" s="101">
        <v>99587</v>
      </c>
      <c r="M49" s="475">
        <v>2024607.936</v>
      </c>
      <c r="N49" s="496">
        <f>SUM(M38:M49)</f>
        <v>24422673.983000003</v>
      </c>
      <c r="O49" s="475">
        <v>19874.942435298301</v>
      </c>
      <c r="P49" s="277">
        <f t="shared" si="0"/>
        <v>5.0931703299283981E-11</v>
      </c>
    </row>
    <row r="50" spans="1:16" x14ac:dyDescent="0.2">
      <c r="A50" s="314">
        <v>2010</v>
      </c>
      <c r="B50" s="314">
        <v>1</v>
      </c>
      <c r="C50" s="512">
        <v>14.181354963699288</v>
      </c>
      <c r="D50" s="479">
        <v>2.1734066666670002</v>
      </c>
      <c r="E50" s="479">
        <v>18.124593485966685</v>
      </c>
      <c r="F50" s="479">
        <v>64.378981964781048</v>
      </c>
      <c r="G50" s="479">
        <v>244.20806310179955</v>
      </c>
      <c r="H50" s="478">
        <f t="shared" si="3"/>
        <v>1</v>
      </c>
      <c r="I50" s="478">
        <f t="shared" si="3"/>
        <v>0</v>
      </c>
      <c r="J50" s="511">
        <v>115.989770524237</v>
      </c>
      <c r="K50" s="495">
        <f t="shared" si="1"/>
        <v>19797.135089520085</v>
      </c>
      <c r="L50" s="101">
        <v>101083</v>
      </c>
      <c r="M50" s="475">
        <v>1940722.4709999999</v>
      </c>
      <c r="N50" s="1">
        <f>N49/N37-1</f>
        <v>-8.8679999873286786E-3</v>
      </c>
      <c r="O50" s="475">
        <v>19797.135089520099</v>
      </c>
      <c r="P50" s="277">
        <f t="shared" si="0"/>
        <v>0</v>
      </c>
    </row>
    <row r="51" spans="1:16" x14ac:dyDescent="0.2">
      <c r="A51" s="314">
        <v>2010</v>
      </c>
      <c r="B51" s="314">
        <v>2</v>
      </c>
      <c r="C51" s="512">
        <v>14.275438489686895</v>
      </c>
      <c r="D51" s="479">
        <v>2.1730583662709502</v>
      </c>
      <c r="E51" s="479">
        <v>10.091272154204862</v>
      </c>
      <c r="F51" s="479">
        <v>18.124593485966685</v>
      </c>
      <c r="G51" s="479">
        <v>0</v>
      </c>
      <c r="H51" s="478">
        <f t="shared" si="3"/>
        <v>0</v>
      </c>
      <c r="I51" s="478">
        <f t="shared" si="3"/>
        <v>0</v>
      </c>
      <c r="J51" s="511">
        <v>-152.369106675051</v>
      </c>
      <c r="K51" s="495">
        <f t="shared" si="1"/>
        <v>17419.640362892245</v>
      </c>
      <c r="L51" s="101">
        <v>101043</v>
      </c>
      <c r="M51" s="475">
        <v>1725394.21</v>
      </c>
      <c r="O51" s="475">
        <v>17419.640362892202</v>
      </c>
      <c r="P51" s="277">
        <f t="shared" si="0"/>
        <v>-4.3655745685100555E-11</v>
      </c>
    </row>
    <row r="52" spans="1:16" x14ac:dyDescent="0.2">
      <c r="A52" s="314">
        <v>2010</v>
      </c>
      <c r="B52" s="314">
        <v>3</v>
      </c>
      <c r="C52" s="512">
        <v>14.358771524777794</v>
      </c>
      <c r="D52" s="479">
        <v>2.1728834549471001</v>
      </c>
      <c r="E52" s="479">
        <v>14.192357639291513</v>
      </c>
      <c r="F52" s="479">
        <v>10.091272154204862</v>
      </c>
      <c r="G52" s="479">
        <v>0</v>
      </c>
      <c r="H52" s="478">
        <f t="shared" si="3"/>
        <v>0</v>
      </c>
      <c r="I52" s="478">
        <f t="shared" si="3"/>
        <v>0</v>
      </c>
      <c r="J52" s="511">
        <v>-87.622940486769906</v>
      </c>
      <c r="K52" s="495">
        <f t="shared" si="1"/>
        <v>17478.948310238324</v>
      </c>
      <c r="L52" s="101">
        <v>100830</v>
      </c>
      <c r="M52" s="475">
        <v>1648087.5449999999</v>
      </c>
      <c r="O52" s="475">
        <v>17478.948310238298</v>
      </c>
      <c r="P52" s="277">
        <f t="shared" si="0"/>
        <v>0</v>
      </c>
    </row>
    <row r="53" spans="1:16" x14ac:dyDescent="0.2">
      <c r="A53" s="314">
        <v>2010</v>
      </c>
      <c r="B53" s="314">
        <v>4</v>
      </c>
      <c r="C53" s="512">
        <v>14.43089549467981</v>
      </c>
      <c r="D53" s="479">
        <v>2.1732</v>
      </c>
      <c r="E53" s="479">
        <v>81.765451730198578</v>
      </c>
      <c r="F53" s="479">
        <v>14.192357639291513</v>
      </c>
      <c r="G53" s="479">
        <v>0</v>
      </c>
      <c r="H53" s="478">
        <f t="shared" si="3"/>
        <v>0</v>
      </c>
      <c r="I53" s="478">
        <f t="shared" si="3"/>
        <v>0</v>
      </c>
      <c r="J53" s="511">
        <v>-288.95192845218799</v>
      </c>
      <c r="K53" s="495">
        <f t="shared" si="1"/>
        <v>17914.377927014153</v>
      </c>
      <c r="L53" s="101">
        <v>100752</v>
      </c>
      <c r="M53" s="475">
        <v>1756228.3559999999</v>
      </c>
      <c r="O53" s="475">
        <v>17914.3779270142</v>
      </c>
      <c r="P53" s="277">
        <f t="shared" si="0"/>
        <v>4.7293724492192268E-11</v>
      </c>
    </row>
    <row r="54" spans="1:16" x14ac:dyDescent="0.2">
      <c r="A54" s="314">
        <v>2010</v>
      </c>
      <c r="B54" s="314">
        <v>5</v>
      </c>
      <c r="C54" s="512">
        <v>14.466322424342396</v>
      </c>
      <c r="D54" s="479">
        <v>2.1743355272900402</v>
      </c>
      <c r="E54" s="479">
        <v>235.20518287858062</v>
      </c>
      <c r="F54" s="479">
        <v>81.765451730198578</v>
      </c>
      <c r="G54" s="479">
        <v>0</v>
      </c>
      <c r="H54" s="478">
        <f t="shared" si="3"/>
        <v>0</v>
      </c>
      <c r="I54" s="478">
        <f t="shared" si="3"/>
        <v>0</v>
      </c>
      <c r="J54" s="511">
        <v>-123.145658373232</v>
      </c>
      <c r="K54" s="495">
        <f t="shared" si="1"/>
        <v>19952.143039963041</v>
      </c>
      <c r="L54" s="101">
        <v>100868</v>
      </c>
      <c r="M54" s="475">
        <v>2008492.129</v>
      </c>
      <c r="O54" s="475">
        <v>19952.143039963001</v>
      </c>
      <c r="P54" s="277">
        <f t="shared" si="0"/>
        <v>-4.0017766878008842E-11</v>
      </c>
    </row>
    <row r="55" spans="1:16" x14ac:dyDescent="0.2">
      <c r="A55" s="314">
        <v>2010</v>
      </c>
      <c r="B55" s="314">
        <v>6</v>
      </c>
      <c r="C55" s="512">
        <v>14.477687348839938</v>
      </c>
      <c r="D55" s="479">
        <v>2.1765649001839602</v>
      </c>
      <c r="E55" s="479">
        <v>361.4550489293996</v>
      </c>
      <c r="F55" s="479">
        <v>235.20518287858062</v>
      </c>
      <c r="G55" s="479">
        <v>0</v>
      </c>
      <c r="H55" s="478">
        <f t="shared" si="3"/>
        <v>0</v>
      </c>
      <c r="I55" s="478">
        <f t="shared" si="3"/>
        <v>0</v>
      </c>
      <c r="J55" s="511">
        <v>-10.209608339482701</v>
      </c>
      <c r="K55" s="495">
        <f t="shared" si="1"/>
        <v>22374.028423921576</v>
      </c>
      <c r="L55" s="101">
        <v>101091</v>
      </c>
      <c r="M55" s="475">
        <v>2267254.8089999999</v>
      </c>
      <c r="O55" s="475">
        <v>22374.028423921602</v>
      </c>
      <c r="P55" s="277">
        <f t="shared" si="0"/>
        <v>0</v>
      </c>
    </row>
    <row r="56" spans="1:16" x14ac:dyDescent="0.2">
      <c r="A56" s="314">
        <v>2010</v>
      </c>
      <c r="B56" s="314">
        <v>7</v>
      </c>
      <c r="C56" s="512">
        <v>14.480236344821883</v>
      </c>
      <c r="D56" s="479">
        <v>2.1798999999999999</v>
      </c>
      <c r="E56" s="479">
        <v>352.69258151610575</v>
      </c>
      <c r="F56" s="479">
        <v>361.4550489293996</v>
      </c>
      <c r="G56" s="479">
        <v>0</v>
      </c>
      <c r="H56" s="478">
        <f t="shared" si="3"/>
        <v>0</v>
      </c>
      <c r="I56" s="478">
        <f t="shared" si="3"/>
        <v>0</v>
      </c>
      <c r="J56" s="511">
        <v>13.719903146229599</v>
      </c>
      <c r="K56" s="495">
        <f t="shared" si="1"/>
        <v>23320.118540115542</v>
      </c>
      <c r="L56" s="101">
        <v>101216</v>
      </c>
      <c r="M56" s="475">
        <v>2329971.8769999999</v>
      </c>
      <c r="O56" s="475">
        <v>23320.118540115502</v>
      </c>
      <c r="P56" s="277">
        <f t="shared" si="0"/>
        <v>-4.0017766878008842E-11</v>
      </c>
    </row>
    <row r="57" spans="1:16" x14ac:dyDescent="0.2">
      <c r="A57" s="314">
        <v>2010</v>
      </c>
      <c r="B57" s="314">
        <v>8</v>
      </c>
      <c r="C57" s="512">
        <v>14.489360880038259</v>
      </c>
      <c r="D57" s="479">
        <v>2.18463888092796</v>
      </c>
      <c r="E57" s="479">
        <v>362.03321597310298</v>
      </c>
      <c r="F57" s="479">
        <v>352.69258151610575</v>
      </c>
      <c r="G57" s="479">
        <v>0</v>
      </c>
      <c r="H57" s="478">
        <f t="shared" si="3"/>
        <v>0</v>
      </c>
      <c r="I57" s="478">
        <f t="shared" si="3"/>
        <v>0</v>
      </c>
      <c r="J57" s="511">
        <v>-76.5416557210592</v>
      </c>
      <c r="K57" s="495">
        <f t="shared" si="1"/>
        <v>23241.603441300525</v>
      </c>
      <c r="L57" s="101">
        <v>101295</v>
      </c>
      <c r="M57" s="475">
        <v>2296729.9750000001</v>
      </c>
      <c r="O57" s="475">
        <v>23241.6034413005</v>
      </c>
      <c r="P57" s="277">
        <f t="shared" si="0"/>
        <v>0</v>
      </c>
    </row>
    <row r="58" spans="1:16" x14ac:dyDescent="0.2">
      <c r="A58" s="314">
        <v>2010</v>
      </c>
      <c r="B58" s="314">
        <v>9</v>
      </c>
      <c r="C58" s="512">
        <v>14.510403209373518</v>
      </c>
      <c r="D58" s="479">
        <v>2.1904235450568099</v>
      </c>
      <c r="E58" s="479">
        <v>329.82039538151969</v>
      </c>
      <c r="F58" s="479">
        <v>362.03321597310298</v>
      </c>
      <c r="G58" s="479">
        <v>0</v>
      </c>
      <c r="H58" s="478">
        <f t="shared" si="3"/>
        <v>0</v>
      </c>
      <c r="I58" s="478">
        <f t="shared" si="3"/>
        <v>0</v>
      </c>
      <c r="J58" s="511">
        <v>-144.745801263678</v>
      </c>
      <c r="K58" s="495">
        <f t="shared" si="1"/>
        <v>22971.394910087241</v>
      </c>
      <c r="L58" s="101">
        <v>101168</v>
      </c>
      <c r="M58" s="475">
        <v>2303519.8339999998</v>
      </c>
      <c r="O58" s="475">
        <v>22971.394910087201</v>
      </c>
      <c r="P58" s="277">
        <f t="shared" si="0"/>
        <v>-4.0017766878008842E-11</v>
      </c>
    </row>
    <row r="59" spans="1:16" x14ac:dyDescent="0.2">
      <c r="A59" s="314">
        <v>2010</v>
      </c>
      <c r="B59" s="314">
        <v>10</v>
      </c>
      <c r="C59" s="512">
        <v>14.545027619568753</v>
      </c>
      <c r="D59" s="479">
        <v>2.196683333333</v>
      </c>
      <c r="E59" s="479">
        <v>175.64700209624169</v>
      </c>
      <c r="F59" s="479">
        <v>329.82039538151969</v>
      </c>
      <c r="G59" s="479">
        <v>0</v>
      </c>
      <c r="H59" s="478">
        <f t="shared" si="3"/>
        <v>0</v>
      </c>
      <c r="I59" s="478">
        <f t="shared" si="3"/>
        <v>0</v>
      </c>
      <c r="J59" s="511">
        <v>-51.5190957118866</v>
      </c>
      <c r="K59" s="495">
        <f t="shared" si="1"/>
        <v>21481.522732713849</v>
      </c>
      <c r="L59" s="101">
        <v>100965</v>
      </c>
      <c r="M59" s="475">
        <v>2107285.3820000002</v>
      </c>
      <c r="O59" s="475">
        <v>21481.522732713802</v>
      </c>
      <c r="P59" s="277">
        <f t="shared" si="0"/>
        <v>-4.7293724492192268E-11</v>
      </c>
    </row>
    <row r="60" spans="1:16" x14ac:dyDescent="0.2">
      <c r="A60" s="314">
        <v>2010</v>
      </c>
      <c r="B60" s="314">
        <v>11</v>
      </c>
      <c r="C60" s="512">
        <v>14.595680920554797</v>
      </c>
      <c r="D60" s="479">
        <v>2.20360437210446</v>
      </c>
      <c r="E60" s="479">
        <v>88.251825721408679</v>
      </c>
      <c r="F60" s="479">
        <v>175.64700209624169</v>
      </c>
      <c r="G60" s="479">
        <v>0</v>
      </c>
      <c r="H60" s="478">
        <f t="shared" si="3"/>
        <v>0</v>
      </c>
      <c r="I60" s="478">
        <f t="shared" si="3"/>
        <v>0</v>
      </c>
      <c r="J60" s="511">
        <v>-155.488569414018</v>
      </c>
      <c r="K60" s="495">
        <f t="shared" si="1"/>
        <v>19411.578457812284</v>
      </c>
      <c r="L60" s="101">
        <v>100761</v>
      </c>
      <c r="M60" s="475">
        <v>1956001.5020000001</v>
      </c>
      <c r="O60" s="475">
        <v>19411.578457812298</v>
      </c>
      <c r="P60" s="277">
        <f t="shared" si="0"/>
        <v>0</v>
      </c>
    </row>
    <row r="61" spans="1:16" x14ac:dyDescent="0.2">
      <c r="A61" s="314">
        <v>2010</v>
      </c>
      <c r="B61" s="314">
        <v>12</v>
      </c>
      <c r="C61" s="512">
        <v>14.645168527812169</v>
      </c>
      <c r="D61" s="479">
        <v>2.2109434229962002</v>
      </c>
      <c r="E61" s="479">
        <v>10.862833711145289</v>
      </c>
      <c r="F61" s="479">
        <v>88.251825721408679</v>
      </c>
      <c r="G61" s="479">
        <v>0</v>
      </c>
      <c r="H61" s="478">
        <f t="shared" si="3"/>
        <v>0</v>
      </c>
      <c r="I61" s="478">
        <f t="shared" si="3"/>
        <v>1</v>
      </c>
      <c r="J61" s="511">
        <v>0.18071420875639899</v>
      </c>
      <c r="K61" s="495">
        <f t="shared" si="1"/>
        <v>19196.840899675659</v>
      </c>
      <c r="L61" s="101">
        <v>100939</v>
      </c>
      <c r="M61" s="475">
        <v>1861336.3030000001</v>
      </c>
      <c r="N61" s="496">
        <f>SUM(M50:M61)</f>
        <v>24201024.392999999</v>
      </c>
      <c r="O61" s="475">
        <v>19196.840899675699</v>
      </c>
      <c r="P61" s="277">
        <f t="shared" si="0"/>
        <v>4.0017766878008842E-11</v>
      </c>
    </row>
    <row r="62" spans="1:16" x14ac:dyDescent="0.2">
      <c r="A62" s="314">
        <v>2011</v>
      </c>
      <c r="B62" s="314">
        <v>1</v>
      </c>
      <c r="C62" s="512">
        <v>14.679788860056323</v>
      </c>
      <c r="D62" s="479">
        <v>2.2195100000000001</v>
      </c>
      <c r="E62" s="479">
        <v>14.087506468892272</v>
      </c>
      <c r="F62" s="479">
        <v>10.862833711145289</v>
      </c>
      <c r="G62" s="479">
        <v>112.81894074934806</v>
      </c>
      <c r="H62" s="478">
        <f t="shared" si="3"/>
        <v>1</v>
      </c>
      <c r="I62" s="478">
        <f t="shared" si="3"/>
        <v>0</v>
      </c>
      <c r="J62" s="511">
        <v>-192.84004988554099</v>
      </c>
      <c r="K62" s="495">
        <f t="shared" si="1"/>
        <v>18228.625431844644</v>
      </c>
      <c r="L62" s="101">
        <v>100570</v>
      </c>
      <c r="M62" s="475">
        <v>1811578.0649999999</v>
      </c>
      <c r="N62" s="1">
        <f>N61/N49-1</f>
        <v>-9.0755660151827788E-3</v>
      </c>
      <c r="O62" s="475">
        <v>18228.625431844601</v>
      </c>
      <c r="P62" s="277">
        <f t="shared" si="0"/>
        <v>-4.3655745685100555E-11</v>
      </c>
    </row>
    <row r="63" spans="1:16" x14ac:dyDescent="0.2">
      <c r="A63" s="314">
        <v>2011</v>
      </c>
      <c r="B63" s="314">
        <v>2</v>
      </c>
      <c r="C63" s="512">
        <v>14.685780555207193</v>
      </c>
      <c r="D63" s="479">
        <v>2.22913457708239</v>
      </c>
      <c r="E63" s="479">
        <v>33.297629086731071</v>
      </c>
      <c r="F63" s="479">
        <v>14.087506468892272</v>
      </c>
      <c r="G63" s="479">
        <v>0</v>
      </c>
      <c r="H63" s="478">
        <f t="shared" si="3"/>
        <v>0</v>
      </c>
      <c r="I63" s="478">
        <f t="shared" si="3"/>
        <v>0</v>
      </c>
      <c r="J63" s="511">
        <v>-54.928709506533799</v>
      </c>
      <c r="K63" s="495">
        <f t="shared" si="1"/>
        <v>17770.386968572155</v>
      </c>
      <c r="L63" s="101">
        <v>100061</v>
      </c>
      <c r="M63" s="475">
        <v>1670817.3419999999</v>
      </c>
      <c r="O63" s="475">
        <v>17770.386968572198</v>
      </c>
      <c r="P63" s="277">
        <f t="shared" si="0"/>
        <v>4.3655745685100555E-11</v>
      </c>
    </row>
    <row r="64" spans="1:16" x14ac:dyDescent="0.2">
      <c r="A64" s="314">
        <v>2011</v>
      </c>
      <c r="B64" s="314">
        <v>3</v>
      </c>
      <c r="C64" s="512">
        <v>14.676309363049452</v>
      </c>
      <c r="D64" s="479">
        <v>2.2379098356338298</v>
      </c>
      <c r="E64" s="479">
        <v>71.929921377919044</v>
      </c>
      <c r="F64" s="479">
        <v>33.297629086731071</v>
      </c>
      <c r="G64" s="479">
        <v>0</v>
      </c>
      <c r="H64" s="478">
        <f t="shared" si="3"/>
        <v>0</v>
      </c>
      <c r="I64" s="478">
        <f t="shared" si="3"/>
        <v>0</v>
      </c>
      <c r="J64" s="511">
        <v>-273.31872372789798</v>
      </c>
      <c r="K64" s="495">
        <f t="shared" si="1"/>
        <v>18031.687682883898</v>
      </c>
      <c r="L64" s="101">
        <v>99827</v>
      </c>
      <c r="M64" s="475">
        <v>1773394.76</v>
      </c>
      <c r="O64" s="475">
        <v>18031.687682883901</v>
      </c>
      <c r="P64" s="277">
        <f t="shared" si="0"/>
        <v>0</v>
      </c>
    </row>
    <row r="65" spans="1:16" x14ac:dyDescent="0.2">
      <c r="A65" s="314">
        <v>2011</v>
      </c>
      <c r="B65" s="314">
        <v>4</v>
      </c>
      <c r="C65" s="512">
        <v>14.668121056406683</v>
      </c>
      <c r="D65" s="479">
        <v>2.2465466666670002</v>
      </c>
      <c r="E65" s="479">
        <v>194.05680206145911</v>
      </c>
      <c r="F65" s="479">
        <v>71.929921377919044</v>
      </c>
      <c r="G65" s="479">
        <v>0</v>
      </c>
      <c r="H65" s="478">
        <f t="shared" si="3"/>
        <v>0</v>
      </c>
      <c r="I65" s="478">
        <f t="shared" si="3"/>
        <v>0</v>
      </c>
      <c r="J65" s="511">
        <v>-68.051202354596199</v>
      </c>
      <c r="K65" s="495">
        <f t="shared" si="1"/>
        <v>19593.509865192722</v>
      </c>
      <c r="L65" s="101">
        <v>100008</v>
      </c>
      <c r="M65" s="475">
        <v>2000760.838</v>
      </c>
      <c r="O65" s="475">
        <v>19593.5098651927</v>
      </c>
      <c r="P65" s="277">
        <f t="shared" si="0"/>
        <v>0</v>
      </c>
    </row>
    <row r="66" spans="1:16" x14ac:dyDescent="0.2">
      <c r="A66" s="314">
        <v>2011</v>
      </c>
      <c r="B66" s="314">
        <v>5</v>
      </c>
      <c r="C66" s="512">
        <v>14.669334949768803</v>
      </c>
      <c r="D66" s="479">
        <v>2.2529455514360501</v>
      </c>
      <c r="E66" s="479">
        <v>225.86808616688504</v>
      </c>
      <c r="F66" s="479">
        <v>194.05680206145911</v>
      </c>
      <c r="G66" s="479">
        <v>0</v>
      </c>
      <c r="H66" s="478">
        <f t="shared" ref="H66:I85" si="4">+H54</f>
        <v>0</v>
      </c>
      <c r="I66" s="478">
        <f t="shared" si="4"/>
        <v>0</v>
      </c>
      <c r="J66" s="511">
        <v>105.131954141885</v>
      </c>
      <c r="K66" s="495">
        <f t="shared" si="1"/>
        <v>21005.647604710623</v>
      </c>
      <c r="L66" s="101">
        <v>100194</v>
      </c>
      <c r="M66" s="475">
        <v>2050514.1429999999</v>
      </c>
      <c r="O66" s="475">
        <v>21005.647604710601</v>
      </c>
      <c r="P66" s="277">
        <f t="shared" si="0"/>
        <v>0</v>
      </c>
    </row>
    <row r="67" spans="1:16" x14ac:dyDescent="0.2">
      <c r="A67" s="314">
        <v>2011</v>
      </c>
      <c r="B67" s="314">
        <v>6</v>
      </c>
      <c r="C67" s="512">
        <v>14.675705435483918</v>
      </c>
      <c r="D67" s="479">
        <v>2.2577764702382099</v>
      </c>
      <c r="E67" s="479">
        <v>319.23238938915313</v>
      </c>
      <c r="F67" s="479">
        <v>225.86808616688504</v>
      </c>
      <c r="G67" s="479">
        <v>0</v>
      </c>
      <c r="H67" s="478">
        <f t="shared" si="4"/>
        <v>0</v>
      </c>
      <c r="I67" s="478">
        <f t="shared" si="4"/>
        <v>0</v>
      </c>
      <c r="J67" s="511">
        <v>-137.68124036754699</v>
      </c>
      <c r="K67" s="495">
        <f t="shared" si="1"/>
        <v>21822.178078940273</v>
      </c>
      <c r="L67" s="101">
        <v>100307</v>
      </c>
      <c r="M67" s="475">
        <v>2235952.301</v>
      </c>
      <c r="O67" s="475">
        <v>21822.178078940298</v>
      </c>
      <c r="P67" s="277">
        <f t="shared" si="0"/>
        <v>0</v>
      </c>
    </row>
    <row r="68" spans="1:16" x14ac:dyDescent="0.2">
      <c r="A68" s="314">
        <v>2011</v>
      </c>
      <c r="B68" s="314">
        <v>7</v>
      </c>
      <c r="C68" s="512">
        <v>14.671710906721183</v>
      </c>
      <c r="D68" s="479">
        <v>2.2612533333329998</v>
      </c>
      <c r="E68" s="479">
        <v>370.40277656986956</v>
      </c>
      <c r="F68" s="479">
        <v>319.23238938915313</v>
      </c>
      <c r="G68" s="479">
        <v>0</v>
      </c>
      <c r="H68" s="478">
        <f t="shared" si="4"/>
        <v>0</v>
      </c>
      <c r="I68" s="478">
        <f t="shared" si="4"/>
        <v>0</v>
      </c>
      <c r="J68" s="511">
        <v>119.509805638874</v>
      </c>
      <c r="K68" s="495">
        <f t="shared" si="1"/>
        <v>23258.312618499283</v>
      </c>
      <c r="L68" s="101">
        <v>100310</v>
      </c>
      <c r="M68" s="475">
        <v>2226995.8629999999</v>
      </c>
      <c r="O68" s="475">
        <v>23258.312618499302</v>
      </c>
      <c r="P68" s="277">
        <f t="shared" si="0"/>
        <v>0</v>
      </c>
    </row>
    <row r="69" spans="1:16" x14ac:dyDescent="0.2">
      <c r="A69" s="314">
        <v>2011</v>
      </c>
      <c r="B69" s="314">
        <v>8</v>
      </c>
      <c r="C69" s="512">
        <v>14.649317175121505</v>
      </c>
      <c r="D69" s="479">
        <v>2.2641562433727702</v>
      </c>
      <c r="E69" s="479">
        <v>342.38255905344039</v>
      </c>
      <c r="F69" s="479">
        <v>370.40277656986956</v>
      </c>
      <c r="G69" s="479">
        <v>0</v>
      </c>
      <c r="H69" s="478">
        <f t="shared" si="4"/>
        <v>0</v>
      </c>
      <c r="I69" s="478">
        <f t="shared" si="4"/>
        <v>0</v>
      </c>
      <c r="J69" s="511">
        <v>-269.43919246574302</v>
      </c>
      <c r="K69" s="495">
        <f t="shared" si="1"/>
        <v>23024.236586820076</v>
      </c>
      <c r="L69" s="101">
        <v>100232</v>
      </c>
      <c r="M69" s="475">
        <v>2259666.2990000001</v>
      </c>
      <c r="N69" s="8"/>
      <c r="O69" s="475">
        <v>23024.236586820101</v>
      </c>
      <c r="P69" s="277">
        <f t="shared" si="0"/>
        <v>0</v>
      </c>
    </row>
    <row r="70" spans="1:16" x14ac:dyDescent="0.2">
      <c r="A70" s="314">
        <v>2011</v>
      </c>
      <c r="B70" s="314">
        <v>9</v>
      </c>
      <c r="C70" s="512">
        <v>14.625412646177196</v>
      </c>
      <c r="D70" s="479">
        <v>2.2669122883750301</v>
      </c>
      <c r="E70" s="479">
        <v>298.65346555739433</v>
      </c>
      <c r="F70" s="479">
        <v>342.38255905344039</v>
      </c>
      <c r="G70" s="479">
        <v>0</v>
      </c>
      <c r="H70" s="478">
        <f t="shared" si="4"/>
        <v>0</v>
      </c>
      <c r="I70" s="478">
        <f t="shared" si="4"/>
        <v>0</v>
      </c>
      <c r="J70" s="511">
        <v>-122.304474915923</v>
      </c>
      <c r="K70" s="495">
        <f t="shared" si="1"/>
        <v>22563.351917973032</v>
      </c>
      <c r="L70" s="101">
        <v>100044</v>
      </c>
      <c r="M70" s="475">
        <v>2388994.5830000001</v>
      </c>
      <c r="N70" s="8"/>
      <c r="O70" s="475">
        <v>22563.351917972999</v>
      </c>
      <c r="P70" s="277">
        <f t="shared" si="0"/>
        <v>-3.2741809263825417E-11</v>
      </c>
    </row>
    <row r="71" spans="1:16" x14ac:dyDescent="0.2">
      <c r="A71" s="314">
        <v>2011</v>
      </c>
      <c r="B71" s="314">
        <v>10</v>
      </c>
      <c r="C71" s="512">
        <v>14.623041869349516</v>
      </c>
      <c r="D71" s="479">
        <v>2.269966666667</v>
      </c>
      <c r="E71" s="479">
        <v>161.51919520840667</v>
      </c>
      <c r="F71" s="479">
        <v>298.65346555739433</v>
      </c>
      <c r="G71" s="479">
        <v>0</v>
      </c>
      <c r="H71" s="478">
        <f t="shared" si="4"/>
        <v>0</v>
      </c>
      <c r="I71" s="478">
        <f t="shared" si="4"/>
        <v>0</v>
      </c>
      <c r="J71" s="511">
        <v>335.426553216537</v>
      </c>
      <c r="K71" s="495">
        <f t="shared" si="1"/>
        <v>21485.882681972675</v>
      </c>
      <c r="L71" s="101">
        <v>99977</v>
      </c>
      <c r="M71" s="475">
        <v>2103088.9350000001</v>
      </c>
      <c r="N71" s="8"/>
      <c r="O71" s="475">
        <v>21485.8826819727</v>
      </c>
      <c r="P71" s="277">
        <f t="shared" si="0"/>
        <v>0</v>
      </c>
    </row>
    <row r="72" spans="1:16" x14ac:dyDescent="0.2">
      <c r="A72" s="314">
        <v>2011</v>
      </c>
      <c r="B72" s="314">
        <v>11</v>
      </c>
      <c r="C72" s="512">
        <v>14.658724715890006</v>
      </c>
      <c r="D72" s="479">
        <v>2.2738649563909701</v>
      </c>
      <c r="E72" s="479">
        <v>81.388173550047853</v>
      </c>
      <c r="F72" s="479">
        <v>161.51919520840667</v>
      </c>
      <c r="G72" s="479">
        <v>0</v>
      </c>
      <c r="H72" s="478">
        <f t="shared" si="4"/>
        <v>0</v>
      </c>
      <c r="I72" s="478">
        <f t="shared" si="4"/>
        <v>0</v>
      </c>
      <c r="J72" s="511">
        <v>-114.729484621323</v>
      </c>
      <c r="K72" s="495">
        <f t="shared" si="1"/>
        <v>19264.836954791528</v>
      </c>
      <c r="L72" s="101">
        <v>99929</v>
      </c>
      <c r="M72" s="475">
        <v>1871850.449</v>
      </c>
      <c r="N72" s="8"/>
      <c r="O72" s="475">
        <v>19264.836954791499</v>
      </c>
      <c r="P72" s="277">
        <f t="shared" si="0"/>
        <v>-2.9103830456733704E-11</v>
      </c>
    </row>
    <row r="73" spans="1:16" x14ac:dyDescent="0.2">
      <c r="A73" s="314">
        <v>2011</v>
      </c>
      <c r="B73" s="314">
        <v>12</v>
      </c>
      <c r="C73" s="512">
        <v>14.717219736232003</v>
      </c>
      <c r="D73" s="479">
        <v>2.27792767779246</v>
      </c>
      <c r="E73" s="479">
        <v>47.92163181325175</v>
      </c>
      <c r="F73" s="479">
        <v>81.388173550047853</v>
      </c>
      <c r="G73" s="479">
        <v>0</v>
      </c>
      <c r="H73" s="478">
        <f t="shared" si="4"/>
        <v>0</v>
      </c>
      <c r="I73" s="478">
        <f t="shared" si="4"/>
        <v>1</v>
      </c>
      <c r="J73" s="511">
        <v>-135.85225640759</v>
      </c>
      <c r="K73" s="495">
        <f t="shared" si="1"/>
        <v>19314.99343259952</v>
      </c>
      <c r="L73" s="101">
        <v>99576</v>
      </c>
      <c r="M73" s="475">
        <v>1900274.9280000001</v>
      </c>
      <c r="N73" s="485">
        <f>SUM(M62:M73)</f>
        <v>24293888.505999997</v>
      </c>
      <c r="O73" s="475">
        <v>19314.993432599498</v>
      </c>
      <c r="P73" s="277">
        <f t="shared" si="0"/>
        <v>0</v>
      </c>
    </row>
    <row r="74" spans="1:16" x14ac:dyDescent="0.2">
      <c r="A74" s="314">
        <v>2012</v>
      </c>
      <c r="B74" s="314">
        <v>1</v>
      </c>
      <c r="C74" s="512">
        <v>14.783321992047103</v>
      </c>
      <c r="D74" s="479">
        <v>2.2817866666670001</v>
      </c>
      <c r="E74" s="479">
        <v>27.111349482191514</v>
      </c>
      <c r="F74" s="479">
        <v>47.92163181325175</v>
      </c>
      <c r="G74" s="479">
        <v>76.79532457691009</v>
      </c>
      <c r="H74" s="478">
        <f t="shared" si="4"/>
        <v>1</v>
      </c>
      <c r="I74" s="478">
        <f t="shared" si="4"/>
        <v>0</v>
      </c>
      <c r="J74" s="511">
        <v>-58.958132313618997</v>
      </c>
      <c r="K74" s="495">
        <f t="shared" si="1"/>
        <v>18516.244508732401</v>
      </c>
      <c r="L74" s="101">
        <v>98952</v>
      </c>
      <c r="M74" s="475">
        <v>1919176.155</v>
      </c>
      <c r="N74" s="1">
        <f>+N73/N61-1</f>
        <v>3.8371976116373663E-3</v>
      </c>
      <c r="O74" s="475">
        <v>18516.244508732401</v>
      </c>
      <c r="P74" s="277">
        <f t="shared" si="0"/>
        <v>0</v>
      </c>
    </row>
    <row r="75" spans="1:16" x14ac:dyDescent="0.2">
      <c r="A75" s="314">
        <v>2012</v>
      </c>
      <c r="B75" s="314">
        <v>2</v>
      </c>
      <c r="C75" s="512">
        <v>14.836275538617013</v>
      </c>
      <c r="D75" s="479">
        <v>2.2848379751746601</v>
      </c>
      <c r="E75" s="479">
        <v>50.063863942660532</v>
      </c>
      <c r="F75" s="479">
        <v>27.111349482191514</v>
      </c>
      <c r="G75" s="479">
        <v>0</v>
      </c>
      <c r="H75" s="478">
        <f t="shared" si="4"/>
        <v>0</v>
      </c>
      <c r="I75" s="478">
        <f t="shared" si="4"/>
        <v>0</v>
      </c>
      <c r="J75" s="511">
        <v>223.97083487904101</v>
      </c>
      <c r="K75" s="495">
        <f t="shared" si="1"/>
        <v>18311.730985892653</v>
      </c>
      <c r="L75" s="101">
        <v>98678</v>
      </c>
      <c r="M75" s="475">
        <v>1765499.227</v>
      </c>
      <c r="O75" s="475">
        <v>18311.7309858927</v>
      </c>
      <c r="P75" s="277">
        <f t="shared" si="0"/>
        <v>4.7293724492192268E-11</v>
      </c>
    </row>
    <row r="76" spans="1:16" x14ac:dyDescent="0.2">
      <c r="A76" s="314">
        <v>2012</v>
      </c>
      <c r="B76" s="314">
        <v>3</v>
      </c>
      <c r="C76" s="512">
        <v>14.862618335649529</v>
      </c>
      <c r="D76" s="479">
        <v>2.2872021506980902</v>
      </c>
      <c r="E76" s="479">
        <v>89.238204374581343</v>
      </c>
      <c r="F76" s="479">
        <v>50.063863942660532</v>
      </c>
      <c r="G76" s="479">
        <v>0</v>
      </c>
      <c r="H76" s="478">
        <f t="shared" si="4"/>
        <v>0</v>
      </c>
      <c r="I76" s="478">
        <f t="shared" si="4"/>
        <v>0</v>
      </c>
      <c r="J76" s="511">
        <v>-107.09820169857601</v>
      </c>
      <c r="K76" s="495">
        <f t="shared" si="1"/>
        <v>18507.384975868048</v>
      </c>
      <c r="L76" s="101">
        <v>98668</v>
      </c>
      <c r="M76" s="475">
        <v>1883833.5149999999</v>
      </c>
      <c r="O76" s="475">
        <v>18507.384975868001</v>
      </c>
      <c r="P76" s="277">
        <f t="shared" si="0"/>
        <v>-4.7293724492192268E-11</v>
      </c>
    </row>
    <row r="77" spans="1:16" x14ac:dyDescent="0.2">
      <c r="A77" s="314">
        <v>2012</v>
      </c>
      <c r="B77" s="314">
        <v>4</v>
      </c>
      <c r="C77" s="512">
        <v>14.85784738229974</v>
      </c>
      <c r="D77" s="479">
        <v>2.2896433333330002</v>
      </c>
      <c r="E77" s="479">
        <v>106.45317747474797</v>
      </c>
      <c r="F77" s="479">
        <v>89.238204374581343</v>
      </c>
      <c r="G77" s="479">
        <v>0</v>
      </c>
      <c r="H77" s="478">
        <f t="shared" si="4"/>
        <v>0</v>
      </c>
      <c r="I77" s="478">
        <f t="shared" si="4"/>
        <v>0</v>
      </c>
      <c r="J77" s="511">
        <v>149.164287956875</v>
      </c>
      <c r="K77" s="495">
        <f t="shared" si="1"/>
        <v>19220.174777448865</v>
      </c>
      <c r="L77" s="101">
        <v>98665</v>
      </c>
      <c r="M77" s="475">
        <v>1986918.835</v>
      </c>
      <c r="O77" s="475">
        <v>19220.174777448901</v>
      </c>
      <c r="P77" s="277">
        <f t="shared" si="0"/>
        <v>3.637978807091713E-11</v>
      </c>
    </row>
    <row r="78" spans="1:16" x14ac:dyDescent="0.2">
      <c r="A78" s="314">
        <v>2012</v>
      </c>
      <c r="B78" s="314">
        <v>5</v>
      </c>
      <c r="C78" s="512">
        <v>14.820659039076585</v>
      </c>
      <c r="D78" s="479">
        <v>2.29230277657991</v>
      </c>
      <c r="E78" s="479">
        <v>202.05259632338476</v>
      </c>
      <c r="F78" s="479">
        <v>106.45317747474797</v>
      </c>
      <c r="G78" s="479">
        <v>0</v>
      </c>
      <c r="H78" s="478">
        <f t="shared" si="4"/>
        <v>0</v>
      </c>
      <c r="I78" s="478">
        <f t="shared" si="4"/>
        <v>0</v>
      </c>
      <c r="J78" s="511">
        <v>233.930872651323</v>
      </c>
      <c r="K78" s="495">
        <f t="shared" si="1"/>
        <v>20257.39538351159</v>
      </c>
      <c r="L78" s="101">
        <v>98702</v>
      </c>
      <c r="M78" s="475">
        <v>1994967.548</v>
      </c>
      <c r="O78" s="475">
        <v>20257.395383511601</v>
      </c>
      <c r="P78" s="277">
        <f t="shared" ref="P78:P141" si="5">+O78-K78</f>
        <v>0</v>
      </c>
    </row>
    <row r="79" spans="1:16" x14ac:dyDescent="0.2">
      <c r="A79" s="314">
        <v>2012</v>
      </c>
      <c r="B79" s="314">
        <v>6</v>
      </c>
      <c r="C79" s="512">
        <v>14.800903731642469</v>
      </c>
      <c r="D79" s="479">
        <v>2.29556993058292</v>
      </c>
      <c r="E79" s="479">
        <v>276.45568441315464</v>
      </c>
      <c r="F79" s="479">
        <v>202.05259632338476</v>
      </c>
      <c r="G79" s="479">
        <v>0</v>
      </c>
      <c r="H79" s="478">
        <f t="shared" si="4"/>
        <v>0</v>
      </c>
      <c r="I79" s="478">
        <f t="shared" si="4"/>
        <v>0</v>
      </c>
      <c r="J79" s="511">
        <v>-11.562731278972899</v>
      </c>
      <c r="K79" s="495">
        <f t="shared" ref="K79:K142" si="6">+$B$2+$B$3*C79+$B$4*D79+$B$5*E79+$B$6*F79+$B$7*G79+$B$10*I79+J79</f>
        <v>21405.483215776898</v>
      </c>
      <c r="L79" s="101">
        <v>99084</v>
      </c>
      <c r="M79" s="475">
        <v>2209106.1159999999</v>
      </c>
      <c r="O79" s="475">
        <v>21405.483215776901</v>
      </c>
      <c r="P79" s="277">
        <f t="shared" si="5"/>
        <v>0</v>
      </c>
    </row>
    <row r="80" spans="1:16" x14ac:dyDescent="0.2">
      <c r="A80" s="314">
        <v>2012</v>
      </c>
      <c r="B80" s="314">
        <v>7</v>
      </c>
      <c r="C80" s="512">
        <v>14.859377809249926</v>
      </c>
      <c r="D80" s="479">
        <v>2.2993899999999998</v>
      </c>
      <c r="E80" s="479">
        <v>321.70797733942311</v>
      </c>
      <c r="F80" s="479">
        <v>276.45568441315464</v>
      </c>
      <c r="G80" s="479">
        <v>0</v>
      </c>
      <c r="H80" s="478">
        <f t="shared" si="4"/>
        <v>0</v>
      </c>
      <c r="I80" s="478">
        <f t="shared" si="4"/>
        <v>0</v>
      </c>
      <c r="J80" s="511">
        <v>226.780967685685</v>
      </c>
      <c r="K80" s="495">
        <f t="shared" si="6"/>
        <v>22638.248018949889</v>
      </c>
      <c r="L80" s="101">
        <v>99355</v>
      </c>
      <c r="M80" s="475">
        <v>2241375.9440000001</v>
      </c>
      <c r="O80" s="475">
        <v>22638.2480189499</v>
      </c>
      <c r="P80" s="277">
        <f t="shared" si="5"/>
        <v>0</v>
      </c>
    </row>
    <row r="81" spans="1:16" x14ac:dyDescent="0.2">
      <c r="A81" s="314">
        <v>2012</v>
      </c>
      <c r="B81" s="314">
        <v>8</v>
      </c>
      <c r="C81" s="512">
        <v>15.033018206732383</v>
      </c>
      <c r="D81" s="479">
        <v>2.3040423362533402</v>
      </c>
      <c r="E81" s="479">
        <v>322.40717165394568</v>
      </c>
      <c r="F81" s="479">
        <v>321.70797733942311</v>
      </c>
      <c r="G81" s="479">
        <v>0</v>
      </c>
      <c r="H81" s="478">
        <f t="shared" si="4"/>
        <v>0</v>
      </c>
      <c r="I81" s="478">
        <f t="shared" si="4"/>
        <v>0</v>
      </c>
      <c r="J81" s="511">
        <v>-20.129694284751199</v>
      </c>
      <c r="K81" s="495">
        <f t="shared" si="6"/>
        <v>22800.186750633267</v>
      </c>
      <c r="L81" s="101">
        <v>99619</v>
      </c>
      <c r="M81" s="475">
        <v>2277432.267</v>
      </c>
      <c r="O81" s="475">
        <v>22800.1867506333</v>
      </c>
      <c r="P81" s="277">
        <f t="shared" si="5"/>
        <v>3.2741809263825417E-11</v>
      </c>
    </row>
    <row r="82" spans="1:16" x14ac:dyDescent="0.2">
      <c r="A82" s="314">
        <v>2012</v>
      </c>
      <c r="B82" s="314">
        <v>9</v>
      </c>
      <c r="C82" s="512">
        <v>15.231109816042805</v>
      </c>
      <c r="D82" s="479">
        <v>2.3088876600739501</v>
      </c>
      <c r="E82" s="479">
        <v>274.50677348457691</v>
      </c>
      <c r="F82" s="479">
        <v>322.40717165394568</v>
      </c>
      <c r="G82" s="479">
        <v>0</v>
      </c>
      <c r="H82" s="478">
        <f t="shared" si="4"/>
        <v>0</v>
      </c>
      <c r="I82" s="478">
        <f t="shared" si="4"/>
        <v>0</v>
      </c>
      <c r="J82" s="511">
        <v>15.607504888259401</v>
      </c>
      <c r="K82" s="495">
        <f t="shared" si="6"/>
        <v>22478.076253436131</v>
      </c>
      <c r="L82" s="101">
        <v>99732</v>
      </c>
      <c r="M82" s="475">
        <v>2257796.7609999999</v>
      </c>
      <c r="O82" s="475">
        <v>22478.076253436098</v>
      </c>
      <c r="P82" s="277">
        <f t="shared" si="5"/>
        <v>-3.2741809263825417E-11</v>
      </c>
    </row>
    <row r="83" spans="1:16" x14ac:dyDescent="0.2">
      <c r="A83" s="314">
        <v>2012</v>
      </c>
      <c r="B83" s="314">
        <v>10</v>
      </c>
      <c r="C83" s="512">
        <v>15.330891019130194</v>
      </c>
      <c r="D83" s="479">
        <v>2.3131366666669999</v>
      </c>
      <c r="E83" s="479">
        <v>198.7182652930268</v>
      </c>
      <c r="F83" s="479">
        <v>274.50677348457691</v>
      </c>
      <c r="G83" s="479">
        <v>0</v>
      </c>
      <c r="H83" s="478">
        <f t="shared" si="4"/>
        <v>0</v>
      </c>
      <c r="I83" s="478">
        <f t="shared" si="4"/>
        <v>0</v>
      </c>
      <c r="J83" s="511">
        <v>40.922116088029703</v>
      </c>
      <c r="K83" s="495">
        <f t="shared" si="6"/>
        <v>21493.29370594889</v>
      </c>
      <c r="L83" s="101">
        <v>99715</v>
      </c>
      <c r="M83" s="475">
        <v>2189313.1639999999</v>
      </c>
      <c r="O83" s="475">
        <v>21493.293705948901</v>
      </c>
      <c r="P83" s="277">
        <f t="shared" si="5"/>
        <v>0</v>
      </c>
    </row>
    <row r="84" spans="1:16" x14ac:dyDescent="0.2">
      <c r="A84" s="314">
        <v>2012</v>
      </c>
      <c r="B84" s="314">
        <v>11</v>
      </c>
      <c r="C84" s="512">
        <v>15.262301493900011</v>
      </c>
      <c r="D84" s="479">
        <v>2.3165381542728301</v>
      </c>
      <c r="E84" s="479">
        <v>39.051797399730034</v>
      </c>
      <c r="F84" s="479">
        <v>198.7182652930268</v>
      </c>
      <c r="G84" s="479">
        <v>0</v>
      </c>
      <c r="H84" s="478">
        <f t="shared" si="4"/>
        <v>0</v>
      </c>
      <c r="I84" s="478">
        <f t="shared" si="4"/>
        <v>0</v>
      </c>
      <c r="J84" s="511">
        <v>117.853276930058</v>
      </c>
      <c r="K84" s="495">
        <f t="shared" si="6"/>
        <v>19568.239117235047</v>
      </c>
      <c r="L84" s="101">
        <v>99617</v>
      </c>
      <c r="M84" s="475">
        <v>1924466.75</v>
      </c>
      <c r="O84" s="475">
        <v>19568.239117235</v>
      </c>
      <c r="P84" s="277">
        <f t="shared" si="5"/>
        <v>-4.7293724492192268E-11</v>
      </c>
    </row>
    <row r="85" spans="1:16" x14ac:dyDescent="0.2">
      <c r="A85" s="314">
        <v>2012</v>
      </c>
      <c r="B85" s="314">
        <v>12</v>
      </c>
      <c r="C85" s="512">
        <v>15.111107901383317</v>
      </c>
      <c r="D85" s="479">
        <v>2.3187713050360999</v>
      </c>
      <c r="E85" s="479">
        <v>52.002480932841181</v>
      </c>
      <c r="F85" s="479">
        <v>39.051797399730034</v>
      </c>
      <c r="G85" s="479">
        <v>0</v>
      </c>
      <c r="H85" s="478">
        <f t="shared" si="4"/>
        <v>0</v>
      </c>
      <c r="I85" s="478">
        <f t="shared" si="4"/>
        <v>1</v>
      </c>
      <c r="J85" s="511">
        <v>-63.609890483388902</v>
      </c>
      <c r="K85" s="495">
        <f t="shared" si="6"/>
        <v>19174.731361942671</v>
      </c>
      <c r="L85" s="101">
        <v>99620</v>
      </c>
      <c r="M85" s="475">
        <v>1857222.3119999999</v>
      </c>
      <c r="N85" s="496">
        <f>SUM(M74:M85)</f>
        <v>24507108.594000001</v>
      </c>
      <c r="O85" s="475">
        <v>19174.7313619427</v>
      </c>
      <c r="P85" s="277">
        <f t="shared" si="5"/>
        <v>2.9103830456733704E-11</v>
      </c>
    </row>
    <row r="86" spans="1:16" x14ac:dyDescent="0.2">
      <c r="A86" s="337">
        <v>2013</v>
      </c>
      <c r="B86" s="337">
        <v>1</v>
      </c>
      <c r="C86" s="512">
        <v>14.994075739198383</v>
      </c>
      <c r="D86" s="479">
        <v>2.319983333333</v>
      </c>
      <c r="E86" s="479">
        <v>50.538702541757459</v>
      </c>
      <c r="F86" s="479">
        <v>52.002480932841181</v>
      </c>
      <c r="G86" s="479">
        <v>10.055880424655719</v>
      </c>
      <c r="H86" s="478">
        <f t="shared" ref="H86:I105" si="7">+H74</f>
        <v>1</v>
      </c>
      <c r="I86" s="478">
        <f t="shared" si="7"/>
        <v>0</v>
      </c>
      <c r="J86" s="511">
        <v>-135.503523592568</v>
      </c>
      <c r="K86" s="495">
        <f t="shared" si="6"/>
        <v>18249.273835859327</v>
      </c>
      <c r="L86" s="101">
        <v>99238</v>
      </c>
      <c r="M86" s="475">
        <v>1916584.794</v>
      </c>
      <c r="N86" s="1">
        <f>N85/N73-1</f>
        <v>8.7766965731872482E-3</v>
      </c>
      <c r="O86" s="475">
        <v>18249.273835859301</v>
      </c>
      <c r="P86" s="277">
        <f t="shared" si="5"/>
        <v>0</v>
      </c>
    </row>
    <row r="87" spans="1:16" x14ac:dyDescent="0.2">
      <c r="A87" s="337">
        <v>2013</v>
      </c>
      <c r="B87" s="337">
        <v>2</v>
      </c>
      <c r="C87" s="512">
        <v>15.010123075902596</v>
      </c>
      <c r="D87" s="479">
        <v>2.3202896321778899</v>
      </c>
      <c r="E87" s="479">
        <v>44.995401174839188</v>
      </c>
      <c r="F87" s="479">
        <v>50.538702541757459</v>
      </c>
      <c r="G87" s="479">
        <v>0</v>
      </c>
      <c r="H87" s="478">
        <f t="shared" si="7"/>
        <v>0</v>
      </c>
      <c r="I87" s="478">
        <f t="shared" si="7"/>
        <v>0</v>
      </c>
      <c r="J87" s="511">
        <v>271.11156478910198</v>
      </c>
      <c r="K87" s="495">
        <f t="shared" si="6"/>
        <v>18530.545589057761</v>
      </c>
      <c r="L87" s="101">
        <v>98937</v>
      </c>
      <c r="M87" s="475">
        <v>1812622.4080000001</v>
      </c>
      <c r="O87" s="475">
        <v>18530.545589057801</v>
      </c>
      <c r="P87" s="277">
        <f t="shared" si="5"/>
        <v>4.0017766878008842E-11</v>
      </c>
    </row>
    <row r="88" spans="1:16" x14ac:dyDescent="0.2">
      <c r="A88" s="337">
        <v>2013</v>
      </c>
      <c r="B88" s="337">
        <v>3</v>
      </c>
      <c r="C88" s="512">
        <v>15.102296673786196</v>
      </c>
      <c r="D88" s="479">
        <v>2.3206517925567001</v>
      </c>
      <c r="E88" s="479">
        <v>28.558939154600807</v>
      </c>
      <c r="F88" s="479">
        <v>44.995401174839188</v>
      </c>
      <c r="G88" s="479">
        <v>0</v>
      </c>
      <c r="H88" s="478">
        <f t="shared" si="7"/>
        <v>0</v>
      </c>
      <c r="I88" s="478">
        <f t="shared" si="7"/>
        <v>0</v>
      </c>
      <c r="J88" s="511">
        <v>-53.412265682109101</v>
      </c>
      <c r="K88" s="495">
        <f t="shared" si="6"/>
        <v>18044.635434292239</v>
      </c>
      <c r="L88" s="101">
        <v>99191</v>
      </c>
      <c r="M88" s="475">
        <v>1726944.4539999999</v>
      </c>
      <c r="O88" s="475">
        <v>18044.635434292199</v>
      </c>
      <c r="P88" s="277">
        <f t="shared" si="5"/>
        <v>-4.0017766878008842E-11</v>
      </c>
    </row>
    <row r="89" spans="1:16" x14ac:dyDescent="0.2">
      <c r="A89" s="337">
        <v>2013</v>
      </c>
      <c r="B89" s="337">
        <v>4</v>
      </c>
      <c r="C89" s="512">
        <v>15.220343722210776</v>
      </c>
      <c r="D89" s="479">
        <v>2.3223033333330001</v>
      </c>
      <c r="E89" s="479">
        <v>135.35989619627648</v>
      </c>
      <c r="F89" s="479">
        <v>28.558939154600807</v>
      </c>
      <c r="G89" s="479">
        <v>0</v>
      </c>
      <c r="H89" s="478">
        <f t="shared" si="7"/>
        <v>0</v>
      </c>
      <c r="I89" s="478">
        <f t="shared" si="7"/>
        <v>0</v>
      </c>
      <c r="J89" s="511">
        <v>-161.672464585081</v>
      </c>
      <c r="K89" s="495">
        <f t="shared" si="6"/>
        <v>18762.004566357653</v>
      </c>
      <c r="L89" s="101">
        <v>99326</v>
      </c>
      <c r="M89" s="475">
        <v>1903686.442</v>
      </c>
      <c r="O89" s="475">
        <v>18762.0045663577</v>
      </c>
      <c r="P89" s="277">
        <f t="shared" si="5"/>
        <v>4.7293724492192268E-11</v>
      </c>
    </row>
    <row r="90" spans="1:16" x14ac:dyDescent="0.2">
      <c r="A90" s="337">
        <v>2013</v>
      </c>
      <c r="B90" s="337">
        <v>5</v>
      </c>
      <c r="C90" s="512">
        <v>15.288863618016455</v>
      </c>
      <c r="D90" s="479">
        <v>2.3258781979176302</v>
      </c>
      <c r="E90" s="479">
        <v>163.92411756805507</v>
      </c>
      <c r="F90" s="479">
        <v>135.35989619627648</v>
      </c>
      <c r="G90" s="479">
        <v>0</v>
      </c>
      <c r="H90" s="478">
        <f t="shared" si="7"/>
        <v>0</v>
      </c>
      <c r="I90" s="478">
        <f t="shared" si="7"/>
        <v>0</v>
      </c>
      <c r="J90" s="511">
        <v>102.97602595382</v>
      </c>
      <c r="K90" s="495">
        <f t="shared" si="6"/>
        <v>20135.782151215513</v>
      </c>
      <c r="L90" s="101">
        <v>99476</v>
      </c>
      <c r="M90" s="475">
        <v>2102638.6069999998</v>
      </c>
      <c r="O90" s="475">
        <v>20135.782151215499</v>
      </c>
      <c r="P90" s="277">
        <f t="shared" si="5"/>
        <v>0</v>
      </c>
    </row>
    <row r="91" spans="1:16" x14ac:dyDescent="0.2">
      <c r="A91" s="337">
        <v>2013</v>
      </c>
      <c r="B91" s="337">
        <v>6</v>
      </c>
      <c r="C91" s="512">
        <v>15.325550205748208</v>
      </c>
      <c r="D91" s="479">
        <v>2.3306023257224302</v>
      </c>
      <c r="E91" s="479">
        <v>272.87629990709786</v>
      </c>
      <c r="F91" s="479">
        <v>163.92411756805507</v>
      </c>
      <c r="G91" s="479">
        <v>0</v>
      </c>
      <c r="H91" s="478">
        <f t="shared" si="7"/>
        <v>0</v>
      </c>
      <c r="I91" s="478">
        <f t="shared" si="7"/>
        <v>0</v>
      </c>
      <c r="J91" s="511">
        <v>255.213828202261</v>
      </c>
      <c r="K91" s="495">
        <f t="shared" si="6"/>
        <v>21464.860507654666</v>
      </c>
      <c r="L91" s="101">
        <v>99559</v>
      </c>
      <c r="M91" s="475">
        <v>2146905.6869999999</v>
      </c>
      <c r="O91" s="475">
        <v>21464.860507654699</v>
      </c>
      <c r="P91" s="277">
        <f t="shared" si="5"/>
        <v>3.2741809263825417E-11</v>
      </c>
    </row>
    <row r="92" spans="1:16" x14ac:dyDescent="0.2">
      <c r="A92" s="337">
        <v>2013</v>
      </c>
      <c r="B92" s="337">
        <v>7</v>
      </c>
      <c r="C92" s="512">
        <v>15.351791623222747</v>
      </c>
      <c r="D92" s="479">
        <v>2.3347600000000002</v>
      </c>
      <c r="E92" s="479">
        <v>293.70814398852195</v>
      </c>
      <c r="F92" s="479">
        <v>272.87629990709786</v>
      </c>
      <c r="G92" s="479">
        <v>0</v>
      </c>
      <c r="H92" s="478">
        <f t="shared" si="7"/>
        <v>0</v>
      </c>
      <c r="I92" s="478">
        <f t="shared" si="7"/>
        <v>0</v>
      </c>
      <c r="J92" s="511">
        <v>25.306792639694301</v>
      </c>
      <c r="K92" s="495">
        <f t="shared" si="6"/>
        <v>22282.455979971292</v>
      </c>
      <c r="L92" s="101">
        <v>99665</v>
      </c>
      <c r="M92" s="475">
        <v>2218917.3569999998</v>
      </c>
      <c r="O92" s="475">
        <v>22282.455979971299</v>
      </c>
      <c r="P92" s="277">
        <f t="shared" si="5"/>
        <v>0</v>
      </c>
    </row>
    <row r="93" spans="1:16" x14ac:dyDescent="0.2">
      <c r="A93" s="337">
        <v>2013</v>
      </c>
      <c r="B93" s="337">
        <v>8</v>
      </c>
      <c r="C93" s="512">
        <v>15.39018151094854</v>
      </c>
      <c r="D93" s="479">
        <v>2.3375730454169399</v>
      </c>
      <c r="E93" s="479">
        <v>337.54482289408111</v>
      </c>
      <c r="F93" s="479">
        <v>293.70814398852195</v>
      </c>
      <c r="G93" s="479">
        <v>0</v>
      </c>
      <c r="H93" s="478">
        <f t="shared" si="7"/>
        <v>0</v>
      </c>
      <c r="I93" s="478">
        <f t="shared" si="7"/>
        <v>0</v>
      </c>
      <c r="J93" s="511">
        <v>-4.7657047828943204</v>
      </c>
      <c r="K93" s="495">
        <f t="shared" si="6"/>
        <v>22805.732643617375</v>
      </c>
      <c r="L93" s="101">
        <v>99723</v>
      </c>
      <c r="M93" s="475">
        <v>2326227.1490000002</v>
      </c>
      <c r="N93" s="8"/>
      <c r="O93" s="475">
        <v>22805.732643617401</v>
      </c>
      <c r="P93" s="277">
        <f t="shared" si="5"/>
        <v>0</v>
      </c>
    </row>
    <row r="94" spans="1:16" x14ac:dyDescent="0.2">
      <c r="A94" s="337">
        <v>2013</v>
      </c>
      <c r="B94" s="337">
        <v>9</v>
      </c>
      <c r="C94" s="512">
        <v>15.434619527046824</v>
      </c>
      <c r="D94" s="479">
        <v>2.3394667113246501</v>
      </c>
      <c r="E94" s="479">
        <v>270.04400483226198</v>
      </c>
      <c r="F94" s="479">
        <v>337.54482289408111</v>
      </c>
      <c r="G94" s="479">
        <v>0</v>
      </c>
      <c r="H94" s="478">
        <f t="shared" si="7"/>
        <v>0</v>
      </c>
      <c r="I94" s="478">
        <f t="shared" si="7"/>
        <v>0</v>
      </c>
      <c r="J94" s="511">
        <v>132.824808548601</v>
      </c>
      <c r="K94" s="495">
        <f t="shared" si="6"/>
        <v>22716.95682163649</v>
      </c>
      <c r="L94" s="101">
        <v>99563</v>
      </c>
      <c r="M94" s="475">
        <v>2389024.0440000002</v>
      </c>
      <c r="N94" s="8"/>
      <c r="O94" s="475">
        <v>22716.956821636501</v>
      </c>
      <c r="P94" s="277">
        <f t="shared" si="5"/>
        <v>0</v>
      </c>
    </row>
    <row r="95" spans="1:16" x14ac:dyDescent="0.2">
      <c r="A95" s="337">
        <v>2013</v>
      </c>
      <c r="B95" s="337">
        <v>10</v>
      </c>
      <c r="C95" s="512">
        <v>15.472459594787914</v>
      </c>
      <c r="D95" s="479">
        <v>2.3413633333330002</v>
      </c>
      <c r="E95" s="479">
        <v>213.28592721551468</v>
      </c>
      <c r="F95" s="479">
        <v>270.04400483226198</v>
      </c>
      <c r="G95" s="479">
        <v>0</v>
      </c>
      <c r="H95" s="478">
        <f t="shared" si="7"/>
        <v>0</v>
      </c>
      <c r="I95" s="478">
        <f t="shared" si="7"/>
        <v>0</v>
      </c>
      <c r="J95" s="511">
        <v>325.75570339562898</v>
      </c>
      <c r="K95" s="495">
        <f t="shared" si="6"/>
        <v>21893.81240246286</v>
      </c>
      <c r="L95" s="101">
        <v>99406</v>
      </c>
      <c r="M95" s="475">
        <v>2147756.446</v>
      </c>
      <c r="N95" s="8"/>
      <c r="O95" s="475">
        <v>21893.8124024629</v>
      </c>
      <c r="P95" s="277">
        <f t="shared" si="5"/>
        <v>4.0017766878008842E-11</v>
      </c>
    </row>
    <row r="96" spans="1:16" x14ac:dyDescent="0.2">
      <c r="A96" s="337">
        <v>2013</v>
      </c>
      <c r="B96" s="337">
        <v>11</v>
      </c>
      <c r="C96" s="512">
        <v>15.500439853428892</v>
      </c>
      <c r="D96" s="479">
        <v>2.3441809905254898</v>
      </c>
      <c r="E96" s="479">
        <v>110.23315885291359</v>
      </c>
      <c r="F96" s="479">
        <v>213.28592721551468</v>
      </c>
      <c r="G96" s="479">
        <v>0</v>
      </c>
      <c r="H96" s="478">
        <f t="shared" si="7"/>
        <v>0</v>
      </c>
      <c r="I96" s="478">
        <f t="shared" si="7"/>
        <v>0</v>
      </c>
      <c r="J96" s="511">
        <v>-73.378344112508799</v>
      </c>
      <c r="K96" s="495">
        <f t="shared" si="6"/>
        <v>20159.742183859391</v>
      </c>
      <c r="L96" s="101">
        <v>99298</v>
      </c>
      <c r="M96" s="475">
        <v>2035490.551</v>
      </c>
      <c r="N96" s="8"/>
      <c r="O96" s="475">
        <v>20159.742183859398</v>
      </c>
      <c r="P96" s="277">
        <f t="shared" si="5"/>
        <v>0</v>
      </c>
    </row>
    <row r="97" spans="1:18" x14ac:dyDescent="0.2">
      <c r="A97" s="337">
        <v>2013</v>
      </c>
      <c r="B97" s="337">
        <v>12</v>
      </c>
      <c r="C97" s="512">
        <v>15.523774860252995</v>
      </c>
      <c r="D97" s="479">
        <v>2.34782831010624</v>
      </c>
      <c r="E97" s="479">
        <v>79.005079745838657</v>
      </c>
      <c r="F97" s="479">
        <v>110.23315885291359</v>
      </c>
      <c r="G97" s="479">
        <v>0</v>
      </c>
      <c r="H97" s="478">
        <f t="shared" si="7"/>
        <v>0</v>
      </c>
      <c r="I97" s="478">
        <f t="shared" si="7"/>
        <v>1</v>
      </c>
      <c r="J97" s="511">
        <v>86.416317306480806</v>
      </c>
      <c r="K97" s="495">
        <f t="shared" si="6"/>
        <v>20219.521221284329</v>
      </c>
      <c r="L97" s="101">
        <v>99301</v>
      </c>
      <c r="M97" s="475">
        <v>2023194.7139999999</v>
      </c>
      <c r="N97" s="485">
        <f>SUM(M86:M97)</f>
        <v>24749992.652999997</v>
      </c>
      <c r="O97" s="475">
        <v>20219.5212212843</v>
      </c>
      <c r="P97" s="277">
        <f t="shared" si="5"/>
        <v>-2.9103830456733704E-11</v>
      </c>
    </row>
    <row r="98" spans="1:18" x14ac:dyDescent="0.2">
      <c r="A98" s="337">
        <v>2014</v>
      </c>
      <c r="B98" s="337">
        <v>1</v>
      </c>
      <c r="C98" s="512">
        <v>15.557288031770902</v>
      </c>
      <c r="D98" s="479">
        <v>2.3524733333330001</v>
      </c>
      <c r="E98" s="479">
        <v>26.95686291874426</v>
      </c>
      <c r="F98" s="479">
        <v>79.005079745838657</v>
      </c>
      <c r="G98" s="479">
        <v>118.468726084693</v>
      </c>
      <c r="H98" s="478">
        <f t="shared" si="7"/>
        <v>1</v>
      </c>
      <c r="I98" s="478">
        <f t="shared" si="7"/>
        <v>0</v>
      </c>
      <c r="J98" s="511">
        <v>39.464231758011003</v>
      </c>
      <c r="K98" s="495">
        <f t="shared" si="6"/>
        <v>19325.004736202129</v>
      </c>
      <c r="L98" s="101">
        <v>99624</v>
      </c>
      <c r="M98" s="475">
        <v>1994903.4950000001</v>
      </c>
      <c r="N98" s="1">
        <f>+N97/N85-1</f>
        <v>9.9107594871252758E-3</v>
      </c>
      <c r="O98" s="475">
        <v>19325.0047362021</v>
      </c>
      <c r="P98" s="277">
        <f t="shared" si="5"/>
        <v>-2.9103830456733704E-11</v>
      </c>
    </row>
    <row r="99" spans="1:18" x14ac:dyDescent="0.2">
      <c r="A99" s="337">
        <v>2014</v>
      </c>
      <c r="B99" s="337">
        <v>2</v>
      </c>
      <c r="C99" s="512">
        <v>15.607182705878683</v>
      </c>
      <c r="D99" s="479">
        <v>2.3578634218307699</v>
      </c>
      <c r="E99" s="479">
        <v>57.510679559652473</v>
      </c>
      <c r="F99" s="479">
        <v>26.95686291874426</v>
      </c>
      <c r="G99" s="479">
        <v>0</v>
      </c>
      <c r="H99" s="478">
        <f t="shared" si="7"/>
        <v>0</v>
      </c>
      <c r="I99" s="478">
        <f t="shared" si="7"/>
        <v>0</v>
      </c>
      <c r="J99" s="511">
        <v>178.23370978641501</v>
      </c>
      <c r="K99" s="495">
        <f t="shared" si="6"/>
        <v>18503.067135475267</v>
      </c>
      <c r="L99" s="101">
        <v>99864</v>
      </c>
      <c r="M99" s="475">
        <v>1833260.064</v>
      </c>
      <c r="N99" s="8"/>
      <c r="O99" s="475">
        <v>18503.067135475299</v>
      </c>
      <c r="P99" s="277">
        <f t="shared" si="5"/>
        <v>3.2741809263825417E-11</v>
      </c>
    </row>
    <row r="100" spans="1:18" x14ac:dyDescent="0.2">
      <c r="A100" s="337">
        <v>2014</v>
      </c>
      <c r="B100" s="337">
        <v>3</v>
      </c>
      <c r="C100" s="512">
        <v>15.654346698811635</v>
      </c>
      <c r="D100" s="479">
        <v>2.3630227123344598</v>
      </c>
      <c r="E100" s="479">
        <v>62.20178223460303</v>
      </c>
      <c r="F100" s="479">
        <v>57.510679559652473</v>
      </c>
      <c r="G100" s="479">
        <v>0</v>
      </c>
      <c r="H100" s="478">
        <f t="shared" si="7"/>
        <v>0</v>
      </c>
      <c r="I100" s="478">
        <f t="shared" si="7"/>
        <v>0</v>
      </c>
      <c r="J100" s="511">
        <v>-37.0831362926547</v>
      </c>
      <c r="K100" s="495">
        <f t="shared" si="6"/>
        <v>18580.412344215347</v>
      </c>
      <c r="L100" s="101">
        <v>99598</v>
      </c>
      <c r="M100" s="475">
        <v>1834076.0109999999</v>
      </c>
      <c r="N100" s="8"/>
      <c r="O100" s="475">
        <v>18580.4123442153</v>
      </c>
      <c r="P100" s="277">
        <f t="shared" si="5"/>
        <v>-4.7293724492192268E-11</v>
      </c>
    </row>
    <row r="101" spans="1:18" x14ac:dyDescent="0.2">
      <c r="A101" s="337">
        <v>2014</v>
      </c>
      <c r="B101" s="337">
        <v>4</v>
      </c>
      <c r="C101" s="512">
        <v>15.696002201321331</v>
      </c>
      <c r="D101" s="479">
        <v>2.3686039999999999</v>
      </c>
      <c r="E101" s="479">
        <v>137.13602413996043</v>
      </c>
      <c r="F101" s="479">
        <v>62.20178223460303</v>
      </c>
      <c r="G101" s="479">
        <v>0</v>
      </c>
      <c r="H101" s="478">
        <f t="shared" si="7"/>
        <v>0</v>
      </c>
      <c r="I101" s="478">
        <f t="shared" si="7"/>
        <v>0</v>
      </c>
      <c r="J101" s="511">
        <v>-42.212219694218199</v>
      </c>
      <c r="K101" s="495">
        <f t="shared" si="6"/>
        <v>19269.69305146602</v>
      </c>
      <c r="L101" s="101">
        <v>99493</v>
      </c>
      <c r="M101" s="475">
        <v>1918733.997</v>
      </c>
      <c r="N101" s="8"/>
      <c r="O101" s="475">
        <v>19269.693051466002</v>
      </c>
      <c r="P101" s="277">
        <f t="shared" si="5"/>
        <v>0</v>
      </c>
    </row>
    <row r="102" spans="1:18" x14ac:dyDescent="0.2">
      <c r="A102" s="337">
        <v>2014</v>
      </c>
      <c r="B102" s="337">
        <v>5</v>
      </c>
      <c r="C102" s="512">
        <v>15.711324660465342</v>
      </c>
      <c r="D102" s="479">
        <v>2.3735156805493798</v>
      </c>
      <c r="E102" s="479">
        <v>220.65709530534707</v>
      </c>
      <c r="F102" s="479">
        <v>137.13602413996043</v>
      </c>
      <c r="G102" s="479">
        <v>0</v>
      </c>
      <c r="H102" s="478">
        <f t="shared" si="7"/>
        <v>0</v>
      </c>
      <c r="I102" s="478">
        <f t="shared" si="7"/>
        <v>0</v>
      </c>
      <c r="J102" s="511">
        <v>3.9306678040920802</v>
      </c>
      <c r="K102" s="495">
        <f t="shared" si="6"/>
        <v>20633.548625806274</v>
      </c>
      <c r="L102" s="101">
        <v>99731</v>
      </c>
      <c r="M102" s="475">
        <v>2156836.3289999999</v>
      </c>
      <c r="N102" s="8"/>
      <c r="O102" s="475">
        <v>20633.548625806299</v>
      </c>
      <c r="P102" s="277">
        <f t="shared" si="5"/>
        <v>0</v>
      </c>
    </row>
    <row r="103" spans="1:18" s="225" customFormat="1" ht="13.5" thickBot="1" x14ac:dyDescent="0.25">
      <c r="A103" s="346">
        <v>2014</v>
      </c>
      <c r="B103" s="346">
        <v>6</v>
      </c>
      <c r="C103" s="515">
        <v>15.716084144544356</v>
      </c>
      <c r="D103" s="493">
        <v>2.3780833923140499</v>
      </c>
      <c r="E103" s="493">
        <v>247.5875604864128</v>
      </c>
      <c r="F103" s="493">
        <v>220.65709530534707</v>
      </c>
      <c r="G103" s="493">
        <v>0</v>
      </c>
      <c r="H103" s="492">
        <f t="shared" si="7"/>
        <v>0</v>
      </c>
      <c r="I103" s="492">
        <f t="shared" si="7"/>
        <v>0</v>
      </c>
      <c r="J103" s="494">
        <v>253.079956973175</v>
      </c>
      <c r="K103" s="514">
        <f t="shared" si="6"/>
        <v>21775.77446774183</v>
      </c>
      <c r="L103" s="101">
        <v>99966</v>
      </c>
      <c r="M103" s="475">
        <v>2200295.6940000001</v>
      </c>
      <c r="N103" s="489"/>
      <c r="O103" s="488">
        <v>21775.774467741801</v>
      </c>
      <c r="P103" s="490">
        <f t="shared" si="5"/>
        <v>-2.9103830456733704E-11</v>
      </c>
    </row>
    <row r="104" spans="1:18" ht="13.5" thickBot="1" x14ac:dyDescent="0.25">
      <c r="A104" s="337">
        <v>2014</v>
      </c>
      <c r="B104" s="337">
        <v>7</v>
      </c>
      <c r="C104" s="512">
        <v>15.726348965546554</v>
      </c>
      <c r="D104" s="479">
        <v>2.3821050000000001</v>
      </c>
      <c r="E104" s="479">
        <v>311.6666769190017</v>
      </c>
      <c r="F104" s="479">
        <v>247.5875604864128</v>
      </c>
      <c r="G104" s="479">
        <v>0</v>
      </c>
      <c r="H104" s="478">
        <f t="shared" si="7"/>
        <v>0</v>
      </c>
      <c r="I104" s="478">
        <f t="shared" si="7"/>
        <v>0</v>
      </c>
      <c r="J104" s="511">
        <v>59.8085213072154</v>
      </c>
      <c r="K104" s="495">
        <f t="shared" si="6"/>
        <v>22351.155919771256</v>
      </c>
      <c r="L104" s="513">
        <v>100368</v>
      </c>
      <c r="M104" s="488">
        <v>2265362.2540000002</v>
      </c>
      <c r="N104" s="484"/>
      <c r="O104" s="475">
        <v>22443.3703707774</v>
      </c>
      <c r="P104" s="486">
        <f t="shared" si="5"/>
        <v>92.214451006144373</v>
      </c>
      <c r="Q104" s="58"/>
    </row>
    <row r="105" spans="1:18" x14ac:dyDescent="0.2">
      <c r="A105" s="337">
        <v>2014</v>
      </c>
      <c r="B105" s="337">
        <v>8</v>
      </c>
      <c r="C105" s="512">
        <v>15.758215120147204</v>
      </c>
      <c r="D105" s="479">
        <v>2.38593586626846</v>
      </c>
      <c r="E105" s="479">
        <v>350.95807565684066</v>
      </c>
      <c r="F105" s="479">
        <v>311.6666769190017</v>
      </c>
      <c r="G105" s="479">
        <v>0</v>
      </c>
      <c r="H105" s="478">
        <f t="shared" si="7"/>
        <v>0</v>
      </c>
      <c r="I105" s="478">
        <f t="shared" si="7"/>
        <v>0</v>
      </c>
      <c r="J105" s="511">
        <v>-3.6379788070917101E-12</v>
      </c>
      <c r="K105" s="495">
        <f t="shared" si="6"/>
        <v>23145.281113686062</v>
      </c>
      <c r="L105" s="481">
        <v>100248.019931401</v>
      </c>
      <c r="M105" s="480">
        <f t="shared" ref="M105:M168" si="8">+L105*K105/1000</f>
        <v>2320268.6024026796</v>
      </c>
      <c r="N105" s="484"/>
      <c r="O105" s="475">
        <v>23017.446223713101</v>
      </c>
      <c r="P105" s="486">
        <f t="shared" si="5"/>
        <v>-127.83488997296081</v>
      </c>
      <c r="Q105" s="485"/>
      <c r="R105" s="8"/>
    </row>
    <row r="106" spans="1:18" x14ac:dyDescent="0.2">
      <c r="A106" s="337">
        <v>2014</v>
      </c>
      <c r="B106" s="337">
        <v>9</v>
      </c>
      <c r="C106" s="512">
        <v>15.809276150546927</v>
      </c>
      <c r="D106" s="479">
        <v>2.38948786232227</v>
      </c>
      <c r="E106" s="479">
        <v>277.87653293728147</v>
      </c>
      <c r="F106" s="479">
        <v>350.95807565684066</v>
      </c>
      <c r="G106" s="479">
        <v>0</v>
      </c>
      <c r="H106" s="478">
        <f t="shared" ref="H106:I125" si="9">+H94</f>
        <v>0</v>
      </c>
      <c r="I106" s="478">
        <f t="shared" si="9"/>
        <v>0</v>
      </c>
      <c r="J106" s="511">
        <v>-3.6379788070917101E-12</v>
      </c>
      <c r="K106" s="495">
        <f t="shared" si="6"/>
        <v>22835.64569086345</v>
      </c>
      <c r="L106" s="481">
        <v>100240.831885053</v>
      </c>
      <c r="M106" s="480">
        <f t="shared" si="8"/>
        <v>2289064.1206844784</v>
      </c>
      <c r="N106" s="484"/>
      <c r="O106" s="475">
        <v>22641.768798652702</v>
      </c>
      <c r="P106" s="277">
        <f t="shared" si="5"/>
        <v>-193.87689221074834</v>
      </c>
      <c r="Q106" s="8"/>
      <c r="R106" s="8"/>
    </row>
    <row r="107" spans="1:18" x14ac:dyDescent="0.2">
      <c r="A107" s="337">
        <v>2014</v>
      </c>
      <c r="B107" s="337">
        <v>10</v>
      </c>
      <c r="C107" s="512">
        <v>15.870938267461717</v>
      </c>
      <c r="D107" s="479">
        <v>2.3927</v>
      </c>
      <c r="E107" s="479">
        <v>198.89039579254836</v>
      </c>
      <c r="F107" s="479">
        <v>277.87653293728147</v>
      </c>
      <c r="G107" s="479">
        <v>0</v>
      </c>
      <c r="H107" s="478">
        <f t="shared" si="9"/>
        <v>0</v>
      </c>
      <c r="I107" s="478">
        <f t="shared" si="9"/>
        <v>0</v>
      </c>
      <c r="J107" s="511">
        <v>0</v>
      </c>
      <c r="K107" s="495">
        <f t="shared" si="6"/>
        <v>21588.813555015637</v>
      </c>
      <c r="L107" s="481">
        <v>100153.315436045</v>
      </c>
      <c r="M107" s="480">
        <f t="shared" si="8"/>
        <v>2162191.253865445</v>
      </c>
      <c r="N107" s="484"/>
      <c r="O107" s="475">
        <v>21588.8135550156</v>
      </c>
      <c r="P107" s="277">
        <f t="shared" si="5"/>
        <v>-3.637978807091713E-11</v>
      </c>
      <c r="Q107" s="8"/>
      <c r="R107" s="8"/>
    </row>
    <row r="108" spans="1:18" x14ac:dyDescent="0.2">
      <c r="A108" s="337">
        <v>2014</v>
      </c>
      <c r="B108" s="337">
        <v>11</v>
      </c>
      <c r="C108" s="512">
        <v>15.942500265951459</v>
      </c>
      <c r="D108" s="479">
        <v>2.3957888562190299</v>
      </c>
      <c r="E108" s="479">
        <v>78.117279066674627</v>
      </c>
      <c r="F108" s="479">
        <v>198.89039579254836</v>
      </c>
      <c r="G108" s="479">
        <v>0</v>
      </c>
      <c r="H108" s="478">
        <f t="shared" si="9"/>
        <v>0</v>
      </c>
      <c r="I108" s="478">
        <f t="shared" si="9"/>
        <v>0</v>
      </c>
      <c r="J108" s="511">
        <v>0</v>
      </c>
      <c r="K108" s="495">
        <f t="shared" si="6"/>
        <v>19936.265795892807</v>
      </c>
      <c r="L108" s="481">
        <v>100006.17389093401</v>
      </c>
      <c r="M108" s="480">
        <f t="shared" si="8"/>
        <v>1993749.6639199359</v>
      </c>
      <c r="N108" s="484"/>
      <c r="O108" s="475">
        <v>19936.265795892799</v>
      </c>
      <c r="P108" s="277">
        <f t="shared" si="5"/>
        <v>0</v>
      </c>
      <c r="Q108" s="8"/>
      <c r="R108" s="8"/>
    </row>
    <row r="109" spans="1:18" x14ac:dyDescent="0.2">
      <c r="A109" s="337">
        <v>2014</v>
      </c>
      <c r="B109" s="337">
        <v>12</v>
      </c>
      <c r="C109" s="512">
        <v>16.011164685641145</v>
      </c>
      <c r="D109" s="479">
        <v>2.3984115884809198</v>
      </c>
      <c r="E109" s="479">
        <v>42.633806123140985</v>
      </c>
      <c r="F109" s="479">
        <v>78.117279066674627</v>
      </c>
      <c r="G109" s="479">
        <v>0</v>
      </c>
      <c r="H109" s="478">
        <f t="shared" si="9"/>
        <v>0</v>
      </c>
      <c r="I109" s="478">
        <f t="shared" si="9"/>
        <v>1</v>
      </c>
      <c r="J109" s="511">
        <v>0</v>
      </c>
      <c r="K109" s="495">
        <f t="shared" si="6"/>
        <v>19671.952941835058</v>
      </c>
      <c r="L109" s="481">
        <v>99822.874677358297</v>
      </c>
      <c r="M109" s="480">
        <f t="shared" si="8"/>
        <v>1963710.8931716909</v>
      </c>
      <c r="N109" s="474">
        <f>SUM(M98:M109)</f>
        <v>24932452.378044229</v>
      </c>
      <c r="O109" s="475">
        <v>19671.952941835101</v>
      </c>
      <c r="P109" s="277">
        <f t="shared" si="5"/>
        <v>4.3655745685100555E-11</v>
      </c>
      <c r="Q109" s="8"/>
      <c r="R109" s="8"/>
    </row>
    <row r="110" spans="1:18" x14ac:dyDescent="0.2">
      <c r="A110" s="314">
        <v>2015</v>
      </c>
      <c r="B110" s="314">
        <v>1</v>
      </c>
      <c r="C110" s="512">
        <v>16.07502857248663</v>
      </c>
      <c r="D110" s="479">
        <v>2.4005559999999999</v>
      </c>
      <c r="E110" s="479">
        <v>26.112829868525239</v>
      </c>
      <c r="F110" s="479">
        <v>42.633806123140985</v>
      </c>
      <c r="G110" s="479">
        <v>107.22973635615668</v>
      </c>
      <c r="H110" s="478">
        <f t="shared" si="9"/>
        <v>1</v>
      </c>
      <c r="I110" s="478">
        <f t="shared" si="9"/>
        <v>0</v>
      </c>
      <c r="J110" s="511">
        <v>-3.6379788070917101E-12</v>
      </c>
      <c r="K110" s="495">
        <f t="shared" si="6"/>
        <v>19029.457942922803</v>
      </c>
      <c r="L110" s="481">
        <v>99701.958566709203</v>
      </c>
      <c r="M110" s="480">
        <f t="shared" si="8"/>
        <v>1897274.2273722247</v>
      </c>
      <c r="N110" s="476">
        <f>N109/N97-1</f>
        <v>7.3721122911976078E-3</v>
      </c>
      <c r="O110" s="475">
        <v>19029.4579429228</v>
      </c>
      <c r="P110" s="277">
        <f t="shared" si="5"/>
        <v>0</v>
      </c>
      <c r="Q110" s="8"/>
      <c r="R110" s="8"/>
    </row>
    <row r="111" spans="1:18" x14ac:dyDescent="0.2">
      <c r="A111" s="314">
        <v>2015</v>
      </c>
      <c r="B111" s="314">
        <v>2</v>
      </c>
      <c r="C111" s="512">
        <v>16.125938564570728</v>
      </c>
      <c r="D111" s="479">
        <v>2.4020760739631002</v>
      </c>
      <c r="E111" s="479">
        <v>35.042184420393127</v>
      </c>
      <c r="F111" s="479">
        <v>26.112829868525239</v>
      </c>
      <c r="G111" s="479">
        <v>0</v>
      </c>
      <c r="H111" s="478">
        <f t="shared" si="9"/>
        <v>0</v>
      </c>
      <c r="I111" s="478">
        <f t="shared" si="9"/>
        <v>0</v>
      </c>
      <c r="J111" s="511">
        <v>-3.6379788070917101E-12</v>
      </c>
      <c r="K111" s="495">
        <f t="shared" si="6"/>
        <v>18242.967354500281</v>
      </c>
      <c r="L111" s="481">
        <v>99667.451600978398</v>
      </c>
      <c r="M111" s="480">
        <f t="shared" si="8"/>
        <v>1818230.0658628857</v>
      </c>
      <c r="N111" s="474"/>
      <c r="O111" s="475">
        <v>18242.967354500299</v>
      </c>
      <c r="P111" s="277">
        <f t="shared" si="5"/>
        <v>0</v>
      </c>
      <c r="Q111" s="8"/>
      <c r="R111" s="8"/>
    </row>
    <row r="112" spans="1:18" x14ac:dyDescent="0.2">
      <c r="A112" s="314">
        <v>2015</v>
      </c>
      <c r="B112" s="314">
        <v>3</v>
      </c>
      <c r="C112" s="512">
        <v>16.163507528118256</v>
      </c>
      <c r="D112" s="479">
        <v>2.4033342145947501</v>
      </c>
      <c r="E112" s="479">
        <v>64.582270600115152</v>
      </c>
      <c r="F112" s="479">
        <v>35.042184420393127</v>
      </c>
      <c r="G112" s="479">
        <v>0</v>
      </c>
      <c r="H112" s="478">
        <f t="shared" si="9"/>
        <v>0</v>
      </c>
      <c r="I112" s="478">
        <f t="shared" si="9"/>
        <v>0</v>
      </c>
      <c r="J112" s="511">
        <v>0</v>
      </c>
      <c r="K112" s="495">
        <f t="shared" si="6"/>
        <v>18578.898326098453</v>
      </c>
      <c r="L112" s="481">
        <v>99665.535729305906</v>
      </c>
      <c r="M112" s="480">
        <f t="shared" si="8"/>
        <v>1851675.854930907</v>
      </c>
      <c r="N112" s="474"/>
      <c r="O112" s="475">
        <v>18578.898326098501</v>
      </c>
      <c r="P112" s="277">
        <f t="shared" si="5"/>
        <v>4.7293724492192268E-11</v>
      </c>
      <c r="Q112" s="8"/>
      <c r="R112" s="8"/>
    </row>
    <row r="113" spans="1:18" x14ac:dyDescent="0.2">
      <c r="A113" s="314">
        <v>2015</v>
      </c>
      <c r="B113" s="314">
        <v>4</v>
      </c>
      <c r="C113" s="512">
        <v>16.207168677035931</v>
      </c>
      <c r="D113" s="479">
        <v>2.4052009999999999</v>
      </c>
      <c r="E113" s="479">
        <v>114.03392869270741</v>
      </c>
      <c r="F113" s="479">
        <v>64.582270600115152</v>
      </c>
      <c r="G113" s="479">
        <v>0</v>
      </c>
      <c r="H113" s="478">
        <f t="shared" si="9"/>
        <v>0</v>
      </c>
      <c r="I113" s="478">
        <f t="shared" si="9"/>
        <v>0</v>
      </c>
      <c r="J113" s="511">
        <v>0</v>
      </c>
      <c r="K113" s="495">
        <f t="shared" si="6"/>
        <v>19251.629944677359</v>
      </c>
      <c r="L113" s="481">
        <v>99709.1014508886</v>
      </c>
      <c r="M113" s="480">
        <f t="shared" si="8"/>
        <v>1919562.7232487998</v>
      </c>
      <c r="N113" s="474"/>
      <c r="O113" s="475">
        <v>19251.629944677399</v>
      </c>
      <c r="P113" s="277">
        <f t="shared" si="5"/>
        <v>4.0017766878008842E-11</v>
      </c>
      <c r="Q113" s="8"/>
      <c r="R113" s="8"/>
    </row>
    <row r="114" spans="1:18" x14ac:dyDescent="0.2">
      <c r="A114" s="314">
        <v>2015</v>
      </c>
      <c r="B114" s="314">
        <v>5</v>
      </c>
      <c r="C114" s="512">
        <v>16.253635580799099</v>
      </c>
      <c r="D114" s="479">
        <v>2.40786909185874</v>
      </c>
      <c r="E114" s="479">
        <v>208.47875842628665</v>
      </c>
      <c r="F114" s="479">
        <v>114.03392869270741</v>
      </c>
      <c r="G114" s="479">
        <v>0</v>
      </c>
      <c r="H114" s="478">
        <f t="shared" si="9"/>
        <v>0</v>
      </c>
      <c r="I114" s="478">
        <f t="shared" si="9"/>
        <v>0</v>
      </c>
      <c r="J114" s="511">
        <v>3.6379788070917101E-12</v>
      </c>
      <c r="K114" s="495">
        <f t="shared" si="6"/>
        <v>20471.771700960649</v>
      </c>
      <c r="L114" s="481">
        <v>99868.844844704799</v>
      </c>
      <c r="M114" s="480">
        <f t="shared" si="8"/>
        <v>2044492.1916994576</v>
      </c>
      <c r="N114" s="474"/>
      <c r="O114" s="475">
        <v>20471.771700960599</v>
      </c>
      <c r="P114" s="277">
        <f t="shared" si="5"/>
        <v>-5.0931703299283981E-11</v>
      </c>
      <c r="Q114" s="8"/>
      <c r="R114" s="8"/>
    </row>
    <row r="115" spans="1:18" x14ac:dyDescent="0.2">
      <c r="A115" s="314">
        <v>2015</v>
      </c>
      <c r="B115" s="314">
        <v>6</v>
      </c>
      <c r="C115" s="512">
        <v>16.307940706322871</v>
      </c>
      <c r="D115" s="479">
        <v>2.41104505468051</v>
      </c>
      <c r="E115" s="479">
        <v>271.66325293295364</v>
      </c>
      <c r="F115" s="479">
        <v>208.47875842628665</v>
      </c>
      <c r="G115" s="479">
        <v>0</v>
      </c>
      <c r="H115" s="478">
        <f t="shared" si="9"/>
        <v>0</v>
      </c>
      <c r="I115" s="478">
        <f t="shared" si="9"/>
        <v>0</v>
      </c>
      <c r="J115" s="511">
        <v>0</v>
      </c>
      <c r="K115" s="495">
        <f t="shared" si="6"/>
        <v>21779.176378646582</v>
      </c>
      <c r="L115" s="481">
        <v>100146.993389793</v>
      </c>
      <c r="M115" s="480">
        <f t="shared" si="8"/>
        <v>2181119.0328274551</v>
      </c>
      <c r="N115" s="474"/>
      <c r="O115" s="475">
        <v>21779.1763786466</v>
      </c>
      <c r="P115" s="277">
        <f t="shared" si="5"/>
        <v>0</v>
      </c>
      <c r="Q115" s="8"/>
      <c r="R115" s="8"/>
    </row>
    <row r="116" spans="1:18" x14ac:dyDescent="0.2">
      <c r="A116" s="314">
        <v>2015</v>
      </c>
      <c r="B116" s="314">
        <v>7</v>
      </c>
      <c r="C116" s="512">
        <v>16.363130168031979</v>
      </c>
      <c r="D116" s="479">
        <v>2.4138540000000002</v>
      </c>
      <c r="E116" s="479">
        <v>322.31916585708109</v>
      </c>
      <c r="F116" s="479">
        <v>271.66325293295364</v>
      </c>
      <c r="G116" s="479">
        <v>0</v>
      </c>
      <c r="H116" s="478">
        <f t="shared" si="9"/>
        <v>0</v>
      </c>
      <c r="I116" s="478">
        <f t="shared" si="9"/>
        <v>0</v>
      </c>
      <c r="J116" s="511">
        <v>-7.2759576141834308E-12</v>
      </c>
      <c r="K116" s="495">
        <f t="shared" si="6"/>
        <v>22731.20298667916</v>
      </c>
      <c r="L116" s="481">
        <v>100391.456647331</v>
      </c>
      <c r="M116" s="480">
        <f t="shared" si="8"/>
        <v>2282018.5791788818</v>
      </c>
      <c r="N116" s="474"/>
      <c r="O116" s="475">
        <v>22731.2029866792</v>
      </c>
      <c r="P116" s="277">
        <f t="shared" si="5"/>
        <v>4.0017766878008842E-11</v>
      </c>
      <c r="Q116" s="8"/>
      <c r="R116" s="8"/>
    </row>
    <row r="117" spans="1:18" x14ac:dyDescent="0.2">
      <c r="A117" s="314">
        <v>2015</v>
      </c>
      <c r="B117" s="314">
        <v>8</v>
      </c>
      <c r="C117" s="512">
        <v>16.42253751782842</v>
      </c>
      <c r="D117" s="479">
        <v>2.4160233520086098</v>
      </c>
      <c r="E117" s="479">
        <v>326.45437890907908</v>
      </c>
      <c r="F117" s="479">
        <v>322.31916585708109</v>
      </c>
      <c r="G117" s="479">
        <v>0</v>
      </c>
      <c r="H117" s="478">
        <f t="shared" si="9"/>
        <v>0</v>
      </c>
      <c r="I117" s="478">
        <f t="shared" si="9"/>
        <v>0</v>
      </c>
      <c r="J117" s="511">
        <v>-7.2759576141834308E-12</v>
      </c>
      <c r="K117" s="495">
        <f t="shared" si="6"/>
        <v>23182.83438851406</v>
      </c>
      <c r="L117" s="481">
        <v>100441.43286778301</v>
      </c>
      <c r="M117" s="480">
        <f t="shared" si="8"/>
        <v>2328517.1039188663</v>
      </c>
      <c r="N117" s="474"/>
      <c r="O117" s="475">
        <v>23182.8343885141</v>
      </c>
      <c r="P117" s="277">
        <f t="shared" si="5"/>
        <v>4.0017766878008842E-11</v>
      </c>
      <c r="Q117" s="8"/>
      <c r="R117" s="8"/>
    </row>
    <row r="118" spans="1:18" x14ac:dyDescent="0.2">
      <c r="A118" s="314">
        <v>2015</v>
      </c>
      <c r="B118" s="314">
        <v>9</v>
      </c>
      <c r="C118" s="512">
        <v>16.484691991202222</v>
      </c>
      <c r="D118" s="479">
        <v>2.4179325687442099</v>
      </c>
      <c r="E118" s="479">
        <v>277.87653293728147</v>
      </c>
      <c r="F118" s="479">
        <v>326.45437890907908</v>
      </c>
      <c r="G118" s="479">
        <v>0</v>
      </c>
      <c r="H118" s="478">
        <f t="shared" si="9"/>
        <v>0</v>
      </c>
      <c r="I118" s="478">
        <f t="shared" si="9"/>
        <v>0</v>
      </c>
      <c r="J118" s="511">
        <v>0</v>
      </c>
      <c r="K118" s="495">
        <f t="shared" si="6"/>
        <v>22810.937130893068</v>
      </c>
      <c r="L118" s="481">
        <v>100434.19986377101</v>
      </c>
      <c r="M118" s="480">
        <f t="shared" si="8"/>
        <v>2290998.2188840294</v>
      </c>
      <c r="N118" s="474"/>
      <c r="O118" s="475">
        <v>22810.9371308931</v>
      </c>
      <c r="P118" s="277">
        <f t="shared" si="5"/>
        <v>3.2741809263825417E-11</v>
      </c>
      <c r="Q118" s="8"/>
      <c r="R118" s="8"/>
    </row>
    <row r="119" spans="1:18" x14ac:dyDescent="0.2">
      <c r="A119" s="314">
        <v>2015</v>
      </c>
      <c r="B119" s="314">
        <v>10</v>
      </c>
      <c r="C119" s="512">
        <v>16.548375062162911</v>
      </c>
      <c r="D119" s="479">
        <v>2.4202119999999998</v>
      </c>
      <c r="E119" s="479">
        <v>198.89039579254836</v>
      </c>
      <c r="F119" s="479">
        <v>277.87653293728147</v>
      </c>
      <c r="G119" s="479">
        <v>0</v>
      </c>
      <c r="H119" s="478">
        <f t="shared" si="9"/>
        <v>0</v>
      </c>
      <c r="I119" s="478">
        <f t="shared" si="9"/>
        <v>0</v>
      </c>
      <c r="J119" s="511">
        <v>0</v>
      </c>
      <c r="K119" s="495">
        <f t="shared" si="6"/>
        <v>21758.971243384229</v>
      </c>
      <c r="L119" s="481">
        <v>100346.48354022999</v>
      </c>
      <c r="M119" s="480">
        <f t="shared" si="8"/>
        <v>2183436.2497265935</v>
      </c>
      <c r="N119" s="474"/>
      <c r="O119" s="475">
        <v>21758.9712433842</v>
      </c>
      <c r="P119" s="277">
        <f t="shared" si="5"/>
        <v>-2.9103830456733704E-11</v>
      </c>
      <c r="Q119" s="8"/>
      <c r="R119" s="8"/>
    </row>
    <row r="120" spans="1:18" x14ac:dyDescent="0.2">
      <c r="A120" s="314">
        <v>2015</v>
      </c>
      <c r="B120" s="314">
        <v>11</v>
      </c>
      <c r="C120" s="512">
        <v>16.619568365594812</v>
      </c>
      <c r="D120" s="479">
        <v>2.4235016746549398</v>
      </c>
      <c r="E120" s="479">
        <v>78.117279066674627</v>
      </c>
      <c r="F120" s="479">
        <v>198.89039579254836</v>
      </c>
      <c r="G120" s="479">
        <v>0</v>
      </c>
      <c r="H120" s="478">
        <f t="shared" si="9"/>
        <v>0</v>
      </c>
      <c r="I120" s="478">
        <f t="shared" si="9"/>
        <v>0</v>
      </c>
      <c r="J120" s="511">
        <v>3.6379788070917101E-12</v>
      </c>
      <c r="K120" s="495">
        <f t="shared" si="6"/>
        <v>20106.228435513283</v>
      </c>
      <c r="L120" s="481">
        <v>100199.02720295401</v>
      </c>
      <c r="M120" s="480">
        <f t="shared" si="8"/>
        <v>2014624.529958803</v>
      </c>
      <c r="N120" s="474"/>
      <c r="O120" s="475">
        <v>20106.228435513302</v>
      </c>
      <c r="P120" s="277">
        <f t="shared" si="5"/>
        <v>0</v>
      </c>
      <c r="Q120" s="8"/>
      <c r="R120" s="8"/>
    </row>
    <row r="121" spans="1:18" x14ac:dyDescent="0.2">
      <c r="A121" s="314">
        <v>2015</v>
      </c>
      <c r="B121" s="314">
        <v>12</v>
      </c>
      <c r="C121" s="512">
        <v>16.688474225045834</v>
      </c>
      <c r="D121" s="479">
        <v>2.4272588389033598</v>
      </c>
      <c r="E121" s="479">
        <v>42.633806123140985</v>
      </c>
      <c r="F121" s="479">
        <v>78.117279066674627</v>
      </c>
      <c r="G121" s="479">
        <v>0</v>
      </c>
      <c r="H121" s="478">
        <f t="shared" si="9"/>
        <v>0</v>
      </c>
      <c r="I121" s="478">
        <f t="shared" si="9"/>
        <v>1</v>
      </c>
      <c r="J121" s="511">
        <v>-3.6379788070917101E-12</v>
      </c>
      <c r="K121" s="495">
        <f t="shared" si="6"/>
        <v>19841.442344771789</v>
      </c>
      <c r="L121" s="481">
        <v>100015.343582619</v>
      </c>
      <c r="M121" s="480">
        <f t="shared" si="8"/>
        <v>1984448.6732870759</v>
      </c>
      <c r="N121" s="474">
        <f>SUM(M110:M121)</f>
        <v>24796397.45089598</v>
      </c>
      <c r="O121" s="475">
        <v>19841.4423447718</v>
      </c>
      <c r="P121" s="277">
        <f t="shared" si="5"/>
        <v>0</v>
      </c>
      <c r="Q121" s="8"/>
      <c r="R121" s="8"/>
    </row>
    <row r="122" spans="1:18" x14ac:dyDescent="0.2">
      <c r="A122" s="314">
        <v>2016</v>
      </c>
      <c r="B122" s="314">
        <v>1</v>
      </c>
      <c r="C122" s="512">
        <v>16.755767605114727</v>
      </c>
      <c r="D122" s="479">
        <v>2.4311859999999998</v>
      </c>
      <c r="E122" s="479">
        <v>26.112829868525239</v>
      </c>
      <c r="F122" s="479">
        <v>42.633806123140985</v>
      </c>
      <c r="G122" s="479">
        <v>107.22973635615668</v>
      </c>
      <c r="H122" s="478">
        <f t="shared" si="9"/>
        <v>1</v>
      </c>
      <c r="I122" s="478">
        <f t="shared" si="9"/>
        <v>0</v>
      </c>
      <c r="J122" s="511">
        <v>-3.6379788070917101E-12</v>
      </c>
      <c r="K122" s="495">
        <f t="shared" si="6"/>
        <v>19199.028575058215</v>
      </c>
      <c r="L122" s="481">
        <v>99894.163450520398</v>
      </c>
      <c r="M122" s="480">
        <f t="shared" si="8"/>
        <v>1917870.898568077</v>
      </c>
      <c r="N122" s="476">
        <f>+N121/N109-1</f>
        <v>-5.456941222037992E-3</v>
      </c>
      <c r="O122" s="475">
        <v>19199.028575058201</v>
      </c>
      <c r="P122" s="277">
        <f t="shared" si="5"/>
        <v>0</v>
      </c>
      <c r="Q122" s="8"/>
      <c r="R122" s="8"/>
    </row>
    <row r="123" spans="1:18" x14ac:dyDescent="0.2">
      <c r="A123" s="314">
        <v>2016</v>
      </c>
      <c r="B123" s="314">
        <v>2</v>
      </c>
      <c r="C123" s="512">
        <v>16.814803141830463</v>
      </c>
      <c r="D123" s="479">
        <v>2.43473470237294</v>
      </c>
      <c r="E123" s="479">
        <v>35.042184420393127</v>
      </c>
      <c r="F123" s="479">
        <v>26.112829868525239</v>
      </c>
      <c r="G123" s="479">
        <v>0</v>
      </c>
      <c r="H123" s="478">
        <f t="shared" si="9"/>
        <v>0</v>
      </c>
      <c r="I123" s="478">
        <f t="shared" si="9"/>
        <v>0</v>
      </c>
      <c r="J123" s="511">
        <v>0</v>
      </c>
      <c r="K123" s="495">
        <f t="shared" si="6"/>
        <v>18413.772576875152</v>
      </c>
      <c r="L123" s="481">
        <v>99859.559100470899</v>
      </c>
      <c r="M123" s="480">
        <f t="shared" si="8"/>
        <v>1838791.2109030946</v>
      </c>
      <c r="N123" s="474"/>
      <c r="O123" s="475">
        <v>18413.772576875199</v>
      </c>
      <c r="P123" s="277">
        <f t="shared" si="5"/>
        <v>4.7293724492192268E-11</v>
      </c>
      <c r="Q123" s="8"/>
      <c r="R123" s="8"/>
    </row>
    <row r="124" spans="1:18" x14ac:dyDescent="0.2">
      <c r="A124" s="314">
        <v>2016</v>
      </c>
      <c r="B124" s="314">
        <v>3</v>
      </c>
      <c r="C124" s="512">
        <v>16.864011849064802</v>
      </c>
      <c r="D124" s="479">
        <v>2.4377996076481399</v>
      </c>
      <c r="E124" s="479">
        <v>64.582270600115152</v>
      </c>
      <c r="F124" s="479">
        <v>35.042184420393127</v>
      </c>
      <c r="G124" s="479">
        <v>0</v>
      </c>
      <c r="H124" s="478">
        <f t="shared" si="9"/>
        <v>0</v>
      </c>
      <c r="I124" s="478">
        <f t="shared" si="9"/>
        <v>0</v>
      </c>
      <c r="J124" s="511">
        <v>0</v>
      </c>
      <c r="K124" s="495">
        <f t="shared" si="6"/>
        <v>18751.993904541428</v>
      </c>
      <c r="L124" s="481">
        <v>99857.608684509498</v>
      </c>
      <c r="M124" s="480">
        <f t="shared" si="8"/>
        <v>1872529.2693740053</v>
      </c>
      <c r="N124" s="474"/>
      <c r="O124" s="475">
        <v>18751.993904541399</v>
      </c>
      <c r="P124" s="277">
        <f t="shared" si="5"/>
        <v>-2.9103830456733704E-11</v>
      </c>
      <c r="Q124" s="8"/>
      <c r="R124" s="8"/>
    </row>
    <row r="125" spans="1:18" x14ac:dyDescent="0.2">
      <c r="A125" s="314">
        <v>2016</v>
      </c>
      <c r="B125" s="314">
        <v>4</v>
      </c>
      <c r="C125" s="512">
        <v>16.917494943363199</v>
      </c>
      <c r="D125" s="479">
        <v>2.4410259999999999</v>
      </c>
      <c r="E125" s="479">
        <v>114.03392869270741</v>
      </c>
      <c r="F125" s="479">
        <v>64.582270600115152</v>
      </c>
      <c r="G125" s="479">
        <v>0</v>
      </c>
      <c r="H125" s="478">
        <f t="shared" si="9"/>
        <v>0</v>
      </c>
      <c r="I125" s="478">
        <f t="shared" si="9"/>
        <v>0</v>
      </c>
      <c r="J125" s="511">
        <v>3.6379788070917101E-12</v>
      </c>
      <c r="K125" s="495">
        <f t="shared" si="6"/>
        <v>19426.736515320263</v>
      </c>
      <c r="L125" s="481">
        <v>99901.227509824195</v>
      </c>
      <c r="M125" s="480">
        <f t="shared" si="8"/>
        <v>1940754.8243904188</v>
      </c>
      <c r="N125" s="474"/>
      <c r="O125" s="475">
        <v>19426.736515320299</v>
      </c>
      <c r="P125" s="277">
        <f t="shared" si="5"/>
        <v>3.637978807091713E-11</v>
      </c>
      <c r="Q125" s="8"/>
      <c r="R125" s="8"/>
    </row>
    <row r="126" spans="1:18" x14ac:dyDescent="0.2">
      <c r="A126" s="314">
        <v>2016</v>
      </c>
      <c r="B126" s="314">
        <v>5</v>
      </c>
      <c r="C126" s="512">
        <v>16.971643699820852</v>
      </c>
      <c r="D126" s="479">
        <v>2.4442912931857101</v>
      </c>
      <c r="E126" s="479">
        <v>208.47875842628665</v>
      </c>
      <c r="F126" s="479">
        <v>114.03392869270741</v>
      </c>
      <c r="G126" s="479">
        <v>0</v>
      </c>
      <c r="H126" s="478">
        <f t="shared" ref="H126:I145" si="10">+H114</f>
        <v>0</v>
      </c>
      <c r="I126" s="478">
        <f t="shared" si="10"/>
        <v>0</v>
      </c>
      <c r="J126" s="511">
        <v>0</v>
      </c>
      <c r="K126" s="495">
        <f t="shared" si="6"/>
        <v>20648.672386924132</v>
      </c>
      <c r="L126" s="481">
        <v>100061.247813166</v>
      </c>
      <c r="M126" s="480">
        <f t="shared" si="8"/>
        <v>2066131.9247208936</v>
      </c>
      <c r="N126" s="474"/>
      <c r="O126" s="475">
        <v>20648.6723869241</v>
      </c>
      <c r="P126" s="277">
        <f t="shared" si="5"/>
        <v>-3.2741809263825417E-11</v>
      </c>
      <c r="Q126" s="8"/>
      <c r="R126" s="8"/>
    </row>
    <row r="127" spans="1:18" x14ac:dyDescent="0.2">
      <c r="A127" s="314">
        <v>2016</v>
      </c>
      <c r="B127" s="314">
        <v>6</v>
      </c>
      <c r="C127" s="512">
        <v>17.032964312189726</v>
      </c>
      <c r="D127" s="479">
        <v>2.44791116097714</v>
      </c>
      <c r="E127" s="479">
        <v>271.66325293295364</v>
      </c>
      <c r="F127" s="479">
        <v>208.47875842628665</v>
      </c>
      <c r="G127" s="479">
        <v>0</v>
      </c>
      <c r="H127" s="478">
        <f t="shared" si="10"/>
        <v>0</v>
      </c>
      <c r="I127" s="478">
        <f t="shared" si="10"/>
        <v>0</v>
      </c>
      <c r="J127" s="511">
        <v>0</v>
      </c>
      <c r="K127" s="495">
        <f t="shared" si="6"/>
        <v>21957.763728642807</v>
      </c>
      <c r="L127" s="481">
        <v>100339.901256474</v>
      </c>
      <c r="M127" s="480">
        <f t="shared" si="8"/>
        <v>2203239.8443450057</v>
      </c>
      <c r="N127" s="474"/>
      <c r="O127" s="475">
        <v>21957.7637286428</v>
      </c>
      <c r="P127" s="277">
        <f t="shared" si="5"/>
        <v>0</v>
      </c>
      <c r="Q127" s="8"/>
      <c r="R127" s="8"/>
    </row>
    <row r="128" spans="1:18" x14ac:dyDescent="0.2">
      <c r="A128" s="314">
        <v>2016</v>
      </c>
      <c r="B128" s="314">
        <v>7</v>
      </c>
      <c r="C128" s="512">
        <v>17.096703285499959</v>
      </c>
      <c r="D128" s="479">
        <v>2.4517199999999999</v>
      </c>
      <c r="E128" s="479">
        <v>322.31916585708109</v>
      </c>
      <c r="F128" s="479">
        <v>271.66325293295364</v>
      </c>
      <c r="G128" s="479">
        <v>0</v>
      </c>
      <c r="H128" s="478">
        <f t="shared" si="10"/>
        <v>0</v>
      </c>
      <c r="I128" s="478">
        <f t="shared" si="10"/>
        <v>0</v>
      </c>
      <c r="J128" s="511">
        <v>-7.2759576141834308E-12</v>
      </c>
      <c r="K128" s="495">
        <f t="shared" si="6"/>
        <v>22911.627951653161</v>
      </c>
      <c r="L128" s="481">
        <v>100584.804374386</v>
      </c>
      <c r="M128" s="480">
        <f t="shared" si="8"/>
        <v>2304561.6154157477</v>
      </c>
      <c r="N128" s="474"/>
      <c r="O128" s="475">
        <v>22911.627951653201</v>
      </c>
      <c r="P128" s="277">
        <f t="shared" si="5"/>
        <v>4.0017766878008842E-11</v>
      </c>
      <c r="Q128" s="8"/>
      <c r="R128" s="8"/>
    </row>
    <row r="129" spans="1:18" x14ac:dyDescent="0.2">
      <c r="A129" s="314">
        <v>2016</v>
      </c>
      <c r="B129" s="314">
        <v>8</v>
      </c>
      <c r="C129" s="512">
        <v>17.168405917285483</v>
      </c>
      <c r="D129" s="479">
        <v>2.45598045127488</v>
      </c>
      <c r="E129" s="479">
        <v>326.45437890907908</v>
      </c>
      <c r="F129" s="479">
        <v>322.31916585708109</v>
      </c>
      <c r="G129" s="479">
        <v>0</v>
      </c>
      <c r="H129" s="478">
        <f t="shared" si="10"/>
        <v>0</v>
      </c>
      <c r="I129" s="478">
        <f t="shared" si="10"/>
        <v>0</v>
      </c>
      <c r="J129" s="511">
        <v>-3.6379788070917101E-12</v>
      </c>
      <c r="K129" s="495">
        <f t="shared" si="6"/>
        <v>23365.592026144481</v>
      </c>
      <c r="L129" s="481">
        <v>100634.84580416601</v>
      </c>
      <c r="M129" s="480">
        <f t="shared" si="8"/>
        <v>2351392.7506741006</v>
      </c>
      <c r="N129" s="474"/>
      <c r="O129" s="475">
        <v>23365.592026144499</v>
      </c>
      <c r="P129" s="277">
        <f t="shared" si="5"/>
        <v>0</v>
      </c>
      <c r="Q129" s="8"/>
      <c r="R129" s="8"/>
    </row>
    <row r="130" spans="1:18" x14ac:dyDescent="0.2">
      <c r="A130" s="314">
        <v>2016</v>
      </c>
      <c r="B130" s="314">
        <v>9</v>
      </c>
      <c r="C130" s="512">
        <v>17.242934767525746</v>
      </c>
      <c r="D130" s="479">
        <v>2.4603327618943198</v>
      </c>
      <c r="E130" s="479">
        <v>277.87653293728147</v>
      </c>
      <c r="F130" s="479">
        <v>326.45437890907908</v>
      </c>
      <c r="G130" s="479">
        <v>0</v>
      </c>
      <c r="H130" s="478">
        <f t="shared" si="10"/>
        <v>0</v>
      </c>
      <c r="I130" s="478">
        <f t="shared" si="10"/>
        <v>0</v>
      </c>
      <c r="J130" s="511">
        <v>3.6379788070917101E-12</v>
      </c>
      <c r="K130" s="495">
        <f t="shared" si="6"/>
        <v>22995.881734619226</v>
      </c>
      <c r="L130" s="481">
        <v>100627.56784248901</v>
      </c>
      <c r="M130" s="480">
        <f t="shared" si="8"/>
        <v>2314019.6493482501</v>
      </c>
      <c r="N130" s="474"/>
      <c r="O130" s="475">
        <v>22995.881734619201</v>
      </c>
      <c r="P130" s="277">
        <f t="shared" si="5"/>
        <v>0</v>
      </c>
      <c r="Q130" s="8"/>
      <c r="R130" s="8"/>
    </row>
    <row r="131" spans="1:18" x14ac:dyDescent="0.2">
      <c r="A131" s="314">
        <v>2016</v>
      </c>
      <c r="B131" s="314">
        <v>10</v>
      </c>
      <c r="C131" s="512">
        <v>17.314221311995766</v>
      </c>
      <c r="D131" s="479">
        <v>2.4643489999999999</v>
      </c>
      <c r="E131" s="479">
        <v>198.89039579254836</v>
      </c>
      <c r="F131" s="479">
        <v>277.87653293728147</v>
      </c>
      <c r="G131" s="479">
        <v>0</v>
      </c>
      <c r="H131" s="478">
        <f t="shared" si="10"/>
        <v>0</v>
      </c>
      <c r="I131" s="478">
        <f t="shared" si="10"/>
        <v>0</v>
      </c>
      <c r="J131" s="511">
        <v>0</v>
      </c>
      <c r="K131" s="495">
        <f t="shared" si="6"/>
        <v>21945.147772205954</v>
      </c>
      <c r="L131" s="481">
        <v>100539.65164441599</v>
      </c>
      <c r="M131" s="480">
        <f t="shared" si="8"/>
        <v>2206357.5123028182</v>
      </c>
      <c r="N131" s="474"/>
      <c r="O131" s="475">
        <v>21945.147772206001</v>
      </c>
      <c r="P131" s="277">
        <f t="shared" si="5"/>
        <v>4.7293724492192268E-11</v>
      </c>
      <c r="Q131" s="8"/>
      <c r="R131" s="8"/>
    </row>
    <row r="132" spans="1:18" x14ac:dyDescent="0.2">
      <c r="A132" s="314">
        <v>2016</v>
      </c>
      <c r="B132" s="314">
        <v>11</v>
      </c>
      <c r="C132" s="512">
        <v>17.385891445400681</v>
      </c>
      <c r="D132" s="479">
        <v>2.4680990154523599</v>
      </c>
      <c r="E132" s="479">
        <v>78.117279066674627</v>
      </c>
      <c r="F132" s="479">
        <v>198.89039579254836</v>
      </c>
      <c r="G132" s="479">
        <v>0</v>
      </c>
      <c r="H132" s="478">
        <f t="shared" si="10"/>
        <v>0</v>
      </c>
      <c r="I132" s="478">
        <f t="shared" si="10"/>
        <v>0</v>
      </c>
      <c r="J132" s="511">
        <v>3.6379788070917101E-12</v>
      </c>
      <c r="K132" s="495">
        <f t="shared" si="6"/>
        <v>20292.315394432997</v>
      </c>
      <c r="L132" s="481">
        <v>100391.880514975</v>
      </c>
      <c r="M132" s="480">
        <f t="shared" si="8"/>
        <v>2037183.7024501052</v>
      </c>
      <c r="N132" s="474"/>
      <c r="O132" s="475">
        <v>20292.315394433001</v>
      </c>
      <c r="P132" s="277">
        <f t="shared" si="5"/>
        <v>0</v>
      </c>
      <c r="Q132" s="8"/>
      <c r="R132" s="8"/>
    </row>
    <row r="133" spans="1:18" x14ac:dyDescent="0.2">
      <c r="A133" s="314">
        <v>2016</v>
      </c>
      <c r="B133" s="314">
        <v>12</v>
      </c>
      <c r="C133" s="512">
        <v>17.451471114610744</v>
      </c>
      <c r="D133" s="479">
        <v>2.4715042403449998</v>
      </c>
      <c r="E133" s="479">
        <v>42.633806123140985</v>
      </c>
      <c r="F133" s="479">
        <v>78.117279066674627</v>
      </c>
      <c r="G133" s="479">
        <v>0</v>
      </c>
      <c r="H133" s="478">
        <f t="shared" si="10"/>
        <v>0</v>
      </c>
      <c r="I133" s="478">
        <f t="shared" si="10"/>
        <v>1</v>
      </c>
      <c r="J133" s="511">
        <v>-3.6379788070917101E-12</v>
      </c>
      <c r="K133" s="495">
        <f t="shared" si="6"/>
        <v>20026.79678135824</v>
      </c>
      <c r="L133" s="481">
        <v>100207.81248788</v>
      </c>
      <c r="M133" s="480">
        <f t="shared" si="8"/>
        <v>2006841.4965992253</v>
      </c>
      <c r="N133" s="474">
        <f>SUM(M122:M133)</f>
        <v>25059674.69909174</v>
      </c>
      <c r="O133" s="475">
        <v>20026.7967813582</v>
      </c>
      <c r="P133" s="277">
        <f t="shared" si="5"/>
        <v>-4.0017766878008842E-11</v>
      </c>
      <c r="Q133" s="8"/>
      <c r="R133" s="8"/>
    </row>
    <row r="134" spans="1:18" x14ac:dyDescent="0.2">
      <c r="A134" s="314">
        <v>2017</v>
      </c>
      <c r="B134" s="314">
        <v>1</v>
      </c>
      <c r="C134" s="512">
        <v>17.516650040688472</v>
      </c>
      <c r="D134" s="479">
        <v>2.4750519999999998</v>
      </c>
      <c r="E134" s="479">
        <v>26.112829868525239</v>
      </c>
      <c r="F134" s="479">
        <v>42.633806123140985</v>
      </c>
      <c r="G134" s="479">
        <v>107.22973635615668</v>
      </c>
      <c r="H134" s="478">
        <f t="shared" si="10"/>
        <v>1</v>
      </c>
      <c r="I134" s="478">
        <f t="shared" si="10"/>
        <v>0</v>
      </c>
      <c r="J134" s="511">
        <v>0</v>
      </c>
      <c r="K134" s="495">
        <f t="shared" si="6"/>
        <v>19383.991249741204</v>
      </c>
      <c r="L134" s="481">
        <v>100086.368334332</v>
      </c>
      <c r="M134" s="480">
        <f t="shared" si="8"/>
        <v>1940073.2880110666</v>
      </c>
      <c r="N134" s="477">
        <f>+N133/N121-1</f>
        <v>1.0617560422522043E-2</v>
      </c>
      <c r="O134" s="475">
        <v>19383.991249741201</v>
      </c>
      <c r="P134" s="277">
        <f t="shared" si="5"/>
        <v>0</v>
      </c>
      <c r="R134" s="8"/>
    </row>
    <row r="135" spans="1:18" x14ac:dyDescent="0.2">
      <c r="A135" s="314">
        <v>2017</v>
      </c>
      <c r="B135" s="314">
        <v>2</v>
      </c>
      <c r="C135" s="512">
        <v>17.57856076218172</v>
      </c>
      <c r="D135" s="479">
        <v>2.4788271652698501</v>
      </c>
      <c r="E135" s="479">
        <v>35.042184420393127</v>
      </c>
      <c r="F135" s="479">
        <v>26.112829868525239</v>
      </c>
      <c r="G135" s="479">
        <v>0</v>
      </c>
      <c r="H135" s="478">
        <f t="shared" si="10"/>
        <v>0</v>
      </c>
      <c r="I135" s="478">
        <f t="shared" si="10"/>
        <v>0</v>
      </c>
      <c r="J135" s="511">
        <v>0</v>
      </c>
      <c r="K135" s="495">
        <f t="shared" si="6"/>
        <v>18599.405361902118</v>
      </c>
      <c r="L135" s="481">
        <v>100051.66659996301</v>
      </c>
      <c r="M135" s="480">
        <f t="shared" si="8"/>
        <v>1860901.5042265949</v>
      </c>
      <c r="N135" s="474"/>
      <c r="O135" s="475">
        <v>18599.4053619021</v>
      </c>
      <c r="P135" s="277">
        <f t="shared" si="5"/>
        <v>0</v>
      </c>
      <c r="R135" s="8"/>
    </row>
    <row r="136" spans="1:18" x14ac:dyDescent="0.2">
      <c r="A136" s="314">
        <v>2017</v>
      </c>
      <c r="B136" s="314">
        <v>3</v>
      </c>
      <c r="C136" s="512">
        <v>17.630011709526968</v>
      </c>
      <c r="D136" s="479">
        <v>2.4823794665824299</v>
      </c>
      <c r="E136" s="479">
        <v>64.582270600115152</v>
      </c>
      <c r="F136" s="479">
        <v>35.042184420393127</v>
      </c>
      <c r="G136" s="479">
        <v>0</v>
      </c>
      <c r="H136" s="478">
        <f t="shared" si="10"/>
        <v>0</v>
      </c>
      <c r="I136" s="478">
        <f t="shared" si="10"/>
        <v>0</v>
      </c>
      <c r="J136" s="511">
        <v>-3.6379788070917101E-12</v>
      </c>
      <c r="K136" s="495">
        <f t="shared" si="6"/>
        <v>18938.001745195357</v>
      </c>
      <c r="L136" s="481">
        <v>100049.681639713</v>
      </c>
      <c r="M136" s="480">
        <f t="shared" si="8"/>
        <v>1894741.0454991248</v>
      </c>
      <c r="N136" s="474"/>
      <c r="O136" s="475">
        <v>18938.001745195401</v>
      </c>
      <c r="P136" s="277">
        <f t="shared" si="5"/>
        <v>4.3655745685100555E-11</v>
      </c>
      <c r="R136" s="8"/>
    </row>
    <row r="137" spans="1:18" x14ac:dyDescent="0.2">
      <c r="A137" s="314">
        <v>2017</v>
      </c>
      <c r="B137" s="314">
        <v>4</v>
      </c>
      <c r="C137" s="512">
        <v>17.686935020103054</v>
      </c>
      <c r="D137" s="479">
        <v>2.486348</v>
      </c>
      <c r="E137" s="479">
        <v>114.03392869270741</v>
      </c>
      <c r="F137" s="479">
        <v>64.582270600115152</v>
      </c>
      <c r="G137" s="479">
        <v>0</v>
      </c>
      <c r="H137" s="478">
        <f t="shared" si="10"/>
        <v>0</v>
      </c>
      <c r="I137" s="478">
        <f t="shared" si="10"/>
        <v>0</v>
      </c>
      <c r="J137" s="511">
        <v>3.6379788070917101E-12</v>
      </c>
      <c r="K137" s="495">
        <f t="shared" si="6"/>
        <v>19613.322481537598</v>
      </c>
      <c r="L137" s="481">
        <v>100093.35356875999</v>
      </c>
      <c r="M137" s="480">
        <f t="shared" si="8"/>
        <v>1963163.2218026519</v>
      </c>
      <c r="N137" s="474"/>
      <c r="O137" s="475">
        <v>19613.322481537602</v>
      </c>
      <c r="P137" s="277">
        <f t="shared" si="5"/>
        <v>0</v>
      </c>
      <c r="R137" s="8"/>
    </row>
    <row r="138" spans="1:18" x14ac:dyDescent="0.2">
      <c r="A138" s="314">
        <v>2017</v>
      </c>
      <c r="B138" s="314">
        <v>5</v>
      </c>
      <c r="C138" s="512">
        <v>17.739734512350648</v>
      </c>
      <c r="D138" s="479">
        <v>2.4901259348990701</v>
      </c>
      <c r="E138" s="479">
        <v>208.47875842628665</v>
      </c>
      <c r="F138" s="479">
        <v>114.03392869270741</v>
      </c>
      <c r="G138" s="479">
        <v>0</v>
      </c>
      <c r="H138" s="478">
        <f t="shared" si="10"/>
        <v>0</v>
      </c>
      <c r="I138" s="478">
        <f t="shared" si="10"/>
        <v>0</v>
      </c>
      <c r="J138" s="511">
        <v>3.6379788070917101E-12</v>
      </c>
      <c r="K138" s="495">
        <f t="shared" si="6"/>
        <v>20834.650073385528</v>
      </c>
      <c r="L138" s="481">
        <v>100253.65078162801</v>
      </c>
      <c r="M138" s="480">
        <f t="shared" si="8"/>
        <v>2088749.7326146131</v>
      </c>
      <c r="N138" s="474"/>
      <c r="O138" s="475">
        <v>20834.650073385499</v>
      </c>
      <c r="P138" s="277">
        <f t="shared" si="5"/>
        <v>-2.9103830456733704E-11</v>
      </c>
      <c r="R138" s="8"/>
    </row>
    <row r="139" spans="1:18" x14ac:dyDescent="0.2">
      <c r="A139" s="314">
        <v>2017</v>
      </c>
      <c r="B139" s="314">
        <v>6</v>
      </c>
      <c r="C139" s="512">
        <v>17.793527677188809</v>
      </c>
      <c r="D139" s="479">
        <v>2.4939567162546101</v>
      </c>
      <c r="E139" s="479">
        <v>271.66325293295364</v>
      </c>
      <c r="F139" s="479">
        <v>208.47875842628665</v>
      </c>
      <c r="G139" s="479">
        <v>0</v>
      </c>
      <c r="H139" s="478">
        <f t="shared" si="10"/>
        <v>0</v>
      </c>
      <c r="I139" s="478">
        <f t="shared" si="10"/>
        <v>0</v>
      </c>
      <c r="J139" s="511">
        <v>-3.6379788070917101E-12</v>
      </c>
      <c r="K139" s="495">
        <f t="shared" si="6"/>
        <v>22141.605432702654</v>
      </c>
      <c r="L139" s="481">
        <v>100532.809123154</v>
      </c>
      <c r="M139" s="480">
        <f t="shared" si="8"/>
        <v>2225957.7926460858</v>
      </c>
      <c r="N139" s="474"/>
      <c r="O139" s="475">
        <v>22141.605432702701</v>
      </c>
      <c r="P139" s="277">
        <f t="shared" si="5"/>
        <v>4.7293724492192268E-11</v>
      </c>
      <c r="R139" s="8"/>
    </row>
    <row r="140" spans="1:18" x14ac:dyDescent="0.2">
      <c r="A140" s="314">
        <v>2017</v>
      </c>
      <c r="B140" s="314">
        <v>7</v>
      </c>
      <c r="C140" s="512">
        <v>17.843912952632301</v>
      </c>
      <c r="D140" s="479">
        <v>2.4976090000000002</v>
      </c>
      <c r="E140" s="479">
        <v>322.31916585708109</v>
      </c>
      <c r="F140" s="479">
        <v>271.66325293295364</v>
      </c>
      <c r="G140" s="479">
        <v>0</v>
      </c>
      <c r="H140" s="478">
        <f t="shared" si="10"/>
        <v>0</v>
      </c>
      <c r="I140" s="478">
        <f t="shared" si="10"/>
        <v>0</v>
      </c>
      <c r="J140" s="511">
        <v>0</v>
      </c>
      <c r="K140" s="495">
        <f t="shared" si="6"/>
        <v>23091.932362059375</v>
      </c>
      <c r="L140" s="481">
        <v>100778.152101441</v>
      </c>
      <c r="M140" s="480">
        <f t="shared" si="8"/>
        <v>2327162.2718998073</v>
      </c>
      <c r="N140" s="474"/>
      <c r="O140" s="475">
        <v>23091.9323620594</v>
      </c>
      <c r="P140" s="277">
        <f t="shared" si="5"/>
        <v>0</v>
      </c>
      <c r="R140" s="8"/>
    </row>
    <row r="141" spans="1:18" x14ac:dyDescent="0.2">
      <c r="A141" s="314">
        <v>2017</v>
      </c>
      <c r="B141" s="314">
        <v>8</v>
      </c>
      <c r="C141" s="512">
        <v>17.895915953229608</v>
      </c>
      <c r="D141" s="479">
        <v>2.5013715344756502</v>
      </c>
      <c r="E141" s="479">
        <v>326.45437890907908</v>
      </c>
      <c r="F141" s="479">
        <v>322.31916585708109</v>
      </c>
      <c r="G141" s="479">
        <v>0</v>
      </c>
      <c r="H141" s="478">
        <f t="shared" si="10"/>
        <v>0</v>
      </c>
      <c r="I141" s="478">
        <f t="shared" si="10"/>
        <v>0</v>
      </c>
      <c r="J141" s="511">
        <v>3.6379788070917101E-12</v>
      </c>
      <c r="K141" s="495">
        <f t="shared" si="6"/>
        <v>23540.804885634683</v>
      </c>
      <c r="L141" s="481">
        <v>100828.258740548</v>
      </c>
      <c r="M141" s="480">
        <f t="shared" si="8"/>
        <v>2373578.3659695303</v>
      </c>
      <c r="N141" s="474"/>
      <c r="O141" s="475">
        <v>23540.804885634701</v>
      </c>
      <c r="P141" s="277">
        <f t="shared" si="5"/>
        <v>0</v>
      </c>
      <c r="R141" s="8"/>
    </row>
    <row r="142" spans="1:18" x14ac:dyDescent="0.2">
      <c r="A142" s="314">
        <v>2017</v>
      </c>
      <c r="B142" s="314">
        <v>9</v>
      </c>
      <c r="C142" s="512">
        <v>17.946904399891441</v>
      </c>
      <c r="D142" s="479">
        <v>2.5052824642099099</v>
      </c>
      <c r="E142" s="479">
        <v>277.87653293728147</v>
      </c>
      <c r="F142" s="479">
        <v>326.45437890907908</v>
      </c>
      <c r="G142" s="479">
        <v>0</v>
      </c>
      <c r="H142" s="478">
        <f t="shared" si="10"/>
        <v>0</v>
      </c>
      <c r="I142" s="478">
        <f t="shared" si="10"/>
        <v>0</v>
      </c>
      <c r="J142" s="511">
        <v>-3.6379788070917101E-12</v>
      </c>
      <c r="K142" s="495">
        <f t="shared" si="6"/>
        <v>23164.937437228386</v>
      </c>
      <c r="L142" s="481">
        <v>100820.935821206</v>
      </c>
      <c r="M142" s="480">
        <f t="shared" si="8"/>
        <v>2335510.6706610555</v>
      </c>
      <c r="N142" s="474"/>
      <c r="O142" s="475">
        <v>23164.9374372284</v>
      </c>
      <c r="P142" s="277">
        <f t="shared" ref="P142:P205" si="11">+O142-K142</f>
        <v>0</v>
      </c>
      <c r="R142" s="8"/>
    </row>
    <row r="143" spans="1:18" x14ac:dyDescent="0.2">
      <c r="A143" s="314">
        <v>2017</v>
      </c>
      <c r="B143" s="314">
        <v>10</v>
      </c>
      <c r="C143" s="512">
        <v>17.994239472711474</v>
      </c>
      <c r="D143" s="479">
        <v>2.5093869999999998</v>
      </c>
      <c r="E143" s="479">
        <v>198.89039579254836</v>
      </c>
      <c r="F143" s="479">
        <v>277.87653293728147</v>
      </c>
      <c r="G143" s="479">
        <v>0</v>
      </c>
      <c r="H143" s="478">
        <f t="shared" si="10"/>
        <v>0</v>
      </c>
      <c r="I143" s="478">
        <f t="shared" si="10"/>
        <v>0</v>
      </c>
      <c r="J143" s="511">
        <v>0</v>
      </c>
      <c r="K143" s="495">
        <f t="shared" ref="K143:K206" si="12">+$B$2+$B$3*C143+$B$4*D143+$B$5*E143+$B$6*F143+$B$7*G143+$B$10*I143+J143</f>
        <v>22107.683693042149</v>
      </c>
      <c r="L143" s="481">
        <v>100732.81974860201</v>
      </c>
      <c r="M143" s="480">
        <f t="shared" si="8"/>
        <v>2226969.3165103225</v>
      </c>
      <c r="N143" s="474"/>
      <c r="O143" s="475">
        <v>22107.683693042101</v>
      </c>
      <c r="P143" s="277">
        <f t="shared" si="11"/>
        <v>-4.7293724492192268E-11</v>
      </c>
      <c r="R143" s="8"/>
    </row>
    <row r="144" spans="1:18" x14ac:dyDescent="0.2">
      <c r="A144" s="314">
        <v>2017</v>
      </c>
      <c r="B144" s="314">
        <v>11</v>
      </c>
      <c r="C144" s="512">
        <v>18.042049909615709</v>
      </c>
      <c r="D144" s="479">
        <v>2.5140571999046202</v>
      </c>
      <c r="E144" s="479">
        <v>78.117279066674627</v>
      </c>
      <c r="F144" s="479">
        <v>198.89039579254836</v>
      </c>
      <c r="G144" s="479">
        <v>0</v>
      </c>
      <c r="H144" s="478">
        <f t="shared" si="10"/>
        <v>0</v>
      </c>
      <c r="I144" s="478">
        <f t="shared" si="10"/>
        <v>0</v>
      </c>
      <c r="J144" s="511">
        <v>0</v>
      </c>
      <c r="K144" s="495">
        <f t="shared" si="12"/>
        <v>20447.961442679396</v>
      </c>
      <c r="L144" s="481">
        <v>100584.733826995</v>
      </c>
      <c r="M144" s="480">
        <f t="shared" si="8"/>
        <v>2056752.7590165637</v>
      </c>
      <c r="N144" s="474"/>
      <c r="O144" s="475">
        <v>20447.9614426794</v>
      </c>
      <c r="P144" s="277">
        <f t="shared" si="11"/>
        <v>0</v>
      </c>
      <c r="R144" s="8"/>
    </row>
    <row r="145" spans="1:18" x14ac:dyDescent="0.2">
      <c r="A145" s="314">
        <v>2017</v>
      </c>
      <c r="B145" s="314">
        <v>12</v>
      </c>
      <c r="C145" s="512">
        <v>18.085444240000811</v>
      </c>
      <c r="D145" s="479">
        <v>2.5187655026755</v>
      </c>
      <c r="E145" s="479">
        <v>42.633806123140985</v>
      </c>
      <c r="F145" s="479">
        <v>78.117279066674627</v>
      </c>
      <c r="G145" s="479">
        <v>0</v>
      </c>
      <c r="H145" s="478">
        <f t="shared" si="10"/>
        <v>0</v>
      </c>
      <c r="I145" s="478">
        <f t="shared" si="10"/>
        <v>1</v>
      </c>
      <c r="J145" s="511">
        <v>-3.6379788070917101E-12</v>
      </c>
      <c r="K145" s="495">
        <f t="shared" si="12"/>
        <v>20175.824033673987</v>
      </c>
      <c r="L145" s="481">
        <v>100400.28139314101</v>
      </c>
      <c r="M145" s="480">
        <f t="shared" si="8"/>
        <v>2025658.4103193656</v>
      </c>
      <c r="N145" s="474">
        <f>SUM(M134:M145)</f>
        <v>25319218.379176781</v>
      </c>
      <c r="O145" s="475">
        <v>20175.824033673998</v>
      </c>
      <c r="P145" s="277">
        <f t="shared" si="11"/>
        <v>0</v>
      </c>
      <c r="R145" s="8"/>
    </row>
    <row r="146" spans="1:18" x14ac:dyDescent="0.2">
      <c r="A146" s="314">
        <v>2018</v>
      </c>
      <c r="B146" s="314">
        <v>1</v>
      </c>
      <c r="C146" s="512">
        <v>18.12821876471617</v>
      </c>
      <c r="D146" s="479">
        <v>2.5235080000000001</v>
      </c>
      <c r="E146" s="479">
        <v>26.112829868525239</v>
      </c>
      <c r="F146" s="479">
        <v>42.633806123140985</v>
      </c>
      <c r="G146" s="479">
        <v>107.22973635615668</v>
      </c>
      <c r="H146" s="478">
        <f t="shared" ref="H146:I165" si="13">+H134</f>
        <v>1</v>
      </c>
      <c r="I146" s="478">
        <f t="shared" si="13"/>
        <v>0</v>
      </c>
      <c r="J146" s="511">
        <v>-3.6379788070917101E-12</v>
      </c>
      <c r="K146" s="495">
        <f t="shared" si="12"/>
        <v>19526.391890041603</v>
      </c>
      <c r="L146" s="481">
        <v>100278.57321814301</v>
      </c>
      <c r="M146" s="480">
        <f t="shared" si="8"/>
        <v>1958078.7188316907</v>
      </c>
      <c r="N146" s="477">
        <f>+N145/N133-1</f>
        <v>1.0357025109126727E-2</v>
      </c>
      <c r="O146" s="475">
        <v>19526.391890041599</v>
      </c>
      <c r="P146" s="277">
        <f t="shared" si="11"/>
        <v>0</v>
      </c>
      <c r="R146" s="8"/>
    </row>
    <row r="147" spans="1:18" x14ac:dyDescent="0.2">
      <c r="A147" s="314">
        <v>2018</v>
      </c>
      <c r="B147" s="314">
        <v>2</v>
      </c>
      <c r="C147" s="512">
        <v>18.167985974114959</v>
      </c>
      <c r="D147" s="479">
        <v>2.5279022047821198</v>
      </c>
      <c r="E147" s="479">
        <v>35.042184420393127</v>
      </c>
      <c r="F147" s="479">
        <v>26.112829868525239</v>
      </c>
      <c r="G147" s="479">
        <v>0</v>
      </c>
      <c r="H147" s="478">
        <f t="shared" si="13"/>
        <v>0</v>
      </c>
      <c r="I147" s="478">
        <f t="shared" si="13"/>
        <v>0</v>
      </c>
      <c r="J147" s="511">
        <v>-3.6379788070917101E-12</v>
      </c>
      <c r="K147" s="495">
        <f t="shared" si="12"/>
        <v>18735.523244386979</v>
      </c>
      <c r="L147" s="481">
        <v>100243.774099456</v>
      </c>
      <c r="M147" s="480">
        <f t="shared" si="8"/>
        <v>1878119.5597454351</v>
      </c>
      <c r="N147" s="474"/>
      <c r="O147" s="475">
        <v>18735.523244387001</v>
      </c>
      <c r="P147" s="277">
        <f t="shared" si="11"/>
        <v>0</v>
      </c>
      <c r="R147" s="8"/>
    </row>
    <row r="148" spans="1:18" x14ac:dyDescent="0.2">
      <c r="A148" s="314">
        <v>2018</v>
      </c>
      <c r="B148" s="314">
        <v>3</v>
      </c>
      <c r="C148" s="512">
        <v>18.200039179134976</v>
      </c>
      <c r="D148" s="479">
        <v>2.5317111546561599</v>
      </c>
      <c r="E148" s="479">
        <v>64.582270600115152</v>
      </c>
      <c r="F148" s="479">
        <v>35.042184420393127</v>
      </c>
      <c r="G148" s="479">
        <v>0</v>
      </c>
      <c r="H148" s="478">
        <f t="shared" si="13"/>
        <v>0</v>
      </c>
      <c r="I148" s="478">
        <f t="shared" si="13"/>
        <v>0</v>
      </c>
      <c r="J148" s="511">
        <v>-3.6379788070917101E-12</v>
      </c>
      <c r="K148" s="495">
        <f t="shared" si="12"/>
        <v>19068.751518776666</v>
      </c>
      <c r="L148" s="481">
        <v>100241.754594917</v>
      </c>
      <c r="M148" s="480">
        <f t="shared" si="8"/>
        <v>1911485.1101766615</v>
      </c>
      <c r="N148" s="474"/>
      <c r="O148" s="475">
        <v>19068.751518776699</v>
      </c>
      <c r="P148" s="277">
        <f t="shared" si="11"/>
        <v>3.2741809263825417E-11</v>
      </c>
      <c r="R148" s="8"/>
    </row>
    <row r="149" spans="1:18" x14ac:dyDescent="0.2">
      <c r="A149" s="314">
        <v>2018</v>
      </c>
      <c r="B149" s="314">
        <v>4</v>
      </c>
      <c r="C149" s="512">
        <v>18.236809934819775</v>
      </c>
      <c r="D149" s="479">
        <v>2.536</v>
      </c>
      <c r="E149" s="479">
        <v>114.03392869270741</v>
      </c>
      <c r="F149" s="479">
        <v>64.582270600115152</v>
      </c>
      <c r="G149" s="479">
        <v>0</v>
      </c>
      <c r="H149" s="478">
        <f t="shared" si="13"/>
        <v>0</v>
      </c>
      <c r="I149" s="478">
        <f t="shared" si="13"/>
        <v>0</v>
      </c>
      <c r="J149" s="511">
        <v>0</v>
      </c>
      <c r="K149" s="495">
        <f t="shared" si="12"/>
        <v>19738.469778994004</v>
      </c>
      <c r="L149" s="481">
        <v>100285.47962769499</v>
      </c>
      <c r="M149" s="480">
        <f t="shared" si="8"/>
        <v>1979481.9089031764</v>
      </c>
      <c r="N149" s="474"/>
      <c r="O149" s="475">
        <v>19738.469778994</v>
      </c>
      <c r="P149" s="277">
        <f t="shared" si="11"/>
        <v>0</v>
      </c>
      <c r="R149" s="8"/>
    </row>
    <row r="150" spans="1:18" x14ac:dyDescent="0.2">
      <c r="A150" s="314">
        <v>2018</v>
      </c>
      <c r="B150" s="314">
        <v>5</v>
      </c>
      <c r="C150" s="512">
        <v>18.27146734569417</v>
      </c>
      <c r="D150" s="479">
        <v>2.54038995783471</v>
      </c>
      <c r="E150" s="479">
        <v>208.47875842628665</v>
      </c>
      <c r="F150" s="479">
        <v>114.03392869270741</v>
      </c>
      <c r="G150" s="479">
        <v>0</v>
      </c>
      <c r="H150" s="478">
        <f t="shared" si="13"/>
        <v>0</v>
      </c>
      <c r="I150" s="478">
        <f t="shared" si="13"/>
        <v>0</v>
      </c>
      <c r="J150" s="511">
        <v>0</v>
      </c>
      <c r="K150" s="495">
        <f t="shared" si="12"/>
        <v>20954.60016255837</v>
      </c>
      <c r="L150" s="481">
        <v>100446.05375009</v>
      </c>
      <c r="M150" s="480">
        <f t="shared" si="8"/>
        <v>2104806.8942399826</v>
      </c>
      <c r="N150" s="474"/>
      <c r="O150" s="475">
        <v>20954.600162558399</v>
      </c>
      <c r="P150" s="277">
        <f t="shared" si="11"/>
        <v>2.9103830456733704E-11</v>
      </c>
      <c r="R150" s="8"/>
    </row>
    <row r="151" spans="1:18" x14ac:dyDescent="0.2">
      <c r="A151" s="314">
        <v>2018</v>
      </c>
      <c r="B151" s="314">
        <v>6</v>
      </c>
      <c r="C151" s="512">
        <v>18.306927571606028</v>
      </c>
      <c r="D151" s="479">
        <v>2.54501661143486</v>
      </c>
      <c r="E151" s="479">
        <v>271.66325293295364</v>
      </c>
      <c r="F151" s="479">
        <v>208.47875842628665</v>
      </c>
      <c r="G151" s="479">
        <v>0</v>
      </c>
      <c r="H151" s="478">
        <f t="shared" si="13"/>
        <v>0</v>
      </c>
      <c r="I151" s="478">
        <f t="shared" si="13"/>
        <v>0</v>
      </c>
      <c r="J151" s="511">
        <v>-3.6379788070917101E-12</v>
      </c>
      <c r="K151" s="495">
        <f t="shared" si="12"/>
        <v>22256.219417965967</v>
      </c>
      <c r="L151" s="481">
        <v>100725.716989835</v>
      </c>
      <c r="M151" s="480">
        <f t="shared" si="8"/>
        <v>2241773.6583577106</v>
      </c>
      <c r="N151" s="474"/>
      <c r="O151" s="475">
        <v>22256.219417966</v>
      </c>
      <c r="P151" s="277">
        <f t="shared" si="11"/>
        <v>3.2741809263825417E-11</v>
      </c>
      <c r="R151" s="8"/>
    </row>
    <row r="152" spans="1:18" x14ac:dyDescent="0.2">
      <c r="A152" s="314">
        <v>2018</v>
      </c>
      <c r="B152" s="314">
        <v>7</v>
      </c>
      <c r="C152" s="512">
        <v>18.338412125970134</v>
      </c>
      <c r="D152" s="479">
        <v>2.5493480000000002</v>
      </c>
      <c r="E152" s="479">
        <v>322.31916585708109</v>
      </c>
      <c r="F152" s="479">
        <v>271.66325293295364</v>
      </c>
      <c r="G152" s="479">
        <v>0</v>
      </c>
      <c r="H152" s="478">
        <f t="shared" si="13"/>
        <v>0</v>
      </c>
      <c r="I152" s="478">
        <f t="shared" si="13"/>
        <v>0</v>
      </c>
      <c r="J152" s="511">
        <v>0</v>
      </c>
      <c r="K152" s="495">
        <f t="shared" si="12"/>
        <v>23201.112113902676</v>
      </c>
      <c r="L152" s="481">
        <v>100971.49982849701</v>
      </c>
      <c r="M152" s="480">
        <f t="shared" si="8"/>
        <v>2342651.0878298641</v>
      </c>
      <c r="N152" s="474"/>
      <c r="O152" s="475">
        <v>23201.112113902698</v>
      </c>
      <c r="P152" s="277">
        <f t="shared" si="11"/>
        <v>0</v>
      </c>
      <c r="R152" s="8"/>
    </row>
    <row r="153" spans="1:18" x14ac:dyDescent="0.2">
      <c r="A153" s="314">
        <v>2018</v>
      </c>
      <c r="B153" s="314">
        <v>8</v>
      </c>
      <c r="C153" s="512">
        <v>18.369114494919089</v>
      </c>
      <c r="D153" s="479">
        <v>2.5535257055946601</v>
      </c>
      <c r="E153" s="479">
        <v>326.45437890907908</v>
      </c>
      <c r="F153" s="479">
        <v>322.31916585708109</v>
      </c>
      <c r="G153" s="479">
        <v>0</v>
      </c>
      <c r="H153" s="478">
        <f t="shared" si="13"/>
        <v>0</v>
      </c>
      <c r="I153" s="478">
        <f t="shared" si="13"/>
        <v>0</v>
      </c>
      <c r="J153" s="511">
        <v>0</v>
      </c>
      <c r="K153" s="495">
        <f t="shared" si="12"/>
        <v>23644.026623476191</v>
      </c>
      <c r="L153" s="481">
        <v>101021.67167693</v>
      </c>
      <c r="M153" s="480">
        <f t="shared" si="8"/>
        <v>2388559.0946774036</v>
      </c>
      <c r="N153" s="474"/>
      <c r="O153" s="475">
        <v>23644.026623476198</v>
      </c>
      <c r="P153" s="277">
        <f t="shared" si="11"/>
        <v>0</v>
      </c>
      <c r="R153" s="8"/>
    </row>
    <row r="154" spans="1:18" x14ac:dyDescent="0.2">
      <c r="A154" s="314">
        <v>2018</v>
      </c>
      <c r="B154" s="314">
        <v>9</v>
      </c>
      <c r="C154" s="512">
        <v>18.400447169454328</v>
      </c>
      <c r="D154" s="479">
        <v>2.5576345938482299</v>
      </c>
      <c r="E154" s="479">
        <v>277.87653293728147</v>
      </c>
      <c r="F154" s="479">
        <v>326.45437890907908</v>
      </c>
      <c r="G154" s="479">
        <v>0</v>
      </c>
      <c r="H154" s="478">
        <f t="shared" si="13"/>
        <v>0</v>
      </c>
      <c r="I154" s="478">
        <f t="shared" si="13"/>
        <v>0</v>
      </c>
      <c r="J154" s="511">
        <v>0</v>
      </c>
      <c r="K154" s="495">
        <f t="shared" si="12"/>
        <v>23262.749141218232</v>
      </c>
      <c r="L154" s="481">
        <v>101014.303799924</v>
      </c>
      <c r="M154" s="480">
        <f t="shared" si="8"/>
        <v>2349870.4089724398</v>
      </c>
      <c r="N154" s="474"/>
      <c r="O154" s="475">
        <v>23262.749141218199</v>
      </c>
      <c r="P154" s="277">
        <f t="shared" si="11"/>
        <v>-3.2741809263825417E-11</v>
      </c>
      <c r="R154" s="8"/>
    </row>
    <row r="155" spans="1:18" x14ac:dyDescent="0.2">
      <c r="A155" s="314">
        <v>2018</v>
      </c>
      <c r="B155" s="314">
        <v>10</v>
      </c>
      <c r="C155" s="512">
        <v>18.434541598029295</v>
      </c>
      <c r="D155" s="479">
        <v>2.5618560000000001</v>
      </c>
      <c r="E155" s="479">
        <v>198.89039579254836</v>
      </c>
      <c r="F155" s="479">
        <v>277.87653293728147</v>
      </c>
      <c r="G155" s="479">
        <v>0</v>
      </c>
      <c r="H155" s="478">
        <f t="shared" si="13"/>
        <v>0</v>
      </c>
      <c r="I155" s="478">
        <f t="shared" si="13"/>
        <v>0</v>
      </c>
      <c r="J155" s="511">
        <v>0</v>
      </c>
      <c r="K155" s="495">
        <f t="shared" si="12"/>
        <v>22201.858879385534</v>
      </c>
      <c r="L155" s="481">
        <v>100925.98785278801</v>
      </c>
      <c r="M155" s="480">
        <f t="shared" si="8"/>
        <v>2240744.5395701779</v>
      </c>
      <c r="N155" s="474"/>
      <c r="O155" s="475">
        <v>22201.858879385501</v>
      </c>
      <c r="P155" s="277">
        <f t="shared" si="11"/>
        <v>-3.2741809263825417E-11</v>
      </c>
      <c r="R155" s="8"/>
    </row>
    <row r="156" spans="1:18" x14ac:dyDescent="0.2">
      <c r="A156" s="314">
        <v>2018</v>
      </c>
      <c r="B156" s="314">
        <v>11</v>
      </c>
      <c r="C156" s="512">
        <v>18.477542914746234</v>
      </c>
      <c r="D156" s="479">
        <v>2.5666659364619502</v>
      </c>
      <c r="E156" s="479">
        <v>78.117279066674627</v>
      </c>
      <c r="F156" s="479">
        <v>198.89039579254836</v>
      </c>
      <c r="G156" s="479">
        <v>0</v>
      </c>
      <c r="H156" s="478">
        <f t="shared" si="13"/>
        <v>0</v>
      </c>
      <c r="I156" s="478">
        <f t="shared" si="13"/>
        <v>0</v>
      </c>
      <c r="J156" s="511">
        <v>3.6379788070917101E-12</v>
      </c>
      <c r="K156" s="495">
        <f t="shared" si="12"/>
        <v>20540.769628832102</v>
      </c>
      <c r="L156" s="481">
        <v>100777.587139016</v>
      </c>
      <c r="M156" s="480">
        <f t="shared" si="8"/>
        <v>2070049.2011720806</v>
      </c>
      <c r="N156" s="474"/>
      <c r="O156" s="475">
        <v>20540.769628832099</v>
      </c>
      <c r="P156" s="277">
        <f t="shared" si="11"/>
        <v>0</v>
      </c>
      <c r="R156" s="8"/>
    </row>
    <row r="157" spans="1:18" x14ac:dyDescent="0.2">
      <c r="A157" s="314">
        <v>2018</v>
      </c>
      <c r="B157" s="314">
        <v>12</v>
      </c>
      <c r="C157" s="512">
        <v>18.522075308721917</v>
      </c>
      <c r="D157" s="479">
        <v>2.5714695018896698</v>
      </c>
      <c r="E157" s="479">
        <v>42.633806123140985</v>
      </c>
      <c r="F157" s="479">
        <v>78.117279066674627</v>
      </c>
      <c r="G157" s="479">
        <v>0</v>
      </c>
      <c r="H157" s="478">
        <f t="shared" si="13"/>
        <v>0</v>
      </c>
      <c r="I157" s="478">
        <f t="shared" si="13"/>
        <v>1</v>
      </c>
      <c r="J157" s="511">
        <v>3.6379788070917101E-12</v>
      </c>
      <c r="K157" s="495">
        <f t="shared" si="12"/>
        <v>20268.894795182601</v>
      </c>
      <c r="L157" s="481">
        <v>100592.750298402</v>
      </c>
      <c r="M157" s="480">
        <f t="shared" si="8"/>
        <v>2038903.8729563833</v>
      </c>
      <c r="N157" s="474">
        <f>SUM(M146:M157)</f>
        <v>25504524.055433005</v>
      </c>
      <c r="O157" s="475">
        <v>20268.894795182601</v>
      </c>
      <c r="P157" s="277">
        <f t="shared" si="11"/>
        <v>0</v>
      </c>
      <c r="R157" s="8"/>
    </row>
    <row r="158" spans="1:18" x14ac:dyDescent="0.2">
      <c r="A158" s="314">
        <v>2019</v>
      </c>
      <c r="B158" s="314">
        <v>1</v>
      </c>
      <c r="C158" s="512">
        <v>18.567700266448821</v>
      </c>
      <c r="D158" s="479">
        <v>2.5761699999999998</v>
      </c>
      <c r="E158" s="479">
        <v>26.112829868525239</v>
      </c>
      <c r="F158" s="479">
        <v>42.633806123140985</v>
      </c>
      <c r="G158" s="479">
        <v>107.22973635615668</v>
      </c>
      <c r="H158" s="478">
        <f t="shared" si="13"/>
        <v>1</v>
      </c>
      <c r="I158" s="478">
        <f t="shared" si="13"/>
        <v>0</v>
      </c>
      <c r="J158" s="511">
        <v>-3.6379788070917101E-12</v>
      </c>
      <c r="K158" s="495">
        <f t="shared" si="12"/>
        <v>19620.253511544146</v>
      </c>
      <c r="L158" s="481">
        <v>100470.778101954</v>
      </c>
      <c r="M158" s="480">
        <f t="shared" si="8"/>
        <v>1971262.1368624356</v>
      </c>
      <c r="N158" s="477">
        <f>+N157/N145-1</f>
        <v>7.3187755435857316E-3</v>
      </c>
      <c r="O158" s="475">
        <v>19620.253511544099</v>
      </c>
      <c r="P158" s="277">
        <f t="shared" si="11"/>
        <v>-4.7293724492192268E-11</v>
      </c>
      <c r="R158" s="8"/>
    </row>
    <row r="159" spans="1:18" x14ac:dyDescent="0.2">
      <c r="A159" s="314">
        <v>2019</v>
      </c>
      <c r="B159" s="314">
        <v>2</v>
      </c>
      <c r="C159" s="512">
        <v>18.608391573369332</v>
      </c>
      <c r="D159" s="479">
        <v>2.5803043555678</v>
      </c>
      <c r="E159" s="479">
        <v>35.042184420393127</v>
      </c>
      <c r="F159" s="479">
        <v>26.112829868525239</v>
      </c>
      <c r="G159" s="479">
        <v>0</v>
      </c>
      <c r="H159" s="478">
        <f t="shared" si="13"/>
        <v>0</v>
      </c>
      <c r="I159" s="478">
        <f t="shared" si="13"/>
        <v>0</v>
      </c>
      <c r="J159" s="511">
        <v>-3.6379788070917101E-12</v>
      </c>
      <c r="K159" s="495">
        <f t="shared" si="12"/>
        <v>18829.75815064241</v>
      </c>
      <c r="L159" s="481">
        <v>100435.881598949</v>
      </c>
      <c r="M159" s="480">
        <f t="shared" si="8"/>
        <v>1891183.3601547659</v>
      </c>
      <c r="N159" s="483"/>
      <c r="O159" s="475">
        <v>18829.758150642399</v>
      </c>
      <c r="P159" s="277">
        <f t="shared" si="11"/>
        <v>0</v>
      </c>
      <c r="R159" s="8"/>
    </row>
    <row r="160" spans="1:18" x14ac:dyDescent="0.2">
      <c r="A160" s="314">
        <v>2019</v>
      </c>
      <c r="B160" s="314">
        <v>3</v>
      </c>
      <c r="C160" s="512">
        <v>18.639146087843795</v>
      </c>
      <c r="D160" s="479">
        <v>2.5837126114725599</v>
      </c>
      <c r="E160" s="479">
        <v>64.582270600115152</v>
      </c>
      <c r="F160" s="479">
        <v>35.042184420393127</v>
      </c>
      <c r="G160" s="479">
        <v>0</v>
      </c>
      <c r="H160" s="478">
        <f t="shared" si="13"/>
        <v>0</v>
      </c>
      <c r="I160" s="478">
        <f t="shared" si="13"/>
        <v>0</v>
      </c>
      <c r="J160" s="511">
        <v>0</v>
      </c>
      <c r="K160" s="495">
        <f t="shared" si="12"/>
        <v>19162.825400773057</v>
      </c>
      <c r="L160" s="481">
        <v>100433.82755012</v>
      </c>
      <c r="M160" s="480">
        <f t="shared" si="8"/>
        <v>1924595.9016743004</v>
      </c>
      <c r="N160" s="483"/>
      <c r="O160" s="475">
        <v>19162.825400773101</v>
      </c>
      <c r="P160" s="277">
        <f t="shared" si="11"/>
        <v>4.3655745685100555E-11</v>
      </c>
      <c r="R160" s="8"/>
    </row>
    <row r="161" spans="1:18" x14ac:dyDescent="0.2">
      <c r="A161" s="314">
        <v>2019</v>
      </c>
      <c r="B161" s="314">
        <v>4</v>
      </c>
      <c r="C161" s="512">
        <v>18.672408756098424</v>
      </c>
      <c r="D161" s="479">
        <v>2.5874220000000001</v>
      </c>
      <c r="E161" s="479">
        <v>114.03392869270741</v>
      </c>
      <c r="F161" s="479">
        <v>64.582270600115152</v>
      </c>
      <c r="G161" s="479">
        <v>0</v>
      </c>
      <c r="H161" s="478">
        <f t="shared" si="13"/>
        <v>0</v>
      </c>
      <c r="I161" s="478">
        <f t="shared" si="13"/>
        <v>0</v>
      </c>
      <c r="J161" s="511">
        <v>0</v>
      </c>
      <c r="K161" s="495">
        <f t="shared" si="12"/>
        <v>19831.869949894975</v>
      </c>
      <c r="L161" s="481">
        <v>100477.605686631</v>
      </c>
      <c r="M161" s="480">
        <f t="shared" si="8"/>
        <v>1992658.8088540938</v>
      </c>
      <c r="N161" s="483"/>
      <c r="O161" s="475">
        <v>19831.869949895001</v>
      </c>
      <c r="P161" s="277">
        <f t="shared" si="11"/>
        <v>0</v>
      </c>
      <c r="R161" s="8"/>
    </row>
    <row r="162" spans="1:18" x14ac:dyDescent="0.2">
      <c r="A162" s="314">
        <v>2019</v>
      </c>
      <c r="B162" s="314">
        <v>5</v>
      </c>
      <c r="C162" s="512">
        <v>18.70245460000417</v>
      </c>
      <c r="D162" s="479">
        <v>2.59117148376184</v>
      </c>
      <c r="E162" s="479">
        <v>208.47875842628665</v>
      </c>
      <c r="F162" s="479">
        <v>114.03392869270741</v>
      </c>
      <c r="G162" s="479">
        <v>0</v>
      </c>
      <c r="H162" s="478">
        <f t="shared" si="13"/>
        <v>0</v>
      </c>
      <c r="I162" s="478">
        <f t="shared" si="13"/>
        <v>0</v>
      </c>
      <c r="J162" s="511">
        <v>0</v>
      </c>
      <c r="K162" s="495">
        <f t="shared" si="12"/>
        <v>21047.057143609862</v>
      </c>
      <c r="L162" s="481">
        <v>100638.45671855099</v>
      </c>
      <c r="M162" s="480">
        <f t="shared" si="8"/>
        <v>2118143.3494000505</v>
      </c>
      <c r="N162" s="483"/>
      <c r="O162" s="475">
        <v>21047.057143609902</v>
      </c>
      <c r="P162" s="277">
        <f t="shared" si="11"/>
        <v>4.0017766878008842E-11</v>
      </c>
      <c r="R162" s="8"/>
    </row>
    <row r="163" spans="1:18" x14ac:dyDescent="0.2">
      <c r="A163" s="314">
        <v>2019</v>
      </c>
      <c r="B163" s="314">
        <v>6</v>
      </c>
      <c r="C163" s="512">
        <v>18.733058021675483</v>
      </c>
      <c r="D163" s="479">
        <v>2.5951513880579902</v>
      </c>
      <c r="E163" s="479">
        <v>271.66325293295364</v>
      </c>
      <c r="F163" s="479">
        <v>208.47875842628665</v>
      </c>
      <c r="G163" s="479">
        <v>0</v>
      </c>
      <c r="H163" s="478">
        <f t="shared" si="13"/>
        <v>0</v>
      </c>
      <c r="I163" s="478">
        <f t="shared" si="13"/>
        <v>0</v>
      </c>
      <c r="J163" s="511">
        <v>-3.6379788070917101E-12</v>
      </c>
      <c r="K163" s="495">
        <f t="shared" si="12"/>
        <v>22347.669861774379</v>
      </c>
      <c r="L163" s="481">
        <v>100918.62485651601</v>
      </c>
      <c r="M163" s="480">
        <f t="shared" si="8"/>
        <v>2255296.1111976774</v>
      </c>
      <c r="N163" s="483"/>
      <c r="O163" s="475">
        <v>22347.6698617744</v>
      </c>
      <c r="P163" s="277">
        <f t="shared" si="11"/>
        <v>0</v>
      </c>
      <c r="R163" s="8"/>
    </row>
    <row r="164" spans="1:18" x14ac:dyDescent="0.2">
      <c r="A164" s="314">
        <v>2019</v>
      </c>
      <c r="B164" s="314">
        <v>7</v>
      </c>
      <c r="C164" s="512">
        <v>18.761534737684631</v>
      </c>
      <c r="D164" s="479">
        <v>2.5989740000000001</v>
      </c>
      <c r="E164" s="479">
        <v>322.31916585708109</v>
      </c>
      <c r="F164" s="479">
        <v>271.66325293295364</v>
      </c>
      <c r="G164" s="479">
        <v>0</v>
      </c>
      <c r="H164" s="478">
        <f t="shared" si="13"/>
        <v>0</v>
      </c>
      <c r="I164" s="478">
        <f t="shared" si="13"/>
        <v>0</v>
      </c>
      <c r="J164" s="511">
        <v>-3.6379788070917101E-12</v>
      </c>
      <c r="K164" s="495">
        <f t="shared" si="12"/>
        <v>23291.990589737012</v>
      </c>
      <c r="L164" s="481">
        <v>101164.847555552</v>
      </c>
      <c r="M164" s="480">
        <f t="shared" si="8"/>
        <v>2356330.6772760963</v>
      </c>
      <c r="N164" s="483"/>
      <c r="O164" s="475">
        <v>23291.990589737001</v>
      </c>
      <c r="P164" s="277">
        <f t="shared" si="11"/>
        <v>0</v>
      </c>
      <c r="R164" s="8"/>
    </row>
    <row r="165" spans="1:18" x14ac:dyDescent="0.2">
      <c r="A165" s="314">
        <v>2019</v>
      </c>
      <c r="B165" s="314">
        <v>8</v>
      </c>
      <c r="C165" s="512">
        <v>18.791169704158126</v>
      </c>
      <c r="D165" s="479">
        <v>2.6028321941149102</v>
      </c>
      <c r="E165" s="479">
        <v>326.45437890907908</v>
      </c>
      <c r="F165" s="479">
        <v>322.31916585708109</v>
      </c>
      <c r="G165" s="479">
        <v>0</v>
      </c>
      <c r="H165" s="478">
        <f t="shared" si="13"/>
        <v>0</v>
      </c>
      <c r="I165" s="478">
        <f t="shared" si="13"/>
        <v>0</v>
      </c>
      <c r="J165" s="511">
        <v>3.6379788070917101E-12</v>
      </c>
      <c r="K165" s="495">
        <f t="shared" si="12"/>
        <v>23734.768089903147</v>
      </c>
      <c r="L165" s="481">
        <v>101215.084613313</v>
      </c>
      <c r="M165" s="480">
        <f t="shared" si="8"/>
        <v>2402316.5604969081</v>
      </c>
      <c r="N165" s="483"/>
      <c r="O165" s="475">
        <v>23734.7680899031</v>
      </c>
      <c r="P165" s="277">
        <f t="shared" si="11"/>
        <v>-4.7293724492192268E-11</v>
      </c>
      <c r="R165" s="8"/>
    </row>
    <row r="166" spans="1:18" x14ac:dyDescent="0.2">
      <c r="A166" s="314">
        <v>2019</v>
      </c>
      <c r="B166" s="314">
        <v>9</v>
      </c>
      <c r="C166" s="512">
        <v>18.817696916016409</v>
      </c>
      <c r="D166" s="479">
        <v>2.60683093029238</v>
      </c>
      <c r="E166" s="479">
        <v>277.87653293728147</v>
      </c>
      <c r="F166" s="479">
        <v>326.45437890907908</v>
      </c>
      <c r="G166" s="479">
        <v>0</v>
      </c>
      <c r="H166" s="478">
        <f t="shared" ref="H166:I185" si="14">+H154</f>
        <v>0</v>
      </c>
      <c r="I166" s="478">
        <f t="shared" si="14"/>
        <v>0</v>
      </c>
      <c r="J166" s="511">
        <v>0</v>
      </c>
      <c r="K166" s="495">
        <f t="shared" si="12"/>
        <v>23352.243223442692</v>
      </c>
      <c r="L166" s="481">
        <v>101207.671778642</v>
      </c>
      <c r="M166" s="480">
        <f t="shared" si="8"/>
        <v>2363426.1674532052</v>
      </c>
      <c r="N166" s="483"/>
      <c r="O166" s="475">
        <v>23352.2432234427</v>
      </c>
      <c r="P166" s="277">
        <f t="shared" si="11"/>
        <v>0</v>
      </c>
      <c r="R166" s="8"/>
    </row>
    <row r="167" spans="1:18" x14ac:dyDescent="0.2">
      <c r="A167" s="314">
        <v>2019</v>
      </c>
      <c r="B167" s="314">
        <v>10</v>
      </c>
      <c r="C167" s="512">
        <v>18.836645522749215</v>
      </c>
      <c r="D167" s="479">
        <v>2.6111249999999999</v>
      </c>
      <c r="E167" s="479">
        <v>198.89039579254836</v>
      </c>
      <c r="F167" s="479">
        <v>277.87653293728147</v>
      </c>
      <c r="G167" s="479">
        <v>0</v>
      </c>
      <c r="H167" s="478">
        <f t="shared" si="14"/>
        <v>0</v>
      </c>
      <c r="I167" s="478">
        <f t="shared" si="14"/>
        <v>0</v>
      </c>
      <c r="J167" s="511">
        <v>-3.6379788070917101E-12</v>
      </c>
      <c r="K167" s="495">
        <f t="shared" si="12"/>
        <v>22287.222159385739</v>
      </c>
      <c r="L167" s="481">
        <v>101119.15595697401</v>
      </c>
      <c r="M167" s="480">
        <f t="shared" si="8"/>
        <v>2253665.0933826538</v>
      </c>
      <c r="N167" s="483"/>
      <c r="O167" s="475">
        <v>22287.222159385699</v>
      </c>
      <c r="P167" s="277">
        <f t="shared" si="11"/>
        <v>-4.0017766878008842E-11</v>
      </c>
      <c r="R167" s="8"/>
    </row>
    <row r="168" spans="1:18" x14ac:dyDescent="0.2">
      <c r="A168" s="314">
        <v>2019</v>
      </c>
      <c r="B168" s="314">
        <v>11</v>
      </c>
      <c r="C168" s="512">
        <v>18.849840368557476</v>
      </c>
      <c r="D168" s="479">
        <v>2.6161692148019702</v>
      </c>
      <c r="E168" s="479">
        <v>78.117279066674627</v>
      </c>
      <c r="F168" s="479">
        <v>198.89039579254836</v>
      </c>
      <c r="G168" s="479">
        <v>0</v>
      </c>
      <c r="H168" s="478">
        <f t="shared" si="14"/>
        <v>0</v>
      </c>
      <c r="I168" s="478">
        <f t="shared" si="14"/>
        <v>0</v>
      </c>
      <c r="J168" s="511">
        <v>3.6379788070917101E-12</v>
      </c>
      <c r="K168" s="495">
        <f t="shared" si="12"/>
        <v>20617.960296400099</v>
      </c>
      <c r="L168" s="481">
        <v>100970.440451036</v>
      </c>
      <c r="M168" s="480">
        <f t="shared" si="8"/>
        <v>2081804.5323294909</v>
      </c>
      <c r="N168" s="483"/>
      <c r="O168" s="475">
        <v>20617.960296400099</v>
      </c>
      <c r="P168" s="277">
        <f t="shared" si="11"/>
        <v>0</v>
      </c>
      <c r="R168" s="8"/>
    </row>
    <row r="169" spans="1:18" x14ac:dyDescent="0.2">
      <c r="A169" s="314">
        <v>2019</v>
      </c>
      <c r="B169" s="314">
        <v>12</v>
      </c>
      <c r="C169" s="512">
        <v>18.863139813945992</v>
      </c>
      <c r="D169" s="479">
        <v>2.6213088769833099</v>
      </c>
      <c r="E169" s="479">
        <v>42.633806123140985</v>
      </c>
      <c r="F169" s="479">
        <v>78.117279066674627</v>
      </c>
      <c r="G169" s="479">
        <v>0</v>
      </c>
      <c r="H169" s="478">
        <f t="shared" si="14"/>
        <v>0</v>
      </c>
      <c r="I169" s="478">
        <f t="shared" si="14"/>
        <v>1</v>
      </c>
      <c r="J169" s="511">
        <v>3.6379788070917101E-12</v>
      </c>
      <c r="K169" s="495">
        <f t="shared" si="12"/>
        <v>20337.478713035507</v>
      </c>
      <c r="L169" s="481">
        <v>100785.219203663</v>
      </c>
      <c r="M169" s="480">
        <f t="shared" ref="M169:M232" si="15">+L169*K169/1000</f>
        <v>2049717.2501431135</v>
      </c>
      <c r="N169" s="474">
        <f>SUM(M158:M169)</f>
        <v>25660399.949224792</v>
      </c>
      <c r="O169" s="475">
        <v>20337.4787130355</v>
      </c>
      <c r="P169" s="277">
        <f t="shared" si="11"/>
        <v>0</v>
      </c>
      <c r="R169" s="8"/>
    </row>
    <row r="170" spans="1:18" x14ac:dyDescent="0.2">
      <c r="A170" s="314">
        <v>2020</v>
      </c>
      <c r="B170" s="314">
        <v>1</v>
      </c>
      <c r="C170" s="512">
        <v>18.889473262297713</v>
      </c>
      <c r="D170" s="479">
        <v>2.6264180000000001</v>
      </c>
      <c r="E170" s="479">
        <v>26.112829868525239</v>
      </c>
      <c r="F170" s="479">
        <v>42.633806123140985</v>
      </c>
      <c r="G170" s="479">
        <v>107.22973635615668</v>
      </c>
      <c r="H170" s="478">
        <f t="shared" si="14"/>
        <v>1</v>
      </c>
      <c r="I170" s="478">
        <f t="shared" si="14"/>
        <v>0</v>
      </c>
      <c r="J170" s="511">
        <v>0</v>
      </c>
      <c r="K170" s="495">
        <f t="shared" si="12"/>
        <v>19683.425906036562</v>
      </c>
      <c r="L170" s="481">
        <v>100662.982985765</v>
      </c>
      <c r="M170" s="480">
        <f t="shared" si="15"/>
        <v>1981392.3670809246</v>
      </c>
      <c r="N170" s="477">
        <f>+N169/N157-1</f>
        <v>6.1116958486657769E-3</v>
      </c>
      <c r="O170" s="475">
        <v>19683.425906036598</v>
      </c>
      <c r="P170" s="277">
        <f t="shared" si="11"/>
        <v>3.637978807091713E-11</v>
      </c>
      <c r="R170" s="8"/>
    </row>
    <row r="171" spans="1:18" x14ac:dyDescent="0.2">
      <c r="A171" s="314">
        <v>2020</v>
      </c>
      <c r="B171" s="314">
        <v>2</v>
      </c>
      <c r="C171" s="512">
        <v>18.934170340915575</v>
      </c>
      <c r="D171" s="479">
        <v>2.6309803296719698</v>
      </c>
      <c r="E171" s="479">
        <v>35.042184420393127</v>
      </c>
      <c r="F171" s="479">
        <v>26.112829868525239</v>
      </c>
      <c r="G171" s="479">
        <v>0</v>
      </c>
      <c r="H171" s="478">
        <f t="shared" si="14"/>
        <v>0</v>
      </c>
      <c r="I171" s="478">
        <f t="shared" si="14"/>
        <v>0</v>
      </c>
      <c r="J171" s="511">
        <v>-3.6379788070917101E-12</v>
      </c>
      <c r="K171" s="495">
        <f t="shared" si="12"/>
        <v>18893.810770545373</v>
      </c>
      <c r="L171" s="481">
        <v>100627.989098441</v>
      </c>
      <c r="M171" s="480">
        <f t="shared" si="15"/>
        <v>1901246.1842464472</v>
      </c>
      <c r="N171" s="474"/>
      <c r="O171" s="475">
        <v>18893.810770545399</v>
      </c>
      <c r="P171" s="277">
        <f t="shared" si="11"/>
        <v>0</v>
      </c>
      <c r="R171" s="8"/>
    </row>
    <row r="172" spans="1:18" x14ac:dyDescent="0.2">
      <c r="A172" s="314">
        <v>2020</v>
      </c>
      <c r="B172" s="314">
        <v>3</v>
      </c>
      <c r="C172" s="512">
        <v>18.980801538650205</v>
      </c>
      <c r="D172" s="479">
        <v>2.6349207235496501</v>
      </c>
      <c r="E172" s="479">
        <v>64.582270600115152</v>
      </c>
      <c r="F172" s="479">
        <v>35.042184420393127</v>
      </c>
      <c r="G172" s="479">
        <v>0</v>
      </c>
      <c r="H172" s="478">
        <f t="shared" si="14"/>
        <v>0</v>
      </c>
      <c r="I172" s="478">
        <f t="shared" si="14"/>
        <v>0</v>
      </c>
      <c r="J172" s="511">
        <v>-3.6379788070917101E-12</v>
      </c>
      <c r="K172" s="495">
        <f t="shared" si="12"/>
        <v>19230.919379616586</v>
      </c>
      <c r="L172" s="481">
        <v>100625.900505324</v>
      </c>
      <c r="M172" s="480">
        <f t="shared" si="15"/>
        <v>1935128.5801192056</v>
      </c>
      <c r="N172" s="474"/>
      <c r="O172" s="475">
        <v>19230.9193796166</v>
      </c>
      <c r="P172" s="277">
        <f t="shared" si="11"/>
        <v>0</v>
      </c>
      <c r="R172" s="8"/>
    </row>
    <row r="173" spans="1:18" x14ac:dyDescent="0.2">
      <c r="A173" s="314">
        <v>2020</v>
      </c>
      <c r="B173" s="314">
        <v>4</v>
      </c>
      <c r="C173" s="512">
        <v>19.023021385055266</v>
      </c>
      <c r="D173" s="479">
        <v>2.6390920000000002</v>
      </c>
      <c r="E173" s="479">
        <v>114.03392869270741</v>
      </c>
      <c r="F173" s="479">
        <v>64.582270600115152</v>
      </c>
      <c r="G173" s="479">
        <v>0</v>
      </c>
      <c r="H173" s="478">
        <f t="shared" si="14"/>
        <v>0</v>
      </c>
      <c r="I173" s="478">
        <f t="shared" si="14"/>
        <v>0</v>
      </c>
      <c r="J173" s="511">
        <v>0</v>
      </c>
      <c r="K173" s="495">
        <f t="shared" si="12"/>
        <v>19902.167201721575</v>
      </c>
      <c r="L173" s="481">
        <v>100669.731745567</v>
      </c>
      <c r="M173" s="480">
        <f t="shared" si="15"/>
        <v>2003545.8333527327</v>
      </c>
      <c r="N173" s="474"/>
      <c r="O173" s="475">
        <v>19902.167201721601</v>
      </c>
      <c r="P173" s="277">
        <f t="shared" si="11"/>
        <v>0</v>
      </c>
      <c r="R173" s="8"/>
    </row>
    <row r="174" spans="1:18" x14ac:dyDescent="0.2">
      <c r="A174" s="314">
        <v>2020</v>
      </c>
      <c r="B174" s="314">
        <v>5</v>
      </c>
      <c r="C174" s="512">
        <v>19.043650842780259</v>
      </c>
      <c r="D174" s="479">
        <v>2.6433233749483098</v>
      </c>
      <c r="E174" s="479">
        <v>208.47875842628665</v>
      </c>
      <c r="F174" s="479">
        <v>114.03392869270741</v>
      </c>
      <c r="G174" s="479">
        <v>0</v>
      </c>
      <c r="H174" s="478">
        <f t="shared" si="14"/>
        <v>0</v>
      </c>
      <c r="I174" s="478">
        <f t="shared" si="14"/>
        <v>0</v>
      </c>
      <c r="J174" s="511">
        <v>3.6379788070917101E-12</v>
      </c>
      <c r="K174" s="495">
        <f t="shared" si="12"/>
        <v>21114.578896494284</v>
      </c>
      <c r="L174" s="481">
        <v>100830.859687013</v>
      </c>
      <c r="M174" s="480">
        <f t="shared" si="15"/>
        <v>2129001.1420627809</v>
      </c>
      <c r="N174" s="474"/>
      <c r="O174" s="475">
        <v>21114.578896494299</v>
      </c>
      <c r="P174" s="277">
        <f t="shared" si="11"/>
        <v>0</v>
      </c>
      <c r="R174" s="8"/>
    </row>
    <row r="175" spans="1:18" x14ac:dyDescent="0.2">
      <c r="A175" s="314">
        <v>2020</v>
      </c>
      <c r="B175" s="314">
        <v>6</v>
      </c>
      <c r="C175" s="512">
        <v>19.052098311309923</v>
      </c>
      <c r="D175" s="479">
        <v>2.6478617985675799</v>
      </c>
      <c r="E175" s="479">
        <v>271.66325293295364</v>
      </c>
      <c r="F175" s="479">
        <v>208.47875842628665</v>
      </c>
      <c r="G175" s="479">
        <v>0</v>
      </c>
      <c r="H175" s="478">
        <f t="shared" si="14"/>
        <v>0</v>
      </c>
      <c r="I175" s="478">
        <f t="shared" si="14"/>
        <v>0</v>
      </c>
      <c r="J175" s="511">
        <v>-3.6379788070917101E-12</v>
      </c>
      <c r="K175" s="495">
        <f t="shared" si="12"/>
        <v>22408.934222123778</v>
      </c>
      <c r="L175" s="481">
        <v>101111.532723196</v>
      </c>
      <c r="M175" s="480">
        <f t="shared" si="15"/>
        <v>2265801.6858922155</v>
      </c>
      <c r="N175" s="474"/>
      <c r="O175" s="475">
        <v>22408.9342221238</v>
      </c>
      <c r="P175" s="277">
        <f t="shared" si="11"/>
        <v>0</v>
      </c>
      <c r="R175" s="8"/>
    </row>
    <row r="176" spans="1:18" x14ac:dyDescent="0.2">
      <c r="A176" s="314">
        <v>2020</v>
      </c>
      <c r="B176" s="314">
        <v>7</v>
      </c>
      <c r="C176" s="512">
        <v>19.057734325407807</v>
      </c>
      <c r="D176" s="479">
        <v>2.6523110000000001</v>
      </c>
      <c r="E176" s="479">
        <v>322.31916585708109</v>
      </c>
      <c r="F176" s="479">
        <v>271.66325293295364</v>
      </c>
      <c r="G176" s="479">
        <v>0</v>
      </c>
      <c r="H176" s="478">
        <f t="shared" si="14"/>
        <v>0</v>
      </c>
      <c r="I176" s="478">
        <f t="shared" si="14"/>
        <v>0</v>
      </c>
      <c r="J176" s="511">
        <v>-3.6379788070917101E-12</v>
      </c>
      <c r="K176" s="495">
        <f t="shared" si="12"/>
        <v>23346.780047647582</v>
      </c>
      <c r="L176" s="481">
        <v>101358.195282607</v>
      </c>
      <c r="M176" s="480">
        <f t="shared" si="15"/>
        <v>2366387.4912895365</v>
      </c>
      <c r="N176" s="474"/>
      <c r="O176" s="475">
        <v>23346.7800476476</v>
      </c>
      <c r="P176" s="277">
        <f t="shared" si="11"/>
        <v>0</v>
      </c>
      <c r="R176" s="8"/>
    </row>
    <row r="177" spans="1:18" x14ac:dyDescent="0.2">
      <c r="A177" s="314">
        <v>2020</v>
      </c>
      <c r="B177" s="314">
        <v>8</v>
      </c>
      <c r="C177" s="512">
        <v>19.071312925626525</v>
      </c>
      <c r="D177" s="479">
        <v>2.6568947760082899</v>
      </c>
      <c r="E177" s="479">
        <v>326.45437890907908</v>
      </c>
      <c r="F177" s="479">
        <v>322.31916585708109</v>
      </c>
      <c r="G177" s="479">
        <v>0</v>
      </c>
      <c r="H177" s="478">
        <f t="shared" si="14"/>
        <v>0</v>
      </c>
      <c r="I177" s="478">
        <f t="shared" si="14"/>
        <v>0</v>
      </c>
      <c r="J177" s="511">
        <v>0</v>
      </c>
      <c r="K177" s="495">
        <f t="shared" si="12"/>
        <v>23784.87052915317</v>
      </c>
      <c r="L177" s="481">
        <v>101408.49754969501</v>
      </c>
      <c r="M177" s="480">
        <f t="shared" si="15"/>
        <v>2411987.9847754422</v>
      </c>
      <c r="N177" s="474"/>
      <c r="O177" s="475">
        <v>23784.870529153199</v>
      </c>
      <c r="P177" s="277">
        <f t="shared" si="11"/>
        <v>2.9103830456733704E-11</v>
      </c>
      <c r="R177" s="8"/>
    </row>
    <row r="178" spans="1:18" x14ac:dyDescent="0.2">
      <c r="A178" s="314">
        <v>2020</v>
      </c>
      <c r="B178" s="314">
        <v>9</v>
      </c>
      <c r="C178" s="512">
        <v>19.090397760976725</v>
      </c>
      <c r="D178" s="479">
        <v>2.6615305340587998</v>
      </c>
      <c r="E178" s="479">
        <v>277.87653293728147</v>
      </c>
      <c r="F178" s="479">
        <v>326.45437890907908</v>
      </c>
      <c r="G178" s="479">
        <v>0</v>
      </c>
      <c r="H178" s="478">
        <f t="shared" si="14"/>
        <v>0</v>
      </c>
      <c r="I178" s="478">
        <f t="shared" si="14"/>
        <v>0</v>
      </c>
      <c r="J178" s="511">
        <v>0</v>
      </c>
      <c r="K178" s="495">
        <f t="shared" si="12"/>
        <v>23400.030406877515</v>
      </c>
      <c r="L178" s="481">
        <v>101401.039757359</v>
      </c>
      <c r="M178" s="480">
        <f t="shared" si="15"/>
        <v>2372787.4136111964</v>
      </c>
      <c r="N178" s="474"/>
      <c r="O178" s="475">
        <v>23400.0304068775</v>
      </c>
      <c r="P178" s="277">
        <f t="shared" si="11"/>
        <v>0</v>
      </c>
      <c r="R178" s="8"/>
    </row>
    <row r="179" spans="1:18" x14ac:dyDescent="0.2">
      <c r="A179" s="314">
        <v>2020</v>
      </c>
      <c r="B179" s="314">
        <v>10</v>
      </c>
      <c r="C179" s="512">
        <v>19.109374564475676</v>
      </c>
      <c r="D179" s="479">
        <v>2.6661609999999998</v>
      </c>
      <c r="E179" s="479">
        <v>198.89039579254836</v>
      </c>
      <c r="F179" s="479">
        <v>277.87653293728147</v>
      </c>
      <c r="G179" s="479">
        <v>0</v>
      </c>
      <c r="H179" s="478">
        <f t="shared" si="14"/>
        <v>0</v>
      </c>
      <c r="I179" s="478">
        <f t="shared" si="14"/>
        <v>0</v>
      </c>
      <c r="J179" s="511">
        <v>-3.6379788070917101E-12</v>
      </c>
      <c r="K179" s="495">
        <f t="shared" si="12"/>
        <v>22334.857275305767</v>
      </c>
      <c r="L179" s="481">
        <v>101312.32406116</v>
      </c>
      <c r="M179" s="480">
        <f t="shared" si="15"/>
        <v>2262796.2981355353</v>
      </c>
      <c r="N179" s="474"/>
      <c r="O179" s="475">
        <v>22334.8572753058</v>
      </c>
      <c r="P179" s="277">
        <f t="shared" si="11"/>
        <v>3.2741809263825417E-11</v>
      </c>
      <c r="R179" s="8"/>
    </row>
    <row r="180" spans="1:18" x14ac:dyDescent="0.2">
      <c r="A180" s="314">
        <v>2020</v>
      </c>
      <c r="B180" s="314">
        <v>11</v>
      </c>
      <c r="C180" s="512">
        <v>19.127943060560924</v>
      </c>
      <c r="D180" s="479">
        <v>2.6711649207891099</v>
      </c>
      <c r="E180" s="479">
        <v>78.117279066674627</v>
      </c>
      <c r="F180" s="479">
        <v>198.89039579254836</v>
      </c>
      <c r="G180" s="479">
        <v>0</v>
      </c>
      <c r="H180" s="478">
        <f t="shared" si="14"/>
        <v>0</v>
      </c>
      <c r="I180" s="478">
        <f t="shared" si="14"/>
        <v>0</v>
      </c>
      <c r="J180" s="511">
        <v>0</v>
      </c>
      <c r="K180" s="495">
        <f t="shared" si="12"/>
        <v>20667.067886918183</v>
      </c>
      <c r="L180" s="481">
        <v>101163.29376305699</v>
      </c>
      <c r="M180" s="480">
        <f t="shared" si="15"/>
        <v>2090748.6598653458</v>
      </c>
      <c r="N180" s="474"/>
      <c r="O180" s="475">
        <v>20667.067886918201</v>
      </c>
      <c r="P180" s="277">
        <f t="shared" si="11"/>
        <v>0</v>
      </c>
      <c r="R180" s="8"/>
    </row>
    <row r="181" spans="1:18" x14ac:dyDescent="0.2">
      <c r="A181" s="314">
        <v>2020</v>
      </c>
      <c r="B181" s="314">
        <v>12</v>
      </c>
      <c r="C181" s="512">
        <v>19.145529400568925</v>
      </c>
      <c r="D181" s="479">
        <v>2.6761826833267999</v>
      </c>
      <c r="E181" s="479">
        <v>42.633806123140985</v>
      </c>
      <c r="F181" s="479">
        <v>78.117279066674627</v>
      </c>
      <c r="G181" s="479">
        <v>0</v>
      </c>
      <c r="H181" s="478">
        <f t="shared" si="14"/>
        <v>0</v>
      </c>
      <c r="I181" s="478">
        <f t="shared" si="14"/>
        <v>1</v>
      </c>
      <c r="J181" s="511">
        <v>-7.2759576141834308E-12</v>
      </c>
      <c r="K181" s="495">
        <f t="shared" si="12"/>
        <v>20387.803596188169</v>
      </c>
      <c r="L181" s="481">
        <v>100977.688108923</v>
      </c>
      <c r="M181" s="480">
        <f t="shared" si="15"/>
        <v>2058713.2727618678</v>
      </c>
      <c r="N181" s="474">
        <f>SUM(M170:M181)</f>
        <v>25779536.913193226</v>
      </c>
      <c r="O181" s="475">
        <v>20387.803596188201</v>
      </c>
      <c r="P181" s="277">
        <f t="shared" si="11"/>
        <v>3.2741809263825417E-11</v>
      </c>
      <c r="R181" s="8"/>
    </row>
    <row r="182" spans="1:18" x14ac:dyDescent="0.2">
      <c r="A182" s="314">
        <v>2021</v>
      </c>
      <c r="B182" s="314">
        <v>1</v>
      </c>
      <c r="C182" s="512">
        <v>19.16791976019298</v>
      </c>
      <c r="D182" s="479">
        <v>2.6814840000000002</v>
      </c>
      <c r="E182" s="479">
        <v>26.112829868525239</v>
      </c>
      <c r="F182" s="479">
        <v>42.633806123140985</v>
      </c>
      <c r="G182" s="479">
        <v>107.22973635615668</v>
      </c>
      <c r="H182" s="478">
        <f t="shared" si="14"/>
        <v>1</v>
      </c>
      <c r="I182" s="478">
        <f t="shared" si="14"/>
        <v>0</v>
      </c>
      <c r="J182" s="511">
        <v>-3.6379788070917101E-12</v>
      </c>
      <c r="K182" s="495">
        <f t="shared" si="12"/>
        <v>19732.593111704944</v>
      </c>
      <c r="L182" s="481">
        <v>100855.187869577</v>
      </c>
      <c r="M182" s="480">
        <f t="shared" si="15"/>
        <v>1990134.3854349232</v>
      </c>
      <c r="N182" s="477">
        <f>+N181/N169-1</f>
        <v>4.6428334789860859E-3</v>
      </c>
      <c r="O182" s="475">
        <v>19732.5931117049</v>
      </c>
      <c r="P182" s="277">
        <f t="shared" si="11"/>
        <v>-4.3655745685100555E-11</v>
      </c>
      <c r="R182" s="8"/>
    </row>
    <row r="183" spans="1:18" x14ac:dyDescent="0.2">
      <c r="A183" s="314">
        <v>2021</v>
      </c>
      <c r="B183" s="314">
        <v>2</v>
      </c>
      <c r="C183" s="512">
        <v>19.195800575714109</v>
      </c>
      <c r="D183" s="479">
        <v>2.6868392404081201</v>
      </c>
      <c r="E183" s="479">
        <v>35.042184420393127</v>
      </c>
      <c r="F183" s="479">
        <v>26.112829868525239</v>
      </c>
      <c r="G183" s="479">
        <v>0</v>
      </c>
      <c r="H183" s="478">
        <f t="shared" si="14"/>
        <v>0</v>
      </c>
      <c r="I183" s="478">
        <f t="shared" si="14"/>
        <v>0</v>
      </c>
      <c r="J183" s="511">
        <v>-3.6379788070917101E-12</v>
      </c>
      <c r="K183" s="495">
        <f t="shared" si="12"/>
        <v>18938.05347517856</v>
      </c>
      <c r="L183" s="481">
        <v>100820.096597934</v>
      </c>
      <c r="M183" s="480">
        <f t="shared" si="15"/>
        <v>1909336.380744342</v>
      </c>
      <c r="N183" s="474"/>
      <c r="O183" s="475">
        <v>18938.0534751786</v>
      </c>
      <c r="P183" s="277">
        <f t="shared" si="11"/>
        <v>4.0017766878008842E-11</v>
      </c>
      <c r="R183" s="8"/>
    </row>
    <row r="184" spans="1:18" x14ac:dyDescent="0.2">
      <c r="A184" s="314">
        <v>2021</v>
      </c>
      <c r="B184" s="314">
        <v>3</v>
      </c>
      <c r="C184" s="512">
        <v>19.220693784750484</v>
      </c>
      <c r="D184" s="479">
        <v>2.6916737626328802</v>
      </c>
      <c r="E184" s="479">
        <v>64.582270600115152</v>
      </c>
      <c r="F184" s="479">
        <v>35.042184420393127</v>
      </c>
      <c r="G184" s="479">
        <v>0</v>
      </c>
      <c r="H184" s="478">
        <f t="shared" si="14"/>
        <v>0</v>
      </c>
      <c r="I184" s="478">
        <f t="shared" si="14"/>
        <v>0</v>
      </c>
      <c r="J184" s="511">
        <v>-3.6379788070917101E-12</v>
      </c>
      <c r="K184" s="495">
        <f t="shared" si="12"/>
        <v>19268.858413658541</v>
      </c>
      <c r="L184" s="481">
        <v>100817.973460528</v>
      </c>
      <c r="M184" s="480">
        <f t="shared" si="15"/>
        <v>1942647.2561628984</v>
      </c>
      <c r="N184" s="474"/>
      <c r="O184" s="475">
        <v>19268.858413658501</v>
      </c>
      <c r="P184" s="277">
        <f t="shared" si="11"/>
        <v>-4.0017766878008842E-11</v>
      </c>
      <c r="R184" s="8"/>
    </row>
    <row r="185" spans="1:18" x14ac:dyDescent="0.2">
      <c r="A185" s="314">
        <v>2021</v>
      </c>
      <c r="B185" s="314">
        <v>4</v>
      </c>
      <c r="C185" s="512">
        <v>19.247646746127927</v>
      </c>
      <c r="D185" s="479">
        <v>2.696971</v>
      </c>
      <c r="E185" s="479">
        <v>114.03392869270741</v>
      </c>
      <c r="F185" s="479">
        <v>64.582270600115152</v>
      </c>
      <c r="G185" s="479">
        <v>0</v>
      </c>
      <c r="H185" s="478">
        <f t="shared" si="14"/>
        <v>0</v>
      </c>
      <c r="I185" s="478">
        <f t="shared" si="14"/>
        <v>0</v>
      </c>
      <c r="J185" s="511">
        <v>0</v>
      </c>
      <c r="K185" s="495">
        <f t="shared" si="12"/>
        <v>19935.442671179284</v>
      </c>
      <c r="L185" s="481">
        <v>100861.857804502</v>
      </c>
      <c r="M185" s="480">
        <f t="shared" si="15"/>
        <v>2010725.7839702864</v>
      </c>
      <c r="N185" s="474"/>
      <c r="O185" s="475">
        <v>19935.442671179298</v>
      </c>
      <c r="P185" s="277">
        <f t="shared" si="11"/>
        <v>0</v>
      </c>
      <c r="R185" s="8"/>
    </row>
    <row r="186" spans="1:18" x14ac:dyDescent="0.2">
      <c r="A186" s="314">
        <v>2021</v>
      </c>
      <c r="B186" s="314">
        <v>5</v>
      </c>
      <c r="C186" s="512">
        <v>19.267247884082387</v>
      </c>
      <c r="D186" s="479">
        <v>2.70200301367441</v>
      </c>
      <c r="E186" s="479">
        <v>208.47875842628665</v>
      </c>
      <c r="F186" s="479">
        <v>114.03392869270741</v>
      </c>
      <c r="G186" s="479">
        <v>0</v>
      </c>
      <c r="H186" s="478">
        <f t="shared" ref="H186:I205" si="16">+H174</f>
        <v>0</v>
      </c>
      <c r="I186" s="478">
        <f t="shared" si="16"/>
        <v>0</v>
      </c>
      <c r="J186" s="511">
        <v>-3.6379788070917101E-12</v>
      </c>
      <c r="K186" s="495">
        <f t="shared" si="12"/>
        <v>21147.196170619274</v>
      </c>
      <c r="L186" s="481">
        <v>101023.262655475</v>
      </c>
      <c r="M186" s="480">
        <f t="shared" si="15"/>
        <v>2136358.7531713261</v>
      </c>
      <c r="N186" s="474"/>
      <c r="O186" s="475">
        <v>21147.1961706193</v>
      </c>
      <c r="P186" s="277">
        <f t="shared" si="11"/>
        <v>0</v>
      </c>
      <c r="R186" s="8"/>
    </row>
    <row r="187" spans="1:18" x14ac:dyDescent="0.2">
      <c r="A187" s="314">
        <v>2021</v>
      </c>
      <c r="B187" s="314">
        <v>6</v>
      </c>
      <c r="C187" s="512">
        <v>19.284022148966788</v>
      </c>
      <c r="D187" s="479">
        <v>2.7071188206039398</v>
      </c>
      <c r="E187" s="479">
        <v>271.66325293295364</v>
      </c>
      <c r="F187" s="479">
        <v>208.47875842628665</v>
      </c>
      <c r="G187" s="479">
        <v>0</v>
      </c>
      <c r="H187" s="478">
        <f t="shared" si="16"/>
        <v>0</v>
      </c>
      <c r="I187" s="478">
        <f t="shared" si="16"/>
        <v>0</v>
      </c>
      <c r="J187" s="511">
        <v>-3.6379788070917101E-12</v>
      </c>
      <c r="K187" s="495">
        <f t="shared" si="12"/>
        <v>22443.529449672049</v>
      </c>
      <c r="L187" s="481">
        <v>101304.44058987701</v>
      </c>
      <c r="M187" s="480">
        <f t="shared" si="15"/>
        <v>2273629.1957614571</v>
      </c>
      <c r="N187" s="474"/>
      <c r="O187" s="475">
        <v>22443.529449672002</v>
      </c>
      <c r="P187" s="277">
        <f t="shared" si="11"/>
        <v>-4.7293724492192268E-11</v>
      </c>
      <c r="R187" s="8"/>
    </row>
    <row r="188" spans="1:18" x14ac:dyDescent="0.2">
      <c r="A188" s="314">
        <v>2021</v>
      </c>
      <c r="B188" s="314">
        <v>7</v>
      </c>
      <c r="C188" s="512">
        <v>19.29906210615448</v>
      </c>
      <c r="D188" s="479">
        <v>2.7120150000000001</v>
      </c>
      <c r="E188" s="479">
        <v>322.31916585708109</v>
      </c>
      <c r="F188" s="479">
        <v>271.66325293295364</v>
      </c>
      <c r="G188" s="479">
        <v>0</v>
      </c>
      <c r="H188" s="478">
        <f t="shared" si="16"/>
        <v>0</v>
      </c>
      <c r="I188" s="478">
        <f t="shared" si="16"/>
        <v>0</v>
      </c>
      <c r="J188" s="511">
        <v>-3.6379788070917101E-12</v>
      </c>
      <c r="K188" s="495">
        <f t="shared" si="12"/>
        <v>23383.706457330627</v>
      </c>
      <c r="L188" s="481">
        <v>101551.543009662</v>
      </c>
      <c r="M188" s="480">
        <f t="shared" si="15"/>
        <v>2374651.4720269223</v>
      </c>
      <c r="N188" s="474"/>
      <c r="O188" s="475">
        <v>23383.706457330602</v>
      </c>
      <c r="P188" s="277">
        <f t="shared" si="11"/>
        <v>0</v>
      </c>
      <c r="R188" s="8"/>
    </row>
    <row r="189" spans="1:18" x14ac:dyDescent="0.2">
      <c r="A189" s="314">
        <v>2021</v>
      </c>
      <c r="B189" s="314">
        <v>8</v>
      </c>
      <c r="C189" s="512">
        <v>19.317789125649529</v>
      </c>
      <c r="D189" s="479">
        <v>2.7170385282538501</v>
      </c>
      <c r="E189" s="479">
        <v>326.45437890907908</v>
      </c>
      <c r="F189" s="479">
        <v>322.31916585708109</v>
      </c>
      <c r="G189" s="479">
        <v>0</v>
      </c>
      <c r="H189" s="478">
        <f t="shared" si="16"/>
        <v>0</v>
      </c>
      <c r="I189" s="478">
        <f t="shared" si="16"/>
        <v>0</v>
      </c>
      <c r="J189" s="511">
        <v>0</v>
      </c>
      <c r="K189" s="495">
        <f t="shared" si="12"/>
        <v>23822.980611032046</v>
      </c>
      <c r="L189" s="481">
        <v>101601.910486077</v>
      </c>
      <c r="M189" s="480">
        <f t="shared" si="15"/>
        <v>2420460.343553626</v>
      </c>
      <c r="N189" s="474"/>
      <c r="O189" s="475">
        <v>23822.980611031999</v>
      </c>
      <c r="P189" s="277">
        <f t="shared" si="11"/>
        <v>-4.7293724492192268E-11</v>
      </c>
      <c r="R189" s="8"/>
    </row>
    <row r="190" spans="1:18" x14ac:dyDescent="0.2">
      <c r="A190" s="314">
        <v>2021</v>
      </c>
      <c r="B190" s="314">
        <v>9</v>
      </c>
      <c r="C190" s="512">
        <v>19.339941920925707</v>
      </c>
      <c r="D190" s="479">
        <v>2.72201772322913</v>
      </c>
      <c r="E190" s="479">
        <v>277.87653293728147</v>
      </c>
      <c r="F190" s="479">
        <v>326.45437890907908</v>
      </c>
      <c r="G190" s="479">
        <v>0</v>
      </c>
      <c r="H190" s="478">
        <f t="shared" si="16"/>
        <v>0</v>
      </c>
      <c r="I190" s="478">
        <f t="shared" si="16"/>
        <v>0</v>
      </c>
      <c r="J190" s="511">
        <v>0</v>
      </c>
      <c r="K190" s="495">
        <f t="shared" si="12"/>
        <v>23438.807206917878</v>
      </c>
      <c r="L190" s="481">
        <v>101594.407736077</v>
      </c>
      <c r="M190" s="480">
        <f t="shared" si="15"/>
        <v>2381251.7362269149</v>
      </c>
      <c r="N190" s="474"/>
      <c r="O190" s="475">
        <v>23438.8072069179</v>
      </c>
      <c r="P190" s="277">
        <f t="shared" si="11"/>
        <v>0</v>
      </c>
      <c r="R190" s="8"/>
    </row>
    <row r="191" spans="1:18" x14ac:dyDescent="0.2">
      <c r="A191" s="314">
        <v>2021</v>
      </c>
      <c r="B191" s="314">
        <v>10</v>
      </c>
      <c r="C191" s="512">
        <v>19.364307204386453</v>
      </c>
      <c r="D191" s="479">
        <v>2.7267800000000002</v>
      </c>
      <c r="E191" s="479">
        <v>198.89039579254836</v>
      </c>
      <c r="F191" s="479">
        <v>277.87653293728147</v>
      </c>
      <c r="G191" s="479">
        <v>0</v>
      </c>
      <c r="H191" s="478">
        <f t="shared" si="16"/>
        <v>0</v>
      </c>
      <c r="I191" s="478">
        <f t="shared" si="16"/>
        <v>0</v>
      </c>
      <c r="J191" s="511">
        <v>0</v>
      </c>
      <c r="K191" s="495">
        <f t="shared" si="12"/>
        <v>22375.028859377719</v>
      </c>
      <c r="L191" s="481">
        <v>101505.492165346</v>
      </c>
      <c r="M191" s="480">
        <f t="shared" si="15"/>
        <v>2271188.3165849559</v>
      </c>
      <c r="N191" s="474"/>
      <c r="O191" s="475">
        <v>22375.0288593777</v>
      </c>
      <c r="P191" s="277">
        <f t="shared" si="11"/>
        <v>0</v>
      </c>
      <c r="R191" s="8"/>
    </row>
    <row r="192" spans="1:18" x14ac:dyDescent="0.2">
      <c r="A192" s="314">
        <v>2021</v>
      </c>
      <c r="B192" s="314">
        <v>11</v>
      </c>
      <c r="C192" s="512">
        <v>19.39370106894938</v>
      </c>
      <c r="D192" s="479">
        <v>2.7316360404224702</v>
      </c>
      <c r="E192" s="479">
        <v>78.117279066674627</v>
      </c>
      <c r="F192" s="479">
        <v>198.89039579254836</v>
      </c>
      <c r="G192" s="479">
        <v>0</v>
      </c>
      <c r="H192" s="478">
        <f t="shared" si="16"/>
        <v>0</v>
      </c>
      <c r="I192" s="478">
        <f t="shared" si="16"/>
        <v>0</v>
      </c>
      <c r="J192" s="511">
        <v>0</v>
      </c>
      <c r="K192" s="495">
        <f t="shared" si="12"/>
        <v>20710.237479201332</v>
      </c>
      <c r="L192" s="481">
        <v>101356.14707507699</v>
      </c>
      <c r="M192" s="480">
        <f t="shared" si="15"/>
        <v>2099109.8759017023</v>
      </c>
      <c r="N192" s="474"/>
      <c r="O192" s="475">
        <v>20710.2374792013</v>
      </c>
      <c r="P192" s="277">
        <f t="shared" si="11"/>
        <v>-3.2741809263825417E-11</v>
      </c>
      <c r="R192" s="8"/>
    </row>
    <row r="193" spans="1:18" x14ac:dyDescent="0.2">
      <c r="A193" s="314">
        <v>2021</v>
      </c>
      <c r="B193" s="314">
        <v>12</v>
      </c>
      <c r="C193" s="512">
        <v>19.422961498832549</v>
      </c>
      <c r="D193" s="479">
        <v>2.7362949344688698</v>
      </c>
      <c r="E193" s="479">
        <v>42.633806123140985</v>
      </c>
      <c r="F193" s="479">
        <v>78.117279066674627</v>
      </c>
      <c r="G193" s="479">
        <v>0</v>
      </c>
      <c r="H193" s="478">
        <f t="shared" si="16"/>
        <v>0</v>
      </c>
      <c r="I193" s="478">
        <f t="shared" si="16"/>
        <v>1</v>
      </c>
      <c r="J193" s="511">
        <v>3.6379788070917101E-12</v>
      </c>
      <c r="K193" s="495">
        <f t="shared" si="12"/>
        <v>20434.300900096841</v>
      </c>
      <c r="L193" s="481">
        <v>101170.15701418401</v>
      </c>
      <c r="M193" s="480">
        <f t="shared" si="15"/>
        <v>2067341.430537879</v>
      </c>
      <c r="N193" s="474">
        <f>SUM(M182:M193)</f>
        <v>25876834.930077236</v>
      </c>
      <c r="O193" s="475">
        <v>20434.300900096801</v>
      </c>
      <c r="P193" s="277">
        <f t="shared" si="11"/>
        <v>-4.0017766878008842E-11</v>
      </c>
      <c r="R193" s="8"/>
    </row>
    <row r="194" spans="1:18" x14ac:dyDescent="0.2">
      <c r="A194" s="337">
        <f>+A182+1</f>
        <v>2022</v>
      </c>
      <c r="B194" s="337">
        <f t="shared" ref="B194:B205" si="17">+B182</f>
        <v>1</v>
      </c>
      <c r="C194" s="512">
        <v>19.452883127554077</v>
      </c>
      <c r="D194" s="479">
        <v>2.741098</v>
      </c>
      <c r="E194" s="479">
        <v>26.112829868525239</v>
      </c>
      <c r="F194" s="479">
        <v>42.633806123140985</v>
      </c>
      <c r="G194" s="479">
        <v>107.22973635615668</v>
      </c>
      <c r="H194" s="478">
        <f t="shared" si="16"/>
        <v>1</v>
      </c>
      <c r="I194" s="478">
        <f t="shared" si="16"/>
        <v>0</v>
      </c>
      <c r="J194" s="511">
        <v>-3.6379788070917101E-12</v>
      </c>
      <c r="K194" s="495">
        <f t="shared" si="12"/>
        <v>19781.363836084733</v>
      </c>
      <c r="L194" s="481">
        <v>101047.39275338801</v>
      </c>
      <c r="M194" s="480">
        <f t="shared" si="15"/>
        <v>1998855.24074252</v>
      </c>
      <c r="N194" s="477">
        <f>+N193/N181-1</f>
        <v>3.7742344717688336E-3</v>
      </c>
      <c r="O194" s="475">
        <v>19781.3638360847</v>
      </c>
      <c r="P194" s="277">
        <f t="shared" si="11"/>
        <v>-3.2741809263825417E-11</v>
      </c>
      <c r="R194" s="8"/>
    </row>
    <row r="195" spans="1:18" x14ac:dyDescent="0.2">
      <c r="A195" s="337">
        <f t="shared" ref="A195:A205" si="18">+A194</f>
        <v>2022</v>
      </c>
      <c r="B195" s="337">
        <f t="shared" si="17"/>
        <v>2</v>
      </c>
      <c r="C195" s="512">
        <v>19.479960736959743</v>
      </c>
      <c r="D195" s="479">
        <v>2.7459200987833898</v>
      </c>
      <c r="E195" s="479">
        <v>35.042184420393127</v>
      </c>
      <c r="F195" s="479">
        <v>26.112829868525239</v>
      </c>
      <c r="G195" s="479">
        <v>0</v>
      </c>
      <c r="H195" s="478">
        <f t="shared" si="16"/>
        <v>0</v>
      </c>
      <c r="I195" s="478">
        <f t="shared" si="16"/>
        <v>0</v>
      </c>
      <c r="J195" s="511">
        <v>-3.6379788070917101E-12</v>
      </c>
      <c r="K195" s="495">
        <f t="shared" si="12"/>
        <v>18986.860058355313</v>
      </c>
      <c r="L195" s="481">
        <v>101012.204097426</v>
      </c>
      <c r="M195" s="480">
        <f t="shared" si="15"/>
        <v>1917904.5833838524</v>
      </c>
      <c r="N195" s="474"/>
      <c r="O195" s="475">
        <v>18986.860058355302</v>
      </c>
      <c r="P195" s="277">
        <f t="shared" si="11"/>
        <v>0</v>
      </c>
      <c r="R195" s="8"/>
    </row>
    <row r="196" spans="1:18" x14ac:dyDescent="0.2">
      <c r="A196" s="337">
        <f t="shared" si="18"/>
        <v>2022</v>
      </c>
      <c r="B196" s="337">
        <f t="shared" si="17"/>
        <v>3</v>
      </c>
      <c r="C196" s="512">
        <v>19.500794725573577</v>
      </c>
      <c r="D196" s="479">
        <v>2.7503144919312499</v>
      </c>
      <c r="E196" s="479">
        <v>64.582270600115152</v>
      </c>
      <c r="F196" s="479">
        <v>35.042184420393127</v>
      </c>
      <c r="G196" s="479">
        <v>0</v>
      </c>
      <c r="H196" s="478">
        <f t="shared" si="16"/>
        <v>0</v>
      </c>
      <c r="I196" s="478">
        <f t="shared" si="16"/>
        <v>0</v>
      </c>
      <c r="J196" s="511">
        <v>-3.6379788070917101E-12</v>
      </c>
      <c r="K196" s="495">
        <f t="shared" si="12"/>
        <v>19316.776085985475</v>
      </c>
      <c r="L196" s="481">
        <v>101010.04641573101</v>
      </c>
      <c r="M196" s="480">
        <f t="shared" si="15"/>
        <v>1951188.4490476756</v>
      </c>
      <c r="N196" s="474"/>
      <c r="O196" s="475">
        <v>19316.776085985501</v>
      </c>
      <c r="P196" s="277">
        <f t="shared" si="11"/>
        <v>0</v>
      </c>
      <c r="R196" s="8"/>
    </row>
    <row r="197" spans="1:18" x14ac:dyDescent="0.2">
      <c r="A197" s="337">
        <f t="shared" si="18"/>
        <v>2022</v>
      </c>
      <c r="B197" s="337">
        <f t="shared" si="17"/>
        <v>4</v>
      </c>
      <c r="C197" s="512">
        <v>19.525734294664463</v>
      </c>
      <c r="D197" s="479">
        <v>2.7552469999999998</v>
      </c>
      <c r="E197" s="479">
        <v>114.03392869270741</v>
      </c>
      <c r="F197" s="479">
        <v>64.582270600115152</v>
      </c>
      <c r="G197" s="479">
        <v>0</v>
      </c>
      <c r="H197" s="478">
        <f t="shared" si="16"/>
        <v>0</v>
      </c>
      <c r="I197" s="478">
        <f t="shared" si="16"/>
        <v>0</v>
      </c>
      <c r="J197" s="511">
        <v>3.6379788070917101E-12</v>
      </c>
      <c r="K197" s="495">
        <f t="shared" si="12"/>
        <v>19982.988949401726</v>
      </c>
      <c r="L197" s="481">
        <v>101053.983863438</v>
      </c>
      <c r="M197" s="480">
        <f t="shared" si="15"/>
        <v>2019360.6428361021</v>
      </c>
      <c r="N197" s="474"/>
      <c r="O197" s="475">
        <v>19982.988949401701</v>
      </c>
      <c r="P197" s="277">
        <f t="shared" si="11"/>
        <v>0</v>
      </c>
      <c r="R197" s="8"/>
    </row>
    <row r="198" spans="1:18" x14ac:dyDescent="0.2">
      <c r="A198" s="337">
        <f t="shared" si="18"/>
        <v>2022</v>
      </c>
      <c r="B198" s="337">
        <f t="shared" si="17"/>
        <v>5</v>
      </c>
      <c r="C198" s="512">
        <v>19.550245589506552</v>
      </c>
      <c r="D198" s="479">
        <v>2.7600994391787999</v>
      </c>
      <c r="E198" s="479">
        <v>208.47875842628665</v>
      </c>
      <c r="F198" s="479">
        <v>114.03392869270741</v>
      </c>
      <c r="G198" s="479">
        <v>0</v>
      </c>
      <c r="H198" s="478">
        <f t="shared" si="16"/>
        <v>0</v>
      </c>
      <c r="I198" s="478">
        <f t="shared" si="16"/>
        <v>0</v>
      </c>
      <c r="J198" s="511">
        <v>-3.6379788070917101E-12</v>
      </c>
      <c r="K198" s="495">
        <f t="shared" si="12"/>
        <v>21196.155687019091</v>
      </c>
      <c r="L198" s="481">
        <v>101215.665623936</v>
      </c>
      <c r="M198" s="480">
        <f t="shared" si="15"/>
        <v>2145383.0065302136</v>
      </c>
      <c r="N198" s="474"/>
      <c r="O198" s="475">
        <v>21196.155687019102</v>
      </c>
      <c r="P198" s="277">
        <f t="shared" si="11"/>
        <v>0</v>
      </c>
      <c r="R198" s="8"/>
    </row>
    <row r="199" spans="1:18" x14ac:dyDescent="0.2">
      <c r="A199" s="337">
        <f t="shared" si="18"/>
        <v>2022</v>
      </c>
      <c r="B199" s="337">
        <f t="shared" si="17"/>
        <v>6</v>
      </c>
      <c r="C199" s="512">
        <v>19.576421430904727</v>
      </c>
      <c r="D199" s="479">
        <v>2.7651557546788399</v>
      </c>
      <c r="E199" s="479">
        <v>271.66325293295364</v>
      </c>
      <c r="F199" s="479">
        <v>208.47875842628665</v>
      </c>
      <c r="G199" s="479">
        <v>0</v>
      </c>
      <c r="H199" s="478">
        <f t="shared" si="16"/>
        <v>0</v>
      </c>
      <c r="I199" s="478">
        <f t="shared" si="16"/>
        <v>0</v>
      </c>
      <c r="J199" s="511">
        <v>0</v>
      </c>
      <c r="K199" s="495">
        <f t="shared" si="12"/>
        <v>22495.059938595408</v>
      </c>
      <c r="L199" s="481">
        <v>101497.348456558</v>
      </c>
      <c r="M199" s="480">
        <f t="shared" si="15"/>
        <v>2283188.9371387763</v>
      </c>
      <c r="N199" s="474"/>
      <c r="O199" s="475">
        <v>22495.059938595401</v>
      </c>
      <c r="P199" s="277">
        <f t="shared" si="11"/>
        <v>0</v>
      </c>
      <c r="R199" s="8"/>
    </row>
    <row r="200" spans="1:18" x14ac:dyDescent="0.2">
      <c r="A200" s="337">
        <f t="shared" si="18"/>
        <v>2022</v>
      </c>
      <c r="B200" s="337">
        <f t="shared" si="17"/>
        <v>7</v>
      </c>
      <c r="C200" s="512">
        <v>19.600213763516376</v>
      </c>
      <c r="D200" s="479">
        <v>2.7700390000000001</v>
      </c>
      <c r="E200" s="479">
        <v>322.31916585708109</v>
      </c>
      <c r="F200" s="479">
        <v>271.66325293295364</v>
      </c>
      <c r="G200" s="479">
        <v>0</v>
      </c>
      <c r="H200" s="478">
        <f t="shared" si="16"/>
        <v>0</v>
      </c>
      <c r="I200" s="478">
        <f t="shared" si="16"/>
        <v>0</v>
      </c>
      <c r="J200" s="511">
        <v>-3.6379788070917101E-12</v>
      </c>
      <c r="K200" s="495">
        <f t="shared" si="12"/>
        <v>23437.610235557891</v>
      </c>
      <c r="L200" s="481">
        <v>101744.89073671801</v>
      </c>
      <c r="M200" s="480">
        <f t="shared" si="15"/>
        <v>2384657.0925466213</v>
      </c>
      <c r="N200" s="474"/>
      <c r="O200" s="475">
        <v>23437.610235557899</v>
      </c>
      <c r="P200" s="277">
        <f t="shared" si="11"/>
        <v>0</v>
      </c>
      <c r="R200" s="8"/>
    </row>
    <row r="201" spans="1:18" x14ac:dyDescent="0.2">
      <c r="A201" s="337">
        <f t="shared" si="18"/>
        <v>2022</v>
      </c>
      <c r="B201" s="337">
        <f t="shared" si="17"/>
        <v>8</v>
      </c>
      <c r="C201" s="512">
        <v>19.623864701429369</v>
      </c>
      <c r="D201" s="479">
        <v>2.77504135066498</v>
      </c>
      <c r="E201" s="479">
        <v>326.45437890907908</v>
      </c>
      <c r="F201" s="479">
        <v>322.31916585708109</v>
      </c>
      <c r="G201" s="479">
        <v>0</v>
      </c>
      <c r="H201" s="478">
        <f t="shared" si="16"/>
        <v>0</v>
      </c>
      <c r="I201" s="478">
        <f t="shared" si="16"/>
        <v>0</v>
      </c>
      <c r="J201" s="511">
        <v>3.6379788070917101E-12</v>
      </c>
      <c r="K201" s="495">
        <f t="shared" si="12"/>
        <v>23878.22615539164</v>
      </c>
      <c r="L201" s="481">
        <v>101795.32342246</v>
      </c>
      <c r="M201" s="480">
        <f t="shared" si="15"/>
        <v>2430691.7542427354</v>
      </c>
      <c r="N201" s="474"/>
      <c r="O201" s="475">
        <v>23878.2261553916</v>
      </c>
      <c r="P201" s="277">
        <f t="shared" si="11"/>
        <v>-4.0017766878008842E-11</v>
      </c>
      <c r="R201" s="8"/>
    </row>
    <row r="202" spans="1:18" x14ac:dyDescent="0.2">
      <c r="A202" s="337">
        <f t="shared" si="18"/>
        <v>2022</v>
      </c>
      <c r="B202" s="337">
        <f t="shared" si="17"/>
        <v>9</v>
      </c>
      <c r="C202" s="512">
        <v>19.646897440376954</v>
      </c>
      <c r="D202" s="479">
        <v>2.7800432536012698</v>
      </c>
      <c r="E202" s="479">
        <v>277.87653293728147</v>
      </c>
      <c r="F202" s="479">
        <v>326.45437890907908</v>
      </c>
      <c r="G202" s="479">
        <v>0</v>
      </c>
      <c r="H202" s="478">
        <f t="shared" si="16"/>
        <v>0</v>
      </c>
      <c r="I202" s="478">
        <f t="shared" si="16"/>
        <v>0</v>
      </c>
      <c r="J202" s="511">
        <v>3.6379788070917101E-12</v>
      </c>
      <c r="K202" s="495">
        <f t="shared" si="12"/>
        <v>23494.279959121359</v>
      </c>
      <c r="L202" s="481">
        <v>101787.775714795</v>
      </c>
      <c r="M202" s="480">
        <f t="shared" si="15"/>
        <v>2391430.4990596483</v>
      </c>
      <c r="N202" s="474"/>
      <c r="O202" s="475">
        <v>23494.279959121399</v>
      </c>
      <c r="P202" s="277">
        <f t="shared" si="11"/>
        <v>4.0017766878008842E-11</v>
      </c>
      <c r="R202" s="8"/>
    </row>
    <row r="203" spans="1:18" x14ac:dyDescent="0.2">
      <c r="A203" s="337">
        <f t="shared" si="18"/>
        <v>2022</v>
      </c>
      <c r="B203" s="337">
        <f t="shared" si="17"/>
        <v>10</v>
      </c>
      <c r="C203" s="512">
        <v>19.669300508348925</v>
      </c>
      <c r="D203" s="479">
        <v>2.7849430000000002</v>
      </c>
      <c r="E203" s="479">
        <v>198.89039579254836</v>
      </c>
      <c r="F203" s="479">
        <v>277.87653293728147</v>
      </c>
      <c r="G203" s="479">
        <v>0</v>
      </c>
      <c r="H203" s="478">
        <f t="shared" si="16"/>
        <v>0</v>
      </c>
      <c r="I203" s="478">
        <f t="shared" si="16"/>
        <v>0</v>
      </c>
      <c r="J203" s="511">
        <v>0</v>
      </c>
      <c r="K203" s="495">
        <f t="shared" si="12"/>
        <v>22429.905655469149</v>
      </c>
      <c r="L203" s="481">
        <v>101698.660269532</v>
      </c>
      <c r="M203" s="480">
        <f t="shared" si="15"/>
        <v>2281091.3551332117</v>
      </c>
      <c r="N203" s="474"/>
      <c r="O203" s="475">
        <v>22429.905655469101</v>
      </c>
      <c r="P203" s="277">
        <f t="shared" si="11"/>
        <v>-4.7293724492192268E-11</v>
      </c>
      <c r="R203" s="8"/>
    </row>
    <row r="204" spans="1:18" x14ac:dyDescent="0.2">
      <c r="A204" s="337">
        <f t="shared" si="18"/>
        <v>2022</v>
      </c>
      <c r="B204" s="337">
        <f t="shared" si="17"/>
        <v>11</v>
      </c>
      <c r="C204" s="512">
        <v>19.6950428345041</v>
      </c>
      <c r="D204" s="479">
        <v>2.7901036329815301</v>
      </c>
      <c r="E204" s="479">
        <v>78.117279066674627</v>
      </c>
      <c r="F204" s="479">
        <v>198.89039579254836</v>
      </c>
      <c r="G204" s="479">
        <v>0</v>
      </c>
      <c r="H204" s="478">
        <f t="shared" si="16"/>
        <v>0</v>
      </c>
      <c r="I204" s="478">
        <f t="shared" si="16"/>
        <v>0</v>
      </c>
      <c r="J204" s="511">
        <v>0</v>
      </c>
      <c r="K204" s="495">
        <f t="shared" si="12"/>
        <v>20763.982092050603</v>
      </c>
      <c r="L204" s="481">
        <v>101549.000387098</v>
      </c>
      <c r="M204" s="480">
        <f t="shared" si="15"/>
        <v>2108561.6255033426</v>
      </c>
      <c r="N204" s="474"/>
      <c r="O204" s="475">
        <v>20763.982092050599</v>
      </c>
      <c r="P204" s="277">
        <f t="shared" si="11"/>
        <v>0</v>
      </c>
      <c r="R204" s="8"/>
    </row>
    <row r="205" spans="1:18" ht="13.5" thickBot="1" x14ac:dyDescent="0.25">
      <c r="A205" s="346">
        <f t="shared" si="18"/>
        <v>2022</v>
      </c>
      <c r="B205" s="346">
        <f t="shared" si="17"/>
        <v>12</v>
      </c>
      <c r="C205" s="512">
        <v>19.721313078179545</v>
      </c>
      <c r="D205" s="479">
        <v>2.7951330818869402</v>
      </c>
      <c r="E205" s="479">
        <v>42.633806123140985</v>
      </c>
      <c r="F205" s="479">
        <v>78.117279066674627</v>
      </c>
      <c r="G205" s="479">
        <v>0</v>
      </c>
      <c r="H205" s="478">
        <f t="shared" si="16"/>
        <v>0</v>
      </c>
      <c r="I205" s="478">
        <f t="shared" si="16"/>
        <v>1</v>
      </c>
      <c r="J205" s="511">
        <v>0</v>
      </c>
      <c r="K205" s="495">
        <f t="shared" si="12"/>
        <v>20487.060884113227</v>
      </c>
      <c r="L205" s="481">
        <v>101362.625919445</v>
      </c>
      <c r="M205" s="480">
        <f t="shared" si="15"/>
        <v>2076622.2885852631</v>
      </c>
      <c r="N205" s="474">
        <f>SUM(M194:M205)</f>
        <v>25988935.474749964</v>
      </c>
      <c r="O205" s="475">
        <v>20487.060884113202</v>
      </c>
      <c r="P205" s="277">
        <f t="shared" si="11"/>
        <v>0</v>
      </c>
      <c r="R205" s="8"/>
    </row>
    <row r="206" spans="1:18" x14ac:dyDescent="0.2">
      <c r="A206" s="337">
        <v>2023</v>
      </c>
      <c r="B206" s="337">
        <v>1</v>
      </c>
      <c r="C206" s="512">
        <v>19.751118454065658</v>
      </c>
      <c r="D206" s="479">
        <v>2.800281</v>
      </c>
      <c r="E206" s="479">
        <v>26.112829868525239</v>
      </c>
      <c r="F206" s="479">
        <v>42.633806123140985</v>
      </c>
      <c r="G206" s="479">
        <v>107.22973635615668</v>
      </c>
      <c r="H206" s="478">
        <f t="shared" ref="H206:I225" si="19">+H194</f>
        <v>1</v>
      </c>
      <c r="I206" s="478">
        <f t="shared" si="19"/>
        <v>0</v>
      </c>
      <c r="J206" s="511">
        <v>-3.6379788070917101E-12</v>
      </c>
      <c r="K206" s="495">
        <f t="shared" si="12"/>
        <v>19833.928670661488</v>
      </c>
      <c r="L206" s="481">
        <v>101239.597637199</v>
      </c>
      <c r="M206" s="480">
        <f t="shared" si="15"/>
        <v>2007978.9581826741</v>
      </c>
      <c r="N206" s="477">
        <f>+N205/N193-1</f>
        <v>4.3320809896434387E-3</v>
      </c>
      <c r="O206" s="475">
        <v>19833.928670661498</v>
      </c>
      <c r="P206" s="277">
        <f t="shared" ref="P206:P269" si="20">+O206-K206</f>
        <v>0</v>
      </c>
      <c r="R206" s="8"/>
    </row>
    <row r="207" spans="1:18" x14ac:dyDescent="0.2">
      <c r="A207" s="337">
        <v>2023</v>
      </c>
      <c r="B207" s="337">
        <v>2</v>
      </c>
      <c r="C207" s="512">
        <v>19.782535782362984</v>
      </c>
      <c r="D207" s="479">
        <v>2.8053185768779101</v>
      </c>
      <c r="E207" s="479">
        <v>35.042184420393127</v>
      </c>
      <c r="F207" s="479">
        <v>26.112829868525239</v>
      </c>
      <c r="G207" s="479">
        <v>0</v>
      </c>
      <c r="H207" s="478">
        <f t="shared" si="19"/>
        <v>0</v>
      </c>
      <c r="I207" s="478">
        <f t="shared" si="19"/>
        <v>0</v>
      </c>
      <c r="J207" s="511">
        <v>-3.6379788070917101E-12</v>
      </c>
      <c r="K207" s="495">
        <f t="shared" ref="K207:K270" si="21">+$B$2+$B$3*C207+$B$4*D207+$B$5*E207+$B$6*F207+$B$7*G207+$B$10*I207+J207</f>
        <v>19040.496312817428</v>
      </c>
      <c r="L207" s="481">
        <v>101204.311596919</v>
      </c>
      <c r="M207" s="480">
        <f t="shared" si="15"/>
        <v>1926980.3218023621</v>
      </c>
      <c r="N207" s="483"/>
      <c r="O207" s="475">
        <v>19040.496312817399</v>
      </c>
      <c r="P207" s="277">
        <f t="shared" si="20"/>
        <v>-2.9103830456733704E-11</v>
      </c>
      <c r="R207" s="8"/>
    </row>
    <row r="208" spans="1:18" x14ac:dyDescent="0.2">
      <c r="A208" s="337">
        <v>2023</v>
      </c>
      <c r="B208" s="337">
        <v>3</v>
      </c>
      <c r="C208" s="512">
        <v>19.808908970355485</v>
      </c>
      <c r="D208" s="479">
        <v>2.80981088181005</v>
      </c>
      <c r="E208" s="479">
        <v>64.582270600115152</v>
      </c>
      <c r="F208" s="479">
        <v>35.042184420393127</v>
      </c>
      <c r="G208" s="479">
        <v>0</v>
      </c>
      <c r="H208" s="478">
        <f t="shared" si="19"/>
        <v>0</v>
      </c>
      <c r="I208" s="478">
        <f t="shared" si="19"/>
        <v>0</v>
      </c>
      <c r="J208" s="511">
        <v>3.6379788070917101E-12</v>
      </c>
      <c r="K208" s="495">
        <f t="shared" si="21"/>
        <v>19371.863980247083</v>
      </c>
      <c r="L208" s="481">
        <v>101202.119370935</v>
      </c>
      <c r="M208" s="480">
        <f t="shared" si="15"/>
        <v>1960473.6909664813</v>
      </c>
      <c r="N208" s="483"/>
      <c r="O208" s="475">
        <v>19371.863980247101</v>
      </c>
      <c r="P208" s="277">
        <f t="shared" si="20"/>
        <v>0</v>
      </c>
      <c r="R208" s="8"/>
    </row>
    <row r="209" spans="1:18" x14ac:dyDescent="0.2">
      <c r="A209" s="337">
        <v>2023</v>
      </c>
      <c r="B209" s="337">
        <v>4</v>
      </c>
      <c r="C209" s="512">
        <v>19.838277981802232</v>
      </c>
      <c r="D209" s="479">
        <v>2.8147869999999999</v>
      </c>
      <c r="E209" s="479">
        <v>114.03392869270741</v>
      </c>
      <c r="F209" s="479">
        <v>64.582270600115152</v>
      </c>
      <c r="G209" s="479">
        <v>0</v>
      </c>
      <c r="H209" s="478">
        <f t="shared" si="19"/>
        <v>0</v>
      </c>
      <c r="I209" s="478">
        <f t="shared" si="19"/>
        <v>0</v>
      </c>
      <c r="J209" s="511">
        <v>-3.6379788070917101E-12</v>
      </c>
      <c r="K209" s="495">
        <f t="shared" si="21"/>
        <v>20039.254118896217</v>
      </c>
      <c r="L209" s="481">
        <v>101246.109922373</v>
      </c>
      <c r="M209" s="480">
        <f t="shared" si="15"/>
        <v>2028896.5252841322</v>
      </c>
      <c r="N209" s="483"/>
      <c r="O209" s="475">
        <v>20039.254118896199</v>
      </c>
      <c r="P209" s="277">
        <f t="shared" si="20"/>
        <v>0</v>
      </c>
      <c r="R209" s="8"/>
    </row>
    <row r="210" spans="1:18" x14ac:dyDescent="0.2">
      <c r="A210" s="337">
        <v>2023</v>
      </c>
      <c r="B210" s="337">
        <v>5</v>
      </c>
      <c r="C210" s="512">
        <v>19.862810479587694</v>
      </c>
      <c r="D210" s="479">
        <v>2.8196505362429698</v>
      </c>
      <c r="E210" s="479">
        <v>208.47875842628665</v>
      </c>
      <c r="F210" s="479">
        <v>114.03392869270741</v>
      </c>
      <c r="G210" s="479">
        <v>0</v>
      </c>
      <c r="H210" s="478">
        <f t="shared" si="19"/>
        <v>0</v>
      </c>
      <c r="I210" s="478">
        <f t="shared" si="19"/>
        <v>0</v>
      </c>
      <c r="J210" s="511">
        <v>0</v>
      </c>
      <c r="K210" s="495">
        <f t="shared" si="21"/>
        <v>21252.421323034647</v>
      </c>
      <c r="L210" s="481">
        <v>101408.06859239801</v>
      </c>
      <c r="M210" s="480">
        <f t="shared" si="15"/>
        <v>2155166.9992808392</v>
      </c>
      <c r="N210" s="483"/>
      <c r="O210" s="475">
        <v>21252.421323034599</v>
      </c>
      <c r="P210" s="277">
        <f t="shared" si="20"/>
        <v>-4.7293724492192268E-11</v>
      </c>
      <c r="R210" s="8"/>
    </row>
    <row r="211" spans="1:18" x14ac:dyDescent="0.2">
      <c r="A211" s="337">
        <v>2023</v>
      </c>
      <c r="B211" s="337">
        <v>6</v>
      </c>
      <c r="C211" s="512">
        <v>19.885857846686822</v>
      </c>
      <c r="D211" s="479">
        <v>2.8246875282636799</v>
      </c>
      <c r="E211" s="479">
        <v>271.66325293295364</v>
      </c>
      <c r="F211" s="479">
        <v>208.47875842628665</v>
      </c>
      <c r="G211" s="479">
        <v>0</v>
      </c>
      <c r="H211" s="478">
        <f t="shared" si="19"/>
        <v>0</v>
      </c>
      <c r="I211" s="478">
        <f t="shared" si="19"/>
        <v>0</v>
      </c>
      <c r="J211" s="511">
        <v>3.6379788070917101E-12</v>
      </c>
      <c r="K211" s="495">
        <f t="shared" si="21"/>
        <v>22550.488627172588</v>
      </c>
      <c r="L211" s="481">
        <v>101690.25632323801</v>
      </c>
      <c r="M211" s="480">
        <f t="shared" si="15"/>
        <v>2293164.9687114437</v>
      </c>
      <c r="N211" s="483"/>
      <c r="O211" s="475">
        <v>22550.488627172599</v>
      </c>
      <c r="P211" s="277">
        <f t="shared" si="20"/>
        <v>0</v>
      </c>
      <c r="R211" s="8"/>
    </row>
    <row r="212" spans="1:18" x14ac:dyDescent="0.2">
      <c r="A212" s="337">
        <v>2023</v>
      </c>
      <c r="B212" s="337">
        <v>7</v>
      </c>
      <c r="C212" s="512">
        <v>19.905688669574108</v>
      </c>
      <c r="D212" s="479">
        <v>2.8295149999999998</v>
      </c>
      <c r="E212" s="479">
        <v>322.31916585708109</v>
      </c>
      <c r="F212" s="479">
        <v>271.66325293295364</v>
      </c>
      <c r="G212" s="479">
        <v>0</v>
      </c>
      <c r="H212" s="478">
        <f t="shared" si="19"/>
        <v>0</v>
      </c>
      <c r="I212" s="478">
        <f t="shared" si="19"/>
        <v>0</v>
      </c>
      <c r="J212" s="511">
        <v>0</v>
      </c>
      <c r="K212" s="495">
        <f t="shared" si="21"/>
        <v>23491.993979211289</v>
      </c>
      <c r="L212" s="481">
        <v>101938.238463773</v>
      </c>
      <c r="M212" s="480">
        <f t="shared" si="15"/>
        <v>2394732.4842423601</v>
      </c>
      <c r="N212" s="483"/>
      <c r="O212" s="475">
        <v>23491.9939792113</v>
      </c>
      <c r="P212" s="277">
        <f t="shared" si="20"/>
        <v>0</v>
      </c>
      <c r="R212" s="8"/>
    </row>
    <row r="213" spans="1:18" x14ac:dyDescent="0.2">
      <c r="A213" s="337">
        <v>2023</v>
      </c>
      <c r="B213" s="337">
        <v>8</v>
      </c>
      <c r="C213" s="512">
        <v>19.92588123934128</v>
      </c>
      <c r="D213" s="479">
        <v>2.8344177653454801</v>
      </c>
      <c r="E213" s="479">
        <v>326.45437890907908</v>
      </c>
      <c r="F213" s="479">
        <v>322.31916585708109</v>
      </c>
      <c r="G213" s="479">
        <v>0</v>
      </c>
      <c r="H213" s="478">
        <f t="shared" si="19"/>
        <v>0</v>
      </c>
      <c r="I213" s="478">
        <f t="shared" si="19"/>
        <v>0</v>
      </c>
      <c r="J213" s="511">
        <v>-3.6379788070917101E-12</v>
      </c>
      <c r="K213" s="495">
        <f t="shared" si="21"/>
        <v>23931.721830992294</v>
      </c>
      <c r="L213" s="481">
        <v>101988.736358842</v>
      </c>
      <c r="M213" s="480">
        <f t="shared" si="15"/>
        <v>2440766.0684342165</v>
      </c>
      <c r="N213" s="483"/>
      <c r="O213" s="475">
        <v>23931.721830992301</v>
      </c>
      <c r="P213" s="277">
        <f t="shared" si="20"/>
        <v>0</v>
      </c>
      <c r="R213" s="8"/>
    </row>
    <row r="214" spans="1:18" x14ac:dyDescent="0.2">
      <c r="A214" s="337">
        <v>2023</v>
      </c>
      <c r="B214" s="337">
        <v>9</v>
      </c>
      <c r="C214" s="512">
        <v>19.94536385456929</v>
      </c>
      <c r="D214" s="479">
        <v>2.8392894417629599</v>
      </c>
      <c r="E214" s="479">
        <v>277.87653293728147</v>
      </c>
      <c r="F214" s="479">
        <v>326.45437890907908</v>
      </c>
      <c r="G214" s="479">
        <v>0</v>
      </c>
      <c r="H214" s="478">
        <f t="shared" si="19"/>
        <v>0</v>
      </c>
      <c r="I214" s="478">
        <f t="shared" si="19"/>
        <v>0</v>
      </c>
      <c r="J214" s="511">
        <v>3.6379788070917101E-12</v>
      </c>
      <c r="K214" s="495">
        <f t="shared" si="21"/>
        <v>23546.877296595241</v>
      </c>
      <c r="L214" s="481">
        <v>101981.143693512</v>
      </c>
      <c r="M214" s="480">
        <f t="shared" si="15"/>
        <v>2401337.4771175748</v>
      </c>
      <c r="N214" s="483"/>
      <c r="O214" s="475">
        <v>23546.877296595201</v>
      </c>
      <c r="P214" s="277">
        <f t="shared" si="20"/>
        <v>-4.0017766878008842E-11</v>
      </c>
      <c r="R214" s="8"/>
    </row>
    <row r="215" spans="1:18" x14ac:dyDescent="0.2">
      <c r="A215" s="337">
        <v>2023</v>
      </c>
      <c r="B215" s="337">
        <v>10</v>
      </c>
      <c r="C215" s="512">
        <v>19.962996481856958</v>
      </c>
      <c r="D215" s="479">
        <v>2.844049</v>
      </c>
      <c r="E215" s="479">
        <v>198.89039579254836</v>
      </c>
      <c r="F215" s="479">
        <v>277.87653293728147</v>
      </c>
      <c r="G215" s="479">
        <v>0</v>
      </c>
      <c r="H215" s="478">
        <f t="shared" si="19"/>
        <v>0</v>
      </c>
      <c r="I215" s="478">
        <f t="shared" si="19"/>
        <v>0</v>
      </c>
      <c r="J215" s="511">
        <v>0</v>
      </c>
      <c r="K215" s="495">
        <f t="shared" si="21"/>
        <v>22481.279339404751</v>
      </c>
      <c r="L215" s="481">
        <v>101891.828373718</v>
      </c>
      <c r="M215" s="480">
        <f t="shared" si="15"/>
        <v>2290658.6560722413</v>
      </c>
      <c r="N215" s="483"/>
      <c r="O215" s="475">
        <v>22481.279339404799</v>
      </c>
      <c r="P215" s="277">
        <f t="shared" si="20"/>
        <v>4.7293724492192268E-11</v>
      </c>
      <c r="R215" s="8"/>
    </row>
    <row r="216" spans="1:18" x14ac:dyDescent="0.2">
      <c r="A216" s="337">
        <v>2023</v>
      </c>
      <c r="B216" s="337">
        <v>11</v>
      </c>
      <c r="C216" s="512">
        <v>19.981355202539763</v>
      </c>
      <c r="D216" s="479">
        <v>2.8490703038303198</v>
      </c>
      <c r="E216" s="479">
        <v>78.117279066674627</v>
      </c>
      <c r="F216" s="479">
        <v>198.89039579254836</v>
      </c>
      <c r="G216" s="479">
        <v>0</v>
      </c>
      <c r="H216" s="478">
        <f t="shared" si="19"/>
        <v>0</v>
      </c>
      <c r="I216" s="478">
        <f t="shared" si="19"/>
        <v>0</v>
      </c>
      <c r="J216" s="511">
        <v>0</v>
      </c>
      <c r="K216" s="495">
        <f t="shared" si="21"/>
        <v>20813.4249635448</v>
      </c>
      <c r="L216" s="481">
        <v>101741.853699118</v>
      </c>
      <c r="M216" s="480">
        <f t="shared" si="15"/>
        <v>2117596.4376185453</v>
      </c>
      <c r="N216" s="483"/>
      <c r="O216" s="475">
        <v>20813.4249635448</v>
      </c>
      <c r="P216" s="277">
        <f t="shared" si="20"/>
        <v>0</v>
      </c>
      <c r="R216" s="8"/>
    </row>
    <row r="217" spans="1:18" x14ac:dyDescent="0.2">
      <c r="A217" s="337">
        <v>2023</v>
      </c>
      <c r="B217" s="337">
        <v>12</v>
      </c>
      <c r="C217" s="512">
        <v>19.997954818379405</v>
      </c>
      <c r="D217" s="479">
        <v>2.8540069186037602</v>
      </c>
      <c r="E217" s="479">
        <v>42.633806123140985</v>
      </c>
      <c r="F217" s="479">
        <v>78.117279066674627</v>
      </c>
      <c r="G217" s="479">
        <v>0</v>
      </c>
      <c r="H217" s="478">
        <f t="shared" si="19"/>
        <v>0</v>
      </c>
      <c r="I217" s="478">
        <f t="shared" si="19"/>
        <v>1</v>
      </c>
      <c r="J217" s="511">
        <v>0</v>
      </c>
      <c r="K217" s="495">
        <f t="shared" si="21"/>
        <v>20533.932327802089</v>
      </c>
      <c r="L217" s="481">
        <v>101555.094824706</v>
      </c>
      <c r="M217" s="480">
        <f t="shared" si="15"/>
        <v>2085325.4446740372</v>
      </c>
      <c r="N217" s="474">
        <f>SUM(M206:M217)</f>
        <v>26103078.03238691</v>
      </c>
      <c r="O217" s="475">
        <v>20533.9323278021</v>
      </c>
      <c r="P217" s="277">
        <f t="shared" si="20"/>
        <v>0</v>
      </c>
      <c r="R217" s="8"/>
    </row>
    <row r="218" spans="1:18" x14ac:dyDescent="0.2">
      <c r="A218" s="337">
        <v>2024</v>
      </c>
      <c r="B218" s="337">
        <v>1</v>
      </c>
      <c r="C218" s="512">
        <v>20.015217688704549</v>
      </c>
      <c r="D218" s="479">
        <v>2.8591449999999998</v>
      </c>
      <c r="E218" s="479">
        <v>26.112829868525239</v>
      </c>
      <c r="F218" s="479">
        <v>42.633806123140985</v>
      </c>
      <c r="G218" s="479">
        <v>107.22973635615668</v>
      </c>
      <c r="H218" s="478">
        <f t="shared" si="19"/>
        <v>1</v>
      </c>
      <c r="I218" s="478">
        <f t="shared" si="19"/>
        <v>0</v>
      </c>
      <c r="J218" s="511">
        <v>-3.6379788070917101E-12</v>
      </c>
      <c r="K218" s="495">
        <f t="shared" si="21"/>
        <v>19877.412564049311</v>
      </c>
      <c r="L218" s="481">
        <v>101431.80252101</v>
      </c>
      <c r="M218" s="480">
        <f t="shared" si="15"/>
        <v>2016201.7858252928</v>
      </c>
      <c r="N218" s="477">
        <f>+N217/N205-1</f>
        <v>4.3919674104329065E-3</v>
      </c>
      <c r="O218" s="475">
        <v>19877.4125640493</v>
      </c>
      <c r="P218" s="277">
        <f t="shared" si="20"/>
        <v>0</v>
      </c>
      <c r="R218" s="8"/>
    </row>
    <row r="219" spans="1:18" x14ac:dyDescent="0.2">
      <c r="A219" s="337">
        <v>2024</v>
      </c>
      <c r="B219" s="337">
        <v>2</v>
      </c>
      <c r="C219" s="512">
        <v>20.032004591505792</v>
      </c>
      <c r="D219" s="479">
        <v>2.8642773843759199</v>
      </c>
      <c r="E219" s="479">
        <v>35.042184420393127</v>
      </c>
      <c r="F219" s="479">
        <v>26.112829868525239</v>
      </c>
      <c r="G219" s="479">
        <v>0</v>
      </c>
      <c r="H219" s="478">
        <f t="shared" si="19"/>
        <v>0</v>
      </c>
      <c r="I219" s="478">
        <f t="shared" si="19"/>
        <v>0</v>
      </c>
      <c r="J219" s="511">
        <v>-3.6379788070917101E-12</v>
      </c>
      <c r="K219" s="495">
        <f t="shared" si="21"/>
        <v>19079.978284863548</v>
      </c>
      <c r="L219" s="481">
        <v>101396.419096411</v>
      </c>
      <c r="M219" s="480">
        <f t="shared" si="15"/>
        <v>1934641.4745224454</v>
      </c>
      <c r="N219" s="474"/>
      <c r="O219" s="475">
        <v>19079.9782848635</v>
      </c>
      <c r="P219" s="277">
        <f t="shared" si="20"/>
        <v>-4.7293724492192268E-11</v>
      </c>
      <c r="R219" s="8"/>
    </row>
    <row r="220" spans="1:18" x14ac:dyDescent="0.2">
      <c r="A220" s="337">
        <v>2024</v>
      </c>
      <c r="B220" s="337">
        <v>3</v>
      </c>
      <c r="C220" s="512">
        <v>20.046364895410012</v>
      </c>
      <c r="D220" s="479">
        <v>2.86903634242449</v>
      </c>
      <c r="E220" s="479">
        <v>64.582270600115152</v>
      </c>
      <c r="F220" s="479">
        <v>35.042184420393127</v>
      </c>
      <c r="G220" s="479">
        <v>0</v>
      </c>
      <c r="H220" s="478">
        <f t="shared" si="19"/>
        <v>0</v>
      </c>
      <c r="I220" s="478">
        <f t="shared" si="19"/>
        <v>0</v>
      </c>
      <c r="J220" s="511">
        <v>-3.6379788070917101E-12</v>
      </c>
      <c r="K220" s="495">
        <f t="shared" si="21"/>
        <v>19407.970387444151</v>
      </c>
      <c r="L220" s="481">
        <v>101394.192326139</v>
      </c>
      <c r="M220" s="480">
        <f t="shared" si="15"/>
        <v>1967855.4821245228</v>
      </c>
      <c r="N220" s="474"/>
      <c r="O220" s="475">
        <v>19407.970387444198</v>
      </c>
      <c r="P220" s="277">
        <f t="shared" si="20"/>
        <v>4.7293724492192268E-11</v>
      </c>
      <c r="R220" s="8"/>
    </row>
    <row r="221" spans="1:18" x14ac:dyDescent="0.2">
      <c r="A221" s="337">
        <v>2024</v>
      </c>
      <c r="B221" s="337">
        <v>4</v>
      </c>
      <c r="C221" s="512">
        <v>20.063501799445152</v>
      </c>
      <c r="D221" s="479">
        <v>2.8740389999999998</v>
      </c>
      <c r="E221" s="479">
        <v>114.03392869270741</v>
      </c>
      <c r="F221" s="479">
        <v>64.582270600115152</v>
      </c>
      <c r="G221" s="479">
        <v>0</v>
      </c>
      <c r="H221" s="478">
        <f t="shared" si="19"/>
        <v>0</v>
      </c>
      <c r="I221" s="478">
        <f t="shared" si="19"/>
        <v>0</v>
      </c>
      <c r="J221" s="511">
        <v>-3.6379788070917101E-12</v>
      </c>
      <c r="K221" s="495">
        <f t="shared" si="21"/>
        <v>20072.03965701742</v>
      </c>
      <c r="L221" s="481">
        <v>101438.235981309</v>
      </c>
      <c r="M221" s="480">
        <f t="shared" si="15"/>
        <v>2036072.2953547256</v>
      </c>
      <c r="N221" s="474"/>
      <c r="O221" s="475">
        <v>20072.039657017402</v>
      </c>
      <c r="P221" s="277">
        <f t="shared" si="20"/>
        <v>0</v>
      </c>
      <c r="R221" s="8"/>
    </row>
    <row r="222" spans="1:18" x14ac:dyDescent="0.2">
      <c r="A222" s="337">
        <v>2024</v>
      </c>
      <c r="B222" s="337">
        <v>5</v>
      </c>
      <c r="C222" s="512">
        <v>20.080187602848209</v>
      </c>
      <c r="D222" s="479">
        <v>2.87876634121363</v>
      </c>
      <c r="E222" s="479">
        <v>208.47875842628665</v>
      </c>
      <c r="F222" s="479">
        <v>114.03392869270741</v>
      </c>
      <c r="G222" s="479">
        <v>0</v>
      </c>
      <c r="H222" s="478">
        <f t="shared" si="19"/>
        <v>0</v>
      </c>
      <c r="I222" s="478">
        <f t="shared" si="19"/>
        <v>0</v>
      </c>
      <c r="J222" s="511">
        <v>3.6379788070917101E-12</v>
      </c>
      <c r="K222" s="495">
        <f t="shared" si="21"/>
        <v>21283.149314824776</v>
      </c>
      <c r="L222" s="481">
        <v>101600.47156085999</v>
      </c>
      <c r="M222" s="480">
        <f t="shared" si="15"/>
        <v>2162378.0066863913</v>
      </c>
      <c r="N222" s="474"/>
      <c r="O222" s="475">
        <v>21283.149314824801</v>
      </c>
      <c r="P222" s="277">
        <f t="shared" si="20"/>
        <v>0</v>
      </c>
      <c r="R222" s="8"/>
    </row>
    <row r="223" spans="1:18" x14ac:dyDescent="0.2">
      <c r="A223" s="337">
        <v>2024</v>
      </c>
      <c r="B223" s="337">
        <v>6</v>
      </c>
      <c r="C223" s="512">
        <v>20.098147281934782</v>
      </c>
      <c r="D223" s="479">
        <v>2.8835327964652202</v>
      </c>
      <c r="E223" s="479">
        <v>271.66325293295364</v>
      </c>
      <c r="F223" s="479">
        <v>208.47875842628665</v>
      </c>
      <c r="G223" s="479">
        <v>0</v>
      </c>
      <c r="H223" s="478">
        <f t="shared" si="19"/>
        <v>0</v>
      </c>
      <c r="I223" s="478">
        <f t="shared" si="19"/>
        <v>0</v>
      </c>
      <c r="J223" s="511">
        <v>0</v>
      </c>
      <c r="K223" s="495">
        <f t="shared" si="21"/>
        <v>22579.969042281875</v>
      </c>
      <c r="L223" s="481">
        <v>101883.164189919</v>
      </c>
      <c r="M223" s="480">
        <f t="shared" si="15"/>
        <v>2300518.6933380924</v>
      </c>
      <c r="N223" s="474"/>
      <c r="O223" s="475">
        <v>22579.9690422819</v>
      </c>
      <c r="P223" s="277">
        <f t="shared" si="20"/>
        <v>0</v>
      </c>
      <c r="R223" s="8"/>
    </row>
    <row r="224" spans="1:18" x14ac:dyDescent="0.2">
      <c r="A224" s="337">
        <v>2024</v>
      </c>
      <c r="B224" s="337">
        <v>7</v>
      </c>
      <c r="C224" s="512">
        <v>20.114136773782416</v>
      </c>
      <c r="D224" s="479">
        <v>2.8880379999999999</v>
      </c>
      <c r="E224" s="479">
        <v>322.31916585708109</v>
      </c>
      <c r="F224" s="479">
        <v>271.66325293295364</v>
      </c>
      <c r="G224" s="479">
        <v>0</v>
      </c>
      <c r="H224" s="478">
        <f t="shared" si="19"/>
        <v>0</v>
      </c>
      <c r="I224" s="478">
        <f t="shared" si="19"/>
        <v>0</v>
      </c>
      <c r="J224" s="511">
        <v>0</v>
      </c>
      <c r="K224" s="495">
        <f t="shared" si="21"/>
        <v>23520.588462628864</v>
      </c>
      <c r="L224" s="481">
        <v>102131.58619082801</v>
      </c>
      <c r="M224" s="480">
        <f t="shared" si="15"/>
        <v>2402195.0078299749</v>
      </c>
      <c r="N224" s="474"/>
      <c r="O224" s="475">
        <v>23520.588462628901</v>
      </c>
      <c r="P224" s="277">
        <f t="shared" si="20"/>
        <v>3.637978807091713E-11</v>
      </c>
      <c r="R224" s="8"/>
    </row>
    <row r="225" spans="1:18" x14ac:dyDescent="0.2">
      <c r="A225" s="337">
        <v>2024</v>
      </c>
      <c r="B225" s="337">
        <v>8</v>
      </c>
      <c r="C225" s="512">
        <v>20.130312994610275</v>
      </c>
      <c r="D225" s="479">
        <v>2.8926124388143801</v>
      </c>
      <c r="E225" s="479">
        <v>326.45437890907908</v>
      </c>
      <c r="F225" s="479">
        <v>322.31916585708109</v>
      </c>
      <c r="G225" s="479">
        <v>0</v>
      </c>
      <c r="H225" s="478">
        <f t="shared" si="19"/>
        <v>0</v>
      </c>
      <c r="I225" s="478">
        <f t="shared" si="19"/>
        <v>0</v>
      </c>
      <c r="J225" s="511">
        <v>0</v>
      </c>
      <c r="K225" s="495">
        <f t="shared" si="21"/>
        <v>23959.38592374275</v>
      </c>
      <c r="L225" s="481">
        <v>102182.149295225</v>
      </c>
      <c r="M225" s="480">
        <f t="shared" si="15"/>
        <v>2448221.5494817938</v>
      </c>
      <c r="N225" s="474"/>
      <c r="O225" s="475">
        <v>23959.385923742801</v>
      </c>
      <c r="P225" s="277">
        <f t="shared" si="20"/>
        <v>5.0931703299283981E-11</v>
      </c>
      <c r="R225" s="8"/>
    </row>
    <row r="226" spans="1:18" x14ac:dyDescent="0.2">
      <c r="A226" s="337">
        <v>2024</v>
      </c>
      <c r="B226" s="337">
        <v>9</v>
      </c>
      <c r="C226" s="512">
        <v>20.147635203195829</v>
      </c>
      <c r="D226" s="479">
        <v>2.8972251961936899</v>
      </c>
      <c r="E226" s="479">
        <v>277.87653293728147</v>
      </c>
      <c r="F226" s="479">
        <v>326.45437890907908</v>
      </c>
      <c r="G226" s="479">
        <v>0</v>
      </c>
      <c r="H226" s="478">
        <f t="shared" ref="H226:I245" si="22">+H214</f>
        <v>0</v>
      </c>
      <c r="I226" s="478">
        <f t="shared" si="22"/>
        <v>0</v>
      </c>
      <c r="J226" s="511">
        <v>3.6379788070917101E-12</v>
      </c>
      <c r="K226" s="495">
        <f t="shared" si="21"/>
        <v>23574.080003944211</v>
      </c>
      <c r="L226" s="481">
        <v>102174.51167223</v>
      </c>
      <c r="M226" s="480">
        <f t="shared" si="15"/>
        <v>2408670.1125250817</v>
      </c>
      <c r="N226" s="474"/>
      <c r="O226" s="475">
        <v>23574.0800039442</v>
      </c>
      <c r="P226" s="277">
        <f t="shared" si="20"/>
        <v>0</v>
      </c>
      <c r="R226" s="8"/>
    </row>
    <row r="227" spans="1:18" x14ac:dyDescent="0.2">
      <c r="A227" s="337">
        <v>2024</v>
      </c>
      <c r="B227" s="337">
        <v>10</v>
      </c>
      <c r="C227" s="512">
        <v>20.167460158686815</v>
      </c>
      <c r="D227" s="479">
        <v>2.9018609999999998</v>
      </c>
      <c r="E227" s="479">
        <v>198.89039579254836</v>
      </c>
      <c r="F227" s="479">
        <v>277.87653293728147</v>
      </c>
      <c r="G227" s="479">
        <v>0</v>
      </c>
      <c r="H227" s="478">
        <f t="shared" si="22"/>
        <v>0</v>
      </c>
      <c r="I227" s="478">
        <f t="shared" si="22"/>
        <v>0</v>
      </c>
      <c r="J227" s="511">
        <v>0</v>
      </c>
      <c r="K227" s="495">
        <f t="shared" si="21"/>
        <v>22509.133727812692</v>
      </c>
      <c r="L227" s="481">
        <v>102084.996477904</v>
      </c>
      <c r="M227" s="480">
        <f t="shared" si="15"/>
        <v>2297844.8373244288</v>
      </c>
      <c r="N227" s="474"/>
      <c r="O227" s="475">
        <v>22509.133727812699</v>
      </c>
      <c r="P227" s="277">
        <f t="shared" si="20"/>
        <v>0</v>
      </c>
      <c r="R227" s="8"/>
    </row>
    <row r="228" spans="1:18" x14ac:dyDescent="0.2">
      <c r="A228" s="337">
        <v>2024</v>
      </c>
      <c r="B228" s="337">
        <v>11</v>
      </c>
      <c r="C228" s="512">
        <v>20.193937585350746</v>
      </c>
      <c r="D228" s="479">
        <v>2.9069213318159601</v>
      </c>
      <c r="E228" s="479">
        <v>78.117279066674627</v>
      </c>
      <c r="F228" s="479">
        <v>198.89039579254836</v>
      </c>
      <c r="G228" s="479">
        <v>0</v>
      </c>
      <c r="H228" s="478">
        <f t="shared" si="22"/>
        <v>0</v>
      </c>
      <c r="I228" s="478">
        <f t="shared" si="22"/>
        <v>0</v>
      </c>
      <c r="J228" s="511">
        <v>3.6379788070917101E-12</v>
      </c>
      <c r="K228" s="495">
        <f t="shared" si="21"/>
        <v>20843.456592979441</v>
      </c>
      <c r="L228" s="481">
        <v>101934.70701113901</v>
      </c>
      <c r="M228" s="480">
        <f t="shared" si="15"/>
        <v>2124671.640904753</v>
      </c>
      <c r="N228" s="474"/>
      <c r="O228" s="475">
        <v>20843.456592979401</v>
      </c>
      <c r="P228" s="277">
        <f t="shared" si="20"/>
        <v>-4.0017766878008842E-11</v>
      </c>
      <c r="R228" s="8"/>
    </row>
    <row r="229" spans="1:18" x14ac:dyDescent="0.2">
      <c r="A229" s="337">
        <v>2024</v>
      </c>
      <c r="B229" s="337">
        <v>12</v>
      </c>
      <c r="C229" s="512">
        <v>20.221113689795576</v>
      </c>
      <c r="D229" s="479">
        <v>2.9119913945910998</v>
      </c>
      <c r="E229" s="479">
        <v>42.633806123140985</v>
      </c>
      <c r="F229" s="479">
        <v>78.117279066674627</v>
      </c>
      <c r="G229" s="479">
        <v>0</v>
      </c>
      <c r="H229" s="478">
        <f t="shared" si="22"/>
        <v>0</v>
      </c>
      <c r="I229" s="478">
        <f t="shared" si="22"/>
        <v>1</v>
      </c>
      <c r="J229" s="511">
        <v>-7.2759576141834308E-12</v>
      </c>
      <c r="K229" s="495">
        <f t="shared" si="21"/>
        <v>20566.761102102217</v>
      </c>
      <c r="L229" s="481">
        <v>101747.56372996701</v>
      </c>
      <c r="M229" s="480">
        <f t="shared" si="15"/>
        <v>2092617.8359551518</v>
      </c>
      <c r="N229" s="474">
        <f>SUM(M218:M229)</f>
        <v>26191888.721872658</v>
      </c>
      <c r="O229" s="475">
        <v>20566.761102102198</v>
      </c>
      <c r="P229" s="277">
        <f t="shared" si="20"/>
        <v>0</v>
      </c>
      <c r="R229" s="8"/>
    </row>
    <row r="230" spans="1:18" x14ac:dyDescent="0.2">
      <c r="A230" s="337">
        <v>2025</v>
      </c>
      <c r="B230" s="337">
        <v>1</v>
      </c>
      <c r="C230" s="512">
        <v>20.247921515929495</v>
      </c>
      <c r="D230" s="479">
        <v>2.9172720000000001</v>
      </c>
      <c r="E230" s="479">
        <v>26.112829868525239</v>
      </c>
      <c r="F230" s="479">
        <v>42.633806123140985</v>
      </c>
      <c r="G230" s="479">
        <v>107.22973635615668</v>
      </c>
      <c r="H230" s="478">
        <f t="shared" si="22"/>
        <v>1</v>
      </c>
      <c r="I230" s="478">
        <f t="shared" si="22"/>
        <v>0</v>
      </c>
      <c r="J230" s="511">
        <v>-3.6379788070917101E-12</v>
      </c>
      <c r="K230" s="495">
        <f t="shared" si="21"/>
        <v>19912.755188448406</v>
      </c>
      <c r="L230" s="481">
        <v>101624.007404822</v>
      </c>
      <c r="M230" s="480">
        <f t="shared" si="15"/>
        <v>2023613.9807212884</v>
      </c>
      <c r="N230" s="477">
        <f>+N229/N217-1</f>
        <v>3.4023071675899352E-3</v>
      </c>
      <c r="O230" s="475">
        <v>19912.755188448398</v>
      </c>
      <c r="P230" s="277">
        <f t="shared" si="20"/>
        <v>0</v>
      </c>
      <c r="R230" s="8"/>
    </row>
    <row r="231" spans="1:18" x14ac:dyDescent="0.2">
      <c r="A231" s="337">
        <v>2025</v>
      </c>
      <c r="B231" s="337">
        <v>2</v>
      </c>
      <c r="C231" s="512">
        <v>20.269728235180963</v>
      </c>
      <c r="D231" s="479">
        <v>2.9224832447774198</v>
      </c>
      <c r="E231" s="479">
        <v>35.042184420393127</v>
      </c>
      <c r="F231" s="479">
        <v>26.112829868525239</v>
      </c>
      <c r="G231" s="479">
        <v>0</v>
      </c>
      <c r="H231" s="478">
        <f t="shared" si="22"/>
        <v>0</v>
      </c>
      <c r="I231" s="478">
        <f t="shared" si="22"/>
        <v>0</v>
      </c>
      <c r="J231" s="511">
        <v>-3.6379788070917101E-12</v>
      </c>
      <c r="K231" s="495">
        <f t="shared" si="21"/>
        <v>19116.641121881308</v>
      </c>
      <c r="L231" s="481">
        <v>101588.526595904</v>
      </c>
      <c r="M231" s="480">
        <f t="shared" si="15"/>
        <v>1942031.4050345912</v>
      </c>
      <c r="N231" s="474"/>
      <c r="O231" s="475">
        <v>19116.641121881301</v>
      </c>
      <c r="P231" s="277">
        <f t="shared" si="20"/>
        <v>0</v>
      </c>
      <c r="R231" s="8"/>
    </row>
    <row r="232" spans="1:18" x14ac:dyDescent="0.2">
      <c r="A232" s="337">
        <v>2025</v>
      </c>
      <c r="B232" s="337">
        <v>3</v>
      </c>
      <c r="C232" s="512">
        <v>20.284673742891194</v>
      </c>
      <c r="D232" s="479">
        <v>2.9271284051929198</v>
      </c>
      <c r="E232" s="479">
        <v>64.582270600115152</v>
      </c>
      <c r="F232" s="479">
        <v>35.042184420393127</v>
      </c>
      <c r="G232" s="479">
        <v>0</v>
      </c>
      <c r="H232" s="478">
        <f t="shared" si="22"/>
        <v>0</v>
      </c>
      <c r="I232" s="478">
        <f t="shared" si="22"/>
        <v>0</v>
      </c>
      <c r="J232" s="511">
        <v>-3.6379788070917101E-12</v>
      </c>
      <c r="K232" s="495">
        <f t="shared" si="21"/>
        <v>19444.845519321003</v>
      </c>
      <c r="L232" s="481">
        <v>101586.265281342</v>
      </c>
      <c r="M232" s="480">
        <f t="shared" si="15"/>
        <v>1975329.2352804577</v>
      </c>
      <c r="N232" s="474"/>
      <c r="O232" s="475">
        <v>19444.845519320999</v>
      </c>
      <c r="P232" s="277">
        <f t="shared" si="20"/>
        <v>0</v>
      </c>
      <c r="R232" s="8"/>
    </row>
    <row r="233" spans="1:18" x14ac:dyDescent="0.2">
      <c r="A233" s="337">
        <v>2025</v>
      </c>
      <c r="B233" s="337">
        <v>4</v>
      </c>
      <c r="C233" s="512">
        <v>20.30299594979267</v>
      </c>
      <c r="D233" s="479">
        <v>2.9322270000000001</v>
      </c>
      <c r="E233" s="479">
        <v>114.03392869270741</v>
      </c>
      <c r="F233" s="479">
        <v>64.582270600115152</v>
      </c>
      <c r="G233" s="479">
        <v>0</v>
      </c>
      <c r="H233" s="478">
        <f t="shared" si="22"/>
        <v>0</v>
      </c>
      <c r="I233" s="478">
        <f t="shared" si="22"/>
        <v>0</v>
      </c>
      <c r="J233" s="511">
        <v>-3.6379788070917101E-12</v>
      </c>
      <c r="K233" s="495">
        <f t="shared" si="21"/>
        <v>20109.18982025329</v>
      </c>
      <c r="L233" s="481">
        <v>101630.362040245</v>
      </c>
      <c r="M233" s="480">
        <f t="shared" ref="M233:M296" si="23">+L233*K233/1000</f>
        <v>2043704.2417683513</v>
      </c>
      <c r="N233" s="474"/>
      <c r="O233" s="475">
        <v>20109.189820253301</v>
      </c>
      <c r="P233" s="277">
        <f t="shared" si="20"/>
        <v>0</v>
      </c>
      <c r="R233" s="8"/>
    </row>
    <row r="234" spans="1:18" x14ac:dyDescent="0.2">
      <c r="A234" s="337">
        <v>2025</v>
      </c>
      <c r="B234" s="337">
        <v>5</v>
      </c>
      <c r="C234" s="512">
        <v>20.322227102368075</v>
      </c>
      <c r="D234" s="479">
        <v>2.9371360433734202</v>
      </c>
      <c r="E234" s="479">
        <v>208.47875842628665</v>
      </c>
      <c r="F234" s="479">
        <v>114.03392869270741</v>
      </c>
      <c r="G234" s="479">
        <v>0</v>
      </c>
      <c r="H234" s="478">
        <f t="shared" si="22"/>
        <v>0</v>
      </c>
      <c r="I234" s="478">
        <f t="shared" si="22"/>
        <v>0</v>
      </c>
      <c r="J234" s="511">
        <v>-3.6379788070917101E-12</v>
      </c>
      <c r="K234" s="495">
        <f t="shared" si="21"/>
        <v>21320.90163050776</v>
      </c>
      <c r="L234" s="481">
        <v>101792.87452932099</v>
      </c>
      <c r="M234" s="480">
        <f t="shared" si="23"/>
        <v>2170315.8645262718</v>
      </c>
      <c r="N234" s="474"/>
      <c r="O234" s="475">
        <v>21320.9016305078</v>
      </c>
      <c r="P234" s="277">
        <f t="shared" si="20"/>
        <v>4.0017766878008842E-11</v>
      </c>
      <c r="R234" s="8"/>
    </row>
    <row r="235" spans="1:18" x14ac:dyDescent="0.2">
      <c r="A235" s="337">
        <v>2025</v>
      </c>
      <c r="B235" s="337">
        <v>6</v>
      </c>
      <c r="C235" s="512">
        <v>20.344186428782699</v>
      </c>
      <c r="D235" s="479">
        <v>2.9421833809374598</v>
      </c>
      <c r="E235" s="479">
        <v>271.66325293295364</v>
      </c>
      <c r="F235" s="479">
        <v>208.47875842628665</v>
      </c>
      <c r="G235" s="479">
        <v>0</v>
      </c>
      <c r="H235" s="478">
        <f t="shared" si="22"/>
        <v>0</v>
      </c>
      <c r="I235" s="478">
        <f t="shared" si="22"/>
        <v>0</v>
      </c>
      <c r="J235" s="511">
        <v>-3.6379788070917101E-12</v>
      </c>
      <c r="K235" s="495">
        <f t="shared" si="21"/>
        <v>22618.669754202616</v>
      </c>
      <c r="L235" s="481">
        <v>102076.07205659999</v>
      </c>
      <c r="M235" s="480">
        <f t="shared" si="23"/>
        <v>2308824.963654425</v>
      </c>
      <c r="N235" s="474"/>
      <c r="O235" s="475">
        <v>22618.669754202601</v>
      </c>
      <c r="P235" s="277">
        <f t="shared" si="20"/>
        <v>0</v>
      </c>
      <c r="R235" s="8"/>
    </row>
    <row r="236" spans="1:18" x14ac:dyDescent="0.2">
      <c r="A236" s="337">
        <v>2025</v>
      </c>
      <c r="B236" s="337">
        <v>7</v>
      </c>
      <c r="C236" s="512">
        <v>20.3651679788126</v>
      </c>
      <c r="D236" s="479">
        <v>2.9470390000000002</v>
      </c>
      <c r="E236" s="479">
        <v>322.31916585708109</v>
      </c>
      <c r="F236" s="479">
        <v>271.66325293295364</v>
      </c>
      <c r="G236" s="479">
        <v>0</v>
      </c>
      <c r="H236" s="478">
        <f t="shared" si="22"/>
        <v>0</v>
      </c>
      <c r="I236" s="478">
        <f t="shared" si="22"/>
        <v>0</v>
      </c>
      <c r="J236" s="511">
        <v>-3.6379788070917101E-12</v>
      </c>
      <c r="K236" s="495">
        <f t="shared" si="21"/>
        <v>23560.47296745186</v>
      </c>
      <c r="L236" s="481">
        <v>102324.933917884</v>
      </c>
      <c r="M236" s="480">
        <f t="shared" si="23"/>
        <v>2410823.839468604</v>
      </c>
      <c r="N236" s="474"/>
      <c r="O236" s="475">
        <v>23560.4729674519</v>
      </c>
      <c r="P236" s="277">
        <f t="shared" si="20"/>
        <v>4.0017766878008842E-11</v>
      </c>
      <c r="R236" s="8"/>
    </row>
    <row r="237" spans="1:18" x14ac:dyDescent="0.2">
      <c r="A237" s="337">
        <v>2025</v>
      </c>
      <c r="B237" s="337">
        <v>8</v>
      </c>
      <c r="C237" s="512">
        <v>20.387050118317685</v>
      </c>
      <c r="D237" s="479">
        <v>2.9520226026556999</v>
      </c>
      <c r="E237" s="479">
        <v>326.45437890907908</v>
      </c>
      <c r="F237" s="479">
        <v>322.31916585708109</v>
      </c>
      <c r="G237" s="479">
        <v>0</v>
      </c>
      <c r="H237" s="478">
        <f t="shared" si="22"/>
        <v>0</v>
      </c>
      <c r="I237" s="478">
        <f t="shared" si="22"/>
        <v>0</v>
      </c>
      <c r="J237" s="511">
        <v>0</v>
      </c>
      <c r="K237" s="495">
        <f t="shared" si="21"/>
        <v>24000.619401775144</v>
      </c>
      <c r="L237" s="481">
        <v>102375.56223160699</v>
      </c>
      <c r="M237" s="480">
        <f t="shared" si="23"/>
        <v>2457076.9051635456</v>
      </c>
      <c r="N237" s="474"/>
      <c r="O237" s="475">
        <v>24000.6194017751</v>
      </c>
      <c r="P237" s="277">
        <f t="shared" si="20"/>
        <v>-4.3655745685100555E-11</v>
      </c>
      <c r="R237" s="8"/>
    </row>
    <row r="238" spans="1:18" x14ac:dyDescent="0.2">
      <c r="A238" s="337">
        <v>2025</v>
      </c>
      <c r="B238" s="337">
        <v>9</v>
      </c>
      <c r="C238" s="512">
        <v>20.408660836368842</v>
      </c>
      <c r="D238" s="479">
        <v>2.9569699608147699</v>
      </c>
      <c r="E238" s="479">
        <v>277.87653293728147</v>
      </c>
      <c r="F238" s="479">
        <v>326.45437890907908</v>
      </c>
      <c r="G238" s="479">
        <v>0</v>
      </c>
      <c r="H238" s="478">
        <f t="shared" si="22"/>
        <v>0</v>
      </c>
      <c r="I238" s="478">
        <f t="shared" si="22"/>
        <v>0</v>
      </c>
      <c r="J238" s="511">
        <v>0</v>
      </c>
      <c r="K238" s="495">
        <f t="shared" si="21"/>
        <v>23616.314502111116</v>
      </c>
      <c r="L238" s="481">
        <v>102367.879650948</v>
      </c>
      <c r="M238" s="480">
        <f t="shared" si="23"/>
        <v>2417552.0407510484</v>
      </c>
      <c r="N238" s="474"/>
      <c r="O238" s="475">
        <v>23616.314502111101</v>
      </c>
      <c r="P238" s="277">
        <f t="shared" si="20"/>
        <v>0</v>
      </c>
      <c r="R238" s="8"/>
    </row>
    <row r="239" spans="1:18" x14ac:dyDescent="0.2">
      <c r="A239" s="337">
        <v>2025</v>
      </c>
      <c r="B239" s="337">
        <v>10</v>
      </c>
      <c r="C239" s="512">
        <v>20.429091921774337</v>
      </c>
      <c r="D239" s="479">
        <v>2.961722</v>
      </c>
      <c r="E239" s="479">
        <v>198.89039579254836</v>
      </c>
      <c r="F239" s="479">
        <v>277.87653293728147</v>
      </c>
      <c r="G239" s="479">
        <v>0</v>
      </c>
      <c r="H239" s="478">
        <f t="shared" si="22"/>
        <v>0</v>
      </c>
      <c r="I239" s="478">
        <f t="shared" si="22"/>
        <v>0</v>
      </c>
      <c r="J239" s="511">
        <v>0</v>
      </c>
      <c r="K239" s="495">
        <f t="shared" si="21"/>
        <v>22551.476979518018</v>
      </c>
      <c r="L239" s="481">
        <v>102278.164582089</v>
      </c>
      <c r="M239" s="480">
        <f t="shared" si="23"/>
        <v>2306523.6740803351</v>
      </c>
      <c r="N239" s="474"/>
      <c r="O239" s="475">
        <v>22551.476979518</v>
      </c>
      <c r="P239" s="277">
        <f t="shared" si="20"/>
        <v>0</v>
      </c>
      <c r="R239" s="8"/>
    </row>
    <row r="240" spans="1:18" x14ac:dyDescent="0.2">
      <c r="A240" s="337">
        <v>2025</v>
      </c>
      <c r="B240" s="337">
        <v>11</v>
      </c>
      <c r="C240" s="512">
        <v>20.451572488917577</v>
      </c>
      <c r="D240" s="479">
        <v>2.9666067225904502</v>
      </c>
      <c r="E240" s="479">
        <v>78.117279066674627</v>
      </c>
      <c r="F240" s="479">
        <v>198.89039579254836</v>
      </c>
      <c r="G240" s="479">
        <v>0</v>
      </c>
      <c r="H240" s="478">
        <f t="shared" si="22"/>
        <v>0</v>
      </c>
      <c r="I240" s="478">
        <f t="shared" si="22"/>
        <v>0</v>
      </c>
      <c r="J240" s="511">
        <v>3.6379788070917101E-12</v>
      </c>
      <c r="K240" s="495">
        <f t="shared" si="21"/>
        <v>20884.802227337739</v>
      </c>
      <c r="L240" s="481">
        <v>102127.56032315901</v>
      </c>
      <c r="M240" s="480">
        <f t="shared" si="23"/>
        <v>2132913.8993096803</v>
      </c>
      <c r="N240" s="474"/>
      <c r="O240" s="475">
        <v>20884.802227337699</v>
      </c>
      <c r="P240" s="277">
        <f t="shared" si="20"/>
        <v>-4.0017766878008842E-11</v>
      </c>
      <c r="R240" s="8"/>
    </row>
    <row r="241" spans="1:18" x14ac:dyDescent="0.2">
      <c r="A241" s="337">
        <v>2025</v>
      </c>
      <c r="B241" s="337">
        <v>12</v>
      </c>
      <c r="C241" s="512">
        <v>20.474512236868168</v>
      </c>
      <c r="D241" s="479">
        <v>2.97136612767201</v>
      </c>
      <c r="E241" s="479">
        <v>42.633806123140985</v>
      </c>
      <c r="F241" s="479">
        <v>78.117279066674627</v>
      </c>
      <c r="G241" s="479">
        <v>0</v>
      </c>
      <c r="H241" s="478">
        <f t="shared" si="22"/>
        <v>0</v>
      </c>
      <c r="I241" s="478">
        <f t="shared" si="22"/>
        <v>1</v>
      </c>
      <c r="J241" s="511">
        <v>-3.6379788070917101E-12</v>
      </c>
      <c r="K241" s="495">
        <f t="shared" si="21"/>
        <v>20607.108455281519</v>
      </c>
      <c r="L241" s="481">
        <v>101940.032635228</v>
      </c>
      <c r="M241" s="480">
        <f t="shared" si="23"/>
        <v>2100689.3084490807</v>
      </c>
      <c r="N241" s="474">
        <f>SUM(M230:M241)</f>
        <v>26289399.35820768</v>
      </c>
      <c r="O241" s="475">
        <v>20607.108455281501</v>
      </c>
      <c r="P241" s="277">
        <f t="shared" si="20"/>
        <v>0</v>
      </c>
      <c r="R241" s="8"/>
    </row>
    <row r="242" spans="1:18" x14ac:dyDescent="0.2">
      <c r="A242" s="337">
        <v>2026</v>
      </c>
      <c r="B242" s="337">
        <v>1</v>
      </c>
      <c r="C242" s="512">
        <v>20.502061868476023</v>
      </c>
      <c r="D242" s="479">
        <v>2.9763890000000002</v>
      </c>
      <c r="E242" s="479">
        <v>26.112829868525239</v>
      </c>
      <c r="F242" s="479">
        <v>42.633806123140985</v>
      </c>
      <c r="G242" s="479">
        <v>107.22973635615668</v>
      </c>
      <c r="H242" s="478">
        <f t="shared" si="22"/>
        <v>1</v>
      </c>
      <c r="I242" s="478">
        <f t="shared" si="22"/>
        <v>0</v>
      </c>
      <c r="J242" s="511">
        <v>0</v>
      </c>
      <c r="K242" s="495">
        <f t="shared" si="21"/>
        <v>19953.425519484485</v>
      </c>
      <c r="L242" s="481">
        <v>101816.212288633</v>
      </c>
      <c r="M242" s="480">
        <f t="shared" si="23"/>
        <v>2031582.2085772594</v>
      </c>
      <c r="N242" s="477">
        <f>+N241/N229-1</f>
        <v>3.7229325983503259E-3</v>
      </c>
      <c r="O242" s="475">
        <v>19953.425519484499</v>
      </c>
      <c r="P242" s="277">
        <f t="shared" si="20"/>
        <v>0</v>
      </c>
      <c r="R242" s="8"/>
    </row>
    <row r="243" spans="1:18" x14ac:dyDescent="0.2">
      <c r="A243" s="337">
        <v>2026</v>
      </c>
      <c r="B243" s="337">
        <v>2</v>
      </c>
      <c r="C243" s="512">
        <v>20.533725896927123</v>
      </c>
      <c r="D243" s="479">
        <v>2.9815685198593398</v>
      </c>
      <c r="E243" s="479">
        <v>35.042184420393127</v>
      </c>
      <c r="F243" s="479">
        <v>26.112829868525239</v>
      </c>
      <c r="G243" s="479">
        <v>0</v>
      </c>
      <c r="H243" s="478">
        <f t="shared" si="22"/>
        <v>0</v>
      </c>
      <c r="I243" s="478">
        <f t="shared" si="22"/>
        <v>0</v>
      </c>
      <c r="J243" s="511">
        <v>0</v>
      </c>
      <c r="K243" s="495">
        <f t="shared" si="21"/>
        <v>19159.992500675722</v>
      </c>
      <c r="L243" s="481">
        <v>101780.63409539701</v>
      </c>
      <c r="M243" s="480">
        <f t="shared" si="23"/>
        <v>1950116.1859818264</v>
      </c>
      <c r="N243" s="474"/>
      <c r="O243" s="475">
        <v>19159.9925006757</v>
      </c>
      <c r="P243" s="277">
        <f t="shared" si="20"/>
        <v>0</v>
      </c>
      <c r="R243" s="8"/>
    </row>
    <row r="244" spans="1:18" x14ac:dyDescent="0.2">
      <c r="A244" s="337">
        <v>2026</v>
      </c>
      <c r="B244" s="337">
        <v>3</v>
      </c>
      <c r="C244" s="512">
        <v>20.563101763339759</v>
      </c>
      <c r="D244" s="479">
        <v>2.98634935802587</v>
      </c>
      <c r="E244" s="479">
        <v>64.582270600115152</v>
      </c>
      <c r="F244" s="479">
        <v>35.042184420393127</v>
      </c>
      <c r="G244" s="479">
        <v>0</v>
      </c>
      <c r="H244" s="478">
        <f t="shared" si="22"/>
        <v>0</v>
      </c>
      <c r="I244" s="478">
        <f t="shared" si="22"/>
        <v>0</v>
      </c>
      <c r="J244" s="511">
        <v>-3.6379788070917101E-12</v>
      </c>
      <c r="K244" s="495">
        <f t="shared" si="21"/>
        <v>19492.035294170295</v>
      </c>
      <c r="L244" s="481">
        <v>101778.338236546</v>
      </c>
      <c r="M244" s="480">
        <f t="shared" si="23"/>
        <v>1983866.9610887566</v>
      </c>
      <c r="N244" s="474"/>
      <c r="O244" s="475">
        <v>19492.035294170299</v>
      </c>
      <c r="P244" s="277">
        <f t="shared" si="20"/>
        <v>0</v>
      </c>
      <c r="R244" s="8"/>
    </row>
    <row r="245" spans="1:18" x14ac:dyDescent="0.2">
      <c r="A245" s="337">
        <v>2026</v>
      </c>
      <c r="B245" s="337">
        <v>4</v>
      </c>
      <c r="C245" s="512">
        <v>20.599234942039136</v>
      </c>
      <c r="D245" s="479">
        <v>2.9916990000000001</v>
      </c>
      <c r="E245" s="479">
        <v>114.03392869270741</v>
      </c>
      <c r="F245" s="479">
        <v>64.582270600115152</v>
      </c>
      <c r="G245" s="479">
        <v>0</v>
      </c>
      <c r="H245" s="478">
        <f t="shared" si="22"/>
        <v>0</v>
      </c>
      <c r="I245" s="478">
        <f t="shared" si="22"/>
        <v>0</v>
      </c>
      <c r="J245" s="511">
        <v>0</v>
      </c>
      <c r="K245" s="495">
        <f t="shared" si="21"/>
        <v>20161.077536736557</v>
      </c>
      <c r="L245" s="481">
        <v>101822.48809918</v>
      </c>
      <c r="M245" s="480">
        <f t="shared" si="23"/>
        <v>2052851.0775510033</v>
      </c>
      <c r="N245" s="474"/>
      <c r="O245" s="475">
        <v>20161.0775367366</v>
      </c>
      <c r="P245" s="277">
        <f t="shared" si="20"/>
        <v>4.3655745685100555E-11</v>
      </c>
      <c r="R245" s="8"/>
    </row>
    <row r="246" spans="1:18" x14ac:dyDescent="0.2">
      <c r="A246" s="337">
        <v>2026</v>
      </c>
      <c r="B246" s="337">
        <v>5</v>
      </c>
      <c r="C246" s="512">
        <v>20.63403785812686</v>
      </c>
      <c r="D246" s="479">
        <v>2.9968807858080999</v>
      </c>
      <c r="E246" s="479">
        <v>208.47875842628665</v>
      </c>
      <c r="F246" s="479">
        <v>114.03392869270741</v>
      </c>
      <c r="G246" s="479">
        <v>0</v>
      </c>
      <c r="H246" s="478">
        <f t="shared" ref="H246:I265" si="24">+H234</f>
        <v>0</v>
      </c>
      <c r="I246" s="478">
        <f t="shared" si="24"/>
        <v>0</v>
      </c>
      <c r="J246" s="511">
        <v>0</v>
      </c>
      <c r="K246" s="495">
        <f t="shared" si="21"/>
        <v>21376.871377860847</v>
      </c>
      <c r="L246" s="481">
        <v>101985.277497783</v>
      </c>
      <c r="M246" s="480">
        <f t="shared" si="23"/>
        <v>2180126.1595055531</v>
      </c>
      <c r="N246" s="474"/>
      <c r="O246" s="475">
        <v>21376.8713778608</v>
      </c>
      <c r="P246" s="277">
        <f t="shared" si="20"/>
        <v>-4.7293724492192268E-11</v>
      </c>
      <c r="R246" s="8"/>
    </row>
    <row r="247" spans="1:18" x14ac:dyDescent="0.2">
      <c r="A247" s="337">
        <v>2026</v>
      </c>
      <c r="B247" s="337">
        <v>6</v>
      </c>
      <c r="C247" s="512">
        <v>20.669166419322771</v>
      </c>
      <c r="D247" s="479">
        <v>3.0022039154298201</v>
      </c>
      <c r="E247" s="479">
        <v>271.66325293295364</v>
      </c>
      <c r="F247" s="479">
        <v>208.47875842628665</v>
      </c>
      <c r="G247" s="479">
        <v>0</v>
      </c>
      <c r="H247" s="478">
        <f t="shared" si="24"/>
        <v>0</v>
      </c>
      <c r="I247" s="478">
        <f t="shared" si="24"/>
        <v>0</v>
      </c>
      <c r="J247" s="511">
        <v>0</v>
      </c>
      <c r="K247" s="495">
        <f t="shared" si="21"/>
        <v>22678.070301787848</v>
      </c>
      <c r="L247" s="481">
        <v>102268.97992328</v>
      </c>
      <c r="M247" s="480">
        <f t="shared" si="23"/>
        <v>2319263.1163922739</v>
      </c>
      <c r="N247" s="474"/>
      <c r="O247" s="475">
        <v>22678.0703017878</v>
      </c>
      <c r="P247" s="277">
        <f t="shared" si="20"/>
        <v>-4.7293724492192268E-11</v>
      </c>
      <c r="R247" s="8"/>
    </row>
    <row r="248" spans="1:18" x14ac:dyDescent="0.2">
      <c r="A248" s="337">
        <v>2026</v>
      </c>
      <c r="B248" s="337">
        <v>7</v>
      </c>
      <c r="C248" s="512">
        <v>20.699607468314529</v>
      </c>
      <c r="D248" s="479">
        <v>3.0072950000000001</v>
      </c>
      <c r="E248" s="479">
        <v>322.31916585708109</v>
      </c>
      <c r="F248" s="479">
        <v>271.66325293295364</v>
      </c>
      <c r="G248" s="479">
        <v>0</v>
      </c>
      <c r="H248" s="478">
        <f t="shared" si="24"/>
        <v>0</v>
      </c>
      <c r="I248" s="478">
        <f t="shared" si="24"/>
        <v>0</v>
      </c>
      <c r="J248" s="511">
        <v>-7.2759576141834308E-12</v>
      </c>
      <c r="K248" s="495">
        <f t="shared" si="21"/>
        <v>23622.320131597317</v>
      </c>
      <c r="L248" s="481">
        <v>102518.28164493899</v>
      </c>
      <c r="M248" s="480">
        <f t="shared" si="23"/>
        <v>2421719.668358006</v>
      </c>
      <c r="N248" s="474"/>
      <c r="O248" s="475">
        <v>23622.320131597298</v>
      </c>
      <c r="P248" s="277">
        <f t="shared" si="20"/>
        <v>0</v>
      </c>
      <c r="R248" s="8"/>
    </row>
    <row r="249" spans="1:18" x14ac:dyDescent="0.2">
      <c r="A249" s="337">
        <v>2026</v>
      </c>
      <c r="B249" s="337">
        <v>8</v>
      </c>
      <c r="C249" s="512">
        <v>20.727982759140922</v>
      </c>
      <c r="D249" s="479">
        <v>3.0124709954469</v>
      </c>
      <c r="E249" s="479">
        <v>326.45437890907908</v>
      </c>
      <c r="F249" s="479">
        <v>322.31916585708109</v>
      </c>
      <c r="G249" s="479">
        <v>0</v>
      </c>
      <c r="H249" s="478">
        <f t="shared" si="24"/>
        <v>0</v>
      </c>
      <c r="I249" s="478">
        <f t="shared" si="24"/>
        <v>0</v>
      </c>
      <c r="J249" s="511">
        <v>3.6379788070917101E-12</v>
      </c>
      <c r="K249" s="495">
        <f t="shared" si="21"/>
        <v>24064.131357686296</v>
      </c>
      <c r="L249" s="481">
        <v>102568.975167989</v>
      </c>
      <c r="M249" s="480">
        <f t="shared" si="23"/>
        <v>2468233.291665751</v>
      </c>
      <c r="N249" s="474"/>
      <c r="O249" s="475">
        <v>24064.131357686299</v>
      </c>
      <c r="P249" s="277">
        <f t="shared" si="20"/>
        <v>0</v>
      </c>
      <c r="R249" s="8"/>
    </row>
    <row r="250" spans="1:18" x14ac:dyDescent="0.2">
      <c r="A250" s="337">
        <v>2026</v>
      </c>
      <c r="B250" s="337">
        <v>9</v>
      </c>
      <c r="C250" s="512">
        <v>20.755402380638579</v>
      </c>
      <c r="D250" s="479">
        <v>3.01757310244989</v>
      </c>
      <c r="E250" s="479">
        <v>277.87653293728147</v>
      </c>
      <c r="F250" s="479">
        <v>326.45437890907908</v>
      </c>
      <c r="G250" s="479">
        <v>0</v>
      </c>
      <c r="H250" s="478">
        <f t="shared" si="24"/>
        <v>0</v>
      </c>
      <c r="I250" s="478">
        <f t="shared" si="24"/>
        <v>0</v>
      </c>
      <c r="J250" s="511">
        <v>7.2759576141834308E-12</v>
      </c>
      <c r="K250" s="495">
        <f t="shared" si="21"/>
        <v>23681.324059813</v>
      </c>
      <c r="L250" s="481">
        <v>102561.247629665</v>
      </c>
      <c r="M250" s="480">
        <f t="shared" si="23"/>
        <v>2428786.1410968248</v>
      </c>
      <c r="N250" s="474"/>
      <c r="O250" s="475">
        <v>23681.324059813</v>
      </c>
      <c r="P250" s="277">
        <f t="shared" si="20"/>
        <v>0</v>
      </c>
      <c r="R250" s="8"/>
    </row>
    <row r="251" spans="1:18" x14ac:dyDescent="0.2">
      <c r="A251" s="337">
        <v>2026</v>
      </c>
      <c r="B251" s="337">
        <v>10</v>
      </c>
      <c r="C251" s="512">
        <v>20.783902213802641</v>
      </c>
      <c r="D251" s="479">
        <v>3.0224600000000001</v>
      </c>
      <c r="E251" s="479">
        <v>198.89039579254836</v>
      </c>
      <c r="F251" s="479">
        <v>277.87653293728147</v>
      </c>
      <c r="G251" s="479">
        <v>0</v>
      </c>
      <c r="H251" s="478">
        <f t="shared" si="24"/>
        <v>0</v>
      </c>
      <c r="I251" s="478">
        <f t="shared" si="24"/>
        <v>0</v>
      </c>
      <c r="J251" s="511">
        <v>0</v>
      </c>
      <c r="K251" s="495">
        <f t="shared" si="21"/>
        <v>22618.604774184856</v>
      </c>
      <c r="L251" s="481">
        <v>102471.332686275</v>
      </c>
      <c r="M251" s="480">
        <f t="shared" si="23"/>
        <v>2317758.5747148641</v>
      </c>
      <c r="N251" s="474"/>
      <c r="O251" s="475">
        <v>22618.6047741849</v>
      </c>
      <c r="P251" s="277">
        <f t="shared" si="20"/>
        <v>4.3655745685100555E-11</v>
      </c>
      <c r="R251" s="8"/>
    </row>
    <row r="252" spans="1:18" x14ac:dyDescent="0.2">
      <c r="A252" s="337">
        <v>2026</v>
      </c>
      <c r="B252" s="337">
        <v>11</v>
      </c>
      <c r="C252" s="512">
        <v>20.818891866477394</v>
      </c>
      <c r="D252" s="479">
        <v>3.0274780490484798</v>
      </c>
      <c r="E252" s="479">
        <v>78.117279066674627</v>
      </c>
      <c r="F252" s="479">
        <v>198.89039579254836</v>
      </c>
      <c r="G252" s="479">
        <v>0</v>
      </c>
      <c r="H252" s="478">
        <f t="shared" si="24"/>
        <v>0</v>
      </c>
      <c r="I252" s="478">
        <f t="shared" si="24"/>
        <v>0</v>
      </c>
      <c r="J252" s="511">
        <v>0</v>
      </c>
      <c r="K252" s="495">
        <f t="shared" si="21"/>
        <v>20955.249910715233</v>
      </c>
      <c r="L252" s="481">
        <v>102320.41363518</v>
      </c>
      <c r="M252" s="480">
        <f t="shared" si="23"/>
        <v>2144149.838692951</v>
      </c>
      <c r="N252" s="474"/>
      <c r="O252" s="475">
        <v>20955.2499107152</v>
      </c>
      <c r="P252" s="277">
        <f t="shared" si="20"/>
        <v>-3.2741809263825417E-11</v>
      </c>
      <c r="R252" s="8"/>
    </row>
    <row r="253" spans="1:18" x14ac:dyDescent="0.2">
      <c r="A253" s="337">
        <v>2026</v>
      </c>
      <c r="B253" s="337">
        <v>12</v>
      </c>
      <c r="C253" s="512">
        <v>20.853856730406399</v>
      </c>
      <c r="D253" s="479">
        <v>3.0323238779373098</v>
      </c>
      <c r="E253" s="479">
        <v>42.633806123140985</v>
      </c>
      <c r="F253" s="479">
        <v>78.117279066674627</v>
      </c>
      <c r="G253" s="479">
        <v>0</v>
      </c>
      <c r="H253" s="478">
        <f t="shared" si="24"/>
        <v>0</v>
      </c>
      <c r="I253" s="478">
        <f t="shared" si="24"/>
        <v>1</v>
      </c>
      <c r="J253" s="511">
        <v>-3.6379788070917101E-12</v>
      </c>
      <c r="K253" s="495">
        <f t="shared" si="21"/>
        <v>20680.767399532018</v>
      </c>
      <c r="L253" s="481">
        <v>102132.501540489</v>
      </c>
      <c r="M253" s="480">
        <f t="shared" si="23"/>
        <v>2112178.5082911984</v>
      </c>
      <c r="N253" s="474">
        <f>SUM(M242:M253)</f>
        <v>26410631.731916271</v>
      </c>
      <c r="O253" s="475">
        <v>20680.767399532</v>
      </c>
      <c r="P253" s="277">
        <f t="shared" si="20"/>
        <v>0</v>
      </c>
      <c r="R253" s="8"/>
    </row>
    <row r="254" spans="1:18" x14ac:dyDescent="0.2">
      <c r="A254" s="337">
        <v>2027</v>
      </c>
      <c r="B254" s="337">
        <v>1</v>
      </c>
      <c r="C254" s="512">
        <v>20.887955633109168</v>
      </c>
      <c r="D254" s="479">
        <v>3.0373420000000002</v>
      </c>
      <c r="E254" s="479">
        <v>26.112829868525239</v>
      </c>
      <c r="F254" s="479">
        <v>42.633806123140985</v>
      </c>
      <c r="G254" s="479">
        <v>107.22973635615668</v>
      </c>
      <c r="H254" s="478">
        <f t="shared" si="24"/>
        <v>1</v>
      </c>
      <c r="I254" s="478">
        <f t="shared" si="24"/>
        <v>0</v>
      </c>
      <c r="J254" s="511">
        <v>0</v>
      </c>
      <c r="K254" s="495">
        <f t="shared" si="21"/>
        <v>20028.85802101636</v>
      </c>
      <c r="L254" s="481">
        <v>102008.41717244399</v>
      </c>
      <c r="M254" s="480">
        <f t="shared" si="23"/>
        <v>2043112.1044954879</v>
      </c>
      <c r="N254" s="477">
        <f>+N253/N241-1</f>
        <v>4.6114546801443446E-3</v>
      </c>
      <c r="O254" s="475">
        <v>20028.8580210164</v>
      </c>
      <c r="P254" s="277">
        <f t="shared" si="20"/>
        <v>4.0017766878008842E-11</v>
      </c>
      <c r="R254" s="8"/>
    </row>
    <row r="255" spans="1:18" x14ac:dyDescent="0.2">
      <c r="A255" s="337">
        <v>2027</v>
      </c>
      <c r="B255" s="337">
        <v>2</v>
      </c>
      <c r="C255" s="512">
        <v>20.916252450896497</v>
      </c>
      <c r="D255" s="479">
        <v>3.0423884783855599</v>
      </c>
      <c r="E255" s="479">
        <v>35.042184420393127</v>
      </c>
      <c r="F255" s="479">
        <v>26.112829868525239</v>
      </c>
      <c r="G255" s="479">
        <v>0</v>
      </c>
      <c r="H255" s="478">
        <f t="shared" si="24"/>
        <v>0</v>
      </c>
      <c r="I255" s="478">
        <f t="shared" si="24"/>
        <v>0</v>
      </c>
      <c r="J255" s="511">
        <v>-3.6379788070917101E-12</v>
      </c>
      <c r="K255" s="495">
        <f t="shared" si="21"/>
        <v>19234.577470677072</v>
      </c>
      <c r="L255" s="481">
        <v>101972.741594889</v>
      </c>
      <c r="M255" s="480">
        <f t="shared" si="23"/>
        <v>1961402.5981042266</v>
      </c>
      <c r="N255" s="483"/>
      <c r="O255" s="475">
        <v>19234.577470677101</v>
      </c>
      <c r="P255" s="277">
        <f t="shared" si="20"/>
        <v>2.9103830456733704E-11</v>
      </c>
      <c r="R255" s="8"/>
    </row>
    <row r="256" spans="1:18" x14ac:dyDescent="0.2">
      <c r="A256" s="337">
        <v>2027</v>
      </c>
      <c r="B256" s="337">
        <v>3</v>
      </c>
      <c r="C256" s="512">
        <v>20.937100197565272</v>
      </c>
      <c r="D256" s="479">
        <v>3.0469711401523001</v>
      </c>
      <c r="E256" s="479">
        <v>64.582270600115152</v>
      </c>
      <c r="F256" s="479">
        <v>35.042184420393127</v>
      </c>
      <c r="G256" s="479">
        <v>0</v>
      </c>
      <c r="H256" s="478">
        <f t="shared" si="24"/>
        <v>0</v>
      </c>
      <c r="I256" s="478">
        <f t="shared" si="24"/>
        <v>0</v>
      </c>
      <c r="J256" s="511">
        <v>-3.6379788070917101E-12</v>
      </c>
      <c r="K256" s="495">
        <f t="shared" si="21"/>
        <v>19564.407844664474</v>
      </c>
      <c r="L256" s="481">
        <v>101970.41119175</v>
      </c>
      <c r="M256" s="480">
        <f t="shared" si="23"/>
        <v>1994990.7126435358</v>
      </c>
      <c r="N256" s="483"/>
      <c r="O256" s="475">
        <v>19564.4078446645</v>
      </c>
      <c r="P256" s="277">
        <f t="shared" si="20"/>
        <v>0</v>
      </c>
      <c r="R256" s="8"/>
    </row>
    <row r="257" spans="1:18" x14ac:dyDescent="0.2">
      <c r="A257" s="337">
        <v>2027</v>
      </c>
      <c r="B257" s="337">
        <v>4</v>
      </c>
      <c r="C257" s="512">
        <v>20.962838184200599</v>
      </c>
      <c r="D257" s="479">
        <v>3.0520679999999998</v>
      </c>
      <c r="E257" s="479">
        <v>114.03392869270741</v>
      </c>
      <c r="F257" s="479">
        <v>64.582270600115152</v>
      </c>
      <c r="G257" s="479">
        <v>0</v>
      </c>
      <c r="H257" s="478">
        <f t="shared" si="24"/>
        <v>0</v>
      </c>
      <c r="I257" s="478">
        <f t="shared" si="24"/>
        <v>0</v>
      </c>
      <c r="J257" s="511">
        <v>-3.6379788070917101E-12</v>
      </c>
      <c r="K257" s="495">
        <f t="shared" si="21"/>
        <v>20230.758625580995</v>
      </c>
      <c r="L257" s="481">
        <v>102014.614158116</v>
      </c>
      <c r="M257" s="480">
        <f t="shared" si="23"/>
        <v>2063833.0353146223</v>
      </c>
      <c r="N257" s="483"/>
      <c r="O257" s="475">
        <v>20230.758625580998</v>
      </c>
      <c r="P257" s="277">
        <f t="shared" si="20"/>
        <v>0</v>
      </c>
      <c r="R257" s="8"/>
    </row>
    <row r="258" spans="1:18" x14ac:dyDescent="0.2">
      <c r="A258" s="337">
        <v>2027</v>
      </c>
      <c r="B258" s="337">
        <v>5</v>
      </c>
      <c r="C258" s="512">
        <v>20.990499881551614</v>
      </c>
      <c r="D258" s="479">
        <v>3.0570193108080201</v>
      </c>
      <c r="E258" s="479">
        <v>208.47875842628665</v>
      </c>
      <c r="F258" s="479">
        <v>114.03392869270741</v>
      </c>
      <c r="G258" s="479">
        <v>0</v>
      </c>
      <c r="H258" s="478">
        <f t="shared" si="24"/>
        <v>0</v>
      </c>
      <c r="I258" s="478">
        <f t="shared" si="24"/>
        <v>0</v>
      </c>
      <c r="J258" s="511">
        <v>3.6379788070917101E-12</v>
      </c>
      <c r="K258" s="495">
        <f t="shared" si="21"/>
        <v>21444.730478307381</v>
      </c>
      <c r="L258" s="481">
        <v>102177.680466245</v>
      </c>
      <c r="M258" s="480">
        <f t="shared" si="23"/>
        <v>2191172.8184972368</v>
      </c>
      <c r="N258" s="483"/>
      <c r="O258" s="475">
        <v>21444.7304783074</v>
      </c>
      <c r="P258" s="277">
        <f t="shared" si="20"/>
        <v>0</v>
      </c>
      <c r="R258" s="8"/>
    </row>
    <row r="259" spans="1:18" x14ac:dyDescent="0.2">
      <c r="A259" s="337">
        <v>2027</v>
      </c>
      <c r="B259" s="337">
        <v>6</v>
      </c>
      <c r="C259" s="512">
        <v>21.020300801683423</v>
      </c>
      <c r="D259" s="479">
        <v>3.062148795153</v>
      </c>
      <c r="E259" s="479">
        <v>271.66325293295364</v>
      </c>
      <c r="F259" s="479">
        <v>208.47875842628665</v>
      </c>
      <c r="G259" s="479">
        <v>0</v>
      </c>
      <c r="H259" s="478">
        <f t="shared" si="24"/>
        <v>0</v>
      </c>
      <c r="I259" s="478">
        <f t="shared" si="24"/>
        <v>0</v>
      </c>
      <c r="J259" s="511">
        <v>-7.2759576141834308E-12</v>
      </c>
      <c r="K259" s="495">
        <f t="shared" si="21"/>
        <v>22744.580426527529</v>
      </c>
      <c r="L259" s="481">
        <v>102461.88778996099</v>
      </c>
      <c r="M259" s="480">
        <f t="shared" si="23"/>
        <v>2330452.6474926067</v>
      </c>
      <c r="N259" s="483"/>
      <c r="O259" s="475">
        <v>22744.5804265275</v>
      </c>
      <c r="P259" s="277">
        <f t="shared" si="20"/>
        <v>-2.9103830456733704E-11</v>
      </c>
      <c r="R259" s="8"/>
    </row>
    <row r="260" spans="1:18" x14ac:dyDescent="0.2">
      <c r="A260" s="337">
        <v>2027</v>
      </c>
      <c r="B260" s="337">
        <v>7</v>
      </c>
      <c r="C260" s="512">
        <v>21.045322752072444</v>
      </c>
      <c r="D260" s="479">
        <v>3.0671189999999999</v>
      </c>
      <c r="E260" s="479">
        <v>322.31916585708109</v>
      </c>
      <c r="F260" s="479">
        <v>271.66325293295364</v>
      </c>
      <c r="G260" s="479">
        <v>0</v>
      </c>
      <c r="H260" s="478">
        <f t="shared" si="24"/>
        <v>0</v>
      </c>
      <c r="I260" s="478">
        <f t="shared" si="24"/>
        <v>0</v>
      </c>
      <c r="J260" s="511">
        <v>3.6379788070917101E-12</v>
      </c>
      <c r="K260" s="495">
        <f t="shared" si="21"/>
        <v>23687.422002051746</v>
      </c>
      <c r="L260" s="481">
        <v>102711.629371994</v>
      </c>
      <c r="M260" s="480">
        <f t="shared" si="23"/>
        <v>2432973.7094527548</v>
      </c>
      <c r="N260" s="483"/>
      <c r="O260" s="475">
        <v>23687.422002051699</v>
      </c>
      <c r="P260" s="277">
        <f t="shared" si="20"/>
        <v>-4.7293724492192268E-11</v>
      </c>
      <c r="R260" s="8"/>
    </row>
    <row r="261" spans="1:18" x14ac:dyDescent="0.2">
      <c r="A261" s="337">
        <v>2027</v>
      </c>
      <c r="B261" s="337">
        <v>8</v>
      </c>
      <c r="C261" s="512">
        <v>21.066220965165165</v>
      </c>
      <c r="D261" s="479">
        <v>3.0722548950538</v>
      </c>
      <c r="E261" s="479">
        <v>326.45437890907908</v>
      </c>
      <c r="F261" s="479">
        <v>322.31916585708109</v>
      </c>
      <c r="G261" s="479">
        <v>0</v>
      </c>
      <c r="H261" s="478">
        <f t="shared" si="24"/>
        <v>0</v>
      </c>
      <c r="I261" s="478">
        <f t="shared" si="24"/>
        <v>0</v>
      </c>
      <c r="J261" s="511">
        <v>-3.6379788070917101E-12</v>
      </c>
      <c r="K261" s="495">
        <f t="shared" si="21"/>
        <v>24127.230029647431</v>
      </c>
      <c r="L261" s="481">
        <v>102762.388104372</v>
      </c>
      <c r="M261" s="480">
        <f t="shared" si="23"/>
        <v>2479371.7761900881</v>
      </c>
      <c r="N261" s="483"/>
      <c r="O261" s="475">
        <v>24127.230029647399</v>
      </c>
      <c r="P261" s="277">
        <f t="shared" si="20"/>
        <v>-3.2741809263825417E-11</v>
      </c>
      <c r="R261" s="8"/>
    </row>
    <row r="262" spans="1:18" x14ac:dyDescent="0.2">
      <c r="A262" s="337">
        <v>2027</v>
      </c>
      <c r="B262" s="337">
        <v>9</v>
      </c>
      <c r="C262" s="512">
        <v>21.085709852149567</v>
      </c>
      <c r="D262" s="479">
        <v>3.07738604140668</v>
      </c>
      <c r="E262" s="479">
        <v>277.87653293728147</v>
      </c>
      <c r="F262" s="479">
        <v>326.45437890907908</v>
      </c>
      <c r="G262" s="479">
        <v>0</v>
      </c>
      <c r="H262" s="478">
        <f t="shared" si="24"/>
        <v>0</v>
      </c>
      <c r="I262" s="478">
        <f t="shared" si="24"/>
        <v>0</v>
      </c>
      <c r="J262" s="511">
        <v>3.6379788070917101E-12</v>
      </c>
      <c r="K262" s="495">
        <f t="shared" si="21"/>
        <v>23742.264016288638</v>
      </c>
      <c r="L262" s="481">
        <v>102754.615608383</v>
      </c>
      <c r="M262" s="480">
        <f t="shared" si="23"/>
        <v>2439627.2126664827</v>
      </c>
      <c r="N262" s="483"/>
      <c r="O262" s="475">
        <v>23742.264016288598</v>
      </c>
      <c r="P262" s="277">
        <f t="shared" si="20"/>
        <v>-4.0017766878008842E-11</v>
      </c>
      <c r="R262" s="8"/>
    </row>
    <row r="263" spans="1:18" x14ac:dyDescent="0.2">
      <c r="A263" s="337">
        <v>2027</v>
      </c>
      <c r="B263" s="337">
        <v>10</v>
      </c>
      <c r="C263" s="512">
        <v>21.108189322520769</v>
      </c>
      <c r="D263" s="479">
        <v>3.0823429999999998</v>
      </c>
      <c r="E263" s="479">
        <v>198.89039579254836</v>
      </c>
      <c r="F263" s="479">
        <v>277.87653293728147</v>
      </c>
      <c r="G263" s="479">
        <v>0</v>
      </c>
      <c r="H263" s="478">
        <f t="shared" si="24"/>
        <v>0</v>
      </c>
      <c r="I263" s="478">
        <f t="shared" si="24"/>
        <v>0</v>
      </c>
      <c r="J263" s="511">
        <v>0</v>
      </c>
      <c r="K263" s="495">
        <f t="shared" si="21"/>
        <v>22677.883216576774</v>
      </c>
      <c r="L263" s="481">
        <v>102664.500790461</v>
      </c>
      <c r="M263" s="480">
        <f t="shared" si="23"/>
        <v>2328213.5594142284</v>
      </c>
      <c r="N263" s="483"/>
      <c r="O263" s="475">
        <v>22677.8832165768</v>
      </c>
      <c r="P263" s="277">
        <f t="shared" si="20"/>
        <v>0</v>
      </c>
      <c r="R263" s="8"/>
    </row>
    <row r="264" spans="1:18" x14ac:dyDescent="0.2">
      <c r="A264" s="337">
        <v>2027</v>
      </c>
      <c r="B264" s="337">
        <v>11</v>
      </c>
      <c r="C264" s="512">
        <v>21.140421068199267</v>
      </c>
      <c r="D264" s="479">
        <v>3.0874498124846999</v>
      </c>
      <c r="E264" s="479">
        <v>78.117279066674627</v>
      </c>
      <c r="F264" s="479">
        <v>198.89039579254836</v>
      </c>
      <c r="G264" s="479">
        <v>0</v>
      </c>
      <c r="H264" s="478">
        <f t="shared" si="24"/>
        <v>0</v>
      </c>
      <c r="I264" s="478">
        <f t="shared" si="24"/>
        <v>0</v>
      </c>
      <c r="J264" s="511">
        <v>0</v>
      </c>
      <c r="K264" s="495">
        <f t="shared" si="21"/>
        <v>21013.740317660278</v>
      </c>
      <c r="L264" s="481">
        <v>102513.2669472</v>
      </c>
      <c r="M264" s="480">
        <f t="shared" si="23"/>
        <v>2154187.1707434473</v>
      </c>
      <c r="N264" s="483"/>
      <c r="O264" s="475">
        <v>21013.7403176603</v>
      </c>
      <c r="P264" s="277">
        <f t="shared" si="20"/>
        <v>0</v>
      </c>
      <c r="R264" s="8"/>
    </row>
    <row r="265" spans="1:18" x14ac:dyDescent="0.2">
      <c r="A265" s="337">
        <v>2027</v>
      </c>
      <c r="B265" s="337">
        <v>12</v>
      </c>
      <c r="C265" s="512">
        <v>21.176349443239602</v>
      </c>
      <c r="D265" s="479">
        <v>3.0923628904219398</v>
      </c>
      <c r="E265" s="479">
        <v>42.633806123140985</v>
      </c>
      <c r="F265" s="479">
        <v>78.117279066674627</v>
      </c>
      <c r="G265" s="479">
        <v>0</v>
      </c>
      <c r="H265" s="478">
        <f t="shared" si="24"/>
        <v>0</v>
      </c>
      <c r="I265" s="478">
        <f t="shared" si="24"/>
        <v>1</v>
      </c>
      <c r="J265" s="511">
        <v>0</v>
      </c>
      <c r="K265" s="495">
        <f t="shared" si="21"/>
        <v>20739.486471313736</v>
      </c>
      <c r="L265" s="481">
        <v>102324.97044575</v>
      </c>
      <c r="M265" s="480">
        <f t="shared" si="23"/>
        <v>2122167.34023721</v>
      </c>
      <c r="N265" s="474">
        <f>SUM(M254:M265)</f>
        <v>26541504.685251929</v>
      </c>
      <c r="O265" s="475">
        <v>20739.486471313699</v>
      </c>
      <c r="P265" s="277">
        <f t="shared" si="20"/>
        <v>-3.637978807091713E-11</v>
      </c>
      <c r="R265" s="8"/>
    </row>
    <row r="266" spans="1:18" x14ac:dyDescent="0.2">
      <c r="A266" s="337">
        <v>2028</v>
      </c>
      <c r="B266" s="337">
        <v>1</v>
      </c>
      <c r="C266" s="512">
        <v>21.215094116208533</v>
      </c>
      <c r="D266" s="479">
        <v>3.0973929999999998</v>
      </c>
      <c r="E266" s="479">
        <v>26.112829868525239</v>
      </c>
      <c r="F266" s="479">
        <v>42.633806123140985</v>
      </c>
      <c r="G266" s="479">
        <v>107.22973635615668</v>
      </c>
      <c r="H266" s="478">
        <f t="shared" ref="H266:I285" si="25">+H254</f>
        <v>1</v>
      </c>
      <c r="I266" s="478">
        <f t="shared" si="25"/>
        <v>0</v>
      </c>
      <c r="J266" s="511">
        <v>0</v>
      </c>
      <c r="K266" s="495">
        <f t="shared" si="21"/>
        <v>20088.827887467352</v>
      </c>
      <c r="L266" s="481">
        <v>102200.622056255</v>
      </c>
      <c r="M266" s="480">
        <f t="shared" si="23"/>
        <v>2053090.7064802065</v>
      </c>
      <c r="N266" s="477">
        <f>+N265/N253-1</f>
        <v>4.9553132490012253E-3</v>
      </c>
      <c r="O266" s="475">
        <v>20088.8278874674</v>
      </c>
      <c r="P266" s="277">
        <f t="shared" si="20"/>
        <v>4.7293724492192268E-11</v>
      </c>
      <c r="R266" s="8"/>
    </row>
    <row r="267" spans="1:18" x14ac:dyDescent="0.2">
      <c r="A267" s="337">
        <v>2028</v>
      </c>
      <c r="B267" s="337">
        <v>2</v>
      </c>
      <c r="C267" s="512">
        <v>21.251213248836748</v>
      </c>
      <c r="D267" s="479">
        <v>3.10236959922802</v>
      </c>
      <c r="E267" s="479">
        <v>35.042184420393127</v>
      </c>
      <c r="F267" s="479">
        <v>26.112829868525239</v>
      </c>
      <c r="G267" s="479">
        <v>0</v>
      </c>
      <c r="H267" s="478">
        <f t="shared" si="25"/>
        <v>0</v>
      </c>
      <c r="I267" s="478">
        <f t="shared" si="25"/>
        <v>0</v>
      </c>
      <c r="J267" s="511">
        <v>-3.6379788070917101E-12</v>
      </c>
      <c r="K267" s="495">
        <f t="shared" si="21"/>
        <v>19296.696117071264</v>
      </c>
      <c r="L267" s="481">
        <v>102164.84909438201</v>
      </c>
      <c r="M267" s="480">
        <f t="shared" si="23"/>
        <v>1971444.0468207328</v>
      </c>
      <c r="N267" s="474"/>
      <c r="O267" s="475">
        <v>19296.6961170713</v>
      </c>
      <c r="P267" s="277">
        <f t="shared" si="20"/>
        <v>3.637978807091713E-11</v>
      </c>
      <c r="R267" s="8"/>
    </row>
    <row r="268" spans="1:18" x14ac:dyDescent="0.2">
      <c r="A268" s="337">
        <v>2028</v>
      </c>
      <c r="B268" s="337">
        <v>3</v>
      </c>
      <c r="C268" s="512">
        <v>21.281645253028557</v>
      </c>
      <c r="D268" s="479">
        <v>3.1070101056370398</v>
      </c>
      <c r="E268" s="479">
        <v>64.582270600115152</v>
      </c>
      <c r="F268" s="479">
        <v>35.042184420393127</v>
      </c>
      <c r="G268" s="479">
        <v>0</v>
      </c>
      <c r="H268" s="478">
        <f t="shared" si="25"/>
        <v>0</v>
      </c>
      <c r="I268" s="478">
        <f t="shared" si="25"/>
        <v>0</v>
      </c>
      <c r="J268" s="511">
        <v>-3.6379788070917101E-12</v>
      </c>
      <c r="K268" s="495">
        <f t="shared" si="21"/>
        <v>19629.091169490835</v>
      </c>
      <c r="L268" s="481">
        <v>102162.48414695299</v>
      </c>
      <c r="M268" s="480">
        <f t="shared" si="23"/>
        <v>2005356.7154222024</v>
      </c>
      <c r="N268" s="474"/>
      <c r="O268" s="475">
        <v>19629.091169490799</v>
      </c>
      <c r="P268" s="277">
        <f t="shared" si="20"/>
        <v>-3.637978807091713E-11</v>
      </c>
      <c r="R268" s="8"/>
    </row>
    <row r="269" spans="1:18" x14ac:dyDescent="0.2">
      <c r="A269" s="337">
        <v>2028</v>
      </c>
      <c r="B269" s="337">
        <v>4</v>
      </c>
      <c r="C269" s="512">
        <v>21.314450673969326</v>
      </c>
      <c r="D269" s="479">
        <v>3.1120009999999998</v>
      </c>
      <c r="E269" s="479">
        <v>114.03392869270741</v>
      </c>
      <c r="F269" s="479">
        <v>64.582270600115152</v>
      </c>
      <c r="G269" s="479">
        <v>0</v>
      </c>
      <c r="H269" s="478">
        <f t="shared" si="25"/>
        <v>0</v>
      </c>
      <c r="I269" s="478">
        <f t="shared" si="25"/>
        <v>0</v>
      </c>
      <c r="J269" s="511">
        <v>0</v>
      </c>
      <c r="K269" s="495">
        <f t="shared" si="21"/>
        <v>20297.403697781829</v>
      </c>
      <c r="L269" s="481">
        <v>102206.74021705201</v>
      </c>
      <c r="M269" s="480">
        <f t="shared" si="23"/>
        <v>2074531.4668198184</v>
      </c>
      <c r="N269" s="474"/>
      <c r="O269" s="475">
        <v>20297.4036977818</v>
      </c>
      <c r="P269" s="277">
        <f t="shared" si="20"/>
        <v>-2.9103830456733704E-11</v>
      </c>
      <c r="R269" s="8"/>
    </row>
    <row r="270" spans="1:18" x14ac:dyDescent="0.2">
      <c r="A270" s="337">
        <v>2028</v>
      </c>
      <c r="B270" s="337">
        <v>5</v>
      </c>
      <c r="C270" s="512">
        <v>21.345529897041839</v>
      </c>
      <c r="D270" s="479">
        <v>3.1168895288068699</v>
      </c>
      <c r="E270" s="479">
        <v>208.47875842628665</v>
      </c>
      <c r="F270" s="479">
        <v>114.03392869270741</v>
      </c>
      <c r="G270" s="479">
        <v>0</v>
      </c>
      <c r="H270" s="478">
        <f t="shared" si="25"/>
        <v>0</v>
      </c>
      <c r="I270" s="478">
        <f t="shared" si="25"/>
        <v>0</v>
      </c>
      <c r="J270" s="511">
        <v>3.6379788070917101E-12</v>
      </c>
      <c r="K270" s="495">
        <f t="shared" si="21"/>
        <v>21512.3296511931</v>
      </c>
      <c r="L270" s="481">
        <v>102370.083434706</v>
      </c>
      <c r="M270" s="480">
        <f t="shared" si="23"/>
        <v>2202218.9812675375</v>
      </c>
      <c r="N270" s="474"/>
      <c r="O270" s="475">
        <v>21512.3296511931</v>
      </c>
      <c r="P270" s="277">
        <f t="shared" ref="P270:P333" si="26">+O270-K270</f>
        <v>0</v>
      </c>
      <c r="R270" s="8"/>
    </row>
    <row r="271" spans="1:18" x14ac:dyDescent="0.2">
      <c r="A271" s="337">
        <v>2028</v>
      </c>
      <c r="B271" s="337">
        <v>6</v>
      </c>
      <c r="C271" s="512">
        <v>21.376760524209566</v>
      </c>
      <c r="D271" s="479">
        <v>3.1219617576793302</v>
      </c>
      <c r="E271" s="479">
        <v>271.66325293295364</v>
      </c>
      <c r="F271" s="479">
        <v>208.47875842628665</v>
      </c>
      <c r="G271" s="479">
        <v>0</v>
      </c>
      <c r="H271" s="478">
        <f t="shared" si="25"/>
        <v>0</v>
      </c>
      <c r="I271" s="478">
        <f t="shared" si="25"/>
        <v>0</v>
      </c>
      <c r="J271" s="511">
        <v>-3.6379788070917101E-12</v>
      </c>
      <c r="K271" s="495">
        <f t="shared" ref="K271:K334" si="27">+$B$2+$B$3*C271+$B$4*D271+$B$5*E271+$B$6*F271+$B$7*G271+$B$10*I271+J271</f>
        <v>22812.593455243823</v>
      </c>
      <c r="L271" s="481">
        <v>102654.795656642</v>
      </c>
      <c r="M271" s="480">
        <f t="shared" si="23"/>
        <v>2341822.1195461033</v>
      </c>
      <c r="N271" s="474"/>
      <c r="O271" s="475">
        <v>22812.593455243801</v>
      </c>
      <c r="P271" s="277">
        <f t="shared" si="26"/>
        <v>0</v>
      </c>
      <c r="R271" s="8"/>
    </row>
    <row r="272" spans="1:18" x14ac:dyDescent="0.2">
      <c r="A272" s="337">
        <v>2028</v>
      </c>
      <c r="B272" s="337">
        <v>7</v>
      </c>
      <c r="C272" s="512">
        <v>21.403256235057917</v>
      </c>
      <c r="D272" s="479">
        <v>3.1268349999999998</v>
      </c>
      <c r="E272" s="479">
        <v>322.31916585708109</v>
      </c>
      <c r="F272" s="479">
        <v>271.66325293295364</v>
      </c>
      <c r="G272" s="479">
        <v>0</v>
      </c>
      <c r="H272" s="478">
        <f t="shared" si="25"/>
        <v>0</v>
      </c>
      <c r="I272" s="478">
        <f t="shared" si="25"/>
        <v>0</v>
      </c>
      <c r="J272" s="511">
        <v>0</v>
      </c>
      <c r="K272" s="495">
        <f t="shared" si="27"/>
        <v>23755.879650873427</v>
      </c>
      <c r="L272" s="481">
        <v>102904.97709905</v>
      </c>
      <c r="M272" s="480">
        <f t="shared" si="23"/>
        <v>2444598.2514409181</v>
      </c>
      <c r="N272" s="474"/>
      <c r="O272" s="475">
        <v>23755.879650873401</v>
      </c>
      <c r="P272" s="277">
        <f t="shared" si="26"/>
        <v>0</v>
      </c>
      <c r="R272" s="8"/>
    </row>
    <row r="273" spans="1:18" x14ac:dyDescent="0.2">
      <c r="A273" s="337">
        <v>2028</v>
      </c>
      <c r="B273" s="337">
        <v>8</v>
      </c>
      <c r="C273" s="512">
        <v>21.427383354484178</v>
      </c>
      <c r="D273" s="479">
        <v>3.1317951550117602</v>
      </c>
      <c r="E273" s="479">
        <v>326.45437890907908</v>
      </c>
      <c r="F273" s="479">
        <v>322.31916585708109</v>
      </c>
      <c r="G273" s="479">
        <v>0</v>
      </c>
      <c r="H273" s="478">
        <f t="shared" si="25"/>
        <v>0</v>
      </c>
      <c r="I273" s="478">
        <f t="shared" si="25"/>
        <v>0</v>
      </c>
      <c r="J273" s="511">
        <v>3.6379788070917101E-12</v>
      </c>
      <c r="K273" s="495">
        <f t="shared" si="27"/>
        <v>24196.644388831086</v>
      </c>
      <c r="L273" s="481">
        <v>102955.801040754</v>
      </c>
      <c r="M273" s="480">
        <f t="shared" si="23"/>
        <v>2491184.9055503695</v>
      </c>
      <c r="N273" s="474"/>
      <c r="O273" s="475">
        <v>24196.644388831101</v>
      </c>
      <c r="P273" s="277">
        <f t="shared" si="26"/>
        <v>0</v>
      </c>
      <c r="R273" s="8"/>
    </row>
    <row r="274" spans="1:18" x14ac:dyDescent="0.2">
      <c r="A274" s="337">
        <v>2028</v>
      </c>
      <c r="B274" s="337">
        <v>9</v>
      </c>
      <c r="C274" s="512">
        <v>21.451138104041103</v>
      </c>
      <c r="D274" s="479">
        <v>3.1367140605821402</v>
      </c>
      <c r="E274" s="479">
        <v>277.87653293728147</v>
      </c>
      <c r="F274" s="479">
        <v>326.45437890907908</v>
      </c>
      <c r="G274" s="479">
        <v>0</v>
      </c>
      <c r="H274" s="478">
        <f t="shared" si="25"/>
        <v>0</v>
      </c>
      <c r="I274" s="478">
        <f t="shared" si="25"/>
        <v>0</v>
      </c>
      <c r="J274" s="511">
        <v>0</v>
      </c>
      <c r="K274" s="495">
        <f t="shared" si="27"/>
        <v>23812.932866443338</v>
      </c>
      <c r="L274" s="481">
        <v>102947.983587101</v>
      </c>
      <c r="M274" s="480">
        <f t="shared" si="23"/>
        <v>2451493.4218953466</v>
      </c>
      <c r="N274" s="474"/>
      <c r="O274" s="475">
        <v>23812.932866443301</v>
      </c>
      <c r="P274" s="277">
        <f t="shared" si="26"/>
        <v>-3.637978807091713E-11</v>
      </c>
      <c r="R274" s="8"/>
    </row>
    <row r="275" spans="1:18" x14ac:dyDescent="0.2">
      <c r="A275" s="337">
        <v>2028</v>
      </c>
      <c r="B275" s="337">
        <v>10</v>
      </c>
      <c r="C275" s="512">
        <v>21.477533602356289</v>
      </c>
      <c r="D275" s="479">
        <v>3.141486</v>
      </c>
      <c r="E275" s="479">
        <v>198.89039579254836</v>
      </c>
      <c r="F275" s="479">
        <v>277.87653293728147</v>
      </c>
      <c r="G275" s="479">
        <v>0</v>
      </c>
      <c r="H275" s="478">
        <f t="shared" si="25"/>
        <v>0</v>
      </c>
      <c r="I275" s="478">
        <f t="shared" si="25"/>
        <v>0</v>
      </c>
      <c r="J275" s="511">
        <v>-3.6379788070917101E-12</v>
      </c>
      <c r="K275" s="495">
        <f t="shared" si="27"/>
        <v>22749.699019552772</v>
      </c>
      <c r="L275" s="481">
        <v>102857.66889464699</v>
      </c>
      <c r="M275" s="480">
        <f t="shared" si="23"/>
        <v>2339981.0092060347</v>
      </c>
      <c r="N275" s="474"/>
      <c r="O275" s="475">
        <v>22749.699019552801</v>
      </c>
      <c r="P275" s="277">
        <f t="shared" si="26"/>
        <v>2.9103830456733704E-11</v>
      </c>
      <c r="R275" s="8"/>
    </row>
    <row r="276" spans="1:18" x14ac:dyDescent="0.2">
      <c r="A276" s="337">
        <v>2028</v>
      </c>
      <c r="B276" s="337">
        <v>11</v>
      </c>
      <c r="C276" s="512">
        <v>21.512683943960244</v>
      </c>
      <c r="D276" s="479">
        <v>3.1464704690022098</v>
      </c>
      <c r="E276" s="479">
        <v>78.117279066674627</v>
      </c>
      <c r="F276" s="479">
        <v>198.89039579254836</v>
      </c>
      <c r="G276" s="479">
        <v>0</v>
      </c>
      <c r="H276" s="478">
        <f t="shared" si="25"/>
        <v>0</v>
      </c>
      <c r="I276" s="478">
        <f t="shared" si="25"/>
        <v>0</v>
      </c>
      <c r="J276" s="511">
        <v>0</v>
      </c>
      <c r="K276" s="495">
        <f t="shared" si="27"/>
        <v>21086.403556749818</v>
      </c>
      <c r="L276" s="481">
        <v>102706.120259221</v>
      </c>
      <c r="M276" s="480">
        <f t="shared" si="23"/>
        <v>2165702.6995340125</v>
      </c>
      <c r="N276" s="474"/>
      <c r="O276" s="475">
        <v>21086.403556749799</v>
      </c>
      <c r="P276" s="277">
        <f t="shared" si="26"/>
        <v>0</v>
      </c>
      <c r="R276" s="8"/>
    </row>
    <row r="277" spans="1:18" x14ac:dyDescent="0.2">
      <c r="A277" s="337">
        <v>2028</v>
      </c>
      <c r="B277" s="337">
        <v>12</v>
      </c>
      <c r="C277" s="512">
        <v>21.550757741870818</v>
      </c>
      <c r="D277" s="479">
        <v>3.15134331716862</v>
      </c>
      <c r="E277" s="479">
        <v>42.633806123140985</v>
      </c>
      <c r="F277" s="479">
        <v>78.117279066674627</v>
      </c>
      <c r="G277" s="479">
        <v>0</v>
      </c>
      <c r="H277" s="478">
        <f t="shared" si="25"/>
        <v>0</v>
      </c>
      <c r="I277" s="478">
        <f t="shared" si="25"/>
        <v>1</v>
      </c>
      <c r="J277" s="511">
        <v>-7.2759576141834308E-12</v>
      </c>
      <c r="K277" s="495">
        <f t="shared" si="27"/>
        <v>20812.749054832668</v>
      </c>
      <c r="L277" s="481">
        <v>102517.43935101001</v>
      </c>
      <c r="M277" s="480">
        <f t="shared" si="23"/>
        <v>2133669.7389565986</v>
      </c>
      <c r="N277" s="474">
        <f>SUM(M266:M277)</f>
        <v>26675094.062939882</v>
      </c>
      <c r="O277" s="475">
        <v>20812.7490548327</v>
      </c>
      <c r="P277" s="277">
        <f t="shared" si="26"/>
        <v>3.2741809263825417E-11</v>
      </c>
      <c r="R277" s="8"/>
    </row>
    <row r="278" spans="1:18" x14ac:dyDescent="0.2">
      <c r="A278" s="337">
        <v>2029</v>
      </c>
      <c r="B278" s="337">
        <v>1</v>
      </c>
      <c r="C278" s="512">
        <v>21.591755171871604</v>
      </c>
      <c r="D278" s="479">
        <v>3.1564160000000001</v>
      </c>
      <c r="E278" s="479">
        <v>26.112829868525239</v>
      </c>
      <c r="F278" s="479">
        <v>42.633806123140985</v>
      </c>
      <c r="G278" s="479">
        <v>107.22973635615668</v>
      </c>
      <c r="H278" s="478">
        <f t="shared" si="25"/>
        <v>1</v>
      </c>
      <c r="I278" s="478">
        <f t="shared" si="25"/>
        <v>0</v>
      </c>
      <c r="J278" s="511">
        <v>-3.6379788070917101E-12</v>
      </c>
      <c r="K278" s="495">
        <f t="shared" si="27"/>
        <v>20162.679536653039</v>
      </c>
      <c r="L278" s="481">
        <v>102392.826940067</v>
      </c>
      <c r="M278" s="480">
        <f t="shared" si="23"/>
        <v>2064513.7564445448</v>
      </c>
      <c r="N278" s="477">
        <f>+N277/N265-1</f>
        <v>5.0332254810776522E-3</v>
      </c>
      <c r="O278" s="475">
        <v>20162.679536652999</v>
      </c>
      <c r="P278" s="277">
        <f t="shared" si="26"/>
        <v>-4.0017766878008842E-11</v>
      </c>
      <c r="R278" s="8"/>
    </row>
    <row r="279" spans="1:18" x14ac:dyDescent="0.2">
      <c r="A279" s="337">
        <v>2029</v>
      </c>
      <c r="B279" s="337">
        <v>2</v>
      </c>
      <c r="C279" s="512">
        <v>21.630382857211835</v>
      </c>
      <c r="D279" s="479">
        <v>3.1615157422791502</v>
      </c>
      <c r="E279" s="479">
        <v>35.042184420393127</v>
      </c>
      <c r="F279" s="479">
        <v>26.112829868525239</v>
      </c>
      <c r="G279" s="479">
        <v>0</v>
      </c>
      <c r="H279" s="478">
        <f t="shared" si="25"/>
        <v>0</v>
      </c>
      <c r="I279" s="478">
        <f t="shared" si="25"/>
        <v>0</v>
      </c>
      <c r="J279" s="511">
        <v>-3.6379788070917101E-12</v>
      </c>
      <c r="K279" s="495">
        <f t="shared" si="27"/>
        <v>19371.167765908784</v>
      </c>
      <c r="L279" s="481">
        <v>102356.956593874</v>
      </c>
      <c r="M279" s="480">
        <f t="shared" si="23"/>
        <v>1982773.7781877765</v>
      </c>
      <c r="N279" s="474"/>
      <c r="O279" s="475">
        <v>19371.167765908802</v>
      </c>
      <c r="P279" s="277">
        <f t="shared" si="26"/>
        <v>0</v>
      </c>
      <c r="R279" s="8"/>
    </row>
    <row r="280" spans="1:18" x14ac:dyDescent="0.2">
      <c r="A280" s="337">
        <v>2029</v>
      </c>
      <c r="B280" s="337">
        <v>3</v>
      </c>
      <c r="C280" s="512">
        <v>21.660027901132043</v>
      </c>
      <c r="D280" s="479">
        <v>3.16614475794769</v>
      </c>
      <c r="E280" s="479">
        <v>64.582270600115152</v>
      </c>
      <c r="F280" s="479">
        <v>35.042184420393127</v>
      </c>
      <c r="G280" s="479">
        <v>0</v>
      </c>
      <c r="H280" s="478">
        <f t="shared" si="25"/>
        <v>0</v>
      </c>
      <c r="I280" s="478">
        <f t="shared" si="25"/>
        <v>0</v>
      </c>
      <c r="J280" s="511">
        <v>-3.6379788070917101E-12</v>
      </c>
      <c r="K280" s="495">
        <f t="shared" si="27"/>
        <v>19703.355433558059</v>
      </c>
      <c r="L280" s="481">
        <v>102354.55710215701</v>
      </c>
      <c r="M280" s="480">
        <f t="shared" si="23"/>
        <v>2016728.2188282139</v>
      </c>
      <c r="N280" s="474"/>
      <c r="O280" s="475">
        <v>19703.355433558099</v>
      </c>
      <c r="P280" s="277">
        <f t="shared" si="26"/>
        <v>4.0017766878008842E-11</v>
      </c>
      <c r="R280" s="8"/>
    </row>
    <row r="281" spans="1:18" x14ac:dyDescent="0.2">
      <c r="A281" s="337">
        <v>2029</v>
      </c>
      <c r="B281" s="337">
        <v>4</v>
      </c>
      <c r="C281" s="512">
        <v>21.690021950490596</v>
      </c>
      <c r="D281" s="479">
        <v>3.171297</v>
      </c>
      <c r="E281" s="479">
        <v>114.03392869270741</v>
      </c>
      <c r="F281" s="479">
        <v>64.582270600115152</v>
      </c>
      <c r="G281" s="479">
        <v>0</v>
      </c>
      <c r="H281" s="478">
        <f t="shared" si="25"/>
        <v>0</v>
      </c>
      <c r="I281" s="478">
        <f t="shared" si="25"/>
        <v>0</v>
      </c>
      <c r="J281" s="511">
        <v>7.2759576141834308E-12</v>
      </c>
      <c r="K281" s="495">
        <f t="shared" si="27"/>
        <v>20370.831009385438</v>
      </c>
      <c r="L281" s="481">
        <v>102398.86627598701</v>
      </c>
      <c r="M281" s="480">
        <f t="shared" si="23"/>
        <v>2085950.0004607891</v>
      </c>
      <c r="N281" s="474"/>
      <c r="O281" s="475">
        <v>20370.831009385402</v>
      </c>
      <c r="P281" s="277">
        <f t="shared" si="26"/>
        <v>-3.637978807091713E-11</v>
      </c>
      <c r="R281" s="8"/>
    </row>
    <row r="282" spans="1:18" x14ac:dyDescent="0.2">
      <c r="A282" s="337">
        <v>2029</v>
      </c>
      <c r="B282" s="337">
        <v>5</v>
      </c>
      <c r="C282" s="512">
        <v>21.713301434681988</v>
      </c>
      <c r="D282" s="479">
        <v>3.1763050337486498</v>
      </c>
      <c r="E282" s="479">
        <v>208.47875842628665</v>
      </c>
      <c r="F282" s="479">
        <v>114.03392869270741</v>
      </c>
      <c r="G282" s="479">
        <v>0</v>
      </c>
      <c r="H282" s="478">
        <f t="shared" si="25"/>
        <v>0</v>
      </c>
      <c r="I282" s="478">
        <f t="shared" si="25"/>
        <v>0</v>
      </c>
      <c r="J282" s="511">
        <v>3.6379788070917101E-12</v>
      </c>
      <c r="K282" s="495">
        <f t="shared" si="27"/>
        <v>21583.590730417156</v>
      </c>
      <c r="L282" s="481">
        <v>102562.486403168</v>
      </c>
      <c r="M282" s="480">
        <f t="shared" si="23"/>
        <v>2213666.7308199527</v>
      </c>
      <c r="N282" s="474"/>
      <c r="O282" s="475">
        <v>21583.5907304172</v>
      </c>
      <c r="P282" s="277">
        <f t="shared" si="26"/>
        <v>4.3655745685100555E-11</v>
      </c>
      <c r="R282" s="8"/>
    </row>
    <row r="283" spans="1:18" x14ac:dyDescent="0.2">
      <c r="A283" s="337">
        <v>2029</v>
      </c>
      <c r="B283" s="337">
        <v>6</v>
      </c>
      <c r="C283" s="512">
        <v>21.734798748022072</v>
      </c>
      <c r="D283" s="479">
        <v>3.1814659781166599</v>
      </c>
      <c r="E283" s="479">
        <v>271.66325293295364</v>
      </c>
      <c r="F283" s="479">
        <v>208.47875842628665</v>
      </c>
      <c r="G283" s="479">
        <v>0</v>
      </c>
      <c r="H283" s="478">
        <f t="shared" si="25"/>
        <v>0</v>
      </c>
      <c r="I283" s="478">
        <f t="shared" si="25"/>
        <v>0</v>
      </c>
      <c r="J283" s="511">
        <v>-3.6379788070917101E-12</v>
      </c>
      <c r="K283" s="495">
        <f t="shared" si="27"/>
        <v>22881.179967752116</v>
      </c>
      <c r="L283" s="481">
        <v>102847.70352332199</v>
      </c>
      <c r="M283" s="480">
        <f t="shared" si="23"/>
        <v>2353276.813587144</v>
      </c>
      <c r="N283" s="474"/>
      <c r="O283" s="475">
        <v>22881.179967752101</v>
      </c>
      <c r="P283" s="277">
        <f t="shared" si="26"/>
        <v>0</v>
      </c>
      <c r="R283" s="8"/>
    </row>
    <row r="284" spans="1:18" x14ac:dyDescent="0.2">
      <c r="A284" s="337">
        <v>2029</v>
      </c>
      <c r="B284" s="337">
        <v>7</v>
      </c>
      <c r="C284" s="512">
        <v>21.754780917578625</v>
      </c>
      <c r="D284" s="479">
        <v>3.186404</v>
      </c>
      <c r="E284" s="479">
        <v>322.31916585708109</v>
      </c>
      <c r="F284" s="479">
        <v>271.66325293295364</v>
      </c>
      <c r="G284" s="479">
        <v>0</v>
      </c>
      <c r="H284" s="478">
        <f t="shared" si="25"/>
        <v>0</v>
      </c>
      <c r="I284" s="478">
        <f t="shared" si="25"/>
        <v>0</v>
      </c>
      <c r="J284" s="511">
        <v>-3.6379788070917101E-12</v>
      </c>
      <c r="K284" s="495">
        <f t="shared" si="27"/>
        <v>23822.673772483788</v>
      </c>
      <c r="L284" s="481">
        <v>103098.324826105</v>
      </c>
      <c r="M284" s="480">
        <f t="shared" si="23"/>
        <v>2456077.758821866</v>
      </c>
      <c r="N284" s="474"/>
      <c r="O284" s="475">
        <v>23822.673772483799</v>
      </c>
      <c r="P284" s="277">
        <f t="shared" si="26"/>
        <v>0</v>
      </c>
      <c r="R284" s="8"/>
    </row>
    <row r="285" spans="1:18" x14ac:dyDescent="0.2">
      <c r="A285" s="337">
        <v>2029</v>
      </c>
      <c r="B285" s="337">
        <v>8</v>
      </c>
      <c r="C285" s="512">
        <v>21.778132510922035</v>
      </c>
      <c r="D285" s="479">
        <v>3.1914205780115799</v>
      </c>
      <c r="E285" s="479">
        <v>326.45437890907908</v>
      </c>
      <c r="F285" s="479">
        <v>322.31916585708109</v>
      </c>
      <c r="G285" s="479">
        <v>0</v>
      </c>
      <c r="H285" s="478">
        <f t="shared" si="25"/>
        <v>0</v>
      </c>
      <c r="I285" s="478">
        <f t="shared" si="25"/>
        <v>0</v>
      </c>
      <c r="J285" s="511">
        <v>0</v>
      </c>
      <c r="K285" s="495">
        <f t="shared" si="27"/>
        <v>24263.201978221441</v>
      </c>
      <c r="L285" s="481">
        <v>103149.21397713599</v>
      </c>
      <c r="M285" s="480">
        <f t="shared" si="23"/>
        <v>2502730.2126220325</v>
      </c>
      <c r="N285" s="474"/>
      <c r="O285" s="475">
        <v>24263.201978221401</v>
      </c>
      <c r="P285" s="277">
        <f t="shared" si="26"/>
        <v>-4.0017766878008842E-11</v>
      </c>
      <c r="R285" s="8"/>
    </row>
    <row r="286" spans="1:18" x14ac:dyDescent="0.2">
      <c r="A286" s="337">
        <v>2029</v>
      </c>
      <c r="B286" s="337">
        <v>9</v>
      </c>
      <c r="C286" s="512">
        <v>21.803142076711158</v>
      </c>
      <c r="D286" s="479">
        <v>3.1963892115731798</v>
      </c>
      <c r="E286" s="479">
        <v>277.87653293728147</v>
      </c>
      <c r="F286" s="479">
        <v>326.45437890907908</v>
      </c>
      <c r="G286" s="479">
        <v>0</v>
      </c>
      <c r="H286" s="478">
        <f t="shared" ref="H286:I305" si="28">+H274</f>
        <v>0</v>
      </c>
      <c r="I286" s="478">
        <f t="shared" si="28"/>
        <v>0</v>
      </c>
      <c r="J286" s="511">
        <v>3.6379788070917101E-12</v>
      </c>
      <c r="K286" s="495">
        <f t="shared" si="27"/>
        <v>23879.806224019605</v>
      </c>
      <c r="L286" s="481">
        <v>103141.351565818</v>
      </c>
      <c r="M286" s="480">
        <f t="shared" si="23"/>
        <v>2462995.4890752151</v>
      </c>
      <c r="N286" s="474"/>
      <c r="O286" s="475">
        <v>23879.806224019601</v>
      </c>
      <c r="P286" s="277">
        <f t="shared" si="26"/>
        <v>0</v>
      </c>
      <c r="R286" s="8"/>
    </row>
    <row r="287" spans="1:18" x14ac:dyDescent="0.2">
      <c r="A287" s="337">
        <v>2029</v>
      </c>
      <c r="B287" s="337">
        <v>10</v>
      </c>
      <c r="C287" s="512">
        <v>21.827246873880487</v>
      </c>
      <c r="D287" s="479">
        <v>3.2012049999999999</v>
      </c>
      <c r="E287" s="479">
        <v>198.89039579254836</v>
      </c>
      <c r="F287" s="479">
        <v>277.87653293728147</v>
      </c>
      <c r="G287" s="479">
        <v>0</v>
      </c>
      <c r="H287" s="478">
        <f t="shared" si="28"/>
        <v>0</v>
      </c>
      <c r="I287" s="478">
        <f t="shared" si="28"/>
        <v>0</v>
      </c>
      <c r="J287" s="511">
        <v>0</v>
      </c>
      <c r="K287" s="495">
        <f t="shared" si="27"/>
        <v>22815.932022919606</v>
      </c>
      <c r="L287" s="481">
        <v>103050.83699883299</v>
      </c>
      <c r="M287" s="480">
        <f t="shared" si="23"/>
        <v>2351200.8918703422</v>
      </c>
      <c r="N287" s="474"/>
      <c r="O287" s="475">
        <v>22815.932022919598</v>
      </c>
      <c r="P287" s="277">
        <f t="shared" si="26"/>
        <v>0</v>
      </c>
      <c r="R287" s="8"/>
    </row>
    <row r="288" spans="1:18" x14ac:dyDescent="0.2">
      <c r="A288" s="337">
        <v>2029</v>
      </c>
      <c r="B288" s="337">
        <v>11</v>
      </c>
      <c r="C288" s="512">
        <v>21.853230221074561</v>
      </c>
      <c r="D288" s="479">
        <v>3.2062275711416</v>
      </c>
      <c r="E288" s="479">
        <v>78.117279066674627</v>
      </c>
      <c r="F288" s="479">
        <v>198.89039579254836</v>
      </c>
      <c r="G288" s="479">
        <v>0</v>
      </c>
      <c r="H288" s="478">
        <f t="shared" si="28"/>
        <v>0</v>
      </c>
      <c r="I288" s="478">
        <f t="shared" si="28"/>
        <v>0</v>
      </c>
      <c r="J288" s="511">
        <v>0</v>
      </c>
      <c r="K288" s="495">
        <f t="shared" si="27"/>
        <v>21150.139186075274</v>
      </c>
      <c r="L288" s="481">
        <v>102898.973571241</v>
      </c>
      <c r="M288" s="480">
        <f t="shared" si="23"/>
        <v>2176327.6131360284</v>
      </c>
      <c r="N288" s="474"/>
      <c r="O288" s="475">
        <v>21150.139186075299</v>
      </c>
      <c r="P288" s="277">
        <f t="shared" si="26"/>
        <v>0</v>
      </c>
      <c r="R288" s="8"/>
    </row>
    <row r="289" spans="1:18" x14ac:dyDescent="0.2">
      <c r="A289" s="337">
        <v>2029</v>
      </c>
      <c r="B289" s="337">
        <v>12</v>
      </c>
      <c r="C289" s="512">
        <v>21.881956663107335</v>
      </c>
      <c r="D289" s="479">
        <v>3.2111091585478402</v>
      </c>
      <c r="E289" s="479">
        <v>42.633806123140985</v>
      </c>
      <c r="F289" s="479">
        <v>78.117279066674627</v>
      </c>
      <c r="G289" s="479">
        <v>0</v>
      </c>
      <c r="H289" s="478">
        <f t="shared" si="28"/>
        <v>0</v>
      </c>
      <c r="I289" s="478">
        <f t="shared" si="28"/>
        <v>1</v>
      </c>
      <c r="J289" s="511">
        <v>-7.2759576141834308E-12</v>
      </c>
      <c r="K289" s="495">
        <f t="shared" si="27"/>
        <v>20873.952469044139</v>
      </c>
      <c r="L289" s="481">
        <v>102709.908256271</v>
      </c>
      <c r="M289" s="480">
        <f t="shared" si="23"/>
        <v>2143961.7430412848</v>
      </c>
      <c r="N289" s="474">
        <f>SUM(M278:M289)</f>
        <v>26810203.006895188</v>
      </c>
      <c r="O289" s="475">
        <v>20873.952469044099</v>
      </c>
      <c r="P289" s="277">
        <f t="shared" si="26"/>
        <v>-4.0017766878008842E-11</v>
      </c>
      <c r="R289" s="8"/>
    </row>
    <row r="290" spans="1:18" x14ac:dyDescent="0.2">
      <c r="A290" s="337">
        <v>2030</v>
      </c>
      <c r="B290" s="337">
        <v>1</v>
      </c>
      <c r="C290" s="512">
        <v>21.92151064707846</v>
      </c>
      <c r="D290" s="479">
        <v>3.216135</v>
      </c>
      <c r="E290" s="479">
        <v>26.112829868525239</v>
      </c>
      <c r="F290" s="479">
        <v>42.633806123140985</v>
      </c>
      <c r="G290" s="479">
        <v>107.22973635615668</v>
      </c>
      <c r="H290" s="478">
        <f t="shared" si="28"/>
        <v>1</v>
      </c>
      <c r="I290" s="478">
        <f t="shared" si="28"/>
        <v>0</v>
      </c>
      <c r="J290" s="511">
        <v>0</v>
      </c>
      <c r="K290" s="495">
        <f t="shared" si="27"/>
        <v>20223.514795927371</v>
      </c>
      <c r="L290" s="481">
        <v>102585.031823878</v>
      </c>
      <c r="M290" s="480">
        <f t="shared" si="23"/>
        <v>2074629.908930877</v>
      </c>
      <c r="N290" s="477">
        <f>+N289/N277-1</f>
        <v>5.0649847245718416E-3</v>
      </c>
      <c r="O290" s="475">
        <v>20223.5147959274</v>
      </c>
      <c r="P290" s="277">
        <f t="shared" si="26"/>
        <v>2.9103830456733704E-11</v>
      </c>
      <c r="R290" s="8"/>
    </row>
    <row r="291" spans="1:18" x14ac:dyDescent="0.2">
      <c r="A291" s="337">
        <v>2030</v>
      </c>
      <c r="B291" s="337">
        <v>2</v>
      </c>
      <c r="C291" s="512">
        <v>21.972931928257914</v>
      </c>
      <c r="D291" s="479">
        <v>3.2211148280803799</v>
      </c>
      <c r="E291" s="479">
        <v>35.042184420393127</v>
      </c>
      <c r="F291" s="479">
        <v>26.112829868525239</v>
      </c>
      <c r="G291" s="479">
        <v>0</v>
      </c>
      <c r="H291" s="478">
        <f t="shared" si="28"/>
        <v>0</v>
      </c>
      <c r="I291" s="478">
        <f t="shared" si="28"/>
        <v>0</v>
      </c>
      <c r="J291" s="511">
        <v>0</v>
      </c>
      <c r="K291" s="495">
        <f t="shared" si="27"/>
        <v>19435.52008001343</v>
      </c>
      <c r="L291" s="481">
        <v>102549.06409336699</v>
      </c>
      <c r="M291" s="480">
        <f t="shared" si="23"/>
        <v>1993094.3943732183</v>
      </c>
      <c r="N291" s="474"/>
      <c r="O291" s="475">
        <v>19435.520080013401</v>
      </c>
      <c r="P291" s="277">
        <f t="shared" si="26"/>
        <v>-2.9103830456733704E-11</v>
      </c>
      <c r="R291" s="8"/>
    </row>
    <row r="292" spans="1:18" x14ac:dyDescent="0.2">
      <c r="A292" s="337">
        <v>2030</v>
      </c>
      <c r="B292" s="337">
        <v>3</v>
      </c>
      <c r="C292" s="512">
        <v>22.021486792265549</v>
      </c>
      <c r="D292" s="479">
        <v>3.2255950790789298</v>
      </c>
      <c r="E292" s="479">
        <v>64.582270600115152</v>
      </c>
      <c r="F292" s="479">
        <v>35.042184420393127</v>
      </c>
      <c r="G292" s="479">
        <v>0</v>
      </c>
      <c r="H292" s="478">
        <f t="shared" si="28"/>
        <v>0</v>
      </c>
      <c r="I292" s="478">
        <f t="shared" si="28"/>
        <v>0</v>
      </c>
      <c r="J292" s="511">
        <v>-3.6379788070917101E-12</v>
      </c>
      <c r="K292" s="495">
        <f t="shared" si="27"/>
        <v>19772.892679641027</v>
      </c>
      <c r="L292" s="481">
        <v>102546.63005736</v>
      </c>
      <c r="M292" s="480">
        <f t="shared" si="23"/>
        <v>2027643.51078303</v>
      </c>
      <c r="N292" s="474"/>
      <c r="O292" s="475">
        <v>19772.892679641001</v>
      </c>
      <c r="P292" s="277">
        <f t="shared" si="26"/>
        <v>0</v>
      </c>
      <c r="R292" s="8"/>
    </row>
    <row r="293" spans="1:18" x14ac:dyDescent="0.2">
      <c r="A293" s="337">
        <v>2030</v>
      </c>
      <c r="B293" s="337">
        <v>4</v>
      </c>
      <c r="C293" s="512">
        <v>22.072275920719377</v>
      </c>
      <c r="D293" s="479">
        <v>3.2305730000000001</v>
      </c>
      <c r="E293" s="479">
        <v>114.03392869270741</v>
      </c>
      <c r="F293" s="479">
        <v>64.582270600115152</v>
      </c>
      <c r="G293" s="479">
        <v>0</v>
      </c>
      <c r="H293" s="478">
        <f t="shared" si="28"/>
        <v>0</v>
      </c>
      <c r="I293" s="478">
        <f t="shared" si="28"/>
        <v>0</v>
      </c>
      <c r="J293" s="511">
        <v>-3.6379788070917101E-12</v>
      </c>
      <c r="K293" s="495">
        <f t="shared" si="27"/>
        <v>20446.0752028057</v>
      </c>
      <c r="L293" s="481">
        <v>102590.99233492299</v>
      </c>
      <c r="M293" s="480">
        <f t="shared" si="23"/>
        <v>2097583.1444102987</v>
      </c>
      <c r="N293" s="474"/>
      <c r="O293" s="475">
        <v>20446.0752028057</v>
      </c>
      <c r="P293" s="277">
        <f t="shared" si="26"/>
        <v>0</v>
      </c>
      <c r="R293" s="8"/>
    </row>
    <row r="294" spans="1:18" x14ac:dyDescent="0.2">
      <c r="A294" s="337">
        <v>2030</v>
      </c>
      <c r="B294" s="337">
        <v>5</v>
      </c>
      <c r="C294" s="512">
        <v>22.109181652634543</v>
      </c>
      <c r="D294" s="479">
        <v>3.2354354810080799</v>
      </c>
      <c r="E294" s="479">
        <v>208.47875842628665</v>
      </c>
      <c r="F294" s="479">
        <v>114.03392869270741</v>
      </c>
      <c r="G294" s="479">
        <v>0</v>
      </c>
      <c r="H294" s="478">
        <f t="shared" si="28"/>
        <v>0</v>
      </c>
      <c r="I294" s="478">
        <f t="shared" si="28"/>
        <v>0</v>
      </c>
      <c r="J294" s="511">
        <v>0</v>
      </c>
      <c r="K294" s="495">
        <f t="shared" si="27"/>
        <v>21662.589347058056</v>
      </c>
      <c r="L294" s="481">
        <v>102754.889371629</v>
      </c>
      <c r="M294" s="480">
        <f t="shared" si="23"/>
        <v>2225936.9718599794</v>
      </c>
      <c r="N294" s="474"/>
      <c r="O294" s="475">
        <v>21662.5893470581</v>
      </c>
      <c r="P294" s="277">
        <f t="shared" si="26"/>
        <v>4.3655745685100555E-11</v>
      </c>
      <c r="R294" s="8"/>
    </row>
    <row r="295" spans="1:18" x14ac:dyDescent="0.2">
      <c r="A295" s="337">
        <v>2030</v>
      </c>
      <c r="B295" s="337">
        <v>6</v>
      </c>
      <c r="C295" s="512">
        <v>22.136242451019207</v>
      </c>
      <c r="D295" s="479">
        <v>3.24049625592039</v>
      </c>
      <c r="E295" s="479">
        <v>271.66325293295364</v>
      </c>
      <c r="F295" s="479">
        <v>208.47875842628665</v>
      </c>
      <c r="G295" s="479">
        <v>0</v>
      </c>
      <c r="H295" s="478">
        <f t="shared" si="28"/>
        <v>0</v>
      </c>
      <c r="I295" s="478">
        <f t="shared" si="28"/>
        <v>0</v>
      </c>
      <c r="J295" s="511">
        <v>-3.6379788070917101E-12</v>
      </c>
      <c r="K295" s="495">
        <f t="shared" si="27"/>
        <v>22961.730825294777</v>
      </c>
      <c r="L295" s="481">
        <v>103040.611390003</v>
      </c>
      <c r="M295" s="480">
        <f t="shared" si="23"/>
        <v>2365990.7828110517</v>
      </c>
      <c r="N295" s="474"/>
      <c r="O295" s="475">
        <v>22961.730825294799</v>
      </c>
      <c r="P295" s="277">
        <f t="shared" si="26"/>
        <v>0</v>
      </c>
      <c r="R295" s="8"/>
    </row>
    <row r="296" spans="1:18" x14ac:dyDescent="0.2">
      <c r="A296" s="337">
        <v>2030</v>
      </c>
      <c r="B296" s="337">
        <v>7</v>
      </c>
      <c r="C296" s="512">
        <v>22.153604044244268</v>
      </c>
      <c r="D296" s="479">
        <v>3.245409</v>
      </c>
      <c r="E296" s="479">
        <v>322.31916585708109</v>
      </c>
      <c r="F296" s="479">
        <v>271.66325293295364</v>
      </c>
      <c r="G296" s="479">
        <v>0</v>
      </c>
      <c r="H296" s="478">
        <f t="shared" si="28"/>
        <v>0</v>
      </c>
      <c r="I296" s="478">
        <f t="shared" si="28"/>
        <v>0</v>
      </c>
      <c r="J296" s="511">
        <v>-3.6379788070917101E-12</v>
      </c>
      <c r="K296" s="495">
        <f t="shared" si="27"/>
        <v>23902.527874244901</v>
      </c>
      <c r="L296" s="481">
        <v>103291.67255316</v>
      </c>
      <c r="M296" s="480">
        <f t="shared" si="23"/>
        <v>2468932.0823792838</v>
      </c>
      <c r="N296" s="474"/>
      <c r="O296" s="475">
        <v>23902.527874244901</v>
      </c>
      <c r="P296" s="277">
        <f t="shared" si="26"/>
        <v>0</v>
      </c>
      <c r="R296" s="8"/>
    </row>
    <row r="297" spans="1:18" x14ac:dyDescent="0.2">
      <c r="A297" s="337">
        <v>2030</v>
      </c>
      <c r="B297" s="337">
        <v>8</v>
      </c>
      <c r="C297" s="512">
        <v>22.167562656015733</v>
      </c>
      <c r="D297" s="479">
        <v>3.25049151279944</v>
      </c>
      <c r="E297" s="479">
        <v>326.45437890907908</v>
      </c>
      <c r="F297" s="479">
        <v>322.31916585708109</v>
      </c>
      <c r="G297" s="479">
        <v>0</v>
      </c>
      <c r="H297" s="478">
        <f t="shared" si="28"/>
        <v>0</v>
      </c>
      <c r="I297" s="478">
        <f t="shared" si="28"/>
        <v>0</v>
      </c>
      <c r="J297" s="511">
        <v>0</v>
      </c>
      <c r="K297" s="495">
        <f t="shared" si="27"/>
        <v>24340.484373246956</v>
      </c>
      <c r="L297" s="481">
        <v>103342.62691351899</v>
      </c>
      <c r="M297" s="480">
        <f t="shared" ref="M297:M360" si="29">+L297*K297/1000</f>
        <v>2515409.5954787992</v>
      </c>
      <c r="N297" s="474"/>
      <c r="O297" s="475">
        <v>24340.484373247</v>
      </c>
      <c r="P297" s="277">
        <f t="shared" si="26"/>
        <v>4.3655745685100555E-11</v>
      </c>
      <c r="R297" s="8"/>
    </row>
    <row r="298" spans="1:18" x14ac:dyDescent="0.2">
      <c r="A298" s="337">
        <v>2030</v>
      </c>
      <c r="B298" s="337">
        <v>9</v>
      </c>
      <c r="C298" s="512">
        <v>22.183554950030572</v>
      </c>
      <c r="D298" s="479">
        <v>3.2556138674205601</v>
      </c>
      <c r="E298" s="479">
        <v>277.87653293728147</v>
      </c>
      <c r="F298" s="479">
        <v>326.45437890907908</v>
      </c>
      <c r="G298" s="479">
        <v>0</v>
      </c>
      <c r="H298" s="478">
        <f t="shared" si="28"/>
        <v>0</v>
      </c>
      <c r="I298" s="478">
        <f t="shared" si="28"/>
        <v>0</v>
      </c>
      <c r="J298" s="511">
        <v>3.6379788070917101E-12</v>
      </c>
      <c r="K298" s="495">
        <f t="shared" si="27"/>
        <v>23954.576852223006</v>
      </c>
      <c r="L298" s="481">
        <v>103334.719544536</v>
      </c>
      <c r="M298" s="480">
        <f t="shared" si="29"/>
        <v>2475339.4808324981</v>
      </c>
      <c r="N298" s="474"/>
      <c r="O298" s="475">
        <v>23954.576852222999</v>
      </c>
      <c r="P298" s="277">
        <f t="shared" si="26"/>
        <v>0</v>
      </c>
      <c r="R298" s="8"/>
    </row>
    <row r="299" spans="1:18" x14ac:dyDescent="0.2">
      <c r="A299" s="337">
        <v>2030</v>
      </c>
      <c r="B299" s="337">
        <v>10</v>
      </c>
      <c r="C299" s="512">
        <v>22.207376714787589</v>
      </c>
      <c r="D299" s="479">
        <v>3.2606510000000002</v>
      </c>
      <c r="E299" s="479">
        <v>198.89039579254836</v>
      </c>
      <c r="F299" s="479">
        <v>277.87653293728147</v>
      </c>
      <c r="G299" s="479">
        <v>0</v>
      </c>
      <c r="H299" s="478">
        <f t="shared" si="28"/>
        <v>0</v>
      </c>
      <c r="I299" s="478">
        <f t="shared" si="28"/>
        <v>0</v>
      </c>
      <c r="J299" s="511">
        <v>-3.6379788070917101E-12</v>
      </c>
      <c r="K299" s="495">
        <f t="shared" si="27"/>
        <v>22890.521026576094</v>
      </c>
      <c r="L299" s="481">
        <v>103244.00510301899</v>
      </c>
      <c r="M299" s="480">
        <f t="shared" si="29"/>
        <v>2363309.069678586</v>
      </c>
      <c r="N299" s="474"/>
      <c r="O299" s="475">
        <v>22890.521026576102</v>
      </c>
      <c r="P299" s="277">
        <f t="shared" si="26"/>
        <v>0</v>
      </c>
      <c r="R299" s="8"/>
    </row>
    <row r="300" spans="1:18" x14ac:dyDescent="0.2">
      <c r="A300" s="337">
        <v>2030</v>
      </c>
      <c r="B300" s="337">
        <v>11</v>
      </c>
      <c r="C300" s="512">
        <v>22.246732590563408</v>
      </c>
      <c r="D300" s="479">
        <v>3.26596532361964</v>
      </c>
      <c r="E300" s="479">
        <v>78.117279066674627</v>
      </c>
      <c r="F300" s="479">
        <v>198.89039579254836</v>
      </c>
      <c r="G300" s="479">
        <v>0</v>
      </c>
      <c r="H300" s="478">
        <f t="shared" si="28"/>
        <v>0</v>
      </c>
      <c r="I300" s="478">
        <f t="shared" si="28"/>
        <v>0</v>
      </c>
      <c r="J300" s="511">
        <v>0</v>
      </c>
      <c r="K300" s="495">
        <f t="shared" si="27"/>
        <v>21228.206395673846</v>
      </c>
      <c r="L300" s="481">
        <v>103091.82688326199</v>
      </c>
      <c r="M300" s="480">
        <f t="shared" si="29"/>
        <v>2188454.5787849631</v>
      </c>
      <c r="N300" s="474"/>
      <c r="O300" s="475">
        <v>21228.206395673798</v>
      </c>
      <c r="P300" s="277">
        <f t="shared" si="26"/>
        <v>-4.7293724492192268E-11</v>
      </c>
      <c r="R300" s="8"/>
    </row>
    <row r="301" spans="1:18" x14ac:dyDescent="0.2">
      <c r="A301" s="337">
        <v>2030</v>
      </c>
      <c r="B301" s="337">
        <v>12</v>
      </c>
      <c r="C301" s="512">
        <v>22.29383433246727</v>
      </c>
      <c r="D301" s="479">
        <v>3.2711765471611298</v>
      </c>
      <c r="E301" s="479">
        <v>42.633806123140985</v>
      </c>
      <c r="F301" s="479">
        <v>78.117279066674627</v>
      </c>
      <c r="G301" s="479">
        <v>0</v>
      </c>
      <c r="H301" s="478">
        <f t="shared" si="28"/>
        <v>0</v>
      </c>
      <c r="I301" s="478">
        <f t="shared" si="28"/>
        <v>1</v>
      </c>
      <c r="J301" s="511">
        <v>-7.2759576141834308E-12</v>
      </c>
      <c r="K301" s="495">
        <f t="shared" si="27"/>
        <v>20956.832939627915</v>
      </c>
      <c r="L301" s="481">
        <v>102902.377161532</v>
      </c>
      <c r="M301" s="480">
        <f t="shared" si="29"/>
        <v>2156507.9272648091</v>
      </c>
      <c r="N301" s="474">
        <f>SUM(M290:M301)</f>
        <v>26952831.447587393</v>
      </c>
      <c r="O301" s="475">
        <v>20956.8329396279</v>
      </c>
      <c r="P301" s="277">
        <f t="shared" si="26"/>
        <v>0</v>
      </c>
      <c r="R301" s="8"/>
    </row>
    <row r="302" spans="1:18" x14ac:dyDescent="0.2">
      <c r="A302" s="337">
        <f t="shared" ref="A302:A333" si="30">+A290+1</f>
        <v>2031</v>
      </c>
      <c r="B302" s="337">
        <f t="shared" ref="B302:B333" si="31">+B290</f>
        <v>1</v>
      </c>
      <c r="C302" s="512">
        <v>22.346574436193769</v>
      </c>
      <c r="D302" s="479">
        <v>3.2765770000000001</v>
      </c>
      <c r="E302" s="479">
        <v>26.112829868525239</v>
      </c>
      <c r="F302" s="479">
        <v>42.633806123140985</v>
      </c>
      <c r="G302" s="479">
        <v>107.22973635615668</v>
      </c>
      <c r="H302" s="478">
        <f t="shared" si="28"/>
        <v>1</v>
      </c>
      <c r="I302" s="478">
        <f t="shared" si="28"/>
        <v>0</v>
      </c>
      <c r="J302" s="511">
        <v>0</v>
      </c>
      <c r="K302" s="495">
        <f t="shared" si="27"/>
        <v>20309.783722043427</v>
      </c>
      <c r="L302" s="481">
        <v>102777.23670768899</v>
      </c>
      <c r="M302" s="480">
        <f t="shared" si="29"/>
        <v>2087383.449082426</v>
      </c>
      <c r="N302" s="477">
        <f>+N301/N289-1</f>
        <v>5.3199313953542493E-3</v>
      </c>
      <c r="O302" s="475">
        <v>20309.783722043401</v>
      </c>
      <c r="P302" s="277">
        <f t="shared" si="26"/>
        <v>0</v>
      </c>
      <c r="R302" s="8"/>
    </row>
    <row r="303" spans="1:18" x14ac:dyDescent="0.2">
      <c r="A303" s="337">
        <f t="shared" si="30"/>
        <v>2031</v>
      </c>
      <c r="B303" s="337">
        <f t="shared" si="31"/>
        <v>2</v>
      </c>
      <c r="C303" s="512">
        <v>22.397240203228773</v>
      </c>
      <c r="D303" s="479">
        <v>3.28195324141929</v>
      </c>
      <c r="E303" s="479">
        <v>35.042184420393127</v>
      </c>
      <c r="F303" s="479">
        <v>26.112829868525239</v>
      </c>
      <c r="G303" s="479">
        <v>0</v>
      </c>
      <c r="H303" s="478">
        <f t="shared" si="28"/>
        <v>0</v>
      </c>
      <c r="I303" s="478">
        <f t="shared" si="28"/>
        <v>0</v>
      </c>
      <c r="J303" s="511">
        <v>0</v>
      </c>
      <c r="K303" s="495">
        <f t="shared" si="27"/>
        <v>19521.396486554415</v>
      </c>
      <c r="L303" s="481">
        <v>102741.171592859</v>
      </c>
      <c r="M303" s="480">
        <f t="shared" si="29"/>
        <v>2005651.146157322</v>
      </c>
      <c r="N303" s="483"/>
      <c r="O303" s="475">
        <v>19521.3964865544</v>
      </c>
      <c r="P303" s="277">
        <f t="shared" si="26"/>
        <v>0</v>
      </c>
      <c r="R303" s="8"/>
    </row>
    <row r="304" spans="1:18" x14ac:dyDescent="0.2">
      <c r="A304" s="337">
        <f t="shared" si="30"/>
        <v>2031</v>
      </c>
      <c r="B304" s="337">
        <f t="shared" si="31"/>
        <v>3</v>
      </c>
      <c r="C304" s="512">
        <v>22.438050591236934</v>
      </c>
      <c r="D304" s="479">
        <v>3.2868074174310502</v>
      </c>
      <c r="E304" s="479">
        <v>64.582270600115152</v>
      </c>
      <c r="F304" s="479">
        <v>35.042184420393127</v>
      </c>
      <c r="G304" s="479">
        <v>0</v>
      </c>
      <c r="H304" s="478">
        <f t="shared" si="28"/>
        <v>0</v>
      </c>
      <c r="I304" s="478">
        <f t="shared" si="28"/>
        <v>0</v>
      </c>
      <c r="J304" s="511">
        <v>-3.6379788070917101E-12</v>
      </c>
      <c r="K304" s="495">
        <f t="shared" si="27"/>
        <v>19856.497022143012</v>
      </c>
      <c r="L304" s="481">
        <v>102738.703012564</v>
      </c>
      <c r="M304" s="480">
        <f t="shared" si="29"/>
        <v>2040030.7504278123</v>
      </c>
      <c r="N304" s="483"/>
      <c r="O304" s="475">
        <v>19856.497022143001</v>
      </c>
      <c r="P304" s="277">
        <f t="shared" si="26"/>
        <v>0</v>
      </c>
      <c r="R304" s="8"/>
    </row>
    <row r="305" spans="1:18" x14ac:dyDescent="0.2">
      <c r="A305" s="337">
        <f t="shared" si="30"/>
        <v>2031</v>
      </c>
      <c r="B305" s="337">
        <f t="shared" si="31"/>
        <v>4</v>
      </c>
      <c r="C305" s="512">
        <v>22.481144289765709</v>
      </c>
      <c r="D305" s="479">
        <v>3.2922159999999998</v>
      </c>
      <c r="E305" s="479">
        <v>114.03392869270741</v>
      </c>
      <c r="F305" s="479">
        <v>64.582270600115152</v>
      </c>
      <c r="G305" s="479">
        <v>0</v>
      </c>
      <c r="H305" s="478">
        <f t="shared" si="28"/>
        <v>0</v>
      </c>
      <c r="I305" s="478">
        <f t="shared" si="28"/>
        <v>0</v>
      </c>
      <c r="J305" s="511">
        <v>0</v>
      </c>
      <c r="K305" s="495">
        <f t="shared" si="27"/>
        <v>20527.39381223145</v>
      </c>
      <c r="L305" s="481">
        <v>102783.11839385801</v>
      </c>
      <c r="M305" s="480">
        <f t="shared" si="29"/>
        <v>2109869.5485199336</v>
      </c>
      <c r="N305" s="483"/>
      <c r="O305" s="475">
        <v>20527.393812231501</v>
      </c>
      <c r="P305" s="277">
        <f t="shared" si="26"/>
        <v>5.0931703299283981E-11</v>
      </c>
      <c r="R305" s="8"/>
    </row>
    <row r="306" spans="1:18" x14ac:dyDescent="0.2">
      <c r="A306" s="337">
        <f t="shared" si="30"/>
        <v>2031</v>
      </c>
      <c r="B306" s="337">
        <f t="shared" si="31"/>
        <v>5</v>
      </c>
      <c r="C306" s="512">
        <v>22.518107418997648</v>
      </c>
      <c r="D306" s="479">
        <v>3.29750633660883</v>
      </c>
      <c r="E306" s="479">
        <v>208.47875842628665</v>
      </c>
      <c r="F306" s="479">
        <v>114.03392869270741</v>
      </c>
      <c r="G306" s="479">
        <v>0</v>
      </c>
      <c r="H306" s="478">
        <f t="shared" ref="H306:I325" si="32">+H294</f>
        <v>0</v>
      </c>
      <c r="I306" s="478">
        <f t="shared" si="32"/>
        <v>0</v>
      </c>
      <c r="J306" s="511">
        <v>-3.6379788070917101E-12</v>
      </c>
      <c r="K306" s="495">
        <f t="shared" si="27"/>
        <v>21743.720369025257</v>
      </c>
      <c r="L306" s="481">
        <v>102947.29234009099</v>
      </c>
      <c r="M306" s="480">
        <f t="shared" si="29"/>
        <v>2238457.1373912343</v>
      </c>
      <c r="N306" s="483"/>
      <c r="O306" s="475">
        <v>21743.720369025301</v>
      </c>
      <c r="P306" s="277">
        <f t="shared" si="26"/>
        <v>4.3655745685100555E-11</v>
      </c>
      <c r="R306" s="8"/>
    </row>
    <row r="307" spans="1:18" x14ac:dyDescent="0.2">
      <c r="A307" s="337">
        <f t="shared" si="30"/>
        <v>2031</v>
      </c>
      <c r="B307" s="337">
        <f t="shared" si="31"/>
        <v>6</v>
      </c>
      <c r="C307" s="512">
        <v>22.551628716256975</v>
      </c>
      <c r="D307" s="479">
        <v>3.3029946132129999</v>
      </c>
      <c r="E307" s="479">
        <v>271.66325293295364</v>
      </c>
      <c r="F307" s="479">
        <v>208.47875842628665</v>
      </c>
      <c r="G307" s="479">
        <v>0</v>
      </c>
      <c r="H307" s="478">
        <f t="shared" si="32"/>
        <v>0</v>
      </c>
      <c r="I307" s="478">
        <f t="shared" si="32"/>
        <v>0</v>
      </c>
      <c r="J307" s="511">
        <v>-3.6379788070917101E-12</v>
      </c>
      <c r="K307" s="495">
        <f t="shared" si="27"/>
        <v>23044.406197343553</v>
      </c>
      <c r="L307" s="481">
        <v>103233.519256684</v>
      </c>
      <c r="M307" s="480">
        <f t="shared" si="29"/>
        <v>2378955.1509323139</v>
      </c>
      <c r="N307" s="483"/>
      <c r="O307" s="475">
        <v>23044.4061973436</v>
      </c>
      <c r="P307" s="277">
        <f t="shared" si="26"/>
        <v>4.7293724492192268E-11</v>
      </c>
      <c r="R307" s="8"/>
    </row>
    <row r="308" spans="1:18" x14ac:dyDescent="0.2">
      <c r="A308" s="337">
        <f t="shared" si="30"/>
        <v>2031</v>
      </c>
      <c r="B308" s="337">
        <f t="shared" si="31"/>
        <v>7</v>
      </c>
      <c r="C308" s="512">
        <v>22.577913349638241</v>
      </c>
      <c r="D308" s="479">
        <v>3.3082769999999999</v>
      </c>
      <c r="E308" s="479">
        <v>322.31916585708109</v>
      </c>
      <c r="F308" s="479">
        <v>271.66325293295364</v>
      </c>
      <c r="G308" s="479">
        <v>0</v>
      </c>
      <c r="H308" s="478">
        <f t="shared" si="32"/>
        <v>0</v>
      </c>
      <c r="I308" s="478">
        <f t="shared" si="32"/>
        <v>0</v>
      </c>
      <c r="J308" s="511">
        <v>-3.6379788070917101E-12</v>
      </c>
      <c r="K308" s="495">
        <f t="shared" si="27"/>
        <v>23987.441076906609</v>
      </c>
      <c r="L308" s="481">
        <v>103485.02028021601</v>
      </c>
      <c r="M308" s="480">
        <f t="shared" si="29"/>
        <v>2482340.8263141671</v>
      </c>
      <c r="N308" s="483"/>
      <c r="O308" s="475">
        <v>23987.441076906602</v>
      </c>
      <c r="P308" s="277">
        <f t="shared" si="26"/>
        <v>0</v>
      </c>
      <c r="R308" s="8"/>
    </row>
    <row r="309" spans="1:18" x14ac:dyDescent="0.2">
      <c r="A309" s="337">
        <f t="shared" si="30"/>
        <v>2031</v>
      </c>
      <c r="B309" s="337">
        <f t="shared" si="31"/>
        <v>8</v>
      </c>
      <c r="C309" s="512">
        <v>22.601140809109069</v>
      </c>
      <c r="D309" s="479">
        <v>3.3136694331840499</v>
      </c>
      <c r="E309" s="479">
        <v>326.45437890907908</v>
      </c>
      <c r="F309" s="479">
        <v>322.31916585708109</v>
      </c>
      <c r="G309" s="479">
        <v>0</v>
      </c>
      <c r="H309" s="478">
        <f t="shared" si="32"/>
        <v>0</v>
      </c>
      <c r="I309" s="478">
        <f t="shared" si="32"/>
        <v>0</v>
      </c>
      <c r="J309" s="511">
        <v>3.6379788070917101E-12</v>
      </c>
      <c r="K309" s="495">
        <f t="shared" si="27"/>
        <v>24427.757284208918</v>
      </c>
      <c r="L309" s="481">
        <v>103536.039849901</v>
      </c>
      <c r="M309" s="480">
        <f t="shared" si="29"/>
        <v>2529153.2516215639</v>
      </c>
      <c r="N309" s="483"/>
      <c r="O309" s="475">
        <v>24427.757284208899</v>
      </c>
      <c r="P309" s="277">
        <f t="shared" si="26"/>
        <v>0</v>
      </c>
      <c r="R309" s="8"/>
    </row>
    <row r="310" spans="1:18" x14ac:dyDescent="0.2">
      <c r="A310" s="337">
        <f t="shared" si="30"/>
        <v>2031</v>
      </c>
      <c r="B310" s="337">
        <f t="shared" si="31"/>
        <v>9</v>
      </c>
      <c r="C310" s="512">
        <v>22.627780065578431</v>
      </c>
      <c r="D310" s="479">
        <v>3.3190204084229298</v>
      </c>
      <c r="E310" s="479">
        <v>277.87653293728147</v>
      </c>
      <c r="F310" s="479">
        <v>326.45437890907908</v>
      </c>
      <c r="G310" s="479">
        <v>0</v>
      </c>
      <c r="H310" s="478">
        <f t="shared" si="32"/>
        <v>0</v>
      </c>
      <c r="I310" s="478">
        <f t="shared" si="32"/>
        <v>0</v>
      </c>
      <c r="J310" s="511">
        <v>-3.6379788070917101E-12</v>
      </c>
      <c r="K310" s="495">
        <f t="shared" si="27"/>
        <v>24044.620788048884</v>
      </c>
      <c r="L310" s="481">
        <v>103528.087523254</v>
      </c>
      <c r="M310" s="480">
        <f t="shared" si="29"/>
        <v>2489293.6054085772</v>
      </c>
      <c r="N310" s="483"/>
      <c r="O310" s="475">
        <v>24044.620788048898</v>
      </c>
      <c r="P310" s="277">
        <f t="shared" si="26"/>
        <v>0</v>
      </c>
      <c r="R310" s="8"/>
    </row>
    <row r="311" spans="1:18" x14ac:dyDescent="0.2">
      <c r="A311" s="337">
        <f t="shared" si="30"/>
        <v>2031</v>
      </c>
      <c r="B311" s="337">
        <f t="shared" si="31"/>
        <v>10</v>
      </c>
      <c r="C311" s="512">
        <v>22.665418018324047</v>
      </c>
      <c r="D311" s="479">
        <v>3.324198</v>
      </c>
      <c r="E311" s="479">
        <v>198.89039579254836</v>
      </c>
      <c r="F311" s="479">
        <v>277.87653293728147</v>
      </c>
      <c r="G311" s="479">
        <v>0</v>
      </c>
      <c r="H311" s="478">
        <f t="shared" si="32"/>
        <v>0</v>
      </c>
      <c r="I311" s="478">
        <f t="shared" si="32"/>
        <v>0</v>
      </c>
      <c r="J311" s="511">
        <v>-3.6379788070917101E-12</v>
      </c>
      <c r="K311" s="495">
        <f t="shared" si="27"/>
        <v>22984.234981375928</v>
      </c>
      <c r="L311" s="481">
        <v>103437.17320720501</v>
      </c>
      <c r="M311" s="480">
        <f t="shared" si="29"/>
        <v>2377424.2948036822</v>
      </c>
      <c r="N311" s="483"/>
      <c r="O311" s="475">
        <v>22984.234981375899</v>
      </c>
      <c r="P311" s="277">
        <f t="shared" si="26"/>
        <v>-2.9103830456733704E-11</v>
      </c>
      <c r="R311" s="8"/>
    </row>
    <row r="312" spans="1:18" x14ac:dyDescent="0.2">
      <c r="A312" s="337">
        <f t="shared" si="30"/>
        <v>2031</v>
      </c>
      <c r="B312" s="337">
        <f t="shared" si="31"/>
        <v>11</v>
      </c>
      <c r="C312" s="512">
        <v>22.723720790807313</v>
      </c>
      <c r="D312" s="479">
        <v>3.3295783830217101</v>
      </c>
      <c r="E312" s="479">
        <v>78.117279066674627</v>
      </c>
      <c r="F312" s="479">
        <v>198.89039579254836</v>
      </c>
      <c r="G312" s="479">
        <v>0</v>
      </c>
      <c r="H312" s="478">
        <f t="shared" si="32"/>
        <v>0</v>
      </c>
      <c r="I312" s="478">
        <f t="shared" si="32"/>
        <v>0</v>
      </c>
      <c r="J312" s="511">
        <v>-3.6379788070917101E-12</v>
      </c>
      <c r="K312" s="495">
        <f t="shared" si="27"/>
        <v>21327.013329131962</v>
      </c>
      <c r="L312" s="481">
        <v>103284.680195282</v>
      </c>
      <c r="M312" s="480">
        <f t="shared" si="29"/>
        <v>2202753.751219911</v>
      </c>
      <c r="N312" s="483"/>
      <c r="O312" s="475">
        <v>21327.013329132002</v>
      </c>
      <c r="P312" s="277">
        <f t="shared" si="26"/>
        <v>4.0017766878008842E-11</v>
      </c>
      <c r="R312" s="8"/>
    </row>
    <row r="313" spans="1:18" x14ac:dyDescent="0.2">
      <c r="A313" s="337">
        <f t="shared" si="30"/>
        <v>2031</v>
      </c>
      <c r="B313" s="337">
        <f t="shared" si="31"/>
        <v>12</v>
      </c>
      <c r="C313" s="512">
        <v>22.790158861739751</v>
      </c>
      <c r="D313" s="479">
        <v>3.33481061303219</v>
      </c>
      <c r="E313" s="479">
        <v>42.633806123140985</v>
      </c>
      <c r="F313" s="479">
        <v>78.117279066674627</v>
      </c>
      <c r="G313" s="479">
        <v>0</v>
      </c>
      <c r="H313" s="478">
        <f t="shared" si="32"/>
        <v>0</v>
      </c>
      <c r="I313" s="478">
        <f t="shared" si="32"/>
        <v>1</v>
      </c>
      <c r="J313" s="511">
        <v>-3.6379788070917101E-12</v>
      </c>
      <c r="K313" s="495">
        <f t="shared" si="27"/>
        <v>21060.85956426604</v>
      </c>
      <c r="L313" s="481">
        <v>103094.846066793</v>
      </c>
      <c r="M313" s="480">
        <f t="shared" si="29"/>
        <v>2171266.0748123527</v>
      </c>
      <c r="N313" s="474">
        <f>SUM(M302:M313)</f>
        <v>27112578.986691296</v>
      </c>
      <c r="O313" s="475">
        <v>21060.859564266</v>
      </c>
      <c r="P313" s="277">
        <f t="shared" si="26"/>
        <v>-4.0017766878008842E-11</v>
      </c>
      <c r="R313" s="8"/>
    </row>
    <row r="314" spans="1:18" x14ac:dyDescent="0.2">
      <c r="A314" s="337">
        <f t="shared" si="30"/>
        <v>2032</v>
      </c>
      <c r="B314" s="337">
        <f t="shared" si="31"/>
        <v>1</v>
      </c>
      <c r="C314" s="512">
        <v>22.859020073691081</v>
      </c>
      <c r="D314" s="479">
        <v>3.3402310000000002</v>
      </c>
      <c r="E314" s="479">
        <v>26.112829868525239</v>
      </c>
      <c r="F314" s="479">
        <v>42.633806123140985</v>
      </c>
      <c r="G314" s="479">
        <v>107.22973635615668</v>
      </c>
      <c r="H314" s="478">
        <f t="shared" si="32"/>
        <v>1</v>
      </c>
      <c r="I314" s="478">
        <f t="shared" si="32"/>
        <v>0</v>
      </c>
      <c r="J314" s="511">
        <v>0</v>
      </c>
      <c r="K314" s="495">
        <f t="shared" si="27"/>
        <v>20418.160964988365</v>
      </c>
      <c r="L314" s="481">
        <v>102969.441591501</v>
      </c>
      <c r="M314" s="480">
        <f t="shared" si="29"/>
        <v>2102446.6328902352</v>
      </c>
      <c r="N314" s="477">
        <f>+N313/N301-1</f>
        <v>5.9269297704231949E-3</v>
      </c>
      <c r="O314" s="475">
        <v>20418.160964988401</v>
      </c>
      <c r="P314" s="277">
        <f t="shared" si="26"/>
        <v>3.637978807091713E-11</v>
      </c>
      <c r="R314" s="8"/>
    </row>
    <row r="315" spans="1:18" x14ac:dyDescent="0.2">
      <c r="A315" s="337">
        <f t="shared" si="30"/>
        <v>2032</v>
      </c>
      <c r="B315" s="337">
        <f t="shared" si="31"/>
        <v>2</v>
      </c>
      <c r="C315" s="512">
        <v>22.91831721681406</v>
      </c>
      <c r="D315" s="479">
        <v>3.3456613928498702</v>
      </c>
      <c r="E315" s="479">
        <v>35.042184420393127</v>
      </c>
      <c r="F315" s="479">
        <v>26.112829868525239</v>
      </c>
      <c r="G315" s="479">
        <v>0</v>
      </c>
      <c r="H315" s="478">
        <f t="shared" si="32"/>
        <v>0</v>
      </c>
      <c r="I315" s="478">
        <f t="shared" si="32"/>
        <v>0</v>
      </c>
      <c r="J315" s="511">
        <v>0</v>
      </c>
      <c r="K315" s="495">
        <f t="shared" si="27"/>
        <v>19632.082446836313</v>
      </c>
      <c r="L315" s="481">
        <v>102933.27909235199</v>
      </c>
      <c r="M315" s="480">
        <f t="shared" si="29"/>
        <v>2020794.6216642668</v>
      </c>
      <c r="N315" s="474"/>
      <c r="O315" s="475">
        <v>19632.082446836299</v>
      </c>
      <c r="P315" s="277">
        <f t="shared" si="26"/>
        <v>0</v>
      </c>
      <c r="R315" s="8"/>
    </row>
    <row r="316" spans="1:18" x14ac:dyDescent="0.2">
      <c r="A316" s="337">
        <f t="shared" si="30"/>
        <v>2032</v>
      </c>
      <c r="B316" s="337">
        <f t="shared" si="31"/>
        <v>3</v>
      </c>
      <c r="C316" s="512">
        <v>22.964243703513215</v>
      </c>
      <c r="D316" s="479">
        <v>3.35077766231786</v>
      </c>
      <c r="E316" s="479">
        <v>64.582270600115152</v>
      </c>
      <c r="F316" s="479">
        <v>35.042184420393127</v>
      </c>
      <c r="G316" s="479">
        <v>0</v>
      </c>
      <c r="H316" s="478">
        <f t="shared" si="32"/>
        <v>0</v>
      </c>
      <c r="I316" s="478">
        <f t="shared" si="32"/>
        <v>0</v>
      </c>
      <c r="J316" s="511">
        <v>-3.6379788070917101E-12</v>
      </c>
      <c r="K316" s="495">
        <f t="shared" si="27"/>
        <v>19968.442251196549</v>
      </c>
      <c r="L316" s="481">
        <v>102930.775967768</v>
      </c>
      <c r="M316" s="480">
        <f t="shared" si="29"/>
        <v>2055367.2557832249</v>
      </c>
      <c r="N316" s="474"/>
      <c r="O316" s="475">
        <v>19968.442251196499</v>
      </c>
      <c r="P316" s="277">
        <f t="shared" si="26"/>
        <v>-5.0931703299283981E-11</v>
      </c>
      <c r="R316" s="8"/>
    </row>
    <row r="317" spans="1:18" x14ac:dyDescent="0.2">
      <c r="A317" s="337">
        <f t="shared" si="30"/>
        <v>2032</v>
      </c>
      <c r="B317" s="337">
        <f t="shared" si="31"/>
        <v>4</v>
      </c>
      <c r="C317" s="512">
        <v>23.008318610454133</v>
      </c>
      <c r="D317" s="479">
        <v>3.3563230000000002</v>
      </c>
      <c r="E317" s="479">
        <v>114.03392869270741</v>
      </c>
      <c r="F317" s="479">
        <v>64.582270600115152</v>
      </c>
      <c r="G317" s="479">
        <v>0</v>
      </c>
      <c r="H317" s="478">
        <f t="shared" si="32"/>
        <v>0</v>
      </c>
      <c r="I317" s="478">
        <f t="shared" si="32"/>
        <v>0</v>
      </c>
      <c r="J317" s="511">
        <v>0</v>
      </c>
      <c r="K317" s="495">
        <f t="shared" si="27"/>
        <v>20639.539496674148</v>
      </c>
      <c r="L317" s="481">
        <v>102975.244452794</v>
      </c>
      <c r="M317" s="480">
        <f t="shared" si="29"/>
        <v>2125361.6250631171</v>
      </c>
      <c r="N317" s="474"/>
      <c r="O317" s="475">
        <v>20639.539496674101</v>
      </c>
      <c r="P317" s="277">
        <f t="shared" si="26"/>
        <v>-4.7293724492192268E-11</v>
      </c>
      <c r="R317" s="8"/>
    </row>
    <row r="318" spans="1:18" x14ac:dyDescent="0.2">
      <c r="A318" s="337">
        <f t="shared" si="30"/>
        <v>2032</v>
      </c>
      <c r="B318" s="337">
        <f t="shared" si="31"/>
        <v>5</v>
      </c>
      <c r="C318" s="512">
        <v>23.04659699344128</v>
      </c>
      <c r="D318" s="479">
        <v>3.3617841475029899</v>
      </c>
      <c r="E318" s="479">
        <v>208.47875842628665</v>
      </c>
      <c r="F318" s="479">
        <v>114.03392869270741</v>
      </c>
      <c r="G318" s="479">
        <v>0</v>
      </c>
      <c r="H318" s="478">
        <f t="shared" si="32"/>
        <v>0</v>
      </c>
      <c r="I318" s="478">
        <f t="shared" si="32"/>
        <v>0</v>
      </c>
      <c r="J318" s="511">
        <v>-3.6379788070917101E-12</v>
      </c>
      <c r="K318" s="495">
        <f t="shared" si="27"/>
        <v>21856.140687152885</v>
      </c>
      <c r="L318" s="481">
        <v>103139.695308553</v>
      </c>
      <c r="M318" s="480">
        <f t="shared" si="29"/>
        <v>2254235.6910938169</v>
      </c>
      <c r="N318" s="474"/>
      <c r="O318" s="475">
        <v>21856.1406871529</v>
      </c>
      <c r="P318" s="277">
        <f t="shared" si="26"/>
        <v>0</v>
      </c>
      <c r="R318" s="8"/>
    </row>
    <row r="319" spans="1:18" x14ac:dyDescent="0.2">
      <c r="A319" s="337">
        <f t="shared" si="30"/>
        <v>2032</v>
      </c>
      <c r="B319" s="337">
        <f t="shared" si="31"/>
        <v>6</v>
      </c>
      <c r="C319" s="512">
        <v>23.081915058966509</v>
      </c>
      <c r="D319" s="479">
        <v>3.3674740654552999</v>
      </c>
      <c r="E319" s="479">
        <v>271.66325293295364</v>
      </c>
      <c r="F319" s="479">
        <v>208.47875842628665</v>
      </c>
      <c r="G319" s="479">
        <v>0</v>
      </c>
      <c r="H319" s="478">
        <f t="shared" si="32"/>
        <v>0</v>
      </c>
      <c r="I319" s="478">
        <f t="shared" si="32"/>
        <v>0</v>
      </c>
      <c r="J319" s="511">
        <v>0</v>
      </c>
      <c r="K319" s="495">
        <f t="shared" si="27"/>
        <v>23157.21674277907</v>
      </c>
      <c r="L319" s="481">
        <v>103426.42712336501</v>
      </c>
      <c r="M319" s="480">
        <f t="shared" si="29"/>
        <v>2395068.1898270072</v>
      </c>
      <c r="N319" s="474"/>
      <c r="O319" s="475">
        <v>23157.216742779099</v>
      </c>
      <c r="P319" s="277">
        <f t="shared" si="26"/>
        <v>2.9103830456733704E-11</v>
      </c>
      <c r="R319" s="8"/>
    </row>
    <row r="320" spans="1:18" x14ac:dyDescent="0.2">
      <c r="A320" s="337">
        <f t="shared" si="30"/>
        <v>2032</v>
      </c>
      <c r="B320" s="337">
        <f t="shared" si="31"/>
        <v>7</v>
      </c>
      <c r="C320" s="512">
        <v>23.109705322816421</v>
      </c>
      <c r="D320" s="479">
        <v>3.3729589999999998</v>
      </c>
      <c r="E320" s="479">
        <v>322.31916585708109</v>
      </c>
      <c r="F320" s="479">
        <v>271.66325293295364</v>
      </c>
      <c r="G320" s="479">
        <v>0</v>
      </c>
      <c r="H320" s="478">
        <f t="shared" si="32"/>
        <v>0</v>
      </c>
      <c r="I320" s="478">
        <f t="shared" si="32"/>
        <v>0</v>
      </c>
      <c r="J320" s="511">
        <v>-3.6379788070917101E-12</v>
      </c>
      <c r="K320" s="495">
        <f t="shared" si="27"/>
        <v>24100.562678837254</v>
      </c>
      <c r="L320" s="481">
        <v>103678.368007271</v>
      </c>
      <c r="M320" s="480">
        <f t="shared" si="29"/>
        <v>2498707.0065987897</v>
      </c>
      <c r="N320" s="474"/>
      <c r="O320" s="475">
        <v>24100.562678837301</v>
      </c>
      <c r="P320" s="277">
        <f t="shared" si="26"/>
        <v>4.7293724492192268E-11</v>
      </c>
      <c r="R320" s="8"/>
    </row>
    <row r="321" spans="1:18" x14ac:dyDescent="0.2">
      <c r="A321" s="337">
        <f t="shared" si="30"/>
        <v>2032</v>
      </c>
      <c r="B321" s="337">
        <f t="shared" si="31"/>
        <v>8</v>
      </c>
      <c r="C321" s="512">
        <v>23.133384768792624</v>
      </c>
      <c r="D321" s="479">
        <v>3.3785608897291501</v>
      </c>
      <c r="E321" s="479">
        <v>326.45437890907908</v>
      </c>
      <c r="F321" s="479">
        <v>322.31916585708109</v>
      </c>
      <c r="G321" s="479">
        <v>0</v>
      </c>
      <c r="H321" s="478">
        <f t="shared" si="32"/>
        <v>0</v>
      </c>
      <c r="I321" s="478">
        <f t="shared" si="32"/>
        <v>0</v>
      </c>
      <c r="J321" s="511">
        <v>0</v>
      </c>
      <c r="K321" s="495">
        <f t="shared" si="27"/>
        <v>24540.901696549325</v>
      </c>
      <c r="L321" s="481">
        <v>103729.452786283</v>
      </c>
      <c r="M321" s="480">
        <f t="shared" si="29"/>
        <v>2545614.3038650258</v>
      </c>
      <c r="N321" s="474"/>
      <c r="O321" s="475">
        <v>24540.901696549299</v>
      </c>
      <c r="P321" s="277">
        <f t="shared" si="26"/>
        <v>0</v>
      </c>
      <c r="R321" s="8"/>
    </row>
    <row r="322" spans="1:18" x14ac:dyDescent="0.2">
      <c r="A322" s="337">
        <f t="shared" si="30"/>
        <v>2032</v>
      </c>
      <c r="B322" s="337">
        <f t="shared" si="31"/>
        <v>9</v>
      </c>
      <c r="C322" s="512">
        <v>23.157876880856893</v>
      </c>
      <c r="D322" s="479">
        <v>3.3841542041689001</v>
      </c>
      <c r="E322" s="479">
        <v>277.87653293728147</v>
      </c>
      <c r="F322" s="479">
        <v>326.45437890907908</v>
      </c>
      <c r="G322" s="479">
        <v>0</v>
      </c>
      <c r="H322" s="478">
        <f t="shared" si="32"/>
        <v>0</v>
      </c>
      <c r="I322" s="478">
        <f t="shared" si="32"/>
        <v>0</v>
      </c>
      <c r="J322" s="511">
        <v>7.2759576141834308E-12</v>
      </c>
      <c r="K322" s="495">
        <f t="shared" si="27"/>
        <v>24157.069445248795</v>
      </c>
      <c r="L322" s="481">
        <v>103721.455501972</v>
      </c>
      <c r="M322" s="480">
        <f t="shared" si="29"/>
        <v>2505606.4035234204</v>
      </c>
      <c r="N322" s="474"/>
      <c r="O322" s="475">
        <v>24157.069445248799</v>
      </c>
      <c r="P322" s="277">
        <f t="shared" si="26"/>
        <v>0</v>
      </c>
      <c r="R322" s="8"/>
    </row>
    <row r="323" spans="1:18" x14ac:dyDescent="0.2">
      <c r="A323" s="337">
        <f t="shared" si="30"/>
        <v>2032</v>
      </c>
      <c r="B323" s="337">
        <f t="shared" si="31"/>
        <v>10</v>
      </c>
      <c r="C323" s="512">
        <v>23.189412681766971</v>
      </c>
      <c r="D323" s="479">
        <v>3.3896380000000002</v>
      </c>
      <c r="E323" s="479">
        <v>198.89039579254836</v>
      </c>
      <c r="F323" s="479">
        <v>277.87653293728147</v>
      </c>
      <c r="G323" s="479">
        <v>0</v>
      </c>
      <c r="H323" s="478">
        <f t="shared" si="32"/>
        <v>0</v>
      </c>
      <c r="I323" s="478">
        <f t="shared" si="32"/>
        <v>0</v>
      </c>
      <c r="J323" s="511">
        <v>-3.6379788070917101E-12</v>
      </c>
      <c r="K323" s="495">
        <f t="shared" si="27"/>
        <v>23094.887902420112</v>
      </c>
      <c r="L323" s="481">
        <v>103630.34131139101</v>
      </c>
      <c r="M323" s="480">
        <f t="shared" si="29"/>
        <v>2393331.1158761117</v>
      </c>
      <c r="N323" s="474"/>
      <c r="O323" s="475">
        <v>23094.887902420101</v>
      </c>
      <c r="P323" s="277">
        <f t="shared" si="26"/>
        <v>0</v>
      </c>
      <c r="R323" s="8"/>
    </row>
    <row r="324" spans="1:18" x14ac:dyDescent="0.2">
      <c r="A324" s="337">
        <f t="shared" si="30"/>
        <v>2032</v>
      </c>
      <c r="B324" s="337">
        <f t="shared" si="31"/>
        <v>11</v>
      </c>
      <c r="C324" s="512">
        <v>23.236265243418824</v>
      </c>
      <c r="D324" s="479">
        <v>3.3954333123908</v>
      </c>
      <c r="E324" s="479">
        <v>78.117279066674627</v>
      </c>
      <c r="F324" s="479">
        <v>198.89039579254836</v>
      </c>
      <c r="G324" s="479">
        <v>0</v>
      </c>
      <c r="H324" s="478">
        <f t="shared" si="32"/>
        <v>0</v>
      </c>
      <c r="I324" s="478">
        <f t="shared" si="32"/>
        <v>0</v>
      </c>
      <c r="J324" s="511">
        <v>-3.6379788070917101E-12</v>
      </c>
      <c r="K324" s="495">
        <f t="shared" si="27"/>
        <v>21434.372475269098</v>
      </c>
      <c r="L324" s="481">
        <v>103477.533507303</v>
      </c>
      <c r="M324" s="480">
        <f t="shared" si="29"/>
        <v>2217975.9960176712</v>
      </c>
      <c r="N324" s="474"/>
      <c r="O324" s="475">
        <v>21434.372475269101</v>
      </c>
      <c r="P324" s="277">
        <f t="shared" si="26"/>
        <v>0</v>
      </c>
      <c r="R324" s="8"/>
    </row>
    <row r="325" spans="1:18" x14ac:dyDescent="0.2">
      <c r="A325" s="337">
        <f t="shared" si="30"/>
        <v>2032</v>
      </c>
      <c r="B325" s="337">
        <f t="shared" si="31"/>
        <v>12</v>
      </c>
      <c r="C325" s="512">
        <v>23.288100514756991</v>
      </c>
      <c r="D325" s="479">
        <v>3.4011214612618601</v>
      </c>
      <c r="E325" s="479">
        <v>42.633806123140985</v>
      </c>
      <c r="F325" s="479">
        <v>78.117279066674627</v>
      </c>
      <c r="G325" s="479">
        <v>0</v>
      </c>
      <c r="H325" s="478">
        <f t="shared" si="32"/>
        <v>0</v>
      </c>
      <c r="I325" s="478">
        <f t="shared" si="32"/>
        <v>1</v>
      </c>
      <c r="J325" s="511">
        <v>0</v>
      </c>
      <c r="K325" s="495">
        <f t="shared" si="27"/>
        <v>21164.052834420138</v>
      </c>
      <c r="L325" s="481">
        <v>103287.314972054</v>
      </c>
      <c r="M325" s="480">
        <f t="shared" si="29"/>
        <v>2185978.1911939448</v>
      </c>
      <c r="N325" s="474">
        <f>SUM(M314:M325)</f>
        <v>27300487.033396635</v>
      </c>
      <c r="O325" s="475">
        <v>21164.052834420101</v>
      </c>
      <c r="P325" s="277">
        <f t="shared" si="26"/>
        <v>-3.637978807091713E-11</v>
      </c>
      <c r="R325" s="8"/>
    </row>
    <row r="326" spans="1:18" x14ac:dyDescent="0.2">
      <c r="A326" s="337">
        <f t="shared" si="30"/>
        <v>2033</v>
      </c>
      <c r="B326" s="337">
        <f t="shared" si="31"/>
        <v>1</v>
      </c>
      <c r="C326" s="512">
        <v>23.340351728194896</v>
      </c>
      <c r="D326" s="479">
        <v>3.4070100000000001</v>
      </c>
      <c r="E326" s="479">
        <v>26.112829868525239</v>
      </c>
      <c r="F326" s="479">
        <v>42.633806123140985</v>
      </c>
      <c r="G326" s="479">
        <v>107.22973635615668</v>
      </c>
      <c r="H326" s="478">
        <f t="shared" ref="H326:I345" si="33">+H314</f>
        <v>1</v>
      </c>
      <c r="I326" s="478">
        <f t="shared" si="33"/>
        <v>0</v>
      </c>
      <c r="J326" s="511">
        <v>-7.2759576141834308E-12</v>
      </c>
      <c r="K326" s="495">
        <f t="shared" si="27"/>
        <v>20516.639689123487</v>
      </c>
      <c r="L326" s="481">
        <v>103161.64647531199</v>
      </c>
      <c r="M326" s="480">
        <f t="shared" si="29"/>
        <v>2116530.3304707124</v>
      </c>
      <c r="N326" s="477">
        <f>+N325/N313-1</f>
        <v>6.9306592632731867E-3</v>
      </c>
      <c r="O326" s="475">
        <v>20516.639689123502</v>
      </c>
      <c r="P326" s="277">
        <f t="shared" si="26"/>
        <v>0</v>
      </c>
      <c r="R326" s="8"/>
    </row>
    <row r="327" spans="1:18" x14ac:dyDescent="0.2">
      <c r="A327" s="337">
        <f t="shared" si="30"/>
        <v>2033</v>
      </c>
      <c r="B327" s="337">
        <f t="shared" si="31"/>
        <v>2</v>
      </c>
      <c r="C327" s="512">
        <v>23.383451716880149</v>
      </c>
      <c r="D327" s="479">
        <v>3.4128564658796301</v>
      </c>
      <c r="E327" s="479">
        <v>35.042184420393127</v>
      </c>
      <c r="F327" s="479">
        <v>26.112829868525239</v>
      </c>
      <c r="G327" s="479">
        <v>0</v>
      </c>
      <c r="H327" s="478">
        <f t="shared" si="33"/>
        <v>0</v>
      </c>
      <c r="I327" s="478">
        <f t="shared" si="33"/>
        <v>0</v>
      </c>
      <c r="J327" s="511">
        <v>0</v>
      </c>
      <c r="K327" s="495">
        <f t="shared" si="27"/>
        <v>19725.983004650239</v>
      </c>
      <c r="L327" s="481">
        <v>103125.386591845</v>
      </c>
      <c r="M327" s="480">
        <f t="shared" si="29"/>
        <v>2034249.6232587202</v>
      </c>
      <c r="N327" s="474"/>
      <c r="O327" s="475">
        <v>19725.983004650199</v>
      </c>
      <c r="P327" s="277">
        <f t="shared" si="26"/>
        <v>-4.0017766878008842E-11</v>
      </c>
      <c r="R327" s="8"/>
    </row>
    <row r="328" spans="1:18" x14ac:dyDescent="0.2">
      <c r="A328" s="337">
        <f t="shared" si="30"/>
        <v>2033</v>
      </c>
      <c r="B328" s="337">
        <f t="shared" si="31"/>
        <v>3</v>
      </c>
      <c r="C328" s="512">
        <v>23.413901127516102</v>
      </c>
      <c r="D328" s="479">
        <v>3.4181215280371098</v>
      </c>
      <c r="E328" s="479">
        <v>64.582270600115152</v>
      </c>
      <c r="F328" s="479">
        <v>35.042184420393127</v>
      </c>
      <c r="G328" s="479">
        <v>0</v>
      </c>
      <c r="H328" s="478">
        <f t="shared" si="33"/>
        <v>0</v>
      </c>
      <c r="I328" s="478">
        <f t="shared" si="33"/>
        <v>0</v>
      </c>
      <c r="J328" s="511">
        <v>-7.2759576141834308E-12</v>
      </c>
      <c r="K328" s="495">
        <f t="shared" si="27"/>
        <v>20058.086276541642</v>
      </c>
      <c r="L328" s="481">
        <v>103122.848922971</v>
      </c>
      <c r="M328" s="480">
        <f t="shared" si="29"/>
        <v>2068447.0007797214</v>
      </c>
      <c r="N328" s="474"/>
      <c r="O328" s="475">
        <v>20058.086276541599</v>
      </c>
      <c r="P328" s="277">
        <f t="shared" si="26"/>
        <v>-4.3655745685100555E-11</v>
      </c>
      <c r="R328" s="8"/>
    </row>
    <row r="329" spans="1:18" x14ac:dyDescent="0.2">
      <c r="A329" s="337">
        <f t="shared" si="30"/>
        <v>2033</v>
      </c>
      <c r="B329" s="337">
        <f t="shared" si="31"/>
        <v>4</v>
      </c>
      <c r="C329" s="512">
        <v>23.445435491410006</v>
      </c>
      <c r="D329" s="479">
        <v>3.423975</v>
      </c>
      <c r="E329" s="479">
        <v>114.03392869270741</v>
      </c>
      <c r="F329" s="479">
        <v>64.582270600115152</v>
      </c>
      <c r="G329" s="479">
        <v>0</v>
      </c>
      <c r="H329" s="478">
        <f t="shared" si="33"/>
        <v>0</v>
      </c>
      <c r="I329" s="478">
        <f t="shared" si="33"/>
        <v>0</v>
      </c>
      <c r="J329" s="511">
        <v>0</v>
      </c>
      <c r="K329" s="495">
        <f t="shared" si="27"/>
        <v>20725.645555744606</v>
      </c>
      <c r="L329" s="481">
        <v>103167.37051173</v>
      </c>
      <c r="M329" s="480">
        <f t="shared" si="29"/>
        <v>2138210.3541442938</v>
      </c>
      <c r="N329" s="474"/>
      <c r="O329" s="475">
        <v>20725.645555744599</v>
      </c>
      <c r="P329" s="277">
        <f t="shared" si="26"/>
        <v>0</v>
      </c>
      <c r="R329" s="8"/>
    </row>
    <row r="330" spans="1:18" x14ac:dyDescent="0.2">
      <c r="A330" s="337">
        <f t="shared" si="30"/>
        <v>2033</v>
      </c>
      <c r="B330" s="337">
        <f t="shared" si="31"/>
        <v>5</v>
      </c>
      <c r="C330" s="512">
        <v>23.473927093754465</v>
      </c>
      <c r="D330" s="479">
        <v>3.4296907039751101</v>
      </c>
      <c r="E330" s="479">
        <v>208.47875842628665</v>
      </c>
      <c r="F330" s="479">
        <v>114.03392869270741</v>
      </c>
      <c r="G330" s="479">
        <v>0</v>
      </c>
      <c r="H330" s="478">
        <f t="shared" si="33"/>
        <v>0</v>
      </c>
      <c r="I330" s="478">
        <f t="shared" si="33"/>
        <v>0</v>
      </c>
      <c r="J330" s="511">
        <v>-7.2759576141834308E-12</v>
      </c>
      <c r="K330" s="495">
        <f t="shared" si="27"/>
        <v>21939.478991185522</v>
      </c>
      <c r="L330" s="481">
        <v>103332.098277014</v>
      </c>
      <c r="M330" s="480">
        <f t="shared" si="29"/>
        <v>2267052.399263666</v>
      </c>
      <c r="N330" s="474"/>
      <c r="O330" s="475">
        <v>21939.4789911855</v>
      </c>
      <c r="P330" s="277">
        <f t="shared" si="26"/>
        <v>0</v>
      </c>
      <c r="R330" s="8"/>
    </row>
    <row r="331" spans="1:18" x14ac:dyDescent="0.2">
      <c r="A331" s="337">
        <f t="shared" si="30"/>
        <v>2033</v>
      </c>
      <c r="B331" s="337">
        <f t="shared" si="31"/>
        <v>6</v>
      </c>
      <c r="C331" s="512">
        <v>23.500531499799578</v>
      </c>
      <c r="D331" s="479">
        <v>3.4356167310788499</v>
      </c>
      <c r="E331" s="479">
        <v>271.66325293295364</v>
      </c>
      <c r="F331" s="479">
        <v>208.47875842628665</v>
      </c>
      <c r="G331" s="479">
        <v>0</v>
      </c>
      <c r="H331" s="478">
        <f t="shared" si="33"/>
        <v>0</v>
      </c>
      <c r="I331" s="478">
        <f t="shared" si="33"/>
        <v>0</v>
      </c>
      <c r="J331" s="511">
        <v>-3.6379788070917101E-12</v>
      </c>
      <c r="K331" s="495">
        <f t="shared" si="27"/>
        <v>23238.086283178611</v>
      </c>
      <c r="L331" s="481">
        <v>103619.334990045</v>
      </c>
      <c r="M331" s="480">
        <f t="shared" si="29"/>
        <v>2407915.0471042544</v>
      </c>
      <c r="N331" s="474"/>
      <c r="O331" s="475">
        <v>23238.0862831786</v>
      </c>
      <c r="P331" s="277">
        <f t="shared" si="26"/>
        <v>0</v>
      </c>
      <c r="R331" s="8"/>
    </row>
    <row r="332" spans="1:18" x14ac:dyDescent="0.2">
      <c r="A332" s="337">
        <f t="shared" si="30"/>
        <v>2033</v>
      </c>
      <c r="B332" s="337">
        <f t="shared" si="31"/>
        <v>7</v>
      </c>
      <c r="C332" s="512">
        <v>23.5198302495014</v>
      </c>
      <c r="D332" s="479">
        <v>3.4413239999999998</v>
      </c>
      <c r="E332" s="479">
        <v>322.31916585708109</v>
      </c>
      <c r="F332" s="479">
        <v>271.66325293295364</v>
      </c>
      <c r="G332" s="479">
        <v>0</v>
      </c>
      <c r="H332" s="478">
        <f t="shared" si="33"/>
        <v>0</v>
      </c>
      <c r="I332" s="478">
        <f t="shared" si="33"/>
        <v>0</v>
      </c>
      <c r="J332" s="511">
        <v>-3.6379788070917101E-12</v>
      </c>
      <c r="K332" s="495">
        <f t="shared" si="27"/>
        <v>24179.030075710361</v>
      </c>
      <c r="L332" s="481">
        <v>103871.715734326</v>
      </c>
      <c r="M332" s="480">
        <f t="shared" si="29"/>
        <v>2511517.3387559056</v>
      </c>
      <c r="N332" s="474"/>
      <c r="O332" s="475">
        <v>24179.030075710401</v>
      </c>
      <c r="P332" s="277">
        <f t="shared" si="26"/>
        <v>4.0017766878008842E-11</v>
      </c>
      <c r="R332" s="8"/>
    </row>
    <row r="333" spans="1:18" x14ac:dyDescent="0.2">
      <c r="A333" s="337">
        <f t="shared" si="30"/>
        <v>2033</v>
      </c>
      <c r="B333" s="337">
        <f t="shared" si="31"/>
        <v>8</v>
      </c>
      <c r="C333" s="512">
        <v>23.533881464336606</v>
      </c>
      <c r="D333" s="479">
        <v>3.4471567405409802</v>
      </c>
      <c r="E333" s="479">
        <v>326.45437890907908</v>
      </c>
      <c r="F333" s="479">
        <v>322.31916585708109</v>
      </c>
      <c r="G333" s="479">
        <v>0</v>
      </c>
      <c r="H333" s="478">
        <f t="shared" si="33"/>
        <v>0</v>
      </c>
      <c r="I333" s="478">
        <f t="shared" si="33"/>
        <v>0</v>
      </c>
      <c r="J333" s="511">
        <v>0</v>
      </c>
      <c r="K333" s="495">
        <f t="shared" si="27"/>
        <v>24616.655472871338</v>
      </c>
      <c r="L333" s="481">
        <v>103922.865722666</v>
      </c>
      <c r="M333" s="480">
        <f t="shared" si="29"/>
        <v>2558233.3812483391</v>
      </c>
      <c r="N333" s="474"/>
      <c r="O333" s="475">
        <v>24616.655472871302</v>
      </c>
      <c r="P333" s="277">
        <f t="shared" si="26"/>
        <v>-3.637978807091713E-11</v>
      </c>
      <c r="R333" s="8"/>
    </row>
    <row r="334" spans="1:18" x14ac:dyDescent="0.2">
      <c r="A334" s="337">
        <f t="shared" ref="A334:A365" si="34">+A322+1</f>
        <v>2033</v>
      </c>
      <c r="B334" s="337">
        <f t="shared" ref="B334:B365" si="35">+B322</f>
        <v>9</v>
      </c>
      <c r="C334" s="512">
        <v>23.54988374188672</v>
      </c>
      <c r="D334" s="479">
        <v>3.4529367533975202</v>
      </c>
      <c r="E334" s="479">
        <v>277.87653293728147</v>
      </c>
      <c r="F334" s="479">
        <v>326.45437890907908</v>
      </c>
      <c r="G334" s="479">
        <v>0</v>
      </c>
      <c r="H334" s="478">
        <f t="shared" si="33"/>
        <v>0</v>
      </c>
      <c r="I334" s="478">
        <f t="shared" si="33"/>
        <v>0</v>
      </c>
      <c r="J334" s="511">
        <v>3.6379788070917101E-12</v>
      </c>
      <c r="K334" s="495">
        <f t="shared" si="27"/>
        <v>24230.438449368026</v>
      </c>
      <c r="L334" s="481">
        <v>103914.823480689</v>
      </c>
      <c r="M334" s="480">
        <f t="shared" si="29"/>
        <v>2517901.7343257782</v>
      </c>
      <c r="N334" s="474"/>
      <c r="O334" s="475">
        <v>24230.438449368001</v>
      </c>
      <c r="P334" s="277">
        <f t="shared" ref="P334:P397" si="36">+O334-K334</f>
        <v>0</v>
      </c>
      <c r="R334" s="8"/>
    </row>
    <row r="335" spans="1:18" x14ac:dyDescent="0.2">
      <c r="A335" s="337">
        <f t="shared" si="34"/>
        <v>2033</v>
      </c>
      <c r="B335" s="337">
        <f t="shared" si="35"/>
        <v>10</v>
      </c>
      <c r="C335" s="512">
        <v>23.576832605469775</v>
      </c>
      <c r="D335" s="479">
        <v>3.458504</v>
      </c>
      <c r="E335" s="479">
        <v>198.89039579254836</v>
      </c>
      <c r="F335" s="479">
        <v>277.87653293728147</v>
      </c>
      <c r="G335" s="479">
        <v>0</v>
      </c>
      <c r="H335" s="478">
        <f t="shared" si="33"/>
        <v>0</v>
      </c>
      <c r="I335" s="478">
        <f t="shared" si="33"/>
        <v>0</v>
      </c>
      <c r="J335" s="511">
        <v>3.6379788070917101E-12</v>
      </c>
      <c r="K335" s="495">
        <f t="shared" ref="K335:K398" si="37">+$B$2+$B$3*C335+$B$4*D335+$B$5*E335+$B$6*F335+$B$7*G335+$B$10*I335+J335</f>
        <v>23166.976717373316</v>
      </c>
      <c r="L335" s="481">
        <v>103823.50941557701</v>
      </c>
      <c r="M335" s="480">
        <f t="shared" si="29"/>
        <v>2405276.8253466617</v>
      </c>
      <c r="N335" s="474"/>
      <c r="O335" s="475">
        <v>23166.976717373302</v>
      </c>
      <c r="P335" s="277">
        <f t="shared" si="36"/>
        <v>0</v>
      </c>
      <c r="R335" s="8"/>
    </row>
    <row r="336" spans="1:18" x14ac:dyDescent="0.2">
      <c r="A336" s="337">
        <f t="shared" si="34"/>
        <v>2033</v>
      </c>
      <c r="B336" s="337">
        <f t="shared" si="35"/>
        <v>11</v>
      </c>
      <c r="C336" s="512">
        <v>23.624020223822111</v>
      </c>
      <c r="D336" s="479">
        <v>3.46424853257429</v>
      </c>
      <c r="E336" s="479">
        <v>78.117279066674627</v>
      </c>
      <c r="F336" s="479">
        <v>198.89039579254836</v>
      </c>
      <c r="G336" s="479">
        <v>0</v>
      </c>
      <c r="H336" s="478">
        <f t="shared" si="33"/>
        <v>0</v>
      </c>
      <c r="I336" s="478">
        <f t="shared" si="33"/>
        <v>0</v>
      </c>
      <c r="J336" s="511">
        <v>0</v>
      </c>
      <c r="K336" s="495">
        <f t="shared" si="37"/>
        <v>21506.576015084891</v>
      </c>
      <c r="L336" s="481">
        <v>103670.386819323</v>
      </c>
      <c r="M336" s="480">
        <f t="shared" si="29"/>
        <v>2229595.0546430247</v>
      </c>
      <c r="N336" s="474"/>
      <c r="O336" s="475">
        <v>21506.576015084898</v>
      </c>
      <c r="P336" s="277">
        <f t="shared" si="36"/>
        <v>0</v>
      </c>
      <c r="R336" s="8"/>
    </row>
    <row r="337" spans="1:18" x14ac:dyDescent="0.2">
      <c r="A337" s="337">
        <f t="shared" si="34"/>
        <v>2033</v>
      </c>
      <c r="B337" s="337">
        <f t="shared" si="35"/>
        <v>12</v>
      </c>
      <c r="C337" s="512">
        <v>23.677585355071191</v>
      </c>
      <c r="D337" s="479">
        <v>3.4697962786115899</v>
      </c>
      <c r="E337" s="479">
        <v>42.633806123140985</v>
      </c>
      <c r="F337" s="479">
        <v>78.117279066674627</v>
      </c>
      <c r="G337" s="479">
        <v>0</v>
      </c>
      <c r="H337" s="478">
        <f t="shared" si="33"/>
        <v>0</v>
      </c>
      <c r="I337" s="478">
        <f t="shared" si="33"/>
        <v>1</v>
      </c>
      <c r="J337" s="511">
        <v>-7.2759576141834308E-12</v>
      </c>
      <c r="K337" s="495">
        <f t="shared" si="37"/>
        <v>21236.790880388973</v>
      </c>
      <c r="L337" s="481">
        <v>103479.783877315</v>
      </c>
      <c r="M337" s="480">
        <f t="shared" si="29"/>
        <v>2197578.5305503849</v>
      </c>
      <c r="N337" s="474">
        <f>SUM(M326:M337)</f>
        <v>27452507.619891465</v>
      </c>
      <c r="O337" s="475">
        <v>21236.790880388999</v>
      </c>
      <c r="P337" s="277">
        <f t="shared" si="36"/>
        <v>0</v>
      </c>
      <c r="R337" s="8"/>
    </row>
    <row r="338" spans="1:18" x14ac:dyDescent="0.2">
      <c r="A338" s="337">
        <f t="shared" si="34"/>
        <v>2034</v>
      </c>
      <c r="B338" s="337">
        <f t="shared" si="35"/>
        <v>1</v>
      </c>
      <c r="C338" s="512">
        <v>23.728158222381765</v>
      </c>
      <c r="D338" s="479">
        <v>3.475508</v>
      </c>
      <c r="E338" s="479">
        <v>26.112829868525239</v>
      </c>
      <c r="F338" s="479">
        <v>42.633806123140985</v>
      </c>
      <c r="G338" s="479">
        <v>107.22973635615668</v>
      </c>
      <c r="H338" s="478">
        <f t="shared" si="33"/>
        <v>1</v>
      </c>
      <c r="I338" s="478">
        <f t="shared" si="33"/>
        <v>0</v>
      </c>
      <c r="J338" s="511">
        <v>0</v>
      </c>
      <c r="K338" s="495">
        <f t="shared" si="37"/>
        <v>20589.007751575697</v>
      </c>
      <c r="L338" s="481">
        <v>103353.851359123</v>
      </c>
      <c r="M338" s="480">
        <f t="shared" si="29"/>
        <v>2127953.246788186</v>
      </c>
      <c r="N338" s="477">
        <f>+N337/N325-1</f>
        <v>5.5684203109220842E-3</v>
      </c>
      <c r="O338" s="475">
        <v>20589.0077515757</v>
      </c>
      <c r="P338" s="277">
        <f t="shared" si="36"/>
        <v>0</v>
      </c>
    </row>
    <row r="339" spans="1:18" x14ac:dyDescent="0.2">
      <c r="A339" s="337">
        <f t="shared" si="34"/>
        <v>2034</v>
      </c>
      <c r="B339" s="337">
        <f t="shared" si="35"/>
        <v>2</v>
      </c>
      <c r="C339" s="512">
        <v>23.762727670799581</v>
      </c>
      <c r="D339" s="479">
        <v>3.48120051656222</v>
      </c>
      <c r="E339" s="479">
        <v>35.042184420393127</v>
      </c>
      <c r="F339" s="479">
        <v>26.112829868525239</v>
      </c>
      <c r="G339" s="479">
        <v>0</v>
      </c>
      <c r="H339" s="478">
        <f t="shared" si="33"/>
        <v>0</v>
      </c>
      <c r="I339" s="478">
        <f t="shared" si="33"/>
        <v>0</v>
      </c>
      <c r="J339" s="511">
        <v>-3.6379788070917101E-12</v>
      </c>
      <c r="K339" s="495">
        <f t="shared" si="37"/>
        <v>19796.116997526275</v>
      </c>
      <c r="L339" s="481">
        <v>103317.49409133699</v>
      </c>
      <c r="M339" s="480">
        <f t="shared" si="29"/>
        <v>2045285.2009233367</v>
      </c>
      <c r="N339" s="474"/>
      <c r="O339" s="475">
        <v>19796.1169975263</v>
      </c>
      <c r="P339" s="277">
        <f t="shared" si="36"/>
        <v>0</v>
      </c>
    </row>
    <row r="340" spans="1:18" x14ac:dyDescent="0.2">
      <c r="A340" s="337">
        <f t="shared" si="34"/>
        <v>2034</v>
      </c>
      <c r="B340" s="337">
        <f t="shared" si="35"/>
        <v>3</v>
      </c>
      <c r="C340" s="512">
        <v>23.78227021168459</v>
      </c>
      <c r="D340" s="479">
        <v>3.4863646569987599</v>
      </c>
      <c r="E340" s="479">
        <v>64.582270600115152</v>
      </c>
      <c r="F340" s="479">
        <v>35.042184420393127</v>
      </c>
      <c r="G340" s="479">
        <v>0</v>
      </c>
      <c r="H340" s="478">
        <f t="shared" si="33"/>
        <v>0</v>
      </c>
      <c r="I340" s="478">
        <f t="shared" si="33"/>
        <v>0</v>
      </c>
      <c r="J340" s="511">
        <v>-3.6379788070917101E-12</v>
      </c>
      <c r="K340" s="495">
        <f t="shared" si="37"/>
        <v>20125.318329523594</v>
      </c>
      <c r="L340" s="481">
        <v>103314.921878175</v>
      </c>
      <c r="M340" s="480">
        <f t="shared" si="29"/>
        <v>2079245.6909881334</v>
      </c>
      <c r="N340" s="474"/>
      <c r="O340" s="475">
        <v>20125.318329523601</v>
      </c>
      <c r="P340" s="277">
        <f t="shared" si="36"/>
        <v>0</v>
      </c>
    </row>
    <row r="341" spans="1:18" x14ac:dyDescent="0.2">
      <c r="A341" s="337">
        <f t="shared" si="34"/>
        <v>2034</v>
      </c>
      <c r="B341" s="337">
        <f t="shared" si="35"/>
        <v>4</v>
      </c>
      <c r="C341" s="512">
        <v>23.802683958232279</v>
      </c>
      <c r="D341" s="479">
        <v>3.4921609999999998</v>
      </c>
      <c r="E341" s="479">
        <v>114.03392869270741</v>
      </c>
      <c r="F341" s="479">
        <v>64.582270600115152</v>
      </c>
      <c r="G341" s="479">
        <v>0</v>
      </c>
      <c r="H341" s="478">
        <f t="shared" si="33"/>
        <v>0</v>
      </c>
      <c r="I341" s="478">
        <f t="shared" si="33"/>
        <v>0</v>
      </c>
      <c r="J341" s="511">
        <v>-7.2759576141834308E-12</v>
      </c>
      <c r="K341" s="495">
        <f t="shared" si="37"/>
        <v>20789.897069864342</v>
      </c>
      <c r="L341" s="481">
        <v>103359.496570665</v>
      </c>
      <c r="M341" s="480">
        <f t="shared" si="29"/>
        <v>2148833.2948971218</v>
      </c>
      <c r="N341" s="474"/>
      <c r="O341" s="475">
        <v>20789.897069864299</v>
      </c>
      <c r="P341" s="277">
        <f t="shared" si="36"/>
        <v>-4.3655745685100555E-11</v>
      </c>
    </row>
    <row r="342" spans="1:18" x14ac:dyDescent="0.2">
      <c r="A342" s="337">
        <f t="shared" si="34"/>
        <v>2034</v>
      </c>
      <c r="B342" s="337">
        <f t="shared" si="35"/>
        <v>5</v>
      </c>
      <c r="C342" s="512">
        <v>23.824874612192524</v>
      </c>
      <c r="D342" s="479">
        <v>3.4978825053946401</v>
      </c>
      <c r="E342" s="479">
        <v>208.47875842628665</v>
      </c>
      <c r="F342" s="479">
        <v>114.03392869270741</v>
      </c>
      <c r="G342" s="479">
        <v>0</v>
      </c>
      <c r="H342" s="478">
        <f t="shared" si="33"/>
        <v>0</v>
      </c>
      <c r="I342" s="478">
        <f t="shared" si="33"/>
        <v>0</v>
      </c>
      <c r="J342" s="511">
        <v>-3.6379788070917101E-12</v>
      </c>
      <c r="K342" s="495">
        <f t="shared" si="37"/>
        <v>22002.023609865395</v>
      </c>
      <c r="L342" s="481">
        <v>103524.501245476</v>
      </c>
      <c r="M342" s="480">
        <f t="shared" si="29"/>
        <v>2277748.5206025024</v>
      </c>
      <c r="N342" s="474"/>
      <c r="O342" s="475">
        <v>22002.023609865399</v>
      </c>
      <c r="P342" s="277">
        <f t="shared" si="36"/>
        <v>0</v>
      </c>
    </row>
    <row r="343" spans="1:18" x14ac:dyDescent="0.2">
      <c r="A343" s="337">
        <f t="shared" si="34"/>
        <v>2034</v>
      </c>
      <c r="B343" s="337">
        <f t="shared" si="35"/>
        <v>6</v>
      </c>
      <c r="C343" s="512">
        <v>23.849484525650517</v>
      </c>
      <c r="D343" s="479">
        <v>3.5038597299198502</v>
      </c>
      <c r="E343" s="479">
        <v>271.66325293295364</v>
      </c>
      <c r="F343" s="479">
        <v>208.47875842628665</v>
      </c>
      <c r="G343" s="479">
        <v>0</v>
      </c>
      <c r="H343" s="478">
        <f t="shared" si="33"/>
        <v>0</v>
      </c>
      <c r="I343" s="478">
        <f t="shared" si="33"/>
        <v>0</v>
      </c>
      <c r="J343" s="511">
        <v>-3.6379788070917101E-12</v>
      </c>
      <c r="K343" s="495">
        <f t="shared" si="37"/>
        <v>23300.067171171715</v>
      </c>
      <c r="L343" s="481">
        <v>103812.24285672601</v>
      </c>
      <c r="M343" s="480">
        <f t="shared" si="29"/>
        <v>2418832.2317517069</v>
      </c>
      <c r="N343" s="474"/>
      <c r="O343" s="475">
        <v>23300.0671711717</v>
      </c>
      <c r="P343" s="277">
        <f t="shared" si="36"/>
        <v>0</v>
      </c>
    </row>
    <row r="344" spans="1:18" x14ac:dyDescent="0.2">
      <c r="A344" s="337">
        <f t="shared" si="34"/>
        <v>2034</v>
      </c>
      <c r="B344" s="337">
        <f t="shared" si="35"/>
        <v>7</v>
      </c>
      <c r="C344" s="512">
        <v>23.870084367523827</v>
      </c>
      <c r="D344" s="479">
        <v>3.5096370000000001</v>
      </c>
      <c r="E344" s="479">
        <v>322.31916585708109</v>
      </c>
      <c r="F344" s="479">
        <v>271.66325293295364</v>
      </c>
      <c r="G344" s="479">
        <v>0</v>
      </c>
      <c r="H344" s="478">
        <f t="shared" si="33"/>
        <v>0</v>
      </c>
      <c r="I344" s="478">
        <f t="shared" si="33"/>
        <v>0</v>
      </c>
      <c r="J344" s="511">
        <v>3.6379788070917101E-12</v>
      </c>
      <c r="K344" s="495">
        <f t="shared" si="37"/>
        <v>24241.329623533595</v>
      </c>
      <c r="L344" s="481">
        <v>104065.063461382</v>
      </c>
      <c r="M344" s="480">
        <f t="shared" si="29"/>
        <v>2522675.5056613032</v>
      </c>
      <c r="N344" s="474"/>
      <c r="O344" s="475">
        <v>24241.329623533598</v>
      </c>
      <c r="P344" s="277">
        <f t="shared" si="36"/>
        <v>0</v>
      </c>
    </row>
    <row r="345" spans="1:18" x14ac:dyDescent="0.2">
      <c r="A345" s="337">
        <f t="shared" si="34"/>
        <v>2034</v>
      </c>
      <c r="B345" s="337">
        <f t="shared" si="35"/>
        <v>8</v>
      </c>
      <c r="C345" s="512">
        <v>23.887353218693651</v>
      </c>
      <c r="D345" s="479">
        <v>3.51554515770711</v>
      </c>
      <c r="E345" s="479">
        <v>326.45437890907908</v>
      </c>
      <c r="F345" s="479">
        <v>322.31916585708109</v>
      </c>
      <c r="G345" s="479">
        <v>0</v>
      </c>
      <c r="H345" s="478">
        <f t="shared" si="33"/>
        <v>0</v>
      </c>
      <c r="I345" s="478">
        <f t="shared" si="33"/>
        <v>0</v>
      </c>
      <c r="J345" s="511">
        <v>0</v>
      </c>
      <c r="K345" s="495">
        <f t="shared" si="37"/>
        <v>24679.789453994472</v>
      </c>
      <c r="L345" s="481">
        <v>104116.278659048</v>
      </c>
      <c r="M345" s="480">
        <f t="shared" si="29"/>
        <v>2569567.8360387227</v>
      </c>
      <c r="N345" s="474"/>
      <c r="O345" s="475">
        <v>24679.789453994501</v>
      </c>
      <c r="P345" s="277">
        <f t="shared" si="36"/>
        <v>2.9103830456733704E-11</v>
      </c>
    </row>
    <row r="346" spans="1:18" x14ac:dyDescent="0.2">
      <c r="A346" s="337">
        <f t="shared" si="34"/>
        <v>2034</v>
      </c>
      <c r="B346" s="337">
        <f t="shared" si="35"/>
        <v>9</v>
      </c>
      <c r="C346" s="512">
        <v>23.905988990949538</v>
      </c>
      <c r="D346" s="479">
        <v>3.5214102666710199</v>
      </c>
      <c r="E346" s="479">
        <v>277.87653293728147</v>
      </c>
      <c r="F346" s="479">
        <v>326.45437890907908</v>
      </c>
      <c r="G346" s="479">
        <v>0</v>
      </c>
      <c r="H346" s="478">
        <f t="shared" ref="H346:I365" si="38">+H334</f>
        <v>0</v>
      </c>
      <c r="I346" s="478">
        <f t="shared" si="38"/>
        <v>0</v>
      </c>
      <c r="J346" s="511">
        <v>0</v>
      </c>
      <c r="K346" s="495">
        <f t="shared" si="37"/>
        <v>24294.2442832872</v>
      </c>
      <c r="L346" s="481">
        <v>104108.191459407</v>
      </c>
      <c r="M346" s="480">
        <f t="shared" si="29"/>
        <v>2529229.8352060677</v>
      </c>
      <c r="N346" s="474"/>
      <c r="O346" s="475">
        <v>24294.2442832872</v>
      </c>
      <c r="P346" s="277">
        <f t="shared" si="36"/>
        <v>0</v>
      </c>
    </row>
    <row r="347" spans="1:18" x14ac:dyDescent="0.2">
      <c r="A347" s="337">
        <f t="shared" si="34"/>
        <v>2034</v>
      </c>
      <c r="B347" s="337">
        <f t="shared" si="35"/>
        <v>10</v>
      </c>
      <c r="C347" s="512">
        <v>23.932331065995601</v>
      </c>
      <c r="D347" s="479">
        <v>3.5270809999999999</v>
      </c>
      <c r="E347" s="479">
        <v>198.89039579254836</v>
      </c>
      <c r="F347" s="479">
        <v>277.87653293728147</v>
      </c>
      <c r="G347" s="479">
        <v>0</v>
      </c>
      <c r="H347" s="478">
        <f t="shared" si="38"/>
        <v>0</v>
      </c>
      <c r="I347" s="478">
        <f t="shared" si="38"/>
        <v>0</v>
      </c>
      <c r="J347" s="511">
        <v>-3.6379788070917101E-12</v>
      </c>
      <c r="K347" s="495">
        <f t="shared" si="37"/>
        <v>23230.569313451208</v>
      </c>
      <c r="L347" s="481">
        <v>104016.677519763</v>
      </c>
      <c r="M347" s="480">
        <f t="shared" si="29"/>
        <v>2416366.6368777566</v>
      </c>
      <c r="N347" s="474"/>
      <c r="O347" s="475">
        <v>23230.5693134512</v>
      </c>
      <c r="P347" s="277">
        <f t="shared" si="36"/>
        <v>0</v>
      </c>
    </row>
    <row r="348" spans="1:18" x14ac:dyDescent="0.2">
      <c r="A348" s="337">
        <f t="shared" si="34"/>
        <v>2034</v>
      </c>
      <c r="B348" s="337">
        <f t="shared" si="35"/>
        <v>11</v>
      </c>
      <c r="C348" s="512">
        <v>23.974223624060816</v>
      </c>
      <c r="D348" s="479">
        <v>3.53296335244181</v>
      </c>
      <c r="E348" s="479">
        <v>78.117279066674627</v>
      </c>
      <c r="F348" s="479">
        <v>198.89039579254836</v>
      </c>
      <c r="G348" s="479">
        <v>0</v>
      </c>
      <c r="H348" s="478">
        <f t="shared" si="38"/>
        <v>0</v>
      </c>
      <c r="I348" s="478">
        <f t="shared" si="38"/>
        <v>0</v>
      </c>
      <c r="J348" s="511">
        <v>0</v>
      </c>
      <c r="K348" s="495">
        <f t="shared" si="37"/>
        <v>21568.671094511479</v>
      </c>
      <c r="L348" s="481">
        <v>103863.24013134401</v>
      </c>
      <c r="M348" s="480">
        <f t="shared" si="29"/>
        <v>2240192.0652032243</v>
      </c>
      <c r="N348" s="474"/>
      <c r="O348" s="475">
        <v>21568.671094511501</v>
      </c>
      <c r="P348" s="277">
        <f t="shared" si="36"/>
        <v>0</v>
      </c>
    </row>
    <row r="349" spans="1:18" x14ac:dyDescent="0.2">
      <c r="A349" s="337">
        <f t="shared" si="34"/>
        <v>2034</v>
      </c>
      <c r="B349" s="337">
        <f t="shared" si="35"/>
        <v>12</v>
      </c>
      <c r="C349" s="512">
        <v>24.021643736897321</v>
      </c>
      <c r="D349" s="479">
        <v>3.5386708164077199</v>
      </c>
      <c r="E349" s="479">
        <v>42.633806123140985</v>
      </c>
      <c r="F349" s="479">
        <v>78.117279066674627</v>
      </c>
      <c r="G349" s="479">
        <v>0</v>
      </c>
      <c r="H349" s="478">
        <f t="shared" si="38"/>
        <v>0</v>
      </c>
      <c r="I349" s="478">
        <f t="shared" si="38"/>
        <v>1</v>
      </c>
      <c r="J349" s="511">
        <v>0</v>
      </c>
      <c r="K349" s="495">
        <f t="shared" si="37"/>
        <v>21297.148169839827</v>
      </c>
      <c r="L349" s="481">
        <v>103672.252782576</v>
      </c>
      <c r="M349" s="480">
        <f t="shared" si="29"/>
        <v>2207923.3286116105</v>
      </c>
      <c r="N349" s="474">
        <f>SUM(M338:M349)</f>
        <v>27583853.393549673</v>
      </c>
      <c r="O349" s="475">
        <v>21297.148169839798</v>
      </c>
      <c r="P349" s="277">
        <f t="shared" si="36"/>
        <v>-2.9103830456733704E-11</v>
      </c>
    </row>
    <row r="350" spans="1:18" x14ac:dyDescent="0.2">
      <c r="A350" s="337">
        <f t="shared" si="34"/>
        <v>2035</v>
      </c>
      <c r="B350" s="337">
        <f t="shared" si="35"/>
        <v>1</v>
      </c>
      <c r="C350" s="512">
        <v>24.069690748871171</v>
      </c>
      <c r="D350" s="479">
        <v>3.5445679999999999</v>
      </c>
      <c r="E350" s="479">
        <v>26.112829868525239</v>
      </c>
      <c r="F350" s="479">
        <v>42.633806123140985</v>
      </c>
      <c r="G350" s="479">
        <v>107.22973635615668</v>
      </c>
      <c r="H350" s="478">
        <f t="shared" si="38"/>
        <v>1</v>
      </c>
      <c r="I350" s="478">
        <f t="shared" si="38"/>
        <v>0</v>
      </c>
      <c r="J350" s="511">
        <v>-3.6379788070917101E-12</v>
      </c>
      <c r="K350" s="495">
        <f t="shared" si="37"/>
        <v>20648.5938610841</v>
      </c>
      <c r="L350" s="481">
        <v>103546.05624293401</v>
      </c>
      <c r="M350" s="480">
        <f t="shared" si="29"/>
        <v>2138080.4612773163</v>
      </c>
      <c r="N350" s="477">
        <f>+N349/N337-1</f>
        <v>4.7844727147270394E-3</v>
      </c>
      <c r="O350" s="475">
        <v>20648.5938610841</v>
      </c>
      <c r="P350" s="277">
        <f t="shared" si="36"/>
        <v>0</v>
      </c>
    </row>
    <row r="351" spans="1:18" x14ac:dyDescent="0.2">
      <c r="A351" s="337">
        <f t="shared" si="34"/>
        <v>2035</v>
      </c>
      <c r="B351" s="337">
        <f t="shared" si="35"/>
        <v>2</v>
      </c>
      <c r="C351" s="512">
        <v>24.108952739074748</v>
      </c>
      <c r="D351" s="479">
        <v>3.5504595858622801</v>
      </c>
      <c r="E351" s="479">
        <v>35.042184420393127</v>
      </c>
      <c r="F351" s="479">
        <v>26.112829868525239</v>
      </c>
      <c r="G351" s="479">
        <v>0</v>
      </c>
      <c r="H351" s="478">
        <f t="shared" si="38"/>
        <v>0</v>
      </c>
      <c r="I351" s="478">
        <f t="shared" si="38"/>
        <v>0</v>
      </c>
      <c r="J351" s="511">
        <v>0</v>
      </c>
      <c r="K351" s="495">
        <f t="shared" si="37"/>
        <v>19856.87774022649</v>
      </c>
      <c r="L351" s="481">
        <v>103509.60159083</v>
      </c>
      <c r="M351" s="480">
        <f t="shared" si="29"/>
        <v>2055377.5037286647</v>
      </c>
      <c r="N351" s="474"/>
      <c r="O351" s="475">
        <v>19856.8777402265</v>
      </c>
      <c r="P351" s="277">
        <f t="shared" si="36"/>
        <v>0</v>
      </c>
    </row>
    <row r="352" spans="1:18" x14ac:dyDescent="0.2">
      <c r="A352" s="337">
        <f t="shared" si="34"/>
        <v>2035</v>
      </c>
      <c r="B352" s="337">
        <f t="shared" si="35"/>
        <v>3</v>
      </c>
      <c r="C352" s="512">
        <v>24.136293586904738</v>
      </c>
      <c r="D352" s="479">
        <v>3.55580844333597</v>
      </c>
      <c r="E352" s="479">
        <v>64.582270600115152</v>
      </c>
      <c r="F352" s="479">
        <v>35.042184420393127</v>
      </c>
      <c r="G352" s="479">
        <v>0</v>
      </c>
      <c r="H352" s="478">
        <f t="shared" si="38"/>
        <v>0</v>
      </c>
      <c r="I352" s="478">
        <f t="shared" si="38"/>
        <v>0</v>
      </c>
      <c r="J352" s="511">
        <v>-7.2759576141834308E-12</v>
      </c>
      <c r="K352" s="495">
        <f t="shared" si="37"/>
        <v>20188.100497488904</v>
      </c>
      <c r="L352" s="481">
        <v>103506.99483337899</v>
      </c>
      <c r="M352" s="480">
        <f t="shared" si="29"/>
        <v>2089609.6138893198</v>
      </c>
      <c r="N352" s="474"/>
      <c r="O352" s="475">
        <v>20188.1004974889</v>
      </c>
      <c r="P352" s="277">
        <f t="shared" si="36"/>
        <v>0</v>
      </c>
    </row>
    <row r="353" spans="1:16" x14ac:dyDescent="0.2">
      <c r="A353" s="337">
        <f t="shared" si="34"/>
        <v>2035</v>
      </c>
      <c r="B353" s="337">
        <f t="shared" si="35"/>
        <v>4</v>
      </c>
      <c r="C353" s="512">
        <v>24.164726926763702</v>
      </c>
      <c r="D353" s="479">
        <v>3.5618069999999999</v>
      </c>
      <c r="E353" s="479">
        <v>114.03392869270741</v>
      </c>
      <c r="F353" s="479">
        <v>64.582270600115152</v>
      </c>
      <c r="G353" s="479">
        <v>0</v>
      </c>
      <c r="H353" s="478">
        <f t="shared" si="38"/>
        <v>0</v>
      </c>
      <c r="I353" s="478">
        <f t="shared" si="38"/>
        <v>0</v>
      </c>
      <c r="J353" s="511">
        <v>-3.6379788070917101E-12</v>
      </c>
      <c r="K353" s="495">
        <f t="shared" si="37"/>
        <v>20854.75220577139</v>
      </c>
      <c r="L353" s="481">
        <v>103551.622629601</v>
      </c>
      <c r="M353" s="480">
        <f t="shared" si="29"/>
        <v>2159543.4304458778</v>
      </c>
      <c r="N353" s="474"/>
      <c r="O353" s="475">
        <v>20854.752205771401</v>
      </c>
      <c r="P353" s="277">
        <f t="shared" si="36"/>
        <v>0</v>
      </c>
    </row>
    <row r="354" spans="1:16" x14ac:dyDescent="0.2">
      <c r="A354" s="337">
        <f t="shared" si="34"/>
        <v>2035</v>
      </c>
      <c r="B354" s="337">
        <f t="shared" si="35"/>
        <v>5</v>
      </c>
      <c r="C354" s="512">
        <v>24.190674377202164</v>
      </c>
      <c r="D354" s="479">
        <v>3.5677182819476001</v>
      </c>
      <c r="E354" s="479">
        <v>208.47875842628665</v>
      </c>
      <c r="F354" s="479">
        <v>114.03392869270741</v>
      </c>
      <c r="G354" s="479">
        <v>0</v>
      </c>
      <c r="H354" s="478">
        <f t="shared" si="38"/>
        <v>0</v>
      </c>
      <c r="I354" s="478">
        <f t="shared" si="38"/>
        <v>0</v>
      </c>
      <c r="J354" s="511">
        <v>0</v>
      </c>
      <c r="K354" s="495">
        <f t="shared" si="37"/>
        <v>22067.804710674136</v>
      </c>
      <c r="L354" s="481">
        <v>103716.904213938</v>
      </c>
      <c r="M354" s="480">
        <f t="shared" si="29"/>
        <v>2288804.3873888794</v>
      </c>
      <c r="N354" s="474"/>
      <c r="O354" s="475">
        <v>22067.8047106741</v>
      </c>
      <c r="P354" s="277">
        <f t="shared" si="36"/>
        <v>-3.637978807091713E-11</v>
      </c>
    </row>
    <row r="355" spans="1:16" x14ac:dyDescent="0.2">
      <c r="A355" s="337">
        <f t="shared" si="34"/>
        <v>2035</v>
      </c>
      <c r="B355" s="337">
        <f t="shared" si="35"/>
        <v>6</v>
      </c>
      <c r="C355" s="512">
        <v>24.2158820206907</v>
      </c>
      <c r="D355" s="479">
        <v>3.57389886218176</v>
      </c>
      <c r="E355" s="479">
        <v>271.66325293295364</v>
      </c>
      <c r="F355" s="479">
        <v>208.47875842628665</v>
      </c>
      <c r="G355" s="479">
        <v>0</v>
      </c>
      <c r="H355" s="478">
        <f t="shared" si="38"/>
        <v>0</v>
      </c>
      <c r="I355" s="478">
        <f t="shared" si="38"/>
        <v>0</v>
      </c>
      <c r="J355" s="511">
        <v>-3.6379788070917101E-12</v>
      </c>
      <c r="K355" s="495">
        <f t="shared" si="37"/>
        <v>23365.913396061453</v>
      </c>
      <c r="L355" s="481">
        <v>104005.150723407</v>
      </c>
      <c r="M355" s="480">
        <f t="shared" si="29"/>
        <v>2430175.3445474464</v>
      </c>
      <c r="N355" s="474"/>
      <c r="O355" s="475">
        <v>23365.9133960615</v>
      </c>
      <c r="P355" s="277">
        <f t="shared" si="36"/>
        <v>4.7293724492192268E-11</v>
      </c>
    </row>
    <row r="356" spans="1:16" x14ac:dyDescent="0.2">
      <c r="A356" s="337">
        <f t="shared" si="34"/>
        <v>2035</v>
      </c>
      <c r="B356" s="337">
        <f t="shared" si="35"/>
        <v>7</v>
      </c>
      <c r="C356" s="512">
        <v>24.235851749115955</v>
      </c>
      <c r="D356" s="479">
        <v>3.5798969999999999</v>
      </c>
      <c r="E356" s="479">
        <v>322.31916585708109</v>
      </c>
      <c r="F356" s="479">
        <v>271.66325293295364</v>
      </c>
      <c r="G356" s="479">
        <v>0</v>
      </c>
      <c r="H356" s="478">
        <f t="shared" si="38"/>
        <v>0</v>
      </c>
      <c r="I356" s="478">
        <f t="shared" si="38"/>
        <v>0</v>
      </c>
      <c r="J356" s="511">
        <v>-3.6379788070917101E-12</v>
      </c>
      <c r="K356" s="495">
        <f t="shared" si="37"/>
        <v>24306.90057922405</v>
      </c>
      <c r="L356" s="481">
        <v>104258.41118843701</v>
      </c>
      <c r="M356" s="480">
        <f t="shared" si="29"/>
        <v>2534198.8353051986</v>
      </c>
      <c r="N356" s="474"/>
      <c r="O356" s="475">
        <v>24306.900579224101</v>
      </c>
      <c r="P356" s="277">
        <f t="shared" si="36"/>
        <v>5.0931703299283981E-11</v>
      </c>
    </row>
    <row r="357" spans="1:16" x14ac:dyDescent="0.2">
      <c r="A357" s="337">
        <f t="shared" si="34"/>
        <v>2035</v>
      </c>
      <c r="B357" s="337">
        <f t="shared" si="35"/>
        <v>8</v>
      </c>
      <c r="C357" s="512">
        <v>24.253233314495002</v>
      </c>
      <c r="D357" s="479">
        <v>3.5860654479552601</v>
      </c>
      <c r="E357" s="479">
        <v>326.45437890907908</v>
      </c>
      <c r="F357" s="479">
        <v>322.31916585708109</v>
      </c>
      <c r="G357" s="479">
        <v>0</v>
      </c>
      <c r="H357" s="478">
        <f t="shared" si="38"/>
        <v>0</v>
      </c>
      <c r="I357" s="478">
        <f t="shared" si="38"/>
        <v>0</v>
      </c>
      <c r="J357" s="511">
        <v>3.6379788070917101E-12</v>
      </c>
      <c r="K357" s="495">
        <f t="shared" si="37"/>
        <v>24745.267329509923</v>
      </c>
      <c r="L357" s="481">
        <v>104309.69159543001</v>
      </c>
      <c r="M357" s="480">
        <f t="shared" si="29"/>
        <v>2581171.2035876499</v>
      </c>
      <c r="N357" s="474"/>
      <c r="O357" s="475">
        <v>24745.267329509901</v>
      </c>
      <c r="P357" s="277">
        <f t="shared" si="36"/>
        <v>0</v>
      </c>
    </row>
    <row r="358" spans="1:16" x14ac:dyDescent="0.2">
      <c r="A358" s="337">
        <f t="shared" si="34"/>
        <v>2035</v>
      </c>
      <c r="B358" s="337">
        <f t="shared" si="35"/>
        <v>9</v>
      </c>
      <c r="C358" s="512">
        <v>24.274696187844938</v>
      </c>
      <c r="D358" s="479">
        <v>3.5921885704921599</v>
      </c>
      <c r="E358" s="479">
        <v>277.87653293728147</v>
      </c>
      <c r="F358" s="479">
        <v>326.45437890907908</v>
      </c>
      <c r="G358" s="479">
        <v>0</v>
      </c>
      <c r="H358" s="478">
        <f t="shared" si="38"/>
        <v>0</v>
      </c>
      <c r="I358" s="478">
        <f t="shared" si="38"/>
        <v>0</v>
      </c>
      <c r="J358" s="511">
        <v>0</v>
      </c>
      <c r="K358" s="495">
        <f t="shared" si="37"/>
        <v>24360.364286840388</v>
      </c>
      <c r="L358" s="481">
        <v>104301.559438125</v>
      </c>
      <c r="M358" s="480">
        <f t="shared" si="29"/>
        <v>2540823.9835982597</v>
      </c>
      <c r="N358" s="474"/>
      <c r="O358" s="475">
        <v>24360.364286840399</v>
      </c>
      <c r="P358" s="277">
        <f t="shared" si="36"/>
        <v>0</v>
      </c>
    </row>
    <row r="359" spans="1:16" x14ac:dyDescent="0.2">
      <c r="A359" s="337">
        <f t="shared" si="34"/>
        <v>2035</v>
      </c>
      <c r="B359" s="337">
        <f t="shared" si="35"/>
        <v>10</v>
      </c>
      <c r="C359" s="512">
        <v>24.308176989915943</v>
      </c>
      <c r="D359" s="479">
        <v>3.5980639999999999</v>
      </c>
      <c r="E359" s="479">
        <v>198.89039579254836</v>
      </c>
      <c r="F359" s="479">
        <v>277.87653293728147</v>
      </c>
      <c r="G359" s="479">
        <v>0</v>
      </c>
      <c r="H359" s="478">
        <f t="shared" si="38"/>
        <v>0</v>
      </c>
      <c r="I359" s="478">
        <f t="shared" si="38"/>
        <v>0</v>
      </c>
      <c r="J359" s="511">
        <v>3.6379788070917101E-12</v>
      </c>
      <c r="K359" s="495">
        <f t="shared" si="37"/>
        <v>23298.522869185381</v>
      </c>
      <c r="L359" s="481">
        <v>104209.845623948</v>
      </c>
      <c r="M359" s="480">
        <f t="shared" si="29"/>
        <v>2427935.4714638307</v>
      </c>
      <c r="N359" s="474"/>
      <c r="O359" s="475">
        <v>23298.522869185399</v>
      </c>
      <c r="P359" s="277">
        <f t="shared" si="36"/>
        <v>0</v>
      </c>
    </row>
    <row r="360" spans="1:16" x14ac:dyDescent="0.2">
      <c r="A360" s="337">
        <f t="shared" si="34"/>
        <v>2035</v>
      </c>
      <c r="B360" s="337">
        <f t="shared" si="35"/>
        <v>11</v>
      </c>
      <c r="C360" s="512">
        <v>24.362547563597449</v>
      </c>
      <c r="D360" s="479">
        <v>3.6040833854276002</v>
      </c>
      <c r="E360" s="479">
        <v>78.117279066674627</v>
      </c>
      <c r="F360" s="479">
        <v>198.89039579254836</v>
      </c>
      <c r="G360" s="479">
        <v>0</v>
      </c>
      <c r="H360" s="478">
        <f t="shared" si="38"/>
        <v>0</v>
      </c>
      <c r="I360" s="478">
        <f t="shared" si="38"/>
        <v>0</v>
      </c>
      <c r="J360" s="511">
        <v>0</v>
      </c>
      <c r="K360" s="495">
        <f t="shared" si="37"/>
        <v>21639.934376293924</v>
      </c>
      <c r="L360" s="481">
        <v>104056.09344336401</v>
      </c>
      <c r="M360" s="480">
        <f t="shared" si="29"/>
        <v>2251767.0335679054</v>
      </c>
      <c r="N360" s="474"/>
      <c r="O360" s="475">
        <v>21639.934376293899</v>
      </c>
      <c r="P360" s="277">
        <f t="shared" si="36"/>
        <v>0</v>
      </c>
    </row>
    <row r="361" spans="1:16" x14ac:dyDescent="0.2">
      <c r="A361" s="337">
        <f t="shared" si="34"/>
        <v>2035</v>
      </c>
      <c r="B361" s="337">
        <f t="shared" si="35"/>
        <v>12</v>
      </c>
      <c r="C361" s="512">
        <v>24.422595702566081</v>
      </c>
      <c r="D361" s="479">
        <v>3.60988518246385</v>
      </c>
      <c r="E361" s="479">
        <v>42.633806123140985</v>
      </c>
      <c r="F361" s="479">
        <v>78.117279066674627</v>
      </c>
      <c r="G361" s="479">
        <v>0</v>
      </c>
      <c r="H361" s="478">
        <f t="shared" si="38"/>
        <v>0</v>
      </c>
      <c r="I361" s="478">
        <f t="shared" si="38"/>
        <v>1</v>
      </c>
      <c r="J361" s="511">
        <v>-3.6379788070917101E-12</v>
      </c>
      <c r="K361" s="495">
        <f t="shared" si="37"/>
        <v>21371.78201964738</v>
      </c>
      <c r="L361" s="481">
        <v>103864.72168783601</v>
      </c>
      <c r="M361" s="480">
        <f t="shared" ref="M361:M421" si="39">+L361*K361/1000</f>
        <v>2219774.191443773</v>
      </c>
      <c r="N361" s="474">
        <f>SUM(M350:M361)</f>
        <v>27717261.460244119</v>
      </c>
      <c r="O361" s="475">
        <v>21371.782019647399</v>
      </c>
      <c r="P361" s="277">
        <f t="shared" si="36"/>
        <v>0</v>
      </c>
    </row>
    <row r="362" spans="1:16" x14ac:dyDescent="0.2">
      <c r="A362" s="337">
        <f t="shared" si="34"/>
        <v>2036</v>
      </c>
      <c r="B362" s="337">
        <f t="shared" si="35"/>
        <v>1</v>
      </c>
      <c r="C362" s="512">
        <v>24.478391795459668</v>
      </c>
      <c r="D362" s="479">
        <v>3.615891</v>
      </c>
      <c r="E362" s="479">
        <v>26.112829868525239</v>
      </c>
      <c r="F362" s="479">
        <v>42.633806123140985</v>
      </c>
      <c r="G362" s="479">
        <v>107.22973635615668</v>
      </c>
      <c r="H362" s="478">
        <f t="shared" si="38"/>
        <v>1</v>
      </c>
      <c r="I362" s="478">
        <f t="shared" si="38"/>
        <v>0</v>
      </c>
      <c r="J362" s="511">
        <v>0</v>
      </c>
      <c r="K362" s="495">
        <f t="shared" si="37"/>
        <v>20725.271940648869</v>
      </c>
      <c r="L362" s="481">
        <v>103738.261126746</v>
      </c>
      <c r="M362" s="480">
        <f t="shared" si="39"/>
        <v>2150003.6725018546</v>
      </c>
      <c r="N362" s="477">
        <f>+N361/N349-1</f>
        <v>4.8364550373387605E-3</v>
      </c>
      <c r="O362" s="475">
        <v>20725.271940648901</v>
      </c>
      <c r="P362" s="277">
        <f t="shared" si="36"/>
        <v>3.2741809263825417E-11</v>
      </c>
    </row>
    <row r="363" spans="1:16" x14ac:dyDescent="0.2">
      <c r="A363" s="337">
        <f t="shared" si="34"/>
        <v>2036</v>
      </c>
      <c r="B363" s="337">
        <f t="shared" si="35"/>
        <v>2</v>
      </c>
      <c r="C363" s="512">
        <v>24.516273774813587</v>
      </c>
      <c r="D363" s="479">
        <v>3.6219358115256299</v>
      </c>
      <c r="E363" s="479">
        <v>35.042184420393127</v>
      </c>
      <c r="F363" s="479">
        <v>26.112829868525239</v>
      </c>
      <c r="G363" s="479">
        <v>0</v>
      </c>
      <c r="H363" s="478">
        <f t="shared" si="38"/>
        <v>0</v>
      </c>
      <c r="I363" s="478">
        <f t="shared" si="38"/>
        <v>0</v>
      </c>
      <c r="J363" s="511">
        <v>-3.6379788070917101E-12</v>
      </c>
      <c r="K363" s="495">
        <f t="shared" si="37"/>
        <v>19933.109845851966</v>
      </c>
      <c r="L363" s="481">
        <v>103701.70909032199</v>
      </c>
      <c r="M363" s="480">
        <f t="shared" si="39"/>
        <v>2067097.5584999737</v>
      </c>
      <c r="N363" s="483"/>
      <c r="O363" s="475">
        <v>19933.109845851999</v>
      </c>
      <c r="P363" s="277">
        <f t="shared" si="36"/>
        <v>3.2741809263825417E-11</v>
      </c>
    </row>
    <row r="364" spans="1:16" x14ac:dyDescent="0.2">
      <c r="A364" s="337">
        <f t="shared" si="34"/>
        <v>2036</v>
      </c>
      <c r="B364" s="337">
        <f t="shared" si="35"/>
        <v>3</v>
      </c>
      <c r="C364" s="512">
        <v>24.540095743400823</v>
      </c>
      <c r="D364" s="479">
        <v>3.6276258768367402</v>
      </c>
      <c r="E364" s="479">
        <v>64.582270600115152</v>
      </c>
      <c r="F364" s="479">
        <v>35.042184420393127</v>
      </c>
      <c r="G364" s="479">
        <v>0</v>
      </c>
      <c r="H364" s="478">
        <f t="shared" si="38"/>
        <v>0</v>
      </c>
      <c r="I364" s="478">
        <f t="shared" si="38"/>
        <v>0</v>
      </c>
      <c r="J364" s="511">
        <v>-3.6379788070917101E-12</v>
      </c>
      <c r="K364" s="495">
        <f t="shared" si="37"/>
        <v>20263.21891663998</v>
      </c>
      <c r="L364" s="481">
        <v>103699.067788582</v>
      </c>
      <c r="M364" s="480">
        <f t="shared" si="39"/>
        <v>2101276.9120515264</v>
      </c>
      <c r="N364" s="483"/>
      <c r="O364" s="475">
        <v>20263.218916639998</v>
      </c>
      <c r="P364" s="277">
        <f t="shared" si="36"/>
        <v>0</v>
      </c>
    </row>
    <row r="365" spans="1:16" x14ac:dyDescent="0.2">
      <c r="A365" s="337">
        <f t="shared" si="34"/>
        <v>2036</v>
      </c>
      <c r="B365" s="337">
        <f t="shared" si="35"/>
        <v>4</v>
      </c>
      <c r="C365" s="512">
        <v>24.566006135355121</v>
      </c>
      <c r="D365" s="479">
        <v>3.6337389999999998</v>
      </c>
      <c r="E365" s="479">
        <v>114.03392869270741</v>
      </c>
      <c r="F365" s="479">
        <v>64.582270600115152</v>
      </c>
      <c r="G365" s="479">
        <v>0</v>
      </c>
      <c r="H365" s="478">
        <f t="shared" si="38"/>
        <v>0</v>
      </c>
      <c r="I365" s="478">
        <f t="shared" si="38"/>
        <v>0</v>
      </c>
      <c r="J365" s="511">
        <v>3.6379788070917101E-12</v>
      </c>
      <c r="K365" s="495">
        <f t="shared" si="37"/>
        <v>20929.133886828648</v>
      </c>
      <c r="L365" s="481">
        <v>103743.748688537</v>
      </c>
      <c r="M365" s="480">
        <f t="shared" si="39"/>
        <v>2171266.8062238945</v>
      </c>
      <c r="N365" s="483"/>
      <c r="O365" s="475">
        <v>20929.1338868286</v>
      </c>
      <c r="P365" s="277">
        <f t="shared" si="36"/>
        <v>-4.7293724492192268E-11</v>
      </c>
    </row>
    <row r="366" spans="1:16" x14ac:dyDescent="0.2">
      <c r="A366" s="337">
        <f t="shared" ref="A366:A397" si="40">+A354+1</f>
        <v>2036</v>
      </c>
      <c r="B366" s="337">
        <f t="shared" ref="B366:B397" si="41">+B354</f>
        <v>5</v>
      </c>
      <c r="C366" s="512">
        <v>24.597354364508146</v>
      </c>
      <c r="D366" s="479">
        <v>3.6396782564618499</v>
      </c>
      <c r="E366" s="479">
        <v>208.47875842628665</v>
      </c>
      <c r="F366" s="479">
        <v>114.03392869270741</v>
      </c>
      <c r="G366" s="479">
        <v>0</v>
      </c>
      <c r="H366" s="478">
        <f t="shared" ref="H366:I385" si="42">+H354</f>
        <v>0</v>
      </c>
      <c r="I366" s="478">
        <f t="shared" si="42"/>
        <v>0</v>
      </c>
      <c r="J366" s="511">
        <v>0</v>
      </c>
      <c r="K366" s="495">
        <f t="shared" si="37"/>
        <v>22143.63379508974</v>
      </c>
      <c r="L366" s="481">
        <v>103909.307182399</v>
      </c>
      <c r="M366" s="480">
        <f t="shared" si="39"/>
        <v>2300929.6461485312</v>
      </c>
      <c r="N366" s="483"/>
      <c r="O366" s="475">
        <v>22143.6337950897</v>
      </c>
      <c r="P366" s="277">
        <f t="shared" si="36"/>
        <v>-4.0017766878008842E-11</v>
      </c>
    </row>
    <row r="367" spans="1:16" x14ac:dyDescent="0.2">
      <c r="A367" s="337">
        <f t="shared" si="40"/>
        <v>2036</v>
      </c>
      <c r="B367" s="337">
        <f t="shared" si="41"/>
        <v>6</v>
      </c>
      <c r="C367" s="512">
        <v>24.633455059539049</v>
      </c>
      <c r="D367" s="479">
        <v>3.6458325206323998</v>
      </c>
      <c r="E367" s="479">
        <v>271.66325293295364</v>
      </c>
      <c r="F367" s="479">
        <v>208.47875842628665</v>
      </c>
      <c r="G367" s="479">
        <v>0</v>
      </c>
      <c r="H367" s="478">
        <f t="shared" si="42"/>
        <v>0</v>
      </c>
      <c r="I367" s="478">
        <f t="shared" si="42"/>
        <v>0</v>
      </c>
      <c r="J367" s="511">
        <v>-7.2759576141834308E-12</v>
      </c>
      <c r="K367" s="495">
        <f t="shared" si="37"/>
        <v>23444.701085271827</v>
      </c>
      <c r="L367" s="481">
        <v>104198.05859008701</v>
      </c>
      <c r="M367" s="480">
        <f t="shared" si="39"/>
        <v>2442892.3373102304</v>
      </c>
      <c r="N367" s="483"/>
      <c r="O367" s="475">
        <v>23444.701085271801</v>
      </c>
      <c r="P367" s="277">
        <f t="shared" si="36"/>
        <v>0</v>
      </c>
    </row>
    <row r="368" spans="1:16" x14ac:dyDescent="0.2">
      <c r="A368" s="337">
        <f t="shared" si="40"/>
        <v>2036</v>
      </c>
      <c r="B368" s="337">
        <f t="shared" si="41"/>
        <v>7</v>
      </c>
      <c r="C368" s="512">
        <v>24.664351935660431</v>
      </c>
      <c r="D368" s="479">
        <v>3.6517979999999999</v>
      </c>
      <c r="E368" s="479">
        <v>322.31916585708109</v>
      </c>
      <c r="F368" s="479">
        <v>271.66325293295364</v>
      </c>
      <c r="G368" s="479">
        <v>0</v>
      </c>
      <c r="H368" s="478">
        <f t="shared" si="42"/>
        <v>0</v>
      </c>
      <c r="I368" s="478">
        <f t="shared" si="42"/>
        <v>0</v>
      </c>
      <c r="J368" s="511">
        <v>3.6379788070917101E-12</v>
      </c>
      <c r="K368" s="495">
        <f t="shared" si="37"/>
        <v>24388.659105653227</v>
      </c>
      <c r="L368" s="481">
        <v>104451.758915492</v>
      </c>
      <c r="M368" s="480">
        <f t="shared" si="39"/>
        <v>2547438.3411758095</v>
      </c>
      <c r="N368" s="483"/>
      <c r="O368" s="475">
        <v>24388.659105653202</v>
      </c>
      <c r="P368" s="277">
        <f t="shared" si="36"/>
        <v>0</v>
      </c>
    </row>
    <row r="369" spans="1:16" x14ac:dyDescent="0.2">
      <c r="A369" s="337">
        <f t="shared" si="40"/>
        <v>2036</v>
      </c>
      <c r="B369" s="337">
        <f t="shared" si="41"/>
        <v>8</v>
      </c>
      <c r="C369" s="512">
        <v>24.688823895190204</v>
      </c>
      <c r="D369" s="479">
        <v>3.6579667512510401</v>
      </c>
      <c r="E369" s="479">
        <v>326.45437890907908</v>
      </c>
      <c r="F369" s="479">
        <v>322.31916585708109</v>
      </c>
      <c r="G369" s="479">
        <v>0</v>
      </c>
      <c r="H369" s="478">
        <f t="shared" si="42"/>
        <v>0</v>
      </c>
      <c r="I369" s="478">
        <f t="shared" si="42"/>
        <v>0</v>
      </c>
      <c r="J369" s="511">
        <v>0</v>
      </c>
      <c r="K369" s="495">
        <f t="shared" si="37"/>
        <v>24828.943365217448</v>
      </c>
      <c r="L369" s="481">
        <v>104503.10453181301</v>
      </c>
      <c r="M369" s="480">
        <f t="shared" si="39"/>
        <v>2594701.6639097841</v>
      </c>
      <c r="N369" s="483"/>
      <c r="O369" s="475">
        <v>24828.943365217401</v>
      </c>
      <c r="P369" s="277">
        <f t="shared" si="36"/>
        <v>-4.7293724492192268E-11</v>
      </c>
    </row>
    <row r="370" spans="1:16" x14ac:dyDescent="0.2">
      <c r="A370" s="337">
        <f t="shared" si="40"/>
        <v>2036</v>
      </c>
      <c r="B370" s="337">
        <f t="shared" si="41"/>
        <v>9</v>
      </c>
      <c r="C370" s="512">
        <v>24.709936020697295</v>
      </c>
      <c r="D370" s="479">
        <v>3.6641398276267498</v>
      </c>
      <c r="E370" s="479">
        <v>277.87653293728147</v>
      </c>
      <c r="F370" s="479">
        <v>326.45437890907908</v>
      </c>
      <c r="G370" s="479">
        <v>0</v>
      </c>
      <c r="H370" s="478">
        <f t="shared" si="42"/>
        <v>0</v>
      </c>
      <c r="I370" s="478">
        <f t="shared" si="42"/>
        <v>0</v>
      </c>
      <c r="J370" s="511">
        <v>0</v>
      </c>
      <c r="K370" s="495">
        <f t="shared" si="37"/>
        <v>24443.921745998581</v>
      </c>
      <c r="L370" s="481">
        <v>104494.92741684199</v>
      </c>
      <c r="M370" s="480">
        <f t="shared" si="39"/>
        <v>2554265.8286310872</v>
      </c>
      <c r="N370" s="483"/>
      <c r="O370" s="475">
        <v>24443.921745998599</v>
      </c>
      <c r="P370" s="277">
        <f t="shared" si="36"/>
        <v>0</v>
      </c>
    </row>
    <row r="371" spans="1:16" x14ac:dyDescent="0.2">
      <c r="A371" s="337">
        <f t="shared" si="40"/>
        <v>2036</v>
      </c>
      <c r="B371" s="337">
        <f t="shared" si="41"/>
        <v>10</v>
      </c>
      <c r="C371" s="512">
        <v>24.733317306428507</v>
      </c>
      <c r="D371" s="479">
        <v>3.6701190000000001</v>
      </c>
      <c r="E371" s="479">
        <v>198.89039579254836</v>
      </c>
      <c r="F371" s="479">
        <v>277.87653293728147</v>
      </c>
      <c r="G371" s="479">
        <v>0</v>
      </c>
      <c r="H371" s="478">
        <f t="shared" si="42"/>
        <v>0</v>
      </c>
      <c r="I371" s="478">
        <f t="shared" si="42"/>
        <v>0</v>
      </c>
      <c r="J371" s="511">
        <v>-3.6379788070917101E-12</v>
      </c>
      <c r="K371" s="495">
        <f t="shared" si="37"/>
        <v>23379.299585485656</v>
      </c>
      <c r="L371" s="481">
        <v>104403.013728134</v>
      </c>
      <c r="M371" s="480">
        <f t="shared" si="39"/>
        <v>2440869.3355776165</v>
      </c>
      <c r="N371" s="483"/>
      <c r="O371" s="475">
        <v>23379.2995854857</v>
      </c>
      <c r="P371" s="277">
        <f t="shared" si="36"/>
        <v>4.3655745685100555E-11</v>
      </c>
    </row>
    <row r="372" spans="1:16" x14ac:dyDescent="0.2">
      <c r="A372" s="337">
        <f t="shared" si="40"/>
        <v>2036</v>
      </c>
      <c r="B372" s="337">
        <f t="shared" si="41"/>
        <v>11</v>
      </c>
      <c r="C372" s="512">
        <v>24.766696081147071</v>
      </c>
      <c r="D372" s="479">
        <v>3.6763088656242999</v>
      </c>
      <c r="E372" s="479">
        <v>78.117279066674627</v>
      </c>
      <c r="F372" s="479">
        <v>198.89039579254836</v>
      </c>
      <c r="G372" s="479">
        <v>0</v>
      </c>
      <c r="H372" s="478">
        <f t="shared" si="42"/>
        <v>0</v>
      </c>
      <c r="I372" s="478">
        <f t="shared" si="42"/>
        <v>0</v>
      </c>
      <c r="J372" s="511">
        <v>0</v>
      </c>
      <c r="K372" s="495">
        <f t="shared" si="37"/>
        <v>21714.952764173664</v>
      </c>
      <c r="L372" s="481">
        <v>104248.946755385</v>
      </c>
      <c r="M372" s="480">
        <f t="shared" si="39"/>
        <v>2263760.9545080406</v>
      </c>
      <c r="N372" s="483"/>
      <c r="O372" s="475">
        <v>21714.9527641737</v>
      </c>
      <c r="P372" s="277">
        <f t="shared" si="36"/>
        <v>3.637978807091713E-11</v>
      </c>
    </row>
    <row r="373" spans="1:16" x14ac:dyDescent="0.2">
      <c r="A373" s="337">
        <f t="shared" si="40"/>
        <v>2036</v>
      </c>
      <c r="B373" s="337">
        <f t="shared" si="41"/>
        <v>12</v>
      </c>
      <c r="C373" s="512">
        <v>24.804357790090855</v>
      </c>
      <c r="D373" s="479">
        <v>3.6823338415476301</v>
      </c>
      <c r="E373" s="479">
        <v>42.633806123140985</v>
      </c>
      <c r="F373" s="479">
        <v>78.117279066674627</v>
      </c>
      <c r="G373" s="479">
        <v>0</v>
      </c>
      <c r="H373" s="478">
        <f t="shared" si="42"/>
        <v>0</v>
      </c>
      <c r="I373" s="478">
        <f t="shared" si="42"/>
        <v>1</v>
      </c>
      <c r="J373" s="511">
        <v>-3.6379788070917101E-12</v>
      </c>
      <c r="K373" s="495">
        <f t="shared" si="37"/>
        <v>21440.639873040305</v>
      </c>
      <c r="L373" s="481">
        <v>104057.190593097</v>
      </c>
      <c r="M373" s="480">
        <f t="shared" si="39"/>
        <v>2231052.74970691</v>
      </c>
      <c r="N373" s="474">
        <f>SUM(M362:M373)</f>
        <v>27865555.806245256</v>
      </c>
      <c r="O373" s="475">
        <v>21440.639873040302</v>
      </c>
      <c r="P373" s="277">
        <f t="shared" si="36"/>
        <v>0</v>
      </c>
    </row>
    <row r="374" spans="1:16" x14ac:dyDescent="0.2">
      <c r="A374" s="337">
        <f t="shared" si="40"/>
        <v>2037</v>
      </c>
      <c r="B374" s="337">
        <f t="shared" si="41"/>
        <v>1</v>
      </c>
      <c r="C374" s="512">
        <v>24.845602752823108</v>
      </c>
      <c r="D374" s="479">
        <v>3.688625</v>
      </c>
      <c r="E374" s="479">
        <v>26.112829868525239</v>
      </c>
      <c r="F374" s="479">
        <v>42.633806123140985</v>
      </c>
      <c r="G374" s="479">
        <v>107.22973635615668</v>
      </c>
      <c r="H374" s="478">
        <f t="shared" si="42"/>
        <v>1</v>
      </c>
      <c r="I374" s="478">
        <f t="shared" si="42"/>
        <v>0</v>
      </c>
      <c r="J374" s="511">
        <v>0</v>
      </c>
      <c r="K374" s="495">
        <f t="shared" si="37"/>
        <v>20790.058868991357</v>
      </c>
      <c r="L374" s="481">
        <v>103930.46601055699</v>
      </c>
      <c r="M374" s="480">
        <f t="shared" si="39"/>
        <v>2160720.5066411854</v>
      </c>
      <c r="N374" s="477">
        <f>+N373/N361-1</f>
        <v>5.3502524487796244E-3</v>
      </c>
      <c r="O374" s="475">
        <v>20790.0588689914</v>
      </c>
      <c r="P374" s="277">
        <f t="shared" si="36"/>
        <v>4.3655745685100555E-11</v>
      </c>
    </row>
    <row r="375" spans="1:16" x14ac:dyDescent="0.2">
      <c r="A375" s="337">
        <f t="shared" si="40"/>
        <v>2037</v>
      </c>
      <c r="B375" s="337">
        <f t="shared" si="41"/>
        <v>2</v>
      </c>
      <c r="C375" s="512">
        <v>24.88485880732911</v>
      </c>
      <c r="D375" s="479">
        <v>3.69499976176037</v>
      </c>
      <c r="E375" s="479">
        <v>35.042184420393127</v>
      </c>
      <c r="F375" s="479">
        <v>26.112829868525239</v>
      </c>
      <c r="G375" s="479">
        <v>0</v>
      </c>
      <c r="H375" s="478">
        <f t="shared" si="42"/>
        <v>0</v>
      </c>
      <c r="I375" s="478">
        <f t="shared" si="42"/>
        <v>0</v>
      </c>
      <c r="J375" s="511">
        <v>-3.6379788070917101E-12</v>
      </c>
      <c r="K375" s="495">
        <f t="shared" si="37"/>
        <v>19998.111770184987</v>
      </c>
      <c r="L375" s="481">
        <v>103893.816589815</v>
      </c>
      <c r="M375" s="480">
        <f t="shared" si="39"/>
        <v>2077680.1563942197</v>
      </c>
      <c r="N375" s="474"/>
      <c r="O375" s="475">
        <v>19998.111770185002</v>
      </c>
      <c r="P375" s="277">
        <f t="shared" si="36"/>
        <v>0</v>
      </c>
    </row>
    <row r="376" spans="1:16" x14ac:dyDescent="0.2">
      <c r="A376" s="337">
        <f t="shared" si="40"/>
        <v>2037</v>
      </c>
      <c r="B376" s="337">
        <f t="shared" si="41"/>
        <v>3</v>
      </c>
      <c r="C376" s="512">
        <v>24.916026501059974</v>
      </c>
      <c r="D376" s="479">
        <v>3.7008021050642799</v>
      </c>
      <c r="E376" s="479">
        <v>64.582270600115152</v>
      </c>
      <c r="F376" s="479">
        <v>35.042184420393127</v>
      </c>
      <c r="G376" s="479">
        <v>0</v>
      </c>
      <c r="H376" s="478">
        <f t="shared" si="42"/>
        <v>0</v>
      </c>
      <c r="I376" s="478">
        <f t="shared" si="42"/>
        <v>0</v>
      </c>
      <c r="J376" s="511">
        <v>-3.6379788070917101E-12</v>
      </c>
      <c r="K376" s="495">
        <f t="shared" si="37"/>
        <v>20330.154250067873</v>
      </c>
      <c r="L376" s="481">
        <v>103891.140743786</v>
      </c>
      <c r="M376" s="480">
        <f t="shared" si="39"/>
        <v>2112122.9165366809</v>
      </c>
      <c r="N376" s="474"/>
      <c r="O376" s="475">
        <v>20330.154250067899</v>
      </c>
      <c r="P376" s="277">
        <f t="shared" si="36"/>
        <v>0</v>
      </c>
    </row>
    <row r="377" spans="1:16" x14ac:dyDescent="0.2">
      <c r="A377" s="337">
        <f t="shared" si="40"/>
        <v>2037</v>
      </c>
      <c r="B377" s="337">
        <f t="shared" si="41"/>
        <v>4</v>
      </c>
      <c r="C377" s="512">
        <v>24.949234788433802</v>
      </c>
      <c r="D377" s="479">
        <v>3.707233</v>
      </c>
      <c r="E377" s="479">
        <v>114.03392869270741</v>
      </c>
      <c r="F377" s="479">
        <v>64.582270600115152</v>
      </c>
      <c r="G377" s="479">
        <v>0</v>
      </c>
      <c r="H377" s="478">
        <f t="shared" si="42"/>
        <v>0</v>
      </c>
      <c r="I377" s="478">
        <f t="shared" si="42"/>
        <v>0</v>
      </c>
      <c r="J377" s="511">
        <v>3.6379788070917101E-12</v>
      </c>
      <c r="K377" s="495">
        <f t="shared" si="37"/>
        <v>20997.892141701563</v>
      </c>
      <c r="L377" s="481">
        <v>103935.874747472</v>
      </c>
      <c r="M377" s="480">
        <f t="shared" si="39"/>
        <v>2182434.28760082</v>
      </c>
      <c r="N377" s="474"/>
      <c r="O377" s="475">
        <v>20997.892141701599</v>
      </c>
      <c r="P377" s="277">
        <f t="shared" si="36"/>
        <v>3.637978807091713E-11</v>
      </c>
    </row>
    <row r="378" spans="1:16" x14ac:dyDescent="0.2">
      <c r="A378" s="337">
        <f t="shared" si="40"/>
        <v>2037</v>
      </c>
      <c r="B378" s="337">
        <f t="shared" si="41"/>
        <v>5</v>
      </c>
      <c r="C378" s="512">
        <v>24.977911230517531</v>
      </c>
      <c r="D378" s="479">
        <v>3.71343006405837</v>
      </c>
      <c r="E378" s="479">
        <v>208.47875842628665</v>
      </c>
      <c r="F378" s="479">
        <v>114.03392869270741</v>
      </c>
      <c r="G378" s="479">
        <v>0</v>
      </c>
      <c r="H378" s="478">
        <f t="shared" si="42"/>
        <v>0</v>
      </c>
      <c r="I378" s="478">
        <f t="shared" si="42"/>
        <v>0</v>
      </c>
      <c r="J378" s="511">
        <v>-7.2759576141834308E-12</v>
      </c>
      <c r="K378" s="495">
        <f t="shared" si="37"/>
        <v>22211.547057922777</v>
      </c>
      <c r="L378" s="481">
        <v>104101.71015086101</v>
      </c>
      <c r="M378" s="480">
        <f t="shared" si="39"/>
        <v>2312260.0338260867</v>
      </c>
      <c r="N378" s="474"/>
      <c r="O378" s="475">
        <v>22211.547057922799</v>
      </c>
      <c r="P378" s="277">
        <f t="shared" si="36"/>
        <v>0</v>
      </c>
    </row>
    <row r="379" spans="1:16" x14ac:dyDescent="0.2">
      <c r="A379" s="337">
        <f t="shared" si="40"/>
        <v>2037</v>
      </c>
      <c r="B379" s="337">
        <f t="shared" si="41"/>
        <v>6</v>
      </c>
      <c r="C379" s="512">
        <v>25.006187233686575</v>
      </c>
      <c r="D379" s="479">
        <v>3.71980800084064</v>
      </c>
      <c r="E379" s="479">
        <v>271.66325293295364</v>
      </c>
      <c r="F379" s="479">
        <v>208.47875842628665</v>
      </c>
      <c r="G379" s="479">
        <v>0</v>
      </c>
      <c r="H379" s="478">
        <f t="shared" si="42"/>
        <v>0</v>
      </c>
      <c r="I379" s="478">
        <f t="shared" si="42"/>
        <v>0</v>
      </c>
      <c r="J379" s="511">
        <v>3.6379788070917101E-12</v>
      </c>
      <c r="K379" s="495">
        <f t="shared" si="37"/>
        <v>23510.391916662218</v>
      </c>
      <c r="L379" s="481">
        <v>104390.966456768</v>
      </c>
      <c r="M379" s="480">
        <f t="shared" si="39"/>
        <v>2454272.5339577552</v>
      </c>
      <c r="N379" s="474"/>
      <c r="O379" s="475">
        <v>23510.3919166622</v>
      </c>
      <c r="P379" s="277">
        <f t="shared" si="36"/>
        <v>0</v>
      </c>
    </row>
    <row r="380" spans="1:16" x14ac:dyDescent="0.2">
      <c r="A380" s="337">
        <f t="shared" si="40"/>
        <v>2037</v>
      </c>
      <c r="B380" s="337">
        <f t="shared" si="41"/>
        <v>7</v>
      </c>
      <c r="C380" s="512">
        <v>25.032751432855118</v>
      </c>
      <c r="D380" s="479">
        <v>3.7259660000000001</v>
      </c>
      <c r="E380" s="479">
        <v>322.31916585708109</v>
      </c>
      <c r="F380" s="479">
        <v>271.66325293295364</v>
      </c>
      <c r="G380" s="479">
        <v>0</v>
      </c>
      <c r="H380" s="478">
        <f t="shared" si="42"/>
        <v>0</v>
      </c>
      <c r="I380" s="478">
        <f t="shared" si="42"/>
        <v>0</v>
      </c>
      <c r="J380" s="511">
        <v>0</v>
      </c>
      <c r="K380" s="495">
        <f t="shared" si="37"/>
        <v>24453.086737515561</v>
      </c>
      <c r="L380" s="481">
        <v>104645.10664254799</v>
      </c>
      <c r="M380" s="480">
        <f t="shared" si="39"/>
        <v>2558895.8693867917</v>
      </c>
      <c r="N380" s="474"/>
      <c r="O380" s="475">
        <v>24453.086737515601</v>
      </c>
      <c r="P380" s="277">
        <f t="shared" si="36"/>
        <v>4.0017766878008842E-11</v>
      </c>
    </row>
    <row r="381" spans="1:16" x14ac:dyDescent="0.2">
      <c r="A381" s="337">
        <f t="shared" si="40"/>
        <v>2037</v>
      </c>
      <c r="B381" s="337">
        <f t="shared" si="41"/>
        <v>8</v>
      </c>
      <c r="C381" s="512">
        <v>25.062200615632506</v>
      </c>
      <c r="D381" s="479">
        <v>3.7323250724809398</v>
      </c>
      <c r="E381" s="479">
        <v>326.45437890907908</v>
      </c>
      <c r="F381" s="479">
        <v>322.31916585708109</v>
      </c>
      <c r="G381" s="479">
        <v>0</v>
      </c>
      <c r="H381" s="478">
        <f t="shared" si="42"/>
        <v>0</v>
      </c>
      <c r="I381" s="478">
        <f t="shared" si="42"/>
        <v>0</v>
      </c>
      <c r="J381" s="511">
        <v>0</v>
      </c>
      <c r="K381" s="495">
        <f t="shared" si="37"/>
        <v>24894.626777499543</v>
      </c>
      <c r="L381" s="481">
        <v>104696.517468195</v>
      </c>
      <c r="M381" s="480">
        <f t="shared" si="39"/>
        <v>2606380.7272746759</v>
      </c>
      <c r="N381" s="474"/>
      <c r="O381" s="475">
        <v>24894.626777499499</v>
      </c>
      <c r="P381" s="277">
        <f t="shared" si="36"/>
        <v>-4.3655745685100555E-11</v>
      </c>
    </row>
    <row r="382" spans="1:16" x14ac:dyDescent="0.2">
      <c r="A382" s="337">
        <f t="shared" si="40"/>
        <v>2037</v>
      </c>
      <c r="B382" s="337">
        <f t="shared" si="41"/>
        <v>9</v>
      </c>
      <c r="C382" s="512">
        <v>25.09466066829162</v>
      </c>
      <c r="D382" s="479">
        <v>3.73868787992892</v>
      </c>
      <c r="E382" s="479">
        <v>277.87653293728147</v>
      </c>
      <c r="F382" s="479">
        <v>326.45437890907908</v>
      </c>
      <c r="G382" s="479">
        <v>0</v>
      </c>
      <c r="H382" s="478">
        <f t="shared" si="42"/>
        <v>0</v>
      </c>
      <c r="I382" s="478">
        <f t="shared" si="42"/>
        <v>0</v>
      </c>
      <c r="J382" s="511">
        <v>3.6379788070917101E-12</v>
      </c>
      <c r="K382" s="495">
        <f t="shared" si="37"/>
        <v>24512.584226190229</v>
      </c>
      <c r="L382" s="481">
        <v>104688.29539556</v>
      </c>
      <c r="M382" s="480">
        <f t="shared" si="39"/>
        <v>2566180.6583799473</v>
      </c>
      <c r="N382" s="474"/>
      <c r="O382" s="475">
        <v>24512.5842261902</v>
      </c>
      <c r="P382" s="277">
        <f t="shared" si="36"/>
        <v>-2.9103830456733704E-11</v>
      </c>
    </row>
    <row r="383" spans="1:16" x14ac:dyDescent="0.2">
      <c r="A383" s="337">
        <f t="shared" si="40"/>
        <v>2037</v>
      </c>
      <c r="B383" s="337">
        <f t="shared" si="41"/>
        <v>10</v>
      </c>
      <c r="C383" s="512">
        <v>25.129839525034296</v>
      </c>
      <c r="D383" s="479">
        <v>3.744856</v>
      </c>
      <c r="E383" s="479">
        <v>198.89039579254836</v>
      </c>
      <c r="F383" s="479">
        <v>277.87653293728147</v>
      </c>
      <c r="G383" s="479">
        <v>0</v>
      </c>
      <c r="H383" s="478">
        <f t="shared" si="42"/>
        <v>0</v>
      </c>
      <c r="I383" s="478">
        <f t="shared" si="42"/>
        <v>0</v>
      </c>
      <c r="J383" s="511">
        <v>-7.2759576141834308E-12</v>
      </c>
      <c r="K383" s="495">
        <f t="shared" si="37"/>
        <v>23451.063115212532</v>
      </c>
      <c r="L383" s="481">
        <v>104596.18183232</v>
      </c>
      <c r="M383" s="480">
        <f t="shared" si="39"/>
        <v>2452891.6617599828</v>
      </c>
      <c r="N383" s="474"/>
      <c r="O383" s="475">
        <v>23451.063115212499</v>
      </c>
      <c r="P383" s="277">
        <f t="shared" si="36"/>
        <v>-3.2741809263825417E-11</v>
      </c>
    </row>
    <row r="384" spans="1:16" x14ac:dyDescent="0.2">
      <c r="A384" s="337">
        <f t="shared" si="40"/>
        <v>2037</v>
      </c>
      <c r="B384" s="337">
        <f t="shared" si="41"/>
        <v>11</v>
      </c>
      <c r="C384" s="512">
        <v>25.171745590320015</v>
      </c>
      <c r="D384" s="479">
        <v>3.7512517907150902</v>
      </c>
      <c r="E384" s="479">
        <v>78.117279066674627</v>
      </c>
      <c r="F384" s="479">
        <v>198.89039579254836</v>
      </c>
      <c r="G384" s="479">
        <v>0</v>
      </c>
      <c r="H384" s="478">
        <f t="shared" si="42"/>
        <v>0</v>
      </c>
      <c r="I384" s="478">
        <f t="shared" si="42"/>
        <v>0</v>
      </c>
      <c r="J384" s="511">
        <v>3.6379788070917101E-12</v>
      </c>
      <c r="K384" s="495">
        <f t="shared" si="37"/>
        <v>21788.924810702461</v>
      </c>
      <c r="L384" s="481">
        <v>104441.800067405</v>
      </c>
      <c r="M384" s="480">
        <f t="shared" si="39"/>
        <v>2275674.528763107</v>
      </c>
      <c r="N384" s="474"/>
      <c r="O384" s="475">
        <v>21788.924810702501</v>
      </c>
      <c r="P384" s="277">
        <f t="shared" si="36"/>
        <v>4.0017766878008842E-11</v>
      </c>
    </row>
    <row r="385" spans="1:16" x14ac:dyDescent="0.2">
      <c r="A385" s="337">
        <f t="shared" si="40"/>
        <v>2037</v>
      </c>
      <c r="B385" s="337">
        <f t="shared" si="41"/>
        <v>12</v>
      </c>
      <c r="C385" s="512">
        <v>25.213316046390627</v>
      </c>
      <c r="D385" s="479">
        <v>3.7574878566965699</v>
      </c>
      <c r="E385" s="479">
        <v>42.633806123140985</v>
      </c>
      <c r="F385" s="479">
        <v>78.117279066674627</v>
      </c>
      <c r="G385" s="479">
        <v>0</v>
      </c>
      <c r="H385" s="478">
        <f t="shared" si="42"/>
        <v>0</v>
      </c>
      <c r="I385" s="478">
        <f t="shared" si="42"/>
        <v>1</v>
      </c>
      <c r="J385" s="511">
        <v>0</v>
      </c>
      <c r="K385" s="495">
        <f t="shared" si="37"/>
        <v>21515.568862809632</v>
      </c>
      <c r="L385" s="481">
        <v>104249.659498358</v>
      </c>
      <c r="M385" s="480">
        <f t="shared" si="39"/>
        <v>2242990.7278613779</v>
      </c>
      <c r="N385" s="474">
        <f>SUM(M374:M385)</f>
        <v>28002504.608382631</v>
      </c>
      <c r="O385" s="475">
        <v>21515.5688628096</v>
      </c>
      <c r="P385" s="277">
        <f t="shared" si="36"/>
        <v>-3.2741809263825417E-11</v>
      </c>
    </row>
    <row r="386" spans="1:16" x14ac:dyDescent="0.2">
      <c r="A386" s="337">
        <f t="shared" si="40"/>
        <v>2038</v>
      </c>
      <c r="B386" s="337">
        <f t="shared" si="41"/>
        <v>1</v>
      </c>
      <c r="C386" s="512">
        <v>25.254149745911107</v>
      </c>
      <c r="D386" s="479">
        <v>3.7640099999999999</v>
      </c>
      <c r="E386" s="479">
        <v>26.112829868525239</v>
      </c>
      <c r="F386" s="479">
        <v>42.633806123140985</v>
      </c>
      <c r="G386" s="479">
        <v>107.22973635615668</v>
      </c>
      <c r="H386" s="478">
        <f t="shared" ref="H386:I405" si="43">+H374</f>
        <v>1</v>
      </c>
      <c r="I386" s="478">
        <f t="shared" si="43"/>
        <v>0</v>
      </c>
      <c r="J386" s="511">
        <v>0</v>
      </c>
      <c r="K386" s="495">
        <f t="shared" si="37"/>
        <v>20864.766976559396</v>
      </c>
      <c r="L386" s="481">
        <v>104122.670894368</v>
      </c>
      <c r="M386" s="480">
        <f t="shared" si="39"/>
        <v>2172495.2651879718</v>
      </c>
      <c r="N386" s="477">
        <f>+N385/N373-1</f>
        <v>4.91462661249642E-3</v>
      </c>
      <c r="O386" s="475">
        <v>20864.7669765594</v>
      </c>
      <c r="P386" s="277">
        <f t="shared" si="36"/>
        <v>0</v>
      </c>
    </row>
    <row r="387" spans="1:16" x14ac:dyDescent="0.2">
      <c r="A387" s="337">
        <f t="shared" si="40"/>
        <v>2038</v>
      </c>
      <c r="B387" s="337">
        <f t="shared" si="41"/>
        <v>2</v>
      </c>
      <c r="C387" s="512">
        <v>25.28931184627287</v>
      </c>
      <c r="D387" s="479">
        <v>3.7706295302694302</v>
      </c>
      <c r="E387" s="479">
        <v>35.042184420393127</v>
      </c>
      <c r="F387" s="479">
        <v>26.112829868525239</v>
      </c>
      <c r="G387" s="479">
        <v>0</v>
      </c>
      <c r="H387" s="478">
        <f t="shared" si="43"/>
        <v>0</v>
      </c>
      <c r="I387" s="478">
        <f t="shared" si="43"/>
        <v>0</v>
      </c>
      <c r="J387" s="511">
        <v>0</v>
      </c>
      <c r="K387" s="495">
        <f t="shared" si="37"/>
        <v>20071.596439260786</v>
      </c>
      <c r="L387" s="481">
        <v>104085.92408930699</v>
      </c>
      <c r="M387" s="480">
        <f t="shared" si="39"/>
        <v>2089170.6633281028</v>
      </c>
      <c r="N387" s="474"/>
      <c r="O387" s="475">
        <v>20071.5964392608</v>
      </c>
      <c r="P387" s="277">
        <f t="shared" si="36"/>
        <v>0</v>
      </c>
    </row>
    <row r="388" spans="1:16" x14ac:dyDescent="0.2">
      <c r="A388" s="337">
        <f t="shared" si="40"/>
        <v>2038</v>
      </c>
      <c r="B388" s="337">
        <f t="shared" si="41"/>
        <v>3</v>
      </c>
      <c r="C388" s="512">
        <v>25.316906167219035</v>
      </c>
      <c r="D388" s="479">
        <v>3.77666555578518</v>
      </c>
      <c r="E388" s="479">
        <v>64.582270600115152</v>
      </c>
      <c r="F388" s="479">
        <v>35.042184420393127</v>
      </c>
      <c r="G388" s="479">
        <v>0</v>
      </c>
      <c r="H388" s="478">
        <f t="shared" si="43"/>
        <v>0</v>
      </c>
      <c r="I388" s="478">
        <f t="shared" si="43"/>
        <v>0</v>
      </c>
      <c r="J388" s="511">
        <v>0</v>
      </c>
      <c r="K388" s="495">
        <f t="shared" si="37"/>
        <v>20402.561538875096</v>
      </c>
      <c r="L388" s="481">
        <v>104083.213698989</v>
      </c>
      <c r="M388" s="480">
        <f t="shared" si="39"/>
        <v>2123564.1726575107</v>
      </c>
      <c r="N388" s="474"/>
      <c r="O388" s="475">
        <v>20402.561538875099</v>
      </c>
      <c r="P388" s="277">
        <f t="shared" si="36"/>
        <v>0</v>
      </c>
    </row>
    <row r="389" spans="1:16" x14ac:dyDescent="0.2">
      <c r="A389" s="337">
        <f t="shared" si="40"/>
        <v>2038</v>
      </c>
      <c r="B389" s="337">
        <f t="shared" si="41"/>
        <v>4</v>
      </c>
      <c r="C389" s="512">
        <v>25.350348569211562</v>
      </c>
      <c r="D389" s="479">
        <v>3.7833700000000001</v>
      </c>
      <c r="E389" s="479">
        <v>114.03392869270741</v>
      </c>
      <c r="F389" s="479">
        <v>64.582270600115152</v>
      </c>
      <c r="G389" s="479">
        <v>0</v>
      </c>
      <c r="H389" s="478">
        <f t="shared" si="43"/>
        <v>0</v>
      </c>
      <c r="I389" s="478">
        <f t="shared" si="43"/>
        <v>0</v>
      </c>
      <c r="J389" s="511">
        <v>-3.6379788070917101E-12</v>
      </c>
      <c r="K389" s="495">
        <f t="shared" si="37"/>
        <v>21070.232889727293</v>
      </c>
      <c r="L389" s="481">
        <v>104128.000806408</v>
      </c>
      <c r="M389" s="480">
        <f t="shared" si="39"/>
        <v>2194001.227332728</v>
      </c>
      <c r="N389" s="474"/>
      <c r="O389" s="475">
        <v>21070.2328897273</v>
      </c>
      <c r="P389" s="277">
        <f t="shared" si="36"/>
        <v>0</v>
      </c>
    </row>
    <row r="390" spans="1:16" x14ac:dyDescent="0.2">
      <c r="A390" s="337">
        <f t="shared" si="40"/>
        <v>2038</v>
      </c>
      <c r="B390" s="337">
        <f t="shared" si="41"/>
        <v>5</v>
      </c>
      <c r="C390" s="512">
        <v>25.386726007652204</v>
      </c>
      <c r="D390" s="479">
        <v>3.7898458515678399</v>
      </c>
      <c r="E390" s="479">
        <v>208.47875842628665</v>
      </c>
      <c r="F390" s="479">
        <v>114.03392869270741</v>
      </c>
      <c r="G390" s="479">
        <v>0</v>
      </c>
      <c r="H390" s="478">
        <f t="shared" si="43"/>
        <v>0</v>
      </c>
      <c r="I390" s="478">
        <f t="shared" si="43"/>
        <v>0</v>
      </c>
      <c r="J390" s="511">
        <v>-7.2759576141834308E-12</v>
      </c>
      <c r="K390" s="495">
        <f t="shared" si="37"/>
        <v>22285.838255790135</v>
      </c>
      <c r="L390" s="481">
        <v>104294.113119323</v>
      </c>
      <c r="M390" s="480">
        <f t="shared" si="39"/>
        <v>2324281.7360083121</v>
      </c>
      <c r="N390" s="474"/>
      <c r="O390" s="475">
        <v>22285.838255790099</v>
      </c>
      <c r="P390" s="277">
        <f t="shared" si="36"/>
        <v>-3.637978807091713E-11</v>
      </c>
    </row>
    <row r="391" spans="1:16" x14ac:dyDescent="0.2">
      <c r="A391" s="337">
        <f t="shared" si="40"/>
        <v>2038</v>
      </c>
      <c r="B391" s="337">
        <f t="shared" si="41"/>
        <v>6</v>
      </c>
      <c r="C391" s="512">
        <v>25.425797072943798</v>
      </c>
      <c r="D391" s="479">
        <v>3.79651854567319</v>
      </c>
      <c r="E391" s="479">
        <v>271.66325293295364</v>
      </c>
      <c r="F391" s="479">
        <v>208.47875842628665</v>
      </c>
      <c r="G391" s="479">
        <v>0</v>
      </c>
      <c r="H391" s="478">
        <f t="shared" si="43"/>
        <v>0</v>
      </c>
      <c r="I391" s="478">
        <f t="shared" si="43"/>
        <v>0</v>
      </c>
      <c r="J391" s="511">
        <v>0</v>
      </c>
      <c r="K391" s="495">
        <f t="shared" si="37"/>
        <v>23587.46279779671</v>
      </c>
      <c r="L391" s="481">
        <v>104583.874323449</v>
      </c>
      <c r="M391" s="480">
        <f t="shared" si="39"/>
        <v>2466868.2448537997</v>
      </c>
      <c r="N391" s="474"/>
      <c r="O391" s="475">
        <v>23587.462797796699</v>
      </c>
      <c r="P391" s="277">
        <f t="shared" si="36"/>
        <v>0</v>
      </c>
    </row>
    <row r="392" spans="1:16" x14ac:dyDescent="0.2">
      <c r="A392" s="337">
        <f t="shared" si="40"/>
        <v>2038</v>
      </c>
      <c r="B392" s="337">
        <f t="shared" si="41"/>
        <v>7</v>
      </c>
      <c r="C392" s="512">
        <v>25.459438914972772</v>
      </c>
      <c r="D392" s="479">
        <v>3.802959</v>
      </c>
      <c r="E392" s="479">
        <v>322.31916585708109</v>
      </c>
      <c r="F392" s="479">
        <v>271.66325293295364</v>
      </c>
      <c r="G392" s="479">
        <v>0</v>
      </c>
      <c r="H392" s="478">
        <f t="shared" si="43"/>
        <v>0</v>
      </c>
      <c r="I392" s="478">
        <f t="shared" si="43"/>
        <v>0</v>
      </c>
      <c r="J392" s="511">
        <v>0</v>
      </c>
      <c r="K392" s="495">
        <f t="shared" si="37"/>
        <v>24531.937736495693</v>
      </c>
      <c r="L392" s="481">
        <v>104838.454369603</v>
      </c>
      <c r="M392" s="480">
        <f t="shared" si="39"/>
        <v>2571890.4349855455</v>
      </c>
      <c r="N392" s="474"/>
      <c r="O392" s="475">
        <v>24531.9377364957</v>
      </c>
      <c r="P392" s="277">
        <f t="shared" si="36"/>
        <v>0</v>
      </c>
    </row>
    <row r="393" spans="1:16" x14ac:dyDescent="0.2">
      <c r="A393" s="337">
        <f t="shared" si="40"/>
        <v>2038</v>
      </c>
      <c r="B393" s="337">
        <f t="shared" si="41"/>
        <v>8</v>
      </c>
      <c r="C393" s="512">
        <v>25.488503461498929</v>
      </c>
      <c r="D393" s="479">
        <v>3.8095978605680201</v>
      </c>
      <c r="E393" s="479">
        <v>326.45437890907908</v>
      </c>
      <c r="F393" s="479">
        <v>322.31916585708109</v>
      </c>
      <c r="G393" s="479">
        <v>0</v>
      </c>
      <c r="H393" s="478">
        <f t="shared" si="43"/>
        <v>0</v>
      </c>
      <c r="I393" s="478">
        <f t="shared" si="43"/>
        <v>0</v>
      </c>
      <c r="J393" s="511">
        <v>3.6379788070917101E-12</v>
      </c>
      <c r="K393" s="495">
        <f t="shared" si="37"/>
        <v>24973.240927946241</v>
      </c>
      <c r="L393" s="481">
        <v>104889.930404577</v>
      </c>
      <c r="M393" s="480">
        <f t="shared" si="39"/>
        <v>2619441.5029090154</v>
      </c>
      <c r="N393" s="474"/>
      <c r="O393" s="475">
        <v>24973.240927946201</v>
      </c>
      <c r="P393" s="277">
        <f t="shared" si="36"/>
        <v>-4.0017766878008842E-11</v>
      </c>
    </row>
    <row r="394" spans="1:16" x14ac:dyDescent="0.2">
      <c r="A394" s="337">
        <f t="shared" si="40"/>
        <v>2038</v>
      </c>
      <c r="B394" s="337">
        <f t="shared" si="41"/>
        <v>9</v>
      </c>
      <c r="C394" s="512">
        <v>25.517254361780434</v>
      </c>
      <c r="D394" s="479">
        <v>3.8162207090716298</v>
      </c>
      <c r="E394" s="479">
        <v>277.87653293728147</v>
      </c>
      <c r="F394" s="479">
        <v>326.45437890907908</v>
      </c>
      <c r="G394" s="479">
        <v>0</v>
      </c>
      <c r="H394" s="478">
        <f t="shared" si="43"/>
        <v>0</v>
      </c>
      <c r="I394" s="478">
        <f t="shared" si="43"/>
        <v>0</v>
      </c>
      <c r="J394" s="511">
        <v>0</v>
      </c>
      <c r="K394" s="495">
        <f t="shared" si="37"/>
        <v>24590.071760668212</v>
      </c>
      <c r="L394" s="481">
        <v>104881.663374278</v>
      </c>
      <c r="M394" s="480">
        <f t="shared" si="39"/>
        <v>2579047.6287517427</v>
      </c>
      <c r="N394" s="474"/>
      <c r="O394" s="475">
        <v>24590.071760668201</v>
      </c>
      <c r="P394" s="277">
        <f t="shared" si="36"/>
        <v>0</v>
      </c>
    </row>
    <row r="395" spans="1:16" x14ac:dyDescent="0.2">
      <c r="A395" s="337">
        <f t="shared" si="40"/>
        <v>2038</v>
      </c>
      <c r="B395" s="337">
        <f t="shared" si="41"/>
        <v>10</v>
      </c>
      <c r="C395" s="512">
        <v>25.55197115138397</v>
      </c>
      <c r="D395" s="479">
        <v>3.8226149999999999</v>
      </c>
      <c r="E395" s="479">
        <v>198.89039579254836</v>
      </c>
      <c r="F395" s="479">
        <v>277.87653293728147</v>
      </c>
      <c r="G395" s="479">
        <v>0</v>
      </c>
      <c r="H395" s="478">
        <f t="shared" si="43"/>
        <v>0</v>
      </c>
      <c r="I395" s="478">
        <f t="shared" si="43"/>
        <v>0</v>
      </c>
      <c r="J395" s="511">
        <v>-3.6379788070917101E-12</v>
      </c>
      <c r="K395" s="495">
        <f t="shared" si="37"/>
        <v>23528.318312457126</v>
      </c>
      <c r="L395" s="481">
        <v>104789.349936506</v>
      </c>
      <c r="M395" s="480">
        <f t="shared" si="39"/>
        <v>2465517.1810615719</v>
      </c>
      <c r="N395" s="474"/>
      <c r="O395" s="475">
        <v>23528.318312457101</v>
      </c>
      <c r="P395" s="277">
        <f t="shared" si="36"/>
        <v>0</v>
      </c>
    </row>
    <row r="396" spans="1:16" x14ac:dyDescent="0.2">
      <c r="A396" s="337">
        <f t="shared" si="40"/>
        <v>2038</v>
      </c>
      <c r="B396" s="337">
        <f t="shared" si="41"/>
        <v>11</v>
      </c>
      <c r="C396" s="512">
        <v>25.601077380317772</v>
      </c>
      <c r="D396" s="479">
        <v>3.82921370892418</v>
      </c>
      <c r="E396" s="479">
        <v>78.117279066674627</v>
      </c>
      <c r="F396" s="479">
        <v>198.89039579254836</v>
      </c>
      <c r="G396" s="479">
        <v>0</v>
      </c>
      <c r="H396" s="478">
        <f t="shared" si="43"/>
        <v>0</v>
      </c>
      <c r="I396" s="478">
        <f t="shared" si="43"/>
        <v>0</v>
      </c>
      <c r="J396" s="511">
        <v>-3.6379788070917101E-12</v>
      </c>
      <c r="K396" s="495">
        <f t="shared" si="37"/>
        <v>21868.031020184721</v>
      </c>
      <c r="L396" s="481">
        <v>104634.653379426</v>
      </c>
      <c r="M396" s="480">
        <f t="shared" si="39"/>
        <v>2288153.8458875637</v>
      </c>
      <c r="N396" s="474"/>
      <c r="O396" s="475">
        <v>21868.031020184699</v>
      </c>
      <c r="P396" s="277">
        <f t="shared" si="36"/>
        <v>0</v>
      </c>
    </row>
    <row r="397" spans="1:16" x14ac:dyDescent="0.2">
      <c r="A397" s="337">
        <f t="shared" si="40"/>
        <v>2038</v>
      </c>
      <c r="B397" s="337">
        <f t="shared" si="41"/>
        <v>12</v>
      </c>
      <c r="C397" s="512">
        <v>25.653707554830849</v>
      </c>
      <c r="D397" s="479">
        <v>3.8356211796444799</v>
      </c>
      <c r="E397" s="479">
        <v>42.633806123140985</v>
      </c>
      <c r="F397" s="479">
        <v>78.117279066674627</v>
      </c>
      <c r="G397" s="479">
        <v>0</v>
      </c>
      <c r="H397" s="478">
        <f t="shared" si="43"/>
        <v>0</v>
      </c>
      <c r="I397" s="478">
        <f t="shared" si="43"/>
        <v>1</v>
      </c>
      <c r="J397" s="511">
        <v>-3.6379788070917101E-12</v>
      </c>
      <c r="K397" s="495">
        <f t="shared" si="37"/>
        <v>21597.584891724753</v>
      </c>
      <c r="L397" s="481">
        <v>104442.128403619</v>
      </c>
      <c r="M397" s="480">
        <f t="shared" si="39"/>
        <v>2255697.7344695786</v>
      </c>
      <c r="N397" s="474">
        <f>SUM(M386:M397)</f>
        <v>28150129.637433447</v>
      </c>
      <c r="O397" s="475">
        <v>21597.5848917248</v>
      </c>
      <c r="P397" s="277">
        <f t="shared" si="36"/>
        <v>4.7293724492192268E-11</v>
      </c>
    </row>
    <row r="398" spans="1:16" x14ac:dyDescent="0.2">
      <c r="A398" s="337">
        <f t="shared" ref="A398:A421" si="44">+A386+1</f>
        <v>2039</v>
      </c>
      <c r="B398" s="337">
        <f t="shared" ref="B398:B421" si="45">+B386</f>
        <v>1</v>
      </c>
      <c r="C398" s="512">
        <v>25.704727331596494</v>
      </c>
      <c r="D398" s="479">
        <v>3.8423020000000001</v>
      </c>
      <c r="E398" s="479">
        <v>26.112829868525239</v>
      </c>
      <c r="F398" s="479">
        <v>42.633806123140985</v>
      </c>
      <c r="G398" s="479">
        <v>107.22973635615668</v>
      </c>
      <c r="H398" s="478">
        <f t="shared" si="43"/>
        <v>1</v>
      </c>
      <c r="I398" s="478">
        <f t="shared" si="43"/>
        <v>0</v>
      </c>
      <c r="J398" s="511">
        <v>-3.6379788070917101E-12</v>
      </c>
      <c r="K398" s="495">
        <f t="shared" si="37"/>
        <v>20949.462583795565</v>
      </c>
      <c r="L398" s="481">
        <v>104314.875778179</v>
      </c>
      <c r="M398" s="480">
        <f t="shared" si="39"/>
        <v>2185340.5870482433</v>
      </c>
      <c r="N398" s="477">
        <f>+N397/N385-1</f>
        <v>5.2718508974594069E-3</v>
      </c>
      <c r="O398" s="475">
        <v>20949.462583795601</v>
      </c>
      <c r="P398" s="277">
        <f t="shared" ref="P398:P421" si="46">+O398-K398</f>
        <v>3.637978807091713E-11</v>
      </c>
    </row>
    <row r="399" spans="1:16" x14ac:dyDescent="0.2">
      <c r="A399" s="337">
        <f t="shared" si="44"/>
        <v>2039</v>
      </c>
      <c r="B399" s="337">
        <f t="shared" si="45"/>
        <v>2</v>
      </c>
      <c r="C399" s="512">
        <v>25.744201651983097</v>
      </c>
      <c r="D399" s="479">
        <v>3.84906738911338</v>
      </c>
      <c r="E399" s="479">
        <v>35.042184420393127</v>
      </c>
      <c r="F399" s="479">
        <v>26.112829868525239</v>
      </c>
      <c r="G399" s="479">
        <v>0</v>
      </c>
      <c r="H399" s="478">
        <f t="shared" si="43"/>
        <v>0</v>
      </c>
      <c r="I399" s="478">
        <f t="shared" si="43"/>
        <v>0</v>
      </c>
      <c r="J399" s="511">
        <v>0</v>
      </c>
      <c r="K399" s="495">
        <f t="shared" ref="K399:K421" si="47">+$B$2+$B$3*C399+$B$4*D399+$B$5*E399+$B$6*F399+$B$7*G399+$B$10*I399+J399</f>
        <v>20157.389078650063</v>
      </c>
      <c r="L399" s="481">
        <v>104278.0315888</v>
      </c>
      <c r="M399" s="480">
        <f t="shared" si="39"/>
        <v>2101972.8550912035</v>
      </c>
      <c r="N399" s="474"/>
      <c r="O399" s="475">
        <v>20157.3890786501</v>
      </c>
      <c r="P399" s="277">
        <f t="shared" si="46"/>
        <v>3.637978807091713E-11</v>
      </c>
    </row>
    <row r="400" spans="1:16" x14ac:dyDescent="0.2">
      <c r="A400" s="337">
        <f t="shared" si="44"/>
        <v>2039</v>
      </c>
      <c r="B400" s="337">
        <f t="shared" si="45"/>
        <v>3</v>
      </c>
      <c r="C400" s="512">
        <v>25.7698953711832</v>
      </c>
      <c r="D400" s="479">
        <v>3.85522400896844</v>
      </c>
      <c r="E400" s="479">
        <v>64.582270600115152</v>
      </c>
      <c r="F400" s="479">
        <v>35.042184420393127</v>
      </c>
      <c r="G400" s="479">
        <v>0</v>
      </c>
      <c r="H400" s="478">
        <f t="shared" si="43"/>
        <v>0</v>
      </c>
      <c r="I400" s="478">
        <f t="shared" si="43"/>
        <v>0</v>
      </c>
      <c r="J400" s="511">
        <v>-3.6379788070917101E-12</v>
      </c>
      <c r="K400" s="495">
        <f t="shared" si="47"/>
        <v>20487.782897090641</v>
      </c>
      <c r="L400" s="481">
        <v>104275.286654193</v>
      </c>
      <c r="M400" s="480">
        <f t="shared" si="39"/>
        <v>2136369.4345029993</v>
      </c>
      <c r="N400" s="474"/>
      <c r="O400" s="475">
        <v>20487.782897090601</v>
      </c>
      <c r="P400" s="277">
        <f t="shared" si="46"/>
        <v>-4.0017766878008842E-11</v>
      </c>
    </row>
    <row r="401" spans="1:16" x14ac:dyDescent="0.2">
      <c r="A401" s="337">
        <f t="shared" si="44"/>
        <v>2039</v>
      </c>
      <c r="B401" s="337">
        <f t="shared" si="45"/>
        <v>4</v>
      </c>
      <c r="C401" s="512">
        <v>25.795412662438331</v>
      </c>
      <c r="D401" s="479">
        <v>3.8620480000000001</v>
      </c>
      <c r="E401" s="479">
        <v>114.03392869270741</v>
      </c>
      <c r="F401" s="479">
        <v>64.582270600115152</v>
      </c>
      <c r="G401" s="479">
        <v>0</v>
      </c>
      <c r="H401" s="478">
        <f t="shared" si="43"/>
        <v>0</v>
      </c>
      <c r="I401" s="478">
        <f t="shared" si="43"/>
        <v>0</v>
      </c>
      <c r="J401" s="511">
        <v>0</v>
      </c>
      <c r="K401" s="495">
        <f t="shared" si="47"/>
        <v>21153.254087872912</v>
      </c>
      <c r="L401" s="481">
        <v>104320.126865343</v>
      </c>
      <c r="M401" s="480">
        <f t="shared" si="39"/>
        <v>2206710.1500617377</v>
      </c>
      <c r="N401" s="474"/>
      <c r="O401" s="475">
        <v>21153.254087872901</v>
      </c>
      <c r="P401" s="277">
        <f t="shared" si="46"/>
        <v>0</v>
      </c>
    </row>
    <row r="402" spans="1:16" x14ac:dyDescent="0.2">
      <c r="A402" s="337">
        <f t="shared" si="44"/>
        <v>2039</v>
      </c>
      <c r="B402" s="337">
        <f t="shared" si="45"/>
        <v>5</v>
      </c>
      <c r="C402" s="512">
        <v>25.818350904213162</v>
      </c>
      <c r="D402" s="479">
        <v>3.86862529485829</v>
      </c>
      <c r="E402" s="479">
        <v>208.47875842628665</v>
      </c>
      <c r="F402" s="479">
        <v>114.03392869270741</v>
      </c>
      <c r="G402" s="479">
        <v>0</v>
      </c>
      <c r="H402" s="478">
        <f t="shared" si="43"/>
        <v>0</v>
      </c>
      <c r="I402" s="478">
        <f t="shared" si="43"/>
        <v>0</v>
      </c>
      <c r="J402" s="511">
        <v>0</v>
      </c>
      <c r="K402" s="495">
        <f t="shared" si="47"/>
        <v>22365.17655973231</v>
      </c>
      <c r="L402" s="481">
        <v>104486.516087784</v>
      </c>
      <c r="M402" s="480">
        <f t="shared" si="39"/>
        <v>2336859.3804145996</v>
      </c>
      <c r="N402" s="474"/>
      <c r="O402" s="475">
        <v>22365.176559732299</v>
      </c>
      <c r="P402" s="277">
        <f t="shared" si="46"/>
        <v>0</v>
      </c>
    </row>
    <row r="403" spans="1:16" x14ac:dyDescent="0.2">
      <c r="A403" s="337">
        <f t="shared" si="44"/>
        <v>2039</v>
      </c>
      <c r="B403" s="337">
        <f t="shared" si="45"/>
        <v>6</v>
      </c>
      <c r="C403" s="512">
        <v>25.843306159320001</v>
      </c>
      <c r="D403" s="479">
        <v>3.8753935104058601</v>
      </c>
      <c r="E403" s="479">
        <v>271.66325293295364</v>
      </c>
      <c r="F403" s="479">
        <v>208.47875842628665</v>
      </c>
      <c r="G403" s="479">
        <v>0</v>
      </c>
      <c r="H403" s="478">
        <f t="shared" si="43"/>
        <v>0</v>
      </c>
      <c r="I403" s="478">
        <f t="shared" si="43"/>
        <v>0</v>
      </c>
      <c r="J403" s="511">
        <v>0</v>
      </c>
      <c r="K403" s="495">
        <f t="shared" si="47"/>
        <v>23662.938023261602</v>
      </c>
      <c r="L403" s="481">
        <v>104776.782190129</v>
      </c>
      <c r="M403" s="480">
        <f t="shared" si="39"/>
        <v>2479326.5032418026</v>
      </c>
      <c r="N403" s="474"/>
      <c r="O403" s="475">
        <v>23662.938023261599</v>
      </c>
      <c r="P403" s="277">
        <f t="shared" si="46"/>
        <v>0</v>
      </c>
    </row>
    <row r="404" spans="1:16" x14ac:dyDescent="0.2">
      <c r="A404" s="337">
        <f t="shared" si="44"/>
        <v>2039</v>
      </c>
      <c r="B404" s="337">
        <f t="shared" si="45"/>
        <v>7</v>
      </c>
      <c r="C404" s="512">
        <v>25.869201512405379</v>
      </c>
      <c r="D404" s="479">
        <v>3.8819240000000002</v>
      </c>
      <c r="E404" s="479">
        <v>322.31916585708109</v>
      </c>
      <c r="F404" s="479">
        <v>271.66325293295364</v>
      </c>
      <c r="G404" s="479">
        <v>0</v>
      </c>
      <c r="H404" s="478">
        <f t="shared" si="43"/>
        <v>0</v>
      </c>
      <c r="I404" s="478">
        <f t="shared" si="43"/>
        <v>0</v>
      </c>
      <c r="J404" s="511">
        <v>-7.2759576141834308E-12</v>
      </c>
      <c r="K404" s="495">
        <f t="shared" si="47"/>
        <v>24605.275121251394</v>
      </c>
      <c r="L404" s="481">
        <v>105031.80209665799</v>
      </c>
      <c r="M404" s="480">
        <f t="shared" si="39"/>
        <v>2584336.3870690991</v>
      </c>
      <c r="N404" s="474"/>
      <c r="O404" s="475">
        <v>24605.275121251401</v>
      </c>
      <c r="P404" s="277">
        <f t="shared" si="46"/>
        <v>0</v>
      </c>
    </row>
    <row r="405" spans="1:16" x14ac:dyDescent="0.2">
      <c r="A405" s="337">
        <f t="shared" si="44"/>
        <v>2039</v>
      </c>
      <c r="B405" s="337">
        <f t="shared" si="45"/>
        <v>8</v>
      </c>
      <c r="C405" s="512">
        <v>25.900310153406469</v>
      </c>
      <c r="D405" s="479">
        <v>3.88865937168964</v>
      </c>
      <c r="E405" s="479">
        <v>326.45437890907908</v>
      </c>
      <c r="F405" s="479">
        <v>322.31916585708109</v>
      </c>
      <c r="G405" s="479">
        <v>0</v>
      </c>
      <c r="H405" s="478">
        <f t="shared" si="43"/>
        <v>0</v>
      </c>
      <c r="I405" s="478">
        <f t="shared" si="43"/>
        <v>0</v>
      </c>
      <c r="J405" s="511">
        <v>3.6379788070917101E-12</v>
      </c>
      <c r="K405" s="495">
        <f t="shared" si="47"/>
        <v>25047.085338617399</v>
      </c>
      <c r="L405" s="481">
        <v>105083.34334096</v>
      </c>
      <c r="M405" s="480">
        <f t="shared" si="39"/>
        <v>2632031.4683282576</v>
      </c>
      <c r="N405" s="474"/>
      <c r="O405" s="475">
        <v>25047.085338617399</v>
      </c>
      <c r="P405" s="277">
        <f t="shared" si="46"/>
        <v>0</v>
      </c>
    </row>
    <row r="406" spans="1:16" x14ac:dyDescent="0.2">
      <c r="A406" s="337">
        <f t="shared" si="44"/>
        <v>2039</v>
      </c>
      <c r="B406" s="337">
        <f t="shared" si="45"/>
        <v>9</v>
      </c>
      <c r="C406" s="512">
        <v>25.935703688430962</v>
      </c>
      <c r="D406" s="479">
        <v>3.8953846167800199</v>
      </c>
      <c r="E406" s="479">
        <v>277.87653293728147</v>
      </c>
      <c r="F406" s="479">
        <v>326.45437890907908</v>
      </c>
      <c r="G406" s="479">
        <v>0</v>
      </c>
      <c r="H406" s="478">
        <f t="shared" ref="H406:I421" si="48">+H394</f>
        <v>0</v>
      </c>
      <c r="I406" s="478">
        <f t="shared" si="48"/>
        <v>0</v>
      </c>
      <c r="J406" s="511">
        <v>0</v>
      </c>
      <c r="K406" s="495">
        <f t="shared" si="47"/>
        <v>24665.66411495383</v>
      </c>
      <c r="L406" s="481">
        <v>105075.03135299501</v>
      </c>
      <c r="M406" s="480">
        <f t="shared" si="39"/>
        <v>2591745.4302212177</v>
      </c>
      <c r="N406" s="474"/>
      <c r="O406" s="475">
        <v>24665.664114953801</v>
      </c>
      <c r="P406" s="277">
        <f t="shared" si="46"/>
        <v>-2.9103830456733704E-11</v>
      </c>
    </row>
    <row r="407" spans="1:16" x14ac:dyDescent="0.2">
      <c r="A407" s="337">
        <f t="shared" si="44"/>
        <v>2039</v>
      </c>
      <c r="B407" s="337">
        <f t="shared" si="45"/>
        <v>10</v>
      </c>
      <c r="C407" s="512">
        <v>25.973669510424511</v>
      </c>
      <c r="D407" s="479">
        <v>3.901885</v>
      </c>
      <c r="E407" s="479">
        <v>198.89039579254836</v>
      </c>
      <c r="F407" s="479">
        <v>277.87653293728147</v>
      </c>
      <c r="G407" s="479">
        <v>0</v>
      </c>
      <c r="H407" s="478">
        <f t="shared" si="48"/>
        <v>0</v>
      </c>
      <c r="I407" s="478">
        <f t="shared" si="48"/>
        <v>0</v>
      </c>
      <c r="J407" s="511">
        <v>-7.2759576141834308E-12</v>
      </c>
      <c r="K407" s="495">
        <f t="shared" si="47"/>
        <v>23604.739029301472</v>
      </c>
      <c r="L407" s="481">
        <v>104982.518040692</v>
      </c>
      <c r="M407" s="480">
        <f t="shared" si="39"/>
        <v>2478084.9409894682</v>
      </c>
      <c r="N407" s="474"/>
      <c r="O407" s="475">
        <v>23604.739029301501</v>
      </c>
      <c r="P407" s="277">
        <f t="shared" si="46"/>
        <v>2.9103830456733704E-11</v>
      </c>
    </row>
    <row r="408" spans="1:16" x14ac:dyDescent="0.2">
      <c r="A408" s="337">
        <f t="shared" si="44"/>
        <v>2039</v>
      </c>
      <c r="B408" s="337">
        <f t="shared" si="45"/>
        <v>11</v>
      </c>
      <c r="C408" s="512">
        <v>26.018069060615826</v>
      </c>
      <c r="D408" s="479">
        <v>3.90859935217722</v>
      </c>
      <c r="E408" s="479">
        <v>78.117279066674627</v>
      </c>
      <c r="F408" s="479">
        <v>198.89039579254836</v>
      </c>
      <c r="G408" s="479">
        <v>0</v>
      </c>
      <c r="H408" s="478">
        <f t="shared" si="48"/>
        <v>0</v>
      </c>
      <c r="I408" s="478">
        <f t="shared" si="48"/>
        <v>0</v>
      </c>
      <c r="J408" s="511">
        <v>0</v>
      </c>
      <c r="K408" s="495">
        <f t="shared" si="47"/>
        <v>21943.12388047855</v>
      </c>
      <c r="L408" s="481">
        <v>104827.506691446</v>
      </c>
      <c r="M408" s="480">
        <f t="shared" si="39"/>
        <v>2300242.9654120938</v>
      </c>
      <c r="N408" s="474"/>
      <c r="O408" s="475">
        <v>21943.123880478601</v>
      </c>
      <c r="P408" s="277">
        <f t="shared" si="46"/>
        <v>5.0931703299283981E-11</v>
      </c>
    </row>
    <row r="409" spans="1:16" x14ac:dyDescent="0.2">
      <c r="A409" s="337">
        <f t="shared" si="44"/>
        <v>2039</v>
      </c>
      <c r="B409" s="337">
        <f t="shared" si="45"/>
        <v>12</v>
      </c>
      <c r="C409" s="512">
        <v>26.065286752952261</v>
      </c>
      <c r="D409" s="479">
        <v>3.91511348174499</v>
      </c>
      <c r="E409" s="479">
        <v>42.633806123140985</v>
      </c>
      <c r="F409" s="479">
        <v>78.117279066674627</v>
      </c>
      <c r="G409" s="479">
        <v>0</v>
      </c>
      <c r="H409" s="478">
        <f t="shared" si="48"/>
        <v>0</v>
      </c>
      <c r="I409" s="478">
        <f t="shared" si="48"/>
        <v>1</v>
      </c>
      <c r="J409" s="511">
        <v>-3.6379788070917101E-12</v>
      </c>
      <c r="K409" s="495">
        <f t="shared" si="47"/>
        <v>21671.163270403424</v>
      </c>
      <c r="L409" s="481">
        <v>104634.59730887999</v>
      </c>
      <c r="M409" s="480">
        <f t="shared" si="39"/>
        <v>2267553.4420136535</v>
      </c>
      <c r="N409" s="474">
        <f>SUM(M398:M409)</f>
        <v>28300573.544394378</v>
      </c>
      <c r="O409" s="475">
        <v>21671.163270403398</v>
      </c>
      <c r="P409" s="277">
        <f t="shared" si="46"/>
        <v>0</v>
      </c>
    </row>
    <row r="410" spans="1:16" x14ac:dyDescent="0.2">
      <c r="A410" s="337">
        <f t="shared" si="44"/>
        <v>2040</v>
      </c>
      <c r="B410" s="337">
        <f t="shared" si="45"/>
        <v>1</v>
      </c>
      <c r="C410" s="512">
        <v>26.1199925413549</v>
      </c>
      <c r="D410" s="479">
        <v>3.9218850000000001</v>
      </c>
      <c r="E410" s="479">
        <v>26.112829868525239</v>
      </c>
      <c r="F410" s="479">
        <v>42.633806123140985</v>
      </c>
      <c r="G410" s="479">
        <v>107.22973635615668</v>
      </c>
      <c r="H410" s="478">
        <f t="shared" si="48"/>
        <v>1</v>
      </c>
      <c r="I410" s="478">
        <f t="shared" si="48"/>
        <v>0</v>
      </c>
      <c r="J410" s="511">
        <v>-3.6379788070917101E-12</v>
      </c>
      <c r="K410" s="495">
        <f t="shared" si="47"/>
        <v>21023.99481753595</v>
      </c>
      <c r="L410" s="481">
        <v>104507.080661991</v>
      </c>
      <c r="M410" s="480">
        <f t="shared" si="39"/>
        <v>2197156.3222335102</v>
      </c>
      <c r="N410" s="477">
        <f>+N409/N397-1</f>
        <v>5.3443415322989019E-3</v>
      </c>
      <c r="O410" s="475">
        <v>21023.994817536</v>
      </c>
      <c r="P410" s="277">
        <f t="shared" si="46"/>
        <v>5.0931703299283981E-11</v>
      </c>
    </row>
    <row r="411" spans="1:16" x14ac:dyDescent="0.2">
      <c r="A411" s="337">
        <f t="shared" si="44"/>
        <v>2040</v>
      </c>
      <c r="B411" s="337">
        <f t="shared" si="45"/>
        <v>2</v>
      </c>
      <c r="C411" s="512">
        <v>26.179107345409367</v>
      </c>
      <c r="D411" s="479">
        <v>3.9287111714745202</v>
      </c>
      <c r="E411" s="479">
        <v>35.042184420393127</v>
      </c>
      <c r="F411" s="479">
        <v>26.112829868525239</v>
      </c>
      <c r="G411" s="479">
        <v>0</v>
      </c>
      <c r="H411" s="478">
        <f t="shared" si="48"/>
        <v>0</v>
      </c>
      <c r="I411" s="478">
        <f t="shared" si="48"/>
        <v>0</v>
      </c>
      <c r="J411" s="511">
        <v>0</v>
      </c>
      <c r="K411" s="495">
        <f t="shared" si="47"/>
        <v>20237.204382245382</v>
      </c>
      <c r="L411" s="481">
        <v>104470.13908829199</v>
      </c>
      <c r="M411" s="480">
        <f t="shared" si="39"/>
        <v>2114183.5565713672</v>
      </c>
      <c r="N411" s="474"/>
      <c r="O411" s="475">
        <v>20237.2043822454</v>
      </c>
      <c r="P411" s="277">
        <f t="shared" si="46"/>
        <v>0</v>
      </c>
    </row>
    <row r="412" spans="1:16" x14ac:dyDescent="0.2">
      <c r="A412" s="337">
        <f t="shared" si="44"/>
        <v>2040</v>
      </c>
      <c r="B412" s="337">
        <f t="shared" si="45"/>
        <v>3</v>
      </c>
      <c r="C412" s="512">
        <v>26.23126318340433</v>
      </c>
      <c r="D412" s="479">
        <v>3.9351236695618299</v>
      </c>
      <c r="E412" s="479">
        <v>64.582270600115152</v>
      </c>
      <c r="F412" s="479">
        <v>35.042184420393127</v>
      </c>
      <c r="G412" s="479">
        <v>0</v>
      </c>
      <c r="H412" s="478">
        <f t="shared" si="48"/>
        <v>0</v>
      </c>
      <c r="I412" s="478">
        <f t="shared" si="48"/>
        <v>0</v>
      </c>
      <c r="J412" s="511">
        <v>-7.2759576141834308E-12</v>
      </c>
      <c r="K412" s="495">
        <f t="shared" si="47"/>
        <v>20574.63362015129</v>
      </c>
      <c r="L412" s="481">
        <v>104467.359609397</v>
      </c>
      <c r="M412" s="480">
        <f t="shared" si="39"/>
        <v>2149377.6492279344</v>
      </c>
      <c r="N412" s="474"/>
      <c r="O412" s="475">
        <v>20574.6336201513</v>
      </c>
      <c r="P412" s="277">
        <f t="shared" si="46"/>
        <v>0</v>
      </c>
    </row>
    <row r="413" spans="1:16" x14ac:dyDescent="0.2">
      <c r="A413" s="337">
        <f t="shared" si="44"/>
        <v>2040</v>
      </c>
      <c r="B413" s="337">
        <f t="shared" si="45"/>
        <v>4</v>
      </c>
      <c r="C413" s="512">
        <v>26.278093423839184</v>
      </c>
      <c r="D413" s="479">
        <v>3.9419729999999999</v>
      </c>
      <c r="E413" s="479">
        <v>114.03392869270741</v>
      </c>
      <c r="F413" s="479">
        <v>64.582270600115152</v>
      </c>
      <c r="G413" s="479">
        <v>0</v>
      </c>
      <c r="H413" s="478">
        <f t="shared" si="48"/>
        <v>0</v>
      </c>
      <c r="I413" s="478">
        <f t="shared" si="48"/>
        <v>0</v>
      </c>
      <c r="J413" s="511">
        <v>3.6379788070917101E-12</v>
      </c>
      <c r="K413" s="495">
        <f t="shared" si="47"/>
        <v>21245.857037763399</v>
      </c>
      <c r="L413" s="481">
        <v>104512.252924279</v>
      </c>
      <c r="M413" s="480">
        <f t="shared" si="39"/>
        <v>2220452.3843238014</v>
      </c>
      <c r="N413" s="474"/>
      <c r="O413" s="475">
        <v>21245.857037763399</v>
      </c>
      <c r="P413" s="277">
        <f t="shared" si="46"/>
        <v>0</v>
      </c>
    </row>
    <row r="414" spans="1:16" x14ac:dyDescent="0.2">
      <c r="A414" s="337">
        <f t="shared" si="44"/>
        <v>2040</v>
      </c>
      <c r="B414" s="337">
        <f t="shared" si="45"/>
        <v>5</v>
      </c>
      <c r="C414" s="512">
        <v>26.307753631939441</v>
      </c>
      <c r="D414" s="479">
        <v>3.9485730227888598</v>
      </c>
      <c r="E414" s="479">
        <v>208.47875842628665</v>
      </c>
      <c r="F414" s="479">
        <v>114.03392869270741</v>
      </c>
      <c r="G414" s="479">
        <v>0</v>
      </c>
      <c r="H414" s="478">
        <f t="shared" si="48"/>
        <v>0</v>
      </c>
      <c r="I414" s="478">
        <f t="shared" si="48"/>
        <v>0</v>
      </c>
      <c r="J414" s="511">
        <v>-3.6379788070917101E-12</v>
      </c>
      <c r="K414" s="495">
        <f t="shared" si="47"/>
        <v>22459.586729286078</v>
      </c>
      <c r="L414" s="481">
        <v>104678.919056246</v>
      </c>
      <c r="M414" s="480">
        <f t="shared" si="39"/>
        <v>2351045.2612716742</v>
      </c>
      <c r="N414" s="474"/>
      <c r="O414" s="475">
        <v>22459.5867292861</v>
      </c>
      <c r="P414" s="277">
        <f t="shared" si="46"/>
        <v>0</v>
      </c>
    </row>
    <row r="415" spans="1:16" x14ac:dyDescent="0.2">
      <c r="A415" s="337">
        <f t="shared" si="44"/>
        <v>2040</v>
      </c>
      <c r="B415" s="337">
        <f t="shared" si="45"/>
        <v>6</v>
      </c>
      <c r="C415" s="512">
        <v>26.32858623209928</v>
      </c>
      <c r="D415" s="479">
        <v>3.9553823322436501</v>
      </c>
      <c r="E415" s="479">
        <v>271.66325293295364</v>
      </c>
      <c r="F415" s="479">
        <v>208.47875842628665</v>
      </c>
      <c r="G415" s="479">
        <v>0</v>
      </c>
      <c r="H415" s="478">
        <f t="shared" si="48"/>
        <v>0</v>
      </c>
      <c r="I415" s="478">
        <f t="shared" si="48"/>
        <v>0</v>
      </c>
      <c r="J415" s="511">
        <v>3.6379788070917101E-12</v>
      </c>
      <c r="K415" s="495">
        <f t="shared" si="47"/>
        <v>23756.213680088251</v>
      </c>
      <c r="L415" s="481">
        <v>104969.69005681</v>
      </c>
      <c r="M415" s="480">
        <f t="shared" si="39"/>
        <v>2493682.3869222132</v>
      </c>
      <c r="N415" s="474"/>
      <c r="O415" s="475">
        <v>23756.213680088302</v>
      </c>
      <c r="P415" s="277">
        <f t="shared" si="46"/>
        <v>5.0931703299283981E-11</v>
      </c>
    </row>
    <row r="416" spans="1:16" x14ac:dyDescent="0.2">
      <c r="A416" s="337">
        <f t="shared" si="44"/>
        <v>2040</v>
      </c>
      <c r="B416" s="337">
        <f t="shared" si="45"/>
        <v>7</v>
      </c>
      <c r="C416" s="512">
        <v>26.345826015420212</v>
      </c>
      <c r="D416" s="479">
        <v>3.9619900000000001</v>
      </c>
      <c r="E416" s="479">
        <v>322.31916585708109</v>
      </c>
      <c r="F416" s="479">
        <v>271.66325293295364</v>
      </c>
      <c r="G416" s="479">
        <v>0</v>
      </c>
      <c r="H416" s="478">
        <f t="shared" si="48"/>
        <v>0</v>
      </c>
      <c r="I416" s="478">
        <f t="shared" si="48"/>
        <v>0</v>
      </c>
      <c r="J416" s="511">
        <v>-3.6379788070917101E-12</v>
      </c>
      <c r="K416" s="495">
        <f t="shared" si="47"/>
        <v>24696.173172767471</v>
      </c>
      <c r="L416" s="481">
        <v>105225.149823713</v>
      </c>
      <c r="M416" s="480">
        <f t="shared" si="39"/>
        <v>2598658.5221768189</v>
      </c>
      <c r="N416" s="474"/>
      <c r="O416" s="475">
        <v>24696.1731727675</v>
      </c>
      <c r="P416" s="277">
        <f t="shared" si="46"/>
        <v>2.9103830456733704E-11</v>
      </c>
    </row>
    <row r="417" spans="1:16" x14ac:dyDescent="0.2">
      <c r="A417" s="337">
        <f t="shared" si="44"/>
        <v>2040</v>
      </c>
      <c r="B417" s="337">
        <f t="shared" si="45"/>
        <v>8</v>
      </c>
      <c r="C417" s="512">
        <v>26.368998237457511</v>
      </c>
      <c r="D417" s="479">
        <v>3.96885541125449</v>
      </c>
      <c r="E417" s="479">
        <v>326.45437890907908</v>
      </c>
      <c r="F417" s="479">
        <v>322.31916585708109</v>
      </c>
      <c r="G417" s="479">
        <v>0</v>
      </c>
      <c r="H417" s="478">
        <f t="shared" si="48"/>
        <v>0</v>
      </c>
      <c r="I417" s="478">
        <f t="shared" si="48"/>
        <v>0</v>
      </c>
      <c r="J417" s="511">
        <v>0</v>
      </c>
      <c r="K417" s="495">
        <f t="shared" si="47"/>
        <v>25135.775190561315</v>
      </c>
      <c r="L417" s="481">
        <v>105276.75627734201</v>
      </c>
      <c r="M417" s="480">
        <f t="shared" si="39"/>
        <v>2646212.8785787835</v>
      </c>
      <c r="N417" s="474"/>
      <c r="O417" s="475">
        <v>25135.7751905613</v>
      </c>
      <c r="P417" s="277">
        <f t="shared" si="46"/>
        <v>0</v>
      </c>
    </row>
    <row r="418" spans="1:16" x14ac:dyDescent="0.2">
      <c r="A418" s="337">
        <f t="shared" si="44"/>
        <v>2040</v>
      </c>
      <c r="B418" s="337">
        <f t="shared" si="45"/>
        <v>9</v>
      </c>
      <c r="C418" s="512">
        <v>26.40130375560922</v>
      </c>
      <c r="D418" s="479">
        <v>3.9757353566744702</v>
      </c>
      <c r="E418" s="479">
        <v>277.87653293728147</v>
      </c>
      <c r="F418" s="479">
        <v>326.45437890907908</v>
      </c>
      <c r="G418" s="479">
        <v>0</v>
      </c>
      <c r="H418" s="478">
        <f t="shared" si="48"/>
        <v>0</v>
      </c>
      <c r="I418" s="478">
        <f t="shared" si="48"/>
        <v>0</v>
      </c>
      <c r="J418" s="511">
        <v>3.6379788070917101E-12</v>
      </c>
      <c r="K418" s="495">
        <f t="shared" si="47"/>
        <v>24753.445349149497</v>
      </c>
      <c r="L418" s="481">
        <v>105268.39933171299</v>
      </c>
      <c r="M418" s="480">
        <f t="shared" si="39"/>
        <v>2605755.5698500033</v>
      </c>
      <c r="N418" s="474"/>
      <c r="O418" s="475">
        <v>24753.445349149501</v>
      </c>
      <c r="P418" s="277">
        <f t="shared" si="46"/>
        <v>0</v>
      </c>
    </row>
    <row r="419" spans="1:16" x14ac:dyDescent="0.2">
      <c r="A419" s="337">
        <f t="shared" si="44"/>
        <v>2040</v>
      </c>
      <c r="B419" s="337">
        <f t="shared" si="45"/>
        <v>10</v>
      </c>
      <c r="C419" s="512">
        <v>26.444064994612884</v>
      </c>
      <c r="D419" s="479">
        <v>3.9823750000000002</v>
      </c>
      <c r="E419" s="479">
        <v>198.89039579254836</v>
      </c>
      <c r="F419" s="479">
        <v>277.87653293728147</v>
      </c>
      <c r="G419" s="479">
        <v>0</v>
      </c>
      <c r="H419" s="478">
        <f t="shared" si="48"/>
        <v>0</v>
      </c>
      <c r="I419" s="478">
        <f t="shared" si="48"/>
        <v>0</v>
      </c>
      <c r="J419" s="511">
        <v>-3.6379788070917101E-12</v>
      </c>
      <c r="K419" s="495">
        <f t="shared" si="47"/>
        <v>23693.751112646089</v>
      </c>
      <c r="L419" s="481">
        <v>105175.686144878</v>
      </c>
      <c r="M419" s="480">
        <f t="shared" si="39"/>
        <v>2492006.5306185191</v>
      </c>
      <c r="N419" s="474"/>
      <c r="O419" s="475">
        <v>23693.7511126461</v>
      </c>
      <c r="P419" s="277">
        <f t="shared" si="46"/>
        <v>0</v>
      </c>
    </row>
    <row r="420" spans="1:16" x14ac:dyDescent="0.2">
      <c r="A420" s="337">
        <f t="shared" si="44"/>
        <v>2040</v>
      </c>
      <c r="B420" s="337">
        <f t="shared" si="45"/>
        <v>11</v>
      </c>
      <c r="C420" s="512">
        <v>26.50230170976878</v>
      </c>
      <c r="D420" s="479">
        <v>3.9891996035797899</v>
      </c>
      <c r="E420" s="479">
        <v>78.117279066674627</v>
      </c>
      <c r="F420" s="479">
        <v>198.89039579254836</v>
      </c>
      <c r="G420" s="479">
        <v>0</v>
      </c>
      <c r="H420" s="478">
        <f t="shared" si="48"/>
        <v>0</v>
      </c>
      <c r="I420" s="478">
        <f t="shared" si="48"/>
        <v>0</v>
      </c>
      <c r="J420" s="511">
        <v>-3.6379788070917101E-12</v>
      </c>
      <c r="K420" s="495">
        <f t="shared" si="47"/>
        <v>22035.825996294054</v>
      </c>
      <c r="L420" s="481">
        <v>105020.36000346699</v>
      </c>
      <c r="M420" s="480">
        <f t="shared" si="39"/>
        <v>2314210.3791045584</v>
      </c>
      <c r="N420" s="474"/>
      <c r="O420" s="475">
        <v>22035.825996294101</v>
      </c>
      <c r="P420" s="277">
        <f t="shared" si="46"/>
        <v>4.7293724492192268E-11</v>
      </c>
    </row>
    <row r="421" spans="1:16" x14ac:dyDescent="0.2">
      <c r="A421" s="337">
        <f t="shared" si="44"/>
        <v>2040</v>
      </c>
      <c r="B421" s="337">
        <f t="shared" si="45"/>
        <v>12</v>
      </c>
      <c r="C421" s="512">
        <v>26.563099627819444</v>
      </c>
      <c r="D421" s="479">
        <v>3.9958114826722899</v>
      </c>
      <c r="E421" s="479">
        <v>42.633806123140985</v>
      </c>
      <c r="F421" s="479">
        <v>78.117279066674627</v>
      </c>
      <c r="G421" s="479">
        <v>0</v>
      </c>
      <c r="H421" s="478">
        <f t="shared" si="48"/>
        <v>0</v>
      </c>
      <c r="I421" s="478">
        <f t="shared" si="48"/>
        <v>1</v>
      </c>
      <c r="J421" s="511">
        <v>3.6379788070917101E-12</v>
      </c>
      <c r="K421" s="495">
        <f t="shared" si="47"/>
        <v>21767.491862308565</v>
      </c>
      <c r="L421" s="481">
        <v>104827.066214141</v>
      </c>
      <c r="M421" s="480">
        <f t="shared" si="39"/>
        <v>2281822.3107659956</v>
      </c>
      <c r="N421" s="474">
        <f>SUM(M410:M421)</f>
        <v>28464563.751645181</v>
      </c>
      <c r="O421" s="475">
        <v>21767.491862308601</v>
      </c>
      <c r="P421" s="277">
        <f t="shared" si="46"/>
        <v>3.637978807091713E-11</v>
      </c>
    </row>
    <row r="422" spans="1:16" x14ac:dyDescent="0.2">
      <c r="D422" s="479"/>
      <c r="F422" s="479"/>
      <c r="G422" s="479"/>
      <c r="H422" s="479"/>
      <c r="I422" s="478"/>
      <c r="J422" s="511"/>
      <c r="L422" s="481"/>
      <c r="N422" s="477">
        <f>+N421/N409-1</f>
        <v>5.7945895334436948E-3</v>
      </c>
    </row>
    <row r="425" spans="1:16" x14ac:dyDescent="0.2">
      <c r="A425" s="312">
        <v>2007</v>
      </c>
      <c r="M425" s="475">
        <f>SUM(M14:M25)</f>
        <v>24648113.021000002</v>
      </c>
    </row>
    <row r="426" spans="1:16" x14ac:dyDescent="0.2">
      <c r="A426" s="207">
        <v>2008</v>
      </c>
      <c r="M426" s="475">
        <f>SUM(M26:M37)</f>
        <v>24641192.073999997</v>
      </c>
    </row>
    <row r="427" spans="1:16" x14ac:dyDescent="0.2">
      <c r="A427" s="207">
        <v>2009</v>
      </c>
      <c r="M427" s="475">
        <f>SUM(M38:M49)</f>
        <v>24422673.983000003</v>
      </c>
    </row>
    <row r="428" spans="1:16" x14ac:dyDescent="0.2">
      <c r="A428" s="312">
        <v>2010</v>
      </c>
      <c r="M428" s="475">
        <f>SUM(M50:M61)</f>
        <v>24201024.392999999</v>
      </c>
    </row>
    <row r="429" spans="1:16" x14ac:dyDescent="0.2">
      <c r="A429" s="312">
        <v>2011</v>
      </c>
      <c r="M429" s="475">
        <f>SUM(M62:M73)</f>
        <v>24293888.505999997</v>
      </c>
    </row>
    <row r="430" spans="1:16" x14ac:dyDescent="0.2">
      <c r="A430" s="207">
        <v>2012</v>
      </c>
      <c r="M430" s="475">
        <f>SUM(M74:M85)</f>
        <v>24507108.594000001</v>
      </c>
    </row>
    <row r="431" spans="1:16" x14ac:dyDescent="0.2">
      <c r="A431" s="207">
        <v>2013</v>
      </c>
      <c r="M431" s="475">
        <f>SUM(M86:M97)</f>
        <v>24749992.652999997</v>
      </c>
    </row>
    <row r="432" spans="1:16" x14ac:dyDescent="0.2">
      <c r="A432" s="312">
        <v>2014</v>
      </c>
      <c r="M432" s="474">
        <f>SUM(M98:M109)</f>
        <v>24932452.378044229</v>
      </c>
    </row>
    <row r="433" spans="1:13" x14ac:dyDescent="0.2">
      <c r="A433" s="312">
        <v>2015</v>
      </c>
      <c r="M433" s="474">
        <f>SUM(M110:M121)</f>
        <v>24796397.45089598</v>
      </c>
    </row>
    <row r="434" spans="1:13" x14ac:dyDescent="0.2">
      <c r="A434" s="207">
        <v>2016</v>
      </c>
      <c r="M434" s="474">
        <f>SUM(M122:M133)</f>
        <v>25059674.69909174</v>
      </c>
    </row>
    <row r="435" spans="1:13" x14ac:dyDescent="0.2">
      <c r="A435" s="207">
        <v>2017</v>
      </c>
      <c r="M435" s="474">
        <f>SUM(M134:M145)</f>
        <v>25319218.379176781</v>
      </c>
    </row>
    <row r="436" spans="1:13" x14ac:dyDescent="0.2">
      <c r="A436" s="312">
        <v>2018</v>
      </c>
      <c r="M436" s="474">
        <f>SUM(M146:M157)</f>
        <v>25504524.055433005</v>
      </c>
    </row>
    <row r="437" spans="1:13" x14ac:dyDescent="0.2">
      <c r="A437" s="312">
        <v>2019</v>
      </c>
      <c r="M437" s="474">
        <f>SUM(M158:M169)</f>
        <v>25660399.949224792</v>
      </c>
    </row>
    <row r="438" spans="1:13" x14ac:dyDescent="0.2">
      <c r="A438" s="207">
        <v>2020</v>
      </c>
      <c r="M438" s="474">
        <f>SUM(M170:M181)</f>
        <v>25779536.913193226</v>
      </c>
    </row>
    <row r="439" spans="1:13" x14ac:dyDescent="0.2">
      <c r="A439" s="207">
        <v>2021</v>
      </c>
      <c r="M439" s="474">
        <f>SUM(M182:M193)</f>
        <v>25876834.930077236</v>
      </c>
    </row>
    <row r="440" spans="1:13" x14ac:dyDescent="0.2">
      <c r="A440" s="312">
        <v>2022</v>
      </c>
      <c r="M440" s="474">
        <f>SUM(M194:M205)</f>
        <v>25988935.474749964</v>
      </c>
    </row>
    <row r="441" spans="1:13" x14ac:dyDescent="0.2">
      <c r="A441" s="312">
        <v>2023</v>
      </c>
      <c r="M441" s="474">
        <f>SUM(M206:M217)</f>
        <v>26103078.03238691</v>
      </c>
    </row>
    <row r="442" spans="1:13" x14ac:dyDescent="0.2">
      <c r="A442" s="207">
        <v>2024</v>
      </c>
      <c r="M442" s="474">
        <f>SUM(M218:M229)</f>
        <v>26191888.721872658</v>
      </c>
    </row>
    <row r="443" spans="1:13" x14ac:dyDescent="0.2">
      <c r="A443" s="207">
        <v>2025</v>
      </c>
      <c r="M443" s="474">
        <f>SUM(M230:M241)</f>
        <v>26289399.35820768</v>
      </c>
    </row>
    <row r="444" spans="1:13" x14ac:dyDescent="0.2">
      <c r="A444" s="312">
        <v>2026</v>
      </c>
      <c r="M444" s="474">
        <f>SUM(M242:M253)</f>
        <v>26410631.731916271</v>
      </c>
    </row>
    <row r="445" spans="1:13" x14ac:dyDescent="0.2">
      <c r="A445" s="312">
        <v>2027</v>
      </c>
      <c r="M445" s="474">
        <f>SUM(M254:M265)</f>
        <v>26541504.685251929</v>
      </c>
    </row>
    <row r="446" spans="1:13" x14ac:dyDescent="0.2">
      <c r="A446" s="207">
        <v>2028</v>
      </c>
      <c r="M446" s="474">
        <f>SUM(M266:M277)</f>
        <v>26675094.062939882</v>
      </c>
    </row>
    <row r="447" spans="1:13" x14ac:dyDescent="0.2">
      <c r="A447" s="207">
        <v>2029</v>
      </c>
      <c r="M447" s="474">
        <f>SUM(M278:M289)</f>
        <v>26810203.006895188</v>
      </c>
    </row>
    <row r="448" spans="1:13" x14ac:dyDescent="0.2">
      <c r="A448" s="312">
        <v>2030</v>
      </c>
      <c r="M448" s="474">
        <f>SUM(M290:M301)</f>
        <v>26952831.447587393</v>
      </c>
    </row>
    <row r="449" spans="1:13" x14ac:dyDescent="0.2">
      <c r="A449" s="312">
        <v>2031</v>
      </c>
      <c r="M449" s="474">
        <f>SUM(M302:M313)</f>
        <v>27112578.986691296</v>
      </c>
    </row>
    <row r="450" spans="1:13" x14ac:dyDescent="0.2">
      <c r="A450" s="207">
        <v>2032</v>
      </c>
      <c r="M450" s="474">
        <f>SUM(M314:M325)</f>
        <v>27300487.033396635</v>
      </c>
    </row>
    <row r="451" spans="1:13" x14ac:dyDescent="0.2">
      <c r="A451" s="207">
        <v>2033</v>
      </c>
      <c r="M451" s="474">
        <f>SUM(M326:M337)</f>
        <v>27452507.619891465</v>
      </c>
    </row>
    <row r="452" spans="1:13" x14ac:dyDescent="0.2">
      <c r="A452" s="312">
        <v>2034</v>
      </c>
      <c r="M452" s="474">
        <f>SUM(M338:M349)</f>
        <v>27583853.393549673</v>
      </c>
    </row>
    <row r="453" spans="1:13" x14ac:dyDescent="0.2">
      <c r="A453" s="312">
        <v>2035</v>
      </c>
      <c r="M453" s="474">
        <f>SUM(M350:M361)</f>
        <v>27717261.460244119</v>
      </c>
    </row>
    <row r="454" spans="1:13" x14ac:dyDescent="0.2">
      <c r="A454" s="207">
        <v>2036</v>
      </c>
      <c r="M454" s="474">
        <f>SUM(M362:M373)</f>
        <v>27865555.806245256</v>
      </c>
    </row>
    <row r="455" spans="1:13" x14ac:dyDescent="0.2">
      <c r="A455" s="207">
        <v>2037</v>
      </c>
      <c r="M455" s="474">
        <f>SUM(M374:M385)</f>
        <v>28002504.608382631</v>
      </c>
    </row>
    <row r="456" spans="1:13" x14ac:dyDescent="0.2">
      <c r="A456" s="312">
        <v>2038</v>
      </c>
      <c r="M456" s="474">
        <f>SUM(M386:M397)</f>
        <v>28150129.637433447</v>
      </c>
    </row>
    <row r="457" spans="1:13" x14ac:dyDescent="0.2">
      <c r="A457" s="312">
        <v>2039</v>
      </c>
      <c r="M457" s="474">
        <f>SUM(M398:M409)</f>
        <v>28300573.544394378</v>
      </c>
    </row>
    <row r="458" spans="1:13" x14ac:dyDescent="0.2">
      <c r="A458" s="207">
        <v>2040</v>
      </c>
      <c r="M458" s="474">
        <f>SUM(M410:M421)</f>
        <v>28464563.751645181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0" tint="-0.249977111117893"/>
  </sheetPr>
  <dimension ref="A1:S458"/>
  <sheetViews>
    <sheetView zoomScale="90" zoomScaleNormal="90" workbookViewId="0">
      <pane xSplit="2" ySplit="13" topLeftCell="C14" activePane="bottomRight" state="frozen"/>
      <selection activeCell="L1" sqref="L1"/>
      <selection pane="topRight" activeCell="L1" sqref="L1"/>
      <selection pane="bottomLeft" activeCell="L1" sqref="L1"/>
      <selection pane="bottomRight" activeCell="N1" sqref="N1"/>
    </sheetView>
  </sheetViews>
  <sheetFormatPr defaultRowHeight="12.75" x14ac:dyDescent="0.2"/>
  <cols>
    <col min="1" max="1" width="29.5703125" customWidth="1"/>
    <col min="2" max="2" width="11.140625" customWidth="1"/>
    <col min="3" max="3" width="11.7109375" customWidth="1"/>
    <col min="4" max="4" width="10.28515625" customWidth="1"/>
    <col min="5" max="6" width="8.28515625" customWidth="1"/>
    <col min="7" max="11" width="9" customWidth="1"/>
    <col min="12" max="12" width="17" customWidth="1"/>
    <col min="13" max="13" width="12" customWidth="1"/>
    <col min="14" max="14" width="12.140625" customWidth="1"/>
    <col min="15" max="15" width="12.5703125" customWidth="1"/>
    <col min="17" max="17" width="11" customWidth="1"/>
    <col min="18" max="18" width="11.140625" bestFit="1" customWidth="1"/>
    <col min="19" max="19" width="12.140625" bestFit="1" customWidth="1"/>
  </cols>
  <sheetData>
    <row r="1" spans="1:19" ht="25.5" x14ac:dyDescent="0.2">
      <c r="A1" s="371" t="s">
        <v>163</v>
      </c>
      <c r="B1" s="371" t="s">
        <v>352</v>
      </c>
      <c r="C1" s="371" t="s">
        <v>351</v>
      </c>
      <c r="D1" s="371" t="s">
        <v>350</v>
      </c>
      <c r="E1" s="371" t="s">
        <v>349</v>
      </c>
      <c r="F1" s="526"/>
      <c r="H1" s="58" t="s">
        <v>415</v>
      </c>
      <c r="N1" s="510" t="s">
        <v>533</v>
      </c>
    </row>
    <row r="2" spans="1:19" ht="15" x14ac:dyDescent="0.25">
      <c r="A2" s="370" t="s">
        <v>345</v>
      </c>
      <c r="B2" s="361">
        <v>915.76291504728783</v>
      </c>
      <c r="C2" s="361">
        <v>154.2652681426039</v>
      </c>
      <c r="D2" s="361">
        <v>5.936287059772587</v>
      </c>
      <c r="E2" s="362">
        <v>7.1088396212297507E-8</v>
      </c>
      <c r="F2" s="362"/>
      <c r="G2" s="362"/>
      <c r="H2" s="509" t="s">
        <v>414</v>
      </c>
      <c r="J2" s="507">
        <v>0.94868566120066256</v>
      </c>
    </row>
    <row r="3" spans="1:19" ht="15" x14ac:dyDescent="0.25">
      <c r="A3" s="370" t="s">
        <v>422</v>
      </c>
      <c r="B3" s="361">
        <v>36.576558125813527</v>
      </c>
      <c r="C3" s="361">
        <v>4.2322272502836906</v>
      </c>
      <c r="D3" s="361">
        <v>8.6423899197194007</v>
      </c>
      <c r="E3" s="362">
        <v>2.0497210769111363E-12</v>
      </c>
      <c r="F3" s="362"/>
      <c r="G3" s="362"/>
      <c r="H3" s="509" t="s">
        <v>412</v>
      </c>
      <c r="J3" s="507">
        <v>0.94424499726610445</v>
      </c>
    </row>
    <row r="4" spans="1:19" ht="15" x14ac:dyDescent="0.25">
      <c r="A4" s="519" t="s">
        <v>421</v>
      </c>
      <c r="B4" s="525">
        <v>-216.6334333820044</v>
      </c>
      <c r="C4" s="361">
        <v>45.11615472746761</v>
      </c>
      <c r="D4" s="361">
        <v>-4.8016821178714872</v>
      </c>
      <c r="E4" s="362">
        <v>6.2312107294584329E-6</v>
      </c>
      <c r="F4" s="362"/>
      <c r="G4" s="362"/>
      <c r="H4" s="19" t="s">
        <v>410</v>
      </c>
      <c r="J4" s="508">
        <v>2.3060602761988302E-2</v>
      </c>
    </row>
    <row r="5" spans="1:19" ht="15" x14ac:dyDescent="0.25">
      <c r="A5" s="370" t="s">
        <v>411</v>
      </c>
      <c r="B5" s="524">
        <v>0.74995097340297145</v>
      </c>
      <c r="C5" s="361">
        <v>6.7187069331835908E-2</v>
      </c>
      <c r="D5" s="361">
        <v>11.162132548139212</v>
      </c>
      <c r="E5" s="362">
        <v>4.0473678290775242E-16</v>
      </c>
      <c r="F5" s="362"/>
      <c r="G5" s="362"/>
      <c r="H5" s="19" t="s">
        <v>408</v>
      </c>
      <c r="J5" s="507">
        <v>1.9771061374332604</v>
      </c>
    </row>
    <row r="6" spans="1:19" x14ac:dyDescent="0.2">
      <c r="A6" s="370" t="s">
        <v>409</v>
      </c>
      <c r="B6" s="524">
        <v>0.25932234324551728</v>
      </c>
      <c r="C6" s="361">
        <v>9.5896670022731792E-2</v>
      </c>
      <c r="D6" s="361">
        <v>2.7041850690336413</v>
      </c>
      <c r="E6" s="362">
        <v>7.9981554461758097E-3</v>
      </c>
      <c r="F6" s="362"/>
      <c r="G6" s="362"/>
      <c r="H6" s="362"/>
      <c r="I6" s="362"/>
      <c r="J6" s="362"/>
      <c r="K6" s="362"/>
    </row>
    <row r="7" spans="1:19" x14ac:dyDescent="0.2">
      <c r="A7" s="370" t="s">
        <v>407</v>
      </c>
      <c r="B7" s="524">
        <v>0.50952606072929185</v>
      </c>
      <c r="C7" s="361">
        <v>5.7670652398612743E-2</v>
      </c>
      <c r="D7" s="361">
        <v>8.8351013823722315</v>
      </c>
      <c r="E7" s="362">
        <v>1.019343967684336E-12</v>
      </c>
      <c r="F7" s="362"/>
      <c r="G7" s="362"/>
      <c r="H7" s="362"/>
      <c r="I7" s="362"/>
      <c r="J7" s="362"/>
      <c r="K7" s="362"/>
      <c r="L7" s="503"/>
      <c r="Q7" s="506"/>
      <c r="R7" s="503"/>
      <c r="S7" s="505"/>
    </row>
    <row r="8" spans="1:19" x14ac:dyDescent="0.2">
      <c r="A8" s="370" t="s">
        <v>405</v>
      </c>
      <c r="B8" s="524">
        <v>-156.76601173212163</v>
      </c>
      <c r="C8" s="361">
        <v>36.134094052808017</v>
      </c>
      <c r="D8" s="361">
        <v>-4.3384514221670152</v>
      </c>
      <c r="E8" s="362">
        <v>3.5983961452446477E-5</v>
      </c>
      <c r="F8" s="362"/>
      <c r="G8" s="362"/>
      <c r="H8" s="362"/>
      <c r="I8" s="58" t="s">
        <v>426</v>
      </c>
      <c r="S8" s="58" t="s">
        <v>425</v>
      </c>
    </row>
    <row r="9" spans="1:19" x14ac:dyDescent="0.2">
      <c r="A9" s="370" t="s">
        <v>406</v>
      </c>
      <c r="B9" s="524">
        <v>109.61704085560548</v>
      </c>
      <c r="C9" s="361">
        <v>35.738742071357997</v>
      </c>
      <c r="D9" s="361">
        <v>3.0671768087622637</v>
      </c>
      <c r="E9" s="362">
        <v>2.7590016827622739E-3</v>
      </c>
      <c r="F9" s="362"/>
      <c r="G9" s="362"/>
      <c r="H9" s="362"/>
      <c r="I9" s="362"/>
      <c r="J9" s="362"/>
      <c r="K9" s="362"/>
    </row>
    <row r="10" spans="1:19" x14ac:dyDescent="0.2">
      <c r="A10" s="370" t="s">
        <v>404</v>
      </c>
      <c r="B10" s="524">
        <v>24.264022703114996</v>
      </c>
      <c r="C10" s="361">
        <v>12.386183711300175</v>
      </c>
      <c r="D10" s="361">
        <v>1.958958729231379</v>
      </c>
      <c r="E10" s="362">
        <v>5.2794218514627421E-2</v>
      </c>
      <c r="F10" s="362"/>
    </row>
    <row r="11" spans="1:19" x14ac:dyDescent="0.2">
      <c r="A11" s="370" t="s">
        <v>403</v>
      </c>
      <c r="B11" s="524">
        <v>0.21420220147446797</v>
      </c>
      <c r="C11" s="361">
        <v>9.7692780511846461E-2</v>
      </c>
      <c r="D11" s="361">
        <v>2.1926103479928418</v>
      </c>
      <c r="E11" s="362">
        <v>3.0557925855179007E-2</v>
      </c>
      <c r="F11" s="362"/>
    </row>
    <row r="12" spans="1:19" x14ac:dyDescent="0.2">
      <c r="B12" s="503"/>
      <c r="L12" s="183"/>
      <c r="M12" s="183"/>
    </row>
    <row r="13" spans="1:19" ht="51" x14ac:dyDescent="0.2">
      <c r="A13" s="54" t="s">
        <v>306</v>
      </c>
      <c r="B13" s="518" t="s">
        <v>314</v>
      </c>
      <c r="C13" s="517" t="s">
        <v>418</v>
      </c>
      <c r="D13" s="497" t="s">
        <v>215</v>
      </c>
      <c r="E13" s="497" t="s">
        <v>173</v>
      </c>
      <c r="F13" s="497" t="s">
        <v>172</v>
      </c>
      <c r="G13" s="497" t="s">
        <v>400</v>
      </c>
      <c r="H13" s="497" t="s">
        <v>424</v>
      </c>
      <c r="I13" s="497" t="s">
        <v>423</v>
      </c>
      <c r="J13" s="497" t="s">
        <v>398</v>
      </c>
      <c r="K13" s="516" t="s">
        <v>399</v>
      </c>
      <c r="L13" s="497" t="s">
        <v>397</v>
      </c>
      <c r="M13" s="497" t="s">
        <v>396</v>
      </c>
      <c r="N13" s="497" t="s">
        <v>395</v>
      </c>
      <c r="O13" s="497" t="s">
        <v>394</v>
      </c>
      <c r="P13" s="497" t="s">
        <v>393</v>
      </c>
      <c r="Q13" s="497" t="s">
        <v>392</v>
      </c>
    </row>
    <row r="14" spans="1:19" x14ac:dyDescent="0.2">
      <c r="A14" s="314">
        <v>2007</v>
      </c>
      <c r="B14" s="314">
        <v>1</v>
      </c>
      <c r="C14" s="512">
        <v>17.994925659351978</v>
      </c>
      <c r="D14" s="479">
        <v>2.0431699999999999</v>
      </c>
      <c r="E14" s="479">
        <v>55.445797060494229</v>
      </c>
      <c r="F14" s="479">
        <v>29.06647036581737</v>
      </c>
      <c r="G14" s="479">
        <v>62.717743760791592</v>
      </c>
      <c r="H14" s="479">
        <v>0</v>
      </c>
      <c r="I14" s="478">
        <v>1</v>
      </c>
      <c r="J14" s="478">
        <v>0</v>
      </c>
      <c r="K14" s="511">
        <v>3.8760249375498002</v>
      </c>
      <c r="L14" s="521">
        <f t="shared" ref="L14:L77" si="0">$B$2+$B$3*C14+$B$4*D14+$B$5*E14+$B$6*F14+$B$7*G14+$B$8*H14+$B$9*I14+$B$10*J14+K14</f>
        <v>1325.9050327043406</v>
      </c>
      <c r="M14" s="101">
        <v>379935</v>
      </c>
      <c r="N14" s="475">
        <v>501172.30599999998</v>
      </c>
      <c r="P14" s="479">
        <v>1325.9050327043401</v>
      </c>
      <c r="Q14" s="277">
        <f t="shared" ref="Q14:Q77" si="1">+P14-L14</f>
        <v>0</v>
      </c>
      <c r="S14" s="8">
        <v>13122.486000000001</v>
      </c>
    </row>
    <row r="15" spans="1:19" x14ac:dyDescent="0.2">
      <c r="A15" s="314">
        <v>2007</v>
      </c>
      <c r="B15" s="314">
        <v>2</v>
      </c>
      <c r="C15" s="512">
        <v>17.958810581494625</v>
      </c>
      <c r="D15" s="479">
        <v>2.0523997431924199</v>
      </c>
      <c r="E15" s="479">
        <v>21.083467052824886</v>
      </c>
      <c r="F15" s="479">
        <v>128.53959334037106</v>
      </c>
      <c r="G15" s="479">
        <v>55.445797060494229</v>
      </c>
      <c r="H15" s="479">
        <v>0</v>
      </c>
      <c r="I15" s="478">
        <v>0</v>
      </c>
      <c r="J15" s="478">
        <v>0</v>
      </c>
      <c r="K15" s="511">
        <v>-1.45762620651976</v>
      </c>
      <c r="L15" s="521">
        <f t="shared" si="0"/>
        <v>1203.9541986492191</v>
      </c>
      <c r="M15" s="101">
        <v>381220</v>
      </c>
      <c r="N15" s="475">
        <v>444207.62699999998</v>
      </c>
      <c r="P15" s="479">
        <v>1203.95419864922</v>
      </c>
      <c r="Q15" s="277">
        <f t="shared" si="1"/>
        <v>0</v>
      </c>
      <c r="S15" s="8">
        <v>13693.107</v>
      </c>
    </row>
    <row r="16" spans="1:19" x14ac:dyDescent="0.2">
      <c r="A16" s="314">
        <v>2007</v>
      </c>
      <c r="B16" s="314">
        <v>3</v>
      </c>
      <c r="C16" s="512">
        <v>17.927893113320579</v>
      </c>
      <c r="D16" s="479">
        <v>2.0598026430707801</v>
      </c>
      <c r="E16" s="479">
        <v>64.462878737671446</v>
      </c>
      <c r="F16" s="479">
        <v>26.46355394708036</v>
      </c>
      <c r="G16" s="479">
        <v>21.083467052824886</v>
      </c>
      <c r="H16" s="479">
        <v>0</v>
      </c>
      <c r="I16" s="478">
        <v>0</v>
      </c>
      <c r="J16" s="478">
        <v>0</v>
      </c>
      <c r="K16" s="511">
        <v>-8.2955691699598901</v>
      </c>
      <c r="L16" s="521">
        <f t="shared" si="0"/>
        <v>1182.9350171440969</v>
      </c>
      <c r="M16" s="101">
        <v>382384</v>
      </c>
      <c r="N16" s="475">
        <v>438058.076</v>
      </c>
      <c r="P16" s="479">
        <v>1182.9350171440999</v>
      </c>
      <c r="Q16" s="277">
        <f t="shared" si="1"/>
        <v>2.9558577807620168E-12</v>
      </c>
      <c r="S16" s="8">
        <v>13490.128000000001</v>
      </c>
    </row>
    <row r="17" spans="1:19" x14ac:dyDescent="0.2">
      <c r="A17" s="314">
        <v>2007</v>
      </c>
      <c r="B17" s="314">
        <v>4</v>
      </c>
      <c r="C17" s="512">
        <v>17.890844570250184</v>
      </c>
      <c r="D17" s="479">
        <v>2.0663100000000001</v>
      </c>
      <c r="E17" s="479">
        <v>98.292781190686057</v>
      </c>
      <c r="F17" s="479">
        <v>20.901731767216205</v>
      </c>
      <c r="G17" s="479">
        <v>64.462878737671446</v>
      </c>
      <c r="H17" s="479">
        <v>0</v>
      </c>
      <c r="I17" s="478">
        <v>0</v>
      </c>
      <c r="J17" s="478">
        <v>0</v>
      </c>
      <c r="K17" s="511">
        <v>-7.9978223100338299</v>
      </c>
      <c r="L17" s="521">
        <f t="shared" si="0"/>
        <v>1226.4993490080158</v>
      </c>
      <c r="M17" s="101">
        <v>383089</v>
      </c>
      <c r="N17" s="475">
        <v>460533.30800000002</v>
      </c>
      <c r="P17" s="479">
        <v>1226.4993490080201</v>
      </c>
      <c r="Q17" s="277">
        <f t="shared" si="1"/>
        <v>4.3200998334214091E-12</v>
      </c>
      <c r="S17" s="8">
        <v>12943.496999999999</v>
      </c>
    </row>
    <row r="18" spans="1:19" x14ac:dyDescent="0.2">
      <c r="A18" s="314">
        <v>2007</v>
      </c>
      <c r="B18" s="314">
        <v>5</v>
      </c>
      <c r="C18" s="512">
        <v>17.850919736258266</v>
      </c>
      <c r="D18" s="479">
        <v>2.0706586235949902</v>
      </c>
      <c r="E18" s="479">
        <v>159.46407370713706</v>
      </c>
      <c r="F18" s="479">
        <v>1.245649417998286</v>
      </c>
      <c r="G18" s="479">
        <v>98.292781190686057</v>
      </c>
      <c r="H18" s="479">
        <v>0</v>
      </c>
      <c r="I18" s="478">
        <v>0</v>
      </c>
      <c r="J18" s="478">
        <v>0</v>
      </c>
      <c r="K18" s="511">
        <v>-5.2140812897016504</v>
      </c>
      <c r="L18" s="521">
        <f t="shared" si="0"/>
        <v>1284.8961457222551</v>
      </c>
      <c r="M18" s="101">
        <v>384793</v>
      </c>
      <c r="N18" s="475">
        <v>489694.37800000003</v>
      </c>
      <c r="P18" s="479">
        <v>1284.8961457222599</v>
      </c>
      <c r="Q18" s="277">
        <f t="shared" si="1"/>
        <v>4.7748471843078732E-12</v>
      </c>
      <c r="S18" s="8">
        <v>13770.901</v>
      </c>
    </row>
    <row r="19" spans="1:19" x14ac:dyDescent="0.2">
      <c r="A19" s="314">
        <v>2007</v>
      </c>
      <c r="B19" s="314">
        <v>6</v>
      </c>
      <c r="C19" s="512">
        <v>17.794596923687894</v>
      </c>
      <c r="D19" s="479">
        <v>2.07452301596954</v>
      </c>
      <c r="E19" s="479">
        <v>252.77691374055595</v>
      </c>
      <c r="F19" s="479">
        <v>0</v>
      </c>
      <c r="G19" s="479">
        <v>159.46407370713706</v>
      </c>
      <c r="H19" s="479">
        <v>0</v>
      </c>
      <c r="I19" s="478">
        <v>0</v>
      </c>
      <c r="J19" s="478">
        <v>0</v>
      </c>
      <c r="K19" s="511">
        <v>-2.6300726851629901</v>
      </c>
      <c r="L19" s="521">
        <f t="shared" si="0"/>
        <v>1385.4083013047173</v>
      </c>
      <c r="M19" s="101">
        <v>385640</v>
      </c>
      <c r="N19" s="475">
        <v>528315.929</v>
      </c>
      <c r="P19" s="479">
        <v>1385.40830130472</v>
      </c>
      <c r="Q19" s="277">
        <f t="shared" si="1"/>
        <v>2.7284841053187847E-12</v>
      </c>
      <c r="S19" s="8">
        <v>13471.851000000001</v>
      </c>
    </row>
    <row r="20" spans="1:19" x14ac:dyDescent="0.2">
      <c r="A20" s="314">
        <v>2007</v>
      </c>
      <c r="B20" s="314">
        <v>7</v>
      </c>
      <c r="C20" s="512">
        <v>17.724875481065869</v>
      </c>
      <c r="D20" s="479">
        <v>2.0793900000000001</v>
      </c>
      <c r="E20" s="479">
        <v>307.41533338123122</v>
      </c>
      <c r="F20" s="479">
        <v>0</v>
      </c>
      <c r="G20" s="479">
        <v>252.77691374055595</v>
      </c>
      <c r="H20" s="479">
        <v>0</v>
      </c>
      <c r="I20" s="478">
        <v>0</v>
      </c>
      <c r="J20" s="478">
        <v>0</v>
      </c>
      <c r="K20" s="511">
        <v>-3.3065303140886</v>
      </c>
      <c r="L20" s="521">
        <f t="shared" si="0"/>
        <v>1469.6487816087927</v>
      </c>
      <c r="M20" s="101">
        <v>386455</v>
      </c>
      <c r="N20" s="475">
        <v>571207.55700000003</v>
      </c>
      <c r="P20" s="479">
        <v>1469.6487816087899</v>
      </c>
      <c r="Q20" s="277">
        <f t="shared" si="1"/>
        <v>-2.7284841053187847E-12</v>
      </c>
      <c r="S20" s="8">
        <v>14007.861999999999</v>
      </c>
    </row>
    <row r="21" spans="1:19" x14ac:dyDescent="0.2">
      <c r="A21" s="314">
        <v>2007</v>
      </c>
      <c r="B21" s="314">
        <v>8</v>
      </c>
      <c r="C21" s="512">
        <v>17.639011857512699</v>
      </c>
      <c r="D21" s="479">
        <v>2.0868531345748802</v>
      </c>
      <c r="E21" s="479">
        <v>356.8452143778851</v>
      </c>
      <c r="F21" s="479">
        <v>0</v>
      </c>
      <c r="G21" s="479">
        <v>307.41533338123122</v>
      </c>
      <c r="H21" s="479">
        <v>0</v>
      </c>
      <c r="I21" s="478">
        <v>0</v>
      </c>
      <c r="J21" s="478">
        <v>0</v>
      </c>
      <c r="K21" s="511">
        <v>1.80385191575488</v>
      </c>
      <c r="L21" s="521">
        <f t="shared" si="0"/>
        <v>1534.9114896467231</v>
      </c>
      <c r="M21" s="101">
        <v>386424</v>
      </c>
      <c r="N21" s="475">
        <v>571648.897</v>
      </c>
      <c r="P21" s="479">
        <v>1534.9114896467199</v>
      </c>
      <c r="Q21" s="277">
        <f t="shared" si="1"/>
        <v>-3.1832314562052488E-12</v>
      </c>
      <c r="S21" s="8">
        <v>13929.114</v>
      </c>
    </row>
    <row r="22" spans="1:19" x14ac:dyDescent="0.2">
      <c r="A22" s="314">
        <v>2007</v>
      </c>
      <c r="B22" s="314">
        <v>9</v>
      </c>
      <c r="C22" s="512">
        <v>17.542547691550844</v>
      </c>
      <c r="D22" s="479">
        <v>2.0959193184132601</v>
      </c>
      <c r="E22" s="479">
        <v>302.41912358362555</v>
      </c>
      <c r="F22" s="479">
        <v>0</v>
      </c>
      <c r="G22" s="479">
        <v>356.8452143778851</v>
      </c>
      <c r="H22" s="479">
        <v>0</v>
      </c>
      <c r="I22" s="478">
        <v>0</v>
      </c>
      <c r="J22" s="478">
        <v>0</v>
      </c>
      <c r="K22" s="511">
        <v>-11.9055216355473</v>
      </c>
      <c r="L22" s="521">
        <f t="shared" si="0"/>
        <v>1500.0786631663477</v>
      </c>
      <c r="M22" s="101">
        <v>387418</v>
      </c>
      <c r="N22" s="475">
        <v>594716.84400000004</v>
      </c>
      <c r="P22" s="479">
        <v>1500.07866316635</v>
      </c>
      <c r="Q22" s="277">
        <f t="shared" si="1"/>
        <v>2.2737367544323206E-12</v>
      </c>
      <c r="S22" s="8">
        <v>13799.607</v>
      </c>
    </row>
    <row r="23" spans="1:19" x14ac:dyDescent="0.2">
      <c r="A23" s="314">
        <v>2007</v>
      </c>
      <c r="B23" s="314">
        <v>10</v>
      </c>
      <c r="C23" s="512">
        <v>17.443007613581816</v>
      </c>
      <c r="D23" s="479">
        <v>2.1048966666669999</v>
      </c>
      <c r="E23" s="479">
        <v>248.59604390682949</v>
      </c>
      <c r="F23" s="479">
        <v>0</v>
      </c>
      <c r="G23" s="479">
        <v>302.41912358362555</v>
      </c>
      <c r="H23" s="479">
        <v>0</v>
      </c>
      <c r="I23" s="478">
        <v>0</v>
      </c>
      <c r="J23" s="478">
        <v>0</v>
      </c>
      <c r="K23" s="511">
        <v>7.4969324543776601</v>
      </c>
      <c r="L23" s="521">
        <f t="shared" si="0"/>
        <v>1445.7993073952641</v>
      </c>
      <c r="M23" s="101">
        <v>387536</v>
      </c>
      <c r="N23" s="475">
        <v>539934.75300000003</v>
      </c>
      <c r="P23" s="479">
        <v>1445.79930739526</v>
      </c>
      <c r="Q23" s="277">
        <f t="shared" si="1"/>
        <v>-4.0927261579781771E-12</v>
      </c>
      <c r="S23" s="8">
        <v>13911.909</v>
      </c>
    </row>
    <row r="24" spans="1:19" x14ac:dyDescent="0.2">
      <c r="A24" s="314">
        <v>2007</v>
      </c>
      <c r="B24" s="314">
        <v>11</v>
      </c>
      <c r="C24" s="512">
        <v>17.338814404231684</v>
      </c>
      <c r="D24" s="479">
        <v>2.11330428118525</v>
      </c>
      <c r="E24" s="479">
        <v>87.50248877340529</v>
      </c>
      <c r="F24" s="479">
        <v>22.370387759015589</v>
      </c>
      <c r="G24" s="479">
        <v>248.59604390682949</v>
      </c>
      <c r="H24" s="479">
        <v>0</v>
      </c>
      <c r="I24" s="478">
        <v>0</v>
      </c>
      <c r="J24" s="478">
        <v>0</v>
      </c>
      <c r="K24" s="511">
        <v>-11.256055177020199</v>
      </c>
      <c r="L24" s="521">
        <f t="shared" si="0"/>
        <v>1278.9785315138006</v>
      </c>
      <c r="M24" s="101">
        <v>387875</v>
      </c>
      <c r="N24" s="475">
        <v>495280.36700000003</v>
      </c>
      <c r="P24" s="479">
        <v>1278.9785315137999</v>
      </c>
      <c r="Q24" s="277">
        <f t="shared" si="1"/>
        <v>0</v>
      </c>
      <c r="S24" s="8">
        <v>13487.687</v>
      </c>
    </row>
    <row r="25" spans="1:19" x14ac:dyDescent="0.2">
      <c r="A25" s="314">
        <v>2007</v>
      </c>
      <c r="B25" s="314">
        <v>12</v>
      </c>
      <c r="C25" s="512">
        <v>17.238835402121026</v>
      </c>
      <c r="D25" s="479">
        <v>2.12063747532016</v>
      </c>
      <c r="E25" s="479">
        <v>73.851029946947065</v>
      </c>
      <c r="F25" s="479">
        <v>28.41457145531454</v>
      </c>
      <c r="G25" s="479">
        <v>87.50248877340529</v>
      </c>
      <c r="H25" s="479">
        <v>0</v>
      </c>
      <c r="I25" s="478">
        <v>0</v>
      </c>
      <c r="J25" s="478">
        <v>1</v>
      </c>
      <c r="K25" s="511">
        <v>-0.44369105987948398</v>
      </c>
      <c r="L25" s="521">
        <f t="shared" si="0"/>
        <v>1218.0575180167396</v>
      </c>
      <c r="M25" s="101">
        <v>387962</v>
      </c>
      <c r="N25" s="475">
        <v>484330.63299999997</v>
      </c>
      <c r="O25" s="496">
        <f>SUM(N14:N25)</f>
        <v>6119100.6750000007</v>
      </c>
      <c r="P25" s="479">
        <v>1218.05751801674</v>
      </c>
      <c r="Q25" s="277">
        <f t="shared" si="1"/>
        <v>0</v>
      </c>
      <c r="S25" s="8">
        <v>13948.154</v>
      </c>
    </row>
    <row r="26" spans="1:19" x14ac:dyDescent="0.2">
      <c r="A26" s="314">
        <v>2008</v>
      </c>
      <c r="B26" s="314">
        <v>1</v>
      </c>
      <c r="C26" s="512">
        <v>17.140091256606016</v>
      </c>
      <c r="D26" s="479">
        <v>2.1276966666670001</v>
      </c>
      <c r="E26" s="479">
        <v>36.126174053552198</v>
      </c>
      <c r="F26" s="479">
        <v>78.701324531714718</v>
      </c>
      <c r="G26" s="479">
        <v>73.851029946947065</v>
      </c>
      <c r="H26" s="479">
        <v>0</v>
      </c>
      <c r="I26" s="478">
        <v>0</v>
      </c>
      <c r="J26" s="478">
        <f t="shared" ref="J26:J89" si="2">+J14</f>
        <v>0</v>
      </c>
      <c r="K26" s="511">
        <v>6.4988037562691297</v>
      </c>
      <c r="L26" s="521">
        <f t="shared" si="0"/>
        <v>1173.3879244975826</v>
      </c>
      <c r="M26" s="101">
        <v>387912</v>
      </c>
      <c r="N26" s="475">
        <v>471333.9</v>
      </c>
      <c r="P26" s="479">
        <v>1173.3879244975799</v>
      </c>
      <c r="Q26" s="277">
        <f t="shared" si="1"/>
        <v>-2.7284841053187847E-12</v>
      </c>
      <c r="S26" s="8">
        <v>14089.558000000001</v>
      </c>
    </row>
    <row r="27" spans="1:19" x14ac:dyDescent="0.2">
      <c r="A27" s="314">
        <v>2008</v>
      </c>
      <c r="B27" s="314">
        <v>2</v>
      </c>
      <c r="C27" s="512">
        <v>17.043188380077563</v>
      </c>
      <c r="D27" s="479">
        <v>2.1348214924122502</v>
      </c>
      <c r="E27" s="479">
        <v>62.724246691326655</v>
      </c>
      <c r="F27" s="479">
        <v>19.075749478073774</v>
      </c>
      <c r="G27" s="479">
        <v>36.126174053552198</v>
      </c>
      <c r="H27" s="479">
        <v>0</v>
      </c>
      <c r="I27" s="478">
        <v>0</v>
      </c>
      <c r="J27" s="478">
        <f t="shared" si="2"/>
        <v>0</v>
      </c>
      <c r="K27" s="511">
        <v>8.9248948339936796</v>
      </c>
      <c r="L27" s="521">
        <f t="shared" si="0"/>
        <v>1155.9893758260921</v>
      </c>
      <c r="M27" s="101">
        <v>388719</v>
      </c>
      <c r="N27" s="475">
        <v>439023.21399999998</v>
      </c>
      <c r="P27" s="479">
        <v>1155.9893758260901</v>
      </c>
      <c r="Q27" s="277">
        <f t="shared" si="1"/>
        <v>-2.0463630789890885E-12</v>
      </c>
      <c r="S27" s="8">
        <v>13831.093000000001</v>
      </c>
    </row>
    <row r="28" spans="1:19" x14ac:dyDescent="0.2">
      <c r="A28" s="314">
        <v>2008</v>
      </c>
      <c r="B28" s="314">
        <v>3</v>
      </c>
      <c r="C28" s="512">
        <v>16.933462329489743</v>
      </c>
      <c r="D28" s="479">
        <v>2.1430463946868898</v>
      </c>
      <c r="E28" s="479">
        <v>56.93537592757194</v>
      </c>
      <c r="F28" s="479">
        <v>43.841788686646638</v>
      </c>
      <c r="G28" s="479">
        <v>62.724246691326655</v>
      </c>
      <c r="H28" s="479">
        <v>0</v>
      </c>
      <c r="I28" s="478">
        <v>0</v>
      </c>
      <c r="J28" s="478">
        <f t="shared" si="2"/>
        <v>0</v>
      </c>
      <c r="K28" s="511">
        <v>-5.6933122079640297</v>
      </c>
      <c r="L28" s="521">
        <f t="shared" si="0"/>
        <v>1151.2094079283186</v>
      </c>
      <c r="M28" s="101">
        <v>388441</v>
      </c>
      <c r="N28" s="475">
        <v>432004.99599999998</v>
      </c>
      <c r="P28" s="479">
        <v>1151.2094079283199</v>
      </c>
      <c r="Q28" s="277">
        <f t="shared" si="1"/>
        <v>0</v>
      </c>
      <c r="S28" s="8">
        <v>14175.671</v>
      </c>
    </row>
    <row r="29" spans="1:19" x14ac:dyDescent="0.2">
      <c r="A29" s="314">
        <v>2008</v>
      </c>
      <c r="B29" s="314">
        <v>4</v>
      </c>
      <c r="C29" s="512">
        <v>16.771932248754755</v>
      </c>
      <c r="D29" s="479">
        <v>2.1553766666669998</v>
      </c>
      <c r="E29" s="479">
        <v>111.14006652165149</v>
      </c>
      <c r="F29" s="479">
        <v>14.603025443040657</v>
      </c>
      <c r="G29" s="479">
        <v>56.93537592757194</v>
      </c>
      <c r="H29" s="479">
        <v>0</v>
      </c>
      <c r="I29" s="478">
        <v>0</v>
      </c>
      <c r="J29" s="478">
        <f t="shared" si="2"/>
        <v>0</v>
      </c>
      <c r="K29" s="511">
        <v>-8.3664248622731101</v>
      </c>
      <c r="L29" s="521">
        <f t="shared" si="0"/>
        <v>1170.0759470931309</v>
      </c>
      <c r="M29" s="101">
        <v>388496</v>
      </c>
      <c r="N29" s="475">
        <v>445715.01299999998</v>
      </c>
      <c r="P29" s="479">
        <v>1170.07594709313</v>
      </c>
      <c r="Q29" s="277">
        <f t="shared" si="1"/>
        <v>0</v>
      </c>
      <c r="S29" s="8">
        <v>13805.656000000001</v>
      </c>
    </row>
    <row r="30" spans="1:19" x14ac:dyDescent="0.2">
      <c r="A30" s="314">
        <v>2008</v>
      </c>
      <c r="B30" s="314">
        <v>5</v>
      </c>
      <c r="C30" s="512">
        <v>16.565805864404652</v>
      </c>
      <c r="D30" s="479">
        <v>2.1710839997710298</v>
      </c>
      <c r="E30" s="479">
        <v>216.40455680076681</v>
      </c>
      <c r="F30" s="479">
        <v>0.21746423078301488</v>
      </c>
      <c r="G30" s="479">
        <v>111.14006652165149</v>
      </c>
      <c r="H30" s="479">
        <v>0</v>
      </c>
      <c r="I30" s="478">
        <v>0</v>
      </c>
      <c r="J30" s="478">
        <f t="shared" si="2"/>
        <v>0</v>
      </c>
      <c r="K30" s="511">
        <v>-4.8822130843982503</v>
      </c>
      <c r="L30" s="521">
        <f t="shared" si="0"/>
        <v>1265.4494436715372</v>
      </c>
      <c r="M30" s="101">
        <v>389240</v>
      </c>
      <c r="N30" s="475">
        <v>480718.61599999998</v>
      </c>
      <c r="P30" s="479">
        <v>1265.4494436715399</v>
      </c>
      <c r="Q30" s="277">
        <f t="shared" si="1"/>
        <v>2.7284841053187847E-12</v>
      </c>
      <c r="S30" s="8">
        <v>14082.853999999999</v>
      </c>
    </row>
    <row r="31" spans="1:19" x14ac:dyDescent="0.2">
      <c r="A31" s="314">
        <v>2008</v>
      </c>
      <c r="B31" s="314">
        <v>6</v>
      </c>
      <c r="C31" s="512">
        <v>16.334704457896851</v>
      </c>
      <c r="D31" s="479">
        <v>2.1849859328942398</v>
      </c>
      <c r="E31" s="479">
        <v>285.28102425075247</v>
      </c>
      <c r="F31" s="479">
        <v>0</v>
      </c>
      <c r="G31" s="479">
        <v>216.40455680076681</v>
      </c>
      <c r="H31" s="479">
        <v>0</v>
      </c>
      <c r="I31" s="478">
        <v>0</v>
      </c>
      <c r="J31" s="478">
        <f t="shared" si="2"/>
        <v>0</v>
      </c>
      <c r="K31" s="511">
        <v>-6.5183668397385199</v>
      </c>
      <c r="L31" s="521">
        <f t="shared" si="0"/>
        <v>1357.5813539263493</v>
      </c>
      <c r="M31" s="101">
        <v>389216</v>
      </c>
      <c r="N31" s="475">
        <v>543621.66799999995</v>
      </c>
      <c r="P31" s="479">
        <v>1357.5813539263499</v>
      </c>
      <c r="Q31" s="277">
        <f t="shared" si="1"/>
        <v>0</v>
      </c>
      <c r="S31" s="8">
        <v>13783.725</v>
      </c>
    </row>
    <row r="32" spans="1:19" x14ac:dyDescent="0.2">
      <c r="A32" s="314">
        <v>2008</v>
      </c>
      <c r="B32" s="314">
        <v>7</v>
      </c>
      <c r="C32" s="512">
        <v>16.14377180497824</v>
      </c>
      <c r="D32" s="479">
        <v>2.1886100000000002</v>
      </c>
      <c r="E32" s="479">
        <v>277.50678224326367</v>
      </c>
      <c r="F32" s="479">
        <v>0</v>
      </c>
      <c r="G32" s="479">
        <v>285.28102425075247</v>
      </c>
      <c r="H32" s="479">
        <v>0</v>
      </c>
      <c r="I32" s="478">
        <v>0</v>
      </c>
      <c r="J32" s="478">
        <f t="shared" si="2"/>
        <v>0</v>
      </c>
      <c r="K32" s="511">
        <v>8.3813258092488905</v>
      </c>
      <c r="L32" s="521">
        <f t="shared" si="0"/>
        <v>1393.9763479735695</v>
      </c>
      <c r="M32" s="101">
        <v>389655</v>
      </c>
      <c r="N32" s="475">
        <v>539149.92599999998</v>
      </c>
      <c r="P32" s="479">
        <v>1393.97634797357</v>
      </c>
      <c r="Q32" s="277">
        <f t="shared" si="1"/>
        <v>0</v>
      </c>
      <c r="S32" s="8">
        <v>14286.175999999999</v>
      </c>
    </row>
    <row r="33" spans="1:19" x14ac:dyDescent="0.2">
      <c r="A33" s="314">
        <v>2008</v>
      </c>
      <c r="B33" s="314">
        <v>8</v>
      </c>
      <c r="C33" s="512">
        <v>16.012343722503303</v>
      </c>
      <c r="D33" s="479">
        <v>2.17723605672967</v>
      </c>
      <c r="E33" s="479">
        <v>320.57276960580305</v>
      </c>
      <c r="F33" s="479">
        <v>0</v>
      </c>
      <c r="G33" s="479">
        <v>277.50678224326367</v>
      </c>
      <c r="H33" s="479">
        <v>0</v>
      </c>
      <c r="I33" s="478">
        <v>0</v>
      </c>
      <c r="J33" s="478">
        <f t="shared" si="2"/>
        <v>0</v>
      </c>
      <c r="K33" s="511">
        <v>-2.20984563125262</v>
      </c>
      <c r="L33" s="521">
        <f t="shared" si="0"/>
        <v>1409.3781662546678</v>
      </c>
      <c r="M33" s="101">
        <v>390153</v>
      </c>
      <c r="N33" s="475">
        <v>535182.14500000002</v>
      </c>
      <c r="P33" s="479">
        <v>1409.3781662546701</v>
      </c>
      <c r="Q33" s="277">
        <f t="shared" si="1"/>
        <v>2.2737367544323206E-12</v>
      </c>
      <c r="S33" s="8">
        <v>14032.213</v>
      </c>
    </row>
    <row r="34" spans="1:19" x14ac:dyDescent="0.2">
      <c r="A34" s="314">
        <v>2008</v>
      </c>
      <c r="B34" s="314">
        <v>9</v>
      </c>
      <c r="C34" s="512">
        <v>15.899766165735233</v>
      </c>
      <c r="D34" s="479">
        <v>2.15716500427262</v>
      </c>
      <c r="E34" s="479">
        <v>318.90589510911758</v>
      </c>
      <c r="F34" s="479">
        <v>0</v>
      </c>
      <c r="G34" s="479">
        <v>320.57276960580305</v>
      </c>
      <c r="H34" s="479">
        <v>0</v>
      </c>
      <c r="I34" s="478">
        <v>0</v>
      </c>
      <c r="J34" s="478">
        <f t="shared" si="2"/>
        <v>0</v>
      </c>
      <c r="K34" s="511">
        <v>-8.0656540441305005</v>
      </c>
      <c r="L34" s="521">
        <f t="shared" si="0"/>
        <v>1424.445888039284</v>
      </c>
      <c r="M34" s="101">
        <v>390306</v>
      </c>
      <c r="N34" s="475">
        <v>552627.22900000005</v>
      </c>
      <c r="P34" s="479">
        <v>1424.4458880392799</v>
      </c>
      <c r="Q34" s="277">
        <f t="shared" si="1"/>
        <v>-4.0927261579781771E-12</v>
      </c>
      <c r="S34" s="8">
        <v>14144.796</v>
      </c>
    </row>
    <row r="35" spans="1:19" x14ac:dyDescent="0.2">
      <c r="A35" s="314">
        <v>2008</v>
      </c>
      <c r="B35" s="314">
        <v>10</v>
      </c>
      <c r="C35" s="512">
        <v>15.745920611330156</v>
      </c>
      <c r="D35" s="479">
        <v>2.1384866666670002</v>
      </c>
      <c r="E35" s="479">
        <v>182.06087900820035</v>
      </c>
      <c r="F35" s="479">
        <v>5.4562840533098482</v>
      </c>
      <c r="G35" s="479">
        <v>318.90589510911758</v>
      </c>
      <c r="H35" s="479">
        <v>0</v>
      </c>
      <c r="I35" s="478">
        <v>0</v>
      </c>
      <c r="J35" s="478">
        <f t="shared" si="2"/>
        <v>0</v>
      </c>
      <c r="K35" s="511">
        <v>-1.83440964878855</v>
      </c>
      <c r="L35" s="521">
        <f t="shared" si="0"/>
        <v>1327.0349113167672</v>
      </c>
      <c r="M35" s="101">
        <v>390919</v>
      </c>
      <c r="N35" s="475">
        <v>510750.87599999999</v>
      </c>
      <c r="P35" s="479">
        <v>1327.0349113167699</v>
      </c>
      <c r="Q35" s="277">
        <f t="shared" si="1"/>
        <v>2.7284841053187847E-12</v>
      </c>
      <c r="S35" s="8">
        <v>13846.388000000001</v>
      </c>
    </row>
    <row r="36" spans="1:19" x14ac:dyDescent="0.2">
      <c r="A36" s="314">
        <v>2008</v>
      </c>
      <c r="B36" s="314">
        <v>11</v>
      </c>
      <c r="C36" s="512">
        <v>15.500329710618338</v>
      </c>
      <c r="D36" s="479">
        <v>2.1272142816136799</v>
      </c>
      <c r="E36" s="479">
        <v>53.240502772726046</v>
      </c>
      <c r="F36" s="479">
        <v>74.937059717035353</v>
      </c>
      <c r="G36" s="479">
        <v>182.06087900820035</v>
      </c>
      <c r="H36" s="479">
        <v>0</v>
      </c>
      <c r="I36" s="478">
        <v>0</v>
      </c>
      <c r="J36" s="478">
        <f t="shared" si="2"/>
        <v>0</v>
      </c>
      <c r="K36" s="511">
        <v>-4.3902930737713204</v>
      </c>
      <c r="L36" s="521">
        <f t="shared" si="0"/>
        <v>1169.620982532598</v>
      </c>
      <c r="M36" s="101">
        <v>390804</v>
      </c>
      <c r="N36" s="475">
        <v>438552.13699999999</v>
      </c>
      <c r="P36" s="479">
        <v>1169.6209825326</v>
      </c>
      <c r="Q36" s="277">
        <f t="shared" si="1"/>
        <v>2.0463630789890885E-12</v>
      </c>
      <c r="S36" s="8">
        <v>14001.046</v>
      </c>
    </row>
    <row r="37" spans="1:19" x14ac:dyDescent="0.2">
      <c r="A37" s="314">
        <v>2008</v>
      </c>
      <c r="B37" s="314">
        <v>12</v>
      </c>
      <c r="C37" s="512">
        <v>15.223741665973183</v>
      </c>
      <c r="D37" s="479">
        <v>2.1233150805469601</v>
      </c>
      <c r="E37" s="479">
        <v>36.448562002199012</v>
      </c>
      <c r="F37" s="479">
        <v>43.078696701188541</v>
      </c>
      <c r="G37" s="479">
        <v>53.240502772726046</v>
      </c>
      <c r="H37" s="479">
        <v>0</v>
      </c>
      <c r="I37" s="478">
        <v>0</v>
      </c>
      <c r="J37" s="478">
        <f t="shared" si="2"/>
        <v>1</v>
      </c>
      <c r="K37" s="511">
        <v>-10.162124984639799</v>
      </c>
      <c r="L37" s="521">
        <f t="shared" si="0"/>
        <v>1092.349175427162</v>
      </c>
      <c r="M37" s="101">
        <v>390180</v>
      </c>
      <c r="N37" s="475">
        <v>439329.40399999998</v>
      </c>
      <c r="O37" s="496">
        <f>SUM(N26:N37)</f>
        <v>5828009.1240000008</v>
      </c>
      <c r="P37" s="479">
        <v>1092.3491754271599</v>
      </c>
      <c r="Q37" s="277">
        <f t="shared" si="1"/>
        <v>-2.0463630789890885E-12</v>
      </c>
      <c r="S37" s="8">
        <v>14165.953</v>
      </c>
    </row>
    <row r="38" spans="1:19" x14ac:dyDescent="0.2">
      <c r="A38" s="314">
        <v>2009</v>
      </c>
      <c r="B38" s="314">
        <v>1</v>
      </c>
      <c r="C38" s="512">
        <v>14.964712028391739</v>
      </c>
      <c r="D38" s="479">
        <v>2.1237766666670002</v>
      </c>
      <c r="E38" s="479">
        <v>24.483176423718522</v>
      </c>
      <c r="F38" s="479">
        <v>125.58110212551965</v>
      </c>
      <c r="G38" s="479">
        <v>36.448562002199012</v>
      </c>
      <c r="H38" s="479">
        <v>0</v>
      </c>
      <c r="I38" s="478">
        <v>0</v>
      </c>
      <c r="J38" s="478">
        <f t="shared" si="2"/>
        <v>0</v>
      </c>
      <c r="K38" s="511">
        <v>7.2007924061304003</v>
      </c>
      <c r="L38" s="521">
        <f t="shared" si="0"/>
        <v>1079.738995637025</v>
      </c>
      <c r="M38" s="101">
        <v>390070</v>
      </c>
      <c r="N38" s="475">
        <v>446472.71100000001</v>
      </c>
      <c r="O38" s="1">
        <f>O37/O25-1</f>
        <v>-4.7570969405565489E-2</v>
      </c>
      <c r="P38" s="479">
        <v>1079.73899563703</v>
      </c>
      <c r="Q38" s="277">
        <f t="shared" si="1"/>
        <v>5.0022208597511053E-12</v>
      </c>
      <c r="S38" s="8">
        <v>14047.169</v>
      </c>
    </row>
    <row r="39" spans="1:19" x14ac:dyDescent="0.2">
      <c r="A39" s="314">
        <v>2009</v>
      </c>
      <c r="B39" s="314">
        <v>2</v>
      </c>
      <c r="C39" s="512">
        <v>14.78043081331052</v>
      </c>
      <c r="D39" s="479">
        <v>2.12641812349105</v>
      </c>
      <c r="E39" s="479">
        <v>18.140086514143775</v>
      </c>
      <c r="F39" s="479">
        <v>120.20204050590399</v>
      </c>
      <c r="G39" s="479">
        <v>24.483176423718522</v>
      </c>
      <c r="H39" s="479">
        <v>0</v>
      </c>
      <c r="I39" s="478">
        <v>0</v>
      </c>
      <c r="J39" s="478">
        <f t="shared" si="2"/>
        <v>0</v>
      </c>
      <c r="K39" s="511">
        <v>13.892595090886999</v>
      </c>
      <c r="L39" s="521">
        <f t="shared" si="0"/>
        <v>1066.8696047913045</v>
      </c>
      <c r="M39" s="101">
        <v>389449</v>
      </c>
      <c r="N39" s="475">
        <v>403124.04200000002</v>
      </c>
      <c r="P39" s="479">
        <v>1066.8696047912999</v>
      </c>
      <c r="Q39" s="277">
        <f t="shared" si="1"/>
        <v>-4.5474735088646412E-12</v>
      </c>
      <c r="S39" s="8">
        <v>13810.751</v>
      </c>
    </row>
    <row r="40" spans="1:19" x14ac:dyDescent="0.2">
      <c r="A40" s="314">
        <v>2009</v>
      </c>
      <c r="B40" s="314">
        <v>3</v>
      </c>
      <c r="C40" s="512">
        <v>14.658300264226268</v>
      </c>
      <c r="D40" s="479">
        <v>2.1300317680546099</v>
      </c>
      <c r="E40" s="479">
        <v>49.882568605072933</v>
      </c>
      <c r="F40" s="479">
        <v>42.947968805174277</v>
      </c>
      <c r="G40" s="479">
        <v>18.140086514143775</v>
      </c>
      <c r="H40" s="479">
        <v>0</v>
      </c>
      <c r="I40" s="478">
        <v>0</v>
      </c>
      <c r="J40" s="478">
        <f t="shared" si="2"/>
        <v>0</v>
      </c>
      <c r="K40" s="511">
        <v>-6.8021590586968204</v>
      </c>
      <c r="L40" s="521">
        <f t="shared" si="0"/>
        <v>1041.4645281145279</v>
      </c>
      <c r="M40" s="101">
        <v>389130</v>
      </c>
      <c r="N40" s="475">
        <v>397919.09399999998</v>
      </c>
      <c r="P40" s="479">
        <v>1041.4645281145299</v>
      </c>
      <c r="Q40" s="277">
        <f t="shared" si="1"/>
        <v>2.0463630789890885E-12</v>
      </c>
      <c r="S40" s="8">
        <v>13919.976000000001</v>
      </c>
    </row>
    <row r="41" spans="1:19" x14ac:dyDescent="0.2">
      <c r="A41" s="314">
        <v>2009</v>
      </c>
      <c r="B41" s="314">
        <v>4</v>
      </c>
      <c r="C41" s="512">
        <v>14.53545248824039</v>
      </c>
      <c r="D41" s="479">
        <v>2.1350699999999998</v>
      </c>
      <c r="E41" s="479">
        <v>126.25523475594419</v>
      </c>
      <c r="F41" s="479">
        <v>14.754047231067908</v>
      </c>
      <c r="G41" s="479">
        <v>49.882568605072933</v>
      </c>
      <c r="H41" s="479">
        <v>0</v>
      </c>
      <c r="I41" s="478">
        <v>0</v>
      </c>
      <c r="J41" s="478">
        <f t="shared" si="2"/>
        <v>0</v>
      </c>
      <c r="K41" s="511">
        <v>-4.0437100870813101</v>
      </c>
      <c r="L41" s="521">
        <f t="shared" si="0"/>
        <v>1104.7762421535742</v>
      </c>
      <c r="M41" s="101">
        <v>388742</v>
      </c>
      <c r="N41" s="475">
        <v>427729.397</v>
      </c>
      <c r="P41" s="479">
        <v>1104.7762421535699</v>
      </c>
      <c r="Q41" s="277">
        <f t="shared" si="1"/>
        <v>-4.3200998334214091E-12</v>
      </c>
      <c r="S41" s="8">
        <v>13839.14</v>
      </c>
    </row>
    <row r="42" spans="1:19" x14ac:dyDescent="0.2">
      <c r="A42" s="314">
        <v>2009</v>
      </c>
      <c r="B42" s="314">
        <v>5</v>
      </c>
      <c r="C42" s="512">
        <v>14.398957889191385</v>
      </c>
      <c r="D42" s="479">
        <v>2.14068449800014</v>
      </c>
      <c r="E42" s="479">
        <v>193.36367005912052</v>
      </c>
      <c r="F42" s="479">
        <v>0</v>
      </c>
      <c r="G42" s="479">
        <v>126.25523475594419</v>
      </c>
      <c r="H42" s="479">
        <v>0</v>
      </c>
      <c r="I42" s="478">
        <v>0</v>
      </c>
      <c r="J42" s="478">
        <f t="shared" si="2"/>
        <v>0</v>
      </c>
      <c r="K42" s="511">
        <v>-0.96070847645614799</v>
      </c>
      <c r="L42" s="521">
        <f t="shared" si="0"/>
        <v>1187.0662991598354</v>
      </c>
      <c r="M42" s="101">
        <v>388684</v>
      </c>
      <c r="N42" s="475">
        <v>462967.32699999999</v>
      </c>
      <c r="P42" s="479">
        <v>1187.0662991598399</v>
      </c>
      <c r="Q42" s="277">
        <f t="shared" si="1"/>
        <v>4.5474735088646412E-12</v>
      </c>
      <c r="S42" s="8">
        <v>14209.071</v>
      </c>
    </row>
    <row r="43" spans="1:19" x14ac:dyDescent="0.2">
      <c r="A43" s="314">
        <v>2009</v>
      </c>
      <c r="B43" s="314">
        <v>6</v>
      </c>
      <c r="C43" s="512">
        <v>14.256585927545673</v>
      </c>
      <c r="D43" s="479">
        <v>2.1470126862254699</v>
      </c>
      <c r="E43" s="479">
        <v>290.69629221537059</v>
      </c>
      <c r="F43" s="479">
        <v>0</v>
      </c>
      <c r="G43" s="479">
        <v>193.36367005912052</v>
      </c>
      <c r="H43" s="479">
        <v>0</v>
      </c>
      <c r="I43" s="478">
        <v>0</v>
      </c>
      <c r="J43" s="478">
        <f t="shared" si="2"/>
        <v>0</v>
      </c>
      <c r="K43" s="511">
        <v>0.86723200291135105</v>
      </c>
      <c r="L43" s="521">
        <f t="shared" si="0"/>
        <v>1289.504057577919</v>
      </c>
      <c r="M43" s="101">
        <v>388608</v>
      </c>
      <c r="N43" s="475">
        <v>496681.505</v>
      </c>
      <c r="P43" s="479">
        <v>1289.5040575779201</v>
      </c>
      <c r="Q43" s="277">
        <f t="shared" si="1"/>
        <v>0</v>
      </c>
      <c r="S43" s="8">
        <v>13983.093999999999</v>
      </c>
    </row>
    <row r="44" spans="1:19" x14ac:dyDescent="0.2">
      <c r="A44" s="314">
        <v>2009</v>
      </c>
      <c r="B44" s="314">
        <v>7</v>
      </c>
      <c r="C44" s="512">
        <v>14.14026095760668</v>
      </c>
      <c r="D44" s="479">
        <v>2.1534399999999998</v>
      </c>
      <c r="E44" s="479">
        <v>318.41148260028547</v>
      </c>
      <c r="F44" s="479">
        <v>0</v>
      </c>
      <c r="G44" s="479">
        <v>290.69629221537059</v>
      </c>
      <c r="H44" s="479">
        <v>0</v>
      </c>
      <c r="I44" s="478">
        <v>0</v>
      </c>
      <c r="J44" s="478">
        <f t="shared" si="2"/>
        <v>0</v>
      </c>
      <c r="K44" s="511">
        <v>-2.4418811785553798</v>
      </c>
      <c r="L44" s="521">
        <f t="shared" si="0"/>
        <v>1350.9263478765379</v>
      </c>
      <c r="M44" s="101">
        <v>388816</v>
      </c>
      <c r="N44" s="475">
        <v>536102.39</v>
      </c>
      <c r="P44" s="479">
        <v>1350.9263478765399</v>
      </c>
      <c r="Q44" s="277">
        <f t="shared" si="1"/>
        <v>2.0463630789890885E-12</v>
      </c>
      <c r="S44" s="8">
        <v>13977.838</v>
      </c>
    </row>
    <row r="45" spans="1:19" x14ac:dyDescent="0.2">
      <c r="A45" s="314">
        <v>2009</v>
      </c>
      <c r="B45" s="314">
        <v>8</v>
      </c>
      <c r="C45" s="512">
        <v>14.061657343959695</v>
      </c>
      <c r="D45" s="479">
        <v>2.16008058929761</v>
      </c>
      <c r="E45" s="479">
        <v>356.05452345394741</v>
      </c>
      <c r="F45" s="479">
        <v>0</v>
      </c>
      <c r="G45" s="479">
        <v>318.41148260028547</v>
      </c>
      <c r="H45" s="479">
        <v>0</v>
      </c>
      <c r="I45" s="478">
        <v>0</v>
      </c>
      <c r="J45" s="478">
        <f t="shared" si="2"/>
        <v>0</v>
      </c>
      <c r="K45" s="511">
        <v>5.9721893340222296</v>
      </c>
      <c r="L45" s="521">
        <f t="shared" si="0"/>
        <v>1397.3788419956759</v>
      </c>
      <c r="M45" s="101">
        <v>389306</v>
      </c>
      <c r="N45" s="475">
        <v>527839.44700000004</v>
      </c>
      <c r="O45" s="8"/>
      <c r="P45" s="479">
        <v>1397.37884199568</v>
      </c>
      <c r="Q45" s="277">
        <f t="shared" si="1"/>
        <v>4.0927261579781771E-12</v>
      </c>
      <c r="S45" s="8">
        <v>13937.31</v>
      </c>
    </row>
    <row r="46" spans="1:19" x14ac:dyDescent="0.2">
      <c r="A46" s="314">
        <v>2009</v>
      </c>
      <c r="B46" s="314">
        <v>9</v>
      </c>
      <c r="C46" s="512">
        <v>14.02439476222281</v>
      </c>
      <c r="D46" s="479">
        <v>2.1660086474089599</v>
      </c>
      <c r="E46" s="479">
        <v>310.26409597364955</v>
      </c>
      <c r="F46" s="479">
        <v>0</v>
      </c>
      <c r="G46" s="479">
        <v>356.05452345394741</v>
      </c>
      <c r="H46" s="479">
        <v>0</v>
      </c>
      <c r="I46" s="478">
        <v>0</v>
      </c>
      <c r="J46" s="478">
        <f t="shared" si="2"/>
        <v>0</v>
      </c>
      <c r="K46" s="511">
        <v>-8.8961708207389201</v>
      </c>
      <c r="L46" s="521">
        <f t="shared" si="0"/>
        <v>1364.7028639307985</v>
      </c>
      <c r="M46" s="101">
        <v>389429</v>
      </c>
      <c r="N46" s="475">
        <v>533321.75600000005</v>
      </c>
      <c r="O46" s="8"/>
      <c r="P46" s="479">
        <v>1364.7028639308</v>
      </c>
      <c r="Q46" s="277">
        <f t="shared" si="1"/>
        <v>0</v>
      </c>
      <c r="S46" s="8">
        <v>13783.63</v>
      </c>
    </row>
    <row r="47" spans="1:19" x14ac:dyDescent="0.2">
      <c r="A47" s="314">
        <v>2009</v>
      </c>
      <c r="B47" s="314">
        <v>10</v>
      </c>
      <c r="C47" s="512">
        <v>14.022367902695557</v>
      </c>
      <c r="D47" s="479">
        <v>2.1703000000000001</v>
      </c>
      <c r="E47" s="479">
        <v>253.98000492254022</v>
      </c>
      <c r="F47" s="479">
        <v>7.8255867955241341</v>
      </c>
      <c r="G47" s="479">
        <v>310.26409597364955</v>
      </c>
      <c r="H47" s="479">
        <v>0</v>
      </c>
      <c r="I47" s="478">
        <v>0</v>
      </c>
      <c r="J47" s="478">
        <f t="shared" si="2"/>
        <v>0</v>
      </c>
      <c r="K47" s="511">
        <v>1.0268643292347399</v>
      </c>
      <c r="L47" s="521">
        <f t="shared" si="0"/>
        <v>1310.1097375908698</v>
      </c>
      <c r="M47" s="101">
        <v>389956</v>
      </c>
      <c r="N47" s="475">
        <v>512574.95699999999</v>
      </c>
      <c r="O47" s="8"/>
      <c r="P47" s="479">
        <v>1310.1097375908701</v>
      </c>
      <c r="Q47" s="277">
        <f t="shared" si="1"/>
        <v>0</v>
      </c>
      <c r="S47" s="8">
        <v>13893.412</v>
      </c>
    </row>
    <row r="48" spans="1:19" x14ac:dyDescent="0.2">
      <c r="A48" s="314">
        <v>2009</v>
      </c>
      <c r="B48" s="314">
        <v>11</v>
      </c>
      <c r="C48" s="512">
        <v>14.050915562805498</v>
      </c>
      <c r="D48" s="479">
        <v>2.1727019975235802</v>
      </c>
      <c r="E48" s="479">
        <v>124.51115722310387</v>
      </c>
      <c r="F48" s="479">
        <v>23.572700744468168</v>
      </c>
      <c r="G48" s="479">
        <v>253.98000492254022</v>
      </c>
      <c r="H48" s="479">
        <v>0</v>
      </c>
      <c r="I48" s="478">
        <v>0</v>
      </c>
      <c r="J48" s="478">
        <f t="shared" si="2"/>
        <v>0</v>
      </c>
      <c r="K48" s="511">
        <v>0.92820670242144798</v>
      </c>
      <c r="L48" s="521">
        <f t="shared" si="0"/>
        <v>1188.8449810789562</v>
      </c>
      <c r="M48" s="101">
        <v>390157</v>
      </c>
      <c r="N48" s="475">
        <v>473343.18800000002</v>
      </c>
      <c r="O48" s="8"/>
      <c r="P48" s="479">
        <v>1188.84498107896</v>
      </c>
      <c r="Q48" s="277">
        <f t="shared" si="1"/>
        <v>3.865352482534945E-12</v>
      </c>
      <c r="S48" s="8">
        <v>14057.072</v>
      </c>
    </row>
    <row r="49" spans="1:19" x14ac:dyDescent="0.2">
      <c r="A49" s="314">
        <v>2009</v>
      </c>
      <c r="B49" s="314">
        <v>12</v>
      </c>
      <c r="C49" s="512">
        <v>14.103808471247323</v>
      </c>
      <c r="D49" s="479">
        <v>2.1734900457000599</v>
      </c>
      <c r="E49" s="479">
        <v>64.378981964781048</v>
      </c>
      <c r="F49" s="479">
        <v>50.576373705213825</v>
      </c>
      <c r="G49" s="479">
        <v>124.51115722310387</v>
      </c>
      <c r="H49" s="479">
        <v>0</v>
      </c>
      <c r="I49" s="478">
        <v>0</v>
      </c>
      <c r="J49" s="478">
        <f t="shared" si="2"/>
        <v>1</v>
      </c>
      <c r="K49" s="511">
        <v>5.21948760686087</v>
      </c>
      <c r="L49" s="521">
        <f t="shared" si="0"/>
        <v>1115.1029280695793</v>
      </c>
      <c r="M49" s="101">
        <v>390107</v>
      </c>
      <c r="N49" s="475">
        <v>454532.11900000001</v>
      </c>
      <c r="O49" s="496">
        <f>SUM(N38:N49)</f>
        <v>5672607.9330000002</v>
      </c>
      <c r="P49" s="479">
        <v>1115.10292806958</v>
      </c>
      <c r="Q49" s="277">
        <f t="shared" si="1"/>
        <v>0</v>
      </c>
      <c r="S49" s="8">
        <v>13929.983</v>
      </c>
    </row>
    <row r="50" spans="1:19" x14ac:dyDescent="0.2">
      <c r="A50" s="314">
        <v>2010</v>
      </c>
      <c r="B50" s="314">
        <v>1</v>
      </c>
      <c r="C50" s="512">
        <v>14.181354963699288</v>
      </c>
      <c r="D50" s="479">
        <v>2.1734066666670002</v>
      </c>
      <c r="E50" s="479">
        <v>18.124593485966685</v>
      </c>
      <c r="F50" s="479">
        <v>275.40272710222337</v>
      </c>
      <c r="G50" s="479">
        <v>64.378981964781048</v>
      </c>
      <c r="H50" s="479">
        <v>0</v>
      </c>
      <c r="I50" s="478">
        <v>0</v>
      </c>
      <c r="J50" s="478">
        <f t="shared" si="2"/>
        <v>0</v>
      </c>
      <c r="K50" s="511">
        <v>10.7196153191655</v>
      </c>
      <c r="L50" s="521">
        <f t="shared" si="0"/>
        <v>1092.1685422935498</v>
      </c>
      <c r="M50" s="101">
        <v>388623</v>
      </c>
      <c r="N50" s="475">
        <v>443187.109</v>
      </c>
      <c r="O50" s="1">
        <f>O49/O37-1</f>
        <v>-2.6664541474386461E-2</v>
      </c>
      <c r="P50" s="479">
        <v>1092.16854229355</v>
      </c>
      <c r="Q50" s="277">
        <f t="shared" si="1"/>
        <v>0</v>
      </c>
      <c r="S50" s="8">
        <v>13926.18</v>
      </c>
    </row>
    <row r="51" spans="1:19" x14ac:dyDescent="0.2">
      <c r="A51" s="314">
        <v>2010</v>
      </c>
      <c r="B51" s="314">
        <v>2</v>
      </c>
      <c r="C51" s="512">
        <v>14.275438489686895</v>
      </c>
      <c r="D51" s="479">
        <v>2.1730583662709502</v>
      </c>
      <c r="E51" s="479">
        <v>10.091272154204862</v>
      </c>
      <c r="F51" s="479">
        <v>158.64482318120247</v>
      </c>
      <c r="G51" s="479">
        <v>18.124593485966685</v>
      </c>
      <c r="H51" s="479">
        <v>0</v>
      </c>
      <c r="I51" s="478">
        <v>0</v>
      </c>
      <c r="J51" s="478">
        <f t="shared" si="2"/>
        <v>0</v>
      </c>
      <c r="K51" s="511">
        <v>10.332078013625701</v>
      </c>
      <c r="L51" s="521">
        <f t="shared" si="0"/>
        <v>1035.4273633129217</v>
      </c>
      <c r="M51" s="101">
        <v>388521</v>
      </c>
      <c r="N51" s="475">
        <v>387237.05099999998</v>
      </c>
      <c r="P51" s="479">
        <v>1035.4273633129201</v>
      </c>
      <c r="Q51" s="277">
        <f t="shared" si="1"/>
        <v>0</v>
      </c>
      <c r="S51" s="8">
        <v>13401.045</v>
      </c>
    </row>
    <row r="52" spans="1:19" x14ac:dyDescent="0.2">
      <c r="A52" s="314">
        <v>2010</v>
      </c>
      <c r="B52" s="314">
        <v>3</v>
      </c>
      <c r="C52" s="512">
        <v>14.358771524777794</v>
      </c>
      <c r="D52" s="479">
        <v>2.1728834549471001</v>
      </c>
      <c r="E52" s="479">
        <v>14.192357639291513</v>
      </c>
      <c r="F52" s="479">
        <v>152.51385483672678</v>
      </c>
      <c r="G52" s="479">
        <v>10.091272154204862</v>
      </c>
      <c r="H52" s="479">
        <v>0</v>
      </c>
      <c r="I52" s="478">
        <v>0</v>
      </c>
      <c r="J52" s="478">
        <f t="shared" si="2"/>
        <v>0</v>
      </c>
      <c r="K52" s="511">
        <v>-8.2964952423374108</v>
      </c>
      <c r="L52" s="521">
        <f t="shared" si="0"/>
        <v>1017.2772467007351</v>
      </c>
      <c r="M52" s="101">
        <v>389486</v>
      </c>
      <c r="N52" s="475">
        <v>371891.23100000003</v>
      </c>
      <c r="P52" s="479">
        <v>1017.27724670074</v>
      </c>
      <c r="Q52" s="277">
        <f t="shared" si="1"/>
        <v>4.8885340220294893E-12</v>
      </c>
      <c r="S52" s="8">
        <v>14456.977000000001</v>
      </c>
    </row>
    <row r="53" spans="1:19" x14ac:dyDescent="0.2">
      <c r="A53" s="314">
        <v>2010</v>
      </c>
      <c r="B53" s="314">
        <v>4</v>
      </c>
      <c r="C53" s="512">
        <v>14.43089549467981</v>
      </c>
      <c r="D53" s="479">
        <v>2.1732</v>
      </c>
      <c r="E53" s="479">
        <v>81.765451730198578</v>
      </c>
      <c r="F53" s="479">
        <v>11.347920791340039</v>
      </c>
      <c r="G53" s="479">
        <v>14.192357639291513</v>
      </c>
      <c r="H53" s="479">
        <v>0</v>
      </c>
      <c r="I53" s="478">
        <v>0</v>
      </c>
      <c r="J53" s="478">
        <f t="shared" si="2"/>
        <v>0</v>
      </c>
      <c r="K53" s="511">
        <v>-13.3772651629438</v>
      </c>
      <c r="L53" s="521">
        <f t="shared" si="0"/>
        <v>1030.924585934049</v>
      </c>
      <c r="M53" s="101">
        <v>389793</v>
      </c>
      <c r="N53" s="475">
        <v>388729.86700000003</v>
      </c>
      <c r="P53" s="479">
        <v>1030.9245859340499</v>
      </c>
      <c r="Q53" s="277">
        <f t="shared" si="1"/>
        <v>0</v>
      </c>
      <c r="S53" s="8">
        <v>13366.768</v>
      </c>
    </row>
    <row r="54" spans="1:19" x14ac:dyDescent="0.2">
      <c r="A54" s="314">
        <v>2010</v>
      </c>
      <c r="B54" s="314">
        <v>5</v>
      </c>
      <c r="C54" s="512">
        <v>14.466322424342396</v>
      </c>
      <c r="D54" s="479">
        <v>2.1743355272900402</v>
      </c>
      <c r="E54" s="479">
        <v>235.20518287858062</v>
      </c>
      <c r="F54" s="479">
        <v>0</v>
      </c>
      <c r="G54" s="479">
        <v>81.765451730198578</v>
      </c>
      <c r="H54" s="479">
        <v>0</v>
      </c>
      <c r="I54" s="478">
        <v>0</v>
      </c>
      <c r="J54" s="478">
        <f t="shared" si="2"/>
        <v>0</v>
      </c>
      <c r="K54" s="511">
        <v>-7.2083358300906202</v>
      </c>
      <c r="L54" s="521">
        <f t="shared" si="0"/>
        <v>1184.7030760096591</v>
      </c>
      <c r="M54" s="101">
        <v>390141</v>
      </c>
      <c r="N54" s="475">
        <v>453491.38299999997</v>
      </c>
      <c r="P54" s="479">
        <v>1184.70307600966</v>
      </c>
      <c r="Q54" s="277">
        <f t="shared" si="1"/>
        <v>0</v>
      </c>
      <c r="S54" s="8">
        <v>14459.269</v>
      </c>
    </row>
    <row r="55" spans="1:19" x14ac:dyDescent="0.2">
      <c r="A55" s="314">
        <v>2010</v>
      </c>
      <c r="B55" s="314">
        <v>6</v>
      </c>
      <c r="C55" s="512">
        <v>14.477687348839938</v>
      </c>
      <c r="D55" s="479">
        <v>2.1765649001839602</v>
      </c>
      <c r="E55" s="479">
        <v>361.4550489293996</v>
      </c>
      <c r="F55" s="479">
        <v>0</v>
      </c>
      <c r="G55" s="479">
        <v>235.20518287858062</v>
      </c>
      <c r="H55" s="479">
        <v>0</v>
      </c>
      <c r="I55" s="478">
        <v>0</v>
      </c>
      <c r="J55" s="478">
        <f t="shared" si="2"/>
        <v>0</v>
      </c>
      <c r="K55" s="511">
        <v>-4.7820432583891899</v>
      </c>
      <c r="L55" s="521">
        <f t="shared" si="0"/>
        <v>1359.9248534067447</v>
      </c>
      <c r="M55" s="101">
        <v>390414</v>
      </c>
      <c r="N55" s="475">
        <v>524965.92500000005</v>
      </c>
      <c r="P55" s="479">
        <v>1359.9248534067401</v>
      </c>
      <c r="Q55" s="277">
        <f t="shared" si="1"/>
        <v>-4.5474735088646412E-12</v>
      </c>
      <c r="S55" s="8">
        <v>13956.136</v>
      </c>
    </row>
    <row r="56" spans="1:19" x14ac:dyDescent="0.2">
      <c r="A56" s="314">
        <v>2010</v>
      </c>
      <c r="B56" s="314">
        <v>7</v>
      </c>
      <c r="C56" s="512">
        <v>14.480236344821883</v>
      </c>
      <c r="D56" s="479">
        <v>2.1798999999999999</v>
      </c>
      <c r="E56" s="479">
        <v>352.69258151610575</v>
      </c>
      <c r="F56" s="479">
        <v>0</v>
      </c>
      <c r="G56" s="479">
        <v>361.4550489293996</v>
      </c>
      <c r="H56" s="479">
        <v>0</v>
      </c>
      <c r="I56" s="478">
        <v>0</v>
      </c>
      <c r="J56" s="478">
        <f t="shared" si="2"/>
        <v>0</v>
      </c>
      <c r="K56" s="511">
        <v>-3.2742445478156701</v>
      </c>
      <c r="L56" s="521">
        <f t="shared" si="0"/>
        <v>1418.5595674436568</v>
      </c>
      <c r="M56" s="101">
        <v>391059</v>
      </c>
      <c r="N56" s="475">
        <v>547704.446</v>
      </c>
      <c r="P56" s="479">
        <v>1418.5595674436599</v>
      </c>
      <c r="Q56" s="277">
        <f t="shared" si="1"/>
        <v>3.1832314562052488E-12</v>
      </c>
      <c r="S56" s="8">
        <v>13855.175999999999</v>
      </c>
    </row>
    <row r="57" spans="1:19" x14ac:dyDescent="0.2">
      <c r="A57" s="314">
        <v>2010</v>
      </c>
      <c r="B57" s="314">
        <v>8</v>
      </c>
      <c r="C57" s="512">
        <v>14.489360880038259</v>
      </c>
      <c r="D57" s="479">
        <v>2.18463888092796</v>
      </c>
      <c r="E57" s="479">
        <v>362.03321597310298</v>
      </c>
      <c r="F57" s="479">
        <v>0</v>
      </c>
      <c r="G57" s="479">
        <v>352.69258151610575</v>
      </c>
      <c r="H57" s="479">
        <v>0</v>
      </c>
      <c r="I57" s="478">
        <v>0</v>
      </c>
      <c r="J57" s="478">
        <f t="shared" si="2"/>
        <v>0</v>
      </c>
      <c r="K57" s="511">
        <v>-3.8539842658478798</v>
      </c>
      <c r="L57" s="521">
        <f t="shared" si="0"/>
        <v>1419.8272841723867</v>
      </c>
      <c r="M57" s="101">
        <v>391776</v>
      </c>
      <c r="N57" s="475">
        <v>540237.45299999998</v>
      </c>
      <c r="P57" s="479">
        <v>1419.8272841723899</v>
      </c>
      <c r="Q57" s="277">
        <f t="shared" si="1"/>
        <v>3.1832314562052488E-12</v>
      </c>
      <c r="S57" s="8">
        <v>13956.790999999999</v>
      </c>
    </row>
    <row r="58" spans="1:19" x14ac:dyDescent="0.2">
      <c r="A58" s="314">
        <v>2010</v>
      </c>
      <c r="B58" s="314">
        <v>9</v>
      </c>
      <c r="C58" s="512">
        <v>14.510403209373518</v>
      </c>
      <c r="D58" s="479">
        <v>2.1904235450568099</v>
      </c>
      <c r="E58" s="479">
        <v>329.82039538151969</v>
      </c>
      <c r="F58" s="479">
        <v>0</v>
      </c>
      <c r="G58" s="479">
        <v>362.03321597310298</v>
      </c>
      <c r="H58" s="479">
        <v>0</v>
      </c>
      <c r="I58" s="478">
        <v>0</v>
      </c>
      <c r="J58" s="478">
        <f t="shared" si="2"/>
        <v>0</v>
      </c>
      <c r="K58" s="511">
        <v>-8.7571317608906192</v>
      </c>
      <c r="L58" s="521">
        <f t="shared" si="0"/>
        <v>1395.0419015290563</v>
      </c>
      <c r="M58" s="101">
        <v>391982</v>
      </c>
      <c r="N58" s="475">
        <v>535403.84400000004</v>
      </c>
      <c r="P58" s="479">
        <v>1395.0419015290599</v>
      </c>
      <c r="Q58" s="277">
        <f t="shared" si="1"/>
        <v>3.637978807091713E-12</v>
      </c>
      <c r="S58" s="8">
        <v>13965.11</v>
      </c>
    </row>
    <row r="59" spans="1:19" x14ac:dyDescent="0.2">
      <c r="A59" s="314">
        <v>2010</v>
      </c>
      <c r="B59" s="314">
        <v>10</v>
      </c>
      <c r="C59" s="512">
        <v>14.545027619568753</v>
      </c>
      <c r="D59" s="479">
        <v>2.196683333333</v>
      </c>
      <c r="E59" s="479">
        <v>175.64700209624169</v>
      </c>
      <c r="F59" s="479">
        <v>0.44350722722807107</v>
      </c>
      <c r="G59" s="479">
        <v>329.82039538151969</v>
      </c>
      <c r="H59" s="479">
        <v>0</v>
      </c>
      <c r="I59" s="478">
        <v>0</v>
      </c>
      <c r="J59" s="478">
        <f t="shared" si="2"/>
        <v>0</v>
      </c>
      <c r="K59" s="511">
        <v>-6.24464738043753</v>
      </c>
      <c r="L59" s="521">
        <f t="shared" si="0"/>
        <v>1265.5440016203406</v>
      </c>
      <c r="M59" s="101">
        <v>392238</v>
      </c>
      <c r="N59" s="475">
        <v>482514.07699999999</v>
      </c>
      <c r="P59" s="479">
        <v>1265.5440016203399</v>
      </c>
      <c r="Q59" s="277">
        <f t="shared" si="1"/>
        <v>0</v>
      </c>
      <c r="S59" s="8">
        <v>13849.196</v>
      </c>
    </row>
    <row r="60" spans="1:19" x14ac:dyDescent="0.2">
      <c r="A60" s="314">
        <v>2010</v>
      </c>
      <c r="B60" s="314">
        <v>11</v>
      </c>
      <c r="C60" s="512">
        <v>14.595680920554797</v>
      </c>
      <c r="D60" s="479">
        <v>2.20360437210446</v>
      </c>
      <c r="E60" s="479">
        <v>88.251825721408679</v>
      </c>
      <c r="F60" s="479">
        <v>30.865949640609312</v>
      </c>
      <c r="G60" s="479">
        <v>175.64700209624169</v>
      </c>
      <c r="H60" s="479">
        <v>0</v>
      </c>
      <c r="I60" s="478">
        <v>0</v>
      </c>
      <c r="J60" s="478">
        <f t="shared" si="2"/>
        <v>0</v>
      </c>
      <c r="K60" s="511">
        <v>-7.5801070995714799</v>
      </c>
      <c r="L60" s="521">
        <f t="shared" si="0"/>
        <v>1128.3536966282998</v>
      </c>
      <c r="M60" s="101">
        <v>392498</v>
      </c>
      <c r="N60" s="475">
        <v>442647.435</v>
      </c>
      <c r="P60" s="479">
        <v>1128.3536966283</v>
      </c>
      <c r="Q60" s="277">
        <f t="shared" si="1"/>
        <v>0</v>
      </c>
      <c r="S60" s="8">
        <v>13955.287</v>
      </c>
    </row>
    <row r="61" spans="1:19" x14ac:dyDescent="0.2">
      <c r="A61" s="314">
        <v>2010</v>
      </c>
      <c r="B61" s="314">
        <v>12</v>
      </c>
      <c r="C61" s="512">
        <v>14.645168527812169</v>
      </c>
      <c r="D61" s="479">
        <v>2.2109434229962002</v>
      </c>
      <c r="E61" s="479">
        <v>10.862833711145289</v>
      </c>
      <c r="F61" s="479">
        <v>270.33875317322207</v>
      </c>
      <c r="G61" s="479">
        <v>88.251825721408679</v>
      </c>
      <c r="H61" s="479">
        <v>0</v>
      </c>
      <c r="I61" s="478">
        <v>0</v>
      </c>
      <c r="J61" s="478">
        <f t="shared" si="2"/>
        <v>1</v>
      </c>
      <c r="K61" s="511">
        <v>-0.12504790900561599</v>
      </c>
      <c r="L61" s="521">
        <f t="shared" si="0"/>
        <v>1119.8255597947625</v>
      </c>
      <c r="M61" s="101">
        <v>392073</v>
      </c>
      <c r="N61" s="475">
        <v>423893.022</v>
      </c>
      <c r="O61" s="496">
        <f>SUM(N50:N61)</f>
        <v>5541902.8429999994</v>
      </c>
      <c r="P61" s="479">
        <v>1119.82555979476</v>
      </c>
      <c r="Q61" s="277">
        <f t="shared" si="1"/>
        <v>-2.5011104298755527E-12</v>
      </c>
      <c r="S61" s="8">
        <v>13945.688</v>
      </c>
    </row>
    <row r="62" spans="1:19" x14ac:dyDescent="0.2">
      <c r="A62" s="314">
        <v>2011</v>
      </c>
      <c r="B62" s="314">
        <v>1</v>
      </c>
      <c r="C62" s="512">
        <v>14.679788860056323</v>
      </c>
      <c r="D62" s="479">
        <v>2.2195100000000001</v>
      </c>
      <c r="E62" s="479">
        <v>14.087506468892272</v>
      </c>
      <c r="F62" s="479">
        <v>134.00841226136086</v>
      </c>
      <c r="G62" s="479">
        <v>10.862833711145289</v>
      </c>
      <c r="H62" s="479">
        <v>0</v>
      </c>
      <c r="I62" s="478">
        <v>0</v>
      </c>
      <c r="J62" s="478">
        <f t="shared" si="2"/>
        <v>0</v>
      </c>
      <c r="K62" s="511">
        <v>-8.2825882195692202</v>
      </c>
      <c r="L62" s="521">
        <f t="shared" si="0"/>
        <v>1014.4476171571372</v>
      </c>
      <c r="M62" s="101">
        <v>393324</v>
      </c>
      <c r="N62" s="475">
        <v>419062.33399999997</v>
      </c>
      <c r="O62" s="1">
        <f>O61/O49-1</f>
        <v>-2.3041446111520036E-2</v>
      </c>
      <c r="P62" s="479">
        <v>1014.44761715714</v>
      </c>
      <c r="Q62" s="277">
        <f t="shared" si="1"/>
        <v>2.8421709430404007E-12</v>
      </c>
      <c r="S62" s="8">
        <v>13951.1</v>
      </c>
    </row>
    <row r="63" spans="1:19" x14ac:dyDescent="0.2">
      <c r="A63" s="314">
        <v>2011</v>
      </c>
      <c r="B63" s="314">
        <v>2</v>
      </c>
      <c r="C63" s="512">
        <v>14.685780555207193</v>
      </c>
      <c r="D63" s="479">
        <v>2.22913457708239</v>
      </c>
      <c r="E63" s="479">
        <v>33.297629086731071</v>
      </c>
      <c r="F63" s="479">
        <v>66.01077578461107</v>
      </c>
      <c r="G63" s="479">
        <v>14.087506468892272</v>
      </c>
      <c r="H63" s="479">
        <v>0</v>
      </c>
      <c r="I63" s="478">
        <v>0</v>
      </c>
      <c r="J63" s="478">
        <f t="shared" si="2"/>
        <v>0</v>
      </c>
      <c r="K63" s="511">
        <v>10.9222512177016</v>
      </c>
      <c r="L63" s="521">
        <f t="shared" si="0"/>
        <v>1030.2030055396851</v>
      </c>
      <c r="M63" s="101">
        <v>393794</v>
      </c>
      <c r="N63" s="475">
        <v>381111.24300000002</v>
      </c>
      <c r="P63" s="479">
        <v>1030.2030055396899</v>
      </c>
      <c r="Q63" s="277">
        <f t="shared" si="1"/>
        <v>4.7748471843078732E-12</v>
      </c>
      <c r="S63" s="8">
        <v>13570.463</v>
      </c>
    </row>
    <row r="64" spans="1:19" x14ac:dyDescent="0.2">
      <c r="A64" s="314">
        <v>2011</v>
      </c>
      <c r="B64" s="314">
        <v>3</v>
      </c>
      <c r="C64" s="512">
        <v>14.676309363049452</v>
      </c>
      <c r="D64" s="479">
        <v>2.2379098356338298</v>
      </c>
      <c r="E64" s="479">
        <v>71.929921377919044</v>
      </c>
      <c r="F64" s="479">
        <v>28.616357058568507</v>
      </c>
      <c r="G64" s="479">
        <v>33.297629086731071</v>
      </c>
      <c r="H64" s="479">
        <v>0</v>
      </c>
      <c r="I64" s="478">
        <v>0</v>
      </c>
      <c r="J64" s="478">
        <f t="shared" si="2"/>
        <v>0</v>
      </c>
      <c r="K64" s="511">
        <v>-13.368270091064</v>
      </c>
      <c r="L64" s="521">
        <f t="shared" si="0"/>
        <v>1032.7282212554449</v>
      </c>
      <c r="M64" s="101">
        <v>394733</v>
      </c>
      <c r="N64" s="475">
        <v>405625.554</v>
      </c>
      <c r="P64" s="479">
        <v>1032.7282212554401</v>
      </c>
      <c r="Q64" s="277">
        <f t="shared" si="1"/>
        <v>-4.7748471843078732E-12</v>
      </c>
      <c r="S64" s="8">
        <v>14179.444</v>
      </c>
    </row>
    <row r="65" spans="1:19" x14ac:dyDescent="0.2">
      <c r="A65" s="314">
        <v>2011</v>
      </c>
      <c r="B65" s="314">
        <v>4</v>
      </c>
      <c r="C65" s="512">
        <v>14.668121056406683</v>
      </c>
      <c r="D65" s="479">
        <v>2.2465466666670002</v>
      </c>
      <c r="E65" s="479">
        <v>194.05680206145911</v>
      </c>
      <c r="F65" s="479">
        <v>0.89275262751143081</v>
      </c>
      <c r="G65" s="479">
        <v>71.929921377919044</v>
      </c>
      <c r="H65" s="479">
        <v>0</v>
      </c>
      <c r="I65" s="478">
        <v>0</v>
      </c>
      <c r="J65" s="478">
        <f t="shared" si="2"/>
        <v>0</v>
      </c>
      <c r="K65" s="511">
        <v>-1.09960325986845</v>
      </c>
      <c r="L65" s="521">
        <f t="shared" si="0"/>
        <v>1146.9103443436009</v>
      </c>
      <c r="M65" s="101">
        <v>395174</v>
      </c>
      <c r="N65" s="475">
        <v>464704.68300000002</v>
      </c>
      <c r="P65" s="479">
        <v>1146.9103443435999</v>
      </c>
      <c r="Q65" s="277">
        <f t="shared" si="1"/>
        <v>0</v>
      </c>
      <c r="S65" s="8">
        <v>13959.355</v>
      </c>
    </row>
    <row r="66" spans="1:19" x14ac:dyDescent="0.2">
      <c r="A66" s="314">
        <v>2011</v>
      </c>
      <c r="B66" s="314">
        <v>5</v>
      </c>
      <c r="C66" s="512">
        <v>14.669334949768803</v>
      </c>
      <c r="D66" s="479">
        <v>2.2529455514360501</v>
      </c>
      <c r="E66" s="479">
        <v>225.86808616688504</v>
      </c>
      <c r="F66" s="479">
        <v>4.5538719540338946E-3</v>
      </c>
      <c r="G66" s="479">
        <v>194.05680206145911</v>
      </c>
      <c r="H66" s="479">
        <v>0</v>
      </c>
      <c r="I66" s="478">
        <v>0</v>
      </c>
      <c r="J66" s="478">
        <f t="shared" si="2"/>
        <v>0</v>
      </c>
      <c r="K66" s="511">
        <v>6.2202593568067597</v>
      </c>
      <c r="L66" s="521">
        <f t="shared" si="0"/>
        <v>1238.741796745403</v>
      </c>
      <c r="M66" s="101">
        <v>395670</v>
      </c>
      <c r="N66" s="475">
        <v>480655.897</v>
      </c>
      <c r="P66" s="479">
        <v>1238.7417967454001</v>
      </c>
      <c r="Q66" s="277">
        <f t="shared" si="1"/>
        <v>-2.9558577807620168E-12</v>
      </c>
      <c r="S66" s="8">
        <v>13925.956</v>
      </c>
    </row>
    <row r="67" spans="1:19" x14ac:dyDescent="0.2">
      <c r="A67" s="314">
        <v>2011</v>
      </c>
      <c r="B67" s="314">
        <v>6</v>
      </c>
      <c r="C67" s="512">
        <v>14.675705435483918</v>
      </c>
      <c r="D67" s="479">
        <v>2.2577764702382099</v>
      </c>
      <c r="E67" s="479">
        <v>319.23238938915313</v>
      </c>
      <c r="F67" s="479">
        <v>0</v>
      </c>
      <c r="G67" s="479">
        <v>225.86808616688504</v>
      </c>
      <c r="H67" s="479">
        <v>0</v>
      </c>
      <c r="I67" s="478">
        <v>0</v>
      </c>
      <c r="J67" s="478">
        <f t="shared" si="2"/>
        <v>0</v>
      </c>
      <c r="K67" s="511">
        <v>-5.1305613192230304</v>
      </c>
      <c r="L67" s="521">
        <f t="shared" si="0"/>
        <v>1312.8035954227826</v>
      </c>
      <c r="M67" s="101">
        <v>396262</v>
      </c>
      <c r="N67" s="475">
        <v>530207.69299999997</v>
      </c>
      <c r="P67" s="479">
        <v>1312.8035954227801</v>
      </c>
      <c r="Q67" s="277">
        <f t="shared" si="1"/>
        <v>-2.5011104298755527E-12</v>
      </c>
      <c r="S67" s="8">
        <v>13871.878000000001</v>
      </c>
    </row>
    <row r="68" spans="1:19" x14ac:dyDescent="0.2">
      <c r="A68" s="314">
        <v>2011</v>
      </c>
      <c r="B68" s="314">
        <v>7</v>
      </c>
      <c r="C68" s="512">
        <v>14.671710906721183</v>
      </c>
      <c r="D68" s="479">
        <v>2.2612533333329998</v>
      </c>
      <c r="E68" s="479">
        <v>370.40277656986956</v>
      </c>
      <c r="F68" s="479">
        <v>0</v>
      </c>
      <c r="G68" s="479">
        <v>319.23238938915313</v>
      </c>
      <c r="H68" s="479">
        <v>0</v>
      </c>
      <c r="I68" s="478">
        <v>0</v>
      </c>
      <c r="J68" s="478">
        <f t="shared" si="2"/>
        <v>0</v>
      </c>
      <c r="K68" s="511">
        <v>5.40206439907183</v>
      </c>
      <c r="L68" s="521">
        <f t="shared" si="0"/>
        <v>1408.3837375471412</v>
      </c>
      <c r="M68" s="101">
        <v>396690</v>
      </c>
      <c r="N68" s="475">
        <v>530461.82799999998</v>
      </c>
      <c r="P68" s="479">
        <v>1408.3837375471401</v>
      </c>
      <c r="Q68" s="277">
        <f t="shared" si="1"/>
        <v>0</v>
      </c>
      <c r="S68" s="8">
        <v>13997.769</v>
      </c>
    </row>
    <row r="69" spans="1:19" x14ac:dyDescent="0.2">
      <c r="A69" s="314">
        <v>2011</v>
      </c>
      <c r="B69" s="314">
        <v>8</v>
      </c>
      <c r="C69" s="512">
        <v>14.649317175121505</v>
      </c>
      <c r="D69" s="479">
        <v>2.2641562433727702</v>
      </c>
      <c r="E69" s="479">
        <v>342.38255905344039</v>
      </c>
      <c r="F69" s="479">
        <v>0</v>
      </c>
      <c r="G69" s="479">
        <v>370.40277656986956</v>
      </c>
      <c r="H69" s="479">
        <v>0</v>
      </c>
      <c r="I69" s="478">
        <v>0</v>
      </c>
      <c r="J69" s="478">
        <f t="shared" si="2"/>
        <v>0</v>
      </c>
      <c r="K69" s="511">
        <v>-15.2434151004359</v>
      </c>
      <c r="L69" s="521">
        <f t="shared" si="0"/>
        <v>1391.3491614581833</v>
      </c>
      <c r="M69" s="101">
        <v>397227</v>
      </c>
      <c r="N69" s="475">
        <v>545125.75199999998</v>
      </c>
      <c r="O69" s="8"/>
      <c r="P69" s="479">
        <v>1391.3491614581801</v>
      </c>
      <c r="Q69" s="277">
        <f t="shared" si="1"/>
        <v>-3.1832314562052488E-12</v>
      </c>
      <c r="S69" s="8">
        <v>13908.089</v>
      </c>
    </row>
    <row r="70" spans="1:19" x14ac:dyDescent="0.2">
      <c r="A70" s="314">
        <v>2011</v>
      </c>
      <c r="B70" s="314">
        <v>9</v>
      </c>
      <c r="C70" s="512">
        <v>14.625412646177196</v>
      </c>
      <c r="D70" s="479">
        <v>2.2669122883750301</v>
      </c>
      <c r="E70" s="479">
        <v>298.65346555739433</v>
      </c>
      <c r="F70" s="479">
        <v>0</v>
      </c>
      <c r="G70" s="479">
        <v>342.38255905344039</v>
      </c>
      <c r="H70" s="479">
        <v>0</v>
      </c>
      <c r="I70" s="478">
        <v>0</v>
      </c>
      <c r="J70" s="478">
        <f t="shared" si="2"/>
        <v>0</v>
      </c>
      <c r="K70" s="511">
        <v>-4.0743651984510096</v>
      </c>
      <c r="L70" s="521">
        <f t="shared" si="0"/>
        <v>1353.9751071910584</v>
      </c>
      <c r="M70" s="101">
        <v>397085</v>
      </c>
      <c r="N70" s="475">
        <v>565641.53599999996</v>
      </c>
      <c r="O70" s="8"/>
      <c r="P70" s="479">
        <v>1353.97510719106</v>
      </c>
      <c r="Q70" s="277">
        <f t="shared" si="1"/>
        <v>0</v>
      </c>
      <c r="S70" s="8">
        <v>13873.347</v>
      </c>
    </row>
    <row r="71" spans="1:19" x14ac:dyDescent="0.2">
      <c r="A71" s="314">
        <v>2011</v>
      </c>
      <c r="B71" s="314">
        <v>10</v>
      </c>
      <c r="C71" s="512">
        <v>14.623041869349516</v>
      </c>
      <c r="D71" s="479">
        <v>2.269966666667</v>
      </c>
      <c r="E71" s="479">
        <v>161.51919520840667</v>
      </c>
      <c r="F71" s="479">
        <v>4.6073648757915109</v>
      </c>
      <c r="G71" s="479">
        <v>298.65346555739433</v>
      </c>
      <c r="H71" s="479">
        <v>0</v>
      </c>
      <c r="I71" s="478">
        <v>0</v>
      </c>
      <c r="J71" s="478">
        <f t="shared" si="2"/>
        <v>0</v>
      </c>
      <c r="K71" s="511">
        <v>15.103325594733001</v>
      </c>
      <c r="L71" s="521">
        <f t="shared" si="0"/>
        <v>1248.4741030439086</v>
      </c>
      <c r="M71" s="101">
        <v>397365</v>
      </c>
      <c r="N71" s="475">
        <v>492945.33</v>
      </c>
      <c r="O71" s="8"/>
      <c r="P71" s="479">
        <v>1248.47410304391</v>
      </c>
      <c r="Q71" s="277">
        <f t="shared" si="1"/>
        <v>0</v>
      </c>
      <c r="S71" s="8">
        <v>13913.085999999999</v>
      </c>
    </row>
    <row r="72" spans="1:19" x14ac:dyDescent="0.2">
      <c r="A72" s="314">
        <v>2011</v>
      </c>
      <c r="B72" s="314">
        <v>11</v>
      </c>
      <c r="C72" s="512">
        <v>14.658724715890006</v>
      </c>
      <c r="D72" s="479">
        <v>2.2738649563909701</v>
      </c>
      <c r="E72" s="479">
        <v>81.388173550047853</v>
      </c>
      <c r="F72" s="479">
        <v>13.280460257928624</v>
      </c>
      <c r="G72" s="479">
        <v>161.51919520840667</v>
      </c>
      <c r="H72" s="479">
        <v>0</v>
      </c>
      <c r="I72" s="478">
        <v>0</v>
      </c>
      <c r="J72" s="478">
        <f t="shared" si="2"/>
        <v>0</v>
      </c>
      <c r="K72" s="511">
        <v>-1.7004980300630499</v>
      </c>
      <c r="L72" s="521">
        <f t="shared" si="0"/>
        <v>1104.4122404057957</v>
      </c>
      <c r="M72" s="101">
        <v>397732</v>
      </c>
      <c r="N72" s="475">
        <v>426622.73200000002</v>
      </c>
      <c r="O72" s="8"/>
      <c r="P72" s="479">
        <v>1104.4122404058</v>
      </c>
      <c r="Q72" s="277">
        <f t="shared" si="1"/>
        <v>4.3200998334214091E-12</v>
      </c>
      <c r="S72" s="8">
        <v>13767.915999999999</v>
      </c>
    </row>
    <row r="73" spans="1:19" x14ac:dyDescent="0.2">
      <c r="A73" s="314">
        <v>2011</v>
      </c>
      <c r="B73" s="314">
        <v>12</v>
      </c>
      <c r="C73" s="512">
        <v>14.717219736232003</v>
      </c>
      <c r="D73" s="479">
        <v>2.27792767779246</v>
      </c>
      <c r="E73" s="479">
        <v>47.92163181325175</v>
      </c>
      <c r="F73" s="479">
        <v>28.962321714770496</v>
      </c>
      <c r="G73" s="479">
        <v>81.388173550047853</v>
      </c>
      <c r="H73" s="479">
        <v>0</v>
      </c>
      <c r="I73" s="478">
        <v>0</v>
      </c>
      <c r="J73" s="478">
        <f t="shared" si="2"/>
        <v>1</v>
      </c>
      <c r="K73" s="511">
        <v>-6.80596414995534</v>
      </c>
      <c r="L73" s="521">
        <f t="shared" si="0"/>
        <v>1062.96976991425</v>
      </c>
      <c r="M73" s="101">
        <v>398205</v>
      </c>
      <c r="N73" s="475">
        <v>432211.614</v>
      </c>
      <c r="O73" s="485">
        <f>SUM(N62:N73)</f>
        <v>5674376.1959999995</v>
      </c>
      <c r="P73" s="479">
        <v>1062.96976991425</v>
      </c>
      <c r="Q73" s="277">
        <f t="shared" si="1"/>
        <v>0</v>
      </c>
      <c r="S73" s="8">
        <v>14091.915999999999</v>
      </c>
    </row>
    <row r="74" spans="1:19" x14ac:dyDescent="0.2">
      <c r="A74" s="314">
        <v>2012</v>
      </c>
      <c r="B74" s="314">
        <v>1</v>
      </c>
      <c r="C74" s="512">
        <v>14.783321992047103</v>
      </c>
      <c r="D74" s="479">
        <v>2.2817866666670001</v>
      </c>
      <c r="E74" s="479">
        <v>27.111349482191514</v>
      </c>
      <c r="F74" s="479">
        <v>108.98325825678559</v>
      </c>
      <c r="G74" s="479">
        <v>47.92163181325175</v>
      </c>
      <c r="H74" s="479">
        <v>0</v>
      </c>
      <c r="I74" s="478">
        <v>0</v>
      </c>
      <c r="J74" s="478">
        <f t="shared" si="2"/>
        <v>0</v>
      </c>
      <c r="K74" s="511">
        <v>4.8045546374407904</v>
      </c>
      <c r="L74" s="521">
        <f t="shared" si="0"/>
        <v>1039.9905230957497</v>
      </c>
      <c r="M74" s="101">
        <v>399384</v>
      </c>
      <c r="N74" s="475">
        <v>441420.00099999999</v>
      </c>
      <c r="O74" s="1">
        <f>+O73/O61-1</f>
        <v>2.3903947209635401E-2</v>
      </c>
      <c r="P74" s="479">
        <v>1039.9905230957499</v>
      </c>
      <c r="Q74" s="277">
        <f t="shared" si="1"/>
        <v>0</v>
      </c>
      <c r="S74" s="8">
        <v>13896.528</v>
      </c>
    </row>
    <row r="75" spans="1:19" x14ac:dyDescent="0.2">
      <c r="A75" s="314">
        <v>2012</v>
      </c>
      <c r="B75" s="314">
        <v>2</v>
      </c>
      <c r="C75" s="512">
        <v>14.836275538617013</v>
      </c>
      <c r="D75" s="479">
        <v>2.2848379751746601</v>
      </c>
      <c r="E75" s="479">
        <v>50.063863942660532</v>
      </c>
      <c r="F75" s="479">
        <v>35.001310990525646</v>
      </c>
      <c r="G75" s="479">
        <v>27.111349482191514</v>
      </c>
      <c r="H75" s="479">
        <v>0</v>
      </c>
      <c r="I75" s="478">
        <v>0</v>
      </c>
      <c r="J75" s="478">
        <f t="shared" si="2"/>
        <v>0</v>
      </c>
      <c r="K75" s="511">
        <v>13.979171456727</v>
      </c>
      <c r="L75" s="521">
        <f t="shared" si="0"/>
        <v>1037.8656904107083</v>
      </c>
      <c r="M75" s="101">
        <v>399887</v>
      </c>
      <c r="N75" s="475">
        <v>405204.13199999998</v>
      </c>
      <c r="P75" s="479">
        <v>1037.8656904107099</v>
      </c>
      <c r="Q75" s="277">
        <f t="shared" si="1"/>
        <v>0</v>
      </c>
      <c r="S75" s="8">
        <v>13699.476000000001</v>
      </c>
    </row>
    <row r="76" spans="1:19" x14ac:dyDescent="0.2">
      <c r="A76" s="314">
        <v>2012</v>
      </c>
      <c r="B76" s="314">
        <v>3</v>
      </c>
      <c r="C76" s="512">
        <v>14.862618335649529</v>
      </c>
      <c r="D76" s="479">
        <v>2.2872021506980902</v>
      </c>
      <c r="E76" s="479">
        <v>89.238204374581343</v>
      </c>
      <c r="F76" s="479">
        <v>8.8488975015420372</v>
      </c>
      <c r="G76" s="479">
        <v>50.063863942660532</v>
      </c>
      <c r="H76" s="479">
        <v>0</v>
      </c>
      <c r="I76" s="478">
        <v>0</v>
      </c>
      <c r="J76" s="478">
        <f t="shared" si="2"/>
        <v>0</v>
      </c>
      <c r="K76" s="511">
        <v>-5.2627561918482098</v>
      </c>
      <c r="L76" s="521">
        <f t="shared" si="0"/>
        <v>1053.3669660169555</v>
      </c>
      <c r="M76" s="101">
        <v>400249</v>
      </c>
      <c r="N76" s="475">
        <v>438220.86599999998</v>
      </c>
      <c r="P76" s="479">
        <v>1053.3669660169601</v>
      </c>
      <c r="Q76" s="277">
        <f t="shared" si="1"/>
        <v>4.5474735088646412E-12</v>
      </c>
      <c r="S76" s="8">
        <v>14052.179</v>
      </c>
    </row>
    <row r="77" spans="1:19" x14ac:dyDescent="0.2">
      <c r="A77" s="314">
        <v>2012</v>
      </c>
      <c r="B77" s="314">
        <v>4</v>
      </c>
      <c r="C77" s="512">
        <v>14.85784738229974</v>
      </c>
      <c r="D77" s="479">
        <v>2.2896433333330002</v>
      </c>
      <c r="E77" s="479">
        <v>106.45317747474797</v>
      </c>
      <c r="F77" s="479">
        <v>7.0099191511434285</v>
      </c>
      <c r="G77" s="479">
        <v>89.238204374581343</v>
      </c>
      <c r="H77" s="479">
        <v>0</v>
      </c>
      <c r="I77" s="478">
        <v>0</v>
      </c>
      <c r="J77" s="478">
        <f t="shared" si="2"/>
        <v>0</v>
      </c>
      <c r="K77" s="511">
        <v>8.8901714919347796</v>
      </c>
      <c r="L77" s="521">
        <f t="shared" si="0"/>
        <v>1099.2103918930288</v>
      </c>
      <c r="M77" s="101">
        <v>400745</v>
      </c>
      <c r="N77" s="475">
        <v>469557.90600000002</v>
      </c>
      <c r="P77" s="479">
        <v>1099.21039189303</v>
      </c>
      <c r="Q77" s="277">
        <f t="shared" si="1"/>
        <v>0</v>
      </c>
      <c r="S77" s="8">
        <v>13857.423000000001</v>
      </c>
    </row>
    <row r="78" spans="1:19" x14ac:dyDescent="0.2">
      <c r="A78" s="314">
        <v>2012</v>
      </c>
      <c r="B78" s="314">
        <v>5</v>
      </c>
      <c r="C78" s="512">
        <v>14.820659039076585</v>
      </c>
      <c r="D78" s="479">
        <v>2.29230277657991</v>
      </c>
      <c r="E78" s="479">
        <v>202.05259632338476</v>
      </c>
      <c r="F78" s="479">
        <v>0</v>
      </c>
      <c r="G78" s="479">
        <v>106.45317747474797</v>
      </c>
      <c r="H78" s="479">
        <v>0</v>
      </c>
      <c r="I78" s="478">
        <v>0</v>
      </c>
      <c r="J78" s="478">
        <f t="shared" si="2"/>
        <v>0</v>
      </c>
      <c r="K78" s="511">
        <v>15.5301005780741</v>
      </c>
      <c r="L78" s="521">
        <f t="shared" ref="L78:L141" si="3">$B$2+$B$3*C78+$B$4*D78+$B$5*E78+$B$6*F78+$B$7*G78+$B$8*H78+$B$9*I78+$B$10*J78+K78</f>
        <v>1182.5625010515473</v>
      </c>
      <c r="M78" s="101">
        <v>401269</v>
      </c>
      <c r="N78" s="475">
        <v>471378.70400000003</v>
      </c>
      <c r="P78" s="479">
        <v>1182.56250105155</v>
      </c>
      <c r="Q78" s="277">
        <f t="shared" ref="Q78:Q141" si="4">+P78-L78</f>
        <v>2.7284841053187847E-12</v>
      </c>
      <c r="S78" s="8">
        <v>13673.531999999999</v>
      </c>
    </row>
    <row r="79" spans="1:19" x14ac:dyDescent="0.2">
      <c r="A79" s="314">
        <v>2012</v>
      </c>
      <c r="B79" s="314">
        <v>6</v>
      </c>
      <c r="C79" s="512">
        <v>14.800903731642469</v>
      </c>
      <c r="D79" s="479">
        <v>2.29556993058292</v>
      </c>
      <c r="E79" s="479">
        <v>276.45568441315464</v>
      </c>
      <c r="F79" s="479">
        <v>0</v>
      </c>
      <c r="G79" s="479">
        <v>202.05259632338476</v>
      </c>
      <c r="H79" s="479">
        <v>0</v>
      </c>
      <c r="I79" s="478">
        <v>0</v>
      </c>
      <c r="J79" s="478">
        <f t="shared" si="2"/>
        <v>0</v>
      </c>
      <c r="K79" s="511">
        <v>-1.67988936047891</v>
      </c>
      <c r="L79" s="521">
        <f t="shared" si="3"/>
        <v>1268.4312188043425</v>
      </c>
      <c r="M79" s="101">
        <v>400872</v>
      </c>
      <c r="N79" s="475">
        <v>530876.66500000004</v>
      </c>
      <c r="P79" s="479">
        <v>1268.43121880434</v>
      </c>
      <c r="Q79" s="277">
        <f t="shared" si="4"/>
        <v>-2.5011104298755527E-12</v>
      </c>
      <c r="S79" s="8">
        <v>14169.289000000001</v>
      </c>
    </row>
    <row r="80" spans="1:19" x14ac:dyDescent="0.2">
      <c r="A80" s="314">
        <v>2012</v>
      </c>
      <c r="B80" s="314">
        <v>7</v>
      </c>
      <c r="C80" s="512">
        <v>14.859377809249926</v>
      </c>
      <c r="D80" s="479">
        <v>2.2993899999999998</v>
      </c>
      <c r="E80" s="479">
        <v>321.70797733942311</v>
      </c>
      <c r="F80" s="479">
        <v>0</v>
      </c>
      <c r="G80" s="479">
        <v>276.45568441315464</v>
      </c>
      <c r="H80" s="479">
        <v>0</v>
      </c>
      <c r="I80" s="478">
        <v>0</v>
      </c>
      <c r="J80" s="478">
        <f t="shared" si="2"/>
        <v>0</v>
      </c>
      <c r="K80" s="511">
        <v>11.968218028243401</v>
      </c>
      <c r="L80" s="521">
        <f t="shared" si="3"/>
        <v>1355.2378654471943</v>
      </c>
      <c r="M80" s="101">
        <v>401089</v>
      </c>
      <c r="N80" s="475">
        <v>541393.60400000005</v>
      </c>
      <c r="P80" s="479">
        <v>1355.23786544719</v>
      </c>
      <c r="Q80" s="277">
        <f t="shared" si="4"/>
        <v>-4.3200998334214091E-12</v>
      </c>
      <c r="S80" s="8">
        <v>13905.468999999999</v>
      </c>
    </row>
    <row r="81" spans="1:19" x14ac:dyDescent="0.2">
      <c r="A81" s="314">
        <v>2012</v>
      </c>
      <c r="B81" s="314">
        <v>8</v>
      </c>
      <c r="C81" s="512">
        <v>15.033018206732383</v>
      </c>
      <c r="D81" s="479">
        <v>2.3040423362533402</v>
      </c>
      <c r="E81" s="479">
        <v>322.40717165394568</v>
      </c>
      <c r="F81" s="479">
        <v>0</v>
      </c>
      <c r="G81" s="479">
        <v>321.70797733942311</v>
      </c>
      <c r="H81" s="479">
        <v>0</v>
      </c>
      <c r="I81" s="478">
        <v>0</v>
      </c>
      <c r="J81" s="478">
        <f t="shared" si="2"/>
        <v>0</v>
      </c>
      <c r="K81" s="511">
        <v>-1.1628418196357899</v>
      </c>
      <c r="L81" s="521">
        <f t="shared" si="3"/>
        <v>1371.0317061254761</v>
      </c>
      <c r="M81" s="101">
        <v>401236</v>
      </c>
      <c r="N81" s="475">
        <v>557661.46200000006</v>
      </c>
      <c r="P81" s="479">
        <v>1371.03170612548</v>
      </c>
      <c r="Q81" s="277">
        <f t="shared" si="4"/>
        <v>3.865352482534945E-12</v>
      </c>
      <c r="S81" s="8">
        <v>13953.625</v>
      </c>
    </row>
    <row r="82" spans="1:19" x14ac:dyDescent="0.2">
      <c r="A82" s="314">
        <v>2012</v>
      </c>
      <c r="B82" s="314">
        <v>9</v>
      </c>
      <c r="C82" s="512">
        <v>15.231109816042805</v>
      </c>
      <c r="D82" s="479">
        <v>2.3088876600739501</v>
      </c>
      <c r="E82" s="479">
        <v>274.50677348457691</v>
      </c>
      <c r="F82" s="479">
        <v>0</v>
      </c>
      <c r="G82" s="479">
        <v>322.40717165394568</v>
      </c>
      <c r="H82" s="479">
        <v>0</v>
      </c>
      <c r="I82" s="478">
        <v>0</v>
      </c>
      <c r="J82" s="478">
        <f t="shared" si="2"/>
        <v>0</v>
      </c>
      <c r="K82" s="511">
        <v>4.0328458076505704</v>
      </c>
      <c r="L82" s="521">
        <f t="shared" si="3"/>
        <v>1346.8565513710896</v>
      </c>
      <c r="M82" s="101">
        <v>401430</v>
      </c>
      <c r="N82" s="475">
        <v>537502.30700000003</v>
      </c>
      <c r="P82" s="479">
        <v>1346.8565513710901</v>
      </c>
      <c r="Q82" s="277">
        <f t="shared" si="4"/>
        <v>0</v>
      </c>
      <c r="S82" s="8">
        <v>13929.972</v>
      </c>
    </row>
    <row r="83" spans="1:19" x14ac:dyDescent="0.2">
      <c r="A83" s="314">
        <v>2012</v>
      </c>
      <c r="B83" s="314">
        <v>10</v>
      </c>
      <c r="C83" s="512">
        <v>15.330891019130194</v>
      </c>
      <c r="D83" s="479">
        <v>2.3131366666669999</v>
      </c>
      <c r="E83" s="479">
        <v>198.7182652930268</v>
      </c>
      <c r="F83" s="479">
        <v>10.471373930596073</v>
      </c>
      <c r="G83" s="479">
        <v>274.50677348457691</v>
      </c>
      <c r="H83" s="479">
        <v>0</v>
      </c>
      <c r="I83" s="478">
        <v>0</v>
      </c>
      <c r="J83" s="478">
        <f t="shared" si="2"/>
        <v>0</v>
      </c>
      <c r="K83" s="511">
        <v>-1.6895408302027599</v>
      </c>
      <c r="L83" s="521">
        <f t="shared" si="3"/>
        <v>1265.3346353681779</v>
      </c>
      <c r="M83" s="101">
        <v>401582</v>
      </c>
      <c r="N83" s="475">
        <v>513587.43400000001</v>
      </c>
      <c r="P83" s="479">
        <v>1265.33463536818</v>
      </c>
      <c r="Q83" s="277">
        <f t="shared" si="4"/>
        <v>2.0463630789890885E-12</v>
      </c>
      <c r="S83" s="8">
        <v>14002.778</v>
      </c>
    </row>
    <row r="84" spans="1:19" x14ac:dyDescent="0.2">
      <c r="A84" s="314">
        <v>2012</v>
      </c>
      <c r="B84" s="314">
        <v>11</v>
      </c>
      <c r="C84" s="512">
        <v>15.262301493900011</v>
      </c>
      <c r="D84" s="479">
        <v>2.3165381542728301</v>
      </c>
      <c r="E84" s="479">
        <v>39.051797399730034</v>
      </c>
      <c r="F84" s="479">
        <v>47.713830410175234</v>
      </c>
      <c r="G84" s="479">
        <v>198.7182652930268</v>
      </c>
      <c r="H84" s="479">
        <v>0</v>
      </c>
      <c r="I84" s="478">
        <v>0</v>
      </c>
      <c r="J84" s="478">
        <f t="shared" si="2"/>
        <v>0</v>
      </c>
      <c r="K84" s="511">
        <v>2.90797880503828</v>
      </c>
      <c r="L84" s="521">
        <f t="shared" si="3"/>
        <v>1117.9860683470795</v>
      </c>
      <c r="M84" s="101">
        <v>401884</v>
      </c>
      <c r="N84" s="475">
        <v>441098.31199999998</v>
      </c>
      <c r="P84" s="479">
        <v>1117.9860683470799</v>
      </c>
      <c r="Q84" s="277">
        <f t="shared" si="4"/>
        <v>0</v>
      </c>
      <c r="S84" s="8">
        <v>13979.968000000001</v>
      </c>
    </row>
    <row r="85" spans="1:19" x14ac:dyDescent="0.2">
      <c r="A85" s="314">
        <v>2012</v>
      </c>
      <c r="B85" s="314">
        <v>12</v>
      </c>
      <c r="C85" s="512">
        <v>15.111107901383317</v>
      </c>
      <c r="D85" s="479">
        <v>2.3187713050360999</v>
      </c>
      <c r="E85" s="479">
        <v>52.002480932841181</v>
      </c>
      <c r="F85" s="479">
        <v>54.819173587635369</v>
      </c>
      <c r="G85" s="479">
        <v>39.051797399730034</v>
      </c>
      <c r="H85" s="479">
        <v>0</v>
      </c>
      <c r="I85" s="478">
        <v>0</v>
      </c>
      <c r="J85" s="478">
        <f t="shared" si="2"/>
        <v>1</v>
      </c>
      <c r="K85" s="511">
        <v>-4.3718395636471996</v>
      </c>
      <c r="L85" s="521">
        <f t="shared" si="3"/>
        <v>1059.1570818874661</v>
      </c>
      <c r="M85" s="101">
        <v>402147</v>
      </c>
      <c r="N85" s="475">
        <v>421129.56800000003</v>
      </c>
      <c r="O85" s="496">
        <f>SUM(N74:N85)</f>
        <v>5769030.9610000001</v>
      </c>
      <c r="P85" s="479">
        <v>1059.15708188747</v>
      </c>
      <c r="Q85" s="277">
        <f t="shared" si="4"/>
        <v>3.865352482534945E-12</v>
      </c>
      <c r="S85" s="8">
        <v>14061.222</v>
      </c>
    </row>
    <row r="86" spans="1:19" x14ac:dyDescent="0.2">
      <c r="A86" s="337">
        <v>2013</v>
      </c>
      <c r="B86" s="337">
        <v>1</v>
      </c>
      <c r="C86" s="512">
        <v>14.994075739198383</v>
      </c>
      <c r="D86" s="479">
        <v>2.319983333333</v>
      </c>
      <c r="E86" s="479">
        <v>50.538702541757459</v>
      </c>
      <c r="F86" s="479">
        <v>27.379271598918198</v>
      </c>
      <c r="G86" s="479">
        <v>52.002480932841181</v>
      </c>
      <c r="H86" s="479">
        <v>0</v>
      </c>
      <c r="I86" s="478">
        <v>0</v>
      </c>
      <c r="J86" s="478">
        <f t="shared" si="2"/>
        <v>0</v>
      </c>
      <c r="K86" s="511">
        <v>-2.5605783213404698</v>
      </c>
      <c r="L86" s="521">
        <f t="shared" si="3"/>
        <v>1030.546289945594</v>
      </c>
      <c r="M86" s="101">
        <v>402950</v>
      </c>
      <c r="N86" s="475">
        <v>436704.28600000002</v>
      </c>
      <c r="O86" s="1">
        <f>O85/O73-1</f>
        <v>1.6681087353130453E-2</v>
      </c>
      <c r="P86" s="479">
        <v>1030.5462899455899</v>
      </c>
      <c r="Q86" s="277">
        <f t="shared" si="4"/>
        <v>-4.0927261579781771E-12</v>
      </c>
      <c r="S86" s="8">
        <v>13838.001</v>
      </c>
    </row>
    <row r="87" spans="1:19" x14ac:dyDescent="0.2">
      <c r="A87" s="337">
        <v>2013</v>
      </c>
      <c r="B87" s="337">
        <v>2</v>
      </c>
      <c r="C87" s="512">
        <v>15.010123075902596</v>
      </c>
      <c r="D87" s="479">
        <v>2.3202896321778899</v>
      </c>
      <c r="E87" s="479">
        <v>44.995401174839188</v>
      </c>
      <c r="F87" s="479">
        <v>63.684884505272507</v>
      </c>
      <c r="G87" s="479">
        <v>50.538702541757459</v>
      </c>
      <c r="H87" s="479">
        <v>0</v>
      </c>
      <c r="I87" s="478">
        <v>0</v>
      </c>
      <c r="J87" s="478">
        <f t="shared" si="2"/>
        <v>0</v>
      </c>
      <c r="K87" s="511">
        <v>11.4001917249716</v>
      </c>
      <c r="L87" s="521">
        <f t="shared" si="3"/>
        <v>1049.5394808836877</v>
      </c>
      <c r="M87" s="101">
        <v>403255</v>
      </c>
      <c r="N87" s="475">
        <v>417321.658</v>
      </c>
      <c r="P87" s="479">
        <v>1049.53948088369</v>
      </c>
      <c r="Q87" s="277">
        <f t="shared" si="4"/>
        <v>2.2737367544323206E-12</v>
      </c>
      <c r="S87" s="8">
        <v>13983.454</v>
      </c>
    </row>
    <row r="88" spans="1:19" x14ac:dyDescent="0.2">
      <c r="A88" s="337">
        <v>2013</v>
      </c>
      <c r="B88" s="337">
        <v>3</v>
      </c>
      <c r="C88" s="512">
        <v>15.102296673786196</v>
      </c>
      <c r="D88" s="479">
        <v>2.3206517925567001</v>
      </c>
      <c r="E88" s="479">
        <v>28.558939154600807</v>
      </c>
      <c r="F88" s="479">
        <v>125.68850876612598</v>
      </c>
      <c r="G88" s="479">
        <v>44.995401174839188</v>
      </c>
      <c r="H88" s="479">
        <v>0</v>
      </c>
      <c r="I88" s="478">
        <v>0</v>
      </c>
      <c r="J88" s="478">
        <f t="shared" si="2"/>
        <v>0</v>
      </c>
      <c r="K88" s="511">
        <v>-3.13949624053748</v>
      </c>
      <c r="L88" s="521">
        <f t="shared" si="3"/>
        <v>1039.220657765276</v>
      </c>
      <c r="M88" s="101">
        <v>403445</v>
      </c>
      <c r="N88" s="475">
        <v>398998.326</v>
      </c>
      <c r="P88" s="479">
        <v>1039.2206577652801</v>
      </c>
      <c r="Q88" s="277">
        <f t="shared" si="4"/>
        <v>4.0927261579781771E-12</v>
      </c>
      <c r="S88" s="8">
        <v>14055.822</v>
      </c>
    </row>
    <row r="89" spans="1:19" x14ac:dyDescent="0.2">
      <c r="A89" s="337">
        <v>2013</v>
      </c>
      <c r="B89" s="337">
        <v>4</v>
      </c>
      <c r="C89" s="512">
        <v>15.220343722210776</v>
      </c>
      <c r="D89" s="479">
        <v>2.3223033333330001</v>
      </c>
      <c r="E89" s="479">
        <v>135.35989619627648</v>
      </c>
      <c r="F89" s="479">
        <v>1.9697581448295924</v>
      </c>
      <c r="G89" s="479">
        <v>28.558939154600807</v>
      </c>
      <c r="H89" s="479">
        <v>0</v>
      </c>
      <c r="I89" s="478">
        <v>0</v>
      </c>
      <c r="J89" s="478">
        <f t="shared" si="2"/>
        <v>0</v>
      </c>
      <c r="K89" s="511">
        <v>-10.7620365122607</v>
      </c>
      <c r="L89" s="521">
        <f t="shared" si="3"/>
        <v>1075.1957329068478</v>
      </c>
      <c r="M89" s="101">
        <v>403662</v>
      </c>
      <c r="N89" s="475">
        <v>439655.57500000001</v>
      </c>
      <c r="P89" s="479">
        <v>1075.19573290685</v>
      </c>
      <c r="Q89" s="277">
        <f t="shared" si="4"/>
        <v>2.2737367544323206E-12</v>
      </c>
      <c r="S89" s="8">
        <v>13982.846</v>
      </c>
    </row>
    <row r="90" spans="1:19" x14ac:dyDescent="0.2">
      <c r="A90" s="337">
        <v>2013</v>
      </c>
      <c r="B90" s="337">
        <v>5</v>
      </c>
      <c r="C90" s="512">
        <v>15.288863618016455</v>
      </c>
      <c r="D90" s="479">
        <v>2.3258781979176302</v>
      </c>
      <c r="E90" s="479">
        <v>163.92411756805507</v>
      </c>
      <c r="F90" s="479">
        <v>1.4750689909638388</v>
      </c>
      <c r="G90" s="479">
        <v>135.35989619627648</v>
      </c>
      <c r="H90" s="479">
        <v>0</v>
      </c>
      <c r="I90" s="478">
        <v>0</v>
      </c>
      <c r="J90" s="478">
        <f t="shared" ref="J90:J153" si="5">+J78</f>
        <v>0</v>
      </c>
      <c r="K90" s="511">
        <v>2.9928064140294701</v>
      </c>
      <c r="L90" s="521">
        <f t="shared" si="3"/>
        <v>1166.3937151912726</v>
      </c>
      <c r="M90" s="101">
        <v>404071</v>
      </c>
      <c r="N90" s="475">
        <v>491631.08399999997</v>
      </c>
      <c r="P90" s="479">
        <v>1166.3937151912701</v>
      </c>
      <c r="Q90" s="277">
        <f t="shared" si="4"/>
        <v>-2.5011104298755527E-12</v>
      </c>
      <c r="S90" s="8">
        <v>13812.151</v>
      </c>
    </row>
    <row r="91" spans="1:19" x14ac:dyDescent="0.2">
      <c r="A91" s="337">
        <v>2013</v>
      </c>
      <c r="B91" s="337">
        <v>6</v>
      </c>
      <c r="C91" s="512">
        <v>15.325550205748208</v>
      </c>
      <c r="D91" s="479">
        <v>2.3306023257224302</v>
      </c>
      <c r="E91" s="479">
        <v>272.87629990709786</v>
      </c>
      <c r="F91" s="479">
        <v>0</v>
      </c>
      <c r="G91" s="479">
        <v>163.92411756805507</v>
      </c>
      <c r="H91" s="479">
        <v>0</v>
      </c>
      <c r="I91" s="478">
        <v>0</v>
      </c>
      <c r="J91" s="478">
        <f t="shared" si="5"/>
        <v>0</v>
      </c>
      <c r="K91" s="511">
        <v>10.7746028212007</v>
      </c>
      <c r="L91" s="521">
        <f t="shared" si="3"/>
        <v>1270.3744687266824</v>
      </c>
      <c r="M91" s="101">
        <v>404492</v>
      </c>
      <c r="N91" s="475">
        <v>508131.853</v>
      </c>
      <c r="P91" s="479">
        <v>1270.3744687266801</v>
      </c>
      <c r="Q91" s="277">
        <f t="shared" si="4"/>
        <v>-2.2737367544323206E-12</v>
      </c>
      <c r="S91" s="8">
        <v>14054.757</v>
      </c>
    </row>
    <row r="92" spans="1:19" x14ac:dyDescent="0.2">
      <c r="A92" s="337">
        <v>2013</v>
      </c>
      <c r="B92" s="337">
        <v>7</v>
      </c>
      <c r="C92" s="512">
        <v>15.351791623222747</v>
      </c>
      <c r="D92" s="479">
        <v>2.3347600000000002</v>
      </c>
      <c r="E92" s="479">
        <v>293.70814398852195</v>
      </c>
      <c r="F92" s="479">
        <v>0</v>
      </c>
      <c r="G92" s="479">
        <v>272.87629990709786</v>
      </c>
      <c r="H92" s="479">
        <v>0</v>
      </c>
      <c r="I92" s="478">
        <v>0</v>
      </c>
      <c r="J92" s="478">
        <f t="shared" si="5"/>
        <v>0</v>
      </c>
      <c r="K92" s="511">
        <v>-3.0314350020853502</v>
      </c>
      <c r="L92" s="521">
        <f t="shared" si="3"/>
        <v>1327.7643984030387</v>
      </c>
      <c r="M92" s="101">
        <v>404978</v>
      </c>
      <c r="N92" s="475">
        <v>533410.63300000003</v>
      </c>
      <c r="P92" s="479">
        <v>1327.7643984030401</v>
      </c>
      <c r="Q92" s="277">
        <f t="shared" si="4"/>
        <v>0</v>
      </c>
      <c r="S92" s="8">
        <v>14037.86</v>
      </c>
    </row>
    <row r="93" spans="1:19" x14ac:dyDescent="0.2">
      <c r="A93" s="337">
        <v>2013</v>
      </c>
      <c r="B93" s="337">
        <v>8</v>
      </c>
      <c r="C93" s="512">
        <v>15.39018151094854</v>
      </c>
      <c r="D93" s="479">
        <v>2.3375730454169399</v>
      </c>
      <c r="E93" s="479">
        <v>337.54482289408111</v>
      </c>
      <c r="F93" s="479">
        <v>0</v>
      </c>
      <c r="G93" s="479">
        <v>293.70814398852195</v>
      </c>
      <c r="H93" s="479">
        <v>0</v>
      </c>
      <c r="I93" s="478">
        <v>0</v>
      </c>
      <c r="J93" s="478">
        <f t="shared" si="5"/>
        <v>0</v>
      </c>
      <c r="K93" s="511">
        <v>-2.2768749341462402</v>
      </c>
      <c r="L93" s="521">
        <f t="shared" si="3"/>
        <v>1372.8034562124046</v>
      </c>
      <c r="M93" s="101">
        <v>405577</v>
      </c>
      <c r="N93" s="475">
        <v>562486.01699999999</v>
      </c>
      <c r="O93" s="8"/>
      <c r="P93" s="479">
        <v>1372.8034562124001</v>
      </c>
      <c r="Q93" s="277">
        <f t="shared" si="4"/>
        <v>-4.5474735088646412E-12</v>
      </c>
      <c r="S93" s="8">
        <v>14151.751</v>
      </c>
    </row>
    <row r="94" spans="1:19" x14ac:dyDescent="0.2">
      <c r="A94" s="337">
        <v>2013</v>
      </c>
      <c r="B94" s="337">
        <v>9</v>
      </c>
      <c r="C94" s="512">
        <v>15.434619527046824</v>
      </c>
      <c r="D94" s="479">
        <v>2.3394667113246501</v>
      </c>
      <c r="E94" s="479">
        <v>270.04400483226198</v>
      </c>
      <c r="F94" s="479">
        <v>0</v>
      </c>
      <c r="G94" s="479">
        <v>337.54482289408111</v>
      </c>
      <c r="H94" s="479">
        <v>0</v>
      </c>
      <c r="I94" s="478">
        <v>0</v>
      </c>
      <c r="J94" s="478">
        <f t="shared" si="5"/>
        <v>0</v>
      </c>
      <c r="K94" s="511">
        <v>3.01490304423305</v>
      </c>
      <c r="L94" s="521">
        <f t="shared" si="3"/>
        <v>1351.0240186295791</v>
      </c>
      <c r="M94" s="101">
        <v>406896</v>
      </c>
      <c r="N94" s="475">
        <v>571604.11</v>
      </c>
      <c r="O94" s="8"/>
      <c r="P94" s="479">
        <v>1351.02401862958</v>
      </c>
      <c r="Q94" s="277">
        <f t="shared" si="4"/>
        <v>0</v>
      </c>
      <c r="S94" s="8">
        <v>14053.859</v>
      </c>
    </row>
    <row r="95" spans="1:19" x14ac:dyDescent="0.2">
      <c r="A95" s="337">
        <v>2013</v>
      </c>
      <c r="B95" s="337">
        <v>10</v>
      </c>
      <c r="C95" s="512">
        <v>15.472459594787914</v>
      </c>
      <c r="D95" s="479">
        <v>2.3413633333330002</v>
      </c>
      <c r="E95" s="479">
        <v>213.28592721551468</v>
      </c>
      <c r="F95" s="479">
        <v>5.3677058274147413E-2</v>
      </c>
      <c r="G95" s="479">
        <v>270.04400483226198</v>
      </c>
      <c r="H95" s="479">
        <v>0</v>
      </c>
      <c r="I95" s="478">
        <v>0</v>
      </c>
      <c r="J95" s="478">
        <f t="shared" si="5"/>
        <v>0</v>
      </c>
      <c r="K95" s="511">
        <v>11.517148577648401</v>
      </c>
      <c r="L95" s="521">
        <f t="shared" si="3"/>
        <v>1283.5541700430406</v>
      </c>
      <c r="M95" s="101">
        <v>406265</v>
      </c>
      <c r="N95" s="475">
        <v>511375.90700000001</v>
      </c>
      <c r="O95" s="8"/>
      <c r="P95" s="479">
        <v>1283.5541700430399</v>
      </c>
      <c r="Q95" s="277">
        <f t="shared" si="4"/>
        <v>0</v>
      </c>
      <c r="S95" s="8">
        <v>13412.516</v>
      </c>
    </row>
    <row r="96" spans="1:19" x14ac:dyDescent="0.2">
      <c r="A96" s="337">
        <v>2013</v>
      </c>
      <c r="B96" s="337">
        <v>11</v>
      </c>
      <c r="C96" s="512">
        <v>15.500439853428892</v>
      </c>
      <c r="D96" s="479">
        <v>2.3441809905254898</v>
      </c>
      <c r="E96" s="479">
        <v>110.23315885291359</v>
      </c>
      <c r="F96" s="479">
        <v>10.992012079278346</v>
      </c>
      <c r="G96" s="479">
        <v>213.28592721551468</v>
      </c>
      <c r="H96" s="479">
        <v>0</v>
      </c>
      <c r="I96" s="478">
        <v>0</v>
      </c>
      <c r="J96" s="478">
        <f t="shared" si="5"/>
        <v>0</v>
      </c>
      <c r="K96" s="511">
        <v>-5.3184655861466599</v>
      </c>
      <c r="L96" s="521">
        <f t="shared" si="3"/>
        <v>1163.7638897049189</v>
      </c>
      <c r="M96" s="101">
        <v>409844</v>
      </c>
      <c r="N96" s="475">
        <v>479045.62300000002</v>
      </c>
      <c r="O96" s="8"/>
      <c r="P96" s="479">
        <v>1163.7638897049201</v>
      </c>
      <c r="Q96" s="277">
        <f t="shared" si="4"/>
        <v>0</v>
      </c>
      <c r="S96" s="8">
        <v>14662.290999999999</v>
      </c>
    </row>
    <row r="97" spans="1:19" x14ac:dyDescent="0.2">
      <c r="A97" s="337">
        <v>2013</v>
      </c>
      <c r="B97" s="337">
        <v>12</v>
      </c>
      <c r="C97" s="512">
        <v>15.523774860252995</v>
      </c>
      <c r="D97" s="479">
        <v>2.34782831010624</v>
      </c>
      <c r="E97" s="479">
        <v>79.005079745838657</v>
      </c>
      <c r="F97" s="479">
        <v>14.417695558114239</v>
      </c>
      <c r="G97" s="479">
        <v>110.23315885291359</v>
      </c>
      <c r="H97" s="479">
        <v>0</v>
      </c>
      <c r="I97" s="478">
        <v>0</v>
      </c>
      <c r="J97" s="478">
        <f t="shared" si="5"/>
        <v>1</v>
      </c>
      <c r="K97" s="511">
        <v>1.0891756763071501</v>
      </c>
      <c r="L97" s="521">
        <f t="shared" si="3"/>
        <v>1119.4596933725854</v>
      </c>
      <c r="M97" s="101">
        <v>410429</v>
      </c>
      <c r="N97" s="475">
        <v>461505.81699999998</v>
      </c>
      <c r="O97" s="485">
        <f>SUM(N86:N97)</f>
        <v>5811870.8889999995</v>
      </c>
      <c r="P97" s="479">
        <v>1119.45969337259</v>
      </c>
      <c r="Q97" s="277">
        <f t="shared" si="4"/>
        <v>4.5474735088646412E-12</v>
      </c>
      <c r="S97" s="8">
        <v>14043.317999999999</v>
      </c>
    </row>
    <row r="98" spans="1:19" x14ac:dyDescent="0.2">
      <c r="A98" s="337">
        <v>2014</v>
      </c>
      <c r="B98" s="337">
        <v>1</v>
      </c>
      <c r="C98" s="512">
        <v>15.557288031770902</v>
      </c>
      <c r="D98" s="479">
        <v>2.3524733333330001</v>
      </c>
      <c r="E98" s="479">
        <v>26.95686291874426</v>
      </c>
      <c r="F98" s="479">
        <v>133.79215584176413</v>
      </c>
      <c r="G98" s="479">
        <v>79.005079745838657</v>
      </c>
      <c r="H98" s="479">
        <v>0</v>
      </c>
      <c r="I98" s="478">
        <v>0</v>
      </c>
      <c r="J98" s="478">
        <f t="shared" si="5"/>
        <v>0</v>
      </c>
      <c r="K98" s="511">
        <v>1.0683751645417501</v>
      </c>
      <c r="L98" s="521">
        <f t="shared" si="3"/>
        <v>1071.4057330534438</v>
      </c>
      <c r="M98" s="101">
        <v>410838</v>
      </c>
      <c r="N98" s="475">
        <v>457667.78700000001</v>
      </c>
      <c r="O98" s="1">
        <f>+O97/O85-1</f>
        <v>7.4258447024477814E-3</v>
      </c>
      <c r="P98" s="479">
        <v>1071.4057330534399</v>
      </c>
      <c r="Q98" s="277">
        <f t="shared" si="4"/>
        <v>-3.865352482534945E-12</v>
      </c>
      <c r="S98" s="8">
        <v>14105.263999999999</v>
      </c>
    </row>
    <row r="99" spans="1:19" x14ac:dyDescent="0.2">
      <c r="A99" s="337">
        <v>2014</v>
      </c>
      <c r="B99" s="337">
        <v>2</v>
      </c>
      <c r="C99" s="512">
        <v>15.607182705878683</v>
      </c>
      <c r="D99" s="479">
        <v>2.3578634218307699</v>
      </c>
      <c r="E99" s="479">
        <v>57.510679559652473</v>
      </c>
      <c r="F99" s="479">
        <v>34.237566708295979</v>
      </c>
      <c r="G99" s="479">
        <v>26.95686291874426</v>
      </c>
      <c r="H99" s="479">
        <v>0</v>
      </c>
      <c r="I99" s="478">
        <v>0</v>
      </c>
      <c r="J99" s="478">
        <f t="shared" si="5"/>
        <v>0</v>
      </c>
      <c r="K99" s="511">
        <v>9.1207904292448294</v>
      </c>
      <c r="L99" s="521">
        <f t="shared" si="3"/>
        <v>1050.6926626965098</v>
      </c>
      <c r="M99" s="101">
        <v>411113</v>
      </c>
      <c r="N99" s="475">
        <v>423420.03200000001</v>
      </c>
      <c r="O99" s="8"/>
      <c r="P99" s="479">
        <v>1050.6926626965101</v>
      </c>
      <c r="Q99" s="277">
        <f t="shared" si="4"/>
        <v>0</v>
      </c>
      <c r="S99" s="8">
        <v>14091.383</v>
      </c>
    </row>
    <row r="100" spans="1:19" x14ac:dyDescent="0.2">
      <c r="A100" s="337">
        <v>2014</v>
      </c>
      <c r="B100" s="337">
        <v>3</v>
      </c>
      <c r="C100" s="512">
        <v>15.654346698811635</v>
      </c>
      <c r="D100" s="479">
        <v>2.3630227123344598</v>
      </c>
      <c r="E100" s="479">
        <v>62.20178223460303</v>
      </c>
      <c r="F100" s="479">
        <v>29.613069415238598</v>
      </c>
      <c r="G100" s="479">
        <v>57.510679559652473</v>
      </c>
      <c r="H100" s="479">
        <v>0</v>
      </c>
      <c r="I100" s="478">
        <v>0</v>
      </c>
      <c r="J100" s="478">
        <f t="shared" si="5"/>
        <v>0</v>
      </c>
      <c r="K100" s="511">
        <v>-4.4461472123857702</v>
      </c>
      <c r="L100" s="521">
        <f t="shared" si="3"/>
        <v>1055.6199741445387</v>
      </c>
      <c r="M100" s="101">
        <v>412126</v>
      </c>
      <c r="N100" s="475">
        <v>426460.33799999999</v>
      </c>
      <c r="O100" s="8"/>
      <c r="P100" s="479">
        <v>1055.61997414454</v>
      </c>
      <c r="Q100" s="277">
        <f t="shared" si="4"/>
        <v>0</v>
      </c>
      <c r="S100" s="8">
        <v>14072.13</v>
      </c>
    </row>
    <row r="101" spans="1:19" x14ac:dyDescent="0.2">
      <c r="A101" s="337">
        <v>2014</v>
      </c>
      <c r="B101" s="337">
        <v>4</v>
      </c>
      <c r="C101" s="512">
        <v>15.696002201321331</v>
      </c>
      <c r="D101" s="479">
        <v>2.3686039999999999</v>
      </c>
      <c r="E101" s="479">
        <v>137.13602413996043</v>
      </c>
      <c r="F101" s="479">
        <v>4.2291372897970749</v>
      </c>
      <c r="G101" s="479">
        <v>62.20178223460303</v>
      </c>
      <c r="H101" s="479">
        <v>0</v>
      </c>
      <c r="I101" s="478">
        <v>0</v>
      </c>
      <c r="J101" s="478">
        <f t="shared" si="5"/>
        <v>0</v>
      </c>
      <c r="K101" s="511">
        <v>-4.4636587153766003</v>
      </c>
      <c r="L101" s="521">
        <f t="shared" si="3"/>
        <v>1107.9216100057015</v>
      </c>
      <c r="M101" s="101">
        <v>413364</v>
      </c>
      <c r="N101" s="475">
        <v>450017.68400000001</v>
      </c>
      <c r="O101" s="8"/>
      <c r="P101" s="479">
        <v>1107.9216100056999</v>
      </c>
      <c r="Q101" s="277">
        <f t="shared" si="4"/>
        <v>0</v>
      </c>
      <c r="S101" s="8">
        <v>14112.269</v>
      </c>
    </row>
    <row r="102" spans="1:19" x14ac:dyDescent="0.2">
      <c r="A102" s="337">
        <v>2014</v>
      </c>
      <c r="B102" s="337">
        <v>5</v>
      </c>
      <c r="C102" s="512">
        <v>15.711324660465342</v>
      </c>
      <c r="D102" s="479">
        <v>2.3735156805493798</v>
      </c>
      <c r="E102" s="479">
        <v>220.65709530534707</v>
      </c>
      <c r="F102" s="479">
        <v>0.14397519616978313</v>
      </c>
      <c r="G102" s="479">
        <v>137.13602413996043</v>
      </c>
      <c r="H102" s="479">
        <v>0</v>
      </c>
      <c r="I102" s="478">
        <v>0</v>
      </c>
      <c r="J102" s="478">
        <f t="shared" si="5"/>
        <v>0</v>
      </c>
      <c r="K102" s="511">
        <v>-4.12337548447044</v>
      </c>
      <c r="L102" s="521">
        <f t="shared" si="3"/>
        <v>1207.5165857382865</v>
      </c>
      <c r="M102" s="101">
        <v>413835</v>
      </c>
      <c r="N102" s="475">
        <v>515542.52799999999</v>
      </c>
      <c r="O102" s="8"/>
      <c r="P102" s="479">
        <v>1207.5165857382899</v>
      </c>
      <c r="Q102" s="277">
        <f t="shared" si="4"/>
        <v>3.4106051316484809E-12</v>
      </c>
      <c r="S102" s="8">
        <v>14040.314</v>
      </c>
    </row>
    <row r="103" spans="1:19" s="225" customFormat="1" ht="13.5" thickBot="1" x14ac:dyDescent="0.25">
      <c r="A103" s="346">
        <v>2014</v>
      </c>
      <c r="B103" s="346">
        <v>6</v>
      </c>
      <c r="C103" s="515">
        <v>15.716084144544356</v>
      </c>
      <c r="D103" s="493">
        <v>2.3780833923140499</v>
      </c>
      <c r="E103" s="493">
        <v>247.5875604864128</v>
      </c>
      <c r="F103" s="515">
        <v>0</v>
      </c>
      <c r="G103" s="493">
        <v>220.65709530534707</v>
      </c>
      <c r="H103" s="493">
        <v>0</v>
      </c>
      <c r="I103" s="492">
        <v>0</v>
      </c>
      <c r="J103" s="492">
        <f t="shared" si="5"/>
        <v>0</v>
      </c>
      <c r="K103" s="494">
        <v>8.1936032526150502</v>
      </c>
      <c r="L103" s="523">
        <f t="shared" si="3"/>
        <v>1281.7334859094428</v>
      </c>
      <c r="M103" s="101">
        <v>413828</v>
      </c>
      <c r="N103" s="475">
        <v>528635.67599999998</v>
      </c>
      <c r="O103" s="489"/>
      <c r="P103" s="522">
        <v>1281.7334859094401</v>
      </c>
      <c r="Q103" s="490">
        <f t="shared" si="4"/>
        <v>-2.7284841053187847E-12</v>
      </c>
      <c r="S103" s="8">
        <v>14289.493</v>
      </c>
    </row>
    <row r="104" spans="1:19" x14ac:dyDescent="0.2">
      <c r="A104" s="337">
        <v>2014</v>
      </c>
      <c r="B104" s="337">
        <v>7</v>
      </c>
      <c r="C104" s="512">
        <v>15.726348965546554</v>
      </c>
      <c r="D104" s="479">
        <v>2.3821050000000001</v>
      </c>
      <c r="E104" s="479">
        <v>311.6666769190017</v>
      </c>
      <c r="F104" s="479">
        <v>0</v>
      </c>
      <c r="G104" s="479">
        <v>247.5875604864128</v>
      </c>
      <c r="H104" s="479">
        <v>0</v>
      </c>
      <c r="I104" s="478">
        <v>0</v>
      </c>
      <c r="J104" s="478">
        <f t="shared" si="5"/>
        <v>0</v>
      </c>
      <c r="K104" s="511">
        <v>-0.92214020142569098</v>
      </c>
      <c r="L104" s="521">
        <f t="shared" si="3"/>
        <v>1333.8999491774553</v>
      </c>
      <c r="M104" s="101">
        <v>413999</v>
      </c>
      <c r="N104" s="475">
        <v>548212.84499999997</v>
      </c>
      <c r="O104" s="484"/>
      <c r="P104" s="479">
        <v>1341.8887936257299</v>
      </c>
      <c r="Q104" s="486">
        <f t="shared" si="4"/>
        <v>7.9888444482746763</v>
      </c>
      <c r="R104" s="58"/>
      <c r="S104" s="8">
        <v>14115.003000000001</v>
      </c>
    </row>
    <row r="105" spans="1:19" x14ac:dyDescent="0.2">
      <c r="A105" s="337">
        <v>2014</v>
      </c>
      <c r="B105" s="337">
        <v>8</v>
      </c>
      <c r="C105" s="512">
        <v>15.758215120147204</v>
      </c>
      <c r="D105" s="479">
        <v>2.38593586626846</v>
      </c>
      <c r="E105" s="479">
        <v>350.95807565684066</v>
      </c>
      <c r="F105" s="479">
        <v>0</v>
      </c>
      <c r="G105" s="479">
        <v>311.6666769190017</v>
      </c>
      <c r="H105" s="479">
        <v>0</v>
      </c>
      <c r="I105" s="478">
        <v>0</v>
      </c>
      <c r="J105" s="478">
        <f t="shared" si="5"/>
        <v>0</v>
      </c>
      <c r="K105" s="511">
        <v>0</v>
      </c>
      <c r="L105" s="521">
        <f t="shared" si="3"/>
        <v>1397.2743524230314</v>
      </c>
      <c r="M105" s="474">
        <v>414774.83413195802</v>
      </c>
      <c r="N105" s="480">
        <f t="shared" ref="N105:N168" si="6">+M105*L105/1000</f>
        <v>579554.23776310193</v>
      </c>
      <c r="O105" s="484"/>
      <c r="P105" s="479">
        <v>1384.3255019206599</v>
      </c>
      <c r="Q105" s="486">
        <f t="shared" si="4"/>
        <v>-12.948850502371442</v>
      </c>
      <c r="R105" s="485"/>
      <c r="S105" s="520">
        <v>14275.703790830499</v>
      </c>
    </row>
    <row r="106" spans="1:19" x14ac:dyDescent="0.2">
      <c r="A106" s="337">
        <v>2014</v>
      </c>
      <c r="B106" s="337">
        <v>9</v>
      </c>
      <c r="C106" s="512">
        <v>15.809276150546927</v>
      </c>
      <c r="D106" s="479">
        <v>2.38948786232227</v>
      </c>
      <c r="E106" s="479">
        <v>277.87653293728147</v>
      </c>
      <c r="F106" s="479">
        <v>0</v>
      </c>
      <c r="G106" s="479">
        <v>350.95807565684066</v>
      </c>
      <c r="H106" s="479">
        <v>0</v>
      </c>
      <c r="I106" s="478">
        <v>0</v>
      </c>
      <c r="J106" s="478">
        <f t="shared" si="5"/>
        <v>0</v>
      </c>
      <c r="K106" s="511">
        <v>-4.5474735088646402E-13</v>
      </c>
      <c r="L106" s="521">
        <f t="shared" si="3"/>
        <v>1363.584925588025</v>
      </c>
      <c r="M106" s="474">
        <v>415302.757980455</v>
      </c>
      <c r="N106" s="480">
        <f t="shared" si="6"/>
        <v>566300.58033728029</v>
      </c>
      <c r="O106" s="484"/>
      <c r="P106" s="479">
        <v>1351.09965351083</v>
      </c>
      <c r="Q106" s="277">
        <f t="shared" si="4"/>
        <v>-12.485272077195077</v>
      </c>
      <c r="R106" s="8"/>
      <c r="S106" s="520">
        <v>14005.752080709</v>
      </c>
    </row>
    <row r="107" spans="1:19" x14ac:dyDescent="0.2">
      <c r="A107" s="337">
        <v>2014</v>
      </c>
      <c r="B107" s="337">
        <v>10</v>
      </c>
      <c r="C107" s="512">
        <v>15.870938267461717</v>
      </c>
      <c r="D107" s="479">
        <v>2.3927</v>
      </c>
      <c r="E107" s="479">
        <v>198.89039579254836</v>
      </c>
      <c r="F107" s="479">
        <v>3.8110897796785466</v>
      </c>
      <c r="G107" s="479">
        <v>277.87653293728147</v>
      </c>
      <c r="H107" s="479">
        <v>0</v>
      </c>
      <c r="I107" s="478">
        <v>0</v>
      </c>
      <c r="J107" s="478">
        <f t="shared" si="5"/>
        <v>0</v>
      </c>
      <c r="K107" s="511">
        <v>4.5474735088646402E-13</v>
      </c>
      <c r="L107" s="521">
        <f t="shared" si="3"/>
        <v>1269.6600768989333</v>
      </c>
      <c r="M107" s="474">
        <v>415819.14978413697</v>
      </c>
      <c r="N107" s="480">
        <f t="shared" si="6"/>
        <v>527948.97369097639</v>
      </c>
      <c r="O107" s="484"/>
      <c r="P107" s="479">
        <v>1269.6600768989299</v>
      </c>
      <c r="Q107" s="277">
        <f t="shared" si="4"/>
        <v>-3.4106051316484809E-12</v>
      </c>
      <c r="R107" s="8"/>
      <c r="S107" s="520">
        <v>14277.157597494799</v>
      </c>
    </row>
    <row r="108" spans="1:19" x14ac:dyDescent="0.2">
      <c r="A108" s="337">
        <v>2014</v>
      </c>
      <c r="B108" s="337">
        <v>11</v>
      </c>
      <c r="C108" s="512">
        <v>15.942500265951459</v>
      </c>
      <c r="D108" s="479">
        <v>2.3957888562190299</v>
      </c>
      <c r="E108" s="479">
        <v>78.117279066674627</v>
      </c>
      <c r="F108" s="479">
        <v>26.436963465927999</v>
      </c>
      <c r="G108" s="479">
        <v>198.89039579254836</v>
      </c>
      <c r="H108" s="479">
        <v>0</v>
      </c>
      <c r="I108" s="478">
        <v>0</v>
      </c>
      <c r="J108" s="478">
        <f t="shared" si="5"/>
        <v>0</v>
      </c>
      <c r="K108" s="511">
        <v>0</v>
      </c>
      <c r="L108" s="521">
        <f t="shared" si="3"/>
        <v>1146.6564017895771</v>
      </c>
      <c r="M108" s="474">
        <v>416324.07973209303</v>
      </c>
      <c r="N108" s="480">
        <f t="shared" si="6"/>
        <v>477380.67124395876</v>
      </c>
      <c r="O108" s="484"/>
      <c r="P108" s="479">
        <v>1146.6564017895801</v>
      </c>
      <c r="Q108" s="277">
        <f t="shared" si="4"/>
        <v>2.9558577807620168E-12</v>
      </c>
      <c r="R108" s="8"/>
      <c r="S108" s="520">
        <v>14019.0556334332</v>
      </c>
    </row>
    <row r="109" spans="1:19" x14ac:dyDescent="0.2">
      <c r="A109" s="337">
        <v>2014</v>
      </c>
      <c r="B109" s="337">
        <v>12</v>
      </c>
      <c r="C109" s="512">
        <v>16.011164685641145</v>
      </c>
      <c r="D109" s="479">
        <v>2.3984115884809198</v>
      </c>
      <c r="E109" s="479">
        <v>42.633806123140985</v>
      </c>
      <c r="F109" s="479">
        <v>81.614210043345437</v>
      </c>
      <c r="G109" s="479">
        <v>78.117279066674627</v>
      </c>
      <c r="H109" s="479">
        <v>0</v>
      </c>
      <c r="I109" s="478">
        <v>0</v>
      </c>
      <c r="J109" s="478">
        <f t="shared" si="5"/>
        <v>1</v>
      </c>
      <c r="K109" s="511">
        <v>-2.2737367544323201E-13</v>
      </c>
      <c r="L109" s="521">
        <f t="shared" si="3"/>
        <v>1099.0245385311491</v>
      </c>
      <c r="M109" s="474">
        <v>416811.17030078301</v>
      </c>
      <c r="N109" s="480">
        <f t="shared" si="6"/>
        <v>458085.70409444626</v>
      </c>
      <c r="O109" s="474">
        <f>SUM(N98:N109)</f>
        <v>5959227.057129764</v>
      </c>
      <c r="P109" s="479">
        <v>1099.02453853115</v>
      </c>
      <c r="Q109" s="277">
        <f t="shared" si="4"/>
        <v>0</v>
      </c>
      <c r="R109" s="8"/>
      <c r="S109" s="520">
        <v>14279.731062607299</v>
      </c>
    </row>
    <row r="110" spans="1:19" x14ac:dyDescent="0.2">
      <c r="A110" s="314">
        <v>2015</v>
      </c>
      <c r="B110" s="314">
        <v>1</v>
      </c>
      <c r="C110" s="512">
        <v>16.07502857248663</v>
      </c>
      <c r="D110" s="479">
        <v>2.4005559999999999</v>
      </c>
      <c r="E110" s="479">
        <v>26.112829868525239</v>
      </c>
      <c r="F110" s="479">
        <v>127.15014736663784</v>
      </c>
      <c r="G110" s="479">
        <v>42.633806123140985</v>
      </c>
      <c r="H110" s="479">
        <v>0</v>
      </c>
      <c r="I110" s="478">
        <v>0</v>
      </c>
      <c r="J110" s="478">
        <f t="shared" si="5"/>
        <v>0</v>
      </c>
      <c r="K110" s="511">
        <v>0</v>
      </c>
      <c r="L110" s="521">
        <f t="shared" si="3"/>
        <v>1057.9706953223438</v>
      </c>
      <c r="M110" s="474">
        <v>417295.09875599598</v>
      </c>
      <c r="N110" s="480">
        <f t="shared" si="6"/>
        <v>441485.98578548717</v>
      </c>
      <c r="O110" s="476">
        <f>O109/O97-1</f>
        <v>2.5354343023803683E-2</v>
      </c>
      <c r="P110" s="479">
        <v>1057.9706953223399</v>
      </c>
      <c r="Q110" s="277">
        <f t="shared" si="4"/>
        <v>-3.865352482534945E-12</v>
      </c>
      <c r="R110" s="8"/>
      <c r="S110" s="520">
        <v>14032.1543450098</v>
      </c>
    </row>
    <row r="111" spans="1:19" x14ac:dyDescent="0.2">
      <c r="A111" s="314">
        <v>2015</v>
      </c>
      <c r="B111" s="314">
        <v>2</v>
      </c>
      <c r="C111" s="512">
        <v>16.125938564570728</v>
      </c>
      <c r="D111" s="479">
        <v>2.4020760739631002</v>
      </c>
      <c r="E111" s="479">
        <v>35.042184420393127</v>
      </c>
      <c r="F111" s="479">
        <v>78.467690138551589</v>
      </c>
      <c r="G111" s="479">
        <v>26.112829868525239</v>
      </c>
      <c r="H111" s="479">
        <v>0</v>
      </c>
      <c r="I111" s="478">
        <v>0</v>
      </c>
      <c r="J111" s="478">
        <f t="shared" si="5"/>
        <v>0</v>
      </c>
      <c r="K111" s="511">
        <v>-2.2737367544323201E-13</v>
      </c>
      <c r="L111" s="521">
        <f t="shared" si="3"/>
        <v>1045.1577700696514</v>
      </c>
      <c r="M111" s="474">
        <v>417777.814955051</v>
      </c>
      <c r="N111" s="480">
        <f t="shared" si="6"/>
        <v>436643.72946299257</v>
      </c>
      <c r="O111" s="474"/>
      <c r="P111" s="479">
        <v>1045.15777006965</v>
      </c>
      <c r="Q111" s="277">
        <f t="shared" si="4"/>
        <v>0</v>
      </c>
      <c r="R111" s="8"/>
      <c r="S111" s="520">
        <v>14282.294902075701</v>
      </c>
    </row>
    <row r="112" spans="1:19" x14ac:dyDescent="0.2">
      <c r="A112" s="314">
        <v>2015</v>
      </c>
      <c r="B112" s="314">
        <v>3</v>
      </c>
      <c r="C112" s="512">
        <v>16.163507528118256</v>
      </c>
      <c r="D112" s="479">
        <v>2.4033342145947501</v>
      </c>
      <c r="E112" s="479">
        <v>64.582270600115152</v>
      </c>
      <c r="F112" s="479">
        <v>46.311218909337121</v>
      </c>
      <c r="G112" s="479">
        <v>35.042184420393127</v>
      </c>
      <c r="H112" s="479">
        <v>0</v>
      </c>
      <c r="I112" s="478">
        <v>0</v>
      </c>
      <c r="J112" s="478">
        <f t="shared" si="5"/>
        <v>0</v>
      </c>
      <c r="K112" s="511">
        <v>0</v>
      </c>
      <c r="L112" s="521">
        <f t="shared" si="3"/>
        <v>1064.6238218887543</v>
      </c>
      <c r="M112" s="474">
        <v>418252.41025851999</v>
      </c>
      <c r="N112" s="480">
        <f t="shared" si="6"/>
        <v>445281.47952360875</v>
      </c>
      <c r="O112" s="474"/>
      <c r="P112" s="479">
        <v>1064.6238218887499</v>
      </c>
      <c r="Q112" s="277">
        <f t="shared" si="4"/>
        <v>-4.3200998334214091E-12</v>
      </c>
      <c r="R112" s="8"/>
      <c r="S112" s="520">
        <v>14044.7494344183</v>
      </c>
    </row>
    <row r="113" spans="1:19" x14ac:dyDescent="0.2">
      <c r="A113" s="314">
        <v>2015</v>
      </c>
      <c r="B113" s="314">
        <v>4</v>
      </c>
      <c r="C113" s="512">
        <v>16.207168677035931</v>
      </c>
      <c r="D113" s="479">
        <v>2.4052009999999999</v>
      </c>
      <c r="E113" s="479">
        <v>114.03392869270741</v>
      </c>
      <c r="F113" s="479">
        <v>10.944087118763242</v>
      </c>
      <c r="G113" s="479">
        <v>64.582270600115152</v>
      </c>
      <c r="H113" s="479">
        <v>0</v>
      </c>
      <c r="I113" s="478">
        <v>0</v>
      </c>
      <c r="J113" s="478">
        <f t="shared" si="5"/>
        <v>0</v>
      </c>
      <c r="K113" s="511">
        <v>0</v>
      </c>
      <c r="L113" s="521">
        <f t="shared" si="3"/>
        <v>1108.7826636861382</v>
      </c>
      <c r="M113" s="474">
        <v>418749.70415277203</v>
      </c>
      <c r="N113" s="480">
        <f t="shared" si="6"/>
        <v>464302.4123882929</v>
      </c>
      <c r="O113" s="474"/>
      <c r="P113" s="479">
        <v>1108.78266368614</v>
      </c>
      <c r="Q113" s="277">
        <f t="shared" si="4"/>
        <v>1.8189894035458565E-12</v>
      </c>
      <c r="R113" s="8"/>
      <c r="S113" s="520">
        <v>14284.7625127229</v>
      </c>
    </row>
    <row r="114" spans="1:19" x14ac:dyDescent="0.2">
      <c r="A114" s="314">
        <v>2015</v>
      </c>
      <c r="B114" s="314">
        <v>5</v>
      </c>
      <c r="C114" s="512">
        <v>16.253635580799099</v>
      </c>
      <c r="D114" s="479">
        <v>2.40786909185874</v>
      </c>
      <c r="E114" s="479">
        <v>208.47875842628665</v>
      </c>
      <c r="F114" s="479">
        <v>1.2472710741059452</v>
      </c>
      <c r="G114" s="479">
        <v>114.03392869270741</v>
      </c>
      <c r="H114" s="479">
        <v>0</v>
      </c>
      <c r="I114" s="478">
        <v>0</v>
      </c>
      <c r="J114" s="478">
        <f t="shared" si="5"/>
        <v>0</v>
      </c>
      <c r="K114" s="511">
        <v>0</v>
      </c>
      <c r="L114" s="521">
        <f t="shared" si="3"/>
        <v>1203.4155646699255</v>
      </c>
      <c r="M114" s="474">
        <v>419256.21573777602</v>
      </c>
      <c r="N114" s="480">
        <f t="shared" si="6"/>
        <v>504539.45560345188</v>
      </c>
      <c r="O114" s="474"/>
      <c r="P114" s="479">
        <v>1203.4155646699301</v>
      </c>
      <c r="Q114" s="277">
        <f t="shared" si="4"/>
        <v>4.5474735088646412E-12</v>
      </c>
      <c r="R114" s="8"/>
      <c r="S114" s="520">
        <v>14056.8366506157</v>
      </c>
    </row>
    <row r="115" spans="1:19" x14ac:dyDescent="0.2">
      <c r="A115" s="314">
        <v>2015</v>
      </c>
      <c r="B115" s="314">
        <v>6</v>
      </c>
      <c r="C115" s="512">
        <v>16.307940706322871</v>
      </c>
      <c r="D115" s="479">
        <v>2.41104505468051</v>
      </c>
      <c r="E115" s="479">
        <v>271.66325293295364</v>
      </c>
      <c r="F115" s="479">
        <v>0</v>
      </c>
      <c r="G115" s="479">
        <v>208.47875842628665</v>
      </c>
      <c r="H115" s="479">
        <v>0</v>
      </c>
      <c r="I115" s="478">
        <v>0</v>
      </c>
      <c r="J115" s="478">
        <f t="shared" si="5"/>
        <v>0</v>
      </c>
      <c r="K115" s="511">
        <v>4.5474735088646402E-13</v>
      </c>
      <c r="L115" s="521">
        <f t="shared" si="3"/>
        <v>1299.8977694718515</v>
      </c>
      <c r="M115" s="474">
        <v>419777.80474471301</v>
      </c>
      <c r="N115" s="480">
        <f t="shared" si="6"/>
        <v>545668.2320614428</v>
      </c>
      <c r="O115" s="474"/>
      <c r="P115" s="479">
        <v>1299.8977694718501</v>
      </c>
      <c r="Q115" s="277">
        <f t="shared" si="4"/>
        <v>0</v>
      </c>
      <c r="R115" s="8"/>
      <c r="S115" s="520">
        <v>14287.1308095271</v>
      </c>
    </row>
    <row r="116" spans="1:19" x14ac:dyDescent="0.2">
      <c r="A116" s="314">
        <v>2015</v>
      </c>
      <c r="B116" s="314">
        <v>7</v>
      </c>
      <c r="C116" s="512">
        <v>16.363130168031979</v>
      </c>
      <c r="D116" s="479">
        <v>2.4138540000000002</v>
      </c>
      <c r="E116" s="479">
        <v>322.31916585708109</v>
      </c>
      <c r="F116" s="479">
        <v>0</v>
      </c>
      <c r="G116" s="479">
        <v>271.66325293295364</v>
      </c>
      <c r="H116" s="479">
        <v>0</v>
      </c>
      <c r="I116" s="478">
        <v>0</v>
      </c>
      <c r="J116" s="478">
        <f t="shared" si="5"/>
        <v>0</v>
      </c>
      <c r="K116" s="511">
        <v>0</v>
      </c>
      <c r="L116" s="521">
        <f t="shared" si="3"/>
        <v>1371.4914963484625</v>
      </c>
      <c r="M116" s="474">
        <v>420297.56804988498</v>
      </c>
      <c r="N116" s="480">
        <f t="shared" si="6"/>
        <v>576434.54051635647</v>
      </c>
      <c r="O116" s="474"/>
      <c r="P116" s="479">
        <v>1371.49149634846</v>
      </c>
      <c r="Q116" s="277">
        <f t="shared" si="4"/>
        <v>-2.5011104298755527E-12</v>
      </c>
      <c r="R116" s="8"/>
      <c r="S116" s="520">
        <v>14068.434581466499</v>
      </c>
    </row>
    <row r="117" spans="1:19" x14ac:dyDescent="0.2">
      <c r="A117" s="314">
        <v>2015</v>
      </c>
      <c r="B117" s="314">
        <v>8</v>
      </c>
      <c r="C117" s="512">
        <v>16.42253751782842</v>
      </c>
      <c r="D117" s="479">
        <v>2.4160233520086098</v>
      </c>
      <c r="E117" s="479">
        <v>326.45437890907908</v>
      </c>
      <c r="F117" s="479">
        <v>0</v>
      </c>
      <c r="G117" s="479">
        <v>322.31916585708109</v>
      </c>
      <c r="H117" s="479">
        <v>0</v>
      </c>
      <c r="I117" s="478">
        <v>0</v>
      </c>
      <c r="J117" s="478">
        <f t="shared" si="5"/>
        <v>0</v>
      </c>
      <c r="K117" s="511">
        <v>2.2737367544323201E-13</v>
      </c>
      <c r="L117" s="521">
        <f t="shared" si="3"/>
        <v>1402.1061733760046</v>
      </c>
      <c r="M117" s="474">
        <v>420820.63718628901</v>
      </c>
      <c r="N117" s="480">
        <f t="shared" si="6"/>
        <v>590035.21328291961</v>
      </c>
      <c r="O117" s="474"/>
      <c r="P117" s="479">
        <v>1402.106173376</v>
      </c>
      <c r="Q117" s="277">
        <f t="shared" si="4"/>
        <v>-4.5474735088646412E-12</v>
      </c>
      <c r="R117" s="8"/>
      <c r="S117" s="520">
        <v>14289.403253766101</v>
      </c>
    </row>
    <row r="118" spans="1:19" x14ac:dyDescent="0.2">
      <c r="A118" s="314">
        <v>2015</v>
      </c>
      <c r="B118" s="314">
        <v>9</v>
      </c>
      <c r="C118" s="512">
        <v>16.484691991202222</v>
      </c>
      <c r="D118" s="479">
        <v>2.4179325687442099</v>
      </c>
      <c r="E118" s="479">
        <v>277.87653293728147</v>
      </c>
      <c r="F118" s="479">
        <v>0</v>
      </c>
      <c r="G118" s="479">
        <v>326.45437890907908</v>
      </c>
      <c r="H118" s="479">
        <v>0</v>
      </c>
      <c r="I118" s="478">
        <v>0</v>
      </c>
      <c r="J118" s="478">
        <f t="shared" si="5"/>
        <v>0</v>
      </c>
      <c r="K118" s="511">
        <v>0</v>
      </c>
      <c r="L118" s="521">
        <f t="shared" si="3"/>
        <v>1369.6419658519289</v>
      </c>
      <c r="M118" s="474">
        <v>421336.73424643301</v>
      </c>
      <c r="N118" s="480">
        <f t="shared" si="6"/>
        <v>577080.47297891625</v>
      </c>
      <c r="O118" s="474"/>
      <c r="P118" s="479">
        <v>1369.6419658519301</v>
      </c>
      <c r="Q118" s="277">
        <f t="shared" si="4"/>
        <v>0</v>
      </c>
      <c r="R118" s="8"/>
      <c r="S118" s="520">
        <v>14079.5628812821</v>
      </c>
    </row>
    <row r="119" spans="1:19" x14ac:dyDescent="0.2">
      <c r="A119" s="314">
        <v>2015</v>
      </c>
      <c r="B119" s="314">
        <v>10</v>
      </c>
      <c r="C119" s="512">
        <v>16.548375062162911</v>
      </c>
      <c r="D119" s="479">
        <v>2.4202119999999998</v>
      </c>
      <c r="E119" s="479">
        <v>198.89039579254836</v>
      </c>
      <c r="F119" s="479">
        <v>3.8110897796785466</v>
      </c>
      <c r="G119" s="479">
        <v>277.87653293728147</v>
      </c>
      <c r="H119" s="479">
        <v>0</v>
      </c>
      <c r="I119" s="478">
        <v>0</v>
      </c>
      <c r="J119" s="478">
        <f t="shared" si="5"/>
        <v>0</v>
      </c>
      <c r="K119" s="511">
        <v>-2.2737367544323201E-13</v>
      </c>
      <c r="L119" s="521">
        <f t="shared" si="3"/>
        <v>1288.4783641776803</v>
      </c>
      <c r="M119" s="474">
        <v>421836.659697044</v>
      </c>
      <c r="N119" s="480">
        <f t="shared" si="6"/>
        <v>543527.40923662402</v>
      </c>
      <c r="O119" s="474"/>
      <c r="P119" s="479">
        <v>1288.4783641776801</v>
      </c>
      <c r="Q119" s="277">
        <f t="shared" si="4"/>
        <v>0</v>
      </c>
      <c r="R119" s="8"/>
      <c r="S119" s="520">
        <v>14291.5836819101</v>
      </c>
    </row>
    <row r="120" spans="1:19" x14ac:dyDescent="0.2">
      <c r="A120" s="314">
        <v>2015</v>
      </c>
      <c r="B120" s="314">
        <v>11</v>
      </c>
      <c r="C120" s="512">
        <v>16.619568365594812</v>
      </c>
      <c r="D120" s="479">
        <v>2.4235016746549398</v>
      </c>
      <c r="E120" s="479">
        <v>78.117279066674627</v>
      </c>
      <c r="F120" s="479">
        <v>26.436963465927999</v>
      </c>
      <c r="G120" s="479">
        <v>198.89039579254836</v>
      </c>
      <c r="H120" s="479">
        <v>0</v>
      </c>
      <c r="I120" s="478">
        <v>0</v>
      </c>
      <c r="J120" s="478">
        <f t="shared" si="5"/>
        <v>0</v>
      </c>
      <c r="K120" s="511">
        <v>-2.2737367544323201E-13</v>
      </c>
      <c r="L120" s="521">
        <f t="shared" si="3"/>
        <v>1165.4176994848528</v>
      </c>
      <c r="M120" s="474">
        <v>422327.82215695299</v>
      </c>
      <c r="N120" s="480">
        <f t="shared" si="6"/>
        <v>492188.31892660423</v>
      </c>
      <c r="O120" s="474"/>
      <c r="P120" s="479">
        <v>1165.4176994848499</v>
      </c>
      <c r="Q120" s="277">
        <f t="shared" si="4"/>
        <v>-2.9558577807620168E-12</v>
      </c>
      <c r="R120" s="8"/>
      <c r="S120" s="520">
        <v>14090.2405544925</v>
      </c>
    </row>
    <row r="121" spans="1:19" x14ac:dyDescent="0.2">
      <c r="A121" s="314">
        <v>2015</v>
      </c>
      <c r="B121" s="314">
        <v>12</v>
      </c>
      <c r="C121" s="512">
        <v>16.688474225045834</v>
      </c>
      <c r="D121" s="479">
        <v>2.4272588389033598</v>
      </c>
      <c r="E121" s="479">
        <v>42.633806123140985</v>
      </c>
      <c r="F121" s="479">
        <v>81.614210043345437</v>
      </c>
      <c r="G121" s="479">
        <v>78.117279066674627</v>
      </c>
      <c r="H121" s="479">
        <v>0</v>
      </c>
      <c r="I121" s="478">
        <v>0</v>
      </c>
      <c r="J121" s="478">
        <f t="shared" si="5"/>
        <v>1</v>
      </c>
      <c r="K121" s="511">
        <v>-2.2737367544323201E-13</v>
      </c>
      <c r="L121" s="521">
        <f t="shared" si="3"/>
        <v>1117.548911365709</v>
      </c>
      <c r="M121" s="474">
        <v>422804.763132861</v>
      </c>
      <c r="N121" s="480">
        <f t="shared" si="6"/>
        <v>472505.00275936525</v>
      </c>
      <c r="O121" s="474">
        <f>SUM(N110:N121)</f>
        <v>6089692.2525260616</v>
      </c>
      <c r="P121" s="479">
        <v>1117.54891136571</v>
      </c>
      <c r="Q121" s="277">
        <f t="shared" si="4"/>
        <v>0</v>
      </c>
      <c r="R121" s="8"/>
      <c r="S121" s="520">
        <v>14293.6758164362</v>
      </c>
    </row>
    <row r="122" spans="1:19" x14ac:dyDescent="0.2">
      <c r="A122" s="314">
        <v>2016</v>
      </c>
      <c r="B122" s="314">
        <v>1</v>
      </c>
      <c r="C122" s="512">
        <v>16.755767605114727</v>
      </c>
      <c r="D122" s="479">
        <v>2.4311859999999998</v>
      </c>
      <c r="E122" s="479">
        <v>26.112829868525239</v>
      </c>
      <c r="F122" s="479">
        <v>127.15014736663784</v>
      </c>
      <c r="G122" s="479">
        <v>42.633806123140985</v>
      </c>
      <c r="H122" s="479">
        <v>0</v>
      </c>
      <c r="I122" s="478">
        <v>0</v>
      </c>
      <c r="J122" s="478">
        <f t="shared" si="5"/>
        <v>0</v>
      </c>
      <c r="K122" s="511">
        <v>0</v>
      </c>
      <c r="L122" s="521">
        <f t="shared" si="3"/>
        <v>1076.2343040532846</v>
      </c>
      <c r="M122" s="474">
        <v>423281.60182337702</v>
      </c>
      <c r="N122" s="480">
        <f t="shared" si="6"/>
        <v>455550.1801569417</v>
      </c>
      <c r="O122" s="476">
        <f>+O121/O109-1</f>
        <v>2.1892972720380932E-2</v>
      </c>
      <c r="P122" s="479">
        <v>1076.2343040532801</v>
      </c>
      <c r="Q122" s="277">
        <f t="shared" si="4"/>
        <v>-4.5474735088646412E-12</v>
      </c>
      <c r="R122" s="8"/>
      <c r="S122" s="520">
        <v>14100.485847681901</v>
      </c>
    </row>
    <row r="123" spans="1:19" x14ac:dyDescent="0.2">
      <c r="A123" s="314">
        <v>2016</v>
      </c>
      <c r="B123" s="314">
        <v>2</v>
      </c>
      <c r="C123" s="512">
        <v>16.814803141830463</v>
      </c>
      <c r="D123" s="479">
        <v>2.43473470237294</v>
      </c>
      <c r="E123" s="479">
        <v>35.042184420393127</v>
      </c>
      <c r="F123" s="479">
        <v>78.467690138551589</v>
      </c>
      <c r="G123" s="479">
        <v>26.112829868525239</v>
      </c>
      <c r="H123" s="479">
        <v>0</v>
      </c>
      <c r="I123" s="478">
        <v>0</v>
      </c>
      <c r="J123" s="478">
        <f t="shared" si="5"/>
        <v>0</v>
      </c>
      <c r="K123" s="511">
        <v>-2.2737367544323201E-13</v>
      </c>
      <c r="L123" s="521">
        <f t="shared" si="3"/>
        <v>1063.2791145186354</v>
      </c>
      <c r="M123" s="474">
        <v>423758.49831969599</v>
      </c>
      <c r="N123" s="480">
        <f t="shared" si="6"/>
        <v>450573.56086311297</v>
      </c>
      <c r="O123" s="474"/>
      <c r="P123" s="479">
        <v>1063.27911451864</v>
      </c>
      <c r="Q123" s="277">
        <f t="shared" si="4"/>
        <v>4.5474735088646412E-12</v>
      </c>
      <c r="R123" s="8"/>
      <c r="S123" s="520">
        <v>14295.6832324034</v>
      </c>
    </row>
    <row r="124" spans="1:19" x14ac:dyDescent="0.2">
      <c r="A124" s="314">
        <v>2016</v>
      </c>
      <c r="B124" s="314">
        <v>3</v>
      </c>
      <c r="C124" s="512">
        <v>16.864011849064802</v>
      </c>
      <c r="D124" s="479">
        <v>2.4377996076481399</v>
      </c>
      <c r="E124" s="479">
        <v>64.582270600115152</v>
      </c>
      <c r="F124" s="479">
        <v>46.311218909337121</v>
      </c>
      <c r="G124" s="479">
        <v>35.042184420393127</v>
      </c>
      <c r="H124" s="479">
        <v>0</v>
      </c>
      <c r="I124" s="478">
        <v>0</v>
      </c>
      <c r="J124" s="478">
        <f t="shared" si="5"/>
        <v>0</v>
      </c>
      <c r="K124" s="511">
        <v>2.2737367544323201E-13</v>
      </c>
      <c r="L124" s="521">
        <f t="shared" si="3"/>
        <v>1082.7795024712229</v>
      </c>
      <c r="M124" s="474">
        <v>424227.222053634</v>
      </c>
      <c r="N124" s="480">
        <f t="shared" si="6"/>
        <v>459344.54042998282</v>
      </c>
      <c r="O124" s="474"/>
      <c r="P124" s="479">
        <v>1082.77950247122</v>
      </c>
      <c r="Q124" s="277">
        <f t="shared" si="4"/>
        <v>-2.9558577807620168E-12</v>
      </c>
      <c r="R124" s="8"/>
      <c r="S124" s="520">
        <v>14110.316269500399</v>
      </c>
    </row>
    <row r="125" spans="1:19" x14ac:dyDescent="0.2">
      <c r="A125" s="314">
        <v>2016</v>
      </c>
      <c r="B125" s="314">
        <v>4</v>
      </c>
      <c r="C125" s="512">
        <v>16.917494943363199</v>
      </c>
      <c r="D125" s="479">
        <v>2.4410259999999999</v>
      </c>
      <c r="E125" s="479">
        <v>114.03392869270741</v>
      </c>
      <c r="F125" s="479">
        <v>10.944087118763242</v>
      </c>
      <c r="G125" s="479">
        <v>64.582270600115152</v>
      </c>
      <c r="H125" s="479">
        <v>0</v>
      </c>
      <c r="I125" s="478">
        <v>0</v>
      </c>
      <c r="J125" s="478">
        <f t="shared" si="5"/>
        <v>0</v>
      </c>
      <c r="K125" s="511">
        <v>0</v>
      </c>
      <c r="L125" s="521">
        <f t="shared" si="3"/>
        <v>1127.0030609038392</v>
      </c>
      <c r="M125" s="474">
        <v>424704.276054952</v>
      </c>
      <c r="N125" s="480">
        <f t="shared" si="6"/>
        <v>478643.01909288001</v>
      </c>
      <c r="O125" s="474"/>
      <c r="P125" s="479">
        <v>1127.0030609038399</v>
      </c>
      <c r="Q125" s="277">
        <f t="shared" si="4"/>
        <v>0</v>
      </c>
      <c r="R125" s="8"/>
      <c r="S125" s="520">
        <v>14297.609360369201</v>
      </c>
    </row>
    <row r="126" spans="1:19" x14ac:dyDescent="0.2">
      <c r="A126" s="314">
        <v>2016</v>
      </c>
      <c r="B126" s="314">
        <v>5</v>
      </c>
      <c r="C126" s="512">
        <v>16.971643699820852</v>
      </c>
      <c r="D126" s="479">
        <v>2.4442912931857101</v>
      </c>
      <c r="E126" s="479">
        <v>208.47875842628665</v>
      </c>
      <c r="F126" s="479">
        <v>1.2472710741059452</v>
      </c>
      <c r="G126" s="479">
        <v>114.03392869270741</v>
      </c>
      <c r="H126" s="479">
        <v>0</v>
      </c>
      <c r="I126" s="478">
        <v>0</v>
      </c>
      <c r="J126" s="478">
        <f t="shared" si="5"/>
        <v>0</v>
      </c>
      <c r="K126" s="511">
        <v>-2.2737367544323201E-13</v>
      </c>
      <c r="L126" s="521">
        <f t="shared" si="3"/>
        <v>1221.7875638453384</v>
      </c>
      <c r="M126" s="474">
        <v>425177.02176710399</v>
      </c>
      <c r="N126" s="480">
        <f t="shared" si="6"/>
        <v>519475.99762784637</v>
      </c>
      <c r="O126" s="474"/>
      <c r="P126" s="479">
        <v>1221.7875638453399</v>
      </c>
      <c r="Q126" s="277">
        <f t="shared" si="4"/>
        <v>0</v>
      </c>
      <c r="R126" s="8"/>
      <c r="S126" s="520">
        <v>14119.748619681101</v>
      </c>
    </row>
    <row r="127" spans="1:19" x14ac:dyDescent="0.2">
      <c r="A127" s="314">
        <v>2016</v>
      </c>
      <c r="B127" s="314">
        <v>6</v>
      </c>
      <c r="C127" s="512">
        <v>17.032964312189726</v>
      </c>
      <c r="D127" s="479">
        <v>2.44791116097714</v>
      </c>
      <c r="E127" s="479">
        <v>271.66325293295364</v>
      </c>
      <c r="F127" s="479">
        <v>0</v>
      </c>
      <c r="G127" s="479">
        <v>208.47875842628665</v>
      </c>
      <c r="H127" s="479">
        <v>0</v>
      </c>
      <c r="I127" s="478">
        <v>0</v>
      </c>
      <c r="J127" s="478">
        <f t="shared" si="5"/>
        <v>0</v>
      </c>
      <c r="K127" s="511">
        <v>2.2737367544323201E-13</v>
      </c>
      <c r="L127" s="521">
        <f t="shared" si="3"/>
        <v>1318.4302063519624</v>
      </c>
      <c r="M127" s="474">
        <v>425658.20881563</v>
      </c>
      <c r="N127" s="480">
        <f t="shared" si="6"/>
        <v>561200.64008419774</v>
      </c>
      <c r="O127" s="474"/>
      <c r="P127" s="479">
        <v>1318.4302063519599</v>
      </c>
      <c r="Q127" s="277">
        <f t="shared" si="4"/>
        <v>-2.5011104298755527E-12</v>
      </c>
      <c r="R127" s="8"/>
      <c r="S127" s="520">
        <v>14299.4574919958</v>
      </c>
    </row>
    <row r="128" spans="1:19" x14ac:dyDescent="0.2">
      <c r="A128" s="314">
        <v>2016</v>
      </c>
      <c r="B128" s="314">
        <v>7</v>
      </c>
      <c r="C128" s="512">
        <v>17.096703285499959</v>
      </c>
      <c r="D128" s="479">
        <v>2.4517199999999999</v>
      </c>
      <c r="E128" s="479">
        <v>322.31916585708109</v>
      </c>
      <c r="F128" s="479">
        <v>0</v>
      </c>
      <c r="G128" s="479">
        <v>271.66325293295364</v>
      </c>
      <c r="H128" s="479">
        <v>0</v>
      </c>
      <c r="I128" s="478">
        <v>0</v>
      </c>
      <c r="J128" s="478">
        <f t="shared" si="5"/>
        <v>0</v>
      </c>
      <c r="K128" s="511">
        <v>0</v>
      </c>
      <c r="L128" s="521">
        <f t="shared" si="3"/>
        <v>1390.1200345306213</v>
      </c>
      <c r="M128" s="474">
        <v>426143.63096500101</v>
      </c>
      <c r="N128" s="480">
        <f t="shared" si="6"/>
        <v>592390.79899207153</v>
      </c>
      <c r="O128" s="474"/>
      <c r="P128" s="479">
        <v>1390.1200345306199</v>
      </c>
      <c r="Q128" s="277">
        <f t="shared" si="4"/>
        <v>0</v>
      </c>
      <c r="R128" s="8"/>
      <c r="S128" s="520">
        <v>14128.799017677</v>
      </c>
    </row>
    <row r="129" spans="1:19" x14ac:dyDescent="0.2">
      <c r="A129" s="314">
        <v>2016</v>
      </c>
      <c r="B129" s="314">
        <v>8</v>
      </c>
      <c r="C129" s="512">
        <v>17.168405917285483</v>
      </c>
      <c r="D129" s="479">
        <v>2.45598045127488</v>
      </c>
      <c r="E129" s="479">
        <v>326.45437890907908</v>
      </c>
      <c r="F129" s="479">
        <v>0</v>
      </c>
      <c r="G129" s="479">
        <v>322.31916585708109</v>
      </c>
      <c r="H129" s="479">
        <v>0</v>
      </c>
      <c r="I129" s="478">
        <v>0</v>
      </c>
      <c r="J129" s="478">
        <f t="shared" si="5"/>
        <v>0</v>
      </c>
      <c r="K129" s="511">
        <v>0</v>
      </c>
      <c r="L129" s="521">
        <f t="shared" si="3"/>
        <v>1420.7314286409155</v>
      </c>
      <c r="M129" s="474">
        <v>426644.70990504097</v>
      </c>
      <c r="N129" s="480">
        <f t="shared" si="6"/>
        <v>606147.5482254778</v>
      </c>
      <c r="O129" s="474"/>
      <c r="P129" s="479">
        <v>1420.7314286409201</v>
      </c>
      <c r="Q129" s="277">
        <f t="shared" si="4"/>
        <v>4.5474735088646412E-12</v>
      </c>
      <c r="R129" s="8"/>
      <c r="S129" s="520">
        <v>14301.2307856553</v>
      </c>
    </row>
    <row r="130" spans="1:19" x14ac:dyDescent="0.2">
      <c r="A130" s="314">
        <v>2016</v>
      </c>
      <c r="B130" s="314">
        <v>9</v>
      </c>
      <c r="C130" s="512">
        <v>17.242934767525746</v>
      </c>
      <c r="D130" s="479">
        <v>2.4603327618943198</v>
      </c>
      <c r="E130" s="479">
        <v>277.87653293728147</v>
      </c>
      <c r="F130" s="479">
        <v>0</v>
      </c>
      <c r="G130" s="479">
        <v>326.45437890907908</v>
      </c>
      <c r="H130" s="479">
        <v>0</v>
      </c>
      <c r="I130" s="478">
        <v>0</v>
      </c>
      <c r="J130" s="478">
        <f t="shared" si="5"/>
        <v>0</v>
      </c>
      <c r="K130" s="511">
        <v>0</v>
      </c>
      <c r="L130" s="521">
        <f t="shared" si="3"/>
        <v>1388.1905774154359</v>
      </c>
      <c r="M130" s="474">
        <v>427145.548655016</v>
      </c>
      <c r="N130" s="480">
        <f t="shared" si="6"/>
        <v>592959.42582783988</v>
      </c>
      <c r="O130" s="474"/>
      <c r="P130" s="479">
        <v>1388.19057741544</v>
      </c>
      <c r="Q130" s="277">
        <f t="shared" si="4"/>
        <v>4.0927261579781771E-12</v>
      </c>
      <c r="R130" s="8"/>
      <c r="S130" s="520">
        <v>14137.482930203099</v>
      </c>
    </row>
    <row r="131" spans="1:19" x14ac:dyDescent="0.2">
      <c r="A131" s="314">
        <v>2016</v>
      </c>
      <c r="B131" s="314">
        <v>10</v>
      </c>
      <c r="C131" s="512">
        <v>17.314221311995766</v>
      </c>
      <c r="D131" s="479">
        <v>2.4643489999999999</v>
      </c>
      <c r="E131" s="479">
        <v>198.89039579254836</v>
      </c>
      <c r="F131" s="479">
        <v>3.8110897796785466</v>
      </c>
      <c r="G131" s="479">
        <v>277.87653293728147</v>
      </c>
      <c r="H131" s="479">
        <v>0</v>
      </c>
      <c r="I131" s="478">
        <v>0</v>
      </c>
      <c r="J131" s="478">
        <f t="shared" si="5"/>
        <v>0</v>
      </c>
      <c r="K131" s="511">
        <v>-4.5474735088646402E-13</v>
      </c>
      <c r="L131" s="521">
        <f t="shared" si="3"/>
        <v>1306.9288342009463</v>
      </c>
      <c r="M131" s="474">
        <v>427627.17402778799</v>
      </c>
      <c r="N131" s="480">
        <f t="shared" si="6"/>
        <v>558878.28402478213</v>
      </c>
      <c r="O131" s="474"/>
      <c r="P131" s="479">
        <v>1306.92883420095</v>
      </c>
      <c r="Q131" s="277">
        <f t="shared" si="4"/>
        <v>3.637978807091713E-12</v>
      </c>
      <c r="R131" s="8"/>
      <c r="S131" s="520">
        <v>14302.932271825301</v>
      </c>
    </row>
    <row r="132" spans="1:19" x14ac:dyDescent="0.2">
      <c r="A132" s="314">
        <v>2016</v>
      </c>
      <c r="B132" s="314">
        <v>11</v>
      </c>
      <c r="C132" s="512">
        <v>17.385891445400681</v>
      </c>
      <c r="D132" s="479">
        <v>2.4680990154523599</v>
      </c>
      <c r="E132" s="479">
        <v>78.117279066674627</v>
      </c>
      <c r="F132" s="479">
        <v>26.436963465927999</v>
      </c>
      <c r="G132" s="479">
        <v>198.89039579254836</v>
      </c>
      <c r="H132" s="479">
        <v>0</v>
      </c>
      <c r="I132" s="478">
        <v>0</v>
      </c>
      <c r="J132" s="478">
        <f t="shared" si="5"/>
        <v>0</v>
      </c>
      <c r="K132" s="511">
        <v>2.2737367544323201E-13</v>
      </c>
      <c r="L132" s="521">
        <f t="shared" si="3"/>
        <v>1183.7858850998723</v>
      </c>
      <c r="M132" s="474">
        <v>428089.73630326602</v>
      </c>
      <c r="N132" s="480">
        <f t="shared" si="6"/>
        <v>506766.58739193273</v>
      </c>
      <c r="O132" s="474"/>
      <c r="P132" s="479">
        <v>1183.78588509987</v>
      </c>
      <c r="Q132" s="277">
        <f t="shared" si="4"/>
        <v>-2.2737367544323206E-12</v>
      </c>
      <c r="R132" s="8"/>
      <c r="S132" s="520">
        <v>14145.8151976675</v>
      </c>
    </row>
    <row r="133" spans="1:19" x14ac:dyDescent="0.2">
      <c r="A133" s="314">
        <v>2016</v>
      </c>
      <c r="B133" s="314">
        <v>12</v>
      </c>
      <c r="C133" s="512">
        <v>17.451471114610744</v>
      </c>
      <c r="D133" s="479">
        <v>2.4715042403449998</v>
      </c>
      <c r="E133" s="479">
        <v>42.633806123140985</v>
      </c>
      <c r="F133" s="479">
        <v>81.614210043345437</v>
      </c>
      <c r="G133" s="479">
        <v>78.117279066674627</v>
      </c>
      <c r="H133" s="479">
        <v>0</v>
      </c>
      <c r="I133" s="478">
        <v>0</v>
      </c>
      <c r="J133" s="478">
        <f t="shared" si="5"/>
        <v>1</v>
      </c>
      <c r="K133" s="511">
        <v>0</v>
      </c>
      <c r="L133" s="521">
        <f t="shared" si="3"/>
        <v>1135.8716782210277</v>
      </c>
      <c r="M133" s="474">
        <v>428533.43381803</v>
      </c>
      <c r="N133" s="480">
        <f t="shared" si="6"/>
        <v>486758.99064470542</v>
      </c>
      <c r="O133" s="474">
        <f>SUM(N122:N133)</f>
        <v>6268689.5733617712</v>
      </c>
      <c r="P133" s="479">
        <v>1135.8716782210299</v>
      </c>
      <c r="Q133" s="277">
        <f t="shared" si="4"/>
        <v>2.2737367544323206E-12</v>
      </c>
      <c r="R133" s="8"/>
      <c r="S133" s="520">
        <v>14304.5648582674</v>
      </c>
    </row>
    <row r="134" spans="1:19" x14ac:dyDescent="0.2">
      <c r="A134" s="314">
        <v>2017</v>
      </c>
      <c r="B134" s="314">
        <v>1</v>
      </c>
      <c r="C134" s="512">
        <v>17.516650040688472</v>
      </c>
      <c r="D134" s="479">
        <v>2.4750519999999998</v>
      </c>
      <c r="E134" s="479">
        <v>26.112829868525239</v>
      </c>
      <c r="F134" s="479">
        <v>127.15014736663784</v>
      </c>
      <c r="G134" s="479">
        <v>42.633806123140985</v>
      </c>
      <c r="H134" s="479">
        <v>0</v>
      </c>
      <c r="I134" s="478">
        <v>0</v>
      </c>
      <c r="J134" s="478">
        <f t="shared" si="5"/>
        <v>0</v>
      </c>
      <c r="K134" s="511">
        <v>2.2737367544323201E-13</v>
      </c>
      <c r="L134" s="521">
        <f t="shared" si="3"/>
        <v>1094.5619224962236</v>
      </c>
      <c r="M134" s="474">
        <v>428978.64356182597</v>
      </c>
      <c r="N134" s="480">
        <f t="shared" si="6"/>
        <v>469543.68880685448</v>
      </c>
      <c r="O134" s="477">
        <f>+O133/O121-1</f>
        <v>2.9393492053963799E-2</v>
      </c>
      <c r="P134" s="479">
        <v>1094.5619224962199</v>
      </c>
      <c r="Q134" s="277">
        <f t="shared" si="4"/>
        <v>-3.637978807091713E-12</v>
      </c>
      <c r="S134" s="520">
        <v>14153.8100595329</v>
      </c>
    </row>
    <row r="135" spans="1:19" x14ac:dyDescent="0.2">
      <c r="A135" s="314">
        <v>2017</v>
      </c>
      <c r="B135" s="314">
        <v>2</v>
      </c>
      <c r="C135" s="512">
        <v>17.57856076218172</v>
      </c>
      <c r="D135" s="479">
        <v>2.4788271652698501</v>
      </c>
      <c r="E135" s="479">
        <v>35.042184420393127</v>
      </c>
      <c r="F135" s="479">
        <v>78.467690138551589</v>
      </c>
      <c r="G135" s="479">
        <v>26.112829868525239</v>
      </c>
      <c r="H135" s="479">
        <v>0</v>
      </c>
      <c r="I135" s="478">
        <v>0</v>
      </c>
      <c r="J135" s="478">
        <f t="shared" si="5"/>
        <v>0</v>
      </c>
      <c r="K135" s="511">
        <v>0</v>
      </c>
      <c r="L135" s="521">
        <f t="shared" si="3"/>
        <v>1081.6628378898201</v>
      </c>
      <c r="M135" s="474">
        <v>429431.598935624</v>
      </c>
      <c r="N135" s="480">
        <f t="shared" si="6"/>
        <v>464500.20198427007</v>
      </c>
      <c r="O135" s="474"/>
      <c r="P135" s="479">
        <v>1081.6628378898199</v>
      </c>
      <c r="Q135" s="277">
        <f t="shared" si="4"/>
        <v>0</v>
      </c>
      <c r="S135" s="520">
        <v>14306.131334997101</v>
      </c>
    </row>
    <row r="136" spans="1:19" x14ac:dyDescent="0.2">
      <c r="A136" s="314">
        <v>2017</v>
      </c>
      <c r="B136" s="314">
        <v>3</v>
      </c>
      <c r="C136" s="512">
        <v>17.630011709526968</v>
      </c>
      <c r="D136" s="479">
        <v>2.4823794665824299</v>
      </c>
      <c r="E136" s="479">
        <v>64.582270600115152</v>
      </c>
      <c r="F136" s="479">
        <v>46.311218909337121</v>
      </c>
      <c r="G136" s="479">
        <v>35.042184420393127</v>
      </c>
      <c r="H136" s="479">
        <v>0</v>
      </c>
      <c r="I136" s="478">
        <v>0</v>
      </c>
      <c r="J136" s="478">
        <f t="shared" si="5"/>
        <v>0</v>
      </c>
      <c r="K136" s="511">
        <v>4.5474735088646402E-13</v>
      </c>
      <c r="L136" s="521">
        <f t="shared" si="3"/>
        <v>1101.1396529911619</v>
      </c>
      <c r="M136" s="474">
        <v>429876.28189668799</v>
      </c>
      <c r="N136" s="480">
        <f t="shared" si="6"/>
        <v>473353.81987684988</v>
      </c>
      <c r="O136" s="474"/>
      <c r="P136" s="479">
        <v>1101.1396529911599</v>
      </c>
      <c r="Q136" s="277">
        <f t="shared" si="4"/>
        <v>-2.0463630789890885E-12</v>
      </c>
      <c r="S136" s="520">
        <v>14161.4811786515</v>
      </c>
    </row>
    <row r="137" spans="1:19" x14ac:dyDescent="0.2">
      <c r="A137" s="314">
        <v>2017</v>
      </c>
      <c r="B137" s="314">
        <v>4</v>
      </c>
      <c r="C137" s="512">
        <v>17.686935020103054</v>
      </c>
      <c r="D137" s="479">
        <v>2.486348</v>
      </c>
      <c r="E137" s="479">
        <v>114.03392869270741</v>
      </c>
      <c r="F137" s="479">
        <v>10.944087118763242</v>
      </c>
      <c r="G137" s="479">
        <v>64.582270600115152</v>
      </c>
      <c r="H137" s="479">
        <v>0</v>
      </c>
      <c r="I137" s="478">
        <v>0</v>
      </c>
      <c r="J137" s="478">
        <f t="shared" si="5"/>
        <v>0</v>
      </c>
      <c r="K137" s="511">
        <v>0</v>
      </c>
      <c r="L137" s="521">
        <f t="shared" si="3"/>
        <v>1145.3282701273056</v>
      </c>
      <c r="M137" s="474">
        <v>430329.91817209101</v>
      </c>
      <c r="N137" s="480">
        <f t="shared" si="6"/>
        <v>492869.02076406596</v>
      </c>
      <c r="O137" s="474"/>
      <c r="P137" s="479">
        <v>1145.3282701273099</v>
      </c>
      <c r="Q137" s="277">
        <f t="shared" si="4"/>
        <v>4.3200998334214091E-12</v>
      </c>
      <c r="S137" s="520">
        <v>14307.6343790511</v>
      </c>
    </row>
    <row r="138" spans="1:19" x14ac:dyDescent="0.2">
      <c r="A138" s="314">
        <v>2017</v>
      </c>
      <c r="B138" s="314">
        <v>5</v>
      </c>
      <c r="C138" s="512">
        <v>17.739734512350648</v>
      </c>
      <c r="D138" s="479">
        <v>2.4901259348990701</v>
      </c>
      <c r="E138" s="479">
        <v>208.47875842628665</v>
      </c>
      <c r="F138" s="479">
        <v>1.2472710741059452</v>
      </c>
      <c r="G138" s="479">
        <v>114.03392869270741</v>
      </c>
      <c r="H138" s="479">
        <v>0</v>
      </c>
      <c r="I138" s="478">
        <v>0</v>
      </c>
      <c r="J138" s="478">
        <f t="shared" si="5"/>
        <v>0</v>
      </c>
      <c r="K138" s="511">
        <v>-2.2737367544323201E-13</v>
      </c>
      <c r="L138" s="521">
        <f t="shared" si="3"/>
        <v>1239.9523662935387</v>
      </c>
      <c r="M138" s="474">
        <v>430771.72274940601</v>
      </c>
      <c r="N138" s="480">
        <f t="shared" si="6"/>
        <v>534136.41695547022</v>
      </c>
      <c r="O138" s="474"/>
      <c r="P138" s="479">
        <v>1239.9523662935401</v>
      </c>
      <c r="Q138" s="277">
        <f t="shared" si="4"/>
        <v>0</v>
      </c>
      <c r="S138" s="520">
        <v>14168.841664613999</v>
      </c>
    </row>
    <row r="139" spans="1:19" x14ac:dyDescent="0.2">
      <c r="A139" s="314">
        <v>2017</v>
      </c>
      <c r="B139" s="314">
        <v>6</v>
      </c>
      <c r="C139" s="512">
        <v>17.793527677188809</v>
      </c>
      <c r="D139" s="479">
        <v>2.4939567162546101</v>
      </c>
      <c r="E139" s="479">
        <v>271.66325293295364</v>
      </c>
      <c r="F139" s="479">
        <v>0</v>
      </c>
      <c r="G139" s="479">
        <v>208.47875842628665</v>
      </c>
      <c r="H139" s="479">
        <v>0</v>
      </c>
      <c r="I139" s="478">
        <v>0</v>
      </c>
      <c r="J139" s="478">
        <f t="shared" si="5"/>
        <v>0</v>
      </c>
      <c r="K139" s="511">
        <v>0</v>
      </c>
      <c r="L139" s="521">
        <f t="shared" si="3"/>
        <v>1336.2739897484762</v>
      </c>
      <c r="M139" s="474">
        <v>431212.61737888103</v>
      </c>
      <c r="N139" s="480">
        <f t="shared" si="6"/>
        <v>576218.20465476043</v>
      </c>
      <c r="O139" s="474"/>
      <c r="P139" s="479">
        <v>1336.2739897484801</v>
      </c>
      <c r="Q139" s="277">
        <f t="shared" si="4"/>
        <v>3.865352482534945E-12</v>
      </c>
      <c r="S139" s="520">
        <v>14309.0765590629</v>
      </c>
    </row>
    <row r="140" spans="1:19" x14ac:dyDescent="0.2">
      <c r="A140" s="314">
        <v>2017</v>
      </c>
      <c r="B140" s="314">
        <v>7</v>
      </c>
      <c r="C140" s="512">
        <v>17.843912952632301</v>
      </c>
      <c r="D140" s="479">
        <v>2.4976090000000002</v>
      </c>
      <c r="E140" s="479">
        <v>322.31916585708109</v>
      </c>
      <c r="F140" s="479">
        <v>0</v>
      </c>
      <c r="G140" s="479">
        <v>271.66325293295364</v>
      </c>
      <c r="H140" s="479">
        <v>0</v>
      </c>
      <c r="I140" s="478">
        <v>0</v>
      </c>
      <c r="J140" s="478">
        <f t="shared" si="5"/>
        <v>0</v>
      </c>
      <c r="K140" s="511">
        <v>2.2737367544323201E-13</v>
      </c>
      <c r="L140" s="521">
        <f t="shared" si="3"/>
        <v>1407.5093007281905</v>
      </c>
      <c r="M140" s="474">
        <v>431650.859660352</v>
      </c>
      <c r="N140" s="480">
        <f t="shared" si="6"/>
        <v>607552.5996392644</v>
      </c>
      <c r="O140" s="474"/>
      <c r="P140" s="479">
        <v>1407.5093007281901</v>
      </c>
      <c r="Q140" s="277">
        <f t="shared" si="4"/>
        <v>0</v>
      </c>
      <c r="S140" s="520">
        <v>14175.904096153001</v>
      </c>
    </row>
    <row r="141" spans="1:19" x14ac:dyDescent="0.2">
      <c r="A141" s="314">
        <v>2017</v>
      </c>
      <c r="B141" s="314">
        <v>8</v>
      </c>
      <c r="C141" s="512">
        <v>17.895915953229608</v>
      </c>
      <c r="D141" s="479">
        <v>2.5013715344756502</v>
      </c>
      <c r="E141" s="479">
        <v>326.45437890907908</v>
      </c>
      <c r="F141" s="479">
        <v>0</v>
      </c>
      <c r="G141" s="479">
        <v>322.31916585708109</v>
      </c>
      <c r="H141" s="479">
        <v>0</v>
      </c>
      <c r="I141" s="478">
        <v>0</v>
      </c>
      <c r="J141" s="478">
        <f t="shared" si="5"/>
        <v>0</v>
      </c>
      <c r="K141" s="511">
        <v>-2.2737367544323201E-13</v>
      </c>
      <c r="L141" s="521">
        <f t="shared" si="3"/>
        <v>1437.5080155590274</v>
      </c>
      <c r="M141" s="474">
        <v>432096.81245132303</v>
      </c>
      <c r="N141" s="480">
        <f t="shared" si="6"/>
        <v>621142.63139628258</v>
      </c>
      <c r="O141" s="474"/>
      <c r="P141" s="479">
        <v>1437.5080155590299</v>
      </c>
      <c r="Q141" s="277">
        <f t="shared" si="4"/>
        <v>2.5011104298755527E-12</v>
      </c>
      <c r="S141" s="520">
        <v>14310.4603396519</v>
      </c>
    </row>
    <row r="142" spans="1:19" x14ac:dyDescent="0.2">
      <c r="A142" s="314">
        <v>2017</v>
      </c>
      <c r="B142" s="314">
        <v>9</v>
      </c>
      <c r="C142" s="512">
        <v>17.946904399891441</v>
      </c>
      <c r="D142" s="479">
        <v>2.5052824642099099</v>
      </c>
      <c r="E142" s="479">
        <v>277.87653293728147</v>
      </c>
      <c r="F142" s="479">
        <v>0</v>
      </c>
      <c r="G142" s="479">
        <v>326.45437890907908</v>
      </c>
      <c r="H142" s="479">
        <v>0</v>
      </c>
      <c r="I142" s="478">
        <v>0</v>
      </c>
      <c r="J142" s="478">
        <f t="shared" si="5"/>
        <v>0</v>
      </c>
      <c r="K142" s="511">
        <v>0</v>
      </c>
      <c r="L142" s="521">
        <f t="shared" ref="L142:L205" si="7">$B$2+$B$3*C142+$B$4*D142+$B$5*E142+$B$6*F142+$B$7*G142+$B$8*H142+$B$9*I142+$B$10*J142+K142</f>
        <v>1404.2017552503421</v>
      </c>
      <c r="M142" s="474">
        <v>432539.36510279402</v>
      </c>
      <c r="N142" s="480">
        <f t="shared" si="6"/>
        <v>607372.53569221194</v>
      </c>
      <c r="O142" s="474"/>
      <c r="P142" s="479">
        <v>1404.2017552503401</v>
      </c>
      <c r="Q142" s="277">
        <f t="shared" ref="Q142:Q205" si="8">+P142-L142</f>
        <v>-2.0463630789890885E-12</v>
      </c>
      <c r="S142" s="520">
        <v>14182.680542640101</v>
      </c>
    </row>
    <row r="143" spans="1:19" x14ac:dyDescent="0.2">
      <c r="A143" s="314">
        <v>2017</v>
      </c>
      <c r="B143" s="314">
        <v>10</v>
      </c>
      <c r="C143" s="512">
        <v>17.994239472711474</v>
      </c>
      <c r="D143" s="479">
        <v>2.5093869999999998</v>
      </c>
      <c r="E143" s="479">
        <v>198.89039579254836</v>
      </c>
      <c r="F143" s="479">
        <v>3.8110897796785466</v>
      </c>
      <c r="G143" s="479">
        <v>277.87653293728147</v>
      </c>
      <c r="H143" s="479">
        <v>0</v>
      </c>
      <c r="I143" s="478">
        <v>0</v>
      </c>
      <c r="J143" s="478">
        <f t="shared" si="5"/>
        <v>0</v>
      </c>
      <c r="K143" s="511">
        <v>2.2737367544323201E-13</v>
      </c>
      <c r="L143" s="521">
        <f t="shared" si="7"/>
        <v>1322.0448214103149</v>
      </c>
      <c r="M143" s="474">
        <v>432965.29324853199</v>
      </c>
      <c r="N143" s="480">
        <f t="shared" si="6"/>
        <v>572399.52378962003</v>
      </c>
      <c r="O143" s="474"/>
      <c r="P143" s="479">
        <v>1322.0448214103101</v>
      </c>
      <c r="Q143" s="277">
        <f t="shared" si="8"/>
        <v>-4.7748471843078732E-12</v>
      </c>
      <c r="S143" s="520">
        <v>14311.788085635601</v>
      </c>
    </row>
    <row r="144" spans="1:19" x14ac:dyDescent="0.2">
      <c r="A144" s="314">
        <v>2017</v>
      </c>
      <c r="B144" s="314">
        <v>11</v>
      </c>
      <c r="C144" s="512">
        <v>18.042049909615709</v>
      </c>
      <c r="D144" s="479">
        <v>2.5140571999046202</v>
      </c>
      <c r="E144" s="479">
        <v>78.117279066674627</v>
      </c>
      <c r="F144" s="479">
        <v>26.436963465927999</v>
      </c>
      <c r="G144" s="479">
        <v>198.89039579254836</v>
      </c>
      <c r="H144" s="479">
        <v>0</v>
      </c>
      <c r="I144" s="478">
        <v>0</v>
      </c>
      <c r="J144" s="478">
        <f t="shared" si="5"/>
        <v>0</v>
      </c>
      <c r="K144" s="511">
        <v>2.2737367544323201E-13</v>
      </c>
      <c r="L144" s="521">
        <f t="shared" si="7"/>
        <v>1197.8298240160814</v>
      </c>
      <c r="M144" s="474">
        <v>433375.08421526698</v>
      </c>
      <c r="N144" s="480">
        <f t="shared" si="6"/>
        <v>519109.6008585277</v>
      </c>
      <c r="O144" s="474"/>
      <c r="P144" s="479">
        <v>1197.82982401608</v>
      </c>
      <c r="Q144" s="277">
        <f t="shared" si="8"/>
        <v>0</v>
      </c>
      <c r="S144" s="520">
        <v>14189.1825847115</v>
      </c>
    </row>
    <row r="145" spans="1:19" x14ac:dyDescent="0.2">
      <c r="A145" s="314">
        <v>2017</v>
      </c>
      <c r="B145" s="314">
        <v>12</v>
      </c>
      <c r="C145" s="512">
        <v>18.085444240000811</v>
      </c>
      <c r="D145" s="479">
        <v>2.5187655026755</v>
      </c>
      <c r="E145" s="479">
        <v>42.633806123140985</v>
      </c>
      <c r="F145" s="479">
        <v>81.614210043345437</v>
      </c>
      <c r="G145" s="479">
        <v>78.117279066674627</v>
      </c>
      <c r="H145" s="479">
        <v>0</v>
      </c>
      <c r="I145" s="478">
        <v>0</v>
      </c>
      <c r="J145" s="478">
        <f t="shared" si="5"/>
        <v>1</v>
      </c>
      <c r="K145" s="511">
        <v>-2.2737367544323201E-13</v>
      </c>
      <c r="L145" s="521">
        <f t="shared" si="7"/>
        <v>1148.821863567437</v>
      </c>
      <c r="M145" s="474">
        <v>433771.01959617302</v>
      </c>
      <c r="N145" s="480">
        <f t="shared" si="6"/>
        <v>498325.63109402277</v>
      </c>
      <c r="O145" s="474">
        <f>SUM(N134:N145)</f>
        <v>6436523.8755122004</v>
      </c>
      <c r="P145" s="479">
        <v>1148.82186356744</v>
      </c>
      <c r="Q145" s="277">
        <f t="shared" si="8"/>
        <v>2.9558577807620168E-12</v>
      </c>
      <c r="S145" s="520">
        <v>14313.062066070899</v>
      </c>
    </row>
    <row r="146" spans="1:19" x14ac:dyDescent="0.2">
      <c r="A146" s="314">
        <v>2018</v>
      </c>
      <c r="B146" s="314">
        <v>1</v>
      </c>
      <c r="C146" s="512">
        <v>18.12821876471617</v>
      </c>
      <c r="D146" s="479">
        <v>2.5235080000000001</v>
      </c>
      <c r="E146" s="479">
        <v>26.112829868525239</v>
      </c>
      <c r="F146" s="479">
        <v>127.15014736663784</v>
      </c>
      <c r="G146" s="479">
        <v>42.633806123140985</v>
      </c>
      <c r="H146" s="479">
        <v>0</v>
      </c>
      <c r="I146" s="478">
        <v>0</v>
      </c>
      <c r="J146" s="478">
        <f t="shared" si="5"/>
        <v>0</v>
      </c>
      <c r="K146" s="511">
        <v>-2.2737367544323201E-13</v>
      </c>
      <c r="L146" s="521">
        <f t="shared" si="7"/>
        <v>1106.4338118305934</v>
      </c>
      <c r="M146" s="474">
        <v>434169.573246738</v>
      </c>
      <c r="N146" s="480">
        <f t="shared" si="6"/>
        <v>480379.89590825036</v>
      </c>
      <c r="O146" s="477">
        <f>+O145/O133-1</f>
        <v>2.6773426915830401E-2</v>
      </c>
      <c r="P146" s="479">
        <v>1106.43381183059</v>
      </c>
      <c r="Q146" s="277">
        <f t="shared" si="8"/>
        <v>-3.4106051316484809E-12</v>
      </c>
      <c r="S146" s="520">
        <v>14195.421334058699</v>
      </c>
    </row>
    <row r="147" spans="1:19" x14ac:dyDescent="0.2">
      <c r="A147" s="314">
        <v>2018</v>
      </c>
      <c r="B147" s="314">
        <v>2</v>
      </c>
      <c r="C147" s="512">
        <v>18.167985974114959</v>
      </c>
      <c r="D147" s="479">
        <v>2.5279022047821198</v>
      </c>
      <c r="E147" s="479">
        <v>35.042184420393127</v>
      </c>
      <c r="F147" s="479">
        <v>78.467690138551589</v>
      </c>
      <c r="G147" s="479">
        <v>26.112829868525239</v>
      </c>
      <c r="H147" s="479">
        <v>0</v>
      </c>
      <c r="I147" s="478">
        <v>0</v>
      </c>
      <c r="J147" s="478">
        <f t="shared" si="5"/>
        <v>0</v>
      </c>
      <c r="K147" s="511">
        <v>0</v>
      </c>
      <c r="L147" s="521">
        <f t="shared" si="7"/>
        <v>1092.5906891120155</v>
      </c>
      <c r="M147" s="474">
        <v>434577.19528086402</v>
      </c>
      <c r="N147" s="480">
        <f t="shared" si="6"/>
        <v>474814.99726428615</v>
      </c>
      <c r="O147" s="474"/>
      <c r="P147" s="479">
        <v>1092.5906891120201</v>
      </c>
      <c r="Q147" s="277">
        <f t="shared" si="8"/>
        <v>4.5474735088646412E-12</v>
      </c>
      <c r="S147" s="520">
        <v>14314.284458132101</v>
      </c>
    </row>
    <row r="148" spans="1:19" x14ac:dyDescent="0.2">
      <c r="A148" s="314">
        <v>2018</v>
      </c>
      <c r="B148" s="314">
        <v>3</v>
      </c>
      <c r="C148" s="512">
        <v>18.200039179134976</v>
      </c>
      <c r="D148" s="479">
        <v>2.5317111546561599</v>
      </c>
      <c r="E148" s="479">
        <v>64.582270600115152</v>
      </c>
      <c r="F148" s="479">
        <v>46.311218909337121</v>
      </c>
      <c r="G148" s="479">
        <v>35.042184420393127</v>
      </c>
      <c r="H148" s="479">
        <v>0</v>
      </c>
      <c r="I148" s="478">
        <v>0</v>
      </c>
      <c r="J148" s="478">
        <f t="shared" si="5"/>
        <v>0</v>
      </c>
      <c r="K148" s="511">
        <v>4.5474735088646402E-13</v>
      </c>
      <c r="L148" s="521">
        <f t="shared" si="7"/>
        <v>1111.3024029046476</v>
      </c>
      <c r="M148" s="474">
        <v>434981.78167051403</v>
      </c>
      <c r="N148" s="480">
        <f t="shared" si="6"/>
        <v>483396.29919018701</v>
      </c>
      <c r="O148" s="474"/>
      <c r="P148" s="479">
        <v>1111.3024029046501</v>
      </c>
      <c r="Q148" s="277">
        <f t="shared" si="8"/>
        <v>2.5011104298755527E-12</v>
      </c>
      <c r="S148" s="520">
        <v>14201.407452418</v>
      </c>
    </row>
    <row r="149" spans="1:19" x14ac:dyDescent="0.2">
      <c r="A149" s="314">
        <v>2018</v>
      </c>
      <c r="B149" s="314">
        <v>4</v>
      </c>
      <c r="C149" s="512">
        <v>18.236809934819775</v>
      </c>
      <c r="D149" s="479">
        <v>2.536</v>
      </c>
      <c r="E149" s="479">
        <v>114.03392869270741</v>
      </c>
      <c r="F149" s="479">
        <v>10.944087118763242</v>
      </c>
      <c r="G149" s="479">
        <v>64.582270600115152</v>
      </c>
      <c r="H149" s="479">
        <v>0</v>
      </c>
      <c r="I149" s="478">
        <v>0</v>
      </c>
      <c r="J149" s="478">
        <f t="shared" si="5"/>
        <v>0</v>
      </c>
      <c r="K149" s="511">
        <v>0</v>
      </c>
      <c r="L149" s="521">
        <f t="shared" si="7"/>
        <v>1154.6845186730852</v>
      </c>
      <c r="M149" s="474">
        <v>435395.919637118</v>
      </c>
      <c r="N149" s="480">
        <f t="shared" si="6"/>
        <v>502744.92789841094</v>
      </c>
      <c r="O149" s="474"/>
      <c r="P149" s="479">
        <v>1154.68451867309</v>
      </c>
      <c r="Q149" s="277">
        <f t="shared" si="8"/>
        <v>4.7748471843078732E-12</v>
      </c>
      <c r="S149" s="520">
        <v>14315.4573508311</v>
      </c>
    </row>
    <row r="150" spans="1:19" x14ac:dyDescent="0.2">
      <c r="A150" s="314">
        <v>2018</v>
      </c>
      <c r="B150" s="314">
        <v>5</v>
      </c>
      <c r="C150" s="512">
        <v>18.27146734569417</v>
      </c>
      <c r="D150" s="479">
        <v>2.54038995783471</v>
      </c>
      <c r="E150" s="479">
        <v>208.47875842628665</v>
      </c>
      <c r="F150" s="479">
        <v>1.2472710741059452</v>
      </c>
      <c r="G150" s="479">
        <v>114.03392869270741</v>
      </c>
      <c r="H150" s="479">
        <v>0</v>
      </c>
      <c r="I150" s="478">
        <v>0</v>
      </c>
      <c r="J150" s="478">
        <f t="shared" si="5"/>
        <v>0</v>
      </c>
      <c r="K150" s="511">
        <v>4.5474735088646402E-13</v>
      </c>
      <c r="L150" s="521">
        <f t="shared" si="7"/>
        <v>1248.5124553155924</v>
      </c>
      <c r="M150" s="474">
        <v>435803.071519677</v>
      </c>
      <c r="N150" s="480">
        <f t="shared" si="6"/>
        <v>544105.56285710866</v>
      </c>
      <c r="O150" s="474"/>
      <c r="P150" s="479">
        <v>1248.5124553155899</v>
      </c>
      <c r="Q150" s="277">
        <f t="shared" si="8"/>
        <v>-2.5011104298755527E-12</v>
      </c>
      <c r="S150" s="520">
        <v>14207.151169791299</v>
      </c>
    </row>
    <row r="151" spans="1:19" x14ac:dyDescent="0.2">
      <c r="A151" s="314">
        <v>2018</v>
      </c>
      <c r="B151" s="314">
        <v>6</v>
      </c>
      <c r="C151" s="512">
        <v>18.306927571606028</v>
      </c>
      <c r="D151" s="479">
        <v>2.54501661143486</v>
      </c>
      <c r="E151" s="479">
        <v>271.66325293295364</v>
      </c>
      <c r="F151" s="479">
        <v>0</v>
      </c>
      <c r="G151" s="479">
        <v>208.47875842628665</v>
      </c>
      <c r="H151" s="479">
        <v>0</v>
      </c>
      <c r="I151" s="478">
        <v>0</v>
      </c>
      <c r="J151" s="478">
        <f t="shared" si="5"/>
        <v>0</v>
      </c>
      <c r="K151" s="511">
        <v>0</v>
      </c>
      <c r="L151" s="521">
        <f t="shared" si="7"/>
        <v>1343.9911104273915</v>
      </c>
      <c r="M151" s="474">
        <v>436208.24459925003</v>
      </c>
      <c r="N151" s="480">
        <f t="shared" si="6"/>
        <v>586260.00303652929</v>
      </c>
      <c r="O151" s="474"/>
      <c r="P151" s="479">
        <v>1343.9911104273899</v>
      </c>
      <c r="Q151" s="277">
        <f t="shared" si="8"/>
        <v>0</v>
      </c>
      <c r="S151" s="520">
        <v>14316.5827485876</v>
      </c>
    </row>
    <row r="152" spans="1:19" x14ac:dyDescent="0.2">
      <c r="A152" s="314">
        <v>2018</v>
      </c>
      <c r="B152" s="314">
        <v>7</v>
      </c>
      <c r="C152" s="512">
        <v>18.338412125970134</v>
      </c>
      <c r="D152" s="479">
        <v>2.5493480000000002</v>
      </c>
      <c r="E152" s="479">
        <v>322.31916585708109</v>
      </c>
      <c r="F152" s="479">
        <v>0</v>
      </c>
      <c r="G152" s="479">
        <v>271.66325293295364</v>
      </c>
      <c r="H152" s="479">
        <v>0</v>
      </c>
      <c r="I152" s="478">
        <v>0</v>
      </c>
      <c r="J152" s="478">
        <f t="shared" si="5"/>
        <v>0</v>
      </c>
      <c r="K152" s="511">
        <v>0</v>
      </c>
      <c r="L152" s="521">
        <f t="shared" si="7"/>
        <v>1414.3879812751966</v>
      </c>
      <c r="M152" s="474">
        <v>436605.88630136498</v>
      </c>
      <c r="N152" s="480">
        <f t="shared" si="6"/>
        <v>617530.11813865567</v>
      </c>
      <c r="O152" s="474"/>
      <c r="P152" s="479">
        <v>1414.3879812752</v>
      </c>
      <c r="Q152" s="277">
        <f t="shared" si="8"/>
        <v>3.4106051316484809E-12</v>
      </c>
      <c r="S152" s="520">
        <v>14212.662301927799</v>
      </c>
    </row>
    <row r="153" spans="1:19" x14ac:dyDescent="0.2">
      <c r="A153" s="314">
        <v>2018</v>
      </c>
      <c r="B153" s="314">
        <v>8</v>
      </c>
      <c r="C153" s="512">
        <v>18.369114494919089</v>
      </c>
      <c r="D153" s="479">
        <v>2.5535257055946601</v>
      </c>
      <c r="E153" s="479">
        <v>326.45437890907908</v>
      </c>
      <c r="F153" s="479">
        <v>0</v>
      </c>
      <c r="G153" s="479">
        <v>322.31916585708109</v>
      </c>
      <c r="H153" s="479">
        <v>0</v>
      </c>
      <c r="I153" s="478">
        <v>0</v>
      </c>
      <c r="J153" s="478">
        <f t="shared" si="5"/>
        <v>0</v>
      </c>
      <c r="K153" s="511">
        <v>-6.8212102632969598E-13</v>
      </c>
      <c r="L153" s="521">
        <f t="shared" si="7"/>
        <v>1443.5176523694788</v>
      </c>
      <c r="M153" s="474">
        <v>437001.66026008403</v>
      </c>
      <c r="N153" s="480">
        <f t="shared" si="6"/>
        <v>630819.61070020101</v>
      </c>
      <c r="O153" s="474"/>
      <c r="P153" s="479">
        <v>1443.5176523694799</v>
      </c>
      <c r="Q153" s="277">
        <f t="shared" si="8"/>
        <v>0</v>
      </c>
      <c r="S153" s="520">
        <v>14317.6625746548</v>
      </c>
    </row>
    <row r="154" spans="1:19" x14ac:dyDescent="0.2">
      <c r="A154" s="314">
        <v>2018</v>
      </c>
      <c r="B154" s="314">
        <v>9</v>
      </c>
      <c r="C154" s="512">
        <v>18.400447169454328</v>
      </c>
      <c r="D154" s="479">
        <v>2.5576345938482299</v>
      </c>
      <c r="E154" s="479">
        <v>277.87653293728147</v>
      </c>
      <c r="F154" s="479">
        <v>0</v>
      </c>
      <c r="G154" s="479">
        <v>326.45437890907908</v>
      </c>
      <c r="H154" s="479">
        <v>0</v>
      </c>
      <c r="I154" s="478">
        <v>0</v>
      </c>
      <c r="J154" s="478">
        <f t="shared" ref="J154:J217" si="9">+J142</f>
        <v>0</v>
      </c>
      <c r="K154" s="511">
        <v>2.2737367544323201E-13</v>
      </c>
      <c r="L154" s="521">
        <f t="shared" si="7"/>
        <v>1409.4495671353925</v>
      </c>
      <c r="M154" s="474">
        <v>437393.71532561898</v>
      </c>
      <c r="N154" s="480">
        <f t="shared" si="6"/>
        <v>616484.38273343479</v>
      </c>
      <c r="O154" s="474"/>
      <c r="P154" s="479">
        <v>1409.44956713539</v>
      </c>
      <c r="Q154" s="277">
        <f t="shared" si="8"/>
        <v>-2.5011104298755527E-12</v>
      </c>
      <c r="S154" s="520">
        <v>14217.950267099601</v>
      </c>
    </row>
    <row r="155" spans="1:19" x14ac:dyDescent="0.2">
      <c r="A155" s="314">
        <v>2018</v>
      </c>
      <c r="B155" s="314">
        <v>10</v>
      </c>
      <c r="C155" s="512">
        <v>18.434541598029295</v>
      </c>
      <c r="D155" s="479">
        <v>2.5618560000000001</v>
      </c>
      <c r="E155" s="479">
        <v>198.89039579254836</v>
      </c>
      <c r="F155" s="479">
        <v>3.8110897796785466</v>
      </c>
      <c r="G155" s="479">
        <v>277.87653293728147</v>
      </c>
      <c r="H155" s="479">
        <v>0</v>
      </c>
      <c r="I155" s="478">
        <v>0</v>
      </c>
      <c r="J155" s="478">
        <f t="shared" si="9"/>
        <v>0</v>
      </c>
      <c r="K155" s="511">
        <v>-2.2737367544323201E-13</v>
      </c>
      <c r="L155" s="521">
        <f t="shared" si="7"/>
        <v>1326.7830180738006</v>
      </c>
      <c r="M155" s="474">
        <v>437780.70146469102</v>
      </c>
      <c r="N155" s="480">
        <f t="shared" si="6"/>
        <v>580840.0003437883</v>
      </c>
      <c r="O155" s="474"/>
      <c r="P155" s="479">
        <v>1326.7830180737999</v>
      </c>
      <c r="Q155" s="277">
        <f t="shared" si="8"/>
        <v>0</v>
      </c>
      <c r="S155" s="520">
        <v>14318.6986744059</v>
      </c>
    </row>
    <row r="156" spans="1:19" x14ac:dyDescent="0.2">
      <c r="A156" s="314">
        <v>2018</v>
      </c>
      <c r="B156" s="314">
        <v>11</v>
      </c>
      <c r="C156" s="512">
        <v>18.477542914746234</v>
      </c>
      <c r="D156" s="479">
        <v>2.5666659364619502</v>
      </c>
      <c r="E156" s="479">
        <v>78.117279066674627</v>
      </c>
      <c r="F156" s="479">
        <v>26.436963465927999</v>
      </c>
      <c r="G156" s="479">
        <v>198.89039579254836</v>
      </c>
      <c r="H156" s="479">
        <v>0</v>
      </c>
      <c r="I156" s="478">
        <v>0</v>
      </c>
      <c r="J156" s="478">
        <f t="shared" si="9"/>
        <v>0</v>
      </c>
      <c r="K156" s="511">
        <v>2.2737367544323201E-13</v>
      </c>
      <c r="L156" s="521">
        <f t="shared" si="7"/>
        <v>1202.3618480053194</v>
      </c>
      <c r="M156" s="474">
        <v>438168.51707498502</v>
      </c>
      <c r="N156" s="480">
        <f t="shared" si="6"/>
        <v>526837.10792802938</v>
      </c>
      <c r="O156" s="474"/>
      <c r="P156" s="479">
        <v>1202.3618480053201</v>
      </c>
      <c r="Q156" s="277">
        <f t="shared" si="8"/>
        <v>0</v>
      </c>
      <c r="S156" s="520">
        <v>14223.024102196499</v>
      </c>
    </row>
    <row r="157" spans="1:19" x14ac:dyDescent="0.2">
      <c r="A157" s="314">
        <v>2018</v>
      </c>
      <c r="B157" s="314">
        <v>12</v>
      </c>
      <c r="C157" s="512">
        <v>18.522075308721917</v>
      </c>
      <c r="D157" s="479">
        <v>2.5714695018896698</v>
      </c>
      <c r="E157" s="479">
        <v>42.633806123140985</v>
      </c>
      <c r="F157" s="479">
        <v>81.614210043345437</v>
      </c>
      <c r="G157" s="479">
        <v>78.117279066674627</v>
      </c>
      <c r="H157" s="479">
        <v>0</v>
      </c>
      <c r="I157" s="478">
        <v>0</v>
      </c>
      <c r="J157" s="478">
        <f t="shared" si="9"/>
        <v>1</v>
      </c>
      <c r="K157" s="511">
        <v>-2.2737367544323201E-13</v>
      </c>
      <c r="L157" s="521">
        <f t="shared" si="7"/>
        <v>1153.3748769293225</v>
      </c>
      <c r="M157" s="474">
        <v>438553.20678560599</v>
      </c>
      <c r="N157" s="480">
        <f t="shared" si="6"/>
        <v>505816.25090330804</v>
      </c>
      <c r="O157" s="474">
        <f>SUM(N146:N157)</f>
        <v>6550029.1569021894</v>
      </c>
      <c r="P157" s="479">
        <v>1153.37487692932</v>
      </c>
      <c r="Q157" s="277">
        <f t="shared" si="8"/>
        <v>-2.5011104298755527E-12</v>
      </c>
      <c r="S157" s="520">
        <v>14319.6928184878</v>
      </c>
    </row>
    <row r="158" spans="1:19" x14ac:dyDescent="0.2">
      <c r="A158" s="314">
        <v>2019</v>
      </c>
      <c r="B158" s="314">
        <v>1</v>
      </c>
      <c r="C158" s="512">
        <v>18.567700266448821</v>
      </c>
      <c r="D158" s="479">
        <v>2.5761699999999998</v>
      </c>
      <c r="E158" s="479">
        <v>26.112829868525239</v>
      </c>
      <c r="F158" s="479">
        <v>127.15014736663784</v>
      </c>
      <c r="G158" s="479">
        <v>42.633806123140985</v>
      </c>
      <c r="H158" s="479">
        <v>0</v>
      </c>
      <c r="I158" s="478">
        <v>0</v>
      </c>
      <c r="J158" s="478">
        <f t="shared" si="9"/>
        <v>0</v>
      </c>
      <c r="K158" s="511">
        <v>-4.5474735088646402E-13</v>
      </c>
      <c r="L158" s="521">
        <f t="shared" si="7"/>
        <v>1111.1001826551744</v>
      </c>
      <c r="M158" s="474">
        <v>438940.517556281</v>
      </c>
      <c r="N158" s="480">
        <f t="shared" si="6"/>
        <v>487706.88923154061</v>
      </c>
      <c r="O158" s="477">
        <f>+O157/O145-1</f>
        <v>1.7634562317374591E-2</v>
      </c>
      <c r="P158" s="479">
        <v>1111.1001826551701</v>
      </c>
      <c r="Q158" s="277">
        <f t="shared" si="8"/>
        <v>-4.3200998334214091E-12</v>
      </c>
      <c r="S158" s="520">
        <v>14227.892478169901</v>
      </c>
    </row>
    <row r="159" spans="1:19" x14ac:dyDescent="0.2">
      <c r="A159" s="314">
        <v>2019</v>
      </c>
      <c r="B159" s="314">
        <v>2</v>
      </c>
      <c r="C159" s="512">
        <v>18.608391573369332</v>
      </c>
      <c r="D159" s="479">
        <v>2.5803043555678</v>
      </c>
      <c r="E159" s="479">
        <v>35.042184420393127</v>
      </c>
      <c r="F159" s="479">
        <v>78.467690138551589</v>
      </c>
      <c r="G159" s="479">
        <v>26.112829868525239</v>
      </c>
      <c r="H159" s="479">
        <v>0</v>
      </c>
      <c r="I159" s="478">
        <v>0</v>
      </c>
      <c r="J159" s="478">
        <f t="shared" si="9"/>
        <v>0</v>
      </c>
      <c r="K159" s="511">
        <v>-2.2737367544323201E-13</v>
      </c>
      <c r="L159" s="521">
        <f t="shared" si="7"/>
        <v>1097.3471522707734</v>
      </c>
      <c r="M159" s="474">
        <v>439328.30153608997</v>
      </c>
      <c r="N159" s="480">
        <f t="shared" si="6"/>
        <v>482095.66060258402</v>
      </c>
      <c r="O159" s="483"/>
      <c r="P159" s="479">
        <v>1097.34715227077</v>
      </c>
      <c r="Q159" s="277">
        <f t="shared" si="8"/>
        <v>-3.4106051316484809E-12</v>
      </c>
      <c r="S159" s="520">
        <v>14320.646705847301</v>
      </c>
    </row>
    <row r="160" spans="1:19" x14ac:dyDescent="0.2">
      <c r="A160" s="314">
        <v>2019</v>
      </c>
      <c r="B160" s="314">
        <v>3</v>
      </c>
      <c r="C160" s="512">
        <v>18.639146087843795</v>
      </c>
      <c r="D160" s="479">
        <v>2.5837126114725599</v>
      </c>
      <c r="E160" s="479">
        <v>64.582270600115152</v>
      </c>
      <c r="F160" s="479">
        <v>46.311218909337121</v>
      </c>
      <c r="G160" s="479">
        <v>35.042184420393127</v>
      </c>
      <c r="H160" s="479">
        <v>0</v>
      </c>
      <c r="I160" s="478">
        <v>0</v>
      </c>
      <c r="J160" s="478">
        <f t="shared" si="9"/>
        <v>0</v>
      </c>
      <c r="K160" s="511">
        <v>0</v>
      </c>
      <c r="L160" s="521">
        <f t="shared" si="7"/>
        <v>1116.0981681434787</v>
      </c>
      <c r="M160" s="474">
        <v>439706.91517726</v>
      </c>
      <c r="N160" s="480">
        <f t="shared" si="6"/>
        <v>490756.08254935988</v>
      </c>
      <c r="O160" s="483"/>
      <c r="P160" s="479">
        <v>1116.0981681434801</v>
      </c>
      <c r="Q160" s="277">
        <f t="shared" si="8"/>
        <v>0</v>
      </c>
      <c r="S160" s="520">
        <v>14232.5637148511</v>
      </c>
    </row>
    <row r="161" spans="1:19" x14ac:dyDescent="0.2">
      <c r="A161" s="314">
        <v>2019</v>
      </c>
      <c r="B161" s="314">
        <v>4</v>
      </c>
      <c r="C161" s="512">
        <v>18.672408756098424</v>
      </c>
      <c r="D161" s="479">
        <v>2.5874220000000001</v>
      </c>
      <c r="E161" s="479">
        <v>114.03392869270741</v>
      </c>
      <c r="F161" s="479">
        <v>10.944087118763242</v>
      </c>
      <c r="G161" s="479">
        <v>64.582270600115152</v>
      </c>
      <c r="H161" s="479">
        <v>0</v>
      </c>
      <c r="I161" s="478">
        <v>0</v>
      </c>
      <c r="J161" s="478">
        <f t="shared" si="9"/>
        <v>0</v>
      </c>
      <c r="K161" s="511">
        <v>-2.2737367544323201E-13</v>
      </c>
      <c r="L161" s="521">
        <f t="shared" si="7"/>
        <v>1159.4774998677501</v>
      </c>
      <c r="M161" s="474">
        <v>440088.50013553101</v>
      </c>
      <c r="N161" s="480">
        <f t="shared" si="6"/>
        <v>510272.71385769348</v>
      </c>
      <c r="O161" s="483"/>
      <c r="P161" s="479">
        <v>1159.4774998677501</v>
      </c>
      <c r="Q161" s="277">
        <f t="shared" si="8"/>
        <v>0</v>
      </c>
      <c r="S161" s="520">
        <v>14321.561966633901</v>
      </c>
    </row>
    <row r="162" spans="1:19" x14ac:dyDescent="0.2">
      <c r="A162" s="314">
        <v>2019</v>
      </c>
      <c r="B162" s="314">
        <v>5</v>
      </c>
      <c r="C162" s="512">
        <v>18.70245460000417</v>
      </c>
      <c r="D162" s="479">
        <v>2.59117148376184</v>
      </c>
      <c r="E162" s="479">
        <v>208.47875842628665</v>
      </c>
      <c r="F162" s="479">
        <v>1.2472710741059452</v>
      </c>
      <c r="G162" s="479">
        <v>114.03392869270741</v>
      </c>
      <c r="H162" s="479">
        <v>0</v>
      </c>
      <c r="I162" s="478">
        <v>0</v>
      </c>
      <c r="J162" s="478">
        <f t="shared" si="9"/>
        <v>0</v>
      </c>
      <c r="K162" s="511">
        <v>0</v>
      </c>
      <c r="L162" s="521">
        <f t="shared" si="7"/>
        <v>1253.2755093603751</v>
      </c>
      <c r="M162" s="474">
        <v>440461.63823235699</v>
      </c>
      <c r="N162" s="480">
        <f t="shared" si="6"/>
        <v>552019.78400936245</v>
      </c>
      <c r="O162" s="483"/>
      <c r="P162" s="479">
        <v>1253.2755093603801</v>
      </c>
      <c r="Q162" s="277">
        <f t="shared" si="8"/>
        <v>5.0022208597511053E-12</v>
      </c>
      <c r="S162" s="520">
        <v>14237.045795169101</v>
      </c>
    </row>
    <row r="163" spans="1:19" x14ac:dyDescent="0.2">
      <c r="A163" s="314">
        <v>2019</v>
      </c>
      <c r="B163" s="314">
        <v>6</v>
      </c>
      <c r="C163" s="512">
        <v>18.733058021675483</v>
      </c>
      <c r="D163" s="479">
        <v>2.5951513880579902</v>
      </c>
      <c r="E163" s="479">
        <v>271.66325293295364</v>
      </c>
      <c r="F163" s="479">
        <v>0</v>
      </c>
      <c r="G163" s="479">
        <v>208.47875842628665</v>
      </c>
      <c r="H163" s="479">
        <v>0</v>
      </c>
      <c r="I163" s="478">
        <v>0</v>
      </c>
      <c r="J163" s="478">
        <f t="shared" si="9"/>
        <v>0</v>
      </c>
      <c r="K163" s="511">
        <v>0</v>
      </c>
      <c r="L163" s="521">
        <f t="shared" si="7"/>
        <v>1348.7166268118274</v>
      </c>
      <c r="M163" s="474">
        <v>440833.78011197801</v>
      </c>
      <c r="N163" s="480">
        <f t="shared" si="6"/>
        <v>594559.84889733384</v>
      </c>
      <c r="O163" s="483"/>
      <c r="P163" s="479">
        <v>1348.7166268118301</v>
      </c>
      <c r="Q163" s="277">
        <f t="shared" si="8"/>
        <v>2.7284841053187847E-12</v>
      </c>
      <c r="S163" s="520">
        <v>14322.440164986399</v>
      </c>
    </row>
    <row r="164" spans="1:19" x14ac:dyDescent="0.2">
      <c r="A164" s="314">
        <v>2019</v>
      </c>
      <c r="B164" s="314">
        <v>7</v>
      </c>
      <c r="C164" s="512">
        <v>18.761534737684631</v>
      </c>
      <c r="D164" s="479">
        <v>2.5989740000000001</v>
      </c>
      <c r="E164" s="479">
        <v>322.31916585708109</v>
      </c>
      <c r="F164" s="479">
        <v>0</v>
      </c>
      <c r="G164" s="479">
        <v>271.66325293295364</v>
      </c>
      <c r="H164" s="479">
        <v>0</v>
      </c>
      <c r="I164" s="478">
        <v>0</v>
      </c>
      <c r="J164" s="478">
        <f t="shared" si="9"/>
        <v>0</v>
      </c>
      <c r="K164" s="511">
        <v>-4.5474735088646402E-13</v>
      </c>
      <c r="L164" s="521">
        <f t="shared" si="7"/>
        <v>1419.1136993119023</v>
      </c>
      <c r="M164" s="474">
        <v>441204.78963298898</v>
      </c>
      <c r="N164" s="480">
        <f t="shared" si="6"/>
        <v>626119.76117020054</v>
      </c>
      <c r="O164" s="483"/>
      <c r="P164" s="479">
        <v>1419.1136993119001</v>
      </c>
      <c r="Q164" s="277">
        <f t="shared" si="8"/>
        <v>-2.2737367544323206E-12</v>
      </c>
      <c r="S164" s="520">
        <v>14241.3463787936</v>
      </c>
    </row>
    <row r="165" spans="1:19" x14ac:dyDescent="0.2">
      <c r="A165" s="314">
        <v>2019</v>
      </c>
      <c r="B165" s="314">
        <v>8</v>
      </c>
      <c r="C165" s="512">
        <v>18.791169704158126</v>
      </c>
      <c r="D165" s="479">
        <v>2.6028321941149102</v>
      </c>
      <c r="E165" s="479">
        <v>326.45437890907908</v>
      </c>
      <c r="F165" s="479">
        <v>0</v>
      </c>
      <c r="G165" s="479">
        <v>322.31916585708109</v>
      </c>
      <c r="H165" s="479">
        <v>0</v>
      </c>
      <c r="I165" s="478">
        <v>0</v>
      </c>
      <c r="J165" s="478">
        <f t="shared" si="9"/>
        <v>0</v>
      </c>
      <c r="K165" s="511">
        <v>-4.5474735088646402E-13</v>
      </c>
      <c r="L165" s="521">
        <f t="shared" si="7"/>
        <v>1448.2735453663608</v>
      </c>
      <c r="M165" s="474">
        <v>441580.784746502</v>
      </c>
      <c r="N165" s="480">
        <f t="shared" si="6"/>
        <v>639529.76869047631</v>
      </c>
      <c r="O165" s="483"/>
      <c r="P165" s="479">
        <v>1448.2735453663599</v>
      </c>
      <c r="Q165" s="277">
        <f t="shared" si="8"/>
        <v>0</v>
      </c>
      <c r="S165" s="520">
        <v>14323.2828017055</v>
      </c>
    </row>
    <row r="166" spans="1:19" x14ac:dyDescent="0.2">
      <c r="A166" s="314">
        <v>2019</v>
      </c>
      <c r="B166" s="314">
        <v>9</v>
      </c>
      <c r="C166" s="512">
        <v>18.817696916016409</v>
      </c>
      <c r="D166" s="479">
        <v>2.60683093029238</v>
      </c>
      <c r="E166" s="479">
        <v>277.87653293728147</v>
      </c>
      <c r="F166" s="479">
        <v>0</v>
      </c>
      <c r="G166" s="479">
        <v>326.45437890907908</v>
      </c>
      <c r="H166" s="479">
        <v>0</v>
      </c>
      <c r="I166" s="478">
        <v>0</v>
      </c>
      <c r="J166" s="478">
        <f t="shared" si="9"/>
        <v>0</v>
      </c>
      <c r="K166" s="511">
        <v>0</v>
      </c>
      <c r="L166" s="521">
        <f t="shared" si="7"/>
        <v>1414.0535554697888</v>
      </c>
      <c r="M166" s="474">
        <v>441951.31418914202</v>
      </c>
      <c r="N166" s="480">
        <f t="shared" si="6"/>
        <v>624942.82717370195</v>
      </c>
      <c r="O166" s="483"/>
      <c r="P166" s="479">
        <v>1414.0535554697899</v>
      </c>
      <c r="Q166" s="277">
        <f t="shared" si="8"/>
        <v>0</v>
      </c>
      <c r="S166" s="520">
        <v>14245.472815224801</v>
      </c>
    </row>
    <row r="167" spans="1:19" x14ac:dyDescent="0.2">
      <c r="A167" s="314">
        <v>2019</v>
      </c>
      <c r="B167" s="314">
        <v>10</v>
      </c>
      <c r="C167" s="512">
        <v>18.836645522749215</v>
      </c>
      <c r="D167" s="479">
        <v>2.6111249999999999</v>
      </c>
      <c r="E167" s="479">
        <v>198.89039579254836</v>
      </c>
      <c r="F167" s="479">
        <v>3.8110897796785466</v>
      </c>
      <c r="G167" s="479">
        <v>277.87653293728147</v>
      </c>
      <c r="H167" s="479">
        <v>0</v>
      </c>
      <c r="I167" s="478">
        <v>0</v>
      </c>
      <c r="J167" s="478">
        <f t="shared" si="9"/>
        <v>0</v>
      </c>
      <c r="K167" s="511">
        <v>-2.2737367544323201E-13</v>
      </c>
      <c r="L167" s="521">
        <f t="shared" si="7"/>
        <v>1330.8172830196386</v>
      </c>
      <c r="M167" s="474">
        <v>442304.20183186699</v>
      </c>
      <c r="N167" s="480">
        <f t="shared" si="6"/>
        <v>588626.07615005504</v>
      </c>
      <c r="O167" s="483"/>
      <c r="P167" s="479">
        <v>1330.8172830196399</v>
      </c>
      <c r="Q167" s="277">
        <f t="shared" si="8"/>
        <v>0</v>
      </c>
      <c r="S167" s="520">
        <v>14324.0913168186</v>
      </c>
    </row>
    <row r="168" spans="1:19" x14ac:dyDescent="0.2">
      <c r="A168" s="314">
        <v>2019</v>
      </c>
      <c r="B168" s="314">
        <v>11</v>
      </c>
      <c r="C168" s="512">
        <v>18.849840368557476</v>
      </c>
      <c r="D168" s="479">
        <v>2.6161692148019702</v>
      </c>
      <c r="E168" s="479">
        <v>78.117279066674627</v>
      </c>
      <c r="F168" s="479">
        <v>26.436963465927999</v>
      </c>
      <c r="G168" s="479">
        <v>198.89039579254836</v>
      </c>
      <c r="H168" s="479">
        <v>0</v>
      </c>
      <c r="I168" s="478">
        <v>0</v>
      </c>
      <c r="J168" s="478">
        <f t="shared" si="9"/>
        <v>0</v>
      </c>
      <c r="K168" s="511">
        <v>2.2737367544323201E-13</v>
      </c>
      <c r="L168" s="521">
        <f t="shared" si="7"/>
        <v>1205.2551423142752</v>
      </c>
      <c r="M168" s="474">
        <v>442638.95651520102</v>
      </c>
      <c r="N168" s="480">
        <f t="shared" si="6"/>
        <v>533492.87852857087</v>
      </c>
      <c r="O168" s="483"/>
      <c r="P168" s="479">
        <v>1205.25514231428</v>
      </c>
      <c r="Q168" s="277">
        <f t="shared" si="8"/>
        <v>4.7748471843078732E-12</v>
      </c>
      <c r="S168" s="520">
        <v>14249.432156352999</v>
      </c>
    </row>
    <row r="169" spans="1:19" x14ac:dyDescent="0.2">
      <c r="A169" s="314">
        <v>2019</v>
      </c>
      <c r="B169" s="314">
        <v>12</v>
      </c>
      <c r="C169" s="512">
        <v>18.863139813945992</v>
      </c>
      <c r="D169" s="479">
        <v>2.6213088769833099</v>
      </c>
      <c r="E169" s="479">
        <v>42.633806123140985</v>
      </c>
      <c r="F169" s="479">
        <v>81.614210043345437</v>
      </c>
      <c r="G169" s="479">
        <v>78.117279066674627</v>
      </c>
      <c r="H169" s="479">
        <v>0</v>
      </c>
      <c r="I169" s="478">
        <v>0</v>
      </c>
      <c r="J169" s="478">
        <f t="shared" si="9"/>
        <v>1</v>
      </c>
      <c r="K169" s="511">
        <v>0</v>
      </c>
      <c r="L169" s="521">
        <f t="shared" si="7"/>
        <v>1155.052967685154</v>
      </c>
      <c r="M169" s="474">
        <v>442974.88862628501</v>
      </c>
      <c r="N169" s="480">
        <f t="shared" ref="N169:N232" si="10">+M169*L169/1000</f>
        <v>511659.45971779106</v>
      </c>
      <c r="O169" s="474">
        <f>SUM(N158:N169)</f>
        <v>6641781.7505786698</v>
      </c>
      <c r="P169" s="479">
        <v>1155.05296768515</v>
      </c>
      <c r="Q169" s="277">
        <f t="shared" si="8"/>
        <v>-4.0927261579781771E-12</v>
      </c>
      <c r="S169" s="520">
        <v>14324.8670920411</v>
      </c>
    </row>
    <row r="170" spans="1:19" x14ac:dyDescent="0.2">
      <c r="A170" s="314">
        <v>2020</v>
      </c>
      <c r="B170" s="314">
        <v>1</v>
      </c>
      <c r="C170" s="512">
        <v>18.889473262297713</v>
      </c>
      <c r="D170" s="479">
        <v>2.6264180000000001</v>
      </c>
      <c r="E170" s="479">
        <v>26.112829868525239</v>
      </c>
      <c r="F170" s="479">
        <v>127.15014736663784</v>
      </c>
      <c r="G170" s="479">
        <v>42.633806123140985</v>
      </c>
      <c r="H170" s="479">
        <v>0</v>
      </c>
      <c r="I170" s="478">
        <v>0</v>
      </c>
      <c r="J170" s="478">
        <f t="shared" si="9"/>
        <v>0</v>
      </c>
      <c r="K170" s="511">
        <v>-2.2737367544323201E-13</v>
      </c>
      <c r="L170" s="521">
        <f t="shared" si="7"/>
        <v>1111.9841345805796</v>
      </c>
      <c r="M170" s="474">
        <v>443343.11093817902</v>
      </c>
      <c r="N170" s="480">
        <f t="shared" si="10"/>
        <v>492990.50553885289</v>
      </c>
      <c r="O170" s="477">
        <f>+O169/O157-1</f>
        <v>1.400796721336639E-2</v>
      </c>
      <c r="P170" s="479">
        <v>1111.9841345805801</v>
      </c>
      <c r="Q170" s="277">
        <f t="shared" si="8"/>
        <v>0</v>
      </c>
      <c r="S170" s="520">
        <v>14253.2311685108</v>
      </c>
    </row>
    <row r="171" spans="1:19" x14ac:dyDescent="0.2">
      <c r="A171" s="314">
        <v>2020</v>
      </c>
      <c r="B171" s="314">
        <v>2</v>
      </c>
      <c r="C171" s="512">
        <v>18.934170340915575</v>
      </c>
      <c r="D171" s="479">
        <v>2.6309803296719698</v>
      </c>
      <c r="E171" s="479">
        <v>35.042184420393127</v>
      </c>
      <c r="F171" s="479">
        <v>78.467690138551589</v>
      </c>
      <c r="G171" s="479">
        <v>26.112829868525239</v>
      </c>
      <c r="H171" s="479">
        <v>0</v>
      </c>
      <c r="I171" s="478">
        <v>0</v>
      </c>
      <c r="J171" s="478">
        <f t="shared" si="9"/>
        <v>0</v>
      </c>
      <c r="K171" s="511">
        <v>-2.2737367544323201E-13</v>
      </c>
      <c r="L171" s="521">
        <f t="shared" si="7"/>
        <v>1098.2849080379206</v>
      </c>
      <c r="M171" s="474">
        <v>443759.749664856</v>
      </c>
      <c r="N171" s="480">
        <f t="shared" si="10"/>
        <v>487374.63585159701</v>
      </c>
      <c r="O171" s="474"/>
      <c r="P171" s="479">
        <v>1098.2849080379201</v>
      </c>
      <c r="Q171" s="277">
        <f t="shared" si="8"/>
        <v>0</v>
      </c>
      <c r="S171" s="520">
        <v>14325.6114531371</v>
      </c>
    </row>
    <row r="172" spans="1:19" x14ac:dyDescent="0.2">
      <c r="A172" s="314">
        <v>2020</v>
      </c>
      <c r="B172" s="314">
        <v>3</v>
      </c>
      <c r="C172" s="512">
        <v>18.980801538650205</v>
      </c>
      <c r="D172" s="479">
        <v>2.6349207235496501</v>
      </c>
      <c r="E172" s="479">
        <v>64.582270600115152</v>
      </c>
      <c r="F172" s="479">
        <v>46.311218909337121</v>
      </c>
      <c r="G172" s="479">
        <v>35.042184420393127</v>
      </c>
      <c r="H172" s="479">
        <v>0</v>
      </c>
      <c r="I172" s="478">
        <v>0</v>
      </c>
      <c r="J172" s="478">
        <f t="shared" si="9"/>
        <v>0</v>
      </c>
      <c r="K172" s="511">
        <v>2.2737367544323201E-13</v>
      </c>
      <c r="L172" s="521">
        <f t="shared" si="7"/>
        <v>1117.50135946263</v>
      </c>
      <c r="M172" s="474">
        <v>444183.71718621399</v>
      </c>
      <c r="N172" s="480">
        <f t="shared" si="10"/>
        <v>496375.90780675854</v>
      </c>
      <c r="O172" s="474"/>
      <c r="P172" s="479">
        <v>1117.50135946263</v>
      </c>
      <c r="Q172" s="277">
        <f t="shared" si="8"/>
        <v>0</v>
      </c>
      <c r="S172" s="520">
        <v>14256.8763440354</v>
      </c>
    </row>
    <row r="173" spans="1:19" x14ac:dyDescent="0.2">
      <c r="A173" s="314">
        <v>2020</v>
      </c>
      <c r="B173" s="314">
        <v>4</v>
      </c>
      <c r="C173" s="512">
        <v>19.023021385055266</v>
      </c>
      <c r="D173" s="479">
        <v>2.6390920000000002</v>
      </c>
      <c r="E173" s="479">
        <v>114.03392869270741</v>
      </c>
      <c r="F173" s="479">
        <v>10.944087118763242</v>
      </c>
      <c r="G173" s="479">
        <v>64.582270600115152</v>
      </c>
      <c r="H173" s="479">
        <v>0</v>
      </c>
      <c r="I173" s="478">
        <v>0</v>
      </c>
      <c r="J173" s="478">
        <f t="shared" si="9"/>
        <v>0</v>
      </c>
      <c r="K173" s="511">
        <v>-2.2737367544323201E-13</v>
      </c>
      <c r="L173" s="521">
        <f t="shared" si="7"/>
        <v>1161.1082535675862</v>
      </c>
      <c r="M173" s="474">
        <v>444589.46680112201</v>
      </c>
      <c r="N173" s="480">
        <f t="shared" si="10"/>
        <v>516216.49935199512</v>
      </c>
      <c r="O173" s="474"/>
      <c r="P173" s="479">
        <v>1161.1082535675901</v>
      </c>
      <c r="Q173" s="277">
        <f t="shared" si="8"/>
        <v>3.865352482534945E-12</v>
      </c>
      <c r="S173" s="520">
        <v>14326.3256721857</v>
      </c>
    </row>
    <row r="174" spans="1:19" x14ac:dyDescent="0.2">
      <c r="A174" s="314">
        <v>2020</v>
      </c>
      <c r="B174" s="314">
        <v>5</v>
      </c>
      <c r="C174" s="512">
        <v>19.043650842780259</v>
      </c>
      <c r="D174" s="479">
        <v>2.6433233749483098</v>
      </c>
      <c r="E174" s="479">
        <v>208.47875842628665</v>
      </c>
      <c r="F174" s="479">
        <v>1.2472710741059452</v>
      </c>
      <c r="G174" s="479">
        <v>114.03392869270741</v>
      </c>
      <c r="H174" s="479">
        <v>0</v>
      </c>
      <c r="I174" s="478">
        <v>0</v>
      </c>
      <c r="J174" s="478">
        <f t="shared" si="9"/>
        <v>0</v>
      </c>
      <c r="K174" s="511">
        <v>-2.2737367544323201E-13</v>
      </c>
      <c r="L174" s="521">
        <f t="shared" si="7"/>
        <v>1254.4574503214942</v>
      </c>
      <c r="M174" s="474">
        <v>444935.29853601003</v>
      </c>
      <c r="N174" s="480">
        <f t="shared" si="10"/>
        <v>558152.40015951602</v>
      </c>
      <c r="O174" s="474"/>
      <c r="P174" s="479">
        <v>1254.4574503214899</v>
      </c>
      <c r="Q174" s="277">
        <f t="shared" si="8"/>
        <v>-4.3200998334214091E-12</v>
      </c>
      <c r="S174" s="520">
        <v>14260.373912364799</v>
      </c>
    </row>
    <row r="175" spans="1:19" x14ac:dyDescent="0.2">
      <c r="A175" s="314">
        <v>2020</v>
      </c>
      <c r="B175" s="314">
        <v>6</v>
      </c>
      <c r="C175" s="512">
        <v>19.052098311309923</v>
      </c>
      <c r="D175" s="479">
        <v>2.6478617985675799</v>
      </c>
      <c r="E175" s="479">
        <v>271.66325293295364</v>
      </c>
      <c r="F175" s="479">
        <v>0</v>
      </c>
      <c r="G175" s="479">
        <v>208.47875842628665</v>
      </c>
      <c r="H175" s="479">
        <v>0</v>
      </c>
      <c r="I175" s="478">
        <v>0</v>
      </c>
      <c r="J175" s="478">
        <f t="shared" si="9"/>
        <v>0</v>
      </c>
      <c r="K175" s="511">
        <v>0</v>
      </c>
      <c r="L175" s="521">
        <f t="shared" si="7"/>
        <v>1348.9671853064506</v>
      </c>
      <c r="M175" s="474">
        <v>445243.40749603597</v>
      </c>
      <c r="N175" s="480">
        <f t="shared" si="10"/>
        <v>600618.74618618062</v>
      </c>
      <c r="O175" s="474"/>
      <c r="P175" s="479">
        <v>1348.9671853064499</v>
      </c>
      <c r="Q175" s="277">
        <f t="shared" si="8"/>
        <v>0</v>
      </c>
      <c r="S175" s="520">
        <v>14327.010969754399</v>
      </c>
    </row>
    <row r="176" spans="1:19" x14ac:dyDescent="0.2">
      <c r="A176" s="314">
        <v>2020</v>
      </c>
      <c r="B176" s="314">
        <v>7</v>
      </c>
      <c r="C176" s="512">
        <v>19.057734325407807</v>
      </c>
      <c r="D176" s="479">
        <v>2.6523110000000001</v>
      </c>
      <c r="E176" s="479">
        <v>322.31916585708109</v>
      </c>
      <c r="F176" s="479">
        <v>0</v>
      </c>
      <c r="G176" s="479">
        <v>271.66325293295364</v>
      </c>
      <c r="H176" s="479">
        <v>0</v>
      </c>
      <c r="I176" s="478">
        <v>0</v>
      </c>
      <c r="J176" s="478">
        <f t="shared" si="9"/>
        <v>0</v>
      </c>
      <c r="K176" s="511">
        <v>-2.2737367544323201E-13</v>
      </c>
      <c r="L176" s="521">
        <f t="shared" si="7"/>
        <v>1418.3930833128054</v>
      </c>
      <c r="M176" s="474">
        <v>445543.52971358999</v>
      </c>
      <c r="N176" s="480">
        <f t="shared" si="10"/>
        <v>631955.86086052947</v>
      </c>
      <c r="O176" s="474"/>
      <c r="P176" s="479">
        <v>1418.3930833128099</v>
      </c>
      <c r="Q176" s="277">
        <f t="shared" si="8"/>
        <v>4.5474735088646412E-12</v>
      </c>
      <c r="S176" s="520">
        <v>14263.729850682599</v>
      </c>
    </row>
    <row r="177" spans="1:19" x14ac:dyDescent="0.2">
      <c r="A177" s="314">
        <v>2020</v>
      </c>
      <c r="B177" s="314">
        <v>8</v>
      </c>
      <c r="C177" s="512">
        <v>19.071312925626525</v>
      </c>
      <c r="D177" s="479">
        <v>2.6568947760082899</v>
      </c>
      <c r="E177" s="479">
        <v>326.45437890907908</v>
      </c>
      <c r="F177" s="479">
        <v>0</v>
      </c>
      <c r="G177" s="479">
        <v>322.31916585708109</v>
      </c>
      <c r="H177" s="479">
        <v>0</v>
      </c>
      <c r="I177" s="478">
        <v>0</v>
      </c>
      <c r="J177" s="478">
        <f t="shared" si="9"/>
        <v>0</v>
      </c>
      <c r="K177" s="511">
        <v>-4.5474735088646402E-13</v>
      </c>
      <c r="L177" s="521">
        <f t="shared" si="7"/>
        <v>1446.8084574568938</v>
      </c>
      <c r="M177" s="474">
        <v>445860.72942643298</v>
      </c>
      <c r="N177" s="480">
        <f t="shared" si="10"/>
        <v>645075.07418206299</v>
      </c>
      <c r="O177" s="474"/>
      <c r="P177" s="479">
        <v>1446.80845745689</v>
      </c>
      <c r="Q177" s="277">
        <f t="shared" si="8"/>
        <v>-3.865352482534945E-12</v>
      </c>
      <c r="S177" s="520">
        <v>14327.668516985301</v>
      </c>
    </row>
    <row r="178" spans="1:19" x14ac:dyDescent="0.2">
      <c r="A178" s="314">
        <v>2020</v>
      </c>
      <c r="B178" s="314">
        <v>9</v>
      </c>
      <c r="C178" s="512">
        <v>19.090397760976725</v>
      </c>
      <c r="D178" s="479">
        <v>2.6615305340587998</v>
      </c>
      <c r="E178" s="479">
        <v>277.87653293728147</v>
      </c>
      <c r="F178" s="479">
        <v>0</v>
      </c>
      <c r="G178" s="479">
        <v>326.45437890907908</v>
      </c>
      <c r="H178" s="479">
        <v>0</v>
      </c>
      <c r="I178" s="478">
        <v>0</v>
      </c>
      <c r="J178" s="478">
        <f t="shared" si="9"/>
        <v>0</v>
      </c>
      <c r="K178" s="511">
        <v>-2.2737367544323201E-13</v>
      </c>
      <c r="L178" s="521">
        <f t="shared" si="7"/>
        <v>1412.1782508078834</v>
      </c>
      <c r="M178" s="474">
        <v>446191.58485358802</v>
      </c>
      <c r="N178" s="480">
        <f t="shared" si="10"/>
        <v>630102.05182373722</v>
      </c>
      <c r="O178" s="474"/>
      <c r="P178" s="479">
        <v>1412.17825080788</v>
      </c>
      <c r="Q178" s="277">
        <f t="shared" si="8"/>
        <v>-3.4106051316484809E-12</v>
      </c>
      <c r="S178" s="520">
        <v>14266.9498941335</v>
      </c>
    </row>
    <row r="179" spans="1:19" x14ac:dyDescent="0.2">
      <c r="A179" s="314">
        <v>2020</v>
      </c>
      <c r="B179" s="314">
        <v>10</v>
      </c>
      <c r="C179" s="512">
        <v>19.109374564475676</v>
      </c>
      <c r="D179" s="479">
        <v>2.6661609999999998</v>
      </c>
      <c r="E179" s="479">
        <v>198.89039579254836</v>
      </c>
      <c r="F179" s="479">
        <v>3.8110897796785466</v>
      </c>
      <c r="G179" s="479">
        <v>277.87653293728147</v>
      </c>
      <c r="H179" s="479">
        <v>0</v>
      </c>
      <c r="I179" s="478">
        <v>0</v>
      </c>
      <c r="J179" s="478">
        <f t="shared" si="9"/>
        <v>0</v>
      </c>
      <c r="K179" s="511">
        <v>-4.5474735088646402E-13</v>
      </c>
      <c r="L179" s="521">
        <f t="shared" si="7"/>
        <v>1328.870135027332</v>
      </c>
      <c r="M179" s="474">
        <v>446524.27267215302</v>
      </c>
      <c r="N179" s="480">
        <f t="shared" si="10"/>
        <v>593372.77051882516</v>
      </c>
      <c r="O179" s="474"/>
      <c r="P179" s="479">
        <v>1328.87013502733</v>
      </c>
      <c r="Q179" s="277">
        <f t="shared" si="8"/>
        <v>-2.0463630789890885E-12</v>
      </c>
      <c r="S179" s="520">
        <v>14328.299437596501</v>
      </c>
    </row>
    <row r="180" spans="1:19" x14ac:dyDescent="0.2">
      <c r="A180" s="314">
        <v>2020</v>
      </c>
      <c r="B180" s="314">
        <v>11</v>
      </c>
      <c r="C180" s="512">
        <v>19.127943060560924</v>
      </c>
      <c r="D180" s="479">
        <v>2.6711649207891099</v>
      </c>
      <c r="E180" s="479">
        <v>78.117279066674627</v>
      </c>
      <c r="F180" s="479">
        <v>26.436963465927999</v>
      </c>
      <c r="G180" s="479">
        <v>198.89039579254836</v>
      </c>
      <c r="H180" s="479">
        <v>0</v>
      </c>
      <c r="I180" s="478">
        <v>0</v>
      </c>
      <c r="J180" s="478">
        <f t="shared" si="9"/>
        <v>0</v>
      </c>
      <c r="K180" s="511">
        <v>-2.2737367544323201E-13</v>
      </c>
      <c r="L180" s="521">
        <f t="shared" si="7"/>
        <v>1203.5132729840227</v>
      </c>
      <c r="M180" s="474">
        <v>446854.82080835302</v>
      </c>
      <c r="N180" s="480">
        <f t="shared" si="10"/>
        <v>537795.70793974993</v>
      </c>
      <c r="O180" s="474"/>
      <c r="P180" s="479">
        <v>1203.51327298402</v>
      </c>
      <c r="Q180" s="277">
        <f t="shared" si="8"/>
        <v>-2.7284841053187847E-12</v>
      </c>
      <c r="S180" s="520">
        <v>14270.0395456241</v>
      </c>
    </row>
    <row r="181" spans="1:19" x14ac:dyDescent="0.2">
      <c r="A181" s="314">
        <v>2020</v>
      </c>
      <c r="B181" s="314">
        <v>12</v>
      </c>
      <c r="C181" s="512">
        <v>19.145529400568925</v>
      </c>
      <c r="D181" s="479">
        <v>2.6761826833267999</v>
      </c>
      <c r="E181" s="479">
        <v>42.633806123140985</v>
      </c>
      <c r="F181" s="479">
        <v>81.614210043345437</v>
      </c>
      <c r="G181" s="479">
        <v>78.117279066674627</v>
      </c>
      <c r="H181" s="479">
        <v>0</v>
      </c>
      <c r="I181" s="478">
        <v>0</v>
      </c>
      <c r="J181" s="478">
        <f t="shared" si="9"/>
        <v>1</v>
      </c>
      <c r="K181" s="511">
        <v>0</v>
      </c>
      <c r="L181" s="521">
        <f t="shared" si="7"/>
        <v>1153.4943057434627</v>
      </c>
      <c r="M181" s="474">
        <v>447187.49585969298</v>
      </c>
      <c r="N181" s="480">
        <f t="shared" si="10"/>
        <v>515828.23007383419</v>
      </c>
      <c r="O181" s="474">
        <f>SUM(N170:N181)</f>
        <v>6705858.3902936382</v>
      </c>
      <c r="P181" s="479">
        <v>1153.49430574346</v>
      </c>
      <c r="Q181" s="277">
        <f t="shared" si="8"/>
        <v>-2.7284841053187847E-12</v>
      </c>
      <c r="S181" s="520">
        <v>14328.904809802299</v>
      </c>
    </row>
    <row r="182" spans="1:19" x14ac:dyDescent="0.2">
      <c r="A182" s="314">
        <v>2021</v>
      </c>
      <c r="B182" s="314">
        <v>1</v>
      </c>
      <c r="C182" s="512">
        <v>19.16791976019298</v>
      </c>
      <c r="D182" s="479">
        <v>2.6814840000000002</v>
      </c>
      <c r="E182" s="479">
        <v>26.112829868525239</v>
      </c>
      <c r="F182" s="479">
        <v>127.15014736663784</v>
      </c>
      <c r="G182" s="479">
        <v>42.633806123140985</v>
      </c>
      <c r="H182" s="479">
        <v>0</v>
      </c>
      <c r="I182" s="478">
        <v>0</v>
      </c>
      <c r="J182" s="478">
        <f t="shared" si="9"/>
        <v>0</v>
      </c>
      <c r="K182" s="511">
        <v>-2.2737367544323201E-13</v>
      </c>
      <c r="L182" s="521">
        <f t="shared" si="7"/>
        <v>1110.2396124531617</v>
      </c>
      <c r="M182" s="474">
        <v>447535.60066748498</v>
      </c>
      <c r="N182" s="480">
        <f t="shared" si="10"/>
        <v>496871.75184406148</v>
      </c>
      <c r="O182" s="477">
        <f>+O181/O169-1</f>
        <v>9.6475075696946799E-3</v>
      </c>
      <c r="P182" s="479">
        <v>1110.2396124531599</v>
      </c>
      <c r="Q182" s="277">
        <f t="shared" si="8"/>
        <v>-1.8189894035458565E-12</v>
      </c>
      <c r="S182" s="520">
        <v>14273.004085226799</v>
      </c>
    </row>
    <row r="183" spans="1:19" x14ac:dyDescent="0.2">
      <c r="A183" s="314">
        <v>2021</v>
      </c>
      <c r="B183" s="314">
        <v>2</v>
      </c>
      <c r="C183" s="512">
        <v>19.195800575714109</v>
      </c>
      <c r="D183" s="479">
        <v>2.6868392404081201</v>
      </c>
      <c r="E183" s="479">
        <v>35.042184420393127</v>
      </c>
      <c r="F183" s="479">
        <v>78.467690138551589</v>
      </c>
      <c r="G183" s="479">
        <v>26.112829868525239</v>
      </c>
      <c r="H183" s="479">
        <v>0</v>
      </c>
      <c r="I183" s="478">
        <v>0</v>
      </c>
      <c r="J183" s="478">
        <f t="shared" si="9"/>
        <v>0</v>
      </c>
      <c r="K183" s="511">
        <v>0</v>
      </c>
      <c r="L183" s="521">
        <f t="shared" si="7"/>
        <v>1095.7535339107483</v>
      </c>
      <c r="M183" s="474">
        <v>447904.11444751901</v>
      </c>
      <c r="N183" s="480">
        <f t="shared" si="10"/>
        <v>490792.51625903317</v>
      </c>
      <c r="O183" s="474"/>
      <c r="P183" s="479">
        <v>1095.7535339107501</v>
      </c>
      <c r="Q183" s="277">
        <f t="shared" si="8"/>
        <v>1.8189894035458565E-12</v>
      </c>
      <c r="S183" s="520">
        <v>14329.4856681561</v>
      </c>
    </row>
    <row r="184" spans="1:19" x14ac:dyDescent="0.2">
      <c r="A184" s="314">
        <v>2021</v>
      </c>
      <c r="B184" s="314">
        <v>3</v>
      </c>
      <c r="C184" s="512">
        <v>19.220693784750484</v>
      </c>
      <c r="D184" s="479">
        <v>2.6916737626328802</v>
      </c>
      <c r="E184" s="479">
        <v>64.582270600115152</v>
      </c>
      <c r="F184" s="479">
        <v>46.311218909337121</v>
      </c>
      <c r="G184" s="479">
        <v>35.042184420393127</v>
      </c>
      <c r="H184" s="479">
        <v>0</v>
      </c>
      <c r="I184" s="478">
        <v>0</v>
      </c>
      <c r="J184" s="478">
        <f t="shared" si="9"/>
        <v>0</v>
      </c>
      <c r="K184" s="511">
        <v>6.8212102632969598E-13</v>
      </c>
      <c r="L184" s="521">
        <f t="shared" si="7"/>
        <v>1113.9811864345861</v>
      </c>
      <c r="M184" s="474">
        <v>448272.68718078802</v>
      </c>
      <c r="N184" s="480">
        <f t="shared" si="10"/>
        <v>499367.33991187427</v>
      </c>
      <c r="O184" s="474"/>
      <c r="P184" s="479">
        <v>1113.98118643459</v>
      </c>
      <c r="Q184" s="277">
        <f t="shared" si="8"/>
        <v>3.865352482534945E-12</v>
      </c>
      <c r="S184" s="520">
        <v>14275.848579204099</v>
      </c>
    </row>
    <row r="185" spans="1:19" x14ac:dyDescent="0.2">
      <c r="A185" s="314">
        <v>2021</v>
      </c>
      <c r="B185" s="314">
        <v>4</v>
      </c>
      <c r="C185" s="512">
        <v>19.247646746127927</v>
      </c>
      <c r="D185" s="479">
        <v>2.696971</v>
      </c>
      <c r="E185" s="479">
        <v>114.03392869270741</v>
      </c>
      <c r="F185" s="479">
        <v>10.944087118763242</v>
      </c>
      <c r="G185" s="479">
        <v>64.582270600115152</v>
      </c>
      <c r="H185" s="479">
        <v>0</v>
      </c>
      <c r="I185" s="478">
        <v>0</v>
      </c>
      <c r="J185" s="478">
        <f t="shared" si="9"/>
        <v>0</v>
      </c>
      <c r="K185" s="511">
        <v>2.2737367544323201E-13</v>
      </c>
      <c r="L185" s="521">
        <f t="shared" si="7"/>
        <v>1156.7857496526756</v>
      </c>
      <c r="M185" s="474">
        <v>448643.74119028001</v>
      </c>
      <c r="N185" s="480">
        <f t="shared" si="10"/>
        <v>518984.68647977902</v>
      </c>
      <c r="O185" s="474"/>
      <c r="P185" s="479">
        <v>1156.7857496526799</v>
      </c>
      <c r="Q185" s="277">
        <f t="shared" si="8"/>
        <v>4.3200998334214091E-12</v>
      </c>
      <c r="S185" s="520">
        <v>14330.043005318101</v>
      </c>
    </row>
    <row r="186" spans="1:19" x14ac:dyDescent="0.2">
      <c r="A186" s="314">
        <v>2021</v>
      </c>
      <c r="B186" s="314">
        <v>5</v>
      </c>
      <c r="C186" s="512">
        <v>19.267247884082387</v>
      </c>
      <c r="D186" s="479">
        <v>2.70200301367441</v>
      </c>
      <c r="E186" s="479">
        <v>208.47875842628665</v>
      </c>
      <c r="F186" s="479">
        <v>1.2472710741059452</v>
      </c>
      <c r="G186" s="479">
        <v>114.03392869270741</v>
      </c>
      <c r="H186" s="479">
        <v>0</v>
      </c>
      <c r="I186" s="478">
        <v>0</v>
      </c>
      <c r="J186" s="478">
        <f t="shared" si="9"/>
        <v>0</v>
      </c>
      <c r="K186" s="511">
        <v>-2.2737367544323201E-13</v>
      </c>
      <c r="L186" s="521">
        <f t="shared" si="7"/>
        <v>1249.9238888925909</v>
      </c>
      <c r="M186" s="474">
        <v>448995.07002718397</v>
      </c>
      <c r="N186" s="480">
        <f t="shared" si="10"/>
        <v>561209.66402197897</v>
      </c>
      <c r="O186" s="474"/>
      <c r="P186" s="479">
        <v>1249.92388889259</v>
      </c>
      <c r="Q186" s="277">
        <f t="shared" si="8"/>
        <v>0</v>
      </c>
      <c r="S186" s="520">
        <v>14278.577888665401</v>
      </c>
    </row>
    <row r="187" spans="1:19" x14ac:dyDescent="0.2">
      <c r="A187" s="314">
        <v>2021</v>
      </c>
      <c r="B187" s="314">
        <v>6</v>
      </c>
      <c r="C187" s="512">
        <v>19.284022148966788</v>
      </c>
      <c r="D187" s="479">
        <v>2.7071188206039398</v>
      </c>
      <c r="E187" s="479">
        <v>271.66325293295364</v>
      </c>
      <c r="F187" s="479">
        <v>0</v>
      </c>
      <c r="G187" s="479">
        <v>208.47875842628665</v>
      </c>
      <c r="H187" s="479">
        <v>0</v>
      </c>
      <c r="I187" s="478">
        <v>0</v>
      </c>
      <c r="J187" s="478">
        <f t="shared" si="9"/>
        <v>0</v>
      </c>
      <c r="K187" s="511">
        <v>0</v>
      </c>
      <c r="L187" s="521">
        <f t="shared" si="7"/>
        <v>1344.6131088995389</v>
      </c>
      <c r="M187" s="474">
        <v>449336.38373327098</v>
      </c>
      <c r="N187" s="480">
        <f t="shared" si="10"/>
        <v>604183.59187326964</v>
      </c>
      <c r="O187" s="474"/>
      <c r="P187" s="479">
        <v>1344.6131088995401</v>
      </c>
      <c r="Q187" s="277">
        <f t="shared" si="8"/>
        <v>0</v>
      </c>
      <c r="S187" s="520">
        <v>14330.577773752</v>
      </c>
    </row>
    <row r="188" spans="1:19" x14ac:dyDescent="0.2">
      <c r="A188" s="314">
        <v>2021</v>
      </c>
      <c r="B188" s="314">
        <v>7</v>
      </c>
      <c r="C188" s="512">
        <v>19.29906210615448</v>
      </c>
      <c r="D188" s="479">
        <v>2.7120150000000001</v>
      </c>
      <c r="E188" s="479">
        <v>322.31916585708109</v>
      </c>
      <c r="F188" s="479">
        <v>0</v>
      </c>
      <c r="G188" s="479">
        <v>271.66325293295364</v>
      </c>
      <c r="H188" s="479">
        <v>0</v>
      </c>
      <c r="I188" s="478">
        <v>0</v>
      </c>
      <c r="J188" s="478">
        <f t="shared" si="9"/>
        <v>0</v>
      </c>
      <c r="K188" s="511">
        <v>0</v>
      </c>
      <c r="L188" s="521">
        <f t="shared" si="7"/>
        <v>1414.2861404060206</v>
      </c>
      <c r="M188" s="474">
        <v>449673.34876910201</v>
      </c>
      <c r="N188" s="480">
        <f t="shared" si="10"/>
        <v>635966.78487410361</v>
      </c>
      <c r="O188" s="474"/>
      <c r="P188" s="479">
        <v>1414.28614040602</v>
      </c>
      <c r="Q188" s="277">
        <f t="shared" si="8"/>
        <v>0</v>
      </c>
      <c r="S188" s="520">
        <v>14281.1966778755</v>
      </c>
    </row>
    <row r="189" spans="1:19" x14ac:dyDescent="0.2">
      <c r="A189" s="314">
        <v>2021</v>
      </c>
      <c r="B189" s="314">
        <v>8</v>
      </c>
      <c r="C189" s="512">
        <v>19.317789125649529</v>
      </c>
      <c r="D189" s="479">
        <v>2.7170385282538501</v>
      </c>
      <c r="E189" s="479">
        <v>326.45437890907908</v>
      </c>
      <c r="F189" s="479">
        <v>0</v>
      </c>
      <c r="G189" s="479">
        <v>322.31916585708109</v>
      </c>
      <c r="H189" s="479">
        <v>0</v>
      </c>
      <c r="I189" s="478">
        <v>0</v>
      </c>
      <c r="J189" s="478">
        <f t="shared" si="9"/>
        <v>0</v>
      </c>
      <c r="K189" s="511">
        <v>-4.5474735088646402E-13</v>
      </c>
      <c r="L189" s="521">
        <f t="shared" si="7"/>
        <v>1442.7945609682324</v>
      </c>
      <c r="M189" s="474">
        <v>450017.17591395503</v>
      </c>
      <c r="N189" s="480">
        <f t="shared" si="10"/>
        <v>649282.33375093853</v>
      </c>
      <c r="O189" s="474"/>
      <c r="P189" s="479">
        <v>1442.7945609682299</v>
      </c>
      <c r="Q189" s="277">
        <f t="shared" si="8"/>
        <v>-2.5011104298755527E-12</v>
      </c>
      <c r="S189" s="520">
        <v>14331.0908873526</v>
      </c>
    </row>
    <row r="190" spans="1:19" x14ac:dyDescent="0.2">
      <c r="A190" s="314">
        <v>2021</v>
      </c>
      <c r="B190" s="314">
        <v>9</v>
      </c>
      <c r="C190" s="512">
        <v>19.339941920925707</v>
      </c>
      <c r="D190" s="479">
        <v>2.72201772322913</v>
      </c>
      <c r="E190" s="479">
        <v>277.87653293728147</v>
      </c>
      <c r="F190" s="479">
        <v>0</v>
      </c>
      <c r="G190" s="479">
        <v>326.45437890907908</v>
      </c>
      <c r="H190" s="479">
        <v>0</v>
      </c>
      <c r="I190" s="478">
        <v>0</v>
      </c>
      <c r="J190" s="478">
        <f t="shared" si="9"/>
        <v>0</v>
      </c>
      <c r="K190" s="511">
        <v>2.2737367544323201E-13</v>
      </c>
      <c r="L190" s="521">
        <f t="shared" si="7"/>
        <v>1408.2021698136195</v>
      </c>
      <c r="M190" s="474">
        <v>450366.008385355</v>
      </c>
      <c r="N190" s="480">
        <f t="shared" si="10"/>
        <v>634206.39021855569</v>
      </c>
      <c r="O190" s="474"/>
      <c r="P190" s="479">
        <v>1408.20216981362</v>
      </c>
      <c r="Q190" s="277">
        <f t="shared" si="8"/>
        <v>0</v>
      </c>
      <c r="S190" s="520">
        <v>14283.709422225</v>
      </c>
    </row>
    <row r="191" spans="1:19" x14ac:dyDescent="0.2">
      <c r="A191" s="314">
        <v>2021</v>
      </c>
      <c r="B191" s="314">
        <v>10</v>
      </c>
      <c r="C191" s="512">
        <v>19.364307204386453</v>
      </c>
      <c r="D191" s="479">
        <v>2.7267800000000002</v>
      </c>
      <c r="E191" s="479">
        <v>198.89039579254836</v>
      </c>
      <c r="F191" s="479">
        <v>3.8110897796785466</v>
      </c>
      <c r="G191" s="479">
        <v>277.87653293728147</v>
      </c>
      <c r="H191" s="479">
        <v>0</v>
      </c>
      <c r="I191" s="478">
        <v>0</v>
      </c>
      <c r="J191" s="478">
        <f t="shared" si="9"/>
        <v>0</v>
      </c>
      <c r="K191" s="511">
        <v>2.2737367544323201E-13</v>
      </c>
      <c r="L191" s="521">
        <f t="shared" si="7"/>
        <v>1325.0625914510119</v>
      </c>
      <c r="M191" s="474">
        <v>450715.40930176101</v>
      </c>
      <c r="N191" s="480">
        <f t="shared" si="10"/>
        <v>597226.12825629499</v>
      </c>
      <c r="O191" s="474"/>
      <c r="P191" s="479">
        <v>1325.0625914510099</v>
      </c>
      <c r="Q191" s="277">
        <f t="shared" si="8"/>
        <v>-2.0463630789890885E-12</v>
      </c>
      <c r="S191" s="520">
        <v>14331.583223007299</v>
      </c>
    </row>
    <row r="192" spans="1:19" x14ac:dyDescent="0.2">
      <c r="A192" s="314">
        <v>2021</v>
      </c>
      <c r="B192" s="314">
        <v>11</v>
      </c>
      <c r="C192" s="512">
        <v>19.39370106894938</v>
      </c>
      <c r="D192" s="479">
        <v>2.7316360404224702</v>
      </c>
      <c r="E192" s="479">
        <v>78.117279066674627</v>
      </c>
      <c r="F192" s="479">
        <v>26.436963465927999</v>
      </c>
      <c r="G192" s="479">
        <v>198.89039579254836</v>
      </c>
      <c r="H192" s="479">
        <v>0</v>
      </c>
      <c r="I192" s="478">
        <v>0</v>
      </c>
      <c r="J192" s="478">
        <f t="shared" si="9"/>
        <v>0</v>
      </c>
      <c r="K192" s="511">
        <v>-2.2737367544323201E-13</v>
      </c>
      <c r="L192" s="521">
        <f t="shared" si="7"/>
        <v>1200.1337199586148</v>
      </c>
      <c r="M192" s="474">
        <v>451068.028680499</v>
      </c>
      <c r="N192" s="480">
        <f t="shared" si="10"/>
        <v>541341.95121472643</v>
      </c>
      <c r="O192" s="474"/>
      <c r="P192" s="479">
        <v>1200.1337199586101</v>
      </c>
      <c r="Q192" s="277">
        <f t="shared" si="8"/>
        <v>-4.7748471843078732E-12</v>
      </c>
      <c r="S192" s="520">
        <v>14286.1204158786</v>
      </c>
    </row>
    <row r="193" spans="1:19" x14ac:dyDescent="0.2">
      <c r="A193" s="314">
        <v>2021</v>
      </c>
      <c r="B193" s="314">
        <v>12</v>
      </c>
      <c r="C193" s="512">
        <v>19.422961498832549</v>
      </c>
      <c r="D193" s="479">
        <v>2.7362949344688698</v>
      </c>
      <c r="E193" s="479">
        <v>42.633806123140985</v>
      </c>
      <c r="F193" s="479">
        <v>81.614210043345437</v>
      </c>
      <c r="G193" s="479">
        <v>78.117279066674627</v>
      </c>
      <c r="H193" s="479">
        <v>0</v>
      </c>
      <c r="I193" s="478">
        <v>0</v>
      </c>
      <c r="J193" s="478">
        <f t="shared" si="9"/>
        <v>1</v>
      </c>
      <c r="K193" s="511">
        <v>0</v>
      </c>
      <c r="L193" s="521">
        <f t="shared" si="7"/>
        <v>1150.6194936583408</v>
      </c>
      <c r="M193" s="474">
        <v>451418.25076753902</v>
      </c>
      <c r="N193" s="480">
        <f t="shared" si="10"/>
        <v>519410.63912627974</v>
      </c>
      <c r="O193" s="474">
        <f>SUM(N182:N193)</f>
        <v>6748843.777830895</v>
      </c>
      <c r="P193" s="479">
        <v>1150.6194936583399</v>
      </c>
      <c r="Q193" s="277">
        <f t="shared" si="8"/>
        <v>0</v>
      </c>
      <c r="S193" s="520">
        <v>14332.0556220953</v>
      </c>
    </row>
    <row r="194" spans="1:19" x14ac:dyDescent="0.2">
      <c r="A194" s="337">
        <f>+A182+1</f>
        <v>2022</v>
      </c>
      <c r="B194" s="337">
        <f t="shared" ref="B194:B205" si="11">+B182</f>
        <v>1</v>
      </c>
      <c r="C194" s="512">
        <v>19.452883127554077</v>
      </c>
      <c r="D194" s="479">
        <v>2.741098</v>
      </c>
      <c r="E194" s="479">
        <v>26.112829868525239</v>
      </c>
      <c r="F194" s="479">
        <v>127.15014736663784</v>
      </c>
      <c r="G194" s="479">
        <v>42.633806123140985</v>
      </c>
      <c r="H194" s="479">
        <v>0</v>
      </c>
      <c r="I194" s="478">
        <v>0</v>
      </c>
      <c r="J194" s="478">
        <f t="shared" si="9"/>
        <v>0</v>
      </c>
      <c r="K194" s="511">
        <v>0</v>
      </c>
      <c r="L194" s="521">
        <f t="shared" si="7"/>
        <v>1107.7482061255378</v>
      </c>
      <c r="M194" s="474">
        <v>451769.939145057</v>
      </c>
      <c r="N194" s="480">
        <f t="shared" si="10"/>
        <v>500447.33966938022</v>
      </c>
      <c r="O194" s="477">
        <f>+O193/O181-1</f>
        <v>6.4101245560861386E-3</v>
      </c>
      <c r="P194" s="479">
        <v>1107.74820612554</v>
      </c>
      <c r="Q194" s="277">
        <f t="shared" si="8"/>
        <v>2.2737367544323206E-12</v>
      </c>
      <c r="S194" s="520">
        <v>14288.433779114001</v>
      </c>
    </row>
    <row r="195" spans="1:19" x14ac:dyDescent="0.2">
      <c r="A195" s="337">
        <f t="shared" ref="A195:A205" si="12">+A194</f>
        <v>2022</v>
      </c>
      <c r="B195" s="337">
        <f t="shared" si="11"/>
        <v>2</v>
      </c>
      <c r="C195" s="512">
        <v>19.479960736959743</v>
      </c>
      <c r="D195" s="479">
        <v>2.7459200987833898</v>
      </c>
      <c r="E195" s="479">
        <v>35.042184420393127</v>
      </c>
      <c r="F195" s="479">
        <v>78.467690138551589</v>
      </c>
      <c r="G195" s="479">
        <v>26.112829868525239</v>
      </c>
      <c r="H195" s="479">
        <v>0</v>
      </c>
      <c r="I195" s="478">
        <v>0</v>
      </c>
      <c r="J195" s="478">
        <f t="shared" si="9"/>
        <v>0</v>
      </c>
      <c r="K195" s="511">
        <v>0</v>
      </c>
      <c r="L195" s="521">
        <f t="shared" si="7"/>
        <v>1093.3482453685992</v>
      </c>
      <c r="M195" s="474">
        <v>452119.90137423598</v>
      </c>
      <c r="N195" s="480">
        <f t="shared" si="10"/>
        <v>494324.50086374505</v>
      </c>
      <c r="O195" s="474"/>
      <c r="P195" s="479">
        <v>1093.3482453685999</v>
      </c>
      <c r="Q195" s="277">
        <f t="shared" si="8"/>
        <v>0</v>
      </c>
      <c r="S195" s="520">
        <v>14332.508891924899</v>
      </c>
    </row>
    <row r="196" spans="1:19" x14ac:dyDescent="0.2">
      <c r="A196" s="337">
        <f t="shared" si="12"/>
        <v>2022</v>
      </c>
      <c r="B196" s="337">
        <f t="shared" si="11"/>
        <v>3</v>
      </c>
      <c r="C196" s="512">
        <v>19.500794725573577</v>
      </c>
      <c r="D196" s="479">
        <v>2.7503144919312499</v>
      </c>
      <c r="E196" s="479">
        <v>64.582270600115152</v>
      </c>
      <c r="F196" s="479">
        <v>46.311218909337121</v>
      </c>
      <c r="G196" s="479">
        <v>35.042184420393127</v>
      </c>
      <c r="H196" s="479">
        <v>0</v>
      </c>
      <c r="I196" s="478">
        <v>0</v>
      </c>
      <c r="J196" s="478">
        <f t="shared" si="9"/>
        <v>0</v>
      </c>
      <c r="K196" s="511">
        <v>4.5474735088646402E-13</v>
      </c>
      <c r="L196" s="521">
        <f t="shared" si="7"/>
        <v>1111.5227722537661</v>
      </c>
      <c r="M196" s="474">
        <v>452460.56209594099</v>
      </c>
      <c r="N196" s="480">
        <f t="shared" si="10"/>
        <v>502920.21831637766</v>
      </c>
      <c r="O196" s="474"/>
      <c r="P196" s="479">
        <v>1111.52277225377</v>
      </c>
      <c r="Q196" s="277">
        <f t="shared" si="8"/>
        <v>3.865352482534945E-12</v>
      </c>
      <c r="S196" s="520">
        <v>14290.6534653628</v>
      </c>
    </row>
    <row r="197" spans="1:19" x14ac:dyDescent="0.2">
      <c r="A197" s="337">
        <f t="shared" si="12"/>
        <v>2022</v>
      </c>
      <c r="B197" s="337">
        <f t="shared" si="11"/>
        <v>4</v>
      </c>
      <c r="C197" s="512">
        <v>19.525734294664463</v>
      </c>
      <c r="D197" s="479">
        <v>2.7552469999999998</v>
      </c>
      <c r="E197" s="479">
        <v>114.03392869270741</v>
      </c>
      <c r="F197" s="479">
        <v>10.944087118763242</v>
      </c>
      <c r="G197" s="479">
        <v>64.582270600115152</v>
      </c>
      <c r="H197" s="479">
        <v>0</v>
      </c>
      <c r="I197" s="478">
        <v>0</v>
      </c>
      <c r="J197" s="478">
        <f t="shared" si="9"/>
        <v>0</v>
      </c>
      <c r="K197" s="511">
        <v>2.2737367544323201E-13</v>
      </c>
      <c r="L197" s="521">
        <f t="shared" si="7"/>
        <v>1154.3327050720175</v>
      </c>
      <c r="M197" s="474">
        <v>452804.60966178001</v>
      </c>
      <c r="N197" s="480">
        <f t="shared" si="10"/>
        <v>522687.16993996152</v>
      </c>
      <c r="O197" s="474"/>
      <c r="P197" s="479">
        <v>1154.33270507202</v>
      </c>
      <c r="Q197" s="277">
        <f t="shared" si="8"/>
        <v>2.5011104298755527E-12</v>
      </c>
      <c r="S197" s="520">
        <v>14332.943807113499</v>
      </c>
    </row>
    <row r="198" spans="1:19" x14ac:dyDescent="0.2">
      <c r="A198" s="337">
        <f t="shared" si="12"/>
        <v>2022</v>
      </c>
      <c r="B198" s="337">
        <f t="shared" si="11"/>
        <v>5</v>
      </c>
      <c r="C198" s="512">
        <v>19.550245589506552</v>
      </c>
      <c r="D198" s="479">
        <v>2.7600994391787999</v>
      </c>
      <c r="E198" s="479">
        <v>208.47875842628665</v>
      </c>
      <c r="F198" s="479">
        <v>1.2472710741059452</v>
      </c>
      <c r="G198" s="479">
        <v>114.03392869270741</v>
      </c>
      <c r="H198" s="479">
        <v>0</v>
      </c>
      <c r="I198" s="478">
        <v>0</v>
      </c>
      <c r="J198" s="478">
        <f t="shared" si="9"/>
        <v>0</v>
      </c>
      <c r="K198" s="511">
        <v>-4.5474735088646402E-13</v>
      </c>
      <c r="L198" s="521">
        <f t="shared" si="7"/>
        <v>1247.6893427902717</v>
      </c>
      <c r="M198" s="474">
        <v>453142.711321223</v>
      </c>
      <c r="N198" s="480">
        <f t="shared" si="10"/>
        <v>565381.33167857851</v>
      </c>
      <c r="O198" s="474"/>
      <c r="P198" s="479">
        <v>1247.6893427902701</v>
      </c>
      <c r="Q198" s="277">
        <f t="shared" si="8"/>
        <v>0</v>
      </c>
      <c r="S198" s="520">
        <v>14292.783267966801</v>
      </c>
    </row>
    <row r="199" spans="1:19" x14ac:dyDescent="0.2">
      <c r="A199" s="337">
        <f t="shared" si="12"/>
        <v>2022</v>
      </c>
      <c r="B199" s="337">
        <f t="shared" si="11"/>
        <v>6</v>
      </c>
      <c r="C199" s="512">
        <v>19.576421430904727</v>
      </c>
      <c r="D199" s="479">
        <v>2.7651557546788399</v>
      </c>
      <c r="E199" s="479">
        <v>271.66325293295364</v>
      </c>
      <c r="F199" s="479">
        <v>0</v>
      </c>
      <c r="G199" s="479">
        <v>208.47875842628665</v>
      </c>
      <c r="H199" s="479">
        <v>0</v>
      </c>
      <c r="I199" s="478">
        <v>0</v>
      </c>
      <c r="J199" s="478">
        <f t="shared" si="9"/>
        <v>0</v>
      </c>
      <c r="K199" s="511">
        <v>0</v>
      </c>
      <c r="L199" s="521">
        <f t="shared" si="7"/>
        <v>1342.7353279396775</v>
      </c>
      <c r="M199" s="474">
        <v>453480.61069099698</v>
      </c>
      <c r="N199" s="480">
        <f t="shared" si="10"/>
        <v>608904.43651046115</v>
      </c>
      <c r="O199" s="474"/>
      <c r="P199" s="479">
        <v>1342.73532793968</v>
      </c>
      <c r="Q199" s="277">
        <f t="shared" si="8"/>
        <v>2.5011104298755527E-12</v>
      </c>
      <c r="S199" s="520">
        <v>14333.361110911101</v>
      </c>
    </row>
    <row r="200" spans="1:19" x14ac:dyDescent="0.2">
      <c r="A200" s="337">
        <f t="shared" si="12"/>
        <v>2022</v>
      </c>
      <c r="B200" s="337">
        <f t="shared" si="11"/>
        <v>7</v>
      </c>
      <c r="C200" s="512">
        <v>19.600213763516376</v>
      </c>
      <c r="D200" s="479">
        <v>2.7700390000000001</v>
      </c>
      <c r="E200" s="479">
        <v>322.31916585708109</v>
      </c>
      <c r="F200" s="479">
        <v>0</v>
      </c>
      <c r="G200" s="479">
        <v>271.66325293295364</v>
      </c>
      <c r="H200" s="479">
        <v>0</v>
      </c>
      <c r="I200" s="478">
        <v>0</v>
      </c>
      <c r="J200" s="478">
        <f t="shared" si="9"/>
        <v>0</v>
      </c>
      <c r="K200" s="511">
        <v>0</v>
      </c>
      <c r="L200" s="521">
        <f t="shared" si="7"/>
        <v>1412.7312931676456</v>
      </c>
      <c r="M200" s="474">
        <v>453816.26129620901</v>
      </c>
      <c r="N200" s="480">
        <f t="shared" si="10"/>
        <v>641120.43368149945</v>
      </c>
      <c r="O200" s="474"/>
      <c r="P200" s="479">
        <v>1412.7312931676499</v>
      </c>
      <c r="Q200" s="277">
        <f t="shared" si="8"/>
        <v>4.3200998334214091E-12</v>
      </c>
      <c r="S200" s="520">
        <v>14294.826826661099</v>
      </c>
    </row>
    <row r="201" spans="1:19" x14ac:dyDescent="0.2">
      <c r="A201" s="337">
        <f t="shared" si="12"/>
        <v>2022</v>
      </c>
      <c r="B201" s="337">
        <f t="shared" si="11"/>
        <v>8</v>
      </c>
      <c r="C201" s="512">
        <v>19.623864701429369</v>
      </c>
      <c r="D201" s="479">
        <v>2.77504135066498</v>
      </c>
      <c r="E201" s="479">
        <v>326.45437890907908</v>
      </c>
      <c r="F201" s="479">
        <v>0</v>
      </c>
      <c r="G201" s="479">
        <v>322.31916585708109</v>
      </c>
      <c r="H201" s="479">
        <v>0</v>
      </c>
      <c r="I201" s="478">
        <v>0</v>
      </c>
      <c r="J201" s="478">
        <f t="shared" si="9"/>
        <v>0</v>
      </c>
      <c r="K201" s="511">
        <v>-4.5474735088646402E-13</v>
      </c>
      <c r="L201" s="521">
        <f t="shared" si="7"/>
        <v>1441.4244014918659</v>
      </c>
      <c r="M201" s="474">
        <v>454154.92966676498</v>
      </c>
      <c r="N201" s="480">
        <f t="shared" si="10"/>
        <v>654629.99767949712</v>
      </c>
      <c r="O201" s="474"/>
      <c r="P201" s="479">
        <v>1441.42440149187</v>
      </c>
      <c r="Q201" s="277">
        <f t="shared" si="8"/>
        <v>4.0927261579781771E-12</v>
      </c>
      <c r="S201" s="520">
        <v>14333.7615164709</v>
      </c>
    </row>
    <row r="202" spans="1:19" x14ac:dyDescent="0.2">
      <c r="A202" s="337">
        <f t="shared" si="12"/>
        <v>2022</v>
      </c>
      <c r="B202" s="337">
        <f t="shared" si="11"/>
        <v>9</v>
      </c>
      <c r="C202" s="512">
        <v>19.646897440376954</v>
      </c>
      <c r="D202" s="479">
        <v>2.7800432536012698</v>
      </c>
      <c r="E202" s="479">
        <v>277.87653293728147</v>
      </c>
      <c r="F202" s="479">
        <v>0</v>
      </c>
      <c r="G202" s="479">
        <v>326.45437890907908</v>
      </c>
      <c r="H202" s="479">
        <v>0</v>
      </c>
      <c r="I202" s="478">
        <v>0</v>
      </c>
      <c r="J202" s="478">
        <f t="shared" si="9"/>
        <v>0</v>
      </c>
      <c r="K202" s="511">
        <v>-2.2737367544323201E-13</v>
      </c>
      <c r="L202" s="521">
        <f t="shared" si="7"/>
        <v>1406.8592763445386</v>
      </c>
      <c r="M202" s="474">
        <v>454492.05057181499</v>
      </c>
      <c r="N202" s="480">
        <f t="shared" si="10"/>
        <v>639406.35737180896</v>
      </c>
      <c r="O202" s="474"/>
      <c r="P202" s="479">
        <v>1406.8592763445399</v>
      </c>
      <c r="Q202" s="277">
        <f t="shared" si="8"/>
        <v>0</v>
      </c>
      <c r="S202" s="520">
        <v>14296.7876337937</v>
      </c>
    </row>
    <row r="203" spans="1:19" x14ac:dyDescent="0.2">
      <c r="A203" s="337">
        <f t="shared" si="12"/>
        <v>2022</v>
      </c>
      <c r="B203" s="337">
        <f t="shared" si="11"/>
        <v>10</v>
      </c>
      <c r="C203" s="512">
        <v>19.669300508348925</v>
      </c>
      <c r="D203" s="479">
        <v>2.7849430000000002</v>
      </c>
      <c r="E203" s="479">
        <v>198.89039579254836</v>
      </c>
      <c r="F203" s="479">
        <v>3.8110897796785466</v>
      </c>
      <c r="G203" s="479">
        <v>277.87653293728147</v>
      </c>
      <c r="H203" s="479">
        <v>0</v>
      </c>
      <c r="I203" s="478">
        <v>0</v>
      </c>
      <c r="J203" s="478">
        <f t="shared" si="9"/>
        <v>0</v>
      </c>
      <c r="K203" s="511">
        <v>0</v>
      </c>
      <c r="L203" s="521">
        <f t="shared" si="7"/>
        <v>1323.6181463755818</v>
      </c>
      <c r="M203" s="474">
        <v>454822.30031253799</v>
      </c>
      <c r="N203" s="480">
        <f t="shared" si="10"/>
        <v>602011.05006995972</v>
      </c>
      <c r="O203" s="474"/>
      <c r="P203" s="479">
        <v>1323.61814637558</v>
      </c>
      <c r="Q203" s="277">
        <f t="shared" si="8"/>
        <v>-1.8189894035458565E-12</v>
      </c>
      <c r="S203" s="520">
        <v>14334.145708067501</v>
      </c>
    </row>
    <row r="204" spans="1:19" x14ac:dyDescent="0.2">
      <c r="A204" s="337">
        <f t="shared" si="12"/>
        <v>2022</v>
      </c>
      <c r="B204" s="337">
        <f t="shared" si="11"/>
        <v>11</v>
      </c>
      <c r="C204" s="512">
        <v>19.6950428345041</v>
      </c>
      <c r="D204" s="479">
        <v>2.7901036329815301</v>
      </c>
      <c r="E204" s="479">
        <v>78.117279066674627</v>
      </c>
      <c r="F204" s="479">
        <v>26.436963465927999</v>
      </c>
      <c r="G204" s="479">
        <v>198.89039579254836</v>
      </c>
      <c r="H204" s="479">
        <v>0</v>
      </c>
      <c r="I204" s="478">
        <v>0</v>
      </c>
      <c r="J204" s="478">
        <f t="shared" si="9"/>
        <v>0</v>
      </c>
      <c r="K204" s="511">
        <v>-2.2737367544323201E-13</v>
      </c>
      <c r="L204" s="521">
        <f t="shared" si="7"/>
        <v>1198.489729244513</v>
      </c>
      <c r="M204" s="474">
        <v>455147.95444161003</v>
      </c>
      <c r="N204" s="480">
        <f t="shared" si="10"/>
        <v>545490.14868491911</v>
      </c>
      <c r="O204" s="474"/>
      <c r="P204" s="479">
        <v>1198.48972924451</v>
      </c>
      <c r="Q204" s="277">
        <f t="shared" si="8"/>
        <v>-2.9558577807620168E-12</v>
      </c>
      <c r="S204" s="520">
        <v>14298.6690402941</v>
      </c>
    </row>
    <row r="205" spans="1:19" ht="13.5" thickBot="1" x14ac:dyDescent="0.25">
      <c r="A205" s="346">
        <f t="shared" si="12"/>
        <v>2022</v>
      </c>
      <c r="B205" s="346">
        <f t="shared" si="11"/>
        <v>12</v>
      </c>
      <c r="C205" s="512">
        <v>19.721313078179545</v>
      </c>
      <c r="D205" s="479">
        <v>2.7951330818869402</v>
      </c>
      <c r="E205" s="479">
        <v>42.633806123140985</v>
      </c>
      <c r="F205" s="479">
        <v>81.614210043345437</v>
      </c>
      <c r="G205" s="479">
        <v>78.117279066674627</v>
      </c>
      <c r="H205" s="479">
        <v>0</v>
      </c>
      <c r="I205" s="478">
        <v>0</v>
      </c>
      <c r="J205" s="478">
        <f t="shared" si="9"/>
        <v>1</v>
      </c>
      <c r="K205" s="511">
        <v>-2.2737367544323201E-13</v>
      </c>
      <c r="L205" s="521">
        <f t="shared" si="7"/>
        <v>1148.785857653241</v>
      </c>
      <c r="M205" s="474">
        <v>455470.449013173</v>
      </c>
      <c r="N205" s="480">
        <f t="shared" si="10"/>
        <v>523238.01040530473</v>
      </c>
      <c r="O205" s="474">
        <f>SUM(N194:N205)</f>
        <v>6800560.9948714925</v>
      </c>
      <c r="P205" s="479">
        <v>1148.7858576532401</v>
      </c>
      <c r="Q205" s="277">
        <f t="shared" si="8"/>
        <v>0</v>
      </c>
      <c r="S205" s="520">
        <v>14334.514342266701</v>
      </c>
    </row>
    <row r="206" spans="1:19" x14ac:dyDescent="0.2">
      <c r="A206" s="337">
        <v>2023</v>
      </c>
      <c r="B206" s="337">
        <v>1</v>
      </c>
      <c r="C206" s="512">
        <v>19.751118454065658</v>
      </c>
      <c r="D206" s="479">
        <v>2.800281</v>
      </c>
      <c r="E206" s="479">
        <v>26.112829868525239</v>
      </c>
      <c r="F206" s="479">
        <v>127.15014736663784</v>
      </c>
      <c r="G206" s="479">
        <v>42.633806123140985</v>
      </c>
      <c r="H206" s="479">
        <v>0</v>
      </c>
      <c r="I206" s="478">
        <v>0</v>
      </c>
      <c r="J206" s="478">
        <f t="shared" si="9"/>
        <v>0</v>
      </c>
      <c r="K206" s="511">
        <v>2.2737367544323201E-13</v>
      </c>
      <c r="L206" s="521">
        <f t="shared" ref="L206:L269" si="13">$B$2+$B$3*C206+$B$4*D206+$B$5*E206+$B$6*F206+$B$7*G206+$B$8*H206+$B$9*I206+$B$10*J206+K206</f>
        <v>1105.8356113930124</v>
      </c>
      <c r="M206" s="474">
        <v>455800.13419542601</v>
      </c>
      <c r="N206" s="480">
        <f t="shared" si="10"/>
        <v>504040.02007101604</v>
      </c>
      <c r="O206" s="477">
        <f>+O205/O193-1</f>
        <v>7.6631225648580159E-3</v>
      </c>
      <c r="P206" s="479">
        <v>1105.8356113930099</v>
      </c>
      <c r="Q206" s="277">
        <f t="shared" ref="Q206:Q269" si="14">+P206-L206</f>
        <v>-2.5011104298755527E-12</v>
      </c>
      <c r="S206" s="520">
        <v>14300.4742613995</v>
      </c>
    </row>
    <row r="207" spans="1:19" x14ac:dyDescent="0.2">
      <c r="A207" s="337">
        <v>2023</v>
      </c>
      <c r="B207" s="337">
        <v>2</v>
      </c>
      <c r="C207" s="512">
        <v>19.782535782362984</v>
      </c>
      <c r="D207" s="479">
        <v>2.8053185768779101</v>
      </c>
      <c r="E207" s="479">
        <v>35.042184420393127</v>
      </c>
      <c r="F207" s="479">
        <v>78.467690138551589</v>
      </c>
      <c r="G207" s="479">
        <v>26.112829868525239</v>
      </c>
      <c r="H207" s="479">
        <v>0</v>
      </c>
      <c r="I207" s="478">
        <v>0</v>
      </c>
      <c r="J207" s="478">
        <f t="shared" si="9"/>
        <v>0</v>
      </c>
      <c r="K207" s="511">
        <v>-4.5474735088646402E-13</v>
      </c>
      <c r="L207" s="521">
        <f t="shared" si="13"/>
        <v>1091.5477028569296</v>
      </c>
      <c r="M207" s="474">
        <v>456139.53798154503</v>
      </c>
      <c r="N207" s="480">
        <f t="shared" si="10"/>
        <v>497898.06486597669</v>
      </c>
      <c r="O207" s="483"/>
      <c r="P207" s="479">
        <v>1091.5477028569301</v>
      </c>
      <c r="Q207" s="277">
        <f t="shared" si="14"/>
        <v>0</v>
      </c>
      <c r="S207" s="520">
        <v>14334.8680490475</v>
      </c>
    </row>
    <row r="208" spans="1:19" x14ac:dyDescent="0.2">
      <c r="A208" s="337">
        <v>2023</v>
      </c>
      <c r="B208" s="337">
        <v>3</v>
      </c>
      <c r="C208" s="512">
        <v>19.808908970355485</v>
      </c>
      <c r="D208" s="479">
        <v>2.80981088181005</v>
      </c>
      <c r="E208" s="479">
        <v>64.582270600115152</v>
      </c>
      <c r="F208" s="479">
        <v>46.311218909337121</v>
      </c>
      <c r="G208" s="479">
        <v>35.042184420393127</v>
      </c>
      <c r="H208" s="479">
        <v>0</v>
      </c>
      <c r="I208" s="478">
        <v>0</v>
      </c>
      <c r="J208" s="478">
        <f t="shared" si="9"/>
        <v>0</v>
      </c>
      <c r="K208" s="511">
        <v>4.5474735088646402E-13</v>
      </c>
      <c r="L208" s="521">
        <f t="shared" si="13"/>
        <v>1109.9036236241441</v>
      </c>
      <c r="M208" s="474">
        <v>456474.63713208499</v>
      </c>
      <c r="N208" s="480">
        <f t="shared" si="10"/>
        <v>506642.85384541738</v>
      </c>
      <c r="O208" s="483"/>
      <c r="P208" s="479">
        <v>1109.90362362414</v>
      </c>
      <c r="Q208" s="277">
        <f t="shared" si="14"/>
        <v>-4.0927261579781771E-12</v>
      </c>
      <c r="S208" s="520">
        <v>14302.2063821501</v>
      </c>
    </row>
    <row r="209" spans="1:19" x14ac:dyDescent="0.2">
      <c r="A209" s="337">
        <v>2023</v>
      </c>
      <c r="B209" s="337">
        <v>4</v>
      </c>
      <c r="C209" s="512">
        <v>19.838277981802232</v>
      </c>
      <c r="D209" s="479">
        <v>2.8147869999999999</v>
      </c>
      <c r="E209" s="479">
        <v>114.03392869270741</v>
      </c>
      <c r="F209" s="479">
        <v>10.944087118763242</v>
      </c>
      <c r="G209" s="479">
        <v>64.582270600115152</v>
      </c>
      <c r="H209" s="479">
        <v>0</v>
      </c>
      <c r="I209" s="478">
        <v>0</v>
      </c>
      <c r="J209" s="478">
        <f t="shared" si="9"/>
        <v>0</v>
      </c>
      <c r="K209" s="511">
        <v>2.2737367544323201E-13</v>
      </c>
      <c r="L209" s="521">
        <f t="shared" si="13"/>
        <v>1152.8661227879036</v>
      </c>
      <c r="M209" s="474">
        <v>456810.95143598103</v>
      </c>
      <c r="N209" s="480">
        <f t="shared" si="10"/>
        <v>526641.87042905274</v>
      </c>
      <c r="O209" s="483"/>
      <c r="P209" s="479">
        <v>1152.8661227878999</v>
      </c>
      <c r="Q209" s="277">
        <f t="shared" si="14"/>
        <v>-3.637978807091713E-12</v>
      </c>
      <c r="S209" s="520">
        <v>14335.2074328786</v>
      </c>
    </row>
    <row r="210" spans="1:19" x14ac:dyDescent="0.2">
      <c r="A210" s="337">
        <v>2023</v>
      </c>
      <c r="B210" s="337">
        <v>5</v>
      </c>
      <c r="C210" s="512">
        <v>19.862810479587694</v>
      </c>
      <c r="D210" s="479">
        <v>2.8196505362429698</v>
      </c>
      <c r="E210" s="479">
        <v>208.47875842628665</v>
      </c>
      <c r="F210" s="479">
        <v>1.2472710741059452</v>
      </c>
      <c r="G210" s="479">
        <v>114.03392869270741</v>
      </c>
      <c r="H210" s="479">
        <v>0</v>
      </c>
      <c r="I210" s="478">
        <v>0</v>
      </c>
      <c r="J210" s="478">
        <f t="shared" si="9"/>
        <v>0</v>
      </c>
      <c r="K210" s="511">
        <v>0</v>
      </c>
      <c r="L210" s="521">
        <f t="shared" si="13"/>
        <v>1246.2211320417373</v>
      </c>
      <c r="M210" s="474">
        <v>457132.770153641</v>
      </c>
      <c r="N210" s="480">
        <f t="shared" si="10"/>
        <v>569688.51831424586</v>
      </c>
      <c r="O210" s="483"/>
      <c r="P210" s="479">
        <v>1246.22113204174</v>
      </c>
      <c r="Q210" s="277">
        <f t="shared" si="14"/>
        <v>2.7284841053187847E-12</v>
      </c>
      <c r="S210" s="520">
        <v>14303.8683626607</v>
      </c>
    </row>
    <row r="211" spans="1:19" x14ac:dyDescent="0.2">
      <c r="A211" s="337">
        <v>2023</v>
      </c>
      <c r="B211" s="337">
        <v>6</v>
      </c>
      <c r="C211" s="512">
        <v>19.885857846686822</v>
      </c>
      <c r="D211" s="479">
        <v>2.8246875282636799</v>
      </c>
      <c r="E211" s="479">
        <v>271.66325293295364</v>
      </c>
      <c r="F211" s="479">
        <v>0</v>
      </c>
      <c r="G211" s="479">
        <v>208.47875842628665</v>
      </c>
      <c r="H211" s="479">
        <v>0</v>
      </c>
      <c r="I211" s="478">
        <v>0</v>
      </c>
      <c r="J211" s="478">
        <f t="shared" si="9"/>
        <v>0</v>
      </c>
      <c r="K211" s="511">
        <v>2.2737367544323201E-13</v>
      </c>
      <c r="L211" s="521">
        <f t="shared" si="13"/>
        <v>1341.1568744807707</v>
      </c>
      <c r="M211" s="474">
        <v>457448.30152638099</v>
      </c>
      <c r="N211" s="480">
        <f t="shared" si="10"/>
        <v>613509.93431165826</v>
      </c>
      <c r="O211" s="483"/>
      <c r="P211" s="479">
        <v>1341.1568744807701</v>
      </c>
      <c r="Q211" s="277">
        <f t="shared" si="14"/>
        <v>0</v>
      </c>
      <c r="S211" s="520">
        <v>14335.5330737513</v>
      </c>
    </row>
    <row r="212" spans="1:19" x14ac:dyDescent="0.2">
      <c r="A212" s="337">
        <v>2023</v>
      </c>
      <c r="B212" s="337">
        <v>7</v>
      </c>
      <c r="C212" s="512">
        <v>19.905688669574108</v>
      </c>
      <c r="D212" s="479">
        <v>2.8295149999999998</v>
      </c>
      <c r="E212" s="479">
        <v>322.31916585708109</v>
      </c>
      <c r="F212" s="479">
        <v>0</v>
      </c>
      <c r="G212" s="479">
        <v>271.66325293295364</v>
      </c>
      <c r="H212" s="479">
        <v>0</v>
      </c>
      <c r="I212" s="478">
        <v>0</v>
      </c>
      <c r="J212" s="478">
        <f t="shared" si="9"/>
        <v>0</v>
      </c>
      <c r="K212" s="511">
        <v>0</v>
      </c>
      <c r="L212" s="521">
        <f t="shared" si="13"/>
        <v>1411.0200237412155</v>
      </c>
      <c r="M212" s="474">
        <v>457761.35217831598</v>
      </c>
      <c r="N212" s="480">
        <f t="shared" si="10"/>
        <v>645910.43401845836</v>
      </c>
      <c r="O212" s="483"/>
      <c r="P212" s="479">
        <v>1411.02002374122</v>
      </c>
      <c r="Q212" s="277">
        <f t="shared" si="14"/>
        <v>4.5474735088646412E-12</v>
      </c>
      <c r="S212" s="520">
        <v>14305.4630431799</v>
      </c>
    </row>
    <row r="213" spans="1:19" x14ac:dyDescent="0.2">
      <c r="A213" s="337">
        <v>2023</v>
      </c>
      <c r="B213" s="337">
        <v>8</v>
      </c>
      <c r="C213" s="512">
        <v>19.92588123934128</v>
      </c>
      <c r="D213" s="479">
        <v>2.8344177653454801</v>
      </c>
      <c r="E213" s="479">
        <v>326.45437890907908</v>
      </c>
      <c r="F213" s="479">
        <v>0</v>
      </c>
      <c r="G213" s="479">
        <v>322.31916585708109</v>
      </c>
      <c r="H213" s="479">
        <v>0</v>
      </c>
      <c r="I213" s="478">
        <v>0</v>
      </c>
      <c r="J213" s="478">
        <f t="shared" si="9"/>
        <v>0</v>
      </c>
      <c r="K213" s="511">
        <v>-4.5474735088646402E-13</v>
      </c>
      <c r="L213" s="521">
        <f t="shared" si="13"/>
        <v>1439.6082103716076</v>
      </c>
      <c r="M213" s="474">
        <v>458079.53652530903</v>
      </c>
      <c r="N213" s="480">
        <f t="shared" si="10"/>
        <v>659455.06178505567</v>
      </c>
      <c r="O213" s="483"/>
      <c r="P213" s="479">
        <v>1439.6082103716101</v>
      </c>
      <c r="Q213" s="277">
        <f t="shared" si="14"/>
        <v>2.5011104298755527E-12</v>
      </c>
      <c r="S213" s="520">
        <v>14335.845528170999</v>
      </c>
    </row>
    <row r="214" spans="1:19" x14ac:dyDescent="0.2">
      <c r="A214" s="337">
        <v>2023</v>
      </c>
      <c r="B214" s="337">
        <v>9</v>
      </c>
      <c r="C214" s="512">
        <v>19.94536385456929</v>
      </c>
      <c r="D214" s="479">
        <v>2.8392894417629599</v>
      </c>
      <c r="E214" s="479">
        <v>277.87653293728147</v>
      </c>
      <c r="F214" s="479">
        <v>0</v>
      </c>
      <c r="G214" s="479">
        <v>326.45437890907908</v>
      </c>
      <c r="H214" s="479">
        <v>0</v>
      </c>
      <c r="I214" s="478">
        <v>0</v>
      </c>
      <c r="J214" s="478">
        <f t="shared" si="9"/>
        <v>0</v>
      </c>
      <c r="K214" s="511">
        <v>-2.2737367544323201E-13</v>
      </c>
      <c r="L214" s="521">
        <f t="shared" si="13"/>
        <v>1404.9414453355844</v>
      </c>
      <c r="M214" s="474">
        <v>458393.86583680799</v>
      </c>
      <c r="N214" s="480">
        <f t="shared" si="10"/>
        <v>644016.54040173104</v>
      </c>
      <c r="O214" s="483"/>
      <c r="P214" s="479">
        <v>1404.9414453355801</v>
      </c>
      <c r="Q214" s="277">
        <f t="shared" si="14"/>
        <v>-4.3200998334214091E-12</v>
      </c>
      <c r="S214" s="520">
        <v>14306.9931489433</v>
      </c>
    </row>
    <row r="215" spans="1:19" x14ac:dyDescent="0.2">
      <c r="A215" s="337">
        <v>2023</v>
      </c>
      <c r="B215" s="337">
        <v>10</v>
      </c>
      <c r="C215" s="512">
        <v>19.962996481856958</v>
      </c>
      <c r="D215" s="479">
        <v>2.844049</v>
      </c>
      <c r="E215" s="479">
        <v>198.89039579254836</v>
      </c>
      <c r="F215" s="479">
        <v>3.8110897796785466</v>
      </c>
      <c r="G215" s="479">
        <v>277.87653293728147</v>
      </c>
      <c r="H215" s="479">
        <v>0</v>
      </c>
      <c r="I215" s="478">
        <v>0</v>
      </c>
      <c r="J215" s="478">
        <f t="shared" si="9"/>
        <v>0</v>
      </c>
      <c r="K215" s="511">
        <v>0</v>
      </c>
      <c r="L215" s="521">
        <f t="shared" si="13"/>
        <v>1321.5561985084389</v>
      </c>
      <c r="M215" s="474">
        <v>458693.02901149599</v>
      </c>
      <c r="N215" s="480">
        <f t="shared" si="10"/>
        <v>606188.61570275377</v>
      </c>
      <c r="O215" s="483"/>
      <c r="P215" s="479">
        <v>1321.55619850844</v>
      </c>
      <c r="Q215" s="277">
        <f t="shared" si="14"/>
        <v>0</v>
      </c>
      <c r="S215" s="520">
        <v>14336.1453301079</v>
      </c>
    </row>
    <row r="216" spans="1:19" x14ac:dyDescent="0.2">
      <c r="A216" s="337">
        <v>2023</v>
      </c>
      <c r="B216" s="337">
        <v>11</v>
      </c>
      <c r="C216" s="512">
        <v>19.981355202539763</v>
      </c>
      <c r="D216" s="479">
        <v>2.8490703038303198</v>
      </c>
      <c r="E216" s="479">
        <v>78.117279066674627</v>
      </c>
      <c r="F216" s="479">
        <v>26.436963465927999</v>
      </c>
      <c r="G216" s="479">
        <v>198.89039579254836</v>
      </c>
      <c r="H216" s="479">
        <v>0</v>
      </c>
      <c r="I216" s="478">
        <v>0</v>
      </c>
      <c r="J216" s="478">
        <f t="shared" si="9"/>
        <v>0</v>
      </c>
      <c r="K216" s="511">
        <v>0</v>
      </c>
      <c r="L216" s="521">
        <f t="shared" si="13"/>
        <v>1196.1878978550292</v>
      </c>
      <c r="M216" s="474">
        <v>458973.65320746199</v>
      </c>
      <c r="N216" s="480">
        <f t="shared" si="10"/>
        <v>549018.72940107714</v>
      </c>
      <c r="O216" s="483"/>
      <c r="P216" s="479">
        <v>1196.1878978550301</v>
      </c>
      <c r="Q216" s="277">
        <f t="shared" si="14"/>
        <v>0</v>
      </c>
      <c r="S216" s="520">
        <v>14308.461294831701</v>
      </c>
    </row>
    <row r="217" spans="1:19" x14ac:dyDescent="0.2">
      <c r="A217" s="337">
        <v>2023</v>
      </c>
      <c r="B217" s="337">
        <v>12</v>
      </c>
      <c r="C217" s="512">
        <v>19.997954818379405</v>
      </c>
      <c r="D217" s="479">
        <v>2.8540069186037602</v>
      </c>
      <c r="E217" s="479">
        <v>42.633806123140985</v>
      </c>
      <c r="F217" s="479">
        <v>81.614210043345437</v>
      </c>
      <c r="G217" s="479">
        <v>78.117279066674627</v>
      </c>
      <c r="H217" s="479">
        <v>0</v>
      </c>
      <c r="I217" s="478">
        <v>0</v>
      </c>
      <c r="J217" s="478">
        <f t="shared" si="9"/>
        <v>1</v>
      </c>
      <c r="K217" s="511">
        <v>-2.2737367544323201E-13</v>
      </c>
      <c r="L217" s="521">
        <f t="shared" si="13"/>
        <v>1146.1504189593516</v>
      </c>
      <c r="M217" s="474">
        <v>459244.82827933202</v>
      </c>
      <c r="N217" s="480">
        <f t="shared" si="10"/>
        <v>526363.65233727184</v>
      </c>
      <c r="O217" s="474">
        <f>SUM(N206:N217)</f>
        <v>6849374.295483714</v>
      </c>
      <c r="P217" s="479">
        <v>1146.15041895935</v>
      </c>
      <c r="Q217" s="277">
        <f t="shared" si="14"/>
        <v>0</v>
      </c>
      <c r="S217" s="520">
        <v>14336.4329919097</v>
      </c>
    </row>
    <row r="218" spans="1:19" x14ac:dyDescent="0.2">
      <c r="A218" s="337">
        <v>2024</v>
      </c>
      <c r="B218" s="337">
        <v>1</v>
      </c>
      <c r="C218" s="512">
        <v>20.015217688704549</v>
      </c>
      <c r="D218" s="479">
        <v>2.8591449999999998</v>
      </c>
      <c r="E218" s="479">
        <v>26.112829868525239</v>
      </c>
      <c r="F218" s="479">
        <v>127.15014736663784</v>
      </c>
      <c r="G218" s="479">
        <v>42.633806123140985</v>
      </c>
      <c r="H218" s="479">
        <v>0</v>
      </c>
      <c r="I218" s="478">
        <v>0</v>
      </c>
      <c r="J218" s="478">
        <f t="shared" ref="J218:J281" si="15">+J206</f>
        <v>0</v>
      </c>
      <c r="K218" s="511">
        <v>0</v>
      </c>
      <c r="L218" s="521">
        <f t="shared" si="13"/>
        <v>1102.7435419771664</v>
      </c>
      <c r="M218" s="474">
        <v>459522.11693150102</v>
      </c>
      <c r="N218" s="480">
        <f t="shared" si="10"/>
        <v>506735.0468418891</v>
      </c>
      <c r="O218" s="477">
        <f>+O217/O205-1</f>
        <v>7.1778343946966583E-3</v>
      </c>
      <c r="P218" s="479">
        <v>1102.74354197717</v>
      </c>
      <c r="Q218" s="277">
        <f t="shared" si="14"/>
        <v>3.637978807091713E-12</v>
      </c>
      <c r="S218" s="520">
        <v>14309.8699898389</v>
      </c>
    </row>
    <row r="219" spans="1:19" x14ac:dyDescent="0.2">
      <c r="A219" s="337">
        <v>2024</v>
      </c>
      <c r="B219" s="337">
        <v>2</v>
      </c>
      <c r="C219" s="512">
        <v>20.032004591505792</v>
      </c>
      <c r="D219" s="479">
        <v>2.8642773843759199</v>
      </c>
      <c r="E219" s="479">
        <v>35.042184420393127</v>
      </c>
      <c r="F219" s="479">
        <v>78.467690138551589</v>
      </c>
      <c r="G219" s="479">
        <v>26.112829868525239</v>
      </c>
      <c r="H219" s="479">
        <v>0</v>
      </c>
      <c r="I219" s="478">
        <v>0</v>
      </c>
      <c r="J219" s="478">
        <f t="shared" si="15"/>
        <v>0</v>
      </c>
      <c r="K219" s="511">
        <v>-2.2737367544323201E-13</v>
      </c>
      <c r="L219" s="521">
        <f t="shared" si="13"/>
        <v>1087.8999643587167</v>
      </c>
      <c r="M219" s="474">
        <v>459816.29333352501</v>
      </c>
      <c r="N219" s="480">
        <f t="shared" si="10"/>
        <v>500234.12912909908</v>
      </c>
      <c r="O219" s="474"/>
      <c r="P219" s="479">
        <v>1087.8999643587199</v>
      </c>
      <c r="Q219" s="277">
        <f t="shared" si="14"/>
        <v>3.1832314562052488E-12</v>
      </c>
      <c r="S219" s="520">
        <v>14336.709005177399</v>
      </c>
    </row>
    <row r="220" spans="1:19" x14ac:dyDescent="0.2">
      <c r="A220" s="337">
        <v>2024</v>
      </c>
      <c r="B220" s="337">
        <v>3</v>
      </c>
      <c r="C220" s="512">
        <v>20.046364895410012</v>
      </c>
      <c r="D220" s="479">
        <v>2.86903634242449</v>
      </c>
      <c r="E220" s="479">
        <v>64.582270600115152</v>
      </c>
      <c r="F220" s="479">
        <v>46.311218909337121</v>
      </c>
      <c r="G220" s="479">
        <v>35.042184420393127</v>
      </c>
      <c r="H220" s="479">
        <v>0</v>
      </c>
      <c r="I220" s="478">
        <v>0</v>
      </c>
      <c r="J220" s="478">
        <f t="shared" si="15"/>
        <v>0</v>
      </c>
      <c r="K220" s="511">
        <v>0</v>
      </c>
      <c r="L220" s="521">
        <f t="shared" si="13"/>
        <v>1105.7587291926827</v>
      </c>
      <c r="M220" s="474">
        <v>460118.979430117</v>
      </c>
      <c r="N220" s="480">
        <f t="shared" si="10"/>
        <v>508780.57797208027</v>
      </c>
      <c r="O220" s="474"/>
      <c r="P220" s="479">
        <v>1105.75872919268</v>
      </c>
      <c r="Q220" s="277">
        <f t="shared" si="14"/>
        <v>-2.7284841053187847E-12</v>
      </c>
      <c r="S220" s="520">
        <v>14311.2216413601</v>
      </c>
    </row>
    <row r="221" spans="1:19" x14ac:dyDescent="0.2">
      <c r="A221" s="337">
        <v>2024</v>
      </c>
      <c r="B221" s="337">
        <v>4</v>
      </c>
      <c r="C221" s="512">
        <v>20.063501799445152</v>
      </c>
      <c r="D221" s="479">
        <v>2.8740389999999998</v>
      </c>
      <c r="E221" s="479">
        <v>114.03392869270741</v>
      </c>
      <c r="F221" s="479">
        <v>10.944087118763242</v>
      </c>
      <c r="G221" s="479">
        <v>64.582270600115152</v>
      </c>
      <c r="H221" s="479">
        <v>0</v>
      </c>
      <c r="I221" s="478">
        <v>0</v>
      </c>
      <c r="J221" s="478">
        <f t="shared" si="15"/>
        <v>0</v>
      </c>
      <c r="K221" s="511">
        <v>2.2737367544323201E-13</v>
      </c>
      <c r="L221" s="521">
        <f t="shared" si="13"/>
        <v>1148.2680706504871</v>
      </c>
      <c r="M221" s="474">
        <v>460427.644155494</v>
      </c>
      <c r="N221" s="480">
        <f t="shared" si="10"/>
        <v>528694.36262857809</v>
      </c>
      <c r="O221" s="474"/>
      <c r="P221" s="479">
        <v>1148.26807065049</v>
      </c>
      <c r="Q221" s="277">
        <f t="shared" si="14"/>
        <v>2.9558577807620168E-12</v>
      </c>
      <c r="S221" s="520">
        <v>14336.9738416049</v>
      </c>
    </row>
    <row r="222" spans="1:19" x14ac:dyDescent="0.2">
      <c r="A222" s="337">
        <v>2024</v>
      </c>
      <c r="B222" s="337">
        <v>5</v>
      </c>
      <c r="C222" s="512">
        <v>20.080187602848209</v>
      </c>
      <c r="D222" s="479">
        <v>2.87876634121363</v>
      </c>
      <c r="E222" s="479">
        <v>208.47875842628665</v>
      </c>
      <c r="F222" s="479">
        <v>1.2472710741059452</v>
      </c>
      <c r="G222" s="479">
        <v>114.03392869270741</v>
      </c>
      <c r="H222" s="479">
        <v>0</v>
      </c>
      <c r="I222" s="478">
        <v>0</v>
      </c>
      <c r="J222" s="478">
        <f t="shared" si="15"/>
        <v>0</v>
      </c>
      <c r="K222" s="511">
        <v>0</v>
      </c>
      <c r="L222" s="521">
        <f t="shared" si="13"/>
        <v>1241.3655792279624</v>
      </c>
      <c r="M222" s="474">
        <v>460730.76611950202</v>
      </c>
      <c r="N222" s="480">
        <f t="shared" si="10"/>
        <v>571935.31435207848</v>
      </c>
      <c r="O222" s="474"/>
      <c r="P222" s="479">
        <v>1241.3655792279601</v>
      </c>
      <c r="Q222" s="277">
        <f t="shared" si="14"/>
        <v>-2.2737367544323206E-12</v>
      </c>
      <c r="S222" s="520">
        <v>14312.518559305599</v>
      </c>
    </row>
    <row r="223" spans="1:19" x14ac:dyDescent="0.2">
      <c r="A223" s="337">
        <v>2024</v>
      </c>
      <c r="B223" s="337">
        <v>6</v>
      </c>
      <c r="C223" s="512">
        <v>20.098147281934782</v>
      </c>
      <c r="D223" s="479">
        <v>2.8835327964652202</v>
      </c>
      <c r="E223" s="479">
        <v>271.66325293295364</v>
      </c>
      <c r="F223" s="479">
        <v>0</v>
      </c>
      <c r="G223" s="479">
        <v>208.47875842628665</v>
      </c>
      <c r="H223" s="479">
        <v>0</v>
      </c>
      <c r="I223" s="478">
        <v>0</v>
      </c>
      <c r="J223" s="478">
        <f t="shared" si="15"/>
        <v>0</v>
      </c>
      <c r="K223" s="511">
        <v>0</v>
      </c>
      <c r="L223" s="521">
        <f t="shared" si="13"/>
        <v>1336.1738388598292</v>
      </c>
      <c r="M223" s="474">
        <v>461031.63788878202</v>
      </c>
      <c r="N223" s="480">
        <f t="shared" si="10"/>
        <v>616018.41343368858</v>
      </c>
      <c r="O223" s="474"/>
      <c r="P223" s="479">
        <v>1336.1738388598301</v>
      </c>
      <c r="Q223" s="277">
        <f t="shared" si="14"/>
        <v>0</v>
      </c>
      <c r="S223" s="520">
        <v>14337.227953785399</v>
      </c>
    </row>
    <row r="224" spans="1:19" x14ac:dyDescent="0.2">
      <c r="A224" s="337">
        <v>2024</v>
      </c>
      <c r="B224" s="337">
        <v>7</v>
      </c>
      <c r="C224" s="512">
        <v>20.114136773782416</v>
      </c>
      <c r="D224" s="479">
        <v>2.8880379999999999</v>
      </c>
      <c r="E224" s="479">
        <v>322.31916585708109</v>
      </c>
      <c r="F224" s="479">
        <v>0</v>
      </c>
      <c r="G224" s="479">
        <v>271.66325293295364</v>
      </c>
      <c r="H224" s="479">
        <v>0</v>
      </c>
      <c r="I224" s="478">
        <v>0</v>
      </c>
      <c r="J224" s="478">
        <f t="shared" si="15"/>
        <v>0</v>
      </c>
      <c r="K224" s="511">
        <v>-4.5474735088646402E-13</v>
      </c>
      <c r="L224" s="521">
        <f t="shared" si="13"/>
        <v>1405.9662995191911</v>
      </c>
      <c r="M224" s="474">
        <v>461329.33764870098</v>
      </c>
      <c r="N224" s="480">
        <f t="shared" si="10"/>
        <v>648613.5017135836</v>
      </c>
      <c r="O224" s="474"/>
      <c r="P224" s="479">
        <v>1405.96629951919</v>
      </c>
      <c r="Q224" s="277">
        <f t="shared" si="14"/>
        <v>0</v>
      </c>
      <c r="S224" s="520">
        <v>14313.7629600489</v>
      </c>
    </row>
    <row r="225" spans="1:19" x14ac:dyDescent="0.2">
      <c r="A225" s="337">
        <v>2024</v>
      </c>
      <c r="B225" s="337">
        <v>8</v>
      </c>
      <c r="C225" s="512">
        <v>20.130312994610275</v>
      </c>
      <c r="D225" s="479">
        <v>2.8926124388143801</v>
      </c>
      <c r="E225" s="479">
        <v>326.45437890907908</v>
      </c>
      <c r="F225" s="479">
        <v>0</v>
      </c>
      <c r="G225" s="479">
        <v>322.31916585708109</v>
      </c>
      <c r="H225" s="479">
        <v>0</v>
      </c>
      <c r="I225" s="478">
        <v>0</v>
      </c>
      <c r="J225" s="478">
        <f t="shared" si="15"/>
        <v>0</v>
      </c>
      <c r="K225" s="511">
        <v>-4.5474735088646402E-13</v>
      </c>
      <c r="L225" s="521">
        <f t="shared" si="13"/>
        <v>1434.4787084328536</v>
      </c>
      <c r="M225" s="474">
        <v>461628.00856838003</v>
      </c>
      <c r="N225" s="480">
        <f t="shared" si="10"/>
        <v>662195.54950760002</v>
      </c>
      <c r="O225" s="474"/>
      <c r="P225" s="479">
        <v>1434.47870843285</v>
      </c>
      <c r="Q225" s="277">
        <f t="shared" si="14"/>
        <v>-3.637978807091713E-12</v>
      </c>
      <c r="S225" s="520">
        <v>14337.471775985199</v>
      </c>
    </row>
    <row r="226" spans="1:19" x14ac:dyDescent="0.2">
      <c r="A226" s="337">
        <v>2024</v>
      </c>
      <c r="B226" s="337">
        <v>9</v>
      </c>
      <c r="C226" s="512">
        <v>20.147635203195829</v>
      </c>
      <c r="D226" s="479">
        <v>2.8972251961936899</v>
      </c>
      <c r="E226" s="479">
        <v>277.87653293728147</v>
      </c>
      <c r="F226" s="479">
        <v>0</v>
      </c>
      <c r="G226" s="479">
        <v>326.45437890907908</v>
      </c>
      <c r="H226" s="479">
        <v>0</v>
      </c>
      <c r="I226" s="478">
        <v>0</v>
      </c>
      <c r="J226" s="478">
        <f t="shared" si="15"/>
        <v>0</v>
      </c>
      <c r="K226" s="511">
        <v>-2.2737367544323201E-13</v>
      </c>
      <c r="L226" s="521">
        <f t="shared" si="13"/>
        <v>1399.7890136779042</v>
      </c>
      <c r="M226" s="474">
        <v>461924.49321640399</v>
      </c>
      <c r="N226" s="480">
        <f t="shared" si="10"/>
        <v>646596.83075305598</v>
      </c>
      <c r="O226" s="474"/>
      <c r="P226" s="479">
        <v>1399.7890136778999</v>
      </c>
      <c r="Q226" s="277">
        <f t="shared" si="14"/>
        <v>-4.3200998334214091E-12</v>
      </c>
      <c r="S226" s="520">
        <v>14314.9569702137</v>
      </c>
    </row>
    <row r="227" spans="1:19" x14ac:dyDescent="0.2">
      <c r="A227" s="337">
        <v>2024</v>
      </c>
      <c r="B227" s="337">
        <v>10</v>
      </c>
      <c r="C227" s="512">
        <v>20.167460158686815</v>
      </c>
      <c r="D227" s="479">
        <v>2.9018609999999998</v>
      </c>
      <c r="E227" s="479">
        <v>198.89039579254836</v>
      </c>
      <c r="F227" s="479">
        <v>3.8110897796785466</v>
      </c>
      <c r="G227" s="479">
        <v>277.87653293728147</v>
      </c>
      <c r="H227" s="479">
        <v>0</v>
      </c>
      <c r="I227" s="478">
        <v>0</v>
      </c>
      <c r="J227" s="478">
        <f t="shared" si="15"/>
        <v>0</v>
      </c>
      <c r="K227" s="511">
        <v>-4.5474735088646402E-13</v>
      </c>
      <c r="L227" s="521">
        <f t="shared" si="13"/>
        <v>1316.5107640179431</v>
      </c>
      <c r="M227" s="474">
        <v>462215.11657126999</v>
      </c>
      <c r="N227" s="480">
        <f t="shared" si="10"/>
        <v>608511.17625788518</v>
      </c>
      <c r="O227" s="474"/>
      <c r="P227" s="479">
        <v>1316.5107640179399</v>
      </c>
      <c r="Q227" s="277">
        <f t="shared" si="14"/>
        <v>-3.1832314562052488E-12</v>
      </c>
      <c r="S227" s="520">
        <v>14337.7057248851</v>
      </c>
    </row>
    <row r="228" spans="1:19" x14ac:dyDescent="0.2">
      <c r="A228" s="337">
        <v>2024</v>
      </c>
      <c r="B228" s="337">
        <v>11</v>
      </c>
      <c r="C228" s="512">
        <v>20.193937585350746</v>
      </c>
      <c r="D228" s="479">
        <v>2.9069213318159601</v>
      </c>
      <c r="E228" s="479">
        <v>78.117279066674627</v>
      </c>
      <c r="F228" s="479">
        <v>26.436963465927999</v>
      </c>
      <c r="G228" s="479">
        <v>198.89039579254836</v>
      </c>
      <c r="H228" s="479">
        <v>0</v>
      </c>
      <c r="I228" s="478">
        <v>0</v>
      </c>
      <c r="J228" s="478">
        <f t="shared" si="15"/>
        <v>0</v>
      </c>
      <c r="K228" s="511">
        <v>4.5474735088646402E-13</v>
      </c>
      <c r="L228" s="521">
        <f t="shared" si="13"/>
        <v>1191.4309629192317</v>
      </c>
      <c r="M228" s="474">
        <v>462501.53000873502</v>
      </c>
      <c r="N228" s="480">
        <f t="shared" si="10"/>
        <v>551038.64324992511</v>
      </c>
      <c r="O228" s="474"/>
      <c r="P228" s="479">
        <v>1191.4309629192301</v>
      </c>
      <c r="Q228" s="277">
        <f t="shared" si="14"/>
        <v>0</v>
      </c>
      <c r="S228" s="520">
        <v>14316.1026303084</v>
      </c>
    </row>
    <row r="229" spans="1:19" x14ac:dyDescent="0.2">
      <c r="A229" s="337">
        <v>2024</v>
      </c>
      <c r="B229" s="337">
        <v>12</v>
      </c>
      <c r="C229" s="512">
        <v>20.221113689795576</v>
      </c>
      <c r="D229" s="479">
        <v>2.9119913945910998</v>
      </c>
      <c r="E229" s="479">
        <v>42.633806123140985</v>
      </c>
      <c r="F229" s="479">
        <v>81.614210043345437</v>
      </c>
      <c r="G229" s="479">
        <v>78.117279066674627</v>
      </c>
      <c r="H229" s="479">
        <v>0</v>
      </c>
      <c r="I229" s="478">
        <v>0</v>
      </c>
      <c r="J229" s="478">
        <f t="shared" si="15"/>
        <v>1</v>
      </c>
      <c r="K229" s="511">
        <v>-2.2737367544323201E-13</v>
      </c>
      <c r="L229" s="521">
        <f t="shared" si="13"/>
        <v>1141.7514262750019</v>
      </c>
      <c r="M229" s="474">
        <v>462786.50925325602</v>
      </c>
      <c r="N229" s="480">
        <f t="shared" si="10"/>
        <v>528387.15700073447</v>
      </c>
      <c r="O229" s="474">
        <f>SUM(N218:N229)</f>
        <v>6877740.7028401988</v>
      </c>
      <c r="P229" s="479">
        <v>1141.7514262750001</v>
      </c>
      <c r="Q229" s="277">
        <f t="shared" si="14"/>
        <v>-1.8189894035458565E-12</v>
      </c>
      <c r="S229" s="520">
        <v>14337.930200293</v>
      </c>
    </row>
    <row r="230" spans="1:19" x14ac:dyDescent="0.2">
      <c r="A230" s="337">
        <v>2025</v>
      </c>
      <c r="B230" s="337">
        <v>1</v>
      </c>
      <c r="C230" s="512">
        <v>20.247921515929495</v>
      </c>
      <c r="D230" s="479">
        <v>2.9172720000000001</v>
      </c>
      <c r="E230" s="479">
        <v>26.112829868525239</v>
      </c>
      <c r="F230" s="479">
        <v>127.15014736663784</v>
      </c>
      <c r="G230" s="479">
        <v>42.633806123140985</v>
      </c>
      <c r="H230" s="479">
        <v>0</v>
      </c>
      <c r="I230" s="478">
        <v>0</v>
      </c>
      <c r="J230" s="478">
        <f t="shared" si="15"/>
        <v>0</v>
      </c>
      <c r="K230" s="511">
        <v>-4.5474735088646402E-13</v>
      </c>
      <c r="L230" s="521">
        <f t="shared" si="13"/>
        <v>1098.6627954575629</v>
      </c>
      <c r="M230" s="474">
        <v>463079.00152377703</v>
      </c>
      <c r="N230" s="480">
        <f t="shared" si="10"/>
        <v>508767.6703318099</v>
      </c>
      <c r="O230" s="477">
        <f>+O229/O217-1</f>
        <v>4.1414596622626476E-3</v>
      </c>
      <c r="P230" s="479">
        <v>1098.6627954575599</v>
      </c>
      <c r="Q230" s="277">
        <f t="shared" si="14"/>
        <v>-2.9558577807620168E-12</v>
      </c>
      <c r="S230" s="520">
        <v>14317.2018982138</v>
      </c>
    </row>
    <row r="231" spans="1:19" x14ac:dyDescent="0.2">
      <c r="A231" s="337">
        <v>2025</v>
      </c>
      <c r="B231" s="337">
        <v>2</v>
      </c>
      <c r="C231" s="512">
        <v>20.269728235180963</v>
      </c>
      <c r="D231" s="479">
        <v>2.9224832447774198</v>
      </c>
      <c r="E231" s="479">
        <v>35.042184420393127</v>
      </c>
      <c r="F231" s="479">
        <v>78.467690138551589</v>
      </c>
      <c r="G231" s="479">
        <v>26.112829868525239</v>
      </c>
      <c r="H231" s="479">
        <v>0</v>
      </c>
      <c r="I231" s="478">
        <v>0</v>
      </c>
      <c r="J231" s="478">
        <f t="shared" si="15"/>
        <v>0</v>
      </c>
      <c r="K231" s="511">
        <v>-4.5474735088646402E-13</v>
      </c>
      <c r="L231" s="521">
        <f t="shared" si="13"/>
        <v>1083.985741647751</v>
      </c>
      <c r="M231" s="474">
        <v>463382.53598140302</v>
      </c>
      <c r="N231" s="480">
        <f t="shared" si="10"/>
        <v>502300.06193241681</v>
      </c>
      <c r="O231" s="474"/>
      <c r="P231" s="479">
        <v>1083.98574164775</v>
      </c>
      <c r="Q231" s="277">
        <f t="shared" si="14"/>
        <v>0</v>
      </c>
      <c r="S231" s="520">
        <v>14338.1455858272</v>
      </c>
    </row>
    <row r="232" spans="1:19" x14ac:dyDescent="0.2">
      <c r="A232" s="337">
        <v>2025</v>
      </c>
      <c r="B232" s="337">
        <v>3</v>
      </c>
      <c r="C232" s="512">
        <v>20.284673742891194</v>
      </c>
      <c r="D232" s="479">
        <v>2.9271284051929198</v>
      </c>
      <c r="E232" s="479">
        <v>64.582270600115152</v>
      </c>
      <c r="F232" s="479">
        <v>46.311218909337121</v>
      </c>
      <c r="G232" s="479">
        <v>35.042184420393127</v>
      </c>
      <c r="H232" s="479">
        <v>0</v>
      </c>
      <c r="I232" s="478">
        <v>0</v>
      </c>
      <c r="J232" s="478">
        <f t="shared" si="15"/>
        <v>0</v>
      </c>
      <c r="K232" s="511">
        <v>4.5474735088646402E-13</v>
      </c>
      <c r="L232" s="521">
        <f t="shared" si="13"/>
        <v>1101.8905635947062</v>
      </c>
      <c r="M232" s="474">
        <v>463686.58685707999</v>
      </c>
      <c r="N232" s="480">
        <f t="shared" si="10"/>
        <v>510931.87452325359</v>
      </c>
      <c r="O232" s="474"/>
      <c r="P232" s="479">
        <v>1101.8905635947101</v>
      </c>
      <c r="Q232" s="277">
        <f t="shared" si="14"/>
        <v>3.865352482534945E-12</v>
      </c>
      <c r="S232" s="520">
        <v>14318.2566525282</v>
      </c>
    </row>
    <row r="233" spans="1:19" x14ac:dyDescent="0.2">
      <c r="A233" s="337">
        <v>2025</v>
      </c>
      <c r="B233" s="337">
        <v>4</v>
      </c>
      <c r="C233" s="512">
        <v>20.30299594979267</v>
      </c>
      <c r="D233" s="479">
        <v>2.9322270000000001</v>
      </c>
      <c r="E233" s="479">
        <v>114.03392869270741</v>
      </c>
      <c r="F233" s="479">
        <v>10.944087118763242</v>
      </c>
      <c r="G233" s="479">
        <v>64.582270600115152</v>
      </c>
      <c r="H233" s="479">
        <v>0</v>
      </c>
      <c r="I233" s="478">
        <v>0</v>
      </c>
      <c r="J233" s="478">
        <f t="shared" si="15"/>
        <v>0</v>
      </c>
      <c r="K233" s="511">
        <v>2.2737367544323201E-13</v>
      </c>
      <c r="L233" s="521">
        <f t="shared" si="13"/>
        <v>1144.4224761398332</v>
      </c>
      <c r="M233" s="474">
        <v>463996.729141057</v>
      </c>
      <c r="N233" s="480">
        <f t="shared" ref="N233:N296" si="16">+M233*L233/1000</f>
        <v>531008.28568439197</v>
      </c>
      <c r="O233" s="474"/>
      <c r="P233" s="479">
        <v>1144.42247613983</v>
      </c>
      <c r="Q233" s="277">
        <f t="shared" si="14"/>
        <v>-3.1832314562052488E-12</v>
      </c>
      <c r="S233" s="520">
        <v>14338.352249571501</v>
      </c>
    </row>
    <row r="234" spans="1:19" x14ac:dyDescent="0.2">
      <c r="A234" s="337">
        <v>2025</v>
      </c>
      <c r="B234" s="337">
        <v>5</v>
      </c>
      <c r="C234" s="512">
        <v>20.322227102368075</v>
      </c>
      <c r="D234" s="479">
        <v>2.9371360433734202</v>
      </c>
      <c r="E234" s="479">
        <v>208.47875842628665</v>
      </c>
      <c r="F234" s="479">
        <v>1.2472710741059452</v>
      </c>
      <c r="G234" s="479">
        <v>114.03392869270741</v>
      </c>
      <c r="H234" s="479">
        <v>0</v>
      </c>
      <c r="I234" s="478">
        <v>0</v>
      </c>
      <c r="J234" s="478">
        <f t="shared" si="15"/>
        <v>0</v>
      </c>
      <c r="K234" s="511">
        <v>-2.2737367544323201E-13</v>
      </c>
      <c r="L234" s="521">
        <f t="shared" si="13"/>
        <v>1237.573722066533</v>
      </c>
      <c r="M234" s="474">
        <v>464300.429157304</v>
      </c>
      <c r="N234" s="480">
        <f t="shared" si="16"/>
        <v>574606.01026929333</v>
      </c>
      <c r="O234" s="474"/>
      <c r="P234" s="479">
        <v>1237.5737220665301</v>
      </c>
      <c r="Q234" s="277">
        <f t="shared" si="14"/>
        <v>-2.9558577807620168E-12</v>
      </c>
      <c r="S234" s="520">
        <v>14319.268695778301</v>
      </c>
    </row>
    <row r="235" spans="1:19" x14ac:dyDescent="0.2">
      <c r="A235" s="337">
        <v>2025</v>
      </c>
      <c r="B235" s="337">
        <v>6</v>
      </c>
      <c r="C235" s="512">
        <v>20.344186428782699</v>
      </c>
      <c r="D235" s="479">
        <v>2.9421833809374598</v>
      </c>
      <c r="E235" s="479">
        <v>271.66325293295364</v>
      </c>
      <c r="F235" s="479">
        <v>0</v>
      </c>
      <c r="G235" s="479">
        <v>208.47875842628665</v>
      </c>
      <c r="H235" s="479">
        <v>0</v>
      </c>
      <c r="I235" s="478">
        <v>0</v>
      </c>
      <c r="J235" s="478">
        <f t="shared" si="15"/>
        <v>0</v>
      </c>
      <c r="K235" s="511">
        <v>0</v>
      </c>
      <c r="L235" s="521">
        <f t="shared" si="13"/>
        <v>1332.4674265316551</v>
      </c>
      <c r="M235" s="474">
        <v>464602.94514973299</v>
      </c>
      <c r="N235" s="480">
        <f t="shared" si="16"/>
        <v>619068.29068269243</v>
      </c>
      <c r="O235" s="474"/>
      <c r="P235" s="479">
        <v>1332.4674265316601</v>
      </c>
      <c r="Q235" s="277">
        <f t="shared" si="14"/>
        <v>5.0022208597511053E-12</v>
      </c>
      <c r="S235" s="520">
        <v>14338.550544705</v>
      </c>
    </row>
    <row r="236" spans="1:19" x14ac:dyDescent="0.2">
      <c r="A236" s="337">
        <v>2025</v>
      </c>
      <c r="B236" s="337">
        <v>7</v>
      </c>
      <c r="C236" s="512">
        <v>20.3651679788126</v>
      </c>
      <c r="D236" s="479">
        <v>2.9470390000000002</v>
      </c>
      <c r="E236" s="479">
        <v>322.31916585708109</v>
      </c>
      <c r="F236" s="479">
        <v>0</v>
      </c>
      <c r="G236" s="479">
        <v>271.66325293295364</v>
      </c>
      <c r="H236" s="479">
        <v>0</v>
      </c>
      <c r="I236" s="478">
        <v>0</v>
      </c>
      <c r="J236" s="478">
        <f t="shared" si="15"/>
        <v>0</v>
      </c>
      <c r="K236" s="511">
        <v>0</v>
      </c>
      <c r="L236" s="521">
        <f t="shared" si="13"/>
        <v>1402.3665677783993</v>
      </c>
      <c r="M236" s="474">
        <v>464903.728101046</v>
      </c>
      <c r="N236" s="480">
        <f t="shared" si="16"/>
        <v>651965.44552444597</v>
      </c>
      <c r="O236" s="474"/>
      <c r="P236" s="479">
        <v>1402.3665677783999</v>
      </c>
      <c r="Q236" s="277">
        <f t="shared" si="14"/>
        <v>0</v>
      </c>
      <c r="S236" s="520">
        <v>14320.239757499599</v>
      </c>
    </row>
    <row r="237" spans="1:19" x14ac:dyDescent="0.2">
      <c r="A237" s="337">
        <v>2025</v>
      </c>
      <c r="B237" s="337">
        <v>8</v>
      </c>
      <c r="C237" s="512">
        <v>20.387050118317685</v>
      </c>
      <c r="D237" s="479">
        <v>2.9520226026556999</v>
      </c>
      <c r="E237" s="479">
        <v>326.45437890907908</v>
      </c>
      <c r="F237" s="479">
        <v>0</v>
      </c>
      <c r="G237" s="479">
        <v>322.31916585708109</v>
      </c>
      <c r="H237" s="479">
        <v>0</v>
      </c>
      <c r="I237" s="478">
        <v>0</v>
      </c>
      <c r="J237" s="478">
        <f t="shared" si="15"/>
        <v>0</v>
      </c>
      <c r="K237" s="511">
        <v>0</v>
      </c>
      <c r="L237" s="521">
        <f t="shared" si="13"/>
        <v>1430.9990409904594</v>
      </c>
      <c r="M237" s="474">
        <v>465208.18424253899</v>
      </c>
      <c r="N237" s="480">
        <f t="shared" si="16"/>
        <v>665712.46551198629</v>
      </c>
      <c r="O237" s="474"/>
      <c r="P237" s="479">
        <v>1430.9990409904599</v>
      </c>
      <c r="Q237" s="277">
        <f t="shared" si="14"/>
        <v>0</v>
      </c>
      <c r="S237" s="520">
        <v>14338.7408101049</v>
      </c>
    </row>
    <row r="238" spans="1:19" x14ac:dyDescent="0.2">
      <c r="A238" s="337">
        <v>2025</v>
      </c>
      <c r="B238" s="337">
        <v>9</v>
      </c>
      <c r="C238" s="512">
        <v>20.408660836368842</v>
      </c>
      <c r="D238" s="479">
        <v>2.9569699608147699</v>
      </c>
      <c r="E238" s="479">
        <v>277.87653293728147</v>
      </c>
      <c r="F238" s="479">
        <v>0</v>
      </c>
      <c r="G238" s="479">
        <v>326.45437890907908</v>
      </c>
      <c r="H238" s="479">
        <v>0</v>
      </c>
      <c r="I238" s="478">
        <v>0</v>
      </c>
      <c r="J238" s="478">
        <f t="shared" si="15"/>
        <v>0</v>
      </c>
      <c r="K238" s="511">
        <v>0</v>
      </c>
      <c r="L238" s="521">
        <f t="shared" si="13"/>
        <v>1396.3937194355201</v>
      </c>
      <c r="M238" s="474">
        <v>465510.653518559</v>
      </c>
      <c r="N238" s="480">
        <f t="shared" si="16"/>
        <v>650036.15290364029</v>
      </c>
      <c r="O238" s="474"/>
      <c r="P238" s="479">
        <v>1396.3937194355201</v>
      </c>
      <c r="Q238" s="277">
        <f t="shared" si="14"/>
        <v>0</v>
      </c>
      <c r="S238" s="520">
        <v>14321.171497191999</v>
      </c>
    </row>
    <row r="239" spans="1:19" x14ac:dyDescent="0.2">
      <c r="A239" s="337">
        <v>2025</v>
      </c>
      <c r="B239" s="337">
        <v>10</v>
      </c>
      <c r="C239" s="512">
        <v>20.429091921774337</v>
      </c>
      <c r="D239" s="479">
        <v>2.961722</v>
      </c>
      <c r="E239" s="479">
        <v>198.89039579254836</v>
      </c>
      <c r="F239" s="479">
        <v>3.8110897796785466</v>
      </c>
      <c r="G239" s="479">
        <v>277.87653293728147</v>
      </c>
      <c r="H239" s="479">
        <v>0</v>
      </c>
      <c r="I239" s="478">
        <v>0</v>
      </c>
      <c r="J239" s="478">
        <f t="shared" si="15"/>
        <v>0</v>
      </c>
      <c r="K239" s="511">
        <v>0</v>
      </c>
      <c r="L239" s="521">
        <f t="shared" si="13"/>
        <v>1313.1124594523931</v>
      </c>
      <c r="M239" s="474">
        <v>465804.34244632401</v>
      </c>
      <c r="N239" s="480">
        <f t="shared" si="16"/>
        <v>611653.48573329719</v>
      </c>
      <c r="O239" s="474"/>
      <c r="P239" s="479">
        <v>1313.1124594523901</v>
      </c>
      <c r="Q239" s="277">
        <f t="shared" si="14"/>
        <v>-2.9558577807620168E-12</v>
      </c>
      <c r="S239" s="520">
        <v>14338.923370925901</v>
      </c>
    </row>
    <row r="240" spans="1:19" x14ac:dyDescent="0.2">
      <c r="A240" s="337">
        <v>2025</v>
      </c>
      <c r="B240" s="337">
        <v>11</v>
      </c>
      <c r="C240" s="512">
        <v>20.451572488917577</v>
      </c>
      <c r="D240" s="479">
        <v>2.9666067225904502</v>
      </c>
      <c r="E240" s="479">
        <v>78.117279066674627</v>
      </c>
      <c r="F240" s="479">
        <v>26.436963465927999</v>
      </c>
      <c r="G240" s="479">
        <v>198.89039579254836</v>
      </c>
      <c r="H240" s="479">
        <v>0</v>
      </c>
      <c r="I240" s="478">
        <v>0</v>
      </c>
      <c r="J240" s="478">
        <f t="shared" si="15"/>
        <v>0</v>
      </c>
      <c r="K240" s="511">
        <v>0</v>
      </c>
      <c r="L240" s="521">
        <f t="shared" si="13"/>
        <v>1187.9245098185575</v>
      </c>
      <c r="M240" s="474">
        <v>466090.23154570803</v>
      </c>
      <c r="N240" s="480">
        <f t="shared" si="16"/>
        <v>553680.00984015304</v>
      </c>
      <c r="O240" s="474"/>
      <c r="P240" s="479">
        <v>1187.92450981856</v>
      </c>
      <c r="Q240" s="277">
        <f t="shared" si="14"/>
        <v>2.5011104298755527E-12</v>
      </c>
      <c r="S240" s="520">
        <v>14322.065507156</v>
      </c>
    </row>
    <row r="241" spans="1:19" x14ac:dyDescent="0.2">
      <c r="A241" s="337">
        <v>2025</v>
      </c>
      <c r="B241" s="337">
        <v>12</v>
      </c>
      <c r="C241" s="512">
        <v>20.474512236868168</v>
      </c>
      <c r="D241" s="479">
        <v>2.97136612767201</v>
      </c>
      <c r="E241" s="479">
        <v>42.633806123140985</v>
      </c>
      <c r="F241" s="479">
        <v>81.614210043345437</v>
      </c>
      <c r="G241" s="479">
        <v>78.117279066674627</v>
      </c>
      <c r="H241" s="479">
        <v>0</v>
      </c>
      <c r="I241" s="478">
        <v>0</v>
      </c>
      <c r="J241" s="478">
        <f t="shared" si="15"/>
        <v>1</v>
      </c>
      <c r="K241" s="511">
        <v>2.2737367544323201E-13</v>
      </c>
      <c r="L241" s="521">
        <f t="shared" si="13"/>
        <v>1138.157320677542</v>
      </c>
      <c r="M241" s="474">
        <v>466373.77939580398</v>
      </c>
      <c r="N241" s="480">
        <f t="shared" si="16"/>
        <v>530806.73119138728</v>
      </c>
      <c r="O241" s="474">
        <f>SUM(N230:N241)</f>
        <v>6910536.4841287695</v>
      </c>
      <c r="P241" s="479">
        <v>1138.1573206775399</v>
      </c>
      <c r="Q241" s="277">
        <f t="shared" si="14"/>
        <v>-2.0463630789890885E-12</v>
      </c>
      <c r="S241" s="520">
        <v>14339.098539156201</v>
      </c>
    </row>
    <row r="242" spans="1:19" x14ac:dyDescent="0.2">
      <c r="A242" s="337">
        <v>2026</v>
      </c>
      <c r="B242" s="337">
        <v>1</v>
      </c>
      <c r="C242" s="512">
        <v>20.502061868476023</v>
      </c>
      <c r="D242" s="479">
        <v>2.9763890000000002</v>
      </c>
      <c r="E242" s="479">
        <v>26.112829868525239</v>
      </c>
      <c r="F242" s="479">
        <v>127.15014736663784</v>
      </c>
      <c r="G242" s="479">
        <v>42.633806123140985</v>
      </c>
      <c r="H242" s="479">
        <v>0</v>
      </c>
      <c r="I242" s="478">
        <v>0</v>
      </c>
      <c r="J242" s="478">
        <f t="shared" si="15"/>
        <v>0</v>
      </c>
      <c r="K242" s="511">
        <v>-2.2737367544323201E-13</v>
      </c>
      <c r="L242" s="521">
        <f t="shared" si="13"/>
        <v>1095.151656153352</v>
      </c>
      <c r="M242" s="474">
        <v>466668.97679688601</v>
      </c>
      <c r="N242" s="480">
        <f t="shared" si="16"/>
        <v>511073.30281449994</v>
      </c>
      <c r="O242" s="477">
        <f>+O241/O229-1</f>
        <v>4.7683945507028813E-3</v>
      </c>
      <c r="P242" s="479">
        <v>1095.1516561533499</v>
      </c>
      <c r="Q242" s="277">
        <f t="shared" si="14"/>
        <v>-2.0463630789890885E-12</v>
      </c>
      <c r="S242" s="520">
        <v>14322.9233152135</v>
      </c>
    </row>
    <row r="243" spans="1:19" x14ac:dyDescent="0.2">
      <c r="A243" s="337">
        <v>2026</v>
      </c>
      <c r="B243" s="337">
        <v>2</v>
      </c>
      <c r="C243" s="512">
        <v>20.533725896927123</v>
      </c>
      <c r="D243" s="479">
        <v>2.9815685198593398</v>
      </c>
      <c r="E243" s="479">
        <v>35.042184420393127</v>
      </c>
      <c r="F243" s="479">
        <v>78.467690138551589</v>
      </c>
      <c r="G243" s="479">
        <v>26.112829868525239</v>
      </c>
      <c r="H243" s="479">
        <v>0</v>
      </c>
      <c r="I243" s="478">
        <v>0</v>
      </c>
      <c r="J243" s="478">
        <f t="shared" si="15"/>
        <v>0</v>
      </c>
      <c r="K243" s="511">
        <v>-2.2737367544323201E-13</v>
      </c>
      <c r="L243" s="521">
        <f t="shared" si="13"/>
        <v>1080.8420214643718</v>
      </c>
      <c r="M243" s="474">
        <v>466982.52299380099</v>
      </c>
      <c r="N243" s="480">
        <f t="shared" si="16"/>
        <v>504734.33414115233</v>
      </c>
      <c r="O243" s="474"/>
      <c r="P243" s="479">
        <v>1080.84202146437</v>
      </c>
      <c r="Q243" s="277">
        <f t="shared" si="14"/>
        <v>-1.8189894035458565E-12</v>
      </c>
      <c r="S243" s="520">
        <v>14339.2666141503</v>
      </c>
    </row>
    <row r="244" spans="1:19" x14ac:dyDescent="0.2">
      <c r="A244" s="337">
        <v>2026</v>
      </c>
      <c r="B244" s="337">
        <v>3</v>
      </c>
      <c r="C244" s="512">
        <v>20.563101763339759</v>
      </c>
      <c r="D244" s="479">
        <v>2.98634935802587</v>
      </c>
      <c r="E244" s="479">
        <v>64.582270600115152</v>
      </c>
      <c r="F244" s="479">
        <v>46.311218909337121</v>
      </c>
      <c r="G244" s="479">
        <v>35.042184420393127</v>
      </c>
      <c r="H244" s="479">
        <v>0</v>
      </c>
      <c r="I244" s="478">
        <v>0</v>
      </c>
      <c r="J244" s="478">
        <f t="shared" si="15"/>
        <v>0</v>
      </c>
      <c r="K244" s="511">
        <v>4.5474735088646402E-13</v>
      </c>
      <c r="L244" s="521">
        <f t="shared" si="13"/>
        <v>1099.2452639281425</v>
      </c>
      <c r="M244" s="474">
        <v>467299.70422699198</v>
      </c>
      <c r="N244" s="480">
        <f t="shared" si="16"/>
        <v>513676.98670654272</v>
      </c>
      <c r="O244" s="474"/>
      <c r="P244" s="479">
        <v>1099.24526392814</v>
      </c>
      <c r="Q244" s="277">
        <f t="shared" si="14"/>
        <v>-2.5011104298755527E-12</v>
      </c>
      <c r="S244" s="520">
        <v>14323.746387319199</v>
      </c>
    </row>
    <row r="245" spans="1:19" x14ac:dyDescent="0.2">
      <c r="A245" s="337">
        <v>2026</v>
      </c>
      <c r="B245" s="337">
        <v>4</v>
      </c>
      <c r="C245" s="512">
        <v>20.599234942039136</v>
      </c>
      <c r="D245" s="479">
        <v>2.9916990000000001</v>
      </c>
      <c r="E245" s="479">
        <v>114.03392869270741</v>
      </c>
      <c r="F245" s="479">
        <v>10.944087118763242</v>
      </c>
      <c r="G245" s="479">
        <v>64.582270600115152</v>
      </c>
      <c r="H245" s="479">
        <v>0</v>
      </c>
      <c r="I245" s="478">
        <v>0</v>
      </c>
      <c r="J245" s="478">
        <f t="shared" si="15"/>
        <v>0</v>
      </c>
      <c r="K245" s="511">
        <v>0</v>
      </c>
      <c r="L245" s="521">
        <f t="shared" si="13"/>
        <v>1142.3742553087736</v>
      </c>
      <c r="M245" s="474">
        <v>467628.109913947</v>
      </c>
      <c r="N245" s="480">
        <f t="shared" si="16"/>
        <v>534206.31382439448</v>
      </c>
      <c r="O245" s="474"/>
      <c r="P245" s="479">
        <v>1142.37425530877</v>
      </c>
      <c r="Q245" s="277">
        <f t="shared" si="14"/>
        <v>-3.637978807091713E-12</v>
      </c>
      <c r="S245" s="520">
        <v>14339.427883140601</v>
      </c>
    </row>
    <row r="246" spans="1:19" x14ac:dyDescent="0.2">
      <c r="A246" s="337">
        <v>2026</v>
      </c>
      <c r="B246" s="337">
        <v>5</v>
      </c>
      <c r="C246" s="512">
        <v>20.63403785812686</v>
      </c>
      <c r="D246" s="479">
        <v>2.9968807858080999</v>
      </c>
      <c r="E246" s="479">
        <v>208.47875842628665</v>
      </c>
      <c r="F246" s="479">
        <v>1.2472710741059452</v>
      </c>
      <c r="G246" s="479">
        <v>114.03392869270741</v>
      </c>
      <c r="H246" s="479">
        <v>0</v>
      </c>
      <c r="I246" s="478">
        <v>0</v>
      </c>
      <c r="J246" s="478">
        <f t="shared" si="15"/>
        <v>0</v>
      </c>
      <c r="K246" s="511">
        <v>0</v>
      </c>
      <c r="L246" s="521">
        <f t="shared" si="13"/>
        <v>1236.0359776186501</v>
      </c>
      <c r="M246" s="474">
        <v>467949.38541899499</v>
      </c>
      <c r="N246" s="480">
        <f t="shared" si="16"/>
        <v>578402.27608241409</v>
      </c>
      <c r="O246" s="474"/>
      <c r="P246" s="479">
        <v>1236.0359776186499</v>
      </c>
      <c r="Q246" s="277">
        <f t="shared" si="14"/>
        <v>0</v>
      </c>
      <c r="S246" s="520">
        <v>14324.5361300655</v>
      </c>
    </row>
    <row r="247" spans="1:19" x14ac:dyDescent="0.2">
      <c r="A247" s="337">
        <v>2026</v>
      </c>
      <c r="B247" s="337">
        <v>6</v>
      </c>
      <c r="C247" s="512">
        <v>20.669166419322771</v>
      </c>
      <c r="D247" s="479">
        <v>3.0022039154298201</v>
      </c>
      <c r="E247" s="479">
        <v>271.66325293295364</v>
      </c>
      <c r="F247" s="479">
        <v>0</v>
      </c>
      <c r="G247" s="479">
        <v>208.47875842628665</v>
      </c>
      <c r="H247" s="479">
        <v>0</v>
      </c>
      <c r="I247" s="478">
        <v>0</v>
      </c>
      <c r="J247" s="478">
        <f t="shared" si="15"/>
        <v>0</v>
      </c>
      <c r="K247" s="511">
        <v>0</v>
      </c>
      <c r="L247" s="521">
        <f t="shared" si="13"/>
        <v>1331.3516215848672</v>
      </c>
      <c r="M247" s="474">
        <v>468268.03089026298</v>
      </c>
      <c r="N247" s="480">
        <f t="shared" si="16"/>
        <v>623429.40226210433</v>
      </c>
      <c r="O247" s="474"/>
      <c r="P247" s="479">
        <v>1331.3516215848699</v>
      </c>
      <c r="Q247" s="277">
        <f t="shared" si="14"/>
        <v>2.7284841053187847E-12</v>
      </c>
      <c r="S247" s="520">
        <v>14339.582621728299</v>
      </c>
    </row>
    <row r="248" spans="1:19" x14ac:dyDescent="0.2">
      <c r="A248" s="337">
        <v>2026</v>
      </c>
      <c r="B248" s="337">
        <v>7</v>
      </c>
      <c r="C248" s="512">
        <v>20.699607468314529</v>
      </c>
      <c r="D248" s="479">
        <v>3.0072950000000001</v>
      </c>
      <c r="E248" s="479">
        <v>322.31916585708109</v>
      </c>
      <c r="F248" s="479">
        <v>0</v>
      </c>
      <c r="G248" s="479">
        <v>271.66325293295364</v>
      </c>
      <c r="H248" s="479">
        <v>0</v>
      </c>
      <c r="I248" s="478">
        <v>0</v>
      </c>
      <c r="J248" s="478">
        <f t="shared" si="15"/>
        <v>0</v>
      </c>
      <c r="K248" s="511">
        <v>-2.2737367544323201E-13</v>
      </c>
      <c r="L248" s="521">
        <f t="shared" si="13"/>
        <v>1401.5457490438678</v>
      </c>
      <c r="M248" s="474">
        <v>468579.55136193999</v>
      </c>
      <c r="N248" s="480">
        <f t="shared" si="16"/>
        <v>656735.67830020969</v>
      </c>
      <c r="O248" s="474"/>
      <c r="P248" s="479">
        <v>1401.54574904387</v>
      </c>
      <c r="Q248" s="277">
        <f t="shared" si="14"/>
        <v>2.2737367544323206E-12</v>
      </c>
      <c r="S248" s="520">
        <v>14325.2938930865</v>
      </c>
    </row>
    <row r="249" spans="1:19" x14ac:dyDescent="0.2">
      <c r="A249" s="337">
        <v>2026</v>
      </c>
      <c r="B249" s="337">
        <v>8</v>
      </c>
      <c r="C249" s="512">
        <v>20.727982759140922</v>
      </c>
      <c r="D249" s="479">
        <v>3.0124709954469</v>
      </c>
      <c r="E249" s="479">
        <v>326.45437890907908</v>
      </c>
      <c r="F249" s="479">
        <v>0</v>
      </c>
      <c r="G249" s="479">
        <v>322.31916585708109</v>
      </c>
      <c r="H249" s="479">
        <v>0</v>
      </c>
      <c r="I249" s="478">
        <v>0</v>
      </c>
      <c r="J249" s="478">
        <f t="shared" si="15"/>
        <v>0</v>
      </c>
      <c r="K249" s="511">
        <v>2.2737367544323201E-13</v>
      </c>
      <c r="L249" s="521">
        <f t="shared" si="13"/>
        <v>1430.3740406717363</v>
      </c>
      <c r="M249" s="474">
        <v>468889.52160201903</v>
      </c>
      <c r="N249" s="480">
        <f t="shared" si="16"/>
        <v>670687.39964251732</v>
      </c>
      <c r="O249" s="474"/>
      <c r="P249" s="479">
        <v>1430.37404067174</v>
      </c>
      <c r="Q249" s="277">
        <f t="shared" si="14"/>
        <v>3.637978807091713E-12</v>
      </c>
      <c r="S249" s="520">
        <v>14339.7310943548</v>
      </c>
    </row>
    <row r="250" spans="1:19" x14ac:dyDescent="0.2">
      <c r="A250" s="337">
        <v>2026</v>
      </c>
      <c r="B250" s="337">
        <v>9</v>
      </c>
      <c r="C250" s="512">
        <v>20.755402380638579</v>
      </c>
      <c r="D250" s="479">
        <v>3.01757310244989</v>
      </c>
      <c r="E250" s="479">
        <v>277.87653293728147</v>
      </c>
      <c r="F250" s="479">
        <v>0</v>
      </c>
      <c r="G250" s="479">
        <v>326.45437890907908</v>
      </c>
      <c r="H250" s="479">
        <v>0</v>
      </c>
      <c r="I250" s="478">
        <v>0</v>
      </c>
      <c r="J250" s="478">
        <f t="shared" si="15"/>
        <v>0</v>
      </c>
      <c r="K250" s="511">
        <v>-2.2737367544323201E-13</v>
      </c>
      <c r="L250" s="521">
        <f t="shared" si="13"/>
        <v>1395.9476650379843</v>
      </c>
      <c r="M250" s="474">
        <v>469195.62057583698</v>
      </c>
      <c r="N250" s="480">
        <f t="shared" si="16"/>
        <v>654972.53098888765</v>
      </c>
      <c r="O250" s="474"/>
      <c r="P250" s="479">
        <v>1395.94766503798</v>
      </c>
      <c r="Q250" s="277">
        <f t="shared" si="14"/>
        <v>-4.3200998334214091E-12</v>
      </c>
      <c r="S250" s="520">
        <v>14326.0209713645</v>
      </c>
    </row>
    <row r="251" spans="1:19" x14ac:dyDescent="0.2">
      <c r="A251" s="337">
        <v>2026</v>
      </c>
      <c r="B251" s="337">
        <v>10</v>
      </c>
      <c r="C251" s="512">
        <v>20.783902213802641</v>
      </c>
      <c r="D251" s="479">
        <v>3.0224600000000001</v>
      </c>
      <c r="E251" s="479">
        <v>198.89039579254836</v>
      </c>
      <c r="F251" s="479">
        <v>3.8110897796785466</v>
      </c>
      <c r="G251" s="479">
        <v>277.87653293728147</v>
      </c>
      <c r="H251" s="479">
        <v>0</v>
      </c>
      <c r="I251" s="478">
        <v>0</v>
      </c>
      <c r="J251" s="478">
        <f t="shared" si="15"/>
        <v>0</v>
      </c>
      <c r="K251" s="511">
        <v>0</v>
      </c>
      <c r="L251" s="521">
        <f t="shared" si="13"/>
        <v>1312.932317245647</v>
      </c>
      <c r="M251" s="474">
        <v>469495.83323297102</v>
      </c>
      <c r="N251" s="480">
        <f t="shared" si="16"/>
        <v>616416.25226374052</v>
      </c>
      <c r="O251" s="474"/>
      <c r="P251" s="479">
        <v>1312.93231724565</v>
      </c>
      <c r="Q251" s="277">
        <f t="shared" si="14"/>
        <v>2.9558577807620168E-12</v>
      </c>
      <c r="S251" s="520">
        <v>14339.873554752799</v>
      </c>
    </row>
    <row r="252" spans="1:19" x14ac:dyDescent="0.2">
      <c r="A252" s="337">
        <v>2026</v>
      </c>
      <c r="B252" s="337">
        <v>11</v>
      </c>
      <c r="C252" s="512">
        <v>20.818891866477394</v>
      </c>
      <c r="D252" s="479">
        <v>3.0274780490484798</v>
      </c>
      <c r="E252" s="479">
        <v>78.117279066674627</v>
      </c>
      <c r="F252" s="479">
        <v>26.436963465927999</v>
      </c>
      <c r="G252" s="479">
        <v>198.89039579254836</v>
      </c>
      <c r="H252" s="479">
        <v>0</v>
      </c>
      <c r="I252" s="478">
        <v>0</v>
      </c>
      <c r="J252" s="478">
        <f t="shared" si="15"/>
        <v>0</v>
      </c>
      <c r="K252" s="511">
        <v>2.2737367544323201E-13</v>
      </c>
      <c r="L252" s="521">
        <f t="shared" si="13"/>
        <v>1188.173023937492</v>
      </c>
      <c r="M252" s="474">
        <v>469794.85255575</v>
      </c>
      <c r="N252" s="480">
        <f t="shared" si="16"/>
        <v>558197.57059143367</v>
      </c>
      <c r="O252" s="474"/>
      <c r="P252" s="479">
        <v>1188.1730239374899</v>
      </c>
      <c r="Q252" s="277">
        <f t="shared" si="14"/>
        <v>-2.0463630789890885E-12</v>
      </c>
      <c r="S252" s="520">
        <v>14326.718607442899</v>
      </c>
    </row>
    <row r="253" spans="1:19" x14ac:dyDescent="0.2">
      <c r="A253" s="337">
        <v>2026</v>
      </c>
      <c r="B253" s="337">
        <v>12</v>
      </c>
      <c r="C253" s="512">
        <v>20.853856730406399</v>
      </c>
      <c r="D253" s="479">
        <v>3.0323238779373098</v>
      </c>
      <c r="E253" s="479">
        <v>42.633806123140985</v>
      </c>
      <c r="F253" s="479">
        <v>81.614210043345437</v>
      </c>
      <c r="G253" s="479">
        <v>78.117279066674627</v>
      </c>
      <c r="H253" s="479">
        <v>0</v>
      </c>
      <c r="I253" s="478">
        <v>0</v>
      </c>
      <c r="J253" s="478">
        <f t="shared" si="15"/>
        <v>1</v>
      </c>
      <c r="K253" s="511">
        <v>-2.2737367544323201E-13</v>
      </c>
      <c r="L253" s="521">
        <f t="shared" si="13"/>
        <v>1138.8269498639354</v>
      </c>
      <c r="M253" s="474">
        <v>470089.81633966701</v>
      </c>
      <c r="N253" s="480">
        <f t="shared" si="16"/>
        <v>535350.95170420059</v>
      </c>
      <c r="O253" s="474">
        <f>SUM(N242:N253)</f>
        <v>6957882.9993220977</v>
      </c>
      <c r="P253" s="479">
        <v>1138.8269498639399</v>
      </c>
      <c r="Q253" s="277">
        <f t="shared" si="14"/>
        <v>4.5474735088646412E-12</v>
      </c>
      <c r="S253" s="520">
        <v>14340.0102463806</v>
      </c>
    </row>
    <row r="254" spans="1:19" x14ac:dyDescent="0.2">
      <c r="A254" s="337">
        <v>2027</v>
      </c>
      <c r="B254" s="337">
        <v>1</v>
      </c>
      <c r="C254" s="512">
        <v>20.887955633109168</v>
      </c>
      <c r="D254" s="479">
        <v>3.0373420000000002</v>
      </c>
      <c r="E254" s="479">
        <v>26.112829868525239</v>
      </c>
      <c r="F254" s="479">
        <v>127.15014736663784</v>
      </c>
      <c r="G254" s="479">
        <v>42.633806123140985</v>
      </c>
      <c r="H254" s="479">
        <v>0</v>
      </c>
      <c r="I254" s="478">
        <v>0</v>
      </c>
      <c r="J254" s="478">
        <f t="shared" si="15"/>
        <v>0</v>
      </c>
      <c r="K254" s="511">
        <v>0</v>
      </c>
      <c r="L254" s="521">
        <f t="shared" si="13"/>
        <v>1096.0618642009119</v>
      </c>
      <c r="M254" s="474">
        <v>470386.40577504103</v>
      </c>
      <c r="N254" s="480">
        <f t="shared" si="16"/>
        <v>515572.60080855811</v>
      </c>
      <c r="O254" s="477">
        <f>+O253/O241-1</f>
        <v>6.851351599411748E-3</v>
      </c>
      <c r="P254" s="479">
        <v>1096.0618642009099</v>
      </c>
      <c r="Q254" s="277">
        <f t="shared" si="14"/>
        <v>-2.0463630789890885E-12</v>
      </c>
      <c r="S254" s="520">
        <v>14327.387993549801</v>
      </c>
    </row>
    <row r="255" spans="1:19" x14ac:dyDescent="0.2">
      <c r="A255" s="337">
        <v>2027</v>
      </c>
      <c r="B255" s="337">
        <v>2</v>
      </c>
      <c r="C255" s="512">
        <v>20.916252450896497</v>
      </c>
      <c r="D255" s="479">
        <v>3.0423884783855599</v>
      </c>
      <c r="E255" s="479">
        <v>35.042184420393127</v>
      </c>
      <c r="F255" s="479">
        <v>78.467690138551589</v>
      </c>
      <c r="G255" s="479">
        <v>26.112829868525239</v>
      </c>
      <c r="H255" s="479">
        <v>0</v>
      </c>
      <c r="I255" s="478">
        <v>0</v>
      </c>
      <c r="J255" s="478">
        <f t="shared" si="15"/>
        <v>0</v>
      </c>
      <c r="K255" s="511">
        <v>0</v>
      </c>
      <c r="L255" s="521">
        <f t="shared" si="13"/>
        <v>1081.6578897666138</v>
      </c>
      <c r="M255" s="474">
        <v>470684.22052880097</v>
      </c>
      <c r="N255" s="480">
        <f t="shared" si="16"/>
        <v>509119.30072362639</v>
      </c>
      <c r="O255" s="483"/>
      <c r="P255" s="479">
        <v>1081.65788976661</v>
      </c>
      <c r="Q255" s="277">
        <f t="shared" si="14"/>
        <v>-3.865352482534945E-12</v>
      </c>
      <c r="S255" s="520">
        <v>14340.141402838</v>
      </c>
    </row>
    <row r="256" spans="1:19" x14ac:dyDescent="0.2">
      <c r="A256" s="337">
        <v>2027</v>
      </c>
      <c r="B256" s="337">
        <v>3</v>
      </c>
      <c r="C256" s="512">
        <v>20.937100197565272</v>
      </c>
      <c r="D256" s="479">
        <v>3.0469711401523001</v>
      </c>
      <c r="E256" s="479">
        <v>64.582270600115152</v>
      </c>
      <c r="F256" s="479">
        <v>46.311218909337121</v>
      </c>
      <c r="G256" s="479">
        <v>35.042184420393127</v>
      </c>
      <c r="H256" s="479">
        <v>0</v>
      </c>
      <c r="I256" s="478">
        <v>0</v>
      </c>
      <c r="J256" s="478">
        <f t="shared" si="15"/>
        <v>0</v>
      </c>
      <c r="K256" s="511">
        <v>2.2737367544323201E-13</v>
      </c>
      <c r="L256" s="521">
        <f t="shared" si="13"/>
        <v>1099.7921345967709</v>
      </c>
      <c r="M256" s="474">
        <v>470978.05071834801</v>
      </c>
      <c r="N256" s="480">
        <f t="shared" si="16"/>
        <v>517977.95574775821</v>
      </c>
      <c r="O256" s="483"/>
      <c r="P256" s="479">
        <v>1099.79213459677</v>
      </c>
      <c r="Q256" s="277">
        <f t="shared" si="14"/>
        <v>0</v>
      </c>
      <c r="S256" s="520">
        <v>14328.030273635201</v>
      </c>
    </row>
    <row r="257" spans="1:19" x14ac:dyDescent="0.2">
      <c r="A257" s="337">
        <v>2027</v>
      </c>
      <c r="B257" s="337">
        <v>4</v>
      </c>
      <c r="C257" s="512">
        <v>20.962838184200599</v>
      </c>
      <c r="D257" s="479">
        <v>3.0520679999999998</v>
      </c>
      <c r="E257" s="479">
        <v>114.03392869270741</v>
      </c>
      <c r="F257" s="479">
        <v>10.944087118763242</v>
      </c>
      <c r="G257" s="479">
        <v>64.582270600115152</v>
      </c>
      <c r="H257" s="479">
        <v>0</v>
      </c>
      <c r="I257" s="478">
        <v>0</v>
      </c>
      <c r="J257" s="478">
        <f t="shared" si="15"/>
        <v>0</v>
      </c>
      <c r="K257" s="511">
        <v>-4.5474735088646402E-13</v>
      </c>
      <c r="L257" s="521">
        <f t="shared" si="13"/>
        <v>1142.5956666905884</v>
      </c>
      <c r="M257" s="474">
        <v>471282.75921149098</v>
      </c>
      <c r="N257" s="480">
        <f t="shared" si="16"/>
        <v>538485.63846103358</v>
      </c>
      <c r="O257" s="483"/>
      <c r="P257" s="479">
        <v>1142.59566669059</v>
      </c>
      <c r="Q257" s="277">
        <f t="shared" si="14"/>
        <v>0</v>
      </c>
      <c r="S257" s="520">
        <v>14340.2672482653</v>
      </c>
    </row>
    <row r="258" spans="1:19" x14ac:dyDescent="0.2">
      <c r="A258" s="337">
        <v>2027</v>
      </c>
      <c r="B258" s="337">
        <v>5</v>
      </c>
      <c r="C258" s="512">
        <v>20.990499881551614</v>
      </c>
      <c r="D258" s="479">
        <v>3.0570193108080201</v>
      </c>
      <c r="E258" s="479">
        <v>208.47875842628665</v>
      </c>
      <c r="F258" s="479">
        <v>1.2472710741059452</v>
      </c>
      <c r="G258" s="479">
        <v>114.03392869270741</v>
      </c>
      <c r="H258" s="479">
        <v>0</v>
      </c>
      <c r="I258" s="478">
        <v>0</v>
      </c>
      <c r="J258" s="478">
        <f t="shared" si="15"/>
        <v>0</v>
      </c>
      <c r="K258" s="511">
        <v>0</v>
      </c>
      <c r="L258" s="521">
        <f t="shared" si="13"/>
        <v>1236.0461163888285</v>
      </c>
      <c r="M258" s="474">
        <v>471589.67181055399</v>
      </c>
      <c r="N258" s="480">
        <f t="shared" si="16"/>
        <v>582906.58237051754</v>
      </c>
      <c r="O258" s="483"/>
      <c r="P258" s="479">
        <v>1236.0461163888299</v>
      </c>
      <c r="Q258" s="277">
        <f t="shared" si="14"/>
        <v>0</v>
      </c>
      <c r="S258" s="520">
        <v>14328.646545326401</v>
      </c>
    </row>
    <row r="259" spans="1:19" x14ac:dyDescent="0.2">
      <c r="A259" s="337">
        <v>2027</v>
      </c>
      <c r="B259" s="337">
        <v>6</v>
      </c>
      <c r="C259" s="512">
        <v>21.020300801683423</v>
      </c>
      <c r="D259" s="479">
        <v>3.062148795153</v>
      </c>
      <c r="E259" s="479">
        <v>271.66325293295364</v>
      </c>
      <c r="F259" s="479">
        <v>0</v>
      </c>
      <c r="G259" s="479">
        <v>208.47875842628665</v>
      </c>
      <c r="H259" s="479">
        <v>0</v>
      </c>
      <c r="I259" s="478">
        <v>0</v>
      </c>
      <c r="J259" s="478">
        <f t="shared" si="15"/>
        <v>0</v>
      </c>
      <c r="K259" s="511">
        <v>2.2737367544323201E-13</v>
      </c>
      <c r="L259" s="521">
        <f t="shared" si="13"/>
        <v>1331.2088436231497</v>
      </c>
      <c r="M259" s="474">
        <v>471899.27705295099</v>
      </c>
      <c r="N259" s="480">
        <f t="shared" si="16"/>
        <v>628196.49091225921</v>
      </c>
      <c r="O259" s="483"/>
      <c r="P259" s="479">
        <v>1331.20884362315</v>
      </c>
      <c r="Q259" s="277">
        <f t="shared" si="14"/>
        <v>0</v>
      </c>
      <c r="S259" s="520">
        <v>14340.387997726601</v>
      </c>
    </row>
    <row r="260" spans="1:19" x14ac:dyDescent="0.2">
      <c r="A260" s="337">
        <v>2027</v>
      </c>
      <c r="B260" s="337">
        <v>7</v>
      </c>
      <c r="C260" s="512">
        <v>21.045322752072444</v>
      </c>
      <c r="D260" s="479">
        <v>3.0671189999999999</v>
      </c>
      <c r="E260" s="479">
        <v>322.31916585708109</v>
      </c>
      <c r="F260" s="479">
        <v>0</v>
      </c>
      <c r="G260" s="479">
        <v>271.66325293295364</v>
      </c>
      <c r="H260" s="479">
        <v>0</v>
      </c>
      <c r="I260" s="478">
        <v>0</v>
      </c>
      <c r="J260" s="478">
        <f t="shared" si="15"/>
        <v>0</v>
      </c>
      <c r="K260" s="511">
        <v>-2.2737367544323201E-13</v>
      </c>
      <c r="L260" s="521">
        <f t="shared" si="13"/>
        <v>1401.2309456965761</v>
      </c>
      <c r="M260" s="474">
        <v>472200.755772668</v>
      </c>
      <c r="N260" s="480">
        <f t="shared" si="16"/>
        <v>661662.31156997359</v>
      </c>
      <c r="O260" s="483"/>
      <c r="P260" s="479">
        <v>1401.23094569658</v>
      </c>
      <c r="Q260" s="277">
        <f t="shared" si="14"/>
        <v>3.865352482534945E-12</v>
      </c>
      <c r="S260" s="520">
        <v>14329.2378618035</v>
      </c>
    </row>
    <row r="261" spans="1:19" x14ac:dyDescent="0.2">
      <c r="A261" s="337">
        <v>2027</v>
      </c>
      <c r="B261" s="337">
        <v>8</v>
      </c>
      <c r="C261" s="512">
        <v>21.066220965165165</v>
      </c>
      <c r="D261" s="479">
        <v>3.0722548950538</v>
      </c>
      <c r="E261" s="479">
        <v>326.45437890907908</v>
      </c>
      <c r="F261" s="479">
        <v>0</v>
      </c>
      <c r="G261" s="479">
        <v>322.31916585708109</v>
      </c>
      <c r="H261" s="479">
        <v>0</v>
      </c>
      <c r="I261" s="478">
        <v>0</v>
      </c>
      <c r="J261" s="478">
        <f t="shared" si="15"/>
        <v>0</v>
      </c>
      <c r="K261" s="511">
        <v>-2.2737367544323201E-13</v>
      </c>
      <c r="L261" s="521">
        <f t="shared" si="13"/>
        <v>1429.7944386419447</v>
      </c>
      <c r="M261" s="474">
        <v>472495.28778937802</v>
      </c>
      <c r="N261" s="480">
        <f t="shared" si="16"/>
        <v>675571.13476577785</v>
      </c>
      <c r="O261" s="483"/>
      <c r="P261" s="479">
        <v>1429.7944386419399</v>
      </c>
      <c r="Q261" s="277">
        <f t="shared" si="14"/>
        <v>-4.7748471843078732E-12</v>
      </c>
      <c r="S261" s="520">
        <v>14340.5038575772</v>
      </c>
    </row>
    <row r="262" spans="1:19" x14ac:dyDescent="0.2">
      <c r="A262" s="337">
        <v>2027</v>
      </c>
      <c r="B262" s="337">
        <v>9</v>
      </c>
      <c r="C262" s="512">
        <v>21.085709852149567</v>
      </c>
      <c r="D262" s="479">
        <v>3.07738604140668</v>
      </c>
      <c r="E262" s="479">
        <v>277.87653293728147</v>
      </c>
      <c r="F262" s="479">
        <v>0</v>
      </c>
      <c r="G262" s="479">
        <v>326.45437890907908</v>
      </c>
      <c r="H262" s="479">
        <v>0</v>
      </c>
      <c r="I262" s="478">
        <v>0</v>
      </c>
      <c r="J262" s="478">
        <f t="shared" si="15"/>
        <v>0</v>
      </c>
      <c r="K262" s="511">
        <v>0</v>
      </c>
      <c r="L262" s="521">
        <f t="shared" si="13"/>
        <v>1395.0716931422189</v>
      </c>
      <c r="M262" s="474">
        <v>472785.53568036901</v>
      </c>
      <c r="N262" s="480">
        <f t="shared" si="16"/>
        <v>659569.71775476332</v>
      </c>
      <c r="O262" s="483"/>
      <c r="P262" s="479">
        <v>1395.0716931422201</v>
      </c>
      <c r="Q262" s="277">
        <f t="shared" si="14"/>
        <v>0</v>
      </c>
      <c r="S262" s="520">
        <v>14329.8052335991</v>
      </c>
    </row>
    <row r="263" spans="1:19" x14ac:dyDescent="0.2">
      <c r="A263" s="337">
        <v>2027</v>
      </c>
      <c r="B263" s="337">
        <v>10</v>
      </c>
      <c r="C263" s="512">
        <v>21.108189322520769</v>
      </c>
      <c r="D263" s="479">
        <v>3.0823429999999998</v>
      </c>
      <c r="E263" s="479">
        <v>198.89039579254836</v>
      </c>
      <c r="F263" s="479">
        <v>3.8110897796785466</v>
      </c>
      <c r="G263" s="479">
        <v>277.87653293728147</v>
      </c>
      <c r="H263" s="479">
        <v>0</v>
      </c>
      <c r="I263" s="478">
        <v>0</v>
      </c>
      <c r="J263" s="478">
        <f t="shared" si="15"/>
        <v>0</v>
      </c>
      <c r="K263" s="511">
        <v>0</v>
      </c>
      <c r="L263" s="521">
        <f t="shared" si="13"/>
        <v>1311.8209636359131</v>
      </c>
      <c r="M263" s="474">
        <v>473076.66528599401</v>
      </c>
      <c r="N263" s="480">
        <f t="shared" si="16"/>
        <v>620591.88692913693</v>
      </c>
      <c r="O263" s="483"/>
      <c r="P263" s="479">
        <v>1311.8209636359099</v>
      </c>
      <c r="Q263" s="277">
        <f t="shared" si="14"/>
        <v>-3.1832314562052488E-12</v>
      </c>
      <c r="S263" s="520">
        <v>14340.6150258162</v>
      </c>
    </row>
    <row r="264" spans="1:19" x14ac:dyDescent="0.2">
      <c r="A264" s="337">
        <v>2027</v>
      </c>
      <c r="B264" s="337">
        <v>11</v>
      </c>
      <c r="C264" s="512">
        <v>21.140421068199267</v>
      </c>
      <c r="D264" s="479">
        <v>3.0874498124846999</v>
      </c>
      <c r="E264" s="479">
        <v>78.117279066674627</v>
      </c>
      <c r="F264" s="479">
        <v>26.436963465927999</v>
      </c>
      <c r="G264" s="479">
        <v>198.89039579254836</v>
      </c>
      <c r="H264" s="479">
        <v>0</v>
      </c>
      <c r="I264" s="478">
        <v>0</v>
      </c>
      <c r="J264" s="478">
        <f t="shared" si="15"/>
        <v>0</v>
      </c>
      <c r="K264" s="511">
        <v>0</v>
      </c>
      <c r="L264" s="521">
        <f t="shared" si="13"/>
        <v>1186.9415664542566</v>
      </c>
      <c r="M264" s="474">
        <v>473378.57263736398</v>
      </c>
      <c r="N264" s="480">
        <f t="shared" si="16"/>
        <v>561872.70453207288</v>
      </c>
      <c r="O264" s="483"/>
      <c r="P264" s="479">
        <v>1186.9415664542601</v>
      </c>
      <c r="Q264" s="277">
        <f t="shared" si="14"/>
        <v>3.4106051316484809E-12</v>
      </c>
      <c r="S264" s="520">
        <v>14330.3496303256</v>
      </c>
    </row>
    <row r="265" spans="1:19" x14ac:dyDescent="0.2">
      <c r="A265" s="337">
        <v>2027</v>
      </c>
      <c r="B265" s="337">
        <v>12</v>
      </c>
      <c r="C265" s="512">
        <v>21.176349443239602</v>
      </c>
      <c r="D265" s="479">
        <v>3.0923628904219398</v>
      </c>
      <c r="E265" s="479">
        <v>42.633806123140985</v>
      </c>
      <c r="F265" s="479">
        <v>81.614210043345437</v>
      </c>
      <c r="G265" s="479">
        <v>78.117279066674627</v>
      </c>
      <c r="H265" s="479">
        <v>0</v>
      </c>
      <c r="I265" s="478">
        <v>0</v>
      </c>
      <c r="J265" s="478">
        <f t="shared" si="15"/>
        <v>1</v>
      </c>
      <c r="K265" s="511">
        <v>-4.5474735088646402E-13</v>
      </c>
      <c r="L265" s="521">
        <f t="shared" si="13"/>
        <v>1137.6161659086197</v>
      </c>
      <c r="M265" s="474">
        <v>473685.64054219099</v>
      </c>
      <c r="N265" s="480">
        <f t="shared" si="16"/>
        <v>538872.44223957602</v>
      </c>
      <c r="O265" s="474">
        <f>SUM(N254:N265)</f>
        <v>7010398.7668150533</v>
      </c>
      <c r="P265" s="479">
        <v>1137.6161659086199</v>
      </c>
      <c r="Q265" s="277">
        <f t="shared" si="14"/>
        <v>0</v>
      </c>
      <c r="S265" s="520">
        <v>14340.721692425101</v>
      </c>
    </row>
    <row r="266" spans="1:19" x14ac:dyDescent="0.2">
      <c r="A266" s="337">
        <v>2028</v>
      </c>
      <c r="B266" s="337">
        <v>1</v>
      </c>
      <c r="C266" s="512">
        <v>21.215094116208533</v>
      </c>
      <c r="D266" s="479">
        <v>3.0973929999999998</v>
      </c>
      <c r="E266" s="479">
        <v>26.112829868525239</v>
      </c>
      <c r="F266" s="479">
        <v>127.15014736663784</v>
      </c>
      <c r="G266" s="479">
        <v>42.633806123140985</v>
      </c>
      <c r="H266" s="479">
        <v>0</v>
      </c>
      <c r="I266" s="478">
        <v>0</v>
      </c>
      <c r="J266" s="478">
        <f t="shared" si="15"/>
        <v>0</v>
      </c>
      <c r="K266" s="511">
        <v>0</v>
      </c>
      <c r="L266" s="521">
        <f t="shared" si="13"/>
        <v>1095.0184096351636</v>
      </c>
      <c r="M266" s="474">
        <v>474000.990629512</v>
      </c>
      <c r="N266" s="480">
        <f t="shared" si="16"/>
        <v>519039.81092462031</v>
      </c>
      <c r="O266" s="477">
        <f>+O265/O253-1</f>
        <v>7.5476646413963344E-3</v>
      </c>
      <c r="P266" s="479">
        <v>1095.01840963516</v>
      </c>
      <c r="Q266" s="277">
        <f t="shared" si="14"/>
        <v>-3.637978807091713E-12</v>
      </c>
      <c r="S266" s="520">
        <v>14330.871982332101</v>
      </c>
    </row>
    <row r="267" spans="1:19" x14ac:dyDescent="0.2">
      <c r="A267" s="337">
        <v>2028</v>
      </c>
      <c r="B267" s="337">
        <v>2</v>
      </c>
      <c r="C267" s="512">
        <v>21.251213248836748</v>
      </c>
      <c r="D267" s="479">
        <v>3.10236959922802</v>
      </c>
      <c r="E267" s="479">
        <v>35.042184420393127</v>
      </c>
      <c r="F267" s="479">
        <v>78.467690138551589</v>
      </c>
      <c r="G267" s="479">
        <v>26.112829868525239</v>
      </c>
      <c r="H267" s="479">
        <v>0</v>
      </c>
      <c r="I267" s="478">
        <v>0</v>
      </c>
      <c r="J267" s="478">
        <f t="shared" si="15"/>
        <v>0</v>
      </c>
      <c r="K267" s="511">
        <v>-4.5474735088646402E-13</v>
      </c>
      <c r="L267" s="521">
        <f t="shared" si="13"/>
        <v>1080.915686716141</v>
      </c>
      <c r="M267" s="474">
        <v>474319.43777589401</v>
      </c>
      <c r="N267" s="480">
        <f t="shared" si="16"/>
        <v>512699.32080634439</v>
      </c>
      <c r="O267" s="474"/>
      <c r="P267" s="479">
        <v>1080.91568671614</v>
      </c>
      <c r="Q267" s="277">
        <f t="shared" si="14"/>
        <v>0</v>
      </c>
      <c r="S267" s="520">
        <v>14340.824039692199</v>
      </c>
    </row>
    <row r="268" spans="1:19" x14ac:dyDescent="0.2">
      <c r="A268" s="337">
        <v>2028</v>
      </c>
      <c r="B268" s="337">
        <v>3</v>
      </c>
      <c r="C268" s="512">
        <v>21.281645253028557</v>
      </c>
      <c r="D268" s="479">
        <v>3.1070101056370398</v>
      </c>
      <c r="E268" s="479">
        <v>64.582270600115152</v>
      </c>
      <c r="F268" s="479">
        <v>46.311218909337121</v>
      </c>
      <c r="G268" s="479">
        <v>35.042184420393127</v>
      </c>
      <c r="H268" s="479">
        <v>0</v>
      </c>
      <c r="I268" s="478">
        <v>0</v>
      </c>
      <c r="J268" s="478">
        <f t="shared" si="15"/>
        <v>0</v>
      </c>
      <c r="K268" s="511">
        <v>2.2737367544323201E-13</v>
      </c>
      <c r="L268" s="521">
        <f t="shared" si="13"/>
        <v>1099.3879596152224</v>
      </c>
      <c r="M268" s="474">
        <v>474631.48578798701</v>
      </c>
      <c r="N268" s="480">
        <f t="shared" si="16"/>
        <v>521804.14072959643</v>
      </c>
      <c r="O268" s="474"/>
      <c r="P268" s="479">
        <v>1099.3879596152201</v>
      </c>
      <c r="Q268" s="277">
        <f t="shared" si="14"/>
        <v>-2.2737367544323206E-12</v>
      </c>
      <c r="S268" s="520">
        <v>14331.373182294201</v>
      </c>
    </row>
    <row r="269" spans="1:19" x14ac:dyDescent="0.2">
      <c r="A269" s="337">
        <v>2028</v>
      </c>
      <c r="B269" s="337">
        <v>4</v>
      </c>
      <c r="C269" s="512">
        <v>21.314450673969326</v>
      </c>
      <c r="D269" s="479">
        <v>3.1120009999999998</v>
      </c>
      <c r="E269" s="479">
        <v>114.03392869270741</v>
      </c>
      <c r="F269" s="479">
        <v>10.944087118763242</v>
      </c>
      <c r="G269" s="479">
        <v>64.582270600115152</v>
      </c>
      <c r="H269" s="479">
        <v>0</v>
      </c>
      <c r="I269" s="478">
        <v>0</v>
      </c>
      <c r="J269" s="478">
        <f t="shared" si="15"/>
        <v>0</v>
      </c>
      <c r="K269" s="511">
        <v>2.2737367544323201E-13</v>
      </c>
      <c r="L269" s="521">
        <f t="shared" si="13"/>
        <v>1142.4729497974929</v>
      </c>
      <c r="M269" s="474">
        <v>474945.87528415298</v>
      </c>
      <c r="N269" s="480">
        <f t="shared" si="16"/>
        <v>542612.81513003842</v>
      </c>
      <c r="O269" s="474"/>
      <c r="P269" s="479">
        <v>1142.4729497974899</v>
      </c>
      <c r="Q269" s="277">
        <f t="shared" si="14"/>
        <v>-2.9558577807620168E-12</v>
      </c>
      <c r="S269" s="520">
        <v>14340.922242524301</v>
      </c>
    </row>
    <row r="270" spans="1:19" x14ac:dyDescent="0.2">
      <c r="A270" s="337">
        <v>2028</v>
      </c>
      <c r="B270" s="337">
        <v>5</v>
      </c>
      <c r="C270" s="512">
        <v>21.345529897041839</v>
      </c>
      <c r="D270" s="479">
        <v>3.1168895288068699</v>
      </c>
      <c r="E270" s="479">
        <v>208.47875842628665</v>
      </c>
      <c r="F270" s="479">
        <v>1.2472710741059452</v>
      </c>
      <c r="G270" s="479">
        <v>114.03392869270741</v>
      </c>
      <c r="H270" s="479">
        <v>0</v>
      </c>
      <c r="I270" s="478">
        <v>0</v>
      </c>
      <c r="J270" s="478">
        <f t="shared" si="15"/>
        <v>0</v>
      </c>
      <c r="K270" s="511">
        <v>0</v>
      </c>
      <c r="L270" s="521">
        <f t="shared" ref="L270:L333" si="17">$B$2+$B$3*C270+$B$4*D270+$B$5*E270+$B$6*F270+$B$7*G270+$B$8*H270+$B$9*I270+$B$10*J270+K270</f>
        <v>1236.0620015043953</v>
      </c>
      <c r="M270" s="474">
        <v>475250.94722169702</v>
      </c>
      <c r="N270" s="480">
        <f t="shared" si="16"/>
        <v>587439.63703971053</v>
      </c>
      <c r="O270" s="474"/>
      <c r="P270" s="479">
        <v>1236.0620015044001</v>
      </c>
      <c r="Q270" s="277">
        <f t="shared" ref="Q270:Q333" si="18">+P270-L270</f>
        <v>4.7748471843078732E-12</v>
      </c>
      <c r="S270" s="520">
        <v>14331.8540867396</v>
      </c>
    </row>
    <row r="271" spans="1:19" x14ac:dyDescent="0.2">
      <c r="A271" s="337">
        <v>2028</v>
      </c>
      <c r="B271" s="337">
        <v>6</v>
      </c>
      <c r="C271" s="512">
        <v>21.376760524209566</v>
      </c>
      <c r="D271" s="479">
        <v>3.1219617576793302</v>
      </c>
      <c r="E271" s="479">
        <v>271.66325293295364</v>
      </c>
      <c r="F271" s="479">
        <v>0</v>
      </c>
      <c r="G271" s="479">
        <v>208.47875842628665</v>
      </c>
      <c r="H271" s="479">
        <v>0</v>
      </c>
      <c r="I271" s="478">
        <v>0</v>
      </c>
      <c r="J271" s="478">
        <f t="shared" si="15"/>
        <v>0</v>
      </c>
      <c r="K271" s="511">
        <v>0</v>
      </c>
      <c r="L271" s="521">
        <f t="shared" si="17"/>
        <v>1331.2894259508103</v>
      </c>
      <c r="M271" s="474">
        <v>475552.578082825</v>
      </c>
      <c r="N271" s="480">
        <f t="shared" si="16"/>
        <v>633098.11868531187</v>
      </c>
      <c r="O271" s="474"/>
      <c r="P271" s="479">
        <v>1331.28942595081</v>
      </c>
      <c r="Q271" s="277">
        <f t="shared" si="18"/>
        <v>0</v>
      </c>
      <c r="S271" s="520">
        <v>14341.0164687455</v>
      </c>
    </row>
    <row r="272" spans="1:19" x14ac:dyDescent="0.2">
      <c r="A272" s="337">
        <v>2028</v>
      </c>
      <c r="B272" s="337">
        <v>7</v>
      </c>
      <c r="C272" s="512">
        <v>21.403256235057917</v>
      </c>
      <c r="D272" s="479">
        <v>3.1268349999999998</v>
      </c>
      <c r="E272" s="479">
        <v>322.31916585708109</v>
      </c>
      <c r="F272" s="479">
        <v>0</v>
      </c>
      <c r="G272" s="479">
        <v>271.66325293295364</v>
      </c>
      <c r="H272" s="479">
        <v>0</v>
      </c>
      <c r="I272" s="478">
        <v>0</v>
      </c>
      <c r="J272" s="478">
        <f t="shared" si="15"/>
        <v>0</v>
      </c>
      <c r="K272" s="511">
        <v>-2.2737367544323201E-13</v>
      </c>
      <c r="L272" s="521">
        <f t="shared" si="17"/>
        <v>1401.3864384343294</v>
      </c>
      <c r="M272" s="474">
        <v>475846.70550333301</v>
      </c>
      <c r="N272" s="480">
        <f t="shared" si="16"/>
        <v>666845.11986602505</v>
      </c>
      <c r="O272" s="474"/>
      <c r="P272" s="479">
        <v>1401.3864384343301</v>
      </c>
      <c r="Q272" s="277">
        <f t="shared" si="18"/>
        <v>0</v>
      </c>
      <c r="S272" s="520">
        <v>14332.315517511901</v>
      </c>
    </row>
    <row r="273" spans="1:19" x14ac:dyDescent="0.2">
      <c r="A273" s="337">
        <v>2028</v>
      </c>
      <c r="B273" s="337">
        <v>8</v>
      </c>
      <c r="C273" s="512">
        <v>21.427383354484178</v>
      </c>
      <c r="D273" s="479">
        <v>3.1317951550117602</v>
      </c>
      <c r="E273" s="479">
        <v>326.45437890907908</v>
      </c>
      <c r="F273" s="479">
        <v>0</v>
      </c>
      <c r="G273" s="479">
        <v>322.31916585708109</v>
      </c>
      <c r="H273" s="479">
        <v>0</v>
      </c>
      <c r="I273" s="478">
        <v>0</v>
      </c>
      <c r="J273" s="478">
        <f t="shared" si="15"/>
        <v>0</v>
      </c>
      <c r="K273" s="511">
        <v>0</v>
      </c>
      <c r="L273" s="521">
        <f t="shared" si="17"/>
        <v>1430.1061048285792</v>
      </c>
      <c r="M273" s="474">
        <v>476139.86880961899</v>
      </c>
      <c r="N273" s="480">
        <f t="shared" si="16"/>
        <v>680930.53313691495</v>
      </c>
      <c r="O273" s="474"/>
      <c r="P273" s="479">
        <v>1430.1061048285801</v>
      </c>
      <c r="Q273" s="277">
        <f t="shared" si="18"/>
        <v>0</v>
      </c>
      <c r="S273" s="520">
        <v>14341.106879384201</v>
      </c>
    </row>
    <row r="274" spans="1:19" x14ac:dyDescent="0.2">
      <c r="A274" s="337">
        <v>2028</v>
      </c>
      <c r="B274" s="337">
        <v>9</v>
      </c>
      <c r="C274" s="512">
        <v>21.451138104041103</v>
      </c>
      <c r="D274" s="479">
        <v>3.1367140605821402</v>
      </c>
      <c r="E274" s="479">
        <v>277.87653293728147</v>
      </c>
      <c r="F274" s="479">
        <v>0</v>
      </c>
      <c r="G274" s="479">
        <v>326.45437890907908</v>
      </c>
      <c r="H274" s="479">
        <v>0</v>
      </c>
      <c r="I274" s="478">
        <v>0</v>
      </c>
      <c r="J274" s="478">
        <f t="shared" si="15"/>
        <v>0</v>
      </c>
      <c r="K274" s="511">
        <v>0</v>
      </c>
      <c r="L274" s="521">
        <f t="shared" si="17"/>
        <v>1395.5853683486107</v>
      </c>
      <c r="M274" s="474">
        <v>476433.21750658797</v>
      </c>
      <c r="N274" s="480">
        <f t="shared" si="16"/>
        <v>664903.22734744532</v>
      </c>
      <c r="O274" s="474"/>
      <c r="P274" s="479">
        <v>1395.58536834861</v>
      </c>
      <c r="Q274" s="277">
        <f t="shared" si="18"/>
        <v>0</v>
      </c>
      <c r="S274" s="520">
        <v>14332.758263175199</v>
      </c>
    </row>
    <row r="275" spans="1:19" x14ac:dyDescent="0.2">
      <c r="A275" s="337">
        <v>2028</v>
      </c>
      <c r="B275" s="337">
        <v>10</v>
      </c>
      <c r="C275" s="512">
        <v>21.477533602356289</v>
      </c>
      <c r="D275" s="479">
        <v>3.141486</v>
      </c>
      <c r="E275" s="479">
        <v>198.89039579254836</v>
      </c>
      <c r="F275" s="479">
        <v>3.8110897796785466</v>
      </c>
      <c r="G275" s="479">
        <v>277.87653293728147</v>
      </c>
      <c r="H275" s="479">
        <v>0</v>
      </c>
      <c r="I275" s="478">
        <v>0</v>
      </c>
      <c r="J275" s="478">
        <f t="shared" si="15"/>
        <v>0</v>
      </c>
      <c r="K275" s="511">
        <v>-2.2737367544323201E-13</v>
      </c>
      <c r="L275" s="521">
        <f t="shared" si="17"/>
        <v>1312.5179550052417</v>
      </c>
      <c r="M275" s="474">
        <v>476728.24044863798</v>
      </c>
      <c r="N275" s="480">
        <f t="shared" si="16"/>
        <v>625714.37524689338</v>
      </c>
      <c r="O275" s="474"/>
      <c r="P275" s="479">
        <v>1312.5179550052401</v>
      </c>
      <c r="Q275" s="277">
        <f t="shared" si="18"/>
        <v>0</v>
      </c>
      <c r="S275" s="520">
        <v>14341.1936289479</v>
      </c>
    </row>
    <row r="276" spans="1:19" x14ac:dyDescent="0.2">
      <c r="A276" s="337">
        <v>2028</v>
      </c>
      <c r="B276" s="337">
        <v>11</v>
      </c>
      <c r="C276" s="512">
        <v>21.512683943960244</v>
      </c>
      <c r="D276" s="479">
        <v>3.1464704690022098</v>
      </c>
      <c r="E276" s="479">
        <v>78.117279066674627</v>
      </c>
      <c r="F276" s="479">
        <v>26.436963465927999</v>
      </c>
      <c r="G276" s="479">
        <v>198.89039579254836</v>
      </c>
      <c r="H276" s="479">
        <v>0</v>
      </c>
      <c r="I276" s="478">
        <v>0</v>
      </c>
      <c r="J276" s="478">
        <f t="shared" si="15"/>
        <v>0</v>
      </c>
      <c r="K276" s="511">
        <v>2.2737367544323201E-13</v>
      </c>
      <c r="L276" s="521">
        <f t="shared" si="17"/>
        <v>1187.7718137057625</v>
      </c>
      <c r="M276" s="474">
        <v>477033.16230458498</v>
      </c>
      <c r="N276" s="480">
        <f t="shared" si="16"/>
        <v>566606.54438831238</v>
      </c>
      <c r="O276" s="474"/>
      <c r="P276" s="479">
        <v>1187.77181370576</v>
      </c>
      <c r="Q276" s="277">
        <f t="shared" si="18"/>
        <v>-2.5011104298755527E-12</v>
      </c>
      <c r="S276" s="520">
        <v>14333.183080361399</v>
      </c>
    </row>
    <row r="277" spans="1:19" x14ac:dyDescent="0.2">
      <c r="A277" s="337">
        <v>2028</v>
      </c>
      <c r="B277" s="337">
        <v>12</v>
      </c>
      <c r="C277" s="512">
        <v>21.550757741870818</v>
      </c>
      <c r="D277" s="479">
        <v>3.15134331716862</v>
      </c>
      <c r="E277" s="479">
        <v>42.633806123140985</v>
      </c>
      <c r="F277" s="479">
        <v>81.614210043345437</v>
      </c>
      <c r="G277" s="479">
        <v>78.117279066674627</v>
      </c>
      <c r="H277" s="479">
        <v>0</v>
      </c>
      <c r="I277" s="478">
        <v>0</v>
      </c>
      <c r="J277" s="478">
        <f t="shared" si="15"/>
        <v>1</v>
      </c>
      <c r="K277" s="511">
        <v>-2.2737367544323201E-13</v>
      </c>
      <c r="L277" s="521">
        <f t="shared" si="17"/>
        <v>1138.5336004578226</v>
      </c>
      <c r="M277" s="474">
        <v>477342.05689406098</v>
      </c>
      <c r="N277" s="480">
        <f t="shared" si="16"/>
        <v>543469.97068553802</v>
      </c>
      <c r="O277" s="474">
        <f>SUM(N266:N277)</f>
        <v>7065163.6139867511</v>
      </c>
      <c r="P277" s="479">
        <v>1138.5336004578201</v>
      </c>
      <c r="Q277" s="277">
        <f t="shared" si="18"/>
        <v>-2.5011104298755527E-12</v>
      </c>
      <c r="S277" s="520">
        <v>14341.2768656877</v>
      </c>
    </row>
    <row r="278" spans="1:19" x14ac:dyDescent="0.2">
      <c r="A278" s="337">
        <v>2029</v>
      </c>
      <c r="B278" s="337">
        <v>1</v>
      </c>
      <c r="C278" s="512">
        <v>21.591755171871604</v>
      </c>
      <c r="D278" s="479">
        <v>3.1564160000000001</v>
      </c>
      <c r="E278" s="479">
        <v>26.112829868525239</v>
      </c>
      <c r="F278" s="479">
        <v>127.15014736663784</v>
      </c>
      <c r="G278" s="479">
        <v>42.633806123140985</v>
      </c>
      <c r="H278" s="479">
        <v>0</v>
      </c>
      <c r="I278" s="478">
        <v>0</v>
      </c>
      <c r="J278" s="478">
        <f t="shared" si="15"/>
        <v>0</v>
      </c>
      <c r="K278" s="511">
        <v>0</v>
      </c>
      <c r="L278" s="521">
        <f t="shared" si="17"/>
        <v>1096.009019492848</v>
      </c>
      <c r="M278" s="474">
        <v>477659.821933406</v>
      </c>
      <c r="N278" s="480">
        <f t="shared" si="16"/>
        <v>523519.47308836068</v>
      </c>
      <c r="O278" s="477">
        <f>+O277/O265-1</f>
        <v>7.8119446544091531E-3</v>
      </c>
      <c r="P278" s="479">
        <v>1096.00901949285</v>
      </c>
      <c r="Q278" s="277">
        <f t="shared" si="18"/>
        <v>2.0463630789890885E-12</v>
      </c>
      <c r="S278" s="520">
        <v>14333.5906950638</v>
      </c>
    </row>
    <row r="279" spans="1:19" x14ac:dyDescent="0.2">
      <c r="A279" s="337">
        <v>2029</v>
      </c>
      <c r="B279" s="337">
        <v>2</v>
      </c>
      <c r="C279" s="512">
        <v>21.630382857211835</v>
      </c>
      <c r="D279" s="479">
        <v>3.1615157422791502</v>
      </c>
      <c r="E279" s="479">
        <v>35.042184420393127</v>
      </c>
      <c r="F279" s="479">
        <v>78.467690138551589</v>
      </c>
      <c r="G279" s="479">
        <v>26.112829868525239</v>
      </c>
      <c r="H279" s="479">
        <v>0</v>
      </c>
      <c r="I279" s="478">
        <v>0</v>
      </c>
      <c r="J279" s="478">
        <f t="shared" si="15"/>
        <v>0</v>
      </c>
      <c r="K279" s="511">
        <v>-2.2737367544323201E-13</v>
      </c>
      <c r="L279" s="521">
        <f t="shared" si="17"/>
        <v>1081.9713738959449</v>
      </c>
      <c r="M279" s="474">
        <v>477980.93574526801</v>
      </c>
      <c r="N279" s="480">
        <f t="shared" si="16"/>
        <v>517161.68974437704</v>
      </c>
      <c r="O279" s="474"/>
      <c r="P279" s="479">
        <v>1081.9713738959399</v>
      </c>
      <c r="Q279" s="277">
        <f t="shared" si="18"/>
        <v>-5.0022208597511053E-12</v>
      </c>
      <c r="S279" s="520">
        <v>14341.3567318513</v>
      </c>
    </row>
    <row r="280" spans="1:19" x14ac:dyDescent="0.2">
      <c r="A280" s="337">
        <v>2029</v>
      </c>
      <c r="B280" s="337">
        <v>3</v>
      </c>
      <c r="C280" s="512">
        <v>21.660027901132043</v>
      </c>
      <c r="D280" s="479">
        <v>3.16614475794769</v>
      </c>
      <c r="E280" s="479">
        <v>64.582270600115152</v>
      </c>
      <c r="F280" s="479">
        <v>46.311218909337121</v>
      </c>
      <c r="G280" s="479">
        <v>35.042184420393127</v>
      </c>
      <c r="H280" s="479">
        <v>0</v>
      </c>
      <c r="I280" s="478">
        <v>0</v>
      </c>
      <c r="J280" s="478">
        <f t="shared" si="15"/>
        <v>0</v>
      </c>
      <c r="K280" s="511">
        <v>4.5474735088646402E-13</v>
      </c>
      <c r="L280" s="521">
        <f t="shared" si="17"/>
        <v>1100.4173517754716</v>
      </c>
      <c r="M280" s="474">
        <v>478288.01021631103</v>
      </c>
      <c r="N280" s="480">
        <f t="shared" si="16"/>
        <v>526316.42558819265</v>
      </c>
      <c r="O280" s="474"/>
      <c r="P280" s="479">
        <v>1100.41735177547</v>
      </c>
      <c r="Q280" s="277">
        <f t="shared" si="18"/>
        <v>0</v>
      </c>
      <c r="S280" s="520">
        <v>14333.981803877001</v>
      </c>
    </row>
    <row r="281" spans="1:19" x14ac:dyDescent="0.2">
      <c r="A281" s="337">
        <v>2029</v>
      </c>
      <c r="B281" s="337">
        <v>4</v>
      </c>
      <c r="C281" s="512">
        <v>21.690021950490596</v>
      </c>
      <c r="D281" s="479">
        <v>3.171297</v>
      </c>
      <c r="E281" s="479">
        <v>114.03392869270741</v>
      </c>
      <c r="F281" s="479">
        <v>10.944087118763242</v>
      </c>
      <c r="G281" s="479">
        <v>64.582270600115152</v>
      </c>
      <c r="H281" s="479">
        <v>0</v>
      </c>
      <c r="I281" s="478">
        <v>0</v>
      </c>
      <c r="J281" s="478">
        <f t="shared" si="15"/>
        <v>0</v>
      </c>
      <c r="K281" s="511">
        <v>0</v>
      </c>
      <c r="L281" s="521">
        <f t="shared" si="17"/>
        <v>1143.3645583577397</v>
      </c>
      <c r="M281" s="474">
        <v>478591.95894003398</v>
      </c>
      <c r="N281" s="480">
        <f t="shared" si="16"/>
        <v>547205.08376703737</v>
      </c>
      <c r="O281" s="474"/>
      <c r="P281" s="479">
        <v>1143.36455835774</v>
      </c>
      <c r="Q281" s="277">
        <f t="shared" si="18"/>
        <v>0</v>
      </c>
      <c r="S281" s="520">
        <v>14341.4333639264</v>
      </c>
    </row>
    <row r="282" spans="1:19" x14ac:dyDescent="0.2">
      <c r="A282" s="337">
        <v>2029</v>
      </c>
      <c r="B282" s="337">
        <v>5</v>
      </c>
      <c r="C282" s="512">
        <v>21.713301434681988</v>
      </c>
      <c r="D282" s="479">
        <v>3.1763050337486498</v>
      </c>
      <c r="E282" s="479">
        <v>208.47875842628665</v>
      </c>
      <c r="F282" s="479">
        <v>1.2472710741059452</v>
      </c>
      <c r="G282" s="479">
        <v>114.03392869270741</v>
      </c>
      <c r="H282" s="479">
        <v>0</v>
      </c>
      <c r="I282" s="478">
        <v>0</v>
      </c>
      <c r="J282" s="478">
        <f t="shared" ref="J282:J345" si="19">+J270</f>
        <v>0</v>
      </c>
      <c r="K282" s="511">
        <v>2.2737367544323201E-13</v>
      </c>
      <c r="L282" s="521">
        <f t="shared" si="17"/>
        <v>1236.6424336962471</v>
      </c>
      <c r="M282" s="474">
        <v>478874.75091179</v>
      </c>
      <c r="N282" s="480">
        <f t="shared" si="16"/>
        <v>592196.83740324003</v>
      </c>
      <c r="O282" s="474"/>
      <c r="P282" s="479">
        <v>1236.64243369625</v>
      </c>
      <c r="Q282" s="277">
        <f t="shared" si="18"/>
        <v>2.9558577807620168E-12</v>
      </c>
      <c r="S282" s="520">
        <v>14334.3570751882</v>
      </c>
    </row>
    <row r="283" spans="1:19" x14ac:dyDescent="0.2">
      <c r="A283" s="337">
        <v>2029</v>
      </c>
      <c r="B283" s="337">
        <v>6</v>
      </c>
      <c r="C283" s="512">
        <v>21.734798748022072</v>
      </c>
      <c r="D283" s="479">
        <v>3.1814659781166599</v>
      </c>
      <c r="E283" s="479">
        <v>271.66325293295364</v>
      </c>
      <c r="F283" s="479">
        <v>0</v>
      </c>
      <c r="G283" s="479">
        <v>208.47875842628665</v>
      </c>
      <c r="H283" s="479">
        <v>0</v>
      </c>
      <c r="I283" s="478">
        <v>0</v>
      </c>
      <c r="J283" s="478">
        <f t="shared" si="19"/>
        <v>0</v>
      </c>
      <c r="K283" s="511">
        <v>0</v>
      </c>
      <c r="L283" s="521">
        <f t="shared" si="17"/>
        <v>1331.494628281293</v>
      </c>
      <c r="M283" s="474">
        <v>479149.13541848998</v>
      </c>
      <c r="N283" s="480">
        <f t="shared" si="16"/>
        <v>637984.49995534529</v>
      </c>
      <c r="O283" s="474"/>
      <c r="P283" s="479">
        <v>1331.49462828129</v>
      </c>
      <c r="Q283" s="277">
        <f t="shared" si="18"/>
        <v>-2.9558577807620168E-12</v>
      </c>
      <c r="S283" s="520">
        <v>14341.5068928736</v>
      </c>
    </row>
    <row r="284" spans="1:19" x14ac:dyDescent="0.2">
      <c r="A284" s="337">
        <v>2029</v>
      </c>
      <c r="B284" s="337">
        <v>7</v>
      </c>
      <c r="C284" s="512">
        <v>21.754780917578625</v>
      </c>
      <c r="D284" s="479">
        <v>3.186404</v>
      </c>
      <c r="E284" s="479">
        <v>322.31916585708109</v>
      </c>
      <c r="F284" s="479">
        <v>0</v>
      </c>
      <c r="G284" s="479">
        <v>271.66325293295364</v>
      </c>
      <c r="H284" s="479">
        <v>0</v>
      </c>
      <c r="I284" s="478">
        <v>0</v>
      </c>
      <c r="J284" s="478">
        <f t="shared" si="19"/>
        <v>0</v>
      </c>
      <c r="K284" s="511">
        <v>0</v>
      </c>
      <c r="L284" s="521">
        <f t="shared" si="17"/>
        <v>1401.3393644240739</v>
      </c>
      <c r="M284" s="474">
        <v>479422.46107841498</v>
      </c>
      <c r="N284" s="480">
        <f t="shared" si="16"/>
        <v>671833.56689825142</v>
      </c>
      <c r="O284" s="474"/>
      <c r="P284" s="479">
        <v>1401.33936442407</v>
      </c>
      <c r="Q284" s="277">
        <f t="shared" si="18"/>
        <v>-3.865352482534945E-12</v>
      </c>
      <c r="S284" s="520">
        <v>14334.7171503187</v>
      </c>
    </row>
    <row r="285" spans="1:19" x14ac:dyDescent="0.2">
      <c r="A285" s="337">
        <v>2029</v>
      </c>
      <c r="B285" s="337">
        <v>8</v>
      </c>
      <c r="C285" s="512">
        <v>21.778132510922035</v>
      </c>
      <c r="D285" s="479">
        <v>3.1914205780115799</v>
      </c>
      <c r="E285" s="479">
        <v>326.45437890907908</v>
      </c>
      <c r="F285" s="479">
        <v>0</v>
      </c>
      <c r="G285" s="479">
        <v>322.31916585708109</v>
      </c>
      <c r="H285" s="479">
        <v>0</v>
      </c>
      <c r="I285" s="478">
        <v>0</v>
      </c>
      <c r="J285" s="478">
        <f t="shared" si="19"/>
        <v>0</v>
      </c>
      <c r="K285" s="511">
        <v>-2.2737367544323201E-13</v>
      </c>
      <c r="L285" s="521">
        <f t="shared" si="17"/>
        <v>1430.0184416353034</v>
      </c>
      <c r="M285" s="474">
        <v>479706.81514053699</v>
      </c>
      <c r="N285" s="480">
        <f t="shared" si="16"/>
        <v>685989.59222910518</v>
      </c>
      <c r="O285" s="474"/>
      <c r="P285" s="479">
        <v>1430.0184416353</v>
      </c>
      <c r="Q285" s="277">
        <f t="shared" si="18"/>
        <v>-3.4106051316484809E-12</v>
      </c>
      <c r="S285" s="520">
        <v>14341.5774443506</v>
      </c>
    </row>
    <row r="286" spans="1:19" x14ac:dyDescent="0.2">
      <c r="A286" s="337">
        <v>2029</v>
      </c>
      <c r="B286" s="337">
        <v>9</v>
      </c>
      <c r="C286" s="512">
        <v>21.803142076711158</v>
      </c>
      <c r="D286" s="479">
        <v>3.1963892115731798</v>
      </c>
      <c r="E286" s="479">
        <v>277.87653293728147</v>
      </c>
      <c r="F286" s="479">
        <v>0</v>
      </c>
      <c r="G286" s="479">
        <v>326.45437890907908</v>
      </c>
      <c r="H286" s="479">
        <v>0</v>
      </c>
      <c r="I286" s="478">
        <v>0</v>
      </c>
      <c r="J286" s="478">
        <f t="shared" si="19"/>
        <v>0</v>
      </c>
      <c r="K286" s="511">
        <v>2.2737367544323201E-13</v>
      </c>
      <c r="L286" s="521">
        <f t="shared" si="17"/>
        <v>1395.5328292687161</v>
      </c>
      <c r="M286" s="474">
        <v>479993.841850581</v>
      </c>
      <c r="N286" s="480">
        <f t="shared" si="16"/>
        <v>669847.16414930206</v>
      </c>
      <c r="O286" s="474"/>
      <c r="P286" s="479">
        <v>1395.53282926872</v>
      </c>
      <c r="Q286" s="277">
        <f t="shared" si="18"/>
        <v>3.865352482534945E-12</v>
      </c>
      <c r="S286" s="520">
        <v>14335.062644620401</v>
      </c>
    </row>
    <row r="287" spans="1:19" x14ac:dyDescent="0.2">
      <c r="A287" s="337">
        <v>2029</v>
      </c>
      <c r="B287" s="337">
        <v>10</v>
      </c>
      <c r="C287" s="512">
        <v>21.827246873880487</v>
      </c>
      <c r="D287" s="479">
        <v>3.2012049999999999</v>
      </c>
      <c r="E287" s="479">
        <v>198.89039579254836</v>
      </c>
      <c r="F287" s="479">
        <v>3.8110897796785466</v>
      </c>
      <c r="G287" s="479">
        <v>277.87653293728147</v>
      </c>
      <c r="H287" s="479">
        <v>0</v>
      </c>
      <c r="I287" s="478">
        <v>0</v>
      </c>
      <c r="J287" s="478">
        <f t="shared" si="19"/>
        <v>0</v>
      </c>
      <c r="K287" s="511">
        <v>2.2737367544323201E-13</v>
      </c>
      <c r="L287" s="521">
        <f t="shared" si="17"/>
        <v>1312.3721308003753</v>
      </c>
      <c r="M287" s="474">
        <v>480271.40343303903</v>
      </c>
      <c r="N287" s="480">
        <f t="shared" si="16"/>
        <v>630294.80508590408</v>
      </c>
      <c r="O287" s="474"/>
      <c r="P287" s="479">
        <v>1312.3721308003801</v>
      </c>
      <c r="Q287" s="277">
        <f t="shared" si="18"/>
        <v>4.7748471843078732E-12</v>
      </c>
      <c r="S287" s="520">
        <v>14341.6451389266</v>
      </c>
    </row>
    <row r="288" spans="1:19" x14ac:dyDescent="0.2">
      <c r="A288" s="337">
        <v>2029</v>
      </c>
      <c r="B288" s="337">
        <v>11</v>
      </c>
      <c r="C288" s="512">
        <v>21.853230221074561</v>
      </c>
      <c r="D288" s="479">
        <v>3.2062275711416</v>
      </c>
      <c r="E288" s="479">
        <v>78.117279066674627</v>
      </c>
      <c r="F288" s="479">
        <v>26.436963465927999</v>
      </c>
      <c r="G288" s="479">
        <v>198.89039579254836</v>
      </c>
      <c r="H288" s="479">
        <v>0</v>
      </c>
      <c r="I288" s="478">
        <v>0</v>
      </c>
      <c r="J288" s="478">
        <f t="shared" si="19"/>
        <v>0</v>
      </c>
      <c r="K288" s="511">
        <v>4.5474735088646402E-13</v>
      </c>
      <c r="L288" s="521">
        <f t="shared" si="17"/>
        <v>1187.2824381997486</v>
      </c>
      <c r="M288" s="474">
        <v>480539.98665387998</v>
      </c>
      <c r="N288" s="480">
        <f t="shared" si="16"/>
        <v>570536.68700689333</v>
      </c>
      <c r="O288" s="474"/>
      <c r="P288" s="479">
        <v>1187.28243819975</v>
      </c>
      <c r="Q288" s="277">
        <f t="shared" si="18"/>
        <v>0</v>
      </c>
      <c r="S288" s="520">
        <v>14335.394148527301</v>
      </c>
    </row>
    <row r="289" spans="1:19" x14ac:dyDescent="0.2">
      <c r="A289" s="337">
        <v>2029</v>
      </c>
      <c r="B289" s="337">
        <v>12</v>
      </c>
      <c r="C289" s="512">
        <v>21.881956663107335</v>
      </c>
      <c r="D289" s="479">
        <v>3.2111091585478402</v>
      </c>
      <c r="E289" s="479">
        <v>42.633806123140985</v>
      </c>
      <c r="F289" s="479">
        <v>81.614210043345437</v>
      </c>
      <c r="G289" s="479">
        <v>78.117279066674627</v>
      </c>
      <c r="H289" s="479">
        <v>0</v>
      </c>
      <c r="I289" s="478">
        <v>0</v>
      </c>
      <c r="J289" s="478">
        <f t="shared" si="19"/>
        <v>1</v>
      </c>
      <c r="K289" s="511">
        <v>2.2737367544323201E-13</v>
      </c>
      <c r="L289" s="521">
        <f t="shared" si="17"/>
        <v>1137.7004376346922</v>
      </c>
      <c r="M289" s="474">
        <v>480814.14009211399</v>
      </c>
      <c r="N289" s="480">
        <f t="shared" si="16"/>
        <v>547022.45760374633</v>
      </c>
      <c r="O289" s="474">
        <f>SUM(N278:N289)</f>
        <v>7119908.2825197559</v>
      </c>
      <c r="P289" s="479">
        <v>1137.7004376346899</v>
      </c>
      <c r="Q289" s="277">
        <f t="shared" si="18"/>
        <v>-2.2737367544323206E-12</v>
      </c>
      <c r="S289" s="520">
        <v>14341.7100922884</v>
      </c>
    </row>
    <row r="290" spans="1:19" x14ac:dyDescent="0.2">
      <c r="A290" s="337">
        <v>2030</v>
      </c>
      <c r="B290" s="337">
        <v>1</v>
      </c>
      <c r="C290" s="512">
        <v>21.92151064707846</v>
      </c>
      <c r="D290" s="479">
        <v>3.216135</v>
      </c>
      <c r="E290" s="479">
        <v>26.112829868525239</v>
      </c>
      <c r="F290" s="479">
        <v>127.15014736663784</v>
      </c>
      <c r="G290" s="479">
        <v>42.633806123140985</v>
      </c>
      <c r="H290" s="479">
        <v>0</v>
      </c>
      <c r="I290" s="478">
        <v>0</v>
      </c>
      <c r="J290" s="478">
        <f t="shared" si="19"/>
        <v>0</v>
      </c>
      <c r="K290" s="511">
        <v>0</v>
      </c>
      <c r="L290" s="521">
        <f t="shared" si="17"/>
        <v>1095.1332077909171</v>
      </c>
      <c r="M290" s="474">
        <v>481122.87758004799</v>
      </c>
      <c r="N290" s="480">
        <f t="shared" si="16"/>
        <v>526893.64026583463</v>
      </c>
      <c r="O290" s="477">
        <f>+O289/O277-1</f>
        <v>7.74853514002527E-3</v>
      </c>
      <c r="P290" s="479">
        <v>1095.1332077909201</v>
      </c>
      <c r="Q290" s="277">
        <f t="shared" si="18"/>
        <v>2.9558577807620168E-12</v>
      </c>
      <c r="S290" s="520">
        <v>14335.7122285643</v>
      </c>
    </row>
    <row r="291" spans="1:19" x14ac:dyDescent="0.2">
      <c r="A291" s="337">
        <v>2030</v>
      </c>
      <c r="B291" s="337">
        <v>2</v>
      </c>
      <c r="C291" s="512">
        <v>21.972931928257914</v>
      </c>
      <c r="D291" s="479">
        <v>3.2211148280803799</v>
      </c>
      <c r="E291" s="479">
        <v>35.042184420393127</v>
      </c>
      <c r="F291" s="479">
        <v>78.467690138551589</v>
      </c>
      <c r="G291" s="479">
        <v>26.112829868525239</v>
      </c>
      <c r="H291" s="479">
        <v>0</v>
      </c>
      <c r="I291" s="478">
        <v>0</v>
      </c>
      <c r="J291" s="478">
        <f t="shared" si="19"/>
        <v>0</v>
      </c>
      <c r="K291" s="511">
        <v>-4.5474735088646402E-13</v>
      </c>
      <c r="L291" s="521">
        <f t="shared" si="17"/>
        <v>1081.5894853204561</v>
      </c>
      <c r="M291" s="474">
        <v>481478.762574633</v>
      </c>
      <c r="N291" s="480">
        <f t="shared" si="16"/>
        <v>520762.36700582737</v>
      </c>
      <c r="O291" s="474"/>
      <c r="P291" s="479">
        <v>1081.58948532046</v>
      </c>
      <c r="Q291" s="277">
        <f t="shared" si="18"/>
        <v>3.865352482534945E-12</v>
      </c>
      <c r="S291" s="520">
        <v>14341.7724154386</v>
      </c>
    </row>
    <row r="292" spans="1:19" x14ac:dyDescent="0.2">
      <c r="A292" s="337">
        <v>2030</v>
      </c>
      <c r="B292" s="337">
        <v>3</v>
      </c>
      <c r="C292" s="512">
        <v>22.021486792265549</v>
      </c>
      <c r="D292" s="479">
        <v>3.2255950790789298</v>
      </c>
      <c r="E292" s="479">
        <v>64.582270600115152</v>
      </c>
      <c r="F292" s="479">
        <v>46.311218909337121</v>
      </c>
      <c r="G292" s="479">
        <v>35.042184420393127</v>
      </c>
      <c r="H292" s="479">
        <v>0</v>
      </c>
      <c r="I292" s="478">
        <v>0</v>
      </c>
      <c r="J292" s="478">
        <f t="shared" si="19"/>
        <v>0</v>
      </c>
      <c r="K292" s="511">
        <v>2.2737367544323201E-13</v>
      </c>
      <c r="L292" s="521">
        <f t="shared" si="17"/>
        <v>1100.7593467347851</v>
      </c>
      <c r="M292" s="474">
        <v>481836.659553112</v>
      </c>
      <c r="N292" s="480">
        <f t="shared" si="16"/>
        <v>530386.20660255465</v>
      </c>
      <c r="O292" s="474"/>
      <c r="P292" s="479">
        <v>1100.7593467347899</v>
      </c>
      <c r="Q292" s="277">
        <f t="shared" si="18"/>
        <v>4.7748471843078732E-12</v>
      </c>
      <c r="S292" s="520">
        <v>14336.017428315699</v>
      </c>
    </row>
    <row r="293" spans="1:19" x14ac:dyDescent="0.2">
      <c r="A293" s="337">
        <v>2030</v>
      </c>
      <c r="B293" s="337">
        <v>4</v>
      </c>
      <c r="C293" s="512">
        <v>22.072275920719377</v>
      </c>
      <c r="D293" s="479">
        <v>3.2305730000000001</v>
      </c>
      <c r="E293" s="479">
        <v>114.03392869270741</v>
      </c>
      <c r="F293" s="479">
        <v>10.944087118763242</v>
      </c>
      <c r="G293" s="479">
        <v>64.582270600115152</v>
      </c>
      <c r="H293" s="479">
        <v>0</v>
      </c>
      <c r="I293" s="478">
        <v>0</v>
      </c>
      <c r="J293" s="478">
        <f t="shared" si="19"/>
        <v>0</v>
      </c>
      <c r="K293" s="511">
        <v>2.2737367544323201E-13</v>
      </c>
      <c r="L293" s="521">
        <f t="shared" si="17"/>
        <v>1144.504929521484</v>
      </c>
      <c r="M293" s="474">
        <v>482191.51016118901</v>
      </c>
      <c r="N293" s="480">
        <f t="shared" si="16"/>
        <v>551870.56035288959</v>
      </c>
      <c r="O293" s="474"/>
      <c r="P293" s="479">
        <v>1144.5049295214801</v>
      </c>
      <c r="Q293" s="277">
        <f t="shared" si="18"/>
        <v>-3.865352482534945E-12</v>
      </c>
      <c r="S293" s="520">
        <v>14341.8322148843</v>
      </c>
    </row>
    <row r="294" spans="1:19" x14ac:dyDescent="0.2">
      <c r="A294" s="337">
        <v>2030</v>
      </c>
      <c r="B294" s="337">
        <v>5</v>
      </c>
      <c r="C294" s="512">
        <v>22.109181652634543</v>
      </c>
      <c r="D294" s="479">
        <v>3.2354354810080799</v>
      </c>
      <c r="E294" s="479">
        <v>208.47875842628665</v>
      </c>
      <c r="F294" s="479">
        <v>1.2472710741059452</v>
      </c>
      <c r="G294" s="479">
        <v>114.03392869270741</v>
      </c>
      <c r="H294" s="479">
        <v>0</v>
      </c>
      <c r="I294" s="478">
        <v>0</v>
      </c>
      <c r="J294" s="478">
        <f t="shared" si="19"/>
        <v>0</v>
      </c>
      <c r="K294" s="511">
        <v>-2.2737367544323201E-13</v>
      </c>
      <c r="L294" s="521">
        <f t="shared" si="17"/>
        <v>1238.3127376918242</v>
      </c>
      <c r="M294" s="474">
        <v>482494.76718742203</v>
      </c>
      <c r="N294" s="480">
        <f t="shared" si="16"/>
        <v>597479.41607783595</v>
      </c>
      <c r="O294" s="474"/>
      <c r="P294" s="479">
        <v>1238.3127376918201</v>
      </c>
      <c r="Q294" s="277">
        <f t="shared" si="18"/>
        <v>-4.0927261579781771E-12</v>
      </c>
      <c r="S294" s="520">
        <v>14336.3102693537</v>
      </c>
    </row>
    <row r="295" spans="1:19" x14ac:dyDescent="0.2">
      <c r="A295" s="337">
        <v>2030</v>
      </c>
      <c r="B295" s="337">
        <v>6</v>
      </c>
      <c r="C295" s="512">
        <v>22.136242451019207</v>
      </c>
      <c r="D295" s="479">
        <v>3.24049625592039</v>
      </c>
      <c r="E295" s="479">
        <v>271.66325293295364</v>
      </c>
      <c r="F295" s="479">
        <v>0</v>
      </c>
      <c r="G295" s="479">
        <v>208.47875842628665</v>
      </c>
      <c r="H295" s="479">
        <v>0</v>
      </c>
      <c r="I295" s="478">
        <v>0</v>
      </c>
      <c r="J295" s="478">
        <f t="shared" si="19"/>
        <v>0</v>
      </c>
      <c r="K295" s="511">
        <v>0</v>
      </c>
      <c r="L295" s="521">
        <f t="shared" si="17"/>
        <v>1333.3901254640939</v>
      </c>
      <c r="M295" s="474">
        <v>482762.08603198902</v>
      </c>
      <c r="N295" s="480">
        <f t="shared" si="16"/>
        <v>643710.19846350153</v>
      </c>
      <c r="O295" s="474"/>
      <c r="P295" s="479">
        <v>1333.39012546409</v>
      </c>
      <c r="Q295" s="277">
        <f t="shared" si="18"/>
        <v>-3.865352482534945E-12</v>
      </c>
      <c r="S295" s="520">
        <v>14341.8895928202</v>
      </c>
    </row>
    <row r="296" spans="1:19" x14ac:dyDescent="0.2">
      <c r="A296" s="337">
        <v>2030</v>
      </c>
      <c r="B296" s="337">
        <v>7</v>
      </c>
      <c r="C296" s="512">
        <v>22.153604044244268</v>
      </c>
      <c r="D296" s="479">
        <v>3.245409</v>
      </c>
      <c r="E296" s="479">
        <v>322.31916585708109</v>
      </c>
      <c r="F296" s="479">
        <v>0</v>
      </c>
      <c r="G296" s="479">
        <v>271.66325293295364</v>
      </c>
      <c r="H296" s="479">
        <v>0</v>
      </c>
      <c r="I296" s="478">
        <v>0</v>
      </c>
      <c r="J296" s="478">
        <f t="shared" si="19"/>
        <v>0</v>
      </c>
      <c r="K296" s="511">
        <v>-2.2737367544323201E-13</v>
      </c>
      <c r="L296" s="521">
        <f t="shared" si="17"/>
        <v>1403.1444859617732</v>
      </c>
      <c r="M296" s="474">
        <v>483007.93682260002</v>
      </c>
      <c r="N296" s="480">
        <f t="shared" si="16"/>
        <v>677729.92322840367</v>
      </c>
      <c r="O296" s="474"/>
      <c r="P296" s="479">
        <v>1403.14448596177</v>
      </c>
      <c r="Q296" s="277">
        <f t="shared" si="18"/>
        <v>-3.1832314562052488E-12</v>
      </c>
      <c r="S296" s="520">
        <v>14336.5912521302</v>
      </c>
    </row>
    <row r="297" spans="1:19" x14ac:dyDescent="0.2">
      <c r="A297" s="337">
        <v>2030</v>
      </c>
      <c r="B297" s="337">
        <v>8</v>
      </c>
      <c r="C297" s="512">
        <v>22.167562656015733</v>
      </c>
      <c r="D297" s="479">
        <v>3.25049151279944</v>
      </c>
      <c r="E297" s="479">
        <v>326.45437890907908</v>
      </c>
      <c r="F297" s="479">
        <v>0</v>
      </c>
      <c r="G297" s="479">
        <v>322.31916585708109</v>
      </c>
      <c r="H297" s="479">
        <v>0</v>
      </c>
      <c r="I297" s="478">
        <v>0</v>
      </c>
      <c r="J297" s="478">
        <f t="shared" si="19"/>
        <v>0</v>
      </c>
      <c r="K297" s="511">
        <v>4.5474735088646402E-13</v>
      </c>
      <c r="L297" s="521">
        <f t="shared" si="17"/>
        <v>1431.4657165570889</v>
      </c>
      <c r="M297" s="474">
        <v>483252.69984255498</v>
      </c>
      <c r="N297" s="480">
        <f t="shared" ref="N297:N360" si="20">+M297*L297/1000</f>
        <v>691759.67225827079</v>
      </c>
      <c r="O297" s="474"/>
      <c r="P297" s="479">
        <v>1431.46571655709</v>
      </c>
      <c r="Q297" s="277">
        <f t="shared" si="18"/>
        <v>0</v>
      </c>
      <c r="S297" s="520">
        <v>14341.9446473025</v>
      </c>
    </row>
    <row r="298" spans="1:19" x14ac:dyDescent="0.2">
      <c r="A298" s="337">
        <v>2030</v>
      </c>
      <c r="B298" s="337">
        <v>9</v>
      </c>
      <c r="C298" s="512">
        <v>22.183554950030572</v>
      </c>
      <c r="D298" s="479">
        <v>3.2556138674205601</v>
      </c>
      <c r="E298" s="479">
        <v>277.87653293728147</v>
      </c>
      <c r="F298" s="479">
        <v>0</v>
      </c>
      <c r="G298" s="479">
        <v>326.45437890907908</v>
      </c>
      <c r="H298" s="479">
        <v>0</v>
      </c>
      <c r="I298" s="478">
        <v>0</v>
      </c>
      <c r="J298" s="478">
        <f t="shared" si="19"/>
        <v>0</v>
      </c>
      <c r="K298" s="511">
        <v>-2.2737367544323201E-13</v>
      </c>
      <c r="L298" s="521">
        <f t="shared" si="17"/>
        <v>1396.6169823044054</v>
      </c>
      <c r="M298" s="474">
        <v>483506.79979664198</v>
      </c>
      <c r="N298" s="480">
        <f t="shared" si="20"/>
        <v>675273.80765564647</v>
      </c>
      <c r="O298" s="474"/>
      <c r="P298" s="479">
        <v>1396.6169823044099</v>
      </c>
      <c r="Q298" s="277">
        <f t="shared" si="18"/>
        <v>4.5474735088646412E-12</v>
      </c>
      <c r="S298" s="520">
        <v>14336.8608568321</v>
      </c>
    </row>
    <row r="299" spans="1:19" x14ac:dyDescent="0.2">
      <c r="A299" s="337">
        <v>2030</v>
      </c>
      <c r="B299" s="337">
        <v>10</v>
      </c>
      <c r="C299" s="512">
        <v>22.207376714787589</v>
      </c>
      <c r="D299" s="479">
        <v>3.2606510000000002</v>
      </c>
      <c r="E299" s="479">
        <v>198.89039579254836</v>
      </c>
      <c r="F299" s="479">
        <v>3.8110897796785466</v>
      </c>
      <c r="G299" s="479">
        <v>277.87653293728147</v>
      </c>
      <c r="H299" s="479">
        <v>0</v>
      </c>
      <c r="I299" s="478">
        <v>0</v>
      </c>
      <c r="J299" s="478">
        <f t="shared" si="19"/>
        <v>0</v>
      </c>
      <c r="K299" s="511">
        <v>0</v>
      </c>
      <c r="L299" s="521">
        <f t="shared" si="17"/>
        <v>1313.3979809408434</v>
      </c>
      <c r="M299" s="474">
        <v>483777.97667790297</v>
      </c>
      <c r="N299" s="480">
        <f t="shared" si="20"/>
        <v>635393.01779240416</v>
      </c>
      <c r="O299" s="474"/>
      <c r="P299" s="479">
        <v>1313.3979809408399</v>
      </c>
      <c r="Q299" s="277">
        <f t="shared" si="18"/>
        <v>-3.4106051316484809E-12</v>
      </c>
      <c r="S299" s="520">
        <v>14341.9974724167</v>
      </c>
    </row>
    <row r="300" spans="1:19" x14ac:dyDescent="0.2">
      <c r="A300" s="337">
        <v>2030</v>
      </c>
      <c r="B300" s="337">
        <v>11</v>
      </c>
      <c r="C300" s="512">
        <v>22.246732590563408</v>
      </c>
      <c r="D300" s="479">
        <v>3.26596532361964</v>
      </c>
      <c r="E300" s="479">
        <v>78.117279066674627</v>
      </c>
      <c r="F300" s="479">
        <v>26.436963465927999</v>
      </c>
      <c r="G300" s="479">
        <v>198.89039579254836</v>
      </c>
      <c r="H300" s="479">
        <v>0</v>
      </c>
      <c r="I300" s="478">
        <v>0</v>
      </c>
      <c r="J300" s="478">
        <f t="shared" si="19"/>
        <v>0</v>
      </c>
      <c r="K300" s="511">
        <v>2.2737367544323201E-13</v>
      </c>
      <c r="L300" s="521">
        <f t="shared" si="17"/>
        <v>1188.7342060681606</v>
      </c>
      <c r="M300" s="474">
        <v>484077.59498518298</v>
      </c>
      <c r="N300" s="480">
        <f t="shared" si="20"/>
        <v>575439.59555009601</v>
      </c>
      <c r="O300" s="474"/>
      <c r="P300" s="479">
        <v>1188.7342060681599</v>
      </c>
      <c r="Q300" s="277">
        <f t="shared" si="18"/>
        <v>0</v>
      </c>
      <c r="S300" s="520">
        <v>14337.119544201199</v>
      </c>
    </row>
    <row r="301" spans="1:19" x14ac:dyDescent="0.2">
      <c r="A301" s="337">
        <v>2030</v>
      </c>
      <c r="B301" s="337">
        <v>12</v>
      </c>
      <c r="C301" s="512">
        <v>22.29383433246727</v>
      </c>
      <c r="D301" s="479">
        <v>3.2711765471611298</v>
      </c>
      <c r="E301" s="479">
        <v>42.633806123140985</v>
      </c>
      <c r="F301" s="479">
        <v>81.614210043345437</v>
      </c>
      <c r="G301" s="479">
        <v>78.117279066674627</v>
      </c>
      <c r="H301" s="479">
        <v>0</v>
      </c>
      <c r="I301" s="478">
        <v>0</v>
      </c>
      <c r="J301" s="478">
        <f t="shared" si="19"/>
        <v>1</v>
      </c>
      <c r="K301" s="511">
        <v>-2.2737367544323201E-13</v>
      </c>
      <c r="L301" s="521">
        <f t="shared" si="17"/>
        <v>1139.752900519172</v>
      </c>
      <c r="M301" s="474">
        <v>484393.72087196697</v>
      </c>
      <c r="N301" s="480">
        <f t="shared" si="20"/>
        <v>552089.14835709857</v>
      </c>
      <c r="O301" s="474">
        <f>SUM(N290:N301)</f>
        <v>7178787.5536103621</v>
      </c>
      <c r="P301" s="479">
        <v>1139.75290051917</v>
      </c>
      <c r="Q301" s="277">
        <f t="shared" si="18"/>
        <v>-2.0463630789890885E-12</v>
      </c>
      <c r="S301" s="520">
        <v>14342.0481584387</v>
      </c>
    </row>
    <row r="302" spans="1:19" x14ac:dyDescent="0.2">
      <c r="A302" s="337">
        <f t="shared" ref="A302:A333" si="21">+A290+1</f>
        <v>2031</v>
      </c>
      <c r="B302" s="337">
        <f t="shared" ref="B302:B333" si="22">+B290</f>
        <v>1</v>
      </c>
      <c r="C302" s="512">
        <v>22.346574436193769</v>
      </c>
      <c r="D302" s="479">
        <v>3.2765770000000001</v>
      </c>
      <c r="E302" s="479">
        <v>26.112829868525239</v>
      </c>
      <c r="F302" s="479">
        <v>127.15014736663784</v>
      </c>
      <c r="G302" s="479">
        <v>42.633806123140985</v>
      </c>
      <c r="H302" s="479">
        <v>0</v>
      </c>
      <c r="I302" s="478">
        <v>0</v>
      </c>
      <c r="J302" s="478">
        <f t="shared" si="19"/>
        <v>0</v>
      </c>
      <c r="K302" s="511">
        <v>2.2737367544323201E-13</v>
      </c>
      <c r="L302" s="521">
        <f t="shared" si="17"/>
        <v>1097.5868202001968</v>
      </c>
      <c r="M302" s="474">
        <v>484724.86371708597</v>
      </c>
      <c r="N302" s="480">
        <f t="shared" si="20"/>
        <v>532027.62183921016</v>
      </c>
      <c r="O302" s="477">
        <f>+O301/O289-1</f>
        <v>8.2696670735438182E-3</v>
      </c>
      <c r="P302" s="479">
        <v>1097.5868202002</v>
      </c>
      <c r="Q302" s="277">
        <f t="shared" si="18"/>
        <v>3.1832314562052488E-12</v>
      </c>
      <c r="S302" s="520">
        <v>14337.367756322599</v>
      </c>
    </row>
    <row r="303" spans="1:19" x14ac:dyDescent="0.2">
      <c r="A303" s="337">
        <f t="shared" si="21"/>
        <v>2031</v>
      </c>
      <c r="B303" s="337">
        <f t="shared" si="22"/>
        <v>2</v>
      </c>
      <c r="C303" s="512">
        <v>22.397240203228773</v>
      </c>
      <c r="D303" s="479">
        <v>3.28195324141929</v>
      </c>
      <c r="E303" s="479">
        <v>35.042184420393127</v>
      </c>
      <c r="F303" s="479">
        <v>78.467690138551589</v>
      </c>
      <c r="G303" s="479">
        <v>26.112829868525239</v>
      </c>
      <c r="H303" s="479">
        <v>0</v>
      </c>
      <c r="I303" s="478">
        <v>0</v>
      </c>
      <c r="J303" s="478">
        <f t="shared" si="19"/>
        <v>0</v>
      </c>
      <c r="K303" s="511">
        <v>0</v>
      </c>
      <c r="L303" s="521">
        <f t="shared" si="17"/>
        <v>1083.9295872400701</v>
      </c>
      <c r="M303" s="474">
        <v>485058.52842894598</v>
      </c>
      <c r="N303" s="480">
        <f t="shared" si="20"/>
        <v>525769.29050726327</v>
      </c>
      <c r="O303" s="483"/>
      <c r="P303" s="479">
        <v>1083.9295872400701</v>
      </c>
      <c r="Q303" s="277">
        <f t="shared" si="18"/>
        <v>0</v>
      </c>
      <c r="S303" s="520">
        <v>14342.096791988401</v>
      </c>
    </row>
    <row r="304" spans="1:19" x14ac:dyDescent="0.2">
      <c r="A304" s="337">
        <f t="shared" si="21"/>
        <v>2031</v>
      </c>
      <c r="B304" s="337">
        <f t="shared" si="22"/>
        <v>3</v>
      </c>
      <c r="C304" s="512">
        <v>22.438050591236934</v>
      </c>
      <c r="D304" s="479">
        <v>3.2868074174310502</v>
      </c>
      <c r="E304" s="479">
        <v>64.582270600115152</v>
      </c>
      <c r="F304" s="479">
        <v>46.311218909337121</v>
      </c>
      <c r="G304" s="479">
        <v>35.042184420393127</v>
      </c>
      <c r="H304" s="479">
        <v>0</v>
      </c>
      <c r="I304" s="478">
        <v>0</v>
      </c>
      <c r="J304" s="478">
        <f t="shared" si="19"/>
        <v>0</v>
      </c>
      <c r="K304" s="511">
        <v>0</v>
      </c>
      <c r="L304" s="521">
        <f t="shared" si="17"/>
        <v>1102.7351777184108</v>
      </c>
      <c r="M304" s="474">
        <v>485375.037198668</v>
      </c>
      <c r="N304" s="480">
        <f t="shared" si="20"/>
        <v>535240.12790535344</v>
      </c>
      <c r="O304" s="483"/>
      <c r="P304" s="479">
        <v>1102.7351777184099</v>
      </c>
      <c r="Q304" s="277">
        <f t="shared" si="18"/>
        <v>0</v>
      </c>
      <c r="S304" s="520">
        <v>14337.6059173792</v>
      </c>
    </row>
    <row r="305" spans="1:19" x14ac:dyDescent="0.2">
      <c r="A305" s="337">
        <f t="shared" si="21"/>
        <v>2031</v>
      </c>
      <c r="B305" s="337">
        <f t="shared" si="22"/>
        <v>4</v>
      </c>
      <c r="C305" s="512">
        <v>22.481144289765709</v>
      </c>
      <c r="D305" s="479">
        <v>3.2922159999999998</v>
      </c>
      <c r="E305" s="479">
        <v>114.03392869270741</v>
      </c>
      <c r="F305" s="479">
        <v>10.944087118763242</v>
      </c>
      <c r="G305" s="479">
        <v>64.582270600115152</v>
      </c>
      <c r="H305" s="479">
        <v>0</v>
      </c>
      <c r="I305" s="478">
        <v>0</v>
      </c>
      <c r="J305" s="478">
        <f t="shared" si="19"/>
        <v>0</v>
      </c>
      <c r="K305" s="511">
        <v>2.2737367544323201E-13</v>
      </c>
      <c r="L305" s="521">
        <f t="shared" si="17"/>
        <v>1146.1059924537469</v>
      </c>
      <c r="M305" s="474">
        <v>485692.43378268101</v>
      </c>
      <c r="N305" s="480">
        <f t="shared" si="20"/>
        <v>556655.00884777529</v>
      </c>
      <c r="O305" s="483"/>
      <c r="P305" s="479">
        <v>1146.1059924537501</v>
      </c>
      <c r="Q305" s="277">
        <f t="shared" si="18"/>
        <v>3.1832314562052488E-12</v>
      </c>
      <c r="S305" s="520">
        <v>14342.143456178401</v>
      </c>
    </row>
    <row r="306" spans="1:19" x14ac:dyDescent="0.2">
      <c r="A306" s="337">
        <f t="shared" si="21"/>
        <v>2031</v>
      </c>
      <c r="B306" s="337">
        <f t="shared" si="22"/>
        <v>5</v>
      </c>
      <c r="C306" s="512">
        <v>22.518107418997648</v>
      </c>
      <c r="D306" s="479">
        <v>3.29750633660883</v>
      </c>
      <c r="E306" s="479">
        <v>208.47875842628665</v>
      </c>
      <c r="F306" s="479">
        <v>1.2472710741059452</v>
      </c>
      <c r="G306" s="479">
        <v>114.03392869270741</v>
      </c>
      <c r="H306" s="479">
        <v>0</v>
      </c>
      <c r="I306" s="478">
        <v>0</v>
      </c>
      <c r="J306" s="478">
        <f t="shared" si="19"/>
        <v>0</v>
      </c>
      <c r="K306" s="511">
        <v>0</v>
      </c>
      <c r="L306" s="521">
        <f t="shared" si="17"/>
        <v>1239.8232121925982</v>
      </c>
      <c r="M306" s="474">
        <v>485989.30898651102</v>
      </c>
      <c r="N306" s="480">
        <f t="shared" si="20"/>
        <v>602540.82615891728</v>
      </c>
      <c r="O306" s="483"/>
      <c r="P306" s="479">
        <v>1239.8232121926001</v>
      </c>
      <c r="Q306" s="277">
        <f t="shared" si="18"/>
        <v>1.8189894035458565E-12</v>
      </c>
      <c r="S306" s="520">
        <v>14337.834434377401</v>
      </c>
    </row>
    <row r="307" spans="1:19" x14ac:dyDescent="0.2">
      <c r="A307" s="337">
        <f t="shared" si="21"/>
        <v>2031</v>
      </c>
      <c r="B307" s="337">
        <f t="shared" si="22"/>
        <v>6</v>
      </c>
      <c r="C307" s="512">
        <v>22.551628716256975</v>
      </c>
      <c r="D307" s="479">
        <v>3.3029946132129999</v>
      </c>
      <c r="E307" s="479">
        <v>271.66325293295364</v>
      </c>
      <c r="F307" s="479">
        <v>0</v>
      </c>
      <c r="G307" s="479">
        <v>208.47875842628665</v>
      </c>
      <c r="H307" s="479">
        <v>0</v>
      </c>
      <c r="I307" s="478">
        <v>0</v>
      </c>
      <c r="J307" s="478">
        <f t="shared" si="19"/>
        <v>0</v>
      </c>
      <c r="K307" s="511">
        <v>2.2737367544323201E-13</v>
      </c>
      <c r="L307" s="521">
        <f t="shared" si="17"/>
        <v>1335.0442916181946</v>
      </c>
      <c r="M307" s="474">
        <v>486273.15573711798</v>
      </c>
      <c r="N307" s="480">
        <f t="shared" si="20"/>
        <v>649196.20073400473</v>
      </c>
      <c r="O307" s="483"/>
      <c r="P307" s="479">
        <v>1335.0442916181901</v>
      </c>
      <c r="Q307" s="277">
        <f t="shared" si="18"/>
        <v>-4.5474735088646412E-12</v>
      </c>
      <c r="S307" s="520">
        <v>14342.188230755701</v>
      </c>
    </row>
    <row r="308" spans="1:19" x14ac:dyDescent="0.2">
      <c r="A308" s="337">
        <f t="shared" si="21"/>
        <v>2031</v>
      </c>
      <c r="B308" s="337">
        <f t="shared" si="22"/>
        <v>7</v>
      </c>
      <c r="C308" s="512">
        <v>22.577913349638241</v>
      </c>
      <c r="D308" s="479">
        <v>3.3082769999999999</v>
      </c>
      <c r="E308" s="479">
        <v>322.31916585708109</v>
      </c>
      <c r="F308" s="479">
        <v>0</v>
      </c>
      <c r="G308" s="479">
        <v>271.66325293295364</v>
      </c>
      <c r="H308" s="479">
        <v>0</v>
      </c>
      <c r="I308" s="478">
        <v>0</v>
      </c>
      <c r="J308" s="478">
        <f t="shared" si="19"/>
        <v>0</v>
      </c>
      <c r="K308" s="511">
        <v>0</v>
      </c>
      <c r="L308" s="521">
        <f t="shared" si="17"/>
        <v>1405.0449492439798</v>
      </c>
      <c r="M308" s="474">
        <v>486541.05418938299</v>
      </c>
      <c r="N308" s="480">
        <f t="shared" si="20"/>
        <v>683612.05078863411</v>
      </c>
      <c r="O308" s="483"/>
      <c r="P308" s="479">
        <v>1405.04494924398</v>
      </c>
      <c r="Q308" s="277">
        <f t="shared" si="18"/>
        <v>0</v>
      </c>
      <c r="S308" s="520">
        <v>14338.053697842301</v>
      </c>
    </row>
    <row r="309" spans="1:19" x14ac:dyDescent="0.2">
      <c r="A309" s="337">
        <f t="shared" si="21"/>
        <v>2031</v>
      </c>
      <c r="B309" s="337">
        <f t="shared" si="22"/>
        <v>8</v>
      </c>
      <c r="C309" s="512">
        <v>22.601140809109069</v>
      </c>
      <c r="D309" s="479">
        <v>3.3136694331840499</v>
      </c>
      <c r="E309" s="479">
        <v>326.45437890907908</v>
      </c>
      <c r="F309" s="479">
        <v>0</v>
      </c>
      <c r="G309" s="479">
        <v>322.31916585708109</v>
      </c>
      <c r="H309" s="479">
        <v>0</v>
      </c>
      <c r="I309" s="478">
        <v>0</v>
      </c>
      <c r="J309" s="478">
        <f t="shared" si="19"/>
        <v>0</v>
      </c>
      <c r="K309" s="511">
        <v>-2.2737367544323201E-13</v>
      </c>
      <c r="L309" s="521">
        <f t="shared" si="17"/>
        <v>1433.6380632689368</v>
      </c>
      <c r="M309" s="474">
        <v>486803.28862826602</v>
      </c>
      <c r="N309" s="480">
        <f t="shared" si="20"/>
        <v>697899.7239019766</v>
      </c>
      <c r="O309" s="483"/>
      <c r="P309" s="479">
        <v>1433.63806326894</v>
      </c>
      <c r="Q309" s="277">
        <f t="shared" si="18"/>
        <v>3.1832314562052488E-12</v>
      </c>
      <c r="S309" s="520">
        <v>14342.231192237799</v>
      </c>
    </row>
    <row r="310" spans="1:19" x14ac:dyDescent="0.2">
      <c r="A310" s="337">
        <f t="shared" si="21"/>
        <v>2031</v>
      </c>
      <c r="B310" s="337">
        <f t="shared" si="22"/>
        <v>9</v>
      </c>
      <c r="C310" s="512">
        <v>22.627780065578431</v>
      </c>
      <c r="D310" s="479">
        <v>3.3190204084229298</v>
      </c>
      <c r="E310" s="479">
        <v>277.87653293728147</v>
      </c>
      <c r="F310" s="479">
        <v>0</v>
      </c>
      <c r="G310" s="479">
        <v>326.45437890907908</v>
      </c>
      <c r="H310" s="479">
        <v>0</v>
      </c>
      <c r="I310" s="478">
        <v>0</v>
      </c>
      <c r="J310" s="478">
        <f t="shared" si="19"/>
        <v>0</v>
      </c>
      <c r="K310" s="511">
        <v>0</v>
      </c>
      <c r="L310" s="521">
        <f t="shared" si="17"/>
        <v>1399.1292313879678</v>
      </c>
      <c r="M310" s="474">
        <v>487074.86153817503</v>
      </c>
      <c r="N310" s="480">
        <f t="shared" si="20"/>
        <v>681480.67665230762</v>
      </c>
      <c r="O310" s="483"/>
      <c r="P310" s="479">
        <v>1399.1292313879701</v>
      </c>
      <c r="Q310" s="277">
        <f t="shared" si="18"/>
        <v>2.2737367544323206E-12</v>
      </c>
      <c r="S310" s="520">
        <v>14338.264082485101</v>
      </c>
    </row>
    <row r="311" spans="1:19" x14ac:dyDescent="0.2">
      <c r="A311" s="337">
        <f t="shared" si="21"/>
        <v>2031</v>
      </c>
      <c r="B311" s="337">
        <f t="shared" si="22"/>
        <v>10</v>
      </c>
      <c r="C311" s="512">
        <v>22.665418018324047</v>
      </c>
      <c r="D311" s="479">
        <v>3.324198</v>
      </c>
      <c r="E311" s="479">
        <v>198.89039579254836</v>
      </c>
      <c r="F311" s="479">
        <v>3.8110897796785466</v>
      </c>
      <c r="G311" s="479">
        <v>277.87653293728147</v>
      </c>
      <c r="H311" s="479">
        <v>0</v>
      </c>
      <c r="I311" s="478">
        <v>0</v>
      </c>
      <c r="J311" s="478">
        <f t="shared" si="19"/>
        <v>0</v>
      </c>
      <c r="K311" s="511">
        <v>0</v>
      </c>
      <c r="L311" s="521">
        <f t="shared" si="17"/>
        <v>1316.3851505125415</v>
      </c>
      <c r="M311" s="474">
        <v>487372.18137604999</v>
      </c>
      <c r="N311" s="480">
        <f t="shared" si="20"/>
        <v>641569.50233633723</v>
      </c>
      <c r="O311" s="483"/>
      <c r="P311" s="479">
        <v>1316.3851505125399</v>
      </c>
      <c r="Q311" s="277">
        <f t="shared" si="18"/>
        <v>0</v>
      </c>
      <c r="S311" s="520">
        <v>14342.272414044101</v>
      </c>
    </row>
    <row r="312" spans="1:19" x14ac:dyDescent="0.2">
      <c r="A312" s="337">
        <f t="shared" si="21"/>
        <v>2031</v>
      </c>
      <c r="B312" s="337">
        <f t="shared" si="22"/>
        <v>11</v>
      </c>
      <c r="C312" s="512">
        <v>22.723720790807313</v>
      </c>
      <c r="D312" s="479">
        <v>3.3295783830217101</v>
      </c>
      <c r="E312" s="479">
        <v>78.117279066674627</v>
      </c>
      <c r="F312" s="479">
        <v>26.436963465927999</v>
      </c>
      <c r="G312" s="479">
        <v>198.89039579254836</v>
      </c>
      <c r="H312" s="479">
        <v>0</v>
      </c>
      <c r="I312" s="478">
        <v>0</v>
      </c>
      <c r="J312" s="478">
        <f t="shared" si="19"/>
        <v>0</v>
      </c>
      <c r="K312" s="511">
        <v>2.2737367544323201E-13</v>
      </c>
      <c r="L312" s="521">
        <f t="shared" si="17"/>
        <v>1192.4000772335053</v>
      </c>
      <c r="M312" s="474">
        <v>487714.13908230799</v>
      </c>
      <c r="N312" s="480">
        <f t="shared" si="20"/>
        <v>581550.37710961653</v>
      </c>
      <c r="O312" s="483"/>
      <c r="P312" s="479">
        <v>1192.40007723351</v>
      </c>
      <c r="Q312" s="277">
        <f t="shared" si="18"/>
        <v>4.7748471843078732E-12</v>
      </c>
      <c r="S312" s="520">
        <v>14338.4659478434</v>
      </c>
    </row>
    <row r="313" spans="1:19" x14ac:dyDescent="0.2">
      <c r="A313" s="337">
        <f t="shared" si="21"/>
        <v>2031</v>
      </c>
      <c r="B313" s="337">
        <f t="shared" si="22"/>
        <v>12</v>
      </c>
      <c r="C313" s="512">
        <v>22.790158861739751</v>
      </c>
      <c r="D313" s="479">
        <v>3.33481061303219</v>
      </c>
      <c r="E313" s="479">
        <v>42.633806123140985</v>
      </c>
      <c r="F313" s="479">
        <v>81.614210043345437</v>
      </c>
      <c r="G313" s="479">
        <v>78.117279066674627</v>
      </c>
      <c r="H313" s="479">
        <v>0</v>
      </c>
      <c r="I313" s="478">
        <v>0</v>
      </c>
      <c r="J313" s="478">
        <f t="shared" si="19"/>
        <v>1</v>
      </c>
      <c r="K313" s="511">
        <v>0</v>
      </c>
      <c r="L313" s="521">
        <f t="shared" si="17"/>
        <v>1144.1214773436698</v>
      </c>
      <c r="M313" s="474">
        <v>488073.99930257403</v>
      </c>
      <c r="N313" s="480">
        <f t="shared" si="20"/>
        <v>558415.94513509434</v>
      </c>
      <c r="O313" s="474">
        <f>SUM(N302:N313)</f>
        <v>7245957.3519164901</v>
      </c>
      <c r="P313" s="479">
        <v>1144.12147734367</v>
      </c>
      <c r="Q313" s="277">
        <f t="shared" si="18"/>
        <v>0</v>
      </c>
      <c r="S313" s="520">
        <v>14342.3119666207</v>
      </c>
    </row>
    <row r="314" spans="1:19" x14ac:dyDescent="0.2">
      <c r="A314" s="337">
        <f t="shared" si="21"/>
        <v>2032</v>
      </c>
      <c r="B314" s="337">
        <f t="shared" si="22"/>
        <v>1</v>
      </c>
      <c r="C314" s="512">
        <v>22.859020073691081</v>
      </c>
      <c r="D314" s="479">
        <v>3.3402310000000002</v>
      </c>
      <c r="E314" s="479">
        <v>26.112829868525239</v>
      </c>
      <c r="F314" s="479">
        <v>127.15014736663784</v>
      </c>
      <c r="G314" s="479">
        <v>42.633806123140985</v>
      </c>
      <c r="H314" s="479">
        <v>0</v>
      </c>
      <c r="I314" s="478">
        <v>0</v>
      </c>
      <c r="J314" s="478">
        <f t="shared" si="19"/>
        <v>0</v>
      </c>
      <c r="K314" s="511">
        <v>-2.2737367544323201E-13</v>
      </c>
      <c r="L314" s="521">
        <f t="shared" si="17"/>
        <v>1102.5407332779384</v>
      </c>
      <c r="M314" s="474">
        <v>488437.30104345898</v>
      </c>
      <c r="N314" s="480">
        <f t="shared" si="20"/>
        <v>538522.02005275234</v>
      </c>
      <c r="O314" s="477">
        <f>+O313/O301-1</f>
        <v>9.3567051266683077E-3</v>
      </c>
      <c r="P314" s="479">
        <v>1102.54073327794</v>
      </c>
      <c r="Q314" s="277">
        <f t="shared" si="18"/>
        <v>0</v>
      </c>
      <c r="S314" s="520">
        <v>14338.659638896001</v>
      </c>
    </row>
    <row r="315" spans="1:19" x14ac:dyDescent="0.2">
      <c r="A315" s="337">
        <f t="shared" si="21"/>
        <v>2032</v>
      </c>
      <c r="B315" s="337">
        <f t="shared" si="22"/>
        <v>2</v>
      </c>
      <c r="C315" s="512">
        <v>22.91831721681406</v>
      </c>
      <c r="D315" s="479">
        <v>3.3456613928498702</v>
      </c>
      <c r="E315" s="479">
        <v>35.042184420393127</v>
      </c>
      <c r="F315" s="479">
        <v>78.467690138551589</v>
      </c>
      <c r="G315" s="479">
        <v>26.112829868525239</v>
      </c>
      <c r="H315" s="479">
        <v>0</v>
      </c>
      <c r="I315" s="478">
        <v>0</v>
      </c>
      <c r="J315" s="478">
        <f t="shared" si="19"/>
        <v>0</v>
      </c>
      <c r="K315" s="511">
        <v>0</v>
      </c>
      <c r="L315" s="521">
        <f t="shared" si="17"/>
        <v>1089.1874753366703</v>
      </c>
      <c r="M315" s="474">
        <v>488778.061482244</v>
      </c>
      <c r="N315" s="480">
        <f t="shared" si="20"/>
        <v>532370.94278579718</v>
      </c>
      <c r="O315" s="474"/>
      <c r="P315" s="479">
        <v>1089.1874753366701</v>
      </c>
      <c r="Q315" s="277">
        <f t="shared" si="18"/>
        <v>0</v>
      </c>
      <c r="S315" s="520">
        <v>14342.3499175612</v>
      </c>
    </row>
    <row r="316" spans="1:19" x14ac:dyDescent="0.2">
      <c r="A316" s="337">
        <f t="shared" si="21"/>
        <v>2032</v>
      </c>
      <c r="B316" s="337">
        <f t="shared" si="22"/>
        <v>3</v>
      </c>
      <c r="C316" s="512">
        <v>22.964243703513215</v>
      </c>
      <c r="D316" s="479">
        <v>3.35077766231786</v>
      </c>
      <c r="E316" s="479">
        <v>64.582270600115152</v>
      </c>
      <c r="F316" s="479">
        <v>46.311218909337121</v>
      </c>
      <c r="G316" s="479">
        <v>35.042184420393127</v>
      </c>
      <c r="H316" s="479">
        <v>0</v>
      </c>
      <c r="I316" s="478">
        <v>0</v>
      </c>
      <c r="J316" s="478">
        <f t="shared" si="19"/>
        <v>0</v>
      </c>
      <c r="K316" s="511">
        <v>2.2737367544323201E-13</v>
      </c>
      <c r="L316" s="521">
        <f t="shared" si="17"/>
        <v>1108.12341689087</v>
      </c>
      <c r="M316" s="474">
        <v>489089.47818338103</v>
      </c>
      <c r="N316" s="480">
        <f t="shared" si="20"/>
        <v>541971.50372994074</v>
      </c>
      <c r="O316" s="474"/>
      <c r="P316" s="479">
        <v>1108.12341689087</v>
      </c>
      <c r="Q316" s="277">
        <f t="shared" si="18"/>
        <v>0</v>
      </c>
      <c r="S316" s="520">
        <v>14338.845486651901</v>
      </c>
    </row>
    <row r="317" spans="1:19" x14ac:dyDescent="0.2">
      <c r="A317" s="337">
        <f t="shared" si="21"/>
        <v>2032</v>
      </c>
      <c r="B317" s="337">
        <f t="shared" si="22"/>
        <v>4</v>
      </c>
      <c r="C317" s="512">
        <v>23.008318610454133</v>
      </c>
      <c r="D317" s="479">
        <v>3.3563230000000002</v>
      </c>
      <c r="E317" s="479">
        <v>114.03392869270741</v>
      </c>
      <c r="F317" s="479">
        <v>10.944087118763242</v>
      </c>
      <c r="G317" s="479">
        <v>64.582270600115152</v>
      </c>
      <c r="H317" s="479">
        <v>0</v>
      </c>
      <c r="I317" s="478">
        <v>0</v>
      </c>
      <c r="J317" s="478">
        <f t="shared" si="19"/>
        <v>0</v>
      </c>
      <c r="K317" s="511">
        <v>-2.2737367544323201E-13</v>
      </c>
      <c r="L317" s="521">
        <f t="shared" si="17"/>
        <v>1151.5004951230228</v>
      </c>
      <c r="M317" s="474">
        <v>489393.64957962098</v>
      </c>
      <c r="N317" s="480">
        <f t="shared" si="20"/>
        <v>563537.02980099665</v>
      </c>
      <c r="O317" s="474"/>
      <c r="P317" s="479">
        <v>1151.5004951230201</v>
      </c>
      <c r="Q317" s="277">
        <f t="shared" si="18"/>
        <v>-2.7284841053187847E-12</v>
      </c>
      <c r="S317" s="520">
        <v>14342.3863317219</v>
      </c>
    </row>
    <row r="318" spans="1:19" x14ac:dyDescent="0.2">
      <c r="A318" s="337">
        <f t="shared" si="21"/>
        <v>2032</v>
      </c>
      <c r="B318" s="337">
        <f t="shared" si="22"/>
        <v>5</v>
      </c>
      <c r="C318" s="512">
        <v>23.04659699344128</v>
      </c>
      <c r="D318" s="479">
        <v>3.3617841475029899</v>
      </c>
      <c r="E318" s="479">
        <v>208.47875842628665</v>
      </c>
      <c r="F318" s="479">
        <v>1.2472710741059452</v>
      </c>
      <c r="G318" s="479">
        <v>114.03392869270741</v>
      </c>
      <c r="H318" s="479">
        <v>0</v>
      </c>
      <c r="I318" s="478">
        <v>0</v>
      </c>
      <c r="J318" s="478">
        <f t="shared" si="19"/>
        <v>0</v>
      </c>
      <c r="K318" s="511">
        <v>-4.5474735088646402E-13</v>
      </c>
      <c r="L318" s="521">
        <f t="shared" si="17"/>
        <v>1245.2288189668407</v>
      </c>
      <c r="M318" s="474">
        <v>489683.50066873198</v>
      </c>
      <c r="N318" s="480">
        <f t="shared" si="20"/>
        <v>609768.00720527326</v>
      </c>
      <c r="O318" s="474"/>
      <c r="P318" s="479">
        <v>1245.22881896684</v>
      </c>
      <c r="Q318" s="277">
        <f t="shared" si="18"/>
        <v>0</v>
      </c>
      <c r="S318" s="520">
        <v>14339.0238087164</v>
      </c>
    </row>
    <row r="319" spans="1:19" x14ac:dyDescent="0.2">
      <c r="A319" s="337">
        <f t="shared" si="21"/>
        <v>2032</v>
      </c>
      <c r="B319" s="337">
        <f t="shared" si="22"/>
        <v>6</v>
      </c>
      <c r="C319" s="512">
        <v>23.081915058966509</v>
      </c>
      <c r="D319" s="479">
        <v>3.3674740654552999</v>
      </c>
      <c r="E319" s="479">
        <v>271.66325293295364</v>
      </c>
      <c r="F319" s="479">
        <v>0</v>
      </c>
      <c r="G319" s="479">
        <v>208.47875842628665</v>
      </c>
      <c r="H319" s="479">
        <v>0</v>
      </c>
      <c r="I319" s="478">
        <v>0</v>
      </c>
      <c r="J319" s="478">
        <f t="shared" si="19"/>
        <v>0</v>
      </c>
      <c r="K319" s="511">
        <v>0</v>
      </c>
      <c r="L319" s="521">
        <f t="shared" si="17"/>
        <v>1340.4719357337945</v>
      </c>
      <c r="M319" s="474">
        <v>489964.77235848299</v>
      </c>
      <c r="N319" s="480">
        <f t="shared" si="20"/>
        <v>656784.02684474364</v>
      </c>
      <c r="O319" s="474"/>
      <c r="P319" s="479">
        <v>1340.4719357337899</v>
      </c>
      <c r="Q319" s="277">
        <f t="shared" si="18"/>
        <v>-4.5474735088646412E-12</v>
      </c>
      <c r="S319" s="520">
        <v>14342.421271333</v>
      </c>
    </row>
    <row r="320" spans="1:19" x14ac:dyDescent="0.2">
      <c r="A320" s="337">
        <f t="shared" si="21"/>
        <v>2032</v>
      </c>
      <c r="B320" s="337">
        <f t="shared" si="22"/>
        <v>7</v>
      </c>
      <c r="C320" s="512">
        <v>23.109705322816421</v>
      </c>
      <c r="D320" s="479">
        <v>3.3729589999999998</v>
      </c>
      <c r="E320" s="479">
        <v>322.31916585708109</v>
      </c>
      <c r="F320" s="479">
        <v>0</v>
      </c>
      <c r="G320" s="479">
        <v>271.66325293295364</v>
      </c>
      <c r="H320" s="479">
        <v>0</v>
      </c>
      <c r="I320" s="478">
        <v>0</v>
      </c>
      <c r="J320" s="478">
        <f t="shared" si="19"/>
        <v>0</v>
      </c>
      <c r="K320" s="511">
        <v>0</v>
      </c>
      <c r="L320" s="521">
        <f t="shared" si="17"/>
        <v>1410.4837855237574</v>
      </c>
      <c r="M320" s="474">
        <v>490229.62425110198</v>
      </c>
      <c r="N320" s="480">
        <f t="shared" si="20"/>
        <v>691460.9361895835</v>
      </c>
      <c r="O320" s="474"/>
      <c r="P320" s="479">
        <v>1410.4837855237599</v>
      </c>
      <c r="Q320" s="277">
        <f t="shared" si="18"/>
        <v>2.5011104298755527E-12</v>
      </c>
      <c r="S320" s="520">
        <v>14339.194909833799</v>
      </c>
    </row>
    <row r="321" spans="1:19" x14ac:dyDescent="0.2">
      <c r="A321" s="337">
        <f t="shared" si="21"/>
        <v>2032</v>
      </c>
      <c r="B321" s="337">
        <f t="shared" si="22"/>
        <v>8</v>
      </c>
      <c r="C321" s="512">
        <v>23.133384768792624</v>
      </c>
      <c r="D321" s="479">
        <v>3.3785608897291501</v>
      </c>
      <c r="E321" s="479">
        <v>326.45437890907908</v>
      </c>
      <c r="F321" s="479">
        <v>0</v>
      </c>
      <c r="G321" s="479">
        <v>322.31916585708109</v>
      </c>
      <c r="H321" s="479">
        <v>0</v>
      </c>
      <c r="I321" s="478">
        <v>0</v>
      </c>
      <c r="J321" s="478">
        <f t="shared" si="19"/>
        <v>0</v>
      </c>
      <c r="K321" s="511">
        <v>-4.5474735088646402E-13</v>
      </c>
      <c r="L321" s="521">
        <f t="shared" si="17"/>
        <v>1439.0480563688911</v>
      </c>
      <c r="M321" s="474">
        <v>490483.84475011198</v>
      </c>
      <c r="N321" s="480">
        <f t="shared" si="20"/>
        <v>705829.82346798957</v>
      </c>
      <c r="O321" s="474"/>
      <c r="P321" s="479">
        <v>1439.04805636889</v>
      </c>
      <c r="Q321" s="277">
        <f t="shared" si="18"/>
        <v>0</v>
      </c>
      <c r="S321" s="520">
        <v>14342.454796104699</v>
      </c>
    </row>
    <row r="322" spans="1:19" x14ac:dyDescent="0.2">
      <c r="A322" s="337">
        <f t="shared" si="21"/>
        <v>2032</v>
      </c>
      <c r="B322" s="337">
        <f t="shared" si="22"/>
        <v>9</v>
      </c>
      <c r="C322" s="512">
        <v>23.157876880856893</v>
      </c>
      <c r="D322" s="479">
        <v>3.3841542041689001</v>
      </c>
      <c r="E322" s="479">
        <v>277.87653293728147</v>
      </c>
      <c r="F322" s="479">
        <v>0</v>
      </c>
      <c r="G322" s="479">
        <v>326.45437890907908</v>
      </c>
      <c r="H322" s="479">
        <v>0</v>
      </c>
      <c r="I322" s="478">
        <v>0</v>
      </c>
      <c r="J322" s="478">
        <f t="shared" si="19"/>
        <v>0</v>
      </c>
      <c r="K322" s="511">
        <v>-2.2737367544323201E-13</v>
      </c>
      <c r="L322" s="521">
        <f t="shared" si="17"/>
        <v>1404.4081905626572</v>
      </c>
      <c r="M322" s="474">
        <v>490737.69567968999</v>
      </c>
      <c r="N322" s="480">
        <f t="shared" si="20"/>
        <v>689196.03923040128</v>
      </c>
      <c r="O322" s="474"/>
      <c r="P322" s="479">
        <v>1404.4081905626599</v>
      </c>
      <c r="Q322" s="277">
        <f t="shared" si="18"/>
        <v>2.7284841053187847E-12</v>
      </c>
      <c r="S322" s="520">
        <v>14339.359082408</v>
      </c>
    </row>
    <row r="323" spans="1:19" x14ac:dyDescent="0.2">
      <c r="A323" s="337">
        <f t="shared" si="21"/>
        <v>2032</v>
      </c>
      <c r="B323" s="337">
        <f t="shared" si="22"/>
        <v>10</v>
      </c>
      <c r="C323" s="512">
        <v>23.189412681766971</v>
      </c>
      <c r="D323" s="479">
        <v>3.3896380000000002</v>
      </c>
      <c r="E323" s="479">
        <v>198.89039579254836</v>
      </c>
      <c r="F323" s="479">
        <v>3.8110897796785466</v>
      </c>
      <c r="G323" s="479">
        <v>277.87653293728147</v>
      </c>
      <c r="H323" s="479">
        <v>0</v>
      </c>
      <c r="I323" s="478">
        <v>0</v>
      </c>
      <c r="J323" s="478">
        <f t="shared" si="19"/>
        <v>0</v>
      </c>
      <c r="K323" s="511">
        <v>0</v>
      </c>
      <c r="L323" s="521">
        <f t="shared" si="17"/>
        <v>1321.3745798970597</v>
      </c>
      <c r="M323" s="474">
        <v>491004.16183937399</v>
      </c>
      <c r="N323" s="480">
        <f t="shared" si="20"/>
        <v>648800.41807821067</v>
      </c>
      <c r="O323" s="474"/>
      <c r="P323" s="479">
        <v>1321.3745798970599</v>
      </c>
      <c r="Q323" s="277">
        <f t="shared" si="18"/>
        <v>0</v>
      </c>
      <c r="S323" s="520">
        <v>14342.4869633293</v>
      </c>
    </row>
    <row r="324" spans="1:19" x14ac:dyDescent="0.2">
      <c r="A324" s="337">
        <f t="shared" si="21"/>
        <v>2032</v>
      </c>
      <c r="B324" s="337">
        <f t="shared" si="22"/>
        <v>11</v>
      </c>
      <c r="C324" s="512">
        <v>23.236265243418824</v>
      </c>
      <c r="D324" s="479">
        <v>3.3954333123908</v>
      </c>
      <c r="E324" s="479">
        <v>78.117279066674627</v>
      </c>
      <c r="F324" s="479">
        <v>26.436963465927999</v>
      </c>
      <c r="G324" s="479">
        <v>198.89039579254836</v>
      </c>
      <c r="H324" s="479">
        <v>0</v>
      </c>
      <c r="I324" s="478">
        <v>0</v>
      </c>
      <c r="J324" s="478">
        <f t="shared" si="19"/>
        <v>0</v>
      </c>
      <c r="K324" s="511">
        <v>-2.2737367544323201E-13</v>
      </c>
      <c r="L324" s="521">
        <f t="shared" si="17"/>
        <v>1196.8808097421577</v>
      </c>
      <c r="M324" s="474">
        <v>491298.35270173103</v>
      </c>
      <c r="N324" s="480">
        <f t="shared" si="20"/>
        <v>588025.5702066361</v>
      </c>
      <c r="O324" s="474"/>
      <c r="P324" s="479">
        <v>1196.88080974216</v>
      </c>
      <c r="Q324" s="277">
        <f t="shared" si="18"/>
        <v>2.2737367544323206E-12</v>
      </c>
      <c r="S324" s="520">
        <v>14339.516607002401</v>
      </c>
    </row>
    <row r="325" spans="1:19" x14ac:dyDescent="0.2">
      <c r="A325" s="337">
        <f t="shared" si="21"/>
        <v>2032</v>
      </c>
      <c r="B325" s="337">
        <f t="shared" si="22"/>
        <v>12</v>
      </c>
      <c r="C325" s="512">
        <v>23.288100514756991</v>
      </c>
      <c r="D325" s="479">
        <v>3.4011214612618601</v>
      </c>
      <c r="E325" s="479">
        <v>42.633806123140985</v>
      </c>
      <c r="F325" s="479">
        <v>81.614210043345437</v>
      </c>
      <c r="G325" s="479">
        <v>78.117279066674627</v>
      </c>
      <c r="H325" s="479">
        <v>0</v>
      </c>
      <c r="I325" s="478">
        <v>0</v>
      </c>
      <c r="J325" s="478">
        <f t="shared" si="19"/>
        <v>1</v>
      </c>
      <c r="K325" s="511">
        <v>-2.2737367544323201E-13</v>
      </c>
      <c r="L325" s="521">
        <f t="shared" si="17"/>
        <v>1147.9693224360519</v>
      </c>
      <c r="M325" s="474">
        <v>491602.23062817799</v>
      </c>
      <c r="N325" s="480">
        <f t="shared" si="20"/>
        <v>564344.27960228117</v>
      </c>
      <c r="O325" s="474">
        <f>SUM(N314:N325)</f>
        <v>7330610.5971946074</v>
      </c>
      <c r="P325" s="479">
        <v>1147.9693224360501</v>
      </c>
      <c r="Q325" s="277">
        <f t="shared" si="18"/>
        <v>-1.8189894035458565E-12</v>
      </c>
      <c r="S325" s="520">
        <v>14342.5178279791</v>
      </c>
    </row>
    <row r="326" spans="1:19" x14ac:dyDescent="0.2">
      <c r="A326" s="337">
        <f t="shared" si="21"/>
        <v>2033</v>
      </c>
      <c r="B326" s="337">
        <f t="shared" si="22"/>
        <v>1</v>
      </c>
      <c r="C326" s="512">
        <v>23.340351728194896</v>
      </c>
      <c r="D326" s="479">
        <v>3.4070100000000001</v>
      </c>
      <c r="E326" s="479">
        <v>26.112829868525239</v>
      </c>
      <c r="F326" s="479">
        <v>127.15014736663784</v>
      </c>
      <c r="G326" s="479">
        <v>42.633806123140985</v>
      </c>
      <c r="H326" s="479">
        <v>0</v>
      </c>
      <c r="I326" s="478">
        <v>0</v>
      </c>
      <c r="J326" s="478">
        <f t="shared" si="19"/>
        <v>0</v>
      </c>
      <c r="K326" s="511">
        <v>-2.2737367544323201E-13</v>
      </c>
      <c r="L326" s="521">
        <f t="shared" si="17"/>
        <v>1105.6796244688742</v>
      </c>
      <c r="M326" s="474">
        <v>491906.47016029397</v>
      </c>
      <c r="N326" s="480">
        <f t="shared" si="20"/>
        <v>543890.96120064333</v>
      </c>
      <c r="O326" s="477">
        <f>+O325/O313-1</f>
        <v>1.1682824113742107E-2</v>
      </c>
      <c r="P326" s="479">
        <v>1105.6796244688701</v>
      </c>
      <c r="Q326" s="277">
        <f t="shared" si="18"/>
        <v>-4.0927261579781771E-12</v>
      </c>
      <c r="S326" s="520">
        <v>14339.667752819299</v>
      </c>
    </row>
    <row r="327" spans="1:19" x14ac:dyDescent="0.2">
      <c r="A327" s="337">
        <f t="shared" si="21"/>
        <v>2033</v>
      </c>
      <c r="B327" s="337">
        <f t="shared" si="22"/>
        <v>2</v>
      </c>
      <c r="C327" s="512">
        <v>23.383451716880149</v>
      </c>
      <c r="D327" s="479">
        <v>3.4128564658796301</v>
      </c>
      <c r="E327" s="479">
        <v>35.042184420393127</v>
      </c>
      <c r="F327" s="479">
        <v>78.467690138551589</v>
      </c>
      <c r="G327" s="479">
        <v>26.112829868525239</v>
      </c>
      <c r="H327" s="479">
        <v>0</v>
      </c>
      <c r="I327" s="478">
        <v>0</v>
      </c>
      <c r="J327" s="478">
        <f t="shared" si="19"/>
        <v>0</v>
      </c>
      <c r="K327" s="511">
        <v>0</v>
      </c>
      <c r="L327" s="521">
        <f t="shared" si="17"/>
        <v>1091.6437950378674</v>
      </c>
      <c r="M327" s="474">
        <v>492193.698431467</v>
      </c>
      <c r="N327" s="480">
        <f t="shared" si="20"/>
        <v>537300.19684945035</v>
      </c>
      <c r="O327" s="474"/>
      <c r="P327" s="479">
        <v>1091.6437950378699</v>
      </c>
      <c r="Q327" s="277">
        <f t="shared" si="18"/>
        <v>2.5011104298755527E-12</v>
      </c>
      <c r="S327" s="520">
        <v>14342.5474428003</v>
      </c>
    </row>
    <row r="328" spans="1:19" x14ac:dyDescent="0.2">
      <c r="A328" s="337">
        <f t="shared" si="21"/>
        <v>2033</v>
      </c>
      <c r="B328" s="337">
        <f t="shared" si="22"/>
        <v>3</v>
      </c>
      <c r="C328" s="512">
        <v>23.413901127516102</v>
      </c>
      <c r="D328" s="479">
        <v>3.4181215280371098</v>
      </c>
      <c r="E328" s="479">
        <v>64.582270600115152</v>
      </c>
      <c r="F328" s="479">
        <v>46.311218909337121</v>
      </c>
      <c r="G328" s="479">
        <v>35.042184420393127</v>
      </c>
      <c r="H328" s="479">
        <v>0</v>
      </c>
      <c r="I328" s="478">
        <v>0</v>
      </c>
      <c r="J328" s="478">
        <f t="shared" si="19"/>
        <v>0</v>
      </c>
      <c r="K328" s="511">
        <v>6.8212102632969598E-13</v>
      </c>
      <c r="L328" s="521">
        <f t="shared" si="17"/>
        <v>1109.9814049486376</v>
      </c>
      <c r="M328" s="474">
        <v>492457.83747057099</v>
      </c>
      <c r="N328" s="480">
        <f t="shared" si="20"/>
        <v>546619.04231355223</v>
      </c>
      <c r="O328" s="474"/>
      <c r="P328" s="479">
        <v>1109.9814049486399</v>
      </c>
      <c r="Q328" s="277">
        <f t="shared" si="18"/>
        <v>2.2737367544323206E-12</v>
      </c>
      <c r="S328" s="520">
        <v>14339.81277816</v>
      </c>
    </row>
    <row r="329" spans="1:19" x14ac:dyDescent="0.2">
      <c r="A329" s="337">
        <f t="shared" si="21"/>
        <v>2033</v>
      </c>
      <c r="B329" s="337">
        <f t="shared" si="22"/>
        <v>4</v>
      </c>
      <c r="C329" s="512">
        <v>23.445435491410006</v>
      </c>
      <c r="D329" s="479">
        <v>3.423975</v>
      </c>
      <c r="E329" s="479">
        <v>114.03392869270741</v>
      </c>
      <c r="F329" s="479">
        <v>10.944087118763242</v>
      </c>
      <c r="G329" s="479">
        <v>64.582270600115152</v>
      </c>
      <c r="H329" s="479">
        <v>0</v>
      </c>
      <c r="I329" s="478">
        <v>0</v>
      </c>
      <c r="J329" s="478">
        <f t="shared" si="19"/>
        <v>0</v>
      </c>
      <c r="K329" s="511">
        <v>0</v>
      </c>
      <c r="L329" s="521">
        <f t="shared" si="17"/>
        <v>1152.8330410919202</v>
      </c>
      <c r="M329" s="474">
        <v>492720.57693422999</v>
      </c>
      <c r="N329" s="480">
        <f t="shared" si="20"/>
        <v>568024.56111565372</v>
      </c>
      <c r="O329" s="474"/>
      <c r="P329" s="479">
        <v>1152.83304109192</v>
      </c>
      <c r="Q329" s="277">
        <f t="shared" si="18"/>
        <v>0</v>
      </c>
      <c r="S329" s="520">
        <v>14342.575858403399</v>
      </c>
    </row>
    <row r="330" spans="1:19" x14ac:dyDescent="0.2">
      <c r="A330" s="337">
        <f t="shared" si="21"/>
        <v>2033</v>
      </c>
      <c r="B330" s="337">
        <f t="shared" si="22"/>
        <v>5</v>
      </c>
      <c r="C330" s="512">
        <v>23.473927093754465</v>
      </c>
      <c r="D330" s="479">
        <v>3.4296907039751101</v>
      </c>
      <c r="E330" s="479">
        <v>208.47875842628665</v>
      </c>
      <c r="F330" s="479">
        <v>1.2472710741059452</v>
      </c>
      <c r="G330" s="479">
        <v>114.03392869270741</v>
      </c>
      <c r="H330" s="479">
        <v>0</v>
      </c>
      <c r="I330" s="478">
        <v>0</v>
      </c>
      <c r="J330" s="478">
        <f t="shared" si="19"/>
        <v>0</v>
      </c>
      <c r="K330" s="511">
        <v>-2.2737367544323201E-13</v>
      </c>
      <c r="L330" s="521">
        <f t="shared" si="17"/>
        <v>1246.1482527421515</v>
      </c>
      <c r="M330" s="474">
        <v>492974.64749318198</v>
      </c>
      <c r="N330" s="480">
        <f t="shared" si="20"/>
        <v>614319.49561980681</v>
      </c>
      <c r="O330" s="474"/>
      <c r="P330" s="479">
        <v>1246.1482527421499</v>
      </c>
      <c r="Q330" s="277">
        <f t="shared" si="18"/>
        <v>0</v>
      </c>
      <c r="S330" s="520">
        <v>14339.9519308661</v>
      </c>
    </row>
    <row r="331" spans="1:19" x14ac:dyDescent="0.2">
      <c r="A331" s="337">
        <f t="shared" si="21"/>
        <v>2033</v>
      </c>
      <c r="B331" s="337">
        <f t="shared" si="22"/>
        <v>6</v>
      </c>
      <c r="C331" s="512">
        <v>23.500531499799578</v>
      </c>
      <c r="D331" s="479">
        <v>3.4356167310788499</v>
      </c>
      <c r="E331" s="479">
        <v>271.66325293295364</v>
      </c>
      <c r="F331" s="479">
        <v>0</v>
      </c>
      <c r="G331" s="479">
        <v>208.47875842628665</v>
      </c>
      <c r="H331" s="479">
        <v>0</v>
      </c>
      <c r="I331" s="478">
        <v>0</v>
      </c>
      <c r="J331" s="478">
        <f t="shared" si="19"/>
        <v>0</v>
      </c>
      <c r="K331" s="511">
        <v>2.2737367544323201E-13</v>
      </c>
      <c r="L331" s="521">
        <f t="shared" si="17"/>
        <v>1341.0215047005152</v>
      </c>
      <c r="M331" s="474">
        <v>493221.90656744398</v>
      </c>
      <c r="N331" s="480">
        <f t="shared" si="20"/>
        <v>661421.18329633062</v>
      </c>
      <c r="O331" s="474"/>
      <c r="P331" s="479">
        <v>1341.0215047005199</v>
      </c>
      <c r="Q331" s="277">
        <f t="shared" si="18"/>
        <v>4.7748471843078732E-12</v>
      </c>
      <c r="S331" s="520">
        <v>14342.603123349199</v>
      </c>
    </row>
    <row r="332" spans="1:19" x14ac:dyDescent="0.2">
      <c r="A332" s="337">
        <f t="shared" si="21"/>
        <v>2033</v>
      </c>
      <c r="B332" s="337">
        <f t="shared" si="22"/>
        <v>7</v>
      </c>
      <c r="C332" s="512">
        <v>23.5198302495014</v>
      </c>
      <c r="D332" s="479">
        <v>3.4413239999999998</v>
      </c>
      <c r="E332" s="479">
        <v>322.31916585708109</v>
      </c>
      <c r="F332" s="479">
        <v>0</v>
      </c>
      <c r="G332" s="479">
        <v>271.66325293295364</v>
      </c>
      <c r="H332" s="479">
        <v>0</v>
      </c>
      <c r="I332" s="478">
        <v>0</v>
      </c>
      <c r="J332" s="478">
        <f t="shared" si="19"/>
        <v>0</v>
      </c>
      <c r="K332" s="511">
        <v>0</v>
      </c>
      <c r="L332" s="521">
        <f t="shared" si="17"/>
        <v>1410.6745990703348</v>
      </c>
      <c r="M332" s="474">
        <v>493454.13901980902</v>
      </c>
      <c r="N332" s="480">
        <f t="shared" si="20"/>
        <v>696103.21972136642</v>
      </c>
      <c r="O332" s="474"/>
      <c r="P332" s="479">
        <v>1410.67459907033</v>
      </c>
      <c r="Q332" s="277">
        <f t="shared" si="18"/>
        <v>-4.7748471843078732E-12</v>
      </c>
      <c r="S332" s="520">
        <v>14340.085448743301</v>
      </c>
    </row>
    <row r="333" spans="1:19" x14ac:dyDescent="0.2">
      <c r="A333" s="337">
        <f t="shared" si="21"/>
        <v>2033</v>
      </c>
      <c r="B333" s="337">
        <f t="shared" si="22"/>
        <v>8</v>
      </c>
      <c r="C333" s="512">
        <v>23.533881464336606</v>
      </c>
      <c r="D333" s="479">
        <v>3.4471567405409802</v>
      </c>
      <c r="E333" s="479">
        <v>326.45437890907908</v>
      </c>
      <c r="F333" s="479">
        <v>0</v>
      </c>
      <c r="G333" s="479">
        <v>322.31916585708109</v>
      </c>
      <c r="H333" s="479">
        <v>0</v>
      </c>
      <c r="I333" s="478">
        <v>0</v>
      </c>
      <c r="J333" s="478">
        <f t="shared" si="19"/>
        <v>0</v>
      </c>
      <c r="K333" s="511">
        <v>-4.5474735088646402E-13</v>
      </c>
      <c r="L333" s="521">
        <f t="shared" si="17"/>
        <v>1438.8366923555254</v>
      </c>
      <c r="M333" s="474">
        <v>493674.40482082102</v>
      </c>
      <c r="N333" s="480">
        <f t="shared" si="20"/>
        <v>710316.8477329727</v>
      </c>
      <c r="O333" s="474"/>
      <c r="P333" s="479">
        <v>1438.83669235553</v>
      </c>
      <c r="Q333" s="277">
        <f t="shared" si="18"/>
        <v>4.5474735088646412E-12</v>
      </c>
      <c r="S333" s="520">
        <v>14342.6292842325</v>
      </c>
    </row>
    <row r="334" spans="1:19" x14ac:dyDescent="0.2">
      <c r="A334" s="337">
        <f t="shared" ref="A334:A365" si="23">+A322+1</f>
        <v>2033</v>
      </c>
      <c r="B334" s="337">
        <f t="shared" ref="B334:B365" si="24">+B322</f>
        <v>9</v>
      </c>
      <c r="C334" s="512">
        <v>23.54988374188672</v>
      </c>
      <c r="D334" s="479">
        <v>3.4529367533975202</v>
      </c>
      <c r="E334" s="479">
        <v>277.87653293728147</v>
      </c>
      <c r="F334" s="479">
        <v>0</v>
      </c>
      <c r="G334" s="479">
        <v>326.45437890907908</v>
      </c>
      <c r="H334" s="479">
        <v>0</v>
      </c>
      <c r="I334" s="478">
        <v>0</v>
      </c>
      <c r="J334" s="478">
        <f t="shared" si="19"/>
        <v>0</v>
      </c>
      <c r="K334" s="511">
        <v>2.2737367544323201E-13</v>
      </c>
      <c r="L334" s="521">
        <f t="shared" ref="L334:L397" si="25">$B$2+$B$3*C334+$B$4*D334+$B$5*E334+$B$6*F334+$B$7*G334+$B$8*H334+$B$9*I334+$B$10*J334+K334</f>
        <v>1403.8458525046699</v>
      </c>
      <c r="M334" s="474">
        <v>493897.64360351802</v>
      </c>
      <c r="N334" s="480">
        <f t="shared" si="20"/>
        <v>693356.15853462834</v>
      </c>
      <c r="O334" s="474"/>
      <c r="P334" s="479">
        <v>1403.8458525046699</v>
      </c>
      <c r="Q334" s="277">
        <f t="shared" ref="Q334:Q397" si="26">+P334-L334</f>
        <v>0</v>
      </c>
      <c r="S334" s="520">
        <v>14340.2135599674</v>
      </c>
    </row>
    <row r="335" spans="1:19" x14ac:dyDescent="0.2">
      <c r="A335" s="337">
        <f t="shared" si="23"/>
        <v>2033</v>
      </c>
      <c r="B335" s="337">
        <f t="shared" si="24"/>
        <v>10</v>
      </c>
      <c r="C335" s="512">
        <v>23.576832605469775</v>
      </c>
      <c r="D335" s="479">
        <v>3.458504</v>
      </c>
      <c r="E335" s="479">
        <v>198.89039579254836</v>
      </c>
      <c r="F335" s="479">
        <v>3.8110897796785466</v>
      </c>
      <c r="G335" s="479">
        <v>277.87653293728147</v>
      </c>
      <c r="H335" s="479">
        <v>0</v>
      </c>
      <c r="I335" s="478">
        <v>0</v>
      </c>
      <c r="J335" s="478">
        <f t="shared" si="19"/>
        <v>0</v>
      </c>
      <c r="K335" s="511">
        <v>0</v>
      </c>
      <c r="L335" s="521">
        <f t="shared" si="25"/>
        <v>1320.6263892321883</v>
      </c>
      <c r="M335" s="474">
        <v>494142.19973780902</v>
      </c>
      <c r="N335" s="480">
        <f t="shared" si="20"/>
        <v>652577.22900699358</v>
      </c>
      <c r="O335" s="474"/>
      <c r="P335" s="479">
        <v>1320.6263892321899</v>
      </c>
      <c r="Q335" s="277">
        <f t="shared" si="26"/>
        <v>0</v>
      </c>
      <c r="S335" s="520">
        <v>14342.654385760799</v>
      </c>
    </row>
    <row r="336" spans="1:19" x14ac:dyDescent="0.2">
      <c r="A336" s="337">
        <f t="shared" si="23"/>
        <v>2033</v>
      </c>
      <c r="B336" s="337">
        <f t="shared" si="24"/>
        <v>11</v>
      </c>
      <c r="C336" s="512">
        <v>23.624020223822111</v>
      </c>
      <c r="D336" s="479">
        <v>3.46424853257429</v>
      </c>
      <c r="E336" s="479">
        <v>78.117279066674627</v>
      </c>
      <c r="F336" s="479">
        <v>26.436963465927999</v>
      </c>
      <c r="G336" s="479">
        <v>198.89039579254836</v>
      </c>
      <c r="H336" s="479">
        <v>0</v>
      </c>
      <c r="I336" s="478">
        <v>0</v>
      </c>
      <c r="J336" s="478">
        <f t="shared" si="19"/>
        <v>0</v>
      </c>
      <c r="K336" s="511">
        <v>2.2737367544323201E-13</v>
      </c>
      <c r="L336" s="521">
        <f t="shared" si="25"/>
        <v>1196.1558749041644</v>
      </c>
      <c r="M336" s="474">
        <v>494424.34563768201</v>
      </c>
      <c r="N336" s="480">
        <f t="shared" si="20"/>
        <v>591408.58573016047</v>
      </c>
      <c r="O336" s="474"/>
      <c r="P336" s="479">
        <v>1196.1558749041601</v>
      </c>
      <c r="Q336" s="277">
        <f t="shared" si="26"/>
        <v>-4.3200998334214091E-12</v>
      </c>
      <c r="S336" s="520">
        <v>14340.336483474601</v>
      </c>
    </row>
    <row r="337" spans="1:19" x14ac:dyDescent="0.2">
      <c r="A337" s="337">
        <f t="shared" si="23"/>
        <v>2033</v>
      </c>
      <c r="B337" s="337">
        <f t="shared" si="24"/>
        <v>12</v>
      </c>
      <c r="C337" s="512">
        <v>23.677585355071191</v>
      </c>
      <c r="D337" s="479">
        <v>3.4697962786115899</v>
      </c>
      <c r="E337" s="479">
        <v>42.633806123140985</v>
      </c>
      <c r="F337" s="479">
        <v>81.614210043345437</v>
      </c>
      <c r="G337" s="479">
        <v>78.117279066674627</v>
      </c>
      <c r="H337" s="479">
        <v>0</v>
      </c>
      <c r="I337" s="478">
        <v>0</v>
      </c>
      <c r="J337" s="478">
        <f t="shared" si="19"/>
        <v>1</v>
      </c>
      <c r="K337" s="511">
        <v>-2.2737367544323201E-13</v>
      </c>
      <c r="L337" s="521">
        <f t="shared" si="25"/>
        <v>1147.3380758675735</v>
      </c>
      <c r="M337" s="474">
        <v>494718.29997919902</v>
      </c>
      <c r="N337" s="480">
        <f t="shared" si="20"/>
        <v>567609.14239461126</v>
      </c>
      <c r="O337" s="474">
        <f>SUM(N326:N337)</f>
        <v>7382946.6235161703</v>
      </c>
      <c r="P337" s="479">
        <v>1147.3380758675701</v>
      </c>
      <c r="Q337" s="277">
        <f t="shared" si="26"/>
        <v>-3.4106051316484809E-12</v>
      </c>
      <c r="S337" s="520">
        <v>14342.678470831501</v>
      </c>
    </row>
    <row r="338" spans="1:19" x14ac:dyDescent="0.2">
      <c r="A338" s="337">
        <f t="shared" si="23"/>
        <v>2034</v>
      </c>
      <c r="B338" s="337">
        <f t="shared" si="24"/>
        <v>1</v>
      </c>
      <c r="C338" s="512">
        <v>23.728158222381765</v>
      </c>
      <c r="D338" s="479">
        <v>3.475508</v>
      </c>
      <c r="E338" s="479">
        <v>26.112829868525239</v>
      </c>
      <c r="F338" s="479">
        <v>127.15014736663784</v>
      </c>
      <c r="G338" s="479">
        <v>42.633806123140985</v>
      </c>
      <c r="H338" s="479">
        <v>0</v>
      </c>
      <c r="I338" s="478">
        <v>0</v>
      </c>
      <c r="J338" s="478">
        <f t="shared" si="19"/>
        <v>0</v>
      </c>
      <c r="K338" s="511">
        <v>0</v>
      </c>
      <c r="L338" s="521">
        <f t="shared" si="25"/>
        <v>1105.0252943252676</v>
      </c>
      <c r="M338" s="474">
        <v>495003.48459287599</v>
      </c>
      <c r="N338" s="480">
        <f t="shared" si="20"/>
        <v>546991.3712542759</v>
      </c>
      <c r="O338" s="477">
        <f>+O337/O325-1</f>
        <v>7.1393815873388444E-3</v>
      </c>
      <c r="P338" s="479">
        <v>1105.0252943252699</v>
      </c>
      <c r="Q338" s="277">
        <f t="shared" si="26"/>
        <v>2.2737367544323206E-12</v>
      </c>
      <c r="S338" s="520">
        <v>14340.454429335699</v>
      </c>
    </row>
    <row r="339" spans="1:19" x14ac:dyDescent="0.2">
      <c r="A339" s="337">
        <f t="shared" si="23"/>
        <v>2034</v>
      </c>
      <c r="B339" s="337">
        <f t="shared" si="24"/>
        <v>2</v>
      </c>
      <c r="C339" s="512">
        <v>23.762727670799581</v>
      </c>
      <c r="D339" s="479">
        <v>3.48120051656222</v>
      </c>
      <c r="E339" s="479">
        <v>35.042184420393127</v>
      </c>
      <c r="F339" s="479">
        <v>78.467690138551589</v>
      </c>
      <c r="G339" s="479">
        <v>26.112829868525239</v>
      </c>
      <c r="H339" s="479">
        <v>0</v>
      </c>
      <c r="I339" s="478">
        <v>0</v>
      </c>
      <c r="J339" s="478">
        <f t="shared" si="19"/>
        <v>0</v>
      </c>
      <c r="K339" s="511">
        <v>-2.2737367544323201E-13</v>
      </c>
      <c r="L339" s="521">
        <f t="shared" si="25"/>
        <v>1090.7107976615214</v>
      </c>
      <c r="M339" s="474">
        <v>495255.31861319399</v>
      </c>
      <c r="N339" s="480">
        <f t="shared" si="20"/>
        <v>540180.32361070777</v>
      </c>
      <c r="O339" s="474"/>
      <c r="P339" s="479">
        <v>1090.71079766152</v>
      </c>
      <c r="Q339" s="277">
        <f t="shared" si="26"/>
        <v>0</v>
      </c>
      <c r="S339" s="520">
        <v>14342.701580605</v>
      </c>
    </row>
    <row r="340" spans="1:19" x14ac:dyDescent="0.2">
      <c r="A340" s="337">
        <f t="shared" si="23"/>
        <v>2034</v>
      </c>
      <c r="B340" s="337">
        <f t="shared" si="24"/>
        <v>3</v>
      </c>
      <c r="C340" s="512">
        <v>23.78227021168459</v>
      </c>
      <c r="D340" s="479">
        <v>3.4863646569987599</v>
      </c>
      <c r="E340" s="479">
        <v>64.582270600115152</v>
      </c>
      <c r="F340" s="479">
        <v>46.311218909337121</v>
      </c>
      <c r="G340" s="479">
        <v>35.042184420393127</v>
      </c>
      <c r="H340" s="479">
        <v>0</v>
      </c>
      <c r="I340" s="478">
        <v>0</v>
      </c>
      <c r="J340" s="478">
        <f t="shared" si="19"/>
        <v>0</v>
      </c>
      <c r="K340" s="511">
        <v>4.5474735088646402E-13</v>
      </c>
      <c r="L340" s="521">
        <f t="shared" si="25"/>
        <v>1108.6713348357857</v>
      </c>
      <c r="M340" s="474">
        <v>495480.09894218598</v>
      </c>
      <c r="N340" s="480">
        <f t="shared" si="20"/>
        <v>549324.58267880045</v>
      </c>
      <c r="O340" s="474"/>
      <c r="P340" s="479">
        <v>1108.67133483579</v>
      </c>
      <c r="Q340" s="277">
        <f t="shared" si="26"/>
        <v>4.3200998334214091E-12</v>
      </c>
      <c r="S340" s="520">
        <v>14340.5675991146</v>
      </c>
    </row>
    <row r="341" spans="1:19" x14ac:dyDescent="0.2">
      <c r="A341" s="337">
        <f t="shared" si="23"/>
        <v>2034</v>
      </c>
      <c r="B341" s="337">
        <f t="shared" si="24"/>
        <v>4</v>
      </c>
      <c r="C341" s="512">
        <v>23.802683958232279</v>
      </c>
      <c r="D341" s="479">
        <v>3.4921609999999998</v>
      </c>
      <c r="E341" s="479">
        <v>114.03392869270741</v>
      </c>
      <c r="F341" s="479">
        <v>10.944087118763242</v>
      </c>
      <c r="G341" s="479">
        <v>64.582270600115152</v>
      </c>
      <c r="H341" s="479">
        <v>0</v>
      </c>
      <c r="I341" s="478">
        <v>0</v>
      </c>
      <c r="J341" s="478">
        <f t="shared" si="19"/>
        <v>0</v>
      </c>
      <c r="K341" s="511">
        <v>2.2737367544323201E-13</v>
      </c>
      <c r="L341" s="521">
        <f t="shared" si="25"/>
        <v>1151.1285931154177</v>
      </c>
      <c r="M341" s="474">
        <v>495704.42349491798</v>
      </c>
      <c r="N341" s="480">
        <f t="shared" si="20"/>
        <v>570619.53561879415</v>
      </c>
      <c r="O341" s="474"/>
      <c r="P341" s="479">
        <v>1151.12859311542</v>
      </c>
      <c r="Q341" s="277">
        <f t="shared" si="26"/>
        <v>2.2737367544323206E-12</v>
      </c>
      <c r="S341" s="520">
        <v>14342.723754574699</v>
      </c>
    </row>
    <row r="342" spans="1:19" x14ac:dyDescent="0.2">
      <c r="A342" s="337">
        <f t="shared" si="23"/>
        <v>2034</v>
      </c>
      <c r="B342" s="337">
        <f t="shared" si="24"/>
        <v>5</v>
      </c>
      <c r="C342" s="512">
        <v>23.824874612192524</v>
      </c>
      <c r="D342" s="479">
        <v>3.4978825053946401</v>
      </c>
      <c r="E342" s="479">
        <v>208.47875842628665</v>
      </c>
      <c r="F342" s="479">
        <v>1.2472710741059452</v>
      </c>
      <c r="G342" s="479">
        <v>114.03392869270741</v>
      </c>
      <c r="H342" s="479">
        <v>0</v>
      </c>
      <c r="I342" s="478">
        <v>0</v>
      </c>
      <c r="J342" s="478">
        <f t="shared" si="19"/>
        <v>0</v>
      </c>
      <c r="K342" s="511">
        <v>-2.2737367544323201E-13</v>
      </c>
      <c r="L342" s="521">
        <f t="shared" si="25"/>
        <v>1244.2120809793946</v>
      </c>
      <c r="M342" s="474">
        <v>495934.71160292701</v>
      </c>
      <c r="N342" s="480">
        <f t="shared" si="20"/>
        <v>617047.95955339377</v>
      </c>
      <c r="O342" s="474"/>
      <c r="P342" s="479">
        <v>1244.2120809793901</v>
      </c>
      <c r="Q342" s="277">
        <f t="shared" si="26"/>
        <v>-4.5474735088646412E-12</v>
      </c>
      <c r="S342" s="520">
        <v>14340.676186213301</v>
      </c>
    </row>
    <row r="343" spans="1:19" x14ac:dyDescent="0.2">
      <c r="A343" s="337">
        <f t="shared" si="23"/>
        <v>2034</v>
      </c>
      <c r="B343" s="337">
        <f t="shared" si="24"/>
        <v>6</v>
      </c>
      <c r="C343" s="512">
        <v>23.849484525650517</v>
      </c>
      <c r="D343" s="479">
        <v>3.5038597299198502</v>
      </c>
      <c r="E343" s="479">
        <v>271.66325293295364</v>
      </c>
      <c r="F343" s="479">
        <v>0</v>
      </c>
      <c r="G343" s="479">
        <v>208.47875842628665</v>
      </c>
      <c r="H343" s="479">
        <v>0</v>
      </c>
      <c r="I343" s="478">
        <v>0</v>
      </c>
      <c r="J343" s="478">
        <f t="shared" si="19"/>
        <v>0</v>
      </c>
      <c r="K343" s="511">
        <v>-2.2737367544323201E-13</v>
      </c>
      <c r="L343" s="521">
        <f t="shared" si="25"/>
        <v>1339.00129019052</v>
      </c>
      <c r="M343" s="474">
        <v>496170.126734461</v>
      </c>
      <c r="N343" s="480">
        <f t="shared" si="20"/>
        <v>664372.43985143711</v>
      </c>
      <c r="O343" s="474"/>
      <c r="P343" s="479">
        <v>1339.00129019052</v>
      </c>
      <c r="Q343" s="277">
        <f t="shared" si="26"/>
        <v>0</v>
      </c>
      <c r="S343" s="520">
        <v>14342.745030635</v>
      </c>
    </row>
    <row r="344" spans="1:19" x14ac:dyDescent="0.2">
      <c r="A344" s="337">
        <f t="shared" si="23"/>
        <v>2034</v>
      </c>
      <c r="B344" s="337">
        <f t="shared" si="24"/>
        <v>7</v>
      </c>
      <c r="C344" s="512">
        <v>23.870084367523827</v>
      </c>
      <c r="D344" s="479">
        <v>3.5096370000000001</v>
      </c>
      <c r="E344" s="479">
        <v>322.31916585708109</v>
      </c>
      <c r="F344" s="479">
        <v>0</v>
      </c>
      <c r="G344" s="479">
        <v>271.66325293295364</v>
      </c>
      <c r="H344" s="479">
        <v>0</v>
      </c>
      <c r="I344" s="478">
        <v>0</v>
      </c>
      <c r="J344" s="478">
        <f t="shared" si="19"/>
        <v>0</v>
      </c>
      <c r="K344" s="511">
        <v>0</v>
      </c>
      <c r="L344" s="521">
        <f t="shared" si="25"/>
        <v>1408.686809442363</v>
      </c>
      <c r="M344" s="474">
        <v>496398.516454831</v>
      </c>
      <c r="N344" s="480">
        <f t="shared" si="20"/>
        <v>699270.04235667828</v>
      </c>
      <c r="O344" s="474"/>
      <c r="P344" s="479">
        <v>1408.6868094423601</v>
      </c>
      <c r="Q344" s="277">
        <f t="shared" si="26"/>
        <v>-2.9558577807620168E-12</v>
      </c>
      <c r="S344" s="520">
        <v>14340.780376202099</v>
      </c>
    </row>
    <row r="345" spans="1:19" x14ac:dyDescent="0.2">
      <c r="A345" s="337">
        <f t="shared" si="23"/>
        <v>2034</v>
      </c>
      <c r="B345" s="337">
        <f t="shared" si="24"/>
        <v>8</v>
      </c>
      <c r="C345" s="512">
        <v>23.887353218693651</v>
      </c>
      <c r="D345" s="479">
        <v>3.51554515770711</v>
      </c>
      <c r="E345" s="479">
        <v>326.45437890907908</v>
      </c>
      <c r="F345" s="479">
        <v>0</v>
      </c>
      <c r="G345" s="479">
        <v>322.31916585708109</v>
      </c>
      <c r="H345" s="479">
        <v>0</v>
      </c>
      <c r="I345" s="478">
        <v>0</v>
      </c>
      <c r="J345" s="478">
        <f t="shared" si="19"/>
        <v>0</v>
      </c>
      <c r="K345" s="511">
        <v>-2.2737367544323201E-13</v>
      </c>
      <c r="L345" s="521">
        <f t="shared" si="25"/>
        <v>1436.9502549103397</v>
      </c>
      <c r="M345" s="474">
        <v>496618.376434926</v>
      </c>
      <c r="N345" s="480">
        <f t="shared" si="20"/>
        <v>713615.90261132596</v>
      </c>
      <c r="O345" s="474"/>
      <c r="P345" s="479">
        <v>1436.9502549103399</v>
      </c>
      <c r="Q345" s="277">
        <f t="shared" si="26"/>
        <v>0</v>
      </c>
      <c r="S345" s="520">
        <v>14342.7654451457</v>
      </c>
    </row>
    <row r="346" spans="1:19" x14ac:dyDescent="0.2">
      <c r="A346" s="337">
        <f t="shared" si="23"/>
        <v>2034</v>
      </c>
      <c r="B346" s="337">
        <f t="shared" si="24"/>
        <v>9</v>
      </c>
      <c r="C346" s="512">
        <v>23.905988990949538</v>
      </c>
      <c r="D346" s="479">
        <v>3.5214102666710199</v>
      </c>
      <c r="E346" s="479">
        <v>277.87653293728147</v>
      </c>
      <c r="F346" s="479">
        <v>0</v>
      </c>
      <c r="G346" s="479">
        <v>326.45437890907908</v>
      </c>
      <c r="H346" s="479">
        <v>0</v>
      </c>
      <c r="I346" s="478">
        <v>0</v>
      </c>
      <c r="J346" s="478">
        <f t="shared" ref="J346:J409" si="27">+J334</f>
        <v>0</v>
      </c>
      <c r="K346" s="511">
        <v>0</v>
      </c>
      <c r="L346" s="521">
        <f t="shared" si="25"/>
        <v>1402.0373045697568</v>
      </c>
      <c r="M346" s="474">
        <v>496838.70677073102</v>
      </c>
      <c r="N346" s="480">
        <f t="shared" si="20"/>
        <v>696586.40124675957</v>
      </c>
      <c r="O346" s="474"/>
      <c r="P346" s="479">
        <v>1402.03730456976</v>
      </c>
      <c r="Q346" s="277">
        <f t="shared" si="26"/>
        <v>3.1832314562052488E-12</v>
      </c>
      <c r="S346" s="520">
        <v>14340.880347137099</v>
      </c>
    </row>
    <row r="347" spans="1:19" x14ac:dyDescent="0.2">
      <c r="A347" s="337">
        <f t="shared" si="23"/>
        <v>2034</v>
      </c>
      <c r="B347" s="337">
        <f t="shared" si="24"/>
        <v>10</v>
      </c>
      <c r="C347" s="512">
        <v>23.932331065995601</v>
      </c>
      <c r="D347" s="479">
        <v>3.5270809999999999</v>
      </c>
      <c r="E347" s="479">
        <v>198.89039579254836</v>
      </c>
      <c r="F347" s="479">
        <v>3.8110897796785466</v>
      </c>
      <c r="G347" s="479">
        <v>277.87653293728147</v>
      </c>
      <c r="H347" s="479">
        <v>0</v>
      </c>
      <c r="I347" s="478">
        <v>0</v>
      </c>
      <c r="J347" s="478">
        <f t="shared" si="27"/>
        <v>0</v>
      </c>
      <c r="K347" s="511">
        <v>-2.2737367544323201E-13</v>
      </c>
      <c r="L347" s="521">
        <f t="shared" si="25"/>
        <v>1318.7732283762107</v>
      </c>
      <c r="M347" s="474">
        <v>497071.98758240102</v>
      </c>
      <c r="N347" s="480">
        <f t="shared" si="20"/>
        <v>655525.22979942278</v>
      </c>
      <c r="O347" s="474"/>
      <c r="P347" s="479">
        <v>1318.77322837621</v>
      </c>
      <c r="Q347" s="277">
        <f t="shared" si="26"/>
        <v>0</v>
      </c>
      <c r="S347" s="520">
        <v>14342.785032994299</v>
      </c>
    </row>
    <row r="348" spans="1:19" x14ac:dyDescent="0.2">
      <c r="A348" s="337">
        <f t="shared" si="23"/>
        <v>2034</v>
      </c>
      <c r="B348" s="337">
        <f t="shared" si="24"/>
        <v>11</v>
      </c>
      <c r="C348" s="512">
        <v>23.974223624060816</v>
      </c>
      <c r="D348" s="479">
        <v>3.53296335244181</v>
      </c>
      <c r="E348" s="479">
        <v>78.117279066674627</v>
      </c>
      <c r="F348" s="479">
        <v>26.436963465927999</v>
      </c>
      <c r="G348" s="479">
        <v>198.89039579254836</v>
      </c>
      <c r="H348" s="479">
        <v>0</v>
      </c>
      <c r="I348" s="478">
        <v>0</v>
      </c>
      <c r="J348" s="478">
        <f t="shared" si="27"/>
        <v>0</v>
      </c>
      <c r="K348" s="511">
        <v>2.2737367544323201E-13</v>
      </c>
      <c r="L348" s="521">
        <f t="shared" si="25"/>
        <v>1194.079182576726</v>
      </c>
      <c r="M348" s="474">
        <v>497331.34716624301</v>
      </c>
      <c r="N348" s="480">
        <f t="shared" si="20"/>
        <v>593853.00849404943</v>
      </c>
      <c r="O348" s="474"/>
      <c r="P348" s="479">
        <v>1194.0791825767301</v>
      </c>
      <c r="Q348" s="277">
        <f t="shared" si="26"/>
        <v>4.0927261579781771E-12</v>
      </c>
      <c r="S348" s="520">
        <v>14340.976269863901</v>
      </c>
    </row>
    <row r="349" spans="1:19" x14ac:dyDescent="0.2">
      <c r="A349" s="337">
        <f t="shared" si="23"/>
        <v>2034</v>
      </c>
      <c r="B349" s="337">
        <f t="shared" si="24"/>
        <v>12</v>
      </c>
      <c r="C349" s="512">
        <v>24.021643736897321</v>
      </c>
      <c r="D349" s="479">
        <v>3.5386708164077199</v>
      </c>
      <c r="E349" s="479">
        <v>42.633806123140985</v>
      </c>
      <c r="F349" s="479">
        <v>81.614210043345437</v>
      </c>
      <c r="G349" s="479">
        <v>78.117279066674627</v>
      </c>
      <c r="H349" s="479">
        <v>0</v>
      </c>
      <c r="I349" s="478">
        <v>0</v>
      </c>
      <c r="J349" s="478">
        <f t="shared" si="27"/>
        <v>1</v>
      </c>
      <c r="K349" s="511">
        <v>0</v>
      </c>
      <c r="L349" s="521">
        <f t="shared" si="25"/>
        <v>1145.0020196737362</v>
      </c>
      <c r="M349" s="474">
        <v>497601.43394904502</v>
      </c>
      <c r="N349" s="480">
        <f t="shared" si="20"/>
        <v>569754.64686420385</v>
      </c>
      <c r="O349" s="474">
        <f>SUM(N338:N349)</f>
        <v>7417141.4439398488</v>
      </c>
      <c r="P349" s="479">
        <v>1145.0020196737401</v>
      </c>
      <c r="Q349" s="277">
        <f t="shared" si="26"/>
        <v>3.865352482534945E-12</v>
      </c>
      <c r="S349" s="520">
        <v>14342.8038276554</v>
      </c>
    </row>
    <row r="350" spans="1:19" x14ac:dyDescent="0.2">
      <c r="A350" s="337">
        <f t="shared" si="23"/>
        <v>2035</v>
      </c>
      <c r="B350" s="337">
        <f t="shared" si="24"/>
        <v>1</v>
      </c>
      <c r="C350" s="512">
        <v>24.069690748871171</v>
      </c>
      <c r="D350" s="479">
        <v>3.5445679999999999</v>
      </c>
      <c r="E350" s="479">
        <v>26.112829868525239</v>
      </c>
      <c r="F350" s="479">
        <v>127.15014736663784</v>
      </c>
      <c r="G350" s="479">
        <v>42.633806123140985</v>
      </c>
      <c r="H350" s="479">
        <v>0</v>
      </c>
      <c r="I350" s="478">
        <v>0</v>
      </c>
      <c r="J350" s="478">
        <f t="shared" si="27"/>
        <v>0</v>
      </c>
      <c r="K350" s="511">
        <v>-2.2737367544323201E-13</v>
      </c>
      <c r="L350" s="521">
        <f t="shared" si="25"/>
        <v>1102.5566737229021</v>
      </c>
      <c r="M350" s="474">
        <v>497873.37110742199</v>
      </c>
      <c r="N350" s="480">
        <f t="shared" si="20"/>
        <v>548933.60798340722</v>
      </c>
      <c r="O350" s="477">
        <f>+O349/O337-1</f>
        <v>4.6315952379718528E-3</v>
      </c>
      <c r="P350" s="479">
        <v>1102.5566737229001</v>
      </c>
      <c r="Q350" s="277">
        <f t="shared" si="26"/>
        <v>-2.0463630789890885E-12</v>
      </c>
      <c r="S350" s="520">
        <v>14341.068308310099</v>
      </c>
    </row>
    <row r="351" spans="1:19" x14ac:dyDescent="0.2">
      <c r="A351" s="337">
        <f t="shared" si="23"/>
        <v>2035</v>
      </c>
      <c r="B351" s="337">
        <f t="shared" si="24"/>
        <v>2</v>
      </c>
      <c r="C351" s="512">
        <v>24.108952739074748</v>
      </c>
      <c r="D351" s="479">
        <v>3.5504595858622801</v>
      </c>
      <c r="E351" s="479">
        <v>35.042184420393127</v>
      </c>
      <c r="F351" s="479">
        <v>78.467690138551589</v>
      </c>
      <c r="G351" s="479">
        <v>26.112829868525239</v>
      </c>
      <c r="H351" s="479">
        <v>0</v>
      </c>
      <c r="I351" s="478">
        <v>0</v>
      </c>
      <c r="J351" s="478">
        <f t="shared" si="27"/>
        <v>0</v>
      </c>
      <c r="K351" s="511">
        <v>-2.2737367544323201E-13</v>
      </c>
      <c r="L351" s="521">
        <f t="shared" si="25"/>
        <v>1088.3706890205879</v>
      </c>
      <c r="M351" s="474">
        <v>498131.79206493101</v>
      </c>
      <c r="N351" s="480">
        <f t="shared" si="20"/>
        <v>542152.04175276915</v>
      </c>
      <c r="O351" s="474"/>
      <c r="P351" s="479">
        <v>1088.3706890205899</v>
      </c>
      <c r="Q351" s="277">
        <f t="shared" si="26"/>
        <v>2.0463630789890885E-12</v>
      </c>
      <c r="S351" s="520">
        <v>14342.8218612483</v>
      </c>
    </row>
    <row r="352" spans="1:19" x14ac:dyDescent="0.2">
      <c r="A352" s="337">
        <f t="shared" si="23"/>
        <v>2035</v>
      </c>
      <c r="B352" s="337">
        <f t="shared" si="24"/>
        <v>3</v>
      </c>
      <c r="C352" s="512">
        <v>24.136293586904738</v>
      </c>
      <c r="D352" s="479">
        <v>3.55580844333597</v>
      </c>
      <c r="E352" s="479">
        <v>64.582270600115152</v>
      </c>
      <c r="F352" s="479">
        <v>46.311218909337121</v>
      </c>
      <c r="G352" s="479">
        <v>35.042184420393127</v>
      </c>
      <c r="H352" s="479">
        <v>0</v>
      </c>
      <c r="I352" s="478">
        <v>0</v>
      </c>
      <c r="J352" s="478">
        <f t="shared" si="27"/>
        <v>0</v>
      </c>
      <c r="K352" s="511">
        <v>2.2737367544323201E-13</v>
      </c>
      <c r="L352" s="521">
        <f t="shared" si="25"/>
        <v>1106.5764455361457</v>
      </c>
      <c r="M352" s="474">
        <v>498370.84098389698</v>
      </c>
      <c r="N352" s="480">
        <f t="shared" si="20"/>
        <v>551485.43377482041</v>
      </c>
      <c r="O352" s="474"/>
      <c r="P352" s="479">
        <v>1106.57644553615</v>
      </c>
      <c r="Q352" s="277">
        <f t="shared" si="26"/>
        <v>4.3200998334214091E-12</v>
      </c>
      <c r="S352" s="520">
        <v>14341.156619765199</v>
      </c>
    </row>
    <row r="353" spans="1:19" x14ac:dyDescent="0.2">
      <c r="A353" s="337">
        <f t="shared" si="23"/>
        <v>2035</v>
      </c>
      <c r="B353" s="337">
        <f t="shared" si="24"/>
        <v>4</v>
      </c>
      <c r="C353" s="512">
        <v>24.164726926763702</v>
      </c>
      <c r="D353" s="479">
        <v>3.5618069999999999</v>
      </c>
      <c r="E353" s="479">
        <v>114.03392869270741</v>
      </c>
      <c r="F353" s="479">
        <v>10.944087118763242</v>
      </c>
      <c r="G353" s="479">
        <v>64.582270600115152</v>
      </c>
      <c r="H353" s="479">
        <v>0</v>
      </c>
      <c r="I353" s="478">
        <v>0</v>
      </c>
      <c r="J353" s="478">
        <f t="shared" si="27"/>
        <v>0</v>
      </c>
      <c r="K353" s="511">
        <v>2.2737367544323201E-13</v>
      </c>
      <c r="L353" s="521">
        <f t="shared" si="25"/>
        <v>1149.2832266966263</v>
      </c>
      <c r="M353" s="474">
        <v>498608.15551749797</v>
      </c>
      <c r="N353" s="480">
        <f t="shared" si="20"/>
        <v>573041.98983040336</v>
      </c>
      <c r="O353" s="474"/>
      <c r="P353" s="479">
        <v>1149.28322669663</v>
      </c>
      <c r="Q353" s="277">
        <f t="shared" si="26"/>
        <v>3.637978807091713E-12</v>
      </c>
      <c r="S353" s="520">
        <v>14342.8391645916</v>
      </c>
    </row>
    <row r="354" spans="1:19" x14ac:dyDescent="0.2">
      <c r="A354" s="337">
        <f t="shared" si="23"/>
        <v>2035</v>
      </c>
      <c r="B354" s="337">
        <f t="shared" si="24"/>
        <v>5</v>
      </c>
      <c r="C354" s="512">
        <v>24.190674377202164</v>
      </c>
      <c r="D354" s="479">
        <v>3.5677182819476001</v>
      </c>
      <c r="E354" s="479">
        <v>208.47875842628665</v>
      </c>
      <c r="F354" s="479">
        <v>1.2472710741059452</v>
      </c>
      <c r="G354" s="479">
        <v>114.03392869270741</v>
      </c>
      <c r="H354" s="479">
        <v>0</v>
      </c>
      <c r="I354" s="478">
        <v>0</v>
      </c>
      <c r="J354" s="478">
        <f t="shared" si="27"/>
        <v>0</v>
      </c>
      <c r="K354" s="511">
        <v>0</v>
      </c>
      <c r="L354" s="521">
        <f t="shared" si="25"/>
        <v>1242.4630132991124</v>
      </c>
      <c r="M354" s="474">
        <v>498837.62346636801</v>
      </c>
      <c r="N354" s="480">
        <f t="shared" si="20"/>
        <v>619787.29679899151</v>
      </c>
      <c r="O354" s="474"/>
      <c r="P354" s="479">
        <v>1242.4630132991099</v>
      </c>
      <c r="Q354" s="277">
        <f t="shared" si="26"/>
        <v>-2.5011104298755527E-12</v>
      </c>
      <c r="S354" s="520">
        <v>14341.241355149299</v>
      </c>
    </row>
    <row r="355" spans="1:19" x14ac:dyDescent="0.2">
      <c r="A355" s="337">
        <f t="shared" si="23"/>
        <v>2035</v>
      </c>
      <c r="B355" s="337">
        <f t="shared" si="24"/>
        <v>6</v>
      </c>
      <c r="C355" s="512">
        <v>24.2158820206907</v>
      </c>
      <c r="D355" s="479">
        <v>3.57389886218176</v>
      </c>
      <c r="E355" s="479">
        <v>271.66325293295364</v>
      </c>
      <c r="F355" s="479">
        <v>0</v>
      </c>
      <c r="G355" s="479">
        <v>208.47875842628665</v>
      </c>
      <c r="H355" s="479">
        <v>0</v>
      </c>
      <c r="I355" s="478">
        <v>0</v>
      </c>
      <c r="J355" s="478">
        <f t="shared" si="27"/>
        <v>0</v>
      </c>
      <c r="K355" s="511">
        <v>0</v>
      </c>
      <c r="L355" s="521">
        <f t="shared" si="25"/>
        <v>1337.230031772016</v>
      </c>
      <c r="M355" s="474">
        <v>499063.57777245803</v>
      </c>
      <c r="N355" s="480">
        <f t="shared" si="20"/>
        <v>667362.80396091996</v>
      </c>
      <c r="O355" s="474"/>
      <c r="P355" s="479">
        <v>1337.2300317720201</v>
      </c>
      <c r="Q355" s="277">
        <f t="shared" si="26"/>
        <v>4.0927261579781771E-12</v>
      </c>
      <c r="S355" s="520">
        <v>14342.8557672558</v>
      </c>
    </row>
    <row r="356" spans="1:19" x14ac:dyDescent="0.2">
      <c r="A356" s="337">
        <f t="shared" si="23"/>
        <v>2035</v>
      </c>
      <c r="B356" s="337">
        <f t="shared" si="24"/>
        <v>7</v>
      </c>
      <c r="C356" s="512">
        <v>24.235851749115955</v>
      </c>
      <c r="D356" s="479">
        <v>3.5798969999999999</v>
      </c>
      <c r="E356" s="479">
        <v>322.31916585708109</v>
      </c>
      <c r="F356" s="479">
        <v>0</v>
      </c>
      <c r="G356" s="479">
        <v>271.66325293295364</v>
      </c>
      <c r="H356" s="479">
        <v>0</v>
      </c>
      <c r="I356" s="478">
        <v>0</v>
      </c>
      <c r="J356" s="478">
        <f t="shared" si="27"/>
        <v>0</v>
      </c>
      <c r="K356" s="511">
        <v>0</v>
      </c>
      <c r="L356" s="521">
        <f t="shared" si="25"/>
        <v>1406.8446563062744</v>
      </c>
      <c r="M356" s="474">
        <v>499282.41261161899</v>
      </c>
      <c r="N356" s="480">
        <f t="shared" si="20"/>
        <v>702412.79417036055</v>
      </c>
      <c r="O356" s="474"/>
      <c r="P356" s="479">
        <v>1406.8446563062701</v>
      </c>
      <c r="Q356" s="277">
        <f t="shared" si="26"/>
        <v>-4.3200998334214091E-12</v>
      </c>
      <c r="S356" s="520">
        <v>14341.3226592713</v>
      </c>
    </row>
    <row r="357" spans="1:19" x14ac:dyDescent="0.2">
      <c r="A357" s="337">
        <f t="shared" si="23"/>
        <v>2035</v>
      </c>
      <c r="B357" s="337">
        <f t="shared" si="24"/>
        <v>8</v>
      </c>
      <c r="C357" s="512">
        <v>24.253233314495002</v>
      </c>
      <c r="D357" s="479">
        <v>3.5860654479552601</v>
      </c>
      <c r="E357" s="479">
        <v>326.45437890907908</v>
      </c>
      <c r="F357" s="479">
        <v>0</v>
      </c>
      <c r="G357" s="479">
        <v>322.31916585708109</v>
      </c>
      <c r="H357" s="479">
        <v>0</v>
      </c>
      <c r="I357" s="478">
        <v>0</v>
      </c>
      <c r="J357" s="478">
        <f t="shared" si="27"/>
        <v>0</v>
      </c>
      <c r="K357" s="511">
        <v>-2.2737367544323201E-13</v>
      </c>
      <c r="L357" s="521">
        <f t="shared" si="25"/>
        <v>1435.0558369019438</v>
      </c>
      <c r="M357" s="474">
        <v>499499.467980118</v>
      </c>
      <c r="N357" s="480">
        <f t="shared" si="20"/>
        <v>716809.62705428398</v>
      </c>
      <c r="O357" s="474"/>
      <c r="P357" s="479">
        <v>1435.05583690194</v>
      </c>
      <c r="Q357" s="277">
        <f t="shared" si="26"/>
        <v>-3.865352482534945E-12</v>
      </c>
      <c r="S357" s="520">
        <v>14342.871697614301</v>
      </c>
    </row>
    <row r="358" spans="1:19" x14ac:dyDescent="0.2">
      <c r="A358" s="337">
        <f t="shared" si="23"/>
        <v>2035</v>
      </c>
      <c r="B358" s="337">
        <f t="shared" si="24"/>
        <v>9</v>
      </c>
      <c r="C358" s="512">
        <v>24.274696187844938</v>
      </c>
      <c r="D358" s="479">
        <v>3.5921885704921599</v>
      </c>
      <c r="E358" s="479">
        <v>277.87653293728147</v>
      </c>
      <c r="F358" s="479">
        <v>0</v>
      </c>
      <c r="G358" s="479">
        <v>326.45437890907908</v>
      </c>
      <c r="H358" s="479">
        <v>0</v>
      </c>
      <c r="I358" s="478">
        <v>0</v>
      </c>
      <c r="J358" s="478">
        <f t="shared" si="27"/>
        <v>0</v>
      </c>
      <c r="K358" s="511">
        <v>0</v>
      </c>
      <c r="L358" s="521">
        <f t="shared" si="25"/>
        <v>1400.190397822679</v>
      </c>
      <c r="M358" s="474">
        <v>499724.57598626002</v>
      </c>
      <c r="N358" s="480">
        <f t="shared" si="20"/>
        <v>699709.55285197101</v>
      </c>
      <c r="O358" s="474"/>
      <c r="P358" s="479">
        <v>1400.1903978226801</v>
      </c>
      <c r="Q358" s="277">
        <f t="shared" si="26"/>
        <v>0</v>
      </c>
      <c r="S358" s="520">
        <v>14341.400671076401</v>
      </c>
    </row>
    <row r="359" spans="1:19" x14ac:dyDescent="0.2">
      <c r="A359" s="337">
        <f t="shared" si="23"/>
        <v>2035</v>
      </c>
      <c r="B359" s="337">
        <f t="shared" si="24"/>
        <v>10</v>
      </c>
      <c r="C359" s="512">
        <v>24.308176989915943</v>
      </c>
      <c r="D359" s="479">
        <v>3.5980639999999999</v>
      </c>
      <c r="E359" s="479">
        <v>198.89039579254836</v>
      </c>
      <c r="F359" s="479">
        <v>3.8110897796785466</v>
      </c>
      <c r="G359" s="479">
        <v>277.87653293728147</v>
      </c>
      <c r="H359" s="479">
        <v>0</v>
      </c>
      <c r="I359" s="478">
        <v>0</v>
      </c>
      <c r="J359" s="478">
        <f t="shared" si="27"/>
        <v>0</v>
      </c>
      <c r="K359" s="511">
        <v>0</v>
      </c>
      <c r="L359" s="521">
        <f t="shared" si="25"/>
        <v>1317.1430876570782</v>
      </c>
      <c r="M359" s="474">
        <v>499968.58069439698</v>
      </c>
      <c r="N359" s="480">
        <f t="shared" si="20"/>
        <v>658530.16010734509</v>
      </c>
      <c r="O359" s="474"/>
      <c r="P359" s="479">
        <v>1317.1430876570801</v>
      </c>
      <c r="Q359" s="277">
        <f t="shared" si="26"/>
        <v>1.8189894035458565E-12</v>
      </c>
      <c r="S359" s="520">
        <v>14342.886982891199</v>
      </c>
    </row>
    <row r="360" spans="1:19" x14ac:dyDescent="0.2">
      <c r="A360" s="337">
        <f t="shared" si="23"/>
        <v>2035</v>
      </c>
      <c r="B360" s="337">
        <f t="shared" si="24"/>
        <v>11</v>
      </c>
      <c r="C360" s="512">
        <v>24.362547563597449</v>
      </c>
      <c r="D360" s="479">
        <v>3.6040833854276002</v>
      </c>
      <c r="E360" s="479">
        <v>78.117279066674627</v>
      </c>
      <c r="F360" s="479">
        <v>26.436963465927999</v>
      </c>
      <c r="G360" s="479">
        <v>198.89039579254836</v>
      </c>
      <c r="H360" s="479">
        <v>0</v>
      </c>
      <c r="I360" s="478">
        <v>0</v>
      </c>
      <c r="J360" s="478">
        <f t="shared" si="27"/>
        <v>0</v>
      </c>
      <c r="K360" s="511">
        <v>0</v>
      </c>
      <c r="L360" s="521">
        <f t="shared" si="25"/>
        <v>1192.8757587948794</v>
      </c>
      <c r="M360" s="474">
        <v>500243.60689881002</v>
      </c>
      <c r="N360" s="480">
        <f t="shared" si="20"/>
        <v>596728.47216170537</v>
      </c>
      <c r="O360" s="474"/>
      <c r="P360" s="479">
        <v>1192.8757587948801</v>
      </c>
      <c r="Q360" s="277">
        <f t="shared" si="26"/>
        <v>0</v>
      </c>
      <c r="S360" s="520">
        <v>14341.475523883</v>
      </c>
    </row>
    <row r="361" spans="1:19" x14ac:dyDescent="0.2">
      <c r="A361" s="337">
        <f t="shared" si="23"/>
        <v>2035</v>
      </c>
      <c r="B361" s="337">
        <f t="shared" si="24"/>
        <v>12</v>
      </c>
      <c r="C361" s="512">
        <v>24.422595702566081</v>
      </c>
      <c r="D361" s="479">
        <v>3.60988518246385</v>
      </c>
      <c r="E361" s="479">
        <v>42.633806123140985</v>
      </c>
      <c r="F361" s="479">
        <v>81.614210043345437</v>
      </c>
      <c r="G361" s="479">
        <v>78.117279066674627</v>
      </c>
      <c r="H361" s="479">
        <v>0</v>
      </c>
      <c r="I361" s="478">
        <v>0</v>
      </c>
      <c r="J361" s="478">
        <f t="shared" si="27"/>
        <v>1</v>
      </c>
      <c r="K361" s="511">
        <v>0</v>
      </c>
      <c r="L361" s="521">
        <f t="shared" si="25"/>
        <v>1144.2400499268163</v>
      </c>
      <c r="M361" s="474">
        <v>500526.428659297</v>
      </c>
      <c r="N361" s="480">
        <f t="shared" ref="N361:N421" si="28">+M361*L361/1000</f>
        <v>572722.38571880502</v>
      </c>
      <c r="O361" s="474">
        <f>SUM(N350:N361)</f>
        <v>7449676.166165784</v>
      </c>
      <c r="P361" s="479">
        <v>1144.2400499268199</v>
      </c>
      <c r="Q361" s="277">
        <f t="shared" si="26"/>
        <v>3.637978807091713E-12</v>
      </c>
      <c r="S361" s="520">
        <v>14342.901649208299</v>
      </c>
    </row>
    <row r="362" spans="1:19" x14ac:dyDescent="0.2">
      <c r="A362" s="337">
        <f t="shared" si="23"/>
        <v>2036</v>
      </c>
      <c r="B362" s="337">
        <f t="shared" si="24"/>
        <v>1</v>
      </c>
      <c r="C362" s="512">
        <v>24.478391795459668</v>
      </c>
      <c r="D362" s="479">
        <v>3.615891</v>
      </c>
      <c r="E362" s="479">
        <v>26.112829868525239</v>
      </c>
      <c r="F362" s="479">
        <v>127.15014736663784</v>
      </c>
      <c r="G362" s="479">
        <v>42.633806123140985</v>
      </c>
      <c r="H362" s="479">
        <v>0</v>
      </c>
      <c r="I362" s="478">
        <v>0</v>
      </c>
      <c r="J362" s="478">
        <f t="shared" si="27"/>
        <v>0</v>
      </c>
      <c r="K362" s="511">
        <v>2.2737367544323201E-13</v>
      </c>
      <c r="L362" s="521">
        <f t="shared" si="25"/>
        <v>1102.0546049404227</v>
      </c>
      <c r="M362" s="474">
        <v>500801.55788798397</v>
      </c>
      <c r="N362" s="480">
        <f t="shared" si="28"/>
        <v>551910.66303179041</v>
      </c>
      <c r="O362" s="477">
        <f>+O361/O349-1</f>
        <v>4.3864233238422035E-3</v>
      </c>
      <c r="P362" s="479">
        <v>1102.0546049404199</v>
      </c>
      <c r="Q362" s="277">
        <f t="shared" si="26"/>
        <v>-2.7284841053187847E-12</v>
      </c>
      <c r="S362" s="520">
        <v>14341.5473456113</v>
      </c>
    </row>
    <row r="363" spans="1:19" x14ac:dyDescent="0.2">
      <c r="A363" s="337">
        <f t="shared" si="23"/>
        <v>2036</v>
      </c>
      <c r="B363" s="337">
        <f t="shared" si="24"/>
        <v>2</v>
      </c>
      <c r="C363" s="512">
        <v>24.516273774813587</v>
      </c>
      <c r="D363" s="479">
        <v>3.6219358115256299</v>
      </c>
      <c r="E363" s="479">
        <v>35.042184420393127</v>
      </c>
      <c r="F363" s="479">
        <v>78.467690138551589</v>
      </c>
      <c r="G363" s="479">
        <v>26.112829868525239</v>
      </c>
      <c r="H363" s="479">
        <v>0</v>
      </c>
      <c r="I363" s="478">
        <v>0</v>
      </c>
      <c r="J363" s="478">
        <f t="shared" si="27"/>
        <v>0</v>
      </c>
      <c r="K363" s="511">
        <v>-6.8212102632969598E-13</v>
      </c>
      <c r="L363" s="521">
        <f t="shared" si="25"/>
        <v>1087.7849503895172</v>
      </c>
      <c r="M363" s="474">
        <v>501048.70994001598</v>
      </c>
      <c r="N363" s="480">
        <f t="shared" si="28"/>
        <v>545033.24608483189</v>
      </c>
      <c r="O363" s="483"/>
      <c r="P363" s="479">
        <v>1087.78495038952</v>
      </c>
      <c r="Q363" s="277">
        <f t="shared" si="26"/>
        <v>2.7284841053187847E-12</v>
      </c>
      <c r="S363" s="520">
        <v>14342.915721629801</v>
      </c>
    </row>
    <row r="364" spans="1:19" x14ac:dyDescent="0.2">
      <c r="A364" s="337">
        <f t="shared" si="23"/>
        <v>2036</v>
      </c>
      <c r="B364" s="337">
        <f t="shared" si="24"/>
        <v>3</v>
      </c>
      <c r="C364" s="512">
        <v>24.540095743400823</v>
      </c>
      <c r="D364" s="479">
        <v>3.6276258768367402</v>
      </c>
      <c r="E364" s="479">
        <v>64.582270600115152</v>
      </c>
      <c r="F364" s="479">
        <v>46.311218909337121</v>
      </c>
      <c r="G364" s="479">
        <v>35.042184420393127</v>
      </c>
      <c r="H364" s="479">
        <v>0</v>
      </c>
      <c r="I364" s="478">
        <v>0</v>
      </c>
      <c r="J364" s="478">
        <f t="shared" si="27"/>
        <v>0</v>
      </c>
      <c r="K364" s="511">
        <v>2.2737367544323201E-13</v>
      </c>
      <c r="L364" s="521">
        <f t="shared" si="25"/>
        <v>1105.7880813885981</v>
      </c>
      <c r="M364" s="474">
        <v>501275.87289991201</v>
      </c>
      <c r="N364" s="480">
        <f t="shared" si="28"/>
        <v>554304.88574038853</v>
      </c>
      <c r="O364" s="483"/>
      <c r="P364" s="479">
        <v>1105.7880813885999</v>
      </c>
      <c r="Q364" s="277">
        <f t="shared" si="26"/>
        <v>1.8189894035458565E-12</v>
      </c>
      <c r="S364" s="520">
        <v>14341.616259001101</v>
      </c>
    </row>
    <row r="365" spans="1:19" x14ac:dyDescent="0.2">
      <c r="A365" s="337">
        <f t="shared" si="23"/>
        <v>2036</v>
      </c>
      <c r="B365" s="337">
        <f t="shared" si="24"/>
        <v>4</v>
      </c>
      <c r="C365" s="512">
        <v>24.566006135355121</v>
      </c>
      <c r="D365" s="479">
        <v>3.6337389999999998</v>
      </c>
      <c r="E365" s="479">
        <v>114.03392869270741</v>
      </c>
      <c r="F365" s="479">
        <v>10.944087118763242</v>
      </c>
      <c r="G365" s="479">
        <v>64.582270600115152</v>
      </c>
      <c r="H365" s="479">
        <v>0</v>
      </c>
      <c r="I365" s="478">
        <v>0</v>
      </c>
      <c r="J365" s="478">
        <f t="shared" si="27"/>
        <v>0</v>
      </c>
      <c r="K365" s="511">
        <v>2.2737367544323201E-13</v>
      </c>
      <c r="L365" s="521">
        <f t="shared" si="25"/>
        <v>1148.3777628643168</v>
      </c>
      <c r="M365" s="474">
        <v>501509.40377437201</v>
      </c>
      <c r="N365" s="480">
        <f t="shared" si="28"/>
        <v>575922.24716183066</v>
      </c>
      <c r="O365" s="483"/>
      <c r="P365" s="479">
        <v>1148.3777628643199</v>
      </c>
      <c r="Q365" s="277">
        <f t="shared" si="26"/>
        <v>3.1832314562052488E-12</v>
      </c>
      <c r="S365" s="520">
        <v>14342.9292242048</v>
      </c>
    </row>
    <row r="366" spans="1:19" x14ac:dyDescent="0.2">
      <c r="A366" s="337">
        <f t="shared" ref="A366:A397" si="29">+A354+1</f>
        <v>2036</v>
      </c>
      <c r="B366" s="337">
        <f t="shared" ref="B366:B397" si="30">+B354</f>
        <v>5</v>
      </c>
      <c r="C366" s="512">
        <v>24.597354364508146</v>
      </c>
      <c r="D366" s="479">
        <v>3.6396782564618499</v>
      </c>
      <c r="E366" s="479">
        <v>208.47875842628665</v>
      </c>
      <c r="F366" s="479">
        <v>1.2472710741059452</v>
      </c>
      <c r="G366" s="479">
        <v>114.03392869270741</v>
      </c>
      <c r="H366" s="479">
        <v>0</v>
      </c>
      <c r="I366" s="478">
        <v>0</v>
      </c>
      <c r="J366" s="478">
        <f t="shared" si="27"/>
        <v>0</v>
      </c>
      <c r="K366" s="511">
        <v>0</v>
      </c>
      <c r="L366" s="521">
        <f t="shared" si="25"/>
        <v>1241.7490311483114</v>
      </c>
      <c r="M366" s="474">
        <v>501755.48249465699</v>
      </c>
      <c r="N366" s="480">
        <f t="shared" si="28"/>
        <v>623054.3842610938</v>
      </c>
      <c r="O366" s="483"/>
      <c r="P366" s="479">
        <v>1241.74903114831</v>
      </c>
      <c r="Q366" s="277">
        <f t="shared" si="26"/>
        <v>0</v>
      </c>
      <c r="S366" s="520">
        <v>14341.6823818224</v>
      </c>
    </row>
    <row r="367" spans="1:19" x14ac:dyDescent="0.2">
      <c r="A367" s="337">
        <f t="shared" si="29"/>
        <v>2036</v>
      </c>
      <c r="B367" s="337">
        <f t="shared" si="30"/>
        <v>6</v>
      </c>
      <c r="C367" s="512">
        <v>24.633455059539049</v>
      </c>
      <c r="D367" s="479">
        <v>3.6458325206323998</v>
      </c>
      <c r="E367" s="479">
        <v>271.66325293295364</v>
      </c>
      <c r="F367" s="479">
        <v>0</v>
      </c>
      <c r="G367" s="479">
        <v>208.47875842628665</v>
      </c>
      <c r="H367" s="479">
        <v>0</v>
      </c>
      <c r="I367" s="478">
        <v>0</v>
      </c>
      <c r="J367" s="478">
        <f t="shared" si="27"/>
        <v>0</v>
      </c>
      <c r="K367" s="511">
        <v>2.2737367544323201E-13</v>
      </c>
      <c r="L367" s="521">
        <f t="shared" si="25"/>
        <v>1336.9201808933351</v>
      </c>
      <c r="M367" s="474">
        <v>502010.52093142702</v>
      </c>
      <c r="N367" s="480">
        <f t="shared" si="28"/>
        <v>671147.99645400082</v>
      </c>
      <c r="O367" s="483"/>
      <c r="P367" s="479">
        <v>1336.9201808933401</v>
      </c>
      <c r="Q367" s="277">
        <f t="shared" si="26"/>
        <v>5.0022208597511053E-12</v>
      </c>
      <c r="S367" s="520">
        <v>14342.9421800084</v>
      </c>
    </row>
    <row r="368" spans="1:19" x14ac:dyDescent="0.2">
      <c r="A368" s="337">
        <f t="shared" si="29"/>
        <v>2036</v>
      </c>
      <c r="B368" s="337">
        <f t="shared" si="30"/>
        <v>7</v>
      </c>
      <c r="C368" s="512">
        <v>24.664351935660431</v>
      </c>
      <c r="D368" s="479">
        <v>3.6517979999999999</v>
      </c>
      <c r="E368" s="479">
        <v>322.31916585708109</v>
      </c>
      <c r="F368" s="479">
        <v>0</v>
      </c>
      <c r="G368" s="479">
        <v>271.66325293295364</v>
      </c>
      <c r="H368" s="479">
        <v>0</v>
      </c>
      <c r="I368" s="478">
        <v>0</v>
      </c>
      <c r="J368" s="478">
        <f t="shared" si="27"/>
        <v>0</v>
      </c>
      <c r="K368" s="511">
        <v>0</v>
      </c>
      <c r="L368" s="521">
        <f t="shared" si="25"/>
        <v>1406.9415577927409</v>
      </c>
      <c r="M368" s="474">
        <v>502254.817574638</v>
      </c>
      <c r="N368" s="480">
        <f t="shared" si="28"/>
        <v>706643.17544737004</v>
      </c>
      <c r="O368" s="483"/>
      <c r="P368" s="479">
        <v>1406.94155779274</v>
      </c>
      <c r="Q368" s="277">
        <f t="shared" si="26"/>
        <v>0</v>
      </c>
      <c r="S368" s="520">
        <v>14341.745827076</v>
      </c>
    </row>
    <row r="369" spans="1:19" x14ac:dyDescent="0.2">
      <c r="A369" s="337">
        <f t="shared" si="29"/>
        <v>2036</v>
      </c>
      <c r="B369" s="337">
        <f t="shared" si="30"/>
        <v>8</v>
      </c>
      <c r="C369" s="512">
        <v>24.688823895190204</v>
      </c>
      <c r="D369" s="479">
        <v>3.6579667512510401</v>
      </c>
      <c r="E369" s="479">
        <v>326.45437890907908</v>
      </c>
      <c r="F369" s="479">
        <v>0</v>
      </c>
      <c r="G369" s="479">
        <v>322.31916585708109</v>
      </c>
      <c r="H369" s="479">
        <v>0</v>
      </c>
      <c r="I369" s="478">
        <v>0</v>
      </c>
      <c r="J369" s="478">
        <f t="shared" si="27"/>
        <v>0</v>
      </c>
      <c r="K369" s="511">
        <v>-4.5474735088646402E-13</v>
      </c>
      <c r="L369" s="521">
        <f t="shared" si="25"/>
        <v>1435.4120148981929</v>
      </c>
      <c r="M369" s="474">
        <v>502483.76738166402</v>
      </c>
      <c r="N369" s="480">
        <f t="shared" si="28"/>
        <v>721271.23699094914</v>
      </c>
      <c r="O369" s="483"/>
      <c r="P369" s="479">
        <v>1435.4120148981899</v>
      </c>
      <c r="Q369" s="277">
        <f t="shared" si="26"/>
        <v>-2.9558577807620168E-12</v>
      </c>
      <c r="S369" s="520">
        <v>14342.9546111817</v>
      </c>
    </row>
    <row r="370" spans="1:19" x14ac:dyDescent="0.2">
      <c r="A370" s="337">
        <f t="shared" si="29"/>
        <v>2036</v>
      </c>
      <c r="B370" s="337">
        <f t="shared" si="30"/>
        <v>9</v>
      </c>
      <c r="C370" s="512">
        <v>24.709936020697295</v>
      </c>
      <c r="D370" s="479">
        <v>3.6641398276267498</v>
      </c>
      <c r="E370" s="479">
        <v>277.87653293728147</v>
      </c>
      <c r="F370" s="479">
        <v>0</v>
      </c>
      <c r="G370" s="479">
        <v>326.45437890907908</v>
      </c>
      <c r="H370" s="479">
        <v>0</v>
      </c>
      <c r="I370" s="478">
        <v>0</v>
      </c>
      <c r="J370" s="478">
        <f t="shared" si="27"/>
        <v>0</v>
      </c>
      <c r="K370" s="511">
        <v>2.2737367544323201E-13</v>
      </c>
      <c r="L370" s="521">
        <f t="shared" si="25"/>
        <v>1400.522924998455</v>
      </c>
      <c r="M370" s="474">
        <v>502703.17453686398</v>
      </c>
      <c r="N370" s="480">
        <f t="shared" si="28"/>
        <v>704047.32040837756</v>
      </c>
      <c r="O370" s="483"/>
      <c r="P370" s="479">
        <v>1400.52292499845</v>
      </c>
      <c r="Q370" s="277">
        <f t="shared" si="26"/>
        <v>-5.0022208597511053E-12</v>
      </c>
      <c r="S370" s="520">
        <v>14341.8067031869</v>
      </c>
    </row>
    <row r="371" spans="1:19" x14ac:dyDescent="0.2">
      <c r="A371" s="337">
        <f t="shared" si="29"/>
        <v>2036</v>
      </c>
      <c r="B371" s="337">
        <f t="shared" si="30"/>
        <v>10</v>
      </c>
      <c r="C371" s="512">
        <v>24.733317306428507</v>
      </c>
      <c r="D371" s="479">
        <v>3.6701190000000001</v>
      </c>
      <c r="E371" s="479">
        <v>198.89039579254836</v>
      </c>
      <c r="F371" s="479">
        <v>3.8110897796785466</v>
      </c>
      <c r="G371" s="479">
        <v>277.87653293728147</v>
      </c>
      <c r="H371" s="479">
        <v>0</v>
      </c>
      <c r="I371" s="478">
        <v>0</v>
      </c>
      <c r="J371" s="478">
        <f t="shared" si="27"/>
        <v>0</v>
      </c>
      <c r="K371" s="511">
        <v>2.2737367544323201E-13</v>
      </c>
      <c r="L371" s="521">
        <f t="shared" si="25"/>
        <v>1317.0837351132868</v>
      </c>
      <c r="M371" s="474">
        <v>502924.281701739</v>
      </c>
      <c r="N371" s="480">
        <f t="shared" si="28"/>
        <v>662393.39142289327</v>
      </c>
      <c r="O371" s="483"/>
      <c r="P371" s="479">
        <v>1317.08373511329</v>
      </c>
      <c r="Q371" s="277">
        <f t="shared" si="26"/>
        <v>3.1832314562052488E-12</v>
      </c>
      <c r="S371" s="520">
        <v>14342.966538969</v>
      </c>
    </row>
    <row r="372" spans="1:19" x14ac:dyDescent="0.2">
      <c r="A372" s="337">
        <f t="shared" si="29"/>
        <v>2036</v>
      </c>
      <c r="B372" s="337">
        <f t="shared" si="30"/>
        <v>11</v>
      </c>
      <c r="C372" s="512">
        <v>24.766696081147071</v>
      </c>
      <c r="D372" s="479">
        <v>3.6763088656242999</v>
      </c>
      <c r="E372" s="479">
        <v>78.117279066674627</v>
      </c>
      <c r="F372" s="479">
        <v>26.436963465927999</v>
      </c>
      <c r="G372" s="479">
        <v>198.89039579254836</v>
      </c>
      <c r="H372" s="479">
        <v>0</v>
      </c>
      <c r="I372" s="478">
        <v>0</v>
      </c>
      <c r="J372" s="478">
        <f t="shared" si="27"/>
        <v>0</v>
      </c>
      <c r="K372" s="511">
        <v>4.5474735088646402E-13</v>
      </c>
      <c r="L372" s="521">
        <f t="shared" si="25"/>
        <v>1192.0116667858197</v>
      </c>
      <c r="M372" s="474">
        <v>503160.58318510401</v>
      </c>
      <c r="N372" s="480">
        <f t="shared" si="28"/>
        <v>599773.28542340093</v>
      </c>
      <c r="O372" s="483"/>
      <c r="P372" s="479">
        <v>1192.0116667858199</v>
      </c>
      <c r="Q372" s="277">
        <f t="shared" si="26"/>
        <v>0</v>
      </c>
      <c r="S372" s="520">
        <v>14341.865114189701</v>
      </c>
    </row>
    <row r="373" spans="1:19" x14ac:dyDescent="0.2">
      <c r="A373" s="337">
        <f t="shared" si="29"/>
        <v>2036</v>
      </c>
      <c r="B373" s="337">
        <f t="shared" si="30"/>
        <v>12</v>
      </c>
      <c r="C373" s="512">
        <v>24.804357790090855</v>
      </c>
      <c r="D373" s="479">
        <v>3.6823338415476301</v>
      </c>
      <c r="E373" s="479">
        <v>42.633806123140985</v>
      </c>
      <c r="F373" s="479">
        <v>81.614210043345437</v>
      </c>
      <c r="G373" s="479">
        <v>78.117279066674627</v>
      </c>
      <c r="H373" s="479">
        <v>0</v>
      </c>
      <c r="I373" s="478">
        <v>0</v>
      </c>
      <c r="J373" s="478">
        <f t="shared" si="27"/>
        <v>1</v>
      </c>
      <c r="K373" s="511">
        <v>0</v>
      </c>
      <c r="L373" s="521">
        <f t="shared" si="25"/>
        <v>1142.5087913501563</v>
      </c>
      <c r="M373" s="474">
        <v>503404.31829586101</v>
      </c>
      <c r="N373" s="480">
        <f t="shared" si="28"/>
        <v>575143.85925665358</v>
      </c>
      <c r="O373" s="474">
        <f>SUM(N362:N373)</f>
        <v>7490645.6916835811</v>
      </c>
      <c r="P373" s="479">
        <v>1142.50879135016</v>
      </c>
      <c r="Q373" s="277">
        <f t="shared" si="26"/>
        <v>3.637978807091713E-12</v>
      </c>
      <c r="S373" s="520">
        <v>14342.977983754099</v>
      </c>
    </row>
    <row r="374" spans="1:19" x14ac:dyDescent="0.2">
      <c r="A374" s="337">
        <f t="shared" si="29"/>
        <v>2037</v>
      </c>
      <c r="B374" s="337">
        <f t="shared" si="30"/>
        <v>1</v>
      </c>
      <c r="C374" s="512">
        <v>24.845602752823108</v>
      </c>
      <c r="D374" s="479">
        <v>3.688625</v>
      </c>
      <c r="E374" s="479">
        <v>26.112829868525239</v>
      </c>
      <c r="F374" s="479">
        <v>127.15014736663784</v>
      </c>
      <c r="G374" s="479">
        <v>42.633806123140985</v>
      </c>
      <c r="H374" s="479">
        <v>0</v>
      </c>
      <c r="I374" s="478">
        <v>0</v>
      </c>
      <c r="J374" s="478">
        <f t="shared" si="27"/>
        <v>0</v>
      </c>
      <c r="K374" s="511">
        <v>-2.2737367544323201E-13</v>
      </c>
      <c r="L374" s="521">
        <f t="shared" si="25"/>
        <v>1099.7293017232553</v>
      </c>
      <c r="M374" s="474">
        <v>503654.52921542502</v>
      </c>
      <c r="N374" s="480">
        <f t="shared" si="28"/>
        <v>553883.64372383431</v>
      </c>
      <c r="O374" s="477">
        <f>+O373/O361-1</f>
        <v>5.4995042205818745E-3</v>
      </c>
      <c r="P374" s="479">
        <v>1099.7293017232601</v>
      </c>
      <c r="Q374" s="277">
        <f t="shared" si="26"/>
        <v>4.7748471843078732E-12</v>
      </c>
      <c r="S374" s="520">
        <v>14341.921159906</v>
      </c>
    </row>
    <row r="375" spans="1:19" x14ac:dyDescent="0.2">
      <c r="A375" s="337">
        <f t="shared" si="29"/>
        <v>2037</v>
      </c>
      <c r="B375" s="337">
        <f t="shared" si="30"/>
        <v>2</v>
      </c>
      <c r="C375" s="512">
        <v>24.88485880732911</v>
      </c>
      <c r="D375" s="479">
        <v>3.69499976176037</v>
      </c>
      <c r="E375" s="479">
        <v>35.042184420393127</v>
      </c>
      <c r="F375" s="479">
        <v>78.467690138551589</v>
      </c>
      <c r="G375" s="479">
        <v>26.112829868525239</v>
      </c>
      <c r="H375" s="479">
        <v>0</v>
      </c>
      <c r="I375" s="478">
        <v>0</v>
      </c>
      <c r="J375" s="478">
        <f t="shared" si="27"/>
        <v>0</v>
      </c>
      <c r="K375" s="511">
        <v>0</v>
      </c>
      <c r="L375" s="521">
        <f t="shared" si="25"/>
        <v>1085.4384278598229</v>
      </c>
      <c r="M375" s="474">
        <v>503902.67441867501</v>
      </c>
      <c r="N375" s="480">
        <f t="shared" si="28"/>
        <v>546955.3267153668</v>
      </c>
      <c r="O375" s="474"/>
      <c r="P375" s="479">
        <v>1085.43842785982</v>
      </c>
      <c r="Q375" s="277">
        <f t="shared" si="26"/>
        <v>-2.9558577807620168E-12</v>
      </c>
      <c r="S375" s="520">
        <v>14342.988965095899</v>
      </c>
    </row>
    <row r="376" spans="1:19" x14ac:dyDescent="0.2">
      <c r="A376" s="337">
        <f t="shared" si="29"/>
        <v>2037</v>
      </c>
      <c r="B376" s="337">
        <f t="shared" si="30"/>
        <v>3</v>
      </c>
      <c r="C376" s="512">
        <v>24.916026501059974</v>
      </c>
      <c r="D376" s="479">
        <v>3.7008021050642799</v>
      </c>
      <c r="E376" s="479">
        <v>64.582270600115152</v>
      </c>
      <c r="F376" s="479">
        <v>46.311218909337121</v>
      </c>
      <c r="G376" s="479">
        <v>35.042184420393127</v>
      </c>
      <c r="H376" s="479">
        <v>0</v>
      </c>
      <c r="I376" s="478">
        <v>0</v>
      </c>
      <c r="J376" s="478">
        <f t="shared" si="27"/>
        <v>0</v>
      </c>
      <c r="K376" s="511">
        <v>2.2737367544323201E-13</v>
      </c>
      <c r="L376" s="521">
        <f t="shared" si="25"/>
        <v>1103.6859170345222</v>
      </c>
      <c r="M376" s="474">
        <v>504137.37718576897</v>
      </c>
      <c r="N376" s="480">
        <f t="shared" si="28"/>
        <v>556409.32345065428</v>
      </c>
      <c r="O376" s="474"/>
      <c r="P376" s="479">
        <v>1103.6859170345199</v>
      </c>
      <c r="Q376" s="277">
        <f t="shared" si="26"/>
        <v>-2.2737367544323206E-12</v>
      </c>
      <c r="S376" s="520">
        <v>14341.974936115401</v>
      </c>
    </row>
    <row r="377" spans="1:19" x14ac:dyDescent="0.2">
      <c r="A377" s="337">
        <f t="shared" si="29"/>
        <v>2037</v>
      </c>
      <c r="B377" s="337">
        <f t="shared" si="30"/>
        <v>4</v>
      </c>
      <c r="C377" s="512">
        <v>24.949234788433802</v>
      </c>
      <c r="D377" s="479">
        <v>3.707233</v>
      </c>
      <c r="E377" s="479">
        <v>114.03392869270741</v>
      </c>
      <c r="F377" s="479">
        <v>10.944087118763242</v>
      </c>
      <c r="G377" s="479">
        <v>64.582270600115152</v>
      </c>
      <c r="H377" s="479">
        <v>0</v>
      </c>
      <c r="I377" s="478">
        <v>0</v>
      </c>
      <c r="J377" s="478">
        <f t="shared" si="27"/>
        <v>0</v>
      </c>
      <c r="K377" s="511">
        <v>0</v>
      </c>
      <c r="L377" s="521">
        <f t="shared" si="25"/>
        <v>1146.4736904161491</v>
      </c>
      <c r="M377" s="474">
        <v>504371.18538404</v>
      </c>
      <c r="N377" s="480">
        <f t="shared" si="28"/>
        <v>578248.29424680804</v>
      </c>
      <c r="O377" s="474"/>
      <c r="P377" s="479">
        <v>1146.47369041615</v>
      </c>
      <c r="Q377" s="277">
        <f t="shared" si="26"/>
        <v>0</v>
      </c>
      <c r="S377" s="520">
        <v>14342.9995017608</v>
      </c>
    </row>
    <row r="378" spans="1:19" x14ac:dyDescent="0.2">
      <c r="A378" s="337">
        <f t="shared" si="29"/>
        <v>2037</v>
      </c>
      <c r="B378" s="337">
        <f t="shared" si="30"/>
        <v>5</v>
      </c>
      <c r="C378" s="512">
        <v>24.977911230517531</v>
      </c>
      <c r="D378" s="479">
        <v>3.71343006405837</v>
      </c>
      <c r="E378" s="479">
        <v>208.47875842628665</v>
      </c>
      <c r="F378" s="479">
        <v>1.2472710741059452</v>
      </c>
      <c r="G378" s="479">
        <v>114.03392869270741</v>
      </c>
      <c r="H378" s="479">
        <v>0</v>
      </c>
      <c r="I378" s="478">
        <v>0</v>
      </c>
      <c r="J378" s="478">
        <f t="shared" si="27"/>
        <v>0</v>
      </c>
      <c r="K378" s="511">
        <v>-2.2737367544323201E-13</v>
      </c>
      <c r="L378" s="521">
        <f t="shared" si="25"/>
        <v>1239.6913841803178</v>
      </c>
      <c r="M378" s="474">
        <v>504592.49991800002</v>
      </c>
      <c r="N378" s="480">
        <f t="shared" si="28"/>
        <v>625538.9746703523</v>
      </c>
      <c r="O378" s="474"/>
      <c r="P378" s="479">
        <v>1239.69138418032</v>
      </c>
      <c r="Q378" s="277">
        <f t="shared" si="26"/>
        <v>2.2737367544323206E-12</v>
      </c>
      <c r="S378" s="520">
        <v>14342.026534719</v>
      </c>
    </row>
    <row r="379" spans="1:19" x14ac:dyDescent="0.2">
      <c r="A379" s="337">
        <f t="shared" si="29"/>
        <v>2037</v>
      </c>
      <c r="B379" s="337">
        <f t="shared" si="30"/>
        <v>6</v>
      </c>
      <c r="C379" s="512">
        <v>25.006187233686575</v>
      </c>
      <c r="D379" s="479">
        <v>3.71980800084064</v>
      </c>
      <c r="E379" s="479">
        <v>271.66325293295364</v>
      </c>
      <c r="F379" s="479">
        <v>0</v>
      </c>
      <c r="G379" s="479">
        <v>208.47875842628665</v>
      </c>
      <c r="H379" s="479">
        <v>0</v>
      </c>
      <c r="I379" s="478">
        <v>0</v>
      </c>
      <c r="J379" s="478">
        <f t="shared" si="27"/>
        <v>0</v>
      </c>
      <c r="K379" s="511">
        <v>-2.2737367544323201E-13</v>
      </c>
      <c r="L379" s="521">
        <f t="shared" si="25"/>
        <v>1334.5278786628087</v>
      </c>
      <c r="M379" s="474">
        <v>504811.01928091497</v>
      </c>
      <c r="N379" s="480">
        <f t="shared" si="28"/>
        <v>673684.37868656975</v>
      </c>
      <c r="O379" s="474"/>
      <c r="P379" s="479">
        <v>1334.5278786628101</v>
      </c>
      <c r="Q379" s="277">
        <f t="shared" si="26"/>
        <v>0</v>
      </c>
      <c r="S379" s="520">
        <v>14343.0096117556</v>
      </c>
    </row>
    <row r="380" spans="1:19" x14ac:dyDescent="0.2">
      <c r="A380" s="337">
        <f t="shared" si="29"/>
        <v>2037</v>
      </c>
      <c r="B380" s="337">
        <f t="shared" si="30"/>
        <v>7</v>
      </c>
      <c r="C380" s="512">
        <v>25.032751432855118</v>
      </c>
      <c r="D380" s="479">
        <v>3.7259660000000001</v>
      </c>
      <c r="E380" s="479">
        <v>322.31916585708109</v>
      </c>
      <c r="F380" s="479">
        <v>0</v>
      </c>
      <c r="G380" s="479">
        <v>271.66325293295364</v>
      </c>
      <c r="H380" s="479">
        <v>0</v>
      </c>
      <c r="I380" s="478">
        <v>0</v>
      </c>
      <c r="J380" s="478">
        <f t="shared" si="27"/>
        <v>0</v>
      </c>
      <c r="K380" s="511">
        <v>-2.2737367544323201E-13</v>
      </c>
      <c r="L380" s="521">
        <f t="shared" si="25"/>
        <v>1404.3490749283262</v>
      </c>
      <c r="M380" s="474">
        <v>505030.15602874302</v>
      </c>
      <c r="N380" s="480">
        <f t="shared" si="28"/>
        <v>709238.63242987345</v>
      </c>
      <c r="O380" s="474"/>
      <c r="P380" s="479">
        <v>1404.3490749283301</v>
      </c>
      <c r="Q380" s="277">
        <f t="shared" si="26"/>
        <v>3.865352482534945E-12</v>
      </c>
      <c r="S380" s="520">
        <v>14342.076043896401</v>
      </c>
    </row>
    <row r="381" spans="1:19" x14ac:dyDescent="0.2">
      <c r="A381" s="337">
        <f t="shared" si="29"/>
        <v>2037</v>
      </c>
      <c r="B381" s="337">
        <f t="shared" si="30"/>
        <v>8</v>
      </c>
      <c r="C381" s="512">
        <v>25.062200615632506</v>
      </c>
      <c r="D381" s="479">
        <v>3.7323250724809398</v>
      </c>
      <c r="E381" s="479">
        <v>326.45437890907908</v>
      </c>
      <c r="F381" s="479">
        <v>0</v>
      </c>
      <c r="G381" s="479">
        <v>322.31916585708109</v>
      </c>
      <c r="H381" s="479">
        <v>0</v>
      </c>
      <c r="I381" s="478">
        <v>0</v>
      </c>
      <c r="J381" s="478">
        <f t="shared" si="27"/>
        <v>0</v>
      </c>
      <c r="K381" s="511">
        <v>-4.5474735088646402E-13</v>
      </c>
      <c r="L381" s="521">
        <f t="shared" si="25"/>
        <v>1432.9603517877213</v>
      </c>
      <c r="M381" s="474">
        <v>505259.25796104502</v>
      </c>
      <c r="N381" s="480">
        <f t="shared" si="28"/>
        <v>724016.484031862</v>
      </c>
      <c r="O381" s="474"/>
      <c r="P381" s="479">
        <v>1432.9603517877199</v>
      </c>
      <c r="Q381" s="277">
        <f t="shared" si="26"/>
        <v>0</v>
      </c>
      <c r="S381" s="520">
        <v>14343.019312357799</v>
      </c>
    </row>
    <row r="382" spans="1:19" x14ac:dyDescent="0.2">
      <c r="A382" s="337">
        <f t="shared" si="29"/>
        <v>2037</v>
      </c>
      <c r="B382" s="337">
        <f t="shared" si="30"/>
        <v>9</v>
      </c>
      <c r="C382" s="512">
        <v>25.09466066829162</v>
      </c>
      <c r="D382" s="479">
        <v>3.73868787992892</v>
      </c>
      <c r="E382" s="479">
        <v>277.87653293728147</v>
      </c>
      <c r="F382" s="479">
        <v>0</v>
      </c>
      <c r="G382" s="479">
        <v>326.45437890907908</v>
      </c>
      <c r="H382" s="479">
        <v>0</v>
      </c>
      <c r="I382" s="478">
        <v>0</v>
      </c>
      <c r="J382" s="478">
        <f t="shared" si="27"/>
        <v>0</v>
      </c>
      <c r="K382" s="511">
        <v>0</v>
      </c>
      <c r="L382" s="521">
        <f t="shared" si="25"/>
        <v>1398.4452279114616</v>
      </c>
      <c r="M382" s="474">
        <v>505493.54292330798</v>
      </c>
      <c r="N382" s="480">
        <f t="shared" si="28"/>
        <v>706905.03284115763</v>
      </c>
      <c r="O382" s="474"/>
      <c r="P382" s="479">
        <v>1398.4452279114601</v>
      </c>
      <c r="Q382" s="277">
        <f t="shared" si="26"/>
        <v>0</v>
      </c>
      <c r="S382" s="520">
        <v>14342.123548256601</v>
      </c>
    </row>
    <row r="383" spans="1:19" x14ac:dyDescent="0.2">
      <c r="A383" s="337">
        <f t="shared" si="29"/>
        <v>2037</v>
      </c>
      <c r="B383" s="337">
        <f t="shared" si="30"/>
        <v>10</v>
      </c>
      <c r="C383" s="512">
        <v>25.129839525034296</v>
      </c>
      <c r="D383" s="479">
        <v>3.744856</v>
      </c>
      <c r="E383" s="479">
        <v>198.89039579254836</v>
      </c>
      <c r="F383" s="479">
        <v>3.8110897796785466</v>
      </c>
      <c r="G383" s="479">
        <v>277.87653293728147</v>
      </c>
      <c r="H383" s="479">
        <v>0</v>
      </c>
      <c r="I383" s="478">
        <v>0</v>
      </c>
      <c r="J383" s="478">
        <f t="shared" si="27"/>
        <v>0</v>
      </c>
      <c r="K383" s="511">
        <v>0</v>
      </c>
      <c r="L383" s="521">
        <f t="shared" si="25"/>
        <v>1315.396620179627</v>
      </c>
      <c r="M383" s="474">
        <v>505725.58357024501</v>
      </c>
      <c r="N383" s="480">
        <f t="shared" si="28"/>
        <v>665229.72336666973</v>
      </c>
      <c r="O383" s="474"/>
      <c r="P383" s="479">
        <v>1315.39662017963</v>
      </c>
      <c r="Q383" s="277">
        <f t="shared" si="26"/>
        <v>2.9558577807620168E-12</v>
      </c>
      <c r="S383" s="520">
        <v>14343.0286201452</v>
      </c>
    </row>
    <row r="384" spans="1:19" x14ac:dyDescent="0.2">
      <c r="A384" s="337">
        <f t="shared" si="29"/>
        <v>2037</v>
      </c>
      <c r="B384" s="337">
        <f t="shared" si="30"/>
        <v>11</v>
      </c>
      <c r="C384" s="512">
        <v>25.171745590320015</v>
      </c>
      <c r="D384" s="479">
        <v>3.7512517907150902</v>
      </c>
      <c r="E384" s="479">
        <v>78.117279066674627</v>
      </c>
      <c r="F384" s="479">
        <v>26.436963465927999</v>
      </c>
      <c r="G384" s="479">
        <v>198.89039579254836</v>
      </c>
      <c r="H384" s="479">
        <v>0</v>
      </c>
      <c r="I384" s="478">
        <v>0</v>
      </c>
      <c r="J384" s="478">
        <f t="shared" si="27"/>
        <v>0</v>
      </c>
      <c r="K384" s="511">
        <v>0</v>
      </c>
      <c r="L384" s="521">
        <f t="shared" si="25"/>
        <v>1190.5918405318075</v>
      </c>
      <c r="M384" s="474">
        <v>505956.52083390602</v>
      </c>
      <c r="N384" s="480">
        <f t="shared" si="28"/>
        <v>602387.70536870998</v>
      </c>
      <c r="O384" s="474"/>
      <c r="P384" s="479">
        <v>1190.59184053181</v>
      </c>
      <c r="Q384" s="277">
        <f t="shared" si="26"/>
        <v>2.5011104298755527E-12</v>
      </c>
      <c r="S384" s="520">
        <v>14342.169128982199</v>
      </c>
    </row>
    <row r="385" spans="1:19" x14ac:dyDescent="0.2">
      <c r="A385" s="337">
        <f t="shared" si="29"/>
        <v>2037</v>
      </c>
      <c r="B385" s="337">
        <f t="shared" si="30"/>
        <v>12</v>
      </c>
      <c r="C385" s="512">
        <v>25.213316046390627</v>
      </c>
      <c r="D385" s="479">
        <v>3.7574878566965699</v>
      </c>
      <c r="E385" s="479">
        <v>42.633806123140985</v>
      </c>
      <c r="F385" s="479">
        <v>81.614210043345437</v>
      </c>
      <c r="G385" s="479">
        <v>78.117279066674627</v>
      </c>
      <c r="H385" s="479">
        <v>0</v>
      </c>
      <c r="I385" s="478">
        <v>0</v>
      </c>
      <c r="J385" s="478">
        <f t="shared" si="27"/>
        <v>1</v>
      </c>
      <c r="K385" s="511">
        <v>0</v>
      </c>
      <c r="L385" s="521">
        <f t="shared" si="25"/>
        <v>1141.1862044485783</v>
      </c>
      <c r="M385" s="474">
        <v>506182.08975491102</v>
      </c>
      <c r="N385" s="480">
        <f t="shared" si="28"/>
        <v>577648.01776725648</v>
      </c>
      <c r="O385" s="474">
        <f>SUM(N374:N385)</f>
        <v>7520145.5372991133</v>
      </c>
      <c r="P385" s="479">
        <v>1141.1862044485799</v>
      </c>
      <c r="Q385" s="277">
        <f t="shared" si="26"/>
        <v>0</v>
      </c>
      <c r="S385" s="520">
        <v>14343.037551024499</v>
      </c>
    </row>
    <row r="386" spans="1:19" x14ac:dyDescent="0.2">
      <c r="A386" s="337">
        <f t="shared" si="29"/>
        <v>2038</v>
      </c>
      <c r="B386" s="337">
        <f t="shared" si="30"/>
        <v>1</v>
      </c>
      <c r="C386" s="512">
        <v>25.254149745911107</v>
      </c>
      <c r="D386" s="479">
        <v>3.7640099999999999</v>
      </c>
      <c r="E386" s="479">
        <v>26.112829868525239</v>
      </c>
      <c r="F386" s="479">
        <v>127.15014736663784</v>
      </c>
      <c r="G386" s="479">
        <v>42.633806123140985</v>
      </c>
      <c r="H386" s="479">
        <v>0</v>
      </c>
      <c r="I386" s="478">
        <v>0</v>
      </c>
      <c r="J386" s="478">
        <f t="shared" si="27"/>
        <v>0</v>
      </c>
      <c r="K386" s="511">
        <v>0</v>
      </c>
      <c r="L386" s="521">
        <f t="shared" si="25"/>
        <v>1098.3416331875626</v>
      </c>
      <c r="M386" s="474">
        <v>506408.35791085998</v>
      </c>
      <c r="N386" s="480">
        <f t="shared" si="28"/>
        <v>556209.38288764574</v>
      </c>
      <c r="O386" s="477">
        <f>+O385/O373-1</f>
        <v>3.9382246644350527E-3</v>
      </c>
      <c r="P386" s="479">
        <v>1098.3416331875601</v>
      </c>
      <c r="Q386" s="277">
        <f t="shared" si="26"/>
        <v>-2.5011104298755527E-12</v>
      </c>
      <c r="S386" s="520">
        <v>14342.2128639688</v>
      </c>
    </row>
    <row r="387" spans="1:19" x14ac:dyDescent="0.2">
      <c r="A387" s="337">
        <f t="shared" si="29"/>
        <v>2038</v>
      </c>
      <c r="B387" s="337">
        <f t="shared" si="30"/>
        <v>2</v>
      </c>
      <c r="C387" s="512">
        <v>25.28931184627287</v>
      </c>
      <c r="D387" s="479">
        <v>3.7706295302694302</v>
      </c>
      <c r="E387" s="479">
        <v>35.042184420393127</v>
      </c>
      <c r="F387" s="479">
        <v>78.467690138551589</v>
      </c>
      <c r="G387" s="479">
        <v>26.112829868525239</v>
      </c>
      <c r="H387" s="479">
        <v>0</v>
      </c>
      <c r="I387" s="478">
        <v>0</v>
      </c>
      <c r="J387" s="478">
        <f t="shared" si="27"/>
        <v>0</v>
      </c>
      <c r="K387" s="511">
        <v>0</v>
      </c>
      <c r="L387" s="521">
        <f t="shared" si="25"/>
        <v>1083.8479915299074</v>
      </c>
      <c r="M387" s="474">
        <v>506634.68589265301</v>
      </c>
      <c r="N387" s="480">
        <f t="shared" si="28"/>
        <v>549114.98674413748</v>
      </c>
      <c r="O387" s="474"/>
      <c r="P387" s="479">
        <v>1083.8479915299099</v>
      </c>
      <c r="Q387" s="277">
        <f t="shared" si="26"/>
        <v>2.5011104298755527E-12</v>
      </c>
      <c r="S387" s="520">
        <v>14343.046120258001</v>
      </c>
    </row>
    <row r="388" spans="1:19" x14ac:dyDescent="0.2">
      <c r="A388" s="337">
        <f t="shared" si="29"/>
        <v>2038</v>
      </c>
      <c r="B388" s="337">
        <f t="shared" si="30"/>
        <v>3</v>
      </c>
      <c r="C388" s="512">
        <v>25.316906167219035</v>
      </c>
      <c r="D388" s="479">
        <v>3.77666555578518</v>
      </c>
      <c r="E388" s="479">
        <v>64.582270600115152</v>
      </c>
      <c r="F388" s="479">
        <v>46.311218909337121</v>
      </c>
      <c r="G388" s="479">
        <v>35.042184420393127</v>
      </c>
      <c r="H388" s="479">
        <v>0</v>
      </c>
      <c r="I388" s="478">
        <v>0</v>
      </c>
      <c r="J388" s="478">
        <f t="shared" si="27"/>
        <v>0</v>
      </c>
      <c r="K388" s="511">
        <v>4.5474735088646402E-13</v>
      </c>
      <c r="L388" s="521">
        <f t="shared" si="25"/>
        <v>1101.9141556473708</v>
      </c>
      <c r="M388" s="474">
        <v>506856.00128189003</v>
      </c>
      <c r="N388" s="480">
        <f t="shared" si="28"/>
        <v>558511.80268733657</v>
      </c>
      <c r="O388" s="474"/>
      <c r="P388" s="479">
        <v>1101.9141556473701</v>
      </c>
      <c r="Q388" s="277">
        <f t="shared" si="26"/>
        <v>0</v>
      </c>
      <c r="S388" s="520">
        <v>14342.2548279573</v>
      </c>
    </row>
    <row r="389" spans="1:19" x14ac:dyDescent="0.2">
      <c r="A389" s="337">
        <f t="shared" si="29"/>
        <v>2038</v>
      </c>
      <c r="B389" s="337">
        <f t="shared" si="30"/>
        <v>4</v>
      </c>
      <c r="C389" s="512">
        <v>25.350348569211562</v>
      </c>
      <c r="D389" s="479">
        <v>3.7833700000000001</v>
      </c>
      <c r="E389" s="479">
        <v>114.03392869270741</v>
      </c>
      <c r="F389" s="479">
        <v>10.944087118763242</v>
      </c>
      <c r="G389" s="479">
        <v>64.582270600115152</v>
      </c>
      <c r="H389" s="479">
        <v>0</v>
      </c>
      <c r="I389" s="478">
        <v>0</v>
      </c>
      <c r="J389" s="478">
        <f t="shared" si="27"/>
        <v>0</v>
      </c>
      <c r="K389" s="511">
        <v>0</v>
      </c>
      <c r="L389" s="521">
        <f t="shared" si="25"/>
        <v>1144.6512322164258</v>
      </c>
      <c r="M389" s="474">
        <v>507088.40999163402</v>
      </c>
      <c r="N389" s="480">
        <f t="shared" si="28"/>
        <v>580439.37333959201</v>
      </c>
      <c r="O389" s="474"/>
      <c r="P389" s="479">
        <v>1144.6512322164299</v>
      </c>
      <c r="Q389" s="277">
        <f t="shared" si="26"/>
        <v>4.0927261579781771E-12</v>
      </c>
      <c r="S389" s="520">
        <v>14343.054342490301</v>
      </c>
    </row>
    <row r="390" spans="1:19" x14ac:dyDescent="0.2">
      <c r="A390" s="337">
        <f t="shared" si="29"/>
        <v>2038</v>
      </c>
      <c r="B390" s="337">
        <f t="shared" si="30"/>
        <v>5</v>
      </c>
      <c r="C390" s="512">
        <v>25.386726007652204</v>
      </c>
      <c r="D390" s="479">
        <v>3.7898458515678399</v>
      </c>
      <c r="E390" s="479">
        <v>208.47875842628665</v>
      </c>
      <c r="F390" s="479">
        <v>1.2472710741059452</v>
      </c>
      <c r="G390" s="479">
        <v>114.03392869270741</v>
      </c>
      <c r="H390" s="479">
        <v>0</v>
      </c>
      <c r="I390" s="478">
        <v>0</v>
      </c>
      <c r="J390" s="478">
        <f t="shared" si="27"/>
        <v>0</v>
      </c>
      <c r="K390" s="511">
        <v>-4.5474735088646402E-13</v>
      </c>
      <c r="L390" s="521">
        <f t="shared" si="25"/>
        <v>1238.0902072261094</v>
      </c>
      <c r="M390" s="474">
        <v>507323.20389909</v>
      </c>
      <c r="N390" s="480">
        <f t="shared" si="28"/>
        <v>628111.89064603823</v>
      </c>
      <c r="O390" s="474"/>
      <c r="P390" s="479">
        <v>1238.0902072261099</v>
      </c>
      <c r="Q390" s="277">
        <f t="shared" si="26"/>
        <v>0</v>
      </c>
      <c r="S390" s="520">
        <v>14342.2950926622</v>
      </c>
    </row>
    <row r="391" spans="1:19" x14ac:dyDescent="0.2">
      <c r="A391" s="337">
        <f t="shared" si="29"/>
        <v>2038</v>
      </c>
      <c r="B391" s="337">
        <f t="shared" si="30"/>
        <v>6</v>
      </c>
      <c r="C391" s="512">
        <v>25.425797072943798</v>
      </c>
      <c r="D391" s="479">
        <v>3.79651854567319</v>
      </c>
      <c r="E391" s="479">
        <v>271.66325293295364</v>
      </c>
      <c r="F391" s="479">
        <v>0</v>
      </c>
      <c r="G391" s="479">
        <v>208.47875842628665</v>
      </c>
      <c r="H391" s="479">
        <v>0</v>
      </c>
      <c r="I391" s="478">
        <v>0</v>
      </c>
      <c r="J391" s="478">
        <f t="shared" si="27"/>
        <v>0</v>
      </c>
      <c r="K391" s="511">
        <v>2.2737367544323201E-13</v>
      </c>
      <c r="L391" s="521">
        <f t="shared" si="25"/>
        <v>1333.2576936348846</v>
      </c>
      <c r="M391" s="474">
        <v>507561.13062090101</v>
      </c>
      <c r="N391" s="480">
        <f t="shared" si="28"/>
        <v>676709.78239033686</v>
      </c>
      <c r="O391" s="474"/>
      <c r="P391" s="479">
        <v>1333.2576936348801</v>
      </c>
      <c r="Q391" s="277">
        <f t="shared" si="26"/>
        <v>-4.5474735088646412E-12</v>
      </c>
      <c r="S391" s="520">
        <v>14343.062231772799</v>
      </c>
    </row>
    <row r="392" spans="1:19" x14ac:dyDescent="0.2">
      <c r="A392" s="337">
        <f t="shared" si="29"/>
        <v>2038</v>
      </c>
      <c r="B392" s="337">
        <f t="shared" si="30"/>
        <v>7</v>
      </c>
      <c r="C392" s="512">
        <v>25.459438914972772</v>
      </c>
      <c r="D392" s="479">
        <v>3.802959</v>
      </c>
      <c r="E392" s="479">
        <v>322.31916585708109</v>
      </c>
      <c r="F392" s="479">
        <v>0</v>
      </c>
      <c r="G392" s="479">
        <v>271.66325293295364</v>
      </c>
      <c r="H392" s="479">
        <v>0</v>
      </c>
      <c r="I392" s="478">
        <v>0</v>
      </c>
      <c r="J392" s="478">
        <f t="shared" si="27"/>
        <v>0</v>
      </c>
      <c r="K392" s="511">
        <v>0</v>
      </c>
      <c r="L392" s="521">
        <f t="shared" si="25"/>
        <v>1403.2765764831793</v>
      </c>
      <c r="M392" s="474">
        <v>507791.08367730101</v>
      </c>
      <c r="N392" s="480">
        <f t="shared" si="28"/>
        <v>712571.33347136655</v>
      </c>
      <c r="O392" s="474"/>
      <c r="P392" s="479">
        <v>1403.27657648318</v>
      </c>
      <c r="Q392" s="277">
        <f t="shared" si="26"/>
        <v>0</v>
      </c>
      <c r="S392" s="520">
        <v>14342.3337268943</v>
      </c>
    </row>
    <row r="393" spans="1:19" x14ac:dyDescent="0.2">
      <c r="A393" s="337">
        <f t="shared" si="29"/>
        <v>2038</v>
      </c>
      <c r="B393" s="337">
        <f t="shared" si="30"/>
        <v>8</v>
      </c>
      <c r="C393" s="512">
        <v>25.488503461498929</v>
      </c>
      <c r="D393" s="479">
        <v>3.8095978605680201</v>
      </c>
      <c r="E393" s="479">
        <v>326.45437890907908</v>
      </c>
      <c r="F393" s="479">
        <v>0</v>
      </c>
      <c r="G393" s="479">
        <v>322.31916585708109</v>
      </c>
      <c r="H393" s="479">
        <v>0</v>
      </c>
      <c r="I393" s="478">
        <v>0</v>
      </c>
      <c r="J393" s="478">
        <f t="shared" si="27"/>
        <v>0</v>
      </c>
      <c r="K393" s="511">
        <v>0</v>
      </c>
      <c r="L393" s="521">
        <f t="shared" si="25"/>
        <v>1431.8131732184502</v>
      </c>
      <c r="M393" s="474">
        <v>508014.81563921599</v>
      </c>
      <c r="N393" s="480">
        <f t="shared" si="28"/>
        <v>727382.30522237183</v>
      </c>
      <c r="O393" s="474"/>
      <c r="P393" s="479">
        <v>1431.8131732184499</v>
      </c>
      <c r="Q393" s="277">
        <f t="shared" si="26"/>
        <v>0</v>
      </c>
      <c r="S393" s="520">
        <v>14343.069801587801</v>
      </c>
    </row>
    <row r="394" spans="1:19" x14ac:dyDescent="0.2">
      <c r="A394" s="337">
        <f t="shared" si="29"/>
        <v>2038</v>
      </c>
      <c r="B394" s="337">
        <f t="shared" si="30"/>
        <v>9</v>
      </c>
      <c r="C394" s="512">
        <v>25.517254361780434</v>
      </c>
      <c r="D394" s="479">
        <v>3.8162207090716298</v>
      </c>
      <c r="E394" s="479">
        <v>277.87653293728147</v>
      </c>
      <c r="F394" s="479">
        <v>0</v>
      </c>
      <c r="G394" s="479">
        <v>326.45437890907908</v>
      </c>
      <c r="H394" s="479">
        <v>0</v>
      </c>
      <c r="I394" s="478">
        <v>0</v>
      </c>
      <c r="J394" s="478">
        <f t="shared" si="27"/>
        <v>0</v>
      </c>
      <c r="K394" s="511">
        <v>2.2737367544323201E-13</v>
      </c>
      <c r="L394" s="521">
        <f t="shared" si="25"/>
        <v>1397.106047727952</v>
      </c>
      <c r="M394" s="474">
        <v>508236.86703697901</v>
      </c>
      <c r="N394" s="480">
        <f t="shared" si="28"/>
        <v>710060.80061567039</v>
      </c>
      <c r="O394" s="474"/>
      <c r="P394" s="479">
        <v>1397.10604772795</v>
      </c>
      <c r="Q394" s="277">
        <f t="shared" si="26"/>
        <v>-2.0463630789890885E-12</v>
      </c>
      <c r="S394" s="520">
        <v>14342.3707966774</v>
      </c>
    </row>
    <row r="395" spans="1:19" x14ac:dyDescent="0.2">
      <c r="A395" s="337">
        <f t="shared" si="29"/>
        <v>2038</v>
      </c>
      <c r="B395" s="337">
        <f t="shared" si="30"/>
        <v>10</v>
      </c>
      <c r="C395" s="512">
        <v>25.55197115138397</v>
      </c>
      <c r="D395" s="479">
        <v>3.8226149999999999</v>
      </c>
      <c r="E395" s="479">
        <v>198.89039579254836</v>
      </c>
      <c r="F395" s="479">
        <v>3.8110897796785466</v>
      </c>
      <c r="G395" s="479">
        <v>277.87653293728147</v>
      </c>
      <c r="H395" s="479">
        <v>0</v>
      </c>
      <c r="I395" s="478">
        <v>0</v>
      </c>
      <c r="J395" s="478">
        <f t="shared" si="27"/>
        <v>0</v>
      </c>
      <c r="K395" s="511">
        <v>0</v>
      </c>
      <c r="L395" s="521">
        <f t="shared" si="25"/>
        <v>1313.9915430011988</v>
      </c>
      <c r="M395" s="474">
        <v>508464.35027707898</v>
      </c>
      <c r="N395" s="480">
        <f t="shared" si="28"/>
        <v>668117.85618168104</v>
      </c>
      <c r="O395" s="474"/>
      <c r="P395" s="479">
        <v>1313.9915430011999</v>
      </c>
      <c r="Q395" s="277">
        <f t="shared" si="26"/>
        <v>0</v>
      </c>
      <c r="S395" s="520">
        <v>14343.077064871901</v>
      </c>
    </row>
    <row r="396" spans="1:19" x14ac:dyDescent="0.2">
      <c r="A396" s="337">
        <f t="shared" si="29"/>
        <v>2038</v>
      </c>
      <c r="B396" s="337">
        <f t="shared" si="30"/>
        <v>11</v>
      </c>
      <c r="C396" s="512">
        <v>25.601077380317772</v>
      </c>
      <c r="D396" s="479">
        <v>3.82921370892418</v>
      </c>
      <c r="E396" s="479">
        <v>78.117279066674627</v>
      </c>
      <c r="F396" s="479">
        <v>26.436963465927999</v>
      </c>
      <c r="G396" s="479">
        <v>198.89039579254836</v>
      </c>
      <c r="H396" s="479">
        <v>0</v>
      </c>
      <c r="I396" s="478">
        <v>0</v>
      </c>
      <c r="J396" s="478">
        <f t="shared" si="27"/>
        <v>0</v>
      </c>
      <c r="K396" s="511">
        <v>4.5474735088646402E-13</v>
      </c>
      <c r="L396" s="521">
        <f t="shared" si="25"/>
        <v>1189.4061616892384</v>
      </c>
      <c r="M396" s="474">
        <v>508708.037803263</v>
      </c>
      <c r="N396" s="480">
        <f t="shared" si="28"/>
        <v>605060.47466404305</v>
      </c>
      <c r="O396" s="474"/>
      <c r="P396" s="479">
        <v>1189.40616168924</v>
      </c>
      <c r="Q396" s="277">
        <f t="shared" si="26"/>
        <v>0</v>
      </c>
      <c r="S396" s="520">
        <v>14342.4063653623</v>
      </c>
    </row>
    <row r="397" spans="1:19" x14ac:dyDescent="0.2">
      <c r="A397" s="337">
        <f t="shared" si="29"/>
        <v>2038</v>
      </c>
      <c r="B397" s="337">
        <f t="shared" si="30"/>
        <v>12</v>
      </c>
      <c r="C397" s="512">
        <v>25.653707554830849</v>
      </c>
      <c r="D397" s="479">
        <v>3.8356211796444799</v>
      </c>
      <c r="E397" s="479">
        <v>42.633806123140985</v>
      </c>
      <c r="F397" s="479">
        <v>81.614210043345437</v>
      </c>
      <c r="G397" s="479">
        <v>78.117279066674627</v>
      </c>
      <c r="H397" s="479">
        <v>0</v>
      </c>
      <c r="I397" s="478">
        <v>0</v>
      </c>
      <c r="J397" s="478">
        <f t="shared" si="27"/>
        <v>1</v>
      </c>
      <c r="K397" s="511">
        <v>-2.2737367544323201E-13</v>
      </c>
      <c r="L397" s="521">
        <f t="shared" si="25"/>
        <v>1140.367920043406</v>
      </c>
      <c r="M397" s="474">
        <v>508953.36929824803</v>
      </c>
      <c r="N397" s="480">
        <f t="shared" si="28"/>
        <v>580394.09514572658</v>
      </c>
      <c r="O397" s="474">
        <f>SUM(N386:N397)</f>
        <v>7552684.0839959458</v>
      </c>
      <c r="P397" s="479">
        <v>1140.3679200434101</v>
      </c>
      <c r="Q397" s="277">
        <f t="shared" si="26"/>
        <v>4.0927261579781771E-12</v>
      </c>
      <c r="S397" s="520">
        <v>14343.0840340376</v>
      </c>
    </row>
    <row r="398" spans="1:19" x14ac:dyDescent="0.2">
      <c r="A398" s="337">
        <f t="shared" ref="A398:A421" si="31">+A386+1</f>
        <v>2039</v>
      </c>
      <c r="B398" s="337">
        <f t="shared" ref="B398:B421" si="32">+B386</f>
        <v>1</v>
      </c>
      <c r="C398" s="512">
        <v>25.704727331596494</v>
      </c>
      <c r="D398" s="479">
        <v>3.8423020000000001</v>
      </c>
      <c r="E398" s="479">
        <v>26.112829868525239</v>
      </c>
      <c r="F398" s="479">
        <v>127.15014736663784</v>
      </c>
      <c r="G398" s="479">
        <v>42.633806123140985</v>
      </c>
      <c r="H398" s="479">
        <v>0</v>
      </c>
      <c r="I398" s="478">
        <v>0</v>
      </c>
      <c r="J398" s="478">
        <f t="shared" si="27"/>
        <v>0</v>
      </c>
      <c r="K398" s="511">
        <v>0</v>
      </c>
      <c r="L398" s="521">
        <f t="shared" ref="L398:L421" si="33">$B$2+$B$3*C398+$B$4*D398+$B$5*E398+$B$6*F398+$B$7*G398+$B$8*H398+$B$9*I398+$B$10*J398+K398</f>
        <v>1097.8615456742289</v>
      </c>
      <c r="M398" s="474">
        <v>509193.94035740098</v>
      </c>
      <c r="N398" s="480">
        <f t="shared" si="28"/>
        <v>559024.44640872732</v>
      </c>
      <c r="O398" s="477">
        <f>+O397/O385-1</f>
        <v>4.3268506620577352E-3</v>
      </c>
      <c r="P398" s="479">
        <v>1097.86154567423</v>
      </c>
      <c r="Q398" s="277">
        <f t="shared" ref="Q398:Q421" si="34">+P398-L398</f>
        <v>0</v>
      </c>
      <c r="S398" s="520">
        <v>14342.440493734201</v>
      </c>
    </row>
    <row r="399" spans="1:19" x14ac:dyDescent="0.2">
      <c r="A399" s="337">
        <f t="shared" si="31"/>
        <v>2039</v>
      </c>
      <c r="B399" s="337">
        <f t="shared" si="32"/>
        <v>2</v>
      </c>
      <c r="C399" s="512">
        <v>25.744201651983097</v>
      </c>
      <c r="D399" s="479">
        <v>3.84906738911338</v>
      </c>
      <c r="E399" s="479">
        <v>35.042184420393127</v>
      </c>
      <c r="F399" s="479">
        <v>78.467690138551589</v>
      </c>
      <c r="G399" s="479">
        <v>26.112829868525239</v>
      </c>
      <c r="H399" s="479">
        <v>0</v>
      </c>
      <c r="I399" s="478">
        <v>0</v>
      </c>
      <c r="J399" s="478">
        <f t="shared" si="27"/>
        <v>0</v>
      </c>
      <c r="K399" s="511">
        <v>-2.2737367544323201E-13</v>
      </c>
      <c r="L399" s="521">
        <f t="shared" si="33"/>
        <v>1083.4940322808095</v>
      </c>
      <c r="M399" s="474">
        <v>509416.978889141</v>
      </c>
      <c r="N399" s="480">
        <f t="shared" si="28"/>
        <v>551950.25656890345</v>
      </c>
      <c r="O399" s="474"/>
      <c r="P399" s="479">
        <v>1083.49403228081</v>
      </c>
      <c r="Q399" s="277">
        <f t="shared" si="34"/>
        <v>0</v>
      </c>
      <c r="S399" s="520">
        <v>14343.0907209949</v>
      </c>
    </row>
    <row r="400" spans="1:19" x14ac:dyDescent="0.2">
      <c r="A400" s="337">
        <f t="shared" si="31"/>
        <v>2039</v>
      </c>
      <c r="B400" s="337">
        <f t="shared" si="32"/>
        <v>3</v>
      </c>
      <c r="C400" s="512">
        <v>25.7698953711832</v>
      </c>
      <c r="D400" s="479">
        <v>3.85522400896844</v>
      </c>
      <c r="E400" s="479">
        <v>64.582270600115152</v>
      </c>
      <c r="F400" s="479">
        <v>46.311218909337121</v>
      </c>
      <c r="G400" s="479">
        <v>35.042184420393127</v>
      </c>
      <c r="H400" s="479">
        <v>0</v>
      </c>
      <c r="I400" s="478">
        <v>0</v>
      </c>
      <c r="J400" s="478">
        <f t="shared" si="27"/>
        <v>0</v>
      </c>
      <c r="K400" s="511">
        <v>4.5474735088646402E-13</v>
      </c>
      <c r="L400" s="521">
        <f t="shared" si="33"/>
        <v>1101.4645541622631</v>
      </c>
      <c r="M400" s="474">
        <v>509620.820224286</v>
      </c>
      <c r="N400" s="480">
        <f t="shared" si="28"/>
        <v>561329.26954015007</v>
      </c>
      <c r="O400" s="474"/>
      <c r="P400" s="479">
        <v>1101.4645541622599</v>
      </c>
      <c r="Q400" s="277">
        <f t="shared" si="34"/>
        <v>-3.1832314562052488E-12</v>
      </c>
      <c r="S400" s="520">
        <v>14342.4732401168</v>
      </c>
    </row>
    <row r="401" spans="1:19" x14ac:dyDescent="0.2">
      <c r="A401" s="337">
        <f t="shared" si="31"/>
        <v>2039</v>
      </c>
      <c r="B401" s="337">
        <f t="shared" si="32"/>
        <v>4</v>
      </c>
      <c r="C401" s="512">
        <v>25.795412662438331</v>
      </c>
      <c r="D401" s="479">
        <v>3.8620480000000001</v>
      </c>
      <c r="E401" s="479">
        <v>114.03392869270741</v>
      </c>
      <c r="F401" s="479">
        <v>10.944087118763242</v>
      </c>
      <c r="G401" s="479">
        <v>64.582270600115152</v>
      </c>
      <c r="H401" s="479">
        <v>0</v>
      </c>
      <c r="I401" s="478">
        <v>0</v>
      </c>
      <c r="J401" s="478">
        <f t="shared" si="27"/>
        <v>0</v>
      </c>
      <c r="K401" s="511">
        <v>-2.2737367544323201E-13</v>
      </c>
      <c r="L401" s="521">
        <f t="shared" si="33"/>
        <v>1143.8858596204177</v>
      </c>
      <c r="M401" s="474">
        <v>509823.335596825</v>
      </c>
      <c r="N401" s="480">
        <f t="shared" si="28"/>
        <v>583179.70449372288</v>
      </c>
      <c r="O401" s="474"/>
      <c r="P401" s="479">
        <v>1143.88585962042</v>
      </c>
      <c r="Q401" s="277">
        <f t="shared" si="34"/>
        <v>2.2737367544323206E-12</v>
      </c>
      <c r="S401" s="520">
        <v>14343.0971371716</v>
      </c>
    </row>
    <row r="402" spans="1:19" x14ac:dyDescent="0.2">
      <c r="A402" s="337">
        <f t="shared" si="31"/>
        <v>2039</v>
      </c>
      <c r="B402" s="337">
        <f t="shared" si="32"/>
        <v>5</v>
      </c>
      <c r="C402" s="512">
        <v>25.818350904213162</v>
      </c>
      <c r="D402" s="479">
        <v>3.86862529485829</v>
      </c>
      <c r="E402" s="479">
        <v>208.47875842628665</v>
      </c>
      <c r="F402" s="479">
        <v>1.2472710741059452</v>
      </c>
      <c r="G402" s="479">
        <v>114.03392869270741</v>
      </c>
      <c r="H402" s="479">
        <v>0</v>
      </c>
      <c r="I402" s="478">
        <v>0</v>
      </c>
      <c r="J402" s="478">
        <f t="shared" si="27"/>
        <v>0</v>
      </c>
      <c r="K402" s="511">
        <v>-2.2737367544323201E-13</v>
      </c>
      <c r="L402" s="521">
        <f t="shared" si="33"/>
        <v>1236.8112990637865</v>
      </c>
      <c r="M402" s="474">
        <v>510023.24201883603</v>
      </c>
      <c r="N402" s="480">
        <f t="shared" si="28"/>
        <v>630802.50851404062</v>
      </c>
      <c r="O402" s="474"/>
      <c r="P402" s="479">
        <v>1236.8112990637901</v>
      </c>
      <c r="Q402" s="277">
        <f t="shared" si="34"/>
        <v>3.637978807091713E-12</v>
      </c>
      <c r="S402" s="520">
        <v>14342.504660472299</v>
      </c>
    </row>
    <row r="403" spans="1:19" x14ac:dyDescent="0.2">
      <c r="A403" s="337">
        <f t="shared" si="31"/>
        <v>2039</v>
      </c>
      <c r="B403" s="337">
        <f t="shared" si="32"/>
        <v>6</v>
      </c>
      <c r="C403" s="512">
        <v>25.843306159320001</v>
      </c>
      <c r="D403" s="479">
        <v>3.8753935104058601</v>
      </c>
      <c r="E403" s="479">
        <v>271.66325293295364</v>
      </c>
      <c r="F403" s="479">
        <v>0</v>
      </c>
      <c r="G403" s="479">
        <v>208.47875842628665</v>
      </c>
      <c r="H403" s="479">
        <v>0</v>
      </c>
      <c r="I403" s="478">
        <v>0</v>
      </c>
      <c r="J403" s="478">
        <f t="shared" si="27"/>
        <v>0</v>
      </c>
      <c r="K403" s="511">
        <v>4.5474735088646402E-13</v>
      </c>
      <c r="L403" s="521">
        <f t="shared" si="33"/>
        <v>1331.4417845828566</v>
      </c>
      <c r="M403" s="474">
        <v>510229.676256306</v>
      </c>
      <c r="N403" s="480">
        <f t="shared" si="28"/>
        <v>679341.1107018292</v>
      </c>
      <c r="O403" s="474"/>
      <c r="P403" s="479">
        <v>1331.44178458286</v>
      </c>
      <c r="Q403" s="277">
        <f t="shared" si="34"/>
        <v>3.4106051316484809E-12</v>
      </c>
      <c r="S403" s="520">
        <v>14343.1032935326</v>
      </c>
    </row>
    <row r="404" spans="1:19" x14ac:dyDescent="0.2">
      <c r="A404" s="337">
        <f t="shared" si="31"/>
        <v>2039</v>
      </c>
      <c r="B404" s="337">
        <f t="shared" si="32"/>
        <v>7</v>
      </c>
      <c r="C404" s="512">
        <v>25.869201512405379</v>
      </c>
      <c r="D404" s="479">
        <v>3.8819240000000002</v>
      </c>
      <c r="E404" s="479">
        <v>322.31916585708109</v>
      </c>
      <c r="F404" s="479">
        <v>0</v>
      </c>
      <c r="G404" s="479">
        <v>271.66325293295364</v>
      </c>
      <c r="H404" s="479">
        <v>0</v>
      </c>
      <c r="I404" s="478">
        <v>0</v>
      </c>
      <c r="J404" s="478">
        <f t="shared" si="27"/>
        <v>0</v>
      </c>
      <c r="K404" s="511">
        <v>0</v>
      </c>
      <c r="L404" s="521">
        <f t="shared" si="33"/>
        <v>1401.1578228789472</v>
      </c>
      <c r="M404" s="474">
        <v>510444.25982733001</v>
      </c>
      <c r="N404" s="480">
        <f t="shared" si="28"/>
        <v>715212.96780071734</v>
      </c>
      <c r="O404" s="474"/>
      <c r="P404" s="479">
        <v>1401.1578228789499</v>
      </c>
      <c r="Q404" s="277">
        <f t="shared" si="34"/>
        <v>2.7284841053187847E-12</v>
      </c>
      <c r="S404" s="520">
        <v>14342.534808496601</v>
      </c>
    </row>
    <row r="405" spans="1:19" x14ac:dyDescent="0.2">
      <c r="A405" s="337">
        <f t="shared" si="31"/>
        <v>2039</v>
      </c>
      <c r="B405" s="337">
        <f t="shared" si="32"/>
        <v>8</v>
      </c>
      <c r="C405" s="512">
        <v>25.900310153406469</v>
      </c>
      <c r="D405" s="479">
        <v>3.88865937168964</v>
      </c>
      <c r="E405" s="479">
        <v>326.45437890907908</v>
      </c>
      <c r="F405" s="479">
        <v>0</v>
      </c>
      <c r="G405" s="479">
        <v>322.31916585708109</v>
      </c>
      <c r="H405" s="479">
        <v>0</v>
      </c>
      <c r="I405" s="478">
        <v>0</v>
      </c>
      <c r="J405" s="478">
        <f t="shared" si="27"/>
        <v>0</v>
      </c>
      <c r="K405" s="511">
        <v>0</v>
      </c>
      <c r="L405" s="521">
        <f t="shared" si="33"/>
        <v>1429.7482780189594</v>
      </c>
      <c r="M405" s="474">
        <v>510674.092075427</v>
      </c>
      <c r="N405" s="480">
        <f t="shared" si="28"/>
        <v>730135.40377373726</v>
      </c>
      <c r="O405" s="474"/>
      <c r="P405" s="479">
        <v>1429.74827801896</v>
      </c>
      <c r="Q405" s="277">
        <f t="shared" si="34"/>
        <v>0</v>
      </c>
      <c r="S405" s="520">
        <v>14343.109200598899</v>
      </c>
    </row>
    <row r="406" spans="1:19" x14ac:dyDescent="0.2">
      <c r="A406" s="337">
        <f t="shared" si="31"/>
        <v>2039</v>
      </c>
      <c r="B406" s="337">
        <f t="shared" si="32"/>
        <v>9</v>
      </c>
      <c r="C406" s="512">
        <v>25.935703688430962</v>
      </c>
      <c r="D406" s="479">
        <v>3.8953846167800199</v>
      </c>
      <c r="E406" s="479">
        <v>277.87653293728147</v>
      </c>
      <c r="F406" s="479">
        <v>0</v>
      </c>
      <c r="G406" s="479">
        <v>326.45437890907908</v>
      </c>
      <c r="H406" s="479">
        <v>0</v>
      </c>
      <c r="I406" s="478">
        <v>0</v>
      </c>
      <c r="J406" s="478">
        <f t="shared" si="27"/>
        <v>0</v>
      </c>
      <c r="K406" s="511">
        <v>0</v>
      </c>
      <c r="L406" s="521">
        <f t="shared" si="33"/>
        <v>1395.2619347200878</v>
      </c>
      <c r="M406" s="474">
        <v>510908.550009784</v>
      </c>
      <c r="N406" s="480">
        <f t="shared" si="28"/>
        <v>712851.25195168587</v>
      </c>
      <c r="O406" s="474"/>
      <c r="P406" s="479">
        <v>1395.26193472009</v>
      </c>
      <c r="Q406" s="277">
        <f t="shared" si="34"/>
        <v>2.2737367544323206E-12</v>
      </c>
      <c r="S406" s="520">
        <v>14342.563735711299</v>
      </c>
    </row>
    <row r="407" spans="1:19" x14ac:dyDescent="0.2">
      <c r="A407" s="337">
        <f t="shared" si="31"/>
        <v>2039</v>
      </c>
      <c r="B407" s="337">
        <f t="shared" si="32"/>
        <v>10</v>
      </c>
      <c r="C407" s="512">
        <v>25.973669510424511</v>
      </c>
      <c r="D407" s="479">
        <v>3.901885</v>
      </c>
      <c r="E407" s="479">
        <v>198.89039579254836</v>
      </c>
      <c r="F407" s="479">
        <v>3.8110897796785466</v>
      </c>
      <c r="G407" s="479">
        <v>277.87653293728147</v>
      </c>
      <c r="H407" s="479">
        <v>0</v>
      </c>
      <c r="I407" s="478">
        <v>0</v>
      </c>
      <c r="J407" s="478">
        <f t="shared" si="27"/>
        <v>0</v>
      </c>
      <c r="K407" s="511">
        <v>-4.5474735088646402E-13</v>
      </c>
      <c r="L407" s="521">
        <f t="shared" si="33"/>
        <v>1312.2432852780134</v>
      </c>
      <c r="M407" s="474">
        <v>511133.76119586203</v>
      </c>
      <c r="N407" s="480">
        <f t="shared" si="28"/>
        <v>670731.84600816562</v>
      </c>
      <c r="O407" s="474"/>
      <c r="P407" s="479">
        <v>1312.24328527801</v>
      </c>
      <c r="Q407" s="277">
        <f t="shared" si="34"/>
        <v>-3.4106051316484809E-12</v>
      </c>
      <c r="S407" s="520">
        <v>14343.1148684652</v>
      </c>
    </row>
    <row r="408" spans="1:19" x14ac:dyDescent="0.2">
      <c r="A408" s="337">
        <f t="shared" si="31"/>
        <v>2039</v>
      </c>
      <c r="B408" s="337">
        <f t="shared" si="32"/>
        <v>11</v>
      </c>
      <c r="C408" s="512">
        <v>26.018069060615826</v>
      </c>
      <c r="D408" s="479">
        <v>3.90859935217722</v>
      </c>
      <c r="E408" s="479">
        <v>78.117279066674627</v>
      </c>
      <c r="F408" s="479">
        <v>26.436963465927999</v>
      </c>
      <c r="G408" s="479">
        <v>198.89039579254836</v>
      </c>
      <c r="H408" s="479">
        <v>0</v>
      </c>
      <c r="I408" s="478">
        <v>0</v>
      </c>
      <c r="J408" s="478">
        <f t="shared" si="27"/>
        <v>0</v>
      </c>
      <c r="K408" s="511">
        <v>0</v>
      </c>
      <c r="L408" s="521">
        <f t="shared" si="33"/>
        <v>1187.4606976624955</v>
      </c>
      <c r="M408" s="474">
        <v>511349.31867911702</v>
      </c>
      <c r="N408" s="480">
        <f t="shared" si="28"/>
        <v>607207.21870794601</v>
      </c>
      <c r="O408" s="474"/>
      <c r="P408" s="479">
        <v>1187.4606976625</v>
      </c>
      <c r="Q408" s="277">
        <f t="shared" si="34"/>
        <v>4.5474735088646412E-12</v>
      </c>
      <c r="S408" s="520">
        <v>14342.591491551701</v>
      </c>
    </row>
    <row r="409" spans="1:19" x14ac:dyDescent="0.2">
      <c r="A409" s="337">
        <f t="shared" si="31"/>
        <v>2039</v>
      </c>
      <c r="B409" s="337">
        <f t="shared" si="32"/>
        <v>12</v>
      </c>
      <c r="C409" s="512">
        <v>26.065286752952261</v>
      </c>
      <c r="D409" s="479">
        <v>3.91511348174499</v>
      </c>
      <c r="E409" s="479">
        <v>42.633806123140985</v>
      </c>
      <c r="F409" s="479">
        <v>81.614210043345437</v>
      </c>
      <c r="G409" s="479">
        <v>78.117279066674627</v>
      </c>
      <c r="H409" s="479">
        <v>0</v>
      </c>
      <c r="I409" s="478">
        <v>0</v>
      </c>
      <c r="J409" s="478">
        <f t="shared" si="27"/>
        <v>1</v>
      </c>
      <c r="K409" s="511">
        <v>-2.2737367544323201E-13</v>
      </c>
      <c r="L409" s="521">
        <f t="shared" si="33"/>
        <v>1138.2013801753967</v>
      </c>
      <c r="M409" s="474">
        <v>511566.22295400698</v>
      </c>
      <c r="N409" s="480">
        <f t="shared" si="28"/>
        <v>582265.38101736549</v>
      </c>
      <c r="O409" s="474">
        <f>SUM(N398:N409)</f>
        <v>7584031.3654869916</v>
      </c>
      <c r="P409" s="479">
        <v>1138.2013801753999</v>
      </c>
      <c r="Q409" s="277">
        <f t="shared" si="34"/>
        <v>3.1832314562052488E-12</v>
      </c>
      <c r="S409" s="520">
        <v>14343.1203068178</v>
      </c>
    </row>
    <row r="410" spans="1:19" x14ac:dyDescent="0.2">
      <c r="A410" s="337">
        <f t="shared" si="31"/>
        <v>2040</v>
      </c>
      <c r="B410" s="337">
        <f t="shared" si="32"/>
        <v>1</v>
      </c>
      <c r="C410" s="512">
        <v>26.1199925413549</v>
      </c>
      <c r="D410" s="479">
        <v>3.9218850000000001</v>
      </c>
      <c r="E410" s="479">
        <v>26.112829868525239</v>
      </c>
      <c r="F410" s="479">
        <v>127.15014736663784</v>
      </c>
      <c r="G410" s="479">
        <v>42.633806123140985</v>
      </c>
      <c r="H410" s="479">
        <v>0</v>
      </c>
      <c r="I410" s="478">
        <v>0</v>
      </c>
      <c r="J410" s="478">
        <f t="shared" ref="J410:J421" si="35">+J398</f>
        <v>0</v>
      </c>
      <c r="K410" s="511">
        <v>0</v>
      </c>
      <c r="L410" s="521">
        <f t="shared" si="33"/>
        <v>1095.8101792277453</v>
      </c>
      <c r="M410" s="474">
        <v>511810.594161043</v>
      </c>
      <c r="N410" s="480">
        <f t="shared" si="28"/>
        <v>560847.25891827128</v>
      </c>
      <c r="O410" s="477">
        <f>+O409/O397-1</f>
        <v>4.1504822844993239E-3</v>
      </c>
      <c r="P410" s="479">
        <v>1095.81017922775</v>
      </c>
      <c r="Q410" s="277">
        <f t="shared" si="34"/>
        <v>4.7748471843078732E-12</v>
      </c>
      <c r="S410" s="520">
        <v>14342.618123451201</v>
      </c>
    </row>
    <row r="411" spans="1:19" x14ac:dyDescent="0.2">
      <c r="A411" s="337">
        <f t="shared" si="31"/>
        <v>2040</v>
      </c>
      <c r="B411" s="337">
        <f t="shared" si="32"/>
        <v>2</v>
      </c>
      <c r="C411" s="512">
        <v>26.179107345409367</v>
      </c>
      <c r="D411" s="479">
        <v>3.9287111714745202</v>
      </c>
      <c r="E411" s="479">
        <v>35.042184420393127</v>
      </c>
      <c r="F411" s="479">
        <v>78.467690138551589</v>
      </c>
      <c r="G411" s="479">
        <v>26.112829868525239</v>
      </c>
      <c r="H411" s="479">
        <v>0</v>
      </c>
      <c r="I411" s="478">
        <v>0</v>
      </c>
      <c r="J411" s="478">
        <f t="shared" si="35"/>
        <v>0</v>
      </c>
      <c r="K411" s="511">
        <v>-2.2737367544323201E-13</v>
      </c>
      <c r="L411" s="521">
        <f t="shared" si="33"/>
        <v>1082.1478796352399</v>
      </c>
      <c r="M411" s="474">
        <v>512092.07946130697</v>
      </c>
      <c r="N411" s="480">
        <f t="shared" si="28"/>
        <v>554159.35796705412</v>
      </c>
      <c r="O411" s="474"/>
      <c r="P411" s="479">
        <v>1082.1478796352401</v>
      </c>
      <c r="Q411" s="277">
        <f t="shared" si="34"/>
        <v>0</v>
      </c>
      <c r="S411" s="520">
        <v>14343.125524950599</v>
      </c>
    </row>
    <row r="412" spans="1:19" x14ac:dyDescent="0.2">
      <c r="A412" s="337">
        <f t="shared" si="31"/>
        <v>2040</v>
      </c>
      <c r="B412" s="337">
        <f t="shared" si="32"/>
        <v>3</v>
      </c>
      <c r="C412" s="512">
        <v>26.23126318340433</v>
      </c>
      <c r="D412" s="479">
        <v>3.9351236695618299</v>
      </c>
      <c r="E412" s="479">
        <v>64.582270600115152</v>
      </c>
      <c r="F412" s="479">
        <v>46.311218909337121</v>
      </c>
      <c r="G412" s="479">
        <v>35.042184420393127</v>
      </c>
      <c r="H412" s="479">
        <v>0</v>
      </c>
      <c r="I412" s="478">
        <v>0</v>
      </c>
      <c r="J412" s="478">
        <f t="shared" si="35"/>
        <v>0</v>
      </c>
      <c r="K412" s="511">
        <v>4.5474735088646402E-13</v>
      </c>
      <c r="L412" s="521">
        <f t="shared" si="33"/>
        <v>1101.0308629629458</v>
      </c>
      <c r="M412" s="474">
        <v>512372.92384463199</v>
      </c>
      <c r="N412" s="480">
        <f t="shared" si="28"/>
        <v>564138.40249950287</v>
      </c>
      <c r="O412" s="474"/>
      <c r="P412" s="479">
        <v>1101.0308629629501</v>
      </c>
      <c r="Q412" s="277">
        <f t="shared" si="34"/>
        <v>4.3200998334214091E-12</v>
      </c>
      <c r="S412" s="520">
        <v>14342.6436769225</v>
      </c>
    </row>
    <row r="413" spans="1:19" x14ac:dyDescent="0.2">
      <c r="A413" s="337">
        <f t="shared" si="31"/>
        <v>2040</v>
      </c>
      <c r="B413" s="337">
        <f t="shared" si="32"/>
        <v>4</v>
      </c>
      <c r="C413" s="512">
        <v>26.278093423839184</v>
      </c>
      <c r="D413" s="479">
        <v>3.9419729999999999</v>
      </c>
      <c r="E413" s="479">
        <v>114.03392869270741</v>
      </c>
      <c r="F413" s="479">
        <v>10.944087118763242</v>
      </c>
      <c r="G413" s="479">
        <v>64.582270600115152</v>
      </c>
      <c r="H413" s="479">
        <v>0</v>
      </c>
      <c r="I413" s="478">
        <v>0</v>
      </c>
      <c r="J413" s="478">
        <f t="shared" si="35"/>
        <v>0</v>
      </c>
      <c r="K413" s="511">
        <v>-2.2737367544323201E-13</v>
      </c>
      <c r="L413" s="521">
        <f t="shared" si="33"/>
        <v>1144.2262333829515</v>
      </c>
      <c r="M413" s="474">
        <v>512634.83002271201</v>
      </c>
      <c r="N413" s="480">
        <f t="shared" si="28"/>
        <v>586570.2206577973</v>
      </c>
      <c r="O413" s="474"/>
      <c r="P413" s="479">
        <v>1144.2262333829501</v>
      </c>
      <c r="Q413" s="277">
        <f t="shared" si="34"/>
        <v>0</v>
      </c>
      <c r="S413" s="520">
        <v>14343.1305317811</v>
      </c>
    </row>
    <row r="414" spans="1:19" x14ac:dyDescent="0.2">
      <c r="A414" s="337">
        <f t="shared" si="31"/>
        <v>2040</v>
      </c>
      <c r="B414" s="337">
        <f t="shared" si="32"/>
        <v>5</v>
      </c>
      <c r="C414" s="512">
        <v>26.307753631939441</v>
      </c>
      <c r="D414" s="479">
        <v>3.9485730227888598</v>
      </c>
      <c r="E414" s="479">
        <v>208.47875842628665</v>
      </c>
      <c r="F414" s="479">
        <v>1.2472710741059452</v>
      </c>
      <c r="G414" s="479">
        <v>114.03392869270741</v>
      </c>
      <c r="H414" s="479">
        <v>0</v>
      </c>
      <c r="I414" s="478">
        <v>0</v>
      </c>
      <c r="J414" s="478">
        <f t="shared" si="35"/>
        <v>0</v>
      </c>
      <c r="K414" s="511">
        <v>0</v>
      </c>
      <c r="L414" s="521">
        <f t="shared" si="33"/>
        <v>1237.3926155887088</v>
      </c>
      <c r="M414" s="474">
        <v>512839.998086109</v>
      </c>
      <c r="N414" s="480">
        <f t="shared" si="28"/>
        <v>634584.4266102789</v>
      </c>
      <c r="O414" s="474"/>
      <c r="P414" s="479">
        <v>1237.39261558871</v>
      </c>
      <c r="Q414" s="277">
        <f t="shared" si="34"/>
        <v>0</v>
      </c>
      <c r="S414" s="520">
        <v>14342.6681956353</v>
      </c>
    </row>
    <row r="415" spans="1:19" x14ac:dyDescent="0.2">
      <c r="A415" s="337">
        <f t="shared" si="31"/>
        <v>2040</v>
      </c>
      <c r="B415" s="337">
        <f t="shared" si="32"/>
        <v>6</v>
      </c>
      <c r="C415" s="512">
        <v>26.32858623209928</v>
      </c>
      <c r="D415" s="479">
        <v>3.9553823322436501</v>
      </c>
      <c r="E415" s="479">
        <v>271.66325293295364</v>
      </c>
      <c r="F415" s="479">
        <v>0</v>
      </c>
      <c r="G415" s="479">
        <v>208.47875842628665</v>
      </c>
      <c r="H415" s="479">
        <v>0</v>
      </c>
      <c r="I415" s="478">
        <v>0</v>
      </c>
      <c r="J415" s="478">
        <f t="shared" si="35"/>
        <v>0</v>
      </c>
      <c r="K415" s="511">
        <v>-2.2737367544323201E-13</v>
      </c>
      <c r="L415" s="521">
        <f t="shared" si="33"/>
        <v>1331.8634062652645</v>
      </c>
      <c r="M415" s="474">
        <v>513012.84107188397</v>
      </c>
      <c r="N415" s="480">
        <f t="shared" si="28"/>
        <v>683263.02996782016</v>
      </c>
      <c r="O415" s="474"/>
      <c r="P415" s="479">
        <v>1331.86340626526</v>
      </c>
      <c r="Q415" s="277">
        <f t="shared" si="34"/>
        <v>-4.5474735088646412E-12</v>
      </c>
      <c r="S415" s="520">
        <v>14343.1353358658</v>
      </c>
    </row>
    <row r="416" spans="1:19" x14ac:dyDescent="0.2">
      <c r="A416" s="337">
        <f t="shared" si="31"/>
        <v>2040</v>
      </c>
      <c r="B416" s="337">
        <f t="shared" si="32"/>
        <v>7</v>
      </c>
      <c r="C416" s="512">
        <v>26.345826015420212</v>
      </c>
      <c r="D416" s="479">
        <v>3.9619900000000001</v>
      </c>
      <c r="E416" s="479">
        <v>322.31916585708109</v>
      </c>
      <c r="F416" s="479">
        <v>0</v>
      </c>
      <c r="G416" s="479">
        <v>271.66325293295364</v>
      </c>
      <c r="H416" s="479">
        <v>0</v>
      </c>
      <c r="I416" s="478">
        <v>0</v>
      </c>
      <c r="J416" s="478">
        <f t="shared" si="35"/>
        <v>0</v>
      </c>
      <c r="K416" s="511">
        <v>0</v>
      </c>
      <c r="L416" s="521">
        <f t="shared" si="33"/>
        <v>1401.2461342404924</v>
      </c>
      <c r="M416" s="474">
        <v>513182.50642147899</v>
      </c>
      <c r="N416" s="480">
        <f t="shared" si="28"/>
        <v>719095.00328294409</v>
      </c>
      <c r="O416" s="474"/>
      <c r="P416" s="479">
        <v>1401.2461342404899</v>
      </c>
      <c r="Q416" s="277">
        <f t="shared" si="34"/>
        <v>-2.5011104298755527E-12</v>
      </c>
      <c r="S416" s="520">
        <v>14342.691721491101</v>
      </c>
    </row>
    <row r="417" spans="1:19" x14ac:dyDescent="0.2">
      <c r="A417" s="337">
        <f t="shared" si="31"/>
        <v>2040</v>
      </c>
      <c r="B417" s="337">
        <f t="shared" si="32"/>
        <v>8</v>
      </c>
      <c r="C417" s="512">
        <v>26.368998237457511</v>
      </c>
      <c r="D417" s="479">
        <v>3.96885541125449</v>
      </c>
      <c r="E417" s="479">
        <v>326.45437890907908</v>
      </c>
      <c r="F417" s="479">
        <v>0</v>
      </c>
      <c r="G417" s="479">
        <v>322.31916585708109</v>
      </c>
      <c r="H417" s="479">
        <v>0</v>
      </c>
      <c r="I417" s="478">
        <v>0</v>
      </c>
      <c r="J417" s="478">
        <f t="shared" si="35"/>
        <v>0</v>
      </c>
      <c r="K417" s="511">
        <v>0</v>
      </c>
      <c r="L417" s="521">
        <f t="shared" si="33"/>
        <v>1429.5181315735558</v>
      </c>
      <c r="M417" s="474">
        <v>513376.397355252</v>
      </c>
      <c r="N417" s="480">
        <f t="shared" si="28"/>
        <v>733880.86834124324</v>
      </c>
      <c r="O417" s="474"/>
      <c r="P417" s="479">
        <v>1429.5181315735599</v>
      </c>
      <c r="Q417" s="277">
        <f t="shared" si="34"/>
        <v>4.0927261579781771E-12</v>
      </c>
      <c r="S417" s="520">
        <v>14343.139945414499</v>
      </c>
    </row>
    <row r="418" spans="1:19" x14ac:dyDescent="0.2">
      <c r="A418" s="337">
        <f t="shared" si="31"/>
        <v>2040</v>
      </c>
      <c r="B418" s="337">
        <f t="shared" si="32"/>
        <v>9</v>
      </c>
      <c r="C418" s="512">
        <v>26.40130375560922</v>
      </c>
      <c r="D418" s="479">
        <v>3.9757353566744702</v>
      </c>
      <c r="E418" s="479">
        <v>277.87653293728147</v>
      </c>
      <c r="F418" s="479">
        <v>0</v>
      </c>
      <c r="G418" s="479">
        <v>326.45437890907908</v>
      </c>
      <c r="H418" s="479">
        <v>0</v>
      </c>
      <c r="I418" s="478">
        <v>0</v>
      </c>
      <c r="J418" s="478">
        <f t="shared" si="35"/>
        <v>0</v>
      </c>
      <c r="K418" s="511">
        <v>0</v>
      </c>
      <c r="L418" s="521">
        <f t="shared" si="33"/>
        <v>1394.8853259824969</v>
      </c>
      <c r="M418" s="474">
        <v>513593.23484402802</v>
      </c>
      <c r="N418" s="480">
        <f t="shared" si="28"/>
        <v>716403.66680781706</v>
      </c>
      <c r="O418" s="474"/>
      <c r="P418" s="479">
        <v>1394.8853259825</v>
      </c>
      <c r="Q418" s="277">
        <f t="shared" si="34"/>
        <v>3.1832314562052488E-12</v>
      </c>
      <c r="S418" s="520">
        <v>14342.7142946943</v>
      </c>
    </row>
    <row r="419" spans="1:19" x14ac:dyDescent="0.2">
      <c r="A419" s="337">
        <f t="shared" si="31"/>
        <v>2040</v>
      </c>
      <c r="B419" s="337">
        <f t="shared" si="32"/>
        <v>10</v>
      </c>
      <c r="C419" s="512">
        <v>26.444064994612884</v>
      </c>
      <c r="D419" s="479">
        <v>3.9823750000000002</v>
      </c>
      <c r="E419" s="479">
        <v>198.89039579254836</v>
      </c>
      <c r="F419" s="479">
        <v>3.8110897796785466</v>
      </c>
      <c r="G419" s="479">
        <v>277.87653293728147</v>
      </c>
      <c r="H419" s="479">
        <v>0</v>
      </c>
      <c r="I419" s="478">
        <v>0</v>
      </c>
      <c r="J419" s="478">
        <f t="shared" si="35"/>
        <v>0</v>
      </c>
      <c r="K419" s="511">
        <v>0</v>
      </c>
      <c r="L419" s="521">
        <f t="shared" si="33"/>
        <v>1312.0119079946323</v>
      </c>
      <c r="M419" s="474">
        <v>513822.61322157702</v>
      </c>
      <c r="N419" s="480">
        <f t="shared" si="28"/>
        <v>674141.38714362937</v>
      </c>
      <c r="O419" s="474"/>
      <c r="P419" s="479">
        <v>1312.0119079946301</v>
      </c>
      <c r="Q419" s="277">
        <f t="shared" si="34"/>
        <v>-2.2737367544323206E-12</v>
      </c>
      <c r="S419" s="520">
        <v>14343.1443683049</v>
      </c>
    </row>
    <row r="420" spans="1:19" x14ac:dyDescent="0.2">
      <c r="A420" s="337">
        <f t="shared" si="31"/>
        <v>2040</v>
      </c>
      <c r="B420" s="337">
        <f t="shared" si="32"/>
        <v>11</v>
      </c>
      <c r="C420" s="512">
        <v>26.50230170976878</v>
      </c>
      <c r="D420" s="479">
        <v>3.9891996035797899</v>
      </c>
      <c r="E420" s="479">
        <v>78.117279066674627</v>
      </c>
      <c r="F420" s="479">
        <v>26.436963465927999</v>
      </c>
      <c r="G420" s="479">
        <v>198.89039579254836</v>
      </c>
      <c r="H420" s="479">
        <v>0</v>
      </c>
      <c r="I420" s="478">
        <v>0</v>
      </c>
      <c r="J420" s="478">
        <f t="shared" si="35"/>
        <v>0</v>
      </c>
      <c r="K420" s="511">
        <v>4.5474735088646402E-13</v>
      </c>
      <c r="L420" s="521">
        <f t="shared" si="33"/>
        <v>1187.711552107864</v>
      </c>
      <c r="M420" s="474">
        <v>514063.31362652901</v>
      </c>
      <c r="N420" s="480">
        <f t="shared" si="28"/>
        <v>610558.93610907649</v>
      </c>
      <c r="O420" s="474"/>
      <c r="P420" s="479">
        <v>1187.7115521078599</v>
      </c>
      <c r="Q420" s="277">
        <f t="shared" si="34"/>
        <v>-4.0927261579781771E-12</v>
      </c>
      <c r="S420" s="520">
        <v>14342.735953821601</v>
      </c>
    </row>
    <row r="421" spans="1:19" x14ac:dyDescent="0.2">
      <c r="A421" s="337">
        <f t="shared" si="31"/>
        <v>2040</v>
      </c>
      <c r="B421" s="337">
        <f t="shared" si="32"/>
        <v>12</v>
      </c>
      <c r="C421" s="512">
        <v>26.563099627819444</v>
      </c>
      <c r="D421" s="479">
        <v>3.9958114826722899</v>
      </c>
      <c r="E421" s="479">
        <v>42.633806123140985</v>
      </c>
      <c r="F421" s="479">
        <v>81.614210043345437</v>
      </c>
      <c r="G421" s="479">
        <v>78.117279066674627</v>
      </c>
      <c r="H421" s="479">
        <v>0</v>
      </c>
      <c r="I421" s="478">
        <v>0</v>
      </c>
      <c r="J421" s="478">
        <f t="shared" si="35"/>
        <v>1</v>
      </c>
      <c r="K421" s="511">
        <v>0</v>
      </c>
      <c r="L421" s="521">
        <f t="shared" si="33"/>
        <v>1138.9277767208096</v>
      </c>
      <c r="M421" s="474">
        <v>514302.46443757397</v>
      </c>
      <c r="N421" s="480">
        <f t="shared" si="28"/>
        <v>585753.3623839193</v>
      </c>
      <c r="O421" s="474">
        <f>SUM(N410:N421)</f>
        <v>7623395.9206893537</v>
      </c>
      <c r="P421" s="479">
        <v>1138.92777672081</v>
      </c>
      <c r="Q421" s="277">
        <f t="shared" si="34"/>
        <v>0</v>
      </c>
      <c r="S421" s="520">
        <v>14343.1486120954</v>
      </c>
    </row>
    <row r="422" spans="1:19" x14ac:dyDescent="0.2">
      <c r="D422" s="479"/>
      <c r="F422" s="479">
        <v>0</v>
      </c>
      <c r="G422" s="479"/>
      <c r="H422" s="479"/>
      <c r="I422" s="479"/>
      <c r="J422" s="478"/>
      <c r="K422" s="511"/>
      <c r="M422" s="481"/>
      <c r="O422" s="477">
        <f>+O421/O409-1</f>
        <v>5.1904525845580807E-3</v>
      </c>
    </row>
    <row r="425" spans="1:19" x14ac:dyDescent="0.2">
      <c r="A425" s="312">
        <v>2007</v>
      </c>
      <c r="N425" s="475">
        <f>SUM(N14:N25)</f>
        <v>6119100.6750000007</v>
      </c>
    </row>
    <row r="426" spans="1:19" x14ac:dyDescent="0.2">
      <c r="A426" s="207">
        <v>2008</v>
      </c>
      <c r="N426" s="475">
        <f>SUM(N26:N37)</f>
        <v>5828009.1240000008</v>
      </c>
    </row>
    <row r="427" spans="1:19" x14ac:dyDescent="0.2">
      <c r="A427" s="207">
        <v>2009</v>
      </c>
      <c r="N427" s="475">
        <f>SUM(N38:N49)</f>
        <v>5672607.9330000002</v>
      </c>
    </row>
    <row r="428" spans="1:19" x14ac:dyDescent="0.2">
      <c r="A428" s="312">
        <v>2010</v>
      </c>
      <c r="N428" s="475">
        <f>SUM(N50:N61)</f>
        <v>5541902.8429999994</v>
      </c>
    </row>
    <row r="429" spans="1:19" x14ac:dyDescent="0.2">
      <c r="A429" s="312">
        <v>2011</v>
      </c>
      <c r="N429" s="475">
        <f>SUM(N62:N73)</f>
        <v>5674376.1959999995</v>
      </c>
    </row>
    <row r="430" spans="1:19" x14ac:dyDescent="0.2">
      <c r="A430" s="207">
        <v>2012</v>
      </c>
      <c r="N430" s="475">
        <f>SUM(N74:N85)</f>
        <v>5769030.9610000001</v>
      </c>
    </row>
    <row r="431" spans="1:19" x14ac:dyDescent="0.2">
      <c r="A431" s="207">
        <v>2013</v>
      </c>
      <c r="N431" s="475">
        <f>SUM(N86:N97)</f>
        <v>5811870.8889999995</v>
      </c>
    </row>
    <row r="432" spans="1:19" x14ac:dyDescent="0.2">
      <c r="A432" s="312">
        <v>2014</v>
      </c>
      <c r="N432" s="474">
        <f>SUM(N98:N109)</f>
        <v>5959227.057129764</v>
      </c>
    </row>
    <row r="433" spans="1:14" x14ac:dyDescent="0.2">
      <c r="A433" s="312">
        <v>2015</v>
      </c>
      <c r="N433" s="474">
        <f>SUM(N110:N121)</f>
        <v>6089692.2525260616</v>
      </c>
    </row>
    <row r="434" spans="1:14" x14ac:dyDescent="0.2">
      <c r="A434" s="207">
        <v>2016</v>
      </c>
      <c r="N434" s="474">
        <f>SUM(N122:N133)</f>
        <v>6268689.5733617712</v>
      </c>
    </row>
    <row r="435" spans="1:14" x14ac:dyDescent="0.2">
      <c r="A435" s="207">
        <v>2017</v>
      </c>
      <c r="N435" s="474">
        <f>SUM(N134:N145)</f>
        <v>6436523.8755122004</v>
      </c>
    </row>
    <row r="436" spans="1:14" x14ac:dyDescent="0.2">
      <c r="A436" s="312">
        <v>2018</v>
      </c>
      <c r="N436" s="474">
        <f>SUM(N146:N157)</f>
        <v>6550029.1569021894</v>
      </c>
    </row>
    <row r="437" spans="1:14" x14ac:dyDescent="0.2">
      <c r="A437" s="312">
        <v>2019</v>
      </c>
      <c r="N437" s="474">
        <f>SUM(N158:N169)</f>
        <v>6641781.7505786698</v>
      </c>
    </row>
    <row r="438" spans="1:14" x14ac:dyDescent="0.2">
      <c r="A438" s="207">
        <v>2020</v>
      </c>
      <c r="N438" s="474">
        <f>SUM(N170:N181)</f>
        <v>6705858.3902936382</v>
      </c>
    </row>
    <row r="439" spans="1:14" x14ac:dyDescent="0.2">
      <c r="A439" s="207">
        <v>2021</v>
      </c>
      <c r="N439" s="474">
        <f>SUM(N182:N193)</f>
        <v>6748843.777830895</v>
      </c>
    </row>
    <row r="440" spans="1:14" x14ac:dyDescent="0.2">
      <c r="A440" s="312">
        <v>2022</v>
      </c>
      <c r="N440" s="474">
        <f>SUM(N194:N205)</f>
        <v>6800560.9948714925</v>
      </c>
    </row>
    <row r="441" spans="1:14" x14ac:dyDescent="0.2">
      <c r="A441" s="312">
        <v>2023</v>
      </c>
      <c r="N441" s="474">
        <f>SUM(N206:N217)</f>
        <v>6849374.295483714</v>
      </c>
    </row>
    <row r="442" spans="1:14" x14ac:dyDescent="0.2">
      <c r="A442" s="207">
        <v>2024</v>
      </c>
      <c r="N442" s="474">
        <f>SUM(N218:N229)</f>
        <v>6877740.7028401988</v>
      </c>
    </row>
    <row r="443" spans="1:14" x14ac:dyDescent="0.2">
      <c r="A443" s="207">
        <v>2025</v>
      </c>
      <c r="N443" s="474">
        <f>SUM(N230:N241)</f>
        <v>6910536.4841287695</v>
      </c>
    </row>
    <row r="444" spans="1:14" x14ac:dyDescent="0.2">
      <c r="A444" s="312">
        <v>2026</v>
      </c>
      <c r="N444" s="474">
        <f>SUM(N242:N253)</f>
        <v>6957882.9993220977</v>
      </c>
    </row>
    <row r="445" spans="1:14" x14ac:dyDescent="0.2">
      <c r="A445" s="312">
        <v>2027</v>
      </c>
      <c r="N445" s="474">
        <f>SUM(N254:N265)</f>
        <v>7010398.7668150533</v>
      </c>
    </row>
    <row r="446" spans="1:14" x14ac:dyDescent="0.2">
      <c r="A446" s="207">
        <v>2028</v>
      </c>
      <c r="N446" s="474">
        <f>SUM(N266:N277)</f>
        <v>7065163.6139867511</v>
      </c>
    </row>
    <row r="447" spans="1:14" x14ac:dyDescent="0.2">
      <c r="A447" s="207">
        <v>2029</v>
      </c>
      <c r="N447" s="474">
        <f>SUM(N278:N289)</f>
        <v>7119908.2825197559</v>
      </c>
    </row>
    <row r="448" spans="1:14" x14ac:dyDescent="0.2">
      <c r="A448" s="312">
        <v>2030</v>
      </c>
      <c r="N448" s="474">
        <f>SUM(N290:N301)</f>
        <v>7178787.5536103621</v>
      </c>
    </row>
    <row r="449" spans="1:14" x14ac:dyDescent="0.2">
      <c r="A449" s="312">
        <v>2031</v>
      </c>
      <c r="N449" s="474">
        <f>SUM(N302:N313)</f>
        <v>7245957.3519164901</v>
      </c>
    </row>
    <row r="450" spans="1:14" x14ac:dyDescent="0.2">
      <c r="A450" s="207">
        <v>2032</v>
      </c>
      <c r="N450" s="474">
        <f>SUM(N314:N325)</f>
        <v>7330610.5971946074</v>
      </c>
    </row>
    <row r="451" spans="1:14" x14ac:dyDescent="0.2">
      <c r="A451" s="207">
        <v>2033</v>
      </c>
      <c r="N451" s="474">
        <f>SUM(N326:N337)</f>
        <v>7382946.6235161703</v>
      </c>
    </row>
    <row r="452" spans="1:14" x14ac:dyDescent="0.2">
      <c r="A452" s="312">
        <v>2034</v>
      </c>
      <c r="N452" s="474">
        <f>SUM(N338:N349)</f>
        <v>7417141.4439398488</v>
      </c>
    </row>
    <row r="453" spans="1:14" x14ac:dyDescent="0.2">
      <c r="A453" s="312">
        <v>2035</v>
      </c>
      <c r="N453" s="474">
        <f>SUM(N350:N361)</f>
        <v>7449676.166165784</v>
      </c>
    </row>
    <row r="454" spans="1:14" x14ac:dyDescent="0.2">
      <c r="A454" s="207">
        <v>2036</v>
      </c>
      <c r="N454" s="474">
        <f>SUM(N362:N373)</f>
        <v>7490645.6916835811</v>
      </c>
    </row>
    <row r="455" spans="1:14" x14ac:dyDescent="0.2">
      <c r="A455" s="207">
        <v>2037</v>
      </c>
      <c r="N455" s="474">
        <f>SUM(N374:N385)</f>
        <v>7520145.5372991133</v>
      </c>
    </row>
    <row r="456" spans="1:14" x14ac:dyDescent="0.2">
      <c r="A456" s="312">
        <v>2038</v>
      </c>
      <c r="N456" s="474">
        <f>SUM(N386:N397)</f>
        <v>7552684.0839959458</v>
      </c>
    </row>
    <row r="457" spans="1:14" x14ac:dyDescent="0.2">
      <c r="A457" s="312">
        <v>2039</v>
      </c>
      <c r="N457" s="474">
        <f>SUM(N398:N409)</f>
        <v>7584031.3654869916</v>
      </c>
    </row>
    <row r="458" spans="1:14" x14ac:dyDescent="0.2">
      <c r="A458" s="207">
        <v>2040</v>
      </c>
      <c r="N458" s="474">
        <f>SUM(N410:N421)</f>
        <v>7623395.9206893537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00B050"/>
  </sheetPr>
  <dimension ref="A1:N458"/>
  <sheetViews>
    <sheetView workbookViewId="0">
      <pane xSplit="2" ySplit="13" topLeftCell="D14" activePane="bottomRight" state="frozen"/>
      <selection activeCell="L1" sqref="L1"/>
      <selection pane="topRight" activeCell="L1" sqref="L1"/>
      <selection pane="bottomLeft" activeCell="L1" sqref="L1"/>
      <selection pane="bottomRight" activeCell="M1" sqref="M1"/>
    </sheetView>
  </sheetViews>
  <sheetFormatPr defaultRowHeight="12.75" x14ac:dyDescent="0.2"/>
  <cols>
    <col min="1" max="1" width="24.42578125" style="530" customWidth="1"/>
    <col min="2" max="2" width="13.5703125" style="530" customWidth="1"/>
    <col min="3" max="3" width="12.140625" style="530" customWidth="1"/>
    <col min="4" max="4" width="10.5703125" style="530" customWidth="1"/>
    <col min="5" max="5" width="10.140625" style="530" bestFit="1" customWidth="1"/>
    <col min="6" max="6" width="9.140625" style="530"/>
    <col min="7" max="7" width="14.7109375" style="530" customWidth="1"/>
    <col min="8" max="8" width="10.140625" style="530" bestFit="1" customWidth="1"/>
    <col min="9" max="9" width="9.140625" style="530"/>
    <col min="10" max="10" width="13.85546875" style="528" customWidth="1"/>
    <col min="11" max="11" width="14.140625" style="529" customWidth="1"/>
    <col min="12" max="12" width="14" style="528" customWidth="1"/>
    <col min="13" max="13" width="15.85546875" style="527" customWidth="1"/>
    <col min="14" max="14" width="13.5703125" style="527" customWidth="1"/>
  </cols>
  <sheetData>
    <row r="1" spans="1:14" ht="25.5" x14ac:dyDescent="0.2">
      <c r="A1" s="569" t="s">
        <v>163</v>
      </c>
      <c r="B1" s="569" t="s">
        <v>352</v>
      </c>
      <c r="C1" s="569" t="s">
        <v>351</v>
      </c>
      <c r="D1" s="569" t="s">
        <v>350</v>
      </c>
      <c r="E1" s="569" t="s">
        <v>349</v>
      </c>
      <c r="M1" s="568" t="s">
        <v>534</v>
      </c>
    </row>
    <row r="2" spans="1:14" x14ac:dyDescent="0.2">
      <c r="A2" s="564" t="s">
        <v>345</v>
      </c>
      <c r="B2" s="567">
        <v>467322.87289330072</v>
      </c>
      <c r="C2" s="530">
        <v>94722.673956282175</v>
      </c>
      <c r="D2" s="530">
        <v>4.9335903788884439</v>
      </c>
      <c r="E2" s="566">
        <v>2.620554277616582E-6</v>
      </c>
    </row>
    <row r="3" spans="1:14" x14ac:dyDescent="0.2">
      <c r="A3" s="564" t="s">
        <v>439</v>
      </c>
      <c r="B3" s="567">
        <v>8.7641189309006862</v>
      </c>
      <c r="C3" s="530">
        <v>2.3452459906564456</v>
      </c>
      <c r="D3" s="530">
        <v>3.7369721410109169</v>
      </c>
      <c r="E3" s="566">
        <v>2.6362093346330465E-4</v>
      </c>
    </row>
    <row r="4" spans="1:14" x14ac:dyDescent="0.2">
      <c r="A4" s="564" t="s">
        <v>438</v>
      </c>
      <c r="B4" s="567">
        <v>1583.2492880920847</v>
      </c>
      <c r="C4" s="530">
        <v>349.39428625381879</v>
      </c>
      <c r="D4" s="530">
        <v>4.531411503798684</v>
      </c>
      <c r="E4" s="566">
        <v>1.3111735658646358E-5</v>
      </c>
    </row>
    <row r="5" spans="1:14" x14ac:dyDescent="0.2">
      <c r="A5" s="564" t="s">
        <v>334</v>
      </c>
      <c r="B5" s="567">
        <v>0.99700090185863477</v>
      </c>
      <c r="C5" s="530">
        <v>1.7764994264646073E-3</v>
      </c>
      <c r="D5" s="530">
        <v>561.21656275609143</v>
      </c>
      <c r="E5" s="566">
        <v>8.9510159958165691E-84</v>
      </c>
    </row>
    <row r="6" spans="1:14" x14ac:dyDescent="0.2">
      <c r="A6" s="564" t="s">
        <v>403</v>
      </c>
      <c r="B6" s="567">
        <v>0.15176057977157076</v>
      </c>
      <c r="C6" s="530">
        <v>8.070723210686874E-2</v>
      </c>
      <c r="D6" s="530">
        <v>1.8803838988136341</v>
      </c>
      <c r="E6" s="566">
        <v>6.1787338291637163E-2</v>
      </c>
    </row>
    <row r="7" spans="1:14" x14ac:dyDescent="0.2">
      <c r="A7" s="564"/>
      <c r="B7" s="565"/>
    </row>
    <row r="8" spans="1:14" x14ac:dyDescent="0.2">
      <c r="A8" s="564"/>
      <c r="B8" s="565"/>
    </row>
    <row r="9" spans="1:14" x14ac:dyDescent="0.2">
      <c r="A9" s="564"/>
      <c r="B9" s="563"/>
    </row>
    <row r="10" spans="1:14" ht="50.25" customHeight="1" thickBot="1" x14ac:dyDescent="0.25">
      <c r="C10" s="681" t="s">
        <v>437</v>
      </c>
      <c r="D10" s="681"/>
      <c r="E10" s="681"/>
      <c r="F10" s="681"/>
      <c r="G10" s="681"/>
      <c r="H10" s="681"/>
      <c r="I10" s="681"/>
      <c r="J10" s="561" t="s">
        <v>436</v>
      </c>
      <c r="K10" s="562" t="s">
        <v>435</v>
      </c>
      <c r="L10" s="561" t="s">
        <v>434</v>
      </c>
      <c r="M10" s="560" t="s">
        <v>433</v>
      </c>
      <c r="N10" s="560" t="s">
        <v>432</v>
      </c>
    </row>
    <row r="13" spans="1:14" ht="24.75" customHeight="1" x14ac:dyDescent="0.2">
      <c r="A13" s="559" t="s">
        <v>306</v>
      </c>
      <c r="B13" s="559" t="s">
        <v>314</v>
      </c>
      <c r="C13" s="558" t="s">
        <v>431</v>
      </c>
      <c r="D13" s="558" t="s">
        <v>430</v>
      </c>
      <c r="E13" s="557" t="s">
        <v>399</v>
      </c>
      <c r="F13" s="557" t="s">
        <v>429</v>
      </c>
      <c r="G13" s="556" t="s">
        <v>428</v>
      </c>
      <c r="H13" s="556" t="s">
        <v>393</v>
      </c>
      <c r="I13" s="556" t="s">
        <v>392</v>
      </c>
      <c r="J13" s="682" t="s">
        <v>427</v>
      </c>
      <c r="K13" s="682"/>
      <c r="L13" s="682"/>
    </row>
    <row r="14" spans="1:14" x14ac:dyDescent="0.2">
      <c r="A14" s="533">
        <v>2007</v>
      </c>
      <c r="B14" s="533">
        <v>1</v>
      </c>
      <c r="C14" s="537">
        <v>8043.8</v>
      </c>
      <c r="D14" s="541">
        <v>0</v>
      </c>
      <c r="E14" s="540">
        <v>-158533.41900387601</v>
      </c>
      <c r="F14" s="539">
        <f t="shared" ref="F14:F77" si="0">+$B$2+$B$3*C14+$B$4*D14+E14</f>
        <v>379286.27374580363</v>
      </c>
      <c r="G14" s="538">
        <v>379935</v>
      </c>
      <c r="H14" s="538">
        <v>379286.27374580398</v>
      </c>
      <c r="I14" s="537">
        <f t="shared" ref="I14:I77" si="1">+H14-F14</f>
        <v>0</v>
      </c>
      <c r="J14" s="553">
        <v>8256</v>
      </c>
      <c r="K14" s="554">
        <v>94452</v>
      </c>
      <c r="L14" s="553">
        <v>3280</v>
      </c>
      <c r="M14" s="552">
        <v>485923</v>
      </c>
      <c r="N14" s="474"/>
    </row>
    <row r="15" spans="1:14" x14ac:dyDescent="0.2">
      <c r="A15" s="533">
        <v>2007</v>
      </c>
      <c r="B15" s="533">
        <v>2</v>
      </c>
      <c r="C15" s="537">
        <v>8044.7809644744302</v>
      </c>
      <c r="D15" s="541">
        <v>0</v>
      </c>
      <c r="E15" s="540">
        <v>-157312.729988654</v>
      </c>
      <c r="F15" s="539">
        <f t="shared" si="0"/>
        <v>380515.56005034654</v>
      </c>
      <c r="G15" s="538">
        <v>381220</v>
      </c>
      <c r="H15" s="538">
        <v>380515.56005034602</v>
      </c>
      <c r="I15" s="537">
        <f t="shared" si="1"/>
        <v>-5.2386894822120667E-10</v>
      </c>
      <c r="J15" s="553">
        <v>8273</v>
      </c>
      <c r="K15" s="554">
        <v>94462</v>
      </c>
      <c r="L15" s="553">
        <v>3289</v>
      </c>
      <c r="M15" s="552">
        <v>487244</v>
      </c>
      <c r="N15" s="474"/>
    </row>
    <row r="16" spans="1:14" x14ac:dyDescent="0.2">
      <c r="A16" s="533">
        <v>2007</v>
      </c>
      <c r="B16" s="533">
        <v>3</v>
      </c>
      <c r="C16" s="537">
        <v>8041.0438960744696</v>
      </c>
      <c r="D16" s="541">
        <v>0</v>
      </c>
      <c r="E16" s="540">
        <v>-156031.700192249</v>
      </c>
      <c r="F16" s="539">
        <f t="shared" si="0"/>
        <v>381763.83773484139</v>
      </c>
      <c r="G16" s="538">
        <v>382384</v>
      </c>
      <c r="H16" s="538">
        <v>381763.83773484197</v>
      </c>
      <c r="I16" s="537">
        <f t="shared" si="1"/>
        <v>5.8207660913467407E-10</v>
      </c>
      <c r="J16" s="553">
        <v>8284</v>
      </c>
      <c r="K16" s="554">
        <v>94868</v>
      </c>
      <c r="L16" s="553">
        <v>3292</v>
      </c>
      <c r="M16" s="552">
        <v>488828</v>
      </c>
      <c r="N16" s="474"/>
    </row>
    <row r="17" spans="1:14" x14ac:dyDescent="0.2">
      <c r="A17" s="533">
        <v>2007</v>
      </c>
      <c r="B17" s="533">
        <v>4</v>
      </c>
      <c r="C17" s="537">
        <v>8031.3666666666704</v>
      </c>
      <c r="D17" s="541">
        <v>0</v>
      </c>
      <c r="E17" s="540">
        <v>-154851.32728763399</v>
      </c>
      <c r="F17" s="539">
        <f t="shared" si="0"/>
        <v>382859.39825000486</v>
      </c>
      <c r="G17" s="538">
        <v>383089</v>
      </c>
      <c r="H17" s="538">
        <v>382859.39825000498</v>
      </c>
      <c r="I17" s="537">
        <f t="shared" si="1"/>
        <v>0</v>
      </c>
      <c r="J17" s="553">
        <v>8309</v>
      </c>
      <c r="K17" s="554">
        <v>95330</v>
      </c>
      <c r="L17" s="553">
        <v>3287</v>
      </c>
      <c r="M17" s="552">
        <v>490015</v>
      </c>
      <c r="N17" s="474"/>
    </row>
    <row r="18" spans="1:14" x14ac:dyDescent="0.2">
      <c r="A18" s="533">
        <v>2007</v>
      </c>
      <c r="B18" s="533">
        <v>5</v>
      </c>
      <c r="C18" s="537">
        <v>8016.61984758777</v>
      </c>
      <c r="D18" s="541">
        <v>0</v>
      </c>
      <c r="E18" s="540">
        <v>-154123.15531326801</v>
      </c>
      <c r="F18" s="539">
        <f t="shared" si="0"/>
        <v>383458.32734811091</v>
      </c>
      <c r="G18" s="538">
        <v>384793</v>
      </c>
      <c r="H18" s="538">
        <v>383458.32734811102</v>
      </c>
      <c r="I18" s="537">
        <f t="shared" si="1"/>
        <v>0</v>
      </c>
      <c r="J18" s="553">
        <v>8306</v>
      </c>
      <c r="K18" s="554">
        <v>96042</v>
      </c>
      <c r="L18" s="553">
        <v>3280</v>
      </c>
      <c r="M18" s="552">
        <v>492421</v>
      </c>
      <c r="N18" s="474"/>
    </row>
    <row r="19" spans="1:14" x14ac:dyDescent="0.2">
      <c r="A19" s="533">
        <v>2007</v>
      </c>
      <c r="B19" s="533">
        <v>6</v>
      </c>
      <c r="C19" s="537">
        <v>7998.4610637892401</v>
      </c>
      <c r="D19" s="541">
        <v>0</v>
      </c>
      <c r="E19" s="540">
        <v>-152127.704311551</v>
      </c>
      <c r="F19" s="539">
        <f t="shared" si="0"/>
        <v>385294.63260897709</v>
      </c>
      <c r="G19" s="538">
        <v>385640</v>
      </c>
      <c r="H19" s="538">
        <v>385294.63260897697</v>
      </c>
      <c r="I19" s="537">
        <f t="shared" si="1"/>
        <v>0</v>
      </c>
      <c r="J19" s="553">
        <v>8301</v>
      </c>
      <c r="K19" s="554">
        <v>96537</v>
      </c>
      <c r="L19" s="553">
        <v>3292</v>
      </c>
      <c r="M19" s="552">
        <v>493770</v>
      </c>
      <c r="N19" s="474"/>
    </row>
    <row r="20" spans="1:14" x14ac:dyDescent="0.2">
      <c r="A20" s="533">
        <v>2007</v>
      </c>
      <c r="B20" s="533">
        <v>7</v>
      </c>
      <c r="C20" s="537">
        <v>7981.2</v>
      </c>
      <c r="D20" s="541">
        <v>0</v>
      </c>
      <c r="E20" s="540">
        <v>-151274.71364048199</v>
      </c>
      <c r="F20" s="539">
        <f t="shared" si="0"/>
        <v>385996.34526412323</v>
      </c>
      <c r="G20" s="538">
        <v>386455</v>
      </c>
      <c r="H20" s="538">
        <v>385996.34526412399</v>
      </c>
      <c r="I20" s="537">
        <f t="shared" si="1"/>
        <v>7.5669959187507629E-10</v>
      </c>
      <c r="J20" s="553">
        <v>8310</v>
      </c>
      <c r="K20" s="554">
        <v>96899</v>
      </c>
      <c r="L20" s="553">
        <v>3331</v>
      </c>
      <c r="M20" s="552">
        <v>494995</v>
      </c>
      <c r="N20" s="474"/>
    </row>
    <row r="21" spans="1:14" x14ac:dyDescent="0.2">
      <c r="A21" s="533">
        <v>2007</v>
      </c>
      <c r="B21" s="533">
        <v>8</v>
      </c>
      <c r="C21" s="537">
        <v>7966.1134419191403</v>
      </c>
      <c r="D21" s="541">
        <v>0</v>
      </c>
      <c r="E21" s="540">
        <v>-150294.141034025</v>
      </c>
      <c r="F21" s="539">
        <f t="shared" si="0"/>
        <v>386844.69748130173</v>
      </c>
      <c r="G21" s="538">
        <v>386424</v>
      </c>
      <c r="H21" s="538">
        <v>386844.69748130202</v>
      </c>
      <c r="I21" s="537">
        <f t="shared" si="1"/>
        <v>0</v>
      </c>
      <c r="J21" s="553">
        <v>8324</v>
      </c>
      <c r="K21" s="554">
        <v>97240</v>
      </c>
      <c r="L21" s="553">
        <v>3357</v>
      </c>
      <c r="M21" s="552">
        <v>495345</v>
      </c>
      <c r="N21" s="474"/>
    </row>
    <row r="22" spans="1:14" x14ac:dyDescent="0.2">
      <c r="A22" s="533">
        <v>2007</v>
      </c>
      <c r="B22" s="533">
        <v>9</v>
      </c>
      <c r="C22" s="537">
        <v>7952.9135875123802</v>
      </c>
      <c r="D22" s="541">
        <v>0</v>
      </c>
      <c r="E22" s="540">
        <v>-150326.67521692999</v>
      </c>
      <c r="F22" s="539">
        <f t="shared" si="0"/>
        <v>386696.47820450529</v>
      </c>
      <c r="G22" s="538">
        <v>387418</v>
      </c>
      <c r="H22" s="538">
        <v>386696.47820450499</v>
      </c>
      <c r="I22" s="537">
        <f t="shared" si="1"/>
        <v>0</v>
      </c>
      <c r="J22" s="553">
        <v>8340</v>
      </c>
      <c r="K22" s="554">
        <v>97591</v>
      </c>
      <c r="L22" s="553">
        <v>3365</v>
      </c>
      <c r="M22" s="552">
        <v>496714</v>
      </c>
      <c r="N22" s="474"/>
    </row>
    <row r="23" spans="1:14" x14ac:dyDescent="0.2">
      <c r="A23" s="533">
        <v>2007</v>
      </c>
      <c r="B23" s="533">
        <v>10</v>
      </c>
      <c r="C23" s="537">
        <v>7940.3</v>
      </c>
      <c r="D23" s="541">
        <v>0</v>
      </c>
      <c r="E23" s="540">
        <v>-149046.97431786801</v>
      </c>
      <c r="F23" s="539">
        <f t="shared" si="0"/>
        <v>387865.63212246343</v>
      </c>
      <c r="G23" s="538">
        <v>387536</v>
      </c>
      <c r="H23" s="538">
        <v>387865.63212246302</v>
      </c>
      <c r="I23" s="537">
        <f t="shared" si="1"/>
        <v>0</v>
      </c>
      <c r="J23" s="553">
        <v>8356</v>
      </c>
      <c r="K23" s="554">
        <v>97769</v>
      </c>
      <c r="L23" s="553">
        <v>3359</v>
      </c>
      <c r="M23" s="552">
        <v>497020</v>
      </c>
      <c r="N23" s="474"/>
    </row>
    <row r="24" spans="1:14" x14ac:dyDescent="0.2">
      <c r="A24" s="533">
        <v>2007</v>
      </c>
      <c r="B24" s="533">
        <v>11</v>
      </c>
      <c r="C24" s="537">
        <v>7925.6004213339402</v>
      </c>
      <c r="D24" s="541">
        <v>0</v>
      </c>
      <c r="E24" s="540">
        <v>-148978.63649960901</v>
      </c>
      <c r="F24" s="539">
        <f t="shared" si="0"/>
        <v>387805.14108505903</v>
      </c>
      <c r="G24" s="538">
        <v>387875</v>
      </c>
      <c r="H24" s="538">
        <v>387805.14108505897</v>
      </c>
      <c r="I24" s="537">
        <f t="shared" si="1"/>
        <v>0</v>
      </c>
      <c r="J24" s="553">
        <v>8366</v>
      </c>
      <c r="K24" s="554">
        <v>97931</v>
      </c>
      <c r="L24" s="553">
        <v>3362</v>
      </c>
      <c r="M24" s="552">
        <v>497534</v>
      </c>
      <c r="N24" s="474"/>
    </row>
    <row r="25" spans="1:14" x14ac:dyDescent="0.2">
      <c r="A25" s="533">
        <v>2007</v>
      </c>
      <c r="B25" s="533">
        <v>12</v>
      </c>
      <c r="C25" s="537">
        <v>7907.48517357943</v>
      </c>
      <c r="D25" s="541">
        <v>0</v>
      </c>
      <c r="E25" s="540">
        <v>-148451.583717147</v>
      </c>
      <c r="F25" s="539">
        <f t="shared" si="0"/>
        <v>388173.42968173767</v>
      </c>
      <c r="G25" s="538">
        <v>387962</v>
      </c>
      <c r="H25" s="538">
        <v>388173.42968173802</v>
      </c>
      <c r="I25" s="537">
        <f t="shared" si="1"/>
        <v>0</v>
      </c>
      <c r="J25" s="553">
        <v>8371</v>
      </c>
      <c r="K25" s="554">
        <v>98077</v>
      </c>
      <c r="L25" s="553">
        <v>3346</v>
      </c>
      <c r="M25" s="552">
        <v>497756</v>
      </c>
      <c r="N25" s="474">
        <f>AVERAGE(M14:M25)</f>
        <v>493130.41666666669</v>
      </c>
    </row>
    <row r="26" spans="1:14" x14ac:dyDescent="0.2">
      <c r="A26" s="533">
        <v>2008</v>
      </c>
      <c r="B26" s="533">
        <v>1</v>
      </c>
      <c r="C26" s="537">
        <v>7882.2333333333299</v>
      </c>
      <c r="D26" s="541">
        <v>0</v>
      </c>
      <c r="E26" s="540">
        <v>-148249.245122792</v>
      </c>
      <c r="F26" s="539">
        <f t="shared" si="0"/>
        <v>388154.45814495184</v>
      </c>
      <c r="G26" s="538">
        <v>387912</v>
      </c>
      <c r="H26" s="538">
        <v>388154.45814495202</v>
      </c>
      <c r="I26" s="537">
        <f t="shared" si="1"/>
        <v>0</v>
      </c>
      <c r="J26" s="553">
        <v>8387</v>
      </c>
      <c r="K26" s="554">
        <v>99012</v>
      </c>
      <c r="L26" s="553">
        <v>3363</v>
      </c>
      <c r="M26" s="552">
        <v>498674</v>
      </c>
      <c r="N26" s="474"/>
    </row>
    <row r="27" spans="1:14" x14ac:dyDescent="0.2">
      <c r="A27" s="533">
        <v>2008</v>
      </c>
      <c r="B27" s="533">
        <v>2</v>
      </c>
      <c r="C27" s="537">
        <v>7848.9478205502901</v>
      </c>
      <c r="D27" s="541">
        <v>0</v>
      </c>
      <c r="E27" s="540">
        <v>-148083.15766511401</v>
      </c>
      <c r="F27" s="539">
        <f t="shared" si="0"/>
        <v>388028.82740992319</v>
      </c>
      <c r="G27" s="538">
        <v>388719</v>
      </c>
      <c r="H27" s="538">
        <v>388028.82740992401</v>
      </c>
      <c r="I27" s="537">
        <f t="shared" si="1"/>
        <v>8.149072527885437E-10</v>
      </c>
      <c r="J27" s="553">
        <v>8402</v>
      </c>
      <c r="K27" s="554">
        <v>98961</v>
      </c>
      <c r="L27" s="553">
        <v>3378</v>
      </c>
      <c r="M27" s="552">
        <v>499460</v>
      </c>
      <c r="N27" s="474"/>
    </row>
    <row r="28" spans="1:14" x14ac:dyDescent="0.2">
      <c r="A28" s="533">
        <v>2008</v>
      </c>
      <c r="B28" s="533">
        <v>3</v>
      </c>
      <c r="C28" s="537">
        <v>7813.3673856327496</v>
      </c>
      <c r="D28" s="541">
        <v>0</v>
      </c>
      <c r="E28" s="540">
        <v>-146846.19805503599</v>
      </c>
      <c r="F28" s="539">
        <f t="shared" si="0"/>
        <v>388953.95585677063</v>
      </c>
      <c r="G28" s="538">
        <v>388441</v>
      </c>
      <c r="H28" s="538">
        <v>388953.95585677098</v>
      </c>
      <c r="I28" s="537">
        <f t="shared" si="1"/>
        <v>0</v>
      </c>
      <c r="J28" s="553">
        <v>8408</v>
      </c>
      <c r="K28" s="554">
        <v>98863</v>
      </c>
      <c r="L28" s="553">
        <v>3368</v>
      </c>
      <c r="M28" s="552">
        <v>499080</v>
      </c>
      <c r="N28" s="474"/>
    </row>
    <row r="29" spans="1:14" x14ac:dyDescent="0.2">
      <c r="A29" s="533">
        <v>2008</v>
      </c>
      <c r="B29" s="533">
        <v>4</v>
      </c>
      <c r="C29" s="537">
        <v>7774.7333333333299</v>
      </c>
      <c r="D29" s="541">
        <v>0</v>
      </c>
      <c r="E29" s="540">
        <v>-146995.05582541699</v>
      </c>
      <c r="F29" s="539">
        <f t="shared" si="0"/>
        <v>388466.50465725496</v>
      </c>
      <c r="G29" s="538">
        <v>388496</v>
      </c>
      <c r="H29" s="538">
        <v>388466.50465725502</v>
      </c>
      <c r="I29" s="537">
        <f t="shared" si="1"/>
        <v>0</v>
      </c>
      <c r="J29" s="553">
        <v>8410</v>
      </c>
      <c r="K29" s="554">
        <v>99006</v>
      </c>
      <c r="L29" s="553">
        <v>3377</v>
      </c>
      <c r="M29" s="552">
        <v>499289</v>
      </c>
      <c r="N29" s="474"/>
    </row>
    <row r="30" spans="1:14" x14ac:dyDescent="0.2">
      <c r="A30" s="533">
        <v>2008</v>
      </c>
      <c r="B30" s="533">
        <v>5</v>
      </c>
      <c r="C30" s="537">
        <v>7739.7343348780196</v>
      </c>
      <c r="D30" s="541">
        <v>0</v>
      </c>
      <c r="E30" s="540">
        <v>-146520.32011306801</v>
      </c>
      <c r="F30" s="539">
        <f t="shared" si="0"/>
        <v>388634.50498467917</v>
      </c>
      <c r="G30" s="538">
        <v>389240</v>
      </c>
      <c r="H30" s="538">
        <v>388634.50498467899</v>
      </c>
      <c r="I30" s="537">
        <f t="shared" si="1"/>
        <v>0</v>
      </c>
      <c r="J30" s="553">
        <v>8413</v>
      </c>
      <c r="K30" s="554">
        <v>99283</v>
      </c>
      <c r="L30" s="553">
        <v>3390</v>
      </c>
      <c r="M30" s="552">
        <v>500326</v>
      </c>
      <c r="N30" s="474"/>
    </row>
    <row r="31" spans="1:14" x14ac:dyDescent="0.2">
      <c r="A31" s="533">
        <v>2008</v>
      </c>
      <c r="B31" s="533">
        <v>6</v>
      </c>
      <c r="C31" s="537">
        <v>7704.6504257276501</v>
      </c>
      <c r="D31" s="541">
        <v>0</v>
      </c>
      <c r="E31" s="540">
        <v>-145385.32194242501</v>
      </c>
      <c r="F31" s="539">
        <f t="shared" si="0"/>
        <v>389462.0236029675</v>
      </c>
      <c r="G31" s="538">
        <v>389216</v>
      </c>
      <c r="H31" s="538">
        <v>389462.02360296698</v>
      </c>
      <c r="I31" s="537">
        <f t="shared" si="1"/>
        <v>-5.2386894822120667E-10</v>
      </c>
      <c r="J31" s="553">
        <v>8416</v>
      </c>
      <c r="K31" s="554">
        <v>99666</v>
      </c>
      <c r="L31" s="553">
        <v>3425</v>
      </c>
      <c r="M31" s="552">
        <v>500723</v>
      </c>
      <c r="N31" s="474"/>
    </row>
    <row r="32" spans="1:14" x14ac:dyDescent="0.2">
      <c r="A32" s="533">
        <v>2008</v>
      </c>
      <c r="B32" s="533">
        <v>7</v>
      </c>
      <c r="C32" s="537">
        <v>7669.3</v>
      </c>
      <c r="D32" s="541">
        <v>0</v>
      </c>
      <c r="E32" s="540">
        <v>-145231.919532267</v>
      </c>
      <c r="F32" s="539">
        <f t="shared" si="0"/>
        <v>389305.61067779036</v>
      </c>
      <c r="G32" s="538">
        <v>389655</v>
      </c>
      <c r="H32" s="538">
        <v>389305.610677791</v>
      </c>
      <c r="I32" s="537">
        <f t="shared" si="1"/>
        <v>6.4028427004814148E-10</v>
      </c>
      <c r="J32" s="553">
        <v>8416</v>
      </c>
      <c r="K32" s="554">
        <v>99778</v>
      </c>
      <c r="L32" s="553">
        <v>3416</v>
      </c>
      <c r="M32" s="552">
        <v>501265</v>
      </c>
      <c r="N32" s="474"/>
    </row>
    <row r="33" spans="1:14" x14ac:dyDescent="0.2">
      <c r="A33" s="533">
        <v>2008</v>
      </c>
      <c r="B33" s="533">
        <v>8</v>
      </c>
      <c r="C33" s="537">
        <v>7629.0308081294497</v>
      </c>
      <c r="D33" s="541">
        <v>0</v>
      </c>
      <c r="E33" s="540">
        <v>-144394.989756884</v>
      </c>
      <c r="F33" s="539">
        <f t="shared" si="0"/>
        <v>389789.61646636861</v>
      </c>
      <c r="G33" s="538">
        <v>390153</v>
      </c>
      <c r="H33" s="538">
        <v>389789.61646636901</v>
      </c>
      <c r="I33" s="537">
        <f t="shared" si="1"/>
        <v>0</v>
      </c>
      <c r="J33" s="553">
        <v>8423</v>
      </c>
      <c r="K33" s="554">
        <v>99876</v>
      </c>
      <c r="L33" s="553">
        <v>3396</v>
      </c>
      <c r="M33" s="552">
        <v>501848</v>
      </c>
      <c r="N33" s="474"/>
    </row>
    <row r="34" spans="1:14" x14ac:dyDescent="0.2">
      <c r="A34" s="533">
        <v>2008</v>
      </c>
      <c r="B34" s="533">
        <v>9</v>
      </c>
      <c r="C34" s="537">
        <v>7583.6533950413004</v>
      </c>
      <c r="D34" s="541">
        <v>0</v>
      </c>
      <c r="E34" s="540">
        <v>-143544.49400498701</v>
      </c>
      <c r="F34" s="539">
        <f t="shared" si="0"/>
        <v>390242.41917318449</v>
      </c>
      <c r="G34" s="538">
        <v>390306</v>
      </c>
      <c r="H34" s="538">
        <v>390242.41917318403</v>
      </c>
      <c r="I34" s="537">
        <f t="shared" si="1"/>
        <v>-4.6566128730773926E-10</v>
      </c>
      <c r="J34" s="553">
        <v>8421</v>
      </c>
      <c r="K34" s="554">
        <v>99811</v>
      </c>
      <c r="L34" s="553">
        <v>3403</v>
      </c>
      <c r="M34" s="552">
        <v>501941</v>
      </c>
      <c r="N34" s="474"/>
    </row>
    <row r="35" spans="1:14" x14ac:dyDescent="0.2">
      <c r="A35" s="533">
        <v>2008</v>
      </c>
      <c r="B35" s="533">
        <v>10</v>
      </c>
      <c r="C35" s="537">
        <v>7533.8666666666704</v>
      </c>
      <c r="D35" s="541">
        <v>0</v>
      </c>
      <c r="E35" s="540">
        <v>-143040.950774998</v>
      </c>
      <c r="F35" s="539">
        <f t="shared" si="0"/>
        <v>390309.62559451774</v>
      </c>
      <c r="G35" s="538">
        <v>390919</v>
      </c>
      <c r="H35" s="538">
        <v>390309.62559451797</v>
      </c>
      <c r="I35" s="537">
        <f t="shared" si="1"/>
        <v>0</v>
      </c>
      <c r="J35" s="553">
        <v>8424</v>
      </c>
      <c r="K35" s="554">
        <v>99721</v>
      </c>
      <c r="L35" s="553">
        <v>3407</v>
      </c>
      <c r="M35" s="552">
        <v>502471</v>
      </c>
      <c r="N35" s="474"/>
    </row>
    <row r="36" spans="1:14" x14ac:dyDescent="0.2">
      <c r="A36" s="533">
        <v>2008</v>
      </c>
      <c r="B36" s="533">
        <v>11</v>
      </c>
      <c r="C36" s="537">
        <v>7476.3897688260604</v>
      </c>
      <c r="D36" s="541">
        <v>0</v>
      </c>
      <c r="E36" s="540">
        <v>-141911.93108047999</v>
      </c>
      <c r="F36" s="539">
        <f t="shared" si="0"/>
        <v>390934.91092058143</v>
      </c>
      <c r="G36" s="538">
        <v>390804</v>
      </c>
      <c r="H36" s="538">
        <v>390934.91092058102</v>
      </c>
      <c r="I36" s="537">
        <f t="shared" si="1"/>
        <v>0</v>
      </c>
      <c r="J36" s="553">
        <v>8415</v>
      </c>
      <c r="K36" s="554">
        <v>99588</v>
      </c>
      <c r="L36" s="553">
        <v>3385</v>
      </c>
      <c r="M36" s="552">
        <v>502192</v>
      </c>
      <c r="N36" s="474"/>
    </row>
    <row r="37" spans="1:14" x14ac:dyDescent="0.2">
      <c r="A37" s="533">
        <v>2008</v>
      </c>
      <c r="B37" s="533">
        <v>12</v>
      </c>
      <c r="C37" s="537">
        <v>7418.9968885816097</v>
      </c>
      <c r="D37" s="541">
        <v>0</v>
      </c>
      <c r="E37" s="540">
        <v>-141636.708694828</v>
      </c>
      <c r="F37" s="539">
        <f t="shared" si="0"/>
        <v>390707.13527798408</v>
      </c>
      <c r="G37" s="538">
        <v>390180</v>
      </c>
      <c r="H37" s="538">
        <v>390707.13527798402</v>
      </c>
      <c r="I37" s="537">
        <f t="shared" si="1"/>
        <v>0</v>
      </c>
      <c r="J37" s="553">
        <v>8421</v>
      </c>
      <c r="K37" s="554">
        <v>99710</v>
      </c>
      <c r="L37" s="553">
        <v>3399</v>
      </c>
      <c r="M37" s="552">
        <v>501710</v>
      </c>
      <c r="N37" s="474">
        <f>AVERAGE(M26:M37)</f>
        <v>500748.25</v>
      </c>
    </row>
    <row r="38" spans="1:14" x14ac:dyDescent="0.2">
      <c r="A38" s="533">
        <v>2009</v>
      </c>
      <c r="B38" s="533">
        <v>1</v>
      </c>
      <c r="C38" s="537">
        <v>7363.1333333333296</v>
      </c>
      <c r="D38" s="541">
        <v>0</v>
      </c>
      <c r="E38" s="540">
        <v>-141817.47900798899</v>
      </c>
      <c r="F38" s="539">
        <f t="shared" si="0"/>
        <v>390036.77012272429</v>
      </c>
      <c r="G38" s="538">
        <v>390070</v>
      </c>
      <c r="H38" s="538">
        <v>390036.770122724</v>
      </c>
      <c r="I38" s="537">
        <f t="shared" si="1"/>
        <v>0</v>
      </c>
      <c r="J38" s="553">
        <v>8425</v>
      </c>
      <c r="K38" s="554">
        <v>99369</v>
      </c>
      <c r="L38" s="553">
        <v>3390</v>
      </c>
      <c r="M38" s="552">
        <v>501254</v>
      </c>
      <c r="N38" s="476">
        <f>+N37/N25-1</f>
        <v>1.5447908050017167E-2</v>
      </c>
    </row>
    <row r="39" spans="1:14" x14ac:dyDescent="0.2">
      <c r="A39" s="533">
        <v>2009</v>
      </c>
      <c r="B39" s="533">
        <v>2</v>
      </c>
      <c r="C39" s="537">
        <v>7315.0300047198498</v>
      </c>
      <c r="D39" s="541">
        <v>0</v>
      </c>
      <c r="E39" s="540">
        <v>-141353.98126722901</v>
      </c>
      <c r="F39" s="539">
        <f t="shared" si="0"/>
        <v>390078.68457054353</v>
      </c>
      <c r="G39" s="538">
        <v>389449</v>
      </c>
      <c r="H39" s="538">
        <v>390078.684570543</v>
      </c>
      <c r="I39" s="537">
        <f t="shared" si="1"/>
        <v>-5.2386894822120667E-10</v>
      </c>
      <c r="J39" s="553">
        <v>8423</v>
      </c>
      <c r="K39" s="554">
        <v>100217</v>
      </c>
      <c r="L39" s="553">
        <v>3398</v>
      </c>
      <c r="M39" s="552">
        <v>501487</v>
      </c>
      <c r="N39" s="474"/>
    </row>
    <row r="40" spans="1:14" x14ac:dyDescent="0.2">
      <c r="A40" s="533">
        <v>2009</v>
      </c>
      <c r="B40" s="533">
        <v>3</v>
      </c>
      <c r="C40" s="537">
        <v>7278.2269488461698</v>
      </c>
      <c r="D40" s="541">
        <v>0</v>
      </c>
      <c r="E40" s="540">
        <v>-141653.40418495299</v>
      </c>
      <c r="F40" s="539">
        <f t="shared" si="0"/>
        <v>389456.715294122</v>
      </c>
      <c r="G40" s="538">
        <v>389130</v>
      </c>
      <c r="H40" s="538">
        <v>389456.715294122</v>
      </c>
      <c r="I40" s="537">
        <f t="shared" si="1"/>
        <v>0</v>
      </c>
      <c r="J40" s="553">
        <v>8412</v>
      </c>
      <c r="K40" s="554">
        <v>100155</v>
      </c>
      <c r="L40" s="553">
        <v>3390</v>
      </c>
      <c r="M40" s="552">
        <v>501087</v>
      </c>
      <c r="N40" s="474"/>
    </row>
    <row r="41" spans="1:14" x14ac:dyDescent="0.2">
      <c r="A41" s="533">
        <v>2009</v>
      </c>
      <c r="B41" s="533">
        <v>4</v>
      </c>
      <c r="C41" s="537">
        <v>7243.7666666666701</v>
      </c>
      <c r="D41" s="541">
        <v>0</v>
      </c>
      <c r="E41" s="540">
        <v>-141603.889669091</v>
      </c>
      <c r="F41" s="539">
        <f t="shared" si="0"/>
        <v>389204.21579857043</v>
      </c>
      <c r="G41" s="538">
        <v>388742</v>
      </c>
      <c r="H41" s="538">
        <v>389204.21579857101</v>
      </c>
      <c r="I41" s="537">
        <f t="shared" si="1"/>
        <v>5.8207660913467407E-10</v>
      </c>
      <c r="J41" s="553">
        <v>8417</v>
      </c>
      <c r="K41" s="554">
        <v>100172</v>
      </c>
      <c r="L41" s="553">
        <v>3398</v>
      </c>
      <c r="M41" s="552">
        <v>500729</v>
      </c>
      <c r="N41" s="474"/>
    </row>
    <row r="42" spans="1:14" x14ac:dyDescent="0.2">
      <c r="A42" s="533">
        <v>2009</v>
      </c>
      <c r="B42" s="533">
        <v>5</v>
      </c>
      <c r="C42" s="537">
        <v>7215.8006395277498</v>
      </c>
      <c r="D42" s="541">
        <v>0</v>
      </c>
      <c r="E42" s="540">
        <v>-141710.181412373</v>
      </c>
      <c r="F42" s="539">
        <f t="shared" si="0"/>
        <v>388852.82646741823</v>
      </c>
      <c r="G42" s="538">
        <v>388684</v>
      </c>
      <c r="H42" s="538">
        <v>388852.826467418</v>
      </c>
      <c r="I42" s="537">
        <f t="shared" si="1"/>
        <v>0</v>
      </c>
      <c r="J42" s="553">
        <v>8409</v>
      </c>
      <c r="K42" s="554">
        <v>100241</v>
      </c>
      <c r="L42" s="553">
        <v>3381</v>
      </c>
      <c r="M42" s="552">
        <v>500715</v>
      </c>
      <c r="N42" s="474"/>
    </row>
    <row r="43" spans="1:14" x14ac:dyDescent="0.2">
      <c r="A43" s="533">
        <v>2009</v>
      </c>
      <c r="B43" s="533">
        <v>6</v>
      </c>
      <c r="C43" s="537">
        <v>7192.1496854528496</v>
      </c>
      <c r="D43" s="541">
        <v>0</v>
      </c>
      <c r="E43" s="540">
        <v>-141479.12001353601</v>
      </c>
      <c r="F43" s="539">
        <f t="shared" si="0"/>
        <v>388876.60809191345</v>
      </c>
      <c r="G43" s="538">
        <v>388608</v>
      </c>
      <c r="H43" s="538">
        <v>388876.60809191299</v>
      </c>
      <c r="I43" s="537">
        <f t="shared" si="1"/>
        <v>-4.6566128730773926E-10</v>
      </c>
      <c r="J43" s="553">
        <v>8409</v>
      </c>
      <c r="K43" s="554">
        <v>99753</v>
      </c>
      <c r="L43" s="553">
        <v>3408</v>
      </c>
      <c r="M43" s="552">
        <v>500178</v>
      </c>
      <c r="N43" s="474"/>
    </row>
    <row r="44" spans="1:14" x14ac:dyDescent="0.2">
      <c r="A44" s="533">
        <v>2009</v>
      </c>
      <c r="B44" s="533">
        <v>7</v>
      </c>
      <c r="C44" s="537">
        <v>7174.2</v>
      </c>
      <c r="D44" s="541">
        <v>0</v>
      </c>
      <c r="E44" s="540">
        <v>-141363.376877306</v>
      </c>
      <c r="F44" s="539">
        <f t="shared" si="0"/>
        <v>388835.03805006237</v>
      </c>
      <c r="G44" s="538">
        <v>388816</v>
      </c>
      <c r="H44" s="538">
        <v>388835.03805006301</v>
      </c>
      <c r="I44" s="537">
        <f t="shared" si="1"/>
        <v>6.4028427004814148E-10</v>
      </c>
      <c r="J44" s="553">
        <v>8400</v>
      </c>
      <c r="K44" s="554">
        <v>99953</v>
      </c>
      <c r="L44" s="553">
        <v>3443</v>
      </c>
      <c r="M44" s="552">
        <v>500612</v>
      </c>
      <c r="N44" s="474"/>
    </row>
    <row r="45" spans="1:14" x14ac:dyDescent="0.2">
      <c r="A45" s="533">
        <v>2009</v>
      </c>
      <c r="B45" s="533">
        <v>8</v>
      </c>
      <c r="C45" s="537">
        <v>7160.35260185879</v>
      </c>
      <c r="D45" s="541">
        <v>0</v>
      </c>
      <c r="E45" s="540">
        <v>-140961.284415053</v>
      </c>
      <c r="F45" s="539">
        <f t="shared" si="0"/>
        <v>389115.77026812232</v>
      </c>
      <c r="G45" s="538">
        <v>389306</v>
      </c>
      <c r="H45" s="538">
        <v>389115.77026812203</v>
      </c>
      <c r="I45" s="537">
        <f t="shared" si="1"/>
        <v>0</v>
      </c>
      <c r="J45" s="553">
        <v>8398</v>
      </c>
      <c r="K45" s="554">
        <v>100010</v>
      </c>
      <c r="L45" s="553">
        <v>3459</v>
      </c>
      <c r="M45" s="552">
        <v>501173</v>
      </c>
      <c r="N45" s="474"/>
    </row>
    <row r="46" spans="1:14" x14ac:dyDescent="0.2">
      <c r="A46" s="533">
        <v>2009</v>
      </c>
      <c r="B46" s="533">
        <v>9</v>
      </c>
      <c r="C46" s="537">
        <v>7149.8566634624003</v>
      </c>
      <c r="D46" s="541">
        <v>0</v>
      </c>
      <c r="E46" s="540">
        <v>-140319.99910031701</v>
      </c>
      <c r="F46" s="539">
        <f t="shared" si="0"/>
        <v>389665.06793046091</v>
      </c>
      <c r="G46" s="538">
        <v>389429</v>
      </c>
      <c r="H46" s="538">
        <v>389665.06793046102</v>
      </c>
      <c r="I46" s="537">
        <f t="shared" si="1"/>
        <v>0</v>
      </c>
      <c r="J46" s="553">
        <v>8403</v>
      </c>
      <c r="K46" s="554">
        <v>99800</v>
      </c>
      <c r="L46" s="553">
        <v>3428</v>
      </c>
      <c r="M46" s="552">
        <v>501060</v>
      </c>
      <c r="N46" s="474"/>
    </row>
    <row r="47" spans="1:14" x14ac:dyDescent="0.2">
      <c r="A47" s="533">
        <v>2009</v>
      </c>
      <c r="B47" s="533">
        <v>10</v>
      </c>
      <c r="C47" s="537">
        <v>7141.3</v>
      </c>
      <c r="D47" s="541">
        <v>0</v>
      </c>
      <c r="E47" s="540">
        <v>-140170.35139738099</v>
      </c>
      <c r="F47" s="539">
        <f t="shared" si="0"/>
        <v>389739.72401716077</v>
      </c>
      <c r="G47" s="538">
        <v>389956</v>
      </c>
      <c r="H47" s="538">
        <v>389739.724017161</v>
      </c>
      <c r="I47" s="537">
        <f t="shared" si="1"/>
        <v>0</v>
      </c>
      <c r="J47" s="553">
        <v>8402</v>
      </c>
      <c r="K47" s="554">
        <v>99597</v>
      </c>
      <c r="L47" s="553">
        <v>3419</v>
      </c>
      <c r="M47" s="552">
        <v>501374</v>
      </c>
      <c r="N47" s="474"/>
    </row>
    <row r="48" spans="1:14" x14ac:dyDescent="0.2">
      <c r="A48" s="533">
        <v>2009</v>
      </c>
      <c r="B48" s="533">
        <v>11</v>
      </c>
      <c r="C48" s="537">
        <v>7133.4205830338497</v>
      </c>
      <c r="D48" s="541">
        <v>0</v>
      </c>
      <c r="E48" s="540">
        <v>-139501.51723854299</v>
      </c>
      <c r="F48" s="539">
        <f t="shared" si="0"/>
        <v>390339.50202860124</v>
      </c>
      <c r="G48" s="538">
        <v>390157</v>
      </c>
      <c r="H48" s="538">
        <v>390339.50202860101</v>
      </c>
      <c r="I48" s="537">
        <f t="shared" si="1"/>
        <v>0</v>
      </c>
      <c r="J48" s="553">
        <v>8404</v>
      </c>
      <c r="K48" s="554">
        <v>99535</v>
      </c>
      <c r="L48" s="553">
        <v>3409</v>
      </c>
      <c r="M48" s="552">
        <v>501505</v>
      </c>
      <c r="N48" s="474"/>
    </row>
    <row r="49" spans="1:14" x14ac:dyDescent="0.2">
      <c r="A49" s="533">
        <v>2009</v>
      </c>
      <c r="B49" s="533">
        <v>12</v>
      </c>
      <c r="C49" s="537">
        <v>7129.6114319543503</v>
      </c>
      <c r="D49" s="541">
        <v>0</v>
      </c>
      <c r="E49" s="540">
        <v>-139292.78979825199</v>
      </c>
      <c r="F49" s="539">
        <f t="shared" si="0"/>
        <v>390514.84561580577</v>
      </c>
      <c r="G49" s="538">
        <v>390107</v>
      </c>
      <c r="H49" s="538">
        <v>390514.845615806</v>
      </c>
      <c r="I49" s="537">
        <f t="shared" si="1"/>
        <v>0</v>
      </c>
      <c r="J49" s="553">
        <v>8395</v>
      </c>
      <c r="K49" s="554">
        <v>99587</v>
      </c>
      <c r="L49" s="553">
        <v>3393</v>
      </c>
      <c r="M49" s="552">
        <v>501482</v>
      </c>
      <c r="N49" s="474">
        <f>AVERAGE(M38:M49)</f>
        <v>501054.66666666669</v>
      </c>
    </row>
    <row r="50" spans="1:14" x14ac:dyDescent="0.2">
      <c r="A50" s="533">
        <v>2010</v>
      </c>
      <c r="B50" s="533">
        <v>1</v>
      </c>
      <c r="C50" s="537">
        <v>7133.5333333333301</v>
      </c>
      <c r="D50" s="541">
        <v>0</v>
      </c>
      <c r="E50" s="540">
        <v>-139343.55438515201</v>
      </c>
      <c r="F50" s="539">
        <f t="shared" si="0"/>
        <v>390498.45303902641</v>
      </c>
      <c r="G50" s="538">
        <v>388623</v>
      </c>
      <c r="H50" s="538">
        <v>390498.453039026</v>
      </c>
      <c r="I50" s="537">
        <f t="shared" si="1"/>
        <v>0</v>
      </c>
      <c r="J50" s="553">
        <v>8393</v>
      </c>
      <c r="K50" s="554">
        <v>101083</v>
      </c>
      <c r="L50" s="553">
        <v>3417</v>
      </c>
      <c r="M50" s="552">
        <v>501516</v>
      </c>
      <c r="N50" s="476">
        <f>+N49/N37-1</f>
        <v>6.119175986469827E-4</v>
      </c>
    </row>
    <row r="51" spans="1:14" x14ac:dyDescent="0.2">
      <c r="A51" s="533">
        <v>2010</v>
      </c>
      <c r="B51" s="533">
        <v>2</v>
      </c>
      <c r="C51" s="537">
        <v>7147.3896287719399</v>
      </c>
      <c r="D51" s="541">
        <v>0</v>
      </c>
      <c r="E51" s="540">
        <v>-141080.09760202401</v>
      </c>
      <c r="F51" s="539">
        <f t="shared" si="0"/>
        <v>388883.34804332012</v>
      </c>
      <c r="G51" s="538">
        <v>388521</v>
      </c>
      <c r="H51" s="538">
        <v>388883.34804332</v>
      </c>
      <c r="I51" s="537">
        <f t="shared" si="1"/>
        <v>0</v>
      </c>
      <c r="J51" s="553">
        <v>8390</v>
      </c>
      <c r="K51" s="554">
        <v>101043</v>
      </c>
      <c r="L51" s="553">
        <v>3415</v>
      </c>
      <c r="M51" s="552">
        <v>501369</v>
      </c>
      <c r="N51" s="474"/>
    </row>
    <row r="52" spans="1:14" x14ac:dyDescent="0.2">
      <c r="A52" s="533">
        <v>2010</v>
      </c>
      <c r="B52" s="533">
        <v>3</v>
      </c>
      <c r="C52" s="537">
        <v>7163.3973886661097</v>
      </c>
      <c r="D52" s="541">
        <v>0</v>
      </c>
      <c r="E52" s="540">
        <v>-141073.23601863199</v>
      </c>
      <c r="F52" s="539">
        <f t="shared" si="0"/>
        <v>389030.50353824196</v>
      </c>
      <c r="G52" s="538">
        <v>389486</v>
      </c>
      <c r="H52" s="538">
        <v>389030.50353824202</v>
      </c>
      <c r="I52" s="537">
        <f t="shared" si="1"/>
        <v>0</v>
      </c>
      <c r="J52" s="553">
        <v>8391</v>
      </c>
      <c r="K52" s="554">
        <v>100830</v>
      </c>
      <c r="L52" s="553">
        <v>3415</v>
      </c>
      <c r="M52" s="552">
        <v>502122</v>
      </c>
      <c r="N52" s="474"/>
    </row>
    <row r="53" spans="1:14" x14ac:dyDescent="0.2">
      <c r="A53" s="533">
        <v>2010</v>
      </c>
      <c r="B53" s="533">
        <v>4</v>
      </c>
      <c r="C53" s="537">
        <v>7177.4666666666699</v>
      </c>
      <c r="D53" s="541">
        <v>0</v>
      </c>
      <c r="E53" s="540">
        <v>-140126.88674840599</v>
      </c>
      <c r="F53" s="539">
        <f t="shared" si="0"/>
        <v>390100.15763413673</v>
      </c>
      <c r="G53" s="538">
        <v>389793</v>
      </c>
      <c r="H53" s="538">
        <v>390100.15763413702</v>
      </c>
      <c r="I53" s="537">
        <f t="shared" si="1"/>
        <v>0</v>
      </c>
      <c r="J53" s="553">
        <v>8387</v>
      </c>
      <c r="K53" s="554">
        <v>100752</v>
      </c>
      <c r="L53" s="553">
        <v>3418</v>
      </c>
      <c r="M53" s="552">
        <v>502350</v>
      </c>
      <c r="N53" s="474"/>
    </row>
    <row r="54" spans="1:14" x14ac:dyDescent="0.2">
      <c r="A54" s="533">
        <v>2010</v>
      </c>
      <c r="B54" s="533">
        <v>5</v>
      </c>
      <c r="C54" s="537">
        <v>7182.1316141766501</v>
      </c>
      <c r="D54" s="541">
        <v>0</v>
      </c>
      <c r="E54" s="540">
        <v>-140059.48332168901</v>
      </c>
      <c r="F54" s="539">
        <f t="shared" si="0"/>
        <v>390208.44521563762</v>
      </c>
      <c r="G54" s="538">
        <v>390141</v>
      </c>
      <c r="H54" s="538">
        <v>390208.44521563803</v>
      </c>
      <c r="I54" s="537">
        <f t="shared" si="1"/>
        <v>0</v>
      </c>
      <c r="J54" s="553">
        <v>8390</v>
      </c>
      <c r="K54" s="554">
        <v>100868</v>
      </c>
      <c r="L54" s="553">
        <v>3434</v>
      </c>
      <c r="M54" s="552">
        <v>502833</v>
      </c>
      <c r="N54" s="474"/>
    </row>
    <row r="55" spans="1:14" x14ac:dyDescent="0.2">
      <c r="A55" s="533">
        <v>2010</v>
      </c>
      <c r="B55" s="533">
        <v>6</v>
      </c>
      <c r="C55" s="537">
        <v>7181.2140121211996</v>
      </c>
      <c r="D55" s="541">
        <v>0</v>
      </c>
      <c r="E55" s="540">
        <v>-139716.90965142299</v>
      </c>
      <c r="F55" s="539">
        <f t="shared" si="0"/>
        <v>390542.97691235843</v>
      </c>
      <c r="G55" s="538">
        <v>390414</v>
      </c>
      <c r="H55" s="538">
        <v>390542.97691235802</v>
      </c>
      <c r="I55" s="537">
        <f t="shared" si="1"/>
        <v>0</v>
      </c>
      <c r="J55" s="553">
        <v>8391</v>
      </c>
      <c r="K55" s="554">
        <v>101091</v>
      </c>
      <c r="L55" s="553">
        <v>3444</v>
      </c>
      <c r="M55" s="552">
        <v>503340</v>
      </c>
      <c r="N55" s="474"/>
    </row>
    <row r="56" spans="1:14" x14ac:dyDescent="0.2">
      <c r="A56" s="533">
        <v>2010</v>
      </c>
      <c r="B56" s="533">
        <v>7</v>
      </c>
      <c r="C56" s="537">
        <v>7180.4</v>
      </c>
      <c r="D56" s="541">
        <v>0</v>
      </c>
      <c r="E56" s="540">
        <v>-139446.04863630701</v>
      </c>
      <c r="F56" s="539">
        <f t="shared" si="0"/>
        <v>390806.70382843295</v>
      </c>
      <c r="G56" s="538">
        <v>391059</v>
      </c>
      <c r="H56" s="538">
        <v>390806.703828433</v>
      </c>
      <c r="I56" s="537">
        <f t="shared" si="1"/>
        <v>0</v>
      </c>
      <c r="J56" s="553">
        <v>8385</v>
      </c>
      <c r="K56" s="554">
        <v>101216</v>
      </c>
      <c r="L56" s="553">
        <v>3431</v>
      </c>
      <c r="M56" s="552">
        <v>504091</v>
      </c>
      <c r="N56" s="474"/>
    </row>
    <row r="57" spans="1:14" x14ac:dyDescent="0.2">
      <c r="A57" s="533">
        <v>2010</v>
      </c>
      <c r="B57" s="533">
        <v>8</v>
      </c>
      <c r="C57" s="537">
        <v>7184.0439803888903</v>
      </c>
      <c r="D57" s="541">
        <v>0</v>
      </c>
      <c r="E57" s="540">
        <v>-138738.008127162</v>
      </c>
      <c r="F57" s="539">
        <f t="shared" si="0"/>
        <v>391546.68061508809</v>
      </c>
      <c r="G57" s="538">
        <v>391776</v>
      </c>
      <c r="H57" s="538">
        <v>391546.68061508797</v>
      </c>
      <c r="I57" s="537">
        <f t="shared" si="1"/>
        <v>0</v>
      </c>
      <c r="J57" s="553">
        <v>8388</v>
      </c>
      <c r="K57" s="554">
        <v>101295</v>
      </c>
      <c r="L57" s="553">
        <v>3419</v>
      </c>
      <c r="M57" s="552">
        <v>504878</v>
      </c>
      <c r="N57" s="474"/>
    </row>
    <row r="58" spans="1:14" x14ac:dyDescent="0.2">
      <c r="A58" s="533">
        <v>2010</v>
      </c>
      <c r="B58" s="533">
        <v>9</v>
      </c>
      <c r="C58" s="537">
        <v>7190.8968264289197</v>
      </c>
      <c r="D58" s="541">
        <v>0</v>
      </c>
      <c r="E58" s="540">
        <v>-138058.48594847301</v>
      </c>
      <c r="F58" s="539">
        <f t="shared" si="0"/>
        <v>392286.26195148705</v>
      </c>
      <c r="G58" s="538">
        <v>391982</v>
      </c>
      <c r="H58" s="538">
        <v>392286.26195148699</v>
      </c>
      <c r="I58" s="537">
        <f t="shared" si="1"/>
        <v>0</v>
      </c>
      <c r="J58" s="553">
        <v>8375</v>
      </c>
      <c r="K58" s="554">
        <v>101168</v>
      </c>
      <c r="L58" s="553">
        <v>3431</v>
      </c>
      <c r="M58" s="552">
        <v>504956</v>
      </c>
      <c r="N58" s="474"/>
    </row>
    <row r="59" spans="1:14" x14ac:dyDescent="0.2">
      <c r="A59" s="533">
        <v>2010</v>
      </c>
      <c r="B59" s="533">
        <v>10</v>
      </c>
      <c r="C59" s="537">
        <v>7197.9666666666699</v>
      </c>
      <c r="D59" s="541">
        <v>0</v>
      </c>
      <c r="E59" s="540">
        <v>-137993.959410059</v>
      </c>
      <c r="F59" s="539">
        <f t="shared" si="0"/>
        <v>392412.74941056711</v>
      </c>
      <c r="G59" s="538">
        <v>392238</v>
      </c>
      <c r="H59" s="538">
        <v>392412.74941056699</v>
      </c>
      <c r="I59" s="537">
        <f t="shared" si="1"/>
        <v>0</v>
      </c>
      <c r="J59" s="553">
        <v>8370</v>
      </c>
      <c r="K59" s="554">
        <v>100965</v>
      </c>
      <c r="L59" s="553">
        <v>3401</v>
      </c>
      <c r="M59" s="552">
        <v>504974</v>
      </c>
      <c r="N59" s="474"/>
    </row>
    <row r="60" spans="1:14" x14ac:dyDescent="0.2">
      <c r="A60" s="533">
        <v>2010</v>
      </c>
      <c r="B60" s="533">
        <v>11</v>
      </c>
      <c r="C60" s="537">
        <v>7203.71390981272</v>
      </c>
      <c r="D60" s="541">
        <v>0</v>
      </c>
      <c r="E60" s="540">
        <v>-137780.84737467</v>
      </c>
      <c r="F60" s="539">
        <f t="shared" si="0"/>
        <v>392676.23096841306</v>
      </c>
      <c r="G60" s="538">
        <v>392498</v>
      </c>
      <c r="H60" s="538">
        <v>392676.230968413</v>
      </c>
      <c r="I60" s="537">
        <f t="shared" si="1"/>
        <v>0</v>
      </c>
      <c r="J60" s="553">
        <v>8373</v>
      </c>
      <c r="K60" s="554">
        <v>100761</v>
      </c>
      <c r="L60" s="553">
        <v>3433</v>
      </c>
      <c r="M60" s="552">
        <v>505065</v>
      </c>
      <c r="N60" s="474"/>
    </row>
    <row r="61" spans="1:14" x14ac:dyDescent="0.2">
      <c r="A61" s="533">
        <v>2010</v>
      </c>
      <c r="B61" s="533">
        <v>12</v>
      </c>
      <c r="C61" s="537">
        <v>7208.4272855961299</v>
      </c>
      <c r="D61" s="541">
        <v>0</v>
      </c>
      <c r="E61" s="540">
        <v>-137572.37396273899</v>
      </c>
      <c r="F61" s="539">
        <f t="shared" si="0"/>
        <v>392926.0129662758</v>
      </c>
      <c r="G61" s="538">
        <v>392073</v>
      </c>
      <c r="H61" s="538">
        <v>392926.01296627498</v>
      </c>
      <c r="I61" s="537">
        <f t="shared" si="1"/>
        <v>-8.149072527885437E-10</v>
      </c>
      <c r="J61" s="553">
        <v>8379</v>
      </c>
      <c r="K61" s="554">
        <v>100939</v>
      </c>
      <c r="L61" s="553">
        <v>3467</v>
      </c>
      <c r="M61" s="552">
        <v>504858</v>
      </c>
      <c r="N61" s="474">
        <f>AVERAGE(M50:M61)</f>
        <v>503529.33333333331</v>
      </c>
    </row>
    <row r="62" spans="1:14" x14ac:dyDescent="0.2">
      <c r="A62" s="533">
        <v>2011</v>
      </c>
      <c r="B62" s="533">
        <v>1</v>
      </c>
      <c r="C62" s="537">
        <v>7213.7666666666701</v>
      </c>
      <c r="D62" s="541">
        <v>0</v>
      </c>
      <c r="E62" s="540">
        <v>-138139.689350673</v>
      </c>
      <c r="F62" s="539">
        <f t="shared" si="0"/>
        <v>392405.49254906143</v>
      </c>
      <c r="G62" s="538">
        <v>393324</v>
      </c>
      <c r="H62" s="538">
        <v>392405.49254906102</v>
      </c>
      <c r="I62" s="537">
        <f t="shared" si="1"/>
        <v>0</v>
      </c>
      <c r="J62" s="553">
        <v>8377</v>
      </c>
      <c r="K62" s="554">
        <v>100570</v>
      </c>
      <c r="L62" s="553">
        <v>3473</v>
      </c>
      <c r="M62" s="552">
        <v>505744</v>
      </c>
      <c r="N62" s="476">
        <f>+N61/N49-1</f>
        <v>4.9389155142085528E-3</v>
      </c>
    </row>
    <row r="63" spans="1:14" x14ac:dyDescent="0.2">
      <c r="A63" s="533">
        <v>2011</v>
      </c>
      <c r="B63" s="533">
        <v>2</v>
      </c>
      <c r="C63" s="537">
        <v>7220.6511648471396</v>
      </c>
      <c r="D63" s="541">
        <v>0</v>
      </c>
      <c r="E63" s="540">
        <v>-136670.24888486401</v>
      </c>
      <c r="F63" s="539">
        <f t="shared" si="0"/>
        <v>393935.26957570354</v>
      </c>
      <c r="G63" s="538">
        <v>393794</v>
      </c>
      <c r="H63" s="538">
        <v>393935.26957570401</v>
      </c>
      <c r="I63" s="537">
        <f t="shared" si="1"/>
        <v>4.6566128730773926E-10</v>
      </c>
      <c r="J63" s="553">
        <v>8374</v>
      </c>
      <c r="K63" s="554">
        <v>100061</v>
      </c>
      <c r="L63" s="553">
        <v>3492</v>
      </c>
      <c r="M63" s="552">
        <v>505721</v>
      </c>
      <c r="N63" s="474"/>
    </row>
    <row r="64" spans="1:14" x14ac:dyDescent="0.2">
      <c r="A64" s="533">
        <v>2011</v>
      </c>
      <c r="B64" s="533">
        <v>3</v>
      </c>
      <c r="C64" s="537">
        <v>7228.11155552112</v>
      </c>
      <c r="D64" s="541">
        <v>0</v>
      </c>
      <c r="E64" s="540">
        <v>-136422.64644254799</v>
      </c>
      <c r="F64" s="539">
        <f t="shared" si="0"/>
        <v>394248.25576915732</v>
      </c>
      <c r="G64" s="538">
        <v>394733</v>
      </c>
      <c r="H64" s="538">
        <v>394248.25576915703</v>
      </c>
      <c r="I64" s="537">
        <f t="shared" si="1"/>
        <v>0</v>
      </c>
      <c r="J64" s="553">
        <v>8367</v>
      </c>
      <c r="K64" s="554">
        <v>99827</v>
      </c>
      <c r="L64" s="553">
        <v>3494</v>
      </c>
      <c r="M64" s="552">
        <v>506421</v>
      </c>
      <c r="N64" s="474"/>
    </row>
    <row r="65" spans="1:14" x14ac:dyDescent="0.2">
      <c r="A65" s="533">
        <v>2011</v>
      </c>
      <c r="B65" s="533">
        <v>4</v>
      </c>
      <c r="C65" s="537">
        <v>7237.3666666666704</v>
      </c>
      <c r="D65" s="541">
        <v>0</v>
      </c>
      <c r="E65" s="540">
        <v>-135456.64603632799</v>
      </c>
      <c r="F65" s="539">
        <f t="shared" si="0"/>
        <v>395295.36907017574</v>
      </c>
      <c r="G65" s="538">
        <v>395174</v>
      </c>
      <c r="H65" s="538">
        <v>395295.36907017598</v>
      </c>
      <c r="I65" s="537">
        <f t="shared" si="1"/>
        <v>0</v>
      </c>
      <c r="J65" s="553">
        <v>8366</v>
      </c>
      <c r="K65" s="554">
        <v>100008</v>
      </c>
      <c r="L65" s="553">
        <v>3499</v>
      </c>
      <c r="M65" s="552">
        <v>507047</v>
      </c>
      <c r="N65" s="474"/>
    </row>
    <row r="66" spans="1:14" x14ac:dyDescent="0.2">
      <c r="A66" s="533">
        <v>2011</v>
      </c>
      <c r="B66" s="533">
        <v>5</v>
      </c>
      <c r="C66" s="537">
        <v>7246.9062909446302</v>
      </c>
      <c r="D66" s="541">
        <v>0</v>
      </c>
      <c r="E66" s="540">
        <v>-135189.82237384401</v>
      </c>
      <c r="F66" s="539">
        <f t="shared" si="0"/>
        <v>395645.79913438787</v>
      </c>
      <c r="G66" s="538">
        <v>395670</v>
      </c>
      <c r="H66" s="538">
        <v>395645.79913438798</v>
      </c>
      <c r="I66" s="537">
        <f t="shared" si="1"/>
        <v>0</v>
      </c>
      <c r="J66" s="553">
        <v>8361</v>
      </c>
      <c r="K66" s="554">
        <v>100194</v>
      </c>
      <c r="L66" s="553">
        <v>3497</v>
      </c>
      <c r="M66" s="552">
        <v>507722</v>
      </c>
      <c r="N66" s="474"/>
    </row>
    <row r="67" spans="1:14" x14ac:dyDescent="0.2">
      <c r="A67" s="533">
        <v>2011</v>
      </c>
      <c r="B67" s="533">
        <v>6</v>
      </c>
      <c r="C67" s="537">
        <v>7256.7670732338102</v>
      </c>
      <c r="D67" s="541">
        <v>0</v>
      </c>
      <c r="E67" s="540">
        <v>-134756.57380659401</v>
      </c>
      <c r="F67" s="539">
        <f t="shared" si="0"/>
        <v>396165.46877037187</v>
      </c>
      <c r="G67" s="538">
        <v>396262</v>
      </c>
      <c r="H67" s="538">
        <v>396165.46877037198</v>
      </c>
      <c r="I67" s="537">
        <f t="shared" si="1"/>
        <v>0</v>
      </c>
      <c r="J67" s="553">
        <v>8361</v>
      </c>
      <c r="K67" s="554">
        <v>100307</v>
      </c>
      <c r="L67" s="553">
        <v>3472</v>
      </c>
      <c r="M67" s="552">
        <v>508402</v>
      </c>
      <c r="N67" s="474"/>
    </row>
    <row r="68" spans="1:14" x14ac:dyDescent="0.2">
      <c r="A68" s="533">
        <v>2011</v>
      </c>
      <c r="B68" s="533">
        <v>7</v>
      </c>
      <c r="C68" s="537">
        <v>7265.7</v>
      </c>
      <c r="D68" s="541">
        <v>0</v>
      </c>
      <c r="E68" s="540">
        <v>-134241.534258183</v>
      </c>
      <c r="F68" s="539">
        <f t="shared" si="0"/>
        <v>396758.79755136289</v>
      </c>
      <c r="G68" s="538">
        <v>396690</v>
      </c>
      <c r="H68" s="538">
        <v>396758.79755136301</v>
      </c>
      <c r="I68" s="537">
        <f t="shared" si="1"/>
        <v>0</v>
      </c>
      <c r="J68" s="553">
        <v>8355</v>
      </c>
      <c r="K68" s="554">
        <v>100310</v>
      </c>
      <c r="L68" s="553">
        <v>3455</v>
      </c>
      <c r="M68" s="552">
        <v>508810</v>
      </c>
      <c r="N68" s="474"/>
    </row>
    <row r="69" spans="1:14" x14ac:dyDescent="0.2">
      <c r="A69" s="533">
        <v>2011</v>
      </c>
      <c r="B69" s="533">
        <v>8</v>
      </c>
      <c r="C69" s="537">
        <v>7274.0148458999201</v>
      </c>
      <c r="D69" s="541">
        <v>0</v>
      </c>
      <c r="E69" s="540">
        <v>-133917.96269933099</v>
      </c>
      <c r="F69" s="539">
        <f t="shared" si="0"/>
        <v>397155.24140857381</v>
      </c>
      <c r="G69" s="538">
        <v>397227</v>
      </c>
      <c r="H69" s="538">
        <v>397155.241408573</v>
      </c>
      <c r="I69" s="537">
        <f t="shared" si="1"/>
        <v>-8.149072527885437E-10</v>
      </c>
      <c r="J69" s="553">
        <v>8356</v>
      </c>
      <c r="K69" s="554">
        <v>100232</v>
      </c>
      <c r="L69" s="553">
        <v>3460</v>
      </c>
      <c r="M69" s="552">
        <v>509275</v>
      </c>
      <c r="N69" s="474"/>
    </row>
    <row r="70" spans="1:14" x14ac:dyDescent="0.2">
      <c r="A70" s="533">
        <v>2011</v>
      </c>
      <c r="B70" s="533">
        <v>9</v>
      </c>
      <c r="C70" s="537">
        <v>7282.5146405422802</v>
      </c>
      <c r="D70" s="541">
        <v>0</v>
      </c>
      <c r="E70" s="540">
        <v>-133433.89608049701</v>
      </c>
      <c r="F70" s="539">
        <f t="shared" si="0"/>
        <v>397713.80123854167</v>
      </c>
      <c r="G70" s="538">
        <v>397085</v>
      </c>
      <c r="H70" s="538">
        <v>397713.80123854103</v>
      </c>
      <c r="I70" s="537">
        <f t="shared" si="1"/>
        <v>-6.4028427004814148E-10</v>
      </c>
      <c r="J70" s="553">
        <v>8347</v>
      </c>
      <c r="K70" s="554">
        <v>100044</v>
      </c>
      <c r="L70" s="553">
        <v>3446</v>
      </c>
      <c r="M70" s="552">
        <v>508922</v>
      </c>
      <c r="N70" s="474"/>
    </row>
    <row r="71" spans="1:14" x14ac:dyDescent="0.2">
      <c r="A71" s="533">
        <v>2011</v>
      </c>
      <c r="B71" s="533">
        <v>10</v>
      </c>
      <c r="C71" s="537">
        <v>7292.3</v>
      </c>
      <c r="D71" s="541">
        <v>0</v>
      </c>
      <c r="E71" s="540">
        <v>-133756.057373205</v>
      </c>
      <c r="F71" s="539">
        <f t="shared" si="0"/>
        <v>397477.39999990282</v>
      </c>
      <c r="G71" s="538">
        <v>397365</v>
      </c>
      <c r="H71" s="538">
        <v>397477.39999990299</v>
      </c>
      <c r="I71" s="537">
        <f t="shared" si="1"/>
        <v>0</v>
      </c>
      <c r="J71" s="553">
        <v>8347</v>
      </c>
      <c r="K71" s="554">
        <v>99977</v>
      </c>
      <c r="L71" s="553">
        <v>3412</v>
      </c>
      <c r="M71" s="552">
        <v>509101</v>
      </c>
      <c r="N71" s="474"/>
    </row>
    <row r="72" spans="1:14" x14ac:dyDescent="0.2">
      <c r="A72" s="533">
        <v>2011</v>
      </c>
      <c r="B72" s="533">
        <v>11</v>
      </c>
      <c r="C72" s="537">
        <v>7305.0671054471704</v>
      </c>
      <c r="D72" s="541">
        <v>0</v>
      </c>
      <c r="E72" s="540">
        <v>-133484.03062056401</v>
      </c>
      <c r="F72" s="539">
        <f t="shared" si="0"/>
        <v>397861.31918308616</v>
      </c>
      <c r="G72" s="538">
        <v>397732</v>
      </c>
      <c r="H72" s="538">
        <v>397861.31918308599</v>
      </c>
      <c r="I72" s="537">
        <f t="shared" si="1"/>
        <v>0</v>
      </c>
      <c r="J72" s="553">
        <v>8334</v>
      </c>
      <c r="K72" s="554">
        <v>99929</v>
      </c>
      <c r="L72" s="553">
        <v>3407</v>
      </c>
      <c r="M72" s="552">
        <v>509402</v>
      </c>
      <c r="N72" s="474"/>
    </row>
    <row r="73" spans="1:14" x14ac:dyDescent="0.2">
      <c r="A73" s="533">
        <v>2011</v>
      </c>
      <c r="B73" s="533">
        <v>12</v>
      </c>
      <c r="C73" s="537">
        <v>7319.5532238896603</v>
      </c>
      <c r="D73" s="541">
        <v>0</v>
      </c>
      <c r="E73" s="540">
        <v>-133232.25580879301</v>
      </c>
      <c r="F73" s="539">
        <f t="shared" si="0"/>
        <v>398240.05205973424</v>
      </c>
      <c r="G73" s="538">
        <v>398205</v>
      </c>
      <c r="H73" s="538">
        <v>398240.05205973401</v>
      </c>
      <c r="I73" s="537">
        <f t="shared" si="1"/>
        <v>0</v>
      </c>
      <c r="J73" s="553">
        <v>8337</v>
      </c>
      <c r="K73" s="554">
        <v>99576</v>
      </c>
      <c r="L73" s="553">
        <v>3371</v>
      </c>
      <c r="M73" s="552">
        <v>509489</v>
      </c>
      <c r="N73" s="474">
        <f>AVERAGE(M62:M73)</f>
        <v>508004.66666666669</v>
      </c>
    </row>
    <row r="74" spans="1:14" x14ac:dyDescent="0.2">
      <c r="A74" s="533">
        <v>2012</v>
      </c>
      <c r="B74" s="533">
        <v>1</v>
      </c>
      <c r="C74" s="537">
        <v>7335.9</v>
      </c>
      <c r="D74" s="541">
        <v>0</v>
      </c>
      <c r="E74" s="540">
        <v>-132872.945654101</v>
      </c>
      <c r="F74" s="539">
        <f t="shared" si="0"/>
        <v>398742.62730439403</v>
      </c>
      <c r="G74" s="538">
        <v>399384</v>
      </c>
      <c r="H74" s="538">
        <v>398742.62730439397</v>
      </c>
      <c r="I74" s="537">
        <f t="shared" si="1"/>
        <v>0</v>
      </c>
      <c r="J74" s="553">
        <v>8338</v>
      </c>
      <c r="K74" s="554">
        <v>98952</v>
      </c>
      <c r="L74" s="553">
        <v>3347</v>
      </c>
      <c r="M74" s="552">
        <v>510021</v>
      </c>
      <c r="N74" s="476">
        <f>+N73/N61-1</f>
        <v>8.8879297333224194E-3</v>
      </c>
    </row>
    <row r="75" spans="1:14" x14ac:dyDescent="0.2">
      <c r="A75" s="533">
        <v>2012</v>
      </c>
      <c r="B75" s="533">
        <v>2</v>
      </c>
      <c r="C75" s="537">
        <v>7352.6574325063102</v>
      </c>
      <c r="D75" s="541">
        <v>0</v>
      </c>
      <c r="E75" s="540">
        <v>-131737.662401671</v>
      </c>
      <c r="F75" s="539">
        <f t="shared" si="0"/>
        <v>400024.77468828595</v>
      </c>
      <c r="G75" s="538">
        <v>399887</v>
      </c>
      <c r="H75" s="538">
        <v>400024.77468828601</v>
      </c>
      <c r="I75" s="537">
        <f t="shared" si="1"/>
        <v>0</v>
      </c>
      <c r="J75" s="553">
        <v>8333</v>
      </c>
      <c r="K75" s="554">
        <v>98678</v>
      </c>
      <c r="L75" s="553">
        <v>3341</v>
      </c>
      <c r="M75" s="552">
        <v>510239</v>
      </c>
      <c r="N75" s="474"/>
    </row>
    <row r="76" spans="1:14" x14ac:dyDescent="0.2">
      <c r="A76" s="533">
        <v>2012</v>
      </c>
      <c r="B76" s="533">
        <v>3</v>
      </c>
      <c r="C76" s="537">
        <v>7367.2846948343104</v>
      </c>
      <c r="D76" s="541">
        <v>0</v>
      </c>
      <c r="E76" s="540">
        <v>-131500.83847826099</v>
      </c>
      <c r="F76" s="539">
        <f t="shared" si="0"/>
        <v>400389.79367837193</v>
      </c>
      <c r="G76" s="538">
        <v>400249</v>
      </c>
      <c r="H76" s="538">
        <v>400389.79367837199</v>
      </c>
      <c r="I76" s="537">
        <f t="shared" si="1"/>
        <v>0</v>
      </c>
      <c r="J76" s="553">
        <v>8330</v>
      </c>
      <c r="K76" s="554">
        <v>98668</v>
      </c>
      <c r="L76" s="553">
        <v>3355</v>
      </c>
      <c r="M76" s="552">
        <v>510602</v>
      </c>
      <c r="N76" s="474"/>
    </row>
    <row r="77" spans="1:14" x14ac:dyDescent="0.2">
      <c r="A77" s="533">
        <v>2012</v>
      </c>
      <c r="B77" s="533">
        <v>4</v>
      </c>
      <c r="C77" s="537">
        <v>7380.1333333333296</v>
      </c>
      <c r="D77" s="541">
        <v>0</v>
      </c>
      <c r="E77" s="540">
        <v>-131268.192912564</v>
      </c>
      <c r="F77" s="539">
        <f t="shared" si="0"/>
        <v>400735.04623997456</v>
      </c>
      <c r="G77" s="538">
        <v>400745</v>
      </c>
      <c r="H77" s="538">
        <v>400735.04623997502</v>
      </c>
      <c r="I77" s="537">
        <f t="shared" si="1"/>
        <v>4.6566128730773926E-10</v>
      </c>
      <c r="J77" s="553">
        <v>8325</v>
      </c>
      <c r="K77" s="554">
        <v>98665</v>
      </c>
      <c r="L77" s="553">
        <v>3376</v>
      </c>
      <c r="M77" s="552">
        <v>511111</v>
      </c>
      <c r="N77" s="474"/>
    </row>
    <row r="78" spans="1:14" x14ac:dyDescent="0.2">
      <c r="A78" s="533">
        <v>2012</v>
      </c>
      <c r="B78" s="533">
        <v>5</v>
      </c>
      <c r="C78" s="537">
        <v>7389.0454880837597</v>
      </c>
      <c r="D78" s="541">
        <v>0</v>
      </c>
      <c r="E78" s="540">
        <v>-130863.072223065</v>
      </c>
      <c r="F78" s="539">
        <f t="shared" ref="F78:F141" si="2">+$B$2+$B$3*C78+$B$4*D78+E78</f>
        <v>401218.27411363687</v>
      </c>
      <c r="G78" s="538">
        <v>401269</v>
      </c>
      <c r="H78" s="538">
        <v>401218.27411363699</v>
      </c>
      <c r="I78" s="537">
        <f t="shared" ref="I78:I141" si="3">+H78-F78</f>
        <v>0</v>
      </c>
      <c r="J78" s="553">
        <v>8326</v>
      </c>
      <c r="K78" s="554">
        <v>98702</v>
      </c>
      <c r="L78" s="553">
        <v>3392</v>
      </c>
      <c r="M78" s="552">
        <v>511689</v>
      </c>
      <c r="N78" s="474"/>
    </row>
    <row r="79" spans="1:14" x14ac:dyDescent="0.2">
      <c r="A79" s="533">
        <v>2012</v>
      </c>
      <c r="B79" s="533">
        <v>6</v>
      </c>
      <c r="C79" s="537">
        <v>7397.3968478492698</v>
      </c>
      <c r="D79" s="541">
        <v>0</v>
      </c>
      <c r="E79" s="540">
        <v>-130412.329082012</v>
      </c>
      <c r="F79" s="539">
        <f t="shared" si="2"/>
        <v>401742.20956490951</v>
      </c>
      <c r="G79" s="538">
        <v>400872</v>
      </c>
      <c r="H79" s="538">
        <v>401742.20956490998</v>
      </c>
      <c r="I79" s="537">
        <f t="shared" si="3"/>
        <v>4.6566128730773926E-10</v>
      </c>
      <c r="J79" s="553">
        <v>8330</v>
      </c>
      <c r="K79" s="554">
        <v>99084</v>
      </c>
      <c r="L79" s="553">
        <v>3399</v>
      </c>
      <c r="M79" s="552">
        <v>511685</v>
      </c>
      <c r="N79" s="474"/>
    </row>
    <row r="80" spans="1:14" x14ac:dyDescent="0.2">
      <c r="A80" s="533">
        <v>2012</v>
      </c>
      <c r="B80" s="533">
        <v>7</v>
      </c>
      <c r="C80" s="537">
        <v>7408.2</v>
      </c>
      <c r="D80" s="541">
        <v>0</v>
      </c>
      <c r="E80" s="540">
        <v>-131020.872937365</v>
      </c>
      <c r="F80" s="539">
        <f t="shared" si="2"/>
        <v>401228.34581983415</v>
      </c>
      <c r="G80" s="538">
        <v>401089</v>
      </c>
      <c r="H80" s="538">
        <v>401228.34581983398</v>
      </c>
      <c r="I80" s="537">
        <f t="shared" si="3"/>
        <v>0</v>
      </c>
      <c r="J80" s="553">
        <v>8337</v>
      </c>
      <c r="K80" s="554">
        <v>99355</v>
      </c>
      <c r="L80" s="553">
        <v>3434</v>
      </c>
      <c r="M80" s="552">
        <v>512215</v>
      </c>
      <c r="N80" s="474"/>
    </row>
    <row r="81" spans="1:14" x14ac:dyDescent="0.2">
      <c r="A81" s="533">
        <v>2012</v>
      </c>
      <c r="B81" s="533">
        <v>8</v>
      </c>
      <c r="C81" s="537">
        <v>7424.6504646903004</v>
      </c>
      <c r="D81" s="541">
        <v>0</v>
      </c>
      <c r="E81" s="540">
        <v>-130788.00359131</v>
      </c>
      <c r="F81" s="539">
        <f t="shared" si="2"/>
        <v>401605.38899490354</v>
      </c>
      <c r="G81" s="538">
        <v>401236</v>
      </c>
      <c r="H81" s="538">
        <v>401605.388994904</v>
      </c>
      <c r="I81" s="537">
        <f t="shared" si="3"/>
        <v>4.6566128730773926E-10</v>
      </c>
      <c r="J81" s="553">
        <v>8338</v>
      </c>
      <c r="K81" s="554">
        <v>99619</v>
      </c>
      <c r="L81" s="553">
        <v>3420</v>
      </c>
      <c r="M81" s="552">
        <v>512613</v>
      </c>
      <c r="N81" s="474"/>
    </row>
    <row r="82" spans="1:14" x14ac:dyDescent="0.2">
      <c r="A82" s="533">
        <v>2012</v>
      </c>
      <c r="B82" s="533">
        <v>9</v>
      </c>
      <c r="C82" s="537">
        <v>7444.0920605353604</v>
      </c>
      <c r="D82" s="541">
        <v>0</v>
      </c>
      <c r="E82" s="540">
        <v>-130820.09738191</v>
      </c>
      <c r="F82" s="539">
        <f t="shared" si="2"/>
        <v>401743.6836624961</v>
      </c>
      <c r="G82" s="538">
        <v>401430</v>
      </c>
      <c r="H82" s="538">
        <v>401743.68366249598</v>
      </c>
      <c r="I82" s="537">
        <f t="shared" si="3"/>
        <v>0</v>
      </c>
      <c r="J82" s="553">
        <v>8336</v>
      </c>
      <c r="K82" s="554">
        <v>99732</v>
      </c>
      <c r="L82" s="553">
        <v>3389</v>
      </c>
      <c r="M82" s="552">
        <v>512887</v>
      </c>
      <c r="N82" s="474"/>
    </row>
    <row r="83" spans="1:14" x14ac:dyDescent="0.2">
      <c r="A83" s="533">
        <v>2012</v>
      </c>
      <c r="B83" s="533">
        <v>10</v>
      </c>
      <c r="C83" s="537">
        <v>7462.3666666666704</v>
      </c>
      <c r="D83" s="541">
        <v>0</v>
      </c>
      <c r="E83" s="540">
        <v>-130788.10277989101</v>
      </c>
      <c r="F83" s="539">
        <f t="shared" si="2"/>
        <v>401935.8390860653</v>
      </c>
      <c r="G83" s="538">
        <v>401582</v>
      </c>
      <c r="H83" s="538">
        <v>401935.83908606501</v>
      </c>
      <c r="I83" s="537">
        <f t="shared" si="3"/>
        <v>0</v>
      </c>
      <c r="J83" s="553">
        <v>8328</v>
      </c>
      <c r="K83" s="554">
        <v>99715</v>
      </c>
      <c r="L83" s="553">
        <v>3355</v>
      </c>
      <c r="M83" s="552">
        <v>512980</v>
      </c>
      <c r="N83" s="474"/>
    </row>
    <row r="84" spans="1:14" x14ac:dyDescent="0.2">
      <c r="A84" s="533">
        <v>2012</v>
      </c>
      <c r="B84" s="533">
        <v>11</v>
      </c>
      <c r="C84" s="537">
        <v>7478.06380727544</v>
      </c>
      <c r="D84" s="541">
        <v>0</v>
      </c>
      <c r="E84" s="540">
        <v>-130802.333136698</v>
      </c>
      <c r="F84" s="539">
        <f t="shared" si="2"/>
        <v>402059.18033642869</v>
      </c>
      <c r="G84" s="538">
        <v>401884</v>
      </c>
      <c r="H84" s="538">
        <v>402059.18033642799</v>
      </c>
      <c r="I84" s="537">
        <f t="shared" si="3"/>
        <v>-6.9849193096160889E-10</v>
      </c>
      <c r="J84" s="553">
        <v>8333</v>
      </c>
      <c r="K84" s="554">
        <v>99617</v>
      </c>
      <c r="L84" s="553">
        <v>3328</v>
      </c>
      <c r="M84" s="552">
        <v>513162</v>
      </c>
      <c r="N84" s="474"/>
    </row>
    <row r="85" spans="1:14" x14ac:dyDescent="0.2">
      <c r="A85" s="533">
        <v>2012</v>
      </c>
      <c r="B85" s="533">
        <v>12</v>
      </c>
      <c r="C85" s="537">
        <v>7490.9036363387404</v>
      </c>
      <c r="D85" s="541">
        <v>0</v>
      </c>
      <c r="E85" s="540">
        <v>-130611.28452533</v>
      </c>
      <c r="F85" s="539">
        <f t="shared" si="2"/>
        <v>402362.75873675983</v>
      </c>
      <c r="G85" s="538">
        <v>402147</v>
      </c>
      <c r="H85" s="538">
        <v>402362.75873676001</v>
      </c>
      <c r="I85" s="537">
        <f t="shared" si="3"/>
        <v>0</v>
      </c>
      <c r="J85" s="553">
        <v>8343</v>
      </c>
      <c r="K85" s="554">
        <v>99620</v>
      </c>
      <c r="L85" s="553">
        <v>3328</v>
      </c>
      <c r="M85" s="552">
        <v>513438</v>
      </c>
      <c r="N85" s="474">
        <f>AVERAGE(M74:M85)</f>
        <v>511886.83333333331</v>
      </c>
    </row>
    <row r="86" spans="1:14" x14ac:dyDescent="0.2">
      <c r="A86" s="533">
        <v>2013</v>
      </c>
      <c r="B86" s="533">
        <v>1</v>
      </c>
      <c r="C86" s="537">
        <v>7503.3333333333303</v>
      </c>
      <c r="D86" s="541">
        <v>0</v>
      </c>
      <c r="E86" s="540">
        <v>-130467.423790784</v>
      </c>
      <c r="F86" s="539">
        <f t="shared" si="2"/>
        <v>402615.55481404148</v>
      </c>
      <c r="G86" s="538">
        <v>402950</v>
      </c>
      <c r="H86" s="538">
        <v>402615.554814042</v>
      </c>
      <c r="I86" s="537">
        <f t="shared" si="3"/>
        <v>5.2386894822120667E-10</v>
      </c>
      <c r="J86" s="553">
        <v>8332</v>
      </c>
      <c r="K86" s="554">
        <v>99238</v>
      </c>
      <c r="L86" s="553">
        <v>3328</v>
      </c>
      <c r="M86" s="552">
        <v>513848</v>
      </c>
      <c r="N86" s="476">
        <f>+N85/N73-1</f>
        <v>7.6419901654445344E-3</v>
      </c>
    </row>
    <row r="87" spans="1:14" x14ac:dyDescent="0.2">
      <c r="A87" s="533">
        <v>2013</v>
      </c>
      <c r="B87" s="533">
        <v>2</v>
      </c>
      <c r="C87" s="537">
        <v>7516.3704444509403</v>
      </c>
      <c r="D87" s="541">
        <v>0</v>
      </c>
      <c r="E87" s="540">
        <v>-129691.941435239</v>
      </c>
      <c r="F87" s="539">
        <f t="shared" si="2"/>
        <v>403505.29596193664</v>
      </c>
      <c r="G87" s="538">
        <v>403255</v>
      </c>
      <c r="H87" s="538">
        <v>403505.29596193699</v>
      </c>
      <c r="I87" s="537">
        <f t="shared" si="3"/>
        <v>0</v>
      </c>
      <c r="J87" s="553">
        <v>8339</v>
      </c>
      <c r="K87" s="554">
        <v>98937</v>
      </c>
      <c r="L87" s="553">
        <v>3320</v>
      </c>
      <c r="M87" s="552">
        <v>513851</v>
      </c>
      <c r="N87" s="474"/>
    </row>
    <row r="88" spans="1:14" x14ac:dyDescent="0.2">
      <c r="A88" s="533">
        <v>2013</v>
      </c>
      <c r="B88" s="533">
        <v>3</v>
      </c>
      <c r="C88" s="537">
        <v>7529.3751296804703</v>
      </c>
      <c r="D88" s="541">
        <v>0</v>
      </c>
      <c r="E88" s="540">
        <v>-129590.51293481101</v>
      </c>
      <c r="F88" s="539">
        <f t="shared" si="2"/>
        <v>403720.69907037512</v>
      </c>
      <c r="G88" s="538">
        <v>403445</v>
      </c>
      <c r="H88" s="538">
        <v>403720.69907037501</v>
      </c>
      <c r="I88" s="537">
        <f t="shared" si="3"/>
        <v>0</v>
      </c>
      <c r="J88" s="553">
        <v>8342</v>
      </c>
      <c r="K88" s="554">
        <v>99191</v>
      </c>
      <c r="L88" s="553">
        <v>3324</v>
      </c>
      <c r="M88" s="552">
        <v>514302</v>
      </c>
      <c r="N88" s="474"/>
    </row>
    <row r="89" spans="1:14" x14ac:dyDescent="0.2">
      <c r="A89" s="533">
        <v>2013</v>
      </c>
      <c r="B89" s="533">
        <v>4</v>
      </c>
      <c r="C89" s="537">
        <v>7545.7666666666701</v>
      </c>
      <c r="D89" s="541">
        <v>0</v>
      </c>
      <c r="E89" s="540">
        <v>-129518.57074089799</v>
      </c>
      <c r="F89" s="539">
        <f t="shared" si="2"/>
        <v>403936.29864389542</v>
      </c>
      <c r="G89" s="538">
        <v>403662</v>
      </c>
      <c r="H89" s="538">
        <v>403936.29864389502</v>
      </c>
      <c r="I89" s="537">
        <f t="shared" si="3"/>
        <v>0</v>
      </c>
      <c r="J89" s="553">
        <v>8331</v>
      </c>
      <c r="K89" s="554">
        <v>99326</v>
      </c>
      <c r="L89" s="553">
        <v>3324</v>
      </c>
      <c r="M89" s="552">
        <v>514643</v>
      </c>
      <c r="N89" s="474"/>
    </row>
    <row r="90" spans="1:14" x14ac:dyDescent="0.2">
      <c r="A90" s="533">
        <v>2013</v>
      </c>
      <c r="B90" s="533">
        <v>5</v>
      </c>
      <c r="C90" s="537">
        <v>7564.0008759296197</v>
      </c>
      <c r="D90" s="541">
        <v>0</v>
      </c>
      <c r="E90" s="540">
        <v>-129445.23555268699</v>
      </c>
      <c r="F90" s="539">
        <f t="shared" si="2"/>
        <v>404169.44061069796</v>
      </c>
      <c r="G90" s="538">
        <v>404071</v>
      </c>
      <c r="H90" s="538">
        <v>404169.44061069802</v>
      </c>
      <c r="I90" s="537">
        <f t="shared" si="3"/>
        <v>0</v>
      </c>
      <c r="J90" s="553">
        <v>8327</v>
      </c>
      <c r="K90" s="554">
        <v>99476</v>
      </c>
      <c r="L90" s="553">
        <v>3318</v>
      </c>
      <c r="M90" s="552">
        <v>515192</v>
      </c>
      <c r="N90" s="474"/>
    </row>
    <row r="91" spans="1:14" x14ac:dyDescent="0.2">
      <c r="A91" s="533">
        <v>2013</v>
      </c>
      <c r="B91" s="533">
        <v>6</v>
      </c>
      <c r="C91" s="537">
        <v>7584.6321096103402</v>
      </c>
      <c r="D91" s="541">
        <v>0</v>
      </c>
      <c r="E91" s="540">
        <v>-129170.10136913</v>
      </c>
      <c r="F91" s="539">
        <f t="shared" si="2"/>
        <v>404625.38937992387</v>
      </c>
      <c r="G91" s="538">
        <v>404492</v>
      </c>
      <c r="H91" s="538">
        <v>404625.38937992399</v>
      </c>
      <c r="I91" s="537">
        <f t="shared" si="3"/>
        <v>0</v>
      </c>
      <c r="J91" s="553">
        <v>8321</v>
      </c>
      <c r="K91" s="554">
        <v>99559</v>
      </c>
      <c r="L91" s="553">
        <v>3315</v>
      </c>
      <c r="M91" s="552">
        <v>515687</v>
      </c>
      <c r="N91" s="474"/>
    </row>
    <row r="92" spans="1:14" x14ac:dyDescent="0.2">
      <c r="A92" s="533">
        <v>2013</v>
      </c>
      <c r="B92" s="533">
        <v>7</v>
      </c>
      <c r="C92" s="537">
        <v>7605.4333333333298</v>
      </c>
      <c r="D92" s="541">
        <v>0</v>
      </c>
      <c r="E92" s="540">
        <v>-128935.940139909</v>
      </c>
      <c r="F92" s="539">
        <f t="shared" si="2"/>
        <v>405041.85500776145</v>
      </c>
      <c r="G92" s="538">
        <v>404978</v>
      </c>
      <c r="H92" s="538">
        <v>405041.85500776197</v>
      </c>
      <c r="I92" s="537">
        <f t="shared" si="3"/>
        <v>5.2386894822120667E-10</v>
      </c>
      <c r="J92" s="553">
        <v>8328</v>
      </c>
      <c r="K92" s="554">
        <v>99665</v>
      </c>
      <c r="L92" s="553">
        <v>3301</v>
      </c>
      <c r="M92" s="552">
        <v>516272</v>
      </c>
      <c r="N92" s="474"/>
    </row>
    <row r="93" spans="1:14" x14ac:dyDescent="0.2">
      <c r="A93" s="533">
        <v>2013</v>
      </c>
      <c r="B93" s="533">
        <v>8</v>
      </c>
      <c r="C93" s="537">
        <v>7626.8906409082902</v>
      </c>
      <c r="D93" s="541">
        <v>0</v>
      </c>
      <c r="E93" s="540">
        <v>-128622.602774806</v>
      </c>
      <c r="F93" s="539">
        <f t="shared" si="2"/>
        <v>405543.24676838832</v>
      </c>
      <c r="G93" s="538">
        <v>405577</v>
      </c>
      <c r="H93" s="538">
        <v>405543.24676838802</v>
      </c>
      <c r="I93" s="537">
        <f t="shared" si="3"/>
        <v>0</v>
      </c>
      <c r="J93" s="553">
        <v>8329</v>
      </c>
      <c r="K93" s="554">
        <v>99723</v>
      </c>
      <c r="L93" s="553">
        <v>3292</v>
      </c>
      <c r="M93" s="552">
        <v>516921</v>
      </c>
      <c r="N93" s="474"/>
    </row>
    <row r="94" spans="1:14" x14ac:dyDescent="0.2">
      <c r="A94" s="533">
        <v>2013</v>
      </c>
      <c r="B94" s="533">
        <v>9</v>
      </c>
      <c r="C94" s="537">
        <v>7647.5349600549398</v>
      </c>
      <c r="D94" s="541">
        <v>0</v>
      </c>
      <c r="E94" s="540">
        <v>-128198.07655353</v>
      </c>
      <c r="F94" s="539">
        <f t="shared" si="2"/>
        <v>406148.70225791301</v>
      </c>
      <c r="G94" s="538">
        <v>406896</v>
      </c>
      <c r="H94" s="538">
        <v>406148.70225791301</v>
      </c>
      <c r="I94" s="537">
        <f t="shared" si="3"/>
        <v>0</v>
      </c>
      <c r="J94" s="553">
        <v>8320</v>
      </c>
      <c r="K94" s="554">
        <v>99563</v>
      </c>
      <c r="L94" s="553">
        <v>3294</v>
      </c>
      <c r="M94" s="552">
        <v>518073</v>
      </c>
      <c r="N94" s="474"/>
    </row>
    <row r="95" spans="1:14" x14ac:dyDescent="0.2">
      <c r="A95" s="533">
        <v>2013</v>
      </c>
      <c r="B95" s="533">
        <v>10</v>
      </c>
      <c r="C95" s="537">
        <v>7666.0333333333301</v>
      </c>
      <c r="D95" s="541">
        <v>0</v>
      </c>
      <c r="E95" s="540">
        <v>-126955.131078993</v>
      </c>
      <c r="F95" s="539">
        <f t="shared" si="2"/>
        <v>407553.7696758901</v>
      </c>
      <c r="G95" s="538">
        <v>406265</v>
      </c>
      <c r="H95" s="538">
        <v>407553.76967588998</v>
      </c>
      <c r="I95" s="537">
        <f t="shared" si="3"/>
        <v>0</v>
      </c>
      <c r="J95" s="553">
        <v>8304</v>
      </c>
      <c r="K95" s="554">
        <v>99406</v>
      </c>
      <c r="L95" s="553">
        <v>3272</v>
      </c>
      <c r="M95" s="552">
        <v>517247</v>
      </c>
      <c r="N95" s="474"/>
    </row>
    <row r="96" spans="1:14" x14ac:dyDescent="0.2">
      <c r="A96" s="533">
        <v>2013</v>
      </c>
      <c r="B96" s="533">
        <v>11</v>
      </c>
      <c r="C96" s="537">
        <v>7683.2739989072397</v>
      </c>
      <c r="D96" s="555">
        <v>1</v>
      </c>
      <c r="E96" s="540">
        <v>-128054.86914369299</v>
      </c>
      <c r="F96" s="539">
        <f t="shared" si="2"/>
        <v>408188.38014281983</v>
      </c>
      <c r="G96" s="538">
        <v>409844</v>
      </c>
      <c r="H96" s="538">
        <v>408188.38014282001</v>
      </c>
      <c r="I96" s="537">
        <f t="shared" si="3"/>
        <v>0</v>
      </c>
      <c r="J96" s="553">
        <v>8289</v>
      </c>
      <c r="K96" s="554">
        <v>99298</v>
      </c>
      <c r="L96" s="553">
        <v>3258</v>
      </c>
      <c r="M96" s="552">
        <v>520689</v>
      </c>
      <c r="N96" s="474"/>
    </row>
    <row r="97" spans="1:14" x14ac:dyDescent="0.2">
      <c r="A97" s="533">
        <v>2013</v>
      </c>
      <c r="B97" s="533">
        <v>12</v>
      </c>
      <c r="C97" s="537">
        <v>7699.24712166883</v>
      </c>
      <c r="D97" s="541">
        <v>0</v>
      </c>
      <c r="E97" s="540">
        <v>-125768.907703501</v>
      </c>
      <c r="F97" s="539">
        <f t="shared" si="2"/>
        <v>409031.08264250011</v>
      </c>
      <c r="G97" s="538">
        <v>410429</v>
      </c>
      <c r="H97" s="538">
        <v>409031.08264250099</v>
      </c>
      <c r="I97" s="537">
        <f t="shared" si="3"/>
        <v>8.7311491370201111E-10</v>
      </c>
      <c r="J97" s="553">
        <v>8286</v>
      </c>
      <c r="K97" s="554">
        <v>99301</v>
      </c>
      <c r="L97" s="553">
        <v>3253</v>
      </c>
      <c r="M97" s="552">
        <v>521269</v>
      </c>
      <c r="N97" s="474">
        <f>AVERAGE(M86:M97)</f>
        <v>516499.5</v>
      </c>
    </row>
    <row r="98" spans="1:14" x14ac:dyDescent="0.2">
      <c r="A98" s="533">
        <v>2014</v>
      </c>
      <c r="B98" s="533">
        <v>1</v>
      </c>
      <c r="C98" s="537">
        <v>7716.5333333333301</v>
      </c>
      <c r="D98" s="541">
        <v>0</v>
      </c>
      <c r="E98" s="540">
        <v>-123785.840791368</v>
      </c>
      <c r="F98" s="539">
        <f t="shared" si="2"/>
        <v>411165.6479695256</v>
      </c>
      <c r="G98" s="538">
        <v>410838</v>
      </c>
      <c r="H98" s="538">
        <v>411165.64796952601</v>
      </c>
      <c r="I98" s="537">
        <f t="shared" si="3"/>
        <v>0</v>
      </c>
      <c r="J98" s="553">
        <v>8292</v>
      </c>
      <c r="K98" s="554">
        <v>99624</v>
      </c>
      <c r="L98" s="553">
        <v>3258</v>
      </c>
      <c r="M98" s="552">
        <v>522012</v>
      </c>
      <c r="N98" s="476">
        <f>+N97/N85-1</f>
        <v>9.0111062959554733E-3</v>
      </c>
    </row>
    <row r="99" spans="1:14" x14ac:dyDescent="0.2">
      <c r="A99" s="533">
        <v>2014</v>
      </c>
      <c r="B99" s="533">
        <v>2</v>
      </c>
      <c r="C99" s="537">
        <v>7735.5920319181296</v>
      </c>
      <c r="D99" s="541">
        <v>0</v>
      </c>
      <c r="E99" s="540">
        <v>-123790.98427324901</v>
      </c>
      <c r="F99" s="539">
        <f t="shared" si="2"/>
        <v>411327.53718870989</v>
      </c>
      <c r="G99" s="538">
        <v>411113</v>
      </c>
      <c r="H99" s="538">
        <v>411327.53718871</v>
      </c>
      <c r="I99" s="537">
        <f t="shared" si="3"/>
        <v>0</v>
      </c>
      <c r="J99" s="553">
        <v>8295</v>
      </c>
      <c r="K99" s="554">
        <v>99864</v>
      </c>
      <c r="L99" s="553">
        <v>3261</v>
      </c>
      <c r="M99" s="552">
        <v>522533</v>
      </c>
      <c r="N99" s="474"/>
    </row>
    <row r="100" spans="1:14" x14ac:dyDescent="0.2">
      <c r="A100" s="533">
        <v>2014</v>
      </c>
      <c r="B100" s="533">
        <v>3</v>
      </c>
      <c r="C100" s="537">
        <v>7753.3052529240304</v>
      </c>
      <c r="D100" s="541">
        <v>0</v>
      </c>
      <c r="E100" s="540">
        <v>-123666.17502116501</v>
      </c>
      <c r="F100" s="539">
        <f t="shared" si="2"/>
        <v>411607.5872163389</v>
      </c>
      <c r="G100" s="538">
        <v>412126</v>
      </c>
      <c r="H100" s="538">
        <v>411607.58721633902</v>
      </c>
      <c r="I100" s="537">
        <f t="shared" si="3"/>
        <v>0</v>
      </c>
      <c r="J100" s="553">
        <v>8287</v>
      </c>
      <c r="K100" s="554">
        <v>99598</v>
      </c>
      <c r="L100" s="553">
        <v>3262</v>
      </c>
      <c r="M100" s="552">
        <v>523273</v>
      </c>
      <c r="N100" s="474"/>
    </row>
    <row r="101" spans="1:14" x14ac:dyDescent="0.2">
      <c r="A101" s="533">
        <v>2014</v>
      </c>
      <c r="B101" s="533">
        <v>4</v>
      </c>
      <c r="C101" s="537">
        <v>7771.7999378302602</v>
      </c>
      <c r="D101" s="541">
        <v>0</v>
      </c>
      <c r="E101" s="540">
        <v>-122699.755388055</v>
      </c>
      <c r="F101" s="539">
        <f t="shared" si="2"/>
        <v>412736.09646755666</v>
      </c>
      <c r="G101" s="538">
        <v>413364</v>
      </c>
      <c r="H101" s="538">
        <v>412736.09646755701</v>
      </c>
      <c r="I101" s="537">
        <f t="shared" si="3"/>
        <v>0</v>
      </c>
      <c r="J101" s="553">
        <v>8291</v>
      </c>
      <c r="K101" s="554">
        <v>99493</v>
      </c>
      <c r="L101" s="553">
        <v>3255</v>
      </c>
      <c r="M101" s="552">
        <v>524403</v>
      </c>
      <c r="N101" s="474"/>
    </row>
    <row r="102" spans="1:14" x14ac:dyDescent="0.2">
      <c r="A102" s="533">
        <v>2014</v>
      </c>
      <c r="B102" s="533">
        <v>5</v>
      </c>
      <c r="C102" s="537">
        <v>7787.4855867097604</v>
      </c>
      <c r="D102" s="541">
        <v>0</v>
      </c>
      <c r="E102" s="540">
        <v>-121610.45538747399</v>
      </c>
      <c r="F102" s="539">
        <f t="shared" si="2"/>
        <v>413962.86736042594</v>
      </c>
      <c r="G102" s="538">
        <v>413835</v>
      </c>
      <c r="H102" s="538">
        <v>413962.867360426</v>
      </c>
      <c r="I102" s="537">
        <f t="shared" si="3"/>
        <v>0</v>
      </c>
      <c r="J102" s="553">
        <v>8289</v>
      </c>
      <c r="K102" s="554">
        <v>99731</v>
      </c>
      <c r="L102" s="553">
        <v>3258</v>
      </c>
      <c r="M102" s="552">
        <v>525113</v>
      </c>
      <c r="N102" s="474"/>
    </row>
    <row r="103" spans="1:14" s="225" customFormat="1" ht="13.5" thickBot="1" x14ac:dyDescent="0.25">
      <c r="A103" s="542">
        <v>2014</v>
      </c>
      <c r="B103" s="542">
        <v>6</v>
      </c>
      <c r="C103" s="547">
        <v>7802.6115383384504</v>
      </c>
      <c r="D103" s="551">
        <v>0</v>
      </c>
      <c r="E103" s="550">
        <v>-121392.622795166</v>
      </c>
      <c r="F103" s="549">
        <f t="shared" si="2"/>
        <v>414313.26559175085</v>
      </c>
      <c r="G103" s="548">
        <v>413828</v>
      </c>
      <c r="H103" s="548">
        <v>414313.26559175103</v>
      </c>
      <c r="I103" s="547">
        <f t="shared" si="3"/>
        <v>0</v>
      </c>
      <c r="J103" s="545">
        <v>8295</v>
      </c>
      <c r="K103" s="546">
        <v>99966</v>
      </c>
      <c r="L103" s="545">
        <v>3270</v>
      </c>
      <c r="M103" s="544">
        <v>525359</v>
      </c>
      <c r="N103" s="543"/>
    </row>
    <row r="104" spans="1:14" x14ac:dyDescent="0.2">
      <c r="A104" s="533">
        <v>2014</v>
      </c>
      <c r="B104" s="533">
        <v>7</v>
      </c>
      <c r="C104" s="537">
        <v>7817.9409463997799</v>
      </c>
      <c r="D104" s="541">
        <v>0</v>
      </c>
      <c r="E104" s="540">
        <v>-121586.00882592901</v>
      </c>
      <c r="F104" s="539">
        <f t="shared" si="2"/>
        <v>414254.22831637762</v>
      </c>
      <c r="G104" s="535">
        <f t="shared" ref="G104:G167" si="4">+F104</f>
        <v>414254.22831637762</v>
      </c>
      <c r="H104" s="538">
        <v>414254.22831637698</v>
      </c>
      <c r="I104" s="537">
        <f t="shared" si="3"/>
        <v>-6.4028427004814148E-10</v>
      </c>
      <c r="J104" s="534">
        <v>8338.4399019748598</v>
      </c>
      <c r="K104" s="536">
        <v>100198.108920275</v>
      </c>
      <c r="L104" s="534">
        <v>3291.37573132743</v>
      </c>
      <c r="M104" s="474">
        <f t="shared" ref="M104:M167" si="5">+L104+J104+K104+G104</f>
        <v>526082.15286995494</v>
      </c>
      <c r="N104" s="474"/>
    </row>
    <row r="105" spans="1:14" x14ac:dyDescent="0.2">
      <c r="A105" s="533">
        <v>2014</v>
      </c>
      <c r="B105" s="533">
        <v>8</v>
      </c>
      <c r="C105" s="537">
        <v>7835.7359402519696</v>
      </c>
      <c r="D105" s="541">
        <v>0</v>
      </c>
      <c r="E105" s="540">
        <v>-121221.360452844</v>
      </c>
      <c r="F105" s="539">
        <f t="shared" si="2"/>
        <v>414774.8341319579</v>
      </c>
      <c r="G105" s="535">
        <f t="shared" si="4"/>
        <v>414774.8341319579</v>
      </c>
      <c r="H105" s="538">
        <v>414774.83413195802</v>
      </c>
      <c r="I105" s="537">
        <f t="shared" si="3"/>
        <v>0</v>
      </c>
      <c r="J105" s="534">
        <v>8339.6142707768995</v>
      </c>
      <c r="K105" s="536">
        <v>100248.019931401</v>
      </c>
      <c r="L105" s="534">
        <v>3296.5866385617901</v>
      </c>
      <c r="M105" s="474">
        <f t="shared" si="5"/>
        <v>526659.05497269763</v>
      </c>
      <c r="N105" s="474"/>
    </row>
    <row r="106" spans="1:14" x14ac:dyDescent="0.2">
      <c r="A106" s="533">
        <v>2014</v>
      </c>
      <c r="B106" s="533">
        <v>9</v>
      </c>
      <c r="C106" s="537">
        <v>7854.49071674062</v>
      </c>
      <c r="D106" s="541">
        <v>0</v>
      </c>
      <c r="E106" s="540">
        <v>-120857.805696016</v>
      </c>
      <c r="F106" s="539">
        <f t="shared" si="2"/>
        <v>415302.75798045489</v>
      </c>
      <c r="G106" s="535">
        <f t="shared" si="4"/>
        <v>415302.75798045489</v>
      </c>
      <c r="H106" s="538">
        <v>415302.757980455</v>
      </c>
      <c r="I106" s="537">
        <f t="shared" si="3"/>
        <v>0</v>
      </c>
      <c r="J106" s="534">
        <v>8335.8466438257092</v>
      </c>
      <c r="K106" s="536">
        <v>100240.831885053</v>
      </c>
      <c r="L106" s="534">
        <v>3293.14237808097</v>
      </c>
      <c r="M106" s="474">
        <f t="shared" si="5"/>
        <v>527172.57888741454</v>
      </c>
      <c r="N106" s="474"/>
    </row>
    <row r="107" spans="1:14" x14ac:dyDescent="0.2">
      <c r="A107" s="533">
        <v>2014</v>
      </c>
      <c r="B107" s="533">
        <v>10</v>
      </c>
      <c r="C107" s="537">
        <v>7872.0540775830896</v>
      </c>
      <c r="D107" s="541">
        <v>0</v>
      </c>
      <c r="E107" s="540">
        <v>-120495.34127558301</v>
      </c>
      <c r="F107" s="539">
        <f t="shared" si="2"/>
        <v>415819.14978413761</v>
      </c>
      <c r="G107" s="535">
        <f t="shared" si="4"/>
        <v>415819.14978413761</v>
      </c>
      <c r="H107" s="538">
        <v>415819.14978413697</v>
      </c>
      <c r="I107" s="537">
        <f t="shared" si="3"/>
        <v>-6.4028427004814148E-10</v>
      </c>
      <c r="J107" s="534">
        <v>8330.4127189208994</v>
      </c>
      <c r="K107" s="536">
        <v>100153.315436045</v>
      </c>
      <c r="L107" s="534">
        <v>3277.7228565472101</v>
      </c>
      <c r="M107" s="474">
        <f t="shared" si="5"/>
        <v>527580.60079565074</v>
      </c>
      <c r="N107" s="474"/>
    </row>
    <row r="108" spans="1:14" x14ac:dyDescent="0.2">
      <c r="A108" s="533">
        <v>2014</v>
      </c>
      <c r="B108" s="533">
        <v>11</v>
      </c>
      <c r="C108" s="537">
        <v>7888.4336583515897</v>
      </c>
      <c r="D108" s="541">
        <v>0</v>
      </c>
      <c r="E108" s="540">
        <v>-120133.963921521</v>
      </c>
      <c r="F108" s="539">
        <f t="shared" si="2"/>
        <v>416324.07973209303</v>
      </c>
      <c r="G108" s="535">
        <f t="shared" si="4"/>
        <v>416324.07973209303</v>
      </c>
      <c r="H108" s="538">
        <v>416324.07973209303</v>
      </c>
      <c r="I108" s="537">
        <f t="shared" si="3"/>
        <v>0</v>
      </c>
      <c r="J108" s="534">
        <v>8332.6134673319903</v>
      </c>
      <c r="K108" s="536">
        <v>100006.17389093401</v>
      </c>
      <c r="L108" s="534">
        <v>3271.4800959905001</v>
      </c>
      <c r="M108" s="474">
        <f t="shared" si="5"/>
        <v>527934.34718634957</v>
      </c>
      <c r="N108" s="474"/>
    </row>
    <row r="109" spans="1:14" x14ac:dyDescent="0.2">
      <c r="A109" s="533">
        <v>2014</v>
      </c>
      <c r="B109" s="533">
        <v>12</v>
      </c>
      <c r="C109" s="537">
        <v>7902.9014014045697</v>
      </c>
      <c r="D109" s="541">
        <v>0</v>
      </c>
      <c r="E109" s="540">
        <v>-119773.670373609</v>
      </c>
      <c r="F109" s="539">
        <f t="shared" si="2"/>
        <v>416811.17030078307</v>
      </c>
      <c r="G109" s="535">
        <f t="shared" si="4"/>
        <v>416811.17030078307</v>
      </c>
      <c r="H109" s="538">
        <v>416811.17030078301</v>
      </c>
      <c r="I109" s="537">
        <f t="shared" si="3"/>
        <v>0</v>
      </c>
      <c r="J109" s="534">
        <v>8321.2221689996895</v>
      </c>
      <c r="K109" s="536">
        <v>99822.874677358297</v>
      </c>
      <c r="L109" s="534">
        <v>3270.3440180412599</v>
      </c>
      <c r="M109" s="474">
        <f t="shared" si="5"/>
        <v>528225.61116518232</v>
      </c>
      <c r="N109" s="474">
        <f>AVERAGE(M98:M109)</f>
        <v>525528.94548977085</v>
      </c>
    </row>
    <row r="110" spans="1:14" x14ac:dyDescent="0.2">
      <c r="A110" s="533">
        <v>2015</v>
      </c>
      <c r="B110" s="533">
        <v>1</v>
      </c>
      <c r="C110" s="537">
        <v>7917.1316353840602</v>
      </c>
      <c r="D110" s="541">
        <v>0</v>
      </c>
      <c r="E110" s="540">
        <v>-119414.457381407</v>
      </c>
      <c r="F110" s="539">
        <f t="shared" si="2"/>
        <v>417295.09875599586</v>
      </c>
      <c r="G110" s="535">
        <f t="shared" si="4"/>
        <v>417295.09875599586</v>
      </c>
      <c r="H110" s="538">
        <v>417295.09875599598</v>
      </c>
      <c r="I110" s="537">
        <f t="shared" si="3"/>
        <v>0</v>
      </c>
      <c r="J110" s="534">
        <v>8298.1249142650504</v>
      </c>
      <c r="K110" s="536">
        <v>99701.958566709203</v>
      </c>
      <c r="L110" s="534">
        <v>3268.8331507477001</v>
      </c>
      <c r="M110" s="474">
        <f t="shared" si="5"/>
        <v>528564.01538771787</v>
      </c>
      <c r="N110" s="476">
        <f>+N109/N97-1</f>
        <v>1.7482002382908091E-2</v>
      </c>
    </row>
    <row r="111" spans="1:14" x14ac:dyDescent="0.2">
      <c r="A111" s="533">
        <v>2015</v>
      </c>
      <c r="B111" s="533">
        <v>2</v>
      </c>
      <c r="C111" s="537">
        <v>7931.3464723633397</v>
      </c>
      <c r="D111" s="541">
        <v>0</v>
      </c>
      <c r="E111" s="540">
        <v>-119056.32170422201</v>
      </c>
      <c r="F111" s="539">
        <f t="shared" si="2"/>
        <v>417777.81495505059</v>
      </c>
      <c r="G111" s="535">
        <f t="shared" si="4"/>
        <v>417777.81495505059</v>
      </c>
      <c r="H111" s="538">
        <v>417777.814955051</v>
      </c>
      <c r="I111" s="537">
        <f t="shared" si="3"/>
        <v>0</v>
      </c>
      <c r="J111" s="534">
        <v>8302.5718953861397</v>
      </c>
      <c r="K111" s="536">
        <v>99667.451600978398</v>
      </c>
      <c r="L111" s="534">
        <v>3270.8917671968602</v>
      </c>
      <c r="M111" s="474">
        <f t="shared" si="5"/>
        <v>529018.73021861201</v>
      </c>
      <c r="N111" s="474"/>
    </row>
    <row r="112" spans="1:14" x14ac:dyDescent="0.2">
      <c r="A112" s="533">
        <v>2015</v>
      </c>
      <c r="B112" s="533">
        <v>3</v>
      </c>
      <c r="C112" s="537">
        <v>7944.7572568648702</v>
      </c>
      <c r="D112" s="541">
        <v>0</v>
      </c>
      <c r="E112" s="540">
        <v>-118699.26011108101</v>
      </c>
      <c r="F112" s="539">
        <f t="shared" si="2"/>
        <v>418252.41025851975</v>
      </c>
      <c r="G112" s="535">
        <f t="shared" si="4"/>
        <v>418252.41025851975</v>
      </c>
      <c r="H112" s="538">
        <v>418252.41025851999</v>
      </c>
      <c r="I112" s="537">
        <f t="shared" si="3"/>
        <v>0</v>
      </c>
      <c r="J112" s="534">
        <v>8297.0655980270403</v>
      </c>
      <c r="K112" s="536">
        <v>99665.535729305906</v>
      </c>
      <c r="L112" s="534">
        <v>3265.7620170036698</v>
      </c>
      <c r="M112" s="474">
        <f t="shared" si="5"/>
        <v>529480.77360285632</v>
      </c>
      <c r="N112" s="474"/>
    </row>
    <row r="113" spans="1:14" x14ac:dyDescent="0.2">
      <c r="A113" s="533">
        <v>2015</v>
      </c>
      <c r="B113" s="533">
        <v>4</v>
      </c>
      <c r="C113" s="537">
        <v>7960.8801740669296</v>
      </c>
      <c r="D113" s="541">
        <v>0</v>
      </c>
      <c r="E113" s="540">
        <v>-118343.2693807</v>
      </c>
      <c r="F113" s="539">
        <f t="shared" si="2"/>
        <v>418749.70415277261</v>
      </c>
      <c r="G113" s="535">
        <f t="shared" si="4"/>
        <v>418749.70415277261</v>
      </c>
      <c r="H113" s="538">
        <v>418749.70415277203</v>
      </c>
      <c r="I113" s="537">
        <f t="shared" si="3"/>
        <v>-5.8207660913467407E-10</v>
      </c>
      <c r="J113" s="534">
        <v>8299.5529512524408</v>
      </c>
      <c r="K113" s="536">
        <v>99709.1014508886</v>
      </c>
      <c r="L113" s="534">
        <v>3263.8507240601102</v>
      </c>
      <c r="M113" s="474">
        <f t="shared" si="5"/>
        <v>530022.20927897375</v>
      </c>
      <c r="N113" s="474"/>
    </row>
    <row r="114" spans="1:14" x14ac:dyDescent="0.2">
      <c r="A114" s="533">
        <v>2015</v>
      </c>
      <c r="B114" s="533">
        <v>5</v>
      </c>
      <c r="C114" s="537">
        <v>7978.17666524378</v>
      </c>
      <c r="D114" s="541">
        <v>0</v>
      </c>
      <c r="E114" s="540">
        <v>-117988.346301458</v>
      </c>
      <c r="F114" s="539">
        <f t="shared" si="2"/>
        <v>419256.21573777584</v>
      </c>
      <c r="G114" s="535">
        <f t="shared" si="4"/>
        <v>419256.21573777584</v>
      </c>
      <c r="H114" s="538">
        <v>419256.21573777602</v>
      </c>
      <c r="I114" s="537">
        <f t="shared" si="3"/>
        <v>0</v>
      </c>
      <c r="J114" s="534">
        <v>8294.3094062908494</v>
      </c>
      <c r="K114" s="536">
        <v>99868.844844704799</v>
      </c>
      <c r="L114" s="534">
        <v>3253.7884977815702</v>
      </c>
      <c r="M114" s="474">
        <f t="shared" si="5"/>
        <v>530673.158486553</v>
      </c>
      <c r="N114" s="474"/>
    </row>
    <row r="115" spans="1:14" x14ac:dyDescent="0.2">
      <c r="A115" s="533">
        <v>2015</v>
      </c>
      <c r="B115" s="533">
        <v>6</v>
      </c>
      <c r="C115" s="537">
        <v>7997.31496975148</v>
      </c>
      <c r="D115" s="541">
        <v>0</v>
      </c>
      <c r="E115" s="540">
        <v>-117634.487671362</v>
      </c>
      <c r="F115" s="539">
        <f t="shared" si="2"/>
        <v>419777.80474471312</v>
      </c>
      <c r="G115" s="535">
        <f t="shared" si="4"/>
        <v>419777.80474471312</v>
      </c>
      <c r="H115" s="538">
        <v>419777.80474471301</v>
      </c>
      <c r="I115" s="537">
        <f t="shared" si="3"/>
        <v>0</v>
      </c>
      <c r="J115" s="534">
        <v>8300.2562123184998</v>
      </c>
      <c r="K115" s="536">
        <v>100146.993389793</v>
      </c>
      <c r="L115" s="534">
        <v>3265.4888603285699</v>
      </c>
      <c r="M115" s="474">
        <f t="shared" si="5"/>
        <v>531490.54320715321</v>
      </c>
      <c r="N115" s="474"/>
    </row>
    <row r="116" spans="1:14" x14ac:dyDescent="0.2">
      <c r="A116" s="533">
        <v>2015</v>
      </c>
      <c r="B116" s="533">
        <v>7</v>
      </c>
      <c r="C116" s="537">
        <v>8016.3660498604104</v>
      </c>
      <c r="D116" s="541">
        <v>0</v>
      </c>
      <c r="E116" s="540">
        <v>-117281.690298027</v>
      </c>
      <c r="F116" s="539">
        <f t="shared" si="2"/>
        <v>420297.56804988487</v>
      </c>
      <c r="G116" s="535">
        <f t="shared" si="4"/>
        <v>420297.56804988487</v>
      </c>
      <c r="H116" s="538">
        <v>420297.56804988498</v>
      </c>
      <c r="I116" s="537">
        <f t="shared" si="3"/>
        <v>0</v>
      </c>
      <c r="J116" s="534">
        <v>8344.2496916724795</v>
      </c>
      <c r="K116" s="536">
        <v>100391.456647331</v>
      </c>
      <c r="L116" s="534">
        <v>3288.58949412943</v>
      </c>
      <c r="M116" s="474">
        <f t="shared" si="5"/>
        <v>532321.8638830178</v>
      </c>
      <c r="N116" s="474"/>
    </row>
    <row r="117" spans="1:14" x14ac:dyDescent="0.2">
      <c r="A117" s="533">
        <v>2015</v>
      </c>
      <c r="B117" s="533">
        <v>8</v>
      </c>
      <c r="C117" s="537">
        <v>8035.9150585360903</v>
      </c>
      <c r="D117" s="541">
        <v>0</v>
      </c>
      <c r="E117" s="540">
        <v>-116929.950998638</v>
      </c>
      <c r="F117" s="539">
        <f t="shared" si="2"/>
        <v>420820.63718628878</v>
      </c>
      <c r="G117" s="535">
        <f t="shared" si="4"/>
        <v>420820.63718628878</v>
      </c>
      <c r="H117" s="538">
        <v>420820.63718628901</v>
      </c>
      <c r="I117" s="537">
        <f t="shared" si="3"/>
        <v>0</v>
      </c>
      <c r="J117" s="534">
        <v>8345.4240604745191</v>
      </c>
      <c r="K117" s="536">
        <v>100441.43286778301</v>
      </c>
      <c r="L117" s="534">
        <v>3293.7957933149901</v>
      </c>
      <c r="M117" s="474">
        <f t="shared" si="5"/>
        <v>532901.28990786127</v>
      </c>
      <c r="N117" s="474"/>
    </row>
    <row r="118" spans="1:14" x14ac:dyDescent="0.2">
      <c r="A118" s="533">
        <v>2015</v>
      </c>
      <c r="B118" s="533">
        <v>9</v>
      </c>
      <c r="C118" s="537">
        <v>8054.7889080054902</v>
      </c>
      <c r="D118" s="541">
        <v>0</v>
      </c>
      <c r="E118" s="540">
        <v>-116579.266599928</v>
      </c>
      <c r="F118" s="539">
        <f t="shared" si="2"/>
        <v>421336.73424643243</v>
      </c>
      <c r="G118" s="535">
        <f t="shared" si="4"/>
        <v>421336.73424643243</v>
      </c>
      <c r="H118" s="538">
        <v>421336.73424643301</v>
      </c>
      <c r="I118" s="537">
        <f t="shared" si="3"/>
        <v>5.8207660913467407E-10</v>
      </c>
      <c r="J118" s="534">
        <v>8341.6564335233306</v>
      </c>
      <c r="K118" s="536">
        <v>100434.19986377101</v>
      </c>
      <c r="L118" s="534">
        <v>3290.3542519989601</v>
      </c>
      <c r="M118" s="474">
        <f t="shared" si="5"/>
        <v>533402.94479572575</v>
      </c>
      <c r="N118" s="474"/>
    </row>
    <row r="119" spans="1:14" x14ac:dyDescent="0.2">
      <c r="A119" s="533">
        <v>2015</v>
      </c>
      <c r="B119" s="533">
        <v>10</v>
      </c>
      <c r="C119" s="537">
        <v>8071.9375558061902</v>
      </c>
      <c r="D119" s="541">
        <v>0</v>
      </c>
      <c r="E119" s="540">
        <v>-116229.633938146</v>
      </c>
      <c r="F119" s="539">
        <f t="shared" si="2"/>
        <v>421836.659697044</v>
      </c>
      <c r="G119" s="535">
        <f t="shared" si="4"/>
        <v>421836.659697044</v>
      </c>
      <c r="H119" s="538">
        <v>421836.659697044</v>
      </c>
      <c r="I119" s="537">
        <f t="shared" si="3"/>
        <v>0</v>
      </c>
      <c r="J119" s="534">
        <v>8336.2225086185208</v>
      </c>
      <c r="K119" s="536">
        <v>100346.48354022999</v>
      </c>
      <c r="L119" s="534">
        <v>3274.9475895369001</v>
      </c>
      <c r="M119" s="474">
        <f t="shared" si="5"/>
        <v>533794.31333542941</v>
      </c>
      <c r="N119" s="474"/>
    </row>
    <row r="120" spans="1:14" x14ac:dyDescent="0.2">
      <c r="A120" s="533">
        <v>2015</v>
      </c>
      <c r="B120" s="533">
        <v>11</v>
      </c>
      <c r="C120" s="537">
        <v>8088.2059773004603</v>
      </c>
      <c r="D120" s="541">
        <v>0</v>
      </c>
      <c r="E120" s="540">
        <v>-115881.049859031</v>
      </c>
      <c r="F120" s="539">
        <f t="shared" si="2"/>
        <v>422327.82215695281</v>
      </c>
      <c r="G120" s="535">
        <f t="shared" si="4"/>
        <v>422327.82215695281</v>
      </c>
      <c r="H120" s="538">
        <v>422327.82215695299</v>
      </c>
      <c r="I120" s="537">
        <f t="shared" si="3"/>
        <v>0</v>
      </c>
      <c r="J120" s="534">
        <v>8338.4232570296099</v>
      </c>
      <c r="K120" s="536">
        <v>100199.02720295401</v>
      </c>
      <c r="L120" s="534">
        <v>3268.7099193014801</v>
      </c>
      <c r="M120" s="474">
        <f t="shared" si="5"/>
        <v>534133.98253623792</v>
      </c>
      <c r="N120" s="474"/>
    </row>
    <row r="121" spans="1:14" x14ac:dyDescent="0.2">
      <c r="A121" s="533">
        <v>2015</v>
      </c>
      <c r="B121" s="533">
        <v>12</v>
      </c>
      <c r="C121" s="537">
        <v>8102.9709908376999</v>
      </c>
      <c r="D121" s="541">
        <v>0</v>
      </c>
      <c r="E121" s="540">
        <v>-115533.511217779</v>
      </c>
      <c r="F121" s="539">
        <f t="shared" si="2"/>
        <v>422804.76313286147</v>
      </c>
      <c r="G121" s="535">
        <f t="shared" si="4"/>
        <v>422804.76313286147</v>
      </c>
      <c r="H121" s="538">
        <v>422804.763132861</v>
      </c>
      <c r="I121" s="537">
        <f t="shared" si="3"/>
        <v>-4.6566128730773926E-10</v>
      </c>
      <c r="J121" s="534">
        <v>8327.0319586973092</v>
      </c>
      <c r="K121" s="536">
        <v>100015.343582619</v>
      </c>
      <c r="L121" s="534">
        <v>3267.5746079238302</v>
      </c>
      <c r="M121" s="474">
        <f t="shared" si="5"/>
        <v>534414.71328210155</v>
      </c>
      <c r="N121" s="474">
        <f>AVERAGE(M110:M121)</f>
        <v>531684.87816018669</v>
      </c>
    </row>
    <row r="122" spans="1:14" x14ac:dyDescent="0.2">
      <c r="A122" s="533">
        <v>2016</v>
      </c>
      <c r="B122" s="533">
        <v>1</v>
      </c>
      <c r="C122" s="537">
        <v>8117.8432618308798</v>
      </c>
      <c r="D122" s="541">
        <v>0</v>
      </c>
      <c r="E122" s="540">
        <v>-115187.01487902099</v>
      </c>
      <c r="F122" s="539">
        <f t="shared" si="2"/>
        <v>423281.60182337638</v>
      </c>
      <c r="G122" s="535">
        <f t="shared" si="4"/>
        <v>423281.60182337638</v>
      </c>
      <c r="H122" s="538">
        <v>423281.60182337702</v>
      </c>
      <c r="I122" s="537">
        <f t="shared" si="3"/>
        <v>6.4028427004814148E-10</v>
      </c>
      <c r="J122" s="534">
        <v>8303.93470396267</v>
      </c>
      <c r="K122" s="536">
        <v>99894.163450520398</v>
      </c>
      <c r="L122" s="534">
        <v>3266.06482471357</v>
      </c>
      <c r="M122" s="474">
        <f t="shared" si="5"/>
        <v>534745.76480257302</v>
      </c>
      <c r="N122" s="476">
        <f>+N121/N109-1</f>
        <v>1.1713784223015056E-2</v>
      </c>
    </row>
    <row r="123" spans="1:14" x14ac:dyDescent="0.2">
      <c r="A123" s="533">
        <v>2016</v>
      </c>
      <c r="B123" s="533">
        <v>2</v>
      </c>
      <c r="C123" s="537">
        <v>8132.8407002638796</v>
      </c>
      <c r="D123" s="541">
        <v>0</v>
      </c>
      <c r="E123" s="540">
        <v>-114841.55771678701</v>
      </c>
      <c r="F123" s="539">
        <f t="shared" si="2"/>
        <v>423758.49831969605</v>
      </c>
      <c r="G123" s="535">
        <f t="shared" si="4"/>
        <v>423758.49831969605</v>
      </c>
      <c r="H123" s="538">
        <v>423758.49831969599</v>
      </c>
      <c r="I123" s="537">
        <f t="shared" si="3"/>
        <v>0</v>
      </c>
      <c r="J123" s="534">
        <v>8308.3816850837702</v>
      </c>
      <c r="K123" s="536">
        <v>99859.559100470899</v>
      </c>
      <c r="L123" s="534">
        <v>3268.1215022431602</v>
      </c>
      <c r="M123" s="474">
        <f t="shared" si="5"/>
        <v>535194.56060749386</v>
      </c>
      <c r="N123" s="474"/>
    </row>
    <row r="124" spans="1:14" x14ac:dyDescent="0.2">
      <c r="A124" s="533">
        <v>2016</v>
      </c>
      <c r="B124" s="533">
        <v>3</v>
      </c>
      <c r="C124" s="537">
        <v>8147.0238295229501</v>
      </c>
      <c r="D124" s="541">
        <v>0</v>
      </c>
      <c r="E124" s="540">
        <v>-114497.136614487</v>
      </c>
      <c r="F124" s="539">
        <f t="shared" si="2"/>
        <v>424227.22205363488</v>
      </c>
      <c r="G124" s="535">
        <f t="shared" si="4"/>
        <v>424227.22205363488</v>
      </c>
      <c r="H124" s="538">
        <v>424227.222053634</v>
      </c>
      <c r="I124" s="537">
        <f t="shared" si="3"/>
        <v>-8.7311491370201111E-10</v>
      </c>
      <c r="J124" s="534">
        <v>8302.8753877246709</v>
      </c>
      <c r="K124" s="536">
        <v>99857.608684509498</v>
      </c>
      <c r="L124" s="534">
        <v>3262.99590143656</v>
      </c>
      <c r="M124" s="474">
        <f t="shared" si="5"/>
        <v>535650.70202730561</v>
      </c>
      <c r="N124" s="474"/>
    </row>
    <row r="125" spans="1:14" x14ac:dyDescent="0.2">
      <c r="A125" s="533">
        <v>2016</v>
      </c>
      <c r="B125" s="533">
        <v>4</v>
      </c>
      <c r="C125" s="537">
        <v>8162.2753171806698</v>
      </c>
      <c r="D125" s="541">
        <v>0</v>
      </c>
      <c r="E125" s="540">
        <v>-114153.748464875</v>
      </c>
      <c r="F125" s="539">
        <f t="shared" si="2"/>
        <v>424704.27605495224</v>
      </c>
      <c r="G125" s="535">
        <f t="shared" si="4"/>
        <v>424704.27605495224</v>
      </c>
      <c r="H125" s="538">
        <v>424704.276054952</v>
      </c>
      <c r="I125" s="537">
        <f t="shared" si="3"/>
        <v>0</v>
      </c>
      <c r="J125" s="534">
        <v>8305.3627409500696</v>
      </c>
      <c r="K125" s="536">
        <v>99901.227509824195</v>
      </c>
      <c r="L125" s="534">
        <v>3261.0860322247499</v>
      </c>
      <c r="M125" s="474">
        <f t="shared" si="5"/>
        <v>536171.95233795128</v>
      </c>
      <c r="N125" s="474"/>
    </row>
    <row r="126" spans="1:14" x14ac:dyDescent="0.2">
      <c r="A126" s="533">
        <v>2016</v>
      </c>
      <c r="B126" s="533">
        <v>5</v>
      </c>
      <c r="C126" s="537">
        <v>8177.1527302245904</v>
      </c>
      <c r="D126" s="541">
        <v>0</v>
      </c>
      <c r="E126" s="540">
        <v>-113811.39017002399</v>
      </c>
      <c r="F126" s="539">
        <f t="shared" si="2"/>
        <v>425177.02176710428</v>
      </c>
      <c r="G126" s="535">
        <f t="shared" si="4"/>
        <v>425177.02176710428</v>
      </c>
      <c r="H126" s="538">
        <v>425177.02176710399</v>
      </c>
      <c r="I126" s="537">
        <f t="shared" si="3"/>
        <v>0</v>
      </c>
      <c r="J126" s="534">
        <v>8300.1191959884709</v>
      </c>
      <c r="K126" s="536">
        <v>100061.247813166</v>
      </c>
      <c r="L126" s="534">
        <v>3251.03213473203</v>
      </c>
      <c r="M126" s="474">
        <f t="shared" si="5"/>
        <v>536789.4209109908</v>
      </c>
      <c r="N126" s="474"/>
    </row>
    <row r="127" spans="1:14" x14ac:dyDescent="0.2">
      <c r="A127" s="533">
        <v>2016</v>
      </c>
      <c r="B127" s="533">
        <v>6</v>
      </c>
      <c r="C127" s="537">
        <v>8193.1104689207295</v>
      </c>
      <c r="D127" s="541">
        <v>0</v>
      </c>
      <c r="E127" s="540">
        <v>-113470.05864129899</v>
      </c>
      <c r="F127" s="539">
        <f t="shared" si="2"/>
        <v>425658.20881563041</v>
      </c>
      <c r="G127" s="535">
        <f t="shared" si="4"/>
        <v>425658.20881563041</v>
      </c>
      <c r="H127" s="538">
        <v>425658.20881563</v>
      </c>
      <c r="I127" s="537">
        <f t="shared" si="3"/>
        <v>0</v>
      </c>
      <c r="J127" s="534">
        <v>8306.0660020161304</v>
      </c>
      <c r="K127" s="536">
        <v>100339.901256474</v>
      </c>
      <c r="L127" s="534">
        <v>3262.7223903232002</v>
      </c>
      <c r="M127" s="474">
        <f t="shared" si="5"/>
        <v>537566.89846444374</v>
      </c>
      <c r="N127" s="474"/>
    </row>
    <row r="128" spans="1:14" x14ac:dyDescent="0.2">
      <c r="A128" s="533">
        <v>2016</v>
      </c>
      <c r="B128" s="533">
        <v>7</v>
      </c>
      <c r="C128" s="537">
        <v>8209.6682437002892</v>
      </c>
      <c r="D128" s="541">
        <v>0</v>
      </c>
      <c r="E128" s="540">
        <v>-113129.750799328</v>
      </c>
      <c r="F128" s="539">
        <f t="shared" si="2"/>
        <v>426143.6309650006</v>
      </c>
      <c r="G128" s="535">
        <f t="shared" si="4"/>
        <v>426143.6309650006</v>
      </c>
      <c r="H128" s="538">
        <v>426143.63096500101</v>
      </c>
      <c r="I128" s="537">
        <f t="shared" si="3"/>
        <v>0</v>
      </c>
      <c r="J128" s="534">
        <v>8350.05948137011</v>
      </c>
      <c r="K128" s="536">
        <v>100584.804374386</v>
      </c>
      <c r="L128" s="534">
        <v>3285.80325693144</v>
      </c>
      <c r="M128" s="474">
        <f t="shared" si="5"/>
        <v>538364.2980776882</v>
      </c>
      <c r="N128" s="474"/>
    </row>
    <row r="129" spans="1:14" x14ac:dyDescent="0.2">
      <c r="A129" s="533">
        <v>2016</v>
      </c>
      <c r="B129" s="533">
        <v>8</v>
      </c>
      <c r="C129" s="537">
        <v>8228.1289373490308</v>
      </c>
      <c r="D129" s="541">
        <v>0</v>
      </c>
      <c r="E129" s="540">
        <v>-112790.463573972</v>
      </c>
      <c r="F129" s="539">
        <f t="shared" si="2"/>
        <v>426644.70990504115</v>
      </c>
      <c r="G129" s="535">
        <f t="shared" si="4"/>
        <v>426644.70990504115</v>
      </c>
      <c r="H129" s="538">
        <v>426644.70990504097</v>
      </c>
      <c r="I129" s="537">
        <f t="shared" si="3"/>
        <v>0</v>
      </c>
      <c r="J129" s="534">
        <v>8351.2338501721497</v>
      </c>
      <c r="K129" s="536">
        <v>100634.84580416601</v>
      </c>
      <c r="L129" s="534">
        <v>3291.0049480682001</v>
      </c>
      <c r="M129" s="474">
        <f t="shared" si="5"/>
        <v>538921.79450744751</v>
      </c>
      <c r="N129" s="474"/>
    </row>
    <row r="130" spans="1:14" x14ac:dyDescent="0.2">
      <c r="A130" s="533">
        <v>2016</v>
      </c>
      <c r="B130" s="533">
        <v>9</v>
      </c>
      <c r="C130" s="537">
        <v>8246.6783296596604</v>
      </c>
      <c r="D130" s="541">
        <v>0</v>
      </c>
      <c r="E130" s="540">
        <v>-112452.193904304</v>
      </c>
      <c r="F130" s="539">
        <f t="shared" si="2"/>
        <v>427145.54865501536</v>
      </c>
      <c r="G130" s="535">
        <f t="shared" si="4"/>
        <v>427145.54865501536</v>
      </c>
      <c r="H130" s="538">
        <v>427145.548655016</v>
      </c>
      <c r="I130" s="537">
        <f t="shared" si="3"/>
        <v>6.4028427004814148E-10</v>
      </c>
      <c r="J130" s="534">
        <v>8347.4662232209594</v>
      </c>
      <c r="K130" s="536">
        <v>100627.56784248901</v>
      </c>
      <c r="L130" s="534">
        <v>3287.5661259169501</v>
      </c>
      <c r="M130" s="474">
        <f t="shared" si="5"/>
        <v>539408.14884664223</v>
      </c>
      <c r="N130" s="474"/>
    </row>
    <row r="131" spans="1:14" x14ac:dyDescent="0.2">
      <c r="A131" s="533">
        <v>2016</v>
      </c>
      <c r="B131" s="533">
        <v>10</v>
      </c>
      <c r="C131" s="537">
        <v>8263.1512013972697</v>
      </c>
      <c r="D131" s="541">
        <v>0</v>
      </c>
      <c r="E131" s="540">
        <v>-112114.93873857299</v>
      </c>
      <c r="F131" s="539">
        <f t="shared" si="2"/>
        <v>427627.17402778834</v>
      </c>
      <c r="G131" s="535">
        <f t="shared" si="4"/>
        <v>427627.17402778834</v>
      </c>
      <c r="H131" s="538">
        <v>427627.17402778799</v>
      </c>
      <c r="I131" s="537">
        <f t="shared" si="3"/>
        <v>0</v>
      </c>
      <c r="J131" s="534">
        <v>8342.0322983161404</v>
      </c>
      <c r="K131" s="536">
        <v>100539.65164441599</v>
      </c>
      <c r="L131" s="534">
        <v>3272.1723225265901</v>
      </c>
      <c r="M131" s="474">
        <f t="shared" si="5"/>
        <v>539781.03029304708</v>
      </c>
      <c r="N131" s="474"/>
    </row>
    <row r="132" spans="1:14" x14ac:dyDescent="0.2">
      <c r="A132" s="533">
        <v>2016</v>
      </c>
      <c r="B132" s="533">
        <v>11</v>
      </c>
      <c r="C132" s="537">
        <v>8277.56435257462</v>
      </c>
      <c r="D132" s="541">
        <v>0</v>
      </c>
      <c r="E132" s="540">
        <v>-111778.69503418299</v>
      </c>
      <c r="F132" s="539">
        <f t="shared" si="2"/>
        <v>428089.73630326567</v>
      </c>
      <c r="G132" s="535">
        <f t="shared" si="4"/>
        <v>428089.73630326567</v>
      </c>
      <c r="H132" s="538">
        <v>428089.73630326602</v>
      </c>
      <c r="I132" s="537">
        <f t="shared" si="3"/>
        <v>0</v>
      </c>
      <c r="J132" s="534">
        <v>8344.2330467272404</v>
      </c>
      <c r="K132" s="536">
        <v>100391.880514975</v>
      </c>
      <c r="L132" s="534">
        <v>3265.9397426124601</v>
      </c>
      <c r="M132" s="474">
        <f t="shared" si="5"/>
        <v>540091.7896075804</v>
      </c>
      <c r="N132" s="474"/>
    </row>
    <row r="133" spans="1:14" x14ac:dyDescent="0.2">
      <c r="A133" s="533">
        <v>2016</v>
      </c>
      <c r="B133" s="533">
        <v>12</v>
      </c>
      <c r="C133" s="537">
        <v>8289.9400675892393</v>
      </c>
      <c r="D133" s="541">
        <v>0</v>
      </c>
      <c r="E133" s="540">
        <v>-111443.459757662</v>
      </c>
      <c r="F133" s="539">
        <f t="shared" si="2"/>
        <v>428533.43381802971</v>
      </c>
      <c r="G133" s="535">
        <f t="shared" si="4"/>
        <v>428533.43381802971</v>
      </c>
      <c r="H133" s="538">
        <v>428533.43381803</v>
      </c>
      <c r="I133" s="537">
        <f t="shared" si="3"/>
        <v>0</v>
      </c>
      <c r="J133" s="534">
        <v>8332.8417483949306</v>
      </c>
      <c r="K133" s="536">
        <v>100207.81248788</v>
      </c>
      <c r="L133" s="534">
        <v>3264.8051978064</v>
      </c>
      <c r="M133" s="474">
        <f t="shared" si="5"/>
        <v>540338.89325211104</v>
      </c>
      <c r="N133" s="474">
        <f>AVERAGE(M122:M133)</f>
        <v>537752.10447793955</v>
      </c>
    </row>
    <row r="134" spans="1:14" x14ac:dyDescent="0.2">
      <c r="A134" s="533">
        <v>2017</v>
      </c>
      <c r="B134" s="533">
        <v>1</v>
      </c>
      <c r="C134" s="537">
        <v>8302.6030485053998</v>
      </c>
      <c r="D134" s="541">
        <v>0</v>
      </c>
      <c r="E134" s="540">
        <v>-111109.229884635</v>
      </c>
      <c r="F134" s="539">
        <f t="shared" si="2"/>
        <v>428978.64356182556</v>
      </c>
      <c r="G134" s="535">
        <f t="shared" si="4"/>
        <v>428978.64356182556</v>
      </c>
      <c r="H134" s="538">
        <v>428978.64356182597</v>
      </c>
      <c r="I134" s="537">
        <f t="shared" si="3"/>
        <v>0</v>
      </c>
      <c r="J134" s="534">
        <v>8309.7444936603006</v>
      </c>
      <c r="K134" s="536">
        <v>100086.368334332</v>
      </c>
      <c r="L134" s="534">
        <v>3263.29649867944</v>
      </c>
      <c r="M134" s="474">
        <f t="shared" si="5"/>
        <v>540638.05288849724</v>
      </c>
      <c r="N134" s="476">
        <f>+N133/N121-1</f>
        <v>1.1411320063770658E-2</v>
      </c>
    </row>
    <row r="135" spans="1:14" x14ac:dyDescent="0.2">
      <c r="A135" s="533">
        <v>2017</v>
      </c>
      <c r="B135" s="533">
        <v>2</v>
      </c>
      <c r="C135" s="537">
        <v>8316.2641923017509</v>
      </c>
      <c r="D135" s="541">
        <v>0</v>
      </c>
      <c r="E135" s="540">
        <v>-110776.0023998</v>
      </c>
      <c r="F135" s="539">
        <f t="shared" si="2"/>
        <v>429431.598935624</v>
      </c>
      <c r="G135" s="535">
        <f t="shared" si="4"/>
        <v>429431.598935624</v>
      </c>
      <c r="H135" s="538">
        <v>429431.598935624</v>
      </c>
      <c r="I135" s="537">
        <f t="shared" si="3"/>
        <v>0</v>
      </c>
      <c r="J135" s="534">
        <v>8314.1914747813898</v>
      </c>
      <c r="K135" s="536">
        <v>100051.66659996301</v>
      </c>
      <c r="L135" s="534">
        <v>3265.3512372894602</v>
      </c>
      <c r="M135" s="474">
        <f t="shared" si="5"/>
        <v>541062.80824765784</v>
      </c>
      <c r="N135" s="474"/>
    </row>
    <row r="136" spans="1:14" x14ac:dyDescent="0.2">
      <c r="A136" s="533">
        <v>2017</v>
      </c>
      <c r="B136" s="533">
        <v>3</v>
      </c>
      <c r="C136" s="537">
        <v>8329.0954716403194</v>
      </c>
      <c r="D136" s="541">
        <v>0</v>
      </c>
      <c r="E136" s="540">
        <v>-110443.774296894</v>
      </c>
      <c r="F136" s="539">
        <f t="shared" si="2"/>
        <v>429876.28189668886</v>
      </c>
      <c r="G136" s="535">
        <f t="shared" si="4"/>
        <v>429876.28189668886</v>
      </c>
      <c r="H136" s="538">
        <v>429876.28189668799</v>
      </c>
      <c r="I136" s="537">
        <f t="shared" si="3"/>
        <v>-8.7311491370201111E-10</v>
      </c>
      <c r="J136" s="534">
        <v>8308.6851774222905</v>
      </c>
      <c r="K136" s="536">
        <v>100049.681639713</v>
      </c>
      <c r="L136" s="534">
        <v>3260.2297858694501</v>
      </c>
      <c r="M136" s="474">
        <f t="shared" si="5"/>
        <v>541494.87849969359</v>
      </c>
      <c r="N136" s="474"/>
    </row>
    <row r="137" spans="1:14" x14ac:dyDescent="0.2">
      <c r="A137" s="533">
        <v>2017</v>
      </c>
      <c r="B137" s="533">
        <v>4</v>
      </c>
      <c r="C137" s="537">
        <v>8343.0620275655492</v>
      </c>
      <c r="D137" s="541">
        <v>0</v>
      </c>
      <c r="E137" s="540">
        <v>-110112.542578675</v>
      </c>
      <c r="F137" s="539">
        <f t="shared" si="2"/>
        <v>430329.91817209159</v>
      </c>
      <c r="G137" s="535">
        <f t="shared" si="4"/>
        <v>430329.91817209159</v>
      </c>
      <c r="H137" s="538">
        <v>430329.91817209101</v>
      </c>
      <c r="I137" s="537">
        <f t="shared" si="3"/>
        <v>-5.8207660913467407E-10</v>
      </c>
      <c r="J137" s="534">
        <v>8311.1725306476892</v>
      </c>
      <c r="K137" s="536">
        <v>100093.35356875999</v>
      </c>
      <c r="L137" s="534">
        <v>3258.3213403893901</v>
      </c>
      <c r="M137" s="474">
        <f t="shared" si="5"/>
        <v>541992.76561188861</v>
      </c>
      <c r="N137" s="474"/>
    </row>
    <row r="138" spans="1:14" x14ac:dyDescent="0.2">
      <c r="A138" s="533">
        <v>2017</v>
      </c>
      <c r="B138" s="533">
        <v>5</v>
      </c>
      <c r="C138" s="537">
        <v>8355.7919159212397</v>
      </c>
      <c r="D138" s="541">
        <v>0</v>
      </c>
      <c r="E138" s="540">
        <v>-109782.304256887</v>
      </c>
      <c r="F138" s="539">
        <f t="shared" si="2"/>
        <v>430771.72274940595</v>
      </c>
      <c r="G138" s="535">
        <f t="shared" si="4"/>
        <v>430771.72274940595</v>
      </c>
      <c r="H138" s="538">
        <v>430771.72274940601</v>
      </c>
      <c r="I138" s="537">
        <f t="shared" si="3"/>
        <v>0</v>
      </c>
      <c r="J138" s="534">
        <v>8305.9289856860905</v>
      </c>
      <c r="K138" s="536">
        <v>100253.65078162801</v>
      </c>
      <c r="L138" s="534">
        <v>3248.2757716824899</v>
      </c>
      <c r="M138" s="474">
        <f t="shared" si="5"/>
        <v>542579.57828840252</v>
      </c>
      <c r="N138" s="474"/>
    </row>
    <row r="139" spans="1:14" x14ac:dyDescent="0.2">
      <c r="A139" s="533">
        <v>2017</v>
      </c>
      <c r="B139" s="533">
        <v>6</v>
      </c>
      <c r="C139" s="537">
        <v>8368.5309859525405</v>
      </c>
      <c r="D139" s="541">
        <v>0</v>
      </c>
      <c r="E139" s="540">
        <v>-109453.056352235</v>
      </c>
      <c r="F139" s="539">
        <f t="shared" si="2"/>
        <v>431212.61737888132</v>
      </c>
      <c r="G139" s="535">
        <f t="shared" si="4"/>
        <v>431212.61737888132</v>
      </c>
      <c r="H139" s="538">
        <v>431212.61737888103</v>
      </c>
      <c r="I139" s="537">
        <f t="shared" si="3"/>
        <v>0</v>
      </c>
      <c r="J139" s="534">
        <v>8311.87579171375</v>
      </c>
      <c r="K139" s="536">
        <v>100532.809123154</v>
      </c>
      <c r="L139" s="534">
        <v>3259.9559203178301</v>
      </c>
      <c r="M139" s="474">
        <f t="shared" si="5"/>
        <v>543317.25821406685</v>
      </c>
      <c r="N139" s="474"/>
    </row>
    <row r="140" spans="1:14" x14ac:dyDescent="0.2">
      <c r="A140" s="533">
        <v>2017</v>
      </c>
      <c r="B140" s="533">
        <v>7</v>
      </c>
      <c r="C140" s="537">
        <v>8381.0800880887691</v>
      </c>
      <c r="D140" s="541">
        <v>0</v>
      </c>
      <c r="E140" s="540">
        <v>-109124.795894362</v>
      </c>
      <c r="F140" s="539">
        <f t="shared" si="2"/>
        <v>431650.85966035223</v>
      </c>
      <c r="G140" s="535">
        <f t="shared" si="4"/>
        <v>431650.85966035223</v>
      </c>
      <c r="H140" s="538">
        <v>431650.859660352</v>
      </c>
      <c r="I140" s="537">
        <f t="shared" si="3"/>
        <v>0</v>
      </c>
      <c r="J140" s="534">
        <v>8355.8692710677296</v>
      </c>
      <c r="K140" s="536">
        <v>100778.152101441</v>
      </c>
      <c r="L140" s="534">
        <v>3283.0170197334401</v>
      </c>
      <c r="M140" s="474">
        <f t="shared" si="5"/>
        <v>544067.89805259439</v>
      </c>
      <c r="N140" s="474"/>
    </row>
    <row r="141" spans="1:14" x14ac:dyDescent="0.2">
      <c r="A141" s="533">
        <v>2017</v>
      </c>
      <c r="B141" s="533">
        <v>8</v>
      </c>
      <c r="C141" s="537">
        <v>8394.6213030543695</v>
      </c>
      <c r="D141" s="541">
        <v>0</v>
      </c>
      <c r="E141" s="540">
        <v>-108797.519921819</v>
      </c>
      <c r="F141" s="539">
        <f t="shared" si="2"/>
        <v>432096.81245132268</v>
      </c>
      <c r="G141" s="535">
        <f t="shared" si="4"/>
        <v>432096.81245132268</v>
      </c>
      <c r="H141" s="538">
        <v>432096.81245132303</v>
      </c>
      <c r="I141" s="537">
        <f t="shared" si="3"/>
        <v>0</v>
      </c>
      <c r="J141" s="534">
        <v>8357.0436398697693</v>
      </c>
      <c r="K141" s="536">
        <v>100828.258740548</v>
      </c>
      <c r="L141" s="534">
        <v>3288.2141028214101</v>
      </c>
      <c r="M141" s="474">
        <f t="shared" si="5"/>
        <v>544570.32893456181</v>
      </c>
      <c r="N141" s="474"/>
    </row>
    <row r="142" spans="1:14" x14ac:dyDescent="0.2">
      <c r="A142" s="533">
        <v>2017</v>
      </c>
      <c r="B142" s="533">
        <v>9</v>
      </c>
      <c r="C142" s="537">
        <v>8407.8865511192198</v>
      </c>
      <c r="D142" s="541">
        <v>0</v>
      </c>
      <c r="E142" s="540">
        <v>-108471.225482036</v>
      </c>
      <c r="F142" s="539">
        <f t="shared" ref="F142:F205" si="6">+$B$2+$B$3*C142+$B$4*D142+E142</f>
        <v>432539.3651027939</v>
      </c>
      <c r="G142" s="535">
        <f t="shared" si="4"/>
        <v>432539.3651027939</v>
      </c>
      <c r="H142" s="538">
        <v>432539.36510279402</v>
      </c>
      <c r="I142" s="537">
        <f t="shared" ref="I142:I205" si="7">+H142-F142</f>
        <v>0</v>
      </c>
      <c r="J142" s="534">
        <v>8353.2760129185808</v>
      </c>
      <c r="K142" s="536">
        <v>100820.935821206</v>
      </c>
      <c r="L142" s="534">
        <v>3284.7779998349401</v>
      </c>
      <c r="M142" s="474">
        <f t="shared" si="5"/>
        <v>544998.3549367534</v>
      </c>
      <c r="N142" s="474"/>
    </row>
    <row r="143" spans="1:14" x14ac:dyDescent="0.2">
      <c r="A143" s="533">
        <v>2017</v>
      </c>
      <c r="B143" s="533">
        <v>10</v>
      </c>
      <c r="C143" s="537">
        <v>8419.3665750436303</v>
      </c>
      <c r="D143" s="541">
        <v>0</v>
      </c>
      <c r="E143" s="540">
        <v>-108145.90963130099</v>
      </c>
      <c r="F143" s="539">
        <f t="shared" si="6"/>
        <v>432965.29324853205</v>
      </c>
      <c r="G143" s="535">
        <f t="shared" si="4"/>
        <v>432965.29324853205</v>
      </c>
      <c r="H143" s="538">
        <v>432965.29324853199</v>
      </c>
      <c r="I143" s="537">
        <f t="shared" si="7"/>
        <v>0</v>
      </c>
      <c r="J143" s="534">
        <v>8347.8420880137601</v>
      </c>
      <c r="K143" s="536">
        <v>100732.81974860201</v>
      </c>
      <c r="L143" s="534">
        <v>3269.39705551628</v>
      </c>
      <c r="M143" s="474">
        <f t="shared" si="5"/>
        <v>545315.35214066412</v>
      </c>
      <c r="N143" s="474"/>
    </row>
    <row r="144" spans="1:14" x14ac:dyDescent="0.2">
      <c r="A144" s="533">
        <v>2017</v>
      </c>
      <c r="B144" s="533">
        <v>11</v>
      </c>
      <c r="C144" s="537">
        <v>8429.1166447125706</v>
      </c>
      <c r="D144" s="541">
        <v>0</v>
      </c>
      <c r="E144" s="540">
        <v>-107821.56943473</v>
      </c>
      <c r="F144" s="539">
        <f t="shared" si="6"/>
        <v>433375.08421526628</v>
      </c>
      <c r="G144" s="535">
        <f t="shared" si="4"/>
        <v>433375.08421526628</v>
      </c>
      <c r="H144" s="538">
        <v>433375.08421526698</v>
      </c>
      <c r="I144" s="537">
        <f t="shared" si="7"/>
        <v>6.9849193096160889E-10</v>
      </c>
      <c r="J144" s="534">
        <v>8350.0428364248601</v>
      </c>
      <c r="K144" s="536">
        <v>100584.733826995</v>
      </c>
      <c r="L144" s="534">
        <v>3263.1695659234401</v>
      </c>
      <c r="M144" s="474">
        <f t="shared" si="5"/>
        <v>545573.03044460958</v>
      </c>
      <c r="N144" s="474"/>
    </row>
    <row r="145" spans="1:14" x14ac:dyDescent="0.2">
      <c r="A145" s="533">
        <v>2017</v>
      </c>
      <c r="B145" s="533">
        <v>12</v>
      </c>
      <c r="C145" s="537">
        <v>8437.3967596890598</v>
      </c>
      <c r="D145" s="541">
        <v>0</v>
      </c>
      <c r="E145" s="540">
        <v>-107498.20196623899</v>
      </c>
      <c r="F145" s="539">
        <f t="shared" si="6"/>
        <v>433771.01959617273</v>
      </c>
      <c r="G145" s="535">
        <f t="shared" si="4"/>
        <v>433771.01959617273</v>
      </c>
      <c r="H145" s="538">
        <v>433771.01959617302</v>
      </c>
      <c r="I145" s="537">
        <f t="shared" si="7"/>
        <v>0</v>
      </c>
      <c r="J145" s="534">
        <v>8338.6515380925503</v>
      </c>
      <c r="K145" s="536">
        <v>100400.28139314101</v>
      </c>
      <c r="L145" s="534">
        <v>3262.0357876889698</v>
      </c>
      <c r="M145" s="474">
        <f t="shared" si="5"/>
        <v>545771.98831509519</v>
      </c>
      <c r="N145" s="474">
        <f>AVERAGE(M134:M145)</f>
        <v>543448.52454787376</v>
      </c>
    </row>
    <row r="146" spans="1:14" x14ac:dyDescent="0.2">
      <c r="A146" s="533">
        <v>2018</v>
      </c>
      <c r="B146" s="533">
        <v>1</v>
      </c>
      <c r="C146" s="537">
        <v>8446.0862803868204</v>
      </c>
      <c r="D146" s="541">
        <v>0</v>
      </c>
      <c r="E146" s="540">
        <v>-107175.804308522</v>
      </c>
      <c r="F146" s="539">
        <f t="shared" si="6"/>
        <v>434169.57324673736</v>
      </c>
      <c r="G146" s="535">
        <f t="shared" si="4"/>
        <v>434169.57324673736</v>
      </c>
      <c r="H146" s="538">
        <v>434169.573246738</v>
      </c>
      <c r="I146" s="537">
        <f t="shared" si="7"/>
        <v>6.4028427004814148E-10</v>
      </c>
      <c r="J146" s="534">
        <v>8315.5542833579093</v>
      </c>
      <c r="K146" s="536">
        <v>100278.57321814301</v>
      </c>
      <c r="L146" s="534">
        <v>3260.5281726452999</v>
      </c>
      <c r="M146" s="474">
        <f t="shared" si="5"/>
        <v>546024.22892088362</v>
      </c>
      <c r="N146" s="476">
        <f>+N145/N133-1</f>
        <v>1.0593022365694704E-2</v>
      </c>
    </row>
    <row r="147" spans="1:14" x14ac:dyDescent="0.2">
      <c r="A147" s="533">
        <v>2018</v>
      </c>
      <c r="B147" s="533">
        <v>2</v>
      </c>
      <c r="C147" s="537">
        <v>8455.9208432567593</v>
      </c>
      <c r="D147" s="541">
        <v>0</v>
      </c>
      <c r="E147" s="540">
        <v>-106854.373553021</v>
      </c>
      <c r="F147" s="539">
        <f t="shared" si="6"/>
        <v>434577.19528086402</v>
      </c>
      <c r="G147" s="535">
        <f t="shared" si="4"/>
        <v>434577.19528086402</v>
      </c>
      <c r="H147" s="538">
        <v>434577.19528086402</v>
      </c>
      <c r="I147" s="537">
        <f t="shared" si="7"/>
        <v>0</v>
      </c>
      <c r="J147" s="534">
        <v>8320.0012644790095</v>
      </c>
      <c r="K147" s="536">
        <v>100243.774099456</v>
      </c>
      <c r="L147" s="534">
        <v>3262.5809723357602</v>
      </c>
      <c r="M147" s="474">
        <f t="shared" si="5"/>
        <v>546403.55161713483</v>
      </c>
      <c r="N147" s="474"/>
    </row>
    <row r="148" spans="1:14" x14ac:dyDescent="0.2">
      <c r="A148" s="533">
        <v>2018</v>
      </c>
      <c r="B148" s="533">
        <v>3</v>
      </c>
      <c r="C148" s="537">
        <v>8465.5190284472592</v>
      </c>
      <c r="D148" s="541">
        <v>0</v>
      </c>
      <c r="E148" s="540">
        <v>-106533.906799901</v>
      </c>
      <c r="F148" s="539">
        <f t="shared" si="6"/>
        <v>434981.78167051432</v>
      </c>
      <c r="G148" s="535">
        <f t="shared" si="4"/>
        <v>434981.78167051432</v>
      </c>
      <c r="H148" s="538">
        <v>434981.78167051403</v>
      </c>
      <c r="I148" s="537">
        <f t="shared" si="7"/>
        <v>0</v>
      </c>
      <c r="J148" s="534">
        <v>8314.4949671198992</v>
      </c>
      <c r="K148" s="536">
        <v>100241.754594917</v>
      </c>
      <c r="L148" s="534">
        <v>3257.4636703023398</v>
      </c>
      <c r="M148" s="474">
        <f t="shared" si="5"/>
        <v>546795.49490285362</v>
      </c>
      <c r="N148" s="474"/>
    </row>
    <row r="149" spans="1:14" x14ac:dyDescent="0.2">
      <c r="A149" s="533">
        <v>2018</v>
      </c>
      <c r="B149" s="533">
        <v>4</v>
      </c>
      <c r="C149" s="537">
        <v>8476.3167281903006</v>
      </c>
      <c r="D149" s="541">
        <v>0</v>
      </c>
      <c r="E149" s="540">
        <v>-106214.40115802499</v>
      </c>
      <c r="F149" s="539">
        <f t="shared" si="6"/>
        <v>435395.91963711847</v>
      </c>
      <c r="G149" s="535">
        <f t="shared" si="4"/>
        <v>435395.91963711847</v>
      </c>
      <c r="H149" s="538">
        <v>435395.919637118</v>
      </c>
      <c r="I149" s="537">
        <f t="shared" si="7"/>
        <v>-4.6566128730773926E-10</v>
      </c>
      <c r="J149" s="534">
        <v>8316.9823203453107</v>
      </c>
      <c r="K149" s="536">
        <v>100285.47962769499</v>
      </c>
      <c r="L149" s="534">
        <v>3255.5566485540298</v>
      </c>
      <c r="M149" s="474">
        <f t="shared" si="5"/>
        <v>547253.9382337128</v>
      </c>
      <c r="N149" s="474"/>
    </row>
    <row r="150" spans="1:14" x14ac:dyDescent="0.2">
      <c r="A150" s="533">
        <v>2018</v>
      </c>
      <c r="B150" s="533">
        <v>5</v>
      </c>
      <c r="C150" s="537">
        <v>8486.4266399975804</v>
      </c>
      <c r="D150" s="541">
        <v>0</v>
      </c>
      <c r="E150" s="540">
        <v>-105895.853744926</v>
      </c>
      <c r="F150" s="539">
        <f t="shared" si="6"/>
        <v>435803.07151967747</v>
      </c>
      <c r="G150" s="535">
        <f t="shared" si="4"/>
        <v>435803.07151967747</v>
      </c>
      <c r="H150" s="538">
        <v>435803.071519677</v>
      </c>
      <c r="I150" s="537">
        <f t="shared" si="7"/>
        <v>-4.6566128730773926E-10</v>
      </c>
      <c r="J150" s="534">
        <v>8311.7387753837102</v>
      </c>
      <c r="K150" s="536">
        <v>100446.05375009</v>
      </c>
      <c r="L150" s="534">
        <v>3245.5194086329502</v>
      </c>
      <c r="M150" s="474">
        <f t="shared" si="5"/>
        <v>547806.38345378416</v>
      </c>
      <c r="N150" s="474"/>
    </row>
    <row r="151" spans="1:14" x14ac:dyDescent="0.2">
      <c r="A151" s="533">
        <v>2018</v>
      </c>
      <c r="B151" s="533">
        <v>6</v>
      </c>
      <c r="C151" s="537">
        <v>8496.4197747460494</v>
      </c>
      <c r="D151" s="541">
        <v>0</v>
      </c>
      <c r="E151" s="540">
        <v>-105578.261686781</v>
      </c>
      <c r="F151" s="539">
        <f t="shared" si="6"/>
        <v>436208.24459925055</v>
      </c>
      <c r="G151" s="535">
        <f t="shared" si="4"/>
        <v>436208.24459925055</v>
      </c>
      <c r="H151" s="538">
        <v>436208.24459925003</v>
      </c>
      <c r="I151" s="537">
        <f t="shared" si="7"/>
        <v>-5.2386894822120667E-10</v>
      </c>
      <c r="J151" s="534">
        <v>8317.6855814113696</v>
      </c>
      <c r="K151" s="536">
        <v>100725.716989835</v>
      </c>
      <c r="L151" s="534">
        <v>3257.1894503124499</v>
      </c>
      <c r="M151" s="474">
        <f t="shared" si="5"/>
        <v>548508.83662080939</v>
      </c>
      <c r="N151" s="474"/>
    </row>
    <row r="152" spans="1:14" x14ac:dyDescent="0.2">
      <c r="A152" s="533">
        <v>2018</v>
      </c>
      <c r="B152" s="533">
        <v>7</v>
      </c>
      <c r="C152" s="537">
        <v>8505.6622478754598</v>
      </c>
      <c r="D152" s="541">
        <v>0</v>
      </c>
      <c r="E152" s="540">
        <v>-105261.622118388</v>
      </c>
      <c r="F152" s="539">
        <f t="shared" si="6"/>
        <v>436605.88630136527</v>
      </c>
      <c r="G152" s="535">
        <f t="shared" si="4"/>
        <v>436605.88630136527</v>
      </c>
      <c r="H152" s="538">
        <v>436605.88630136498</v>
      </c>
      <c r="I152" s="537">
        <f t="shared" si="7"/>
        <v>0</v>
      </c>
      <c r="J152" s="534">
        <v>8361.6790607653493</v>
      </c>
      <c r="K152" s="536">
        <v>100971.49982849701</v>
      </c>
      <c r="L152" s="534">
        <v>3280.2307825354401</v>
      </c>
      <c r="M152" s="474">
        <f t="shared" si="5"/>
        <v>549219.2959731631</v>
      </c>
      <c r="N152" s="474"/>
    </row>
    <row r="153" spans="1:14" x14ac:dyDescent="0.2">
      <c r="A153" s="533">
        <v>2018</v>
      </c>
      <c r="B153" s="533">
        <v>8</v>
      </c>
      <c r="C153" s="537">
        <v>8514.7999631548992</v>
      </c>
      <c r="D153" s="541">
        <v>0</v>
      </c>
      <c r="E153" s="540">
        <v>-104945.932183135</v>
      </c>
      <c r="F153" s="539">
        <f t="shared" si="6"/>
        <v>437001.66026008403</v>
      </c>
      <c r="G153" s="535">
        <f t="shared" si="4"/>
        <v>437001.66026008403</v>
      </c>
      <c r="H153" s="538">
        <v>437001.66026008403</v>
      </c>
      <c r="I153" s="537">
        <f t="shared" si="7"/>
        <v>0</v>
      </c>
      <c r="J153" s="534">
        <v>8362.8534295673908</v>
      </c>
      <c r="K153" s="536">
        <v>101021.67167693</v>
      </c>
      <c r="L153" s="534">
        <v>3285.42325757461</v>
      </c>
      <c r="M153" s="474">
        <f t="shared" si="5"/>
        <v>549671.60862415598</v>
      </c>
      <c r="N153" s="474"/>
    </row>
    <row r="154" spans="1:14" x14ac:dyDescent="0.2">
      <c r="A154" s="533">
        <v>2018</v>
      </c>
      <c r="B154" s="533">
        <v>9</v>
      </c>
      <c r="C154" s="537">
        <v>8523.6213764641707</v>
      </c>
      <c r="D154" s="541">
        <v>0</v>
      </c>
      <c r="E154" s="540">
        <v>-104631.189032981</v>
      </c>
      <c r="F154" s="539">
        <f t="shared" si="6"/>
        <v>437393.71532561915</v>
      </c>
      <c r="G154" s="535">
        <f t="shared" si="4"/>
        <v>437393.71532561915</v>
      </c>
      <c r="H154" s="538">
        <v>437393.71532561898</v>
      </c>
      <c r="I154" s="537">
        <f t="shared" si="7"/>
        <v>0</v>
      </c>
      <c r="J154" s="534">
        <v>8359.0858026162005</v>
      </c>
      <c r="K154" s="536">
        <v>101014.303799924</v>
      </c>
      <c r="L154" s="534">
        <v>3281.9898737529302</v>
      </c>
      <c r="M154" s="474">
        <f t="shared" si="5"/>
        <v>550049.09480191232</v>
      </c>
      <c r="N154" s="474"/>
    </row>
    <row r="155" spans="1:14" x14ac:dyDescent="0.2">
      <c r="A155" s="533">
        <v>2018</v>
      </c>
      <c r="B155" s="533">
        <v>10</v>
      </c>
      <c r="C155" s="537">
        <v>8531.9721228530907</v>
      </c>
      <c r="D155" s="541">
        <v>0</v>
      </c>
      <c r="E155" s="540">
        <v>-104317.389828424</v>
      </c>
      <c r="F155" s="539">
        <f t="shared" si="6"/>
        <v>437780.7014646905</v>
      </c>
      <c r="G155" s="535">
        <f t="shared" si="4"/>
        <v>437780.7014646905</v>
      </c>
      <c r="H155" s="538">
        <v>437780.70146469102</v>
      </c>
      <c r="I155" s="537">
        <f t="shared" si="7"/>
        <v>5.2386894822120667E-10</v>
      </c>
      <c r="J155" s="534">
        <v>8353.6518777113797</v>
      </c>
      <c r="K155" s="536">
        <v>100925.98785278801</v>
      </c>
      <c r="L155" s="534">
        <v>3266.62178850597</v>
      </c>
      <c r="M155" s="474">
        <f t="shared" si="5"/>
        <v>550326.96298369591</v>
      </c>
      <c r="N155" s="474"/>
    </row>
    <row r="156" spans="1:14" x14ac:dyDescent="0.2">
      <c r="A156" s="533">
        <v>2018</v>
      </c>
      <c r="B156" s="533">
        <v>11</v>
      </c>
      <c r="C156" s="537">
        <v>8540.5248959200198</v>
      </c>
      <c r="D156" s="541">
        <v>0</v>
      </c>
      <c r="E156" s="540">
        <v>-104004.531738477</v>
      </c>
      <c r="F156" s="539">
        <f t="shared" si="6"/>
        <v>438168.51707498502</v>
      </c>
      <c r="G156" s="535">
        <f t="shared" si="4"/>
        <v>438168.51707498502</v>
      </c>
      <c r="H156" s="538">
        <v>438168.51707498502</v>
      </c>
      <c r="I156" s="537">
        <f t="shared" si="7"/>
        <v>0</v>
      </c>
      <c r="J156" s="534">
        <v>8355.8526261224797</v>
      </c>
      <c r="K156" s="536">
        <v>100777.587139016</v>
      </c>
      <c r="L156" s="534">
        <v>3260.3993892344101</v>
      </c>
      <c r="M156" s="474">
        <f t="shared" si="5"/>
        <v>550562.35622935789</v>
      </c>
      <c r="N156" s="474"/>
    </row>
    <row r="157" spans="1:14" x14ac:dyDescent="0.2">
      <c r="A157" s="533">
        <v>2018</v>
      </c>
      <c r="B157" s="533">
        <v>12</v>
      </c>
      <c r="C157" s="537">
        <v>8548.8280594626794</v>
      </c>
      <c r="D157" s="541">
        <v>0</v>
      </c>
      <c r="E157" s="540">
        <v>-103692.611940647</v>
      </c>
      <c r="F157" s="539">
        <f t="shared" si="6"/>
        <v>438553.20678560552</v>
      </c>
      <c r="G157" s="535">
        <f t="shared" si="4"/>
        <v>438553.20678560552</v>
      </c>
      <c r="H157" s="538">
        <v>438553.20678560599</v>
      </c>
      <c r="I157" s="537">
        <f t="shared" si="7"/>
        <v>4.6566128730773926E-10</v>
      </c>
      <c r="J157" s="534">
        <v>8344.4613277901699</v>
      </c>
      <c r="K157" s="536">
        <v>100592.750298402</v>
      </c>
      <c r="L157" s="534">
        <v>3259.26637757154</v>
      </c>
      <c r="M157" s="474">
        <f t="shared" si="5"/>
        <v>550749.68478936923</v>
      </c>
      <c r="N157" s="474">
        <f>AVERAGE(M146:M157)</f>
        <v>548614.28642923606</v>
      </c>
    </row>
    <row r="158" spans="1:14" x14ac:dyDescent="0.2">
      <c r="A158" s="533">
        <v>2019</v>
      </c>
      <c r="B158" s="533">
        <v>1</v>
      </c>
      <c r="C158" s="537">
        <v>8557.5370297005302</v>
      </c>
      <c r="D158" s="541">
        <v>0</v>
      </c>
      <c r="E158" s="540">
        <v>-103381.627620902</v>
      </c>
      <c r="F158" s="539">
        <f t="shared" si="6"/>
        <v>438940.51755628071</v>
      </c>
      <c r="G158" s="535">
        <f t="shared" si="4"/>
        <v>438940.51755628071</v>
      </c>
      <c r="H158" s="538">
        <v>438940.517556281</v>
      </c>
      <c r="I158" s="537">
        <f t="shared" si="7"/>
        <v>0</v>
      </c>
      <c r="J158" s="534">
        <v>8321.3640730555398</v>
      </c>
      <c r="K158" s="536">
        <v>100470.778101954</v>
      </c>
      <c r="L158" s="534">
        <v>3257.7598466111699</v>
      </c>
      <c r="M158" s="474">
        <f t="shared" si="5"/>
        <v>550990.41957790148</v>
      </c>
      <c r="N158" s="476">
        <f>+N157/N145-1</f>
        <v>9.5055219547426351E-3</v>
      </c>
    </row>
    <row r="159" spans="1:14" x14ac:dyDescent="0.2">
      <c r="A159" s="533">
        <v>2019</v>
      </c>
      <c r="B159" s="533">
        <v>2</v>
      </c>
      <c r="C159" s="537">
        <v>8566.4064132829608</v>
      </c>
      <c r="D159" s="541">
        <v>0</v>
      </c>
      <c r="E159" s="540">
        <v>-103071.575973653</v>
      </c>
      <c r="F159" s="539">
        <f t="shared" si="6"/>
        <v>439328.30153608997</v>
      </c>
      <c r="G159" s="535">
        <f t="shared" si="4"/>
        <v>439328.30153608997</v>
      </c>
      <c r="H159" s="538">
        <v>439328.30153608997</v>
      </c>
      <c r="I159" s="537">
        <f t="shared" si="7"/>
        <v>0</v>
      </c>
      <c r="J159" s="534">
        <v>8325.8110541766291</v>
      </c>
      <c r="K159" s="536">
        <v>100435.881598949</v>
      </c>
      <c r="L159" s="534">
        <v>3259.8107073820602</v>
      </c>
      <c r="M159" s="474">
        <f t="shared" si="5"/>
        <v>551349.80489659763</v>
      </c>
      <c r="N159" s="474"/>
    </row>
    <row r="160" spans="1:14" x14ac:dyDescent="0.2">
      <c r="A160" s="533">
        <v>2019</v>
      </c>
      <c r="B160" s="533">
        <v>3</v>
      </c>
      <c r="C160" s="537">
        <v>8574.3355468088303</v>
      </c>
      <c r="D160" s="541">
        <v>0</v>
      </c>
      <c r="E160" s="540">
        <v>-102762.454201723</v>
      </c>
      <c r="F160" s="539">
        <f t="shared" si="6"/>
        <v>439706.91517725971</v>
      </c>
      <c r="G160" s="535">
        <f t="shared" si="4"/>
        <v>439706.91517725971</v>
      </c>
      <c r="H160" s="538">
        <v>439706.91517726</v>
      </c>
      <c r="I160" s="537">
        <f t="shared" si="7"/>
        <v>0</v>
      </c>
      <c r="J160" s="534">
        <v>8320.3047568175298</v>
      </c>
      <c r="K160" s="536">
        <v>100433.82755012</v>
      </c>
      <c r="L160" s="534">
        <v>3254.6975547352199</v>
      </c>
      <c r="M160" s="474">
        <f t="shared" si="5"/>
        <v>551715.74503893242</v>
      </c>
      <c r="N160" s="474"/>
    </row>
    <row r="161" spans="1:14" x14ac:dyDescent="0.2">
      <c r="A161" s="533">
        <v>2019</v>
      </c>
      <c r="B161" s="533">
        <v>4</v>
      </c>
      <c r="C161" s="537">
        <v>8582.7094944299806</v>
      </c>
      <c r="D161" s="541">
        <v>0</v>
      </c>
      <c r="E161" s="540">
        <v>-102454.259516324</v>
      </c>
      <c r="F161" s="539">
        <f t="shared" si="6"/>
        <v>440088.50013553153</v>
      </c>
      <c r="G161" s="535">
        <f t="shared" si="4"/>
        <v>440088.50013553153</v>
      </c>
      <c r="H161" s="538">
        <v>440088.50013553101</v>
      </c>
      <c r="I161" s="537">
        <f t="shared" si="7"/>
        <v>-5.2386894822120667E-10</v>
      </c>
      <c r="J161" s="534">
        <v>8322.7921100429303</v>
      </c>
      <c r="K161" s="536">
        <v>100477.605686631</v>
      </c>
      <c r="L161" s="534">
        <v>3252.79195671866</v>
      </c>
      <c r="M161" s="474">
        <f t="shared" si="5"/>
        <v>552141.68988892413</v>
      </c>
      <c r="N161" s="474"/>
    </row>
    <row r="162" spans="1:14" x14ac:dyDescent="0.2">
      <c r="A162" s="533">
        <v>2019</v>
      </c>
      <c r="B162" s="533">
        <v>5</v>
      </c>
      <c r="C162" s="537">
        <v>8590.2251064446791</v>
      </c>
      <c r="D162" s="541">
        <v>0</v>
      </c>
      <c r="E162" s="540">
        <v>-102146.989137034</v>
      </c>
      <c r="F162" s="539">
        <f t="shared" si="6"/>
        <v>440461.63823235693</v>
      </c>
      <c r="G162" s="535">
        <f t="shared" si="4"/>
        <v>440461.63823235693</v>
      </c>
      <c r="H162" s="538">
        <v>440461.63823235699</v>
      </c>
      <c r="I162" s="537">
        <f t="shared" si="7"/>
        <v>0</v>
      </c>
      <c r="J162" s="534">
        <v>8317.5485650813407</v>
      </c>
      <c r="K162" s="536">
        <v>100638.45671855099</v>
      </c>
      <c r="L162" s="534">
        <v>3242.7630455834101</v>
      </c>
      <c r="M162" s="474">
        <f t="shared" si="5"/>
        <v>552660.40656157269</v>
      </c>
      <c r="N162" s="474"/>
    </row>
    <row r="163" spans="1:14" x14ac:dyDescent="0.2">
      <c r="A163" s="533">
        <v>2019</v>
      </c>
      <c r="B163" s="533">
        <v>6</v>
      </c>
      <c r="C163" s="537">
        <v>8597.7321969888108</v>
      </c>
      <c r="D163" s="541">
        <v>0</v>
      </c>
      <c r="E163" s="540">
        <v>-101840.64029176701</v>
      </c>
      <c r="F163" s="539">
        <f t="shared" si="6"/>
        <v>440833.78011197766</v>
      </c>
      <c r="G163" s="535">
        <f t="shared" si="4"/>
        <v>440833.78011197766</v>
      </c>
      <c r="H163" s="538">
        <v>440833.78011197801</v>
      </c>
      <c r="I163" s="537">
        <f t="shared" si="7"/>
        <v>0</v>
      </c>
      <c r="J163" s="534">
        <v>8323.4953711089893</v>
      </c>
      <c r="K163" s="536">
        <v>100918.62485651601</v>
      </c>
      <c r="L163" s="534">
        <v>3254.4229803070798</v>
      </c>
      <c r="M163" s="474">
        <f t="shared" si="5"/>
        <v>553330.32331990974</v>
      </c>
      <c r="N163" s="474"/>
    </row>
    <row r="164" spans="1:14" x14ac:dyDescent="0.2">
      <c r="A164" s="533">
        <v>2019</v>
      </c>
      <c r="B164" s="533">
        <v>7</v>
      </c>
      <c r="C164" s="537">
        <v>8605.2149167595308</v>
      </c>
      <c r="D164" s="541">
        <v>0</v>
      </c>
      <c r="E164" s="540">
        <v>-101535.210216753</v>
      </c>
      <c r="F164" s="539">
        <f t="shared" si="6"/>
        <v>441204.78963298892</v>
      </c>
      <c r="G164" s="535">
        <f t="shared" si="4"/>
        <v>441204.78963298892</v>
      </c>
      <c r="H164" s="538">
        <v>441204.78963298898</v>
      </c>
      <c r="I164" s="537">
        <f t="shared" si="7"/>
        <v>0</v>
      </c>
      <c r="J164" s="534">
        <v>8367.4888504629707</v>
      </c>
      <c r="K164" s="536">
        <v>101164.847555552</v>
      </c>
      <c r="L164" s="534">
        <v>3277.4445453374401</v>
      </c>
      <c r="M164" s="474">
        <f t="shared" si="5"/>
        <v>554014.5705843413</v>
      </c>
      <c r="N164" s="474"/>
    </row>
    <row r="165" spans="1:14" x14ac:dyDescent="0.2">
      <c r="A165" s="533">
        <v>2019</v>
      </c>
      <c r="B165" s="533">
        <v>8</v>
      </c>
      <c r="C165" s="537">
        <v>8613.3710193674196</v>
      </c>
      <c r="D165" s="541">
        <v>0</v>
      </c>
      <c r="E165" s="540">
        <v>-101230.696156508</v>
      </c>
      <c r="F165" s="539">
        <f t="shared" si="6"/>
        <v>441580.78474650212</v>
      </c>
      <c r="G165" s="535">
        <f t="shared" si="4"/>
        <v>441580.78474650212</v>
      </c>
      <c r="H165" s="538">
        <v>441580.784746502</v>
      </c>
      <c r="I165" s="537">
        <f t="shared" si="7"/>
        <v>0</v>
      </c>
      <c r="J165" s="534">
        <v>8368.6632192650104</v>
      </c>
      <c r="K165" s="536">
        <v>101215.084613313</v>
      </c>
      <c r="L165" s="534">
        <v>3282.63241232782</v>
      </c>
      <c r="M165" s="474">
        <f t="shared" si="5"/>
        <v>554447.16499140789</v>
      </c>
      <c r="N165" s="474"/>
    </row>
    <row r="166" spans="1:14" x14ac:dyDescent="0.2">
      <c r="A166" s="533">
        <v>2019</v>
      </c>
      <c r="B166" s="533">
        <v>9</v>
      </c>
      <c r="C166" s="537">
        <v>8621.0076854687795</v>
      </c>
      <c r="D166" s="541">
        <v>0</v>
      </c>
      <c r="E166" s="540">
        <v>-100927.095363816</v>
      </c>
      <c r="F166" s="539">
        <f t="shared" si="6"/>
        <v>441951.31418914197</v>
      </c>
      <c r="G166" s="535">
        <f t="shared" si="4"/>
        <v>441951.31418914197</v>
      </c>
      <c r="H166" s="538">
        <v>441951.31418914202</v>
      </c>
      <c r="I166" s="537">
        <f t="shared" si="7"/>
        <v>0</v>
      </c>
      <c r="J166" s="534">
        <v>8364.8955923138201</v>
      </c>
      <c r="K166" s="536">
        <v>101207.671778642</v>
      </c>
      <c r="L166" s="534">
        <v>3279.2017476709202</v>
      </c>
      <c r="M166" s="474">
        <f t="shared" si="5"/>
        <v>554803.08330776868</v>
      </c>
      <c r="N166" s="474"/>
    </row>
    <row r="167" spans="1:14" x14ac:dyDescent="0.2">
      <c r="A167" s="533">
        <v>2019</v>
      </c>
      <c r="B167" s="533">
        <v>10</v>
      </c>
      <c r="C167" s="537">
        <v>8626.7352867258996</v>
      </c>
      <c r="D167" s="541">
        <v>0</v>
      </c>
      <c r="E167" s="540">
        <v>-100624.405099697</v>
      </c>
      <c r="F167" s="539">
        <f t="shared" si="6"/>
        <v>442304.20183186716</v>
      </c>
      <c r="G167" s="535">
        <f t="shared" si="4"/>
        <v>442304.20183186716</v>
      </c>
      <c r="H167" s="538">
        <v>442304.20183186699</v>
      </c>
      <c r="I167" s="537">
        <f t="shared" si="7"/>
        <v>0</v>
      </c>
      <c r="J167" s="534">
        <v>8359.4616674090103</v>
      </c>
      <c r="K167" s="536">
        <v>101119.15595697401</v>
      </c>
      <c r="L167" s="534">
        <v>3263.84652149566</v>
      </c>
      <c r="M167" s="474">
        <f t="shared" si="5"/>
        <v>555046.66597774578</v>
      </c>
      <c r="N167" s="474"/>
    </row>
    <row r="168" spans="1:14" x14ac:dyDescent="0.2">
      <c r="A168" s="533">
        <v>2019</v>
      </c>
      <c r="B168" s="533">
        <v>11</v>
      </c>
      <c r="C168" s="537">
        <v>8630.4974694716693</v>
      </c>
      <c r="D168" s="541">
        <v>0</v>
      </c>
      <c r="E168" s="540">
        <v>-100322.622633387</v>
      </c>
      <c r="F168" s="539">
        <f t="shared" si="6"/>
        <v>442638.9565152009</v>
      </c>
      <c r="G168" s="535">
        <f t="shared" ref="G168:G231" si="8">+F168</f>
        <v>442638.9565152009</v>
      </c>
      <c r="H168" s="538">
        <v>442638.95651520102</v>
      </c>
      <c r="I168" s="537">
        <f t="shared" si="7"/>
        <v>0</v>
      </c>
      <c r="J168" s="534">
        <v>8361.6624158200993</v>
      </c>
      <c r="K168" s="536">
        <v>100970.440451036</v>
      </c>
      <c r="L168" s="534">
        <v>3257.6292125453901</v>
      </c>
      <c r="M168" s="474">
        <f t="shared" ref="M168:M231" si="9">+L168+J168+K168+G168</f>
        <v>555228.6885946024</v>
      </c>
      <c r="N168" s="474"/>
    </row>
    <row r="169" spans="1:14" x14ac:dyDescent="0.2">
      <c r="A169" s="533">
        <v>2019</v>
      </c>
      <c r="B169" s="533">
        <v>12</v>
      </c>
      <c r="C169" s="537">
        <v>8634.4972691416497</v>
      </c>
      <c r="D169" s="541">
        <v>0</v>
      </c>
      <c r="E169" s="540">
        <v>-100021.74524231</v>
      </c>
      <c r="F169" s="539">
        <f t="shared" si="6"/>
        <v>442974.88862628536</v>
      </c>
      <c r="G169" s="535">
        <f t="shared" si="8"/>
        <v>442974.88862628536</v>
      </c>
      <c r="H169" s="538">
        <v>442974.88862628501</v>
      </c>
      <c r="I169" s="537">
        <f t="shared" si="7"/>
        <v>0</v>
      </c>
      <c r="J169" s="534">
        <v>8350.2711174878004</v>
      </c>
      <c r="K169" s="536">
        <v>100785.219203663</v>
      </c>
      <c r="L169" s="534">
        <v>3256.4969674541098</v>
      </c>
      <c r="M169" s="474">
        <f t="shared" si="9"/>
        <v>555366.87591489032</v>
      </c>
      <c r="N169" s="474">
        <f>AVERAGE(M158:M169)</f>
        <v>553424.61988788284</v>
      </c>
    </row>
    <row r="170" spans="1:14" x14ac:dyDescent="0.2">
      <c r="A170" s="533">
        <v>2020</v>
      </c>
      <c r="B170" s="533">
        <v>1</v>
      </c>
      <c r="C170" s="537">
        <v>8642.2843932301203</v>
      </c>
      <c r="D170" s="541">
        <v>0</v>
      </c>
      <c r="E170" s="540">
        <v>-99721.770212057803</v>
      </c>
      <c r="F170" s="539">
        <f t="shared" si="6"/>
        <v>443343.11093817855</v>
      </c>
      <c r="G170" s="535">
        <f t="shared" si="8"/>
        <v>443343.11093817855</v>
      </c>
      <c r="H170" s="538">
        <v>443343.11093817902</v>
      </c>
      <c r="I170" s="537">
        <f t="shared" si="7"/>
        <v>4.6566128730773926E-10</v>
      </c>
      <c r="J170" s="534">
        <v>8327.1738627531595</v>
      </c>
      <c r="K170" s="536">
        <v>100662.982985765</v>
      </c>
      <c r="L170" s="534">
        <v>3254.9915205770399</v>
      </c>
      <c r="M170" s="474">
        <f t="shared" si="9"/>
        <v>555588.25930727378</v>
      </c>
      <c r="N170" s="476">
        <f>+N169/N157-1</f>
        <v>8.7681520106881461E-3</v>
      </c>
    </row>
    <row r="171" spans="1:14" x14ac:dyDescent="0.2">
      <c r="A171" s="533">
        <v>2020</v>
      </c>
      <c r="B171" s="533">
        <v>2</v>
      </c>
      <c r="C171" s="537">
        <v>8655.6985597776202</v>
      </c>
      <c r="D171" s="541">
        <v>0</v>
      </c>
      <c r="E171" s="540">
        <v>-99422.694836361101</v>
      </c>
      <c r="F171" s="539">
        <f t="shared" si="6"/>
        <v>443759.74966485647</v>
      </c>
      <c r="G171" s="535">
        <f t="shared" si="8"/>
        <v>443759.74966485647</v>
      </c>
      <c r="H171" s="538">
        <v>443759.749664856</v>
      </c>
      <c r="I171" s="537">
        <f t="shared" si="7"/>
        <v>-4.6566128730773926E-10</v>
      </c>
      <c r="J171" s="534">
        <v>8331.6208438742506</v>
      </c>
      <c r="K171" s="536">
        <v>100627.989098441</v>
      </c>
      <c r="L171" s="534">
        <v>3257.0404424283502</v>
      </c>
      <c r="M171" s="474">
        <f t="shared" si="9"/>
        <v>555976.40004960005</v>
      </c>
      <c r="N171" s="474"/>
    </row>
    <row r="172" spans="1:14" x14ac:dyDescent="0.2">
      <c r="A172" s="533">
        <v>2020</v>
      </c>
      <c r="B172" s="533">
        <v>3</v>
      </c>
      <c r="C172" s="537">
        <v>8670.0512976918308</v>
      </c>
      <c r="D172" s="541">
        <v>0</v>
      </c>
      <c r="E172" s="540">
        <v>-99124.516417067993</v>
      </c>
      <c r="F172" s="539">
        <f t="shared" si="6"/>
        <v>444183.71718621382</v>
      </c>
      <c r="G172" s="535">
        <f t="shared" si="8"/>
        <v>444183.71718621382</v>
      </c>
      <c r="H172" s="538">
        <v>444183.71718621399</v>
      </c>
      <c r="I172" s="537">
        <f t="shared" si="7"/>
        <v>0</v>
      </c>
      <c r="J172" s="534">
        <v>8326.1145465151494</v>
      </c>
      <c r="K172" s="536">
        <v>100625.900505324</v>
      </c>
      <c r="L172" s="534">
        <v>3251.93143916811</v>
      </c>
      <c r="M172" s="474">
        <f t="shared" si="9"/>
        <v>556387.66367722105</v>
      </c>
      <c r="N172" s="474"/>
    </row>
    <row r="173" spans="1:14" x14ac:dyDescent="0.2">
      <c r="A173" s="533">
        <v>2020</v>
      </c>
      <c r="B173" s="533">
        <v>4</v>
      </c>
      <c r="C173" s="537">
        <v>8682.4273805375105</v>
      </c>
      <c r="D173" s="541">
        <v>0</v>
      </c>
      <c r="E173" s="540">
        <v>-98827.232264117702</v>
      </c>
      <c r="F173" s="539">
        <f t="shared" si="6"/>
        <v>444589.4668011223</v>
      </c>
      <c r="G173" s="535">
        <f t="shared" si="8"/>
        <v>444589.4668011223</v>
      </c>
      <c r="H173" s="538">
        <v>444589.46680112201</v>
      </c>
      <c r="I173" s="537">
        <f t="shared" si="7"/>
        <v>0</v>
      </c>
      <c r="J173" s="534">
        <v>8328.6018997405499</v>
      </c>
      <c r="K173" s="536">
        <v>100669.731745567</v>
      </c>
      <c r="L173" s="534">
        <v>3250.0272648833002</v>
      </c>
      <c r="M173" s="474">
        <f t="shared" si="9"/>
        <v>556837.82771131315</v>
      </c>
      <c r="N173" s="474"/>
    </row>
    <row r="174" spans="1:14" x14ac:dyDescent="0.2">
      <c r="A174" s="533">
        <v>2020</v>
      </c>
      <c r="B174" s="533">
        <v>5</v>
      </c>
      <c r="C174" s="537">
        <v>8688.0684685554006</v>
      </c>
      <c r="D174" s="541">
        <v>0</v>
      </c>
      <c r="E174" s="540">
        <v>-98530.839695518094</v>
      </c>
      <c r="F174" s="539">
        <f t="shared" si="6"/>
        <v>444935.29853601038</v>
      </c>
      <c r="G174" s="535">
        <f t="shared" si="8"/>
        <v>444935.29853601038</v>
      </c>
      <c r="H174" s="538">
        <v>444935.29853601003</v>
      </c>
      <c r="I174" s="537">
        <f t="shared" si="7"/>
        <v>0</v>
      </c>
      <c r="J174" s="534">
        <v>8323.3583547789494</v>
      </c>
      <c r="K174" s="536">
        <v>100830.859687013</v>
      </c>
      <c r="L174" s="534">
        <v>3240.0066825338599</v>
      </c>
      <c r="M174" s="474">
        <f t="shared" si="9"/>
        <v>557329.52326033614</v>
      </c>
      <c r="N174" s="474"/>
    </row>
    <row r="175" spans="1:14" x14ac:dyDescent="0.2">
      <c r="A175" s="533">
        <v>2020</v>
      </c>
      <c r="B175" s="533">
        <v>6</v>
      </c>
      <c r="C175" s="537">
        <v>8689.5067536730403</v>
      </c>
      <c r="D175" s="541">
        <v>0</v>
      </c>
      <c r="E175" s="540">
        <v>-98235.336037320201</v>
      </c>
      <c r="F175" s="539">
        <f t="shared" si="6"/>
        <v>445243.4074960358</v>
      </c>
      <c r="G175" s="535">
        <f t="shared" si="8"/>
        <v>445243.4074960358</v>
      </c>
      <c r="H175" s="538">
        <v>445243.40749603597</v>
      </c>
      <c r="I175" s="537">
        <f t="shared" si="7"/>
        <v>0</v>
      </c>
      <c r="J175" s="534">
        <v>8329.3051608066107</v>
      </c>
      <c r="K175" s="536">
        <v>101111.532723196</v>
      </c>
      <c r="L175" s="534">
        <v>3251.6565103017101</v>
      </c>
      <c r="M175" s="474">
        <f t="shared" si="9"/>
        <v>557935.90189034014</v>
      </c>
      <c r="N175" s="474"/>
    </row>
    <row r="176" spans="1:14" x14ac:dyDescent="0.2">
      <c r="A176" s="533">
        <v>2020</v>
      </c>
      <c r="B176" s="533">
        <v>7</v>
      </c>
      <c r="C176" s="537">
        <v>8690.1348606021693</v>
      </c>
      <c r="D176" s="541">
        <v>0</v>
      </c>
      <c r="E176" s="540">
        <v>-97940.718623594206</v>
      </c>
      <c r="F176" s="539">
        <f t="shared" si="6"/>
        <v>445543.52971358999</v>
      </c>
      <c r="G176" s="535">
        <f t="shared" si="8"/>
        <v>445543.52971358999</v>
      </c>
      <c r="H176" s="538">
        <v>445543.52971358999</v>
      </c>
      <c r="I176" s="537">
        <f t="shared" si="7"/>
        <v>0</v>
      </c>
      <c r="J176" s="534">
        <v>8373.2986401605904</v>
      </c>
      <c r="K176" s="536">
        <v>101358.195282607</v>
      </c>
      <c r="L176" s="534">
        <v>3274.6583081394401</v>
      </c>
      <c r="M176" s="474">
        <f t="shared" si="9"/>
        <v>558549.68194449705</v>
      </c>
      <c r="N176" s="474"/>
    </row>
    <row r="177" spans="1:14" x14ac:dyDescent="0.2">
      <c r="A177" s="533">
        <v>2020</v>
      </c>
      <c r="B177" s="533">
        <v>8</v>
      </c>
      <c r="C177" s="537">
        <v>8692.81235572062</v>
      </c>
      <c r="D177" s="541">
        <v>0</v>
      </c>
      <c r="E177" s="540">
        <v>-97646.984796406294</v>
      </c>
      <c r="F177" s="539">
        <f t="shared" si="6"/>
        <v>445860.72942643292</v>
      </c>
      <c r="G177" s="535">
        <f t="shared" si="8"/>
        <v>445860.72942643292</v>
      </c>
      <c r="H177" s="538">
        <v>445860.72942643298</v>
      </c>
      <c r="I177" s="537">
        <f t="shared" si="7"/>
        <v>0</v>
      </c>
      <c r="J177" s="534">
        <v>8374.47300896263</v>
      </c>
      <c r="K177" s="536">
        <v>101408.49754969501</v>
      </c>
      <c r="L177" s="534">
        <v>3279.84156708103</v>
      </c>
      <c r="M177" s="474">
        <f t="shared" si="9"/>
        <v>558923.54155217158</v>
      </c>
      <c r="N177" s="474"/>
    </row>
    <row r="178" spans="1:14" x14ac:dyDescent="0.2">
      <c r="A178" s="533">
        <v>2020</v>
      </c>
      <c r="B178" s="533">
        <v>9</v>
      </c>
      <c r="C178" s="537">
        <v>8697.1485059762308</v>
      </c>
      <c r="D178" s="541">
        <v>0</v>
      </c>
      <c r="E178" s="540">
        <v>-97354.131905793402</v>
      </c>
      <c r="F178" s="539">
        <f t="shared" si="6"/>
        <v>446191.5848535882</v>
      </c>
      <c r="G178" s="535">
        <f t="shared" si="8"/>
        <v>446191.5848535882</v>
      </c>
      <c r="H178" s="538">
        <v>446191.58485358802</v>
      </c>
      <c r="I178" s="537">
        <f t="shared" si="7"/>
        <v>0</v>
      </c>
      <c r="J178" s="534">
        <v>8370.7053820114397</v>
      </c>
      <c r="K178" s="536">
        <v>101401.039757359</v>
      </c>
      <c r="L178" s="534">
        <v>3276.4136215888998</v>
      </c>
      <c r="M178" s="474">
        <f t="shared" si="9"/>
        <v>559239.74361454754</v>
      </c>
      <c r="N178" s="474"/>
    </row>
    <row r="179" spans="1:14" x14ac:dyDescent="0.2">
      <c r="A179" s="533">
        <v>2020</v>
      </c>
      <c r="B179" s="533">
        <v>10</v>
      </c>
      <c r="C179" s="537">
        <v>8701.7939498403994</v>
      </c>
      <c r="D179" s="541">
        <v>0</v>
      </c>
      <c r="E179" s="540">
        <v>-97062.157309740505</v>
      </c>
      <c r="F179" s="539">
        <f t="shared" si="6"/>
        <v>446524.27267215349</v>
      </c>
      <c r="G179" s="535">
        <f t="shared" si="8"/>
        <v>446524.27267215349</v>
      </c>
      <c r="H179" s="538">
        <v>446524.27267215302</v>
      </c>
      <c r="I179" s="537">
        <f t="shared" si="7"/>
        <v>-4.6566128730773926E-10</v>
      </c>
      <c r="J179" s="534">
        <v>8365.2714571066299</v>
      </c>
      <c r="K179" s="536">
        <v>101312.32406116</v>
      </c>
      <c r="L179" s="534">
        <v>3261.07125448535</v>
      </c>
      <c r="M179" s="474">
        <f t="shared" si="9"/>
        <v>559462.9394449055</v>
      </c>
      <c r="N179" s="474"/>
    </row>
    <row r="180" spans="1:14" x14ac:dyDescent="0.2">
      <c r="A180" s="533">
        <v>2020</v>
      </c>
      <c r="B180" s="533">
        <v>11</v>
      </c>
      <c r="C180" s="537">
        <v>8706.29516678256</v>
      </c>
      <c r="D180" s="541">
        <v>0</v>
      </c>
      <c r="E180" s="540">
        <v>-96771.058374155997</v>
      </c>
      <c r="F180" s="539">
        <f t="shared" si="6"/>
        <v>446854.8208083529</v>
      </c>
      <c r="G180" s="535">
        <f t="shared" si="8"/>
        <v>446854.8208083529</v>
      </c>
      <c r="H180" s="538">
        <v>446854.82080835302</v>
      </c>
      <c r="I180" s="537">
        <f t="shared" si="7"/>
        <v>0</v>
      </c>
      <c r="J180" s="534">
        <v>8367.4722055177208</v>
      </c>
      <c r="K180" s="536">
        <v>101163.29376305699</v>
      </c>
      <c r="L180" s="534">
        <v>3254.8590358563702</v>
      </c>
      <c r="M180" s="474">
        <f t="shared" si="9"/>
        <v>559640.44581278402</v>
      </c>
      <c r="N180" s="474"/>
    </row>
    <row r="181" spans="1:14" x14ac:dyDescent="0.2">
      <c r="A181" s="533">
        <v>2020</v>
      </c>
      <c r="B181" s="533">
        <v>12</v>
      </c>
      <c r="C181" s="537">
        <v>8711.1386827557199</v>
      </c>
      <c r="D181" s="541">
        <v>0</v>
      </c>
      <c r="E181" s="540">
        <v>-96480.832472848095</v>
      </c>
      <c r="F181" s="539">
        <f t="shared" si="6"/>
        <v>447187.49585969327</v>
      </c>
      <c r="G181" s="535">
        <f t="shared" si="8"/>
        <v>447187.49585969327</v>
      </c>
      <c r="H181" s="538">
        <v>447187.49585969298</v>
      </c>
      <c r="I181" s="537">
        <f t="shared" si="7"/>
        <v>0</v>
      </c>
      <c r="J181" s="534">
        <v>8356.0809071854201</v>
      </c>
      <c r="K181" s="536">
        <v>100977.688108923</v>
      </c>
      <c r="L181" s="534">
        <v>3253.7275573366801</v>
      </c>
      <c r="M181" s="474">
        <f t="shared" si="9"/>
        <v>559774.99243313842</v>
      </c>
      <c r="N181" s="474">
        <f>AVERAGE(M170:M181)</f>
        <v>557970.57672484394</v>
      </c>
    </row>
    <row r="182" spans="1:14" x14ac:dyDescent="0.2">
      <c r="A182" s="533">
        <v>2021</v>
      </c>
      <c r="B182" s="533">
        <v>1</v>
      </c>
      <c r="C182" s="537">
        <v>8717.84207449516</v>
      </c>
      <c r="D182" s="541">
        <v>0</v>
      </c>
      <c r="E182" s="540">
        <v>-96191.476987501504</v>
      </c>
      <c r="F182" s="539">
        <f t="shared" si="6"/>
        <v>447535.6006674848</v>
      </c>
      <c r="G182" s="535">
        <f t="shared" si="8"/>
        <v>447535.6006674848</v>
      </c>
      <c r="H182" s="538">
        <v>447535.60066748498</v>
      </c>
      <c r="I182" s="537">
        <f t="shared" si="7"/>
        <v>0</v>
      </c>
      <c r="J182" s="534">
        <v>8332.9836524507791</v>
      </c>
      <c r="K182" s="536">
        <v>100855.187869577</v>
      </c>
      <c r="L182" s="534">
        <v>3252.2231945428998</v>
      </c>
      <c r="M182" s="474">
        <f t="shared" si="9"/>
        <v>559975.99538405542</v>
      </c>
      <c r="N182" s="476">
        <f>+N181/N169-1</f>
        <v>8.2142294968410301E-3</v>
      </c>
    </row>
    <row r="183" spans="1:14" x14ac:dyDescent="0.2">
      <c r="A183" s="533">
        <v>2021</v>
      </c>
      <c r="B183" s="533">
        <v>2</v>
      </c>
      <c r="C183" s="537">
        <v>8726.9731806355994</v>
      </c>
      <c r="D183" s="541">
        <v>0</v>
      </c>
      <c r="E183" s="540">
        <v>-95902.989307652999</v>
      </c>
      <c r="F183" s="539">
        <f t="shared" si="6"/>
        <v>447904.11444751878</v>
      </c>
      <c r="G183" s="535">
        <f t="shared" si="8"/>
        <v>447904.11444751878</v>
      </c>
      <c r="H183" s="538">
        <v>447904.11444751901</v>
      </c>
      <c r="I183" s="537">
        <f t="shared" si="7"/>
        <v>0</v>
      </c>
      <c r="J183" s="534">
        <v>8337.4306335718702</v>
      </c>
      <c r="K183" s="536">
        <v>100820.096597934</v>
      </c>
      <c r="L183" s="534">
        <v>3254.2701774746502</v>
      </c>
      <c r="M183" s="474">
        <f t="shared" si="9"/>
        <v>560315.91185649927</v>
      </c>
      <c r="N183" s="474"/>
    </row>
    <row r="184" spans="1:14" x14ac:dyDescent="0.2">
      <c r="A184" s="533">
        <v>2021</v>
      </c>
      <c r="B184" s="533">
        <v>3</v>
      </c>
      <c r="C184" s="537">
        <v>8736.2097344664999</v>
      </c>
      <c r="D184" s="541">
        <v>0</v>
      </c>
      <c r="E184" s="540">
        <v>-95615.366830668994</v>
      </c>
      <c r="F184" s="539">
        <f t="shared" si="6"/>
        <v>448272.68718078837</v>
      </c>
      <c r="G184" s="535">
        <f t="shared" si="8"/>
        <v>448272.68718078837</v>
      </c>
      <c r="H184" s="538">
        <v>448272.68718078802</v>
      </c>
      <c r="I184" s="537">
        <f t="shared" si="7"/>
        <v>0</v>
      </c>
      <c r="J184" s="534">
        <v>8331.9243362127709</v>
      </c>
      <c r="K184" s="536">
        <v>100817.973460528</v>
      </c>
      <c r="L184" s="534">
        <v>3249.1653236009902</v>
      </c>
      <c r="M184" s="474">
        <f t="shared" si="9"/>
        <v>560671.75030113012</v>
      </c>
      <c r="N184" s="474"/>
    </row>
    <row r="185" spans="1:14" x14ac:dyDescent="0.2">
      <c r="A185" s="533">
        <v>2021</v>
      </c>
      <c r="B185" s="533">
        <v>4</v>
      </c>
      <c r="C185" s="537">
        <v>8745.8278308442405</v>
      </c>
      <c r="D185" s="541">
        <v>0</v>
      </c>
      <c r="E185" s="540">
        <v>-95328.606961721205</v>
      </c>
      <c r="F185" s="539">
        <f t="shared" si="6"/>
        <v>448643.7411902796</v>
      </c>
      <c r="G185" s="535">
        <f t="shared" si="8"/>
        <v>448643.7411902796</v>
      </c>
      <c r="H185" s="538">
        <v>448643.74119028001</v>
      </c>
      <c r="I185" s="537">
        <f t="shared" si="7"/>
        <v>0</v>
      </c>
      <c r="J185" s="534">
        <v>8334.4116894381696</v>
      </c>
      <c r="K185" s="536">
        <v>100861.857804502</v>
      </c>
      <c r="L185" s="534">
        <v>3247.2625730479399</v>
      </c>
      <c r="M185" s="474">
        <f t="shared" si="9"/>
        <v>561087.27325726766</v>
      </c>
      <c r="N185" s="474"/>
    </row>
    <row r="186" spans="1:14" x14ac:dyDescent="0.2">
      <c r="A186" s="533">
        <v>2021</v>
      </c>
      <c r="B186" s="533">
        <v>5</v>
      </c>
      <c r="C186" s="537">
        <v>8753.2933832245908</v>
      </c>
      <c r="D186" s="541">
        <v>0</v>
      </c>
      <c r="E186" s="540">
        <v>-95042.707113763405</v>
      </c>
      <c r="F186" s="539">
        <f t="shared" si="6"/>
        <v>448995.07002718362</v>
      </c>
      <c r="G186" s="535">
        <f t="shared" si="8"/>
        <v>448995.07002718362</v>
      </c>
      <c r="H186" s="538">
        <v>448995.07002718397</v>
      </c>
      <c r="I186" s="537">
        <f t="shared" si="7"/>
        <v>0</v>
      </c>
      <c r="J186" s="534">
        <v>8329.16814447658</v>
      </c>
      <c r="K186" s="536">
        <v>101023.262655475</v>
      </c>
      <c r="L186" s="534">
        <v>3237.2503194843198</v>
      </c>
      <c r="M186" s="474">
        <f t="shared" si="9"/>
        <v>561584.75114661956</v>
      </c>
      <c r="N186" s="474"/>
    </row>
    <row r="187" spans="1:14" x14ac:dyDescent="0.2">
      <c r="A187" s="533">
        <v>2021</v>
      </c>
      <c r="B187" s="533">
        <v>6</v>
      </c>
      <c r="C187" s="537">
        <v>8759.7140286169506</v>
      </c>
      <c r="D187" s="541">
        <v>0</v>
      </c>
      <c r="E187" s="540">
        <v>-94757.6647075082</v>
      </c>
      <c r="F187" s="539">
        <f t="shared" si="6"/>
        <v>449336.38373327069</v>
      </c>
      <c r="G187" s="535">
        <f t="shared" si="8"/>
        <v>449336.38373327069</v>
      </c>
      <c r="H187" s="538">
        <v>449336.38373327098</v>
      </c>
      <c r="I187" s="537">
        <f t="shared" si="7"/>
        <v>0</v>
      </c>
      <c r="J187" s="534">
        <v>8335.1149505042395</v>
      </c>
      <c r="K187" s="536">
        <v>101304.44058987701</v>
      </c>
      <c r="L187" s="534">
        <v>3248.89004029634</v>
      </c>
      <c r="M187" s="474">
        <f t="shared" si="9"/>
        <v>562224.82931394828</v>
      </c>
      <c r="N187" s="474"/>
    </row>
    <row r="188" spans="1:14" x14ac:dyDescent="0.2">
      <c r="A188" s="533">
        <v>2021</v>
      </c>
      <c r="B188" s="533">
        <v>7</v>
      </c>
      <c r="C188" s="537">
        <v>8765.7360258243807</v>
      </c>
      <c r="D188" s="541">
        <v>0</v>
      </c>
      <c r="E188" s="540">
        <v>-94473.477171403894</v>
      </c>
      <c r="F188" s="539">
        <f t="shared" si="6"/>
        <v>449673.34876910242</v>
      </c>
      <c r="G188" s="535">
        <f t="shared" si="8"/>
        <v>449673.34876910242</v>
      </c>
      <c r="H188" s="538">
        <v>449673.34876910201</v>
      </c>
      <c r="I188" s="537">
        <f t="shared" si="7"/>
        <v>0</v>
      </c>
      <c r="J188" s="534">
        <v>8379.10842985821</v>
      </c>
      <c r="K188" s="536">
        <v>101551.543009662</v>
      </c>
      <c r="L188" s="534">
        <v>3271.8720709414501</v>
      </c>
      <c r="M188" s="474">
        <f t="shared" si="9"/>
        <v>562875.87227956404</v>
      </c>
      <c r="N188" s="474"/>
    </row>
    <row r="189" spans="1:14" x14ac:dyDescent="0.2">
      <c r="A189" s="533">
        <v>2021</v>
      </c>
      <c r="B189" s="533">
        <v>8</v>
      </c>
      <c r="C189" s="537">
        <v>8772.6382501707794</v>
      </c>
      <c r="D189" s="541">
        <v>0</v>
      </c>
      <c r="E189" s="540">
        <v>-94190.141941610796</v>
      </c>
      <c r="F189" s="539">
        <f t="shared" si="6"/>
        <v>450017.17591395514</v>
      </c>
      <c r="G189" s="535">
        <f t="shared" si="8"/>
        <v>450017.17591395514</v>
      </c>
      <c r="H189" s="538">
        <v>450017.17591395503</v>
      </c>
      <c r="I189" s="537">
        <f t="shared" si="7"/>
        <v>0</v>
      </c>
      <c r="J189" s="534">
        <v>8380.2827986602497</v>
      </c>
      <c r="K189" s="536">
        <v>101601.910486077</v>
      </c>
      <c r="L189" s="534">
        <v>3277.05072183423</v>
      </c>
      <c r="M189" s="474">
        <f t="shared" si="9"/>
        <v>563276.41992052668</v>
      </c>
      <c r="N189" s="474"/>
    </row>
    <row r="190" spans="1:14" x14ac:dyDescent="0.2">
      <c r="A190" s="533">
        <v>2021</v>
      </c>
      <c r="B190" s="533">
        <v>9</v>
      </c>
      <c r="C190" s="537">
        <v>8780.2085481426893</v>
      </c>
      <c r="D190" s="541">
        <v>0</v>
      </c>
      <c r="E190" s="540">
        <v>-93907.656461978695</v>
      </c>
      <c r="F190" s="539">
        <f t="shared" si="6"/>
        <v>450366.00838535547</v>
      </c>
      <c r="G190" s="535">
        <f t="shared" si="8"/>
        <v>450366.00838535547</v>
      </c>
      <c r="H190" s="538">
        <v>450366.008385355</v>
      </c>
      <c r="I190" s="537">
        <f t="shared" si="7"/>
        <v>-4.6566128730773926E-10</v>
      </c>
      <c r="J190" s="534">
        <v>8376.5151717090703</v>
      </c>
      <c r="K190" s="536">
        <v>101594.407736077</v>
      </c>
      <c r="L190" s="534">
        <v>3273.6254955068898</v>
      </c>
      <c r="M190" s="474">
        <f t="shared" si="9"/>
        <v>563610.55678864848</v>
      </c>
      <c r="N190" s="474"/>
    </row>
    <row r="191" spans="1:14" x14ac:dyDescent="0.2">
      <c r="A191" s="533">
        <v>2021</v>
      </c>
      <c r="B191" s="533">
        <v>10</v>
      </c>
      <c r="C191" s="537">
        <v>8787.9403736672393</v>
      </c>
      <c r="D191" s="541">
        <v>0</v>
      </c>
      <c r="E191" s="540">
        <v>-93626.018184023604</v>
      </c>
      <c r="F191" s="539">
        <f t="shared" si="6"/>
        <v>450715.40930176066</v>
      </c>
      <c r="G191" s="535">
        <f t="shared" si="8"/>
        <v>450715.40930176066</v>
      </c>
      <c r="H191" s="538">
        <v>450715.40930176101</v>
      </c>
      <c r="I191" s="537">
        <f t="shared" si="7"/>
        <v>0</v>
      </c>
      <c r="J191" s="534">
        <v>8371.0812468042495</v>
      </c>
      <c r="K191" s="536">
        <v>101505.492165346</v>
      </c>
      <c r="L191" s="534">
        <v>3258.29598747504</v>
      </c>
      <c r="M191" s="474">
        <f t="shared" si="9"/>
        <v>563850.27870138595</v>
      </c>
      <c r="N191" s="474"/>
    </row>
    <row r="192" spans="1:14" x14ac:dyDescent="0.2">
      <c r="A192" s="533">
        <v>2021</v>
      </c>
      <c r="B192" s="533">
        <v>11</v>
      </c>
      <c r="C192" s="537">
        <v>8796.1358080498594</v>
      </c>
      <c r="D192" s="541">
        <v>0</v>
      </c>
      <c r="E192" s="540">
        <v>-93345.224566904493</v>
      </c>
      <c r="F192" s="539">
        <f t="shared" si="6"/>
        <v>451068.02868049941</v>
      </c>
      <c r="G192" s="535">
        <f t="shared" si="8"/>
        <v>451068.02868049941</v>
      </c>
      <c r="H192" s="538">
        <v>451068.028680499</v>
      </c>
      <c r="I192" s="537">
        <f t="shared" si="7"/>
        <v>0</v>
      </c>
      <c r="J192" s="534">
        <v>8373.2819952153404</v>
      </c>
      <c r="K192" s="536">
        <v>101356.14707507699</v>
      </c>
      <c r="L192" s="534">
        <v>3252.0888591673502</v>
      </c>
      <c r="M192" s="474">
        <f t="shared" si="9"/>
        <v>564049.5466099591</v>
      </c>
      <c r="N192" s="474"/>
    </row>
    <row r="193" spans="1:14" x14ac:dyDescent="0.2">
      <c r="A193" s="533">
        <v>2021</v>
      </c>
      <c r="B193" s="533">
        <v>12</v>
      </c>
      <c r="C193" s="537">
        <v>8804.1537957208893</v>
      </c>
      <c r="D193" s="541">
        <v>0</v>
      </c>
      <c r="E193" s="540">
        <v>-93065.273077400605</v>
      </c>
      <c r="F193" s="539">
        <f t="shared" si="6"/>
        <v>451418.25076753867</v>
      </c>
      <c r="G193" s="535">
        <f t="shared" si="8"/>
        <v>451418.25076753867</v>
      </c>
      <c r="H193" s="538">
        <v>451418.25076753902</v>
      </c>
      <c r="I193" s="537">
        <f t="shared" si="7"/>
        <v>0</v>
      </c>
      <c r="J193" s="534">
        <v>8361.8906968830397</v>
      </c>
      <c r="K193" s="536">
        <v>101170.15701418401</v>
      </c>
      <c r="L193" s="534">
        <v>3250.9581472192499</v>
      </c>
      <c r="M193" s="474">
        <f t="shared" si="9"/>
        <v>564201.25662582496</v>
      </c>
      <c r="N193" s="474">
        <f>AVERAGE(M182:M193)</f>
        <v>562310.37018211908</v>
      </c>
    </row>
    <row r="194" spans="1:14" x14ac:dyDescent="0.2">
      <c r="A194" s="533">
        <f>+A182+1</f>
        <v>2022</v>
      </c>
      <c r="B194" s="533">
        <f t="shared" ref="B194:B205" si="10">+B182</f>
        <v>1</v>
      </c>
      <c r="C194" s="537">
        <v>8812.4348894142495</v>
      </c>
      <c r="D194" s="541">
        <v>0</v>
      </c>
      <c r="E194" s="540">
        <v>-92786.161189888502</v>
      </c>
      <c r="F194" s="539">
        <f t="shared" si="6"/>
        <v>451769.93914505735</v>
      </c>
      <c r="G194" s="535">
        <f t="shared" si="8"/>
        <v>451769.93914505735</v>
      </c>
      <c r="H194" s="538">
        <v>451769.939145057</v>
      </c>
      <c r="I194" s="537">
        <f t="shared" si="7"/>
        <v>0</v>
      </c>
      <c r="J194" s="534">
        <v>8338.7934421484006</v>
      </c>
      <c r="K194" s="536">
        <v>101047.39275338801</v>
      </c>
      <c r="L194" s="534">
        <v>3249.4548685087698</v>
      </c>
      <c r="M194" s="474">
        <f t="shared" si="9"/>
        <v>564405.58020910248</v>
      </c>
      <c r="N194" s="476">
        <f>+N193/N181-1</f>
        <v>7.7778177529517212E-3</v>
      </c>
    </row>
    <row r="195" spans="1:14" x14ac:dyDescent="0.2">
      <c r="A195" s="533">
        <f t="shared" ref="A195:A205" si="11">+A194</f>
        <v>2022</v>
      </c>
      <c r="B195" s="533">
        <f t="shared" si="10"/>
        <v>2</v>
      </c>
      <c r="C195" s="537">
        <v>8820.6145394367304</v>
      </c>
      <c r="D195" s="541">
        <v>0</v>
      </c>
      <c r="E195" s="540">
        <v>-92507.8863863195</v>
      </c>
      <c r="F195" s="539">
        <f t="shared" si="6"/>
        <v>452119.90137423645</v>
      </c>
      <c r="G195" s="535">
        <f t="shared" si="8"/>
        <v>452119.90137423645</v>
      </c>
      <c r="H195" s="538">
        <v>452119.90137423598</v>
      </c>
      <c r="I195" s="537">
        <f t="shared" si="7"/>
        <v>-4.6566128730773926E-10</v>
      </c>
      <c r="J195" s="534">
        <v>8343.2404232695008</v>
      </c>
      <c r="K195" s="536">
        <v>101012.204097426</v>
      </c>
      <c r="L195" s="534">
        <v>3251.4999125209501</v>
      </c>
      <c r="M195" s="474">
        <f t="shared" si="9"/>
        <v>564726.84580745292</v>
      </c>
      <c r="N195" s="474"/>
    </row>
    <row r="196" spans="1:14" x14ac:dyDescent="0.2">
      <c r="A196" s="533">
        <f t="shared" si="11"/>
        <v>2022</v>
      </c>
      <c r="B196" s="533">
        <f t="shared" si="10"/>
        <v>3</v>
      </c>
      <c r="C196" s="537">
        <v>8827.8280987323305</v>
      </c>
      <c r="D196" s="541">
        <v>0</v>
      </c>
      <c r="E196" s="540">
        <v>-92230.446156196704</v>
      </c>
      <c r="F196" s="539">
        <f t="shared" si="6"/>
        <v>452460.5620959411</v>
      </c>
      <c r="G196" s="535">
        <f t="shared" si="8"/>
        <v>452460.5620959411</v>
      </c>
      <c r="H196" s="538">
        <v>452460.56209594099</v>
      </c>
      <c r="I196" s="537">
        <f t="shared" si="7"/>
        <v>0</v>
      </c>
      <c r="J196" s="534">
        <v>8337.7341259103905</v>
      </c>
      <c r="K196" s="536">
        <v>101010.04641573101</v>
      </c>
      <c r="L196" s="534">
        <v>3246.3992080338799</v>
      </c>
      <c r="M196" s="474">
        <f t="shared" si="9"/>
        <v>565054.74184561637</v>
      </c>
      <c r="N196" s="474"/>
    </row>
    <row r="197" spans="1:14" x14ac:dyDescent="0.2">
      <c r="A197" s="533">
        <f t="shared" si="11"/>
        <v>2022</v>
      </c>
      <c r="B197" s="533">
        <f t="shared" si="10"/>
        <v>4</v>
      </c>
      <c r="C197" s="537">
        <v>8835.5230429390303</v>
      </c>
      <c r="D197" s="541">
        <v>0</v>
      </c>
      <c r="E197" s="540">
        <v>-91953.837996552305</v>
      </c>
      <c r="F197" s="539">
        <f t="shared" si="6"/>
        <v>452804.60966177966</v>
      </c>
      <c r="G197" s="535">
        <f t="shared" si="8"/>
        <v>452804.60966177966</v>
      </c>
      <c r="H197" s="538">
        <v>452804.60966178001</v>
      </c>
      <c r="I197" s="537">
        <f t="shared" si="7"/>
        <v>0</v>
      </c>
      <c r="J197" s="534">
        <v>8340.2214791357892</v>
      </c>
      <c r="K197" s="536">
        <v>101053.983863438</v>
      </c>
      <c r="L197" s="534">
        <v>3244.4978812125801</v>
      </c>
      <c r="M197" s="474">
        <f t="shared" si="9"/>
        <v>565443.31288556603</v>
      </c>
      <c r="N197" s="474"/>
    </row>
    <row r="198" spans="1:14" x14ac:dyDescent="0.2">
      <c r="A198" s="533">
        <f t="shared" si="11"/>
        <v>2022</v>
      </c>
      <c r="B198" s="533">
        <f t="shared" si="10"/>
        <v>5</v>
      </c>
      <c r="C198" s="537">
        <v>8842.6342055450496</v>
      </c>
      <c r="D198" s="541">
        <v>0</v>
      </c>
      <c r="E198" s="540">
        <v>-91678.059411925497</v>
      </c>
      <c r="F198" s="539">
        <f t="shared" si="6"/>
        <v>453142.7113212226</v>
      </c>
      <c r="G198" s="535">
        <f t="shared" si="8"/>
        <v>453142.7113212226</v>
      </c>
      <c r="H198" s="538">
        <v>453142.711321223</v>
      </c>
      <c r="I198" s="537">
        <f t="shared" si="7"/>
        <v>0</v>
      </c>
      <c r="J198" s="534">
        <v>8334.9779341741996</v>
      </c>
      <c r="K198" s="536">
        <v>101215.665623936</v>
      </c>
      <c r="L198" s="534">
        <v>3234.4939564347801</v>
      </c>
      <c r="M198" s="474">
        <f t="shared" si="9"/>
        <v>565927.8488357676</v>
      </c>
      <c r="N198" s="474"/>
    </row>
    <row r="199" spans="1:14" x14ac:dyDescent="0.2">
      <c r="A199" s="533">
        <f t="shared" si="11"/>
        <v>2022</v>
      </c>
      <c r="B199" s="533">
        <f t="shared" si="10"/>
        <v>6</v>
      </c>
      <c r="C199" s="537">
        <v>8849.8166585313593</v>
      </c>
      <c r="D199" s="541">
        <v>0</v>
      </c>
      <c r="E199" s="540">
        <v>-91403.107914339198</v>
      </c>
      <c r="F199" s="539">
        <f t="shared" si="6"/>
        <v>453480.61069099652</v>
      </c>
      <c r="G199" s="535">
        <f t="shared" si="8"/>
        <v>453480.61069099652</v>
      </c>
      <c r="H199" s="538">
        <v>453480.61069099698</v>
      </c>
      <c r="I199" s="537">
        <f t="shared" si="7"/>
        <v>4.6566128730773926E-10</v>
      </c>
      <c r="J199" s="534">
        <v>8340.9247402018591</v>
      </c>
      <c r="K199" s="536">
        <v>101497.348456558</v>
      </c>
      <c r="L199" s="534">
        <v>3246.1235702909698</v>
      </c>
      <c r="M199" s="474">
        <f t="shared" si="9"/>
        <v>566565.00745804736</v>
      </c>
      <c r="N199" s="474"/>
    </row>
    <row r="200" spans="1:14" x14ac:dyDescent="0.2">
      <c r="A200" s="533">
        <f t="shared" si="11"/>
        <v>2022</v>
      </c>
      <c r="B200" s="533">
        <f t="shared" si="10"/>
        <v>7</v>
      </c>
      <c r="C200" s="537">
        <v>8856.8366128059497</v>
      </c>
      <c r="D200" s="541">
        <v>0</v>
      </c>
      <c r="E200" s="540">
        <v>-91128.981023278306</v>
      </c>
      <c r="F200" s="539">
        <f t="shared" si="6"/>
        <v>453816.2612962093</v>
      </c>
      <c r="G200" s="535">
        <f t="shared" si="8"/>
        <v>453816.2612962093</v>
      </c>
      <c r="H200" s="538">
        <v>453816.26129620901</v>
      </c>
      <c r="I200" s="537">
        <f t="shared" si="7"/>
        <v>0</v>
      </c>
      <c r="J200" s="534">
        <v>8384.9182195558296</v>
      </c>
      <c r="K200" s="536">
        <v>101744.89073671801</v>
      </c>
      <c r="L200" s="534">
        <v>3269.0858337434502</v>
      </c>
      <c r="M200" s="474">
        <f t="shared" si="9"/>
        <v>567215.15608622658</v>
      </c>
      <c r="N200" s="474"/>
    </row>
    <row r="201" spans="1:14" x14ac:dyDescent="0.2">
      <c r="A201" s="533">
        <f t="shared" si="11"/>
        <v>2022</v>
      </c>
      <c r="B201" s="533">
        <f t="shared" si="10"/>
        <v>8</v>
      </c>
      <c r="C201" s="537">
        <v>8864.2947056798203</v>
      </c>
      <c r="D201" s="541">
        <v>0</v>
      </c>
      <c r="E201" s="540">
        <v>-90855.676265666902</v>
      </c>
      <c r="F201" s="539">
        <f t="shared" si="6"/>
        <v>454154.92966676509</v>
      </c>
      <c r="G201" s="535">
        <f t="shared" si="8"/>
        <v>454154.92966676509</v>
      </c>
      <c r="H201" s="538">
        <v>454154.92966676498</v>
      </c>
      <c r="I201" s="537">
        <f t="shared" si="7"/>
        <v>0</v>
      </c>
      <c r="J201" s="534">
        <v>8386.0925883578693</v>
      </c>
      <c r="K201" s="536">
        <v>101795.32342246</v>
      </c>
      <c r="L201" s="534">
        <v>3274.25987658744</v>
      </c>
      <c r="M201" s="474">
        <f t="shared" si="9"/>
        <v>567610.60555417044</v>
      </c>
      <c r="N201" s="474"/>
    </row>
    <row r="202" spans="1:14" x14ac:dyDescent="0.2">
      <c r="A202" s="533">
        <f t="shared" si="11"/>
        <v>2022</v>
      </c>
      <c r="B202" s="533">
        <f t="shared" si="10"/>
        <v>9</v>
      </c>
      <c r="C202" s="537">
        <v>8871.6697556692707</v>
      </c>
      <c r="D202" s="541">
        <v>0</v>
      </c>
      <c r="E202" s="540">
        <v>-90583.191175846005</v>
      </c>
      <c r="F202" s="539">
        <f t="shared" si="6"/>
        <v>454492.05057181476</v>
      </c>
      <c r="G202" s="535">
        <f t="shared" si="8"/>
        <v>454492.05057181476</v>
      </c>
      <c r="H202" s="538">
        <v>454492.05057181499</v>
      </c>
      <c r="I202" s="537">
        <f t="shared" si="7"/>
        <v>0</v>
      </c>
      <c r="J202" s="534">
        <v>8382.3249614066808</v>
      </c>
      <c r="K202" s="536">
        <v>101787.775714795</v>
      </c>
      <c r="L202" s="534">
        <v>3270.8373694248799</v>
      </c>
      <c r="M202" s="474">
        <f t="shared" si="9"/>
        <v>567932.98861744138</v>
      </c>
      <c r="N202" s="474"/>
    </row>
    <row r="203" spans="1:14" x14ac:dyDescent="0.2">
      <c r="A203" s="533">
        <f t="shared" si="11"/>
        <v>2022</v>
      </c>
      <c r="B203" s="533">
        <f t="shared" si="10"/>
        <v>10</v>
      </c>
      <c r="C203" s="537">
        <v>8878.3540397246397</v>
      </c>
      <c r="D203" s="541">
        <v>0</v>
      </c>
      <c r="E203" s="540">
        <v>-90311.523295551699</v>
      </c>
      <c r="F203" s="539">
        <f t="shared" si="6"/>
        <v>454822.30031253834</v>
      </c>
      <c r="G203" s="535">
        <f t="shared" si="8"/>
        <v>454822.30031253834</v>
      </c>
      <c r="H203" s="538">
        <v>454822.30031253799</v>
      </c>
      <c r="I203" s="537">
        <f t="shared" si="7"/>
        <v>0</v>
      </c>
      <c r="J203" s="534">
        <v>8376.8910365018692</v>
      </c>
      <c r="K203" s="536">
        <v>101698.660269532</v>
      </c>
      <c r="L203" s="534">
        <v>3255.52072046474</v>
      </c>
      <c r="M203" s="474">
        <f t="shared" si="9"/>
        <v>568153.37233903701</v>
      </c>
      <c r="N203" s="474"/>
    </row>
    <row r="204" spans="1:14" x14ac:dyDescent="0.2">
      <c r="A204" s="533">
        <f t="shared" si="11"/>
        <v>2022</v>
      </c>
      <c r="B204" s="533">
        <f t="shared" si="10"/>
        <v>11</v>
      </c>
      <c r="C204" s="537">
        <v>8884.6069223982195</v>
      </c>
      <c r="D204" s="541">
        <v>0</v>
      </c>
      <c r="E204" s="540">
        <v>-90040.670173892096</v>
      </c>
      <c r="F204" s="539">
        <f t="shared" si="6"/>
        <v>455147.95444161008</v>
      </c>
      <c r="G204" s="535">
        <f t="shared" si="8"/>
        <v>455147.95444161008</v>
      </c>
      <c r="H204" s="538">
        <v>455147.95444161003</v>
      </c>
      <c r="I204" s="537">
        <f t="shared" si="7"/>
        <v>0</v>
      </c>
      <c r="J204" s="534">
        <v>8379.0917849129601</v>
      </c>
      <c r="K204" s="536">
        <v>101549.000387098</v>
      </c>
      <c r="L204" s="534">
        <v>3249.3186824783302</v>
      </c>
      <c r="M204" s="474">
        <f t="shared" si="9"/>
        <v>568325.36529609933</v>
      </c>
      <c r="N204" s="474"/>
    </row>
    <row r="205" spans="1:14" ht="13.5" thickBot="1" x14ac:dyDescent="0.25">
      <c r="A205" s="542">
        <f t="shared" si="11"/>
        <v>2022</v>
      </c>
      <c r="B205" s="542">
        <f t="shared" si="10"/>
        <v>12</v>
      </c>
      <c r="C205" s="537">
        <v>8890.5919809546795</v>
      </c>
      <c r="D205" s="541">
        <v>0</v>
      </c>
      <c r="E205" s="540">
        <v>-89770.629367326299</v>
      </c>
      <c r="F205" s="539">
        <f t="shared" si="6"/>
        <v>455470.44901317323</v>
      </c>
      <c r="G205" s="535">
        <f t="shared" si="8"/>
        <v>455470.44901317323</v>
      </c>
      <c r="H205" s="538">
        <v>455470.449013173</v>
      </c>
      <c r="I205" s="537">
        <f t="shared" si="7"/>
        <v>0</v>
      </c>
      <c r="J205" s="534">
        <v>8367.7004865806593</v>
      </c>
      <c r="K205" s="536">
        <v>101362.625919445</v>
      </c>
      <c r="L205" s="534">
        <v>3248.1887371018202</v>
      </c>
      <c r="M205" s="474">
        <f t="shared" si="9"/>
        <v>568448.96415630076</v>
      </c>
      <c r="N205" s="474">
        <f>AVERAGE(M194:M205)</f>
        <v>566650.81575756904</v>
      </c>
    </row>
    <row r="206" spans="1:14" x14ac:dyDescent="0.2">
      <c r="A206" s="533">
        <v>2023</v>
      </c>
      <c r="B206" s="533">
        <v>1</v>
      </c>
      <c r="C206" s="537">
        <v>8897.4899081786807</v>
      </c>
      <c r="D206" s="541">
        <v>0</v>
      </c>
      <c r="E206" s="540">
        <v>-89501.398439641605</v>
      </c>
      <c r="F206" s="539">
        <f t="shared" ref="F206:F269" si="12">+$B$2+$B$3*C206+$B$4*D206+E206</f>
        <v>455800.13419542578</v>
      </c>
      <c r="G206" s="535">
        <f t="shared" si="8"/>
        <v>455800.13419542578</v>
      </c>
      <c r="H206" s="538">
        <v>455800.13419542601</v>
      </c>
      <c r="I206" s="537">
        <f t="shared" ref="I206:I269" si="13">+H206-F206</f>
        <v>0</v>
      </c>
      <c r="J206" s="534">
        <v>8344.6032318460202</v>
      </c>
      <c r="K206" s="536">
        <v>101239.597637199</v>
      </c>
      <c r="L206" s="534">
        <v>3246.6865424746402</v>
      </c>
      <c r="M206" s="474">
        <f t="shared" si="9"/>
        <v>568631.02160694543</v>
      </c>
      <c r="N206" s="476">
        <f>+N205/N193-1</f>
        <v>7.7189498995797745E-3</v>
      </c>
    </row>
    <row r="207" spans="1:14" x14ac:dyDescent="0.2">
      <c r="A207" s="533">
        <v>2023</v>
      </c>
      <c r="B207" s="533">
        <v>2</v>
      </c>
      <c r="C207" s="537">
        <v>8905.5888749965197</v>
      </c>
      <c r="D207" s="541">
        <v>0</v>
      </c>
      <c r="E207" s="540">
        <v>-89232.974961931497</v>
      </c>
      <c r="F207" s="539">
        <f t="shared" si="12"/>
        <v>456139.53798154474</v>
      </c>
      <c r="G207" s="535">
        <f t="shared" si="8"/>
        <v>456139.53798154474</v>
      </c>
      <c r="H207" s="538">
        <v>456139.53798154503</v>
      </c>
      <c r="I207" s="537">
        <f t="shared" si="13"/>
        <v>0</v>
      </c>
      <c r="J207" s="534">
        <v>8349.0502129671095</v>
      </c>
      <c r="K207" s="536">
        <v>101204.311596919</v>
      </c>
      <c r="L207" s="534">
        <v>3248.7296475672501</v>
      </c>
      <c r="M207" s="474">
        <f t="shared" si="9"/>
        <v>568941.62943899806</v>
      </c>
      <c r="N207" s="474"/>
    </row>
    <row r="208" spans="1:14" x14ac:dyDescent="0.2">
      <c r="A208" s="533">
        <v>2023</v>
      </c>
      <c r="B208" s="533">
        <v>3</v>
      </c>
      <c r="C208" s="537">
        <v>8913.2885310275797</v>
      </c>
      <c r="D208" s="541">
        <v>0</v>
      </c>
      <c r="E208" s="540">
        <v>-88965.356512574901</v>
      </c>
      <c r="F208" s="539">
        <f t="shared" si="12"/>
        <v>456474.63713208464</v>
      </c>
      <c r="G208" s="535">
        <f t="shared" si="8"/>
        <v>456474.63713208464</v>
      </c>
      <c r="H208" s="538">
        <v>456474.63713208499</v>
      </c>
      <c r="I208" s="537">
        <f t="shared" si="13"/>
        <v>0</v>
      </c>
      <c r="J208" s="534">
        <v>8343.5439156080101</v>
      </c>
      <c r="K208" s="536">
        <v>101202.119370935</v>
      </c>
      <c r="L208" s="534">
        <v>3243.63309246677</v>
      </c>
      <c r="M208" s="474">
        <f t="shared" si="9"/>
        <v>569263.93351109442</v>
      </c>
      <c r="N208" s="474"/>
    </row>
    <row r="209" spans="1:14" x14ac:dyDescent="0.2">
      <c r="A209" s="533">
        <v>2023</v>
      </c>
      <c r="B209" s="533">
        <v>4</v>
      </c>
      <c r="C209" s="537">
        <v>8921.2184175433904</v>
      </c>
      <c r="D209" s="541">
        <v>0</v>
      </c>
      <c r="E209" s="540">
        <v>-88698.540677212106</v>
      </c>
      <c r="F209" s="539">
        <f t="shared" si="12"/>
        <v>456810.95143598045</v>
      </c>
      <c r="G209" s="535">
        <f t="shared" si="8"/>
        <v>456810.95143598045</v>
      </c>
      <c r="H209" s="538">
        <v>456810.95143598103</v>
      </c>
      <c r="I209" s="537">
        <f t="shared" si="13"/>
        <v>5.8207660913467407E-10</v>
      </c>
      <c r="J209" s="534">
        <v>8346.0312688334106</v>
      </c>
      <c r="K209" s="536">
        <v>101246.109922373</v>
      </c>
      <c r="L209" s="534">
        <v>3241.7331893772098</v>
      </c>
      <c r="M209" s="474">
        <f t="shared" si="9"/>
        <v>569644.82581656403</v>
      </c>
      <c r="N209" s="474"/>
    </row>
    <row r="210" spans="1:14" x14ac:dyDescent="0.2">
      <c r="A210" s="533">
        <v>2023</v>
      </c>
      <c r="B210" s="533">
        <v>5</v>
      </c>
      <c r="C210" s="537">
        <v>8927.5856393500908</v>
      </c>
      <c r="D210" s="541">
        <v>0</v>
      </c>
      <c r="E210" s="540">
        <v>-88432.525048725205</v>
      </c>
      <c r="F210" s="539">
        <f t="shared" si="12"/>
        <v>457132.77015364077</v>
      </c>
      <c r="G210" s="535">
        <f t="shared" si="8"/>
        <v>457132.77015364077</v>
      </c>
      <c r="H210" s="538">
        <v>457132.770153641</v>
      </c>
      <c r="I210" s="537">
        <f t="shared" si="13"/>
        <v>0</v>
      </c>
      <c r="J210" s="534">
        <v>8340.7877238718193</v>
      </c>
      <c r="K210" s="536">
        <v>101408.06859239801</v>
      </c>
      <c r="L210" s="534">
        <v>3231.73759338524</v>
      </c>
      <c r="M210" s="474">
        <f t="shared" si="9"/>
        <v>570113.36406329577</v>
      </c>
      <c r="N210" s="474"/>
    </row>
    <row r="211" spans="1:14" x14ac:dyDescent="0.2">
      <c r="A211" s="533">
        <v>2023</v>
      </c>
      <c r="B211" s="533">
        <v>6</v>
      </c>
      <c r="C211" s="537">
        <v>8933.3264960895704</v>
      </c>
      <c r="D211" s="541">
        <v>0</v>
      </c>
      <c r="E211" s="540">
        <v>-88167.307227215293</v>
      </c>
      <c r="F211" s="539">
        <f t="shared" si="12"/>
        <v>457448.3015263807</v>
      </c>
      <c r="G211" s="535">
        <f t="shared" si="8"/>
        <v>457448.3015263807</v>
      </c>
      <c r="H211" s="538">
        <v>457448.30152638099</v>
      </c>
      <c r="I211" s="537">
        <f t="shared" si="13"/>
        <v>0</v>
      </c>
      <c r="J211" s="534">
        <v>8346.7345298994805</v>
      </c>
      <c r="K211" s="536">
        <v>101690.25632323801</v>
      </c>
      <c r="L211" s="534">
        <v>3243.3571002855901</v>
      </c>
      <c r="M211" s="474">
        <f t="shared" si="9"/>
        <v>570728.64947980375</v>
      </c>
      <c r="N211" s="474"/>
    </row>
    <row r="212" spans="1:14" x14ac:dyDescent="0.2">
      <c r="A212" s="533">
        <v>2023</v>
      </c>
      <c r="B212" s="533">
        <v>7</v>
      </c>
      <c r="C212" s="537">
        <v>8938.8750566561594</v>
      </c>
      <c r="D212" s="541">
        <v>0</v>
      </c>
      <c r="E212" s="540">
        <v>-87902.884819981104</v>
      </c>
      <c r="F212" s="539">
        <f t="shared" si="12"/>
        <v>457761.35217831581</v>
      </c>
      <c r="G212" s="535">
        <f t="shared" si="8"/>
        <v>457761.35217831581</v>
      </c>
      <c r="H212" s="538">
        <v>457761.35217831598</v>
      </c>
      <c r="I212" s="537">
        <f t="shared" si="13"/>
        <v>0</v>
      </c>
      <c r="J212" s="534">
        <v>8390.7280092534493</v>
      </c>
      <c r="K212" s="536">
        <v>101938.238463773</v>
      </c>
      <c r="L212" s="534">
        <v>3266.2995965454502</v>
      </c>
      <c r="M212" s="474">
        <f t="shared" si="9"/>
        <v>571356.6182478877</v>
      </c>
      <c r="N212" s="474"/>
    </row>
    <row r="213" spans="1:14" x14ac:dyDescent="0.2">
      <c r="A213" s="533">
        <v>2023</v>
      </c>
      <c r="B213" s="533">
        <v>8</v>
      </c>
      <c r="C213" s="537">
        <v>8945.0998658970493</v>
      </c>
      <c r="D213" s="541">
        <v>0</v>
      </c>
      <c r="E213" s="540">
        <v>-87639.255441496804</v>
      </c>
      <c r="F213" s="539">
        <f t="shared" si="12"/>
        <v>458079.53652530949</v>
      </c>
      <c r="G213" s="535">
        <f t="shared" si="8"/>
        <v>458079.53652530949</v>
      </c>
      <c r="H213" s="538">
        <v>458079.53652530903</v>
      </c>
      <c r="I213" s="537">
        <f t="shared" si="13"/>
        <v>-4.6566128730773926E-10</v>
      </c>
      <c r="J213" s="534">
        <v>8391.9023780554908</v>
      </c>
      <c r="K213" s="536">
        <v>101988.736358842</v>
      </c>
      <c r="L213" s="534">
        <v>3271.46903134065</v>
      </c>
      <c r="M213" s="474">
        <f t="shared" si="9"/>
        <v>571731.64429354761</v>
      </c>
      <c r="N213" s="474"/>
    </row>
    <row r="214" spans="1:14" x14ac:dyDescent="0.2">
      <c r="A214" s="533">
        <v>2023</v>
      </c>
      <c r="B214" s="533">
        <v>9</v>
      </c>
      <c r="C214" s="537">
        <v>8950.9750238906508</v>
      </c>
      <c r="D214" s="541">
        <v>0</v>
      </c>
      <c r="E214" s="540">
        <v>-87376.416713391503</v>
      </c>
      <c r="F214" s="539">
        <f t="shared" si="12"/>
        <v>458393.86583680852</v>
      </c>
      <c r="G214" s="535">
        <f t="shared" si="8"/>
        <v>458393.86583680852</v>
      </c>
      <c r="H214" s="538">
        <v>458393.86583680799</v>
      </c>
      <c r="I214" s="537">
        <f t="shared" si="13"/>
        <v>-5.2386894822120667E-10</v>
      </c>
      <c r="J214" s="534">
        <v>8388.1347511043004</v>
      </c>
      <c r="K214" s="536">
        <v>101981.143693512</v>
      </c>
      <c r="L214" s="534">
        <v>3268.0492433428699</v>
      </c>
      <c r="M214" s="474">
        <f t="shared" si="9"/>
        <v>572031.19352476764</v>
      </c>
      <c r="N214" s="474"/>
    </row>
    <row r="215" spans="1:14" x14ac:dyDescent="0.2">
      <c r="A215" s="533">
        <v>2023</v>
      </c>
      <c r="B215" s="533">
        <v>10</v>
      </c>
      <c r="C215" s="537">
        <v>8955.2096453073209</v>
      </c>
      <c r="D215" s="541">
        <v>0</v>
      </c>
      <c r="E215" s="540">
        <v>-87114.366264427299</v>
      </c>
      <c r="F215" s="539">
        <f t="shared" si="12"/>
        <v>458693.02901149576</v>
      </c>
      <c r="G215" s="535">
        <f t="shared" si="8"/>
        <v>458693.02901149576</v>
      </c>
      <c r="H215" s="538">
        <v>458693.02901149599</v>
      </c>
      <c r="I215" s="537">
        <f t="shared" si="13"/>
        <v>0</v>
      </c>
      <c r="J215" s="534">
        <v>8382.7008261994906</v>
      </c>
      <c r="K215" s="536">
        <v>101891.828373718</v>
      </c>
      <c r="L215" s="534">
        <v>3252.7454534544299</v>
      </c>
      <c r="M215" s="474">
        <f t="shared" si="9"/>
        <v>572220.30366486765</v>
      </c>
      <c r="N215" s="474"/>
    </row>
    <row r="216" spans="1:14" x14ac:dyDescent="0.2">
      <c r="A216" s="533">
        <v>2023</v>
      </c>
      <c r="B216" s="533">
        <v>11</v>
      </c>
      <c r="C216" s="537">
        <v>8957.4186137351608</v>
      </c>
      <c r="D216" s="541">
        <v>0</v>
      </c>
      <c r="E216" s="540">
        <v>-86853.1017304774</v>
      </c>
      <c r="F216" s="539">
        <f t="shared" si="12"/>
        <v>458973.65320746182</v>
      </c>
      <c r="G216" s="535">
        <f t="shared" si="8"/>
        <v>458973.65320746182</v>
      </c>
      <c r="H216" s="538">
        <v>458973.65320746199</v>
      </c>
      <c r="I216" s="537">
        <f t="shared" si="13"/>
        <v>0</v>
      </c>
      <c r="J216" s="534">
        <v>8384.9015746105797</v>
      </c>
      <c r="K216" s="536">
        <v>101741.853699118</v>
      </c>
      <c r="L216" s="534">
        <v>3246.5485057893002</v>
      </c>
      <c r="M216" s="474">
        <f t="shared" si="9"/>
        <v>572346.9569869797</v>
      </c>
      <c r="N216" s="474"/>
    </row>
    <row r="217" spans="1:14" x14ac:dyDescent="0.2">
      <c r="A217" s="533">
        <v>2023</v>
      </c>
      <c r="B217" s="533">
        <v>12</v>
      </c>
      <c r="C217" s="537">
        <v>8958.6388271967498</v>
      </c>
      <c r="D217" s="541">
        <v>0</v>
      </c>
      <c r="E217" s="540">
        <v>-86592.620754505697</v>
      </c>
      <c r="F217" s="539">
        <f t="shared" si="12"/>
        <v>459244.82827933197</v>
      </c>
      <c r="G217" s="535">
        <f t="shared" si="8"/>
        <v>459244.82827933197</v>
      </c>
      <c r="H217" s="538">
        <v>459244.82827933202</v>
      </c>
      <c r="I217" s="537">
        <f t="shared" si="13"/>
        <v>0</v>
      </c>
      <c r="J217" s="534">
        <v>8373.5102762782808</v>
      </c>
      <c r="K217" s="536">
        <v>101555.094824706</v>
      </c>
      <c r="L217" s="534">
        <v>3245.41932698439</v>
      </c>
      <c r="M217" s="474">
        <f t="shared" si="9"/>
        <v>572418.85270730068</v>
      </c>
      <c r="N217" s="474">
        <f>AVERAGE(M206:M217)</f>
        <v>570785.74944517098</v>
      </c>
    </row>
    <row r="218" spans="1:14" x14ac:dyDescent="0.2">
      <c r="A218" s="533">
        <v>2024</v>
      </c>
      <c r="B218" s="533">
        <v>1</v>
      </c>
      <c r="C218" s="537">
        <v>8960.64574704195</v>
      </c>
      <c r="D218" s="541">
        <v>0</v>
      </c>
      <c r="E218" s="540">
        <v>-86332.920986544894</v>
      </c>
      <c r="F218" s="539">
        <f t="shared" si="12"/>
        <v>459522.11693150084</v>
      </c>
      <c r="G218" s="535">
        <f t="shared" si="8"/>
        <v>459522.11693150084</v>
      </c>
      <c r="H218" s="538">
        <v>459522.11693150102</v>
      </c>
      <c r="I218" s="537">
        <f t="shared" si="13"/>
        <v>0</v>
      </c>
      <c r="J218" s="534">
        <v>8350.4130215436398</v>
      </c>
      <c r="K218" s="536">
        <v>101431.80252101</v>
      </c>
      <c r="L218" s="534">
        <v>3243.9182164405102</v>
      </c>
      <c r="M218" s="474">
        <f t="shared" si="9"/>
        <v>572548.25069049501</v>
      </c>
      <c r="N218" s="476">
        <f>+N217/N205-1</f>
        <v>7.2971459188209131E-3</v>
      </c>
    </row>
    <row r="219" spans="1:14" x14ac:dyDescent="0.2">
      <c r="A219" s="533">
        <v>2024</v>
      </c>
      <c r="B219" s="533">
        <v>2</v>
      </c>
      <c r="C219" s="537">
        <v>8964.6684559340192</v>
      </c>
      <c r="D219" s="541">
        <v>0</v>
      </c>
      <c r="E219" s="540">
        <v>-86074.000083675593</v>
      </c>
      <c r="F219" s="539">
        <f t="shared" si="12"/>
        <v>459816.29333352472</v>
      </c>
      <c r="G219" s="535">
        <f t="shared" si="8"/>
        <v>459816.29333352472</v>
      </c>
      <c r="H219" s="538">
        <v>459816.29333352501</v>
      </c>
      <c r="I219" s="537">
        <f t="shared" si="13"/>
        <v>0</v>
      </c>
      <c r="J219" s="534">
        <v>8354.8600026647291</v>
      </c>
      <c r="K219" s="536">
        <v>101396.419096411</v>
      </c>
      <c r="L219" s="534">
        <v>3245.9593826135501</v>
      </c>
      <c r="M219" s="474">
        <f t="shared" si="9"/>
        <v>572813.53181521397</v>
      </c>
      <c r="N219" s="474"/>
    </row>
    <row r="220" spans="1:14" x14ac:dyDescent="0.2">
      <c r="A220" s="533">
        <v>2024</v>
      </c>
      <c r="B220" s="533">
        <v>3</v>
      </c>
      <c r="C220" s="537">
        <v>8969.7507378237005</v>
      </c>
      <c r="D220" s="541">
        <v>0</v>
      </c>
      <c r="E220" s="540">
        <v>-85815.855710004806</v>
      </c>
      <c r="F220" s="539">
        <f t="shared" si="12"/>
        <v>460118.97943011706</v>
      </c>
      <c r="G220" s="535">
        <f t="shared" si="8"/>
        <v>460118.97943011706</v>
      </c>
      <c r="H220" s="538">
        <v>460118.979430117</v>
      </c>
      <c r="I220" s="537">
        <f t="shared" si="13"/>
        <v>0</v>
      </c>
      <c r="J220" s="534">
        <v>8349.3537053056298</v>
      </c>
      <c r="K220" s="536">
        <v>101394.192326139</v>
      </c>
      <c r="L220" s="534">
        <v>3240.8669768996601</v>
      </c>
      <c r="M220" s="474">
        <f t="shared" si="9"/>
        <v>573103.39243846131</v>
      </c>
      <c r="N220" s="474"/>
    </row>
    <row r="221" spans="1:14" x14ac:dyDescent="0.2">
      <c r="A221" s="533">
        <v>2024</v>
      </c>
      <c r="B221" s="533">
        <v>4</v>
      </c>
      <c r="C221" s="537">
        <v>8975.6035283234596</v>
      </c>
      <c r="D221" s="541">
        <v>0</v>
      </c>
      <c r="E221" s="540">
        <v>-85558.485536645094</v>
      </c>
      <c r="F221" s="539">
        <f t="shared" si="12"/>
        <v>460427.64415549423</v>
      </c>
      <c r="G221" s="535">
        <f t="shared" si="8"/>
        <v>460427.64415549423</v>
      </c>
      <c r="H221" s="538">
        <v>460427.644155494</v>
      </c>
      <c r="I221" s="537">
        <f t="shared" si="13"/>
        <v>0</v>
      </c>
      <c r="J221" s="534">
        <v>8351.8410585310303</v>
      </c>
      <c r="K221" s="536">
        <v>101438.235981309</v>
      </c>
      <c r="L221" s="534">
        <v>3238.96849754185</v>
      </c>
      <c r="M221" s="474">
        <f t="shared" si="9"/>
        <v>573456.68969287607</v>
      </c>
      <c r="N221" s="474"/>
    </row>
    <row r="222" spans="1:14" x14ac:dyDescent="0.2">
      <c r="A222" s="533">
        <v>2024</v>
      </c>
      <c r="B222" s="533">
        <v>5</v>
      </c>
      <c r="C222" s="537">
        <v>8980.9119534399997</v>
      </c>
      <c r="D222" s="541">
        <v>0</v>
      </c>
      <c r="E222" s="540">
        <v>-85301.887241694203</v>
      </c>
      <c r="F222" s="539">
        <f t="shared" si="12"/>
        <v>460730.76611950231</v>
      </c>
      <c r="G222" s="535">
        <f t="shared" si="8"/>
        <v>460730.76611950231</v>
      </c>
      <c r="H222" s="538">
        <v>460730.76611950202</v>
      </c>
      <c r="I222" s="537">
        <f t="shared" si="13"/>
        <v>0</v>
      </c>
      <c r="J222" s="534">
        <v>8346.5975135694407</v>
      </c>
      <c r="K222" s="536">
        <v>101600.47156085999</v>
      </c>
      <c r="L222" s="534">
        <v>3228.9812303356998</v>
      </c>
      <c r="M222" s="474">
        <f t="shared" si="9"/>
        <v>573906.81642426748</v>
      </c>
      <c r="N222" s="474"/>
    </row>
    <row r="223" spans="1:14" x14ac:dyDescent="0.2">
      <c r="A223" s="533">
        <v>2024</v>
      </c>
      <c r="B223" s="533">
        <v>6</v>
      </c>
      <c r="C223" s="537">
        <v>8986.0514361596797</v>
      </c>
      <c r="D223" s="541">
        <v>0</v>
      </c>
      <c r="E223" s="540">
        <v>-85046.058510212693</v>
      </c>
      <c r="F223" s="539">
        <f t="shared" si="12"/>
        <v>461031.63788878242</v>
      </c>
      <c r="G223" s="535">
        <f t="shared" si="8"/>
        <v>461031.63788878242</v>
      </c>
      <c r="H223" s="538">
        <v>461031.63788878202</v>
      </c>
      <c r="I223" s="537">
        <f t="shared" si="13"/>
        <v>0</v>
      </c>
      <c r="J223" s="534">
        <v>8352.5443195970893</v>
      </c>
      <c r="K223" s="536">
        <v>101883.164189919</v>
      </c>
      <c r="L223" s="534">
        <v>3240.59063028022</v>
      </c>
      <c r="M223" s="474">
        <f t="shared" si="9"/>
        <v>574507.93702857872</v>
      </c>
      <c r="N223" s="474"/>
    </row>
    <row r="224" spans="1:14" x14ac:dyDescent="0.2">
      <c r="A224" s="533">
        <v>2024</v>
      </c>
      <c r="B224" s="533">
        <v>7</v>
      </c>
      <c r="C224" s="537">
        <v>8990.9165326110597</v>
      </c>
      <c r="D224" s="541">
        <v>0</v>
      </c>
      <c r="E224" s="540">
        <v>-84790.997034204294</v>
      </c>
      <c r="F224" s="539">
        <f t="shared" si="12"/>
        <v>461329.33764870092</v>
      </c>
      <c r="G224" s="535">
        <f t="shared" si="8"/>
        <v>461329.33764870092</v>
      </c>
      <c r="H224" s="538">
        <v>461329.33764870098</v>
      </c>
      <c r="I224" s="537">
        <f t="shared" si="13"/>
        <v>0</v>
      </c>
      <c r="J224" s="534">
        <v>8396.5377989510707</v>
      </c>
      <c r="K224" s="536">
        <v>102131.58619082801</v>
      </c>
      <c r="L224" s="534">
        <v>3263.5133593474602</v>
      </c>
      <c r="M224" s="474">
        <f t="shared" si="9"/>
        <v>575120.97499782743</v>
      </c>
      <c r="N224" s="474"/>
    </row>
    <row r="225" spans="1:14" x14ac:dyDescent="0.2">
      <c r="A225" s="533">
        <v>2024</v>
      </c>
      <c r="B225" s="533">
        <v>8</v>
      </c>
      <c r="C225" s="537">
        <v>8995.9797224672402</v>
      </c>
      <c r="D225" s="541">
        <v>0</v>
      </c>
      <c r="E225" s="540">
        <v>-84536.7005125945</v>
      </c>
      <c r="F225" s="539">
        <f t="shared" si="12"/>
        <v>461628.00856838009</v>
      </c>
      <c r="G225" s="535">
        <f t="shared" si="8"/>
        <v>461628.00856838009</v>
      </c>
      <c r="H225" s="538">
        <v>461628.00856838003</v>
      </c>
      <c r="I225" s="537">
        <f t="shared" si="13"/>
        <v>0</v>
      </c>
      <c r="J225" s="534">
        <v>8397.7121677531104</v>
      </c>
      <c r="K225" s="536">
        <v>102182.149295225</v>
      </c>
      <c r="L225" s="534">
        <v>3268.6781860938499</v>
      </c>
      <c r="M225" s="474">
        <f t="shared" si="9"/>
        <v>575476.54821745201</v>
      </c>
      <c r="N225" s="474"/>
    </row>
    <row r="226" spans="1:14" x14ac:dyDescent="0.2">
      <c r="A226" s="533">
        <v>2024</v>
      </c>
      <c r="B226" s="533">
        <v>9</v>
      </c>
      <c r="C226" s="537">
        <v>9000.8804759803206</v>
      </c>
      <c r="D226" s="541">
        <v>0</v>
      </c>
      <c r="E226" s="540">
        <v>-84283.166651210006</v>
      </c>
      <c r="F226" s="539">
        <f t="shared" si="12"/>
        <v>461924.49321640428</v>
      </c>
      <c r="G226" s="535">
        <f t="shared" si="8"/>
        <v>461924.49321640428</v>
      </c>
      <c r="H226" s="538">
        <v>461924.49321640399</v>
      </c>
      <c r="I226" s="537">
        <f t="shared" si="13"/>
        <v>0</v>
      </c>
      <c r="J226" s="534">
        <v>8393.9445408019201</v>
      </c>
      <c r="K226" s="536">
        <v>102174.51167223</v>
      </c>
      <c r="L226" s="534">
        <v>3265.2611172608599</v>
      </c>
      <c r="M226" s="474">
        <f t="shared" si="9"/>
        <v>575758.21054669702</v>
      </c>
      <c r="N226" s="474"/>
    </row>
    <row r="227" spans="1:14" x14ac:dyDescent="0.2">
      <c r="A227" s="533">
        <v>2024</v>
      </c>
      <c r="B227" s="533">
        <v>10</v>
      </c>
      <c r="C227" s="537">
        <v>9005.1992063299003</v>
      </c>
      <c r="D227" s="541">
        <v>0</v>
      </c>
      <c r="E227" s="540">
        <v>-84030.393162758002</v>
      </c>
      <c r="F227" s="539">
        <f t="shared" si="12"/>
        <v>462215.11657127051</v>
      </c>
      <c r="G227" s="535">
        <f t="shared" si="8"/>
        <v>462215.11657127051</v>
      </c>
      <c r="H227" s="538">
        <v>462215.11657126999</v>
      </c>
      <c r="I227" s="537">
        <f t="shared" si="13"/>
        <v>-5.2386894822120667E-10</v>
      </c>
      <c r="J227" s="534">
        <v>8388.5106158970993</v>
      </c>
      <c r="K227" s="536">
        <v>102084.996477904</v>
      </c>
      <c r="L227" s="534">
        <v>3249.9701864441199</v>
      </c>
      <c r="M227" s="474">
        <f t="shared" si="9"/>
        <v>575938.59385151579</v>
      </c>
      <c r="N227" s="474"/>
    </row>
    <row r="228" spans="1:14" x14ac:dyDescent="0.2">
      <c r="A228" s="533">
        <v>2024</v>
      </c>
      <c r="B228" s="533">
        <v>11</v>
      </c>
      <c r="C228" s="537">
        <v>9009.1240779323107</v>
      </c>
      <c r="D228" s="541">
        <v>0</v>
      </c>
      <c r="E228" s="540">
        <v>-83778.377766805395</v>
      </c>
      <c r="F228" s="539">
        <f t="shared" si="12"/>
        <v>462501.53000873508</v>
      </c>
      <c r="G228" s="535">
        <f t="shared" si="8"/>
        <v>462501.53000873508</v>
      </c>
      <c r="H228" s="538">
        <v>462501.53000873502</v>
      </c>
      <c r="I228" s="537">
        <f t="shared" si="13"/>
        <v>0</v>
      </c>
      <c r="J228" s="534">
        <v>8390.7113643081993</v>
      </c>
      <c r="K228" s="536">
        <v>101934.70701113901</v>
      </c>
      <c r="L228" s="534">
        <v>3243.7783291002802</v>
      </c>
      <c r="M228" s="474">
        <f t="shared" si="9"/>
        <v>576070.72671328252</v>
      </c>
      <c r="N228" s="474"/>
    </row>
    <row r="229" spans="1:14" x14ac:dyDescent="0.2">
      <c r="A229" s="533">
        <v>2024</v>
      </c>
      <c r="B229" s="533">
        <v>12</v>
      </c>
      <c r="C229" s="537">
        <v>9012.9715459710005</v>
      </c>
      <c r="D229" s="541">
        <v>0</v>
      </c>
      <c r="E229" s="540">
        <v>-83527.118189758403</v>
      </c>
      <c r="F229" s="539">
        <f t="shared" si="12"/>
        <v>462786.50925325602</v>
      </c>
      <c r="G229" s="535">
        <f t="shared" si="8"/>
        <v>462786.50925325602</v>
      </c>
      <c r="H229" s="538">
        <v>462786.50925325602</v>
      </c>
      <c r="I229" s="537">
        <f t="shared" si="13"/>
        <v>0</v>
      </c>
      <c r="J229" s="534">
        <v>8379.3200659758895</v>
      </c>
      <c r="K229" s="536">
        <v>101747.56372996701</v>
      </c>
      <c r="L229" s="534">
        <v>3242.6499168669602</v>
      </c>
      <c r="M229" s="474">
        <f t="shared" si="9"/>
        <v>576156.04296606593</v>
      </c>
      <c r="N229" s="474">
        <f>AVERAGE(M218:M229)</f>
        <v>574571.47628189437</v>
      </c>
    </row>
    <row r="230" spans="1:14" x14ac:dyDescent="0.2">
      <c r="A230" s="533">
        <v>2025</v>
      </c>
      <c r="B230" s="533">
        <v>1</v>
      </c>
      <c r="C230" s="537">
        <v>9017.7622438078597</v>
      </c>
      <c r="D230" s="541">
        <v>0</v>
      </c>
      <c r="E230" s="540">
        <v>-83276.612164841907</v>
      </c>
      <c r="F230" s="539">
        <f t="shared" si="12"/>
        <v>463079.00152377674</v>
      </c>
      <c r="G230" s="535">
        <f t="shared" si="8"/>
        <v>463079.00152377674</v>
      </c>
      <c r="H230" s="538">
        <v>463079.00152377703</v>
      </c>
      <c r="I230" s="537">
        <f t="shared" si="13"/>
        <v>0</v>
      </c>
      <c r="J230" s="534">
        <v>8356.2228112412504</v>
      </c>
      <c r="K230" s="536">
        <v>101624.007404822</v>
      </c>
      <c r="L230" s="534">
        <v>3241.1498904063701</v>
      </c>
      <c r="M230" s="474">
        <f t="shared" si="9"/>
        <v>576300.38163024629</v>
      </c>
      <c r="N230" s="476">
        <f>+N229/N217-1</f>
        <v>6.6324830996626893E-3</v>
      </c>
    </row>
    <row r="231" spans="1:14" x14ac:dyDescent="0.2">
      <c r="A231" s="533">
        <v>2025</v>
      </c>
      <c r="B231" s="533">
        <v>2</v>
      </c>
      <c r="C231" s="537">
        <v>9023.8985965077009</v>
      </c>
      <c r="D231" s="541">
        <v>0</v>
      </c>
      <c r="E231" s="540">
        <v>-83026.857432079094</v>
      </c>
      <c r="F231" s="539">
        <f t="shared" si="12"/>
        <v>463382.53598140291</v>
      </c>
      <c r="G231" s="535">
        <f t="shared" si="8"/>
        <v>463382.53598140291</v>
      </c>
      <c r="H231" s="538">
        <v>463382.53598140302</v>
      </c>
      <c r="I231" s="537">
        <f t="shared" si="13"/>
        <v>0</v>
      </c>
      <c r="J231" s="534">
        <v>8360.6697923623506</v>
      </c>
      <c r="K231" s="536">
        <v>101588.526595904</v>
      </c>
      <c r="L231" s="534">
        <v>3243.1891176598501</v>
      </c>
      <c r="M231" s="474">
        <f t="shared" si="9"/>
        <v>576574.92148732906</v>
      </c>
      <c r="N231" s="474"/>
    </row>
    <row r="232" spans="1:14" x14ac:dyDescent="0.2">
      <c r="A232" s="533">
        <v>2025</v>
      </c>
      <c r="B232" s="533">
        <v>3</v>
      </c>
      <c r="C232" s="537">
        <v>9030.1793398776808</v>
      </c>
      <c r="D232" s="541">
        <v>0</v>
      </c>
      <c r="E232" s="540">
        <v>-82777.851738271202</v>
      </c>
      <c r="F232" s="539">
        <f t="shared" si="12"/>
        <v>463686.58685707976</v>
      </c>
      <c r="G232" s="535">
        <f t="shared" ref="G232:G295" si="14">+F232</f>
        <v>463686.58685707976</v>
      </c>
      <c r="H232" s="538">
        <v>463686.58685707999</v>
      </c>
      <c r="I232" s="537">
        <f t="shared" si="13"/>
        <v>0</v>
      </c>
      <c r="J232" s="534">
        <v>8355.1634950032494</v>
      </c>
      <c r="K232" s="536">
        <v>101586.265281342</v>
      </c>
      <c r="L232" s="534">
        <v>3238.1008613325498</v>
      </c>
      <c r="M232" s="474">
        <f t="shared" ref="M232:M295" si="15">+L232+J232+K232+G232</f>
        <v>576866.11649475759</v>
      </c>
      <c r="N232" s="474"/>
    </row>
    <row r="233" spans="1:14" x14ac:dyDescent="0.2">
      <c r="A233" s="533">
        <v>2025</v>
      </c>
      <c r="B233" s="533">
        <v>4</v>
      </c>
      <c r="C233" s="537">
        <v>9037.2403329074496</v>
      </c>
      <c r="D233" s="541">
        <v>0</v>
      </c>
      <c r="E233" s="540">
        <v>-82529.592836976706</v>
      </c>
      <c r="F233" s="539">
        <f t="shared" si="12"/>
        <v>463996.72914105741</v>
      </c>
      <c r="G233" s="535">
        <f t="shared" si="14"/>
        <v>463996.72914105741</v>
      </c>
      <c r="H233" s="538">
        <v>463996.729141057</v>
      </c>
      <c r="I233" s="537">
        <f t="shared" si="13"/>
        <v>0</v>
      </c>
      <c r="J233" s="534">
        <v>8357.6508482286408</v>
      </c>
      <c r="K233" s="536">
        <v>101630.362040245</v>
      </c>
      <c r="L233" s="534">
        <v>3236.2038057064901</v>
      </c>
      <c r="M233" s="474">
        <f t="shared" si="15"/>
        <v>577220.94583523751</v>
      </c>
      <c r="N233" s="474"/>
    </row>
    <row r="234" spans="1:14" x14ac:dyDescent="0.2">
      <c r="A234" s="533">
        <v>2025</v>
      </c>
      <c r="B234" s="533">
        <v>5</v>
      </c>
      <c r="C234" s="537">
        <v>9043.6512075435494</v>
      </c>
      <c r="D234" s="541">
        <v>0</v>
      </c>
      <c r="E234" s="540">
        <v>-82282.078488491796</v>
      </c>
      <c r="F234" s="539">
        <f t="shared" si="12"/>
        <v>464300.42915730423</v>
      </c>
      <c r="G234" s="535">
        <f t="shared" si="14"/>
        <v>464300.42915730423</v>
      </c>
      <c r="H234" s="538">
        <v>464300.429157304</v>
      </c>
      <c r="I234" s="537">
        <f t="shared" si="13"/>
        <v>0</v>
      </c>
      <c r="J234" s="534">
        <v>8352.4073032670494</v>
      </c>
      <c r="K234" s="536">
        <v>101792.87452932099</v>
      </c>
      <c r="L234" s="534">
        <v>3226.2248672861601</v>
      </c>
      <c r="M234" s="474">
        <f t="shared" si="15"/>
        <v>577671.93585717841</v>
      </c>
      <c r="N234" s="474"/>
    </row>
    <row r="235" spans="1:14" x14ac:dyDescent="0.2">
      <c r="A235" s="533">
        <v>2025</v>
      </c>
      <c r="B235" s="533">
        <v>6</v>
      </c>
      <c r="C235" s="537">
        <v>9050.0116830466104</v>
      </c>
      <c r="D235" s="541">
        <v>0</v>
      </c>
      <c r="E235" s="540">
        <v>-82035.306459829299</v>
      </c>
      <c r="F235" s="539">
        <f t="shared" si="12"/>
        <v>464602.94514973264</v>
      </c>
      <c r="G235" s="535">
        <f t="shared" si="14"/>
        <v>464602.94514973264</v>
      </c>
      <c r="H235" s="538">
        <v>464602.94514973299</v>
      </c>
      <c r="I235" s="537">
        <f t="shared" si="13"/>
        <v>0</v>
      </c>
      <c r="J235" s="534">
        <v>8358.3541092947107</v>
      </c>
      <c r="K235" s="536">
        <v>102076.07205659999</v>
      </c>
      <c r="L235" s="534">
        <v>3237.8241602748499</v>
      </c>
      <c r="M235" s="474">
        <f t="shared" si="15"/>
        <v>578275.19547590218</v>
      </c>
      <c r="N235" s="474"/>
    </row>
    <row r="236" spans="1:14" x14ac:dyDescent="0.2">
      <c r="A236" s="533">
        <v>2025</v>
      </c>
      <c r="B236" s="533">
        <v>7</v>
      </c>
      <c r="C236" s="537">
        <v>9056.2588616409394</v>
      </c>
      <c r="D236" s="541">
        <v>0</v>
      </c>
      <c r="E236" s="540">
        <v>-81789.274524699198</v>
      </c>
      <c r="F236" s="539">
        <f t="shared" si="12"/>
        <v>464903.72810104594</v>
      </c>
      <c r="G236" s="535">
        <f t="shared" si="14"/>
        <v>464903.72810104594</v>
      </c>
      <c r="H236" s="538">
        <v>464903.728101046</v>
      </c>
      <c r="I236" s="537">
        <f t="shared" si="13"/>
        <v>0</v>
      </c>
      <c r="J236" s="534">
        <v>8402.3475886486794</v>
      </c>
      <c r="K236" s="536">
        <v>102324.933917884</v>
      </c>
      <c r="L236" s="534">
        <v>3260.7271221494598</v>
      </c>
      <c r="M236" s="474">
        <f t="shared" si="15"/>
        <v>578891.73672972806</v>
      </c>
      <c r="N236" s="474"/>
    </row>
    <row r="237" spans="1:14" x14ac:dyDescent="0.2">
      <c r="A237" s="533">
        <v>2025</v>
      </c>
      <c r="B237" s="533">
        <v>8</v>
      </c>
      <c r="C237" s="537">
        <v>9063.0093497104208</v>
      </c>
      <c r="D237" s="541">
        <v>0</v>
      </c>
      <c r="E237" s="540">
        <v>-81543.980463488595</v>
      </c>
      <c r="F237" s="539">
        <f t="shared" si="12"/>
        <v>465208.18424253911</v>
      </c>
      <c r="G237" s="535">
        <f t="shared" si="14"/>
        <v>465208.18424253911</v>
      </c>
      <c r="H237" s="538">
        <v>465208.18424253899</v>
      </c>
      <c r="I237" s="537">
        <f t="shared" si="13"/>
        <v>0</v>
      </c>
      <c r="J237" s="534">
        <v>8403.5219574507191</v>
      </c>
      <c r="K237" s="536">
        <v>102375.56223160699</v>
      </c>
      <c r="L237" s="534">
        <v>3265.8873408470599</v>
      </c>
      <c r="M237" s="474">
        <f t="shared" si="15"/>
        <v>579253.15577244386</v>
      </c>
      <c r="N237" s="474"/>
    </row>
    <row r="238" spans="1:14" x14ac:dyDescent="0.2">
      <c r="A238" s="533">
        <v>2025</v>
      </c>
      <c r="B238" s="533">
        <v>9</v>
      </c>
      <c r="C238" s="537">
        <v>9069.6170733422605</v>
      </c>
      <c r="D238" s="541">
        <v>0</v>
      </c>
      <c r="E238" s="540">
        <v>-81299.422063241</v>
      </c>
      <c r="F238" s="539">
        <f t="shared" si="12"/>
        <v>465510.65351855871</v>
      </c>
      <c r="G238" s="535">
        <f t="shared" si="14"/>
        <v>465510.65351855871</v>
      </c>
      <c r="H238" s="538">
        <v>465510.653518559</v>
      </c>
      <c r="I238" s="537">
        <f t="shared" si="13"/>
        <v>0</v>
      </c>
      <c r="J238" s="534">
        <v>8399.7543304995397</v>
      </c>
      <c r="K238" s="536">
        <v>102367.879650948</v>
      </c>
      <c r="L238" s="534">
        <v>3262.47299117885</v>
      </c>
      <c r="M238" s="474">
        <f t="shared" si="15"/>
        <v>579540.76049118512</v>
      </c>
      <c r="N238" s="474"/>
    </row>
    <row r="239" spans="1:14" x14ac:dyDescent="0.2">
      <c r="A239" s="533">
        <v>2025</v>
      </c>
      <c r="B239" s="533">
        <v>10</v>
      </c>
      <c r="C239" s="537">
        <v>9075.3066335312596</v>
      </c>
      <c r="D239" s="541">
        <v>0</v>
      </c>
      <c r="E239" s="540">
        <v>-81055.597117637095</v>
      </c>
      <c r="F239" s="539">
        <f t="shared" si="12"/>
        <v>465804.34244632354</v>
      </c>
      <c r="G239" s="535">
        <f t="shared" si="14"/>
        <v>465804.34244632354</v>
      </c>
      <c r="H239" s="538">
        <v>465804.34244632401</v>
      </c>
      <c r="I239" s="537">
        <f t="shared" si="13"/>
        <v>4.6566128730773926E-10</v>
      </c>
      <c r="J239" s="534">
        <v>8394.3204055947208</v>
      </c>
      <c r="K239" s="536">
        <v>102278.164582089</v>
      </c>
      <c r="L239" s="534">
        <v>3247.1949194338099</v>
      </c>
      <c r="M239" s="474">
        <f t="shared" si="15"/>
        <v>579724.02235344111</v>
      </c>
      <c r="N239" s="474"/>
    </row>
    <row r="240" spans="1:14" x14ac:dyDescent="0.2">
      <c r="A240" s="533">
        <v>2025</v>
      </c>
      <c r="B240" s="533">
        <v>11</v>
      </c>
      <c r="C240" s="537">
        <v>9080.1896581751098</v>
      </c>
      <c r="D240" s="541">
        <v>0</v>
      </c>
      <c r="E240" s="540">
        <v>-80812.503426974305</v>
      </c>
      <c r="F240" s="539">
        <f t="shared" si="12"/>
        <v>466090.23154570756</v>
      </c>
      <c r="G240" s="535">
        <f t="shared" si="14"/>
        <v>466090.23154570756</v>
      </c>
      <c r="H240" s="538">
        <v>466090.23154570803</v>
      </c>
      <c r="I240" s="537">
        <f t="shared" si="13"/>
        <v>4.6566128730773926E-10</v>
      </c>
      <c r="J240" s="534">
        <v>8396.5211540058099</v>
      </c>
      <c r="K240" s="536">
        <v>102127.56032315901</v>
      </c>
      <c r="L240" s="534">
        <v>3241.0081524112602</v>
      </c>
      <c r="M240" s="474">
        <f t="shared" si="15"/>
        <v>579855.32117528364</v>
      </c>
      <c r="N240" s="474"/>
    </row>
    <row r="241" spans="1:14" x14ac:dyDescent="0.2">
      <c r="A241" s="533">
        <v>2025</v>
      </c>
      <c r="B241" s="533">
        <v>12</v>
      </c>
      <c r="C241" s="537">
        <v>9084.8887296498306</v>
      </c>
      <c r="D241" s="541">
        <v>0</v>
      </c>
      <c r="E241" s="540">
        <v>-80570.138798147498</v>
      </c>
      <c r="F241" s="539">
        <f t="shared" si="12"/>
        <v>466373.77939580363</v>
      </c>
      <c r="G241" s="535">
        <f t="shared" si="14"/>
        <v>466373.77939580363</v>
      </c>
      <c r="H241" s="538">
        <v>466373.77939580398</v>
      </c>
      <c r="I241" s="537">
        <f t="shared" si="13"/>
        <v>0</v>
      </c>
      <c r="J241" s="534">
        <v>8385.1298556735092</v>
      </c>
      <c r="K241" s="536">
        <v>101940.032635228</v>
      </c>
      <c r="L241" s="534">
        <v>3239.88050674953</v>
      </c>
      <c r="M241" s="474">
        <f t="shared" si="15"/>
        <v>579938.82239345461</v>
      </c>
      <c r="N241" s="474">
        <f>AVERAGE(M230:M241)</f>
        <v>578342.77630801569</v>
      </c>
    </row>
    <row r="242" spans="1:14" x14ac:dyDescent="0.2">
      <c r="A242" s="533">
        <v>2026</v>
      </c>
      <c r="B242" s="533">
        <v>1</v>
      </c>
      <c r="C242" s="537">
        <v>9090.9999711773708</v>
      </c>
      <c r="D242" s="541">
        <v>0</v>
      </c>
      <c r="E242" s="540">
        <v>-80328.501044628298</v>
      </c>
      <c r="F242" s="539">
        <f t="shared" si="12"/>
        <v>466668.9767968856</v>
      </c>
      <c r="G242" s="535">
        <f t="shared" si="14"/>
        <v>466668.9767968856</v>
      </c>
      <c r="H242" s="538">
        <v>466668.97679688601</v>
      </c>
      <c r="I242" s="537">
        <f t="shared" si="13"/>
        <v>0</v>
      </c>
      <c r="J242" s="534">
        <v>8362.03260093887</v>
      </c>
      <c r="K242" s="536">
        <v>101816.212288633</v>
      </c>
      <c r="L242" s="534">
        <v>3238.3815643722401</v>
      </c>
      <c r="M242" s="474">
        <f t="shared" si="15"/>
        <v>580085.60325082974</v>
      </c>
      <c r="N242" s="476">
        <f>+N241/N229-1</f>
        <v>6.5636742890993194E-3</v>
      </c>
    </row>
    <row r="243" spans="1:14" x14ac:dyDescent="0.2">
      <c r="A243" s="533">
        <v>2026</v>
      </c>
      <c r="B243" s="533">
        <v>2</v>
      </c>
      <c r="C243" s="537">
        <v>9099.2875285812606</v>
      </c>
      <c r="D243" s="541">
        <v>0</v>
      </c>
      <c r="E243" s="540">
        <v>-80087.587986446903</v>
      </c>
      <c r="F243" s="539">
        <f t="shared" si="12"/>
        <v>466982.52299380139</v>
      </c>
      <c r="G243" s="535">
        <f t="shared" si="14"/>
        <v>466982.52299380139</v>
      </c>
      <c r="H243" s="538">
        <v>466982.52299380099</v>
      </c>
      <c r="I243" s="537">
        <f t="shared" si="13"/>
        <v>0</v>
      </c>
      <c r="J243" s="534">
        <v>8366.4795820599593</v>
      </c>
      <c r="K243" s="536">
        <v>101780.63409539701</v>
      </c>
      <c r="L243" s="534">
        <v>3240.4188527061501</v>
      </c>
      <c r="M243" s="474">
        <f t="shared" si="15"/>
        <v>580370.05552396458</v>
      </c>
      <c r="N243" s="474"/>
    </row>
    <row r="244" spans="1:14" x14ac:dyDescent="0.2">
      <c r="A244" s="533">
        <v>2026</v>
      </c>
      <c r="B244" s="533">
        <v>3</v>
      </c>
      <c r="C244" s="537">
        <v>9108.0722903491896</v>
      </c>
      <c r="D244" s="541">
        <v>0</v>
      </c>
      <c r="E244" s="540">
        <v>-79847.397450170101</v>
      </c>
      <c r="F244" s="539">
        <f t="shared" si="12"/>
        <v>467299.70422699186</v>
      </c>
      <c r="G244" s="535">
        <f t="shared" si="14"/>
        <v>467299.70422699186</v>
      </c>
      <c r="H244" s="538">
        <v>467299.70422699198</v>
      </c>
      <c r="I244" s="537">
        <f t="shared" si="13"/>
        <v>0</v>
      </c>
      <c r="J244" s="534">
        <v>8360.9732847008599</v>
      </c>
      <c r="K244" s="536">
        <v>101778.338236546</v>
      </c>
      <c r="L244" s="534">
        <v>3235.3347457654299</v>
      </c>
      <c r="M244" s="474">
        <f t="shared" si="15"/>
        <v>580674.35049400409</v>
      </c>
      <c r="N244" s="474"/>
    </row>
    <row r="245" spans="1:14" x14ac:dyDescent="0.2">
      <c r="A245" s="533">
        <v>2026</v>
      </c>
      <c r="B245" s="533">
        <v>4</v>
      </c>
      <c r="C245" s="537">
        <v>9118.2199739179196</v>
      </c>
      <c r="D245" s="541">
        <v>0</v>
      </c>
      <c r="E245" s="540">
        <v>-79607.927268884596</v>
      </c>
      <c r="F245" s="539">
        <f t="shared" si="12"/>
        <v>467628.10991394694</v>
      </c>
      <c r="G245" s="535">
        <f t="shared" si="14"/>
        <v>467628.10991394694</v>
      </c>
      <c r="H245" s="538">
        <v>467628.109913947</v>
      </c>
      <c r="I245" s="537">
        <f t="shared" si="13"/>
        <v>0</v>
      </c>
      <c r="J245" s="534">
        <v>8363.4606379262605</v>
      </c>
      <c r="K245" s="536">
        <v>101822.48809918</v>
      </c>
      <c r="L245" s="534">
        <v>3233.4391138711198</v>
      </c>
      <c r="M245" s="474">
        <f t="shared" si="15"/>
        <v>581047.49776492431</v>
      </c>
      <c r="N245" s="474"/>
    </row>
    <row r="246" spans="1:14" x14ac:dyDescent="0.2">
      <c r="A246" s="533">
        <v>2026</v>
      </c>
      <c r="B246" s="533">
        <v>5</v>
      </c>
      <c r="C246" s="537">
        <v>9127.6360394675394</v>
      </c>
      <c r="D246" s="541">
        <v>0</v>
      </c>
      <c r="E246" s="540">
        <v>-79369.175282174503</v>
      </c>
      <c r="F246" s="539">
        <f t="shared" si="12"/>
        <v>467949.38541899505</v>
      </c>
      <c r="G246" s="535">
        <f t="shared" si="14"/>
        <v>467949.38541899505</v>
      </c>
      <c r="H246" s="538">
        <v>467949.38541899499</v>
      </c>
      <c r="I246" s="537">
        <f t="shared" si="13"/>
        <v>0</v>
      </c>
      <c r="J246" s="534">
        <v>8358.2170929646709</v>
      </c>
      <c r="K246" s="536">
        <v>101985.277497783</v>
      </c>
      <c r="L246" s="534">
        <v>3223.46850423662</v>
      </c>
      <c r="M246" s="474">
        <f t="shared" si="15"/>
        <v>581516.34851397935</v>
      </c>
      <c r="N246" s="474"/>
    </row>
    <row r="247" spans="1:14" x14ac:dyDescent="0.2">
      <c r="A247" s="533">
        <v>2026</v>
      </c>
      <c r="B247" s="533">
        <v>6</v>
      </c>
      <c r="C247" s="537">
        <v>9136.8337153358007</v>
      </c>
      <c r="D247" s="541">
        <v>0</v>
      </c>
      <c r="E247" s="540">
        <v>-79131.139336103995</v>
      </c>
      <c r="F247" s="539">
        <f t="shared" si="12"/>
        <v>468268.03089026286</v>
      </c>
      <c r="G247" s="535">
        <f t="shared" si="14"/>
        <v>468268.03089026286</v>
      </c>
      <c r="H247" s="538">
        <v>468268.03089026298</v>
      </c>
      <c r="I247" s="537">
        <f t="shared" si="13"/>
        <v>0</v>
      </c>
      <c r="J247" s="534">
        <v>8364.1638989923194</v>
      </c>
      <c r="K247" s="536">
        <v>102268.97992328</v>
      </c>
      <c r="L247" s="534">
        <v>3235.0576902694802</v>
      </c>
      <c r="M247" s="474">
        <f t="shared" si="15"/>
        <v>582136.23240280466</v>
      </c>
      <c r="N247" s="474"/>
    </row>
    <row r="248" spans="1:14" x14ac:dyDescent="0.2">
      <c r="A248" s="533">
        <v>2026</v>
      </c>
      <c r="B248" s="533">
        <v>7</v>
      </c>
      <c r="C248" s="537">
        <v>9145.2998736975806</v>
      </c>
      <c r="D248" s="541">
        <v>0</v>
      </c>
      <c r="E248" s="540">
        <v>-78893.817283197001</v>
      </c>
      <c r="F248" s="539">
        <f t="shared" si="12"/>
        <v>468579.55136194028</v>
      </c>
      <c r="G248" s="535">
        <f t="shared" si="14"/>
        <v>468579.55136194028</v>
      </c>
      <c r="H248" s="538">
        <v>468579.55136193999</v>
      </c>
      <c r="I248" s="537">
        <f t="shared" si="13"/>
        <v>0</v>
      </c>
      <c r="J248" s="534">
        <v>8408.1573783463009</v>
      </c>
      <c r="K248" s="536">
        <v>102518.28164493899</v>
      </c>
      <c r="L248" s="534">
        <v>3257.9408849514598</v>
      </c>
      <c r="M248" s="474">
        <f t="shared" si="15"/>
        <v>582763.93127017701</v>
      </c>
      <c r="N248" s="474"/>
    </row>
    <row r="249" spans="1:14" x14ac:dyDescent="0.2">
      <c r="A249" s="533">
        <v>2026</v>
      </c>
      <c r="B249" s="533">
        <v>8</v>
      </c>
      <c r="C249" s="537">
        <v>9153.6703602094603</v>
      </c>
      <c r="D249" s="541">
        <v>0</v>
      </c>
      <c r="E249" s="540">
        <v>-78657.206982417702</v>
      </c>
      <c r="F249" s="539">
        <f t="shared" si="12"/>
        <v>468889.5216020192</v>
      </c>
      <c r="G249" s="535">
        <f t="shared" si="14"/>
        <v>468889.5216020192</v>
      </c>
      <c r="H249" s="538">
        <v>468889.52160201903</v>
      </c>
      <c r="I249" s="537">
        <f t="shared" si="13"/>
        <v>0</v>
      </c>
      <c r="J249" s="534">
        <v>8409.3317471483406</v>
      </c>
      <c r="K249" s="536">
        <v>102568.975167989</v>
      </c>
      <c r="L249" s="534">
        <v>3263.0964956002699</v>
      </c>
      <c r="M249" s="474">
        <f t="shared" si="15"/>
        <v>583130.92501275684</v>
      </c>
      <c r="N249" s="474"/>
    </row>
    <row r="250" spans="1:14" x14ac:dyDescent="0.2">
      <c r="A250" s="533">
        <v>2026</v>
      </c>
      <c r="B250" s="533">
        <v>9</v>
      </c>
      <c r="C250" s="537">
        <v>9161.6800975379301</v>
      </c>
      <c r="D250" s="541">
        <v>0</v>
      </c>
      <c r="E250" s="540">
        <v>-78421.306299151707</v>
      </c>
      <c r="F250" s="539">
        <f t="shared" si="12"/>
        <v>469195.62057583721</v>
      </c>
      <c r="G250" s="535">
        <f t="shared" si="14"/>
        <v>469195.62057583721</v>
      </c>
      <c r="H250" s="538">
        <v>469195.62057583698</v>
      </c>
      <c r="I250" s="537">
        <f t="shared" si="13"/>
        <v>0</v>
      </c>
      <c r="J250" s="534">
        <v>8405.5641201971503</v>
      </c>
      <c r="K250" s="536">
        <v>102561.247629665</v>
      </c>
      <c r="L250" s="534">
        <v>3259.68486509684</v>
      </c>
      <c r="M250" s="474">
        <f t="shared" si="15"/>
        <v>583422.11719079618</v>
      </c>
      <c r="N250" s="474"/>
    </row>
    <row r="251" spans="1:14" x14ac:dyDescent="0.2">
      <c r="A251" s="533">
        <v>2026</v>
      </c>
      <c r="B251" s="533">
        <v>10</v>
      </c>
      <c r="C251" s="537">
        <v>9169.0989223714605</v>
      </c>
      <c r="D251" s="541">
        <v>0</v>
      </c>
      <c r="E251" s="540">
        <v>-78186.113105186494</v>
      </c>
      <c r="F251" s="539">
        <f t="shared" si="12"/>
        <v>469495.83323297102</v>
      </c>
      <c r="G251" s="535">
        <f t="shared" si="14"/>
        <v>469495.83323297102</v>
      </c>
      <c r="H251" s="538">
        <v>469495.83323297102</v>
      </c>
      <c r="I251" s="537">
        <f t="shared" si="13"/>
        <v>0</v>
      </c>
      <c r="J251" s="534">
        <v>8400.1301952923404</v>
      </c>
      <c r="K251" s="536">
        <v>102471.332686275</v>
      </c>
      <c r="L251" s="534">
        <v>3244.4196524234999</v>
      </c>
      <c r="M251" s="474">
        <f t="shared" si="15"/>
        <v>583611.71576696192</v>
      </c>
      <c r="N251" s="474"/>
    </row>
    <row r="252" spans="1:14" x14ac:dyDescent="0.2">
      <c r="A252" s="533">
        <v>2026</v>
      </c>
      <c r="B252" s="533">
        <v>11</v>
      </c>
      <c r="C252" s="537">
        <v>9176.4620694023397</v>
      </c>
      <c r="D252" s="541">
        <v>0</v>
      </c>
      <c r="E252" s="540">
        <v>-77951.625278692096</v>
      </c>
      <c r="F252" s="539">
        <f t="shared" si="12"/>
        <v>469794.85255574971</v>
      </c>
      <c r="G252" s="535">
        <f t="shared" si="14"/>
        <v>469794.85255574971</v>
      </c>
      <c r="H252" s="538">
        <v>469794.85255575</v>
      </c>
      <c r="I252" s="537">
        <f t="shared" si="13"/>
        <v>0</v>
      </c>
      <c r="J252" s="534">
        <v>8402.3309437034295</v>
      </c>
      <c r="K252" s="536">
        <v>102320.41363518</v>
      </c>
      <c r="L252" s="534">
        <v>3238.2379757222402</v>
      </c>
      <c r="M252" s="474">
        <f t="shared" si="15"/>
        <v>583755.8351103554</v>
      </c>
      <c r="N252" s="474"/>
    </row>
    <row r="253" spans="1:14" x14ac:dyDescent="0.2">
      <c r="A253" s="533">
        <v>2026</v>
      </c>
      <c r="B253" s="533">
        <v>12</v>
      </c>
      <c r="C253" s="537">
        <v>9183.4427151363598</v>
      </c>
      <c r="D253" s="541">
        <v>0</v>
      </c>
      <c r="E253" s="540">
        <v>-77717.840704202506</v>
      </c>
      <c r="F253" s="539">
        <f t="shared" si="12"/>
        <v>470089.81633966672</v>
      </c>
      <c r="G253" s="535">
        <f t="shared" si="14"/>
        <v>470089.81633966672</v>
      </c>
      <c r="H253" s="538">
        <v>470089.81633966701</v>
      </c>
      <c r="I253" s="537">
        <f t="shared" si="13"/>
        <v>0</v>
      </c>
      <c r="J253" s="534">
        <v>8390.9396453711306</v>
      </c>
      <c r="K253" s="536">
        <v>102132.501540489</v>
      </c>
      <c r="L253" s="534">
        <v>3237.1110966320998</v>
      </c>
      <c r="M253" s="474">
        <f t="shared" si="15"/>
        <v>583850.36862215889</v>
      </c>
      <c r="N253" s="474">
        <f>AVERAGE(M242:M253)</f>
        <v>582197.08174364269</v>
      </c>
    </row>
    <row r="254" spans="1:14" x14ac:dyDescent="0.2">
      <c r="A254" s="533">
        <v>2027</v>
      </c>
      <c r="B254" s="533">
        <v>1</v>
      </c>
      <c r="C254" s="537">
        <v>9190.6888518294309</v>
      </c>
      <c r="D254" s="541">
        <v>0</v>
      </c>
      <c r="E254" s="540">
        <v>-77484.7572725957</v>
      </c>
      <c r="F254" s="539">
        <f t="shared" si="12"/>
        <v>470386.40577504126</v>
      </c>
      <c r="G254" s="535">
        <f t="shared" si="14"/>
        <v>470386.40577504126</v>
      </c>
      <c r="H254" s="538">
        <v>470386.40577504103</v>
      </c>
      <c r="I254" s="537">
        <f t="shared" si="13"/>
        <v>0</v>
      </c>
      <c r="J254" s="534">
        <v>8367.8423906364897</v>
      </c>
      <c r="K254" s="536">
        <v>102008.41717244399</v>
      </c>
      <c r="L254" s="534">
        <v>3235.61323833811</v>
      </c>
      <c r="M254" s="474">
        <f t="shared" si="15"/>
        <v>583998.27857645985</v>
      </c>
      <c r="N254" s="476">
        <f>+N253/N241-1</f>
        <v>6.6643962603489815E-3</v>
      </c>
    </row>
    <row r="255" spans="1:14" x14ac:dyDescent="0.2">
      <c r="A255" s="533">
        <v>2027</v>
      </c>
      <c r="B255" s="533">
        <v>2</v>
      </c>
      <c r="C255" s="537">
        <v>9198.1545609046898</v>
      </c>
      <c r="D255" s="541">
        <v>0</v>
      </c>
      <c r="E255" s="540">
        <v>-77252.372881075207</v>
      </c>
      <c r="F255" s="539">
        <f t="shared" si="12"/>
        <v>470684.2205288008</v>
      </c>
      <c r="G255" s="535">
        <f t="shared" si="14"/>
        <v>470684.2205288008</v>
      </c>
      <c r="H255" s="538">
        <v>470684.22052880097</v>
      </c>
      <c r="I255" s="537">
        <f t="shared" si="13"/>
        <v>0</v>
      </c>
      <c r="J255" s="534">
        <v>8372.2893717575807</v>
      </c>
      <c r="K255" s="536">
        <v>101972.741594889</v>
      </c>
      <c r="L255" s="534">
        <v>3237.6485877524501</v>
      </c>
      <c r="M255" s="474">
        <f t="shared" si="15"/>
        <v>584266.90008319984</v>
      </c>
      <c r="N255" s="474"/>
    </row>
    <row r="256" spans="1:14" x14ac:dyDescent="0.2">
      <c r="A256" s="533">
        <v>2027</v>
      </c>
      <c r="B256" s="533">
        <v>3</v>
      </c>
      <c r="C256" s="537">
        <v>9205.2451472047596</v>
      </c>
      <c r="D256" s="541">
        <v>0</v>
      </c>
      <c r="E256" s="540">
        <v>-77020.685433151593</v>
      </c>
      <c r="F256" s="539">
        <f t="shared" si="12"/>
        <v>470978.05071834807</v>
      </c>
      <c r="G256" s="535">
        <f t="shared" si="14"/>
        <v>470978.05071834807</v>
      </c>
      <c r="H256" s="538">
        <v>470978.05071834801</v>
      </c>
      <c r="I256" s="537">
        <f t="shared" si="13"/>
        <v>0</v>
      </c>
      <c r="J256" s="534">
        <v>8366.7830743984796</v>
      </c>
      <c r="K256" s="536">
        <v>101970.41119175</v>
      </c>
      <c r="L256" s="534">
        <v>3232.5686301983201</v>
      </c>
      <c r="M256" s="474">
        <f t="shared" si="15"/>
        <v>584547.81361469487</v>
      </c>
      <c r="N256" s="474"/>
    </row>
    <row r="257" spans="1:14" x14ac:dyDescent="0.2">
      <c r="A257" s="533">
        <v>2027</v>
      </c>
      <c r="B257" s="533">
        <v>4</v>
      </c>
      <c r="C257" s="537">
        <v>9213.6562492442099</v>
      </c>
      <c r="D257" s="541">
        <v>0</v>
      </c>
      <c r="E257" s="540">
        <v>-76789.692838622403</v>
      </c>
      <c r="F257" s="539">
        <f t="shared" si="12"/>
        <v>471282.75921149098</v>
      </c>
      <c r="G257" s="535">
        <f t="shared" si="14"/>
        <v>471282.75921149098</v>
      </c>
      <c r="H257" s="538">
        <v>471282.75921149098</v>
      </c>
      <c r="I257" s="537">
        <f t="shared" si="13"/>
        <v>0</v>
      </c>
      <c r="J257" s="534">
        <v>8369.2704276238801</v>
      </c>
      <c r="K257" s="536">
        <v>102014.614158116</v>
      </c>
      <c r="L257" s="534">
        <v>3230.67442203576</v>
      </c>
      <c r="M257" s="474">
        <f t="shared" si="15"/>
        <v>584897.3182192666</v>
      </c>
      <c r="N257" s="474"/>
    </row>
    <row r="258" spans="1:14" x14ac:dyDescent="0.2">
      <c r="A258" s="533">
        <v>2027</v>
      </c>
      <c r="B258" s="533">
        <v>5</v>
      </c>
      <c r="C258" s="537">
        <v>9222.3978894021002</v>
      </c>
      <c r="D258" s="541">
        <v>0</v>
      </c>
      <c r="E258" s="540">
        <v>-76559.393013553999</v>
      </c>
      <c r="F258" s="539">
        <f t="shared" si="12"/>
        <v>471589.67181055417</v>
      </c>
      <c r="G258" s="535">
        <f t="shared" si="14"/>
        <v>471589.67181055417</v>
      </c>
      <c r="H258" s="538">
        <v>471589.67181055399</v>
      </c>
      <c r="I258" s="537">
        <f t="shared" si="13"/>
        <v>0</v>
      </c>
      <c r="J258" s="534">
        <v>8364.0268826622796</v>
      </c>
      <c r="K258" s="536">
        <v>102177.680466245</v>
      </c>
      <c r="L258" s="534">
        <v>3220.7121411870799</v>
      </c>
      <c r="M258" s="474">
        <f t="shared" si="15"/>
        <v>585352.09130064852</v>
      </c>
      <c r="N258" s="474"/>
    </row>
    <row r="259" spans="1:14" x14ac:dyDescent="0.2">
      <c r="A259" s="533">
        <v>2027</v>
      </c>
      <c r="B259" s="533">
        <v>6</v>
      </c>
      <c r="C259" s="537">
        <v>9231.5255735123701</v>
      </c>
      <c r="D259" s="541">
        <v>0</v>
      </c>
      <c r="E259" s="540">
        <v>-76329.783880262999</v>
      </c>
      <c r="F259" s="539">
        <f t="shared" si="12"/>
        <v>471899.27705295128</v>
      </c>
      <c r="G259" s="535">
        <f t="shared" si="14"/>
        <v>471899.27705295128</v>
      </c>
      <c r="H259" s="538">
        <v>471899.27705295099</v>
      </c>
      <c r="I259" s="537">
        <f t="shared" si="13"/>
        <v>0</v>
      </c>
      <c r="J259" s="534">
        <v>8369.9736886899409</v>
      </c>
      <c r="K259" s="536">
        <v>102461.88778996099</v>
      </c>
      <c r="L259" s="534">
        <v>3232.2912202641101</v>
      </c>
      <c r="M259" s="474">
        <f t="shared" si="15"/>
        <v>585963.42975186626</v>
      </c>
      <c r="N259" s="474"/>
    </row>
    <row r="260" spans="1:14" x14ac:dyDescent="0.2">
      <c r="A260" s="533">
        <v>2027</v>
      </c>
      <c r="B260" s="533">
        <v>7</v>
      </c>
      <c r="C260" s="537">
        <v>9239.8045810569802</v>
      </c>
      <c r="D260" s="541">
        <v>0</v>
      </c>
      <c r="E260" s="540">
        <v>-76100.863367296799</v>
      </c>
      <c r="F260" s="539">
        <f t="shared" si="12"/>
        <v>472200.75577266823</v>
      </c>
      <c r="G260" s="535">
        <f t="shared" si="14"/>
        <v>472200.75577266823</v>
      </c>
      <c r="H260" s="538">
        <v>472200.755772668</v>
      </c>
      <c r="I260" s="537">
        <f t="shared" si="13"/>
        <v>0</v>
      </c>
      <c r="J260" s="534">
        <v>8413.9671680439205</v>
      </c>
      <c r="K260" s="536">
        <v>102711.629371994</v>
      </c>
      <c r="L260" s="534">
        <v>3255.1546477534698</v>
      </c>
      <c r="M260" s="474">
        <f t="shared" si="15"/>
        <v>586581.50696045964</v>
      </c>
      <c r="N260" s="474"/>
    </row>
    <row r="261" spans="1:14" x14ac:dyDescent="0.2">
      <c r="A261" s="533">
        <v>2027</v>
      </c>
      <c r="B261" s="533">
        <v>8</v>
      </c>
      <c r="C261" s="537">
        <v>9247.3692957021394</v>
      </c>
      <c r="D261" s="541">
        <v>0</v>
      </c>
      <c r="E261" s="540">
        <v>-75872.629409415706</v>
      </c>
      <c r="F261" s="539">
        <f t="shared" si="12"/>
        <v>472495.28778937791</v>
      </c>
      <c r="G261" s="535">
        <f t="shared" si="14"/>
        <v>472495.28778937791</v>
      </c>
      <c r="H261" s="538">
        <v>472495.28778937802</v>
      </c>
      <c r="I261" s="537">
        <f t="shared" si="13"/>
        <v>0</v>
      </c>
      <c r="J261" s="534">
        <v>8415.1415368459602</v>
      </c>
      <c r="K261" s="536">
        <v>102762.388104372</v>
      </c>
      <c r="L261" s="534">
        <v>3260.3056503534799</v>
      </c>
      <c r="M261" s="474">
        <f t="shared" si="15"/>
        <v>586933.1230809493</v>
      </c>
      <c r="N261" s="474"/>
    </row>
    <row r="262" spans="1:14" x14ac:dyDescent="0.2">
      <c r="A262" s="533">
        <v>2027</v>
      </c>
      <c r="B262" s="533">
        <v>9</v>
      </c>
      <c r="C262" s="537">
        <v>9254.5232868384392</v>
      </c>
      <c r="D262" s="541">
        <v>0</v>
      </c>
      <c r="E262" s="540">
        <v>-75645.079947573497</v>
      </c>
      <c r="F262" s="539">
        <f t="shared" si="12"/>
        <v>472785.53568036924</v>
      </c>
      <c r="G262" s="535">
        <f t="shared" si="14"/>
        <v>472785.53568036924</v>
      </c>
      <c r="H262" s="538">
        <v>472785.53568036901</v>
      </c>
      <c r="I262" s="537">
        <f t="shared" si="13"/>
        <v>0</v>
      </c>
      <c r="J262" s="534">
        <v>8411.3739098947699</v>
      </c>
      <c r="K262" s="536">
        <v>102754.615608383</v>
      </c>
      <c r="L262" s="534">
        <v>3256.89673901483</v>
      </c>
      <c r="M262" s="474">
        <f t="shared" si="15"/>
        <v>587208.42193766183</v>
      </c>
      <c r="N262" s="474"/>
    </row>
    <row r="263" spans="1:14" x14ac:dyDescent="0.2">
      <c r="A263" s="533">
        <v>2027</v>
      </c>
      <c r="B263" s="533">
        <v>10</v>
      </c>
      <c r="C263" s="537">
        <v>9261.8557508838694</v>
      </c>
      <c r="D263" s="541">
        <v>0</v>
      </c>
      <c r="E263" s="540">
        <v>-75418.212928899302</v>
      </c>
      <c r="F263" s="539">
        <f t="shared" si="12"/>
        <v>473076.66528599407</v>
      </c>
      <c r="G263" s="535">
        <f t="shared" si="14"/>
        <v>473076.66528599407</v>
      </c>
      <c r="H263" s="538">
        <v>473076.66528599401</v>
      </c>
      <c r="I263" s="537">
        <f t="shared" si="13"/>
        <v>0</v>
      </c>
      <c r="J263" s="534">
        <v>8405.9399849899492</v>
      </c>
      <c r="K263" s="536">
        <v>102664.500790461</v>
      </c>
      <c r="L263" s="534">
        <v>3241.6443854131999</v>
      </c>
      <c r="M263" s="474">
        <f t="shared" si="15"/>
        <v>587388.75044685823</v>
      </c>
      <c r="N263" s="474"/>
    </row>
    <row r="264" spans="1:14" x14ac:dyDescent="0.2">
      <c r="A264" s="533">
        <v>2027</v>
      </c>
      <c r="B264" s="533">
        <v>11</v>
      </c>
      <c r="C264" s="537">
        <v>9270.4956072968798</v>
      </c>
      <c r="D264" s="541">
        <v>0</v>
      </c>
      <c r="E264" s="540">
        <v>-75192.026306679094</v>
      </c>
      <c r="F264" s="539">
        <f t="shared" si="12"/>
        <v>473378.5726373638</v>
      </c>
      <c r="G264" s="535">
        <f t="shared" si="14"/>
        <v>473378.5726373638</v>
      </c>
      <c r="H264" s="538">
        <v>473378.57263736398</v>
      </c>
      <c r="I264" s="537">
        <f t="shared" si="13"/>
        <v>0</v>
      </c>
      <c r="J264" s="534">
        <v>8408.1407334010401</v>
      </c>
      <c r="K264" s="536">
        <v>102513.2669472</v>
      </c>
      <c r="L264" s="534">
        <v>3235.4677990332202</v>
      </c>
      <c r="M264" s="474">
        <f t="shared" si="15"/>
        <v>587535.44811699807</v>
      </c>
      <c r="N264" s="474"/>
    </row>
    <row r="265" spans="1:14" x14ac:dyDescent="0.2">
      <c r="A265" s="533">
        <v>2027</v>
      </c>
      <c r="B265" s="533">
        <v>12</v>
      </c>
      <c r="C265" s="537">
        <v>9279.8016926122691</v>
      </c>
      <c r="D265" s="541">
        <v>0</v>
      </c>
      <c r="E265" s="540">
        <v>-74966.518040337294</v>
      </c>
      <c r="F265" s="539">
        <f t="shared" si="12"/>
        <v>473685.64054219081</v>
      </c>
      <c r="G265" s="535">
        <f t="shared" si="14"/>
        <v>473685.64054219081</v>
      </c>
      <c r="H265" s="538">
        <v>473685.64054219099</v>
      </c>
      <c r="I265" s="537">
        <f t="shared" si="13"/>
        <v>0</v>
      </c>
      <c r="J265" s="534">
        <v>8396.7494350687393</v>
      </c>
      <c r="K265" s="536">
        <v>102324.97044575</v>
      </c>
      <c r="L265" s="534">
        <v>3234.3416865146701</v>
      </c>
      <c r="M265" s="474">
        <f t="shared" si="15"/>
        <v>587641.70210952428</v>
      </c>
      <c r="N265" s="474">
        <f>AVERAGE(M254:M265)</f>
        <v>586026.23201654886</v>
      </c>
    </row>
    <row r="266" spans="1:14" x14ac:dyDescent="0.2">
      <c r="A266" s="533">
        <v>2028</v>
      </c>
      <c r="B266" s="533">
        <v>1</v>
      </c>
      <c r="C266" s="537">
        <v>9290.1299575657195</v>
      </c>
      <c r="D266" s="541">
        <v>0</v>
      </c>
      <c r="E266" s="540">
        <v>-74741.686095417899</v>
      </c>
      <c r="F266" s="539">
        <f t="shared" si="12"/>
        <v>474000.99062951218</v>
      </c>
      <c r="G266" s="535">
        <f t="shared" si="14"/>
        <v>474000.99062951218</v>
      </c>
      <c r="H266" s="538">
        <v>474000.990629512</v>
      </c>
      <c r="I266" s="537">
        <f t="shared" si="13"/>
        <v>0</v>
      </c>
      <c r="J266" s="534">
        <v>8373.6521803341002</v>
      </c>
      <c r="K266" s="536">
        <v>102200.622056255</v>
      </c>
      <c r="L266" s="534">
        <v>3232.84491230398</v>
      </c>
      <c r="M266" s="474">
        <f t="shared" si="15"/>
        <v>587808.10977840528</v>
      </c>
      <c r="N266" s="476">
        <f>+N265/N253-1</f>
        <v>6.577068819098475E-3</v>
      </c>
    </row>
    <row r="267" spans="1:14" x14ac:dyDescent="0.2">
      <c r="A267" s="533">
        <v>2028</v>
      </c>
      <c r="B267" s="533">
        <v>2</v>
      </c>
      <c r="C267" s="537">
        <v>9300.88853983443</v>
      </c>
      <c r="D267" s="541">
        <v>0</v>
      </c>
      <c r="E267" s="540">
        <v>-74517.528443566596</v>
      </c>
      <c r="F267" s="539">
        <f t="shared" si="12"/>
        <v>474319.43777589436</v>
      </c>
      <c r="G267" s="535">
        <f t="shared" si="14"/>
        <v>474319.43777589436</v>
      </c>
      <c r="H267" s="538">
        <v>474319.43777589401</v>
      </c>
      <c r="I267" s="537">
        <f t="shared" si="13"/>
        <v>0</v>
      </c>
      <c r="J267" s="534">
        <v>8378.0991614552004</v>
      </c>
      <c r="K267" s="536">
        <v>102164.84909438201</v>
      </c>
      <c r="L267" s="534">
        <v>3234.8783227987501</v>
      </c>
      <c r="M267" s="474">
        <f t="shared" si="15"/>
        <v>588097.26435453026</v>
      </c>
      <c r="N267" s="474"/>
    </row>
    <row r="268" spans="1:14" x14ac:dyDescent="0.2">
      <c r="A268" s="533">
        <v>2028</v>
      </c>
      <c r="B268" s="533">
        <v>3</v>
      </c>
      <c r="C268" s="537">
        <v>9310.9936778108895</v>
      </c>
      <c r="D268" s="541">
        <v>0</v>
      </c>
      <c r="E268" s="540">
        <v>-74294.043062512399</v>
      </c>
      <c r="F268" s="539">
        <f t="shared" si="12"/>
        <v>474631.48578798736</v>
      </c>
      <c r="G268" s="535">
        <f t="shared" si="14"/>
        <v>474631.48578798736</v>
      </c>
      <c r="H268" s="538">
        <v>474631.48578798701</v>
      </c>
      <c r="I268" s="537">
        <f t="shared" si="13"/>
        <v>0</v>
      </c>
      <c r="J268" s="534">
        <v>8372.5928640960901</v>
      </c>
      <c r="K268" s="536">
        <v>102162.48414695299</v>
      </c>
      <c r="L268" s="534">
        <v>3229.8025146312102</v>
      </c>
      <c r="M268" s="474">
        <f t="shared" si="15"/>
        <v>588396.36531366769</v>
      </c>
      <c r="N268" s="474"/>
    </row>
    <row r="269" spans="1:14" x14ac:dyDescent="0.2">
      <c r="A269" s="533">
        <v>2028</v>
      </c>
      <c r="B269" s="533">
        <v>4</v>
      </c>
      <c r="C269" s="537">
        <v>9321.4424599901304</v>
      </c>
      <c r="D269" s="541">
        <v>0</v>
      </c>
      <c r="E269" s="540">
        <v>-74071.227936049094</v>
      </c>
      <c r="F269" s="539">
        <f t="shared" si="12"/>
        <v>474945.87528415257</v>
      </c>
      <c r="G269" s="535">
        <f t="shared" si="14"/>
        <v>474945.87528415257</v>
      </c>
      <c r="H269" s="538">
        <v>474945.87528415298</v>
      </c>
      <c r="I269" s="537">
        <f t="shared" si="13"/>
        <v>0</v>
      </c>
      <c r="J269" s="534">
        <v>8375.0802173214906</v>
      </c>
      <c r="K269" s="536">
        <v>102206.74021705201</v>
      </c>
      <c r="L269" s="534">
        <v>3227.9097302004002</v>
      </c>
      <c r="M269" s="474">
        <f t="shared" si="15"/>
        <v>588755.60544872645</v>
      </c>
      <c r="N269" s="474"/>
    </row>
    <row r="270" spans="1:14" x14ac:dyDescent="0.2">
      <c r="A270" s="533">
        <v>2028</v>
      </c>
      <c r="B270" s="533">
        <v>5</v>
      </c>
      <c r="C270" s="537">
        <v>9330.9043415742199</v>
      </c>
      <c r="D270" s="541">
        <v>0</v>
      </c>
      <c r="E270" s="540">
        <v>-73849.081054017399</v>
      </c>
      <c r="F270" s="539">
        <f t="shared" ref="F270:F333" si="16">+$B$2+$B$3*C270+$B$4*D270+E270</f>
        <v>475250.94722169731</v>
      </c>
      <c r="G270" s="535">
        <f t="shared" si="14"/>
        <v>475250.94722169731</v>
      </c>
      <c r="H270" s="538">
        <v>475250.94722169702</v>
      </c>
      <c r="I270" s="537">
        <f t="shared" ref="I270:I333" si="17">+H270-F270</f>
        <v>0</v>
      </c>
      <c r="J270" s="534">
        <v>8369.8366723598992</v>
      </c>
      <c r="K270" s="536">
        <v>102370.083434706</v>
      </c>
      <c r="L270" s="534">
        <v>3217.9557781375402</v>
      </c>
      <c r="M270" s="474">
        <f t="shared" si="15"/>
        <v>589208.82310690079</v>
      </c>
      <c r="N270" s="474"/>
    </row>
    <row r="271" spans="1:14" x14ac:dyDescent="0.2">
      <c r="A271" s="533">
        <v>2028</v>
      </c>
      <c r="B271" s="533">
        <v>6</v>
      </c>
      <c r="C271" s="537">
        <v>9340.0496099154407</v>
      </c>
      <c r="D271" s="541">
        <v>0</v>
      </c>
      <c r="E271" s="540">
        <v>-73627.600412286803</v>
      </c>
      <c r="F271" s="539">
        <f t="shared" si="16"/>
        <v>475552.57808282541</v>
      </c>
      <c r="G271" s="535">
        <f t="shared" si="14"/>
        <v>475552.57808282541</v>
      </c>
      <c r="H271" s="538">
        <v>475552.578082825</v>
      </c>
      <c r="I271" s="537">
        <f t="shared" si="17"/>
        <v>0</v>
      </c>
      <c r="J271" s="534">
        <v>8375.7834783875605</v>
      </c>
      <c r="K271" s="536">
        <v>102654.795656642</v>
      </c>
      <c r="L271" s="534">
        <v>3229.5247502587399</v>
      </c>
      <c r="M271" s="474">
        <f t="shared" si="15"/>
        <v>589812.68196811376</v>
      </c>
      <c r="N271" s="474"/>
    </row>
    <row r="272" spans="1:14" x14ac:dyDescent="0.2">
      <c r="A272" s="533">
        <v>2028</v>
      </c>
      <c r="B272" s="533">
        <v>7</v>
      </c>
      <c r="C272" s="537">
        <v>9348.4145147662693</v>
      </c>
      <c r="D272" s="541">
        <v>0</v>
      </c>
      <c r="E272" s="540">
        <v>-73406.784012737204</v>
      </c>
      <c r="F272" s="539">
        <f t="shared" si="16"/>
        <v>475846.70550333336</v>
      </c>
      <c r="G272" s="535">
        <f t="shared" si="14"/>
        <v>475846.70550333336</v>
      </c>
      <c r="H272" s="538">
        <v>475846.70550333301</v>
      </c>
      <c r="I272" s="537">
        <f t="shared" si="17"/>
        <v>0</v>
      </c>
      <c r="J272" s="534">
        <v>8419.7769577415293</v>
      </c>
      <c r="K272" s="536">
        <v>102904.97709905</v>
      </c>
      <c r="L272" s="534">
        <v>3252.3684105554698</v>
      </c>
      <c r="M272" s="474">
        <f t="shared" si="15"/>
        <v>590423.82797068032</v>
      </c>
      <c r="N272" s="474"/>
    </row>
    <row r="273" spans="1:14" x14ac:dyDescent="0.2">
      <c r="A273" s="533">
        <v>2028</v>
      </c>
      <c r="B273" s="533">
        <v>8</v>
      </c>
      <c r="C273" s="537">
        <v>9356.7449764322391</v>
      </c>
      <c r="D273" s="541">
        <v>0</v>
      </c>
      <c r="E273" s="540">
        <v>-73186.629863241003</v>
      </c>
      <c r="F273" s="539">
        <f t="shared" si="16"/>
        <v>476139.86880961945</v>
      </c>
      <c r="G273" s="535">
        <f t="shared" si="14"/>
        <v>476139.86880961945</v>
      </c>
      <c r="H273" s="538">
        <v>476139.86880961899</v>
      </c>
      <c r="I273" s="537">
        <f t="shared" si="17"/>
        <v>-4.6566128730773926E-10</v>
      </c>
      <c r="J273" s="534">
        <v>8420.9513265435708</v>
      </c>
      <c r="K273" s="536">
        <v>102955.801040754</v>
      </c>
      <c r="L273" s="534">
        <v>3257.5148051066799</v>
      </c>
      <c r="M273" s="474">
        <f t="shared" si="15"/>
        <v>590774.13598202367</v>
      </c>
      <c r="N273" s="474"/>
    </row>
    <row r="274" spans="1:14" x14ac:dyDescent="0.2">
      <c r="A274" s="533">
        <v>2028</v>
      </c>
      <c r="B274" s="533">
        <v>9</v>
      </c>
      <c r="C274" s="537">
        <v>9365.1719286398493</v>
      </c>
      <c r="D274" s="541">
        <v>0</v>
      </c>
      <c r="E274" s="540">
        <v>-72967.135977645303</v>
      </c>
      <c r="F274" s="539">
        <f t="shared" si="16"/>
        <v>476433.21750658762</v>
      </c>
      <c r="G274" s="535">
        <f t="shared" si="14"/>
        <v>476433.21750658762</v>
      </c>
      <c r="H274" s="538">
        <v>476433.21750658797</v>
      </c>
      <c r="I274" s="537">
        <f t="shared" si="17"/>
        <v>0</v>
      </c>
      <c r="J274" s="534">
        <v>8417.1836995923804</v>
      </c>
      <c r="K274" s="536">
        <v>102947.983587101</v>
      </c>
      <c r="L274" s="534">
        <v>3254.1086129328201</v>
      </c>
      <c r="M274" s="474">
        <f t="shared" si="15"/>
        <v>591052.49340621382</v>
      </c>
      <c r="N274" s="474"/>
    </row>
    <row r="275" spans="1:14" x14ac:dyDescent="0.2">
      <c r="A275" s="533">
        <v>2028</v>
      </c>
      <c r="B275" s="533">
        <v>10</v>
      </c>
      <c r="C275" s="537">
        <v>9373.8650261160692</v>
      </c>
      <c r="D275" s="541">
        <v>0</v>
      </c>
      <c r="E275" s="540">
        <v>-72748.300375754101</v>
      </c>
      <c r="F275" s="539">
        <f t="shared" si="16"/>
        <v>476728.24044863833</v>
      </c>
      <c r="G275" s="535">
        <f t="shared" si="14"/>
        <v>476728.24044863833</v>
      </c>
      <c r="H275" s="538">
        <v>476728.24044863798</v>
      </c>
      <c r="I275" s="537">
        <f t="shared" si="17"/>
        <v>0</v>
      </c>
      <c r="J275" s="534">
        <v>8411.7497746875706</v>
      </c>
      <c r="K275" s="536">
        <v>102857.66889464699</v>
      </c>
      <c r="L275" s="534">
        <v>3238.8691184028899</v>
      </c>
      <c r="M275" s="474">
        <f t="shared" si="15"/>
        <v>591236.52823637577</v>
      </c>
      <c r="N275" s="474"/>
    </row>
    <row r="276" spans="1:14" x14ac:dyDescent="0.2">
      <c r="A276" s="533">
        <v>2028</v>
      </c>
      <c r="B276" s="533">
        <v>11</v>
      </c>
      <c r="C276" s="537">
        <v>9383.7624914729004</v>
      </c>
      <c r="D276" s="541">
        <v>0</v>
      </c>
      <c r="E276" s="540">
        <v>-72530.121083309597</v>
      </c>
      <c r="F276" s="539">
        <f t="shared" si="16"/>
        <v>477033.16230458458</v>
      </c>
      <c r="G276" s="535">
        <f t="shared" si="14"/>
        <v>477033.16230458458</v>
      </c>
      <c r="H276" s="538">
        <v>477033.16230458498</v>
      </c>
      <c r="I276" s="537">
        <f t="shared" si="17"/>
        <v>0</v>
      </c>
      <c r="J276" s="534">
        <v>8413.9505230986597</v>
      </c>
      <c r="K276" s="536">
        <v>102706.120259221</v>
      </c>
      <c r="L276" s="534">
        <v>3232.6976223441902</v>
      </c>
      <c r="M276" s="474">
        <f t="shared" si="15"/>
        <v>591385.93070924841</v>
      </c>
      <c r="N276" s="474"/>
    </row>
    <row r="277" spans="1:14" x14ac:dyDescent="0.2">
      <c r="A277" s="533">
        <v>2028</v>
      </c>
      <c r="B277" s="533">
        <v>12</v>
      </c>
      <c r="C277" s="537">
        <v>9394.1879134534702</v>
      </c>
      <c r="D277" s="541">
        <v>0</v>
      </c>
      <c r="E277" s="540">
        <v>-72312.596131975602</v>
      </c>
      <c r="F277" s="539">
        <f t="shared" si="16"/>
        <v>477342.0568940611</v>
      </c>
      <c r="G277" s="535">
        <f t="shared" si="14"/>
        <v>477342.0568940611</v>
      </c>
      <c r="H277" s="538">
        <v>477342.05689406098</v>
      </c>
      <c r="I277" s="537">
        <f t="shared" si="17"/>
        <v>0</v>
      </c>
      <c r="J277" s="534">
        <v>8402.5592247663608</v>
      </c>
      <c r="K277" s="536">
        <v>102517.43935101001</v>
      </c>
      <c r="L277" s="534">
        <v>3231.5722763972399</v>
      </c>
      <c r="M277" s="474">
        <f t="shared" si="15"/>
        <v>591493.62774623465</v>
      </c>
      <c r="N277" s="474">
        <f>AVERAGE(M266:M277)</f>
        <v>589870.44950176019</v>
      </c>
    </row>
    <row r="278" spans="1:14" x14ac:dyDescent="0.2">
      <c r="A278" s="533">
        <v>2029</v>
      </c>
      <c r="B278" s="533">
        <v>1</v>
      </c>
      <c r="C278" s="537">
        <v>9405.6999054156095</v>
      </c>
      <c r="D278" s="541">
        <v>0</v>
      </c>
      <c r="E278" s="540">
        <v>-72095.723559318998</v>
      </c>
      <c r="F278" s="539">
        <f t="shared" si="16"/>
        <v>477659.82193340553</v>
      </c>
      <c r="G278" s="535">
        <f t="shared" si="14"/>
        <v>477659.82193340553</v>
      </c>
      <c r="H278" s="538">
        <v>477659.821933406</v>
      </c>
      <c r="I278" s="537">
        <f t="shared" si="17"/>
        <v>4.6566128730773926E-10</v>
      </c>
      <c r="J278" s="534">
        <v>8379.4619700317198</v>
      </c>
      <c r="K278" s="536">
        <v>102392.826940067</v>
      </c>
      <c r="L278" s="534">
        <v>3230.0765862698399</v>
      </c>
      <c r="M278" s="474">
        <f t="shared" si="15"/>
        <v>591662.18742977409</v>
      </c>
      <c r="N278" s="476">
        <f>+N277/N265-1</f>
        <v>6.5598044510450926E-3</v>
      </c>
    </row>
    <row r="279" spans="1:14" x14ac:dyDescent="0.2">
      <c r="A279" s="533">
        <v>2029</v>
      </c>
      <c r="B279" s="533">
        <v>2</v>
      </c>
      <c r="C279" s="537">
        <v>9417.6682118890603</v>
      </c>
      <c r="D279" s="541">
        <v>0</v>
      </c>
      <c r="E279" s="540">
        <v>-71879.501408791795</v>
      </c>
      <c r="F279" s="539">
        <f t="shared" si="16"/>
        <v>477980.93574526749</v>
      </c>
      <c r="G279" s="535">
        <f t="shared" si="14"/>
        <v>477980.93574526749</v>
      </c>
      <c r="H279" s="538">
        <v>477980.93574526801</v>
      </c>
      <c r="I279" s="537">
        <f t="shared" si="17"/>
        <v>5.2386894822120667E-10</v>
      </c>
      <c r="J279" s="534">
        <v>8383.9089511528091</v>
      </c>
      <c r="K279" s="536">
        <v>102356.956593874</v>
      </c>
      <c r="L279" s="534">
        <v>3232.1080578450501</v>
      </c>
      <c r="M279" s="474">
        <f t="shared" si="15"/>
        <v>591953.90934813931</v>
      </c>
      <c r="N279" s="474"/>
    </row>
    <row r="280" spans="1:14" x14ac:dyDescent="0.2">
      <c r="A280" s="533">
        <v>2029</v>
      </c>
      <c r="B280" s="533">
        <v>3</v>
      </c>
      <c r="C280" s="537">
        <v>9428.1085987309107</v>
      </c>
      <c r="D280" s="541">
        <v>0</v>
      </c>
      <c r="E280" s="540">
        <v>-71663.927729714502</v>
      </c>
      <c r="F280" s="539">
        <f t="shared" si="16"/>
        <v>478288.01021631138</v>
      </c>
      <c r="G280" s="535">
        <f t="shared" si="14"/>
        <v>478288.01021631138</v>
      </c>
      <c r="H280" s="538">
        <v>478288.01021631103</v>
      </c>
      <c r="I280" s="537">
        <f t="shared" si="17"/>
        <v>0</v>
      </c>
      <c r="J280" s="534">
        <v>8378.4026537937098</v>
      </c>
      <c r="K280" s="536">
        <v>102354.55710215701</v>
      </c>
      <c r="L280" s="534">
        <v>3227.0363990640999</v>
      </c>
      <c r="M280" s="474">
        <f t="shared" si="15"/>
        <v>592248.00637132616</v>
      </c>
      <c r="N280" s="474"/>
    </row>
    <row r="281" spans="1:14" x14ac:dyDescent="0.2">
      <c r="A281" s="533">
        <v>2029</v>
      </c>
      <c r="B281" s="533">
        <v>4</v>
      </c>
      <c r="C281" s="537">
        <v>9438.2661025219095</v>
      </c>
      <c r="D281" s="541">
        <v>0</v>
      </c>
      <c r="E281" s="540">
        <v>-71449.000577257393</v>
      </c>
      <c r="F281" s="539">
        <f t="shared" si="16"/>
        <v>478591.95894003392</v>
      </c>
      <c r="G281" s="535">
        <f t="shared" si="14"/>
        <v>478591.95894003392</v>
      </c>
      <c r="H281" s="538">
        <v>478591.95894003398</v>
      </c>
      <c r="I281" s="537">
        <f t="shared" si="17"/>
        <v>0</v>
      </c>
      <c r="J281" s="534">
        <v>8380.8900070191103</v>
      </c>
      <c r="K281" s="536">
        <v>102398.86627598701</v>
      </c>
      <c r="L281" s="534">
        <v>3225.1450383650399</v>
      </c>
      <c r="M281" s="474">
        <f t="shared" si="15"/>
        <v>592596.86026140512</v>
      </c>
      <c r="N281" s="474"/>
    </row>
    <row r="282" spans="1:14" x14ac:dyDescent="0.2">
      <c r="A282" s="533">
        <v>2029</v>
      </c>
      <c r="B282" s="533">
        <v>5</v>
      </c>
      <c r="C282" s="537">
        <v>9446.0831355246391</v>
      </c>
      <c r="D282" s="541">
        <v>0</v>
      </c>
      <c r="E282" s="540">
        <v>-71234.718012423706</v>
      </c>
      <c r="F282" s="539">
        <f t="shared" si="16"/>
        <v>478874.75091179018</v>
      </c>
      <c r="G282" s="535">
        <f t="shared" si="14"/>
        <v>478874.75091179018</v>
      </c>
      <c r="H282" s="538">
        <v>478874.75091179</v>
      </c>
      <c r="I282" s="537">
        <f t="shared" si="17"/>
        <v>0</v>
      </c>
      <c r="J282" s="534">
        <v>8375.6464620575098</v>
      </c>
      <c r="K282" s="536">
        <v>102562.486403168</v>
      </c>
      <c r="L282" s="534">
        <v>3215.199415088</v>
      </c>
      <c r="M282" s="474">
        <f t="shared" si="15"/>
        <v>593028.08319210366</v>
      </c>
      <c r="N282" s="474"/>
    </row>
    <row r="283" spans="1:14" x14ac:dyDescent="0.2">
      <c r="A283" s="533">
        <v>2029</v>
      </c>
      <c r="B283" s="533">
        <v>6</v>
      </c>
      <c r="C283" s="537">
        <v>9453.0141912060099</v>
      </c>
      <c r="D283" s="541">
        <v>0</v>
      </c>
      <c r="E283" s="540">
        <v>-71021.078102031795</v>
      </c>
      <c r="F283" s="539">
        <f t="shared" si="16"/>
        <v>479149.13541849033</v>
      </c>
      <c r="G283" s="535">
        <f t="shared" si="14"/>
        <v>479149.13541849033</v>
      </c>
      <c r="H283" s="538">
        <v>479149.13541848998</v>
      </c>
      <c r="I283" s="537">
        <f t="shared" si="17"/>
        <v>0</v>
      </c>
      <c r="J283" s="534">
        <v>8381.5932680851693</v>
      </c>
      <c r="K283" s="536">
        <v>102847.70352332199</v>
      </c>
      <c r="L283" s="534">
        <v>3226.7582802533602</v>
      </c>
      <c r="M283" s="474">
        <f t="shared" si="15"/>
        <v>593605.19049015082</v>
      </c>
      <c r="N283" s="474"/>
    </row>
    <row r="284" spans="1:14" x14ac:dyDescent="0.2">
      <c r="A284" s="533">
        <v>2029</v>
      </c>
      <c r="B284" s="533">
        <v>7</v>
      </c>
      <c r="C284" s="537">
        <v>9459.8975387582705</v>
      </c>
      <c r="D284" s="541">
        <v>0</v>
      </c>
      <c r="E284" s="540">
        <v>-70808.078918698404</v>
      </c>
      <c r="F284" s="539">
        <f t="shared" si="16"/>
        <v>479422.46107841452</v>
      </c>
      <c r="G284" s="535">
        <f t="shared" si="14"/>
        <v>479422.46107841452</v>
      </c>
      <c r="H284" s="538">
        <v>479422.46107841498</v>
      </c>
      <c r="I284" s="537">
        <f t="shared" si="17"/>
        <v>4.6566128730773926E-10</v>
      </c>
      <c r="J284" s="534">
        <v>8425.5867474391507</v>
      </c>
      <c r="K284" s="536">
        <v>103098.324826105</v>
      </c>
      <c r="L284" s="534">
        <v>3249.5821733574699</v>
      </c>
      <c r="M284" s="474">
        <f t="shared" si="15"/>
        <v>594195.95482531609</v>
      </c>
      <c r="N284" s="474"/>
    </row>
    <row r="285" spans="1:14" x14ac:dyDescent="0.2">
      <c r="A285" s="533">
        <v>2029</v>
      </c>
      <c r="B285" s="533">
        <v>8</v>
      </c>
      <c r="C285" s="537">
        <v>9468.1121333810806</v>
      </c>
      <c r="D285" s="541">
        <v>0</v>
      </c>
      <c r="E285" s="540">
        <v>-70595.718540819798</v>
      </c>
      <c r="F285" s="539">
        <f t="shared" si="16"/>
        <v>479706.81514053652</v>
      </c>
      <c r="G285" s="535">
        <f t="shared" si="14"/>
        <v>479706.81514053652</v>
      </c>
      <c r="H285" s="538">
        <v>479706.81514053699</v>
      </c>
      <c r="I285" s="537">
        <f t="shared" si="17"/>
        <v>4.6566128730773926E-10</v>
      </c>
      <c r="J285" s="534">
        <v>8426.7611162411904</v>
      </c>
      <c r="K285" s="536">
        <v>103149.21397713599</v>
      </c>
      <c r="L285" s="534">
        <v>3254.7239598598899</v>
      </c>
      <c r="M285" s="474">
        <f t="shared" si="15"/>
        <v>594537.51419377362</v>
      </c>
      <c r="N285" s="474"/>
    </row>
    <row r="286" spans="1:14" x14ac:dyDescent="0.2">
      <c r="A286" s="533">
        <v>2029</v>
      </c>
      <c r="B286" s="533">
        <v>9</v>
      </c>
      <c r="C286" s="537">
        <v>9476.7043515348596</v>
      </c>
      <c r="D286" s="541">
        <v>0</v>
      </c>
      <c r="E286" s="540">
        <v>-70383.995052555605</v>
      </c>
      <c r="F286" s="539">
        <f t="shared" si="16"/>
        <v>479993.84185058076</v>
      </c>
      <c r="G286" s="535">
        <f t="shared" si="14"/>
        <v>479993.84185058076</v>
      </c>
      <c r="H286" s="538">
        <v>479993.841850581</v>
      </c>
      <c r="I286" s="537">
        <f t="shared" si="17"/>
        <v>0</v>
      </c>
      <c r="J286" s="534">
        <v>8422.9934892900001</v>
      </c>
      <c r="K286" s="536">
        <v>103141.351565818</v>
      </c>
      <c r="L286" s="534">
        <v>3251.3204868508101</v>
      </c>
      <c r="M286" s="474">
        <f t="shared" si="15"/>
        <v>594809.50739253953</v>
      </c>
      <c r="N286" s="474"/>
    </row>
    <row r="287" spans="1:14" x14ac:dyDescent="0.2">
      <c r="A287" s="533">
        <v>2029</v>
      </c>
      <c r="B287" s="533">
        <v>10</v>
      </c>
      <c r="C287" s="537">
        <v>9484.2890356586995</v>
      </c>
      <c r="D287" s="541">
        <v>0</v>
      </c>
      <c r="E287" s="540">
        <v>-70172.906543811594</v>
      </c>
      <c r="F287" s="539">
        <f t="shared" si="16"/>
        <v>480271.40343303938</v>
      </c>
      <c r="G287" s="535">
        <f t="shared" si="14"/>
        <v>480271.40343303938</v>
      </c>
      <c r="H287" s="538">
        <v>480271.40343303903</v>
      </c>
      <c r="I287" s="537">
        <f t="shared" si="17"/>
        <v>0</v>
      </c>
      <c r="J287" s="534">
        <v>8417.5595643851793</v>
      </c>
      <c r="K287" s="536">
        <v>103050.83699883299</v>
      </c>
      <c r="L287" s="534">
        <v>3236.0938513925798</v>
      </c>
      <c r="M287" s="474">
        <f t="shared" si="15"/>
        <v>594975.89384765015</v>
      </c>
      <c r="N287" s="474"/>
    </row>
    <row r="288" spans="1:14" x14ac:dyDescent="0.2">
      <c r="A288" s="533">
        <v>2029</v>
      </c>
      <c r="B288" s="533">
        <v>11</v>
      </c>
      <c r="C288" s="537">
        <v>9490.9215092375107</v>
      </c>
      <c r="D288" s="541">
        <v>0</v>
      </c>
      <c r="E288" s="540">
        <v>-69962.451110221693</v>
      </c>
      <c r="F288" s="539">
        <f t="shared" si="16"/>
        <v>480539.98665387998</v>
      </c>
      <c r="G288" s="535">
        <f t="shared" si="14"/>
        <v>480539.98665387998</v>
      </c>
      <c r="H288" s="538">
        <v>480539.98665387998</v>
      </c>
      <c r="I288" s="537">
        <f t="shared" si="17"/>
        <v>0</v>
      </c>
      <c r="J288" s="534">
        <v>8419.7603127962793</v>
      </c>
      <c r="K288" s="536">
        <v>102898.973571241</v>
      </c>
      <c r="L288" s="534">
        <v>3229.9274456551698</v>
      </c>
      <c r="M288" s="474">
        <f t="shared" si="15"/>
        <v>595088.64798357245</v>
      </c>
      <c r="N288" s="474"/>
    </row>
    <row r="289" spans="1:14" x14ac:dyDescent="0.2">
      <c r="A289" s="533">
        <v>2029</v>
      </c>
      <c r="B289" s="533">
        <v>12</v>
      </c>
      <c r="C289" s="537">
        <v>9498.2615717870303</v>
      </c>
      <c r="D289" s="541">
        <v>0</v>
      </c>
      <c r="E289" s="540">
        <v>-69752.626853131806</v>
      </c>
      <c r="F289" s="539">
        <f t="shared" si="16"/>
        <v>480814.1400921141</v>
      </c>
      <c r="G289" s="535">
        <f t="shared" si="14"/>
        <v>480814.1400921141</v>
      </c>
      <c r="H289" s="538">
        <v>480814.14009211399</v>
      </c>
      <c r="I289" s="537">
        <f t="shared" si="17"/>
        <v>0</v>
      </c>
      <c r="J289" s="534">
        <v>8408.3690144639695</v>
      </c>
      <c r="K289" s="536">
        <v>102709.908256271</v>
      </c>
      <c r="L289" s="534">
        <v>3228.8028662798101</v>
      </c>
      <c r="M289" s="474">
        <f t="shared" si="15"/>
        <v>595161.22022912884</v>
      </c>
      <c r="N289" s="474">
        <f>AVERAGE(M278:M289)</f>
        <v>593655.24796374002</v>
      </c>
    </row>
    <row r="290" spans="1:14" x14ac:dyDescent="0.2">
      <c r="A290" s="533">
        <v>2030</v>
      </c>
      <c r="B290" s="533">
        <v>1</v>
      </c>
      <c r="C290" s="537">
        <v>9509.6195320301995</v>
      </c>
      <c r="D290" s="541">
        <v>0</v>
      </c>
      <c r="E290" s="540">
        <v>-69543.431879581098</v>
      </c>
      <c r="F290" s="539">
        <f t="shared" si="16"/>
        <v>481122.8775800484</v>
      </c>
      <c r="G290" s="535">
        <f t="shared" si="14"/>
        <v>481122.8775800484</v>
      </c>
      <c r="H290" s="538">
        <v>481122.87758004799</v>
      </c>
      <c r="I290" s="537">
        <f t="shared" si="17"/>
        <v>0</v>
      </c>
      <c r="J290" s="534">
        <v>8385.2717597293304</v>
      </c>
      <c r="K290" s="536">
        <v>102585.031823878</v>
      </c>
      <c r="L290" s="534">
        <v>3227.3082602357099</v>
      </c>
      <c r="M290" s="474">
        <f t="shared" si="15"/>
        <v>595320.48942389141</v>
      </c>
      <c r="N290" s="476">
        <f>+N289/N277-1</f>
        <v>6.4163215247969863E-3</v>
      </c>
    </row>
    <row r="291" spans="1:14" x14ac:dyDescent="0.2">
      <c r="A291" s="533">
        <v>2030</v>
      </c>
      <c r="B291" s="533">
        <v>2</v>
      </c>
      <c r="C291" s="537">
        <v>9526.4286851751604</v>
      </c>
      <c r="D291" s="541">
        <v>0</v>
      </c>
      <c r="E291" s="540">
        <v>-69334.864302287097</v>
      </c>
      <c r="F291" s="539">
        <f t="shared" si="16"/>
        <v>481478.76257463254</v>
      </c>
      <c r="G291" s="535">
        <f t="shared" si="14"/>
        <v>481478.76257463254</v>
      </c>
      <c r="H291" s="538">
        <v>481478.762574633</v>
      </c>
      <c r="I291" s="537">
        <f t="shared" si="17"/>
        <v>4.6566128730773926E-10</v>
      </c>
      <c r="J291" s="534">
        <v>8389.7187408504305</v>
      </c>
      <c r="K291" s="536">
        <v>102549.06409336699</v>
      </c>
      <c r="L291" s="534">
        <v>3229.3377928913501</v>
      </c>
      <c r="M291" s="474">
        <f t="shared" si="15"/>
        <v>595646.88320174126</v>
      </c>
      <c r="N291" s="474"/>
    </row>
    <row r="292" spans="1:14" x14ac:dyDescent="0.2">
      <c r="A292" s="533">
        <v>2030</v>
      </c>
      <c r="B292" s="533">
        <v>3</v>
      </c>
      <c r="C292" s="537">
        <v>9543.53878112446</v>
      </c>
      <c r="D292" s="541">
        <v>0</v>
      </c>
      <c r="E292" s="540">
        <v>-69126.922239626205</v>
      </c>
      <c r="F292" s="539">
        <f t="shared" si="16"/>
        <v>481836.65955311235</v>
      </c>
      <c r="G292" s="535">
        <f t="shared" si="14"/>
        <v>481836.65955311235</v>
      </c>
      <c r="H292" s="538">
        <v>481836.659553112</v>
      </c>
      <c r="I292" s="537">
        <f t="shared" si="17"/>
        <v>0</v>
      </c>
      <c r="J292" s="534">
        <v>8384.2124434913294</v>
      </c>
      <c r="K292" s="536">
        <v>102546.63005736</v>
      </c>
      <c r="L292" s="534">
        <v>3224.27028349699</v>
      </c>
      <c r="M292" s="474">
        <f t="shared" si="15"/>
        <v>595991.77233746066</v>
      </c>
      <c r="N292" s="474"/>
    </row>
    <row r="293" spans="1:14" x14ac:dyDescent="0.2">
      <c r="A293" s="533">
        <v>2030</v>
      </c>
      <c r="B293" s="533">
        <v>4</v>
      </c>
      <c r="C293" s="537">
        <v>9560.3724395027602</v>
      </c>
      <c r="D293" s="541">
        <v>0</v>
      </c>
      <c r="E293" s="540">
        <v>-68919.603815619004</v>
      </c>
      <c r="F293" s="539">
        <f t="shared" si="16"/>
        <v>482191.51016118901</v>
      </c>
      <c r="G293" s="535">
        <f t="shared" si="14"/>
        <v>482191.51016118901</v>
      </c>
      <c r="H293" s="538">
        <v>482191.51016118901</v>
      </c>
      <c r="I293" s="537">
        <f t="shared" si="17"/>
        <v>0</v>
      </c>
      <c r="J293" s="534">
        <v>8386.6997967167208</v>
      </c>
      <c r="K293" s="536">
        <v>102590.99233492299</v>
      </c>
      <c r="L293" s="534">
        <v>3222.3803465296701</v>
      </c>
      <c r="M293" s="474">
        <f t="shared" si="15"/>
        <v>596391.58263935836</v>
      </c>
      <c r="N293" s="474"/>
    </row>
    <row r="294" spans="1:14" x14ac:dyDescent="0.2">
      <c r="A294" s="533">
        <v>2030</v>
      </c>
      <c r="B294" s="533">
        <v>5</v>
      </c>
      <c r="C294" s="537">
        <v>9571.3901323577793</v>
      </c>
      <c r="D294" s="541">
        <v>0</v>
      </c>
      <c r="E294" s="540">
        <v>-68712.907159912007</v>
      </c>
      <c r="F294" s="539">
        <f t="shared" si="16"/>
        <v>482494.76718742162</v>
      </c>
      <c r="G294" s="535">
        <f t="shared" si="14"/>
        <v>482494.76718742162</v>
      </c>
      <c r="H294" s="538">
        <v>482494.76718742203</v>
      </c>
      <c r="I294" s="537">
        <f t="shared" si="17"/>
        <v>0</v>
      </c>
      <c r="J294" s="534">
        <v>8381.4562517551294</v>
      </c>
      <c r="K294" s="536">
        <v>102754.889371629</v>
      </c>
      <c r="L294" s="534">
        <v>3212.4430520384599</v>
      </c>
      <c r="M294" s="474">
        <f t="shared" si="15"/>
        <v>596843.55586284422</v>
      </c>
      <c r="N294" s="474"/>
    </row>
    <row r="295" spans="1:14" x14ac:dyDescent="0.2">
      <c r="A295" s="533">
        <v>2030</v>
      </c>
      <c r="B295" s="533">
        <v>6</v>
      </c>
      <c r="C295" s="537">
        <v>9578.3779531415403</v>
      </c>
      <c r="D295" s="541">
        <v>0</v>
      </c>
      <c r="E295" s="540">
        <v>-68506.830407760906</v>
      </c>
      <c r="F295" s="539">
        <f t="shared" si="16"/>
        <v>482762.08603198931</v>
      </c>
      <c r="G295" s="535">
        <f t="shared" si="14"/>
        <v>482762.08603198931</v>
      </c>
      <c r="H295" s="538">
        <v>482762.08603198902</v>
      </c>
      <c r="I295" s="537">
        <f t="shared" si="17"/>
        <v>0</v>
      </c>
      <c r="J295" s="534">
        <v>8387.4030577827907</v>
      </c>
      <c r="K295" s="536">
        <v>103040.611390003</v>
      </c>
      <c r="L295" s="534">
        <v>3223.9918102479901</v>
      </c>
      <c r="M295" s="474">
        <f t="shared" si="15"/>
        <v>597414.09229002311</v>
      </c>
      <c r="N295" s="474"/>
    </row>
    <row r="296" spans="1:14" x14ac:dyDescent="0.2">
      <c r="A296" s="533">
        <v>2030</v>
      </c>
      <c r="B296" s="533">
        <v>7</v>
      </c>
      <c r="C296" s="537">
        <v>9582.98675445769</v>
      </c>
      <c r="D296" s="541">
        <v>0</v>
      </c>
      <c r="E296" s="540">
        <v>-68301.371700014293</v>
      </c>
      <c r="F296" s="539">
        <f t="shared" si="16"/>
        <v>483007.93682259967</v>
      </c>
      <c r="G296" s="535">
        <f t="shared" ref="G296:G359" si="18">+F296</f>
        <v>483007.93682259967</v>
      </c>
      <c r="H296" s="538">
        <v>483007.93682260002</v>
      </c>
      <c r="I296" s="537">
        <f t="shared" si="17"/>
        <v>0</v>
      </c>
      <c r="J296" s="534">
        <v>8431.3965371367594</v>
      </c>
      <c r="K296" s="536">
        <v>103291.67255316</v>
      </c>
      <c r="L296" s="534">
        <v>3246.7959361594699</v>
      </c>
      <c r="M296" s="474">
        <f t="shared" ref="M296:M359" si="19">+L296+J296+K296+G296</f>
        <v>597977.80184905592</v>
      </c>
      <c r="N296" s="474"/>
    </row>
    <row r="297" spans="1:14" x14ac:dyDescent="0.2">
      <c r="A297" s="533">
        <v>2030</v>
      </c>
      <c r="B297" s="533">
        <v>8</v>
      </c>
      <c r="C297" s="537">
        <v>9587.5417477607298</v>
      </c>
      <c r="D297" s="541">
        <v>0</v>
      </c>
      <c r="E297" s="540">
        <v>-68096.529183096005</v>
      </c>
      <c r="F297" s="539">
        <f t="shared" si="16"/>
        <v>483252.69984255522</v>
      </c>
      <c r="G297" s="535">
        <f t="shared" si="18"/>
        <v>483252.69984255522</v>
      </c>
      <c r="H297" s="538">
        <v>483252.69984255498</v>
      </c>
      <c r="I297" s="537">
        <f t="shared" si="17"/>
        <v>0</v>
      </c>
      <c r="J297" s="534">
        <v>8432.5709059387991</v>
      </c>
      <c r="K297" s="536">
        <v>103342.62691351899</v>
      </c>
      <c r="L297" s="534">
        <v>3251.9331146130999</v>
      </c>
      <c r="M297" s="474">
        <f t="shared" si="19"/>
        <v>598279.83077662613</v>
      </c>
      <c r="N297" s="474"/>
    </row>
    <row r="298" spans="1:14" x14ac:dyDescent="0.2">
      <c r="A298" s="533">
        <v>2030</v>
      </c>
      <c r="B298" s="533">
        <v>9</v>
      </c>
      <c r="C298" s="537">
        <v>9593.2321976933599</v>
      </c>
      <c r="D298" s="541">
        <v>0</v>
      </c>
      <c r="E298" s="540">
        <v>-67892.301008989496</v>
      </c>
      <c r="F298" s="539">
        <f t="shared" si="16"/>
        <v>483506.79979664163</v>
      </c>
      <c r="G298" s="535">
        <f t="shared" si="18"/>
        <v>483506.79979664163</v>
      </c>
      <c r="H298" s="538">
        <v>483506.79979664198</v>
      </c>
      <c r="I298" s="537">
        <f t="shared" si="17"/>
        <v>0</v>
      </c>
      <c r="J298" s="534">
        <v>8428.8032789876197</v>
      </c>
      <c r="K298" s="536">
        <v>103334.719544536</v>
      </c>
      <c r="L298" s="534">
        <v>3248.5323607688001</v>
      </c>
      <c r="M298" s="474">
        <f t="shared" si="19"/>
        <v>598518.85498093406</v>
      </c>
      <c r="N298" s="474"/>
    </row>
    <row r="299" spans="1:14" x14ac:dyDescent="0.2">
      <c r="A299" s="533">
        <v>2030</v>
      </c>
      <c r="B299" s="533">
        <v>10</v>
      </c>
      <c r="C299" s="537">
        <v>9600.9410396232106</v>
      </c>
      <c r="D299" s="541">
        <v>0</v>
      </c>
      <c r="E299" s="540">
        <v>-67688.685335220507</v>
      </c>
      <c r="F299" s="539">
        <f t="shared" si="16"/>
        <v>483777.97667790332</v>
      </c>
      <c r="G299" s="535">
        <f t="shared" si="18"/>
        <v>483777.97667790332</v>
      </c>
      <c r="H299" s="538">
        <v>483777.97667790297</v>
      </c>
      <c r="I299" s="537">
        <f t="shared" si="17"/>
        <v>0</v>
      </c>
      <c r="J299" s="534">
        <v>8423.3693540828008</v>
      </c>
      <c r="K299" s="536">
        <v>103244.00510301899</v>
      </c>
      <c r="L299" s="534">
        <v>3233.3185843822698</v>
      </c>
      <c r="M299" s="474">
        <f t="shared" si="19"/>
        <v>598678.66971938743</v>
      </c>
      <c r="N299" s="474"/>
    </row>
    <row r="300" spans="1:14" x14ac:dyDescent="0.2">
      <c r="A300" s="533">
        <v>2030</v>
      </c>
      <c r="B300" s="533">
        <v>11</v>
      </c>
      <c r="C300" s="537">
        <v>9611.9647714622297</v>
      </c>
      <c r="D300" s="541">
        <v>0</v>
      </c>
      <c r="E300" s="540">
        <v>-67485.680324840097</v>
      </c>
      <c r="F300" s="539">
        <f t="shared" si="16"/>
        <v>484077.59498518321</v>
      </c>
      <c r="G300" s="535">
        <f t="shared" si="18"/>
        <v>484077.59498518321</v>
      </c>
      <c r="H300" s="538">
        <v>484077.59498518298</v>
      </c>
      <c r="I300" s="537">
        <f t="shared" si="17"/>
        <v>0</v>
      </c>
      <c r="J300" s="534">
        <v>8425.5701024938899</v>
      </c>
      <c r="K300" s="536">
        <v>103091.82688326199</v>
      </c>
      <c r="L300" s="534">
        <v>3227.1572689661498</v>
      </c>
      <c r="M300" s="474">
        <f t="shared" si="19"/>
        <v>598822.14923990529</v>
      </c>
      <c r="N300" s="474"/>
    </row>
    <row r="301" spans="1:14" x14ac:dyDescent="0.2">
      <c r="A301" s="533">
        <v>2030</v>
      </c>
      <c r="B301" s="533">
        <v>12</v>
      </c>
      <c r="C301" s="537">
        <v>9624.9415132487902</v>
      </c>
      <c r="D301" s="541">
        <v>0</v>
      </c>
      <c r="E301" s="540">
        <v>-67283.284146409103</v>
      </c>
      <c r="F301" s="539">
        <f t="shared" si="16"/>
        <v>484393.72087196715</v>
      </c>
      <c r="G301" s="535">
        <f t="shared" si="18"/>
        <v>484393.72087196715</v>
      </c>
      <c r="H301" s="538">
        <v>484393.72087196697</v>
      </c>
      <c r="I301" s="537">
        <f t="shared" si="17"/>
        <v>0</v>
      </c>
      <c r="J301" s="534">
        <v>8414.1788041615891</v>
      </c>
      <c r="K301" s="536">
        <v>102902.377161532</v>
      </c>
      <c r="L301" s="534">
        <v>3226.0334561623799</v>
      </c>
      <c r="M301" s="474">
        <f t="shared" si="19"/>
        <v>598936.31029382313</v>
      </c>
      <c r="N301" s="474">
        <f>AVERAGE(M290:M301)</f>
        <v>597401.832717921</v>
      </c>
    </row>
    <row r="302" spans="1:14" x14ac:dyDescent="0.2">
      <c r="A302" s="533">
        <f t="shared" ref="A302:A333" si="20">+A290+1</f>
        <v>2031</v>
      </c>
      <c r="B302" s="533">
        <f t="shared" ref="B302:B333" si="21">+B290</f>
        <v>1</v>
      </c>
      <c r="C302" s="537">
        <v>9639.7009743777398</v>
      </c>
      <c r="D302" s="541">
        <v>0</v>
      </c>
      <c r="E302" s="540">
        <v>-67081.494973980807</v>
      </c>
      <c r="F302" s="539">
        <f t="shared" si="16"/>
        <v>484724.86371708568</v>
      </c>
      <c r="G302" s="535">
        <f t="shared" si="18"/>
        <v>484724.86371708568</v>
      </c>
      <c r="H302" s="538">
        <v>484724.86371708597</v>
      </c>
      <c r="I302" s="537">
        <f t="shared" si="17"/>
        <v>0</v>
      </c>
      <c r="J302" s="534">
        <v>8391.08154942695</v>
      </c>
      <c r="K302" s="536">
        <v>102777.23670768899</v>
      </c>
      <c r="L302" s="534">
        <v>3224.5399342015799</v>
      </c>
      <c r="M302" s="474">
        <f t="shared" si="19"/>
        <v>599117.72190840321</v>
      </c>
      <c r="N302" s="476">
        <f>+N301/N289-1</f>
        <v>6.3110446122256469E-3</v>
      </c>
    </row>
    <row r="303" spans="1:14" x14ac:dyDescent="0.2">
      <c r="A303" s="533">
        <f t="shared" si="20"/>
        <v>2031</v>
      </c>
      <c r="B303" s="533">
        <f t="shared" si="21"/>
        <v>2</v>
      </c>
      <c r="C303" s="537">
        <v>9654.8172371770306</v>
      </c>
      <c r="D303" s="541">
        <v>0</v>
      </c>
      <c r="E303" s="540">
        <v>-66880.310987084202</v>
      </c>
      <c r="F303" s="539">
        <f t="shared" si="16"/>
        <v>485058.52842894604</v>
      </c>
      <c r="G303" s="535">
        <f t="shared" si="18"/>
        <v>485058.52842894604</v>
      </c>
      <c r="H303" s="538">
        <v>485058.52842894598</v>
      </c>
      <c r="I303" s="537">
        <f t="shared" si="17"/>
        <v>0</v>
      </c>
      <c r="J303" s="534">
        <v>8395.5285305480393</v>
      </c>
      <c r="K303" s="536">
        <v>102741.171592859</v>
      </c>
      <c r="L303" s="534">
        <v>3226.5675279376501</v>
      </c>
      <c r="M303" s="474">
        <f t="shared" si="19"/>
        <v>599421.79608029069</v>
      </c>
      <c r="N303" s="474"/>
    </row>
    <row r="304" spans="1:14" x14ac:dyDescent="0.2">
      <c r="A304" s="533">
        <f t="shared" si="20"/>
        <v>2031</v>
      </c>
      <c r="B304" s="533">
        <f t="shared" si="21"/>
        <v>3</v>
      </c>
      <c r="C304" s="537">
        <v>9668.0448250567897</v>
      </c>
      <c r="D304" s="541">
        <v>0</v>
      </c>
      <c r="E304" s="540">
        <v>-66679.730370708901</v>
      </c>
      <c r="F304" s="539">
        <f t="shared" si="16"/>
        <v>485375.0371986684</v>
      </c>
      <c r="G304" s="535">
        <f t="shared" si="18"/>
        <v>485375.0371986684</v>
      </c>
      <c r="H304" s="538">
        <v>485375.037198668</v>
      </c>
      <c r="I304" s="537">
        <f t="shared" si="17"/>
        <v>0</v>
      </c>
      <c r="J304" s="534">
        <v>8390.0222331889399</v>
      </c>
      <c r="K304" s="536">
        <v>102738.703012564</v>
      </c>
      <c r="L304" s="534">
        <v>3221.5041679298702</v>
      </c>
      <c r="M304" s="474">
        <f t="shared" si="19"/>
        <v>599725.26661235117</v>
      </c>
      <c r="N304" s="474"/>
    </row>
    <row r="305" spans="1:14" x14ac:dyDescent="0.2">
      <c r="A305" s="533">
        <f t="shared" si="20"/>
        <v>2031</v>
      </c>
      <c r="B305" s="533">
        <f t="shared" si="21"/>
        <v>4</v>
      </c>
      <c r="C305" s="537">
        <v>9681.4423530361601</v>
      </c>
      <c r="D305" s="541">
        <v>0</v>
      </c>
      <c r="E305" s="540">
        <v>-66479.751315287504</v>
      </c>
      <c r="F305" s="539">
        <f t="shared" si="16"/>
        <v>485692.43378268118</v>
      </c>
      <c r="G305" s="535">
        <f t="shared" si="18"/>
        <v>485692.43378268118</v>
      </c>
      <c r="H305" s="538">
        <v>485692.43378268101</v>
      </c>
      <c r="I305" s="537">
        <f t="shared" si="17"/>
        <v>0</v>
      </c>
      <c r="J305" s="534">
        <v>8392.5095864143404</v>
      </c>
      <c r="K305" s="536">
        <v>102783.11839385801</v>
      </c>
      <c r="L305" s="534">
        <v>3219.6156546943098</v>
      </c>
      <c r="M305" s="474">
        <f t="shared" si="19"/>
        <v>600087.67741764779</v>
      </c>
      <c r="N305" s="474"/>
    </row>
    <row r="306" spans="1:14" x14ac:dyDescent="0.2">
      <c r="A306" s="533">
        <f t="shared" si="20"/>
        <v>2031</v>
      </c>
      <c r="B306" s="533">
        <f t="shared" si="21"/>
        <v>5</v>
      </c>
      <c r="C306" s="537">
        <v>9692.5667918976997</v>
      </c>
      <c r="D306" s="541">
        <v>0</v>
      </c>
      <c r="E306" s="540">
        <v>-66280.372016679306</v>
      </c>
      <c r="F306" s="539">
        <f t="shared" si="16"/>
        <v>485989.30898651137</v>
      </c>
      <c r="G306" s="535">
        <f t="shared" si="18"/>
        <v>485989.30898651137</v>
      </c>
      <c r="H306" s="538">
        <v>485989.30898651102</v>
      </c>
      <c r="I306" s="537">
        <f t="shared" si="17"/>
        <v>0</v>
      </c>
      <c r="J306" s="534">
        <v>8387.2660414527509</v>
      </c>
      <c r="K306" s="536">
        <v>102947.29234009099</v>
      </c>
      <c r="L306" s="534">
        <v>3209.6866889889202</v>
      </c>
      <c r="M306" s="474">
        <f t="shared" si="19"/>
        <v>600533.55405704398</v>
      </c>
      <c r="N306" s="474"/>
    </row>
    <row r="307" spans="1:14" x14ac:dyDescent="0.2">
      <c r="A307" s="533">
        <f t="shared" si="20"/>
        <v>2031</v>
      </c>
      <c r="B307" s="533">
        <f t="shared" si="21"/>
        <v>6</v>
      </c>
      <c r="C307" s="537">
        <v>9702.2728913645205</v>
      </c>
      <c r="D307" s="541">
        <v>0</v>
      </c>
      <c r="E307" s="540">
        <v>-66081.590676155101</v>
      </c>
      <c r="F307" s="539">
        <f t="shared" si="16"/>
        <v>486273.15573711792</v>
      </c>
      <c r="G307" s="535">
        <f t="shared" si="18"/>
        <v>486273.15573711792</v>
      </c>
      <c r="H307" s="538">
        <v>486273.15573711798</v>
      </c>
      <c r="I307" s="537">
        <f t="shared" si="17"/>
        <v>0</v>
      </c>
      <c r="J307" s="534">
        <v>8393.2128474803994</v>
      </c>
      <c r="K307" s="536">
        <v>103233.519256684</v>
      </c>
      <c r="L307" s="534">
        <v>3221.22534024262</v>
      </c>
      <c r="M307" s="474">
        <f t="shared" si="19"/>
        <v>601121.11318152491</v>
      </c>
      <c r="N307" s="474"/>
    </row>
    <row r="308" spans="1:14" x14ac:dyDescent="0.2">
      <c r="A308" s="533">
        <f t="shared" si="20"/>
        <v>2031</v>
      </c>
      <c r="B308" s="533">
        <f t="shared" si="21"/>
        <v>7</v>
      </c>
      <c r="C308" s="537">
        <v>9710.2272878120002</v>
      </c>
      <c r="D308" s="541">
        <v>0</v>
      </c>
      <c r="E308" s="540">
        <v>-65883.405500379798</v>
      </c>
      <c r="F308" s="539">
        <f t="shared" si="16"/>
        <v>486541.05418938253</v>
      </c>
      <c r="G308" s="535">
        <f t="shared" si="18"/>
        <v>486541.05418938253</v>
      </c>
      <c r="H308" s="538">
        <v>486541.05418938299</v>
      </c>
      <c r="I308" s="537">
        <f t="shared" si="17"/>
        <v>4.6566128730773926E-10</v>
      </c>
      <c r="J308" s="534">
        <v>8437.2063268343809</v>
      </c>
      <c r="K308" s="536">
        <v>103485.02028021601</v>
      </c>
      <c r="L308" s="534">
        <v>3244.0096989614799</v>
      </c>
      <c r="M308" s="474">
        <f t="shared" si="19"/>
        <v>601707.29049539438</v>
      </c>
      <c r="N308" s="474"/>
    </row>
    <row r="309" spans="1:14" x14ac:dyDescent="0.2">
      <c r="A309" s="533">
        <f t="shared" si="20"/>
        <v>2031</v>
      </c>
      <c r="B309" s="533">
        <f t="shared" si="21"/>
        <v>8</v>
      </c>
      <c r="C309" s="537">
        <v>9717.6032306090092</v>
      </c>
      <c r="D309" s="541">
        <v>0</v>
      </c>
      <c r="E309" s="540">
        <v>-65685.814701396695</v>
      </c>
      <c r="F309" s="539">
        <f t="shared" si="16"/>
        <v>486803.28862826613</v>
      </c>
      <c r="G309" s="535">
        <f t="shared" si="18"/>
        <v>486803.28862826613</v>
      </c>
      <c r="H309" s="538">
        <v>486803.28862826602</v>
      </c>
      <c r="I309" s="537">
        <f t="shared" si="17"/>
        <v>0</v>
      </c>
      <c r="J309" s="534">
        <v>8438.3806956364206</v>
      </c>
      <c r="K309" s="536">
        <v>103536.039849901</v>
      </c>
      <c r="L309" s="534">
        <v>3249.1422693662998</v>
      </c>
      <c r="M309" s="474">
        <f t="shared" si="19"/>
        <v>602026.85144316987</v>
      </c>
      <c r="N309" s="474"/>
    </row>
    <row r="310" spans="1:14" x14ac:dyDescent="0.2">
      <c r="A310" s="533">
        <f t="shared" si="20"/>
        <v>2031</v>
      </c>
      <c r="B310" s="533">
        <f t="shared" si="21"/>
        <v>9</v>
      </c>
      <c r="C310" s="537">
        <v>9726.1123238461096</v>
      </c>
      <c r="D310" s="541">
        <v>0</v>
      </c>
      <c r="E310" s="540">
        <v>-65488.816496611696</v>
      </c>
      <c r="F310" s="539">
        <f t="shared" si="16"/>
        <v>487074.86153817514</v>
      </c>
      <c r="G310" s="535">
        <f t="shared" si="18"/>
        <v>487074.86153817514</v>
      </c>
      <c r="H310" s="538">
        <v>487074.86153817503</v>
      </c>
      <c r="I310" s="537">
        <f t="shared" si="17"/>
        <v>0</v>
      </c>
      <c r="J310" s="534">
        <v>8434.6130686852302</v>
      </c>
      <c r="K310" s="536">
        <v>103528.087523254</v>
      </c>
      <c r="L310" s="534">
        <v>3245.7442346867902</v>
      </c>
      <c r="M310" s="474">
        <f t="shared" si="19"/>
        <v>602283.30636480113</v>
      </c>
      <c r="N310" s="474"/>
    </row>
    <row r="311" spans="1:14" x14ac:dyDescent="0.2">
      <c r="A311" s="533">
        <f t="shared" si="20"/>
        <v>2031</v>
      </c>
      <c r="B311" s="533">
        <f t="shared" si="21"/>
        <v>10</v>
      </c>
      <c r="C311" s="537">
        <v>9737.6265959407101</v>
      </c>
      <c r="D311" s="541">
        <v>0</v>
      </c>
      <c r="E311" s="540">
        <v>-65292.409108776599</v>
      </c>
      <c r="F311" s="539">
        <f t="shared" si="16"/>
        <v>487372.18137605011</v>
      </c>
      <c r="G311" s="535">
        <f t="shared" si="18"/>
        <v>487372.18137605011</v>
      </c>
      <c r="H311" s="538">
        <v>487372.18137604999</v>
      </c>
      <c r="I311" s="537">
        <f t="shared" si="17"/>
        <v>0</v>
      </c>
      <c r="J311" s="534">
        <v>8429.1791437804204</v>
      </c>
      <c r="K311" s="536">
        <v>103437.17320720501</v>
      </c>
      <c r="L311" s="534">
        <v>3230.5433173719598</v>
      </c>
      <c r="M311" s="474">
        <f t="shared" si="19"/>
        <v>602469.07704440749</v>
      </c>
      <c r="N311" s="474"/>
    </row>
    <row r="312" spans="1:14" x14ac:dyDescent="0.2">
      <c r="A312" s="533">
        <f t="shared" si="20"/>
        <v>2031</v>
      </c>
      <c r="B312" s="533">
        <f t="shared" si="21"/>
        <v>11</v>
      </c>
      <c r="C312" s="537">
        <v>9754.3013312571293</v>
      </c>
      <c r="D312" s="541">
        <v>0</v>
      </c>
      <c r="E312" s="540">
        <v>-65096.590765973197</v>
      </c>
      <c r="F312" s="539">
        <f t="shared" si="16"/>
        <v>487714.13908230793</v>
      </c>
      <c r="G312" s="535">
        <f t="shared" si="18"/>
        <v>487714.13908230793</v>
      </c>
      <c r="H312" s="538">
        <v>487714.13908230799</v>
      </c>
      <c r="I312" s="537">
        <f t="shared" si="17"/>
        <v>0</v>
      </c>
      <c r="J312" s="534">
        <v>8431.3798921915095</v>
      </c>
      <c r="K312" s="536">
        <v>103284.680195282</v>
      </c>
      <c r="L312" s="534">
        <v>3224.3870922771298</v>
      </c>
      <c r="M312" s="474">
        <f t="shared" si="19"/>
        <v>602654.58626205858</v>
      </c>
      <c r="N312" s="474"/>
    </row>
    <row r="313" spans="1:14" x14ac:dyDescent="0.2">
      <c r="A313" s="533">
        <f t="shared" si="20"/>
        <v>2031</v>
      </c>
      <c r="B313" s="533">
        <f t="shared" si="21"/>
        <v>12</v>
      </c>
      <c r="C313" s="537">
        <v>9773.0857814898409</v>
      </c>
      <c r="D313" s="541">
        <v>0</v>
      </c>
      <c r="E313" s="540">
        <v>-64901.359701597801</v>
      </c>
      <c r="F313" s="539">
        <f t="shared" si="16"/>
        <v>488073.99930257432</v>
      </c>
      <c r="G313" s="535">
        <f t="shared" si="18"/>
        <v>488073.99930257432</v>
      </c>
      <c r="H313" s="538">
        <v>488073.99930257403</v>
      </c>
      <c r="I313" s="537">
        <f t="shared" si="17"/>
        <v>0</v>
      </c>
      <c r="J313" s="534">
        <v>8419.9885938592106</v>
      </c>
      <c r="K313" s="536">
        <v>103094.846066793</v>
      </c>
      <c r="L313" s="534">
        <v>3223.2640460449502</v>
      </c>
      <c r="M313" s="474">
        <f t="shared" si="19"/>
        <v>602812.09800927155</v>
      </c>
      <c r="N313" s="474">
        <f>AVERAGE(M302:M313)</f>
        <v>601163.36157303036</v>
      </c>
    </row>
    <row r="314" spans="1:14" x14ac:dyDescent="0.2">
      <c r="A314" s="533">
        <f t="shared" si="20"/>
        <v>2032</v>
      </c>
      <c r="B314" s="533">
        <f t="shared" si="21"/>
        <v>1</v>
      </c>
      <c r="C314" s="537">
        <v>9792.3297231754204</v>
      </c>
      <c r="D314" s="541">
        <v>0</v>
      </c>
      <c r="E314" s="540">
        <v>-64706.714154344598</v>
      </c>
      <c r="F314" s="539">
        <f t="shared" si="16"/>
        <v>488437.30104345939</v>
      </c>
      <c r="G314" s="535">
        <f t="shared" si="18"/>
        <v>488437.30104345939</v>
      </c>
      <c r="H314" s="538">
        <v>488437.30104345898</v>
      </c>
      <c r="I314" s="537">
        <f t="shared" si="17"/>
        <v>0</v>
      </c>
      <c r="J314" s="534">
        <v>8396.8913391245696</v>
      </c>
      <c r="K314" s="536">
        <v>102969.441591501</v>
      </c>
      <c r="L314" s="534">
        <v>3221.7716081674398</v>
      </c>
      <c r="M314" s="474">
        <f t="shared" si="19"/>
        <v>603025.40558225242</v>
      </c>
      <c r="N314" s="476">
        <f>+N313/N301-1</f>
        <v>6.2964802735807623E-3</v>
      </c>
    </row>
    <row r="315" spans="1:14" x14ac:dyDescent="0.2">
      <c r="A315" s="533">
        <f t="shared" si="20"/>
        <v>2032</v>
      </c>
      <c r="B315" s="533">
        <f t="shared" si="21"/>
        <v>2</v>
      </c>
      <c r="C315" s="537">
        <v>9809.0682742821991</v>
      </c>
      <c r="D315" s="541">
        <v>0</v>
      </c>
      <c r="E315" s="540">
        <v>-64512.6523681904</v>
      </c>
      <c r="F315" s="539">
        <f t="shared" si="16"/>
        <v>488778.06148224423</v>
      </c>
      <c r="G315" s="535">
        <f t="shared" si="18"/>
        <v>488778.06148224423</v>
      </c>
      <c r="H315" s="538">
        <v>488778.061482244</v>
      </c>
      <c r="I315" s="537">
        <f t="shared" si="17"/>
        <v>0</v>
      </c>
      <c r="J315" s="534">
        <v>8401.3383202456607</v>
      </c>
      <c r="K315" s="536">
        <v>102933.27909235199</v>
      </c>
      <c r="L315" s="534">
        <v>3223.7972629839501</v>
      </c>
      <c r="M315" s="474">
        <f t="shared" si="19"/>
        <v>603336.47615782579</v>
      </c>
      <c r="N315" s="474"/>
    </row>
    <row r="316" spans="1:14" x14ac:dyDescent="0.2">
      <c r="A316" s="533">
        <f t="shared" si="20"/>
        <v>2032</v>
      </c>
      <c r="B316" s="533">
        <f t="shared" si="21"/>
        <v>3</v>
      </c>
      <c r="C316" s="537">
        <v>9822.5250662602994</v>
      </c>
      <c r="D316" s="541">
        <v>0</v>
      </c>
      <c r="E316" s="540">
        <v>-64319.172592378498</v>
      </c>
      <c r="F316" s="539">
        <f t="shared" si="16"/>
        <v>489089.47818338062</v>
      </c>
      <c r="G316" s="535">
        <f t="shared" si="18"/>
        <v>489089.47818338062</v>
      </c>
      <c r="H316" s="538">
        <v>489089.47818338103</v>
      </c>
      <c r="I316" s="537">
        <f t="shared" si="17"/>
        <v>0</v>
      </c>
      <c r="J316" s="534">
        <v>8395.8320228865596</v>
      </c>
      <c r="K316" s="536">
        <v>102930.775967768</v>
      </c>
      <c r="L316" s="534">
        <v>3218.7380523627598</v>
      </c>
      <c r="M316" s="474">
        <f t="shared" si="19"/>
        <v>603634.8242263979</v>
      </c>
      <c r="N316" s="474"/>
    </row>
    <row r="317" spans="1:14" x14ac:dyDescent="0.2">
      <c r="A317" s="533">
        <f t="shared" si="20"/>
        <v>2032</v>
      </c>
      <c r="B317" s="533">
        <f t="shared" si="21"/>
        <v>4</v>
      </c>
      <c r="C317" s="537">
        <v>9835.2213664978008</v>
      </c>
      <c r="D317" s="541">
        <v>0</v>
      </c>
      <c r="E317" s="540">
        <v>-64126.273081402498</v>
      </c>
      <c r="F317" s="539">
        <f t="shared" si="16"/>
        <v>489393.64957962045</v>
      </c>
      <c r="G317" s="535">
        <f t="shared" si="18"/>
        <v>489393.64957962045</v>
      </c>
      <c r="H317" s="538">
        <v>489393.64957962098</v>
      </c>
      <c r="I317" s="537">
        <f t="shared" si="17"/>
        <v>5.2386894822120667E-10</v>
      </c>
      <c r="J317" s="534">
        <v>8398.3193761119601</v>
      </c>
      <c r="K317" s="536">
        <v>102975.244452794</v>
      </c>
      <c r="L317" s="534">
        <v>3216.85096285895</v>
      </c>
      <c r="M317" s="474">
        <f t="shared" si="19"/>
        <v>603984.06437138538</v>
      </c>
      <c r="N317" s="474"/>
    </row>
    <row r="318" spans="1:14" x14ac:dyDescent="0.2">
      <c r="A318" s="533">
        <f t="shared" si="20"/>
        <v>2032</v>
      </c>
      <c r="B318" s="533">
        <f t="shared" si="21"/>
        <v>5</v>
      </c>
      <c r="C318" s="537">
        <v>9846.3497073463295</v>
      </c>
      <c r="D318" s="541">
        <v>0</v>
      </c>
      <c r="E318" s="540">
        <v>-63933.9520949914</v>
      </c>
      <c r="F318" s="539">
        <f t="shared" si="16"/>
        <v>489683.50066873169</v>
      </c>
      <c r="G318" s="535">
        <f t="shared" si="18"/>
        <v>489683.50066873169</v>
      </c>
      <c r="H318" s="538">
        <v>489683.50066873198</v>
      </c>
      <c r="I318" s="537">
        <f t="shared" si="17"/>
        <v>0</v>
      </c>
      <c r="J318" s="534">
        <v>8393.0758311503596</v>
      </c>
      <c r="K318" s="536">
        <v>103139.695308553</v>
      </c>
      <c r="L318" s="534">
        <v>3206.9303259393801</v>
      </c>
      <c r="M318" s="474">
        <f t="shared" si="19"/>
        <v>604423.20213437441</v>
      </c>
      <c r="N318" s="474"/>
    </row>
    <row r="319" spans="1:14" x14ac:dyDescent="0.2">
      <c r="A319" s="533">
        <f t="shared" si="20"/>
        <v>2032</v>
      </c>
      <c r="B319" s="533">
        <f t="shared" si="21"/>
        <v>6</v>
      </c>
      <c r="C319" s="537">
        <v>9856.5649376004094</v>
      </c>
      <c r="D319" s="541">
        <v>0</v>
      </c>
      <c r="E319" s="540">
        <v>-63742.207898093198</v>
      </c>
      <c r="F319" s="539">
        <f t="shared" si="16"/>
        <v>489964.77235848323</v>
      </c>
      <c r="G319" s="535">
        <f t="shared" si="18"/>
        <v>489964.77235848323</v>
      </c>
      <c r="H319" s="538">
        <v>489964.77235848299</v>
      </c>
      <c r="I319" s="537">
        <f t="shared" si="17"/>
        <v>0</v>
      </c>
      <c r="J319" s="534">
        <v>8399.0226371780209</v>
      </c>
      <c r="K319" s="536">
        <v>103426.42712336501</v>
      </c>
      <c r="L319" s="534">
        <v>3218.4588702372498</v>
      </c>
      <c r="M319" s="474">
        <f t="shared" si="19"/>
        <v>605008.68098926346</v>
      </c>
      <c r="N319" s="474"/>
    </row>
    <row r="320" spans="1:14" x14ac:dyDescent="0.2">
      <c r="A320" s="533">
        <f t="shared" si="20"/>
        <v>2032</v>
      </c>
      <c r="B320" s="533">
        <f t="shared" si="21"/>
        <v>7</v>
      </c>
      <c r="C320" s="537">
        <v>9864.9722579444406</v>
      </c>
      <c r="D320" s="541">
        <v>0</v>
      </c>
      <c r="E320" s="540">
        <v>-63551.038760859497</v>
      </c>
      <c r="F320" s="539">
        <f t="shared" si="16"/>
        <v>490229.6242511021</v>
      </c>
      <c r="G320" s="535">
        <f t="shared" si="18"/>
        <v>490229.6242511021</v>
      </c>
      <c r="H320" s="538">
        <v>490229.62425110198</v>
      </c>
      <c r="I320" s="537">
        <f t="shared" si="17"/>
        <v>0</v>
      </c>
      <c r="J320" s="534">
        <v>8443.0161165320005</v>
      </c>
      <c r="K320" s="536">
        <v>103678.368007271</v>
      </c>
      <c r="L320" s="534">
        <v>3241.2234617634799</v>
      </c>
      <c r="M320" s="474">
        <f t="shared" si="19"/>
        <v>605592.23183666856</v>
      </c>
      <c r="N320" s="474"/>
    </row>
    <row r="321" spans="1:14" x14ac:dyDescent="0.2">
      <c r="A321" s="533">
        <f t="shared" si="20"/>
        <v>2032</v>
      </c>
      <c r="B321" s="533">
        <f t="shared" si="21"/>
        <v>8</v>
      </c>
      <c r="C321" s="537">
        <v>9872.2319377002295</v>
      </c>
      <c r="D321" s="541">
        <v>0</v>
      </c>
      <c r="E321" s="540">
        <v>-63360.442958629901</v>
      </c>
      <c r="F321" s="539">
        <f t="shared" si="16"/>
        <v>490483.84475011169</v>
      </c>
      <c r="G321" s="535">
        <f t="shared" si="18"/>
        <v>490483.84475011169</v>
      </c>
      <c r="H321" s="538">
        <v>490483.84475011198</v>
      </c>
      <c r="I321" s="537">
        <f t="shared" si="17"/>
        <v>0</v>
      </c>
      <c r="J321" s="534">
        <v>8444.1904853340402</v>
      </c>
      <c r="K321" s="536">
        <v>103729.452786283</v>
      </c>
      <c r="L321" s="534">
        <v>3246.3514241195098</v>
      </c>
      <c r="M321" s="474">
        <f t="shared" si="19"/>
        <v>605903.83944584825</v>
      </c>
      <c r="N321" s="474"/>
    </row>
    <row r="322" spans="1:14" x14ac:dyDescent="0.2">
      <c r="A322" s="533">
        <f t="shared" si="20"/>
        <v>2032</v>
      </c>
      <c r="B322" s="533">
        <f t="shared" si="21"/>
        <v>9</v>
      </c>
      <c r="C322" s="537">
        <v>9879.5146712377791</v>
      </c>
      <c r="D322" s="541">
        <v>0</v>
      </c>
      <c r="E322" s="540">
        <v>-63170.418771916498</v>
      </c>
      <c r="F322" s="539">
        <f t="shared" si="16"/>
        <v>490737.69567969028</v>
      </c>
      <c r="G322" s="535">
        <f t="shared" si="18"/>
        <v>490737.69567969028</v>
      </c>
      <c r="H322" s="538">
        <v>490737.69567968999</v>
      </c>
      <c r="I322" s="537">
        <f t="shared" si="17"/>
        <v>0</v>
      </c>
      <c r="J322" s="534">
        <v>8440.4228583828499</v>
      </c>
      <c r="K322" s="536">
        <v>103721.455501972</v>
      </c>
      <c r="L322" s="534">
        <v>3242.9561086047802</v>
      </c>
      <c r="M322" s="474">
        <f t="shared" si="19"/>
        <v>606142.53014864994</v>
      </c>
      <c r="N322" s="474"/>
    </row>
    <row r="323" spans="1:14" x14ac:dyDescent="0.2">
      <c r="A323" s="533">
        <f t="shared" si="20"/>
        <v>2032</v>
      </c>
      <c r="B323" s="533">
        <f t="shared" si="21"/>
        <v>10</v>
      </c>
      <c r="C323" s="537">
        <v>9888.3018493628606</v>
      </c>
      <c r="D323" s="541">
        <v>0</v>
      </c>
      <c r="E323" s="540">
        <v>-62980.964486388497</v>
      </c>
      <c r="F323" s="539">
        <f t="shared" si="16"/>
        <v>491004.16183937353</v>
      </c>
      <c r="G323" s="535">
        <f t="shared" si="18"/>
        <v>491004.16183937353</v>
      </c>
      <c r="H323" s="538">
        <v>491004.16183937399</v>
      </c>
      <c r="I323" s="537">
        <f t="shared" si="17"/>
        <v>4.6566128730773926E-10</v>
      </c>
      <c r="J323" s="534">
        <v>8434.9889334780291</v>
      </c>
      <c r="K323" s="536">
        <v>103630.34131139101</v>
      </c>
      <c r="L323" s="534">
        <v>3227.7680503616498</v>
      </c>
      <c r="M323" s="474">
        <f t="shared" si="19"/>
        <v>606297.26013460418</v>
      </c>
      <c r="N323" s="474"/>
    </row>
    <row r="324" spans="1:14" x14ac:dyDescent="0.2">
      <c r="A324" s="533">
        <f t="shared" si="20"/>
        <v>2032</v>
      </c>
      <c r="B324" s="533">
        <f t="shared" si="21"/>
        <v>11</v>
      </c>
      <c r="C324" s="537">
        <v>9900.3172920622292</v>
      </c>
      <c r="D324" s="541">
        <v>0</v>
      </c>
      <c r="E324" s="540">
        <v>-62792.0783928561</v>
      </c>
      <c r="F324" s="539">
        <f t="shared" si="16"/>
        <v>491298.35270173062</v>
      </c>
      <c r="G324" s="535">
        <f t="shared" si="18"/>
        <v>491298.35270173062</v>
      </c>
      <c r="H324" s="538">
        <v>491298.35270173103</v>
      </c>
      <c r="I324" s="537">
        <f t="shared" si="17"/>
        <v>0</v>
      </c>
      <c r="J324" s="534">
        <v>8437.1896818891291</v>
      </c>
      <c r="K324" s="536">
        <v>103477.533507303</v>
      </c>
      <c r="L324" s="534">
        <v>3221.6169155881098</v>
      </c>
      <c r="M324" s="474">
        <f t="shared" si="19"/>
        <v>606434.69280651084</v>
      </c>
      <c r="N324" s="474"/>
    </row>
    <row r="325" spans="1:14" x14ac:dyDescent="0.2">
      <c r="A325" s="533">
        <f t="shared" si="20"/>
        <v>2032</v>
      </c>
      <c r="B325" s="533">
        <f t="shared" si="21"/>
        <v>12</v>
      </c>
      <c r="C325" s="537">
        <v>9913.5026814616394</v>
      </c>
      <c r="D325" s="541">
        <v>0</v>
      </c>
      <c r="E325" s="540">
        <v>-62603.758787255501</v>
      </c>
      <c r="F325" s="539">
        <f t="shared" si="16"/>
        <v>491602.23062817787</v>
      </c>
      <c r="G325" s="535">
        <f t="shared" si="18"/>
        <v>491602.23062817787</v>
      </c>
      <c r="H325" s="538">
        <v>491602.23062817799</v>
      </c>
      <c r="I325" s="537">
        <f t="shared" si="17"/>
        <v>0</v>
      </c>
      <c r="J325" s="534">
        <v>8425.7983835568193</v>
      </c>
      <c r="K325" s="536">
        <v>103287.314972054</v>
      </c>
      <c r="L325" s="534">
        <v>3220.49463592752</v>
      </c>
      <c r="M325" s="474">
        <f t="shared" si="19"/>
        <v>606535.83861971623</v>
      </c>
      <c r="N325" s="474">
        <f>AVERAGE(M314:M325)</f>
        <v>605026.58720445808</v>
      </c>
    </row>
    <row r="326" spans="1:14" x14ac:dyDescent="0.2">
      <c r="A326" s="533">
        <f t="shared" si="20"/>
        <v>2033</v>
      </c>
      <c r="B326" s="533">
        <f t="shared" si="21"/>
        <v>1</v>
      </c>
      <c r="C326" s="537">
        <v>9926.7937739734498</v>
      </c>
      <c r="D326" s="541">
        <v>0</v>
      </c>
      <c r="E326" s="540">
        <v>-62416.003970634301</v>
      </c>
      <c r="F326" s="539">
        <f t="shared" si="16"/>
        <v>491906.47016029421</v>
      </c>
      <c r="G326" s="535">
        <f t="shared" si="18"/>
        <v>491906.47016029421</v>
      </c>
      <c r="H326" s="538">
        <v>491906.47016029397</v>
      </c>
      <c r="I326" s="537">
        <f t="shared" si="17"/>
        <v>0</v>
      </c>
      <c r="J326" s="534">
        <v>8402.7011288221893</v>
      </c>
      <c r="K326" s="536">
        <v>103161.64647531199</v>
      </c>
      <c r="L326" s="534">
        <v>3219.0032821333102</v>
      </c>
      <c r="M326" s="474">
        <f t="shared" si="19"/>
        <v>606689.8210465617</v>
      </c>
      <c r="N326" s="476">
        <f>+N325/N313-1</f>
        <v>6.4262492998892196E-3</v>
      </c>
    </row>
    <row r="327" spans="1:14" x14ac:dyDescent="0.2">
      <c r="A327" s="533">
        <f t="shared" si="20"/>
        <v>2033</v>
      </c>
      <c r="B327" s="533">
        <f t="shared" si="21"/>
        <v>2</v>
      </c>
      <c r="C327" s="537">
        <v>9938.2081044340393</v>
      </c>
      <c r="D327" s="541">
        <v>0</v>
      </c>
      <c r="E327" s="540">
        <v>-62228.812249134498</v>
      </c>
      <c r="F327" s="539">
        <f t="shared" si="16"/>
        <v>492193.69843146717</v>
      </c>
      <c r="G327" s="535">
        <f t="shared" si="18"/>
        <v>492193.69843146717</v>
      </c>
      <c r="H327" s="538">
        <v>492193.698431467</v>
      </c>
      <c r="I327" s="537">
        <f t="shared" si="17"/>
        <v>0</v>
      </c>
      <c r="J327" s="534">
        <v>8407.1481099432804</v>
      </c>
      <c r="K327" s="536">
        <v>103125.386591845</v>
      </c>
      <c r="L327" s="534">
        <v>3221.0269980302501</v>
      </c>
      <c r="M327" s="474">
        <f t="shared" si="19"/>
        <v>606947.26013128576</v>
      </c>
      <c r="N327" s="474"/>
    </row>
    <row r="328" spans="1:14" x14ac:dyDescent="0.2">
      <c r="A328" s="533">
        <f t="shared" si="20"/>
        <v>2033</v>
      </c>
      <c r="B328" s="533">
        <f t="shared" si="21"/>
        <v>3</v>
      </c>
      <c r="C328" s="537">
        <v>9947.0519739158408</v>
      </c>
      <c r="D328" s="541">
        <v>0</v>
      </c>
      <c r="E328" s="540">
        <v>-62042.181933978703</v>
      </c>
      <c r="F328" s="539">
        <f t="shared" si="16"/>
        <v>492457.83747057093</v>
      </c>
      <c r="G328" s="535">
        <f t="shared" si="18"/>
        <v>492457.83747057093</v>
      </c>
      <c r="H328" s="538">
        <v>492457.83747057099</v>
      </c>
      <c r="I328" s="537">
        <f t="shared" si="17"/>
        <v>0</v>
      </c>
      <c r="J328" s="534">
        <v>8401.6418125841792</v>
      </c>
      <c r="K328" s="536">
        <v>103122.848922971</v>
      </c>
      <c r="L328" s="534">
        <v>3215.97193679565</v>
      </c>
      <c r="M328" s="474">
        <f t="shared" si="19"/>
        <v>607198.30014292174</v>
      </c>
      <c r="N328" s="474"/>
    </row>
    <row r="329" spans="1:14" x14ac:dyDescent="0.2">
      <c r="A329" s="533">
        <f t="shared" si="20"/>
        <v>2033</v>
      </c>
      <c r="B329" s="533">
        <f t="shared" si="21"/>
        <v>4</v>
      </c>
      <c r="C329" s="537">
        <v>9955.8000148471801</v>
      </c>
      <c r="D329" s="541">
        <v>0</v>
      </c>
      <c r="E329" s="540">
        <v>-61856.1113414543</v>
      </c>
      <c r="F329" s="539">
        <f t="shared" si="16"/>
        <v>492720.57693422993</v>
      </c>
      <c r="G329" s="535">
        <f t="shared" si="18"/>
        <v>492720.57693422993</v>
      </c>
      <c r="H329" s="538">
        <v>492720.57693422999</v>
      </c>
      <c r="I329" s="537">
        <f t="shared" si="17"/>
        <v>0</v>
      </c>
      <c r="J329" s="534">
        <v>8404.1291658095797</v>
      </c>
      <c r="K329" s="536">
        <v>103167.37051173</v>
      </c>
      <c r="L329" s="534">
        <v>3214.0862710235901</v>
      </c>
      <c r="M329" s="474">
        <f t="shared" si="19"/>
        <v>607506.16288279311</v>
      </c>
      <c r="N329" s="474"/>
    </row>
    <row r="330" spans="1:14" x14ac:dyDescent="0.2">
      <c r="A330" s="533">
        <f t="shared" si="20"/>
        <v>2033</v>
      </c>
      <c r="B330" s="533">
        <f t="shared" si="21"/>
        <v>5</v>
      </c>
      <c r="C330" s="537">
        <v>9963.6225935840102</v>
      </c>
      <c r="D330" s="541">
        <v>0</v>
      </c>
      <c r="E330" s="540">
        <v>-61670.598792897901</v>
      </c>
      <c r="F330" s="539">
        <f t="shared" si="16"/>
        <v>492974.64749318222</v>
      </c>
      <c r="G330" s="535">
        <f t="shared" si="18"/>
        <v>492974.64749318222</v>
      </c>
      <c r="H330" s="538">
        <v>492974.64749318198</v>
      </c>
      <c r="I330" s="537">
        <f t="shared" si="17"/>
        <v>0</v>
      </c>
      <c r="J330" s="534">
        <v>8398.8856208479792</v>
      </c>
      <c r="K330" s="536">
        <v>103332.098277014</v>
      </c>
      <c r="L330" s="534">
        <v>3204.1739628898399</v>
      </c>
      <c r="M330" s="474">
        <f t="shared" si="19"/>
        <v>607909.80535393406</v>
      </c>
      <c r="N330" s="474"/>
    </row>
    <row r="331" spans="1:14" x14ac:dyDescent="0.2">
      <c r="A331" s="533">
        <f t="shared" si="20"/>
        <v>2033</v>
      </c>
      <c r="B331" s="533">
        <f t="shared" si="21"/>
        <v>6</v>
      </c>
      <c r="C331" s="537">
        <v>9970.7314537599304</v>
      </c>
      <c r="D331" s="541">
        <v>0</v>
      </c>
      <c r="E331" s="540">
        <v>-61485.642614681303</v>
      </c>
      <c r="F331" s="539">
        <f t="shared" si="16"/>
        <v>493221.90656744374</v>
      </c>
      <c r="G331" s="535">
        <f t="shared" si="18"/>
        <v>493221.90656744374</v>
      </c>
      <c r="H331" s="538">
        <v>493221.90656744398</v>
      </c>
      <c r="I331" s="537">
        <f t="shared" si="17"/>
        <v>0</v>
      </c>
      <c r="J331" s="534">
        <v>8404.8324268756405</v>
      </c>
      <c r="K331" s="536">
        <v>103619.334990045</v>
      </c>
      <c r="L331" s="534">
        <v>3215.6924002318701</v>
      </c>
      <c r="M331" s="474">
        <f t="shared" si="19"/>
        <v>608461.76638459624</v>
      </c>
      <c r="N331" s="474"/>
    </row>
    <row r="332" spans="1:14" x14ac:dyDescent="0.2">
      <c r="A332" s="533">
        <f t="shared" si="20"/>
        <v>2033</v>
      </c>
      <c r="B332" s="533">
        <f t="shared" si="21"/>
        <v>7</v>
      </c>
      <c r="C332" s="537">
        <v>9976.1890446776306</v>
      </c>
      <c r="D332" s="541">
        <v>0</v>
      </c>
      <c r="E332" s="540">
        <v>-61301.241138195001</v>
      </c>
      <c r="F332" s="539">
        <f t="shared" si="16"/>
        <v>493454.13901980902</v>
      </c>
      <c r="G332" s="535">
        <f t="shared" si="18"/>
        <v>493454.13901980902</v>
      </c>
      <c r="H332" s="538">
        <v>493454.13901980902</v>
      </c>
      <c r="I332" s="537">
        <f t="shared" si="17"/>
        <v>0</v>
      </c>
      <c r="J332" s="534">
        <v>8448.8259062296202</v>
      </c>
      <c r="K332" s="536">
        <v>103871.715734326</v>
      </c>
      <c r="L332" s="534">
        <v>3238.4372245654799</v>
      </c>
      <c r="M332" s="474">
        <f t="shared" si="19"/>
        <v>609013.11788493011</v>
      </c>
      <c r="N332" s="474"/>
    </row>
    <row r="333" spans="1:14" x14ac:dyDescent="0.2">
      <c r="A333" s="533">
        <f t="shared" si="20"/>
        <v>2033</v>
      </c>
      <c r="B333" s="533">
        <f t="shared" si="21"/>
        <v>8</v>
      </c>
      <c r="C333" s="537">
        <v>9980.3443240546494</v>
      </c>
      <c r="D333" s="541">
        <v>0</v>
      </c>
      <c r="E333" s="540">
        <v>-61117.392699834098</v>
      </c>
      <c r="F333" s="539">
        <f t="shared" si="16"/>
        <v>493674.40482082125</v>
      </c>
      <c r="G333" s="535">
        <f t="shared" si="18"/>
        <v>493674.40482082125</v>
      </c>
      <c r="H333" s="538">
        <v>493674.40482082102</v>
      </c>
      <c r="I333" s="537">
        <f t="shared" si="17"/>
        <v>0</v>
      </c>
      <c r="J333" s="534">
        <v>8450.0002750316598</v>
      </c>
      <c r="K333" s="536">
        <v>103922.865722666</v>
      </c>
      <c r="L333" s="534">
        <v>3243.5605788727198</v>
      </c>
      <c r="M333" s="474">
        <f t="shared" si="19"/>
        <v>609290.83139739162</v>
      </c>
      <c r="N333" s="474"/>
    </row>
    <row r="334" spans="1:14" x14ac:dyDescent="0.2">
      <c r="A334" s="533">
        <f t="shared" ref="A334:A365" si="22">+A322+1</f>
        <v>2033</v>
      </c>
      <c r="B334" s="533">
        <f t="shared" ref="B334:B365" si="23">+B322</f>
        <v>9</v>
      </c>
      <c r="C334" s="537">
        <v>9984.9017386858504</v>
      </c>
      <c r="D334" s="541">
        <v>0</v>
      </c>
      <c r="E334" s="540">
        <v>-60934.095640983003</v>
      </c>
      <c r="F334" s="539">
        <f t="shared" ref="F334:F397" si="24">+$B$2+$B$3*C334+$B$4*D334+E334</f>
        <v>493897.6436035175</v>
      </c>
      <c r="G334" s="535">
        <f t="shared" si="18"/>
        <v>493897.6436035175</v>
      </c>
      <c r="H334" s="538">
        <v>493897.64360351802</v>
      </c>
      <c r="I334" s="537">
        <f t="shared" ref="I334:I397" si="25">+H334-F334</f>
        <v>5.2386894822120667E-10</v>
      </c>
      <c r="J334" s="534">
        <v>8446.2326480804695</v>
      </c>
      <c r="K334" s="536">
        <v>103914.823480689</v>
      </c>
      <c r="L334" s="534">
        <v>3240.1679825227602</v>
      </c>
      <c r="M334" s="474">
        <f t="shared" si="19"/>
        <v>609498.86771480972</v>
      </c>
      <c r="N334" s="474"/>
    </row>
    <row r="335" spans="1:14" x14ac:dyDescent="0.2">
      <c r="A335" s="533">
        <f t="shared" si="22"/>
        <v>2033</v>
      </c>
      <c r="B335" s="533">
        <f t="shared" si="23"/>
        <v>10</v>
      </c>
      <c r="C335" s="537">
        <v>9991.9542218613606</v>
      </c>
      <c r="D335" s="541">
        <v>0</v>
      </c>
      <c r="E335" s="540">
        <v>-60751.348308000197</v>
      </c>
      <c r="F335" s="539">
        <f t="shared" si="24"/>
        <v>494142.19973780873</v>
      </c>
      <c r="G335" s="535">
        <f t="shared" si="18"/>
        <v>494142.19973780873</v>
      </c>
      <c r="H335" s="538">
        <v>494142.19973780902</v>
      </c>
      <c r="I335" s="537">
        <f t="shared" si="25"/>
        <v>0</v>
      </c>
      <c r="J335" s="534">
        <v>8440.7987231756597</v>
      </c>
      <c r="K335" s="536">
        <v>103823.50941557701</v>
      </c>
      <c r="L335" s="534">
        <v>3224.9927833513402</v>
      </c>
      <c r="M335" s="474">
        <f t="shared" si="19"/>
        <v>609631.50065991271</v>
      </c>
      <c r="N335" s="474"/>
    </row>
    <row r="336" spans="1:14" x14ac:dyDescent="0.2">
      <c r="A336" s="533">
        <f t="shared" si="22"/>
        <v>2033</v>
      </c>
      <c r="B336" s="533">
        <f t="shared" si="23"/>
        <v>11</v>
      </c>
      <c r="C336" s="537">
        <v>10003.358293949599</v>
      </c>
      <c r="D336" s="541">
        <v>0</v>
      </c>
      <c r="E336" s="540">
        <v>-60569.149052204397</v>
      </c>
      <c r="F336" s="539">
        <f t="shared" si="24"/>
        <v>494424.34563768242</v>
      </c>
      <c r="G336" s="535">
        <f t="shared" si="18"/>
        <v>494424.34563768242</v>
      </c>
      <c r="H336" s="538">
        <v>494424.34563768201</v>
      </c>
      <c r="I336" s="537">
        <f t="shared" si="25"/>
        <v>0</v>
      </c>
      <c r="J336" s="534">
        <v>8442.9994715867506</v>
      </c>
      <c r="K336" s="536">
        <v>103670.386819323</v>
      </c>
      <c r="L336" s="534">
        <v>3218.8467388990898</v>
      </c>
      <c r="M336" s="474">
        <f t="shared" si="19"/>
        <v>609756.57866749121</v>
      </c>
      <c r="N336" s="474"/>
    </row>
    <row r="337" spans="1:14" x14ac:dyDescent="0.2">
      <c r="A337" s="533">
        <f t="shared" si="22"/>
        <v>2033</v>
      </c>
      <c r="B337" s="533">
        <f t="shared" si="23"/>
        <v>12</v>
      </c>
      <c r="C337" s="537">
        <v>10016.1720770641</v>
      </c>
      <c r="D337" s="541">
        <v>0</v>
      </c>
      <c r="E337" s="540">
        <v>-60387.496229857803</v>
      </c>
      <c r="F337" s="539">
        <f t="shared" si="24"/>
        <v>494718.29997919931</v>
      </c>
      <c r="G337" s="535">
        <f t="shared" si="18"/>
        <v>494718.29997919931</v>
      </c>
      <c r="H337" s="538">
        <v>494718.29997919902</v>
      </c>
      <c r="I337" s="537">
        <f t="shared" si="25"/>
        <v>0</v>
      </c>
      <c r="J337" s="534">
        <v>8431.6081732544499</v>
      </c>
      <c r="K337" s="536">
        <v>103479.783877315</v>
      </c>
      <c r="L337" s="534">
        <v>3217.7252258100898</v>
      </c>
      <c r="M337" s="474">
        <f t="shared" si="19"/>
        <v>609847.4172555788</v>
      </c>
      <c r="N337" s="474">
        <f>AVERAGE(M326:M337)</f>
        <v>608479.28579351725</v>
      </c>
    </row>
    <row r="338" spans="1:14" x14ac:dyDescent="0.2">
      <c r="A338" s="533">
        <f t="shared" si="22"/>
        <v>2034</v>
      </c>
      <c r="B338" s="533">
        <f t="shared" si="23"/>
        <v>1</v>
      </c>
      <c r="C338" s="537">
        <v>10028.0473821339</v>
      </c>
      <c r="D338" s="541">
        <v>0</v>
      </c>
      <c r="E338" s="540">
        <v>-60206.388202153103</v>
      </c>
      <c r="F338" s="539">
        <f t="shared" si="24"/>
        <v>495003.48459287646</v>
      </c>
      <c r="G338" s="535">
        <f t="shared" si="18"/>
        <v>495003.48459287646</v>
      </c>
      <c r="H338" s="538">
        <v>495003.48459287599</v>
      </c>
      <c r="I338" s="537">
        <f t="shared" si="25"/>
        <v>-4.6566128730773926E-10</v>
      </c>
      <c r="J338" s="534">
        <v>8408.5109185198107</v>
      </c>
      <c r="K338" s="536">
        <v>103353.851359123</v>
      </c>
      <c r="L338" s="534">
        <v>3216.2349560991802</v>
      </c>
      <c r="M338" s="474">
        <f t="shared" si="19"/>
        <v>609982.08182661841</v>
      </c>
      <c r="N338" s="476">
        <f>+N337/N325-1</f>
        <v>5.7066890316548324E-3</v>
      </c>
    </row>
    <row r="339" spans="1:14" x14ac:dyDescent="0.2">
      <c r="A339" s="533">
        <f t="shared" si="22"/>
        <v>2034</v>
      </c>
      <c r="B339" s="533">
        <f t="shared" si="23"/>
        <v>2</v>
      </c>
      <c r="C339" s="537">
        <v>10036.1793066233</v>
      </c>
      <c r="D339" s="541">
        <v>0</v>
      </c>
      <c r="E339" s="540">
        <v>-60025.823335197703</v>
      </c>
      <c r="F339" s="539">
        <f t="shared" si="24"/>
        <v>495255.31861319399</v>
      </c>
      <c r="G339" s="535">
        <f t="shared" si="18"/>
        <v>495255.31861319399</v>
      </c>
      <c r="H339" s="538">
        <v>495255.31861319399</v>
      </c>
      <c r="I339" s="537">
        <f t="shared" si="25"/>
        <v>0</v>
      </c>
      <c r="J339" s="534">
        <v>8412.9578996409</v>
      </c>
      <c r="K339" s="536">
        <v>103317.49409133699</v>
      </c>
      <c r="L339" s="534">
        <v>3218.2567330765501</v>
      </c>
      <c r="M339" s="474">
        <f t="shared" si="19"/>
        <v>610204.02733724844</v>
      </c>
      <c r="N339" s="474"/>
    </row>
    <row r="340" spans="1:14" x14ac:dyDescent="0.2">
      <c r="A340" s="533">
        <f t="shared" si="22"/>
        <v>2034</v>
      </c>
      <c r="B340" s="533">
        <f t="shared" si="23"/>
        <v>3</v>
      </c>
      <c r="C340" s="537">
        <v>10041.286151264099</v>
      </c>
      <c r="D340" s="541">
        <v>0</v>
      </c>
      <c r="E340" s="540">
        <v>-59845.799999999297</v>
      </c>
      <c r="F340" s="539">
        <f t="shared" si="24"/>
        <v>495480.09894218604</v>
      </c>
      <c r="G340" s="535">
        <f t="shared" si="18"/>
        <v>495480.09894218604</v>
      </c>
      <c r="H340" s="538">
        <v>495480.09894218598</v>
      </c>
      <c r="I340" s="537">
        <f t="shared" si="25"/>
        <v>0</v>
      </c>
      <c r="J340" s="534">
        <v>8407.4516022818007</v>
      </c>
      <c r="K340" s="536">
        <v>103314.921878175</v>
      </c>
      <c r="L340" s="534">
        <v>3213.2058212285401</v>
      </c>
      <c r="M340" s="474">
        <f t="shared" si="19"/>
        <v>610415.67824387131</v>
      </c>
      <c r="N340" s="474"/>
    </row>
    <row r="341" spans="1:14" x14ac:dyDescent="0.2">
      <c r="A341" s="533">
        <f t="shared" si="22"/>
        <v>2034</v>
      </c>
      <c r="B341" s="533">
        <f t="shared" si="23"/>
        <v>4</v>
      </c>
      <c r="C341" s="537">
        <v>10046.4025954312</v>
      </c>
      <c r="D341" s="541">
        <v>0</v>
      </c>
      <c r="E341" s="540">
        <v>-59666.316572450698</v>
      </c>
      <c r="F341" s="539">
        <f t="shared" si="24"/>
        <v>495704.42349491839</v>
      </c>
      <c r="G341" s="535">
        <f t="shared" si="18"/>
        <v>495704.42349491839</v>
      </c>
      <c r="H341" s="538">
        <v>495704.42349491798</v>
      </c>
      <c r="I341" s="537">
        <f t="shared" si="25"/>
        <v>0</v>
      </c>
      <c r="J341" s="534">
        <v>8409.9389555071994</v>
      </c>
      <c r="K341" s="536">
        <v>103359.496570665</v>
      </c>
      <c r="L341" s="534">
        <v>3211.3215791882199</v>
      </c>
      <c r="M341" s="474">
        <f t="shared" si="19"/>
        <v>610685.18060027878</v>
      </c>
      <c r="N341" s="474"/>
    </row>
    <row r="342" spans="1:14" x14ac:dyDescent="0.2">
      <c r="A342" s="533">
        <f t="shared" si="22"/>
        <v>2034</v>
      </c>
      <c r="B342" s="533">
        <f t="shared" si="23"/>
        <v>5</v>
      </c>
      <c r="C342" s="537">
        <v>10052.2609103718</v>
      </c>
      <c r="D342" s="541">
        <v>0</v>
      </c>
      <c r="E342" s="540">
        <v>-59487.371433316097</v>
      </c>
      <c r="F342" s="539">
        <f t="shared" si="24"/>
        <v>495934.71160292713</v>
      </c>
      <c r="G342" s="535">
        <f t="shared" si="18"/>
        <v>495934.71160292713</v>
      </c>
      <c r="H342" s="538">
        <v>495934.71160292701</v>
      </c>
      <c r="I342" s="537">
        <f t="shared" si="25"/>
        <v>0</v>
      </c>
      <c r="J342" s="534">
        <v>8404.6954105456098</v>
      </c>
      <c r="K342" s="536">
        <v>103524.501245476</v>
      </c>
      <c r="L342" s="534">
        <v>3201.4175998403002</v>
      </c>
      <c r="M342" s="474">
        <f t="shared" si="19"/>
        <v>611065.32585878903</v>
      </c>
      <c r="N342" s="474"/>
    </row>
    <row r="343" spans="1:14" x14ac:dyDescent="0.2">
      <c r="A343" s="533">
        <f t="shared" si="22"/>
        <v>2034</v>
      </c>
      <c r="B343" s="533">
        <f t="shared" si="23"/>
        <v>6</v>
      </c>
      <c r="C343" s="537">
        <v>10058.7654622706</v>
      </c>
      <c r="D343" s="541">
        <v>0</v>
      </c>
      <c r="E343" s="540">
        <v>-59308.962968215899</v>
      </c>
      <c r="F343" s="539">
        <f t="shared" si="24"/>
        <v>496170.12673446059</v>
      </c>
      <c r="G343" s="535">
        <f t="shared" si="18"/>
        <v>496170.12673446059</v>
      </c>
      <c r="H343" s="538">
        <v>496170.126734461</v>
      </c>
      <c r="I343" s="537">
        <f t="shared" si="25"/>
        <v>0</v>
      </c>
      <c r="J343" s="534">
        <v>8410.6422165732602</v>
      </c>
      <c r="K343" s="536">
        <v>103812.24285672601</v>
      </c>
      <c r="L343" s="534">
        <v>3212.9259302265</v>
      </c>
      <c r="M343" s="474">
        <f t="shared" si="19"/>
        <v>611605.93773798633</v>
      </c>
      <c r="N343" s="474"/>
    </row>
    <row r="344" spans="1:14" x14ac:dyDescent="0.2">
      <c r="A344" s="533">
        <f t="shared" si="22"/>
        <v>2034</v>
      </c>
      <c r="B344" s="533">
        <f t="shared" si="23"/>
        <v>7</v>
      </c>
      <c r="C344" s="537">
        <v>10064.5294552247</v>
      </c>
      <c r="D344" s="541">
        <v>0</v>
      </c>
      <c r="E344" s="540">
        <v>-59131.089567611598</v>
      </c>
      <c r="F344" s="539">
        <f t="shared" si="24"/>
        <v>496398.51645483146</v>
      </c>
      <c r="G344" s="535">
        <f t="shared" si="18"/>
        <v>496398.51645483146</v>
      </c>
      <c r="H344" s="538">
        <v>496398.516454831</v>
      </c>
      <c r="I344" s="537">
        <f t="shared" si="25"/>
        <v>-4.6566128730773926E-10</v>
      </c>
      <c r="J344" s="534">
        <v>8454.6356959272398</v>
      </c>
      <c r="K344" s="536">
        <v>104065.063461382</v>
      </c>
      <c r="L344" s="534">
        <v>3235.65098736748</v>
      </c>
      <c r="M344" s="474">
        <f t="shared" si="19"/>
        <v>612153.86659950821</v>
      </c>
      <c r="N344" s="474"/>
    </row>
    <row r="345" spans="1:14" x14ac:dyDescent="0.2">
      <c r="A345" s="533">
        <f t="shared" si="22"/>
        <v>2034</v>
      </c>
      <c r="B345" s="533">
        <f t="shared" si="23"/>
        <v>8</v>
      </c>
      <c r="C345" s="537">
        <v>10069.381059773899</v>
      </c>
      <c r="D345" s="541">
        <v>0</v>
      </c>
      <c r="E345" s="540">
        <v>-58953.7496267924</v>
      </c>
      <c r="F345" s="539">
        <f t="shared" si="24"/>
        <v>496618.37643492559</v>
      </c>
      <c r="G345" s="535">
        <f t="shared" si="18"/>
        <v>496618.37643492559</v>
      </c>
      <c r="H345" s="538">
        <v>496618.376434926</v>
      </c>
      <c r="I345" s="537">
        <f t="shared" si="25"/>
        <v>0</v>
      </c>
      <c r="J345" s="534">
        <v>8455.8100647292795</v>
      </c>
      <c r="K345" s="536">
        <v>104116.278659048</v>
      </c>
      <c r="L345" s="534">
        <v>3240.7697336259198</v>
      </c>
      <c r="M345" s="474">
        <f t="shared" si="19"/>
        <v>612431.23489232874</v>
      </c>
      <c r="N345" s="474"/>
    </row>
    <row r="346" spans="1:14" x14ac:dyDescent="0.2">
      <c r="A346" s="533">
        <f t="shared" si="22"/>
        <v>2034</v>
      </c>
      <c r="B346" s="533">
        <f t="shared" si="23"/>
        <v>9</v>
      </c>
      <c r="C346" s="537">
        <v>10074.3470187273</v>
      </c>
      <c r="D346" s="541">
        <v>0</v>
      </c>
      <c r="E346" s="540">
        <v>-58776.9415458601</v>
      </c>
      <c r="F346" s="539">
        <f t="shared" si="24"/>
        <v>496838.70677073143</v>
      </c>
      <c r="G346" s="535">
        <f t="shared" si="18"/>
        <v>496838.70677073143</v>
      </c>
      <c r="H346" s="538">
        <v>496838.70677073102</v>
      </c>
      <c r="I346" s="537">
        <f t="shared" si="25"/>
        <v>0</v>
      </c>
      <c r="J346" s="534">
        <v>8452.0424377780892</v>
      </c>
      <c r="K346" s="536">
        <v>104108.191459407</v>
      </c>
      <c r="L346" s="534">
        <v>3237.3798564407598</v>
      </c>
      <c r="M346" s="474">
        <f t="shared" si="19"/>
        <v>612636.32052435726</v>
      </c>
      <c r="N346" s="474"/>
    </row>
    <row r="347" spans="1:14" x14ac:dyDescent="0.2">
      <c r="A347" s="533">
        <f t="shared" si="22"/>
        <v>2034</v>
      </c>
      <c r="B347" s="533">
        <f t="shared" si="23"/>
        <v>10</v>
      </c>
      <c r="C347" s="537">
        <v>10080.851151769501</v>
      </c>
      <c r="D347" s="541">
        <v>0</v>
      </c>
      <c r="E347" s="540">
        <v>-58600.663729714899</v>
      </c>
      <c r="F347" s="539">
        <f t="shared" si="24"/>
        <v>497071.98758240091</v>
      </c>
      <c r="G347" s="535">
        <f t="shared" si="18"/>
        <v>497071.98758240091</v>
      </c>
      <c r="H347" s="538">
        <v>497071.98758240102</v>
      </c>
      <c r="I347" s="537">
        <f t="shared" si="25"/>
        <v>0</v>
      </c>
      <c r="J347" s="534">
        <v>8446.6085128732793</v>
      </c>
      <c r="K347" s="536">
        <v>104016.677519763</v>
      </c>
      <c r="L347" s="534">
        <v>3222.2175163410402</v>
      </c>
      <c r="M347" s="474">
        <f t="shared" si="19"/>
        <v>612757.49113137822</v>
      </c>
      <c r="N347" s="474"/>
    </row>
    <row r="348" spans="1:14" x14ac:dyDescent="0.2">
      <c r="A348" s="533">
        <f t="shared" si="22"/>
        <v>2034</v>
      </c>
      <c r="B348" s="533">
        <f t="shared" si="23"/>
        <v>11</v>
      </c>
      <c r="C348" s="537">
        <v>10090.391237068099</v>
      </c>
      <c r="D348" s="541">
        <v>0</v>
      </c>
      <c r="E348" s="540">
        <v>-58424.914588040301</v>
      </c>
      <c r="F348" s="539">
        <f t="shared" si="24"/>
        <v>497331.34716624336</v>
      </c>
      <c r="G348" s="535">
        <f t="shared" si="18"/>
        <v>497331.34716624336</v>
      </c>
      <c r="H348" s="538">
        <v>497331.34716624301</v>
      </c>
      <c r="I348" s="537">
        <f t="shared" si="25"/>
        <v>0</v>
      </c>
      <c r="J348" s="534">
        <v>8448.8092612843702</v>
      </c>
      <c r="K348" s="536">
        <v>103863.24013134401</v>
      </c>
      <c r="L348" s="534">
        <v>3216.0765622100598</v>
      </c>
      <c r="M348" s="474">
        <f t="shared" si="19"/>
        <v>612859.47312108183</v>
      </c>
      <c r="N348" s="474"/>
    </row>
    <row r="349" spans="1:14" x14ac:dyDescent="0.2">
      <c r="A349" s="533">
        <f t="shared" si="22"/>
        <v>2034</v>
      </c>
      <c r="B349" s="533">
        <f t="shared" si="23"/>
        <v>12</v>
      </c>
      <c r="C349" s="537">
        <v>10101.215454630599</v>
      </c>
      <c r="D349" s="541">
        <v>0</v>
      </c>
      <c r="E349" s="540">
        <v>-58249.69253529</v>
      </c>
      <c r="F349" s="539">
        <f t="shared" si="24"/>
        <v>497601.43394904537</v>
      </c>
      <c r="G349" s="535">
        <f t="shared" si="18"/>
        <v>497601.43394904537</v>
      </c>
      <c r="H349" s="538">
        <v>497601.43394904502</v>
      </c>
      <c r="I349" s="537">
        <f t="shared" si="25"/>
        <v>0</v>
      </c>
      <c r="J349" s="534">
        <v>8437.4179629520695</v>
      </c>
      <c r="K349" s="536">
        <v>103672.252782576</v>
      </c>
      <c r="L349" s="534">
        <v>3214.9558156926601</v>
      </c>
      <c r="M349" s="474">
        <f t="shared" si="19"/>
        <v>612926.06051026611</v>
      </c>
      <c r="N349" s="474">
        <f>AVERAGE(M338:M349)</f>
        <v>611643.55653197598</v>
      </c>
    </row>
    <row r="350" spans="1:14" x14ac:dyDescent="0.2">
      <c r="A350" s="533">
        <f t="shared" si="22"/>
        <v>2035</v>
      </c>
      <c r="B350" s="533">
        <f t="shared" si="23"/>
        <v>1</v>
      </c>
      <c r="C350" s="537">
        <v>10112.3107643275</v>
      </c>
      <c r="D350" s="541">
        <v>0</v>
      </c>
      <c r="E350" s="540">
        <v>-58074.995990672302</v>
      </c>
      <c r="F350" s="539">
        <f t="shared" si="24"/>
        <v>497873.37110742187</v>
      </c>
      <c r="G350" s="535">
        <f t="shared" si="18"/>
        <v>497873.37110742187</v>
      </c>
      <c r="H350" s="538">
        <v>497873.37110742199</v>
      </c>
      <c r="I350" s="537">
        <f t="shared" si="25"/>
        <v>0</v>
      </c>
      <c r="J350" s="534">
        <v>8414.3207082174304</v>
      </c>
      <c r="K350" s="536">
        <v>103546.05624293401</v>
      </c>
      <c r="L350" s="534">
        <v>3213.4666300650501</v>
      </c>
      <c r="M350" s="474">
        <f t="shared" si="19"/>
        <v>613047.21468863834</v>
      </c>
      <c r="N350" s="476">
        <f>+N349/N337-1</f>
        <v>5.2002932759365184E-3</v>
      </c>
    </row>
    <row r="351" spans="1:14" x14ac:dyDescent="0.2">
      <c r="A351" s="533">
        <f t="shared" si="22"/>
        <v>2035</v>
      </c>
      <c r="B351" s="533">
        <f t="shared" si="23"/>
        <v>2</v>
      </c>
      <c r="C351" s="537">
        <v>10121.9236353574</v>
      </c>
      <c r="D351" s="541">
        <v>0</v>
      </c>
      <c r="E351" s="540">
        <v>-57900.823378136804</v>
      </c>
      <c r="F351" s="539">
        <f t="shared" si="24"/>
        <v>498131.79206493084</v>
      </c>
      <c r="G351" s="535">
        <f t="shared" si="18"/>
        <v>498131.79206493084</v>
      </c>
      <c r="H351" s="538">
        <v>498131.79206493101</v>
      </c>
      <c r="I351" s="537">
        <f t="shared" si="25"/>
        <v>0</v>
      </c>
      <c r="J351" s="534">
        <v>8418.7676893385305</v>
      </c>
      <c r="K351" s="536">
        <v>103509.60159083</v>
      </c>
      <c r="L351" s="534">
        <v>3215.4864681228501</v>
      </c>
      <c r="M351" s="474">
        <f t="shared" si="19"/>
        <v>613275.64781322225</v>
      </c>
      <c r="N351" s="474"/>
    </row>
    <row r="352" spans="1:14" x14ac:dyDescent="0.2">
      <c r="A352" s="533">
        <f t="shared" si="22"/>
        <v>2035</v>
      </c>
      <c r="B352" s="533">
        <f t="shared" si="23"/>
        <v>3</v>
      </c>
      <c r="C352" s="537">
        <v>10129.3857279767</v>
      </c>
      <c r="D352" s="541">
        <v>0</v>
      </c>
      <c r="E352" s="540">
        <v>-57727.173126359899</v>
      </c>
      <c r="F352" s="539">
        <f t="shared" si="24"/>
        <v>498370.84098389669</v>
      </c>
      <c r="G352" s="535">
        <f t="shared" si="18"/>
        <v>498370.84098389669</v>
      </c>
      <c r="H352" s="538">
        <v>498370.84098389698</v>
      </c>
      <c r="I352" s="537">
        <f t="shared" si="25"/>
        <v>0</v>
      </c>
      <c r="J352" s="534">
        <v>8413.2613919794203</v>
      </c>
      <c r="K352" s="536">
        <v>103506.99483337899</v>
      </c>
      <c r="L352" s="534">
        <v>3210.4397056614198</v>
      </c>
      <c r="M352" s="474">
        <f t="shared" si="19"/>
        <v>613501.53691491648</v>
      </c>
      <c r="N352" s="474"/>
    </row>
    <row r="353" spans="1:14" x14ac:dyDescent="0.2">
      <c r="A353" s="533">
        <f t="shared" si="22"/>
        <v>2035</v>
      </c>
      <c r="B353" s="533">
        <f t="shared" si="23"/>
        <v>4</v>
      </c>
      <c r="C353" s="537">
        <v>10136.709347895299</v>
      </c>
      <c r="D353" s="541">
        <v>0</v>
      </c>
      <c r="E353" s="540">
        <v>-57554.043668730301</v>
      </c>
      <c r="F353" s="539">
        <f t="shared" si="24"/>
        <v>498608.15551749757</v>
      </c>
      <c r="G353" s="535">
        <f t="shared" si="18"/>
        <v>498608.15551749757</v>
      </c>
      <c r="H353" s="538">
        <v>498608.15551749797</v>
      </c>
      <c r="I353" s="537">
        <f t="shared" si="25"/>
        <v>0</v>
      </c>
      <c r="J353" s="534">
        <v>8415.7487452048208</v>
      </c>
      <c r="K353" s="536">
        <v>103551.622629601</v>
      </c>
      <c r="L353" s="534">
        <v>3208.55688735286</v>
      </c>
      <c r="M353" s="474">
        <f t="shared" si="19"/>
        <v>613784.08377965621</v>
      </c>
      <c r="N353" s="474"/>
    </row>
    <row r="354" spans="1:14" x14ac:dyDescent="0.2">
      <c r="A354" s="533">
        <f t="shared" si="22"/>
        <v>2035</v>
      </c>
      <c r="B354" s="533">
        <f t="shared" si="23"/>
        <v>5</v>
      </c>
      <c r="C354" s="537">
        <v>10143.196905164201</v>
      </c>
      <c r="D354" s="541">
        <v>0</v>
      </c>
      <c r="E354" s="540">
        <v>-57381.433443335402</v>
      </c>
      <c r="F354" s="539">
        <f t="shared" si="24"/>
        <v>498837.62346636812</v>
      </c>
      <c r="G354" s="535">
        <f t="shared" si="18"/>
        <v>498837.62346636812</v>
      </c>
      <c r="H354" s="538">
        <v>498837.62346636801</v>
      </c>
      <c r="I354" s="537">
        <f t="shared" si="25"/>
        <v>0</v>
      </c>
      <c r="J354" s="534">
        <v>8410.5052002432203</v>
      </c>
      <c r="K354" s="536">
        <v>103716.904213938</v>
      </c>
      <c r="L354" s="534">
        <v>3198.6612367907601</v>
      </c>
      <c r="M354" s="474">
        <f t="shared" si="19"/>
        <v>614163.69411734014</v>
      </c>
      <c r="N354" s="474"/>
    </row>
    <row r="355" spans="1:14" x14ac:dyDescent="0.2">
      <c r="A355" s="533">
        <f t="shared" si="22"/>
        <v>2035</v>
      </c>
      <c r="B355" s="533">
        <f t="shared" si="23"/>
        <v>6</v>
      </c>
      <c r="C355" s="537">
        <v>10149.342617714001</v>
      </c>
      <c r="D355" s="541">
        <v>0</v>
      </c>
      <c r="E355" s="540">
        <v>-57209.340892946602</v>
      </c>
      <c r="F355" s="539">
        <f t="shared" si="24"/>
        <v>499063.57777245855</v>
      </c>
      <c r="G355" s="535">
        <f t="shared" si="18"/>
        <v>499063.57777245855</v>
      </c>
      <c r="H355" s="538">
        <v>499063.57777245803</v>
      </c>
      <c r="I355" s="537">
        <f t="shared" si="25"/>
        <v>-5.2386894822120667E-10</v>
      </c>
      <c r="J355" s="534">
        <v>8416.4520062708798</v>
      </c>
      <c r="K355" s="536">
        <v>104005.150723407</v>
      </c>
      <c r="L355" s="534">
        <v>3210.1594602211298</v>
      </c>
      <c r="M355" s="474">
        <f t="shared" si="19"/>
        <v>614695.33996235754</v>
      </c>
      <c r="N355" s="474"/>
    </row>
    <row r="356" spans="1:14" x14ac:dyDescent="0.2">
      <c r="A356" s="533">
        <f t="shared" si="22"/>
        <v>2035</v>
      </c>
      <c r="B356" s="533">
        <f t="shared" si="23"/>
        <v>7</v>
      </c>
      <c r="C356" s="537">
        <v>10154.7348780875</v>
      </c>
      <c r="D356" s="541">
        <v>0</v>
      </c>
      <c r="E356" s="540">
        <v>-57037.764465005799</v>
      </c>
      <c r="F356" s="539">
        <f t="shared" si="24"/>
        <v>499282.41261161905</v>
      </c>
      <c r="G356" s="535">
        <f t="shared" si="18"/>
        <v>499282.41261161905</v>
      </c>
      <c r="H356" s="538">
        <v>499282.41261161899</v>
      </c>
      <c r="I356" s="537">
        <f t="shared" si="25"/>
        <v>0</v>
      </c>
      <c r="J356" s="534">
        <v>8460.4454856248594</v>
      </c>
      <c r="K356" s="536">
        <v>104258.41118843701</v>
      </c>
      <c r="L356" s="534">
        <v>3232.86475016949</v>
      </c>
      <c r="M356" s="474">
        <f t="shared" si="19"/>
        <v>615234.13403585041</v>
      </c>
      <c r="N356" s="474"/>
    </row>
    <row r="357" spans="1:14" x14ac:dyDescent="0.2">
      <c r="A357" s="533">
        <f t="shared" si="22"/>
        <v>2035</v>
      </c>
      <c r="B357" s="533">
        <f t="shared" si="23"/>
        <v>8</v>
      </c>
      <c r="C357" s="537">
        <v>10159.982811789299</v>
      </c>
      <c r="D357" s="541">
        <v>0</v>
      </c>
      <c r="E357" s="540">
        <v>-56866.702611611203</v>
      </c>
      <c r="F357" s="539">
        <f t="shared" si="24"/>
        <v>499499.46798011765</v>
      </c>
      <c r="G357" s="535">
        <f t="shared" si="18"/>
        <v>499499.46798011765</v>
      </c>
      <c r="H357" s="538">
        <v>499499.467980118</v>
      </c>
      <c r="I357" s="537">
        <f t="shared" si="25"/>
        <v>0</v>
      </c>
      <c r="J357" s="534">
        <v>8461.6198544268991</v>
      </c>
      <c r="K357" s="536">
        <v>104309.69159543001</v>
      </c>
      <c r="L357" s="534">
        <v>3237.9788883791298</v>
      </c>
      <c r="M357" s="474">
        <f t="shared" si="19"/>
        <v>615508.75831835368</v>
      </c>
      <c r="N357" s="474"/>
    </row>
    <row r="358" spans="1:14" x14ac:dyDescent="0.2">
      <c r="A358" s="533">
        <f t="shared" si="22"/>
        <v>2035</v>
      </c>
      <c r="B358" s="533">
        <f t="shared" si="23"/>
        <v>9</v>
      </c>
      <c r="C358" s="537">
        <v>10166.2081020283</v>
      </c>
      <c r="D358" s="541">
        <v>0</v>
      </c>
      <c r="E358" s="540">
        <v>-56696.153789503303</v>
      </c>
      <c r="F358" s="539">
        <f t="shared" si="24"/>
        <v>499724.57598625956</v>
      </c>
      <c r="G358" s="535">
        <f t="shared" si="18"/>
        <v>499724.57598625956</v>
      </c>
      <c r="H358" s="538">
        <v>499724.57598626002</v>
      </c>
      <c r="I358" s="537">
        <f t="shared" si="25"/>
        <v>4.6566128730773926E-10</v>
      </c>
      <c r="J358" s="534">
        <v>8457.8522274757106</v>
      </c>
      <c r="K358" s="536">
        <v>104301.559438125</v>
      </c>
      <c r="L358" s="534">
        <v>3234.5917303587398</v>
      </c>
      <c r="M358" s="474">
        <f t="shared" si="19"/>
        <v>615718.579382219</v>
      </c>
      <c r="N358" s="474"/>
    </row>
    <row r="359" spans="1:14" x14ac:dyDescent="0.2">
      <c r="A359" s="533">
        <f t="shared" si="22"/>
        <v>2035</v>
      </c>
      <c r="B359" s="533">
        <f t="shared" si="23"/>
        <v>10</v>
      </c>
      <c r="C359" s="537">
        <v>10174.6478983464</v>
      </c>
      <c r="D359" s="541">
        <v>0</v>
      </c>
      <c r="E359" s="540">
        <v>-56526.116460050602</v>
      </c>
      <c r="F359" s="539">
        <f t="shared" si="24"/>
        <v>499968.58069439675</v>
      </c>
      <c r="G359" s="535">
        <f t="shared" si="18"/>
        <v>499968.58069439675</v>
      </c>
      <c r="H359" s="538">
        <v>499968.58069439698</v>
      </c>
      <c r="I359" s="537">
        <f t="shared" si="25"/>
        <v>0</v>
      </c>
      <c r="J359" s="534">
        <v>8452.4183025709008</v>
      </c>
      <c r="K359" s="536">
        <v>104209.845623948</v>
      </c>
      <c r="L359" s="534">
        <v>3219.4422493307302</v>
      </c>
      <c r="M359" s="474">
        <f t="shared" si="19"/>
        <v>615850.2868702464</v>
      </c>
      <c r="N359" s="474"/>
    </row>
    <row r="360" spans="1:14" x14ac:dyDescent="0.2">
      <c r="A360" s="533">
        <f t="shared" si="22"/>
        <v>2035</v>
      </c>
      <c r="B360" s="533">
        <f t="shared" si="23"/>
        <v>11</v>
      </c>
      <c r="C360" s="537">
        <v>10186.6854841472</v>
      </c>
      <c r="D360" s="541">
        <v>0</v>
      </c>
      <c r="E360" s="540">
        <v>-56356.589089236702</v>
      </c>
      <c r="F360" s="539">
        <f t="shared" si="24"/>
        <v>500243.60689880978</v>
      </c>
      <c r="G360" s="535">
        <f t="shared" ref="G360:G421" si="26">+F360</f>
        <v>500243.60689880978</v>
      </c>
      <c r="H360" s="538">
        <v>500243.60689881002</v>
      </c>
      <c r="I360" s="537">
        <f t="shared" si="25"/>
        <v>0</v>
      </c>
      <c r="J360" s="534">
        <v>8454.6190509819899</v>
      </c>
      <c r="K360" s="536">
        <v>104056.09344336401</v>
      </c>
      <c r="L360" s="534">
        <v>3213.3063855210398</v>
      </c>
      <c r="M360" s="474">
        <f t="shared" ref="M360:M421" si="27">+L360+J360+K360+G360</f>
        <v>615967.62577867683</v>
      </c>
      <c r="N360" s="474"/>
    </row>
    <row r="361" spans="1:14" x14ac:dyDescent="0.2">
      <c r="A361" s="533">
        <f t="shared" si="22"/>
        <v>2035</v>
      </c>
      <c r="B361" s="533">
        <f t="shared" si="23"/>
        <v>12</v>
      </c>
      <c r="C361" s="537">
        <v>10199.6705679638</v>
      </c>
      <c r="D361" s="541">
        <v>0</v>
      </c>
      <c r="E361" s="540">
        <v>-56187.570147645398</v>
      </c>
      <c r="F361" s="539">
        <f t="shared" si="24"/>
        <v>500526.42865929741</v>
      </c>
      <c r="G361" s="535">
        <f t="shared" si="26"/>
        <v>500526.42865929741</v>
      </c>
      <c r="H361" s="538">
        <v>500526.428659297</v>
      </c>
      <c r="I361" s="537">
        <f t="shared" si="25"/>
        <v>0</v>
      </c>
      <c r="J361" s="534">
        <v>8443.2277526496891</v>
      </c>
      <c r="K361" s="536">
        <v>103864.72168783601</v>
      </c>
      <c r="L361" s="534">
        <v>3212.1864055752299</v>
      </c>
      <c r="M361" s="474">
        <f t="shared" si="27"/>
        <v>616046.56450535834</v>
      </c>
      <c r="N361" s="474">
        <f>AVERAGE(M350:M361)</f>
        <v>614732.78884723631</v>
      </c>
    </row>
    <row r="362" spans="1:14" x14ac:dyDescent="0.2">
      <c r="A362" s="533">
        <f t="shared" si="22"/>
        <v>2036</v>
      </c>
      <c r="B362" s="533">
        <f t="shared" si="23"/>
        <v>1</v>
      </c>
      <c r="C362" s="537">
        <v>10211.835760190101</v>
      </c>
      <c r="D362" s="541">
        <v>0</v>
      </c>
      <c r="E362" s="540">
        <v>-56019.058110447702</v>
      </c>
      <c r="F362" s="539">
        <f t="shared" si="24"/>
        <v>500801.55788798362</v>
      </c>
      <c r="G362" s="535">
        <f t="shared" si="26"/>
        <v>500801.55788798362</v>
      </c>
      <c r="H362" s="538">
        <v>500801.55788798397</v>
      </c>
      <c r="I362" s="537">
        <f t="shared" si="25"/>
        <v>0</v>
      </c>
      <c r="J362" s="534">
        <v>8420.13049791505</v>
      </c>
      <c r="K362" s="536">
        <v>103738.261126746</v>
      </c>
      <c r="L362" s="534">
        <v>3210.6983040309101</v>
      </c>
      <c r="M362" s="474">
        <f t="shared" si="27"/>
        <v>616170.6478166756</v>
      </c>
      <c r="N362" s="476">
        <f>+N361/N349-1</f>
        <v>5.050706873749089E-3</v>
      </c>
    </row>
    <row r="363" spans="1:14" x14ac:dyDescent="0.2">
      <c r="A363" s="533">
        <f t="shared" si="22"/>
        <v>2036</v>
      </c>
      <c r="B363" s="533">
        <f t="shared" si="23"/>
        <v>2</v>
      </c>
      <c r="C363" s="537">
        <v>10220.866376912199</v>
      </c>
      <c r="D363" s="541">
        <v>0</v>
      </c>
      <c r="E363" s="540">
        <v>-55851.051457387701</v>
      </c>
      <c r="F363" s="539">
        <f t="shared" si="24"/>
        <v>501048.70994001551</v>
      </c>
      <c r="G363" s="535">
        <f t="shared" si="26"/>
        <v>501048.70994001551</v>
      </c>
      <c r="H363" s="538">
        <v>501048.70994001598</v>
      </c>
      <c r="I363" s="537">
        <f t="shared" si="25"/>
        <v>4.6566128730773926E-10</v>
      </c>
      <c r="J363" s="534">
        <v>8424.5774790361393</v>
      </c>
      <c r="K363" s="536">
        <v>103701.70909032199</v>
      </c>
      <c r="L363" s="534">
        <v>3212.71620316915</v>
      </c>
      <c r="M363" s="474">
        <f t="shared" si="27"/>
        <v>616387.71271254285</v>
      </c>
      <c r="N363" s="474"/>
    </row>
    <row r="364" spans="1:14" x14ac:dyDescent="0.2">
      <c r="A364" s="533">
        <f t="shared" si="22"/>
        <v>2036</v>
      </c>
      <c r="B364" s="533">
        <f t="shared" si="23"/>
        <v>3</v>
      </c>
      <c r="C364" s="537">
        <v>10227.673698417901</v>
      </c>
      <c r="D364" s="541">
        <v>0</v>
      </c>
      <c r="E364" s="540">
        <v>-55683.548672768498</v>
      </c>
      <c r="F364" s="539">
        <f t="shared" si="24"/>
        <v>501275.8728999116</v>
      </c>
      <c r="G364" s="535">
        <f t="shared" si="26"/>
        <v>501275.8728999116</v>
      </c>
      <c r="H364" s="538">
        <v>501275.87289991201</v>
      </c>
      <c r="I364" s="537">
        <f t="shared" si="25"/>
        <v>0</v>
      </c>
      <c r="J364" s="534">
        <v>8419.0711816770399</v>
      </c>
      <c r="K364" s="536">
        <v>103699.067788582</v>
      </c>
      <c r="L364" s="534">
        <v>3207.6735900943099</v>
      </c>
      <c r="M364" s="474">
        <f t="shared" si="27"/>
        <v>616601.68546026491</v>
      </c>
      <c r="N364" s="474"/>
    </row>
    <row r="365" spans="1:14" x14ac:dyDescent="0.2">
      <c r="A365" s="533">
        <f t="shared" si="22"/>
        <v>2036</v>
      </c>
      <c r="B365" s="533">
        <f t="shared" si="23"/>
        <v>4</v>
      </c>
      <c r="C365" s="537">
        <v>10235.2649289404</v>
      </c>
      <c r="D365" s="541">
        <v>0</v>
      </c>
      <c r="E365" s="540">
        <v>-55516.5482454394</v>
      </c>
      <c r="F365" s="539">
        <f t="shared" si="24"/>
        <v>501509.40377437172</v>
      </c>
      <c r="G365" s="535">
        <f t="shared" si="26"/>
        <v>501509.40377437172</v>
      </c>
      <c r="H365" s="538">
        <v>501509.40377437201</v>
      </c>
      <c r="I365" s="537">
        <f t="shared" si="25"/>
        <v>0</v>
      </c>
      <c r="J365" s="534">
        <v>8421.5585349024404</v>
      </c>
      <c r="K365" s="536">
        <v>103743.748688537</v>
      </c>
      <c r="L365" s="534">
        <v>3205.7921955175002</v>
      </c>
      <c r="M365" s="474">
        <f t="shared" si="27"/>
        <v>616880.50319332862</v>
      </c>
      <c r="N365" s="474"/>
    </row>
    <row r="366" spans="1:14" x14ac:dyDescent="0.2">
      <c r="A366" s="533">
        <f t="shared" ref="A366:A397" si="28">+A354+1</f>
        <v>2036</v>
      </c>
      <c r="B366" s="533">
        <f t="shared" ref="B366:B397" si="29">+B354</f>
        <v>5</v>
      </c>
      <c r="C366" s="537">
        <v>10244.3450366221</v>
      </c>
      <c r="D366" s="541">
        <v>0</v>
      </c>
      <c r="E366" s="540">
        <v>-55350.048668781499</v>
      </c>
      <c r="F366" s="539">
        <f t="shared" si="24"/>
        <v>501755.48249465739</v>
      </c>
      <c r="G366" s="535">
        <f t="shared" si="26"/>
        <v>501755.48249465739</v>
      </c>
      <c r="H366" s="538">
        <v>501755.48249465699</v>
      </c>
      <c r="I366" s="537">
        <f t="shared" si="25"/>
        <v>0</v>
      </c>
      <c r="J366" s="534">
        <v>8416.3149899408509</v>
      </c>
      <c r="K366" s="536">
        <v>103909.307182399</v>
      </c>
      <c r="L366" s="534">
        <v>3195.9048737412199</v>
      </c>
      <c r="M366" s="474">
        <f t="shared" si="27"/>
        <v>617277.00954073842</v>
      </c>
      <c r="N366" s="474"/>
    </row>
    <row r="367" spans="1:14" x14ac:dyDescent="0.2">
      <c r="A367" s="533">
        <f t="shared" si="28"/>
        <v>2036</v>
      </c>
      <c r="B367" s="533">
        <f t="shared" si="29"/>
        <v>6</v>
      </c>
      <c r="C367" s="537">
        <v>10254.504438769</v>
      </c>
      <c r="D367" s="541">
        <v>0</v>
      </c>
      <c r="E367" s="540">
        <v>-55184.048440694503</v>
      </c>
      <c r="F367" s="539">
        <f t="shared" si="24"/>
        <v>502010.52093142673</v>
      </c>
      <c r="G367" s="535">
        <f t="shared" si="26"/>
        <v>502010.52093142673</v>
      </c>
      <c r="H367" s="538">
        <v>502010.52093142702</v>
      </c>
      <c r="I367" s="537">
        <f t="shared" si="25"/>
        <v>0</v>
      </c>
      <c r="J367" s="534">
        <v>8422.2617959684994</v>
      </c>
      <c r="K367" s="536">
        <v>104198.05859008701</v>
      </c>
      <c r="L367" s="534">
        <v>3207.3929902157602</v>
      </c>
      <c r="M367" s="474">
        <f t="shared" si="27"/>
        <v>617838.23430769797</v>
      </c>
      <c r="N367" s="474"/>
    </row>
    <row r="368" spans="1:14" x14ac:dyDescent="0.2">
      <c r="A368" s="533">
        <f t="shared" si="28"/>
        <v>2036</v>
      </c>
      <c r="B368" s="533">
        <f t="shared" si="29"/>
        <v>7</v>
      </c>
      <c r="C368" s="537">
        <v>10263.4949906683</v>
      </c>
      <c r="D368" s="541">
        <v>0</v>
      </c>
      <c r="E368" s="540">
        <v>-55018.546063583097</v>
      </c>
      <c r="F368" s="539">
        <f t="shared" si="24"/>
        <v>502254.81757463806</v>
      </c>
      <c r="G368" s="535">
        <f t="shared" si="26"/>
        <v>502254.81757463806</v>
      </c>
      <c r="H368" s="538">
        <v>502254.817574638</v>
      </c>
      <c r="I368" s="537">
        <f t="shared" si="25"/>
        <v>0</v>
      </c>
      <c r="J368" s="534">
        <v>8466.2552753224809</v>
      </c>
      <c r="K368" s="536">
        <v>104451.758915492</v>
      </c>
      <c r="L368" s="534">
        <v>3230.07851297149</v>
      </c>
      <c r="M368" s="474">
        <f t="shared" si="27"/>
        <v>618402.91027842404</v>
      </c>
      <c r="N368" s="474"/>
    </row>
    <row r="369" spans="1:14" x14ac:dyDescent="0.2">
      <c r="A369" s="533">
        <f t="shared" si="28"/>
        <v>2036</v>
      </c>
      <c r="B369" s="533">
        <f t="shared" si="29"/>
        <v>8</v>
      </c>
      <c r="C369" s="537">
        <v>10270.791079218699</v>
      </c>
      <c r="D369" s="541">
        <v>0</v>
      </c>
      <c r="E369" s="540">
        <v>-54853.540044343099</v>
      </c>
      <c r="F369" s="539">
        <f t="shared" si="24"/>
        <v>502483.76738166413</v>
      </c>
      <c r="G369" s="535">
        <f t="shared" si="26"/>
        <v>502483.76738166413</v>
      </c>
      <c r="H369" s="538">
        <v>502483.76738166402</v>
      </c>
      <c r="I369" s="537">
        <f t="shared" si="25"/>
        <v>0</v>
      </c>
      <c r="J369" s="534">
        <v>8467.4296441245206</v>
      </c>
      <c r="K369" s="536">
        <v>104503.10453181301</v>
      </c>
      <c r="L369" s="534">
        <v>3235.1880431323402</v>
      </c>
      <c r="M369" s="474">
        <f t="shared" si="27"/>
        <v>618689.48960073397</v>
      </c>
      <c r="N369" s="474"/>
    </row>
    <row r="370" spans="1:14" x14ac:dyDescent="0.2">
      <c r="A370" s="533">
        <f t="shared" si="28"/>
        <v>2036</v>
      </c>
      <c r="B370" s="533">
        <f t="shared" si="29"/>
        <v>9</v>
      </c>
      <c r="C370" s="537">
        <v>10277.054801292599</v>
      </c>
      <c r="D370" s="541">
        <v>0</v>
      </c>
      <c r="E370" s="540">
        <v>-54689.028894348798</v>
      </c>
      <c r="F370" s="539">
        <f t="shared" si="24"/>
        <v>502703.17453686427</v>
      </c>
      <c r="G370" s="535">
        <f t="shared" si="26"/>
        <v>502703.17453686427</v>
      </c>
      <c r="H370" s="538">
        <v>502703.17453686398</v>
      </c>
      <c r="I370" s="537">
        <f t="shared" si="25"/>
        <v>0</v>
      </c>
      <c r="J370" s="534">
        <v>8463.6620171733393</v>
      </c>
      <c r="K370" s="536">
        <v>104494.92741684199</v>
      </c>
      <c r="L370" s="534">
        <v>3231.8036042767299</v>
      </c>
      <c r="M370" s="474">
        <f t="shared" si="27"/>
        <v>618893.56757515634</v>
      </c>
      <c r="N370" s="474"/>
    </row>
    <row r="371" spans="1:14" x14ac:dyDescent="0.2">
      <c r="A371" s="533">
        <f t="shared" si="28"/>
        <v>2036</v>
      </c>
      <c r="B371" s="533">
        <f t="shared" si="29"/>
        <v>10</v>
      </c>
      <c r="C371" s="537">
        <v>10283.5687932198</v>
      </c>
      <c r="D371" s="541">
        <v>0</v>
      </c>
      <c r="E371" s="540">
        <v>-54525.011129438797</v>
      </c>
      <c r="F371" s="539">
        <f t="shared" si="24"/>
        <v>502924.28170173912</v>
      </c>
      <c r="G371" s="535">
        <f t="shared" si="26"/>
        <v>502924.28170173912</v>
      </c>
      <c r="H371" s="538">
        <v>502924.281701739</v>
      </c>
      <c r="I371" s="537">
        <f t="shared" si="25"/>
        <v>0</v>
      </c>
      <c r="J371" s="534">
        <v>8458.2280922685204</v>
      </c>
      <c r="K371" s="536">
        <v>104403.013728134</v>
      </c>
      <c r="L371" s="534">
        <v>3216.6669823204202</v>
      </c>
      <c r="M371" s="474">
        <f t="shared" si="27"/>
        <v>619002.19050446211</v>
      </c>
      <c r="N371" s="474"/>
    </row>
    <row r="372" spans="1:14" x14ac:dyDescent="0.2">
      <c r="A372" s="533">
        <f t="shared" si="28"/>
        <v>2036</v>
      </c>
      <c r="B372" s="533">
        <f t="shared" si="29"/>
        <v>11</v>
      </c>
      <c r="C372" s="537">
        <v>10291.872608401</v>
      </c>
      <c r="D372" s="541">
        <v>0</v>
      </c>
      <c r="E372" s="540">
        <v>-54361.485269902398</v>
      </c>
      <c r="F372" s="539">
        <f t="shared" si="24"/>
        <v>503160.58318510372</v>
      </c>
      <c r="G372" s="535">
        <f t="shared" si="26"/>
        <v>503160.58318510372</v>
      </c>
      <c r="H372" s="538">
        <v>503160.58318510401</v>
      </c>
      <c r="I372" s="537">
        <f t="shared" si="25"/>
        <v>0</v>
      </c>
      <c r="J372" s="534">
        <v>8460.4288406796204</v>
      </c>
      <c r="K372" s="536">
        <v>104248.946755385</v>
      </c>
      <c r="L372" s="534">
        <v>3210.5362088320198</v>
      </c>
      <c r="M372" s="474">
        <f t="shared" si="27"/>
        <v>619080.49499000038</v>
      </c>
      <c r="N372" s="474"/>
    </row>
    <row r="373" spans="1:14" x14ac:dyDescent="0.2">
      <c r="A373" s="533">
        <f t="shared" si="28"/>
        <v>2036</v>
      </c>
      <c r="B373" s="533">
        <f t="shared" si="29"/>
        <v>12</v>
      </c>
      <c r="C373" s="537">
        <v>10301.0805712275</v>
      </c>
      <c r="D373" s="541">
        <v>0</v>
      </c>
      <c r="E373" s="540">
        <v>-54198.4498404677</v>
      </c>
      <c r="F373" s="539">
        <f t="shared" si="24"/>
        <v>503404.31829586119</v>
      </c>
      <c r="G373" s="535">
        <f t="shared" si="26"/>
        <v>503404.31829586119</v>
      </c>
      <c r="H373" s="538">
        <v>503404.31829586101</v>
      </c>
      <c r="I373" s="537">
        <f t="shared" si="25"/>
        <v>0</v>
      </c>
      <c r="J373" s="534">
        <v>8449.0375423473106</v>
      </c>
      <c r="K373" s="536">
        <v>104057.190593097</v>
      </c>
      <c r="L373" s="534">
        <v>3209.4169954578001</v>
      </c>
      <c r="M373" s="474">
        <f t="shared" si="27"/>
        <v>619119.96342676331</v>
      </c>
      <c r="N373" s="474">
        <f>AVERAGE(M362:M373)</f>
        <v>617862.03411723243</v>
      </c>
    </row>
    <row r="374" spans="1:14" x14ac:dyDescent="0.2">
      <c r="A374" s="533">
        <f t="shared" si="28"/>
        <v>2037</v>
      </c>
      <c r="B374" s="533">
        <f t="shared" si="29"/>
        <v>1</v>
      </c>
      <c r="C374" s="537">
        <v>10311.083225239099</v>
      </c>
      <c r="D374" s="541">
        <v>0</v>
      </c>
      <c r="E374" s="540">
        <v>-54035.9033702862</v>
      </c>
      <c r="F374" s="539">
        <f t="shared" si="24"/>
        <v>503654.52921542502</v>
      </c>
      <c r="G374" s="535">
        <f t="shared" si="26"/>
        <v>503654.52921542502</v>
      </c>
      <c r="H374" s="538">
        <v>503654.52921542502</v>
      </c>
      <c r="I374" s="537">
        <f t="shared" si="25"/>
        <v>0</v>
      </c>
      <c r="J374" s="534">
        <v>8425.9402876126805</v>
      </c>
      <c r="K374" s="536">
        <v>103930.46601055699</v>
      </c>
      <c r="L374" s="534">
        <v>3207.9299779967801</v>
      </c>
      <c r="M374" s="474">
        <f t="shared" si="27"/>
        <v>619218.86549159151</v>
      </c>
      <c r="N374" s="476">
        <f>+N373/N361-1</f>
        <v>5.0904154240156707E-3</v>
      </c>
    </row>
    <row r="375" spans="1:14" x14ac:dyDescent="0.2">
      <c r="A375" s="533">
        <f t="shared" si="28"/>
        <v>2037</v>
      </c>
      <c r="B375" s="533">
        <f t="shared" si="29"/>
        <v>2</v>
      </c>
      <c r="C375" s="537">
        <v>10320.9058014232</v>
      </c>
      <c r="D375" s="541">
        <v>0</v>
      </c>
      <c r="E375" s="540">
        <v>-53873.844392921499</v>
      </c>
      <c r="F375" s="539">
        <f t="shared" si="24"/>
        <v>503902.67441867507</v>
      </c>
      <c r="G375" s="535">
        <f t="shared" si="26"/>
        <v>503902.67441867507</v>
      </c>
      <c r="H375" s="538">
        <v>503902.67441867501</v>
      </c>
      <c r="I375" s="537">
        <f t="shared" si="25"/>
        <v>0</v>
      </c>
      <c r="J375" s="534">
        <v>8430.3872687337698</v>
      </c>
      <c r="K375" s="536">
        <v>103893.816589815</v>
      </c>
      <c r="L375" s="534">
        <v>3209.94593821545</v>
      </c>
      <c r="M375" s="474">
        <f t="shared" si="27"/>
        <v>619436.82421543926</v>
      </c>
      <c r="N375" s="474"/>
    </row>
    <row r="376" spans="1:14" x14ac:dyDescent="0.2">
      <c r="A376" s="533">
        <f t="shared" si="28"/>
        <v>2037</v>
      </c>
      <c r="B376" s="533">
        <f t="shared" si="29"/>
        <v>3</v>
      </c>
      <c r="C376" s="537">
        <v>10329.2500310124</v>
      </c>
      <c r="D376" s="541">
        <v>0</v>
      </c>
      <c r="E376" s="540">
        <v>-53712.271446334402</v>
      </c>
      <c r="F376" s="539">
        <f t="shared" si="24"/>
        <v>504137.37718576856</v>
      </c>
      <c r="G376" s="535">
        <f t="shared" si="26"/>
        <v>504137.37718576856</v>
      </c>
      <c r="H376" s="538">
        <v>504137.37718576897</v>
      </c>
      <c r="I376" s="537">
        <f t="shared" si="25"/>
        <v>0</v>
      </c>
      <c r="J376" s="534">
        <v>8424.8809713746705</v>
      </c>
      <c r="K376" s="536">
        <v>103891.140743786</v>
      </c>
      <c r="L376" s="534">
        <v>3204.9074745272001</v>
      </c>
      <c r="M376" s="474">
        <f t="shared" si="27"/>
        <v>619658.30637545639</v>
      </c>
      <c r="N376" s="474"/>
    </row>
    <row r="377" spans="1:14" x14ac:dyDescent="0.2">
      <c r="A377" s="533">
        <f t="shared" si="28"/>
        <v>2037</v>
      </c>
      <c r="B377" s="533">
        <f t="shared" si="29"/>
        <v>4</v>
      </c>
      <c r="C377" s="537">
        <v>10337.5474794361</v>
      </c>
      <c r="D377" s="541">
        <v>0</v>
      </c>
      <c r="E377" s="540">
        <v>-53551.183072871201</v>
      </c>
      <c r="F377" s="539">
        <f t="shared" si="24"/>
        <v>504371.18538404012</v>
      </c>
      <c r="G377" s="535">
        <f t="shared" si="26"/>
        <v>504371.18538404012</v>
      </c>
      <c r="H377" s="538">
        <v>504371.18538404</v>
      </c>
      <c r="I377" s="537">
        <f t="shared" si="25"/>
        <v>0</v>
      </c>
      <c r="J377" s="534">
        <v>8427.3683246000692</v>
      </c>
      <c r="K377" s="536">
        <v>103935.874747472</v>
      </c>
      <c r="L377" s="534">
        <v>3203.0275036821299</v>
      </c>
      <c r="M377" s="474">
        <f t="shared" si="27"/>
        <v>619937.45595979434</v>
      </c>
      <c r="N377" s="474"/>
    </row>
    <row r="378" spans="1:14" x14ac:dyDescent="0.2">
      <c r="A378" s="533">
        <f t="shared" si="28"/>
        <v>2037</v>
      </c>
      <c r="B378" s="533">
        <f t="shared" si="29"/>
        <v>5</v>
      </c>
      <c r="C378" s="537">
        <v>10344.474505508701</v>
      </c>
      <c r="D378" s="541">
        <v>0</v>
      </c>
      <c r="E378" s="540">
        <v>-53390.577819249498</v>
      </c>
      <c r="F378" s="539">
        <f t="shared" si="24"/>
        <v>504592.49991799961</v>
      </c>
      <c r="G378" s="535">
        <f t="shared" si="26"/>
        <v>504592.49991799961</v>
      </c>
      <c r="H378" s="538">
        <v>504592.49991800002</v>
      </c>
      <c r="I378" s="537">
        <f t="shared" si="25"/>
        <v>0</v>
      </c>
      <c r="J378" s="534">
        <v>8422.1247796384705</v>
      </c>
      <c r="K378" s="536">
        <v>104101.71015086101</v>
      </c>
      <c r="L378" s="534">
        <v>3193.1485106916798</v>
      </c>
      <c r="M378" s="474">
        <f t="shared" si="27"/>
        <v>620309.48335919075</v>
      </c>
      <c r="N378" s="474"/>
    </row>
    <row r="379" spans="1:14" x14ac:dyDescent="0.2">
      <c r="A379" s="533">
        <f t="shared" si="28"/>
        <v>2037</v>
      </c>
      <c r="B379" s="533">
        <f t="shared" si="29"/>
        <v>6</v>
      </c>
      <c r="C379" s="537">
        <v>10351.137557513301</v>
      </c>
      <c r="D379" s="541">
        <v>0</v>
      </c>
      <c r="E379" s="540">
        <v>-53230.454236545404</v>
      </c>
      <c r="F379" s="539">
        <f t="shared" si="24"/>
        <v>504811.01928091474</v>
      </c>
      <c r="G379" s="535">
        <f t="shared" si="26"/>
        <v>504811.01928091474</v>
      </c>
      <c r="H379" s="538">
        <v>504811.01928091497</v>
      </c>
      <c r="I379" s="537">
        <f t="shared" si="25"/>
        <v>0</v>
      </c>
      <c r="J379" s="534">
        <v>8428.07158566613</v>
      </c>
      <c r="K379" s="536">
        <v>104390.966456768</v>
      </c>
      <c r="L379" s="534">
        <v>3204.62652021039</v>
      </c>
      <c r="M379" s="474">
        <f t="shared" si="27"/>
        <v>620834.68384355924</v>
      </c>
      <c r="N379" s="474"/>
    </row>
    <row r="380" spans="1:14" x14ac:dyDescent="0.2">
      <c r="A380" s="533">
        <f t="shared" si="28"/>
        <v>2037</v>
      </c>
      <c r="B380" s="533">
        <f t="shared" si="29"/>
        <v>7</v>
      </c>
      <c r="C380" s="537">
        <v>10357.9258487189</v>
      </c>
      <c r="D380" s="541">
        <v>0</v>
      </c>
      <c r="E380" s="540">
        <v>-53070.810880180397</v>
      </c>
      <c r="F380" s="539">
        <f t="shared" si="24"/>
        <v>505030.15602874319</v>
      </c>
      <c r="G380" s="535">
        <f t="shared" si="26"/>
        <v>505030.15602874319</v>
      </c>
      <c r="H380" s="538">
        <v>505030.15602874302</v>
      </c>
      <c r="I380" s="537">
        <f t="shared" si="25"/>
        <v>0</v>
      </c>
      <c r="J380" s="534">
        <v>8472.0650650201096</v>
      </c>
      <c r="K380" s="536">
        <v>104645.10664254799</v>
      </c>
      <c r="L380" s="534">
        <v>3227.29227577349</v>
      </c>
      <c r="M380" s="474">
        <f t="shared" si="27"/>
        <v>621374.62001208484</v>
      </c>
      <c r="N380" s="474"/>
    </row>
    <row r="381" spans="1:14" x14ac:dyDescent="0.2">
      <c r="A381" s="533">
        <f t="shared" si="28"/>
        <v>2037</v>
      </c>
      <c r="B381" s="533">
        <f t="shared" si="29"/>
        <v>8</v>
      </c>
      <c r="C381" s="537">
        <v>10365.9058136853</v>
      </c>
      <c r="D381" s="541">
        <v>0</v>
      </c>
      <c r="E381" s="540">
        <v>-52911.646309908901</v>
      </c>
      <c r="F381" s="539">
        <f t="shared" si="24"/>
        <v>505259.25796104461</v>
      </c>
      <c r="G381" s="535">
        <f t="shared" si="26"/>
        <v>505259.25796104461</v>
      </c>
      <c r="H381" s="538">
        <v>505259.25796104502</v>
      </c>
      <c r="I381" s="537">
        <f t="shared" si="25"/>
        <v>0</v>
      </c>
      <c r="J381" s="534">
        <v>8473.2394338221493</v>
      </c>
      <c r="K381" s="536">
        <v>104696.517468195</v>
      </c>
      <c r="L381" s="534">
        <v>3232.3971978855402</v>
      </c>
      <c r="M381" s="474">
        <f t="shared" si="27"/>
        <v>621661.41206094727</v>
      </c>
      <c r="N381" s="474"/>
    </row>
    <row r="382" spans="1:14" x14ac:dyDescent="0.2">
      <c r="A382" s="533">
        <f t="shared" si="28"/>
        <v>2037</v>
      </c>
      <c r="B382" s="533">
        <f t="shared" si="29"/>
        <v>9</v>
      </c>
      <c r="C382" s="537">
        <v>10374.5316370858</v>
      </c>
      <c r="D382" s="541">
        <v>0</v>
      </c>
      <c r="E382" s="540">
        <v>-52752.959089804302</v>
      </c>
      <c r="F382" s="539">
        <f t="shared" si="24"/>
        <v>505493.54292330809</v>
      </c>
      <c r="G382" s="535">
        <f t="shared" si="26"/>
        <v>505493.54292330809</v>
      </c>
      <c r="H382" s="538">
        <v>505493.54292330798</v>
      </c>
      <c r="I382" s="537">
        <f t="shared" si="25"/>
        <v>0</v>
      </c>
      <c r="J382" s="534">
        <v>8469.4718068709608</v>
      </c>
      <c r="K382" s="536">
        <v>104688.29539556</v>
      </c>
      <c r="L382" s="534">
        <v>3229.0154781947199</v>
      </c>
      <c r="M382" s="474">
        <f t="shared" si="27"/>
        <v>621880.32560393377</v>
      </c>
      <c r="N382" s="474"/>
    </row>
    <row r="383" spans="1:14" x14ac:dyDescent="0.2">
      <c r="A383" s="533">
        <f t="shared" si="28"/>
        <v>2037</v>
      </c>
      <c r="B383" s="533">
        <f t="shared" si="29"/>
        <v>10</v>
      </c>
      <c r="C383" s="537">
        <v>10382.955683582801</v>
      </c>
      <c r="D383" s="541">
        <v>0</v>
      </c>
      <c r="E383" s="540">
        <v>-52594.747788246699</v>
      </c>
      <c r="F383" s="539">
        <f t="shared" si="24"/>
        <v>505725.58357024495</v>
      </c>
      <c r="G383" s="535">
        <f t="shared" si="26"/>
        <v>505725.58357024495</v>
      </c>
      <c r="H383" s="538">
        <v>505725.58357024501</v>
      </c>
      <c r="I383" s="537">
        <f t="shared" si="25"/>
        <v>0</v>
      </c>
      <c r="J383" s="534">
        <v>8464.03788196614</v>
      </c>
      <c r="K383" s="536">
        <v>104596.18183232</v>
      </c>
      <c r="L383" s="534">
        <v>3213.8917153101102</v>
      </c>
      <c r="M383" s="474">
        <f t="shared" si="27"/>
        <v>621999.69499984116</v>
      </c>
      <c r="N383" s="474"/>
    </row>
    <row r="384" spans="1:14" x14ac:dyDescent="0.2">
      <c r="A384" s="533">
        <f t="shared" si="28"/>
        <v>2037</v>
      </c>
      <c r="B384" s="533">
        <f t="shared" si="29"/>
        <v>11</v>
      </c>
      <c r="C384" s="537">
        <v>10391.3079724895</v>
      </c>
      <c r="D384" s="541">
        <v>0</v>
      </c>
      <c r="E384" s="540">
        <v>-52437.010977909304</v>
      </c>
      <c r="F384" s="539">
        <f t="shared" si="24"/>
        <v>505956.5208339059</v>
      </c>
      <c r="G384" s="535">
        <f t="shared" si="26"/>
        <v>505956.5208339059</v>
      </c>
      <c r="H384" s="538">
        <v>505956.52083390602</v>
      </c>
      <c r="I384" s="537">
        <f t="shared" si="25"/>
        <v>0</v>
      </c>
      <c r="J384" s="534">
        <v>8466.23863037724</v>
      </c>
      <c r="K384" s="536">
        <v>104441.800067405</v>
      </c>
      <c r="L384" s="534">
        <v>3207.7660321429998</v>
      </c>
      <c r="M384" s="474">
        <f t="shared" si="27"/>
        <v>622072.32556383114</v>
      </c>
      <c r="N384" s="474"/>
    </row>
    <row r="385" spans="1:14" x14ac:dyDescent="0.2">
      <c r="A385" s="533">
        <f t="shared" si="28"/>
        <v>2037</v>
      </c>
      <c r="B385" s="533">
        <f t="shared" si="29"/>
        <v>12</v>
      </c>
      <c r="C385" s="537">
        <v>10399.1017027414</v>
      </c>
      <c r="D385" s="541">
        <v>0</v>
      </c>
      <c r="E385" s="540">
        <v>-52279.747235746698</v>
      </c>
      <c r="F385" s="539">
        <f t="shared" si="24"/>
        <v>506182.08975491149</v>
      </c>
      <c r="G385" s="535">
        <f t="shared" si="26"/>
        <v>506182.08975491149</v>
      </c>
      <c r="H385" s="538">
        <v>506182.08975491102</v>
      </c>
      <c r="I385" s="537">
        <f t="shared" si="25"/>
        <v>-4.6566128730773926E-10</v>
      </c>
      <c r="J385" s="534">
        <v>8454.8473320449302</v>
      </c>
      <c r="K385" s="536">
        <v>104249.659498358</v>
      </c>
      <c r="L385" s="534">
        <v>3206.6475853403699</v>
      </c>
      <c r="M385" s="474">
        <f t="shared" si="27"/>
        <v>622093.2441706548</v>
      </c>
      <c r="N385" s="474">
        <f>AVERAGE(M374:M385)</f>
        <v>620873.10347136029</v>
      </c>
    </row>
    <row r="386" spans="1:14" x14ac:dyDescent="0.2">
      <c r="A386" s="533">
        <f t="shared" si="28"/>
        <v>2038</v>
      </c>
      <c r="B386" s="533">
        <f t="shared" si="29"/>
        <v>1</v>
      </c>
      <c r="C386" s="537">
        <v>10407.029032770901</v>
      </c>
      <c r="D386" s="541">
        <v>0</v>
      </c>
      <c r="E386" s="540">
        <v>-52122.955142981002</v>
      </c>
      <c r="F386" s="539">
        <f t="shared" si="24"/>
        <v>506408.35791086021</v>
      </c>
      <c r="G386" s="535">
        <f t="shared" si="26"/>
        <v>506408.35791086021</v>
      </c>
      <c r="H386" s="538">
        <v>506408.35791085998</v>
      </c>
      <c r="I386" s="537">
        <f t="shared" si="25"/>
        <v>0</v>
      </c>
      <c r="J386" s="534">
        <v>8431.7500773102893</v>
      </c>
      <c r="K386" s="536">
        <v>104122.670894368</v>
      </c>
      <c r="L386" s="534">
        <v>3205.16165196265</v>
      </c>
      <c r="M386" s="474">
        <f t="shared" si="27"/>
        <v>622167.9405345011</v>
      </c>
      <c r="N386" s="476">
        <f>+N385/N373-1</f>
        <v>4.8733684671691258E-3</v>
      </c>
    </row>
    <row r="387" spans="1:14" x14ac:dyDescent="0.2">
      <c r="A387" s="533">
        <f t="shared" si="28"/>
        <v>2038</v>
      </c>
      <c r="B387" s="533">
        <f t="shared" si="29"/>
        <v>2</v>
      </c>
      <c r="C387" s="537">
        <v>10415.016843576899</v>
      </c>
      <c r="D387" s="541">
        <v>0</v>
      </c>
      <c r="E387" s="540">
        <v>-51966.633285089199</v>
      </c>
      <c r="F387" s="539">
        <f t="shared" si="24"/>
        <v>506634.68589265336</v>
      </c>
      <c r="G387" s="535">
        <f t="shared" si="26"/>
        <v>506634.68589265336</v>
      </c>
      <c r="H387" s="538">
        <v>506634.68589265301</v>
      </c>
      <c r="I387" s="537">
        <f t="shared" si="25"/>
        <v>0</v>
      </c>
      <c r="J387" s="534">
        <v>8436.1970584313895</v>
      </c>
      <c r="K387" s="536">
        <v>104085.92408930699</v>
      </c>
      <c r="L387" s="534">
        <v>3207.17567326175</v>
      </c>
      <c r="M387" s="474">
        <f t="shared" si="27"/>
        <v>622363.98271365347</v>
      </c>
      <c r="N387" s="474"/>
    </row>
    <row r="388" spans="1:14" x14ac:dyDescent="0.2">
      <c r="A388" s="533">
        <f t="shared" si="28"/>
        <v>2038</v>
      </c>
      <c r="B388" s="533">
        <f t="shared" si="29"/>
        <v>3</v>
      </c>
      <c r="C388" s="537">
        <v>10422.4862031845</v>
      </c>
      <c r="D388" s="541">
        <v>0</v>
      </c>
      <c r="E388" s="540">
        <v>-51810.7802517909</v>
      </c>
      <c r="F388" s="539">
        <f t="shared" si="24"/>
        <v>506856.00128189032</v>
      </c>
      <c r="G388" s="535">
        <f t="shared" si="26"/>
        <v>506856.00128189032</v>
      </c>
      <c r="H388" s="538">
        <v>506856.00128189003</v>
      </c>
      <c r="I388" s="537">
        <f t="shared" si="25"/>
        <v>0</v>
      </c>
      <c r="J388" s="534">
        <v>8430.6907610722901</v>
      </c>
      <c r="K388" s="536">
        <v>104083.213698989</v>
      </c>
      <c r="L388" s="534">
        <v>3202.1413589600902</v>
      </c>
      <c r="M388" s="474">
        <f t="shared" si="27"/>
        <v>622572.04710091173</v>
      </c>
      <c r="N388" s="474"/>
    </row>
    <row r="389" spans="1:14" x14ac:dyDescent="0.2">
      <c r="A389" s="533">
        <f t="shared" si="28"/>
        <v>2038</v>
      </c>
      <c r="B389" s="533">
        <f t="shared" si="29"/>
        <v>4</v>
      </c>
      <c r="C389" s="537">
        <v>10431.2746616245</v>
      </c>
      <c r="D389" s="541">
        <v>0</v>
      </c>
      <c r="E389" s="540">
        <v>-51655.394637035002</v>
      </c>
      <c r="F389" s="539">
        <f t="shared" si="24"/>
        <v>507088.40999163373</v>
      </c>
      <c r="G389" s="535">
        <f t="shared" si="26"/>
        <v>507088.40999163373</v>
      </c>
      <c r="H389" s="538">
        <v>507088.40999163402</v>
      </c>
      <c r="I389" s="537">
        <f t="shared" si="25"/>
        <v>0</v>
      </c>
      <c r="J389" s="534">
        <v>8433.1781142976906</v>
      </c>
      <c r="K389" s="536">
        <v>104128.000806408</v>
      </c>
      <c r="L389" s="534">
        <v>3200.2628118467701</v>
      </c>
      <c r="M389" s="474">
        <f t="shared" si="27"/>
        <v>622849.85172418621</v>
      </c>
      <c r="N389" s="474"/>
    </row>
    <row r="390" spans="1:14" x14ac:dyDescent="0.2">
      <c r="A390" s="533">
        <f t="shared" si="28"/>
        <v>2038</v>
      </c>
      <c r="B390" s="533">
        <f t="shared" si="29"/>
        <v>5</v>
      </c>
      <c r="C390" s="537">
        <v>10440.388448194301</v>
      </c>
      <c r="D390" s="541">
        <v>0</v>
      </c>
      <c r="E390" s="540">
        <v>-51500.475038987497</v>
      </c>
      <c r="F390" s="539">
        <f t="shared" si="24"/>
        <v>507323.20389908971</v>
      </c>
      <c r="G390" s="535">
        <f t="shared" si="26"/>
        <v>507323.20389908971</v>
      </c>
      <c r="H390" s="538">
        <v>507323.20389909</v>
      </c>
      <c r="I390" s="537">
        <f t="shared" si="25"/>
        <v>0</v>
      </c>
      <c r="J390" s="534">
        <v>8427.9345693360901</v>
      </c>
      <c r="K390" s="536">
        <v>104294.113119323</v>
      </c>
      <c r="L390" s="534">
        <v>3190.3921476421401</v>
      </c>
      <c r="M390" s="474">
        <f t="shared" si="27"/>
        <v>623235.64373539097</v>
      </c>
      <c r="N390" s="474"/>
    </row>
    <row r="391" spans="1:14" x14ac:dyDescent="0.2">
      <c r="A391" s="533">
        <f t="shared" si="28"/>
        <v>2038</v>
      </c>
      <c r="B391" s="533">
        <f t="shared" si="29"/>
        <v>6</v>
      </c>
      <c r="C391" s="537">
        <v>10449.9127076778</v>
      </c>
      <c r="D391" s="541">
        <v>0</v>
      </c>
      <c r="E391" s="540">
        <v>-51346.020060018804</v>
      </c>
      <c r="F391" s="539">
        <f t="shared" si="24"/>
        <v>507561.1306209006</v>
      </c>
      <c r="G391" s="535">
        <f t="shared" si="26"/>
        <v>507561.1306209006</v>
      </c>
      <c r="H391" s="538">
        <v>507561.13062090101</v>
      </c>
      <c r="I391" s="537">
        <f t="shared" si="25"/>
        <v>0</v>
      </c>
      <c r="J391" s="534">
        <v>8433.8813753637496</v>
      </c>
      <c r="K391" s="536">
        <v>104583.874323449</v>
      </c>
      <c r="L391" s="534">
        <v>3201.8600502050099</v>
      </c>
      <c r="M391" s="474">
        <f t="shared" si="27"/>
        <v>623780.74636991834</v>
      </c>
      <c r="N391" s="474"/>
    </row>
    <row r="392" spans="1:14" x14ac:dyDescent="0.2">
      <c r="A392" s="533">
        <f t="shared" si="28"/>
        <v>2038</v>
      </c>
      <c r="B392" s="533">
        <f t="shared" si="29"/>
        <v>7</v>
      </c>
      <c r="C392" s="537">
        <v>10458.5800139605</v>
      </c>
      <c r="D392" s="541">
        <v>0</v>
      </c>
      <c r="E392" s="540">
        <v>-51192.028306690197</v>
      </c>
      <c r="F392" s="539">
        <f t="shared" si="24"/>
        <v>507791.08367730124</v>
      </c>
      <c r="G392" s="535">
        <f t="shared" si="26"/>
        <v>507791.08367730124</v>
      </c>
      <c r="H392" s="538">
        <v>507791.08367730101</v>
      </c>
      <c r="I392" s="537">
        <f t="shared" si="25"/>
        <v>0</v>
      </c>
      <c r="J392" s="534">
        <v>8477.8748547177292</v>
      </c>
      <c r="K392" s="536">
        <v>104838.454369603</v>
      </c>
      <c r="L392" s="534">
        <v>3224.50603857549</v>
      </c>
      <c r="M392" s="474">
        <f t="shared" si="27"/>
        <v>624331.91894019744</v>
      </c>
      <c r="N392" s="474"/>
    </row>
    <row r="393" spans="1:14" x14ac:dyDescent="0.2">
      <c r="A393" s="533">
        <f t="shared" si="28"/>
        <v>2038</v>
      </c>
      <c r="B393" s="533">
        <f t="shared" si="29"/>
        <v>8</v>
      </c>
      <c r="C393" s="537">
        <v>10466.5901796738</v>
      </c>
      <c r="D393" s="541">
        <v>0</v>
      </c>
      <c r="E393" s="540">
        <v>-51038.498389742803</v>
      </c>
      <c r="F393" s="539">
        <f t="shared" si="24"/>
        <v>508014.81563921622</v>
      </c>
      <c r="G393" s="535">
        <f t="shared" si="26"/>
        <v>508014.81563921622</v>
      </c>
      <c r="H393" s="538">
        <v>508014.81563921599</v>
      </c>
      <c r="I393" s="537">
        <f t="shared" si="25"/>
        <v>0</v>
      </c>
      <c r="J393" s="534">
        <v>8479.0492235197707</v>
      </c>
      <c r="K393" s="536">
        <v>104889.930404577</v>
      </c>
      <c r="L393" s="534">
        <v>3229.6063526387502</v>
      </c>
      <c r="M393" s="474">
        <f t="shared" si="27"/>
        <v>624613.40161995171</v>
      </c>
      <c r="N393" s="474"/>
    </row>
    <row r="394" spans="1:14" x14ac:dyDescent="0.2">
      <c r="A394" s="533">
        <f t="shared" si="28"/>
        <v>2038</v>
      </c>
      <c r="B394" s="533">
        <f t="shared" si="29"/>
        <v>9</v>
      </c>
      <c r="C394" s="537">
        <v>10474.4611285562</v>
      </c>
      <c r="D394" s="541">
        <v>0</v>
      </c>
      <c r="E394" s="540">
        <v>-50885.428924084103</v>
      </c>
      <c r="F394" s="539">
        <f t="shared" si="24"/>
        <v>508236.86703697935</v>
      </c>
      <c r="G394" s="535">
        <f t="shared" si="26"/>
        <v>508236.86703697935</v>
      </c>
      <c r="H394" s="538">
        <v>508236.86703697901</v>
      </c>
      <c r="I394" s="537">
        <f t="shared" si="25"/>
        <v>0</v>
      </c>
      <c r="J394" s="534">
        <v>8475.2815965685804</v>
      </c>
      <c r="K394" s="536">
        <v>104881.663374278</v>
      </c>
      <c r="L394" s="534">
        <v>3226.2273521127099</v>
      </c>
      <c r="M394" s="474">
        <f t="shared" si="27"/>
        <v>624820.03935993859</v>
      </c>
      <c r="N394" s="474"/>
    </row>
    <row r="395" spans="1:14" x14ac:dyDescent="0.2">
      <c r="A395" s="533">
        <f t="shared" si="28"/>
        <v>2038</v>
      </c>
      <c r="B395" s="533">
        <f t="shared" si="29"/>
        <v>10</v>
      </c>
      <c r="C395" s="537">
        <v>10483.0042400066</v>
      </c>
      <c r="D395" s="541">
        <v>0</v>
      </c>
      <c r="E395" s="540">
        <v>-50732.818528775402</v>
      </c>
      <c r="F395" s="539">
        <f t="shared" si="24"/>
        <v>508464.35027707933</v>
      </c>
      <c r="G395" s="535">
        <f t="shared" si="26"/>
        <v>508464.35027707933</v>
      </c>
      <c r="H395" s="538">
        <v>508464.35027707898</v>
      </c>
      <c r="I395" s="537">
        <f t="shared" si="25"/>
        <v>0</v>
      </c>
      <c r="J395" s="534">
        <v>8469.8476716637597</v>
      </c>
      <c r="K395" s="536">
        <v>104789.349936506</v>
      </c>
      <c r="L395" s="534">
        <v>3211.1164482998001</v>
      </c>
      <c r="M395" s="474">
        <f t="shared" si="27"/>
        <v>624934.66433354886</v>
      </c>
      <c r="N395" s="474"/>
    </row>
    <row r="396" spans="1:14" x14ac:dyDescent="0.2">
      <c r="A396" s="533">
        <f t="shared" si="28"/>
        <v>2038</v>
      </c>
      <c r="B396" s="533">
        <f t="shared" si="29"/>
        <v>11</v>
      </c>
      <c r="C396" s="537">
        <v>10493.4485100067</v>
      </c>
      <c r="D396" s="541">
        <v>0</v>
      </c>
      <c r="E396" s="540">
        <v>-50580.665827019497</v>
      </c>
      <c r="F396" s="539">
        <f t="shared" si="24"/>
        <v>508708.03780326259</v>
      </c>
      <c r="G396" s="535">
        <f t="shared" si="26"/>
        <v>508708.03780326259</v>
      </c>
      <c r="H396" s="538">
        <v>508708.037803263</v>
      </c>
      <c r="I396" s="537">
        <f t="shared" si="25"/>
        <v>0</v>
      </c>
      <c r="J396" s="534">
        <v>8472.0484200748597</v>
      </c>
      <c r="K396" s="536">
        <v>104634.653379426</v>
      </c>
      <c r="L396" s="534">
        <v>3204.9958554539699</v>
      </c>
      <c r="M396" s="474">
        <f t="shared" si="27"/>
        <v>625019.73545821744</v>
      </c>
      <c r="N396" s="474"/>
    </row>
    <row r="397" spans="1:14" x14ac:dyDescent="0.2">
      <c r="A397" s="533">
        <f t="shared" si="28"/>
        <v>2038</v>
      </c>
      <c r="B397" s="533">
        <f t="shared" si="29"/>
        <v>12</v>
      </c>
      <c r="C397" s="537">
        <v>10504.1324264224</v>
      </c>
      <c r="D397" s="541">
        <v>0</v>
      </c>
      <c r="E397" s="540">
        <v>-50428.969446148702</v>
      </c>
      <c r="F397" s="539">
        <f t="shared" si="24"/>
        <v>508953.36929824832</v>
      </c>
      <c r="G397" s="535">
        <f t="shared" si="26"/>
        <v>508953.36929824832</v>
      </c>
      <c r="H397" s="538">
        <v>508953.36929824803</v>
      </c>
      <c r="I397" s="537">
        <f t="shared" si="25"/>
        <v>0</v>
      </c>
      <c r="J397" s="534">
        <v>8460.6571217425499</v>
      </c>
      <c r="K397" s="536">
        <v>104442.128403619</v>
      </c>
      <c r="L397" s="534">
        <v>3203.8781752229402</v>
      </c>
      <c r="M397" s="474">
        <f t="shared" si="27"/>
        <v>625060.03299883287</v>
      </c>
      <c r="N397" s="474">
        <f>AVERAGE(M386:M397)</f>
        <v>623812.50040743744</v>
      </c>
    </row>
    <row r="398" spans="1:14" x14ac:dyDescent="0.2">
      <c r="A398" s="533">
        <f t="shared" ref="A398:A421" si="30">+A386+1</f>
        <v>2039</v>
      </c>
      <c r="B398" s="533">
        <f t="shared" ref="B398:B421" si="31">+B386</f>
        <v>1</v>
      </c>
      <c r="C398" s="537">
        <v>10514.3250802784</v>
      </c>
      <c r="D398" s="541">
        <v>0</v>
      </c>
      <c r="E398" s="540">
        <v>-50277.728017611698</v>
      </c>
      <c r="F398" s="539">
        <f t="shared" ref="F398:F421" si="32">+$B$2+$B$3*C398+$B$4*D398+E398</f>
        <v>509193.94035740074</v>
      </c>
      <c r="G398" s="535">
        <f t="shared" si="26"/>
        <v>509193.94035740074</v>
      </c>
      <c r="H398" s="538">
        <v>509193.94035740098</v>
      </c>
      <c r="I398" s="537">
        <f t="shared" ref="I398:I421" si="33">+H398-F398</f>
        <v>0</v>
      </c>
      <c r="J398" s="534">
        <v>8437.5598670079107</v>
      </c>
      <c r="K398" s="536">
        <v>104314.875778179</v>
      </c>
      <c r="L398" s="534">
        <v>3202.39332592851</v>
      </c>
      <c r="M398" s="474">
        <f t="shared" si="27"/>
        <v>625148.76932851621</v>
      </c>
      <c r="N398" s="476">
        <f>+N397/N385-1</f>
        <v>4.7342958160736526E-3</v>
      </c>
    </row>
    <row r="399" spans="1:14" x14ac:dyDescent="0.2">
      <c r="A399" s="533">
        <f t="shared" si="30"/>
        <v>2039</v>
      </c>
      <c r="B399" s="533">
        <f t="shared" si="31"/>
        <v>2</v>
      </c>
      <c r="C399" s="537">
        <v>10522.568999793901</v>
      </c>
      <c r="D399" s="541">
        <v>0</v>
      </c>
      <c r="E399" s="540">
        <v>-50126.940176962104</v>
      </c>
      <c r="F399" s="539">
        <f t="shared" si="32"/>
        <v>509416.97888914106</v>
      </c>
      <c r="G399" s="535">
        <f t="shared" si="26"/>
        <v>509416.97888914106</v>
      </c>
      <c r="H399" s="538">
        <v>509416.978889141</v>
      </c>
      <c r="I399" s="537">
        <f t="shared" si="33"/>
        <v>0</v>
      </c>
      <c r="J399" s="534">
        <v>8442.0068481290109</v>
      </c>
      <c r="K399" s="536">
        <v>104278.0315888</v>
      </c>
      <c r="L399" s="534">
        <v>3204.40540830804</v>
      </c>
      <c r="M399" s="474">
        <f t="shared" si="27"/>
        <v>625341.42273437814</v>
      </c>
      <c r="N399" s="474"/>
    </row>
    <row r="400" spans="1:14" x14ac:dyDescent="0.2">
      <c r="A400" s="533">
        <f t="shared" si="30"/>
        <v>2039</v>
      </c>
      <c r="B400" s="533">
        <f t="shared" si="31"/>
        <v>3</v>
      </c>
      <c r="C400" s="537">
        <v>10528.6740883316</v>
      </c>
      <c r="D400" s="541">
        <v>0</v>
      </c>
      <c r="E400" s="540">
        <v>-49976.604563845001</v>
      </c>
      <c r="F400" s="539">
        <f t="shared" si="32"/>
        <v>509620.82022428629</v>
      </c>
      <c r="G400" s="535">
        <f t="shared" si="26"/>
        <v>509620.82022428629</v>
      </c>
      <c r="H400" s="538">
        <v>509620.820224286</v>
      </c>
      <c r="I400" s="537">
        <f t="shared" si="33"/>
        <v>0</v>
      </c>
      <c r="J400" s="534">
        <v>8436.5005507699098</v>
      </c>
      <c r="K400" s="536">
        <v>104275.286654193</v>
      </c>
      <c r="L400" s="534">
        <v>3199.3752433929699</v>
      </c>
      <c r="M400" s="474">
        <f t="shared" si="27"/>
        <v>625531.98267264222</v>
      </c>
      <c r="N400" s="474"/>
    </row>
    <row r="401" spans="1:14" x14ac:dyDescent="0.2">
      <c r="A401" s="533">
        <f t="shared" si="30"/>
        <v>2039</v>
      </c>
      <c r="B401" s="533">
        <f t="shared" si="31"/>
        <v>4</v>
      </c>
      <c r="C401" s="537">
        <v>10534.6793275456</v>
      </c>
      <c r="D401" s="541">
        <v>0</v>
      </c>
      <c r="E401" s="540">
        <v>-49826.719821985898</v>
      </c>
      <c r="F401" s="539">
        <f t="shared" si="32"/>
        <v>509823.33559682535</v>
      </c>
      <c r="G401" s="535">
        <f t="shared" si="26"/>
        <v>509823.33559682535</v>
      </c>
      <c r="H401" s="538">
        <v>509823.335596825</v>
      </c>
      <c r="I401" s="537">
        <f t="shared" si="33"/>
        <v>0</v>
      </c>
      <c r="J401" s="534">
        <v>8438.9879039953103</v>
      </c>
      <c r="K401" s="536">
        <v>104320.126865343</v>
      </c>
      <c r="L401" s="534">
        <v>3197.4981200114098</v>
      </c>
      <c r="M401" s="474">
        <f t="shared" si="27"/>
        <v>625779.94848617504</v>
      </c>
      <c r="N401" s="474"/>
    </row>
    <row r="402" spans="1:14" x14ac:dyDescent="0.2">
      <c r="A402" s="533">
        <f t="shared" si="30"/>
        <v>2039</v>
      </c>
      <c r="B402" s="533">
        <f t="shared" si="31"/>
        <v>5</v>
      </c>
      <c r="C402" s="537">
        <v>10540.4381721711</v>
      </c>
      <c r="D402" s="541">
        <v>0</v>
      </c>
      <c r="E402" s="540">
        <v>-49677.284599177299</v>
      </c>
      <c r="F402" s="539">
        <f t="shared" si="32"/>
        <v>510023.24201883632</v>
      </c>
      <c r="G402" s="535">
        <f t="shared" si="26"/>
        <v>510023.24201883632</v>
      </c>
      <c r="H402" s="538">
        <v>510023.24201883603</v>
      </c>
      <c r="I402" s="537">
        <f t="shared" si="33"/>
        <v>0</v>
      </c>
      <c r="J402" s="534">
        <v>8433.7443590337098</v>
      </c>
      <c r="K402" s="536">
        <v>104486.516087784</v>
      </c>
      <c r="L402" s="534">
        <v>3187.63578459259</v>
      </c>
      <c r="M402" s="474">
        <f t="shared" si="27"/>
        <v>626131.13825024664</v>
      </c>
      <c r="N402" s="474"/>
    </row>
    <row r="403" spans="1:14" x14ac:dyDescent="0.2">
      <c r="A403" s="533">
        <f t="shared" si="30"/>
        <v>2039</v>
      </c>
      <c r="B403" s="533">
        <f t="shared" si="31"/>
        <v>6</v>
      </c>
      <c r="C403" s="537">
        <v>10546.9929880075</v>
      </c>
      <c r="D403" s="541">
        <v>0</v>
      </c>
      <c r="E403" s="540">
        <v>-49528.297547267801</v>
      </c>
      <c r="F403" s="539">
        <f t="shared" si="32"/>
        <v>510229.67625630618</v>
      </c>
      <c r="G403" s="535">
        <f t="shared" si="26"/>
        <v>510229.67625630618</v>
      </c>
      <c r="H403" s="538">
        <v>510229.676256306</v>
      </c>
      <c r="I403" s="537">
        <f t="shared" si="33"/>
        <v>0</v>
      </c>
      <c r="J403" s="534">
        <v>8439.6911650613692</v>
      </c>
      <c r="K403" s="536">
        <v>104776.782190129</v>
      </c>
      <c r="L403" s="534">
        <v>3199.0935801996402</v>
      </c>
      <c r="M403" s="474">
        <f t="shared" si="27"/>
        <v>626645.24319169624</v>
      </c>
      <c r="N403" s="474"/>
    </row>
    <row r="404" spans="1:14" x14ac:dyDescent="0.2">
      <c r="A404" s="533">
        <f t="shared" si="30"/>
        <v>2039</v>
      </c>
      <c r="B404" s="533">
        <f t="shared" si="31"/>
        <v>7</v>
      </c>
      <c r="C404" s="537">
        <v>10554.5286395003</v>
      </c>
      <c r="D404" s="541">
        <v>0</v>
      </c>
      <c r="E404" s="540">
        <v>-49379.7573221489</v>
      </c>
      <c r="F404" s="539">
        <f t="shared" si="32"/>
        <v>510444.25982732989</v>
      </c>
      <c r="G404" s="535">
        <f t="shared" si="26"/>
        <v>510444.25982732989</v>
      </c>
      <c r="H404" s="538">
        <v>510444.25982733001</v>
      </c>
      <c r="I404" s="537">
        <f t="shared" si="33"/>
        <v>0</v>
      </c>
      <c r="J404" s="534">
        <v>8483.6846444153507</v>
      </c>
      <c r="K404" s="536">
        <v>105031.80209665799</v>
      </c>
      <c r="L404" s="534">
        <v>3221.7198013774901</v>
      </c>
      <c r="M404" s="474">
        <f t="shared" si="27"/>
        <v>627181.46636978071</v>
      </c>
      <c r="N404" s="474"/>
    </row>
    <row r="405" spans="1:14" x14ac:dyDescent="0.2">
      <c r="A405" s="533">
        <f t="shared" si="30"/>
        <v>2039</v>
      </c>
      <c r="B405" s="533">
        <f t="shared" si="31"/>
        <v>8</v>
      </c>
      <c r="C405" s="537">
        <v>10563.855020205099</v>
      </c>
      <c r="D405" s="541">
        <v>0</v>
      </c>
      <c r="E405" s="540">
        <v>-49231.662583742997</v>
      </c>
      <c r="F405" s="539">
        <f t="shared" si="32"/>
        <v>510674.09207542753</v>
      </c>
      <c r="G405" s="535">
        <f t="shared" si="26"/>
        <v>510674.09207542753</v>
      </c>
      <c r="H405" s="538">
        <v>510674.092075427</v>
      </c>
      <c r="I405" s="537">
        <f t="shared" si="33"/>
        <v>-5.2386894822120667E-10</v>
      </c>
      <c r="J405" s="534">
        <v>8484.8590132173904</v>
      </c>
      <c r="K405" s="536">
        <v>105083.34334096</v>
      </c>
      <c r="L405" s="534">
        <v>3226.8155073919502</v>
      </c>
      <c r="M405" s="474">
        <f t="shared" si="27"/>
        <v>627469.10993699683</v>
      </c>
      <c r="N405" s="474"/>
    </row>
    <row r="406" spans="1:14" x14ac:dyDescent="0.2">
      <c r="A406" s="533">
        <f t="shared" si="30"/>
        <v>2039</v>
      </c>
      <c r="B406" s="533">
        <f t="shared" si="31"/>
        <v>9</v>
      </c>
      <c r="C406" s="537">
        <v>10573.7598774177</v>
      </c>
      <c r="D406" s="541">
        <v>0</v>
      </c>
      <c r="E406" s="540">
        <v>-49084.011995991801</v>
      </c>
      <c r="F406" s="539">
        <f t="shared" si="32"/>
        <v>510908.55000978347</v>
      </c>
      <c r="G406" s="535">
        <f t="shared" si="26"/>
        <v>510908.55000978347</v>
      </c>
      <c r="H406" s="538">
        <v>510908.550009784</v>
      </c>
      <c r="I406" s="537">
        <f t="shared" si="33"/>
        <v>5.2386894822120667E-10</v>
      </c>
      <c r="J406" s="534">
        <v>8481.0913862662001</v>
      </c>
      <c r="K406" s="536">
        <v>105075.03135299501</v>
      </c>
      <c r="L406" s="534">
        <v>3223.4392260307</v>
      </c>
      <c r="M406" s="474">
        <f t="shared" si="27"/>
        <v>627688.11197507544</v>
      </c>
      <c r="N406" s="474"/>
    </row>
    <row r="407" spans="1:14" x14ac:dyDescent="0.2">
      <c r="A407" s="533">
        <f t="shared" si="30"/>
        <v>2039</v>
      </c>
      <c r="B407" s="533">
        <f t="shared" si="31"/>
        <v>10</v>
      </c>
      <c r="C407" s="537">
        <v>10582.6601921607</v>
      </c>
      <c r="D407" s="541">
        <v>0</v>
      </c>
      <c r="E407" s="540">
        <v>-48936.8042268438</v>
      </c>
      <c r="F407" s="539">
        <f t="shared" si="32"/>
        <v>511133.76119586156</v>
      </c>
      <c r="G407" s="535">
        <f t="shared" si="26"/>
        <v>511133.76119586156</v>
      </c>
      <c r="H407" s="538">
        <v>511133.76119586203</v>
      </c>
      <c r="I407" s="537">
        <f t="shared" si="33"/>
        <v>4.6566128730773926E-10</v>
      </c>
      <c r="J407" s="534">
        <v>8475.6574613613793</v>
      </c>
      <c r="K407" s="536">
        <v>104982.518040692</v>
      </c>
      <c r="L407" s="534">
        <v>3208.3411812894901</v>
      </c>
      <c r="M407" s="474">
        <f t="shared" si="27"/>
        <v>627800.27787920437</v>
      </c>
      <c r="N407" s="474"/>
    </row>
    <row r="408" spans="1:14" x14ac:dyDescent="0.2">
      <c r="A408" s="533">
        <f t="shared" si="30"/>
        <v>2039</v>
      </c>
      <c r="B408" s="533">
        <f t="shared" si="31"/>
        <v>11</v>
      </c>
      <c r="C408" s="537">
        <v>10590.5093787357</v>
      </c>
      <c r="D408" s="541">
        <v>0</v>
      </c>
      <c r="E408" s="540">
        <v>-48790.037948242803</v>
      </c>
      <c r="F408" s="539">
        <f t="shared" si="32"/>
        <v>511349.31867911672</v>
      </c>
      <c r="G408" s="535">
        <f t="shared" si="26"/>
        <v>511349.31867911672</v>
      </c>
      <c r="H408" s="538">
        <v>511349.31867911702</v>
      </c>
      <c r="I408" s="537">
        <f t="shared" si="33"/>
        <v>0</v>
      </c>
      <c r="J408" s="534">
        <v>8477.8582097724793</v>
      </c>
      <c r="K408" s="536">
        <v>104827.506691446</v>
      </c>
      <c r="L408" s="534">
        <v>3202.2256787649499</v>
      </c>
      <c r="M408" s="474">
        <f t="shared" si="27"/>
        <v>627856.90925910021</v>
      </c>
      <c r="N408" s="474"/>
    </row>
    <row r="409" spans="1:14" x14ac:dyDescent="0.2">
      <c r="A409" s="533">
        <f t="shared" si="30"/>
        <v>2039</v>
      </c>
      <c r="B409" s="533">
        <f t="shared" si="31"/>
        <v>12</v>
      </c>
      <c r="C409" s="537">
        <v>10598.5624600915</v>
      </c>
      <c r="D409" s="541">
        <v>0</v>
      </c>
      <c r="E409" s="540">
        <v>-48643.711836115101</v>
      </c>
      <c r="F409" s="539">
        <f t="shared" si="32"/>
        <v>511566.22295400687</v>
      </c>
      <c r="G409" s="535">
        <f t="shared" si="26"/>
        <v>511566.22295400687</v>
      </c>
      <c r="H409" s="538">
        <v>511566.22295400698</v>
      </c>
      <c r="I409" s="537">
        <f t="shared" si="33"/>
        <v>0</v>
      </c>
      <c r="J409" s="534">
        <v>8466.4669114401804</v>
      </c>
      <c r="K409" s="536">
        <v>104634.59730887999</v>
      </c>
      <c r="L409" s="534">
        <v>3201.10876510551</v>
      </c>
      <c r="M409" s="474">
        <f t="shared" si="27"/>
        <v>627868.39593943255</v>
      </c>
      <c r="N409" s="474">
        <f>AVERAGE(M398:M409)</f>
        <v>626703.56466860382</v>
      </c>
    </row>
    <row r="410" spans="1:14" x14ac:dyDescent="0.2">
      <c r="A410" s="533">
        <f t="shared" si="30"/>
        <v>2040</v>
      </c>
      <c r="B410" s="533">
        <f t="shared" si="31"/>
        <v>1</v>
      </c>
      <c r="C410" s="537">
        <v>10609.799635448901</v>
      </c>
      <c r="D410" s="541">
        <v>0</v>
      </c>
      <c r="E410" s="540">
        <v>-48497.824570358302</v>
      </c>
      <c r="F410" s="539">
        <f t="shared" si="32"/>
        <v>511810.59416104335</v>
      </c>
      <c r="G410" s="535">
        <f t="shared" si="26"/>
        <v>511810.59416104335</v>
      </c>
      <c r="H410" s="538">
        <v>511810.594161043</v>
      </c>
      <c r="I410" s="537">
        <f t="shared" si="33"/>
        <v>0</v>
      </c>
      <c r="J410" s="534">
        <v>8443.3696567055395</v>
      </c>
      <c r="K410" s="536">
        <v>104507.080661991</v>
      </c>
      <c r="L410" s="534">
        <v>3199.6249998943799</v>
      </c>
      <c r="M410" s="474">
        <f t="shared" si="27"/>
        <v>627960.66947963426</v>
      </c>
      <c r="N410" s="476">
        <f>+N409/N397-1</f>
        <v>4.6345083807683984E-3</v>
      </c>
    </row>
    <row r="411" spans="1:14" x14ac:dyDescent="0.2">
      <c r="A411" s="533">
        <f t="shared" si="30"/>
        <v>2040</v>
      </c>
      <c r="B411" s="533">
        <f t="shared" si="31"/>
        <v>2</v>
      </c>
      <c r="C411" s="537">
        <v>10625.321511156801</v>
      </c>
      <c r="D411" s="541">
        <v>0</v>
      </c>
      <c r="E411" s="540">
        <v>-48352.374834829003</v>
      </c>
      <c r="F411" s="539">
        <f t="shared" si="32"/>
        <v>512092.07946130726</v>
      </c>
      <c r="G411" s="535">
        <f t="shared" si="26"/>
        <v>512092.07946130726</v>
      </c>
      <c r="H411" s="538">
        <v>512092.07946130697</v>
      </c>
      <c r="I411" s="537">
        <f t="shared" si="33"/>
        <v>0</v>
      </c>
      <c r="J411" s="534">
        <v>8447.8166378266305</v>
      </c>
      <c r="K411" s="536">
        <v>104470.13908829199</v>
      </c>
      <c r="L411" s="534">
        <v>3201.63514335434</v>
      </c>
      <c r="M411" s="474">
        <f t="shared" si="27"/>
        <v>628211.67033078021</v>
      </c>
      <c r="N411" s="474"/>
    </row>
    <row r="412" spans="1:14" x14ac:dyDescent="0.2">
      <c r="A412" s="533">
        <f t="shared" si="30"/>
        <v>2040</v>
      </c>
      <c r="B412" s="533">
        <f t="shared" si="31"/>
        <v>3</v>
      </c>
      <c r="C412" s="537">
        <v>10640.8200303917</v>
      </c>
      <c r="D412" s="541">
        <v>0</v>
      </c>
      <c r="E412" s="540">
        <v>-48207.361317331401</v>
      </c>
      <c r="F412" s="539">
        <f t="shared" si="32"/>
        <v>512372.92384463252</v>
      </c>
      <c r="G412" s="535">
        <f t="shared" si="26"/>
        <v>512372.92384463252</v>
      </c>
      <c r="H412" s="538">
        <v>512372.92384463199</v>
      </c>
      <c r="I412" s="537">
        <f t="shared" si="33"/>
        <v>-5.2386894822120667E-10</v>
      </c>
      <c r="J412" s="534">
        <v>8442.3103404675294</v>
      </c>
      <c r="K412" s="536">
        <v>104467.359609397</v>
      </c>
      <c r="L412" s="534">
        <v>3196.60912782586</v>
      </c>
      <c r="M412" s="474">
        <f t="shared" si="27"/>
        <v>628479.2029223229</v>
      </c>
      <c r="N412" s="474"/>
    </row>
    <row r="413" spans="1:14" x14ac:dyDescent="0.2">
      <c r="A413" s="533">
        <f t="shared" si="30"/>
        <v>2040</v>
      </c>
      <c r="B413" s="533">
        <f t="shared" si="31"/>
        <v>4</v>
      </c>
      <c r="C413" s="537">
        <v>10654.207293992</v>
      </c>
      <c r="D413" s="541">
        <v>0</v>
      </c>
      <c r="E413" s="540">
        <v>-48062.782709604398</v>
      </c>
      <c r="F413" s="539">
        <f t="shared" si="32"/>
        <v>512634.83002271171</v>
      </c>
      <c r="G413" s="535">
        <f t="shared" si="26"/>
        <v>512634.83002271171</v>
      </c>
      <c r="H413" s="538">
        <v>512634.83002271201</v>
      </c>
      <c r="I413" s="537">
        <f t="shared" si="33"/>
        <v>0</v>
      </c>
      <c r="J413" s="534">
        <v>8444.7976936929299</v>
      </c>
      <c r="K413" s="536">
        <v>104512.252924279</v>
      </c>
      <c r="L413" s="534">
        <v>3194.73342817605</v>
      </c>
      <c r="M413" s="474">
        <f t="shared" si="27"/>
        <v>628786.61406885972</v>
      </c>
      <c r="N413" s="474"/>
    </row>
    <row r="414" spans="1:14" x14ac:dyDescent="0.2">
      <c r="A414" s="533">
        <f t="shared" si="30"/>
        <v>2040</v>
      </c>
      <c r="B414" s="533">
        <f t="shared" si="31"/>
        <v>5</v>
      </c>
      <c r="C414" s="537">
        <v>10661.170122952301</v>
      </c>
      <c r="D414" s="541">
        <v>0</v>
      </c>
      <c r="E414" s="540">
        <v>-47918.6377073111</v>
      </c>
      <c r="F414" s="539">
        <f t="shared" si="32"/>
        <v>512839.99808610871</v>
      </c>
      <c r="G414" s="535">
        <f t="shared" si="26"/>
        <v>512839.99808610871</v>
      </c>
      <c r="H414" s="538">
        <v>512839.998086109</v>
      </c>
      <c r="I414" s="537">
        <f t="shared" si="33"/>
        <v>0</v>
      </c>
      <c r="J414" s="534">
        <v>8439.5541487313294</v>
      </c>
      <c r="K414" s="536">
        <v>104678.919056246</v>
      </c>
      <c r="L414" s="534">
        <v>3184.8794215430498</v>
      </c>
      <c r="M414" s="474">
        <f t="shared" si="27"/>
        <v>629143.35071262904</v>
      </c>
      <c r="N414" s="474"/>
    </row>
    <row r="415" spans="1:14" x14ac:dyDescent="0.2">
      <c r="A415" s="533">
        <f t="shared" si="30"/>
        <v>2040</v>
      </c>
      <c r="B415" s="533">
        <f t="shared" si="31"/>
        <v>6</v>
      </c>
      <c r="C415" s="537">
        <v>10664.4939355021</v>
      </c>
      <c r="D415" s="541">
        <v>0</v>
      </c>
      <c r="E415" s="540">
        <v>-47774.925010026403</v>
      </c>
      <c r="F415" s="539">
        <f t="shared" si="32"/>
        <v>513012.8410718838</v>
      </c>
      <c r="G415" s="535">
        <f t="shared" si="26"/>
        <v>513012.8410718838</v>
      </c>
      <c r="H415" s="538">
        <v>513012.84107188397</v>
      </c>
      <c r="I415" s="537">
        <f t="shared" si="33"/>
        <v>0</v>
      </c>
      <c r="J415" s="534">
        <v>8445.5009547589907</v>
      </c>
      <c r="K415" s="536">
        <v>104969.69005681</v>
      </c>
      <c r="L415" s="534">
        <v>3196.3271101942701</v>
      </c>
      <c r="M415" s="474">
        <f t="shared" si="27"/>
        <v>629624.35919364705</v>
      </c>
      <c r="N415" s="474"/>
    </row>
    <row r="416" spans="1:14" x14ac:dyDescent="0.2">
      <c r="A416" s="533">
        <f t="shared" si="30"/>
        <v>2040</v>
      </c>
      <c r="B416" s="533">
        <f t="shared" si="31"/>
        <v>7</v>
      </c>
      <c r="C416" s="537">
        <v>10667.504353434801</v>
      </c>
      <c r="D416" s="541">
        <v>0</v>
      </c>
      <c r="E416" s="540">
        <v>-47631.643321224998</v>
      </c>
      <c r="F416" s="539">
        <f t="shared" si="32"/>
        <v>513182.50642147911</v>
      </c>
      <c r="G416" s="535">
        <f t="shared" si="26"/>
        <v>513182.50642147911</v>
      </c>
      <c r="H416" s="538">
        <v>513182.50642147899</v>
      </c>
      <c r="I416" s="537">
        <f t="shared" si="33"/>
        <v>0</v>
      </c>
      <c r="J416" s="534">
        <v>8489.4944341129594</v>
      </c>
      <c r="K416" s="536">
        <v>105225.149823713</v>
      </c>
      <c r="L416" s="534">
        <v>3218.9335641794901</v>
      </c>
      <c r="M416" s="474">
        <f t="shared" si="27"/>
        <v>630116.08424348454</v>
      </c>
      <c r="N416" s="474"/>
    </row>
    <row r="417" spans="1:14" x14ac:dyDescent="0.2">
      <c r="A417" s="533">
        <f t="shared" si="30"/>
        <v>2040</v>
      </c>
      <c r="B417" s="533">
        <f t="shared" si="31"/>
        <v>8</v>
      </c>
      <c r="C417" s="537">
        <v>10673.3279805695</v>
      </c>
      <c r="D417" s="541">
        <v>0</v>
      </c>
      <c r="E417" s="540">
        <v>-47488.791348270002</v>
      </c>
      <c r="F417" s="539">
        <f t="shared" si="32"/>
        <v>513376.39735525183</v>
      </c>
      <c r="G417" s="535">
        <f t="shared" si="26"/>
        <v>513376.39735525183</v>
      </c>
      <c r="H417" s="538">
        <v>513376.397355252</v>
      </c>
      <c r="I417" s="537">
        <f t="shared" si="33"/>
        <v>0</v>
      </c>
      <c r="J417" s="534">
        <v>8490.6688029149991</v>
      </c>
      <c r="K417" s="536">
        <v>105276.75627734201</v>
      </c>
      <c r="L417" s="534">
        <v>3224.0246621451602</v>
      </c>
      <c r="M417" s="474">
        <f t="shared" si="27"/>
        <v>630367.84709765401</v>
      </c>
      <c r="N417" s="474"/>
    </row>
    <row r="418" spans="1:14" x14ac:dyDescent="0.2">
      <c r="A418" s="533">
        <f t="shared" si="30"/>
        <v>2040</v>
      </c>
      <c r="B418" s="533">
        <f t="shared" si="31"/>
        <v>9</v>
      </c>
      <c r="C418" s="537">
        <v>10681.8187305804</v>
      </c>
      <c r="D418" s="541">
        <v>0</v>
      </c>
      <c r="E418" s="540">
        <v>-47346.367802401801</v>
      </c>
      <c r="F418" s="539">
        <f t="shared" si="32"/>
        <v>513593.23484402813</v>
      </c>
      <c r="G418" s="535">
        <f t="shared" si="26"/>
        <v>513593.23484402813</v>
      </c>
      <c r="H418" s="538">
        <v>513593.23484402802</v>
      </c>
      <c r="I418" s="537">
        <f t="shared" si="33"/>
        <v>0</v>
      </c>
      <c r="J418" s="534">
        <v>8486.9011759638197</v>
      </c>
      <c r="K418" s="536">
        <v>105268.39933171299</v>
      </c>
      <c r="L418" s="534">
        <v>3220.65109994869</v>
      </c>
      <c r="M418" s="474">
        <f t="shared" si="27"/>
        <v>630569.1864516536</v>
      </c>
      <c r="N418" s="474"/>
    </row>
    <row r="419" spans="1:14" x14ac:dyDescent="0.2">
      <c r="A419" s="533">
        <f t="shared" si="30"/>
        <v>2040</v>
      </c>
      <c r="B419" s="533">
        <f t="shared" si="31"/>
        <v>10</v>
      </c>
      <c r="C419" s="537">
        <v>10691.7891536841</v>
      </c>
      <c r="D419" s="541">
        <v>0</v>
      </c>
      <c r="E419" s="540">
        <v>-47204.3713987253</v>
      </c>
      <c r="F419" s="539">
        <f t="shared" si="32"/>
        <v>513822.6132215769</v>
      </c>
      <c r="G419" s="535">
        <f t="shared" si="26"/>
        <v>513822.6132215769</v>
      </c>
      <c r="H419" s="538">
        <v>513822.61322157702</v>
      </c>
      <c r="I419" s="537">
        <f t="shared" si="33"/>
        <v>0</v>
      </c>
      <c r="J419" s="534">
        <v>8481.4672510590008</v>
      </c>
      <c r="K419" s="536">
        <v>105175.686144878</v>
      </c>
      <c r="L419" s="534">
        <v>3205.5659142791801</v>
      </c>
      <c r="M419" s="474">
        <f t="shared" si="27"/>
        <v>630685.33253179304</v>
      </c>
      <c r="N419" s="474"/>
    </row>
    <row r="420" spans="1:14" x14ac:dyDescent="0.2">
      <c r="A420" s="533">
        <f t="shared" si="30"/>
        <v>2040</v>
      </c>
      <c r="B420" s="533">
        <f t="shared" si="31"/>
        <v>11</v>
      </c>
      <c r="C420" s="537">
        <v>10703.1000296783</v>
      </c>
      <c r="D420" s="541">
        <v>0</v>
      </c>
      <c r="E420" s="540">
        <v>-47062.800856199101</v>
      </c>
      <c r="F420" s="539">
        <f t="shared" si="32"/>
        <v>514063.31362652895</v>
      </c>
      <c r="G420" s="535">
        <f t="shared" si="26"/>
        <v>514063.31362652895</v>
      </c>
      <c r="H420" s="538">
        <v>514063.31362652901</v>
      </c>
      <c r="I420" s="537">
        <f t="shared" si="33"/>
        <v>0</v>
      </c>
      <c r="J420" s="534">
        <v>8483.6679994700899</v>
      </c>
      <c r="K420" s="536">
        <v>105020.36000346699</v>
      </c>
      <c r="L420" s="534">
        <v>3199.4555020759299</v>
      </c>
      <c r="M420" s="474">
        <f t="shared" si="27"/>
        <v>630766.797131542</v>
      </c>
      <c r="N420" s="474"/>
    </row>
    <row r="421" spans="1:14" x14ac:dyDescent="0.2">
      <c r="A421" s="533">
        <f t="shared" si="30"/>
        <v>2040</v>
      </c>
      <c r="B421" s="533">
        <f t="shared" si="31"/>
        <v>12</v>
      </c>
      <c r="C421" s="537">
        <v>10714.282540235599</v>
      </c>
      <c r="D421" s="541">
        <v>0</v>
      </c>
      <c r="E421" s="540">
        <v>-46921.654897623797</v>
      </c>
      <c r="F421" s="539">
        <f t="shared" si="32"/>
        <v>514302.46443757438</v>
      </c>
      <c r="G421" s="535">
        <f t="shared" si="26"/>
        <v>514302.46443757438</v>
      </c>
      <c r="H421" s="538">
        <v>514302.46443757397</v>
      </c>
      <c r="I421" s="537">
        <f t="shared" si="33"/>
        <v>0</v>
      </c>
      <c r="J421" s="534">
        <v>8472.2767011377891</v>
      </c>
      <c r="K421" s="536">
        <v>104827.066214141</v>
      </c>
      <c r="L421" s="534">
        <v>3198.3393549880798</v>
      </c>
      <c r="M421" s="474">
        <f t="shared" si="27"/>
        <v>630800.1467078412</v>
      </c>
      <c r="N421" s="474">
        <f>AVERAGE(M410:M421)</f>
        <v>629625.93840598688</v>
      </c>
    </row>
    <row r="422" spans="1:14" x14ac:dyDescent="0.2">
      <c r="A422" s="533"/>
      <c r="B422" s="533"/>
      <c r="G422" s="535"/>
      <c r="J422" s="534"/>
      <c r="N422" s="476">
        <f>+N421/N409-1</f>
        <v>4.6630877852567032E-3</v>
      </c>
    </row>
    <row r="423" spans="1:14" x14ac:dyDescent="0.2">
      <c r="A423" s="533"/>
      <c r="B423" s="533"/>
      <c r="N423" s="474"/>
    </row>
    <row r="424" spans="1:14" x14ac:dyDescent="0.2">
      <c r="A424" s="533"/>
      <c r="B424" s="533"/>
      <c r="N424" s="474"/>
    </row>
    <row r="425" spans="1:14" x14ac:dyDescent="0.2">
      <c r="A425" s="532">
        <v>2007</v>
      </c>
      <c r="B425" s="533"/>
      <c r="N425" s="474"/>
    </row>
    <row r="426" spans="1:14" x14ac:dyDescent="0.2">
      <c r="A426" s="531">
        <v>2008</v>
      </c>
      <c r="N426" s="474"/>
    </row>
    <row r="427" spans="1:14" x14ac:dyDescent="0.2">
      <c r="A427" s="531">
        <v>2009</v>
      </c>
      <c r="N427" s="474"/>
    </row>
    <row r="428" spans="1:14" x14ac:dyDescent="0.2">
      <c r="A428" s="532">
        <v>2010</v>
      </c>
      <c r="N428" s="474"/>
    </row>
    <row r="429" spans="1:14" x14ac:dyDescent="0.2">
      <c r="A429" s="532">
        <v>2011</v>
      </c>
      <c r="N429" s="474"/>
    </row>
    <row r="430" spans="1:14" x14ac:dyDescent="0.2">
      <c r="A430" s="531">
        <v>2012</v>
      </c>
      <c r="N430" s="474"/>
    </row>
    <row r="431" spans="1:14" x14ac:dyDescent="0.2">
      <c r="A431" s="531">
        <v>2013</v>
      </c>
      <c r="N431" s="474"/>
    </row>
    <row r="432" spans="1:14" x14ac:dyDescent="0.2">
      <c r="A432" s="532">
        <v>2014</v>
      </c>
      <c r="N432" s="474"/>
    </row>
    <row r="433" spans="1:14" x14ac:dyDescent="0.2">
      <c r="A433" s="532">
        <v>2015</v>
      </c>
      <c r="N433" s="474"/>
    </row>
    <row r="434" spans="1:14" x14ac:dyDescent="0.2">
      <c r="A434" s="531">
        <v>2016</v>
      </c>
      <c r="N434" s="476"/>
    </row>
    <row r="435" spans="1:14" x14ac:dyDescent="0.2">
      <c r="A435" s="531">
        <v>2017</v>
      </c>
      <c r="N435" s="474"/>
    </row>
    <row r="436" spans="1:14" x14ac:dyDescent="0.2">
      <c r="A436" s="532">
        <v>2018</v>
      </c>
      <c r="N436" s="474"/>
    </row>
    <row r="437" spans="1:14" x14ac:dyDescent="0.2">
      <c r="A437" s="532">
        <v>2019</v>
      </c>
      <c r="N437" s="474"/>
    </row>
    <row r="438" spans="1:14" x14ac:dyDescent="0.2">
      <c r="A438" s="531">
        <v>2020</v>
      </c>
      <c r="N438" s="474"/>
    </row>
    <row r="439" spans="1:14" x14ac:dyDescent="0.2">
      <c r="A439" s="531">
        <v>2021</v>
      </c>
      <c r="N439" s="474"/>
    </row>
    <row r="440" spans="1:14" x14ac:dyDescent="0.2">
      <c r="A440" s="532">
        <v>2022</v>
      </c>
      <c r="N440" s="474"/>
    </row>
    <row r="441" spans="1:14" x14ac:dyDescent="0.2">
      <c r="A441" s="532">
        <v>2023</v>
      </c>
      <c r="N441" s="474"/>
    </row>
    <row r="442" spans="1:14" x14ac:dyDescent="0.2">
      <c r="A442" s="531">
        <v>2024</v>
      </c>
      <c r="N442" s="474"/>
    </row>
    <row r="443" spans="1:14" x14ac:dyDescent="0.2">
      <c r="A443" s="531">
        <v>2025</v>
      </c>
      <c r="N443" s="474"/>
    </row>
    <row r="444" spans="1:14" x14ac:dyDescent="0.2">
      <c r="A444" s="532">
        <v>2026</v>
      </c>
      <c r="N444" s="474"/>
    </row>
    <row r="445" spans="1:14" x14ac:dyDescent="0.2">
      <c r="A445" s="532">
        <v>2027</v>
      </c>
      <c r="N445" s="474"/>
    </row>
    <row r="446" spans="1:14" x14ac:dyDescent="0.2">
      <c r="A446" s="531">
        <v>2028</v>
      </c>
      <c r="N446" s="476"/>
    </row>
    <row r="447" spans="1:14" x14ac:dyDescent="0.2">
      <c r="A447" s="531">
        <v>2029</v>
      </c>
    </row>
    <row r="448" spans="1:14" x14ac:dyDescent="0.2">
      <c r="A448" s="532">
        <v>2030</v>
      </c>
    </row>
    <row r="449" spans="1:1" x14ac:dyDescent="0.2">
      <c r="A449" s="532">
        <v>2031</v>
      </c>
    </row>
    <row r="450" spans="1:1" x14ac:dyDescent="0.2">
      <c r="A450" s="531">
        <v>2032</v>
      </c>
    </row>
    <row r="451" spans="1:1" x14ac:dyDescent="0.2">
      <c r="A451" s="531">
        <v>2033</v>
      </c>
    </row>
    <row r="452" spans="1:1" x14ac:dyDescent="0.2">
      <c r="A452" s="532">
        <v>2034</v>
      </c>
    </row>
    <row r="453" spans="1:1" x14ac:dyDescent="0.2">
      <c r="A453" s="532">
        <v>2035</v>
      </c>
    </row>
    <row r="454" spans="1:1" x14ac:dyDescent="0.2">
      <c r="A454" s="531">
        <v>2036</v>
      </c>
    </row>
    <row r="455" spans="1:1" x14ac:dyDescent="0.2">
      <c r="A455" s="531">
        <v>2037</v>
      </c>
    </row>
    <row r="456" spans="1:1" x14ac:dyDescent="0.2">
      <c r="A456" s="532">
        <v>2038</v>
      </c>
    </row>
    <row r="457" spans="1:1" x14ac:dyDescent="0.2">
      <c r="A457" s="532">
        <v>2039</v>
      </c>
    </row>
    <row r="458" spans="1:1" x14ac:dyDescent="0.2">
      <c r="A458" s="531">
        <v>2040</v>
      </c>
    </row>
  </sheetData>
  <mergeCells count="2">
    <mergeCell ref="C10:I10"/>
    <mergeCell ref="J13:L1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B050"/>
  </sheetPr>
  <dimension ref="A1:AC458"/>
  <sheetViews>
    <sheetView zoomScale="90" zoomScaleNormal="90" workbookViewId="0">
      <pane xSplit="2" ySplit="13" topLeftCell="C14" activePane="bottomRight" state="frozen"/>
      <selection activeCell="L1" sqref="L1"/>
      <selection pane="topRight" activeCell="L1" sqref="L1"/>
      <selection pane="bottomLeft" activeCell="L1" sqref="L1"/>
      <selection pane="bottomRight" activeCell="O1" sqref="O1"/>
    </sheetView>
  </sheetViews>
  <sheetFormatPr defaultRowHeight="12.75" x14ac:dyDescent="0.2"/>
  <cols>
    <col min="1" max="1" width="24.42578125" customWidth="1"/>
    <col min="2" max="2" width="11.140625" customWidth="1"/>
    <col min="3" max="3" width="11.7109375" customWidth="1"/>
    <col min="4" max="4" width="10.28515625" customWidth="1"/>
    <col min="5" max="5" width="8.28515625" customWidth="1"/>
    <col min="6" max="6" width="8" bestFit="1" customWidth="1"/>
    <col min="7" max="7" width="11.5703125" bestFit="1" customWidth="1"/>
    <col min="8" max="8" width="10.42578125" customWidth="1"/>
    <col min="9" max="9" width="12.140625" customWidth="1"/>
    <col min="10" max="10" width="9.85546875" bestFit="1" customWidth="1"/>
    <col min="12" max="12" width="7.140625" customWidth="1"/>
    <col min="13" max="13" width="11.140625" bestFit="1" customWidth="1"/>
    <col min="15" max="15" width="18.140625" customWidth="1"/>
    <col min="16" max="16" width="10" customWidth="1"/>
    <col min="17" max="17" width="4.7109375" customWidth="1"/>
    <col min="18" max="18" width="15.7109375" customWidth="1"/>
    <col min="22" max="23" width="11.140625" bestFit="1" customWidth="1"/>
    <col min="25" max="25" width="11.7109375" customWidth="1"/>
    <col min="26" max="26" width="10.140625" customWidth="1"/>
    <col min="28" max="28" width="17.42578125" customWidth="1"/>
    <col min="29" max="29" width="10.85546875" customWidth="1"/>
  </cols>
  <sheetData>
    <row r="1" spans="1:29" ht="25.5" x14ac:dyDescent="0.2">
      <c r="A1" s="371" t="s">
        <v>163</v>
      </c>
      <c r="B1" s="371" t="s">
        <v>352</v>
      </c>
      <c r="C1" s="371" t="s">
        <v>351</v>
      </c>
      <c r="D1" s="371" t="s">
        <v>350</v>
      </c>
      <c r="E1" s="371"/>
      <c r="F1" s="371" t="s">
        <v>349</v>
      </c>
      <c r="H1" s="58" t="s">
        <v>459</v>
      </c>
      <c r="O1" s="35" t="s">
        <v>481</v>
      </c>
    </row>
    <row r="2" spans="1:29" ht="15" x14ac:dyDescent="0.25">
      <c r="A2" s="370" t="s">
        <v>345</v>
      </c>
      <c r="B2" s="503">
        <v>244933.48908093022</v>
      </c>
      <c r="C2" s="361">
        <v>69040.347722488106</v>
      </c>
      <c r="D2" s="361">
        <v>3.5476862032250378</v>
      </c>
      <c r="E2" s="361"/>
      <c r="F2" s="362">
        <v>5.2408504917385323E-4</v>
      </c>
      <c r="H2" s="509" t="s">
        <v>414</v>
      </c>
      <c r="I2" s="507">
        <v>0.82265087306521911</v>
      </c>
    </row>
    <row r="3" spans="1:29" ht="15" x14ac:dyDescent="0.25">
      <c r="A3" s="364" t="s">
        <v>458</v>
      </c>
      <c r="B3" s="503">
        <v>497570.05682396167</v>
      </c>
      <c r="C3" s="361">
        <v>120407.88738366649</v>
      </c>
      <c r="D3" s="361">
        <v>4.1323709570495941</v>
      </c>
      <c r="E3" s="361"/>
      <c r="F3" s="362">
        <v>6.3284960828396825E-5</v>
      </c>
      <c r="H3" s="509" t="s">
        <v>412</v>
      </c>
      <c r="I3" s="507">
        <v>0.81578574557096961</v>
      </c>
    </row>
    <row r="4" spans="1:29" ht="15" x14ac:dyDescent="0.25">
      <c r="A4" s="370" t="s">
        <v>457</v>
      </c>
      <c r="B4" s="363">
        <v>1.0471711717701575</v>
      </c>
      <c r="C4" s="361">
        <v>0.52230610182370185</v>
      </c>
      <c r="D4" s="361">
        <v>2.0048993647859348</v>
      </c>
      <c r="E4" s="361"/>
      <c r="F4" s="362">
        <v>4.6710769984659402E-2</v>
      </c>
      <c r="H4" s="19" t="s">
        <v>410</v>
      </c>
      <c r="I4" s="508">
        <v>3.9296990669883743E-2</v>
      </c>
    </row>
    <row r="5" spans="1:29" ht="15" x14ac:dyDescent="0.25">
      <c r="A5" s="370" t="s">
        <v>456</v>
      </c>
      <c r="B5" s="503">
        <v>-111506.72302984638</v>
      </c>
      <c r="C5" s="361">
        <v>17152.087506757118</v>
      </c>
      <c r="D5" s="361">
        <v>-6.5010584271983198</v>
      </c>
      <c r="E5" s="361"/>
      <c r="F5" s="362">
        <v>4.3635691643360667E-9</v>
      </c>
      <c r="H5" s="19" t="s">
        <v>408</v>
      </c>
      <c r="I5" s="507">
        <v>2.1353413974523798</v>
      </c>
    </row>
    <row r="6" spans="1:29" x14ac:dyDescent="0.2">
      <c r="A6" s="370" t="s">
        <v>455</v>
      </c>
      <c r="B6" s="363">
        <v>14.369061065835949</v>
      </c>
      <c r="C6" s="503">
        <v>10.06370741976934</v>
      </c>
      <c r="D6" s="361">
        <v>1.427809898130493</v>
      </c>
      <c r="E6" s="361"/>
      <c r="F6" s="362">
        <v>0.15536759680746492</v>
      </c>
    </row>
    <row r="7" spans="1:29" x14ac:dyDescent="0.2">
      <c r="A7" s="370" t="s">
        <v>454</v>
      </c>
      <c r="B7" s="503">
        <v>-118460.90938181606</v>
      </c>
      <c r="C7" s="503">
        <v>14776.401117454876</v>
      </c>
      <c r="D7" s="361">
        <v>-8.016898596633391</v>
      </c>
      <c r="E7" s="361"/>
      <c r="F7" s="362">
        <v>1.0062633548200933E-11</v>
      </c>
    </row>
    <row r="8" spans="1:29" x14ac:dyDescent="0.2">
      <c r="A8" s="370" t="s">
        <v>453</v>
      </c>
      <c r="B8" s="503">
        <v>75869.290803536904</v>
      </c>
      <c r="C8" s="503">
        <v>14791.961660308545</v>
      </c>
      <c r="D8" s="361">
        <v>5.1290892003268178</v>
      </c>
      <c r="E8" s="361"/>
      <c r="F8" s="362">
        <v>1.2463798030978515E-6</v>
      </c>
    </row>
    <row r="9" spans="1:29" x14ac:dyDescent="0.2">
      <c r="A9" s="370"/>
      <c r="B9" s="503"/>
      <c r="C9" s="503"/>
      <c r="D9" s="361"/>
      <c r="E9" s="361"/>
      <c r="F9" s="362"/>
    </row>
    <row r="11" spans="1:29" ht="16.5" thickBot="1" x14ac:dyDescent="0.3">
      <c r="C11" s="680" t="s">
        <v>452</v>
      </c>
      <c r="D11" s="680"/>
      <c r="E11" s="680"/>
      <c r="F11" s="680"/>
      <c r="G11" s="680"/>
      <c r="H11" s="680"/>
      <c r="I11" s="680"/>
      <c r="J11" s="680"/>
      <c r="K11" s="680"/>
      <c r="L11" s="680"/>
      <c r="V11" s="680" t="s">
        <v>452</v>
      </c>
      <c r="W11" s="680"/>
      <c r="X11" s="680"/>
      <c r="Y11" s="680"/>
      <c r="Z11" s="680"/>
      <c r="AA11" s="680"/>
      <c r="AB11" s="680"/>
      <c r="AC11" s="680"/>
    </row>
    <row r="12" spans="1:29" x14ac:dyDescent="0.2">
      <c r="G12" s="183"/>
      <c r="H12" s="183"/>
    </row>
    <row r="13" spans="1:29" ht="78.75" x14ac:dyDescent="0.25">
      <c r="A13" s="54" t="s">
        <v>306</v>
      </c>
      <c r="B13" s="518" t="s">
        <v>314</v>
      </c>
      <c r="C13" s="517" t="s">
        <v>451</v>
      </c>
      <c r="D13" s="517" t="s">
        <v>450</v>
      </c>
      <c r="E13" s="54" t="s">
        <v>215</v>
      </c>
      <c r="F13" s="497" t="s">
        <v>173</v>
      </c>
      <c r="G13" s="497" t="s">
        <v>397</v>
      </c>
      <c r="H13" s="589" t="s">
        <v>449</v>
      </c>
      <c r="I13" s="497" t="s">
        <v>395</v>
      </c>
      <c r="J13" s="497" t="s">
        <v>394</v>
      </c>
      <c r="K13" s="497" t="s">
        <v>393</v>
      </c>
      <c r="L13" s="497" t="s">
        <v>392</v>
      </c>
      <c r="O13" s="591" t="s">
        <v>448</v>
      </c>
      <c r="P13" s="497" t="s">
        <v>394</v>
      </c>
      <c r="Q13" s="497"/>
      <c r="R13" s="591" t="s">
        <v>447</v>
      </c>
      <c r="S13" s="497" t="s">
        <v>389</v>
      </c>
      <c r="V13" s="590" t="s">
        <v>446</v>
      </c>
      <c r="W13" s="590" t="s">
        <v>445</v>
      </c>
      <c r="X13" s="590" t="s">
        <v>444</v>
      </c>
      <c r="Y13" s="589" t="s">
        <v>443</v>
      </c>
      <c r="Z13" s="589" t="s">
        <v>389</v>
      </c>
      <c r="AA13" s="589" t="s">
        <v>442</v>
      </c>
      <c r="AB13" s="589" t="s">
        <v>441</v>
      </c>
      <c r="AC13" s="589" t="s">
        <v>389</v>
      </c>
    </row>
    <row r="14" spans="1:29" x14ac:dyDescent="0.2">
      <c r="A14" s="314">
        <v>2007</v>
      </c>
      <c r="B14" s="314">
        <v>1</v>
      </c>
      <c r="C14" s="574">
        <v>0.4377889210334247</v>
      </c>
      <c r="D14" s="512">
        <v>43570.305620744199</v>
      </c>
      <c r="E14" s="574">
        <v>2.0431699999999999</v>
      </c>
      <c r="F14" s="479">
        <v>55.445797060494229</v>
      </c>
      <c r="G14" s="496">
        <f t="shared" ref="G14:G77" si="0">+$B$2+C14*$B$3+D14*$B$4+E14*$B$5+F14*$B$6</f>
        <v>281359.22813860577</v>
      </c>
      <c r="H14" s="496"/>
      <c r="I14" s="475">
        <v>298852.93099999998</v>
      </c>
      <c r="K14" s="475">
        <v>281359.22813860601</v>
      </c>
      <c r="L14" s="277">
        <f t="shared" ref="L14:L77" si="1">+K14-G14</f>
        <v>0</v>
      </c>
      <c r="O14" s="8">
        <v>344474.32</v>
      </c>
      <c r="Q14" s="8"/>
      <c r="R14" s="475">
        <v>21225</v>
      </c>
      <c r="T14" s="8">
        <v>21225</v>
      </c>
      <c r="W14" s="586"/>
      <c r="X14" s="1"/>
    </row>
    <row r="15" spans="1:29" x14ac:dyDescent="0.2">
      <c r="A15" s="314">
        <v>2007</v>
      </c>
      <c r="B15" s="314">
        <v>2</v>
      </c>
      <c r="C15" s="574">
        <v>0.43726263768811563</v>
      </c>
      <c r="D15" s="512">
        <v>44311.410341931303</v>
      </c>
      <c r="E15" s="574">
        <v>2.0523997431924199</v>
      </c>
      <c r="F15" s="479">
        <v>21.083467052824886</v>
      </c>
      <c r="G15" s="496">
        <f t="shared" si="0"/>
        <v>280350.49596782634</v>
      </c>
      <c r="H15" s="496"/>
      <c r="I15" s="475">
        <v>275151.31099999999</v>
      </c>
      <c r="K15" s="475">
        <v>280350.49596782599</v>
      </c>
      <c r="L15" s="277">
        <f t="shared" si="1"/>
        <v>0</v>
      </c>
      <c r="O15" s="8">
        <v>316357.43599999999</v>
      </c>
      <c r="Q15" s="8"/>
      <c r="R15" s="475">
        <v>21205</v>
      </c>
      <c r="W15" s="586"/>
      <c r="X15" s="1"/>
    </row>
    <row r="16" spans="1:29" x14ac:dyDescent="0.2">
      <c r="A16" s="314">
        <v>2007</v>
      </c>
      <c r="B16" s="314">
        <v>3</v>
      </c>
      <c r="C16" s="574">
        <v>0.43648164311586041</v>
      </c>
      <c r="D16" s="512">
        <v>45049.908143487199</v>
      </c>
      <c r="E16" s="574">
        <v>2.0598026430707801</v>
      </c>
      <c r="F16" s="479">
        <v>64.462878737671446</v>
      </c>
      <c r="G16" s="496">
        <f t="shared" si="0"/>
        <v>280533.07837148069</v>
      </c>
      <c r="H16" s="496"/>
      <c r="I16" s="475">
        <v>277842.717</v>
      </c>
      <c r="K16" s="475">
        <v>280533.07837148098</v>
      </c>
      <c r="L16" s="277">
        <f t="shared" si="1"/>
        <v>0</v>
      </c>
      <c r="O16" s="8">
        <v>319781.07499999995</v>
      </c>
      <c r="Q16" s="8"/>
      <c r="R16" s="475">
        <v>20870</v>
      </c>
      <c r="W16" s="586"/>
      <c r="X16" s="1"/>
    </row>
    <row r="17" spans="1:24" x14ac:dyDescent="0.2">
      <c r="A17" s="314">
        <v>2007</v>
      </c>
      <c r="B17" s="314">
        <v>4</v>
      </c>
      <c r="C17" s="574">
        <v>0.43538069469224477</v>
      </c>
      <c r="D17" s="512">
        <v>45619.391618770504</v>
      </c>
      <c r="E17" s="574">
        <v>2.0663100000000001</v>
      </c>
      <c r="F17" s="479">
        <v>98.292781190686057</v>
      </c>
      <c r="G17" s="496">
        <f t="shared" si="0"/>
        <v>280342.11596733384</v>
      </c>
      <c r="H17" s="496"/>
      <c r="I17" s="475">
        <v>242845.633</v>
      </c>
      <c r="K17" s="475">
        <v>280342.11596733402</v>
      </c>
      <c r="L17" s="277">
        <f t="shared" si="1"/>
        <v>0</v>
      </c>
      <c r="O17" s="8">
        <v>284804.84600000002</v>
      </c>
      <c r="Q17" s="8"/>
      <c r="R17" s="475">
        <v>20236</v>
      </c>
      <c r="W17" s="586"/>
      <c r="X17" s="1"/>
    </row>
    <row r="18" spans="1:24" x14ac:dyDescent="0.2">
      <c r="A18" s="314">
        <v>2007</v>
      </c>
      <c r="B18" s="314">
        <v>5</v>
      </c>
      <c r="C18" s="574">
        <v>0.43425338954717568</v>
      </c>
      <c r="D18" s="512">
        <v>45696.8004233764</v>
      </c>
      <c r="E18" s="574">
        <v>2.0706586235949902</v>
      </c>
      <c r="F18" s="479">
        <v>159.46407370713706</v>
      </c>
      <c r="G18" s="496">
        <f t="shared" si="0"/>
        <v>280256.3362217457</v>
      </c>
      <c r="H18" s="496"/>
      <c r="I18" s="475">
        <v>286954.03700000001</v>
      </c>
      <c r="K18" s="475">
        <v>280256.33622174599</v>
      </c>
      <c r="L18" s="277">
        <f t="shared" si="1"/>
        <v>0</v>
      </c>
      <c r="O18" s="8">
        <v>330014.663</v>
      </c>
      <c r="Q18" s="8"/>
      <c r="R18" s="475">
        <v>19788</v>
      </c>
      <c r="W18" s="586"/>
      <c r="X18" s="1"/>
    </row>
    <row r="19" spans="1:24" x14ac:dyDescent="0.2">
      <c r="A19" s="314">
        <v>2007</v>
      </c>
      <c r="B19" s="314">
        <v>6</v>
      </c>
      <c r="C19" s="574">
        <v>0.43294310031056965</v>
      </c>
      <c r="D19" s="512">
        <v>45455.726277029797</v>
      </c>
      <c r="E19" s="574">
        <v>2.07452301596954</v>
      </c>
      <c r="F19" s="479">
        <v>252.77691374055595</v>
      </c>
      <c r="G19" s="496">
        <f t="shared" si="0"/>
        <v>280261.84180199791</v>
      </c>
      <c r="H19" s="496"/>
      <c r="I19" s="475">
        <v>278871.97899999999</v>
      </c>
      <c r="K19" s="475">
        <v>280261.84180199797</v>
      </c>
      <c r="L19" s="277">
        <f t="shared" si="1"/>
        <v>0</v>
      </c>
      <c r="O19" s="8">
        <v>324125.57399999996</v>
      </c>
      <c r="Q19" s="8"/>
      <c r="R19" s="475">
        <v>19102</v>
      </c>
      <c r="W19" s="586"/>
      <c r="X19" s="1"/>
    </row>
    <row r="20" spans="1:24" x14ac:dyDescent="0.2">
      <c r="A20" s="314">
        <v>2007</v>
      </c>
      <c r="B20" s="314">
        <v>7</v>
      </c>
      <c r="C20" s="574">
        <v>0.43168334070073017</v>
      </c>
      <c r="D20" s="512">
        <v>45174.125185574601</v>
      </c>
      <c r="E20" s="574">
        <v>2.0793900000000001</v>
      </c>
      <c r="F20" s="479">
        <v>307.41533338123122</v>
      </c>
      <c r="G20" s="496">
        <f t="shared" si="0"/>
        <v>279582.53994451702</v>
      </c>
      <c r="H20" s="496"/>
      <c r="I20" s="475">
        <v>270910.37900000002</v>
      </c>
      <c r="K20" s="475">
        <v>279582.53994451702</v>
      </c>
      <c r="L20" s="277">
        <f t="shared" si="1"/>
        <v>0</v>
      </c>
      <c r="O20" s="8">
        <v>318366.03500000003</v>
      </c>
      <c r="Q20" s="8"/>
      <c r="R20" s="475">
        <v>18400</v>
      </c>
      <c r="W20" s="586"/>
      <c r="X20" s="1"/>
    </row>
    <row r="21" spans="1:24" x14ac:dyDescent="0.2">
      <c r="A21" s="314">
        <v>2007</v>
      </c>
      <c r="B21" s="314">
        <v>8</v>
      </c>
      <c r="C21" s="574">
        <v>0.43054300279772273</v>
      </c>
      <c r="D21" s="512">
        <v>45028.387451400398</v>
      </c>
      <c r="E21" s="574">
        <v>2.0868531345748802</v>
      </c>
      <c r="F21" s="479">
        <v>356.8452143778851</v>
      </c>
      <c r="G21" s="496">
        <f t="shared" si="0"/>
        <v>278740.60089399508</v>
      </c>
      <c r="H21" s="496"/>
      <c r="I21" s="475">
        <v>252699.50700000001</v>
      </c>
      <c r="K21" s="475">
        <v>278740.60089399503</v>
      </c>
      <c r="L21" s="277">
        <f t="shared" si="1"/>
        <v>0</v>
      </c>
      <c r="O21" s="8">
        <v>296754.91600000003</v>
      </c>
      <c r="Q21" s="8"/>
      <c r="R21" s="475">
        <v>17785</v>
      </c>
      <c r="W21" s="586"/>
      <c r="X21" s="1"/>
    </row>
    <row r="22" spans="1:24" x14ac:dyDescent="0.2">
      <c r="A22" s="314">
        <v>2007</v>
      </c>
      <c r="B22" s="314">
        <v>9</v>
      </c>
      <c r="C22" s="574">
        <v>0.42950627403281649</v>
      </c>
      <c r="D22" s="512">
        <v>44915.370859421899</v>
      </c>
      <c r="E22" s="574">
        <v>2.0959193184132601</v>
      </c>
      <c r="F22" s="479">
        <v>302.41912358362555</v>
      </c>
      <c r="G22" s="496">
        <f t="shared" si="0"/>
        <v>276313.41571407672</v>
      </c>
      <c r="H22" s="496"/>
      <c r="I22" s="475">
        <v>275468.25699999998</v>
      </c>
      <c r="K22" s="475">
        <v>276313.41571407701</v>
      </c>
      <c r="L22" s="277">
        <f t="shared" si="1"/>
        <v>0</v>
      </c>
      <c r="O22" s="8">
        <v>322443.554</v>
      </c>
      <c r="Q22" s="8"/>
      <c r="R22" s="475">
        <v>17373</v>
      </c>
      <c r="W22" s="586"/>
      <c r="X22" s="1"/>
    </row>
    <row r="23" spans="1:24" x14ac:dyDescent="0.2">
      <c r="A23" s="314">
        <v>2007</v>
      </c>
      <c r="B23" s="314">
        <v>10</v>
      </c>
      <c r="C23" s="574">
        <v>0.42850274197665017</v>
      </c>
      <c r="D23" s="512">
        <v>44656.177574910798</v>
      </c>
      <c r="E23" s="574">
        <v>2.1048966666669999</v>
      </c>
      <c r="F23" s="479">
        <v>248.59604390682949</v>
      </c>
      <c r="G23" s="496">
        <f t="shared" si="0"/>
        <v>273768.24667250947</v>
      </c>
      <c r="H23" s="496"/>
      <c r="I23" s="475">
        <v>279559.88299999997</v>
      </c>
      <c r="K23" s="475">
        <v>273768.24667250901</v>
      </c>
      <c r="L23" s="277">
        <f t="shared" si="1"/>
        <v>-4.6566128730773926E-10</v>
      </c>
      <c r="O23" s="8">
        <v>323853.28999999998</v>
      </c>
      <c r="Q23" s="8"/>
      <c r="R23" s="475">
        <v>16855</v>
      </c>
      <c r="W23" s="586"/>
      <c r="X23" s="1"/>
    </row>
    <row r="24" spans="1:24" x14ac:dyDescent="0.2">
      <c r="A24" s="314">
        <v>2007</v>
      </c>
      <c r="B24" s="314">
        <v>11</v>
      </c>
      <c r="C24" s="574">
        <v>0.42738823023788608</v>
      </c>
      <c r="D24" s="512">
        <v>44115.219463548201</v>
      </c>
      <c r="E24" s="574">
        <v>2.11330428118525</v>
      </c>
      <c r="F24" s="479">
        <v>87.50248877340529</v>
      </c>
      <c r="G24" s="496">
        <f t="shared" si="0"/>
        <v>269394.95458951435</v>
      </c>
      <c r="H24" s="496"/>
      <c r="I24" s="475">
        <v>261196.046</v>
      </c>
      <c r="K24" s="475">
        <v>269394.954589514</v>
      </c>
      <c r="L24" s="277">
        <f t="shared" si="1"/>
        <v>0</v>
      </c>
      <c r="O24" s="8">
        <v>302601.91399999999</v>
      </c>
      <c r="Q24" s="8"/>
      <c r="R24" s="475">
        <v>16271</v>
      </c>
      <c r="W24" s="586"/>
      <c r="X24" s="1"/>
    </row>
    <row r="25" spans="1:24" x14ac:dyDescent="0.2">
      <c r="A25" s="314">
        <v>2007</v>
      </c>
      <c r="B25" s="314">
        <v>12</v>
      </c>
      <c r="C25" s="574">
        <v>0.42609133958300149</v>
      </c>
      <c r="D25" s="512">
        <v>43470.158191248498</v>
      </c>
      <c r="E25" s="574">
        <v>2.12063747532016</v>
      </c>
      <c r="F25" s="479">
        <v>73.851029946947065</v>
      </c>
      <c r="G25" s="496">
        <f t="shared" si="0"/>
        <v>267060.31197145081</v>
      </c>
      <c r="H25" s="496"/>
      <c r="I25" s="475">
        <v>250957.57500000001</v>
      </c>
      <c r="K25" s="475">
        <v>267060.31197145098</v>
      </c>
      <c r="L25" s="277">
        <f t="shared" si="1"/>
        <v>0</v>
      </c>
      <c r="O25" s="8">
        <v>290880.734</v>
      </c>
      <c r="Q25" s="8"/>
      <c r="R25" s="475">
        <v>15673</v>
      </c>
      <c r="W25" s="586"/>
      <c r="X25" s="1"/>
    </row>
    <row r="26" spans="1:24" x14ac:dyDescent="0.2">
      <c r="A26" s="314">
        <v>2008</v>
      </c>
      <c r="B26" s="314">
        <v>1</v>
      </c>
      <c r="C26" s="574">
        <v>0.42441213038814296</v>
      </c>
      <c r="D26" s="512">
        <v>42892.178073281801</v>
      </c>
      <c r="E26" s="574">
        <v>2.1276966666670001</v>
      </c>
      <c r="F26" s="479">
        <v>36.126174053552198</v>
      </c>
      <c r="G26" s="496">
        <f t="shared" si="0"/>
        <v>264290.32558719587</v>
      </c>
      <c r="H26" s="496"/>
      <c r="I26" s="475">
        <v>292704.61499999999</v>
      </c>
      <c r="K26" s="475">
        <v>264290.32558719598</v>
      </c>
      <c r="L26" s="277">
        <f t="shared" si="1"/>
        <v>0</v>
      </c>
      <c r="O26" s="8">
        <v>332838.06800000003</v>
      </c>
      <c r="Q26" s="8"/>
      <c r="R26" s="475">
        <v>15142</v>
      </c>
      <c r="W26" s="586"/>
      <c r="X26" s="1"/>
    </row>
    <row r="27" spans="1:24" x14ac:dyDescent="0.2">
      <c r="A27" s="314">
        <v>2008</v>
      </c>
      <c r="B27" s="314">
        <v>2</v>
      </c>
      <c r="C27" s="574">
        <v>0.42230319585050924</v>
      </c>
      <c r="D27" s="512">
        <v>42566.810198831998</v>
      </c>
      <c r="E27" s="574">
        <v>2.1348214924122502</v>
      </c>
      <c r="F27" s="479">
        <v>62.724246691326655</v>
      </c>
      <c r="G27" s="496">
        <f t="shared" si="0"/>
        <v>262487.99041007768</v>
      </c>
      <c r="H27" s="496"/>
      <c r="I27" s="475">
        <v>280342.39500000002</v>
      </c>
      <c r="K27" s="475">
        <v>262487.99041007803</v>
      </c>
      <c r="L27" s="277">
        <f t="shared" si="1"/>
        <v>0</v>
      </c>
      <c r="O27" s="8">
        <v>317151.71300000005</v>
      </c>
      <c r="Q27" s="8"/>
      <c r="R27" s="475">
        <v>14695</v>
      </c>
      <c r="W27" s="586"/>
      <c r="X27" s="1"/>
    </row>
    <row r="28" spans="1:24" x14ac:dyDescent="0.2">
      <c r="A28" s="314">
        <v>2008</v>
      </c>
      <c r="B28" s="314">
        <v>3</v>
      </c>
      <c r="C28" s="574">
        <v>0.42007403668504134</v>
      </c>
      <c r="D28" s="512">
        <v>42442.991970732699</v>
      </c>
      <c r="E28" s="574">
        <v>2.1430463946868898</v>
      </c>
      <c r="F28" s="479">
        <v>56.93537592757194</v>
      </c>
      <c r="G28" s="496">
        <f t="shared" si="0"/>
        <v>260248.85614104848</v>
      </c>
      <c r="H28" s="496"/>
      <c r="I28" s="475">
        <v>247693.236</v>
      </c>
      <c r="K28" s="475">
        <v>260248.85614104799</v>
      </c>
      <c r="L28" s="277">
        <f t="shared" si="1"/>
        <v>-4.9476511776447296E-10</v>
      </c>
      <c r="O28" s="8">
        <v>282856.576</v>
      </c>
      <c r="Q28" s="8"/>
      <c r="R28" s="475">
        <v>14221</v>
      </c>
      <c r="W28" s="586"/>
      <c r="X28" s="1"/>
    </row>
    <row r="29" spans="1:24" x14ac:dyDescent="0.2">
      <c r="A29" s="314">
        <v>2008</v>
      </c>
      <c r="B29" s="314">
        <v>4</v>
      </c>
      <c r="C29" s="574">
        <v>0.41768416317442958</v>
      </c>
      <c r="D29" s="512">
        <v>42398.847343042798</v>
      </c>
      <c r="E29" s="574">
        <v>2.1553766666669998</v>
      </c>
      <c r="F29" s="479">
        <v>111.14006652165149</v>
      </c>
      <c r="G29" s="496">
        <f t="shared" si="0"/>
        <v>258417.4619476982</v>
      </c>
      <c r="H29" s="496"/>
      <c r="I29" s="475">
        <v>260759.258</v>
      </c>
      <c r="K29" s="475">
        <v>258417.461947698</v>
      </c>
      <c r="L29" s="277">
        <f t="shared" si="1"/>
        <v>0</v>
      </c>
      <c r="O29" s="8">
        <v>296408.24100000004</v>
      </c>
      <c r="Q29" s="8"/>
      <c r="R29" s="475">
        <v>13923</v>
      </c>
      <c r="W29" s="586"/>
      <c r="X29" s="1"/>
    </row>
    <row r="30" spans="1:24" x14ac:dyDescent="0.2">
      <c r="A30" s="314">
        <v>2008</v>
      </c>
      <c r="B30" s="314">
        <v>5</v>
      </c>
      <c r="C30" s="574">
        <v>0.41566708765235827</v>
      </c>
      <c r="D30" s="512">
        <v>42348.697844987299</v>
      </c>
      <c r="E30" s="574">
        <v>2.1710839997710298</v>
      </c>
      <c r="F30" s="479">
        <v>216.40455680076681</v>
      </c>
      <c r="G30" s="496">
        <f t="shared" si="0"/>
        <v>257122.38910383655</v>
      </c>
      <c r="H30" s="496"/>
      <c r="I30" s="475">
        <v>254647.147</v>
      </c>
      <c r="K30" s="475">
        <v>257122.38910383699</v>
      </c>
      <c r="L30" s="277">
        <f t="shared" si="1"/>
        <v>4.3655745685100555E-10</v>
      </c>
      <c r="O30" s="8">
        <v>292755.94500000001</v>
      </c>
      <c r="Q30" s="8"/>
      <c r="R30" s="475">
        <v>13597</v>
      </c>
      <c r="W30" s="586"/>
      <c r="X30" s="1"/>
    </row>
    <row r="31" spans="1:24" x14ac:dyDescent="0.2">
      <c r="A31" s="314">
        <v>2008</v>
      </c>
      <c r="B31" s="314">
        <v>6</v>
      </c>
      <c r="C31" s="574">
        <v>0.41364678039590286</v>
      </c>
      <c r="D31" s="512">
        <v>42222.899422124501</v>
      </c>
      <c r="E31" s="574">
        <v>2.1849859328942398</v>
      </c>
      <c r="F31" s="479">
        <v>285.28102425075247</v>
      </c>
      <c r="G31" s="496">
        <f t="shared" si="0"/>
        <v>255424.94338600276</v>
      </c>
      <c r="H31" s="496"/>
      <c r="I31" s="475">
        <v>283253.092</v>
      </c>
      <c r="K31" s="475">
        <v>255424.943386003</v>
      </c>
      <c r="L31" s="277">
        <f t="shared" si="1"/>
        <v>2.3283064365386963E-10</v>
      </c>
      <c r="O31" s="8">
        <v>323010.78099999996</v>
      </c>
      <c r="Q31" s="8"/>
      <c r="R31" s="475">
        <v>13372</v>
      </c>
      <c r="W31" s="586"/>
      <c r="X31" s="1"/>
    </row>
    <row r="32" spans="1:24" x14ac:dyDescent="0.2">
      <c r="A32" s="314">
        <v>2008</v>
      </c>
      <c r="B32" s="314">
        <v>7</v>
      </c>
      <c r="C32" s="574">
        <v>0.41161349775403278</v>
      </c>
      <c r="D32" s="512">
        <v>41974.2945735838</v>
      </c>
      <c r="E32" s="574">
        <v>2.1886100000000002</v>
      </c>
      <c r="F32" s="479">
        <v>277.50678224326367</v>
      </c>
      <c r="G32" s="496">
        <f t="shared" si="0"/>
        <v>253637.09459064441</v>
      </c>
      <c r="H32" s="496"/>
      <c r="I32" s="475">
        <v>270608.02399999998</v>
      </c>
      <c r="K32" s="475">
        <v>253637.094590644</v>
      </c>
      <c r="L32" s="277">
        <f t="shared" si="1"/>
        <v>-4.0745362639427185E-10</v>
      </c>
      <c r="O32" s="8">
        <v>308289.89900000003</v>
      </c>
      <c r="Q32" s="8"/>
      <c r="R32" s="475">
        <v>13155</v>
      </c>
      <c r="W32" s="586"/>
      <c r="X32" s="1"/>
    </row>
    <row r="33" spans="1:24" x14ac:dyDescent="0.2">
      <c r="A33" s="314">
        <v>2008</v>
      </c>
      <c r="B33" s="314">
        <v>8</v>
      </c>
      <c r="C33" s="574">
        <v>0.40931764704893653</v>
      </c>
      <c r="D33" s="512">
        <v>41547.804442898603</v>
      </c>
      <c r="E33" s="574">
        <v>2.17723605672967</v>
      </c>
      <c r="F33" s="479">
        <v>320.57276960580305</v>
      </c>
      <c r="G33" s="496">
        <f t="shared" si="0"/>
        <v>253935.22879922707</v>
      </c>
      <c r="H33" s="496"/>
      <c r="I33" s="475">
        <v>243277.74</v>
      </c>
      <c r="K33" s="475">
        <v>253935.22879922701</v>
      </c>
      <c r="L33" s="277">
        <f t="shared" si="1"/>
        <v>0</v>
      </c>
      <c r="O33" s="8">
        <v>280429.54499999998</v>
      </c>
      <c r="Q33" s="8"/>
      <c r="R33" s="475">
        <v>12920</v>
      </c>
      <c r="W33" s="586"/>
      <c r="X33" s="1"/>
    </row>
    <row r="34" spans="1:24" x14ac:dyDescent="0.2">
      <c r="A34" s="314">
        <v>2008</v>
      </c>
      <c r="B34" s="314">
        <v>9</v>
      </c>
      <c r="C34" s="574">
        <v>0.40674932569839967</v>
      </c>
      <c r="D34" s="512">
        <v>40986.122064299401</v>
      </c>
      <c r="E34" s="574">
        <v>2.15716500427262</v>
      </c>
      <c r="F34" s="479">
        <v>318.90589510911758</v>
      </c>
      <c r="G34" s="496">
        <f t="shared" si="0"/>
        <v>254283.23727015167</v>
      </c>
      <c r="H34" s="496"/>
      <c r="I34" s="475">
        <v>261643.70600000001</v>
      </c>
      <c r="K34" s="475">
        <v>254283.23727015199</v>
      </c>
      <c r="L34" s="277">
        <f t="shared" si="1"/>
        <v>3.2014213502407074E-10</v>
      </c>
      <c r="O34" s="8">
        <v>300915.848</v>
      </c>
      <c r="Q34" s="8"/>
      <c r="R34" s="475">
        <v>12797</v>
      </c>
      <c r="W34" s="586"/>
      <c r="X34" s="1"/>
    </row>
    <row r="35" spans="1:24" x14ac:dyDescent="0.2">
      <c r="A35" s="314">
        <v>2008</v>
      </c>
      <c r="B35" s="314">
        <v>10</v>
      </c>
      <c r="C35" s="574">
        <v>0.40394627573154457</v>
      </c>
      <c r="D35" s="512">
        <v>40366.680010091703</v>
      </c>
      <c r="E35" s="574">
        <v>2.1384866666670002</v>
      </c>
      <c r="F35" s="479">
        <v>182.06087900820035</v>
      </c>
      <c r="G35" s="496">
        <f t="shared" si="0"/>
        <v>252356.28750225325</v>
      </c>
      <c r="H35" s="496"/>
      <c r="I35" s="475">
        <v>252781</v>
      </c>
      <c r="K35" s="475">
        <v>252356.28750225299</v>
      </c>
      <c r="L35" s="277">
        <f t="shared" si="1"/>
        <v>-2.6193447411060333E-10</v>
      </c>
      <c r="O35" s="8">
        <v>288124.20499999996</v>
      </c>
      <c r="Q35" s="8"/>
      <c r="R35" s="475">
        <v>12548</v>
      </c>
      <c r="W35" s="586"/>
      <c r="X35" s="1"/>
    </row>
    <row r="36" spans="1:24" x14ac:dyDescent="0.2">
      <c r="A36" s="314">
        <v>2008</v>
      </c>
      <c r="B36" s="314">
        <v>11</v>
      </c>
      <c r="C36" s="574">
        <v>0.40073287531981283</v>
      </c>
      <c r="D36" s="512">
        <v>39707.787071279803</v>
      </c>
      <c r="E36" s="574">
        <v>2.1272142816136799</v>
      </c>
      <c r="F36" s="479">
        <v>53.240502772726046</v>
      </c>
      <c r="G36" s="496">
        <f t="shared" si="0"/>
        <v>249473.34085135788</v>
      </c>
      <c r="H36" s="496"/>
      <c r="I36" s="475">
        <v>242471.94500000001</v>
      </c>
      <c r="K36" s="475">
        <v>249473.34085135799</v>
      </c>
      <c r="L36" s="277">
        <f t="shared" si="1"/>
        <v>0</v>
      </c>
      <c r="O36" s="8">
        <v>275330.60599999997</v>
      </c>
      <c r="Q36" s="8"/>
      <c r="R36" s="475">
        <v>12249</v>
      </c>
      <c r="W36" s="586"/>
      <c r="X36" s="1"/>
    </row>
    <row r="37" spans="1:24" x14ac:dyDescent="0.2">
      <c r="A37" s="314">
        <v>2008</v>
      </c>
      <c r="B37" s="314">
        <v>12</v>
      </c>
      <c r="C37" s="574">
        <v>0.3975260865462148</v>
      </c>
      <c r="D37" s="512">
        <v>39127.643227815301</v>
      </c>
      <c r="E37" s="574">
        <v>2.1233150805469601</v>
      </c>
      <c r="F37" s="479">
        <v>36.448562002199012</v>
      </c>
      <c r="G37" s="496">
        <f t="shared" si="0"/>
        <v>247463.73158173909</v>
      </c>
      <c r="H37" s="496"/>
      <c r="I37" s="475">
        <v>256175.24900000001</v>
      </c>
      <c r="K37" s="475">
        <v>247463.731581739</v>
      </c>
      <c r="L37" s="277">
        <f t="shared" si="1"/>
        <v>0</v>
      </c>
      <c r="O37" s="8">
        <v>289108.89399999997</v>
      </c>
      <c r="Q37" s="8"/>
      <c r="R37" s="475">
        <v>11902</v>
      </c>
      <c r="W37" s="586"/>
      <c r="X37" s="1"/>
    </row>
    <row r="38" spans="1:24" x14ac:dyDescent="0.2">
      <c r="A38" s="314">
        <v>2009</v>
      </c>
      <c r="B38" s="314">
        <v>1</v>
      </c>
      <c r="C38" s="574">
        <v>0.3944033202198251</v>
      </c>
      <c r="D38" s="512">
        <v>38671.380472639103</v>
      </c>
      <c r="E38" s="574">
        <v>2.1237766666670002</v>
      </c>
      <c r="F38" s="479">
        <v>24.483176423718522</v>
      </c>
      <c r="G38" s="496">
        <f t="shared" si="0"/>
        <v>245208.75004760132</v>
      </c>
      <c r="H38" s="496"/>
      <c r="I38" s="475">
        <v>257038.212</v>
      </c>
      <c r="K38" s="475">
        <v>245208.750047601</v>
      </c>
      <c r="L38" s="277">
        <f t="shared" si="1"/>
        <v>-3.2014213502407074E-10</v>
      </c>
      <c r="O38" s="8">
        <v>289843.82200000004</v>
      </c>
      <c r="Q38" s="8"/>
      <c r="R38" s="475">
        <v>11378</v>
      </c>
      <c r="W38" s="586"/>
      <c r="X38" s="1"/>
    </row>
    <row r="39" spans="1:24" x14ac:dyDescent="0.2">
      <c r="A39" s="314">
        <v>2009</v>
      </c>
      <c r="B39" s="314">
        <v>2</v>
      </c>
      <c r="C39" s="574">
        <v>0.39169813993070007</v>
      </c>
      <c r="D39" s="512">
        <v>38414.1408668597</v>
      </c>
      <c r="E39" s="574">
        <v>2.12641812349105</v>
      </c>
      <c r="F39" s="479">
        <v>18.140086514143775</v>
      </c>
      <c r="G39" s="496">
        <f t="shared" si="0"/>
        <v>243207.67499728122</v>
      </c>
      <c r="H39" s="496"/>
      <c r="I39" s="475">
        <v>240542.141</v>
      </c>
      <c r="K39" s="475">
        <v>243207.67499728099</v>
      </c>
      <c r="L39" s="277">
        <f t="shared" si="1"/>
        <v>-2.3283064365386963E-10</v>
      </c>
      <c r="O39" s="8">
        <v>271299.56100000005</v>
      </c>
      <c r="Q39" s="8"/>
      <c r="R39" s="475">
        <v>11053</v>
      </c>
      <c r="W39" s="586"/>
      <c r="X39" s="1"/>
    </row>
    <row r="40" spans="1:24" x14ac:dyDescent="0.2">
      <c r="A40" s="314">
        <v>2009</v>
      </c>
      <c r="B40" s="314">
        <v>3</v>
      </c>
      <c r="C40" s="574">
        <v>0.38959963161979538</v>
      </c>
      <c r="D40" s="512">
        <v>38293.416002473998</v>
      </c>
      <c r="E40" s="574">
        <v>2.1300317680546099</v>
      </c>
      <c r="F40" s="479">
        <v>49.882568605072933</v>
      </c>
      <c r="G40" s="496">
        <f t="shared" si="0"/>
        <v>242090.26450014682</v>
      </c>
      <c r="H40" s="496"/>
      <c r="I40" s="475">
        <v>224142.973</v>
      </c>
      <c r="K40" s="475">
        <v>242090.26450014699</v>
      </c>
      <c r="L40" s="277">
        <f t="shared" si="1"/>
        <v>0</v>
      </c>
      <c r="O40" s="8">
        <v>254511.33499999999</v>
      </c>
      <c r="Q40" s="8"/>
      <c r="R40" s="475">
        <v>10780</v>
      </c>
      <c r="W40" s="586"/>
      <c r="X40" s="1"/>
    </row>
    <row r="41" spans="1:24" x14ac:dyDescent="0.2">
      <c r="A41" s="314">
        <v>2009</v>
      </c>
      <c r="B41" s="314">
        <v>4</v>
      </c>
      <c r="C41" s="574">
        <v>0.3876278656190818</v>
      </c>
      <c r="D41" s="512">
        <v>38187.332258066599</v>
      </c>
      <c r="E41" s="574">
        <v>2.1350699999999998</v>
      </c>
      <c r="F41" s="479">
        <v>126.25523475594419</v>
      </c>
      <c r="G41" s="496">
        <f t="shared" si="0"/>
        <v>241533.69170977917</v>
      </c>
      <c r="H41" s="496"/>
      <c r="I41" s="475">
        <v>233237.31899999999</v>
      </c>
      <c r="K41" s="475">
        <v>241533.691709779</v>
      </c>
      <c r="L41" s="277">
        <f t="shared" si="1"/>
        <v>0</v>
      </c>
      <c r="O41" s="8">
        <v>264216.01</v>
      </c>
      <c r="Q41" s="8"/>
      <c r="R41" s="475">
        <v>10435</v>
      </c>
      <c r="W41" s="586"/>
      <c r="X41" s="1"/>
    </row>
    <row r="42" spans="1:24" x14ac:dyDescent="0.2">
      <c r="A42" s="314">
        <v>2009</v>
      </c>
      <c r="B42" s="314">
        <v>5</v>
      </c>
      <c r="C42" s="574">
        <v>0.38593535236809673</v>
      </c>
      <c r="D42" s="512">
        <v>38047.8293918981</v>
      </c>
      <c r="E42" s="574">
        <v>2.14068449800014</v>
      </c>
      <c r="F42" s="479">
        <v>193.36367005912052</v>
      </c>
      <c r="G42" s="496">
        <f t="shared" si="0"/>
        <v>240883.69534693108</v>
      </c>
      <c r="H42" s="496"/>
      <c r="I42" s="475">
        <v>249403.08300000001</v>
      </c>
      <c r="K42" s="475">
        <v>240883.695346931</v>
      </c>
      <c r="L42" s="277">
        <f t="shared" si="1"/>
        <v>0</v>
      </c>
      <c r="O42" s="8">
        <v>282419.92499999999</v>
      </c>
      <c r="Q42" s="8"/>
      <c r="R42" s="475">
        <v>10248</v>
      </c>
      <c r="W42" s="586"/>
      <c r="X42" s="1"/>
    </row>
    <row r="43" spans="1:24" x14ac:dyDescent="0.2">
      <c r="A43" s="314">
        <v>2009</v>
      </c>
      <c r="B43" s="314">
        <v>6</v>
      </c>
      <c r="C43" s="574">
        <v>0.38447523001115519</v>
      </c>
      <c r="D43" s="512">
        <v>37927.3187149183</v>
      </c>
      <c r="E43" s="574">
        <v>2.1470126862254699</v>
      </c>
      <c r="F43" s="479">
        <v>290.69629221537059</v>
      </c>
      <c r="G43" s="496">
        <f t="shared" si="0"/>
        <v>240723.92973573241</v>
      </c>
      <c r="H43" s="496"/>
      <c r="I43" s="475">
        <v>249778.465</v>
      </c>
      <c r="K43" s="475">
        <v>240723.929735732</v>
      </c>
      <c r="L43" s="277">
        <f t="shared" si="1"/>
        <v>-4.0745362639427185E-10</v>
      </c>
      <c r="O43" s="8">
        <v>283242.13199999998</v>
      </c>
      <c r="Q43" s="8"/>
      <c r="R43" s="475">
        <v>9981</v>
      </c>
      <c r="W43" s="586"/>
      <c r="X43" s="1"/>
    </row>
    <row r="44" spans="1:24" x14ac:dyDescent="0.2">
      <c r="A44" s="314">
        <v>2009</v>
      </c>
      <c r="B44" s="314">
        <v>7</v>
      </c>
      <c r="C44" s="574">
        <v>0.38332121017180776</v>
      </c>
      <c r="D44" s="512">
        <v>37924.920233474499</v>
      </c>
      <c r="E44" s="574">
        <v>2.1534399999999998</v>
      </c>
      <c r="F44" s="479">
        <v>318.41148260028547</v>
      </c>
      <c r="G44" s="496">
        <f t="shared" si="0"/>
        <v>239828.76496427806</v>
      </c>
      <c r="H44" s="496"/>
      <c r="I44" s="475">
        <v>223347.47099999999</v>
      </c>
      <c r="K44" s="475">
        <v>239828.764964278</v>
      </c>
      <c r="L44" s="277">
        <f t="shared" si="1"/>
        <v>0</v>
      </c>
      <c r="O44" s="8">
        <v>257991.49599999998</v>
      </c>
      <c r="Q44" s="8"/>
      <c r="R44" s="475">
        <v>9861</v>
      </c>
      <c r="W44" s="586"/>
      <c r="X44" s="1"/>
    </row>
    <row r="45" spans="1:24" x14ac:dyDescent="0.2">
      <c r="A45" s="314">
        <v>2009</v>
      </c>
      <c r="B45" s="314">
        <v>8</v>
      </c>
      <c r="C45" s="574">
        <v>0.38238743633556233</v>
      </c>
      <c r="D45" s="512">
        <v>38089.695796156797</v>
      </c>
      <c r="E45" s="574">
        <v>2.16008058929761</v>
      </c>
      <c r="F45" s="479">
        <v>356.05452345394741</v>
      </c>
      <c r="G45" s="496">
        <f t="shared" si="0"/>
        <v>239337.12008373626</v>
      </c>
      <c r="H45" s="496"/>
      <c r="I45" s="475">
        <v>237773.06</v>
      </c>
      <c r="K45" s="475">
        <v>239337.12008373599</v>
      </c>
      <c r="L45" s="277">
        <f t="shared" si="1"/>
        <v>-2.6193447411060333E-10</v>
      </c>
      <c r="O45" s="8">
        <v>269213.11300000001</v>
      </c>
      <c r="Q45" s="8"/>
      <c r="R45" s="475">
        <v>9683</v>
      </c>
      <c r="W45" s="586"/>
      <c r="X45" s="1"/>
    </row>
    <row r="46" spans="1:24" x14ac:dyDescent="0.2">
      <c r="A46" s="314">
        <v>2009</v>
      </c>
      <c r="B46" s="314">
        <v>9</v>
      </c>
      <c r="C46" s="574">
        <v>0.3816334973354566</v>
      </c>
      <c r="D46" s="512">
        <v>38291.188950072399</v>
      </c>
      <c r="E46" s="574">
        <v>2.1660086474089599</v>
      </c>
      <c r="F46" s="479">
        <v>310.26409597364955</v>
      </c>
      <c r="G46" s="496">
        <f t="shared" si="0"/>
        <v>237853.99665207908</v>
      </c>
      <c r="H46" s="496"/>
      <c r="I46" s="475">
        <v>240462.74400000001</v>
      </c>
      <c r="K46" s="475">
        <v>237853.99665207899</v>
      </c>
      <c r="L46" s="277">
        <f t="shared" si="1"/>
        <v>0</v>
      </c>
      <c r="O46" s="8">
        <v>272856.64600000001</v>
      </c>
      <c r="Q46" s="8"/>
      <c r="R46" s="475">
        <v>9548</v>
      </c>
      <c r="W46" s="586"/>
      <c r="X46" s="1"/>
    </row>
    <row r="47" spans="1:24" x14ac:dyDescent="0.2">
      <c r="A47" s="314">
        <v>2009</v>
      </c>
      <c r="B47" s="314">
        <v>10</v>
      </c>
      <c r="C47" s="574">
        <v>0.38098378086110385</v>
      </c>
      <c r="D47" s="512">
        <v>38352.3670358198</v>
      </c>
      <c r="E47" s="574">
        <v>2.1703000000000001</v>
      </c>
      <c r="F47" s="479">
        <v>253.98000492254022</v>
      </c>
      <c r="G47" s="496">
        <f t="shared" si="0"/>
        <v>236307.51691061366</v>
      </c>
      <c r="H47" s="496"/>
      <c r="I47" s="475">
        <v>228401.93700000001</v>
      </c>
      <c r="K47" s="475">
        <v>236307.51691061401</v>
      </c>
      <c r="L47" s="277">
        <f t="shared" si="1"/>
        <v>3.4924596548080444E-10</v>
      </c>
      <c r="O47" s="8">
        <v>260115.5</v>
      </c>
      <c r="Q47" s="8"/>
      <c r="R47" s="475">
        <v>9455</v>
      </c>
      <c r="W47" s="586"/>
      <c r="X47" s="1"/>
    </row>
    <row r="48" spans="1:24" x14ac:dyDescent="0.2">
      <c r="A48" s="314">
        <v>2009</v>
      </c>
      <c r="B48" s="314">
        <v>11</v>
      </c>
      <c r="C48" s="574">
        <v>0.38037083434946645</v>
      </c>
      <c r="D48" s="512">
        <v>38163.8881414598</v>
      </c>
      <c r="E48" s="574">
        <v>2.1727019975235802</v>
      </c>
      <c r="F48" s="479">
        <v>124.51115722310387</v>
      </c>
      <c r="G48" s="496">
        <f t="shared" si="0"/>
        <v>233676.97876403047</v>
      </c>
      <c r="H48" s="496"/>
      <c r="I48" s="475">
        <v>219796.30300000001</v>
      </c>
      <c r="K48" s="475">
        <v>233676.97876403001</v>
      </c>
      <c r="L48" s="277">
        <f t="shared" si="1"/>
        <v>-4.6566128730773926E-10</v>
      </c>
      <c r="O48" s="8">
        <v>250100.20499999999</v>
      </c>
      <c r="Q48" s="8"/>
      <c r="R48" s="475">
        <v>9367</v>
      </c>
      <c r="W48" s="586"/>
      <c r="X48" s="1"/>
    </row>
    <row r="49" spans="1:26" x14ac:dyDescent="0.2">
      <c r="A49" s="314">
        <v>2009</v>
      </c>
      <c r="B49" s="314">
        <v>12</v>
      </c>
      <c r="C49" s="574">
        <v>0.37997543430393493</v>
      </c>
      <c r="D49" s="512">
        <v>37856.582468056098</v>
      </c>
      <c r="E49" s="574">
        <v>2.1734900457000599</v>
      </c>
      <c r="F49" s="479">
        <v>64.378981964781048</v>
      </c>
      <c r="G49" s="496">
        <f t="shared" si="0"/>
        <v>232206.52233074012</v>
      </c>
      <c r="H49" s="496"/>
      <c r="I49" s="475">
        <v>258170.508</v>
      </c>
      <c r="K49" s="475">
        <v>232206.52233074</v>
      </c>
      <c r="L49" s="277">
        <f t="shared" si="1"/>
        <v>0</v>
      </c>
      <c r="O49" s="8">
        <v>289045.85799999995</v>
      </c>
      <c r="Q49" s="8"/>
      <c r="R49" s="475">
        <v>9214</v>
      </c>
      <c r="W49" s="586"/>
      <c r="X49" s="1"/>
    </row>
    <row r="50" spans="1:26" x14ac:dyDescent="0.2">
      <c r="A50" s="314">
        <v>2010</v>
      </c>
      <c r="B50" s="314">
        <v>1</v>
      </c>
      <c r="C50" s="574">
        <v>0.37999225521144614</v>
      </c>
      <c r="D50" s="512">
        <v>37591.673973632198</v>
      </c>
      <c r="E50" s="574">
        <v>2.1734066666670002</v>
      </c>
      <c r="F50" s="479">
        <v>18.124593485966685</v>
      </c>
      <c r="G50" s="496">
        <f t="shared" si="0"/>
        <v>231282.15256225943</v>
      </c>
      <c r="H50" s="573"/>
      <c r="I50" s="475">
        <v>236892.51800000001</v>
      </c>
      <c r="K50" s="475">
        <v>231282.152562259</v>
      </c>
      <c r="L50" s="277">
        <f t="shared" si="1"/>
        <v>-4.3655745685100555E-10</v>
      </c>
      <c r="O50" s="8">
        <v>267623.46800000005</v>
      </c>
      <c r="Q50" s="8"/>
      <c r="R50" s="475">
        <v>9041</v>
      </c>
      <c r="W50" s="586"/>
      <c r="X50" s="1"/>
    </row>
    <row r="51" spans="1:26" x14ac:dyDescent="0.2">
      <c r="A51" s="314">
        <v>2010</v>
      </c>
      <c r="B51" s="314">
        <v>2</v>
      </c>
      <c r="C51" s="574">
        <v>0.38053798149041784</v>
      </c>
      <c r="D51" s="512">
        <v>37517.688432938397</v>
      </c>
      <c r="E51" s="574">
        <v>2.1730583662709502</v>
      </c>
      <c r="F51" s="479">
        <v>10.091272154204862</v>
      </c>
      <c r="G51" s="496">
        <f t="shared" si="0"/>
        <v>231399.62064357128</v>
      </c>
      <c r="H51" s="573"/>
      <c r="I51" s="475">
        <v>230895.62299999999</v>
      </c>
      <c r="K51" s="475">
        <v>231399.62064357099</v>
      </c>
      <c r="L51" s="277">
        <f t="shared" si="1"/>
        <v>-2.9103830456733704E-10</v>
      </c>
      <c r="O51" s="8">
        <v>258540.01199999999</v>
      </c>
      <c r="Q51" s="8"/>
      <c r="R51" s="475">
        <v>8993</v>
      </c>
      <c r="W51" s="586"/>
      <c r="X51" s="1"/>
    </row>
    <row r="52" spans="1:26" x14ac:dyDescent="0.2">
      <c r="A52" s="314">
        <v>2010</v>
      </c>
      <c r="B52" s="314">
        <v>3</v>
      </c>
      <c r="C52" s="574">
        <v>0.38119764597034544</v>
      </c>
      <c r="D52" s="512">
        <v>37574.972561529597</v>
      </c>
      <c r="E52" s="574">
        <v>2.1728834549471001</v>
      </c>
      <c r="F52" s="479">
        <v>14.192357639291513</v>
      </c>
      <c r="G52" s="496">
        <f t="shared" si="0"/>
        <v>231866.26876070912</v>
      </c>
      <c r="H52" s="573"/>
      <c r="I52" s="475">
        <v>208344.239</v>
      </c>
      <c r="K52" s="475">
        <v>231866.268760709</v>
      </c>
      <c r="L52" s="277">
        <f t="shared" si="1"/>
        <v>0</v>
      </c>
      <c r="O52" s="8">
        <v>235312.60699999996</v>
      </c>
      <c r="Q52" s="8"/>
      <c r="R52" s="475">
        <v>8936</v>
      </c>
      <c r="W52" s="586"/>
      <c r="X52" s="1"/>
    </row>
    <row r="53" spans="1:26" x14ac:dyDescent="0.2">
      <c r="A53" s="314">
        <v>2010</v>
      </c>
      <c r="B53" s="314">
        <v>4</v>
      </c>
      <c r="C53" s="574">
        <v>0.38175309423112519</v>
      </c>
      <c r="D53" s="512">
        <v>37686.540742403202</v>
      </c>
      <c r="E53" s="574">
        <v>2.1732</v>
      </c>
      <c r="F53" s="479">
        <v>81.765451730198578</v>
      </c>
      <c r="G53" s="496">
        <f t="shared" si="0"/>
        <v>233195.1391799452</v>
      </c>
      <c r="H53" s="573"/>
      <c r="I53" s="475">
        <v>232563.927</v>
      </c>
      <c r="K53" s="475">
        <v>233195.13917994499</v>
      </c>
      <c r="L53" s="277">
        <f t="shared" si="1"/>
        <v>0</v>
      </c>
      <c r="O53" s="8">
        <v>260571.114</v>
      </c>
      <c r="Q53" s="8"/>
      <c r="R53" s="475">
        <v>8946</v>
      </c>
      <c r="W53" s="586"/>
      <c r="X53" s="1"/>
    </row>
    <row r="54" spans="1:26" x14ac:dyDescent="0.2">
      <c r="A54" s="314">
        <v>2010</v>
      </c>
      <c r="B54" s="314">
        <v>5</v>
      </c>
      <c r="C54" s="574">
        <v>0.38182564911239708</v>
      </c>
      <c r="D54" s="512">
        <v>37776.013965719598</v>
      </c>
      <c r="E54" s="574">
        <v>2.1743355272900402</v>
      </c>
      <c r="F54" s="479">
        <v>235.20518287858062</v>
      </c>
      <c r="G54" s="496">
        <f t="shared" si="0"/>
        <v>235403.10003621801</v>
      </c>
      <c r="H54" s="573"/>
      <c r="I54" s="475">
        <v>235616.6</v>
      </c>
      <c r="K54" s="475">
        <v>235403.10003621801</v>
      </c>
      <c r="L54" s="277">
        <f t="shared" si="1"/>
        <v>0</v>
      </c>
      <c r="O54" s="8">
        <v>265217.98</v>
      </c>
      <c r="Q54" s="8"/>
      <c r="R54" s="475">
        <v>8858</v>
      </c>
      <c r="W54" s="586"/>
      <c r="X54" s="1"/>
    </row>
    <row r="55" spans="1:26" x14ac:dyDescent="0.2">
      <c r="A55" s="314">
        <v>2010</v>
      </c>
      <c r="B55" s="314">
        <v>6</v>
      </c>
      <c r="C55" s="574">
        <v>0.38160148704414681</v>
      </c>
      <c r="D55" s="512">
        <v>37870.623444174402</v>
      </c>
      <c r="E55" s="574">
        <v>2.1765649001839602</v>
      </c>
      <c r="F55" s="479">
        <v>361.4550489293996</v>
      </c>
      <c r="G55" s="496">
        <f t="shared" si="0"/>
        <v>236956.13799062028</v>
      </c>
      <c r="H55" s="573"/>
      <c r="I55" s="475">
        <v>245880.53700000001</v>
      </c>
      <c r="K55" s="475">
        <v>236956.13799061999</v>
      </c>
      <c r="L55" s="277">
        <f t="shared" si="1"/>
        <v>-2.9103830456733704E-10</v>
      </c>
      <c r="O55" s="8">
        <v>276650.18700000003</v>
      </c>
      <c r="Q55" s="8"/>
      <c r="R55" s="475">
        <v>8871</v>
      </c>
      <c r="W55" s="586"/>
      <c r="X55" s="1"/>
    </row>
    <row r="56" spans="1:26" x14ac:dyDescent="0.2">
      <c r="A56" s="314">
        <v>2010</v>
      </c>
      <c r="B56" s="314">
        <v>7</v>
      </c>
      <c r="C56" s="574">
        <v>0.38138303295382797</v>
      </c>
      <c r="D56" s="512">
        <v>38007.486476390703</v>
      </c>
      <c r="E56" s="574">
        <v>2.1798999999999999</v>
      </c>
      <c r="F56" s="479">
        <v>352.69258151610575</v>
      </c>
      <c r="G56" s="496">
        <f t="shared" si="0"/>
        <v>236492.96631749181</v>
      </c>
      <c r="H56" s="573"/>
      <c r="I56" s="475">
        <v>234817.12400000001</v>
      </c>
      <c r="K56" s="475">
        <v>236492.96631749201</v>
      </c>
      <c r="L56" s="277">
        <f t="shared" si="1"/>
        <v>0</v>
      </c>
      <c r="O56" s="8">
        <v>265029.33400000003</v>
      </c>
      <c r="Q56" s="8"/>
      <c r="R56" s="475">
        <v>8857</v>
      </c>
      <c r="W56" s="586"/>
      <c r="X56" s="1"/>
    </row>
    <row r="57" spans="1:26" x14ac:dyDescent="0.2">
      <c r="A57" s="314">
        <v>2010</v>
      </c>
      <c r="B57" s="314">
        <v>8</v>
      </c>
      <c r="C57" s="574">
        <v>0.38140145455428587</v>
      </c>
      <c r="D57" s="512">
        <v>38206.5826183233</v>
      </c>
      <c r="E57" s="574">
        <v>2.18463888092796</v>
      </c>
      <c r="F57" s="479">
        <v>362.03321597310298</v>
      </c>
      <c r="G57" s="496">
        <f t="shared" si="0"/>
        <v>236316.41915832175</v>
      </c>
      <c r="H57" s="573"/>
      <c r="I57" s="475">
        <v>237072.076</v>
      </c>
      <c r="K57" s="475">
        <v>236316.41915832201</v>
      </c>
      <c r="L57" s="277">
        <f t="shared" si="1"/>
        <v>2.6193447411060333E-10</v>
      </c>
      <c r="O57" s="8">
        <v>268116.98100000003</v>
      </c>
      <c r="Q57" s="8"/>
      <c r="R57" s="475">
        <v>8840</v>
      </c>
      <c r="W57" s="586"/>
      <c r="X57" s="1"/>
    </row>
    <row r="58" spans="1:26" x14ac:dyDescent="0.2">
      <c r="A58" s="314">
        <v>2010</v>
      </c>
      <c r="B58" s="314">
        <v>9</v>
      </c>
      <c r="C58" s="574">
        <v>0.38159014002933078</v>
      </c>
      <c r="D58" s="512">
        <v>38339.263902059698</v>
      </c>
      <c r="E58" s="574">
        <v>2.1904235450568099</v>
      </c>
      <c r="F58" s="479">
        <v>329.82039538151969</v>
      </c>
      <c r="G58" s="496">
        <f t="shared" si="0"/>
        <v>235441.34648920424</v>
      </c>
      <c r="H58" s="573"/>
      <c r="I58" s="475">
        <v>236614.94</v>
      </c>
      <c r="K58" s="475">
        <v>235441.34648920401</v>
      </c>
      <c r="L58" s="277">
        <f t="shared" si="1"/>
        <v>-2.3283064365386963E-10</v>
      </c>
      <c r="O58" s="8">
        <v>267267.06199999998</v>
      </c>
      <c r="Q58" s="8"/>
      <c r="R58" s="475">
        <v>8937</v>
      </c>
      <c r="W58" s="586"/>
      <c r="X58" s="1"/>
    </row>
    <row r="59" spans="1:26" x14ac:dyDescent="0.2">
      <c r="A59" s="314">
        <v>2010</v>
      </c>
      <c r="B59" s="314">
        <v>10</v>
      </c>
      <c r="C59" s="574">
        <v>0.38179016214098987</v>
      </c>
      <c r="D59" s="512">
        <v>38254.298807573898</v>
      </c>
      <c r="E59" s="574">
        <v>2.196683333333</v>
      </c>
      <c r="F59" s="479">
        <v>175.64700209624169</v>
      </c>
      <c r="G59" s="496">
        <f t="shared" si="0"/>
        <v>232538.5631247343</v>
      </c>
      <c r="H59" s="573"/>
      <c r="I59" s="475">
        <v>222750.48800000001</v>
      </c>
      <c r="K59" s="475">
        <v>232538.56312473401</v>
      </c>
      <c r="L59" s="277">
        <f t="shared" si="1"/>
        <v>-2.9103830456733704E-10</v>
      </c>
      <c r="O59" s="8">
        <v>252013.54800000001</v>
      </c>
      <c r="Q59" s="8"/>
      <c r="R59" s="475">
        <v>9002</v>
      </c>
      <c r="W59" s="586"/>
      <c r="X59" s="1"/>
    </row>
    <row r="60" spans="1:26" x14ac:dyDescent="0.2">
      <c r="A60" s="314">
        <v>2010</v>
      </c>
      <c r="B60" s="314">
        <v>11</v>
      </c>
      <c r="C60" s="574">
        <v>0.38191988066629512</v>
      </c>
      <c r="D60" s="512">
        <v>37857.859401052403</v>
      </c>
      <c r="E60" s="574">
        <v>2.20360437210446</v>
      </c>
      <c r="F60" s="479">
        <v>88.251825721408679</v>
      </c>
      <c r="G60" s="496">
        <f t="shared" si="0"/>
        <v>230160.43828132114</v>
      </c>
      <c r="H60" s="573"/>
      <c r="I60" s="475">
        <v>229899.79399999999</v>
      </c>
      <c r="K60" s="475">
        <v>230160.438281321</v>
      </c>
      <c r="L60" s="277">
        <f t="shared" si="1"/>
        <v>0</v>
      </c>
      <c r="O60" s="8">
        <v>257723.86799999999</v>
      </c>
      <c r="Q60" s="8"/>
      <c r="R60" s="475">
        <v>8881</v>
      </c>
      <c r="W60" s="586"/>
      <c r="X60" s="1"/>
    </row>
    <row r="61" spans="1:26" x14ac:dyDescent="0.2">
      <c r="A61" s="314">
        <v>2010</v>
      </c>
      <c r="B61" s="314">
        <v>12</v>
      </c>
      <c r="C61" s="574">
        <v>0.38199469282106635</v>
      </c>
      <c r="D61" s="512">
        <v>37340.692482610197</v>
      </c>
      <c r="E61" s="574">
        <v>2.2109434229962002</v>
      </c>
      <c r="F61" s="479">
        <v>10.862833711145289</v>
      </c>
      <c r="G61" s="496">
        <f t="shared" si="0"/>
        <v>227725.73961432968</v>
      </c>
      <c r="H61" s="573"/>
      <c r="I61" s="475">
        <v>228580.823</v>
      </c>
      <c r="J61" s="496">
        <f>SUM(I50:I61)</f>
        <v>2779928.6890000002</v>
      </c>
      <c r="K61" s="475">
        <v>227725.73961433</v>
      </c>
      <c r="L61" s="277">
        <f t="shared" si="1"/>
        <v>3.2014213502407074E-10</v>
      </c>
      <c r="O61" s="8">
        <v>256032.215</v>
      </c>
      <c r="P61" s="496">
        <f>SUM(O50:O61)</f>
        <v>3130098.3759999992</v>
      </c>
      <c r="Q61" s="8"/>
      <c r="R61" s="475">
        <v>8753</v>
      </c>
      <c r="W61" s="586"/>
      <c r="X61" s="1"/>
      <c r="Z61" s="496">
        <f>SUM(Y50:Y61)</f>
        <v>0</v>
      </c>
    </row>
    <row r="62" spans="1:26" x14ac:dyDescent="0.2">
      <c r="A62" s="314">
        <v>2011</v>
      </c>
      <c r="B62" s="314">
        <v>1</v>
      </c>
      <c r="C62" s="574">
        <v>0.38210259504025879</v>
      </c>
      <c r="D62" s="512">
        <v>36904.2810448706</v>
      </c>
      <c r="E62" s="574">
        <v>2.2195100000000001</v>
      </c>
      <c r="F62" s="479">
        <v>14.087506468892272</v>
      </c>
      <c r="G62" s="496">
        <f t="shared" si="0"/>
        <v>226413.53564152989</v>
      </c>
      <c r="H62" s="573"/>
      <c r="I62" s="475">
        <v>220459.405</v>
      </c>
      <c r="K62" s="475">
        <v>226413.53564153</v>
      </c>
      <c r="L62" s="277">
        <f t="shared" si="1"/>
        <v>0</v>
      </c>
      <c r="O62" s="8">
        <v>247596.11</v>
      </c>
      <c r="Q62" s="8"/>
      <c r="R62" s="475">
        <v>8709</v>
      </c>
      <c r="W62" s="586"/>
      <c r="X62" s="1"/>
    </row>
    <row r="63" spans="1:26" x14ac:dyDescent="0.2">
      <c r="A63" s="314">
        <v>2011</v>
      </c>
      <c r="B63" s="314">
        <v>2</v>
      </c>
      <c r="C63" s="574">
        <v>0.38229220360552746</v>
      </c>
      <c r="D63" s="512">
        <v>36746.052684795199</v>
      </c>
      <c r="E63" s="574">
        <v>2.22913457708239</v>
      </c>
      <c r="F63" s="479">
        <v>33.297629086731071</v>
      </c>
      <c r="G63" s="496">
        <f t="shared" si="0"/>
        <v>225545.01338286989</v>
      </c>
      <c r="H63" s="573"/>
      <c r="I63" s="475">
        <v>218087.05600000001</v>
      </c>
      <c r="K63" s="475">
        <v>225545.01338287001</v>
      </c>
      <c r="L63" s="277">
        <f t="shared" si="1"/>
        <v>0</v>
      </c>
      <c r="O63" s="8">
        <v>242727.33299999998</v>
      </c>
      <c r="Q63" s="8"/>
      <c r="R63" s="475">
        <v>8705</v>
      </c>
      <c r="W63" s="586"/>
      <c r="X63" s="1"/>
    </row>
    <row r="64" spans="1:26" x14ac:dyDescent="0.2">
      <c r="A64" s="314">
        <v>2011</v>
      </c>
      <c r="B64" s="314">
        <v>3</v>
      </c>
      <c r="C64" s="574">
        <v>0.38251211495132581</v>
      </c>
      <c r="D64" s="512">
        <v>36790.872365399096</v>
      </c>
      <c r="E64" s="574">
        <v>2.2379098356338298</v>
      </c>
      <c r="F64" s="479">
        <v>71.929921377919044</v>
      </c>
      <c r="G64" s="496">
        <f t="shared" si="0"/>
        <v>225277.97800338603</v>
      </c>
      <c r="H64" s="573"/>
      <c r="I64" s="475">
        <v>219574.117</v>
      </c>
      <c r="K64" s="475">
        <v>225277.978003386</v>
      </c>
      <c r="L64" s="277">
        <f t="shared" si="1"/>
        <v>0</v>
      </c>
      <c r="O64" s="8">
        <v>245212.79700000002</v>
      </c>
      <c r="Q64" s="8"/>
      <c r="R64" s="475">
        <v>8630</v>
      </c>
      <c r="W64" s="586"/>
      <c r="X64" s="1"/>
    </row>
    <row r="65" spans="1:26" x14ac:dyDescent="0.2">
      <c r="A65" s="314">
        <v>2011</v>
      </c>
      <c r="B65" s="314">
        <v>4</v>
      </c>
      <c r="C65" s="574">
        <v>0.3828267584656746</v>
      </c>
      <c r="D65" s="512">
        <v>36933.188637777603</v>
      </c>
      <c r="E65" s="574">
        <v>2.2465466666670002</v>
      </c>
      <c r="F65" s="479">
        <v>194.05680206145911</v>
      </c>
      <c r="G65" s="496">
        <f t="shared" si="0"/>
        <v>226375.34857285899</v>
      </c>
      <c r="H65" s="573"/>
      <c r="I65" s="475">
        <v>248652.56700000001</v>
      </c>
      <c r="K65" s="475">
        <v>226375.34857285899</v>
      </c>
      <c r="L65" s="277">
        <f t="shared" si="1"/>
        <v>0</v>
      </c>
      <c r="O65" s="8">
        <v>277211.21100000001</v>
      </c>
      <c r="Q65" s="8"/>
      <c r="R65" s="475">
        <v>8668</v>
      </c>
      <c r="W65" s="586"/>
      <c r="X65" s="1"/>
    </row>
    <row r="66" spans="1:26" x14ac:dyDescent="0.2">
      <c r="A66" s="314">
        <v>2011</v>
      </c>
      <c r="B66" s="314">
        <v>5</v>
      </c>
      <c r="C66" s="574">
        <v>0.38304540082840943</v>
      </c>
      <c r="D66" s="512">
        <v>37061.208127483798</v>
      </c>
      <c r="E66" s="574">
        <v>2.2529455514360501</v>
      </c>
      <c r="F66" s="479">
        <v>225.86808616688504</v>
      </c>
      <c r="G66" s="496">
        <f t="shared" si="0"/>
        <v>226361.77639700528</v>
      </c>
      <c r="H66" s="573"/>
      <c r="I66" s="475">
        <v>227787.63800000001</v>
      </c>
      <c r="K66" s="475">
        <v>226361.77639700499</v>
      </c>
      <c r="L66" s="277">
        <f t="shared" si="1"/>
        <v>-2.9103830456733704E-10</v>
      </c>
      <c r="O66" s="8">
        <v>256439.59400000001</v>
      </c>
      <c r="Q66" s="8"/>
      <c r="R66" s="475">
        <v>8724</v>
      </c>
      <c r="W66" s="586"/>
      <c r="X66" s="1"/>
    </row>
    <row r="67" spans="1:26" x14ac:dyDescent="0.2">
      <c r="A67" s="314">
        <v>2011</v>
      </c>
      <c r="B67" s="314">
        <v>6</v>
      </c>
      <c r="C67" s="574">
        <v>0.38328067982420511</v>
      </c>
      <c r="D67" s="512">
        <v>37123.103180147897</v>
      </c>
      <c r="E67" s="574">
        <v>2.2577764702382099</v>
      </c>
      <c r="F67" s="479">
        <v>319.23238938915313</v>
      </c>
      <c r="G67" s="496">
        <f t="shared" si="0"/>
        <v>227346.53634465576</v>
      </c>
      <c r="H67" s="573"/>
      <c r="I67" s="475">
        <v>251288.984</v>
      </c>
      <c r="K67" s="475">
        <v>227346.53634465599</v>
      </c>
      <c r="L67" s="277">
        <f t="shared" si="1"/>
        <v>2.3283064365386963E-10</v>
      </c>
      <c r="O67" s="8">
        <v>281287.538</v>
      </c>
      <c r="Q67" s="8"/>
      <c r="R67" s="475">
        <v>8685</v>
      </c>
      <c r="W67" s="586"/>
      <c r="X67" s="1"/>
    </row>
    <row r="68" spans="1:26" x14ac:dyDescent="0.2">
      <c r="A68" s="314">
        <v>2011</v>
      </c>
      <c r="B68" s="314">
        <v>7</v>
      </c>
      <c r="C68" s="574">
        <v>0.38346663826524896</v>
      </c>
      <c r="D68" s="512">
        <v>37069.232978541302</v>
      </c>
      <c r="E68" s="574">
        <v>2.2612533333329998</v>
      </c>
      <c r="F68" s="479">
        <v>370.40277656986956</v>
      </c>
      <c r="G68" s="496">
        <f t="shared" si="0"/>
        <v>227730.22918263168</v>
      </c>
      <c r="H68" s="573"/>
      <c r="I68" s="475">
        <v>229184.96599999999</v>
      </c>
      <c r="K68" s="475">
        <v>227730.229182632</v>
      </c>
      <c r="L68" s="277">
        <f t="shared" si="1"/>
        <v>3.2014213502407074E-10</v>
      </c>
      <c r="O68" s="8">
        <v>257480.44500000001</v>
      </c>
      <c r="Q68" s="8"/>
      <c r="R68" s="475">
        <v>8696</v>
      </c>
      <c r="W68" s="586"/>
      <c r="X68" s="1"/>
    </row>
    <row r="69" spans="1:26" x14ac:dyDescent="0.2">
      <c r="A69" s="314">
        <v>2011</v>
      </c>
      <c r="B69" s="314">
        <v>8</v>
      </c>
      <c r="C69" s="574">
        <v>0.38361972329615679</v>
      </c>
      <c r="D69" s="512">
        <v>36882.359398708497</v>
      </c>
      <c r="E69" s="574">
        <v>2.2641562433727702</v>
      </c>
      <c r="F69" s="479">
        <v>342.38255905344039</v>
      </c>
      <c r="G69" s="496">
        <f t="shared" si="0"/>
        <v>226884.39288223619</v>
      </c>
      <c r="H69" s="573"/>
      <c r="I69" s="475">
        <v>240245.652</v>
      </c>
      <c r="K69" s="475">
        <v>226884.39288223599</v>
      </c>
      <c r="L69" s="277">
        <f t="shared" si="1"/>
        <v>0</v>
      </c>
      <c r="O69" s="8">
        <v>268786.46399999998</v>
      </c>
      <c r="Q69" s="8"/>
      <c r="R69" s="475">
        <v>8694</v>
      </c>
      <c r="W69" s="586"/>
      <c r="X69" s="1"/>
    </row>
    <row r="70" spans="1:26" x14ac:dyDescent="0.2">
      <c r="A70" s="314">
        <v>2011</v>
      </c>
      <c r="B70" s="314">
        <v>9</v>
      </c>
      <c r="C70" s="574">
        <v>0.38378232724585254</v>
      </c>
      <c r="D70" s="512">
        <v>36683.303542128699</v>
      </c>
      <c r="E70" s="574">
        <v>2.2669122883750301</v>
      </c>
      <c r="F70" s="479">
        <v>298.65346555739433</v>
      </c>
      <c r="G70" s="496">
        <f t="shared" si="0"/>
        <v>225821.1906226206</v>
      </c>
      <c r="H70" s="573"/>
      <c r="I70" s="475">
        <v>232903.079</v>
      </c>
      <c r="K70" s="475">
        <v>225821.19062262101</v>
      </c>
      <c r="L70" s="277">
        <f t="shared" si="1"/>
        <v>4.0745362639427185E-10</v>
      </c>
      <c r="O70" s="8">
        <v>263514.65600000002</v>
      </c>
      <c r="Q70" s="8"/>
      <c r="R70" s="475">
        <v>8758</v>
      </c>
      <c r="W70" s="586"/>
      <c r="X70" s="1"/>
    </row>
    <row r="71" spans="1:26" x14ac:dyDescent="0.2">
      <c r="A71" s="314">
        <v>2011</v>
      </c>
      <c r="B71" s="314">
        <v>10</v>
      </c>
      <c r="C71" s="574">
        <v>0.38401238731290421</v>
      </c>
      <c r="D71" s="512">
        <v>36625.297338810502</v>
      </c>
      <c r="E71" s="574">
        <v>2.269966666667</v>
      </c>
      <c r="F71" s="479">
        <v>161.51919520840667</v>
      </c>
      <c r="G71" s="496">
        <f t="shared" si="0"/>
        <v>223563.8447802632</v>
      </c>
      <c r="H71" s="573"/>
      <c r="I71" s="475">
        <v>222298.796</v>
      </c>
      <c r="K71" s="475">
        <v>223563.844780263</v>
      </c>
      <c r="L71" s="277">
        <f t="shared" si="1"/>
        <v>0</v>
      </c>
      <c r="O71" s="8">
        <v>249877.32700000002</v>
      </c>
      <c r="Q71" s="8"/>
      <c r="R71" s="475">
        <v>8714</v>
      </c>
      <c r="W71" s="586"/>
      <c r="X71" s="1"/>
    </row>
    <row r="72" spans="1:26" x14ac:dyDescent="0.2">
      <c r="A72" s="314">
        <v>2011</v>
      </c>
      <c r="B72" s="314">
        <v>11</v>
      </c>
      <c r="C72" s="574">
        <v>0.38439900773769764</v>
      </c>
      <c r="D72" s="512">
        <v>36804.111444687704</v>
      </c>
      <c r="E72" s="574">
        <v>2.2738649563909701</v>
      </c>
      <c r="F72" s="479">
        <v>81.388173550047853</v>
      </c>
      <c r="G72" s="496">
        <f t="shared" si="0"/>
        <v>222357.37144775986</v>
      </c>
      <c r="H72" s="573"/>
      <c r="I72" s="475">
        <v>223054.33300000001</v>
      </c>
      <c r="K72" s="475">
        <v>222357.37144776</v>
      </c>
      <c r="L72" s="277">
        <f t="shared" si="1"/>
        <v>0</v>
      </c>
      <c r="O72" s="8">
        <v>249411.87800000003</v>
      </c>
      <c r="Q72" s="8"/>
      <c r="R72" s="475">
        <v>8673</v>
      </c>
      <c r="W72" s="586"/>
      <c r="X72" s="1"/>
    </row>
    <row r="73" spans="1:26" x14ac:dyDescent="0.2">
      <c r="A73" s="314">
        <v>2011</v>
      </c>
      <c r="B73" s="314">
        <v>12</v>
      </c>
      <c r="C73" s="574">
        <v>0.38487544315817374</v>
      </c>
      <c r="D73" s="512">
        <v>37111.808609380001</v>
      </c>
      <c r="E73" s="574">
        <v>2.27792767779246</v>
      </c>
      <c r="F73" s="479">
        <v>47.92163181325175</v>
      </c>
      <c r="G73" s="496">
        <f t="shared" si="0"/>
        <v>221982.73951555853</v>
      </c>
      <c r="H73" s="573"/>
      <c r="I73" s="475">
        <v>220501.573</v>
      </c>
      <c r="J73" s="496">
        <f>SUM(I62:I73)</f>
        <v>2754038.1659999997</v>
      </c>
      <c r="K73" s="475">
        <v>221982.73951555899</v>
      </c>
      <c r="L73" s="277">
        <f t="shared" si="1"/>
        <v>4.6566128730773926E-10</v>
      </c>
      <c r="O73" s="8">
        <v>246572.20699999999</v>
      </c>
      <c r="P73" s="496">
        <f>SUM(O62:O73)</f>
        <v>3086117.56</v>
      </c>
      <c r="Q73" s="8"/>
      <c r="R73" s="475">
        <v>8633</v>
      </c>
      <c r="S73" s="475">
        <f>AVERAGE(R62:R73)</f>
        <v>8690.75</v>
      </c>
      <c r="W73" s="586"/>
      <c r="X73" s="1"/>
      <c r="Z73" s="496">
        <f>SUM(Y62:Y73)</f>
        <v>0</v>
      </c>
    </row>
    <row r="74" spans="1:26" x14ac:dyDescent="0.2">
      <c r="A74" s="314">
        <v>2012</v>
      </c>
      <c r="B74" s="314">
        <v>1</v>
      </c>
      <c r="C74" s="574">
        <v>0.38544893617323095</v>
      </c>
      <c r="D74" s="512">
        <v>37419.466005431001</v>
      </c>
      <c r="E74" s="574">
        <v>2.2817866666670001</v>
      </c>
      <c r="F74" s="479">
        <v>27.111349482191514</v>
      </c>
      <c r="G74" s="496">
        <f t="shared" si="0"/>
        <v>221860.93500235432</v>
      </c>
      <c r="H74" s="573"/>
      <c r="I74" s="475">
        <v>222236.56899999999</v>
      </c>
      <c r="J74" s="1">
        <f>J73/J61-1</f>
        <v>-9.3133766712965027E-3</v>
      </c>
      <c r="K74" s="475">
        <v>221860.935002354</v>
      </c>
      <c r="L74" s="277">
        <f t="shared" si="1"/>
        <v>-3.2014213502407074E-10</v>
      </c>
      <c r="O74" s="8">
        <v>249295.88699999999</v>
      </c>
      <c r="P74" s="1">
        <f>P73/P61-1</f>
        <v>-1.4050937292329757E-2</v>
      </c>
      <c r="Q74" s="8"/>
      <c r="R74" s="475">
        <v>8580</v>
      </c>
      <c r="W74" s="586"/>
      <c r="X74" s="1"/>
      <c r="Z74" s="1" t="e">
        <f>Z73/Z61-1</f>
        <v>#DIV/0!</v>
      </c>
    </row>
    <row r="75" spans="1:26" x14ac:dyDescent="0.2">
      <c r="A75" s="314">
        <v>2012</v>
      </c>
      <c r="B75" s="314">
        <v>2</v>
      </c>
      <c r="C75" s="574">
        <v>0.38604314030543468</v>
      </c>
      <c r="D75" s="512">
        <v>37597.395713011698</v>
      </c>
      <c r="E75" s="574">
        <v>2.2848379751746601</v>
      </c>
      <c r="F75" s="479">
        <v>50.063863942660532</v>
      </c>
      <c r="G75" s="496">
        <f t="shared" si="0"/>
        <v>222332.48071581469</v>
      </c>
      <c r="H75" s="573"/>
      <c r="I75" s="475">
        <v>221211.913</v>
      </c>
      <c r="K75" s="475">
        <v>222332.48071581501</v>
      </c>
      <c r="L75" s="277">
        <f t="shared" si="1"/>
        <v>3.2014213502407074E-10</v>
      </c>
      <c r="O75" s="8">
        <v>246026.51200000005</v>
      </c>
      <c r="Q75" s="8"/>
      <c r="R75" s="475">
        <v>8567</v>
      </c>
      <c r="W75" s="586"/>
      <c r="X75" s="1"/>
    </row>
    <row r="76" spans="1:26" x14ac:dyDescent="0.2">
      <c r="A76" s="314">
        <v>2012</v>
      </c>
      <c r="B76" s="314">
        <v>3</v>
      </c>
      <c r="C76" s="574">
        <v>0.38652470504129716</v>
      </c>
      <c r="D76" s="512">
        <v>37654.2532353141</v>
      </c>
      <c r="E76" s="574">
        <v>2.2872021506980902</v>
      </c>
      <c r="F76" s="479">
        <v>89.238204374581343</v>
      </c>
      <c r="G76" s="496">
        <f t="shared" si="0"/>
        <v>222930.90949165056</v>
      </c>
      <c r="H76" s="573"/>
      <c r="I76" s="475">
        <v>216068.734</v>
      </c>
      <c r="K76" s="475">
        <v>222930.90949165099</v>
      </c>
      <c r="L76" s="277">
        <f t="shared" si="1"/>
        <v>4.3655745685100555E-10</v>
      </c>
      <c r="O76" s="8">
        <v>241875.84500000003</v>
      </c>
      <c r="Q76" s="8"/>
      <c r="R76" s="475">
        <v>8611</v>
      </c>
      <c r="W76" s="586"/>
      <c r="X76" s="1"/>
    </row>
    <row r="77" spans="1:26" x14ac:dyDescent="0.2">
      <c r="A77" s="314">
        <v>2012</v>
      </c>
      <c r="B77" s="314">
        <v>4</v>
      </c>
      <c r="C77" s="574">
        <v>0.3869123106527475</v>
      </c>
      <c r="D77" s="512">
        <v>37637.843762639</v>
      </c>
      <c r="E77" s="574">
        <v>2.2896433333330002</v>
      </c>
      <c r="F77" s="479">
        <v>106.45317747474797</v>
      </c>
      <c r="G77" s="496">
        <f t="shared" si="0"/>
        <v>223081.74163482277</v>
      </c>
      <c r="H77" s="573"/>
      <c r="I77" s="475">
        <v>222972.67300000001</v>
      </c>
      <c r="K77" s="475">
        <v>223081.741634823</v>
      </c>
      <c r="L77" s="277">
        <f t="shared" si="1"/>
        <v>2.3283064365386963E-10</v>
      </c>
      <c r="O77" s="8">
        <v>250375.51299999998</v>
      </c>
      <c r="Q77" s="8"/>
      <c r="R77" s="475">
        <v>8652</v>
      </c>
      <c r="W77" s="586"/>
      <c r="X77" s="1"/>
    </row>
    <row r="78" spans="1:26" x14ac:dyDescent="0.2">
      <c r="A78" s="314">
        <v>2012</v>
      </c>
      <c r="B78" s="314">
        <v>5</v>
      </c>
      <c r="C78" s="574">
        <v>0.38706651514732893</v>
      </c>
      <c r="D78" s="512">
        <v>37583.517812560298</v>
      </c>
      <c r="E78" s="574">
        <v>2.29230277657991</v>
      </c>
      <c r="F78" s="479">
        <v>202.05259632338476</v>
      </c>
      <c r="G78" s="496">
        <f t="shared" ref="G78:G141" si="2">+$B$2+C78*$B$3+D78*$B$4+E78*$B$5+F78*$B$6</f>
        <v>224178.70869090044</v>
      </c>
      <c r="H78" s="573"/>
      <c r="I78" s="475">
        <v>225143.70300000001</v>
      </c>
      <c r="K78" s="475">
        <v>224178.70869090001</v>
      </c>
      <c r="L78" s="277">
        <f t="shared" ref="L78:L141" si="3">+K78-G78</f>
        <v>-4.3655745685100555E-10</v>
      </c>
      <c r="O78" s="8">
        <v>253145.568</v>
      </c>
      <c r="Q78" s="8"/>
      <c r="R78" s="475">
        <v>8653</v>
      </c>
      <c r="W78" s="586"/>
      <c r="X78" s="1"/>
    </row>
    <row r="79" spans="1:26" x14ac:dyDescent="0.2">
      <c r="A79" s="314">
        <v>2012</v>
      </c>
      <c r="B79" s="314">
        <v>6</v>
      </c>
      <c r="C79" s="574">
        <v>0.38719111775897141</v>
      </c>
      <c r="D79" s="512">
        <v>37521.313090901</v>
      </c>
      <c r="E79" s="574">
        <v>2.29556993058292</v>
      </c>
      <c r="F79" s="479">
        <v>276.45568441315464</v>
      </c>
      <c r="G79" s="496">
        <f t="shared" si="2"/>
        <v>224880.36110792533</v>
      </c>
      <c r="H79" s="573"/>
      <c r="I79" s="475">
        <v>240630.565</v>
      </c>
      <c r="K79" s="475">
        <v>224880.36110792501</v>
      </c>
      <c r="L79" s="277">
        <f t="shared" si="3"/>
        <v>-3.2014213502407074E-10</v>
      </c>
      <c r="O79" s="8">
        <v>270547.38899999997</v>
      </c>
      <c r="Q79" s="8"/>
      <c r="R79" s="475">
        <v>8698</v>
      </c>
      <c r="W79" s="586"/>
      <c r="X79" s="1"/>
    </row>
    <row r="80" spans="1:26" x14ac:dyDescent="0.2">
      <c r="A80" s="314">
        <v>2012</v>
      </c>
      <c r="B80" s="314">
        <v>7</v>
      </c>
      <c r="C80" s="574">
        <v>0.38744374637214396</v>
      </c>
      <c r="D80" s="512">
        <v>37485.995657674001</v>
      </c>
      <c r="E80" s="574">
        <v>2.2993899999999998</v>
      </c>
      <c r="F80" s="479">
        <v>321.70797733942311</v>
      </c>
      <c r="G80" s="496">
        <f t="shared" si="2"/>
        <v>225193.34768138229</v>
      </c>
      <c r="H80" s="573"/>
      <c r="I80" s="475">
        <v>223027.34400000001</v>
      </c>
      <c r="K80" s="475">
        <v>225193.347681382</v>
      </c>
      <c r="L80" s="277">
        <f t="shared" si="3"/>
        <v>-2.9103830456733704E-10</v>
      </c>
      <c r="O80" s="8">
        <v>251873.13699999999</v>
      </c>
      <c r="Q80" s="8"/>
      <c r="R80" s="475">
        <v>8690</v>
      </c>
      <c r="W80" s="586"/>
      <c r="X80" s="1"/>
    </row>
    <row r="81" spans="1:28" x14ac:dyDescent="0.2">
      <c r="A81" s="314">
        <v>2012</v>
      </c>
      <c r="B81" s="314">
        <v>8</v>
      </c>
      <c r="C81" s="574">
        <v>0.38799108015846151</v>
      </c>
      <c r="D81" s="512">
        <v>37493.155114656598</v>
      </c>
      <c r="E81" s="574">
        <v>2.3040423362533402</v>
      </c>
      <c r="F81" s="479">
        <v>322.40717165394568</v>
      </c>
      <c r="G81" s="496">
        <f t="shared" si="2"/>
        <v>224964.46175725901</v>
      </c>
      <c r="H81" s="573"/>
      <c r="I81" s="475">
        <v>233789.497</v>
      </c>
      <c r="K81" s="475">
        <v>224964.46175725901</v>
      </c>
      <c r="L81" s="277">
        <f t="shared" si="3"/>
        <v>0</v>
      </c>
      <c r="O81" s="8">
        <v>262783.84700000001</v>
      </c>
      <c r="Q81" s="8"/>
      <c r="R81" s="475">
        <v>8749</v>
      </c>
      <c r="W81" s="586"/>
      <c r="X81" s="1"/>
    </row>
    <row r="82" spans="1:28" x14ac:dyDescent="0.2">
      <c r="A82" s="314">
        <v>2012</v>
      </c>
      <c r="B82" s="314">
        <v>9</v>
      </c>
      <c r="C82" s="574">
        <v>0.38869371433072009</v>
      </c>
      <c r="D82" s="512">
        <v>37506.655399898198</v>
      </c>
      <c r="E82" s="574">
        <v>2.3088876600739501</v>
      </c>
      <c r="F82" s="479">
        <v>274.50677348457691</v>
      </c>
      <c r="G82" s="496">
        <f t="shared" si="2"/>
        <v>224099.63866416365</v>
      </c>
      <c r="H82" s="573"/>
      <c r="I82" s="475">
        <v>202999.307</v>
      </c>
      <c r="K82" s="475">
        <v>224099.638664164</v>
      </c>
      <c r="L82" s="277">
        <f t="shared" si="3"/>
        <v>3.4924596548080444E-10</v>
      </c>
      <c r="O82" s="8">
        <v>232463.45400000003</v>
      </c>
      <c r="Q82" s="8"/>
      <c r="R82" s="475">
        <v>8788</v>
      </c>
      <c r="W82" s="586"/>
      <c r="X82" s="1"/>
    </row>
    <row r="83" spans="1:28" x14ac:dyDescent="0.2">
      <c r="A83" s="314">
        <v>2012</v>
      </c>
      <c r="B83" s="314">
        <v>10</v>
      </c>
      <c r="C83" s="574">
        <v>0.38933433213395369</v>
      </c>
      <c r="D83" s="512">
        <v>37476.6945742561</v>
      </c>
      <c r="E83" s="574">
        <v>2.3131366666669999</v>
      </c>
      <c r="F83" s="479">
        <v>198.7182652930268</v>
      </c>
      <c r="G83" s="496">
        <f t="shared" si="2"/>
        <v>222824.21428440994</v>
      </c>
      <c r="H83" s="573"/>
      <c r="I83" s="475">
        <v>245919.11199999999</v>
      </c>
      <c r="K83" s="475">
        <v>222824.21428441</v>
      </c>
      <c r="L83" s="277">
        <f t="shared" si="3"/>
        <v>0</v>
      </c>
      <c r="O83" s="8">
        <v>274164.516</v>
      </c>
      <c r="Q83" s="8"/>
      <c r="R83" s="475">
        <v>8937</v>
      </c>
      <c r="W83" s="586"/>
      <c r="X83" s="1"/>
    </row>
    <row r="84" spans="1:28" x14ac:dyDescent="0.2">
      <c r="A84" s="314">
        <v>2012</v>
      </c>
      <c r="B84" s="314">
        <v>11</v>
      </c>
      <c r="C84" s="574">
        <v>0.38983955355230843</v>
      </c>
      <c r="D84" s="512">
        <v>37376.247619735703</v>
      </c>
      <c r="E84" s="574">
        <v>2.3165381542728301</v>
      </c>
      <c r="F84" s="479">
        <v>39.051797399730034</v>
      </c>
      <c r="G84" s="496">
        <f t="shared" si="2"/>
        <v>220296.8662155057</v>
      </c>
      <c r="H84" s="573"/>
      <c r="I84" s="475">
        <v>226688.02799999999</v>
      </c>
      <c r="K84" s="475">
        <v>220296.86621550599</v>
      </c>
      <c r="L84" s="277">
        <f t="shared" si="3"/>
        <v>2.9103830456733704E-10</v>
      </c>
      <c r="O84" s="8">
        <v>253289.383</v>
      </c>
      <c r="Q84" s="8"/>
      <c r="R84" s="475">
        <v>8979</v>
      </c>
      <c r="W84" s="586"/>
      <c r="X84" s="1"/>
    </row>
    <row r="85" spans="1:28" ht="13.5" thickBot="1" x14ac:dyDescent="0.25">
      <c r="A85" s="314">
        <v>2012</v>
      </c>
      <c r="B85" s="314">
        <v>12</v>
      </c>
      <c r="C85" s="574">
        <v>0.39019512801121065</v>
      </c>
      <c r="D85" s="512">
        <v>37283.4975403547</v>
      </c>
      <c r="E85" s="574">
        <v>2.3187713050360999</v>
      </c>
      <c r="F85" s="479">
        <v>52.002480932841181</v>
      </c>
      <c r="G85" s="496">
        <f t="shared" si="2"/>
        <v>220313.74204880741</v>
      </c>
      <c r="H85" s="573"/>
      <c r="I85" s="475">
        <v>212968.443</v>
      </c>
      <c r="J85" s="496">
        <f>SUM(I74:I85)</f>
        <v>2693655.8879999998</v>
      </c>
      <c r="K85" s="475">
        <v>220313.74204880701</v>
      </c>
      <c r="L85" s="277">
        <f t="shared" si="3"/>
        <v>-4.0745362639427185E-10</v>
      </c>
      <c r="O85" s="8">
        <v>237968.49</v>
      </c>
      <c r="P85" s="496">
        <f>SUM(O74:O85)</f>
        <v>3023809.5409999993</v>
      </c>
      <c r="Q85" s="8"/>
      <c r="R85" s="475">
        <v>9007</v>
      </c>
      <c r="S85" s="475">
        <f>AVERAGE(R74:R85)</f>
        <v>8742.5833333333339</v>
      </c>
      <c r="W85" s="586"/>
      <c r="X85" s="1"/>
      <c r="Z85" s="496">
        <f>SUM(Y74:Y85)</f>
        <v>0</v>
      </c>
    </row>
    <row r="86" spans="1:28" ht="15" x14ac:dyDescent="0.25">
      <c r="A86" s="337">
        <v>2013</v>
      </c>
      <c r="B86" s="337">
        <v>1</v>
      </c>
      <c r="C86" s="574">
        <v>0.39052878521358764</v>
      </c>
      <c r="D86" s="512">
        <v>37291.473301142498</v>
      </c>
      <c r="E86" s="574">
        <v>2.319983333333</v>
      </c>
      <c r="F86" s="479">
        <v>50.538702541757459</v>
      </c>
      <c r="G86" s="496">
        <f t="shared" si="2"/>
        <v>220331.92944402873</v>
      </c>
      <c r="H86" s="573"/>
      <c r="I86" s="475">
        <v>222127.59099999999</v>
      </c>
      <c r="J86" s="1">
        <f>J85/J73-1</f>
        <v>-2.1924996808486474E-2</v>
      </c>
      <c r="K86" s="475">
        <v>220331.929444029</v>
      </c>
      <c r="L86" s="277">
        <f t="shared" si="3"/>
        <v>2.6193447411060333E-10</v>
      </c>
      <c r="O86" s="8">
        <v>246714.03700000001</v>
      </c>
      <c r="P86" s="1">
        <f>P85/P73-1</f>
        <v>-2.0189774948171757E-2</v>
      </c>
      <c r="Q86" s="8"/>
      <c r="R86" s="475">
        <v>9017</v>
      </c>
      <c r="S86" s="1">
        <f>S85/S73-1</f>
        <v>5.9641956486302661E-3</v>
      </c>
      <c r="W86" s="586"/>
      <c r="X86" s="1"/>
      <c r="Y86" s="8">
        <f t="shared" ref="Y86:Y103" si="4">+I86</f>
        <v>222127.59099999999</v>
      </c>
      <c r="Z86" s="476" t="e">
        <f>Z85/Z73-1</f>
        <v>#DIV/0!</v>
      </c>
      <c r="AA86" s="588">
        <v>8.2214564793365197E-2</v>
      </c>
      <c r="AB86" s="8">
        <f t="shared" ref="AB86:AB103" si="5">+Y86</f>
        <v>222127.59099999999</v>
      </c>
    </row>
    <row r="87" spans="1:28" ht="15" x14ac:dyDescent="0.25">
      <c r="A87" s="337">
        <v>2013</v>
      </c>
      <c r="B87" s="337">
        <v>2</v>
      </c>
      <c r="C87" s="574">
        <v>0.39089349602654661</v>
      </c>
      <c r="D87" s="512">
        <v>37469.407787172</v>
      </c>
      <c r="E87" s="574">
        <v>2.3202896321778899</v>
      </c>
      <c r="F87" s="479">
        <v>44.995401174839188</v>
      </c>
      <c r="G87" s="496">
        <f t="shared" si="2"/>
        <v>220585.92007188179</v>
      </c>
      <c r="H87" s="573"/>
      <c r="I87" s="475">
        <v>212663.50899999999</v>
      </c>
      <c r="K87" s="475">
        <v>220585.92007188199</v>
      </c>
      <c r="L87" s="277">
        <f t="shared" si="3"/>
        <v>0</v>
      </c>
      <c r="O87" s="8">
        <v>236444.28600000002</v>
      </c>
      <c r="Q87" s="8"/>
      <c r="R87" s="475">
        <v>9111</v>
      </c>
      <c r="W87" s="586"/>
      <c r="X87" s="1"/>
      <c r="Y87" s="8">
        <f t="shared" si="4"/>
        <v>212663.50899999999</v>
      </c>
      <c r="Z87" s="474"/>
      <c r="AA87" s="587">
        <v>8.0606362825840244E-2</v>
      </c>
      <c r="AB87" s="8">
        <f t="shared" si="5"/>
        <v>212663.50899999999</v>
      </c>
    </row>
    <row r="88" spans="1:28" ht="15" x14ac:dyDescent="0.25">
      <c r="A88" s="337">
        <v>2013</v>
      </c>
      <c r="B88" s="337">
        <v>3</v>
      </c>
      <c r="C88" s="574">
        <v>0.39125593717116181</v>
      </c>
      <c r="D88" s="512">
        <v>37710.619678638403</v>
      </c>
      <c r="E88" s="574">
        <v>2.3206517925567001</v>
      </c>
      <c r="F88" s="479">
        <v>28.558939154600807</v>
      </c>
      <c r="G88" s="496">
        <f t="shared" si="2"/>
        <v>220742.29022830757</v>
      </c>
      <c r="H88" s="573"/>
      <c r="I88" s="475">
        <v>210574.772</v>
      </c>
      <c r="K88" s="475">
        <v>220742.290228308</v>
      </c>
      <c r="L88" s="277">
        <f t="shared" si="3"/>
        <v>4.3655745685100555E-10</v>
      </c>
      <c r="O88" s="8">
        <v>233708.72600000002</v>
      </c>
      <c r="Q88" s="8"/>
      <c r="R88" s="475">
        <v>9107</v>
      </c>
      <c r="W88" s="586"/>
      <c r="X88" s="1"/>
      <c r="Y88" s="8">
        <f t="shared" si="4"/>
        <v>210574.772</v>
      </c>
      <c r="Z88" s="474"/>
      <c r="AA88" s="587">
        <v>7.9886315905556546E-2</v>
      </c>
      <c r="AB88" s="8">
        <f t="shared" si="5"/>
        <v>210574.772</v>
      </c>
    </row>
    <row r="89" spans="1:28" ht="15" x14ac:dyDescent="0.25">
      <c r="A89" s="337">
        <v>2013</v>
      </c>
      <c r="B89" s="337">
        <v>4</v>
      </c>
      <c r="C89" s="574">
        <v>0.39179365090161639</v>
      </c>
      <c r="D89" s="512">
        <v>37959.545676712798</v>
      </c>
      <c r="E89" s="574">
        <v>2.3223033333330001</v>
      </c>
      <c r="F89" s="479">
        <v>135.35989619627648</v>
      </c>
      <c r="G89" s="496">
        <f t="shared" si="2"/>
        <v>222620.98018251872</v>
      </c>
      <c r="H89" s="573"/>
      <c r="I89" s="475">
        <v>222360.462</v>
      </c>
      <c r="K89" s="475">
        <v>222620.98018251901</v>
      </c>
      <c r="L89" s="277">
        <f t="shared" si="3"/>
        <v>2.9103830456733704E-10</v>
      </c>
      <c r="O89" s="8">
        <v>247596.07799999998</v>
      </c>
      <c r="Q89" s="8"/>
      <c r="R89" s="475">
        <v>9185</v>
      </c>
      <c r="W89" s="586"/>
      <c r="X89" s="1"/>
      <c r="Y89" s="8">
        <f t="shared" si="4"/>
        <v>222360.462</v>
      </c>
      <c r="Z89" s="474"/>
      <c r="AA89" s="587">
        <v>8.5747383936607427E-2</v>
      </c>
      <c r="AB89" s="8">
        <f t="shared" si="5"/>
        <v>222360.462</v>
      </c>
    </row>
    <row r="90" spans="1:28" ht="15" x14ac:dyDescent="0.25">
      <c r="A90" s="337">
        <v>2013</v>
      </c>
      <c r="B90" s="337">
        <v>5</v>
      </c>
      <c r="C90" s="574">
        <v>0.39232570802837635</v>
      </c>
      <c r="D90" s="512">
        <v>38106.528426433797</v>
      </c>
      <c r="E90" s="574">
        <v>2.3258781979176302</v>
      </c>
      <c r="F90" s="479">
        <v>163.92411756805507</v>
      </c>
      <c r="G90" s="496">
        <f t="shared" si="2"/>
        <v>223051.45158165111</v>
      </c>
      <c r="H90" s="573"/>
      <c r="I90" s="475">
        <v>236759.139</v>
      </c>
      <c r="K90" s="475">
        <v>223051.451581651</v>
      </c>
      <c r="L90" s="277">
        <f t="shared" si="3"/>
        <v>0</v>
      </c>
      <c r="O90" s="8">
        <v>263381.35200000001</v>
      </c>
      <c r="Q90" s="8"/>
      <c r="R90" s="475">
        <v>9390</v>
      </c>
      <c r="W90" s="586"/>
      <c r="X90" s="1"/>
      <c r="Y90" s="8">
        <f t="shared" si="4"/>
        <v>236759.139</v>
      </c>
      <c r="Z90" s="474"/>
      <c r="AA90" s="587">
        <v>8.5307631003040396E-2</v>
      </c>
      <c r="AB90" s="8">
        <f t="shared" si="5"/>
        <v>236759.139</v>
      </c>
    </row>
    <row r="91" spans="1:28" ht="15" x14ac:dyDescent="0.25">
      <c r="A91" s="337">
        <v>2013</v>
      </c>
      <c r="B91" s="337">
        <v>6</v>
      </c>
      <c r="C91" s="574">
        <v>0.3929808392010038</v>
      </c>
      <c r="D91" s="512">
        <v>38210.055762927499</v>
      </c>
      <c r="E91" s="574">
        <v>2.3306023257224302</v>
      </c>
      <c r="F91" s="479">
        <v>272.87629990709786</v>
      </c>
      <c r="G91" s="496">
        <f t="shared" si="2"/>
        <v>224524.60462930726</v>
      </c>
      <c r="H91" s="573"/>
      <c r="I91" s="475">
        <v>226664.49400000001</v>
      </c>
      <c r="K91" s="475">
        <v>224524.604629307</v>
      </c>
      <c r="L91" s="277">
        <f t="shared" si="3"/>
        <v>-2.6193447411060333E-10</v>
      </c>
      <c r="O91" s="8">
        <v>253963.98199999999</v>
      </c>
      <c r="Q91" s="8"/>
      <c r="R91" s="475">
        <v>9527</v>
      </c>
      <c r="W91" s="586"/>
      <c r="X91" s="1"/>
      <c r="Y91" s="8">
        <f t="shared" si="4"/>
        <v>226664.49400000001</v>
      </c>
      <c r="Z91" s="474"/>
      <c r="AA91" s="587">
        <v>8.8794725555023143E-2</v>
      </c>
      <c r="AB91" s="8">
        <f t="shared" si="5"/>
        <v>226664.49400000001</v>
      </c>
    </row>
    <row r="92" spans="1:28" ht="15" x14ac:dyDescent="0.25">
      <c r="A92" s="337">
        <v>2013</v>
      </c>
      <c r="B92" s="337">
        <v>7</v>
      </c>
      <c r="C92" s="574">
        <v>0.39364338812324856</v>
      </c>
      <c r="D92" s="512">
        <v>38342.103636361797</v>
      </c>
      <c r="E92" s="574">
        <v>2.3347600000000002</v>
      </c>
      <c r="F92" s="479">
        <v>293.70814398852195</v>
      </c>
      <c r="G92" s="496">
        <f t="shared" si="2"/>
        <v>224828.27126615384</v>
      </c>
      <c r="H92" s="573"/>
      <c r="I92" s="475">
        <v>221486.92300000001</v>
      </c>
      <c r="K92" s="475">
        <v>224828.27126615401</v>
      </c>
      <c r="L92" s="277">
        <f t="shared" si="3"/>
        <v>0</v>
      </c>
      <c r="O92" s="8">
        <v>247801.628</v>
      </c>
      <c r="Q92" s="8"/>
      <c r="R92" s="475">
        <v>9640</v>
      </c>
      <c r="W92" s="586"/>
      <c r="X92" s="1"/>
      <c r="Y92" s="8">
        <f t="shared" si="4"/>
        <v>221486.92300000001</v>
      </c>
      <c r="Z92" s="474"/>
      <c r="AA92" s="587">
        <v>8.3287668678238211E-2</v>
      </c>
      <c r="AB92" s="8">
        <f t="shared" si="5"/>
        <v>221486.92300000001</v>
      </c>
    </row>
    <row r="93" spans="1:28" ht="15" x14ac:dyDescent="0.25">
      <c r="A93" s="337">
        <v>2013</v>
      </c>
      <c r="B93" s="337">
        <v>8</v>
      </c>
      <c r="C93" s="574">
        <v>0.39433846421992574</v>
      </c>
      <c r="D93" s="512">
        <v>38565.551553646503</v>
      </c>
      <c r="E93" s="574">
        <v>2.3375730454169399</v>
      </c>
      <c r="F93" s="479">
        <v>337.54482289408111</v>
      </c>
      <c r="G93" s="496">
        <f t="shared" si="2"/>
        <v>225724.32697638747</v>
      </c>
      <c r="H93" s="573"/>
      <c r="I93" s="475">
        <v>225734.198</v>
      </c>
      <c r="J93" s="8"/>
      <c r="K93" s="475">
        <v>225724.326976387</v>
      </c>
      <c r="L93" s="277">
        <f t="shared" si="3"/>
        <v>-4.6566128730773926E-10</v>
      </c>
      <c r="O93" s="8">
        <v>253986.46799999999</v>
      </c>
      <c r="P93" s="8"/>
      <c r="Q93" s="8"/>
      <c r="R93" s="8">
        <v>9654</v>
      </c>
      <c r="S93" s="8"/>
      <c r="W93" s="586"/>
      <c r="X93" s="1"/>
      <c r="Y93" s="8">
        <f t="shared" si="4"/>
        <v>225734.198</v>
      </c>
      <c r="Z93" s="474"/>
      <c r="AA93" s="587">
        <v>8.6494143583159197E-2</v>
      </c>
      <c r="AB93" s="8">
        <f t="shared" si="5"/>
        <v>225734.198</v>
      </c>
    </row>
    <row r="94" spans="1:28" ht="15" x14ac:dyDescent="0.25">
      <c r="A94" s="337">
        <v>2013</v>
      </c>
      <c r="B94" s="337">
        <v>9</v>
      </c>
      <c r="C94" s="574">
        <v>0.39499008828041593</v>
      </c>
      <c r="D94" s="512">
        <v>38820.932807408499</v>
      </c>
      <c r="E94" s="574">
        <v>2.3394667113246501</v>
      </c>
      <c r="F94" s="479">
        <v>270.04400483226198</v>
      </c>
      <c r="G94" s="496">
        <f t="shared" si="2"/>
        <v>225134.90362733722</v>
      </c>
      <c r="H94" s="573"/>
      <c r="I94" s="475">
        <v>228634.23300000001</v>
      </c>
      <c r="J94" s="8"/>
      <c r="K94" s="475">
        <v>225134.90362733699</v>
      </c>
      <c r="L94" s="277">
        <f t="shared" si="3"/>
        <v>-2.3283064365386963E-10</v>
      </c>
      <c r="O94" s="8">
        <v>257020.31900000002</v>
      </c>
      <c r="P94" s="8"/>
      <c r="Q94" s="8"/>
      <c r="R94" s="8">
        <v>9824</v>
      </c>
      <c r="S94" s="8"/>
      <c r="W94" s="586"/>
      <c r="X94" s="1"/>
      <c r="Y94" s="8">
        <f t="shared" si="4"/>
        <v>228634.23300000001</v>
      </c>
      <c r="Z94" s="474"/>
      <c r="AA94" s="587">
        <v>8.2161182836173588E-2</v>
      </c>
      <c r="AB94" s="8">
        <f t="shared" si="5"/>
        <v>228634.23300000001</v>
      </c>
    </row>
    <row r="95" spans="1:28" ht="15" x14ac:dyDescent="0.25">
      <c r="A95" s="337">
        <v>2013</v>
      </c>
      <c r="B95" s="337">
        <v>10</v>
      </c>
      <c r="C95" s="574">
        <v>0.39552962317909746</v>
      </c>
      <c r="D95" s="512">
        <v>39019.231676874799</v>
      </c>
      <c r="E95" s="574">
        <v>2.3413633333330002</v>
      </c>
      <c r="F95" s="479">
        <v>213.28592721551468</v>
      </c>
      <c r="G95" s="496">
        <f t="shared" si="2"/>
        <v>224583.96650880057</v>
      </c>
      <c r="H95" s="573"/>
      <c r="I95" s="475">
        <v>209257.003</v>
      </c>
      <c r="J95" s="8"/>
      <c r="K95" s="475">
        <v>224583.96650880101</v>
      </c>
      <c r="L95" s="277">
        <f t="shared" si="3"/>
        <v>4.3655745685100555E-10</v>
      </c>
      <c r="O95" s="8">
        <v>236061.527</v>
      </c>
      <c r="P95" s="8"/>
      <c r="Q95" s="8"/>
      <c r="R95" s="8">
        <v>9951</v>
      </c>
      <c r="S95" s="8"/>
      <c r="W95" s="586"/>
      <c r="X95" s="1"/>
      <c r="Y95" s="8">
        <f t="shared" si="4"/>
        <v>209257.003</v>
      </c>
      <c r="Z95" s="474"/>
      <c r="AA95" s="587">
        <v>8.3743718529424124E-2</v>
      </c>
      <c r="AB95" s="8">
        <f t="shared" si="5"/>
        <v>209257.003</v>
      </c>
    </row>
    <row r="96" spans="1:28" ht="15" x14ac:dyDescent="0.25">
      <c r="A96" s="337">
        <v>2013</v>
      </c>
      <c r="B96" s="337">
        <v>11</v>
      </c>
      <c r="C96" s="574">
        <v>0.39600320238875286</v>
      </c>
      <c r="D96" s="512">
        <v>39119.203284308103</v>
      </c>
      <c r="E96" s="574">
        <v>2.3441809905254898</v>
      </c>
      <c r="F96" s="479">
        <v>110.23315885291359</v>
      </c>
      <c r="G96" s="496">
        <f t="shared" si="2"/>
        <v>223129.33348659746</v>
      </c>
      <c r="H96" s="573"/>
      <c r="I96" s="475">
        <v>207266.196</v>
      </c>
      <c r="J96" s="8"/>
      <c r="K96" s="475">
        <v>223129.333486597</v>
      </c>
      <c r="L96" s="277">
        <f t="shared" si="3"/>
        <v>-4.6566128730773926E-10</v>
      </c>
      <c r="O96" s="8">
        <v>234074.99099999998</v>
      </c>
      <c r="P96" s="8"/>
      <c r="Q96" s="8"/>
      <c r="R96" s="8">
        <v>10016</v>
      </c>
      <c r="S96" s="8"/>
      <c r="W96" s="586"/>
      <c r="X96" s="1"/>
      <c r="Y96" s="8">
        <f t="shared" si="4"/>
        <v>207266.196</v>
      </c>
      <c r="Z96" s="474"/>
      <c r="AA96" s="587">
        <v>8.1204145966153371E-2</v>
      </c>
      <c r="AB96" s="8">
        <f t="shared" si="5"/>
        <v>207266.196</v>
      </c>
    </row>
    <row r="97" spans="1:29" ht="15.75" thickBot="1" x14ac:dyDescent="0.3">
      <c r="A97" s="337">
        <v>2013</v>
      </c>
      <c r="B97" s="337">
        <v>12</v>
      </c>
      <c r="C97" s="574">
        <v>0.39641052693013057</v>
      </c>
      <c r="D97" s="512">
        <v>39164.462941533297</v>
      </c>
      <c r="E97" s="574">
        <v>2.34782831010624</v>
      </c>
      <c r="F97" s="479">
        <v>79.005079745838657</v>
      </c>
      <c r="G97" s="496">
        <f t="shared" si="2"/>
        <v>222523.98176013664</v>
      </c>
      <c r="H97" s="573"/>
      <c r="I97" s="475">
        <v>218002.01500000001</v>
      </c>
      <c r="J97" s="485">
        <f>SUM(I86:I97)</f>
        <v>2641530.5350000001</v>
      </c>
      <c r="K97" s="475">
        <v>222523.98176013699</v>
      </c>
      <c r="L97" s="277">
        <f t="shared" si="3"/>
        <v>3.4924596548080444E-10</v>
      </c>
      <c r="O97" s="8">
        <v>244751.20200000002</v>
      </c>
      <c r="P97" s="485">
        <f>SUM(O86:O97)</f>
        <v>2955504.5959999999</v>
      </c>
      <c r="R97" s="8">
        <v>10069</v>
      </c>
      <c r="S97" s="485">
        <f>AVERAGE(R86:R97)</f>
        <v>9540.9166666666661</v>
      </c>
      <c r="W97" s="586"/>
      <c r="X97" s="1"/>
      <c r="Y97" s="8">
        <f t="shared" si="4"/>
        <v>218002.01500000001</v>
      </c>
      <c r="Z97" s="474">
        <f>SUM(Y86:Y97)</f>
        <v>2641530.5350000001</v>
      </c>
      <c r="AA97" s="585">
        <v>8.0552156387418639E-2</v>
      </c>
      <c r="AB97" s="8">
        <f t="shared" si="5"/>
        <v>218002.01500000001</v>
      </c>
      <c r="AC97" s="505">
        <f>SUM(AB86:AB97)</f>
        <v>2641530.5350000001</v>
      </c>
    </row>
    <row r="98" spans="1:29" ht="15" x14ac:dyDescent="0.25">
      <c r="A98" s="337">
        <v>2014</v>
      </c>
      <c r="B98" s="337">
        <v>1</v>
      </c>
      <c r="C98" s="574">
        <v>0.39688453458170808</v>
      </c>
      <c r="D98" s="512">
        <v>39236.2976743334</v>
      </c>
      <c r="E98" s="574">
        <v>2.3524733333330001</v>
      </c>
      <c r="F98" s="479">
        <v>26.95686291874426</v>
      </c>
      <c r="G98" s="496">
        <f t="shared" si="2"/>
        <v>221569.22171121713</v>
      </c>
      <c r="H98" s="573"/>
      <c r="I98" s="475">
        <v>218215.16800000001</v>
      </c>
      <c r="J98" s="1">
        <f>+J97/J85-1</f>
        <v>-1.9351155146510535E-2</v>
      </c>
      <c r="K98" s="475">
        <v>221569.22171121699</v>
      </c>
      <c r="L98" s="277">
        <f t="shared" si="3"/>
        <v>0</v>
      </c>
      <c r="O98" s="8">
        <v>244554.533</v>
      </c>
      <c r="P98" s="1">
        <f>+P97/P85-1</f>
        <v>-2.2589036800714113E-2</v>
      </c>
      <c r="R98" s="8">
        <v>9969</v>
      </c>
      <c r="S98" s="1">
        <f>+S97/S85-1</f>
        <v>9.1315495991840523E-2</v>
      </c>
      <c r="V98" s="584">
        <f t="shared" ref="V98:V103" si="6">+I98</f>
        <v>218215.16800000001</v>
      </c>
      <c r="W98" s="584">
        <f t="shared" ref="W98:W103" si="7">+K98</f>
        <v>221569.22171121699</v>
      </c>
      <c r="X98" s="583">
        <f t="shared" ref="X98:X104" si="8">+V98/W98-1</f>
        <v>-1.5137723937075132E-2</v>
      </c>
      <c r="Y98" s="8">
        <f t="shared" si="4"/>
        <v>218215.16800000001</v>
      </c>
      <c r="Z98" s="476" t="e">
        <f>+Z97/Z85-1</f>
        <v>#DIV/0!</v>
      </c>
      <c r="AA98" s="571">
        <f t="shared" ref="AA98:AA161" si="9">+AA86</f>
        <v>8.2214564793365197E-2</v>
      </c>
      <c r="AB98" s="8">
        <f t="shared" si="5"/>
        <v>218215.16800000001</v>
      </c>
    </row>
    <row r="99" spans="1:29" ht="15" x14ac:dyDescent="0.25">
      <c r="A99" s="337">
        <v>2014</v>
      </c>
      <c r="B99" s="337">
        <v>2</v>
      </c>
      <c r="C99" s="574">
        <v>0.39744861960250466</v>
      </c>
      <c r="D99" s="512">
        <v>39393.509853196803</v>
      </c>
      <c r="E99" s="574">
        <v>2.3578634218307699</v>
      </c>
      <c r="F99" s="479">
        <v>57.510679559652473</v>
      </c>
      <c r="G99" s="496">
        <f t="shared" si="2"/>
        <v>221852.52014050583</v>
      </c>
      <c r="H99" s="573"/>
      <c r="I99" s="475">
        <v>206610.06599999999</v>
      </c>
      <c r="J99" s="8"/>
      <c r="K99" s="475">
        <v>221852.52014050601</v>
      </c>
      <c r="L99" s="277">
        <f t="shared" si="3"/>
        <v>0</v>
      </c>
      <c r="O99" s="8">
        <v>231192.41800000001</v>
      </c>
      <c r="P99" s="8"/>
      <c r="R99" s="8">
        <v>10149</v>
      </c>
      <c r="S99" s="8"/>
      <c r="V99" s="582">
        <f t="shared" si="6"/>
        <v>206610.06599999999</v>
      </c>
      <c r="W99" s="582">
        <f t="shared" si="7"/>
        <v>221852.52014050601</v>
      </c>
      <c r="X99" s="581">
        <f t="shared" si="8"/>
        <v>-6.8705345924637284E-2</v>
      </c>
      <c r="Y99" s="8">
        <f t="shared" si="4"/>
        <v>206610.06599999999</v>
      </c>
      <c r="Z99" s="8"/>
      <c r="AA99" s="571">
        <f t="shared" si="9"/>
        <v>8.0606362825840244E-2</v>
      </c>
      <c r="AB99" s="8">
        <f t="shared" si="5"/>
        <v>206610.06599999999</v>
      </c>
    </row>
    <row r="100" spans="1:29" ht="15" x14ac:dyDescent="0.25">
      <c r="A100" s="337">
        <v>2014</v>
      </c>
      <c r="B100" s="337">
        <v>3</v>
      </c>
      <c r="C100" s="574">
        <v>0.39794246846150505</v>
      </c>
      <c r="D100" s="512">
        <v>39594.592299612101</v>
      </c>
      <c r="E100" s="574">
        <v>2.3630227123344598</v>
      </c>
      <c r="F100" s="479">
        <v>62.20178223460303</v>
      </c>
      <c r="G100" s="496">
        <f t="shared" si="2"/>
        <v>221800.9234499532</v>
      </c>
      <c r="H100" s="573"/>
      <c r="I100" s="475">
        <v>197498.39499999999</v>
      </c>
      <c r="J100" s="8"/>
      <c r="K100" s="475">
        <v>221800.923449953</v>
      </c>
      <c r="L100" s="277">
        <f t="shared" si="3"/>
        <v>0</v>
      </c>
      <c r="O100" s="8">
        <v>221663.62200000003</v>
      </c>
      <c r="P100" s="8"/>
      <c r="R100" s="8">
        <v>10279</v>
      </c>
      <c r="S100" s="8"/>
      <c r="V100" s="582">
        <f t="shared" si="6"/>
        <v>197498.39499999999</v>
      </c>
      <c r="W100" s="582">
        <f t="shared" si="7"/>
        <v>221800.923449953</v>
      </c>
      <c r="X100" s="581">
        <f t="shared" si="8"/>
        <v>-0.10956910400527076</v>
      </c>
      <c r="Y100" s="8">
        <f t="shared" si="4"/>
        <v>197498.39499999999</v>
      </c>
      <c r="Z100" s="8"/>
      <c r="AA100" s="571">
        <f t="shared" si="9"/>
        <v>7.9886315905556546E-2</v>
      </c>
      <c r="AB100" s="8">
        <f t="shared" si="5"/>
        <v>197498.39499999999</v>
      </c>
    </row>
    <row r="101" spans="1:29" ht="15" x14ac:dyDescent="0.25">
      <c r="A101" s="337">
        <v>2014</v>
      </c>
      <c r="B101" s="337">
        <v>4</v>
      </c>
      <c r="C101" s="574">
        <v>0.39847535353832408</v>
      </c>
      <c r="D101" s="512">
        <v>39848.100859007202</v>
      </c>
      <c r="E101" s="574">
        <v>2.3686039999999999</v>
      </c>
      <c r="F101" s="479">
        <v>137.13602413996043</v>
      </c>
      <c r="G101" s="496">
        <f t="shared" si="2"/>
        <v>222785.92156309111</v>
      </c>
      <c r="H101" s="573"/>
      <c r="I101" s="475">
        <v>216369.533</v>
      </c>
      <c r="J101" s="8"/>
      <c r="K101" s="475">
        <v>222785.92156309099</v>
      </c>
      <c r="L101" s="277">
        <f t="shared" si="3"/>
        <v>0</v>
      </c>
      <c r="O101" s="8">
        <v>241605.75</v>
      </c>
      <c r="P101" s="8"/>
      <c r="R101" s="8">
        <v>10335</v>
      </c>
      <c r="S101" s="8"/>
      <c r="V101" s="582">
        <f t="shared" si="6"/>
        <v>216369.533</v>
      </c>
      <c r="W101" s="582">
        <f t="shared" si="7"/>
        <v>222785.92156309099</v>
      </c>
      <c r="X101" s="581">
        <f t="shared" si="8"/>
        <v>-2.8800691345633012E-2</v>
      </c>
      <c r="Y101" s="8">
        <f t="shared" si="4"/>
        <v>216369.533</v>
      </c>
      <c r="Z101" s="8"/>
      <c r="AA101" s="571">
        <f t="shared" si="9"/>
        <v>8.5747383936607427E-2</v>
      </c>
      <c r="AB101" s="8">
        <f t="shared" si="5"/>
        <v>216369.533</v>
      </c>
    </row>
    <row r="102" spans="1:29" ht="15" x14ac:dyDescent="0.25">
      <c r="A102" s="337">
        <v>2014</v>
      </c>
      <c r="B102" s="337">
        <v>5</v>
      </c>
      <c r="C102" s="574">
        <v>0.39882772446227888</v>
      </c>
      <c r="D102" s="512">
        <v>40092.984526009401</v>
      </c>
      <c r="E102" s="574">
        <v>2.3735156805493798</v>
      </c>
      <c r="F102" s="479">
        <v>220.65709530534707</v>
      </c>
      <c r="G102" s="496">
        <f t="shared" si="2"/>
        <v>223870.11986949726</v>
      </c>
      <c r="H102" s="573"/>
      <c r="I102" s="475">
        <v>227478.15900000001</v>
      </c>
      <c r="J102" s="8"/>
      <c r="K102" s="475">
        <v>223870.11986949699</v>
      </c>
      <c r="L102" s="277">
        <f t="shared" si="3"/>
        <v>-2.6193447411060333E-10</v>
      </c>
      <c r="O102" s="8">
        <v>255167.56200000001</v>
      </c>
      <c r="P102" s="8"/>
      <c r="R102" s="8">
        <v>10421</v>
      </c>
      <c r="S102" s="8"/>
      <c r="V102" s="582">
        <f t="shared" si="6"/>
        <v>227478.15900000001</v>
      </c>
      <c r="W102" s="582">
        <f t="shared" si="7"/>
        <v>223870.11986949699</v>
      </c>
      <c r="X102" s="581">
        <f t="shared" si="8"/>
        <v>1.6116662342461341E-2</v>
      </c>
      <c r="Y102" s="8">
        <f t="shared" si="4"/>
        <v>227478.15900000001</v>
      </c>
      <c r="Z102" s="8"/>
      <c r="AA102" s="571">
        <f t="shared" si="9"/>
        <v>8.5307631003040396E-2</v>
      </c>
      <c r="AB102" s="8">
        <f t="shared" si="5"/>
        <v>227478.15900000001</v>
      </c>
    </row>
    <row r="103" spans="1:29" s="225" customFormat="1" ht="15.75" thickBot="1" x14ac:dyDescent="0.3">
      <c r="A103" s="346">
        <v>2014</v>
      </c>
      <c r="B103" s="346">
        <v>6</v>
      </c>
      <c r="C103" s="580">
        <v>0.39915066684262096</v>
      </c>
      <c r="D103" s="515">
        <v>40324.144229956597</v>
      </c>
      <c r="E103" s="580">
        <v>2.3780833923140499</v>
      </c>
      <c r="F103" s="493">
        <v>247.5875604864128</v>
      </c>
      <c r="G103" s="491">
        <f t="shared" si="2"/>
        <v>224150.50503417815</v>
      </c>
      <c r="H103" s="579"/>
      <c r="I103" s="488">
        <v>233140.016</v>
      </c>
      <c r="J103" s="489"/>
      <c r="K103" s="488">
        <v>224150.505034178</v>
      </c>
      <c r="L103" s="490">
        <f t="shared" si="3"/>
        <v>0</v>
      </c>
      <c r="O103" s="489">
        <v>261200.00900000002</v>
      </c>
      <c r="P103" s="489"/>
      <c r="R103" s="489">
        <v>10458</v>
      </c>
      <c r="S103" s="489"/>
      <c r="V103" s="489">
        <f t="shared" si="6"/>
        <v>233140.016</v>
      </c>
      <c r="W103" s="489">
        <f t="shared" si="7"/>
        <v>224150.505034178</v>
      </c>
      <c r="X103" s="578">
        <f t="shared" si="8"/>
        <v>4.0104799069943242E-2</v>
      </c>
      <c r="Y103" s="489">
        <f t="shared" si="4"/>
        <v>233140.016</v>
      </c>
      <c r="Z103" s="577"/>
      <c r="AA103" s="576">
        <f t="shared" si="9"/>
        <v>8.8794725555023143E-2</v>
      </c>
      <c r="AB103" s="489">
        <f t="shared" si="5"/>
        <v>233140.016</v>
      </c>
    </row>
    <row r="104" spans="1:29" ht="15.75" thickBot="1" x14ac:dyDescent="0.3">
      <c r="A104" s="337">
        <v>2014</v>
      </c>
      <c r="B104" s="337">
        <v>7</v>
      </c>
      <c r="C104" s="574">
        <v>0.39948327620098234</v>
      </c>
      <c r="D104" s="512">
        <v>40509.139395493599</v>
      </c>
      <c r="E104" s="574">
        <v>2.3821050000000001</v>
      </c>
      <c r="F104" s="479">
        <v>311.6666769190017</v>
      </c>
      <c r="G104" s="496">
        <f t="shared" si="2"/>
        <v>224982.04353847814</v>
      </c>
      <c r="H104" s="573">
        <f t="shared" ref="H104:H167" si="10">+AB104</f>
        <v>216811.43443118685</v>
      </c>
      <c r="I104" s="480">
        <f t="shared" ref="I104:I167" si="11">+H104</f>
        <v>216811.43443118685</v>
      </c>
      <c r="J104" s="484"/>
      <c r="K104" s="475">
        <v>225135.109802533</v>
      </c>
      <c r="L104" s="277">
        <f t="shared" si="3"/>
        <v>153.0662640548544</v>
      </c>
      <c r="O104" s="474">
        <f>+I104+'Med IND Sales Mod'!K104+'Small IND Sales Mod'!I104</f>
        <v>245116.52961060414</v>
      </c>
      <c r="P104" s="484"/>
      <c r="R104" s="474"/>
      <c r="S104" s="483"/>
      <c r="V104" s="505">
        <f>SUM(V98:V103)</f>
        <v>1299311.3370000001</v>
      </c>
      <c r="W104" s="505">
        <f>SUM(W98:W103)</f>
        <v>1336029.2117684421</v>
      </c>
      <c r="X104" s="575">
        <f t="shared" si="8"/>
        <v>-2.7482838283034439E-2</v>
      </c>
      <c r="Y104" s="572">
        <f t="shared" ref="Y104:Y167" si="12">+G104*(1+$X$104)</f>
        <v>218798.89841932352</v>
      </c>
      <c r="Z104" s="484"/>
      <c r="AA104" s="571">
        <f t="shared" si="9"/>
        <v>8.3287668678238211E-2</v>
      </c>
      <c r="AB104" s="570">
        <f t="shared" ref="AB104:AB109" si="13">+AA104*$Z$109</f>
        <v>216811.43443118685</v>
      </c>
      <c r="AC104" s="527"/>
    </row>
    <row r="105" spans="1:29" ht="15" x14ac:dyDescent="0.25">
      <c r="A105" s="337">
        <v>2014</v>
      </c>
      <c r="B105" s="337">
        <v>8</v>
      </c>
      <c r="C105" s="574">
        <v>0.39994098035928771</v>
      </c>
      <c r="D105" s="512">
        <v>40650.190271911299</v>
      </c>
      <c r="E105" s="574">
        <v>2.38593586626846</v>
      </c>
      <c r="F105" s="479">
        <v>350.95807565684066</v>
      </c>
      <c r="G105" s="496">
        <f t="shared" si="2"/>
        <v>225494.90099793684</v>
      </c>
      <c r="H105" s="573">
        <f t="shared" si="10"/>
        <v>225158.41345744894</v>
      </c>
      <c r="I105" s="480">
        <f t="shared" si="11"/>
        <v>225158.41345744894</v>
      </c>
      <c r="J105" s="484"/>
      <c r="K105" s="475">
        <v>225142.80588303</v>
      </c>
      <c r="L105" s="277">
        <f t="shared" si="3"/>
        <v>-352.09511490684235</v>
      </c>
      <c r="M105" s="8"/>
      <c r="N105" s="8"/>
      <c r="O105" s="474">
        <f>+I105+'Med IND Sales Mod'!K105+'Small IND Sales Mod'!I105</f>
        <v>253669.64400710879</v>
      </c>
      <c r="P105" s="484"/>
      <c r="R105" s="474"/>
      <c r="S105" s="483"/>
      <c r="Y105" s="572">
        <f t="shared" si="12"/>
        <v>219297.66110016167</v>
      </c>
      <c r="Z105" s="484"/>
      <c r="AA105" s="571">
        <f t="shared" si="9"/>
        <v>8.6494143583159197E-2</v>
      </c>
      <c r="AB105" s="570">
        <f t="shared" si="13"/>
        <v>225158.41345744894</v>
      </c>
      <c r="AC105" s="527"/>
    </row>
    <row r="106" spans="1:29" ht="15" x14ac:dyDescent="0.25">
      <c r="A106" s="337">
        <v>2014</v>
      </c>
      <c r="B106" s="337">
        <v>9</v>
      </c>
      <c r="C106" s="574">
        <v>0.40044658595339433</v>
      </c>
      <c r="D106" s="512">
        <v>40762.551725617603</v>
      </c>
      <c r="E106" s="574">
        <v>2.38948786232227</v>
      </c>
      <c r="F106" s="479">
        <v>277.87653293728147</v>
      </c>
      <c r="G106" s="496">
        <f t="shared" si="2"/>
        <v>224417.95228696827</v>
      </c>
      <c r="H106" s="573">
        <f t="shared" si="10"/>
        <v>213879.00739654384</v>
      </c>
      <c r="I106" s="480">
        <f t="shared" si="11"/>
        <v>213879.00739654384</v>
      </c>
      <c r="J106" s="484"/>
      <c r="K106" s="475">
        <v>224417.95228696801</v>
      </c>
      <c r="L106" s="277">
        <f t="shared" si="3"/>
        <v>-2.6193447411060333E-10</v>
      </c>
      <c r="M106" s="8"/>
      <c r="N106" s="8"/>
      <c r="O106" s="474">
        <f>+I106+'Med IND Sales Mod'!K106+'Small IND Sales Mod'!I106</f>
        <v>241266.20875488612</v>
      </c>
      <c r="P106" s="484"/>
      <c r="R106" s="474"/>
      <c r="S106" s="483"/>
      <c r="Y106" s="572">
        <f t="shared" si="12"/>
        <v>218250.30999645579</v>
      </c>
      <c r="Z106" s="484"/>
      <c r="AA106" s="571">
        <f t="shared" si="9"/>
        <v>8.2161182836173588E-2</v>
      </c>
      <c r="AB106" s="570">
        <f t="shared" si="13"/>
        <v>213879.00739654384</v>
      </c>
      <c r="AC106" s="527"/>
    </row>
    <row r="107" spans="1:29" ht="15" x14ac:dyDescent="0.25">
      <c r="A107" s="337">
        <v>2014</v>
      </c>
      <c r="B107" s="337">
        <v>10</v>
      </c>
      <c r="C107" s="574">
        <v>0.40089037984958548</v>
      </c>
      <c r="D107" s="512">
        <v>40872.580179321099</v>
      </c>
      <c r="E107" s="574">
        <v>2.3927</v>
      </c>
      <c r="F107" s="479">
        <v>198.89039579254836</v>
      </c>
      <c r="G107" s="496">
        <f t="shared" si="2"/>
        <v>223260.85789155535</v>
      </c>
      <c r="H107" s="573">
        <f t="shared" si="10"/>
        <v>217998.60684190391</v>
      </c>
      <c r="I107" s="480">
        <f t="shared" si="11"/>
        <v>217998.60684190391</v>
      </c>
      <c r="J107" s="484"/>
      <c r="K107" s="475">
        <v>223260.857891555</v>
      </c>
      <c r="L107" s="277">
        <f t="shared" si="3"/>
        <v>-3.4924596548080444E-10</v>
      </c>
      <c r="M107" s="8"/>
      <c r="N107" s="8"/>
      <c r="O107" s="474">
        <f>+I107+'Med IND Sales Mod'!K107+'Small IND Sales Mod'!I107</f>
        <v>244374.82856812229</v>
      </c>
      <c r="P107" s="484"/>
      <c r="R107" s="474"/>
      <c r="S107" s="483"/>
      <c r="Y107" s="572">
        <f t="shared" si="12"/>
        <v>217125.01583919019</v>
      </c>
      <c r="Z107" s="484"/>
      <c r="AA107" s="571">
        <f t="shared" si="9"/>
        <v>8.3743718529424124E-2</v>
      </c>
      <c r="AB107" s="570">
        <f t="shared" si="13"/>
        <v>217998.60684190391</v>
      </c>
      <c r="AC107" s="527"/>
    </row>
    <row r="108" spans="1:29" ht="15" x14ac:dyDescent="0.25">
      <c r="A108" s="337">
        <v>2014</v>
      </c>
      <c r="B108" s="337">
        <v>11</v>
      </c>
      <c r="C108" s="574">
        <v>0.40127295889884501</v>
      </c>
      <c r="D108" s="512">
        <v>41011.680307854098</v>
      </c>
      <c r="E108" s="574">
        <v>2.3957888562190299</v>
      </c>
      <c r="F108" s="479">
        <v>78.117279066674627</v>
      </c>
      <c r="G108" s="496">
        <f t="shared" si="2"/>
        <v>221517.05489118461</v>
      </c>
      <c r="H108" s="573">
        <f t="shared" si="10"/>
        <v>211387.68377222403</v>
      </c>
      <c r="I108" s="480">
        <f t="shared" si="11"/>
        <v>211387.68377222403</v>
      </c>
      <c r="J108" s="484"/>
      <c r="K108" s="475">
        <v>221517.05489118499</v>
      </c>
      <c r="L108" s="277">
        <f t="shared" si="3"/>
        <v>3.7834979593753815E-10</v>
      </c>
      <c r="M108" s="8"/>
      <c r="N108" s="8"/>
      <c r="O108" s="474">
        <f>+I108+'Med IND Sales Mod'!K108+'Small IND Sales Mod'!I108</f>
        <v>236751.40855196727</v>
      </c>
      <c r="P108" s="484"/>
      <c r="R108" s="474"/>
      <c r="S108" s="483"/>
      <c r="Y108" s="572">
        <f t="shared" si="12"/>
        <v>215429.13749467614</v>
      </c>
      <c r="Z108" s="484"/>
      <c r="AA108" s="571">
        <f t="shared" si="9"/>
        <v>8.1204145966153371E-2</v>
      </c>
      <c r="AB108" s="570">
        <f t="shared" si="13"/>
        <v>211387.68377222403</v>
      </c>
      <c r="AC108" s="527"/>
    </row>
    <row r="109" spans="1:29" ht="15" x14ac:dyDescent="0.25">
      <c r="A109" s="337">
        <v>2014</v>
      </c>
      <c r="B109" s="337">
        <v>12</v>
      </c>
      <c r="C109" s="574">
        <v>0.4015575356646312</v>
      </c>
      <c r="D109" s="512">
        <v>41173.452831438502</v>
      </c>
      <c r="E109" s="574">
        <v>2.3984115884809198</v>
      </c>
      <c r="F109" s="479">
        <v>42.633806123140985</v>
      </c>
      <c r="G109" s="496">
        <f t="shared" si="2"/>
        <v>221025.73882232813</v>
      </c>
      <c r="H109" s="573">
        <f t="shared" si="10"/>
        <v>209690.44817849205</v>
      </c>
      <c r="I109" s="480">
        <f t="shared" si="11"/>
        <v>209690.44817849205</v>
      </c>
      <c r="J109" s="474">
        <f>SUM(I98:I109)</f>
        <v>2594236.9310777998</v>
      </c>
      <c r="K109" s="475">
        <v>221025.73882232801</v>
      </c>
      <c r="L109" s="277">
        <f t="shared" si="3"/>
        <v>0</v>
      </c>
      <c r="M109" s="8"/>
      <c r="N109" s="8"/>
      <c r="O109" s="474">
        <f>+I109+'Med IND Sales Mod'!K109+'Small IND Sales Mod'!I109</f>
        <v>235108.04294188059</v>
      </c>
      <c r="P109" s="474">
        <f>SUM(O98:O109)</f>
        <v>2911670.5564345689</v>
      </c>
      <c r="R109" s="474"/>
      <c r="S109" s="474">
        <f>AVERAGE(R98:R109)</f>
        <v>10268.5</v>
      </c>
      <c r="Y109" s="572">
        <f t="shared" si="12"/>
        <v>214951.32418588587</v>
      </c>
      <c r="Z109" s="474">
        <f>SUM(Y98:Y109)</f>
        <v>2603163.6840356938</v>
      </c>
      <c r="AA109" s="571">
        <f t="shared" si="9"/>
        <v>8.0552156387418639E-2</v>
      </c>
      <c r="AB109" s="570">
        <f t="shared" si="13"/>
        <v>209690.44817849205</v>
      </c>
      <c r="AC109" s="474">
        <f>SUM(AB98:AB109)</f>
        <v>2594236.9310777998</v>
      </c>
    </row>
    <row r="110" spans="1:29" ht="15" x14ac:dyDescent="0.25">
      <c r="A110" s="314">
        <v>2015</v>
      </c>
      <c r="B110" s="314">
        <v>1</v>
      </c>
      <c r="C110" s="574">
        <v>0.40182941946595441</v>
      </c>
      <c r="D110" s="512">
        <v>41366.172795691098</v>
      </c>
      <c r="E110" s="574">
        <v>2.4005559999999999</v>
      </c>
      <c r="F110" s="479">
        <v>26.112829868525239</v>
      </c>
      <c r="G110" s="496">
        <f t="shared" si="2"/>
        <v>220886.32363360209</v>
      </c>
      <c r="H110" s="573">
        <f t="shared" si="10"/>
        <v>214554.45916122731</v>
      </c>
      <c r="I110" s="480">
        <f t="shared" si="11"/>
        <v>214554.45916122731</v>
      </c>
      <c r="J110" s="476">
        <f>J109/J97-1</f>
        <v>-1.7903864178575701E-2</v>
      </c>
      <c r="K110" s="475">
        <v>220886.32363360201</v>
      </c>
      <c r="L110" s="277">
        <f t="shared" si="3"/>
        <v>0</v>
      </c>
      <c r="M110" s="8"/>
      <c r="N110" s="8"/>
      <c r="O110" s="474">
        <f>+I110+'Med IND Sales Mod'!K110+'Small IND Sales Mod'!I110</f>
        <v>240349.64205279102</v>
      </c>
      <c r="P110" s="476">
        <f>P109/P97-1</f>
        <v>-1.4831321739359193E-2</v>
      </c>
      <c r="R110" s="474"/>
      <c r="S110" s="476">
        <f>+S109/S97-1</f>
        <v>7.6259269287542342E-2</v>
      </c>
      <c r="Y110" s="572">
        <f t="shared" si="12"/>
        <v>214815.74052224579</v>
      </c>
      <c r="Z110" s="476">
        <f>Z109/Z97-1</f>
        <v>-1.4524477554186732E-2</v>
      </c>
      <c r="AA110" s="571">
        <f t="shared" si="9"/>
        <v>8.2214564793365197E-2</v>
      </c>
      <c r="AB110" s="570">
        <f t="shared" ref="AB110:AB121" si="14">+AA110*$Z$121</f>
        <v>214554.45916122731</v>
      </c>
      <c r="AC110" s="476">
        <f>AC109/AC97-1</f>
        <v>-1.7903864178575701E-2</v>
      </c>
    </row>
    <row r="111" spans="1:29" ht="15" x14ac:dyDescent="0.25">
      <c r="A111" s="314">
        <v>2015</v>
      </c>
      <c r="B111" s="314">
        <v>2</v>
      </c>
      <c r="C111" s="574">
        <v>0.4020999135021891</v>
      </c>
      <c r="D111" s="512">
        <v>41579.899209624899</v>
      </c>
      <c r="E111" s="574">
        <v>2.4020760739631002</v>
      </c>
      <c r="F111" s="479">
        <v>35.042184420393127</v>
      </c>
      <c r="G111" s="496">
        <f t="shared" si="2"/>
        <v>221203.52948034514</v>
      </c>
      <c r="H111" s="573">
        <f t="shared" si="10"/>
        <v>210357.5519072442</v>
      </c>
      <c r="I111" s="480">
        <f t="shared" si="11"/>
        <v>210357.5519072442</v>
      </c>
      <c r="J111" s="474"/>
      <c r="K111" s="475">
        <v>221203.52948034499</v>
      </c>
      <c r="L111" s="277">
        <f t="shared" si="3"/>
        <v>0</v>
      </c>
      <c r="M111" s="8"/>
      <c r="N111" s="8"/>
      <c r="O111" s="474">
        <f>+I111+'Med IND Sales Mod'!K111+'Small IND Sales Mod'!I111</f>
        <v>235374.83834126778</v>
      </c>
      <c r="P111" s="474"/>
      <c r="R111" s="474"/>
      <c r="S111" s="474"/>
      <c r="Y111" s="572">
        <f t="shared" si="12"/>
        <v>215124.22865200037</v>
      </c>
      <c r="Z111" s="474"/>
      <c r="AA111" s="571">
        <f t="shared" si="9"/>
        <v>8.0606362825840244E-2</v>
      </c>
      <c r="AB111" s="570">
        <f t="shared" si="14"/>
        <v>210357.5519072442</v>
      </c>
      <c r="AC111" s="527"/>
    </row>
    <row r="112" spans="1:29" ht="15" x14ac:dyDescent="0.25">
      <c r="A112" s="314">
        <v>2015</v>
      </c>
      <c r="B112" s="314">
        <v>3</v>
      </c>
      <c r="C112" s="574">
        <v>0.40232908427266495</v>
      </c>
      <c r="D112" s="512">
        <v>41778.869527237403</v>
      </c>
      <c r="E112" s="574">
        <v>2.4033342145947501</v>
      </c>
      <c r="F112" s="479">
        <v>64.582270600115152</v>
      </c>
      <c r="G112" s="496">
        <f t="shared" si="2"/>
        <v>221810.08613753552</v>
      </c>
      <c r="H112" s="573">
        <f t="shared" si="10"/>
        <v>208478.45325920705</v>
      </c>
      <c r="I112" s="480">
        <f t="shared" si="11"/>
        <v>208478.45325920705</v>
      </c>
      <c r="J112" s="474"/>
      <c r="K112" s="475">
        <v>221810.08613753601</v>
      </c>
      <c r="L112" s="277">
        <f t="shared" si="3"/>
        <v>4.9476511776447296E-10</v>
      </c>
      <c r="M112" s="8"/>
      <c r="N112" s="8"/>
      <c r="O112" s="474">
        <f>+I112+'Med IND Sales Mod'!K112+'Small IND Sales Mod'!I112</f>
        <v>233655.78911592579</v>
      </c>
      <c r="P112" s="474"/>
      <c r="R112" s="474"/>
      <c r="S112" s="474"/>
      <c r="Y112" s="572">
        <f t="shared" si="12"/>
        <v>215714.11541067169</v>
      </c>
      <c r="Z112" s="474"/>
      <c r="AA112" s="571">
        <f t="shared" si="9"/>
        <v>7.9886315905556546E-2</v>
      </c>
      <c r="AB112" s="570">
        <f t="shared" si="14"/>
        <v>208478.45325920705</v>
      </c>
      <c r="AC112" s="527"/>
    </row>
    <row r="113" spans="1:29" ht="15" x14ac:dyDescent="0.25">
      <c r="A113" s="314">
        <v>2015</v>
      </c>
      <c r="B113" s="314">
        <v>4</v>
      </c>
      <c r="C113" s="574">
        <v>0.40269493384175176</v>
      </c>
      <c r="D113" s="512">
        <v>41989.992744668001</v>
      </c>
      <c r="E113" s="574">
        <v>2.4052009999999999</v>
      </c>
      <c r="F113" s="479">
        <v>114.03392869270741</v>
      </c>
      <c r="G113" s="496">
        <f t="shared" si="2"/>
        <v>222715.61884719969</v>
      </c>
      <c r="H113" s="573">
        <f t="shared" si="10"/>
        <v>223774.01901048087</v>
      </c>
      <c r="I113" s="480">
        <f t="shared" si="11"/>
        <v>223774.01901048087</v>
      </c>
      <c r="J113" s="474"/>
      <c r="K113" s="475">
        <v>222715.61884720001</v>
      </c>
      <c r="L113" s="277">
        <f t="shared" si="3"/>
        <v>3.2014213502407074E-10</v>
      </c>
      <c r="M113" s="8"/>
      <c r="N113" s="8"/>
      <c r="O113" s="474">
        <f>+I113+'Med IND Sales Mod'!K113+'Small IND Sales Mod'!I113</f>
        <v>249370.20854064682</v>
      </c>
      <c r="P113" s="474"/>
      <c r="R113" s="474"/>
      <c r="S113" s="474"/>
      <c r="Y113" s="572">
        <f t="shared" si="12"/>
        <v>216594.76151131617</v>
      </c>
      <c r="Z113" s="474"/>
      <c r="AA113" s="571">
        <f t="shared" si="9"/>
        <v>8.5747383936607427E-2</v>
      </c>
      <c r="AB113" s="570">
        <f t="shared" si="14"/>
        <v>223774.01901048087</v>
      </c>
      <c r="AC113" s="527"/>
    </row>
    <row r="114" spans="1:29" ht="15" x14ac:dyDescent="0.25">
      <c r="A114" s="314">
        <v>2015</v>
      </c>
      <c r="B114" s="314">
        <v>5</v>
      </c>
      <c r="C114" s="574">
        <v>0.40308978633714682</v>
      </c>
      <c r="D114" s="512">
        <v>42173.315267898201</v>
      </c>
      <c r="E114" s="574">
        <v>2.40786909185874</v>
      </c>
      <c r="F114" s="479">
        <v>208.47875842628665</v>
      </c>
      <c r="G114" s="496">
        <f t="shared" si="2"/>
        <v>224163.62903311686</v>
      </c>
      <c r="H114" s="573">
        <f t="shared" si="10"/>
        <v>222626.40054332514</v>
      </c>
      <c r="I114" s="480">
        <f t="shared" si="11"/>
        <v>222626.40054332514</v>
      </c>
      <c r="J114" s="474"/>
      <c r="K114" s="475">
        <v>224163.629033117</v>
      </c>
      <c r="L114" s="277">
        <f t="shared" si="3"/>
        <v>0</v>
      </c>
      <c r="M114" s="8"/>
      <c r="N114" s="8"/>
      <c r="O114" s="474">
        <f>+I114+'Med IND Sales Mod'!K114+'Small IND Sales Mod'!I114</f>
        <v>249574.90547865772</v>
      </c>
      <c r="P114" s="474"/>
      <c r="R114" s="474"/>
      <c r="S114" s="474"/>
      <c r="Y114" s="572">
        <f t="shared" si="12"/>
        <v>218002.97626746158</v>
      </c>
      <c r="Z114" s="474"/>
      <c r="AA114" s="571">
        <f t="shared" si="9"/>
        <v>8.5307631003040396E-2</v>
      </c>
      <c r="AB114" s="570">
        <f t="shared" si="14"/>
        <v>222626.40054332514</v>
      </c>
      <c r="AC114" s="527"/>
    </row>
    <row r="115" spans="1:29" ht="15" x14ac:dyDescent="0.25">
      <c r="A115" s="314">
        <v>2015</v>
      </c>
      <c r="B115" s="314">
        <v>6</v>
      </c>
      <c r="C115" s="574">
        <v>0.40357664583544706</v>
      </c>
      <c r="D115" s="512">
        <v>42344.415539485497</v>
      </c>
      <c r="E115" s="574">
        <v>2.41104505468051</v>
      </c>
      <c r="F115" s="479">
        <v>271.66325293295364</v>
      </c>
      <c r="G115" s="496">
        <f t="shared" si="2"/>
        <v>225138.80766649972</v>
      </c>
      <c r="H115" s="573">
        <f t="shared" si="10"/>
        <v>231726.63342207533</v>
      </c>
      <c r="I115" s="480">
        <f t="shared" si="11"/>
        <v>231726.63342207533</v>
      </c>
      <c r="J115" s="474"/>
      <c r="K115" s="475">
        <v>225138.80766650001</v>
      </c>
      <c r="L115" s="277">
        <f t="shared" si="3"/>
        <v>2.9103830456733704E-10</v>
      </c>
      <c r="M115" s="8"/>
      <c r="N115" s="8"/>
      <c r="O115" s="474">
        <f>+I115+'Med IND Sales Mod'!K115+'Small IND Sales Mod'!I115</f>
        <v>259739.24593389238</v>
      </c>
      <c r="P115" s="474"/>
      <c r="R115" s="474"/>
      <c r="S115" s="474"/>
      <c r="Y115" s="572">
        <f t="shared" si="12"/>
        <v>218951.35422416611</v>
      </c>
      <c r="Z115" s="474"/>
      <c r="AA115" s="571">
        <f t="shared" si="9"/>
        <v>8.8794725555023143E-2</v>
      </c>
      <c r="AB115" s="570">
        <f t="shared" si="14"/>
        <v>231726.63342207533</v>
      </c>
      <c r="AC115" s="527"/>
    </row>
    <row r="116" spans="1:29" ht="15" x14ac:dyDescent="0.25">
      <c r="A116" s="314">
        <v>2015</v>
      </c>
      <c r="B116" s="314">
        <v>7</v>
      </c>
      <c r="C116" s="574">
        <v>0.404057953300267</v>
      </c>
      <c r="D116" s="512">
        <v>42499.419676064397</v>
      </c>
      <c r="E116" s="574">
        <v>2.4138540000000002</v>
      </c>
      <c r="F116" s="479">
        <v>322.31916585708109</v>
      </c>
      <c r="G116" s="496">
        <f t="shared" si="2"/>
        <v>225955.26933085671</v>
      </c>
      <c r="H116" s="573">
        <f t="shared" si="10"/>
        <v>217354.92674530338</v>
      </c>
      <c r="I116" s="480">
        <f t="shared" si="11"/>
        <v>217354.92674530338</v>
      </c>
      <c r="J116" s="474"/>
      <c r="K116" s="475">
        <v>225955.269330857</v>
      </c>
      <c r="L116" s="277">
        <f t="shared" si="3"/>
        <v>2.9103830456733704E-10</v>
      </c>
      <c r="M116" s="8"/>
      <c r="N116" s="8"/>
      <c r="O116" s="474">
        <f>+I116+'Med IND Sales Mod'!K116+'Small IND Sales Mod'!I116</f>
        <v>245878.9710234243</v>
      </c>
      <c r="P116" s="474"/>
      <c r="R116" s="474"/>
      <c r="S116" s="474"/>
      <c r="Y116" s="572">
        <f t="shared" si="12"/>
        <v>219745.37720463728</v>
      </c>
      <c r="Z116" s="474"/>
      <c r="AA116" s="571">
        <f t="shared" si="9"/>
        <v>8.3287668678238211E-2</v>
      </c>
      <c r="AB116" s="570">
        <f t="shared" si="14"/>
        <v>217354.92674530338</v>
      </c>
      <c r="AC116" s="527"/>
    </row>
    <row r="117" spans="1:29" ht="15" x14ac:dyDescent="0.25">
      <c r="A117" s="314">
        <v>2015</v>
      </c>
      <c r="B117" s="314">
        <v>8</v>
      </c>
      <c r="C117" s="574">
        <v>0.40456318764001542</v>
      </c>
      <c r="D117" s="512">
        <v>42655.176958021402</v>
      </c>
      <c r="E117" s="574">
        <v>2.4160233520086098</v>
      </c>
      <c r="F117" s="479">
        <v>326.45437890907908</v>
      </c>
      <c r="G117" s="496">
        <f t="shared" si="2"/>
        <v>226187.2851407394</v>
      </c>
      <c r="H117" s="573">
        <f t="shared" si="10"/>
        <v>225722.82957089724</v>
      </c>
      <c r="I117" s="480">
        <f t="shared" si="11"/>
        <v>225722.82957089724</v>
      </c>
      <c r="J117" s="474"/>
      <c r="K117" s="475">
        <v>226187.285140739</v>
      </c>
      <c r="L117" s="277">
        <f t="shared" si="3"/>
        <v>-4.0745362639427185E-10</v>
      </c>
      <c r="M117" s="8"/>
      <c r="N117" s="8"/>
      <c r="O117" s="474">
        <f>+I117+'Med IND Sales Mod'!K117+'Small IND Sales Mod'!I117</f>
        <v>254109.59699554709</v>
      </c>
      <c r="P117" s="474"/>
      <c r="R117" s="474"/>
      <c r="S117" s="474"/>
      <c r="Y117" s="572">
        <f t="shared" si="12"/>
        <v>219971.01656153786</v>
      </c>
      <c r="Z117" s="474"/>
      <c r="AA117" s="571">
        <f t="shared" si="9"/>
        <v>8.6494143583159197E-2</v>
      </c>
      <c r="AB117" s="570">
        <f t="shared" si="14"/>
        <v>225722.82957089724</v>
      </c>
      <c r="AC117" s="527"/>
    </row>
    <row r="118" spans="1:29" ht="15" x14ac:dyDescent="0.25">
      <c r="A118" s="314">
        <v>2015</v>
      </c>
      <c r="B118" s="314">
        <v>9</v>
      </c>
      <c r="C118" s="574">
        <v>0.40503327541183026</v>
      </c>
      <c r="D118" s="512">
        <v>42809.225054734299</v>
      </c>
      <c r="E118" s="574">
        <v>2.4179325687442099</v>
      </c>
      <c r="F118" s="479">
        <v>277.87653293728147</v>
      </c>
      <c r="G118" s="496">
        <f t="shared" si="2"/>
        <v>225671.59292906136</v>
      </c>
      <c r="H118" s="573">
        <f t="shared" si="10"/>
        <v>214415.14884579839</v>
      </c>
      <c r="I118" s="480">
        <f t="shared" si="11"/>
        <v>214415.14884579839</v>
      </c>
      <c r="J118" s="474"/>
      <c r="K118" s="475">
        <v>225671.59292906101</v>
      </c>
      <c r="L118" s="277">
        <f t="shared" si="3"/>
        <v>-3.4924596548080444E-10</v>
      </c>
      <c r="M118" s="8"/>
      <c r="N118" s="8"/>
      <c r="O118" s="474">
        <f>+I118+'Med IND Sales Mod'!K118+'Small IND Sales Mod'!I118</f>
        <v>242188.63147235697</v>
      </c>
      <c r="P118" s="474"/>
      <c r="R118" s="474"/>
      <c r="S118" s="474"/>
      <c r="Y118" s="572">
        <f t="shared" si="12"/>
        <v>219469.49703551718</v>
      </c>
      <c r="Z118" s="474"/>
      <c r="AA118" s="571">
        <f t="shared" si="9"/>
        <v>8.2161182836173588E-2</v>
      </c>
      <c r="AB118" s="570">
        <f t="shared" si="14"/>
        <v>214415.14884579839</v>
      </c>
      <c r="AC118" s="527"/>
    </row>
    <row r="119" spans="1:29" ht="15" x14ac:dyDescent="0.25">
      <c r="A119" s="314">
        <v>2015</v>
      </c>
      <c r="B119" s="314">
        <v>10</v>
      </c>
      <c r="C119" s="574">
        <v>0.40541560258969705</v>
      </c>
      <c r="D119" s="512">
        <v>42958.441852796997</v>
      </c>
      <c r="E119" s="574">
        <v>2.4202119999999998</v>
      </c>
      <c r="F119" s="479">
        <v>198.89039579254836</v>
      </c>
      <c r="G119" s="496">
        <f t="shared" si="2"/>
        <v>224628.95447626087</v>
      </c>
      <c r="H119" s="573">
        <f t="shared" si="10"/>
        <v>218545.07510183458</v>
      </c>
      <c r="I119" s="480">
        <f t="shared" si="11"/>
        <v>218545.07510183458</v>
      </c>
      <c r="J119" s="474"/>
      <c r="K119" s="475">
        <v>224628.95447626099</v>
      </c>
      <c r="L119" s="277">
        <f t="shared" si="3"/>
        <v>0</v>
      </c>
      <c r="M119" s="8"/>
      <c r="N119" s="8"/>
      <c r="O119" s="474">
        <f>+I119+'Med IND Sales Mod'!K119+'Small IND Sales Mod'!I119</f>
        <v>245464.09586555674</v>
      </c>
      <c r="P119" s="474"/>
      <c r="R119" s="474"/>
      <c r="S119" s="474"/>
      <c r="Y119" s="572">
        <f t="shared" si="12"/>
        <v>218455.5132467027</v>
      </c>
      <c r="Z119" s="474"/>
      <c r="AA119" s="571">
        <f t="shared" si="9"/>
        <v>8.3743718529424124E-2</v>
      </c>
      <c r="AB119" s="570">
        <f t="shared" si="14"/>
        <v>218545.07510183458</v>
      </c>
      <c r="AC119" s="527"/>
    </row>
    <row r="120" spans="1:29" ht="15" x14ac:dyDescent="0.25">
      <c r="A120" s="314">
        <v>2015</v>
      </c>
      <c r="B120" s="314">
        <v>11</v>
      </c>
      <c r="C120" s="574">
        <v>0.4057528691742795</v>
      </c>
      <c r="D120" s="512">
        <v>43114.290455663402</v>
      </c>
      <c r="E120" s="574">
        <v>2.4235016746549398</v>
      </c>
      <c r="F120" s="479">
        <v>78.117279066674627</v>
      </c>
      <c r="G120" s="496">
        <f t="shared" si="2"/>
        <v>222857.75126404664</v>
      </c>
      <c r="H120" s="573">
        <f t="shared" si="10"/>
        <v>211917.58009310078</v>
      </c>
      <c r="I120" s="480">
        <f t="shared" si="11"/>
        <v>211917.58009310078</v>
      </c>
      <c r="J120" s="474"/>
      <c r="K120" s="475">
        <v>222857.75126404699</v>
      </c>
      <c r="L120" s="277">
        <f t="shared" si="3"/>
        <v>3.4924596548080444E-10</v>
      </c>
      <c r="M120" s="8"/>
      <c r="N120" s="8"/>
      <c r="O120" s="474">
        <f>+I120+'Med IND Sales Mod'!K120+'Small IND Sales Mod'!I120</f>
        <v>237673.2745282838</v>
      </c>
      <c r="P120" s="474"/>
      <c r="R120" s="474"/>
      <c r="S120" s="474"/>
      <c r="Y120" s="572">
        <f t="shared" si="12"/>
        <v>216732.98772593614</v>
      </c>
      <c r="Z120" s="474"/>
      <c r="AA120" s="571">
        <f t="shared" si="9"/>
        <v>8.1204145966153371E-2</v>
      </c>
      <c r="AB120" s="570">
        <f t="shared" si="14"/>
        <v>211917.58009310078</v>
      </c>
      <c r="AC120" s="527"/>
    </row>
    <row r="121" spans="1:29" ht="15" x14ac:dyDescent="0.25">
      <c r="A121" s="314">
        <v>2015</v>
      </c>
      <c r="B121" s="314">
        <v>12</v>
      </c>
      <c r="C121" s="574">
        <v>0.40601400900347678</v>
      </c>
      <c r="D121" s="512">
        <v>43267.015541050299</v>
      </c>
      <c r="E121" s="574">
        <v>2.4272588389033598</v>
      </c>
      <c r="F121" s="479">
        <v>42.633806123140985</v>
      </c>
      <c r="G121" s="496">
        <f t="shared" si="2"/>
        <v>222218.80266754291</v>
      </c>
      <c r="H121" s="573">
        <f t="shared" si="10"/>
        <v>210216.08995208048</v>
      </c>
      <c r="I121" s="480">
        <f t="shared" si="11"/>
        <v>210216.08995208048</v>
      </c>
      <c r="J121" s="474">
        <f>SUM(I110:I121)</f>
        <v>2609689.1676125745</v>
      </c>
      <c r="K121" s="475">
        <v>222218.802667543</v>
      </c>
      <c r="L121" s="277">
        <f t="shared" si="3"/>
        <v>0</v>
      </c>
      <c r="M121" s="8"/>
      <c r="N121" s="8"/>
      <c r="O121" s="474">
        <f>+I121+'Med IND Sales Mod'!K121+'Small IND Sales Mod'!I121</f>
        <v>235810.30556649427</v>
      </c>
      <c r="P121" s="474">
        <f>SUM(O110:O121)</f>
        <v>2929189.5049148444</v>
      </c>
      <c r="R121" s="474"/>
      <c r="S121" s="474" t="e">
        <f>AVERAGE(R110:R121)</f>
        <v>#DIV/0!</v>
      </c>
      <c r="Y121" s="572">
        <f t="shared" si="12"/>
        <v>216111.59925038129</v>
      </c>
      <c r="Z121" s="474">
        <f>SUM(Y110:Y121)</f>
        <v>2609689.1676125745</v>
      </c>
      <c r="AA121" s="571">
        <f t="shared" si="9"/>
        <v>8.0552156387418639E-2</v>
      </c>
      <c r="AB121" s="570">
        <f t="shared" si="14"/>
        <v>210216.08995208048</v>
      </c>
      <c r="AC121" s="474">
        <f>SUM(AB110:AB121)</f>
        <v>2609689.1676125745</v>
      </c>
    </row>
    <row r="122" spans="1:29" ht="15" x14ac:dyDescent="0.25">
      <c r="A122" s="314">
        <v>2016</v>
      </c>
      <c r="B122" s="314">
        <v>1</v>
      </c>
      <c r="C122" s="574">
        <v>0.40627990139393805</v>
      </c>
      <c r="D122" s="512">
        <v>43426.819121434703</v>
      </c>
      <c r="E122" s="574">
        <v>2.4311859999999998</v>
      </c>
      <c r="F122" s="479">
        <v>26.112829868525239</v>
      </c>
      <c r="G122" s="496">
        <f t="shared" si="2"/>
        <v>221843.14868053151</v>
      </c>
      <c r="H122" s="573">
        <f t="shared" si="10"/>
        <v>214323.03797177362</v>
      </c>
      <c r="I122" s="480">
        <f t="shared" si="11"/>
        <v>214323.03797177362</v>
      </c>
      <c r="J122" s="476">
        <f>+J121/J109-1</f>
        <v>5.9563705803675759E-3</v>
      </c>
      <c r="K122" s="475">
        <v>221843.148680532</v>
      </c>
      <c r="L122" s="277">
        <f t="shared" si="3"/>
        <v>4.9476511776447296E-10</v>
      </c>
      <c r="M122" s="8"/>
      <c r="N122" s="8"/>
      <c r="O122" s="474">
        <f>+I122+'Med IND Sales Mod'!K122+'Small IND Sales Mod'!I122</f>
        <v>240388.81886222528</v>
      </c>
      <c r="P122" s="476">
        <f>+P121/P109-1</f>
        <v>6.0168031172207481E-3</v>
      </c>
      <c r="R122" s="474"/>
      <c r="S122" s="476" t="e">
        <f>+S121/S109-1</f>
        <v>#DIV/0!</v>
      </c>
      <c r="Y122" s="572">
        <f t="shared" si="12"/>
        <v>215746.26930114531</v>
      </c>
      <c r="Z122" s="476">
        <f>+Z121/Z109-1</f>
        <v>2.5067511570244783E-3</v>
      </c>
      <c r="AA122" s="571">
        <f t="shared" si="9"/>
        <v>8.2214564793365197E-2</v>
      </c>
      <c r="AB122" s="570">
        <f t="shared" ref="AB122:AB133" si="15">+AA122*$Z$133</f>
        <v>214323.03797177362</v>
      </c>
      <c r="AC122" s="476">
        <f>+AC121/AC109-1</f>
        <v>5.9563705803675759E-3</v>
      </c>
    </row>
    <row r="123" spans="1:29" ht="15" x14ac:dyDescent="0.25">
      <c r="A123" s="314">
        <v>2016</v>
      </c>
      <c r="B123" s="314">
        <v>2</v>
      </c>
      <c r="C123" s="574">
        <v>0.40655142486437734</v>
      </c>
      <c r="D123" s="512">
        <v>43588.687807257302</v>
      </c>
      <c r="E123" s="574">
        <v>2.43473470237294</v>
      </c>
      <c r="F123" s="479">
        <v>35.042184420393127</v>
      </c>
      <c r="G123" s="496">
        <f t="shared" si="2"/>
        <v>221880.35711877223</v>
      </c>
      <c r="H123" s="573">
        <f t="shared" si="10"/>
        <v>210130.65755574364</v>
      </c>
      <c r="I123" s="480">
        <f t="shared" si="11"/>
        <v>210130.65755574364</v>
      </c>
      <c r="J123" s="474"/>
      <c r="K123" s="475">
        <v>221880.35711877199</v>
      </c>
      <c r="L123" s="277">
        <f t="shared" si="3"/>
        <v>-2.3283064365386963E-10</v>
      </c>
      <c r="M123" s="8"/>
      <c r="N123" s="8"/>
      <c r="O123" s="474">
        <f>+I123+'Med IND Sales Mod'!K123+'Small IND Sales Mod'!I123</f>
        <v>235628.07550884609</v>
      </c>
      <c r="P123" s="474"/>
      <c r="R123" s="474"/>
      <c r="S123" s="474"/>
      <c r="Y123" s="572">
        <f t="shared" si="12"/>
        <v>215782.45514589507</v>
      </c>
      <c r="Z123" s="474"/>
      <c r="AA123" s="571">
        <f t="shared" si="9"/>
        <v>8.0606362825840244E-2</v>
      </c>
      <c r="AB123" s="570">
        <f t="shared" si="15"/>
        <v>210130.65755574364</v>
      </c>
      <c r="AC123" s="474"/>
    </row>
    <row r="124" spans="1:29" ht="15" x14ac:dyDescent="0.25">
      <c r="A124" s="314">
        <v>2016</v>
      </c>
      <c r="B124" s="314">
        <v>3</v>
      </c>
      <c r="C124" s="574">
        <v>0.40678165140125</v>
      </c>
      <c r="D124" s="512">
        <v>43742.1080838321</v>
      </c>
      <c r="E124" s="574">
        <v>2.4377996076481399</v>
      </c>
      <c r="F124" s="479">
        <v>64.582270600115152</v>
      </c>
      <c r="G124" s="496">
        <f t="shared" si="2"/>
        <v>222238.27399917255</v>
      </c>
      <c r="H124" s="573">
        <f t="shared" si="10"/>
        <v>208253.58572759142</v>
      </c>
      <c r="I124" s="480">
        <f t="shared" si="11"/>
        <v>208253.58572759142</v>
      </c>
      <c r="J124" s="474"/>
      <c r="K124" s="475">
        <v>222238.27399917299</v>
      </c>
      <c r="L124" s="277">
        <f t="shared" si="3"/>
        <v>4.3655745685100555E-10</v>
      </c>
      <c r="M124" s="8"/>
      <c r="N124" s="8"/>
      <c r="O124" s="474">
        <f>+I124+'Med IND Sales Mod'!K124+'Small IND Sales Mod'!I124</f>
        <v>233952.21553667673</v>
      </c>
      <c r="P124" s="474"/>
      <c r="R124" s="474"/>
      <c r="S124" s="474"/>
      <c r="Y124" s="572">
        <f t="shared" si="12"/>
        <v>216130.53545455259</v>
      </c>
      <c r="Z124" s="474"/>
      <c r="AA124" s="571">
        <f t="shared" si="9"/>
        <v>7.9886315905556546E-2</v>
      </c>
      <c r="AB124" s="570">
        <f t="shared" si="15"/>
        <v>208253.58572759142</v>
      </c>
      <c r="AC124" s="474"/>
    </row>
    <row r="125" spans="1:29" ht="15" x14ac:dyDescent="0.25">
      <c r="A125" s="314">
        <v>2016</v>
      </c>
      <c r="B125" s="314">
        <v>4</v>
      </c>
      <c r="C125" s="574">
        <v>0.40706461786617609</v>
      </c>
      <c r="D125" s="512">
        <v>43908.398587089003</v>
      </c>
      <c r="E125" s="574">
        <v>2.4410259999999999</v>
      </c>
      <c r="F125" s="479">
        <v>114.03392869270741</v>
      </c>
      <c r="G125" s="496">
        <f t="shared" si="2"/>
        <v>222904.01371692974</v>
      </c>
      <c r="H125" s="573">
        <f t="shared" si="10"/>
        <v>223532.6534856128</v>
      </c>
      <c r="I125" s="480">
        <f t="shared" si="11"/>
        <v>223532.6534856128</v>
      </c>
      <c r="J125" s="474"/>
      <c r="K125" s="475">
        <v>222904.01371693</v>
      </c>
      <c r="L125" s="277">
        <f t="shared" si="3"/>
        <v>2.6193447411060333E-10</v>
      </c>
      <c r="M125" s="8"/>
      <c r="N125" s="8"/>
      <c r="O125" s="474">
        <f>+I125+'Med IND Sales Mod'!K125+'Small IND Sales Mod'!I125</f>
        <v>249777.61798801637</v>
      </c>
      <c r="P125" s="474"/>
      <c r="R125" s="474"/>
      <c r="S125" s="474"/>
      <c r="Y125" s="572">
        <f t="shared" si="12"/>
        <v>216777.97875530805</v>
      </c>
      <c r="Z125" s="474"/>
      <c r="AA125" s="571">
        <f t="shared" si="9"/>
        <v>8.5747383936607427E-2</v>
      </c>
      <c r="AB125" s="570">
        <f t="shared" si="15"/>
        <v>223532.6534856128</v>
      </c>
      <c r="AC125" s="474"/>
    </row>
    <row r="126" spans="1:29" ht="15" x14ac:dyDescent="0.25">
      <c r="A126" s="314">
        <v>2016</v>
      </c>
      <c r="B126" s="314">
        <v>5</v>
      </c>
      <c r="C126" s="574">
        <v>0.40732091483262428</v>
      </c>
      <c r="D126" s="512">
        <v>44071.293814235803</v>
      </c>
      <c r="E126" s="574">
        <v>2.4442912931857101</v>
      </c>
      <c r="F126" s="479">
        <v>208.47875842628665</v>
      </c>
      <c r="G126" s="496">
        <f t="shared" si="2"/>
        <v>224195.0999819003</v>
      </c>
      <c r="H126" s="573">
        <f t="shared" si="10"/>
        <v>222386.27285444402</v>
      </c>
      <c r="I126" s="480">
        <f t="shared" si="11"/>
        <v>222386.27285444402</v>
      </c>
      <c r="J126" s="474"/>
      <c r="K126" s="475">
        <v>224195.09998190001</v>
      </c>
      <c r="L126" s="277">
        <f t="shared" si="3"/>
        <v>-2.9103830456733704E-10</v>
      </c>
      <c r="M126" s="8"/>
      <c r="N126" s="8"/>
      <c r="O126" s="474">
        <f>+I126+'Med IND Sales Mod'!K126+'Small IND Sales Mod'!I126</f>
        <v>249940.07411504962</v>
      </c>
      <c r="P126" s="474"/>
      <c r="R126" s="474"/>
      <c r="S126" s="474"/>
      <c r="Y126" s="572">
        <f t="shared" si="12"/>
        <v>218033.582305249</v>
      </c>
      <c r="Z126" s="474"/>
      <c r="AA126" s="571">
        <f t="shared" si="9"/>
        <v>8.5307631003040396E-2</v>
      </c>
      <c r="AB126" s="570">
        <f t="shared" si="15"/>
        <v>222386.27285444402</v>
      </c>
      <c r="AC126" s="474"/>
    </row>
    <row r="127" spans="1:29" ht="15" x14ac:dyDescent="0.25">
      <c r="A127" s="314">
        <v>2016</v>
      </c>
      <c r="B127" s="314">
        <v>6</v>
      </c>
      <c r="C127" s="574">
        <v>0.40763035131921038</v>
      </c>
      <c r="D127" s="512">
        <v>44239.483371488997</v>
      </c>
      <c r="E127" s="574">
        <v>2.44791116097714</v>
      </c>
      <c r="F127" s="479">
        <v>271.66325293295364</v>
      </c>
      <c r="G127" s="496">
        <f t="shared" si="2"/>
        <v>225029.45183261935</v>
      </c>
      <c r="H127" s="573">
        <f t="shared" si="10"/>
        <v>231476.69010537953</v>
      </c>
      <c r="I127" s="480">
        <f t="shared" si="11"/>
        <v>231476.69010537953</v>
      </c>
      <c r="J127" s="474"/>
      <c r="K127" s="475">
        <v>225029.451832619</v>
      </c>
      <c r="L127" s="277">
        <f t="shared" si="3"/>
        <v>-3.4924596548080444E-10</v>
      </c>
      <c r="M127" s="8"/>
      <c r="N127" s="8"/>
      <c r="O127" s="474">
        <f>+I127+'Med IND Sales Mod'!K127+'Small IND Sales Mod'!I127</f>
        <v>259923.42086135692</v>
      </c>
      <c r="P127" s="474"/>
      <c r="R127" s="474"/>
      <c r="S127" s="474"/>
      <c r="Y127" s="572">
        <f t="shared" si="12"/>
        <v>218845.00379898358</v>
      </c>
      <c r="Z127" s="474"/>
      <c r="AA127" s="571">
        <f t="shared" si="9"/>
        <v>8.8794725555023143E-2</v>
      </c>
      <c r="AB127" s="570">
        <f t="shared" si="15"/>
        <v>231476.69010537953</v>
      </c>
      <c r="AC127" s="474"/>
    </row>
    <row r="128" spans="1:29" ht="15" x14ac:dyDescent="0.25">
      <c r="A128" s="314">
        <v>2016</v>
      </c>
      <c r="B128" s="314">
        <v>7</v>
      </c>
      <c r="C128" s="574">
        <v>0.40796887055330483</v>
      </c>
      <c r="D128" s="512">
        <v>44399.577907254803</v>
      </c>
      <c r="E128" s="574">
        <v>2.4517199999999999</v>
      </c>
      <c r="F128" s="479">
        <v>322.31916585708109</v>
      </c>
      <c r="G128" s="496">
        <f t="shared" si="2"/>
        <v>225668.70199794069</v>
      </c>
      <c r="H128" s="573">
        <f t="shared" si="10"/>
        <v>217120.48493562176</v>
      </c>
      <c r="I128" s="480">
        <f t="shared" si="11"/>
        <v>217120.48493562176</v>
      </c>
      <c r="J128" s="474"/>
      <c r="K128" s="475">
        <v>225668.70199794101</v>
      </c>
      <c r="L128" s="277">
        <f t="shared" si="3"/>
        <v>3.2014213502407074E-10</v>
      </c>
      <c r="M128" s="8"/>
      <c r="N128" s="8"/>
      <c r="O128" s="474">
        <f>+I128+'Med IND Sales Mod'!K128+'Small IND Sales Mod'!I128</f>
        <v>246107.88160197809</v>
      </c>
      <c r="P128" s="474"/>
      <c r="R128" s="474"/>
      <c r="S128" s="474"/>
      <c r="Y128" s="572">
        <f t="shared" si="12"/>
        <v>219466.68555538901</v>
      </c>
      <c r="Z128" s="474"/>
      <c r="AA128" s="571">
        <f t="shared" si="9"/>
        <v>8.3287668678238211E-2</v>
      </c>
      <c r="AB128" s="570">
        <f t="shared" si="15"/>
        <v>217120.48493562176</v>
      </c>
      <c r="AC128" s="474"/>
    </row>
    <row r="129" spans="1:29" ht="15" x14ac:dyDescent="0.25">
      <c r="A129" s="314">
        <v>2016</v>
      </c>
      <c r="B129" s="314">
        <v>8</v>
      </c>
      <c r="C129" s="574">
        <v>0.40840103724771365</v>
      </c>
      <c r="D129" s="512">
        <v>44560.429562920697</v>
      </c>
      <c r="E129" s="574">
        <v>2.45598045127488</v>
      </c>
      <c r="F129" s="479">
        <v>326.45437890907908</v>
      </c>
      <c r="G129" s="496">
        <f t="shared" si="2"/>
        <v>225636.52458995418</v>
      </c>
      <c r="H129" s="573">
        <f t="shared" si="10"/>
        <v>225479.36203398206</v>
      </c>
      <c r="I129" s="480">
        <f t="shared" si="11"/>
        <v>225479.36203398206</v>
      </c>
      <c r="J129" s="474"/>
      <c r="K129" s="475">
        <v>225636.524589954</v>
      </c>
      <c r="L129" s="277">
        <f t="shared" si="3"/>
        <v>0</v>
      </c>
      <c r="M129" s="8"/>
      <c r="N129" s="8"/>
      <c r="O129" s="474">
        <f>+I129+'Med IND Sales Mod'!K129+'Small IND Sales Mod'!I129</f>
        <v>254453.32922926417</v>
      </c>
      <c r="P129" s="474"/>
      <c r="R129" s="474"/>
      <c r="S129" s="474"/>
      <c r="Y129" s="572">
        <f t="shared" si="12"/>
        <v>219435.39247390255</v>
      </c>
      <c r="Z129" s="474"/>
      <c r="AA129" s="571">
        <f t="shared" si="9"/>
        <v>8.6494143583159197E-2</v>
      </c>
      <c r="AB129" s="570">
        <f t="shared" si="15"/>
        <v>225479.36203398206</v>
      </c>
      <c r="AC129" s="474"/>
    </row>
    <row r="130" spans="1:29" ht="15" x14ac:dyDescent="0.25">
      <c r="A130" s="314">
        <v>2016</v>
      </c>
      <c r="B130" s="314">
        <v>9</v>
      </c>
      <c r="C130" s="574">
        <v>0.40883657679484942</v>
      </c>
      <c r="D130" s="512">
        <v>44718.072950310401</v>
      </c>
      <c r="E130" s="574">
        <v>2.4603327618943198</v>
      </c>
      <c r="F130" s="479">
        <v>277.87653293728147</v>
      </c>
      <c r="G130" s="496">
        <f t="shared" si="2"/>
        <v>224834.98570786897</v>
      </c>
      <c r="H130" s="573">
        <f t="shared" si="10"/>
        <v>214183.87791823639</v>
      </c>
      <c r="I130" s="480">
        <f t="shared" si="11"/>
        <v>214183.87791823639</v>
      </c>
      <c r="J130" s="474"/>
      <c r="K130" s="475">
        <v>224834.985707869</v>
      </c>
      <c r="L130" s="277">
        <f t="shared" si="3"/>
        <v>0</v>
      </c>
      <c r="M130" s="8"/>
      <c r="N130" s="8"/>
      <c r="O130" s="474">
        <f>+I130+'Med IND Sales Mod'!K130+'Small IND Sales Mod'!I130</f>
        <v>242608.80663784264</v>
      </c>
      <c r="P130" s="474"/>
      <c r="R130" s="474"/>
      <c r="S130" s="474"/>
      <c r="Y130" s="572">
        <f t="shared" si="12"/>
        <v>218655.88215529124</v>
      </c>
      <c r="Z130" s="474"/>
      <c r="AA130" s="571">
        <f t="shared" si="9"/>
        <v>8.2161182836173588E-2</v>
      </c>
      <c r="AB130" s="570">
        <f t="shared" si="15"/>
        <v>214183.87791823639</v>
      </c>
      <c r="AC130" s="474"/>
    </row>
    <row r="131" spans="1:29" ht="15" x14ac:dyDescent="0.25">
      <c r="A131" s="314">
        <v>2016</v>
      </c>
      <c r="B131" s="314">
        <v>10</v>
      </c>
      <c r="C131" s="574">
        <v>0.40916826158229513</v>
      </c>
      <c r="D131" s="512">
        <v>44869.706480614499</v>
      </c>
      <c r="E131" s="574">
        <v>2.4643489999999999</v>
      </c>
      <c r="F131" s="479">
        <v>198.89039579254836</v>
      </c>
      <c r="G131" s="496">
        <f t="shared" si="2"/>
        <v>223576.01420995506</v>
      </c>
      <c r="H131" s="573">
        <f t="shared" si="10"/>
        <v>218309.34958288228</v>
      </c>
      <c r="I131" s="480">
        <f t="shared" si="11"/>
        <v>218309.34958288228</v>
      </c>
      <c r="J131" s="474"/>
      <c r="K131" s="475">
        <v>223576.014209955</v>
      </c>
      <c r="L131" s="277">
        <f t="shared" si="3"/>
        <v>0</v>
      </c>
      <c r="M131" s="8"/>
      <c r="N131" s="8"/>
      <c r="O131" s="474">
        <f>+I131+'Med IND Sales Mod'!K131+'Small IND Sales Mod'!I131</f>
        <v>245804.00421246601</v>
      </c>
      <c r="P131" s="474"/>
      <c r="R131" s="474"/>
      <c r="S131" s="474"/>
      <c r="Y131" s="572">
        <f t="shared" si="12"/>
        <v>217431.51076745745</v>
      </c>
      <c r="Z131" s="474"/>
      <c r="AA131" s="571">
        <f t="shared" si="9"/>
        <v>8.3743718529424124E-2</v>
      </c>
      <c r="AB131" s="570">
        <f t="shared" si="15"/>
        <v>218309.34958288228</v>
      </c>
      <c r="AC131" s="474"/>
    </row>
    <row r="132" spans="1:29" ht="15" x14ac:dyDescent="0.25">
      <c r="A132" s="314">
        <v>2016</v>
      </c>
      <c r="B132" s="314">
        <v>11</v>
      </c>
      <c r="C132" s="574">
        <v>0.40939729092916355</v>
      </c>
      <c r="D132" s="512">
        <v>45027.143446405003</v>
      </c>
      <c r="E132" s="574">
        <v>2.4680990154523599</v>
      </c>
      <c r="F132" s="479">
        <v>78.117279066674627</v>
      </c>
      <c r="G132" s="496">
        <f t="shared" si="2"/>
        <v>221701.28758328815</v>
      </c>
      <c r="H132" s="573">
        <f t="shared" si="10"/>
        <v>211689.00307520514</v>
      </c>
      <c r="I132" s="480">
        <f t="shared" si="11"/>
        <v>211689.00307520514</v>
      </c>
      <c r="J132" s="474"/>
      <c r="K132" s="475">
        <v>221701.28758328801</v>
      </c>
      <c r="L132" s="277">
        <f t="shared" si="3"/>
        <v>0</v>
      </c>
      <c r="M132" s="8"/>
      <c r="N132" s="8"/>
      <c r="O132" s="474">
        <f>+I132+'Med IND Sales Mod'!K132+'Small IND Sales Mod'!I132</f>
        <v>237859.71545424068</v>
      </c>
      <c r="P132" s="474"/>
      <c r="R132" s="474"/>
      <c r="S132" s="474"/>
      <c r="Y132" s="572">
        <f t="shared" si="12"/>
        <v>215608.30694949612</v>
      </c>
      <c r="Z132" s="474"/>
      <c r="AA132" s="571">
        <f t="shared" si="9"/>
        <v>8.1204145966153371E-2</v>
      </c>
      <c r="AB132" s="570">
        <f t="shared" si="15"/>
        <v>211689.00307520514</v>
      </c>
      <c r="AC132" s="474"/>
    </row>
    <row r="133" spans="1:29" ht="15" x14ac:dyDescent="0.25">
      <c r="A133" s="314">
        <v>2016</v>
      </c>
      <c r="B133" s="314">
        <v>12</v>
      </c>
      <c r="C133" s="574">
        <v>0.40952512941866082</v>
      </c>
      <c r="D133" s="512">
        <v>45180.007105320001</v>
      </c>
      <c r="E133" s="574">
        <v>2.4715042403449998</v>
      </c>
      <c r="F133" s="479">
        <v>42.633806123140985</v>
      </c>
      <c r="G133" s="496">
        <f t="shared" si="2"/>
        <v>221035.40094608717</v>
      </c>
      <c r="H133" s="573">
        <f t="shared" si="10"/>
        <v>209989.3481832578</v>
      </c>
      <c r="I133" s="480">
        <f t="shared" si="11"/>
        <v>209989.3481832578</v>
      </c>
      <c r="J133" s="474">
        <f>SUM(I122:I133)</f>
        <v>2606874.3234297307</v>
      </c>
      <c r="K133" s="475">
        <v>221035.400946087</v>
      </c>
      <c r="L133" s="277">
        <f t="shared" si="3"/>
        <v>0</v>
      </c>
      <c r="M133" s="8"/>
      <c r="N133" s="8"/>
      <c r="O133" s="474">
        <f>+I133+'Med IND Sales Mod'!K133+'Small IND Sales Mod'!I133</f>
        <v>235911.09849493951</v>
      </c>
      <c r="P133" s="474">
        <f>SUM(O122:O133)</f>
        <v>2932355.0585029023</v>
      </c>
      <c r="R133" s="474"/>
      <c r="S133" s="474" t="e">
        <f>AVERAGE(R122:R133)</f>
        <v>#DIV/0!</v>
      </c>
      <c r="Y133" s="572">
        <f t="shared" si="12"/>
        <v>214960.72076706018</v>
      </c>
      <c r="Z133" s="474">
        <f>SUM(Y122:Y133)</f>
        <v>2606874.3234297303</v>
      </c>
      <c r="AA133" s="571">
        <f t="shared" si="9"/>
        <v>8.0552156387418639E-2</v>
      </c>
      <c r="AB133" s="570">
        <f t="shared" si="15"/>
        <v>209989.3481832578</v>
      </c>
      <c r="AC133" s="474">
        <f>SUM(AB122:AB133)</f>
        <v>2606874.3234297307</v>
      </c>
    </row>
    <row r="134" spans="1:29" ht="15" x14ac:dyDescent="0.25">
      <c r="A134" s="314">
        <v>2017</v>
      </c>
      <c r="B134" s="314">
        <v>1</v>
      </c>
      <c r="C134" s="574">
        <v>0.40966684056039232</v>
      </c>
      <c r="D134" s="512">
        <v>45337.788731686</v>
      </c>
      <c r="E134" s="574">
        <v>2.4750519999999998</v>
      </c>
      <c r="F134" s="479">
        <v>26.112829868525239</v>
      </c>
      <c r="G134" s="496">
        <f t="shared" si="2"/>
        <v>220638.14656760023</v>
      </c>
      <c r="H134" s="573">
        <f t="shared" si="10"/>
        <v>212589.53408701703</v>
      </c>
      <c r="I134" s="480">
        <f t="shared" si="11"/>
        <v>212589.53408701703</v>
      </c>
      <c r="J134" s="477">
        <f>+J133/J121-1</f>
        <v>-1.0786128163373654E-3</v>
      </c>
      <c r="K134" s="475">
        <v>220638.14656759999</v>
      </c>
      <c r="L134" s="277">
        <f t="shared" si="3"/>
        <v>-2.3283064365386963E-10</v>
      </c>
      <c r="N134" s="8"/>
      <c r="O134" s="474">
        <f>+I134+'Med IND Sales Mod'!K134+'Small IND Sales Mod'!I134</f>
        <v>238966.92269155267</v>
      </c>
      <c r="P134" s="477">
        <f>+P133/P121-1</f>
        <v>1.0806926567046293E-3</v>
      </c>
      <c r="R134" s="474"/>
      <c r="S134" s="476" t="e">
        <f>+S133/S121-1</f>
        <v>#DIV/0!</v>
      </c>
      <c r="Y134" s="572">
        <f t="shared" si="12"/>
        <v>214574.38406641441</v>
      </c>
      <c r="Z134" s="477">
        <f>+Z133/Z121-1</f>
        <v>-1.0786128163375874E-3</v>
      </c>
      <c r="AA134" s="571">
        <f t="shared" si="9"/>
        <v>8.2214564793365197E-2</v>
      </c>
      <c r="AB134" s="570">
        <f t="shared" ref="AB134:AB145" si="16">+AA134*$Z$145</f>
        <v>212589.53408701703</v>
      </c>
      <c r="AC134" s="477">
        <f>+AC133/AC121-1</f>
        <v>-1.0786128163373654E-3</v>
      </c>
    </row>
    <row r="135" spans="1:29" ht="15" x14ac:dyDescent="0.25">
      <c r="A135" s="314">
        <v>2017</v>
      </c>
      <c r="B135" s="314">
        <v>2</v>
      </c>
      <c r="C135" s="574">
        <v>0.40985741104766815</v>
      </c>
      <c r="D135" s="512">
        <v>45494.789189751304</v>
      </c>
      <c r="E135" s="574">
        <v>2.4788271652698501</v>
      </c>
      <c r="F135" s="479">
        <v>35.042184420393127</v>
      </c>
      <c r="G135" s="496">
        <f t="shared" si="2"/>
        <v>220604.72522212093</v>
      </c>
      <c r="H135" s="573">
        <f t="shared" si="10"/>
        <v>208431.06280089833</v>
      </c>
      <c r="I135" s="480">
        <f t="shared" si="11"/>
        <v>208431.06280089833</v>
      </c>
      <c r="J135" s="474"/>
      <c r="K135" s="475">
        <v>220604.72522212099</v>
      </c>
      <c r="L135" s="277">
        <f t="shared" si="3"/>
        <v>0</v>
      </c>
      <c r="N135" s="8"/>
      <c r="O135" s="474">
        <f>+I135+'Med IND Sales Mod'!K135+'Small IND Sales Mod'!I135</f>
        <v>234288.38518571504</v>
      </c>
      <c r="P135" s="474"/>
      <c r="R135" s="474"/>
      <c r="S135" s="483"/>
      <c r="Y135" s="572">
        <f t="shared" si="12"/>
        <v>214541.88123436813</v>
      </c>
      <c r="Z135" s="474"/>
      <c r="AA135" s="571">
        <f t="shared" si="9"/>
        <v>8.0606362825840244E-2</v>
      </c>
      <c r="AB135" s="570">
        <f t="shared" si="16"/>
        <v>208431.06280089833</v>
      </c>
      <c r="AC135" s="474"/>
    </row>
    <row r="136" spans="1:29" ht="15" x14ac:dyDescent="0.25">
      <c r="A136" s="314">
        <v>2017</v>
      </c>
      <c r="B136" s="314">
        <v>3</v>
      </c>
      <c r="C136" s="574">
        <v>0.41000668220074277</v>
      </c>
      <c r="D136" s="512">
        <v>45635.7825217262</v>
      </c>
      <c r="E136" s="574">
        <v>2.4823794665824299</v>
      </c>
      <c r="F136" s="479">
        <v>64.582270600115152</v>
      </c>
      <c r="G136" s="496">
        <f t="shared" si="2"/>
        <v>220855.00005452044</v>
      </c>
      <c r="H136" s="573">
        <f t="shared" si="10"/>
        <v>206569.17324776825</v>
      </c>
      <c r="I136" s="480">
        <f t="shared" si="11"/>
        <v>206569.17324776825</v>
      </c>
      <c r="J136" s="474"/>
      <c r="K136" s="475">
        <v>220855.00005452</v>
      </c>
      <c r="L136" s="277">
        <f t="shared" si="3"/>
        <v>-4.3655745685100555E-10</v>
      </c>
      <c r="N136" s="8"/>
      <c r="O136" s="474">
        <f>+I136+'Med IND Sales Mod'!K136+'Small IND Sales Mod'!I136</f>
        <v>232666.27106420713</v>
      </c>
      <c r="P136" s="474"/>
      <c r="R136" s="474"/>
      <c r="S136" s="483"/>
      <c r="Y136" s="572">
        <f t="shared" si="12"/>
        <v>214785.27780402248</v>
      </c>
      <c r="Z136" s="474"/>
      <c r="AA136" s="571">
        <f t="shared" si="9"/>
        <v>7.9886315905556546E-2</v>
      </c>
      <c r="AB136" s="570">
        <f t="shared" si="16"/>
        <v>206569.17324776825</v>
      </c>
      <c r="AC136" s="474"/>
    </row>
    <row r="137" spans="1:29" ht="15" x14ac:dyDescent="0.25">
      <c r="A137" s="314">
        <v>2017</v>
      </c>
      <c r="B137" s="314">
        <v>4</v>
      </c>
      <c r="C137" s="574">
        <v>0.41021142165868485</v>
      </c>
      <c r="D137" s="512">
        <v>45790.929252744303</v>
      </c>
      <c r="E137" s="574">
        <v>2.486348</v>
      </c>
      <c r="F137" s="479">
        <v>114.03392869270741</v>
      </c>
      <c r="G137" s="496">
        <f t="shared" si="2"/>
        <v>221387.39320067098</v>
      </c>
      <c r="H137" s="573">
        <f t="shared" si="10"/>
        <v>221724.65968870567</v>
      </c>
      <c r="I137" s="480">
        <f t="shared" si="11"/>
        <v>221724.65968870567</v>
      </c>
      <c r="J137" s="474"/>
      <c r="K137" s="475">
        <v>221387.39320067101</v>
      </c>
      <c r="L137" s="277">
        <f t="shared" si="3"/>
        <v>0</v>
      </c>
      <c r="N137" s="8"/>
      <c r="O137" s="474">
        <f>+I137+'Med IND Sales Mod'!K137+'Small IND Sales Mod'!I137</f>
        <v>248349.90946301637</v>
      </c>
      <c r="P137" s="474"/>
      <c r="R137" s="474"/>
      <c r="S137" s="483"/>
      <c r="Y137" s="572">
        <f t="shared" si="12"/>
        <v>215303.03927543439</v>
      </c>
      <c r="Z137" s="474"/>
      <c r="AA137" s="571">
        <f t="shared" si="9"/>
        <v>8.5747383936607427E-2</v>
      </c>
      <c r="AB137" s="570">
        <f t="shared" si="16"/>
        <v>221724.65968870567</v>
      </c>
      <c r="AC137" s="474"/>
    </row>
    <row r="138" spans="1:29" ht="15" x14ac:dyDescent="0.25">
      <c r="A138" s="314">
        <v>2017</v>
      </c>
      <c r="B138" s="314">
        <v>5</v>
      </c>
      <c r="C138" s="574">
        <v>0.41035962275659926</v>
      </c>
      <c r="D138" s="512">
        <v>45940.380671505598</v>
      </c>
      <c r="E138" s="574">
        <v>2.4901259348990701</v>
      </c>
      <c r="F138" s="479">
        <v>208.47875842628665</v>
      </c>
      <c r="G138" s="496">
        <f t="shared" si="2"/>
        <v>222553.45323206746</v>
      </c>
      <c r="H138" s="573">
        <f t="shared" si="10"/>
        <v>220587.55130048541</v>
      </c>
      <c r="I138" s="480">
        <f t="shared" si="11"/>
        <v>220587.55130048541</v>
      </c>
      <c r="J138" s="474"/>
      <c r="K138" s="475">
        <v>222553.453232067</v>
      </c>
      <c r="L138" s="277">
        <f t="shared" si="3"/>
        <v>-4.6566128730773926E-10</v>
      </c>
      <c r="N138" s="8"/>
      <c r="O138" s="474">
        <f>+I138+'Med IND Sales Mod'!K138+'Small IND Sales Mod'!I138</f>
        <v>248476.88999671125</v>
      </c>
      <c r="P138" s="474"/>
      <c r="R138" s="474"/>
      <c r="S138" s="483"/>
      <c r="Y138" s="572">
        <f t="shared" si="12"/>
        <v>216437.05266755968</v>
      </c>
      <c r="Z138" s="474"/>
      <c r="AA138" s="571">
        <f t="shared" si="9"/>
        <v>8.5307631003040396E-2</v>
      </c>
      <c r="AB138" s="570">
        <f t="shared" si="16"/>
        <v>220587.55130048541</v>
      </c>
      <c r="AC138" s="474"/>
    </row>
    <row r="139" spans="1:29" ht="15" x14ac:dyDescent="0.25">
      <c r="A139" s="314">
        <v>2017</v>
      </c>
      <c r="B139" s="314">
        <v>6</v>
      </c>
      <c r="C139" s="574">
        <v>0.41050793000845065</v>
      </c>
      <c r="D139" s="512">
        <v>46095.725674557798</v>
      </c>
      <c r="E139" s="574">
        <v>2.4939567162546101</v>
      </c>
      <c r="F139" s="479">
        <v>271.66325293295364</v>
      </c>
      <c r="G139" s="496">
        <f t="shared" si="2"/>
        <v>223270.66327305356</v>
      </c>
      <c r="H139" s="573">
        <f t="shared" si="10"/>
        <v>229604.44274771976</v>
      </c>
      <c r="I139" s="480">
        <f t="shared" si="11"/>
        <v>229604.44274771976</v>
      </c>
      <c r="J139" s="474"/>
      <c r="K139" s="475">
        <v>223270.663273054</v>
      </c>
      <c r="L139" s="277">
        <f t="shared" si="3"/>
        <v>4.3655745685100555E-10</v>
      </c>
      <c r="N139" s="8"/>
      <c r="O139" s="474">
        <f>+I139+'Med IND Sales Mod'!K139+'Small IND Sales Mod'!I139</f>
        <v>258330.69746306987</v>
      </c>
      <c r="P139" s="474"/>
      <c r="R139" s="474"/>
      <c r="S139" s="483"/>
      <c r="Y139" s="572">
        <f t="shared" si="12"/>
        <v>217134.55174097439</v>
      </c>
      <c r="Z139" s="474"/>
      <c r="AA139" s="571">
        <f t="shared" si="9"/>
        <v>8.8794725555023143E-2</v>
      </c>
      <c r="AB139" s="570">
        <f t="shared" si="16"/>
        <v>229604.44274771976</v>
      </c>
      <c r="AC139" s="474"/>
    </row>
    <row r="140" spans="1:29" ht="15" x14ac:dyDescent="0.25">
      <c r="A140" s="314">
        <v>2017</v>
      </c>
      <c r="B140" s="314">
        <v>7</v>
      </c>
      <c r="C140" s="574">
        <v>0.41064658534170434</v>
      </c>
      <c r="D140" s="512">
        <v>46248.830369578303</v>
      </c>
      <c r="E140" s="574">
        <v>2.4976090000000002</v>
      </c>
      <c r="F140" s="479">
        <v>322.31916585708109</v>
      </c>
      <c r="G140" s="496">
        <f t="shared" si="2"/>
        <v>223820.60455211651</v>
      </c>
      <c r="H140" s="573">
        <f t="shared" si="10"/>
        <v>215364.35452771993</v>
      </c>
      <c r="I140" s="480">
        <f t="shared" si="11"/>
        <v>215364.35452771993</v>
      </c>
      <c r="J140" s="474"/>
      <c r="K140" s="475">
        <v>223820.604552117</v>
      </c>
      <c r="L140" s="277">
        <f t="shared" si="3"/>
        <v>4.9476511776447296E-10</v>
      </c>
      <c r="N140" s="8"/>
      <c r="O140" s="474">
        <f>+I140+'Med IND Sales Mod'!K140+'Small IND Sales Mod'!I140</f>
        <v>244619.3748404927</v>
      </c>
      <c r="P140" s="474"/>
      <c r="R140" s="474"/>
      <c r="S140" s="483"/>
      <c r="Y140" s="572">
        <f t="shared" si="12"/>
        <v>217669.3790727997</v>
      </c>
      <c r="Z140" s="474"/>
      <c r="AA140" s="571">
        <f t="shared" si="9"/>
        <v>8.3287668678238211E-2</v>
      </c>
      <c r="AB140" s="570">
        <f t="shared" si="16"/>
        <v>215364.35452771993</v>
      </c>
      <c r="AC140" s="474"/>
    </row>
    <row r="141" spans="1:29" ht="15" x14ac:dyDescent="0.25">
      <c r="A141" s="314">
        <v>2017</v>
      </c>
      <c r="B141" s="314">
        <v>8</v>
      </c>
      <c r="C141" s="574">
        <v>0.41083347343786092</v>
      </c>
      <c r="D141" s="512">
        <v>46410.323462887602</v>
      </c>
      <c r="E141" s="574">
        <v>2.5013715344756502</v>
      </c>
      <c r="F141" s="479">
        <v>326.45437890907908</v>
      </c>
      <c r="G141" s="496">
        <f t="shared" si="2"/>
        <v>223722.57662369224</v>
      </c>
      <c r="H141" s="573">
        <f t="shared" si="10"/>
        <v>223655.62272103981</v>
      </c>
      <c r="I141" s="480">
        <f t="shared" si="11"/>
        <v>223655.62272103981</v>
      </c>
      <c r="J141" s="474"/>
      <c r="K141" s="475">
        <v>223722.576623692</v>
      </c>
      <c r="L141" s="277">
        <f t="shared" si="3"/>
        <v>-2.3283064365386963E-10</v>
      </c>
      <c r="N141" s="8"/>
      <c r="O141" s="474">
        <f>+I141+'Med IND Sales Mod'!K141+'Small IND Sales Mod'!I141</f>
        <v>252894.83282773278</v>
      </c>
      <c r="P141" s="474"/>
      <c r="R141" s="474"/>
      <c r="S141" s="483"/>
      <c r="Y141" s="572">
        <f t="shared" si="12"/>
        <v>217574.04523007953</v>
      </c>
      <c r="Z141" s="474"/>
      <c r="AA141" s="571">
        <f t="shared" si="9"/>
        <v>8.6494143583159197E-2</v>
      </c>
      <c r="AB141" s="570">
        <f t="shared" si="16"/>
        <v>223655.62272103981</v>
      </c>
      <c r="AC141" s="474"/>
    </row>
    <row r="142" spans="1:29" ht="15" x14ac:dyDescent="0.25">
      <c r="A142" s="314">
        <v>2017</v>
      </c>
      <c r="B142" s="314">
        <v>9</v>
      </c>
      <c r="C142" s="574">
        <v>0.41100643872511877</v>
      </c>
      <c r="D142" s="512">
        <v>46569.430697981203</v>
      </c>
      <c r="E142" s="574">
        <v>2.5052824642099099</v>
      </c>
      <c r="F142" s="479">
        <v>277.87653293728147</v>
      </c>
      <c r="G142" s="496">
        <f t="shared" ref="G142:G205" si="17">+$B$2+C142*$B$3+D142*$B$4+E142*$B$5+F142*$B$6</f>
        <v>222841.13848742892</v>
      </c>
      <c r="H142" s="573">
        <f t="shared" si="10"/>
        <v>212451.49959840131</v>
      </c>
      <c r="I142" s="480">
        <f t="shared" si="11"/>
        <v>212451.49959840131</v>
      </c>
      <c r="J142" s="474"/>
      <c r="K142" s="475">
        <v>222841.13848742901</v>
      </c>
      <c r="L142" s="277">
        <f t="shared" ref="L142:L205" si="18">+K142-G142</f>
        <v>0</v>
      </c>
      <c r="N142" s="8"/>
      <c r="O142" s="474">
        <f>+I142+'Med IND Sales Mod'!K142+'Small IND Sales Mod'!I142</f>
        <v>241107.91042294112</v>
      </c>
      <c r="P142" s="474"/>
      <c r="R142" s="474"/>
      <c r="S142" s="483"/>
      <c r="Y142" s="572">
        <f t="shared" si="12"/>
        <v>216716.83151557163</v>
      </c>
      <c r="Z142" s="474"/>
      <c r="AA142" s="571">
        <f t="shared" si="9"/>
        <v>8.2161182836173588E-2</v>
      </c>
      <c r="AB142" s="570">
        <f t="shared" si="16"/>
        <v>212451.49959840131</v>
      </c>
      <c r="AC142" s="474"/>
    </row>
    <row r="143" spans="1:29" ht="15" x14ac:dyDescent="0.25">
      <c r="A143" s="314">
        <v>2017</v>
      </c>
      <c r="B143" s="314">
        <v>10</v>
      </c>
      <c r="C143" s="574">
        <v>0.41109183708882668</v>
      </c>
      <c r="D143" s="512">
        <v>46714.2774701538</v>
      </c>
      <c r="E143" s="574">
        <v>2.5093869999999998</v>
      </c>
      <c r="F143" s="479">
        <v>198.89039579254836</v>
      </c>
      <c r="G143" s="496">
        <f t="shared" si="17"/>
        <v>221442.66955675604</v>
      </c>
      <c r="H143" s="573">
        <f t="shared" si="10"/>
        <v>216543.60330958408</v>
      </c>
      <c r="I143" s="480">
        <f t="shared" si="11"/>
        <v>216543.60330958408</v>
      </c>
      <c r="J143" s="474"/>
      <c r="K143" s="475">
        <v>221442.66955675601</v>
      </c>
      <c r="L143" s="277">
        <f t="shared" si="18"/>
        <v>0</v>
      </c>
      <c r="N143" s="8"/>
      <c r="O143" s="474">
        <f>+I143+'Med IND Sales Mod'!K143+'Small IND Sales Mod'!I143</f>
        <v>244184.6974054212</v>
      </c>
      <c r="P143" s="474"/>
      <c r="R143" s="474"/>
      <c r="S143" s="483"/>
      <c r="Y143" s="572">
        <f t="shared" si="12"/>
        <v>215356.79648036428</v>
      </c>
      <c r="Z143" s="474"/>
      <c r="AA143" s="571">
        <f t="shared" si="9"/>
        <v>8.3743718529424124E-2</v>
      </c>
      <c r="AB143" s="570">
        <f t="shared" si="16"/>
        <v>216543.60330958408</v>
      </c>
      <c r="AC143" s="474"/>
    </row>
    <row r="144" spans="1:29" ht="15" x14ac:dyDescent="0.25">
      <c r="A144" s="314">
        <v>2017</v>
      </c>
      <c r="B144" s="314">
        <v>11</v>
      </c>
      <c r="C144" s="574">
        <v>0.41109266741119072</v>
      </c>
      <c r="D144" s="512">
        <v>46850.999687880998</v>
      </c>
      <c r="E144" s="574">
        <v>2.5140571999046202</v>
      </c>
      <c r="F144" s="479">
        <v>78.117279066674627</v>
      </c>
      <c r="G144" s="496">
        <f t="shared" si="17"/>
        <v>219330.09928864235</v>
      </c>
      <c r="H144" s="573">
        <f t="shared" si="10"/>
        <v>209976.80399169156</v>
      </c>
      <c r="I144" s="480">
        <f t="shared" si="11"/>
        <v>209976.80399169156</v>
      </c>
      <c r="J144" s="474"/>
      <c r="K144" s="475">
        <v>219330.099288642</v>
      </c>
      <c r="L144" s="277">
        <f t="shared" si="18"/>
        <v>-3.4924596548080444E-10</v>
      </c>
      <c r="N144" s="8"/>
      <c r="O144" s="474">
        <f>+I144+'Med IND Sales Mod'!K144+'Small IND Sales Mod'!I144</f>
        <v>236179.29824306912</v>
      </c>
      <c r="P144" s="474"/>
      <c r="R144" s="474"/>
      <c r="S144" s="483"/>
      <c r="Y144" s="572">
        <f t="shared" si="12"/>
        <v>213302.2856392907</v>
      </c>
      <c r="Z144" s="474"/>
      <c r="AA144" s="571">
        <f t="shared" si="9"/>
        <v>8.1204145966153371E-2</v>
      </c>
      <c r="AB144" s="570">
        <f t="shared" si="16"/>
        <v>209976.80399169156</v>
      </c>
      <c r="AC144" s="474"/>
    </row>
    <row r="145" spans="1:29" ht="15" x14ac:dyDescent="0.25">
      <c r="A145" s="314">
        <v>2017</v>
      </c>
      <c r="B145" s="314">
        <v>12</v>
      </c>
      <c r="C145" s="574">
        <v>0.41102188800243061</v>
      </c>
      <c r="D145" s="512">
        <v>46980.688713485899</v>
      </c>
      <c r="E145" s="574">
        <v>2.5187655026755</v>
      </c>
      <c r="F145" s="479">
        <v>42.633806123140985</v>
      </c>
      <c r="G145" s="496">
        <f t="shared" si="17"/>
        <v>218395.8165805453</v>
      </c>
      <c r="H145" s="573">
        <f t="shared" si="10"/>
        <v>208290.89637761886</v>
      </c>
      <c r="I145" s="480">
        <f t="shared" si="11"/>
        <v>208290.89637761886</v>
      </c>
      <c r="J145" s="474">
        <f>SUM(I134:I145)</f>
        <v>2585789.2043986507</v>
      </c>
      <c r="K145" s="475">
        <v>218395.81658054501</v>
      </c>
      <c r="L145" s="277">
        <f t="shared" si="18"/>
        <v>-2.9103830456733704E-10</v>
      </c>
      <c r="N145" s="8"/>
      <c r="O145" s="474">
        <f>+I145+'Med IND Sales Mod'!K145+'Small IND Sales Mod'!I145</f>
        <v>234181.21495468789</v>
      </c>
      <c r="P145" s="474">
        <f>SUM(O134:O145)</f>
        <v>2914246.4045586167</v>
      </c>
      <c r="R145" s="474"/>
      <c r="S145" s="474" t="e">
        <f>AVERAGE(R134:R145)</f>
        <v>#DIV/0!</v>
      </c>
      <c r="Y145" s="572">
        <f t="shared" si="12"/>
        <v>212393.67967177092</v>
      </c>
      <c r="Z145" s="474">
        <f>SUM(Y134:Y145)</f>
        <v>2585789.2043986497</v>
      </c>
      <c r="AA145" s="571">
        <f t="shared" si="9"/>
        <v>8.0552156387418639E-2</v>
      </c>
      <c r="AB145" s="570">
        <f t="shared" si="16"/>
        <v>208290.89637761886</v>
      </c>
      <c r="AC145" s="474">
        <f>SUM(AB134:AB145)</f>
        <v>2585789.2043986507</v>
      </c>
    </row>
    <row r="146" spans="1:29" ht="15" x14ac:dyDescent="0.25">
      <c r="A146" s="314">
        <v>2018</v>
      </c>
      <c r="B146" s="314">
        <v>1</v>
      </c>
      <c r="C146" s="574">
        <v>0.41097119261197662</v>
      </c>
      <c r="D146" s="512">
        <v>47125.720345784801</v>
      </c>
      <c r="E146" s="574">
        <v>2.5235080000000001</v>
      </c>
      <c r="F146" s="479">
        <v>26.112829868525239</v>
      </c>
      <c r="G146" s="496">
        <f t="shared" si="17"/>
        <v>217756.25376427194</v>
      </c>
      <c r="H146" s="573">
        <f t="shared" si="10"/>
        <v>209247.8171262253</v>
      </c>
      <c r="I146" s="480">
        <f t="shared" si="11"/>
        <v>209247.8171262253</v>
      </c>
      <c r="J146" s="477">
        <f>+J145/J133-1</f>
        <v>-8.088276002250594E-3</v>
      </c>
      <c r="K146" s="475">
        <v>217756.253764272</v>
      </c>
      <c r="L146" s="277">
        <f t="shared" si="18"/>
        <v>0</v>
      </c>
      <c r="N146" s="8"/>
      <c r="O146" s="474">
        <f>+I146+'Med IND Sales Mod'!K146+'Small IND Sales Mod'!I146</f>
        <v>235571.011148675</v>
      </c>
      <c r="P146" s="477">
        <f>+P145/P133-1</f>
        <v>-6.175464288260768E-3</v>
      </c>
      <c r="R146" s="474"/>
      <c r="S146" s="476" t="e">
        <f>+S145/S133-1</f>
        <v>#DIV/0!</v>
      </c>
      <c r="Y146" s="572">
        <f t="shared" si="12"/>
        <v>211771.69385694904</v>
      </c>
      <c r="Z146" s="477">
        <f>+Z145/Z133-1</f>
        <v>-8.088276002250816E-3</v>
      </c>
      <c r="AA146" s="571">
        <f t="shared" si="9"/>
        <v>8.2214564793365197E-2</v>
      </c>
      <c r="AB146" s="570">
        <f t="shared" ref="AB146:AB157" si="19">+AA146*$Z$157</f>
        <v>209247.8171262253</v>
      </c>
      <c r="AC146" s="477">
        <f>+AC145/AC133-1</f>
        <v>-8.088276002250594E-3</v>
      </c>
    </row>
    <row r="147" spans="1:29" ht="15" x14ac:dyDescent="0.25">
      <c r="A147" s="314">
        <v>2018</v>
      </c>
      <c r="B147" s="314">
        <v>2</v>
      </c>
      <c r="C147" s="574">
        <v>0.41097626544925348</v>
      </c>
      <c r="D147" s="512">
        <v>47291.803692335197</v>
      </c>
      <c r="E147" s="574">
        <v>2.5279022047821198</v>
      </c>
      <c r="F147" s="479">
        <v>35.042184420393127</v>
      </c>
      <c r="G147" s="496">
        <f t="shared" si="17"/>
        <v>217571.01861408073</v>
      </c>
      <c r="H147" s="573">
        <f t="shared" si="10"/>
        <v>205154.71328205275</v>
      </c>
      <c r="I147" s="480">
        <f t="shared" si="11"/>
        <v>205154.71328205275</v>
      </c>
      <c r="J147" s="474"/>
      <c r="K147" s="475">
        <v>217571.018614081</v>
      </c>
      <c r="L147" s="277">
        <f t="shared" si="18"/>
        <v>2.6193447411060333E-10</v>
      </c>
      <c r="N147" s="8"/>
      <c r="O147" s="474">
        <f>+I147+'Med IND Sales Mod'!K147+'Small IND Sales Mod'!I147</f>
        <v>230973.71391289198</v>
      </c>
      <c r="P147" s="474"/>
      <c r="R147" s="474"/>
      <c r="S147" s="474"/>
      <c r="Y147" s="572">
        <f t="shared" si="12"/>
        <v>211591.54949443488</v>
      </c>
      <c r="Z147" s="474"/>
      <c r="AA147" s="571">
        <f t="shared" si="9"/>
        <v>8.0606362825840244E-2</v>
      </c>
      <c r="AB147" s="570">
        <f t="shared" si="19"/>
        <v>205154.71328205275</v>
      </c>
      <c r="AC147" s="474"/>
    </row>
    <row r="148" spans="1:29" ht="15" x14ac:dyDescent="0.25">
      <c r="A148" s="314">
        <v>2018</v>
      </c>
      <c r="B148" s="314">
        <v>3</v>
      </c>
      <c r="C148" s="574">
        <v>0.41096985135720493</v>
      </c>
      <c r="D148" s="512">
        <v>47454.690024188902</v>
      </c>
      <c r="E148" s="574">
        <v>2.5317111546561599</v>
      </c>
      <c r="F148" s="479">
        <v>64.582270600115152</v>
      </c>
      <c r="G148" s="496">
        <f t="shared" si="17"/>
        <v>217738.13680849562</v>
      </c>
      <c r="H148" s="573">
        <f t="shared" si="10"/>
        <v>203322.09096413976</v>
      </c>
      <c r="I148" s="480">
        <f t="shared" si="11"/>
        <v>203322.09096413976</v>
      </c>
      <c r="J148" s="474"/>
      <c r="K148" s="475">
        <v>217738.136808496</v>
      </c>
      <c r="L148" s="277">
        <f t="shared" si="18"/>
        <v>3.7834979593753815E-10</v>
      </c>
      <c r="N148" s="8"/>
      <c r="O148" s="474">
        <f>+I148+'Med IND Sales Mod'!K148+'Small IND Sales Mod'!I148</f>
        <v>229374.92442069101</v>
      </c>
      <c r="P148" s="474"/>
      <c r="R148" s="474"/>
      <c r="S148" s="474"/>
      <c r="Y148" s="572">
        <f t="shared" si="12"/>
        <v>211754.0748065385</v>
      </c>
      <c r="Z148" s="474"/>
      <c r="AA148" s="571">
        <f t="shared" si="9"/>
        <v>7.9886315905556546E-2</v>
      </c>
      <c r="AB148" s="570">
        <f t="shared" si="19"/>
        <v>203322.09096413976</v>
      </c>
      <c r="AC148" s="474"/>
    </row>
    <row r="149" spans="1:29" ht="15" x14ac:dyDescent="0.25">
      <c r="A149" s="314">
        <v>2018</v>
      </c>
      <c r="B149" s="314">
        <v>4</v>
      </c>
      <c r="C149" s="574">
        <v>0.4110216171636864</v>
      </c>
      <c r="D149" s="512">
        <v>47639.600603765102</v>
      </c>
      <c r="E149" s="574">
        <v>2.536</v>
      </c>
      <c r="F149" s="479">
        <v>114.03392869270741</v>
      </c>
      <c r="G149" s="496">
        <f t="shared" si="17"/>
        <v>218189.86575712156</v>
      </c>
      <c r="H149" s="573">
        <f t="shared" si="10"/>
        <v>218239.34674002478</v>
      </c>
      <c r="I149" s="480">
        <f t="shared" si="11"/>
        <v>218239.34674002478</v>
      </c>
      <c r="J149" s="474"/>
      <c r="K149" s="475">
        <v>218189.865757122</v>
      </c>
      <c r="L149" s="277">
        <f t="shared" si="18"/>
        <v>4.3655745685100555E-10</v>
      </c>
      <c r="N149" s="8"/>
      <c r="O149" s="474">
        <f>+I149+'Med IND Sales Mod'!K149+'Small IND Sales Mod'!I149</f>
        <v>244771.42744289147</v>
      </c>
      <c r="P149" s="474"/>
      <c r="R149" s="474"/>
      <c r="S149" s="474"/>
      <c r="Y149" s="572">
        <f t="shared" si="12"/>
        <v>212193.38896152159</v>
      </c>
      <c r="Z149" s="474"/>
      <c r="AA149" s="571">
        <f t="shared" si="9"/>
        <v>8.5747383936607427E-2</v>
      </c>
      <c r="AB149" s="570">
        <f t="shared" si="19"/>
        <v>218239.34674002478</v>
      </c>
      <c r="AC149" s="474"/>
    </row>
    <row r="150" spans="1:29" ht="15" x14ac:dyDescent="0.25">
      <c r="A150" s="314">
        <v>2018</v>
      </c>
      <c r="B150" s="314">
        <v>5</v>
      </c>
      <c r="C150" s="574">
        <v>0.41103995124651804</v>
      </c>
      <c r="D150" s="512">
        <v>47815.447566468603</v>
      </c>
      <c r="E150" s="574">
        <v>2.54038995783471</v>
      </c>
      <c r="F150" s="479">
        <v>208.47875842628665</v>
      </c>
      <c r="G150" s="496">
        <f t="shared" si="17"/>
        <v>219250.70383115089</v>
      </c>
      <c r="H150" s="573">
        <f t="shared" si="10"/>
        <v>217120.11267663189</v>
      </c>
      <c r="I150" s="480">
        <f t="shared" si="11"/>
        <v>217120.11267663189</v>
      </c>
      <c r="J150" s="474"/>
      <c r="K150" s="475">
        <v>219250.70383115101</v>
      </c>
      <c r="L150" s="277">
        <f t="shared" si="18"/>
        <v>0</v>
      </c>
      <c r="N150" s="8"/>
      <c r="O150" s="474">
        <f>+I150+'Med IND Sales Mod'!K150+'Small IND Sales Mod'!I150</f>
        <v>244845.0936150137</v>
      </c>
      <c r="P150" s="474"/>
      <c r="R150" s="474"/>
      <c r="S150" s="474"/>
      <c r="Y150" s="572">
        <f t="shared" si="12"/>
        <v>213225.07219431791</v>
      </c>
      <c r="Z150" s="474"/>
      <c r="AA150" s="571">
        <f t="shared" si="9"/>
        <v>8.5307631003040396E-2</v>
      </c>
      <c r="AB150" s="570">
        <f t="shared" si="19"/>
        <v>217120.11267663189</v>
      </c>
      <c r="AC150" s="474"/>
    </row>
    <row r="151" spans="1:29" ht="15" x14ac:dyDescent="0.25">
      <c r="A151" s="314">
        <v>2018</v>
      </c>
      <c r="B151" s="314">
        <v>6</v>
      </c>
      <c r="C151" s="574">
        <v>0.41105259371181968</v>
      </c>
      <c r="D151" s="512">
        <v>47993.904895697502</v>
      </c>
      <c r="E151" s="574">
        <v>2.54501661143486</v>
      </c>
      <c r="F151" s="479">
        <v>271.66325293295364</v>
      </c>
      <c r="G151" s="496">
        <f t="shared" si="17"/>
        <v>219835.86859232243</v>
      </c>
      <c r="H151" s="573">
        <f t="shared" si="10"/>
        <v>225995.2666709279</v>
      </c>
      <c r="I151" s="480">
        <f t="shared" si="11"/>
        <v>225995.2666709279</v>
      </c>
      <c r="J151" s="474"/>
      <c r="K151" s="475">
        <v>219835.86859232199</v>
      </c>
      <c r="L151" s="277">
        <f t="shared" si="18"/>
        <v>-4.3655745685100555E-10</v>
      </c>
      <c r="N151" s="8"/>
      <c r="O151" s="474">
        <f>+I151+'Med IND Sales Mod'!K151+'Small IND Sales Mod'!I151</f>
        <v>254487.2583694605</v>
      </c>
      <c r="P151" s="474"/>
      <c r="R151" s="474"/>
      <c r="S151" s="474"/>
      <c r="Y151" s="572">
        <f t="shared" si="12"/>
        <v>213794.15496698921</v>
      </c>
      <c r="Z151" s="474"/>
      <c r="AA151" s="571">
        <f t="shared" si="9"/>
        <v>8.8794725555023143E-2</v>
      </c>
      <c r="AB151" s="570">
        <f t="shared" si="19"/>
        <v>225995.2666709279</v>
      </c>
      <c r="AC151" s="474"/>
    </row>
    <row r="152" spans="1:29" ht="15" x14ac:dyDescent="0.25">
      <c r="A152" s="314">
        <v>2018</v>
      </c>
      <c r="B152" s="314">
        <v>7</v>
      </c>
      <c r="C152" s="574">
        <v>0.41102893216029163</v>
      </c>
      <c r="D152" s="512">
        <v>48165.426498989204</v>
      </c>
      <c r="E152" s="574">
        <v>2.5493480000000002</v>
      </c>
      <c r="F152" s="479">
        <v>322.31916585708109</v>
      </c>
      <c r="G152" s="496">
        <f t="shared" si="17"/>
        <v>220248.60675217162</v>
      </c>
      <c r="H152" s="573">
        <f t="shared" si="10"/>
        <v>211979.01987629413</v>
      </c>
      <c r="I152" s="480">
        <f t="shared" si="11"/>
        <v>211979.01987629413</v>
      </c>
      <c r="J152" s="474"/>
      <c r="K152" s="475">
        <v>220248.606752172</v>
      </c>
      <c r="L152" s="277">
        <f t="shared" si="18"/>
        <v>3.7834979593753815E-10</v>
      </c>
      <c r="N152" s="8"/>
      <c r="O152" s="474">
        <f>+I152+'Med IND Sales Mod'!K152+'Small IND Sales Mod'!I152</f>
        <v>240957.77088096688</v>
      </c>
      <c r="P152" s="474"/>
      <c r="R152" s="474"/>
      <c r="S152" s="474"/>
      <c r="Y152" s="572">
        <f t="shared" si="12"/>
        <v>214195.54991073805</v>
      </c>
      <c r="Z152" s="474"/>
      <c r="AA152" s="571">
        <f t="shared" si="9"/>
        <v>8.3287668678238211E-2</v>
      </c>
      <c r="AB152" s="570">
        <f t="shared" si="19"/>
        <v>211979.01987629413</v>
      </c>
      <c r="AC152" s="474"/>
    </row>
    <row r="153" spans="1:29" ht="15" x14ac:dyDescent="0.25">
      <c r="A153" s="314">
        <v>2018</v>
      </c>
      <c r="B153" s="314">
        <v>8</v>
      </c>
      <c r="C153" s="574">
        <v>0.41100026814137314</v>
      </c>
      <c r="D153" s="512">
        <v>48342.449064045701</v>
      </c>
      <c r="E153" s="574">
        <v>2.5535257055946601</v>
      </c>
      <c r="F153" s="479">
        <v>326.45437890907908</v>
      </c>
      <c r="G153" s="496">
        <f t="shared" si="17"/>
        <v>220013.29418974993</v>
      </c>
      <c r="H153" s="573">
        <f t="shared" si="10"/>
        <v>220139.95676394989</v>
      </c>
      <c r="I153" s="480">
        <f t="shared" si="11"/>
        <v>220139.95676394989</v>
      </c>
      <c r="J153" s="474"/>
      <c r="K153" s="475">
        <v>220013.29418975001</v>
      </c>
      <c r="L153" s="277">
        <f t="shared" si="18"/>
        <v>0</v>
      </c>
      <c r="N153" s="8"/>
      <c r="O153" s="474">
        <f>+I153+'Med IND Sales Mod'!K153+'Small IND Sales Mod'!I153</f>
        <v>249068.25794964065</v>
      </c>
      <c r="P153" s="474"/>
      <c r="R153" s="474"/>
      <c r="S153" s="474"/>
      <c r="Y153" s="572">
        <f t="shared" si="12"/>
        <v>213966.70440541534</v>
      </c>
      <c r="Z153" s="474"/>
      <c r="AA153" s="571">
        <f t="shared" si="9"/>
        <v>8.6494143583159197E-2</v>
      </c>
      <c r="AB153" s="570">
        <f t="shared" si="19"/>
        <v>220139.95676394989</v>
      </c>
      <c r="AC153" s="474"/>
    </row>
    <row r="154" spans="1:29" ht="15" x14ac:dyDescent="0.25">
      <c r="A154" s="314">
        <v>2018</v>
      </c>
      <c r="B154" s="314">
        <v>9</v>
      </c>
      <c r="C154" s="574">
        <v>0.41095641943429712</v>
      </c>
      <c r="D154" s="512">
        <v>48516.091390212103</v>
      </c>
      <c r="E154" s="574">
        <v>2.5576345938482299</v>
      </c>
      <c r="F154" s="479">
        <v>277.87653293728147</v>
      </c>
      <c r="G154" s="496">
        <f t="shared" si="17"/>
        <v>219017.12292457212</v>
      </c>
      <c r="H154" s="573">
        <f t="shared" si="10"/>
        <v>209111.95241606911</v>
      </c>
      <c r="I154" s="480">
        <f t="shared" si="11"/>
        <v>209111.95241606911</v>
      </c>
      <c r="J154" s="474"/>
      <c r="K154" s="475">
        <v>219017.122924572</v>
      </c>
      <c r="L154" s="277">
        <f t="shared" si="18"/>
        <v>0</v>
      </c>
      <c r="N154" s="8"/>
      <c r="O154" s="474">
        <f>+I154+'Med IND Sales Mod'!K154+'Small IND Sales Mod'!I154</f>
        <v>237419.22405743555</v>
      </c>
      <c r="P154" s="474"/>
      <c r="R154" s="474"/>
      <c r="S154" s="474"/>
      <c r="Y154" s="572">
        <f t="shared" si="12"/>
        <v>212997.91075402062</v>
      </c>
      <c r="Z154" s="474"/>
      <c r="AA154" s="571">
        <f t="shared" si="9"/>
        <v>8.2161182836173588E-2</v>
      </c>
      <c r="AB154" s="570">
        <f t="shared" si="19"/>
        <v>209111.95241606911</v>
      </c>
      <c r="AC154" s="474"/>
    </row>
    <row r="155" spans="1:29" ht="15" x14ac:dyDescent="0.25">
      <c r="A155" s="314">
        <v>2018</v>
      </c>
      <c r="B155" s="314">
        <v>10</v>
      </c>
      <c r="C155" s="574">
        <v>0.41089000394122888</v>
      </c>
      <c r="D155" s="512">
        <v>48676.950312610199</v>
      </c>
      <c r="E155" s="574">
        <v>2.5618560000000001</v>
      </c>
      <c r="F155" s="479">
        <v>198.89039579254836</v>
      </c>
      <c r="G155" s="496">
        <f t="shared" si="17"/>
        <v>217546.85159562028</v>
      </c>
      <c r="H155" s="573">
        <f t="shared" si="10"/>
        <v>213139.7319241075</v>
      </c>
      <c r="I155" s="480">
        <f t="shared" si="11"/>
        <v>213139.7319241075</v>
      </c>
      <c r="J155" s="474"/>
      <c r="K155" s="475">
        <v>217546.85159562001</v>
      </c>
      <c r="L155" s="277">
        <f t="shared" si="18"/>
        <v>-2.6193447411060333E-10</v>
      </c>
      <c r="N155" s="8"/>
      <c r="O155" s="474">
        <f>+I155+'Med IND Sales Mod'!K155+'Small IND Sales Mod'!I155</f>
        <v>240383.82586979817</v>
      </c>
      <c r="P155" s="474"/>
      <c r="R155" s="474"/>
      <c r="S155" s="474"/>
      <c r="Y155" s="572">
        <f t="shared" si="12"/>
        <v>211568.04665423455</v>
      </c>
      <c r="Z155" s="474"/>
      <c r="AA155" s="571">
        <f t="shared" si="9"/>
        <v>8.3743718529424124E-2</v>
      </c>
      <c r="AB155" s="570">
        <f t="shared" si="19"/>
        <v>213139.7319241075</v>
      </c>
      <c r="AC155" s="474"/>
    </row>
    <row r="156" spans="1:29" ht="15" x14ac:dyDescent="0.25">
      <c r="A156" s="314">
        <v>2018</v>
      </c>
      <c r="B156" s="314">
        <v>11</v>
      </c>
      <c r="C156" s="574">
        <v>0.41083345802375426</v>
      </c>
      <c r="D156" s="512">
        <v>48833.892593600998</v>
      </c>
      <c r="E156" s="574">
        <v>2.5666659364619502</v>
      </c>
      <c r="F156" s="479">
        <v>78.117279066674627</v>
      </c>
      <c r="G156" s="496">
        <f t="shared" si="17"/>
        <v>215411.32493033545</v>
      </c>
      <c r="H156" s="573">
        <f t="shared" si="10"/>
        <v>206676.15680656407</v>
      </c>
      <c r="I156" s="480">
        <f t="shared" si="11"/>
        <v>206676.15680656407</v>
      </c>
      <c r="J156" s="474"/>
      <c r="K156" s="475">
        <v>215411.32493033499</v>
      </c>
      <c r="L156" s="277">
        <f t="shared" si="18"/>
        <v>-4.6566128730773926E-10</v>
      </c>
      <c r="N156" s="8"/>
      <c r="O156" s="474">
        <f>+I156+'Med IND Sales Mod'!K156+'Small IND Sales Mod'!I156</f>
        <v>232443.26978914248</v>
      </c>
      <c r="P156" s="474"/>
      <c r="R156" s="474"/>
      <c r="S156" s="474"/>
      <c r="Y156" s="572">
        <f t="shared" si="12"/>
        <v>209491.21032294087</v>
      </c>
      <c r="Z156" s="474"/>
      <c r="AA156" s="571">
        <f t="shared" si="9"/>
        <v>8.1204145966153371E-2</v>
      </c>
      <c r="AB156" s="570">
        <f t="shared" si="19"/>
        <v>206676.15680656407</v>
      </c>
      <c r="AC156" s="474"/>
    </row>
    <row r="157" spans="1:29" ht="15" x14ac:dyDescent="0.25">
      <c r="A157" s="314">
        <v>2018</v>
      </c>
      <c r="B157" s="314">
        <v>12</v>
      </c>
      <c r="C157" s="574">
        <v>0.41076504720334284</v>
      </c>
      <c r="D157" s="512">
        <v>48983.356968259999</v>
      </c>
      <c r="E157" s="574">
        <v>2.5714695018896698</v>
      </c>
      <c r="F157" s="479">
        <v>42.633806123140985</v>
      </c>
      <c r="G157" s="496">
        <f t="shared" si="17"/>
        <v>214488.30650962747</v>
      </c>
      <c r="H157" s="573">
        <f t="shared" si="10"/>
        <v>205016.75014933513</v>
      </c>
      <c r="I157" s="480">
        <f t="shared" si="11"/>
        <v>205016.75014933513</v>
      </c>
      <c r="J157" s="474">
        <f>SUM(I146:I157)</f>
        <v>2545142.915396322</v>
      </c>
      <c r="K157" s="475">
        <v>214488.306509627</v>
      </c>
      <c r="L157" s="277">
        <f t="shared" si="18"/>
        <v>-4.6566128730773926E-10</v>
      </c>
      <c r="N157" s="8"/>
      <c r="O157" s="474">
        <f>+I157+'Med IND Sales Mod'!K157+'Small IND Sales Mod'!I157</f>
        <v>230446.76036970774</v>
      </c>
      <c r="P157" s="474">
        <f>SUM(O146:O157)</f>
        <v>2870742.5378263155</v>
      </c>
      <c r="R157" s="474"/>
      <c r="S157" s="474" t="e">
        <f>AVERAGE(R146:R157)</f>
        <v>#DIV/0!</v>
      </c>
      <c r="Y157" s="572">
        <f t="shared" si="12"/>
        <v>208593.55906822145</v>
      </c>
      <c r="Z157" s="474">
        <f>SUM(Y146:Y157)</f>
        <v>2545142.915396322</v>
      </c>
      <c r="AA157" s="571">
        <f t="shared" si="9"/>
        <v>8.0552156387418639E-2</v>
      </c>
      <c r="AB157" s="570">
        <f t="shared" si="19"/>
        <v>205016.75014933513</v>
      </c>
      <c r="AC157" s="474">
        <f>SUM(AB146:AB157)</f>
        <v>2545142.915396322</v>
      </c>
    </row>
    <row r="158" spans="1:29" ht="15" x14ac:dyDescent="0.25">
      <c r="A158" s="314">
        <v>2019</v>
      </c>
      <c r="B158" s="314">
        <v>1</v>
      </c>
      <c r="C158" s="574">
        <v>0.41071626842021963</v>
      </c>
      <c r="D158" s="512">
        <v>49144.2846094856</v>
      </c>
      <c r="E158" s="574">
        <v>2.5761699999999998</v>
      </c>
      <c r="F158" s="479">
        <v>26.112829868525239</v>
      </c>
      <c r="G158" s="496">
        <f t="shared" si="17"/>
        <v>213871.02637680879</v>
      </c>
      <c r="H158" s="573">
        <f t="shared" si="10"/>
        <v>205520.85308501337</v>
      </c>
      <c r="I158" s="480">
        <f t="shared" si="11"/>
        <v>205520.85308501337</v>
      </c>
      <c r="J158" s="477">
        <f>+J157/J145-1</f>
        <v>-1.5719103836146386E-2</v>
      </c>
      <c r="K158" s="475">
        <v>213871.02637680899</v>
      </c>
      <c r="L158" s="277">
        <f t="shared" si="18"/>
        <v>0</v>
      </c>
      <c r="N158" s="8"/>
      <c r="O158" s="474">
        <f>+I158+'Med IND Sales Mod'!K158+'Small IND Sales Mod'!I158</f>
        <v>231373.35229588015</v>
      </c>
      <c r="P158" s="477">
        <f>+P157/P145-1</f>
        <v>-1.4927998766422146E-2</v>
      </c>
      <c r="R158" s="474"/>
      <c r="S158" s="476" t="e">
        <f>+S157/S145-1</f>
        <v>#DIV/0!</v>
      </c>
      <c r="Y158" s="572">
        <f t="shared" si="12"/>
        <v>207993.24354546837</v>
      </c>
      <c r="Z158" s="477">
        <f>+Z157/Z145-1</f>
        <v>-1.5719103836145942E-2</v>
      </c>
      <c r="AA158" s="571">
        <f t="shared" si="9"/>
        <v>8.2214564793365197E-2</v>
      </c>
      <c r="AB158" s="570">
        <f t="shared" ref="AB158:AB169" si="20">+AA158*$Z$169</f>
        <v>205520.85308501337</v>
      </c>
      <c r="AC158" s="477">
        <f>+AC157/AC145-1</f>
        <v>-1.5719103836146386E-2</v>
      </c>
    </row>
    <row r="159" spans="1:29" ht="15" x14ac:dyDescent="0.25">
      <c r="A159" s="314">
        <v>2019</v>
      </c>
      <c r="B159" s="314">
        <v>2</v>
      </c>
      <c r="C159" s="574">
        <v>0.41067529061730818</v>
      </c>
      <c r="D159" s="512">
        <v>49318.112551394799</v>
      </c>
      <c r="E159" s="574">
        <v>2.5803043555678</v>
      </c>
      <c r="F159" s="479">
        <v>35.042184420393127</v>
      </c>
      <c r="G159" s="496">
        <f t="shared" si="17"/>
        <v>213699.96265832975</v>
      </c>
      <c r="H159" s="573">
        <f t="shared" si="10"/>
        <v>201500.65251435488</v>
      </c>
      <c r="I159" s="480">
        <f t="shared" si="11"/>
        <v>201500.65251435488</v>
      </c>
      <c r="J159" s="483"/>
      <c r="K159" s="475">
        <v>213699.96265833001</v>
      </c>
      <c r="L159" s="277">
        <f t="shared" si="18"/>
        <v>2.6193447411060333E-10</v>
      </c>
      <c r="N159" s="8"/>
      <c r="O159" s="474">
        <f>+I159+'Med IND Sales Mod'!K159+'Small IND Sales Mod'!I159</f>
        <v>226865.58897842607</v>
      </c>
      <c r="P159" s="483"/>
      <c r="R159" s="474"/>
      <c r="S159" s="483"/>
      <c r="Y159" s="572">
        <f t="shared" si="12"/>
        <v>207826.88114350039</v>
      </c>
      <c r="Z159" s="483"/>
      <c r="AA159" s="571">
        <f t="shared" si="9"/>
        <v>8.0606362825840244E-2</v>
      </c>
      <c r="AB159" s="570">
        <f t="shared" si="20"/>
        <v>201500.65251435488</v>
      </c>
      <c r="AC159" s="483"/>
    </row>
    <row r="160" spans="1:29" ht="15" x14ac:dyDescent="0.25">
      <c r="A160" s="314">
        <v>2019</v>
      </c>
      <c r="B160" s="314">
        <v>3</v>
      </c>
      <c r="C160" s="574">
        <v>0.41058938105448944</v>
      </c>
      <c r="D160" s="512">
        <v>49482.264946246301</v>
      </c>
      <c r="E160" s="574">
        <v>2.5837126114725599</v>
      </c>
      <c r="F160" s="479">
        <v>64.582270600115152</v>
      </c>
      <c r="G160" s="496">
        <f t="shared" si="17"/>
        <v>213873.53214296146</v>
      </c>
      <c r="H160" s="573">
        <f t="shared" si="10"/>
        <v>199700.67148070372</v>
      </c>
      <c r="I160" s="480">
        <f t="shared" si="11"/>
        <v>199700.67148070372</v>
      </c>
      <c r="J160" s="483"/>
      <c r="K160" s="475">
        <v>213873.53214296099</v>
      </c>
      <c r="L160" s="277">
        <f t="shared" si="18"/>
        <v>-4.6566128730773926E-10</v>
      </c>
      <c r="N160" s="8"/>
      <c r="O160" s="474">
        <f>+I160+'Med IND Sales Mod'!K160+'Small IND Sales Mod'!I160</f>
        <v>225294.6168065668</v>
      </c>
      <c r="P160" s="483"/>
      <c r="R160" s="474"/>
      <c r="S160" s="483"/>
      <c r="Y160" s="572">
        <f t="shared" si="12"/>
        <v>207995.68044605508</v>
      </c>
      <c r="Z160" s="483"/>
      <c r="AA160" s="571">
        <f t="shared" si="9"/>
        <v>7.9886315905556546E-2</v>
      </c>
      <c r="AB160" s="570">
        <f t="shared" si="20"/>
        <v>199700.67148070372</v>
      </c>
      <c r="AC160" s="483"/>
    </row>
    <row r="161" spans="1:29" ht="15" x14ac:dyDescent="0.25">
      <c r="A161" s="314">
        <v>2019</v>
      </c>
      <c r="B161" s="314">
        <v>4</v>
      </c>
      <c r="C161" s="574">
        <v>0.4105249422519216</v>
      </c>
      <c r="D161" s="512">
        <v>49664.878334494701</v>
      </c>
      <c r="E161" s="574">
        <v>2.5874220000000001</v>
      </c>
      <c r="F161" s="479">
        <v>114.03392869270741</v>
      </c>
      <c r="G161" s="496">
        <f t="shared" si="17"/>
        <v>214329.64893585906</v>
      </c>
      <c r="H161" s="573">
        <f t="shared" si="10"/>
        <v>214352.23236603345</v>
      </c>
      <c r="I161" s="480">
        <f t="shared" si="11"/>
        <v>214352.23236603345</v>
      </c>
      <c r="J161" s="483"/>
      <c r="K161" s="475">
        <v>214329.648935859</v>
      </c>
      <c r="L161" s="277">
        <f t="shared" si="18"/>
        <v>0</v>
      </c>
      <c r="N161" s="8"/>
      <c r="O161" s="474">
        <f>+I161+'Med IND Sales Mod'!K161+'Small IND Sales Mod'!I161</f>
        <v>240401.31751482945</v>
      </c>
      <c r="P161" s="483"/>
      <c r="R161" s="474"/>
      <c r="S161" s="483"/>
      <c r="Y161" s="572">
        <f t="shared" si="12"/>
        <v>208439.2618548953</v>
      </c>
      <c r="Z161" s="483"/>
      <c r="AA161" s="571">
        <f t="shared" si="9"/>
        <v>8.5747383936607427E-2</v>
      </c>
      <c r="AB161" s="570">
        <f t="shared" si="20"/>
        <v>214352.23236603345</v>
      </c>
      <c r="AC161" s="483"/>
    </row>
    <row r="162" spans="1:29" ht="15" x14ac:dyDescent="0.25">
      <c r="A162" s="314">
        <v>2019</v>
      </c>
      <c r="B162" s="314">
        <v>5</v>
      </c>
      <c r="C162" s="574">
        <v>0.41042831227746668</v>
      </c>
      <c r="D162" s="512">
        <v>49836.794690114897</v>
      </c>
      <c r="E162" s="574">
        <v>2.59117148376184</v>
      </c>
      <c r="F162" s="479">
        <v>208.47875842628665</v>
      </c>
      <c r="G162" s="496">
        <f t="shared" si="17"/>
        <v>215400.58548399771</v>
      </c>
      <c r="H162" s="573">
        <f t="shared" si="10"/>
        <v>213252.93325424605</v>
      </c>
      <c r="I162" s="480">
        <f t="shared" si="11"/>
        <v>213252.93325424605</v>
      </c>
      <c r="J162" s="483"/>
      <c r="K162" s="475">
        <v>215400.585483998</v>
      </c>
      <c r="L162" s="277">
        <f t="shared" si="18"/>
        <v>2.9103830456733704E-10</v>
      </c>
      <c r="N162" s="8"/>
      <c r="O162" s="474">
        <f>+I162+'Med IND Sales Mod'!K162+'Small IND Sales Mod'!I162</f>
        <v>240462.39285468007</v>
      </c>
      <c r="P162" s="483"/>
      <c r="R162" s="474"/>
      <c r="S162" s="483"/>
      <c r="Y162" s="572">
        <f t="shared" si="12"/>
        <v>209480.76602707006</v>
      </c>
      <c r="Z162" s="483"/>
      <c r="AA162" s="571">
        <f t="shared" ref="AA162:AA225" si="21">+AA150</f>
        <v>8.5307631003040396E-2</v>
      </c>
      <c r="AB162" s="570">
        <f t="shared" si="20"/>
        <v>213252.93325424605</v>
      </c>
      <c r="AC162" s="483"/>
    </row>
    <row r="163" spans="1:29" ht="15" x14ac:dyDescent="0.25">
      <c r="A163" s="314">
        <v>2019</v>
      </c>
      <c r="B163" s="314">
        <v>6</v>
      </c>
      <c r="C163" s="574">
        <v>0.41033148990695206</v>
      </c>
      <c r="D163" s="512">
        <v>50008.895477041602</v>
      </c>
      <c r="E163" s="574">
        <v>2.5951513880579902</v>
      </c>
      <c r="F163" s="479">
        <v>271.66325293295364</v>
      </c>
      <c r="G163" s="496">
        <f t="shared" si="17"/>
        <v>215996.74432825178</v>
      </c>
      <c r="H163" s="573">
        <f t="shared" si="10"/>
        <v>221970.00971038066</v>
      </c>
      <c r="I163" s="480">
        <f t="shared" si="11"/>
        <v>221970.00971038066</v>
      </c>
      <c r="J163" s="483"/>
      <c r="K163" s="475">
        <v>215996.74432825201</v>
      </c>
      <c r="L163" s="277">
        <f t="shared" si="18"/>
        <v>2.3283064365386963E-10</v>
      </c>
      <c r="N163" s="8"/>
      <c r="O163" s="474">
        <f>+I163+'Med IND Sales Mod'!K163+'Small IND Sales Mod'!I163</f>
        <v>249939.72524081051</v>
      </c>
      <c r="P163" s="483"/>
      <c r="R163" s="474"/>
      <c r="S163" s="483"/>
      <c r="Y163" s="572">
        <f t="shared" si="12"/>
        <v>210060.54073421651</v>
      </c>
      <c r="Z163" s="483"/>
      <c r="AA163" s="571">
        <f t="shared" si="21"/>
        <v>8.8794725555023143E-2</v>
      </c>
      <c r="AB163" s="570">
        <f t="shared" si="20"/>
        <v>221970.00971038066</v>
      </c>
      <c r="AC163" s="483"/>
    </row>
    <row r="164" spans="1:29" ht="15" x14ac:dyDescent="0.25">
      <c r="A164" s="314">
        <v>2019</v>
      </c>
      <c r="B164" s="314">
        <v>7</v>
      </c>
      <c r="C164" s="574">
        <v>0.41023372020082366</v>
      </c>
      <c r="D164" s="512">
        <v>50170.879318736697</v>
      </c>
      <c r="E164" s="574">
        <v>2.5989740000000001</v>
      </c>
      <c r="F164" s="479">
        <v>322.31916585708109</v>
      </c>
      <c r="G164" s="496">
        <f t="shared" si="17"/>
        <v>216419.35283441763</v>
      </c>
      <c r="H164" s="573">
        <f t="shared" si="10"/>
        <v>208203.40971500042</v>
      </c>
      <c r="I164" s="480">
        <f t="shared" si="11"/>
        <v>208203.40971500042</v>
      </c>
      <c r="J164" s="483"/>
      <c r="K164" s="475">
        <v>216419.35283441801</v>
      </c>
      <c r="L164" s="277">
        <f t="shared" si="18"/>
        <v>3.7834979593753815E-10</v>
      </c>
      <c r="N164" s="8"/>
      <c r="O164" s="474">
        <f>+I164+'Med IND Sales Mod'!K164+'Small IND Sales Mod'!I164</f>
        <v>236677.70899347213</v>
      </c>
      <c r="P164" s="483"/>
      <c r="R164" s="474"/>
      <c r="S164" s="483"/>
      <c r="Y164" s="572">
        <f t="shared" si="12"/>
        <v>210471.53475915035</v>
      </c>
      <c r="Z164" s="483"/>
      <c r="AA164" s="571">
        <f t="shared" si="21"/>
        <v>8.3287668678238211E-2</v>
      </c>
      <c r="AB164" s="570">
        <f t="shared" si="20"/>
        <v>208203.40971500042</v>
      </c>
      <c r="AC164" s="483"/>
    </row>
    <row r="165" spans="1:29" ht="15" x14ac:dyDescent="0.25">
      <c r="A165" s="314">
        <v>2019</v>
      </c>
      <c r="B165" s="314">
        <v>8</v>
      </c>
      <c r="C165" s="574">
        <v>0.41016823329032509</v>
      </c>
      <c r="D165" s="512">
        <v>50335.576383736799</v>
      </c>
      <c r="E165" s="574">
        <v>2.6028321941149102</v>
      </c>
      <c r="F165" s="479">
        <v>326.45437890907908</v>
      </c>
      <c r="G165" s="496">
        <f t="shared" si="17"/>
        <v>216188.43907348072</v>
      </c>
      <c r="H165" s="573">
        <f t="shared" si="10"/>
        <v>216218.99016003893</v>
      </c>
      <c r="I165" s="480">
        <f t="shared" si="11"/>
        <v>216218.99016003893</v>
      </c>
      <c r="J165" s="483"/>
      <c r="K165" s="475">
        <v>216188.43907348099</v>
      </c>
      <c r="L165" s="277">
        <f t="shared" si="18"/>
        <v>2.6193447411060333E-10</v>
      </c>
      <c r="N165" s="8"/>
      <c r="O165" s="474">
        <f>+I165+'Med IND Sales Mod'!K165+'Small IND Sales Mod'!I165</f>
        <v>244674.10739725537</v>
      </c>
      <c r="P165" s="483"/>
      <c r="R165" s="474"/>
      <c r="S165" s="483"/>
      <c r="Y165" s="572">
        <f t="shared" si="12"/>
        <v>210246.9671637626</v>
      </c>
      <c r="Z165" s="483"/>
      <c r="AA165" s="571">
        <f t="shared" si="21"/>
        <v>8.6494143583159197E-2</v>
      </c>
      <c r="AB165" s="570">
        <f t="shared" si="20"/>
        <v>216218.99016003893</v>
      </c>
      <c r="AC165" s="483"/>
    </row>
    <row r="166" spans="1:29" ht="15" x14ac:dyDescent="0.25">
      <c r="A166" s="314">
        <v>2019</v>
      </c>
      <c r="B166" s="314">
        <v>9</v>
      </c>
      <c r="C166" s="574">
        <v>0.41007818292869097</v>
      </c>
      <c r="D166" s="512">
        <v>50504.342626931</v>
      </c>
      <c r="E166" s="574">
        <v>2.60683093029238</v>
      </c>
      <c r="F166" s="479">
        <v>277.87653293728147</v>
      </c>
      <c r="G166" s="496">
        <f t="shared" si="17"/>
        <v>215176.45585194012</v>
      </c>
      <c r="H166" s="573">
        <f t="shared" si="10"/>
        <v>205387.40829443469</v>
      </c>
      <c r="I166" s="480">
        <f t="shared" si="11"/>
        <v>205387.40829443469</v>
      </c>
      <c r="J166" s="483"/>
      <c r="K166" s="475">
        <v>215176.45585194</v>
      </c>
      <c r="L166" s="277">
        <f t="shared" si="18"/>
        <v>0</v>
      </c>
      <c r="N166" s="8"/>
      <c r="O166" s="474">
        <f>+I166+'Med IND Sales Mod'!K166+'Small IND Sales Mod'!I166</f>
        <v>233236.85386944635</v>
      </c>
      <c r="P166" s="483"/>
      <c r="R166" s="474"/>
      <c r="S166" s="483"/>
      <c r="Y166" s="572">
        <f t="shared" si="12"/>
        <v>209262.79611344475</v>
      </c>
      <c r="Z166" s="483"/>
      <c r="AA166" s="571">
        <f t="shared" si="21"/>
        <v>8.2161182836173588E-2</v>
      </c>
      <c r="AB166" s="570">
        <f t="shared" si="20"/>
        <v>205387.40829443469</v>
      </c>
      <c r="AC166" s="483"/>
    </row>
    <row r="167" spans="1:29" ht="15" x14ac:dyDescent="0.25">
      <c r="A167" s="314">
        <v>2019</v>
      </c>
      <c r="B167" s="314">
        <v>10</v>
      </c>
      <c r="C167" s="574">
        <v>0.4098976225505776</v>
      </c>
      <c r="D167" s="512">
        <v>50679.0948769846</v>
      </c>
      <c r="E167" s="574">
        <v>2.6111249999999999</v>
      </c>
      <c r="F167" s="479">
        <v>198.89039579254836</v>
      </c>
      <c r="G167" s="496">
        <f t="shared" si="17"/>
        <v>213655.83566325466</v>
      </c>
      <c r="H167" s="573">
        <f t="shared" si="10"/>
        <v>209343.4480366846</v>
      </c>
      <c r="I167" s="480">
        <f t="shared" si="11"/>
        <v>209343.4480366846</v>
      </c>
      <c r="J167" s="483"/>
      <c r="K167" s="475">
        <v>213655.83566325501</v>
      </c>
      <c r="L167" s="277">
        <f t="shared" si="18"/>
        <v>3.4924596548080444E-10</v>
      </c>
      <c r="N167" s="8"/>
      <c r="O167" s="474">
        <f>+I167+'Med IND Sales Mod'!K167+'Small IND Sales Mod'!I167</f>
        <v>236120.41333806622</v>
      </c>
      <c r="P167" s="483"/>
      <c r="R167" s="474"/>
      <c r="S167" s="483"/>
      <c r="Y167" s="572">
        <f t="shared" si="12"/>
        <v>207783.96688349487</v>
      </c>
      <c r="Z167" s="483"/>
      <c r="AA167" s="571">
        <f t="shared" si="21"/>
        <v>8.3743718529424124E-2</v>
      </c>
      <c r="AB167" s="570">
        <f t="shared" si="20"/>
        <v>209343.4480366846</v>
      </c>
      <c r="AC167" s="483"/>
    </row>
    <row r="168" spans="1:29" ht="15" x14ac:dyDescent="0.25">
      <c r="A168" s="314">
        <v>2019</v>
      </c>
      <c r="B168" s="314">
        <v>11</v>
      </c>
      <c r="C168" s="574">
        <v>0.40962417690066261</v>
      </c>
      <c r="D168" s="512">
        <v>50875.077425431198</v>
      </c>
      <c r="E168" s="574">
        <v>2.6161692148019702</v>
      </c>
      <c r="F168" s="479">
        <v>78.117279066674627</v>
      </c>
      <c r="G168" s="496">
        <f t="shared" si="17"/>
        <v>211427.1444184198</v>
      </c>
      <c r="H168" s="573">
        <f t="shared" ref="H168:H231" si="22">+AB168</f>
        <v>202994.99723619068</v>
      </c>
      <c r="I168" s="480">
        <f t="shared" ref="I168:I231" si="23">+H168</f>
        <v>202994.99723619068</v>
      </c>
      <c r="J168" s="483"/>
      <c r="K168" s="475">
        <v>211427.14441842001</v>
      </c>
      <c r="L168" s="277">
        <f t="shared" si="18"/>
        <v>0</v>
      </c>
      <c r="N168" s="8"/>
      <c r="O168" s="474">
        <f>+I168+'Med IND Sales Mod'!K168+'Small IND Sales Mod'!I168</f>
        <v>228277.36787410671</v>
      </c>
      <c r="P168" s="483"/>
      <c r="R168" s="474"/>
      <c r="S168" s="483"/>
      <c r="Y168" s="572">
        <f t="shared" ref="Y168:Y231" si="24">+G168*(1+$X$104)</f>
        <v>205616.52639972459</v>
      </c>
      <c r="Z168" s="483"/>
      <c r="AA168" s="571">
        <f t="shared" si="21"/>
        <v>8.1204145966153371E-2</v>
      </c>
      <c r="AB168" s="570">
        <f t="shared" si="20"/>
        <v>202994.99723619068</v>
      </c>
      <c r="AC168" s="483"/>
    </row>
    <row r="169" spans="1:29" ht="15" x14ac:dyDescent="0.25">
      <c r="A169" s="314">
        <v>2019</v>
      </c>
      <c r="B169" s="314">
        <v>12</v>
      </c>
      <c r="C169" s="574">
        <v>0.40936259911007655</v>
      </c>
      <c r="D169" s="512">
        <v>51067.385813794601</v>
      </c>
      <c r="E169" s="574">
        <v>2.6213088769833099</v>
      </c>
      <c r="F169" s="479">
        <v>42.633806123140985</v>
      </c>
      <c r="G169" s="496">
        <f t="shared" si="17"/>
        <v>210415.39986580246</v>
      </c>
      <c r="H169" s="573">
        <f t="shared" si="22"/>
        <v>201365.1466767322</v>
      </c>
      <c r="I169" s="480">
        <f t="shared" si="23"/>
        <v>201365.1466767322</v>
      </c>
      <c r="J169" s="474">
        <f>SUM(I158:I169)</f>
        <v>2499810.7525298134</v>
      </c>
      <c r="K169" s="475">
        <v>210415.399865802</v>
      </c>
      <c r="L169" s="277">
        <f t="shared" si="18"/>
        <v>-4.6566128730773926E-10</v>
      </c>
      <c r="N169" s="8"/>
      <c r="O169" s="474">
        <f>+I169+'Med IND Sales Mod'!K169+'Small IND Sales Mod'!I169</f>
        <v>226294.12520766305</v>
      </c>
      <c r="P169" s="474">
        <f>SUM(O158:O169)</f>
        <v>2819617.5703712031</v>
      </c>
      <c r="R169" s="474"/>
      <c r="S169" s="474" t="e">
        <f>AVERAGE(R158:R169)</f>
        <v>#DIV/0!</v>
      </c>
      <c r="Y169" s="572">
        <f t="shared" si="24"/>
        <v>204632.58745903059</v>
      </c>
      <c r="Z169" s="474">
        <f>SUM(Y158:Y169)</f>
        <v>2499810.7525298134</v>
      </c>
      <c r="AA169" s="571">
        <f t="shared" si="21"/>
        <v>8.0552156387418639E-2</v>
      </c>
      <c r="AB169" s="570">
        <f t="shared" si="20"/>
        <v>201365.1466767322</v>
      </c>
      <c r="AC169" s="474">
        <f>SUM(AB158:AB169)</f>
        <v>2499810.7525298134</v>
      </c>
    </row>
    <row r="170" spans="1:29" ht="15" x14ac:dyDescent="0.25">
      <c r="A170" s="314">
        <v>2020</v>
      </c>
      <c r="B170" s="314">
        <v>1</v>
      </c>
      <c r="C170" s="574">
        <v>0.40928095690878513</v>
      </c>
      <c r="D170" s="512">
        <v>51252.042967910798</v>
      </c>
      <c r="E170" s="574">
        <v>2.6264180000000001</v>
      </c>
      <c r="F170" s="479">
        <v>26.112829868525239</v>
      </c>
      <c r="G170" s="496">
        <f t="shared" si="17"/>
        <v>209761.05231770096</v>
      </c>
      <c r="H170" s="573">
        <f t="shared" si="22"/>
        <v>201372.74007206285</v>
      </c>
      <c r="I170" s="480">
        <f t="shared" si="23"/>
        <v>201372.74007206285</v>
      </c>
      <c r="J170" s="477">
        <f>+J169/J157-1</f>
        <v>-1.7811244544375437E-2</v>
      </c>
      <c r="K170" s="475">
        <v>209761.05231770099</v>
      </c>
      <c r="L170" s="277">
        <f t="shared" si="18"/>
        <v>0</v>
      </c>
      <c r="N170" s="8"/>
      <c r="O170" s="474">
        <f>+I170+'Med IND Sales Mod'!K170+'Small IND Sales Mod'!I170</f>
        <v>226723.42993205538</v>
      </c>
      <c r="P170" s="477">
        <f>+P169/P157-1</f>
        <v>-1.7808969902896044E-2</v>
      </c>
      <c r="R170" s="474"/>
      <c r="S170" s="476" t="e">
        <f>+S169/S157-1</f>
        <v>#DIV/0!</v>
      </c>
      <c r="Y170" s="572">
        <f t="shared" si="24"/>
        <v>203996.22323877446</v>
      </c>
      <c r="Z170" s="477">
        <f>+Z169/Z157-1</f>
        <v>-1.7811244544375437E-2</v>
      </c>
      <c r="AA170" s="571">
        <f t="shared" si="21"/>
        <v>8.2214564793365197E-2</v>
      </c>
      <c r="AB170" s="570">
        <f t="shared" ref="AB170:AB181" si="25">+AA170*$Z$181</f>
        <v>201372.74007206285</v>
      </c>
      <c r="AC170" s="477">
        <f>+AC169/AC157-1</f>
        <v>-1.7811244544375437E-2</v>
      </c>
    </row>
    <row r="171" spans="1:29" ht="15" x14ac:dyDescent="0.25">
      <c r="A171" s="314">
        <v>2020</v>
      </c>
      <c r="B171" s="314">
        <v>2</v>
      </c>
      <c r="C171" s="574">
        <v>0.40946568653027909</v>
      </c>
      <c r="D171" s="512">
        <v>51412.036833367099</v>
      </c>
      <c r="E171" s="574">
        <v>2.6309803296719698</v>
      </c>
      <c r="F171" s="479">
        <v>35.042184420393127</v>
      </c>
      <c r="G171" s="496">
        <f t="shared" si="17"/>
        <v>209640.08521926182</v>
      </c>
      <c r="H171" s="573">
        <f t="shared" si="22"/>
        <v>197433.68088463385</v>
      </c>
      <c r="I171" s="480">
        <f t="shared" si="23"/>
        <v>197433.68088463385</v>
      </c>
      <c r="J171" s="474"/>
      <c r="K171" s="475">
        <v>209640.08521926199</v>
      </c>
      <c r="L171" s="277">
        <f t="shared" si="18"/>
        <v>0</v>
      </c>
      <c r="N171" s="8"/>
      <c r="O171" s="474">
        <f>+I171+'Med IND Sales Mod'!K171+'Small IND Sales Mod'!I171</f>
        <v>222335.45537910404</v>
      </c>
      <c r="P171" s="474"/>
      <c r="R171" s="474"/>
      <c r="S171" s="483"/>
      <c r="Y171" s="572">
        <f t="shared" si="24"/>
        <v>203878.58065953929</v>
      </c>
      <c r="Z171" s="474"/>
      <c r="AA171" s="571">
        <f t="shared" si="21"/>
        <v>8.0606362825840244E-2</v>
      </c>
      <c r="AB171" s="570">
        <f t="shared" si="25"/>
        <v>197433.68088463385</v>
      </c>
      <c r="AC171" s="474"/>
    </row>
    <row r="172" spans="1:29" ht="15" x14ac:dyDescent="0.25">
      <c r="A172" s="314">
        <v>2020</v>
      </c>
      <c r="B172" s="314">
        <v>3</v>
      </c>
      <c r="C172" s="574">
        <v>0.40969436175096396</v>
      </c>
      <c r="D172" s="512">
        <v>51553.6451916273</v>
      </c>
      <c r="E172" s="574">
        <v>2.6349207235496501</v>
      </c>
      <c r="F172" s="479">
        <v>64.582270600115152</v>
      </c>
      <c r="G172" s="496">
        <f t="shared" si="17"/>
        <v>209887.23824572354</v>
      </c>
      <c r="H172" s="573">
        <f t="shared" si="22"/>
        <v>195670.02961818964</v>
      </c>
      <c r="I172" s="480">
        <f t="shared" si="23"/>
        <v>195670.02961818964</v>
      </c>
      <c r="J172" s="474"/>
      <c r="K172" s="475">
        <v>209887.238245724</v>
      </c>
      <c r="L172" s="277">
        <f t="shared" si="18"/>
        <v>4.6566128730773926E-10</v>
      </c>
      <c r="N172" s="8"/>
      <c r="O172" s="474">
        <f>+I172+'Med IND Sales Mod'!K172+'Small IND Sales Mod'!I172</f>
        <v>220821.25573435053</v>
      </c>
      <c r="P172" s="474"/>
      <c r="R172" s="474"/>
      <c r="S172" s="483"/>
      <c r="Y172" s="572">
        <f t="shared" si="24"/>
        <v>204118.9412193436</v>
      </c>
      <c r="Z172" s="474"/>
      <c r="AA172" s="571">
        <f t="shared" si="21"/>
        <v>7.9886315905556546E-2</v>
      </c>
      <c r="AB172" s="570">
        <f t="shared" si="25"/>
        <v>195670.02961818964</v>
      </c>
      <c r="AC172" s="474"/>
    </row>
    <row r="173" spans="1:29" ht="15" x14ac:dyDescent="0.25">
      <c r="A173" s="314">
        <v>2020</v>
      </c>
      <c r="B173" s="314">
        <v>4</v>
      </c>
      <c r="C173" s="574">
        <v>0.40982923303387236</v>
      </c>
      <c r="D173" s="512">
        <v>51718.134076085298</v>
      </c>
      <c r="E173" s="574">
        <v>2.6390920000000002</v>
      </c>
      <c r="F173" s="479">
        <v>114.03392869270741</v>
      </c>
      <c r="G173" s="496">
        <f t="shared" si="17"/>
        <v>210372.04270261436</v>
      </c>
      <c r="H173" s="573">
        <f t="shared" si="22"/>
        <v>210025.87194525058</v>
      </c>
      <c r="I173" s="480">
        <f t="shared" si="23"/>
        <v>210025.87194525058</v>
      </c>
      <c r="J173" s="474"/>
      <c r="K173" s="475">
        <v>210372.04270261401</v>
      </c>
      <c r="L173" s="277">
        <f t="shared" si="18"/>
        <v>-3.4924596548080444E-10</v>
      </c>
      <c r="N173" s="8"/>
      <c r="O173" s="474">
        <f>+I173+'Med IND Sales Mod'!K173+'Small IND Sales Mod'!I173</f>
        <v>235626.96726684706</v>
      </c>
      <c r="P173" s="474"/>
      <c r="R173" s="474"/>
      <c r="S173" s="483"/>
      <c r="Y173" s="572">
        <f t="shared" si="24"/>
        <v>204590.42187374679</v>
      </c>
      <c r="Z173" s="474"/>
      <c r="AA173" s="571">
        <f t="shared" si="21"/>
        <v>8.5747383936607427E-2</v>
      </c>
      <c r="AB173" s="570">
        <f t="shared" si="25"/>
        <v>210025.87194525058</v>
      </c>
      <c r="AC173" s="474"/>
    </row>
    <row r="174" spans="1:29" ht="15" x14ac:dyDescent="0.25">
      <c r="A174" s="314">
        <v>2020</v>
      </c>
      <c r="B174" s="314">
        <v>5</v>
      </c>
      <c r="C174" s="574">
        <v>0.40965272455133678</v>
      </c>
      <c r="D174" s="512">
        <v>51905.560710703598</v>
      </c>
      <c r="E174" s="574">
        <v>2.6433233749483098</v>
      </c>
      <c r="F174" s="479">
        <v>208.47875842628665</v>
      </c>
      <c r="G174" s="496">
        <f t="shared" si="17"/>
        <v>211365.74190692115</v>
      </c>
      <c r="H174" s="573">
        <f t="shared" si="22"/>
        <v>208948.76044548542</v>
      </c>
      <c r="I174" s="480">
        <f t="shared" si="23"/>
        <v>208948.76044548542</v>
      </c>
      <c r="J174" s="474"/>
      <c r="K174" s="475">
        <v>211365.741906921</v>
      </c>
      <c r="L174" s="277">
        <f t="shared" si="18"/>
        <v>0</v>
      </c>
      <c r="N174" s="8"/>
      <c r="O174" s="474">
        <f>+I174+'Med IND Sales Mod'!K174+'Small IND Sales Mod'!I174</f>
        <v>235673.7917375784</v>
      </c>
      <c r="P174" s="474"/>
      <c r="R174" s="474"/>
      <c r="S174" s="483"/>
      <c r="Y174" s="572">
        <f t="shared" si="24"/>
        <v>205556.81140351965</v>
      </c>
      <c r="Z174" s="474"/>
      <c r="AA174" s="571">
        <f t="shared" si="21"/>
        <v>8.5307631003040396E-2</v>
      </c>
      <c r="AB174" s="570">
        <f t="shared" si="25"/>
        <v>208948.76044548542</v>
      </c>
      <c r="AC174" s="474"/>
    </row>
    <row r="175" spans="1:29" ht="15" x14ac:dyDescent="0.25">
      <c r="A175" s="314">
        <v>2020</v>
      </c>
      <c r="B175" s="314">
        <v>6</v>
      </c>
      <c r="C175" s="574">
        <v>0.40927864340271508</v>
      </c>
      <c r="D175" s="512">
        <v>52119.747444126297</v>
      </c>
      <c r="E175" s="574">
        <v>2.6478617985675799</v>
      </c>
      <c r="F175" s="479">
        <v>271.66325293295364</v>
      </c>
      <c r="G175" s="496">
        <f t="shared" si="17"/>
        <v>211805.73761563472</v>
      </c>
      <c r="H175" s="573">
        <f t="shared" si="22"/>
        <v>217489.89651532931</v>
      </c>
      <c r="I175" s="480">
        <f t="shared" si="23"/>
        <v>217489.89651532931</v>
      </c>
      <c r="J175" s="474"/>
      <c r="K175" s="475">
        <v>211805.73761563501</v>
      </c>
      <c r="L175" s="277">
        <f t="shared" si="18"/>
        <v>2.9103830456733704E-10</v>
      </c>
      <c r="N175" s="8"/>
      <c r="O175" s="474">
        <f>+I175+'Med IND Sales Mod'!K175+'Small IND Sales Mod'!I175</f>
        <v>244936.4324109655</v>
      </c>
      <c r="P175" s="474"/>
      <c r="R175" s="474"/>
      <c r="S175" s="483"/>
      <c r="Y175" s="572">
        <f t="shared" si="24"/>
        <v>205984.7147813254</v>
      </c>
      <c r="Z175" s="474"/>
      <c r="AA175" s="571">
        <f t="shared" si="21"/>
        <v>8.8794725555023143E-2</v>
      </c>
      <c r="AB175" s="570">
        <f t="shared" si="25"/>
        <v>217489.89651532931</v>
      </c>
      <c r="AC175" s="474"/>
    </row>
    <row r="176" spans="1:29" ht="15" x14ac:dyDescent="0.25">
      <c r="A176" s="314">
        <v>2020</v>
      </c>
      <c r="B176" s="314">
        <v>7</v>
      </c>
      <c r="C176" s="574">
        <v>0.40886724975549071</v>
      </c>
      <c r="D176" s="512">
        <v>52332.440417199097</v>
      </c>
      <c r="E176" s="574">
        <v>2.6523110000000001</v>
      </c>
      <c r="F176" s="479">
        <v>322.31916585708109</v>
      </c>
      <c r="G176" s="496">
        <f t="shared" si="17"/>
        <v>212055.52843937182</v>
      </c>
      <c r="H176" s="573">
        <f t="shared" si="22"/>
        <v>204001.15354383609</v>
      </c>
      <c r="I176" s="480">
        <f t="shared" si="23"/>
        <v>204001.15354383609</v>
      </c>
      <c r="J176" s="474"/>
      <c r="K176" s="475">
        <v>212055.52843937199</v>
      </c>
      <c r="L176" s="277">
        <f t="shared" si="18"/>
        <v>0</v>
      </c>
      <c r="N176" s="8"/>
      <c r="O176" s="474">
        <f>+I176+'Med IND Sales Mod'!K176+'Small IND Sales Mod'!I176</f>
        <v>231923.92182382868</v>
      </c>
      <c r="P176" s="474"/>
      <c r="R176" s="474"/>
      <c r="S176" s="483"/>
      <c r="Y176" s="572">
        <f t="shared" si="24"/>
        <v>206227.64064424916</v>
      </c>
      <c r="Z176" s="474"/>
      <c r="AA176" s="571">
        <f t="shared" si="21"/>
        <v>8.3287668678238211E-2</v>
      </c>
      <c r="AB176" s="570">
        <f t="shared" si="25"/>
        <v>204001.15354383609</v>
      </c>
      <c r="AC176" s="474"/>
    </row>
    <row r="177" spans="1:29" ht="15" x14ac:dyDescent="0.25">
      <c r="A177" s="314">
        <v>2020</v>
      </c>
      <c r="B177" s="314">
        <v>8</v>
      </c>
      <c r="C177" s="574">
        <v>0.40855306069798408</v>
      </c>
      <c r="D177" s="512">
        <v>52544.910660647001</v>
      </c>
      <c r="E177" s="574">
        <v>2.6568947760082899</v>
      </c>
      <c r="F177" s="479">
        <v>326.45437890907908</v>
      </c>
      <c r="G177" s="496">
        <f t="shared" si="17"/>
        <v>211669.98737304955</v>
      </c>
      <c r="H177" s="573">
        <f t="shared" si="22"/>
        <v>211854.95218887075</v>
      </c>
      <c r="I177" s="480">
        <f t="shared" si="23"/>
        <v>211854.95218887075</v>
      </c>
      <c r="J177" s="474"/>
      <c r="K177" s="475">
        <v>211669.98737305001</v>
      </c>
      <c r="L177" s="277">
        <f t="shared" si="18"/>
        <v>4.6566128730773926E-10</v>
      </c>
      <c r="N177" s="8"/>
      <c r="O177" s="474">
        <f>+I177+'Med IND Sales Mod'!K177+'Small IND Sales Mod'!I177</f>
        <v>239745.98946518518</v>
      </c>
      <c r="P177" s="474"/>
      <c r="R177" s="474"/>
      <c r="S177" s="483"/>
      <c r="Y177" s="572">
        <f t="shared" si="24"/>
        <v>205852.69534070409</v>
      </c>
      <c r="Z177" s="474"/>
      <c r="AA177" s="571">
        <f t="shared" si="21"/>
        <v>8.6494143583159197E-2</v>
      </c>
      <c r="AB177" s="570">
        <f t="shared" si="25"/>
        <v>211854.95218887075</v>
      </c>
      <c r="AC177" s="474"/>
    </row>
    <row r="178" spans="1:29" ht="15" x14ac:dyDescent="0.25">
      <c r="A178" s="314">
        <v>2020</v>
      </c>
      <c r="B178" s="314">
        <v>9</v>
      </c>
      <c r="C178" s="574">
        <v>0.40831741842773922</v>
      </c>
      <c r="D178" s="512">
        <v>52745.445028848997</v>
      </c>
      <c r="E178" s="574">
        <v>2.6615305340587998</v>
      </c>
      <c r="F178" s="479">
        <v>277.87653293728147</v>
      </c>
      <c r="G178" s="496">
        <f t="shared" si="17"/>
        <v>210547.79642039686</v>
      </c>
      <c r="H178" s="573">
        <f t="shared" si="22"/>
        <v>201241.98865329538</v>
      </c>
      <c r="I178" s="480">
        <f t="shared" si="23"/>
        <v>201241.98865329538</v>
      </c>
      <c r="J178" s="474"/>
      <c r="K178" s="475">
        <v>210547.796420397</v>
      </c>
      <c r="L178" s="277">
        <f t="shared" si="18"/>
        <v>0</v>
      </c>
      <c r="N178" s="8"/>
      <c r="O178" s="474">
        <f>+I178+'Med IND Sales Mod'!K178+'Small IND Sales Mod'!I178</f>
        <v>228525.92284947308</v>
      </c>
      <c r="P178" s="474"/>
      <c r="R178" s="474"/>
      <c r="S178" s="483"/>
      <c r="Y178" s="572">
        <f t="shared" si="24"/>
        <v>204761.34538052583</v>
      </c>
      <c r="Z178" s="474"/>
      <c r="AA178" s="571">
        <f t="shared" si="21"/>
        <v>8.2161182836173588E-2</v>
      </c>
      <c r="AB178" s="570">
        <f t="shared" si="25"/>
        <v>201241.98865329538</v>
      </c>
      <c r="AC178" s="474"/>
    </row>
    <row r="179" spans="1:29" ht="15" x14ac:dyDescent="0.25">
      <c r="A179" s="314">
        <v>2020</v>
      </c>
      <c r="B179" s="314">
        <v>10</v>
      </c>
      <c r="C179" s="574">
        <v>0.408096787524586</v>
      </c>
      <c r="D179" s="512">
        <v>52925.826543042203</v>
      </c>
      <c r="E179" s="574">
        <v>2.6661609999999998</v>
      </c>
      <c r="F179" s="479">
        <v>198.89039579254836</v>
      </c>
      <c r="G179" s="496">
        <f t="shared" si="17"/>
        <v>208975.62269976945</v>
      </c>
      <c r="H179" s="573">
        <f t="shared" si="22"/>
        <v>205118.18199704972</v>
      </c>
      <c r="I179" s="480">
        <f t="shared" si="23"/>
        <v>205118.18199704972</v>
      </c>
      <c r="J179" s="474"/>
      <c r="K179" s="475">
        <v>208975.62269976901</v>
      </c>
      <c r="L179" s="277">
        <f t="shared" si="18"/>
        <v>-4.3655745685100555E-10</v>
      </c>
      <c r="N179" s="8"/>
      <c r="O179" s="474">
        <f>+I179+'Med IND Sales Mod'!K179+'Small IND Sales Mod'!I179</f>
        <v>231336.20855357582</v>
      </c>
      <c r="P179" s="474"/>
      <c r="R179" s="474"/>
      <c r="S179" s="483"/>
      <c r="Y179" s="572">
        <f t="shared" si="24"/>
        <v>203232.37945601527</v>
      </c>
      <c r="Z179" s="474"/>
      <c r="AA179" s="571">
        <f t="shared" si="21"/>
        <v>8.3743718529424124E-2</v>
      </c>
      <c r="AB179" s="570">
        <f t="shared" si="25"/>
        <v>205118.18199704972</v>
      </c>
      <c r="AC179" s="474"/>
    </row>
    <row r="180" spans="1:29" ht="15" x14ac:dyDescent="0.25">
      <c r="A180" s="314">
        <v>2020</v>
      </c>
      <c r="B180" s="314">
        <v>11</v>
      </c>
      <c r="C180" s="574">
        <v>0.4078698732860308</v>
      </c>
      <c r="D180" s="512">
        <v>53097.834336825101</v>
      </c>
      <c r="E180" s="574">
        <v>2.6711649207891099</v>
      </c>
      <c r="F180" s="479">
        <v>78.117279066674627</v>
      </c>
      <c r="G180" s="496">
        <f t="shared" si="17"/>
        <v>206749.47147332656</v>
      </c>
      <c r="H180" s="573">
        <f t="shared" si="22"/>
        <v>198897.86462429469</v>
      </c>
      <c r="I180" s="480">
        <f t="shared" si="23"/>
        <v>198897.86462429469</v>
      </c>
      <c r="J180" s="474"/>
      <c r="K180" s="475">
        <v>206749.47147332699</v>
      </c>
      <c r="L180" s="277">
        <f t="shared" si="18"/>
        <v>4.3655745685100555E-10</v>
      </c>
      <c r="N180" s="8"/>
      <c r="O180" s="474">
        <f>+I180+'Med IND Sales Mod'!K180+'Small IND Sales Mod'!I180</f>
        <v>223641.01463492308</v>
      </c>
      <c r="P180" s="474"/>
      <c r="R180" s="474"/>
      <c r="S180" s="483"/>
      <c r="Y180" s="572">
        <f t="shared" si="24"/>
        <v>201067.40918372228</v>
      </c>
      <c r="Z180" s="474"/>
      <c r="AA180" s="571">
        <f t="shared" si="21"/>
        <v>8.1204145966153371E-2</v>
      </c>
      <c r="AB180" s="570">
        <f t="shared" si="25"/>
        <v>198897.86462429469</v>
      </c>
      <c r="AC180" s="474"/>
    </row>
    <row r="181" spans="1:29" ht="15" x14ac:dyDescent="0.25">
      <c r="A181" s="314">
        <v>2020</v>
      </c>
      <c r="B181" s="314">
        <v>12</v>
      </c>
      <c r="C181" s="574">
        <v>0.40765946410733378</v>
      </c>
      <c r="D181" s="512">
        <v>53258.148912272998</v>
      </c>
      <c r="E181" s="574">
        <v>2.6761826833267999</v>
      </c>
      <c r="F181" s="479">
        <v>42.633806123140985</v>
      </c>
      <c r="G181" s="496">
        <f t="shared" si="17"/>
        <v>205743.27652107636</v>
      </c>
      <c r="H181" s="573">
        <f t="shared" si="22"/>
        <v>197300.91001779362</v>
      </c>
      <c r="I181" s="480">
        <f t="shared" si="23"/>
        <v>197300.91001779362</v>
      </c>
      <c r="J181" s="474">
        <f>SUM(I170:I181)</f>
        <v>2449356.0305060926</v>
      </c>
      <c r="K181" s="475">
        <v>205743.27652107601</v>
      </c>
      <c r="L181" s="277">
        <f t="shared" si="18"/>
        <v>-3.4924596548080444E-10</v>
      </c>
      <c r="N181" s="8"/>
      <c r="O181" s="474">
        <f>+I181+'Med IND Sales Mod'!K181+'Small IND Sales Mod'!I181</f>
        <v>221699.77975109528</v>
      </c>
      <c r="P181" s="474">
        <f>SUM(O170:O181)</f>
        <v>2762990.1695389822</v>
      </c>
      <c r="R181" s="474"/>
      <c r="S181" s="474" t="e">
        <f>AVERAGE(R170:R181)</f>
        <v>#DIV/0!</v>
      </c>
      <c r="Y181" s="572">
        <f t="shared" si="24"/>
        <v>200088.86732462599</v>
      </c>
      <c r="Z181" s="474">
        <f>SUM(Y170:Y181)</f>
        <v>2449356.0305060917</v>
      </c>
      <c r="AA181" s="571">
        <f t="shared" si="21"/>
        <v>8.0552156387418639E-2</v>
      </c>
      <c r="AB181" s="570">
        <f t="shared" si="25"/>
        <v>197300.91001779362</v>
      </c>
      <c r="AC181" s="474">
        <f>SUM(AB170:AB181)</f>
        <v>2449356.0305060926</v>
      </c>
    </row>
    <row r="182" spans="1:29" ht="15" x14ac:dyDescent="0.25">
      <c r="A182" s="314">
        <v>2021</v>
      </c>
      <c r="B182" s="314">
        <v>1</v>
      </c>
      <c r="C182" s="574">
        <v>0.40753644975132708</v>
      </c>
      <c r="D182" s="512">
        <v>53427.6193692948</v>
      </c>
      <c r="E182" s="574">
        <v>2.6814840000000002</v>
      </c>
      <c r="F182" s="479">
        <v>26.112829868525239</v>
      </c>
      <c r="G182" s="496">
        <f t="shared" si="17"/>
        <v>205031.00947138606</v>
      </c>
      <c r="H182" s="573">
        <f t="shared" si="22"/>
        <v>196435.77910896504</v>
      </c>
      <c r="I182" s="480">
        <f t="shared" si="23"/>
        <v>196435.77910896504</v>
      </c>
      <c r="J182" s="477">
        <f>+J181/J169-1</f>
        <v>-2.0183416673706378E-2</v>
      </c>
      <c r="K182" s="475">
        <v>205031.009471386</v>
      </c>
      <c r="L182" s="277">
        <f t="shared" si="18"/>
        <v>0</v>
      </c>
      <c r="N182" s="8"/>
      <c r="O182" s="474">
        <f>+I182+'Med IND Sales Mod'!K182+'Small IND Sales Mod'!I182</f>
        <v>221248.41878233795</v>
      </c>
      <c r="P182" s="477">
        <f>+P181/P169-1</f>
        <v>-2.0083362164878937E-2</v>
      </c>
      <c r="R182" s="474"/>
      <c r="S182" s="476" t="e">
        <f>+S181/S169-1</f>
        <v>#DIV/0!</v>
      </c>
      <c r="Y182" s="572">
        <f t="shared" si="24"/>
        <v>199396.17539507666</v>
      </c>
      <c r="Z182" s="477">
        <f>+Z181/Z169-1</f>
        <v>-2.0183416673706822E-2</v>
      </c>
      <c r="AA182" s="571">
        <f t="shared" si="21"/>
        <v>8.2214564793365197E-2</v>
      </c>
      <c r="AB182" s="570">
        <f t="shared" ref="AB182:AB193" si="26">+AA182*$Z$193</f>
        <v>196435.77910896504</v>
      </c>
      <c r="AC182" s="477">
        <f>+AC181/AC169-1</f>
        <v>-2.0183416673706378E-2</v>
      </c>
    </row>
    <row r="183" spans="1:29" ht="15" x14ac:dyDescent="0.25">
      <c r="A183" s="314">
        <v>2021</v>
      </c>
      <c r="B183" s="314">
        <v>2</v>
      </c>
      <c r="C183" s="574">
        <v>0.40752706645680054</v>
      </c>
      <c r="D183" s="512">
        <v>53607.778110683998</v>
      </c>
      <c r="E183" s="574">
        <v>2.6868392404081201</v>
      </c>
      <c r="F183" s="479">
        <v>35.042184420393127</v>
      </c>
      <c r="G183" s="496">
        <f t="shared" si="17"/>
        <v>204746.15879720822</v>
      </c>
      <c r="H183" s="573">
        <f t="shared" si="22"/>
        <v>192593.29198701374</v>
      </c>
      <c r="I183" s="480">
        <f t="shared" si="23"/>
        <v>192593.29198701374</v>
      </c>
      <c r="J183" s="474"/>
      <c r="K183" s="475">
        <v>204746.15879720799</v>
      </c>
      <c r="L183" s="277">
        <f t="shared" si="18"/>
        <v>-2.3283064365386963E-10</v>
      </c>
      <c r="N183" s="8"/>
      <c r="O183" s="474">
        <f>+I183+'Med IND Sales Mod'!K183+'Small IND Sales Mod'!I183</f>
        <v>216949.07210708808</v>
      </c>
      <c r="P183" s="474"/>
      <c r="R183" s="474"/>
      <c r="S183" s="474"/>
      <c r="Y183" s="572">
        <f t="shared" si="24"/>
        <v>199119.15322591204</v>
      </c>
      <c r="Z183" s="474"/>
      <c r="AA183" s="571">
        <f t="shared" si="21"/>
        <v>8.0606362825840244E-2</v>
      </c>
      <c r="AB183" s="570">
        <f t="shared" si="26"/>
        <v>192593.29198701374</v>
      </c>
      <c r="AC183" s="474"/>
    </row>
    <row r="184" spans="1:29" ht="15" x14ac:dyDescent="0.25">
      <c r="A184" s="314">
        <v>2021</v>
      </c>
      <c r="B184" s="314">
        <v>3</v>
      </c>
      <c r="C184" s="574">
        <v>0.40752262208262041</v>
      </c>
      <c r="D184" s="512">
        <v>53773.854634228301</v>
      </c>
      <c r="E184" s="574">
        <v>2.6916737626328802</v>
      </c>
      <c r="F184" s="479">
        <v>64.582270600115152</v>
      </c>
      <c r="G184" s="496">
        <f t="shared" si="17"/>
        <v>204803.23952896683</v>
      </c>
      <c r="H184" s="573">
        <f t="shared" si="22"/>
        <v>190872.87933097847</v>
      </c>
      <c r="I184" s="480">
        <f t="shared" si="23"/>
        <v>190872.87933097847</v>
      </c>
      <c r="J184" s="474"/>
      <c r="K184" s="475">
        <v>204803.23952896701</v>
      </c>
      <c r="L184" s="277">
        <f t="shared" si="18"/>
        <v>0</v>
      </c>
      <c r="N184" s="8"/>
      <c r="O184" s="474">
        <f>+I184+'Med IND Sales Mod'!K184+'Small IND Sales Mod'!I184</f>
        <v>215445.30734237938</v>
      </c>
      <c r="P184" s="474"/>
      <c r="R184" s="474"/>
      <c r="S184" s="474"/>
      <c r="Y184" s="572">
        <f t="shared" si="24"/>
        <v>199174.66521715067</v>
      </c>
      <c r="Z184" s="474"/>
      <c r="AA184" s="571">
        <f t="shared" si="21"/>
        <v>7.9886315905556546E-2</v>
      </c>
      <c r="AB184" s="570">
        <f t="shared" si="26"/>
        <v>190872.87933097847</v>
      </c>
      <c r="AC184" s="474"/>
    </row>
    <row r="185" spans="1:29" ht="15" x14ac:dyDescent="0.25">
      <c r="A185" s="314">
        <v>2021</v>
      </c>
      <c r="B185" s="314">
        <v>4</v>
      </c>
      <c r="C185" s="574">
        <v>0.4075359662201265</v>
      </c>
      <c r="D185" s="512">
        <v>53951.633086181697</v>
      </c>
      <c r="E185" s="574">
        <v>2.696971</v>
      </c>
      <c r="F185" s="479">
        <v>114.03392869270741</v>
      </c>
      <c r="G185" s="496">
        <f t="shared" si="17"/>
        <v>205115.93995709202</v>
      </c>
      <c r="H185" s="573">
        <f t="shared" si="22"/>
        <v>204876.76620897651</v>
      </c>
      <c r="I185" s="480">
        <f t="shared" si="23"/>
        <v>204876.76620897651</v>
      </c>
      <c r="J185" s="474"/>
      <c r="K185" s="475">
        <v>205115.93995709199</v>
      </c>
      <c r="L185" s="277">
        <f t="shared" si="18"/>
        <v>0</v>
      </c>
      <c r="N185" s="8"/>
      <c r="O185" s="474">
        <f>+I185+'Med IND Sales Mod'!K185+'Small IND Sales Mod'!I185</f>
        <v>229862.50931962571</v>
      </c>
      <c r="P185" s="474"/>
      <c r="R185" s="474"/>
      <c r="S185" s="474"/>
      <c r="Y185" s="572">
        <f t="shared" si="24"/>
        <v>199478.77174997865</v>
      </c>
      <c r="Z185" s="474"/>
      <c r="AA185" s="571">
        <f t="shared" si="21"/>
        <v>8.5747383936607427E-2</v>
      </c>
      <c r="AB185" s="570">
        <f t="shared" si="26"/>
        <v>204876.76620897651</v>
      </c>
      <c r="AC185" s="474"/>
    </row>
    <row r="186" spans="1:29" ht="15" x14ac:dyDescent="0.25">
      <c r="A186" s="314">
        <v>2021</v>
      </c>
      <c r="B186" s="314">
        <v>5</v>
      </c>
      <c r="C186" s="574">
        <v>0.40745532347114666</v>
      </c>
      <c r="D186" s="512">
        <v>54111.113778680599</v>
      </c>
      <c r="E186" s="574">
        <v>2.70200301367441</v>
      </c>
      <c r="F186" s="479">
        <v>208.47875842628665</v>
      </c>
      <c r="G186" s="496">
        <f t="shared" si="17"/>
        <v>206038.7982942579</v>
      </c>
      <c r="H186" s="573">
        <f t="shared" si="22"/>
        <v>203826.06174635721</v>
      </c>
      <c r="I186" s="480">
        <f t="shared" si="23"/>
        <v>203826.06174635721</v>
      </c>
      <c r="J186" s="474"/>
      <c r="K186" s="475">
        <v>206038.79829425801</v>
      </c>
      <c r="L186" s="277">
        <f t="shared" si="18"/>
        <v>0</v>
      </c>
      <c r="N186" s="8"/>
      <c r="O186" s="474">
        <f>+I186+'Med IND Sales Mod'!K186+'Small IND Sales Mod'!I186</f>
        <v>229906.64473649839</v>
      </c>
      <c r="P186" s="474"/>
      <c r="R186" s="474"/>
      <c r="S186" s="474"/>
      <c r="Y186" s="572">
        <f t="shared" si="24"/>
        <v>200376.26732070604</v>
      </c>
      <c r="Z186" s="474"/>
      <c r="AA186" s="571">
        <f t="shared" si="21"/>
        <v>8.5307631003040396E-2</v>
      </c>
      <c r="AB186" s="570">
        <f t="shared" si="26"/>
        <v>203826.06174635721</v>
      </c>
      <c r="AC186" s="474"/>
    </row>
    <row r="187" spans="1:29" ht="15" x14ac:dyDescent="0.25">
      <c r="A187" s="314">
        <v>2021</v>
      </c>
      <c r="B187" s="314">
        <v>6</v>
      </c>
      <c r="C187" s="574">
        <v>0.40732626186768073</v>
      </c>
      <c r="D187" s="512">
        <v>54269.828618902298</v>
      </c>
      <c r="E187" s="574">
        <v>2.7071188206039398</v>
      </c>
      <c r="F187" s="479">
        <v>271.66325293295364</v>
      </c>
      <c r="G187" s="496">
        <f t="shared" si="17"/>
        <v>206478.2377037149</v>
      </c>
      <c r="H187" s="573">
        <f t="shared" si="22"/>
        <v>212157.79879157525</v>
      </c>
      <c r="I187" s="480">
        <f t="shared" si="23"/>
        <v>212157.79879157525</v>
      </c>
      <c r="J187" s="474"/>
      <c r="K187" s="475">
        <v>206478.23770371501</v>
      </c>
      <c r="L187" s="277">
        <f t="shared" si="18"/>
        <v>0</v>
      </c>
      <c r="N187" s="8"/>
      <c r="O187" s="474">
        <f>+I187+'Med IND Sales Mod'!K187+'Small IND Sales Mod'!I187</f>
        <v>238958.28328943846</v>
      </c>
      <c r="P187" s="474"/>
      <c r="R187" s="474"/>
      <c r="S187" s="474"/>
      <c r="Y187" s="572">
        <f t="shared" si="24"/>
        <v>200803.62968793776</v>
      </c>
      <c r="Z187" s="474"/>
      <c r="AA187" s="571">
        <f t="shared" si="21"/>
        <v>8.8794725555023143E-2</v>
      </c>
      <c r="AB187" s="570">
        <f t="shared" si="26"/>
        <v>212157.79879157525</v>
      </c>
      <c r="AC187" s="474"/>
    </row>
    <row r="188" spans="1:29" ht="15" x14ac:dyDescent="0.25">
      <c r="A188" s="314">
        <v>2021</v>
      </c>
      <c r="B188" s="314">
        <v>7</v>
      </c>
      <c r="C188" s="574">
        <v>0.40717895319218578</v>
      </c>
      <c r="D188" s="512">
        <v>54427.556609855601</v>
      </c>
      <c r="E188" s="574">
        <v>2.7120150000000001</v>
      </c>
      <c r="F188" s="479">
        <v>322.31916585708109</v>
      </c>
      <c r="G188" s="496">
        <f t="shared" si="17"/>
        <v>206752.03050911726</v>
      </c>
      <c r="H188" s="573">
        <f t="shared" si="22"/>
        <v>198999.75300117859</v>
      </c>
      <c r="I188" s="480">
        <f t="shared" si="23"/>
        <v>198999.75300117859</v>
      </c>
      <c r="J188" s="474"/>
      <c r="K188" s="475">
        <v>206752.030509117</v>
      </c>
      <c r="L188" s="277">
        <f t="shared" si="18"/>
        <v>-2.6193447411060333E-10</v>
      </c>
      <c r="N188" s="8"/>
      <c r="O188" s="474">
        <f>+I188+'Med IND Sales Mod'!K188+'Small IND Sales Mod'!I188</f>
        <v>226288.03996204722</v>
      </c>
      <c r="P188" s="474"/>
      <c r="R188" s="474"/>
      <c r="S188" s="474"/>
      <c r="Y188" s="572">
        <f t="shared" si="24"/>
        <v>201069.89788994618</v>
      </c>
      <c r="Z188" s="474"/>
      <c r="AA188" s="571">
        <f t="shared" si="21"/>
        <v>8.3287668678238211E-2</v>
      </c>
      <c r="AB188" s="570">
        <f t="shared" si="26"/>
        <v>198999.75300117859</v>
      </c>
      <c r="AC188" s="474"/>
    </row>
    <row r="189" spans="1:29" ht="15" x14ac:dyDescent="0.25">
      <c r="A189" s="314">
        <v>2021</v>
      </c>
      <c r="B189" s="314">
        <v>8</v>
      </c>
      <c r="C189" s="574">
        <v>0.40707279785284989</v>
      </c>
      <c r="D189" s="512">
        <v>54602.254927812603</v>
      </c>
      <c r="E189" s="574">
        <v>2.7170385282538501</v>
      </c>
      <c r="F189" s="479">
        <v>326.45437890907908</v>
      </c>
      <c r="G189" s="496">
        <f t="shared" si="17"/>
        <v>206381.41178844281</v>
      </c>
      <c r="H189" s="573">
        <f t="shared" si="22"/>
        <v>206661.00375066049</v>
      </c>
      <c r="I189" s="480">
        <f t="shared" si="23"/>
        <v>206661.00375066049</v>
      </c>
      <c r="J189" s="474"/>
      <c r="K189" s="475">
        <v>206381.41178844299</v>
      </c>
      <c r="L189" s="277">
        <f t="shared" si="18"/>
        <v>0</v>
      </c>
      <c r="N189" s="8"/>
      <c r="O189" s="474">
        <f>+I189+'Med IND Sales Mod'!K189+'Small IND Sales Mod'!I189</f>
        <v>233932.10548233712</v>
      </c>
      <c r="P189" s="474"/>
      <c r="R189" s="474"/>
      <c r="S189" s="474"/>
      <c r="Y189" s="572">
        <f t="shared" si="24"/>
        <v>200709.46482363669</v>
      </c>
      <c r="Z189" s="474"/>
      <c r="AA189" s="571">
        <f t="shared" si="21"/>
        <v>8.6494143583159197E-2</v>
      </c>
      <c r="AB189" s="570">
        <f t="shared" si="26"/>
        <v>206661.00375066049</v>
      </c>
      <c r="AC189" s="474"/>
    </row>
    <row r="190" spans="1:29" ht="15" x14ac:dyDescent="0.25">
      <c r="A190" s="314">
        <v>2021</v>
      </c>
      <c r="B190" s="314">
        <v>9</v>
      </c>
      <c r="C190" s="574">
        <v>0.40699783252093169</v>
      </c>
      <c r="D190" s="512">
        <v>54784.423466473003</v>
      </c>
      <c r="E190" s="574">
        <v>2.72201772322913</v>
      </c>
      <c r="F190" s="479">
        <v>277.87653293728147</v>
      </c>
      <c r="G190" s="496">
        <f t="shared" si="17"/>
        <v>205281.64117583344</v>
      </c>
      <c r="H190" s="573">
        <f t="shared" si="22"/>
        <v>196308.23326136917</v>
      </c>
      <c r="I190" s="480">
        <f t="shared" si="23"/>
        <v>196308.23326136917</v>
      </c>
      <c r="J190" s="474"/>
      <c r="K190" s="475">
        <v>205281.64117583301</v>
      </c>
      <c r="L190" s="277">
        <f t="shared" si="18"/>
        <v>-4.3655745685100555E-10</v>
      </c>
      <c r="N190" s="8"/>
      <c r="O190" s="474">
        <f>+I190+'Med IND Sales Mod'!K190+'Small IND Sales Mod'!I190</f>
        <v>222986.32270176816</v>
      </c>
      <c r="P190" s="474"/>
      <c r="R190" s="474"/>
      <c r="S190" s="474"/>
      <c r="Y190" s="572">
        <f t="shared" si="24"/>
        <v>199639.9190289221</v>
      </c>
      <c r="Z190" s="474"/>
      <c r="AA190" s="571">
        <f t="shared" si="21"/>
        <v>8.2161182836173588E-2</v>
      </c>
      <c r="AB190" s="570">
        <f t="shared" si="26"/>
        <v>196308.23326136917</v>
      </c>
      <c r="AC190" s="474"/>
    </row>
    <row r="191" spans="1:29" ht="15" x14ac:dyDescent="0.25">
      <c r="A191" s="314">
        <v>2021</v>
      </c>
      <c r="B191" s="314">
        <v>10</v>
      </c>
      <c r="C191" s="574">
        <v>0.40693050350616178</v>
      </c>
      <c r="D191" s="512">
        <v>54960.8649247309</v>
      </c>
      <c r="E191" s="574">
        <v>2.7267800000000002</v>
      </c>
      <c r="F191" s="479">
        <v>198.89039579254836</v>
      </c>
      <c r="G191" s="496">
        <f t="shared" si="17"/>
        <v>203766.92217785318</v>
      </c>
      <c r="H191" s="573">
        <f t="shared" si="22"/>
        <v>200089.39579203189</v>
      </c>
      <c r="I191" s="480">
        <f t="shared" si="23"/>
        <v>200089.39579203189</v>
      </c>
      <c r="J191" s="474"/>
      <c r="K191" s="475">
        <v>203766.922177853</v>
      </c>
      <c r="L191" s="277">
        <f t="shared" si="18"/>
        <v>0</v>
      </c>
      <c r="N191" s="8"/>
      <c r="O191" s="474">
        <f>+I191+'Med IND Sales Mod'!K191+'Small IND Sales Mod'!I191</f>
        <v>225717.73523249742</v>
      </c>
      <c r="P191" s="474"/>
      <c r="R191" s="474"/>
      <c r="S191" s="474"/>
      <c r="Y191" s="572">
        <f t="shared" si="24"/>
        <v>198166.82880820759</v>
      </c>
      <c r="Z191" s="474"/>
      <c r="AA191" s="571">
        <f t="shared" si="21"/>
        <v>8.3743718529424124E-2</v>
      </c>
      <c r="AB191" s="570">
        <f t="shared" si="26"/>
        <v>200089.39579203189</v>
      </c>
      <c r="AC191" s="474"/>
    </row>
    <row r="192" spans="1:29" ht="15" x14ac:dyDescent="0.25">
      <c r="A192" s="314">
        <v>2021</v>
      </c>
      <c r="B192" s="314">
        <v>11</v>
      </c>
      <c r="C192" s="574">
        <v>0.40688476033168419</v>
      </c>
      <c r="D192" s="512">
        <v>55138.662845509098</v>
      </c>
      <c r="E192" s="574">
        <v>2.7316360404224702</v>
      </c>
      <c r="F192" s="479">
        <v>78.117279066674627</v>
      </c>
      <c r="G192" s="496">
        <f t="shared" si="17"/>
        <v>201653.46915721311</v>
      </c>
      <c r="H192" s="573">
        <f t="shared" si="22"/>
        <v>194021.57902107819</v>
      </c>
      <c r="I192" s="480">
        <f t="shared" si="23"/>
        <v>194021.57902107819</v>
      </c>
      <c r="J192" s="474"/>
      <c r="K192" s="475">
        <v>201653.469157213</v>
      </c>
      <c r="L192" s="277">
        <f t="shared" si="18"/>
        <v>0</v>
      </c>
      <c r="N192" s="8"/>
      <c r="O192" s="474">
        <f>+I192+'Med IND Sales Mod'!K192+'Small IND Sales Mod'!I192</f>
        <v>218201.82908152867</v>
      </c>
      <c r="P192" s="474"/>
      <c r="R192" s="474"/>
      <c r="S192" s="474"/>
      <c r="Y192" s="572">
        <f t="shared" si="24"/>
        <v>196111.45947515254</v>
      </c>
      <c r="Z192" s="474"/>
      <c r="AA192" s="571">
        <f t="shared" si="21"/>
        <v>8.1204145966153371E-2</v>
      </c>
      <c r="AB192" s="570">
        <f t="shared" si="26"/>
        <v>194021.57902107819</v>
      </c>
      <c r="AC192" s="474"/>
    </row>
    <row r="193" spans="1:29" ht="15" x14ac:dyDescent="0.25">
      <c r="A193" s="314">
        <v>2021</v>
      </c>
      <c r="B193" s="314">
        <v>12</v>
      </c>
      <c r="C193" s="574">
        <v>0.40683091294016227</v>
      </c>
      <c r="D193" s="512">
        <v>55311.243760907899</v>
      </c>
      <c r="E193" s="574">
        <v>2.7362949344688698</v>
      </c>
      <c r="F193" s="479">
        <v>42.633806123140985</v>
      </c>
      <c r="G193" s="496">
        <f t="shared" si="17"/>
        <v>200778.03586934615</v>
      </c>
      <c r="H193" s="573">
        <f t="shared" si="22"/>
        <v>192463.77620120582</v>
      </c>
      <c r="I193" s="480">
        <f t="shared" si="23"/>
        <v>192463.77620120582</v>
      </c>
      <c r="J193" s="474">
        <f>SUM(I182:I193)</f>
        <v>2389306.3182013906</v>
      </c>
      <c r="K193" s="475">
        <v>200778.035869346</v>
      </c>
      <c r="L193" s="277">
        <f t="shared" si="18"/>
        <v>0</v>
      </c>
      <c r="N193" s="8"/>
      <c r="O193" s="474">
        <f>+I193+'Med IND Sales Mod'!K193+'Small IND Sales Mod'!I193</f>
        <v>216315.61749091203</v>
      </c>
      <c r="P193" s="474">
        <f>SUM(O182:O193)</f>
        <v>2695811.8855284587</v>
      </c>
      <c r="R193" s="474"/>
      <c r="S193" s="474" t="e">
        <f>AVERAGE(R182:R193)</f>
        <v>#DIV/0!</v>
      </c>
      <c r="Y193" s="572">
        <f t="shared" si="24"/>
        <v>195260.08557876362</v>
      </c>
      <c r="Z193" s="474">
        <f>SUM(Y182:Y193)</f>
        <v>2389306.3182013901</v>
      </c>
      <c r="AA193" s="571">
        <f t="shared" si="21"/>
        <v>8.0552156387418639E-2</v>
      </c>
      <c r="AB193" s="570">
        <f t="shared" si="26"/>
        <v>192463.77620120582</v>
      </c>
      <c r="AC193" s="474">
        <f>SUM(AB182:AB193)</f>
        <v>2389306.3182013906</v>
      </c>
    </row>
    <row r="194" spans="1:29" ht="15" x14ac:dyDescent="0.25">
      <c r="A194" s="337">
        <f>+A182+1</f>
        <v>2022</v>
      </c>
      <c r="B194" s="337">
        <f t="shared" ref="B194:B205" si="27">+B182</f>
        <v>1</v>
      </c>
      <c r="C194" s="574">
        <v>0.40678932294201831</v>
      </c>
      <c r="D194" s="512">
        <v>55497.611676067398</v>
      </c>
      <c r="E194" s="574">
        <v>2.741098</v>
      </c>
      <c r="F194" s="479">
        <v>26.112829868525239</v>
      </c>
      <c r="G194" s="496">
        <f t="shared" si="17"/>
        <v>200179.5360251606</v>
      </c>
      <c r="H194" s="573">
        <f t="shared" si="22"/>
        <v>191890.70977601444</v>
      </c>
      <c r="I194" s="480">
        <f t="shared" si="23"/>
        <v>191890.70977601444</v>
      </c>
      <c r="J194" s="477">
        <f>+J193/J181-1</f>
        <v>-2.4516530694924876E-2</v>
      </c>
      <c r="K194" s="475">
        <v>200179.53602516101</v>
      </c>
      <c r="L194" s="277">
        <f t="shared" si="18"/>
        <v>4.0745362639427185E-10</v>
      </c>
      <c r="N194" s="8"/>
      <c r="O194" s="474">
        <f>+I194+'Med IND Sales Mod'!K194+'Small IND Sales Mod'!I194</f>
        <v>216157.93318848958</v>
      </c>
      <c r="P194" s="477">
        <f>+P193/P181-1</f>
        <v>-2.4313616729853438E-2</v>
      </c>
      <c r="R194" s="474"/>
      <c r="S194" s="476" t="e">
        <f>+S193/S181-1</f>
        <v>#DIV/0!</v>
      </c>
      <c r="Y194" s="572">
        <f t="shared" si="24"/>
        <v>194678.03420900824</v>
      </c>
      <c r="Z194" s="477">
        <f>+Z193/Z181-1</f>
        <v>-2.4516530694924765E-2</v>
      </c>
      <c r="AA194" s="571">
        <f t="shared" si="21"/>
        <v>8.2214564793365197E-2</v>
      </c>
      <c r="AB194" s="570">
        <f t="shared" ref="AB194:AB205" si="28">+AA194*$Z$205</f>
        <v>191890.70977601444</v>
      </c>
      <c r="AC194" s="477">
        <f>+AC193/AC181-1</f>
        <v>-2.4516530694924876E-2</v>
      </c>
    </row>
    <row r="195" spans="1:29" ht="15" x14ac:dyDescent="0.25">
      <c r="A195" s="337">
        <f t="shared" ref="A195:A205" si="29">+A194</f>
        <v>2022</v>
      </c>
      <c r="B195" s="337">
        <f t="shared" si="27"/>
        <v>2</v>
      </c>
      <c r="C195" s="574">
        <v>0.4067431416631746</v>
      </c>
      <c r="D195" s="512">
        <v>55696.3409895652</v>
      </c>
      <c r="E195" s="574">
        <v>2.7459200987833898</v>
      </c>
      <c r="F195" s="479">
        <v>35.042184420393127</v>
      </c>
      <c r="G195" s="496">
        <f t="shared" si="17"/>
        <v>199955.27121907502</v>
      </c>
      <c r="H195" s="573">
        <f t="shared" si="22"/>
        <v>188137.12891370413</v>
      </c>
      <c r="I195" s="480">
        <f t="shared" si="23"/>
        <v>188137.12891370413</v>
      </c>
      <c r="J195" s="474"/>
      <c r="K195" s="475">
        <v>199955.27121907499</v>
      </c>
      <c r="L195" s="277">
        <f t="shared" si="18"/>
        <v>0</v>
      </c>
      <c r="N195" s="8"/>
      <c r="O195" s="474">
        <f>+I195+'Med IND Sales Mod'!K195+'Small IND Sales Mod'!I195</f>
        <v>211957.06301087778</v>
      </c>
      <c r="P195" s="474"/>
      <c r="R195" s="474"/>
      <c r="S195" s="474"/>
      <c r="Y195" s="572">
        <f t="shared" si="24"/>
        <v>194459.93283632089</v>
      </c>
      <c r="Z195" s="474"/>
      <c r="AA195" s="571">
        <f t="shared" si="21"/>
        <v>8.0606362825840244E-2</v>
      </c>
      <c r="AB195" s="570">
        <f t="shared" si="28"/>
        <v>188137.12891370413</v>
      </c>
      <c r="AC195" s="474"/>
    </row>
    <row r="196" spans="1:29" ht="15" x14ac:dyDescent="0.25">
      <c r="A196" s="337">
        <f t="shared" si="29"/>
        <v>2022</v>
      </c>
      <c r="B196" s="337">
        <f t="shared" si="27"/>
        <v>3</v>
      </c>
      <c r="C196" s="574">
        <v>0.40665255358928765</v>
      </c>
      <c r="D196" s="512">
        <v>55878.717497998099</v>
      </c>
      <c r="E196" s="574">
        <v>2.7503144919312499</v>
      </c>
      <c r="F196" s="479">
        <v>64.582270600115152</v>
      </c>
      <c r="G196" s="496">
        <f t="shared" si="17"/>
        <v>200035.63565062627</v>
      </c>
      <c r="H196" s="573">
        <f t="shared" si="22"/>
        <v>186456.52262511593</v>
      </c>
      <c r="I196" s="480">
        <f t="shared" si="23"/>
        <v>186456.52262511593</v>
      </c>
      <c r="J196" s="474"/>
      <c r="K196" s="475">
        <v>200035.63565062601</v>
      </c>
      <c r="L196" s="277">
        <f t="shared" si="18"/>
        <v>-2.6193447411060333E-10</v>
      </c>
      <c r="N196" s="8"/>
      <c r="O196" s="474">
        <f>+I196+'Med IND Sales Mod'!K196+'Small IND Sales Mod'!I196</f>
        <v>210483.14382577917</v>
      </c>
      <c r="P196" s="474"/>
      <c r="R196" s="474"/>
      <c r="S196" s="474"/>
      <c r="Y196" s="572">
        <f t="shared" si="24"/>
        <v>194538.08862519611</v>
      </c>
      <c r="Z196" s="474"/>
      <c r="AA196" s="571">
        <f t="shared" si="21"/>
        <v>7.9886315905556546E-2</v>
      </c>
      <c r="AB196" s="570">
        <f t="shared" si="28"/>
        <v>186456.52262511593</v>
      </c>
      <c r="AC196" s="474"/>
    </row>
    <row r="197" spans="1:29" ht="15" x14ac:dyDescent="0.25">
      <c r="A197" s="337">
        <f t="shared" si="29"/>
        <v>2022</v>
      </c>
      <c r="B197" s="337">
        <f t="shared" si="27"/>
        <v>4</v>
      </c>
      <c r="C197" s="574">
        <v>0.40658430557531799</v>
      </c>
      <c r="D197" s="512">
        <v>56071.985779356</v>
      </c>
      <c r="E197" s="574">
        <v>2.7552469999999998</v>
      </c>
      <c r="F197" s="479">
        <v>114.03392869270741</v>
      </c>
      <c r="G197" s="496">
        <f t="shared" si="17"/>
        <v>200364.62853896755</v>
      </c>
      <c r="H197" s="573">
        <f t="shared" si="22"/>
        <v>200136.39196883378</v>
      </c>
      <c r="I197" s="480">
        <f t="shared" si="23"/>
        <v>200136.39196883378</v>
      </c>
      <c r="J197" s="474"/>
      <c r="K197" s="475">
        <v>200364.62853896801</v>
      </c>
      <c r="L197" s="277">
        <f t="shared" si="18"/>
        <v>4.6566128730773926E-10</v>
      </c>
      <c r="N197" s="8"/>
      <c r="O197" s="474">
        <f>+I197+'Med IND Sales Mod'!K197+'Small IND Sales Mod'!I197</f>
        <v>224561.68739772556</v>
      </c>
      <c r="P197" s="474"/>
      <c r="R197" s="474"/>
      <c r="S197" s="474"/>
      <c r="Y197" s="572">
        <f t="shared" si="24"/>
        <v>194858.03985519084</v>
      </c>
      <c r="Z197" s="474"/>
      <c r="AA197" s="571">
        <f t="shared" si="21"/>
        <v>8.5747383936607427E-2</v>
      </c>
      <c r="AB197" s="570">
        <f t="shared" si="28"/>
        <v>200136.39196883378</v>
      </c>
      <c r="AC197" s="474"/>
    </row>
    <row r="198" spans="1:29" ht="15" x14ac:dyDescent="0.25">
      <c r="A198" s="337">
        <f t="shared" si="29"/>
        <v>2022</v>
      </c>
      <c r="B198" s="337">
        <f t="shared" si="27"/>
        <v>5</v>
      </c>
      <c r="C198" s="574">
        <v>0.40649419240488988</v>
      </c>
      <c r="D198" s="512">
        <v>56242.423588660597</v>
      </c>
      <c r="E198" s="574">
        <v>2.7600994391787999</v>
      </c>
      <c r="F198" s="479">
        <v>208.47875842628665</v>
      </c>
      <c r="G198" s="496">
        <f t="shared" si="17"/>
        <v>201314.27241838514</v>
      </c>
      <c r="H198" s="573">
        <f t="shared" si="22"/>
        <v>199109.99837591808</v>
      </c>
      <c r="I198" s="480">
        <f t="shared" si="23"/>
        <v>199109.99837591808</v>
      </c>
      <c r="J198" s="474"/>
      <c r="K198" s="475">
        <v>201314.27241838499</v>
      </c>
      <c r="L198" s="277">
        <f t="shared" si="18"/>
        <v>0</v>
      </c>
      <c r="N198" s="8"/>
      <c r="O198" s="474">
        <f>+I198+'Med IND Sales Mod'!K198+'Small IND Sales Mod'!I198</f>
        <v>224611.3661771417</v>
      </c>
      <c r="P198" s="474"/>
      <c r="R198" s="474"/>
      <c r="S198" s="474"/>
      <c r="Y198" s="572">
        <f t="shared" si="24"/>
        <v>195781.58482544392</v>
      </c>
      <c r="Z198" s="474"/>
      <c r="AA198" s="571">
        <f t="shared" si="21"/>
        <v>8.5307631003040396E-2</v>
      </c>
      <c r="AB198" s="570">
        <f t="shared" si="28"/>
        <v>199109.99837591808</v>
      </c>
      <c r="AC198" s="474"/>
    </row>
    <row r="199" spans="1:29" ht="15" x14ac:dyDescent="0.25">
      <c r="A199" s="337">
        <f t="shared" si="29"/>
        <v>2022</v>
      </c>
      <c r="B199" s="337">
        <f t="shared" si="27"/>
        <v>6</v>
      </c>
      <c r="C199" s="574">
        <v>0.40640753774090921</v>
      </c>
      <c r="D199" s="512">
        <v>56409.006902822301</v>
      </c>
      <c r="E199" s="574">
        <v>2.7651557546788399</v>
      </c>
      <c r="F199" s="479">
        <v>271.66325293295364</v>
      </c>
      <c r="G199" s="496">
        <f t="shared" si="17"/>
        <v>201789.68558455809</v>
      </c>
      <c r="H199" s="573">
        <f t="shared" si="22"/>
        <v>207248.9583073832</v>
      </c>
      <c r="I199" s="480">
        <f t="shared" si="23"/>
        <v>207248.9583073832</v>
      </c>
      <c r="J199" s="474"/>
      <c r="K199" s="475">
        <v>201789.685584558</v>
      </c>
      <c r="L199" s="277">
        <f t="shared" si="18"/>
        <v>0</v>
      </c>
      <c r="N199" s="8"/>
      <c r="O199" s="474">
        <f>+I199+'Med IND Sales Mod'!K199+'Small IND Sales Mod'!I199</f>
        <v>233463.96145051479</v>
      </c>
      <c r="P199" s="474"/>
      <c r="R199" s="474"/>
      <c r="S199" s="474"/>
      <c r="Y199" s="572">
        <f t="shared" si="24"/>
        <v>196243.9322884533</v>
      </c>
      <c r="Z199" s="474"/>
      <c r="AA199" s="571">
        <f t="shared" si="21"/>
        <v>8.8794725555023143E-2</v>
      </c>
      <c r="AB199" s="570">
        <f t="shared" si="28"/>
        <v>207248.9583073832</v>
      </c>
      <c r="AC199" s="474"/>
    </row>
    <row r="200" spans="1:29" ht="15" x14ac:dyDescent="0.25">
      <c r="A200" s="337">
        <f t="shared" si="29"/>
        <v>2022</v>
      </c>
      <c r="B200" s="337">
        <f t="shared" si="27"/>
        <v>7</v>
      </c>
      <c r="C200" s="574">
        <v>0.40631360572459768</v>
      </c>
      <c r="D200" s="512">
        <v>56572.256130392801</v>
      </c>
      <c r="E200" s="574">
        <v>2.7700390000000001</v>
      </c>
      <c r="F200" s="479">
        <v>322.31916585708109</v>
      </c>
      <c r="G200" s="496">
        <f t="shared" si="17"/>
        <v>202097.26093342903</v>
      </c>
      <c r="H200" s="573">
        <f t="shared" si="22"/>
        <v>194395.35924596211</v>
      </c>
      <c r="I200" s="480">
        <f t="shared" si="23"/>
        <v>194395.35924596211</v>
      </c>
      <c r="J200" s="474"/>
      <c r="K200" s="475">
        <v>202097.260933429</v>
      </c>
      <c r="L200" s="277">
        <f t="shared" si="18"/>
        <v>0</v>
      </c>
      <c r="N200" s="8"/>
      <c r="O200" s="474">
        <f>+I200+'Med IND Sales Mod'!K200+'Small IND Sales Mod'!I200</f>
        <v>221097.34105667614</v>
      </c>
      <c r="P200" s="474"/>
      <c r="R200" s="474"/>
      <c r="S200" s="474"/>
      <c r="Y200" s="572">
        <f t="shared" si="24"/>
        <v>196543.05459375138</v>
      </c>
      <c r="Z200" s="474"/>
      <c r="AA200" s="571">
        <f t="shared" si="21"/>
        <v>8.3287668678238211E-2</v>
      </c>
      <c r="AB200" s="570">
        <f t="shared" si="28"/>
        <v>194395.35924596211</v>
      </c>
      <c r="AC200" s="474"/>
    </row>
    <row r="201" spans="1:29" ht="15" x14ac:dyDescent="0.25">
      <c r="A201" s="337">
        <f t="shared" si="29"/>
        <v>2022</v>
      </c>
      <c r="B201" s="337">
        <f t="shared" si="27"/>
        <v>8</v>
      </c>
      <c r="C201" s="574">
        <v>0.40623994516346407</v>
      </c>
      <c r="D201" s="512">
        <v>56750.936764537299</v>
      </c>
      <c r="E201" s="574">
        <v>2.77504135066498</v>
      </c>
      <c r="F201" s="479">
        <v>326.45437890907908</v>
      </c>
      <c r="G201" s="496">
        <f t="shared" si="17"/>
        <v>201749.34225163609</v>
      </c>
      <c r="H201" s="573">
        <f t="shared" si="22"/>
        <v>201879.34638292159</v>
      </c>
      <c r="I201" s="480">
        <f t="shared" si="23"/>
        <v>201879.34638292159</v>
      </c>
      <c r="J201" s="474"/>
      <c r="K201" s="475">
        <v>201749.342251636</v>
      </c>
      <c r="L201" s="277">
        <f t="shared" si="18"/>
        <v>0</v>
      </c>
      <c r="N201" s="8"/>
      <c r="O201" s="474">
        <f>+I201+'Med IND Sales Mod'!K201+'Small IND Sales Mod'!I201</f>
        <v>228566.72298689946</v>
      </c>
      <c r="P201" s="474"/>
      <c r="R201" s="474"/>
      <c r="S201" s="474"/>
      <c r="Y201" s="572">
        <f t="shared" si="24"/>
        <v>196204.69770482581</v>
      </c>
      <c r="Z201" s="474"/>
      <c r="AA201" s="571">
        <f t="shared" si="21"/>
        <v>8.6494143583159197E-2</v>
      </c>
      <c r="AB201" s="570">
        <f t="shared" si="28"/>
        <v>201879.34638292159</v>
      </c>
      <c r="AC201" s="474"/>
    </row>
    <row r="202" spans="1:29" ht="15" x14ac:dyDescent="0.25">
      <c r="A202" s="337">
        <f t="shared" si="29"/>
        <v>2022</v>
      </c>
      <c r="B202" s="337">
        <f t="shared" si="27"/>
        <v>9</v>
      </c>
      <c r="C202" s="574">
        <v>0.40616263321650586</v>
      </c>
      <c r="D202" s="512">
        <v>56932.353680974396</v>
      </c>
      <c r="E202" s="574">
        <v>2.7800432536012698</v>
      </c>
      <c r="F202" s="479">
        <v>277.87653293728147</v>
      </c>
      <c r="G202" s="496">
        <f t="shared" si="17"/>
        <v>200645.08486620474</v>
      </c>
      <c r="H202" s="573">
        <f t="shared" si="22"/>
        <v>191766.11504416278</v>
      </c>
      <c r="I202" s="480">
        <f t="shared" si="23"/>
        <v>191766.11504416278</v>
      </c>
      <c r="J202" s="474"/>
      <c r="K202" s="475">
        <v>200645.084866205</v>
      </c>
      <c r="L202" s="277">
        <f t="shared" si="18"/>
        <v>2.6193447411060333E-10</v>
      </c>
      <c r="N202" s="8"/>
      <c r="O202" s="474">
        <f>+I202+'Med IND Sales Mod'!K202+'Small IND Sales Mod'!I202</f>
        <v>217864.37940001019</v>
      </c>
      <c r="P202" s="474"/>
      <c r="R202" s="474"/>
      <c r="S202" s="474"/>
      <c r="Y202" s="572">
        <f t="shared" si="24"/>
        <v>195130.78844654112</v>
      </c>
      <c r="Z202" s="474"/>
      <c r="AA202" s="571">
        <f t="shared" si="21"/>
        <v>8.2161182836173588E-2</v>
      </c>
      <c r="AB202" s="570">
        <f t="shared" si="28"/>
        <v>191766.11504416278</v>
      </c>
      <c r="AC202" s="474"/>
    </row>
    <row r="203" spans="1:29" ht="15" x14ac:dyDescent="0.25">
      <c r="A203" s="337">
        <f t="shared" si="29"/>
        <v>2022</v>
      </c>
      <c r="B203" s="337">
        <f t="shared" si="27"/>
        <v>10</v>
      </c>
      <c r="C203" s="574">
        <v>0.40605388668596032</v>
      </c>
      <c r="D203" s="512">
        <v>57099.9368364529</v>
      </c>
      <c r="E203" s="574">
        <v>2.7849430000000002</v>
      </c>
      <c r="F203" s="479">
        <v>198.89039579254836</v>
      </c>
      <c r="G203" s="496">
        <f t="shared" si="17"/>
        <v>199085.15280552628</v>
      </c>
      <c r="H203" s="573">
        <f t="shared" si="22"/>
        <v>195459.79022430835</v>
      </c>
      <c r="I203" s="480">
        <f t="shared" si="23"/>
        <v>195459.79022430835</v>
      </c>
      <c r="J203" s="474"/>
      <c r="K203" s="475">
        <v>199085.15280552601</v>
      </c>
      <c r="L203" s="277">
        <f t="shared" si="18"/>
        <v>-2.6193447411060333E-10</v>
      </c>
      <c r="N203" s="8"/>
      <c r="O203" s="474">
        <f>+I203+'Med IND Sales Mod'!K203+'Small IND Sales Mod'!I203</f>
        <v>220512.71784532172</v>
      </c>
      <c r="P203" s="474"/>
      <c r="R203" s="474"/>
      <c r="S203" s="474"/>
      <c r="Y203" s="572">
        <f t="shared" si="24"/>
        <v>193613.72774641879</v>
      </c>
      <c r="Z203" s="474"/>
      <c r="AA203" s="571">
        <f t="shared" si="21"/>
        <v>8.3743718529424124E-2</v>
      </c>
      <c r="AB203" s="570">
        <f t="shared" si="28"/>
        <v>195459.79022430835</v>
      </c>
      <c r="AC203" s="474"/>
    </row>
    <row r="204" spans="1:29" ht="15" x14ac:dyDescent="0.25">
      <c r="A204" s="337">
        <f t="shared" si="29"/>
        <v>2022</v>
      </c>
      <c r="B204" s="337">
        <f t="shared" si="27"/>
        <v>11</v>
      </c>
      <c r="C204" s="574">
        <v>0.40592565171756045</v>
      </c>
      <c r="D204" s="512">
        <v>57258.022511376199</v>
      </c>
      <c r="E204" s="574">
        <v>2.7901036329815301</v>
      </c>
      <c r="F204" s="479">
        <v>78.117279066674627</v>
      </c>
      <c r="G204" s="496">
        <f t="shared" si="17"/>
        <v>196876.0481245867</v>
      </c>
      <c r="H204" s="573">
        <f t="shared" si="22"/>
        <v>189532.36869117088</v>
      </c>
      <c r="I204" s="480">
        <f t="shared" si="23"/>
        <v>189532.36869117088</v>
      </c>
      <c r="J204" s="474"/>
      <c r="K204" s="475">
        <v>196876.04812458699</v>
      </c>
      <c r="L204" s="277">
        <f t="shared" si="18"/>
        <v>2.9103830456733704E-10</v>
      </c>
      <c r="N204" s="8"/>
      <c r="O204" s="474">
        <f>+I204+'Med IND Sales Mod'!K204+'Small IND Sales Mod'!I204</f>
        <v>213147.98842683775</v>
      </c>
      <c r="P204" s="474"/>
      <c r="R204" s="474"/>
      <c r="S204" s="474"/>
      <c r="Y204" s="572">
        <f t="shared" si="24"/>
        <v>191465.33553217578</v>
      </c>
      <c r="Z204" s="474"/>
      <c r="AA204" s="571">
        <f t="shared" si="21"/>
        <v>8.1204145966153371E-2</v>
      </c>
      <c r="AB204" s="570">
        <f t="shared" si="28"/>
        <v>189532.36869117088</v>
      </c>
      <c r="AC204" s="474"/>
    </row>
    <row r="205" spans="1:29" ht="15.75" thickBot="1" x14ac:dyDescent="0.3">
      <c r="A205" s="346">
        <f t="shared" si="29"/>
        <v>2022</v>
      </c>
      <c r="B205" s="346">
        <f t="shared" si="27"/>
        <v>12</v>
      </c>
      <c r="C205" s="574">
        <v>0.40578545386154474</v>
      </c>
      <c r="D205" s="512">
        <v>57405.160824348503</v>
      </c>
      <c r="E205" s="574">
        <v>2.7951330818869402</v>
      </c>
      <c r="F205" s="479">
        <v>42.633806123140985</v>
      </c>
      <c r="G205" s="496">
        <f t="shared" si="17"/>
        <v>195889.68731336787</v>
      </c>
      <c r="H205" s="573">
        <f t="shared" si="22"/>
        <v>188010.60982345176</v>
      </c>
      <c r="I205" s="480">
        <f t="shared" si="23"/>
        <v>188010.60982345176</v>
      </c>
      <c r="J205" s="474">
        <f>SUM(I194:I205)</f>
        <v>2334023.2993789474</v>
      </c>
      <c r="K205" s="475">
        <v>195889.68731336799</v>
      </c>
      <c r="L205" s="277">
        <f t="shared" si="18"/>
        <v>0</v>
      </c>
      <c r="N205" s="8"/>
      <c r="O205" s="474">
        <f>+I205+'Med IND Sales Mod'!K205+'Small IND Sales Mod'!I205</f>
        <v>211296.19786005182</v>
      </c>
      <c r="P205" s="474">
        <f>SUM(O194:O205)</f>
        <v>2633720.5026263259</v>
      </c>
      <c r="R205" s="474"/>
      <c r="S205" s="474" t="e">
        <f>AVERAGE(R194:R205)</f>
        <v>#DIV/0!</v>
      </c>
      <c r="Y205" s="572">
        <f t="shared" si="24"/>
        <v>190506.0827156204</v>
      </c>
      <c r="Z205" s="474">
        <f>SUM(Y194:Y205)</f>
        <v>2334023.2993789469</v>
      </c>
      <c r="AA205" s="571">
        <f t="shared" si="21"/>
        <v>8.0552156387418639E-2</v>
      </c>
      <c r="AB205" s="570">
        <f t="shared" si="28"/>
        <v>188010.60982345176</v>
      </c>
      <c r="AC205" s="474">
        <f>SUM(AB194:AB205)</f>
        <v>2334023.2993789474</v>
      </c>
    </row>
    <row r="206" spans="1:29" ht="15" x14ac:dyDescent="0.25">
      <c r="A206" s="337">
        <v>2023</v>
      </c>
      <c r="B206" s="337">
        <v>1</v>
      </c>
      <c r="C206" s="574">
        <v>0.40568716412598799</v>
      </c>
      <c r="D206" s="512">
        <v>57564.186794057197</v>
      </c>
      <c r="E206" s="574">
        <v>2.800281</v>
      </c>
      <c r="F206" s="479">
        <v>26.112829868525239</v>
      </c>
      <c r="G206" s="496">
        <f t="shared" ref="G206:G269" si="30">+$B$2+C206*$B$3+D206*$B$4+E206*$B$5+F206*$B$6</f>
        <v>195195.89029922042</v>
      </c>
      <c r="H206" s="573">
        <f t="shared" si="22"/>
        <v>186916.58617804246</v>
      </c>
      <c r="I206" s="480">
        <f t="shared" si="23"/>
        <v>186916.58617804246</v>
      </c>
      <c r="J206" s="477">
        <f>+J205/J193-1</f>
        <v>-2.3137685779887285E-2</v>
      </c>
      <c r="K206" s="475">
        <v>195195.89029921999</v>
      </c>
      <c r="L206" s="277">
        <f t="shared" ref="L206:L269" si="31">+K206-G206</f>
        <v>-4.3655745685100555E-10</v>
      </c>
      <c r="N206" s="8"/>
      <c r="O206" s="474">
        <f>+I206+'Med IND Sales Mod'!K206+'Small IND Sales Mod'!I206</f>
        <v>210609.07783287548</v>
      </c>
      <c r="P206" s="477">
        <f>+P205/P193-1</f>
        <v>-2.3032535480479566E-2</v>
      </c>
      <c r="R206" s="474"/>
      <c r="S206" s="476" t="e">
        <f>+S205/S193-1</f>
        <v>#DIV/0!</v>
      </c>
      <c r="Y206" s="572">
        <f t="shared" si="24"/>
        <v>189831.35321261402</v>
      </c>
      <c r="Z206" s="477">
        <f>+Z205/Z193-1</f>
        <v>-2.3137685779887285E-2</v>
      </c>
      <c r="AA206" s="571">
        <f t="shared" si="21"/>
        <v>8.2214564793365197E-2</v>
      </c>
      <c r="AB206" s="570">
        <f t="shared" ref="AB206:AB217" si="32">+AA206*$Z$217</f>
        <v>186916.58617804246</v>
      </c>
      <c r="AC206" s="477">
        <f>+AC205/AC193-1</f>
        <v>-2.3137685779887285E-2</v>
      </c>
    </row>
    <row r="207" spans="1:29" ht="15" x14ac:dyDescent="0.25">
      <c r="A207" s="337">
        <v>2023</v>
      </c>
      <c r="B207" s="337">
        <v>2</v>
      </c>
      <c r="C207" s="574">
        <v>0.40564378073975665</v>
      </c>
      <c r="D207" s="512">
        <v>57738.652504425198</v>
      </c>
      <c r="E207" s="574">
        <v>2.8053185768779101</v>
      </c>
      <c r="F207" s="479">
        <v>35.042184420393127</v>
      </c>
      <c r="G207" s="496">
        <f t="shared" si="30"/>
        <v>194923.58223879541</v>
      </c>
      <c r="H207" s="573">
        <f t="shared" si="22"/>
        <v>183260.30432080597</v>
      </c>
      <c r="I207" s="480">
        <f t="shared" si="23"/>
        <v>183260.30432080597</v>
      </c>
      <c r="J207" s="483"/>
      <c r="K207" s="475">
        <v>194923.582238795</v>
      </c>
      <c r="L207" s="277">
        <f t="shared" si="31"/>
        <v>-4.0745362639427185E-10</v>
      </c>
      <c r="N207" s="8"/>
      <c r="O207" s="474">
        <f>+I207+'Med IND Sales Mod'!K207+'Small IND Sales Mod'!I207</f>
        <v>206520.05843606856</v>
      </c>
      <c r="P207" s="483"/>
      <c r="R207" s="474"/>
      <c r="S207" s="483"/>
      <c r="Y207" s="572">
        <f t="shared" si="24"/>
        <v>189566.52895057685</v>
      </c>
      <c r="Z207" s="483"/>
      <c r="AA207" s="571">
        <f t="shared" si="21"/>
        <v>8.0606362825840244E-2</v>
      </c>
      <c r="AB207" s="570">
        <f t="shared" si="32"/>
        <v>183260.30432080597</v>
      </c>
      <c r="AC207" s="483"/>
    </row>
    <row r="208" spans="1:29" ht="15" x14ac:dyDescent="0.25">
      <c r="A208" s="337">
        <v>2023</v>
      </c>
      <c r="B208" s="337">
        <v>3</v>
      </c>
      <c r="C208" s="574">
        <v>0.40558231556094165</v>
      </c>
      <c r="D208" s="512">
        <v>57900.406129291099</v>
      </c>
      <c r="E208" s="574">
        <v>2.80981088181005</v>
      </c>
      <c r="F208" s="479">
        <v>64.582270600115152</v>
      </c>
      <c r="G208" s="496">
        <f t="shared" si="30"/>
        <v>194985.92383954138</v>
      </c>
      <c r="H208" s="573">
        <f t="shared" si="22"/>
        <v>181623.26211829949</v>
      </c>
      <c r="I208" s="480">
        <f t="shared" si="23"/>
        <v>181623.26211829949</v>
      </c>
      <c r="J208" s="483"/>
      <c r="K208" s="475">
        <v>194985.92383954101</v>
      </c>
      <c r="L208" s="277">
        <f t="shared" si="31"/>
        <v>-3.7834979593753815E-10</v>
      </c>
      <c r="N208" s="8"/>
      <c r="O208" s="474">
        <f>+I208+'Med IND Sales Mod'!K208+'Small IND Sales Mod'!I208</f>
        <v>205090.76498234601</v>
      </c>
      <c r="P208" s="483"/>
      <c r="R208" s="474"/>
      <c r="S208" s="483"/>
      <c r="Y208" s="572">
        <f t="shared" si="24"/>
        <v>189627.1572271912</v>
      </c>
      <c r="Z208" s="483"/>
      <c r="AA208" s="571">
        <f t="shared" si="21"/>
        <v>7.9886315905556546E-2</v>
      </c>
      <c r="AB208" s="570">
        <f t="shared" si="32"/>
        <v>181623.26211829949</v>
      </c>
      <c r="AC208" s="483"/>
    </row>
    <row r="209" spans="1:29" ht="15" x14ac:dyDescent="0.25">
      <c r="A209" s="337">
        <v>2023</v>
      </c>
      <c r="B209" s="337">
        <v>4</v>
      </c>
      <c r="C209" s="574">
        <v>0.40553144063586616</v>
      </c>
      <c r="D209" s="512">
        <v>58069.375003266498</v>
      </c>
      <c r="E209" s="574">
        <v>2.8147869999999999</v>
      </c>
      <c r="F209" s="479">
        <v>114.03392869270741</v>
      </c>
      <c r="G209" s="496">
        <f t="shared" si="30"/>
        <v>195293.25259610292</v>
      </c>
      <c r="H209" s="573">
        <f t="shared" si="22"/>
        <v>194948.52669246288</v>
      </c>
      <c r="I209" s="480">
        <f t="shared" si="23"/>
        <v>194948.52669246288</v>
      </c>
      <c r="J209" s="483"/>
      <c r="K209" s="475">
        <v>195293.252596103</v>
      </c>
      <c r="L209" s="277">
        <f t="shared" si="31"/>
        <v>0</v>
      </c>
      <c r="N209" s="8"/>
      <c r="O209" s="474">
        <f>+I209+'Med IND Sales Mod'!K209+'Small IND Sales Mod'!I209</f>
        <v>218808.98748887589</v>
      </c>
      <c r="P209" s="483"/>
      <c r="R209" s="474"/>
      <c r="S209" s="483"/>
      <c r="Y209" s="572">
        <f t="shared" si="24"/>
        <v>189926.03971723642</v>
      </c>
      <c r="Z209" s="483"/>
      <c r="AA209" s="571">
        <f t="shared" si="21"/>
        <v>8.5747383936607427E-2</v>
      </c>
      <c r="AB209" s="570">
        <f t="shared" si="32"/>
        <v>194948.52669246288</v>
      </c>
      <c r="AC209" s="483"/>
    </row>
    <row r="210" spans="1:29" ht="15" x14ac:dyDescent="0.25">
      <c r="A210" s="337">
        <v>2023</v>
      </c>
      <c r="B210" s="337">
        <v>5</v>
      </c>
      <c r="C210" s="574">
        <v>0.40541308366934781</v>
      </c>
      <c r="D210" s="512">
        <v>58213.3564740039</v>
      </c>
      <c r="E210" s="574">
        <v>2.8196505362429698</v>
      </c>
      <c r="F210" s="479">
        <v>208.47875842628665</v>
      </c>
      <c r="G210" s="496">
        <f t="shared" si="30"/>
        <v>196199.90149597597</v>
      </c>
      <c r="H210" s="573">
        <f t="shared" si="22"/>
        <v>193948.7389138531</v>
      </c>
      <c r="I210" s="480">
        <f t="shared" si="23"/>
        <v>193948.7389138531</v>
      </c>
      <c r="J210" s="483"/>
      <c r="K210" s="475">
        <v>196199.901495976</v>
      </c>
      <c r="L210" s="277">
        <f t="shared" si="31"/>
        <v>0</v>
      </c>
      <c r="N210" s="8"/>
      <c r="O210" s="474">
        <f>+I210+'Med IND Sales Mod'!K210+'Small IND Sales Mod'!I210</f>
        <v>218865.07772200435</v>
      </c>
      <c r="P210" s="483"/>
      <c r="R210" s="474"/>
      <c r="S210" s="483"/>
      <c r="Y210" s="572">
        <f t="shared" si="24"/>
        <v>190807.77133201476</v>
      </c>
      <c r="Z210" s="483"/>
      <c r="AA210" s="571">
        <f t="shared" si="21"/>
        <v>8.5307631003040396E-2</v>
      </c>
      <c r="AB210" s="570">
        <f t="shared" si="32"/>
        <v>193948.7389138531</v>
      </c>
      <c r="AC210" s="483"/>
    </row>
    <row r="211" spans="1:29" ht="15" x14ac:dyDescent="0.25">
      <c r="A211" s="337">
        <v>2023</v>
      </c>
      <c r="B211" s="337">
        <v>6</v>
      </c>
      <c r="C211" s="574">
        <v>0.40526654884198471</v>
      </c>
      <c r="D211" s="512">
        <v>58353.945864429603</v>
      </c>
      <c r="E211" s="574">
        <v>2.8246875282636799</v>
      </c>
      <c r="F211" s="479">
        <v>271.66325293295364</v>
      </c>
      <c r="G211" s="496">
        <f t="shared" si="30"/>
        <v>196620.45469613219</v>
      </c>
      <c r="H211" s="573">
        <f t="shared" si="22"/>
        <v>201876.72358390351</v>
      </c>
      <c r="I211" s="480">
        <f t="shared" si="23"/>
        <v>201876.72358390351</v>
      </c>
      <c r="J211" s="483"/>
      <c r="K211" s="475">
        <v>196620.45469613199</v>
      </c>
      <c r="L211" s="277">
        <f t="shared" si="31"/>
        <v>0</v>
      </c>
      <c r="N211" s="8"/>
      <c r="O211" s="474">
        <f>+I211+'Med IND Sales Mod'!K211+'Small IND Sales Mod'!I211</f>
        <v>227491.09576475012</v>
      </c>
      <c r="P211" s="483"/>
      <c r="R211" s="474"/>
      <c r="S211" s="483"/>
      <c r="Y211" s="572">
        <f t="shared" si="24"/>
        <v>191216.76653658168</v>
      </c>
      <c r="Z211" s="483"/>
      <c r="AA211" s="571">
        <f t="shared" si="21"/>
        <v>8.8794725555023143E-2</v>
      </c>
      <c r="AB211" s="570">
        <f t="shared" si="32"/>
        <v>201876.72358390351</v>
      </c>
      <c r="AC211" s="483"/>
    </row>
    <row r="212" spans="1:29" ht="15" x14ac:dyDescent="0.25">
      <c r="A212" s="337">
        <v>2023</v>
      </c>
      <c r="B212" s="337">
        <v>7</v>
      </c>
      <c r="C212" s="574">
        <v>0.40511159301597999</v>
      </c>
      <c r="D212" s="512">
        <v>58499.0089086648</v>
      </c>
      <c r="E212" s="574">
        <v>2.8295149999999998</v>
      </c>
      <c r="F212" s="479">
        <v>322.31916585708109</v>
      </c>
      <c r="G212" s="496">
        <f t="shared" si="30"/>
        <v>196884.84150731037</v>
      </c>
      <c r="H212" s="573">
        <f t="shared" si="22"/>
        <v>189356.31100391716</v>
      </c>
      <c r="I212" s="480">
        <f t="shared" si="23"/>
        <v>189356.31100391716</v>
      </c>
      <c r="J212" s="483"/>
      <c r="K212" s="475">
        <v>196884.84150730999</v>
      </c>
      <c r="L212" s="277">
        <f t="shared" si="31"/>
        <v>-3.7834979593753815E-10</v>
      </c>
      <c r="N212" s="8"/>
      <c r="O212" s="474">
        <f>+I212+'Med IND Sales Mod'!K212+'Small IND Sales Mod'!I212</f>
        <v>215446.26116053559</v>
      </c>
      <c r="P212" s="483"/>
      <c r="R212" s="474"/>
      <c r="S212" s="483"/>
      <c r="Y212" s="572">
        <f t="shared" si="24"/>
        <v>191473.88724778409</v>
      </c>
      <c r="Z212" s="483"/>
      <c r="AA212" s="571">
        <f t="shared" si="21"/>
        <v>8.3287668678238211E-2</v>
      </c>
      <c r="AB212" s="570">
        <f t="shared" si="32"/>
        <v>189356.31100391716</v>
      </c>
      <c r="AC212" s="483"/>
    </row>
    <row r="213" spans="1:29" ht="15" x14ac:dyDescent="0.25">
      <c r="A213" s="337">
        <v>2023</v>
      </c>
      <c r="B213" s="337">
        <v>8</v>
      </c>
      <c r="C213" s="574">
        <v>0.40498756469080677</v>
      </c>
      <c r="D213" s="512">
        <v>58670.059893079502</v>
      </c>
      <c r="E213" s="574">
        <v>2.8344177653454801</v>
      </c>
      <c r="F213" s="479">
        <v>326.45437890907908</v>
      </c>
      <c r="G213" s="496">
        <f t="shared" si="30"/>
        <v>196514.97621769377</v>
      </c>
      <c r="H213" s="573">
        <f t="shared" si="22"/>
        <v>196646.3008542528</v>
      </c>
      <c r="I213" s="480">
        <f t="shared" si="23"/>
        <v>196646.3008542528</v>
      </c>
      <c r="J213" s="483"/>
      <c r="K213" s="475">
        <v>196514.976217694</v>
      </c>
      <c r="L213" s="277">
        <f t="shared" si="31"/>
        <v>2.3283064365386963E-10</v>
      </c>
      <c r="N213" s="8"/>
      <c r="O213" s="474">
        <f>+I213+'Med IND Sales Mod'!K213+'Small IND Sales Mod'!I213</f>
        <v>222719.8761626062</v>
      </c>
      <c r="P213" s="483"/>
      <c r="R213" s="474"/>
      <c r="S213" s="483"/>
      <c r="Y213" s="572">
        <f t="shared" si="24"/>
        <v>191114.18690610852</v>
      </c>
      <c r="Z213" s="483"/>
      <c r="AA213" s="571">
        <f t="shared" si="21"/>
        <v>8.6494143583159197E-2</v>
      </c>
      <c r="AB213" s="570">
        <f t="shared" si="32"/>
        <v>196646.3008542528</v>
      </c>
      <c r="AC213" s="483"/>
    </row>
    <row r="214" spans="1:29" ht="15" x14ac:dyDescent="0.25">
      <c r="A214" s="337">
        <v>2023</v>
      </c>
      <c r="B214" s="337">
        <v>9</v>
      </c>
      <c r="C214" s="574">
        <v>0.40484797008389839</v>
      </c>
      <c r="D214" s="512">
        <v>58851.441708434897</v>
      </c>
      <c r="E214" s="574">
        <v>2.8392894417629599</v>
      </c>
      <c r="F214" s="479">
        <v>277.87653293728147</v>
      </c>
      <c r="G214" s="496">
        <f t="shared" si="30"/>
        <v>195394.21322113505</v>
      </c>
      <c r="H214" s="573">
        <f t="shared" si="22"/>
        <v>186795.22114707943</v>
      </c>
      <c r="I214" s="480">
        <f t="shared" si="23"/>
        <v>186795.22114707943</v>
      </c>
      <c r="J214" s="483"/>
      <c r="K214" s="475">
        <v>195394.213221135</v>
      </c>
      <c r="L214" s="277">
        <f t="shared" si="31"/>
        <v>0</v>
      </c>
      <c r="N214" s="8"/>
      <c r="O214" s="474">
        <f>+I214+'Med IND Sales Mod'!K214+'Small IND Sales Mod'!I214</f>
        <v>212285.24333356752</v>
      </c>
      <c r="P214" s="483"/>
      <c r="R214" s="474"/>
      <c r="S214" s="483"/>
      <c r="Y214" s="572">
        <f t="shared" si="24"/>
        <v>190024.22565773784</v>
      </c>
      <c r="Z214" s="483"/>
      <c r="AA214" s="571">
        <f t="shared" si="21"/>
        <v>8.2161182836173588E-2</v>
      </c>
      <c r="AB214" s="570">
        <f t="shared" si="32"/>
        <v>186795.22114707943</v>
      </c>
      <c r="AC214" s="483"/>
    </row>
    <row r="215" spans="1:29" ht="15" x14ac:dyDescent="0.25">
      <c r="A215" s="337">
        <v>2023</v>
      </c>
      <c r="B215" s="337">
        <v>10</v>
      </c>
      <c r="C215" s="574">
        <v>0.40463452818687007</v>
      </c>
      <c r="D215" s="512">
        <v>59020.873548334799</v>
      </c>
      <c r="E215" s="574">
        <v>2.844049</v>
      </c>
      <c r="F215" s="479">
        <v>198.89039579254836</v>
      </c>
      <c r="G215" s="496">
        <f t="shared" si="30"/>
        <v>193799.75569255592</v>
      </c>
      <c r="H215" s="573">
        <f t="shared" si="22"/>
        <v>190393.15017620887</v>
      </c>
      <c r="I215" s="480">
        <f t="shared" si="23"/>
        <v>190393.15017620887</v>
      </c>
      <c r="J215" s="483"/>
      <c r="K215" s="475">
        <v>193799.75569255601</v>
      </c>
      <c r="L215" s="277">
        <f t="shared" si="31"/>
        <v>0</v>
      </c>
      <c r="N215" s="8"/>
      <c r="O215" s="474">
        <f>+I215+'Med IND Sales Mod'!K215+'Small IND Sales Mod'!I215</f>
        <v>214846.11856173936</v>
      </c>
      <c r="P215" s="483"/>
      <c r="R215" s="474"/>
      <c r="S215" s="483"/>
      <c r="Y215" s="572">
        <f t="shared" si="24"/>
        <v>188473.58834756582</v>
      </c>
      <c r="Z215" s="483"/>
      <c r="AA215" s="571">
        <f t="shared" si="21"/>
        <v>8.3743718529424124E-2</v>
      </c>
      <c r="AB215" s="570">
        <f t="shared" si="32"/>
        <v>190393.15017620887</v>
      </c>
      <c r="AC215" s="483"/>
    </row>
    <row r="216" spans="1:29" ht="15" x14ac:dyDescent="0.25">
      <c r="A216" s="337">
        <v>2023</v>
      </c>
      <c r="B216" s="337">
        <v>11</v>
      </c>
      <c r="C216" s="574">
        <v>0.40433007646373592</v>
      </c>
      <c r="D216" s="512">
        <v>59178.872786613603</v>
      </c>
      <c r="E216" s="574">
        <v>2.8490703038303198</v>
      </c>
      <c r="F216" s="479">
        <v>78.117279066674627</v>
      </c>
      <c r="G216" s="496">
        <f t="shared" si="30"/>
        <v>191518.41645406157</v>
      </c>
      <c r="H216" s="573">
        <f t="shared" si="22"/>
        <v>184619.37718268816</v>
      </c>
      <c r="I216" s="480">
        <f t="shared" si="23"/>
        <v>184619.37718268816</v>
      </c>
      <c r="J216" s="483"/>
      <c r="K216" s="475">
        <v>191518.41645406201</v>
      </c>
      <c r="L216" s="277">
        <f t="shared" si="31"/>
        <v>4.3655745685100555E-10</v>
      </c>
      <c r="N216" s="8"/>
      <c r="O216" s="474">
        <f>+I216+'Med IND Sales Mod'!K216+'Small IND Sales Mod'!I216</f>
        <v>207646.9173546794</v>
      </c>
      <c r="P216" s="483"/>
      <c r="R216" s="474"/>
      <c r="S216" s="483"/>
      <c r="Y216" s="572">
        <f t="shared" si="24"/>
        <v>186254.94678643177</v>
      </c>
      <c r="Z216" s="483"/>
      <c r="AA216" s="571">
        <f t="shared" si="21"/>
        <v>8.1204145966153371E-2</v>
      </c>
      <c r="AB216" s="570">
        <f t="shared" si="32"/>
        <v>184619.37718268816</v>
      </c>
      <c r="AC216" s="483"/>
    </row>
    <row r="217" spans="1:29" ht="15" x14ac:dyDescent="0.25">
      <c r="A217" s="337">
        <v>2023</v>
      </c>
      <c r="B217" s="337">
        <v>12</v>
      </c>
      <c r="C217" s="574">
        <v>0.40398164532385</v>
      </c>
      <c r="D217" s="512">
        <v>59326.126073337902</v>
      </c>
      <c r="E217" s="574">
        <v>2.8540069186037602</v>
      </c>
      <c r="F217" s="479">
        <v>42.633806123140985</v>
      </c>
      <c r="G217" s="496">
        <f t="shared" si="30"/>
        <v>190438.91702299481</v>
      </c>
      <c r="H217" s="573">
        <f t="shared" si="22"/>
        <v>183137.06481398497</v>
      </c>
      <c r="I217" s="480">
        <f t="shared" si="23"/>
        <v>183137.06481398497</v>
      </c>
      <c r="J217" s="474">
        <f>SUM(I206:I217)</f>
        <v>2273521.5669854986</v>
      </c>
      <c r="K217" s="475">
        <v>190438.91702299501</v>
      </c>
      <c r="L217" s="277">
        <f t="shared" si="31"/>
        <v>0</v>
      </c>
      <c r="N217" s="8"/>
      <c r="O217" s="474">
        <f>+I217+'Med IND Sales Mod'!K217+'Small IND Sales Mod'!I217</f>
        <v>205826.32894130339</v>
      </c>
      <c r="P217" s="474">
        <f>SUM(O206:O217)</f>
        <v>2566155.8077413519</v>
      </c>
      <c r="R217" s="474"/>
      <c r="S217" s="474" t="e">
        <f>AVERAGE(R206:R217)</f>
        <v>#DIV/0!</v>
      </c>
      <c r="Y217" s="572">
        <f t="shared" si="24"/>
        <v>185205.11506365563</v>
      </c>
      <c r="Z217" s="474">
        <f>SUM(Y206:Y217)</f>
        <v>2273521.5669854986</v>
      </c>
      <c r="AA217" s="571">
        <f t="shared" si="21"/>
        <v>8.0552156387418639E-2</v>
      </c>
      <c r="AB217" s="570">
        <f t="shared" si="32"/>
        <v>183137.06481398497</v>
      </c>
      <c r="AC217" s="474">
        <f>SUM(AB206:AB217)</f>
        <v>2273521.5669854986</v>
      </c>
    </row>
    <row r="218" spans="1:29" ht="15" x14ac:dyDescent="0.25">
      <c r="A218" s="337">
        <v>2024</v>
      </c>
      <c r="B218" s="337">
        <v>1</v>
      </c>
      <c r="C218" s="574">
        <v>0.40366934928874526</v>
      </c>
      <c r="D218" s="512">
        <v>59489.202502003202</v>
      </c>
      <c r="E218" s="574">
        <v>2.8591449999999998</v>
      </c>
      <c r="F218" s="479">
        <v>26.112829868525239</v>
      </c>
      <c r="G218" s="496">
        <f t="shared" si="30"/>
        <v>189643.97526613026</v>
      </c>
      <c r="H218" s="573">
        <f t="shared" si="22"/>
        <v>181531.02813371734</v>
      </c>
      <c r="I218" s="480">
        <f t="shared" si="23"/>
        <v>181531.02813371734</v>
      </c>
      <c r="J218" s="477">
        <f>+J217/J205-1</f>
        <v>-2.5921648858238666E-2</v>
      </c>
      <c r="K218" s="475">
        <v>189643.97526613</v>
      </c>
      <c r="L218" s="277">
        <f t="shared" si="31"/>
        <v>-2.6193447411060333E-10</v>
      </c>
      <c r="N218" s="8"/>
      <c r="O218" s="474">
        <f>+I218+'Med IND Sales Mod'!K218+'Small IND Sales Mod'!I218</f>
        <v>204603.47833978868</v>
      </c>
      <c r="P218" s="477">
        <f>+P217/P205-1</f>
        <v>-2.565370730022376E-2</v>
      </c>
      <c r="R218" s="474"/>
      <c r="S218" s="476" t="e">
        <f>+S217/S205-1</f>
        <v>#DIV/0!</v>
      </c>
      <c r="Y218" s="572">
        <f t="shared" si="24"/>
        <v>184432.02056253943</v>
      </c>
      <c r="Z218" s="477">
        <f>+Z217/Z205-1</f>
        <v>-2.5921648858238444E-2</v>
      </c>
      <c r="AA218" s="571">
        <f t="shared" si="21"/>
        <v>8.2214564793365197E-2</v>
      </c>
      <c r="AB218" s="570">
        <f t="shared" ref="AB218:AB229" si="33">+AA218*$Z$229</f>
        <v>181531.02813371734</v>
      </c>
      <c r="AC218" s="477">
        <f>+AC217/AC205-1</f>
        <v>-2.5921648858238666E-2</v>
      </c>
    </row>
    <row r="219" spans="1:29" ht="15" x14ac:dyDescent="0.25">
      <c r="A219" s="337">
        <v>2024</v>
      </c>
      <c r="B219" s="337">
        <v>2</v>
      </c>
      <c r="C219" s="574">
        <v>0.40344839437581076</v>
      </c>
      <c r="D219" s="512">
        <v>59674.416877226497</v>
      </c>
      <c r="E219" s="574">
        <v>2.8642773843759199</v>
      </c>
      <c r="F219" s="479">
        <v>35.042184420393127</v>
      </c>
      <c r="G219" s="496">
        <f t="shared" si="30"/>
        <v>189283.99694962287</v>
      </c>
      <c r="H219" s="573">
        <f t="shared" si="22"/>
        <v>177980.09336510036</v>
      </c>
      <c r="I219" s="480">
        <f t="shared" si="23"/>
        <v>177980.09336510036</v>
      </c>
      <c r="J219" s="474"/>
      <c r="K219" s="475">
        <v>189283.99694962299</v>
      </c>
      <c r="L219" s="277">
        <f t="shared" si="31"/>
        <v>0</v>
      </c>
      <c r="N219" s="8"/>
      <c r="O219" s="474">
        <f>+I219+'Med IND Sales Mod'!K219+'Small IND Sales Mod'!I219</f>
        <v>200613.21619257738</v>
      </c>
      <c r="P219" s="474"/>
      <c r="R219" s="474"/>
      <c r="S219" s="474"/>
      <c r="Y219" s="572">
        <f t="shared" si="24"/>
        <v>184081.93547189</v>
      </c>
      <c r="Z219" s="474"/>
      <c r="AA219" s="571">
        <f t="shared" si="21"/>
        <v>8.0606362825840244E-2</v>
      </c>
      <c r="AB219" s="570">
        <f t="shared" si="33"/>
        <v>177980.09336510036</v>
      </c>
      <c r="AC219" s="474"/>
    </row>
    <row r="220" spans="1:29" ht="15" x14ac:dyDescent="0.25">
      <c r="A220" s="337">
        <v>2024</v>
      </c>
      <c r="B220" s="337">
        <v>3</v>
      </c>
      <c r="C220" s="574">
        <v>0.40327551697404723</v>
      </c>
      <c r="D220" s="512">
        <v>59856.589310875599</v>
      </c>
      <c r="E220" s="574">
        <v>2.86903634242449</v>
      </c>
      <c r="F220" s="479">
        <v>64.582270600115152</v>
      </c>
      <c r="G220" s="496">
        <f t="shared" si="30"/>
        <v>189282.55153698631</v>
      </c>
      <c r="H220" s="573">
        <f t="shared" si="22"/>
        <v>176390.21865041764</v>
      </c>
      <c r="I220" s="480">
        <f t="shared" si="23"/>
        <v>176390.21865041764</v>
      </c>
      <c r="J220" s="474"/>
      <c r="K220" s="475">
        <v>189282.55153698599</v>
      </c>
      <c r="L220" s="277">
        <f t="shared" si="31"/>
        <v>-3.2014213502407074E-10</v>
      </c>
      <c r="N220" s="8"/>
      <c r="O220" s="474">
        <f>+I220+'Med IND Sales Mod'!K220+'Small IND Sales Mod'!I220</f>
        <v>199211.39108082588</v>
      </c>
      <c r="P220" s="474"/>
      <c r="R220" s="474"/>
      <c r="S220" s="474"/>
      <c r="Y220" s="572">
        <f t="shared" si="24"/>
        <v>184080.52978329518</v>
      </c>
      <c r="Z220" s="474"/>
      <c r="AA220" s="571">
        <f t="shared" si="21"/>
        <v>7.9886315905556546E-2</v>
      </c>
      <c r="AB220" s="570">
        <f t="shared" si="33"/>
        <v>176390.21865041764</v>
      </c>
      <c r="AC220" s="474"/>
    </row>
    <row r="221" spans="1:29" ht="15" x14ac:dyDescent="0.25">
      <c r="A221" s="337">
        <v>2024</v>
      </c>
      <c r="B221" s="337">
        <v>4</v>
      </c>
      <c r="C221" s="574">
        <v>0.40313759046095049</v>
      </c>
      <c r="D221" s="512">
        <v>60043.155358780103</v>
      </c>
      <c r="E221" s="574">
        <v>2.8740389999999998</v>
      </c>
      <c r="F221" s="479">
        <v>114.03392869270741</v>
      </c>
      <c r="G221" s="496">
        <f t="shared" si="30"/>
        <v>189562.03396327773</v>
      </c>
      <c r="H221" s="573">
        <f t="shared" si="22"/>
        <v>189331.54733484791</v>
      </c>
      <c r="I221" s="480">
        <f t="shared" si="23"/>
        <v>189331.54733484791</v>
      </c>
      <c r="J221" s="474"/>
      <c r="K221" s="475">
        <v>189562.03396327799</v>
      </c>
      <c r="L221" s="277">
        <f t="shared" si="31"/>
        <v>2.6193447411060333E-10</v>
      </c>
      <c r="N221" s="8"/>
      <c r="O221" s="474">
        <f>+I221+'Med IND Sales Mod'!K221+'Small IND Sales Mod'!I221</f>
        <v>212522.98915489853</v>
      </c>
      <c r="P221" s="474"/>
      <c r="R221" s="474"/>
      <c r="S221" s="474"/>
      <c r="Y221" s="572">
        <f t="shared" si="24"/>
        <v>184352.3312392619</v>
      </c>
      <c r="Z221" s="474"/>
      <c r="AA221" s="571">
        <f t="shared" si="21"/>
        <v>8.5747383936607427E-2</v>
      </c>
      <c r="AB221" s="570">
        <f t="shared" si="33"/>
        <v>189331.54733484791</v>
      </c>
      <c r="AC221" s="474"/>
    </row>
    <row r="222" spans="1:29" ht="15" x14ac:dyDescent="0.25">
      <c r="A222" s="337">
        <v>2024</v>
      </c>
      <c r="B222" s="337">
        <v>5</v>
      </c>
      <c r="C222" s="574">
        <v>0.40297737951287943</v>
      </c>
      <c r="D222" s="512">
        <v>60204.220115597898</v>
      </c>
      <c r="E222" s="574">
        <v>2.87876634121363</v>
      </c>
      <c r="F222" s="479">
        <v>208.47875842628665</v>
      </c>
      <c r="G222" s="496">
        <f t="shared" si="30"/>
        <v>190480.93336128845</v>
      </c>
      <c r="H222" s="573">
        <f t="shared" si="22"/>
        <v>188360.56606947383</v>
      </c>
      <c r="I222" s="480">
        <f t="shared" si="23"/>
        <v>188360.56606947383</v>
      </c>
      <c r="J222" s="474"/>
      <c r="K222" s="475">
        <v>190480.93336128799</v>
      </c>
      <c r="L222" s="277">
        <f t="shared" si="31"/>
        <v>-4.6566128730773926E-10</v>
      </c>
      <c r="N222" s="8"/>
      <c r="O222" s="474">
        <f>+I222+'Med IND Sales Mod'!K222+'Small IND Sales Mod'!I222</f>
        <v>212578.06169352017</v>
      </c>
      <c r="P222" s="474"/>
      <c r="R222" s="474"/>
      <c r="S222" s="474"/>
      <c r="Y222" s="572">
        <f t="shared" si="24"/>
        <v>185245.97667371869</v>
      </c>
      <c r="Z222" s="474"/>
      <c r="AA222" s="571">
        <f t="shared" si="21"/>
        <v>8.5307631003040396E-2</v>
      </c>
      <c r="AB222" s="570">
        <f t="shared" si="33"/>
        <v>188360.56606947383</v>
      </c>
      <c r="AC222" s="474"/>
    </row>
    <row r="223" spans="1:29" ht="15" x14ac:dyDescent="0.25">
      <c r="A223" s="337">
        <v>2024</v>
      </c>
      <c r="B223" s="337">
        <v>6</v>
      </c>
      <c r="C223" s="574">
        <v>0.40280991187646042</v>
      </c>
      <c r="D223" s="512">
        <v>60363.150359836502</v>
      </c>
      <c r="E223" s="574">
        <v>2.8835327964652202</v>
      </c>
      <c r="F223" s="479">
        <v>271.66325293295364</v>
      </c>
      <c r="G223" s="496">
        <f t="shared" si="30"/>
        <v>190940.44370441532</v>
      </c>
      <c r="H223" s="573">
        <f t="shared" si="22"/>
        <v>196060.1246672954</v>
      </c>
      <c r="I223" s="480">
        <f t="shared" si="23"/>
        <v>196060.1246672954</v>
      </c>
      <c r="J223" s="474"/>
      <c r="K223" s="475">
        <v>190940.443704415</v>
      </c>
      <c r="L223" s="277">
        <f t="shared" si="31"/>
        <v>-3.2014213502407074E-10</v>
      </c>
      <c r="N223" s="8"/>
      <c r="O223" s="474">
        <f>+I223+'Med IND Sales Mod'!K223+'Small IND Sales Mod'!I223</f>
        <v>220961.28863237903</v>
      </c>
      <c r="P223" s="474"/>
      <c r="R223" s="474"/>
      <c r="S223" s="474"/>
      <c r="Y223" s="572">
        <f t="shared" si="24"/>
        <v>185692.85836839603</v>
      </c>
      <c r="Z223" s="474"/>
      <c r="AA223" s="571">
        <f t="shared" si="21"/>
        <v>8.8794725555023143E-2</v>
      </c>
      <c r="AB223" s="570">
        <f t="shared" si="33"/>
        <v>196060.1246672954</v>
      </c>
      <c r="AC223" s="474"/>
    </row>
    <row r="224" spans="1:29" ht="15" x14ac:dyDescent="0.25">
      <c r="A224" s="337">
        <v>2024</v>
      </c>
      <c r="B224" s="337">
        <v>7</v>
      </c>
      <c r="C224" s="574">
        <v>0.40263048704479787</v>
      </c>
      <c r="D224" s="512">
        <v>60527.875787113597</v>
      </c>
      <c r="E224" s="574">
        <v>2.8880379999999999</v>
      </c>
      <c r="F224" s="479">
        <v>322.31916585708109</v>
      </c>
      <c r="G224" s="496">
        <f t="shared" si="30"/>
        <v>191249.18042283817</v>
      </c>
      <c r="H224" s="573">
        <f t="shared" si="22"/>
        <v>183900.45807602609</v>
      </c>
      <c r="I224" s="480">
        <f t="shared" si="23"/>
        <v>183900.45807602609</v>
      </c>
      <c r="J224" s="474"/>
      <c r="K224" s="475">
        <v>191249.18042283799</v>
      </c>
      <c r="L224" s="277">
        <f t="shared" si="31"/>
        <v>0</v>
      </c>
      <c r="N224" s="8"/>
      <c r="O224" s="474">
        <f>+I224+'Med IND Sales Mod'!K224+'Small IND Sales Mod'!I224</f>
        <v>209269.68177043623</v>
      </c>
      <c r="P224" s="474"/>
      <c r="R224" s="474"/>
      <c r="S224" s="474"/>
      <c r="Y224" s="572">
        <f t="shared" si="24"/>
        <v>185993.11012551442</v>
      </c>
      <c r="Z224" s="474"/>
      <c r="AA224" s="571">
        <f t="shared" si="21"/>
        <v>8.3287668678238211E-2</v>
      </c>
      <c r="AB224" s="570">
        <f t="shared" si="33"/>
        <v>183900.45807602609</v>
      </c>
      <c r="AC224" s="474"/>
    </row>
    <row r="225" spans="1:29" ht="15" x14ac:dyDescent="0.25">
      <c r="A225" s="337">
        <v>2024</v>
      </c>
      <c r="B225" s="337">
        <v>8</v>
      </c>
      <c r="C225" s="574">
        <v>0.4024602780611134</v>
      </c>
      <c r="D225" s="512">
        <v>60721.155274800498</v>
      </c>
      <c r="E225" s="574">
        <v>2.8926124388143801</v>
      </c>
      <c r="F225" s="479">
        <v>326.45437890907908</v>
      </c>
      <c r="G225" s="496">
        <f t="shared" si="30"/>
        <v>190916.22468372685</v>
      </c>
      <c r="H225" s="573">
        <f t="shared" si="22"/>
        <v>190980.40416147013</v>
      </c>
      <c r="I225" s="480">
        <f t="shared" si="23"/>
        <v>190980.40416147013</v>
      </c>
      <c r="J225" s="474"/>
      <c r="K225" s="475">
        <v>190916.22468372699</v>
      </c>
      <c r="L225" s="277">
        <f t="shared" si="31"/>
        <v>0</v>
      </c>
      <c r="N225" s="8"/>
      <c r="O225" s="474">
        <f>+I225+'Med IND Sales Mod'!K225+'Small IND Sales Mod'!I225</f>
        <v>216336.17288173459</v>
      </c>
      <c r="P225" s="474"/>
      <c r="R225" s="474"/>
      <c r="S225" s="474"/>
      <c r="Y225" s="572">
        <f t="shared" si="24"/>
        <v>185669.30495513653</v>
      </c>
      <c r="Z225" s="474"/>
      <c r="AA225" s="571">
        <f t="shared" si="21"/>
        <v>8.6494143583159197E-2</v>
      </c>
      <c r="AB225" s="570">
        <f t="shared" si="33"/>
        <v>190980.40416147013</v>
      </c>
      <c r="AC225" s="474"/>
    </row>
    <row r="226" spans="1:29" ht="15" x14ac:dyDescent="0.25">
      <c r="A226" s="337">
        <v>2024</v>
      </c>
      <c r="B226" s="337">
        <v>9</v>
      </c>
      <c r="C226" s="574">
        <v>0.40228314428207529</v>
      </c>
      <c r="D226" s="512">
        <v>60921.208337917502</v>
      </c>
      <c r="E226" s="574">
        <v>2.8972251961936899</v>
      </c>
      <c r="F226" s="479">
        <v>277.87653293728147</v>
      </c>
      <c r="G226" s="496">
        <f t="shared" si="30"/>
        <v>189825.2065250318</v>
      </c>
      <c r="H226" s="573">
        <f t="shared" si="22"/>
        <v>181413.15994823049</v>
      </c>
      <c r="I226" s="480">
        <f t="shared" si="23"/>
        <v>181413.15994823049</v>
      </c>
      <c r="J226" s="474"/>
      <c r="K226" s="475">
        <v>189825.206525032</v>
      </c>
      <c r="L226" s="277">
        <f t="shared" si="31"/>
        <v>0</v>
      </c>
      <c r="N226" s="8"/>
      <c r="O226" s="474">
        <f>+I226+'Med IND Sales Mod'!K226+'Small IND Sales Mod'!I226</f>
        <v>206200.57573510474</v>
      </c>
      <c r="P226" s="474"/>
      <c r="R226" s="474"/>
      <c r="S226" s="474"/>
      <c r="Y226" s="572">
        <f t="shared" si="24"/>
        <v>184608.27107206074</v>
      </c>
      <c r="Z226" s="474"/>
      <c r="AA226" s="571">
        <f t="shared" ref="AA226:AA289" si="34">+AA214</f>
        <v>8.2161182836173588E-2</v>
      </c>
      <c r="AB226" s="570">
        <f t="shared" si="33"/>
        <v>181413.15994823049</v>
      </c>
      <c r="AC226" s="474"/>
    </row>
    <row r="227" spans="1:29" ht="15" x14ac:dyDescent="0.25">
      <c r="A227" s="337">
        <v>2024</v>
      </c>
      <c r="B227" s="337">
        <v>10</v>
      </c>
      <c r="C227" s="574">
        <v>0.40208037166817773</v>
      </c>
      <c r="D227" s="512">
        <v>61098.845155172101</v>
      </c>
      <c r="E227" s="574">
        <v>2.9018609999999998</v>
      </c>
      <c r="F227" s="479">
        <v>198.89039579254836</v>
      </c>
      <c r="G227" s="496">
        <f t="shared" si="30"/>
        <v>188258.44917904842</v>
      </c>
      <c r="H227" s="573">
        <f t="shared" si="22"/>
        <v>184907.42318706308</v>
      </c>
      <c r="I227" s="480">
        <f t="shared" si="23"/>
        <v>184907.42318706308</v>
      </c>
      <c r="J227" s="474"/>
      <c r="K227" s="475">
        <v>188258.44917904801</v>
      </c>
      <c r="L227" s="277">
        <f t="shared" si="31"/>
        <v>-4.0745362639427185E-10</v>
      </c>
      <c r="N227" s="8"/>
      <c r="O227" s="474">
        <f>+I227+'Med IND Sales Mod'!K227+'Small IND Sales Mod'!I227</f>
        <v>208684.93337996319</v>
      </c>
      <c r="P227" s="474"/>
      <c r="R227" s="474"/>
      <c r="S227" s="474"/>
      <c r="Y227" s="572">
        <f t="shared" si="24"/>
        <v>183084.57266484576</v>
      </c>
      <c r="Z227" s="474"/>
      <c r="AA227" s="571">
        <f t="shared" si="34"/>
        <v>8.3743718529424124E-2</v>
      </c>
      <c r="AB227" s="570">
        <f t="shared" si="33"/>
        <v>184907.42318706308</v>
      </c>
      <c r="AC227" s="474"/>
    </row>
    <row r="228" spans="1:29" ht="15" x14ac:dyDescent="0.25">
      <c r="A228" s="337">
        <v>2024</v>
      </c>
      <c r="B228" s="337">
        <v>11</v>
      </c>
      <c r="C228" s="574">
        <v>0.40186042903465352</v>
      </c>
      <c r="D228" s="512">
        <v>61250.887052848397</v>
      </c>
      <c r="E228" s="574">
        <v>2.9069213318159601</v>
      </c>
      <c r="F228" s="479">
        <v>78.117279066674627</v>
      </c>
      <c r="G228" s="496">
        <f t="shared" si="30"/>
        <v>186008.56889494875</v>
      </c>
      <c r="H228" s="573">
        <f t="shared" si="22"/>
        <v>179300.00776633553</v>
      </c>
      <c r="I228" s="480">
        <f t="shared" si="23"/>
        <v>179300.00776633553</v>
      </c>
      <c r="J228" s="474"/>
      <c r="K228" s="475">
        <v>186008.56889494901</v>
      </c>
      <c r="L228" s="277">
        <f t="shared" si="31"/>
        <v>2.6193447411060333E-10</v>
      </c>
      <c r="N228" s="8"/>
      <c r="O228" s="474">
        <f>+I228+'Med IND Sales Mod'!K228+'Small IND Sales Mod'!I228</f>
        <v>201694.42648721876</v>
      </c>
      <c r="P228" s="474"/>
      <c r="R228" s="474"/>
      <c r="S228" s="474"/>
      <c r="Y228" s="572">
        <f t="shared" si="24"/>
        <v>180896.52547675022</v>
      </c>
      <c r="Z228" s="474"/>
      <c r="AA228" s="571">
        <f t="shared" si="34"/>
        <v>8.1204145966153371E-2</v>
      </c>
      <c r="AB228" s="570">
        <f t="shared" si="33"/>
        <v>179300.00776633553</v>
      </c>
      <c r="AC228" s="474"/>
    </row>
    <row r="229" spans="1:29" ht="15" x14ac:dyDescent="0.25">
      <c r="A229" s="337">
        <v>2024</v>
      </c>
      <c r="B229" s="337">
        <v>12</v>
      </c>
      <c r="C229" s="574">
        <v>0.40163746886290808</v>
      </c>
      <c r="D229" s="512">
        <v>61383.472600981098</v>
      </c>
      <c r="E229" s="574">
        <v>2.9119913945910998</v>
      </c>
      <c r="F229" s="479">
        <v>42.633806123140985</v>
      </c>
      <c r="G229" s="496">
        <f t="shared" si="30"/>
        <v>184961.2600782568</v>
      </c>
      <c r="H229" s="573">
        <f t="shared" si="22"/>
        <v>177860.40471233096</v>
      </c>
      <c r="I229" s="480">
        <f t="shared" si="23"/>
        <v>177860.40471233096</v>
      </c>
      <c r="J229" s="474">
        <f>SUM(I218:I229)</f>
        <v>2208015.4360723086</v>
      </c>
      <c r="K229" s="475">
        <v>184961.26007825701</v>
      </c>
      <c r="L229" s="277">
        <f t="shared" si="31"/>
        <v>0</v>
      </c>
      <c r="N229" s="8"/>
      <c r="O229" s="474">
        <f>+I229+'Med IND Sales Mod'!K229+'Small IND Sales Mod'!I229</f>
        <v>199938.448374536</v>
      </c>
      <c r="P229" s="474">
        <f>SUM(O218:O229)</f>
        <v>2492614.6637229831</v>
      </c>
      <c r="R229" s="474"/>
      <c r="S229" s="474" t="e">
        <f>AVERAGE(R218:R229)</f>
        <v>#DIV/0!</v>
      </c>
      <c r="Y229" s="572">
        <f t="shared" si="24"/>
        <v>179877.9996788998</v>
      </c>
      <c r="Z229" s="474">
        <f>SUM(Y218:Y229)</f>
        <v>2208015.4360723086</v>
      </c>
      <c r="AA229" s="571">
        <f t="shared" si="34"/>
        <v>8.0552156387418639E-2</v>
      </c>
      <c r="AB229" s="570">
        <f t="shared" si="33"/>
        <v>177860.40471233096</v>
      </c>
      <c r="AC229" s="474">
        <f>SUM(AB218:AB229)</f>
        <v>2208015.4360723086</v>
      </c>
    </row>
    <row r="230" spans="1:29" ht="15" x14ac:dyDescent="0.25">
      <c r="A230" s="337">
        <v>2025</v>
      </c>
      <c r="B230" s="337">
        <v>1</v>
      </c>
      <c r="C230" s="574">
        <v>0.40145693706012553</v>
      </c>
      <c r="D230" s="512">
        <v>61529.806634307301</v>
      </c>
      <c r="E230" s="574">
        <v>2.9172720000000001</v>
      </c>
      <c r="F230" s="479">
        <v>26.112829868525239</v>
      </c>
      <c r="G230" s="496">
        <f t="shared" si="30"/>
        <v>184198.45571860581</v>
      </c>
      <c r="H230" s="573">
        <f t="shared" si="22"/>
        <v>176387.43360626212</v>
      </c>
      <c r="I230" s="480">
        <f t="shared" si="23"/>
        <v>176387.43360626212</v>
      </c>
      <c r="J230" s="477">
        <f>+J229/J217-1</f>
        <v>-2.8812627891648179E-2</v>
      </c>
      <c r="K230" s="475">
        <v>184198.45571860601</v>
      </c>
      <c r="L230" s="277">
        <f t="shared" si="31"/>
        <v>0</v>
      </c>
      <c r="N230" s="8"/>
      <c r="O230" s="474">
        <f>+I230+'Med IND Sales Mod'!K230+'Small IND Sales Mod'!I230</f>
        <v>198856.43394436635</v>
      </c>
      <c r="P230" s="477">
        <f>+P229/P217-1</f>
        <v>-2.8658097764958868E-2</v>
      </c>
      <c r="R230" s="474"/>
      <c r="S230" s="476" t="e">
        <f>+S229/S217-1</f>
        <v>#DIV/0!</v>
      </c>
      <c r="Y230" s="572">
        <f t="shared" si="24"/>
        <v>179136.15934810668</v>
      </c>
      <c r="Z230" s="477">
        <f>+Z229/Z217-1</f>
        <v>-2.8812627891648179E-2</v>
      </c>
      <c r="AA230" s="571">
        <f t="shared" si="34"/>
        <v>8.2214564793365197E-2</v>
      </c>
      <c r="AB230" s="570">
        <f t="shared" ref="AB230:AB241" si="35">+AA230*$Z$241</f>
        <v>176387.43360626212</v>
      </c>
      <c r="AC230" s="477">
        <f>+AC229/AC217-1</f>
        <v>-2.8812627891648179E-2</v>
      </c>
    </row>
    <row r="231" spans="1:29" ht="15" x14ac:dyDescent="0.25">
      <c r="A231" s="337">
        <v>2025</v>
      </c>
      <c r="B231" s="337">
        <v>2</v>
      </c>
      <c r="C231" s="574">
        <v>0.40133660674278776</v>
      </c>
      <c r="D231" s="512">
        <v>61702.8520834136</v>
      </c>
      <c r="E231" s="574">
        <v>2.9224832447774198</v>
      </c>
      <c r="F231" s="479">
        <v>35.042184420393127</v>
      </c>
      <c r="G231" s="496">
        <f t="shared" si="30"/>
        <v>183867.00877427845</v>
      </c>
      <c r="H231" s="573">
        <f t="shared" si="22"/>
        <v>172937.11286947751</v>
      </c>
      <c r="I231" s="480">
        <f t="shared" si="23"/>
        <v>172937.11286947751</v>
      </c>
      <c r="J231" s="474"/>
      <c r="K231" s="475">
        <v>183867.00877427799</v>
      </c>
      <c r="L231" s="277">
        <f t="shared" si="31"/>
        <v>-4.6566128730773926E-10</v>
      </c>
      <c r="N231" s="8"/>
      <c r="O231" s="474">
        <f>+I231+'Med IND Sales Mod'!K231+'Small IND Sales Mod'!I231</f>
        <v>194987.90016176392</v>
      </c>
      <c r="P231" s="474"/>
      <c r="R231" s="474"/>
      <c r="S231" s="483"/>
      <c r="Y231" s="572">
        <f t="shared" si="24"/>
        <v>178813.82150654969</v>
      </c>
      <c r="Z231" s="474"/>
      <c r="AA231" s="571">
        <f t="shared" si="34"/>
        <v>8.0606362825840244E-2</v>
      </c>
      <c r="AB231" s="570">
        <f t="shared" si="35"/>
        <v>172937.11286947751</v>
      </c>
      <c r="AC231" s="474"/>
    </row>
    <row r="232" spans="1:29" ht="15" x14ac:dyDescent="0.25">
      <c r="A232" s="337">
        <v>2025</v>
      </c>
      <c r="B232" s="337">
        <v>3</v>
      </c>
      <c r="C232" s="574">
        <v>0.4012229274021416</v>
      </c>
      <c r="D232" s="512">
        <v>61871.801799435103</v>
      </c>
      <c r="E232" s="574">
        <v>2.9271284051929198</v>
      </c>
      <c r="F232" s="479">
        <v>64.582270600115152</v>
      </c>
      <c r="G232" s="496">
        <f t="shared" si="30"/>
        <v>183893.86129671603</v>
      </c>
      <c r="H232" s="573">
        <f t="shared" ref="H232:H295" si="36">+AB232</f>
        <v>171392.28649152187</v>
      </c>
      <c r="I232" s="480">
        <f t="shared" ref="I232:I295" si="37">+H232</f>
        <v>171392.28649152187</v>
      </c>
      <c r="J232" s="474"/>
      <c r="K232" s="475">
        <v>183893.861296716</v>
      </c>
      <c r="L232" s="277">
        <f t="shared" si="31"/>
        <v>0</v>
      </c>
      <c r="N232" s="8"/>
      <c r="O232" s="474">
        <f>+I232+'Med IND Sales Mod'!K232+'Small IND Sales Mod'!I232</f>
        <v>193633.30018453556</v>
      </c>
      <c r="P232" s="474"/>
      <c r="R232" s="474"/>
      <c r="S232" s="483"/>
      <c r="Y232" s="572">
        <f t="shared" ref="Y232:Y295" si="38">+G232*(1+$X$104)</f>
        <v>178839.93604545563</v>
      </c>
      <c r="Z232" s="474"/>
      <c r="AA232" s="571">
        <f t="shared" si="34"/>
        <v>7.9886315905556546E-2</v>
      </c>
      <c r="AB232" s="570">
        <f t="shared" si="35"/>
        <v>171392.28649152187</v>
      </c>
      <c r="AC232" s="474"/>
    </row>
    <row r="233" spans="1:29" ht="15" x14ac:dyDescent="0.25">
      <c r="A233" s="337">
        <v>2025</v>
      </c>
      <c r="B233" s="337">
        <v>4</v>
      </c>
      <c r="C233" s="574">
        <v>0.40114410397578631</v>
      </c>
      <c r="D233" s="512">
        <v>62054.2752964311</v>
      </c>
      <c r="E233" s="574">
        <v>2.9322270000000001</v>
      </c>
      <c r="F233" s="479">
        <v>114.03392869270741</v>
      </c>
      <c r="G233" s="496">
        <f t="shared" si="30"/>
        <v>184187.76840159638</v>
      </c>
      <c r="H233" s="573">
        <f t="shared" si="36"/>
        <v>183966.92884092956</v>
      </c>
      <c r="I233" s="480">
        <f t="shared" si="37"/>
        <v>183966.92884092956</v>
      </c>
      <c r="J233" s="474"/>
      <c r="K233" s="475">
        <v>184187.768401596</v>
      </c>
      <c r="L233" s="277">
        <f t="shared" si="31"/>
        <v>-3.7834979593753815E-10</v>
      </c>
      <c r="N233" s="8"/>
      <c r="O233" s="474">
        <f>+I233+'Med IND Sales Mod'!K233+'Small IND Sales Mod'!I233</f>
        <v>206574.75422933436</v>
      </c>
      <c r="P233" s="474"/>
      <c r="R233" s="474"/>
      <c r="S233" s="483"/>
      <c r="Y233" s="572">
        <f t="shared" si="38"/>
        <v>179125.76574890231</v>
      </c>
      <c r="Z233" s="474"/>
      <c r="AA233" s="571">
        <f t="shared" si="34"/>
        <v>8.5747383936607427E-2</v>
      </c>
      <c r="AB233" s="570">
        <f t="shared" si="35"/>
        <v>183966.92884092956</v>
      </c>
      <c r="AC233" s="474"/>
    </row>
    <row r="234" spans="1:29" ht="15" x14ac:dyDescent="0.25">
      <c r="A234" s="337">
        <v>2025</v>
      </c>
      <c r="B234" s="337">
        <v>5</v>
      </c>
      <c r="C234" s="574">
        <v>0.40104386982833401</v>
      </c>
      <c r="D234" s="512">
        <v>62213.522751014199</v>
      </c>
      <c r="E234" s="574">
        <v>2.9371360433734202</v>
      </c>
      <c r="F234" s="479">
        <v>208.47875842628665</v>
      </c>
      <c r="G234" s="496">
        <f t="shared" si="30"/>
        <v>185114.34642078291</v>
      </c>
      <c r="H234" s="573">
        <f t="shared" si="36"/>
        <v>183023.45986353283</v>
      </c>
      <c r="I234" s="480">
        <f t="shared" si="37"/>
        <v>183023.45986353283</v>
      </c>
      <c r="J234" s="474"/>
      <c r="K234" s="475">
        <v>185114.346420783</v>
      </c>
      <c r="L234" s="277">
        <f t="shared" si="31"/>
        <v>0</v>
      </c>
      <c r="N234" s="8"/>
      <c r="O234" s="474">
        <f>+I234+'Med IND Sales Mod'!K234+'Small IND Sales Mod'!I234</f>
        <v>206642.47959341822</v>
      </c>
      <c r="P234" s="474"/>
      <c r="R234" s="474"/>
      <c r="S234" s="483"/>
      <c r="Y234" s="572">
        <f t="shared" si="38"/>
        <v>180026.87877423092</v>
      </c>
      <c r="Z234" s="474"/>
      <c r="AA234" s="571">
        <f t="shared" si="34"/>
        <v>8.5307631003040396E-2</v>
      </c>
      <c r="AB234" s="570">
        <f t="shared" si="35"/>
        <v>183023.45986353283</v>
      </c>
      <c r="AC234" s="474"/>
    </row>
    <row r="235" spans="1:29" ht="15" x14ac:dyDescent="0.25">
      <c r="A235" s="337">
        <v>2025</v>
      </c>
      <c r="B235" s="337">
        <v>6</v>
      </c>
      <c r="C235" s="574">
        <v>0.40094159483388941</v>
      </c>
      <c r="D235" s="512">
        <v>62370.574689344503</v>
      </c>
      <c r="E235" s="574">
        <v>2.9421833809374598</v>
      </c>
      <c r="F235" s="479">
        <v>271.66325293295364</v>
      </c>
      <c r="G235" s="496">
        <f t="shared" si="30"/>
        <v>185573.00749646433</v>
      </c>
      <c r="H235" s="573">
        <f t="shared" si="36"/>
        <v>190504.8551651139</v>
      </c>
      <c r="I235" s="480">
        <f t="shared" si="37"/>
        <v>190504.8551651139</v>
      </c>
      <c r="J235" s="474"/>
      <c r="K235" s="475">
        <v>185573.00749646401</v>
      </c>
      <c r="L235" s="277">
        <f t="shared" si="31"/>
        <v>-3.2014213502407074E-10</v>
      </c>
      <c r="N235" s="8"/>
      <c r="O235" s="474">
        <f>+I235+'Med IND Sales Mod'!K235+'Small IND Sales Mod'!I235</f>
        <v>214799.7137321459</v>
      </c>
      <c r="P235" s="474"/>
      <c r="R235" s="474"/>
      <c r="S235" s="483"/>
      <c r="Y235" s="572">
        <f t="shared" si="38"/>
        <v>180472.93454174267</v>
      </c>
      <c r="Z235" s="474"/>
      <c r="AA235" s="571">
        <f t="shared" si="34"/>
        <v>8.8794725555023143E-2</v>
      </c>
      <c r="AB235" s="570">
        <f t="shared" si="35"/>
        <v>190504.8551651139</v>
      </c>
      <c r="AC235" s="474"/>
    </row>
    <row r="236" spans="1:29" ht="15" x14ac:dyDescent="0.25">
      <c r="A236" s="337">
        <v>2025</v>
      </c>
      <c r="B236" s="337">
        <v>7</v>
      </c>
      <c r="C236" s="574">
        <v>0.40083450096344309</v>
      </c>
      <c r="D236" s="512">
        <v>62531.211655056803</v>
      </c>
      <c r="E236" s="574">
        <v>2.9470390000000002</v>
      </c>
      <c r="F236" s="479">
        <v>322.31916585708109</v>
      </c>
      <c r="G236" s="496">
        <f t="shared" si="30"/>
        <v>185874.37892908274</v>
      </c>
      <c r="H236" s="573">
        <f t="shared" si="36"/>
        <v>178689.72688874064</v>
      </c>
      <c r="I236" s="480">
        <f t="shared" si="37"/>
        <v>178689.72688874064</v>
      </c>
      <c r="J236" s="474"/>
      <c r="K236" s="475">
        <v>185874.378929083</v>
      </c>
      <c r="L236" s="277">
        <f t="shared" si="31"/>
        <v>2.6193447411060333E-10</v>
      </c>
      <c r="N236" s="8"/>
      <c r="O236" s="474">
        <f>+I236+'Med IND Sales Mod'!K236+'Small IND Sales Mod'!I236</f>
        <v>203447.95801544987</v>
      </c>
      <c r="P236" s="474"/>
      <c r="R236" s="474"/>
      <c r="S236" s="483"/>
      <c r="Y236" s="572">
        <f t="shared" si="38"/>
        <v>180766.0234320153</v>
      </c>
      <c r="Z236" s="474"/>
      <c r="AA236" s="571">
        <f t="shared" si="34"/>
        <v>8.3287668678238211E-2</v>
      </c>
      <c r="AB236" s="570">
        <f t="shared" si="35"/>
        <v>178689.72688874064</v>
      </c>
      <c r="AC236" s="474"/>
    </row>
    <row r="237" spans="1:29" ht="15" x14ac:dyDescent="0.25">
      <c r="A237" s="337">
        <v>2025</v>
      </c>
      <c r="B237" s="337">
        <v>8</v>
      </c>
      <c r="C237" s="574">
        <v>0.40074986725310918</v>
      </c>
      <c r="D237" s="512">
        <v>62717.3149042937</v>
      </c>
      <c r="E237" s="574">
        <v>2.9520226026556999</v>
      </c>
      <c r="F237" s="479">
        <v>326.45437890907908</v>
      </c>
      <c r="G237" s="496">
        <f t="shared" si="30"/>
        <v>185530.86361444072</v>
      </c>
      <c r="H237" s="573">
        <f t="shared" si="36"/>
        <v>185569.06610100073</v>
      </c>
      <c r="I237" s="480">
        <f t="shared" si="37"/>
        <v>185569.06610100073</v>
      </c>
      <c r="J237" s="474"/>
      <c r="K237" s="475">
        <v>185530.86361444101</v>
      </c>
      <c r="L237" s="277">
        <f t="shared" si="31"/>
        <v>2.9103830456733704E-10</v>
      </c>
      <c r="N237" s="8"/>
      <c r="O237" s="474">
        <f>+I237+'Med IND Sales Mod'!K237+'Small IND Sales Mod'!I237</f>
        <v>210316.91340076679</v>
      </c>
      <c r="P237" s="474"/>
      <c r="R237" s="474"/>
      <c r="S237" s="483"/>
      <c r="Y237" s="572">
        <f t="shared" si="38"/>
        <v>180431.94889321332</v>
      </c>
      <c r="Z237" s="474"/>
      <c r="AA237" s="571">
        <f t="shared" si="34"/>
        <v>8.6494143583159197E-2</v>
      </c>
      <c r="AB237" s="570">
        <f t="shared" si="35"/>
        <v>185569.06610100073</v>
      </c>
      <c r="AC237" s="474"/>
    </row>
    <row r="238" spans="1:29" ht="15" x14ac:dyDescent="0.25">
      <c r="A238" s="337">
        <v>2025</v>
      </c>
      <c r="B238" s="337">
        <v>9</v>
      </c>
      <c r="C238" s="574">
        <v>0.40065908842166359</v>
      </c>
      <c r="D238" s="512">
        <v>62913.585883125903</v>
      </c>
      <c r="E238" s="574">
        <v>2.9569699608147699</v>
      </c>
      <c r="F238" s="479">
        <v>277.87653293728147</v>
      </c>
      <c r="G238" s="496">
        <f t="shared" si="30"/>
        <v>184441.54236581971</v>
      </c>
      <c r="H238" s="573">
        <f t="shared" si="36"/>
        <v>176272.90515922144</v>
      </c>
      <c r="I238" s="480">
        <f t="shared" si="37"/>
        <v>176272.90515922144</v>
      </c>
      <c r="J238" s="474"/>
      <c r="K238" s="475">
        <v>184441.54236582</v>
      </c>
      <c r="L238" s="277">
        <f t="shared" si="31"/>
        <v>2.9103830456733704E-10</v>
      </c>
      <c r="N238" s="8"/>
      <c r="O238" s="474">
        <f>+I238+'Med IND Sales Mod'!K238+'Small IND Sales Mod'!I238</f>
        <v>200464.07351191159</v>
      </c>
      <c r="P238" s="474"/>
      <c r="R238" s="474"/>
      <c r="S238" s="483"/>
      <c r="Y238" s="572">
        <f t="shared" si="38"/>
        <v>179372.56528430645</v>
      </c>
      <c r="Z238" s="474"/>
      <c r="AA238" s="571">
        <f t="shared" si="34"/>
        <v>8.2161182836173588E-2</v>
      </c>
      <c r="AB238" s="570">
        <f t="shared" si="35"/>
        <v>176272.90515922144</v>
      </c>
      <c r="AC238" s="474"/>
    </row>
    <row r="239" spans="1:29" ht="15" x14ac:dyDescent="0.25">
      <c r="A239" s="337">
        <v>2025</v>
      </c>
      <c r="B239" s="337">
        <v>10</v>
      </c>
      <c r="C239" s="574">
        <v>0.40052796073539537</v>
      </c>
      <c r="D239" s="512">
        <v>63098.483493559797</v>
      </c>
      <c r="E239" s="574">
        <v>2.961722</v>
      </c>
      <c r="F239" s="479">
        <v>198.89039579254836</v>
      </c>
      <c r="G239" s="496">
        <f t="shared" si="30"/>
        <v>182905.07565764606</v>
      </c>
      <c r="H239" s="573">
        <f t="shared" si="36"/>
        <v>179668.16012680958</v>
      </c>
      <c r="I239" s="480">
        <f t="shared" si="37"/>
        <v>179668.16012680958</v>
      </c>
      <c r="J239" s="474"/>
      <c r="K239" s="475">
        <v>182905.075657646</v>
      </c>
      <c r="L239" s="277">
        <f t="shared" si="31"/>
        <v>0</v>
      </c>
      <c r="N239" s="8"/>
      <c r="O239" s="474">
        <f>+I239+'Med IND Sales Mod'!K239+'Small IND Sales Mod'!I239</f>
        <v>202867.95244821298</v>
      </c>
      <c r="P239" s="474"/>
      <c r="R239" s="474"/>
      <c r="S239" s="483"/>
      <c r="Y239" s="572">
        <f t="shared" si="38"/>
        <v>177878.3250422008</v>
      </c>
      <c r="Z239" s="474"/>
      <c r="AA239" s="571">
        <f t="shared" si="34"/>
        <v>8.3743718529424124E-2</v>
      </c>
      <c r="AB239" s="570">
        <f t="shared" si="35"/>
        <v>179668.16012680958</v>
      </c>
      <c r="AC239" s="474"/>
    </row>
    <row r="240" spans="1:29" ht="15" x14ac:dyDescent="0.25">
      <c r="A240" s="337">
        <v>2025</v>
      </c>
      <c r="B240" s="337">
        <v>11</v>
      </c>
      <c r="C240" s="574">
        <v>0.40036152143315862</v>
      </c>
      <c r="D240" s="512">
        <v>63273.9955558125</v>
      </c>
      <c r="E240" s="574">
        <v>2.9666067225904502</v>
      </c>
      <c r="F240" s="479">
        <v>78.117279066674627</v>
      </c>
      <c r="G240" s="496">
        <f t="shared" si="30"/>
        <v>180725.97591814696</v>
      </c>
      <c r="H240" s="573">
        <f t="shared" si="36"/>
        <v>174219.62812985672</v>
      </c>
      <c r="I240" s="480">
        <f t="shared" si="37"/>
        <v>174219.62812985672</v>
      </c>
      <c r="J240" s="474"/>
      <c r="K240" s="475">
        <v>180725.97591814701</v>
      </c>
      <c r="L240" s="277">
        <f t="shared" si="31"/>
        <v>0</v>
      </c>
      <c r="N240" s="8"/>
      <c r="O240" s="474">
        <f>+I240+'Med IND Sales Mod'!K240+'Small IND Sales Mod'!I240</f>
        <v>196064.44632085442</v>
      </c>
      <c r="P240" s="474"/>
      <c r="R240" s="474"/>
      <c r="S240" s="483"/>
      <c r="Y240" s="572">
        <f t="shared" si="38"/>
        <v>175759.11314844494</v>
      </c>
      <c r="Z240" s="474"/>
      <c r="AA240" s="571">
        <f t="shared" si="34"/>
        <v>8.1204145966153371E-2</v>
      </c>
      <c r="AB240" s="570">
        <f t="shared" si="35"/>
        <v>174219.62812985672</v>
      </c>
      <c r="AC240" s="474"/>
    </row>
    <row r="241" spans="1:29" ht="15" x14ac:dyDescent="0.25">
      <c r="A241" s="337">
        <v>2025</v>
      </c>
      <c r="B241" s="337">
        <v>12</v>
      </c>
      <c r="C241" s="574">
        <v>0.40018729599759334</v>
      </c>
      <c r="D241" s="512">
        <v>63437.0691144374</v>
      </c>
      <c r="E241" s="574">
        <v>2.97136612767201</v>
      </c>
      <c r="F241" s="479">
        <v>42.633806123140985</v>
      </c>
      <c r="G241" s="496">
        <f t="shared" si="30"/>
        <v>179769.48263397263</v>
      </c>
      <c r="H241" s="573">
        <f t="shared" si="36"/>
        <v>172820.81553722071</v>
      </c>
      <c r="I241" s="480">
        <f t="shared" si="37"/>
        <v>172820.81553722071</v>
      </c>
      <c r="J241" s="474">
        <f>SUM(I230:I241)</f>
        <v>2145452.3787796875</v>
      </c>
      <c r="K241" s="475">
        <v>179769.48263397301</v>
      </c>
      <c r="L241" s="277">
        <f t="shared" si="31"/>
        <v>3.7834979593753815E-10</v>
      </c>
      <c r="N241" s="8"/>
      <c r="O241" s="474">
        <f>+I241+'Med IND Sales Mod'!K241+'Small IND Sales Mod'!I241</f>
        <v>194363.22246495017</v>
      </c>
      <c r="P241" s="474">
        <f>SUM(O230:O241)</f>
        <v>2423019.1480077105</v>
      </c>
      <c r="R241" s="474"/>
      <c r="S241" s="474" t="e">
        <f>AVERAGE(R230:R241)</f>
        <v>#DIV/0!</v>
      </c>
      <c r="Y241" s="572">
        <f t="shared" si="38"/>
        <v>174828.90701451839</v>
      </c>
      <c r="Z241" s="474">
        <f>SUM(Y230:Y241)</f>
        <v>2145452.3787796875</v>
      </c>
      <c r="AA241" s="571">
        <f t="shared" si="34"/>
        <v>8.0552156387418639E-2</v>
      </c>
      <c r="AB241" s="570">
        <f t="shared" si="35"/>
        <v>172820.81553722071</v>
      </c>
      <c r="AC241" s="474">
        <f>SUM(AB230:AB241)</f>
        <v>2145452.3787796875</v>
      </c>
    </row>
    <row r="242" spans="1:29" ht="15" x14ac:dyDescent="0.25">
      <c r="A242" s="337">
        <v>2026</v>
      </c>
      <c r="B242" s="337">
        <v>1</v>
      </c>
      <c r="C242" s="574">
        <v>0.40007554863298411</v>
      </c>
      <c r="D242" s="512">
        <v>63611.831617139404</v>
      </c>
      <c r="E242" s="574">
        <v>2.9763890000000002</v>
      </c>
      <c r="F242" s="479">
        <v>26.112829868525239</v>
      </c>
      <c r="G242" s="496">
        <f t="shared" si="30"/>
        <v>179099.41179598871</v>
      </c>
      <c r="H242" s="573">
        <f t="shared" si="36"/>
        <v>171727.61494459384</v>
      </c>
      <c r="I242" s="480">
        <f t="shared" si="37"/>
        <v>171727.61494459384</v>
      </c>
      <c r="J242" s="477">
        <f>+J241/J229-1</f>
        <v>-2.8334519890816701E-2</v>
      </c>
      <c r="K242" s="475">
        <v>179099.411795989</v>
      </c>
      <c r="L242" s="277">
        <f t="shared" si="31"/>
        <v>2.9103830456733704E-10</v>
      </c>
      <c r="N242" s="8"/>
      <c r="O242" s="474">
        <f>+I242+'Med IND Sales Mod'!K242+'Small IND Sales Mod'!I242</f>
        <v>193664.38229208911</v>
      </c>
      <c r="P242" s="477">
        <f>+P241/P229-1</f>
        <v>-2.7920687753366757E-2</v>
      </c>
      <c r="R242" s="474"/>
      <c r="S242" s="476" t="e">
        <f>+S241/S229-1</f>
        <v>#DIV/0!</v>
      </c>
      <c r="Y242" s="572">
        <f t="shared" si="38"/>
        <v>174177.25162501296</v>
      </c>
      <c r="Z242" s="477">
        <f>+Z241/Z229-1</f>
        <v>-2.8334519890816701E-2</v>
      </c>
      <c r="AA242" s="571">
        <f t="shared" si="34"/>
        <v>8.2214564793365197E-2</v>
      </c>
      <c r="AB242" s="570">
        <f t="shared" ref="AB242:AB253" si="39">+AA242*$Z$253</f>
        <v>171727.61494459384</v>
      </c>
      <c r="AC242" s="477">
        <f>+AC241/AC229-1</f>
        <v>-2.8334519890816701E-2</v>
      </c>
    </row>
    <row r="243" spans="1:29" ht="15" x14ac:dyDescent="0.25">
      <c r="A243" s="337">
        <v>2026</v>
      </c>
      <c r="B243" s="337">
        <v>2</v>
      </c>
      <c r="C243" s="574">
        <v>0.40005969767713778</v>
      </c>
      <c r="D243" s="512">
        <v>63801.763886466601</v>
      </c>
      <c r="E243" s="574">
        <v>2.9815685198593398</v>
      </c>
      <c r="F243" s="479">
        <v>35.042184420393127</v>
      </c>
      <c r="G243" s="496">
        <f t="shared" si="30"/>
        <v>178841.17158646724</v>
      </c>
      <c r="H243" s="573">
        <f t="shared" si="36"/>
        <v>168368.44508306889</v>
      </c>
      <c r="I243" s="480">
        <f t="shared" si="37"/>
        <v>168368.44508306889</v>
      </c>
      <c r="J243" s="474"/>
      <c r="K243" s="475">
        <v>178841.17158646701</v>
      </c>
      <c r="L243" s="277">
        <f t="shared" si="31"/>
        <v>-2.3283064365386963E-10</v>
      </c>
      <c r="N243" s="8"/>
      <c r="O243" s="474">
        <f>+I243+'Med IND Sales Mod'!K243+'Small IND Sales Mod'!I243</f>
        <v>189908.34279562466</v>
      </c>
      <c r="P243" s="474"/>
      <c r="R243" s="474"/>
      <c r="S243" s="483"/>
      <c r="Y243" s="572">
        <f t="shared" si="38"/>
        <v>173926.10858940796</v>
      </c>
      <c r="Z243" s="474"/>
      <c r="AA243" s="571">
        <f t="shared" si="34"/>
        <v>8.0606362825840244E-2</v>
      </c>
      <c r="AB243" s="570">
        <f t="shared" si="39"/>
        <v>168368.44508306889</v>
      </c>
      <c r="AC243" s="474"/>
    </row>
    <row r="244" spans="1:29" ht="15" x14ac:dyDescent="0.25">
      <c r="A244" s="337">
        <v>2026</v>
      </c>
      <c r="B244" s="337">
        <v>3</v>
      </c>
      <c r="C244" s="574">
        <v>0.40006571617595899</v>
      </c>
      <c r="D244" s="512">
        <v>63978.435240115999</v>
      </c>
      <c r="E244" s="574">
        <v>2.98634935802587</v>
      </c>
      <c r="F244" s="479">
        <v>64.582270600115152</v>
      </c>
      <c r="G244" s="496">
        <f t="shared" si="30"/>
        <v>178920.53906460758</v>
      </c>
      <c r="H244" s="573">
        <f t="shared" si="36"/>
        <v>166864.43006359757</v>
      </c>
      <c r="I244" s="480">
        <f t="shared" si="37"/>
        <v>166864.43006359757</v>
      </c>
      <c r="J244" s="474"/>
      <c r="K244" s="475">
        <v>178920.53906460799</v>
      </c>
      <c r="L244" s="277">
        <f t="shared" si="31"/>
        <v>4.0745362639427185E-10</v>
      </c>
      <c r="N244" s="8"/>
      <c r="O244" s="474">
        <f>+I244+'Med IND Sales Mod'!K244+'Small IND Sales Mod'!I244</f>
        <v>188601.31291001671</v>
      </c>
      <c r="P244" s="474"/>
      <c r="R244" s="474"/>
      <c r="S244" s="483"/>
      <c r="Y244" s="572">
        <f t="shared" si="38"/>
        <v>174003.29482398162</v>
      </c>
      <c r="Z244" s="474"/>
      <c r="AA244" s="571">
        <f t="shared" si="34"/>
        <v>7.9886315905556546E-2</v>
      </c>
      <c r="AB244" s="570">
        <f t="shared" si="39"/>
        <v>166864.43006359757</v>
      </c>
      <c r="AC244" s="474"/>
    </row>
    <row r="245" spans="1:29" ht="15" x14ac:dyDescent="0.25">
      <c r="A245" s="337">
        <v>2026</v>
      </c>
      <c r="B245" s="337">
        <v>4</v>
      </c>
      <c r="C245" s="574">
        <v>0.40013153185865818</v>
      </c>
      <c r="D245" s="512">
        <v>64166.502587827999</v>
      </c>
      <c r="E245" s="574">
        <v>2.9916990000000001</v>
      </c>
      <c r="F245" s="479">
        <v>114.03392869270741</v>
      </c>
      <c r="G245" s="496">
        <f t="shared" si="30"/>
        <v>179264.27853148463</v>
      </c>
      <c r="H245" s="573">
        <f t="shared" si="36"/>
        <v>179106.87441065564</v>
      </c>
      <c r="I245" s="480">
        <f t="shared" si="37"/>
        <v>179106.87441065564</v>
      </c>
      <c r="J245" s="474"/>
      <c r="K245" s="475">
        <v>179264.278531485</v>
      </c>
      <c r="L245" s="277">
        <f t="shared" si="31"/>
        <v>3.7834979593753815E-10</v>
      </c>
      <c r="N245" s="8"/>
      <c r="O245" s="474">
        <f>+I245+'Med IND Sales Mod'!K245+'Small IND Sales Mod'!I245</f>
        <v>201215.04814426808</v>
      </c>
      <c r="P245" s="474"/>
      <c r="R245" s="474"/>
      <c r="S245" s="483"/>
      <c r="Y245" s="572">
        <f t="shared" si="38"/>
        <v>174337.58735467898</v>
      </c>
      <c r="Z245" s="474"/>
      <c r="AA245" s="571">
        <f t="shared" si="34"/>
        <v>8.5747383936607427E-2</v>
      </c>
      <c r="AB245" s="570">
        <f t="shared" si="39"/>
        <v>179106.87441065564</v>
      </c>
      <c r="AC245" s="474"/>
    </row>
    <row r="246" spans="1:29" ht="15" x14ac:dyDescent="0.25">
      <c r="A246" s="337">
        <v>2026</v>
      </c>
      <c r="B246" s="337">
        <v>5</v>
      </c>
      <c r="C246" s="574">
        <v>0.4001724420677949</v>
      </c>
      <c r="D246" s="512">
        <v>64332.001640794297</v>
      </c>
      <c r="E246" s="574">
        <v>2.9968807858080999</v>
      </c>
      <c r="F246" s="479">
        <v>208.47875842628665</v>
      </c>
      <c r="G246" s="496">
        <f t="shared" si="30"/>
        <v>180237.21963468147</v>
      </c>
      <c r="H246" s="573">
        <f t="shared" si="36"/>
        <v>178188.33007929346</v>
      </c>
      <c r="I246" s="480">
        <f t="shared" si="37"/>
        <v>178188.33007929346</v>
      </c>
      <c r="J246" s="474"/>
      <c r="K246" s="475">
        <v>180237.21963468101</v>
      </c>
      <c r="L246" s="277">
        <f t="shared" si="31"/>
        <v>-4.6566128730773926E-10</v>
      </c>
      <c r="N246" s="8"/>
      <c r="O246" s="474">
        <f>+I246+'Med IND Sales Mod'!K246+'Small IND Sales Mod'!I246</f>
        <v>201303.48754829896</v>
      </c>
      <c r="P246" s="474"/>
      <c r="R246" s="474"/>
      <c r="S246" s="483"/>
      <c r="Y246" s="572">
        <f t="shared" si="38"/>
        <v>175283.78927487775</v>
      </c>
      <c r="Z246" s="474"/>
      <c r="AA246" s="571">
        <f t="shared" si="34"/>
        <v>8.5307631003040396E-2</v>
      </c>
      <c r="AB246" s="570">
        <f t="shared" si="39"/>
        <v>178188.33007929346</v>
      </c>
      <c r="AC246" s="474"/>
    </row>
    <row r="247" spans="1:29" ht="15" x14ac:dyDescent="0.25">
      <c r="A247" s="337">
        <v>2026</v>
      </c>
      <c r="B247" s="337">
        <v>6</v>
      </c>
      <c r="C247" s="574">
        <v>0.40020371058200815</v>
      </c>
      <c r="D247" s="512">
        <v>64493.893289695101</v>
      </c>
      <c r="E247" s="574">
        <v>3.0022039154298201</v>
      </c>
      <c r="F247" s="479">
        <v>271.66325293295364</v>
      </c>
      <c r="G247" s="496">
        <f t="shared" si="30"/>
        <v>180736.6432983538</v>
      </c>
      <c r="H247" s="573">
        <f t="shared" si="36"/>
        <v>185472.08122488865</v>
      </c>
      <c r="I247" s="480">
        <f t="shared" si="37"/>
        <v>185472.08122488865</v>
      </c>
      <c r="J247" s="474"/>
      <c r="K247" s="475">
        <v>180736.643298354</v>
      </c>
      <c r="L247" s="277">
        <f t="shared" si="31"/>
        <v>0</v>
      </c>
      <c r="N247" s="8"/>
      <c r="O247" s="474">
        <f>+I247+'Med IND Sales Mod'!K247+'Small IND Sales Mod'!I247</f>
        <v>209264.71192610855</v>
      </c>
      <c r="P247" s="474"/>
      <c r="R247" s="474"/>
      <c r="S247" s="483"/>
      <c r="Y247" s="572">
        <f t="shared" si="38"/>
        <v>175769.48735876667</v>
      </c>
      <c r="Z247" s="474"/>
      <c r="AA247" s="571">
        <f t="shared" si="34"/>
        <v>8.8794725555023143E-2</v>
      </c>
      <c r="AB247" s="570">
        <f t="shared" si="39"/>
        <v>185472.08122488865</v>
      </c>
      <c r="AC247" s="474"/>
    </row>
    <row r="248" spans="1:29" ht="15" x14ac:dyDescent="0.25">
      <c r="A248" s="337">
        <v>2026</v>
      </c>
      <c r="B248" s="337">
        <v>7</v>
      </c>
      <c r="C248" s="574">
        <v>0.40020290950521609</v>
      </c>
      <c r="D248" s="512">
        <v>64653.648850135702</v>
      </c>
      <c r="E248" s="574">
        <v>3.0072950000000001</v>
      </c>
      <c r="F248" s="479">
        <v>322.31916585708109</v>
      </c>
      <c r="G248" s="496">
        <f t="shared" si="30"/>
        <v>181063.72387301616</v>
      </c>
      <c r="H248" s="573">
        <f t="shared" si="36"/>
        <v>173969.08604159698</v>
      </c>
      <c r="I248" s="480">
        <f t="shared" si="37"/>
        <v>173969.08604159698</v>
      </c>
      <c r="J248" s="474"/>
      <c r="K248" s="475">
        <v>181063.72387301599</v>
      </c>
      <c r="L248" s="277">
        <f t="shared" si="31"/>
        <v>0</v>
      </c>
      <c r="N248" s="8"/>
      <c r="O248" s="474">
        <f>+I248+'Med IND Sales Mod'!K248+'Small IND Sales Mod'!I248</f>
        <v>198228.1155309341</v>
      </c>
      <c r="P248" s="474"/>
      <c r="R248" s="474"/>
      <c r="S248" s="483"/>
      <c r="Y248" s="572">
        <f t="shared" si="38"/>
        <v>176087.57883089007</v>
      </c>
      <c r="Z248" s="474"/>
      <c r="AA248" s="571">
        <f t="shared" si="34"/>
        <v>8.3287668678238211E-2</v>
      </c>
      <c r="AB248" s="570">
        <f t="shared" si="39"/>
        <v>173969.08604159698</v>
      </c>
      <c r="AC248" s="474"/>
    </row>
    <row r="249" spans="1:29" ht="15" x14ac:dyDescent="0.25">
      <c r="A249" s="337">
        <v>2026</v>
      </c>
      <c r="B249" s="337">
        <v>8</v>
      </c>
      <c r="C249" s="574">
        <v>0.40019792714580271</v>
      </c>
      <c r="D249" s="512">
        <v>64831.097642499699</v>
      </c>
      <c r="E249" s="574">
        <v>3.0124709954469</v>
      </c>
      <c r="F249" s="479">
        <v>326.45437890907908</v>
      </c>
      <c r="G249" s="496">
        <f t="shared" si="30"/>
        <v>180729.32489815186</v>
      </c>
      <c r="H249" s="573">
        <f t="shared" si="36"/>
        <v>180666.68626834187</v>
      </c>
      <c r="I249" s="480">
        <f t="shared" si="37"/>
        <v>180666.68626834187</v>
      </c>
      <c r="J249" s="474"/>
      <c r="K249" s="475">
        <v>180729.324898152</v>
      </c>
      <c r="L249" s="277">
        <f t="shared" si="31"/>
        <v>0</v>
      </c>
      <c r="N249" s="8"/>
      <c r="O249" s="474">
        <f>+I249+'Med IND Sales Mod'!K249+'Small IND Sales Mod'!I249</f>
        <v>204923.56126242096</v>
      </c>
      <c r="P249" s="474"/>
      <c r="R249" s="474"/>
      <c r="S249" s="483"/>
      <c r="Y249" s="572">
        <f t="shared" si="38"/>
        <v>175762.37008897396</v>
      </c>
      <c r="Z249" s="474"/>
      <c r="AA249" s="571">
        <f t="shared" si="34"/>
        <v>8.6494143583159197E-2</v>
      </c>
      <c r="AB249" s="570">
        <f t="shared" si="39"/>
        <v>180666.68626834187</v>
      </c>
      <c r="AC249" s="474"/>
    </row>
    <row r="250" spans="1:29" ht="15" x14ac:dyDescent="0.25">
      <c r="A250" s="337">
        <v>2026</v>
      </c>
      <c r="B250" s="337">
        <v>9</v>
      </c>
      <c r="C250" s="574">
        <v>0.4001771966860751</v>
      </c>
      <c r="D250" s="512">
        <v>65017.475874940297</v>
      </c>
      <c r="E250" s="574">
        <v>3.01757310244989</v>
      </c>
      <c r="F250" s="479">
        <v>277.87653293728147</v>
      </c>
      <c r="G250" s="496">
        <f t="shared" si="30"/>
        <v>179647.24268651791</v>
      </c>
      <c r="H250" s="573">
        <f t="shared" si="36"/>
        <v>171616.11212009273</v>
      </c>
      <c r="I250" s="480">
        <f t="shared" si="37"/>
        <v>171616.11212009273</v>
      </c>
      <c r="J250" s="474"/>
      <c r="K250" s="475">
        <v>179647.242686518</v>
      </c>
      <c r="L250" s="277">
        <f t="shared" si="31"/>
        <v>0</v>
      </c>
      <c r="N250" s="8"/>
      <c r="O250" s="474">
        <f>+I250+'Med IND Sales Mod'!K250+'Small IND Sales Mod'!I250</f>
        <v>195332.15642413407</v>
      </c>
      <c r="P250" s="474"/>
      <c r="R250" s="474"/>
      <c r="S250" s="483"/>
      <c r="Y250" s="572">
        <f t="shared" si="38"/>
        <v>174710.0265677713</v>
      </c>
      <c r="Z250" s="474"/>
      <c r="AA250" s="571">
        <f t="shared" si="34"/>
        <v>8.2161182836173588E-2</v>
      </c>
      <c r="AB250" s="570">
        <f t="shared" si="39"/>
        <v>171616.11212009273</v>
      </c>
      <c r="AC250" s="474"/>
    </row>
    <row r="251" spans="1:29" ht="15" x14ac:dyDescent="0.25">
      <c r="A251" s="337">
        <v>2026</v>
      </c>
      <c r="B251" s="337">
        <v>10</v>
      </c>
      <c r="C251" s="574">
        <v>0.40013071772770181</v>
      </c>
      <c r="D251" s="512">
        <v>65199.913672064598</v>
      </c>
      <c r="E251" s="574">
        <v>3.0224600000000001</v>
      </c>
      <c r="F251" s="479">
        <v>198.89039579254836</v>
      </c>
      <c r="G251" s="496">
        <f t="shared" si="30"/>
        <v>178135.28119076625</v>
      </c>
      <c r="H251" s="573">
        <f t="shared" si="36"/>
        <v>174921.67094473224</v>
      </c>
      <c r="I251" s="480">
        <f t="shared" si="37"/>
        <v>174921.67094473224</v>
      </c>
      <c r="J251" s="474"/>
      <c r="K251" s="475">
        <v>178135.28119076599</v>
      </c>
      <c r="L251" s="277">
        <f t="shared" si="31"/>
        <v>-2.6193447411060333E-10</v>
      </c>
      <c r="N251" s="8"/>
      <c r="O251" s="474">
        <f>+I251+'Med IND Sales Mod'!K251+'Small IND Sales Mod'!I251</f>
        <v>197669.77502559446</v>
      </c>
      <c r="P251" s="474"/>
      <c r="R251" s="474"/>
      <c r="S251" s="483"/>
      <c r="Y251" s="572">
        <f t="shared" si="38"/>
        <v>173239.61806529755</v>
      </c>
      <c r="Z251" s="474"/>
      <c r="AA251" s="571">
        <f t="shared" si="34"/>
        <v>8.3743718529424124E-2</v>
      </c>
      <c r="AB251" s="570">
        <f t="shared" si="39"/>
        <v>174921.67094473224</v>
      </c>
      <c r="AC251" s="474"/>
    </row>
    <row r="252" spans="1:29" ht="15" x14ac:dyDescent="0.25">
      <c r="A252" s="337">
        <v>2026</v>
      </c>
      <c r="B252" s="337">
        <v>11</v>
      </c>
      <c r="C252" s="574">
        <v>0.40008189721081816</v>
      </c>
      <c r="D252" s="512">
        <v>65385.754059310297</v>
      </c>
      <c r="E252" s="574">
        <v>3.0274780490484798</v>
      </c>
      <c r="F252" s="479">
        <v>78.117279066674627</v>
      </c>
      <c r="G252" s="496">
        <f t="shared" si="30"/>
        <v>176010.6537647362</v>
      </c>
      <c r="H252" s="573">
        <f t="shared" si="36"/>
        <v>169617.07874303017</v>
      </c>
      <c r="I252" s="480">
        <f t="shared" si="37"/>
        <v>169617.07874303017</v>
      </c>
      <c r="J252" s="474"/>
      <c r="K252" s="475">
        <v>176010.65376473599</v>
      </c>
      <c r="L252" s="277">
        <f t="shared" si="31"/>
        <v>0</v>
      </c>
      <c r="N252" s="8"/>
      <c r="O252" s="474">
        <f>+I252+'Med IND Sales Mod'!K252+'Small IND Sales Mod'!I252</f>
        <v>191040.492602012</v>
      </c>
      <c r="P252" s="474"/>
      <c r="R252" s="474"/>
      <c r="S252" s="483"/>
      <c r="Y252" s="572">
        <f t="shared" si="38"/>
        <v>171173.38143122877</v>
      </c>
      <c r="Z252" s="474"/>
      <c r="AA252" s="571">
        <f t="shared" si="34"/>
        <v>8.1204145966153371E-2</v>
      </c>
      <c r="AB252" s="570">
        <f t="shared" si="39"/>
        <v>169617.07874303017</v>
      </c>
      <c r="AC252" s="474"/>
    </row>
    <row r="253" spans="1:29" ht="15" x14ac:dyDescent="0.25">
      <c r="A253" s="337">
        <v>2026</v>
      </c>
      <c r="B253" s="337">
        <v>12</v>
      </c>
      <c r="C253" s="574">
        <v>0.40001650569844094</v>
      </c>
      <c r="D253" s="512">
        <v>65565.1950596557</v>
      </c>
      <c r="E253" s="574">
        <v>3.0323238779373098</v>
      </c>
      <c r="F253" s="479">
        <v>42.633806123140985</v>
      </c>
      <c r="G253" s="496">
        <f t="shared" si="30"/>
        <v>175115.81565949178</v>
      </c>
      <c r="H253" s="573">
        <f t="shared" si="36"/>
        <v>168255.2201039161</v>
      </c>
      <c r="I253" s="480">
        <f t="shared" si="37"/>
        <v>168255.2201039161</v>
      </c>
      <c r="J253" s="474">
        <f>SUM(I242:I253)</f>
        <v>2088773.6300278078</v>
      </c>
      <c r="K253" s="475">
        <v>175115.81565949199</v>
      </c>
      <c r="L253" s="277">
        <f t="shared" si="31"/>
        <v>0</v>
      </c>
      <c r="N253" s="8"/>
      <c r="O253" s="474">
        <f>+I253+'Med IND Sales Mod'!K253+'Small IND Sales Mod'!I253</f>
        <v>189393.59250684365</v>
      </c>
      <c r="P253" s="474">
        <f>SUM(O242:O253)</f>
        <v>2360544.9789683456</v>
      </c>
      <c r="R253" s="474"/>
      <c r="S253" s="474" t="e">
        <f>AVERAGE(R242:R253)</f>
        <v>#DIV/0!</v>
      </c>
      <c r="Y253" s="572">
        <f t="shared" si="38"/>
        <v>170303.1360169203</v>
      </c>
      <c r="Z253" s="474">
        <f>SUM(Y242:Y253)</f>
        <v>2088773.630027808</v>
      </c>
      <c r="AA253" s="571">
        <f t="shared" si="34"/>
        <v>8.0552156387418639E-2</v>
      </c>
      <c r="AB253" s="570">
        <f t="shared" si="39"/>
        <v>168255.2201039161</v>
      </c>
      <c r="AC253" s="474">
        <f>SUM(AB242:AB253)</f>
        <v>2088773.6300278078</v>
      </c>
    </row>
    <row r="254" spans="1:29" ht="15" x14ac:dyDescent="0.25">
      <c r="A254" s="337">
        <v>2027</v>
      </c>
      <c r="B254" s="337">
        <v>1</v>
      </c>
      <c r="C254" s="574">
        <v>0.39996278855149564</v>
      </c>
      <c r="D254" s="512">
        <v>65754.212930079797</v>
      </c>
      <c r="E254" s="574">
        <v>3.0373420000000002</v>
      </c>
      <c r="F254" s="479">
        <v>26.112829868525239</v>
      </c>
      <c r="G254" s="496">
        <f t="shared" si="30"/>
        <v>174490.07641684709</v>
      </c>
      <c r="H254" s="573">
        <f t="shared" si="36"/>
        <v>167304.76837693164</v>
      </c>
      <c r="I254" s="480">
        <f t="shared" si="37"/>
        <v>167304.76837693164</v>
      </c>
      <c r="J254" s="477">
        <f>+J253/J241-1</f>
        <v>-2.6418087538311097E-2</v>
      </c>
      <c r="K254" s="475">
        <v>174490.07641684701</v>
      </c>
      <c r="L254" s="277">
        <f t="shared" si="31"/>
        <v>0</v>
      </c>
      <c r="N254" s="8"/>
      <c r="O254" s="474">
        <f>+I254+'Med IND Sales Mod'!K254+'Small IND Sales Mod'!I254</f>
        <v>188835.82788424389</v>
      </c>
      <c r="P254" s="477">
        <f>+P253/P241-1</f>
        <v>-2.5783605173212654E-2</v>
      </c>
      <c r="R254" s="474"/>
      <c r="S254" s="476" t="e">
        <f>+S253/S241-1</f>
        <v>#DIV/0!</v>
      </c>
      <c r="Y254" s="572">
        <f t="shared" si="38"/>
        <v>169694.59386468856</v>
      </c>
      <c r="Z254" s="477">
        <f>+Z253/Z241-1</f>
        <v>-2.6418087538310986E-2</v>
      </c>
      <c r="AA254" s="571">
        <f t="shared" si="34"/>
        <v>8.2214564793365197E-2</v>
      </c>
      <c r="AB254" s="570">
        <f t="shared" ref="AB254:AB265" si="40">+AA254*$Z$265</f>
        <v>167304.76837693164</v>
      </c>
      <c r="AC254" s="477">
        <f>+AC253/AC241-1</f>
        <v>-2.6418087538311097E-2</v>
      </c>
    </row>
    <row r="255" spans="1:29" ht="15" x14ac:dyDescent="0.25">
      <c r="A255" s="337">
        <v>2027</v>
      </c>
      <c r="B255" s="337">
        <v>2</v>
      </c>
      <c r="C255" s="574">
        <v>0.3999187170327152</v>
      </c>
      <c r="D255" s="512">
        <v>65948.769489906204</v>
      </c>
      <c r="E255" s="574">
        <v>3.0423884783855599</v>
      </c>
      <c r="F255" s="479">
        <v>35.042184420393127</v>
      </c>
      <c r="G255" s="496">
        <f t="shared" si="30"/>
        <v>174237.47194269177</v>
      </c>
      <c r="H255" s="573">
        <f t="shared" si="36"/>
        <v>164032.11397127577</v>
      </c>
      <c r="I255" s="480">
        <f t="shared" si="37"/>
        <v>164032.11397127577</v>
      </c>
      <c r="J255" s="483"/>
      <c r="K255" s="475">
        <v>174237.47194269201</v>
      </c>
      <c r="L255" s="277">
        <f t="shared" si="31"/>
        <v>2.3283064365386963E-10</v>
      </c>
      <c r="N255" s="8"/>
      <c r="O255" s="474">
        <f>+I255+'Med IND Sales Mod'!K255+'Small IND Sales Mod'!I255</f>
        <v>185171.10178938959</v>
      </c>
      <c r="P255" s="483"/>
      <c r="R255" s="474"/>
      <c r="S255" s="474"/>
      <c r="Y255" s="572">
        <f t="shared" si="38"/>
        <v>169448.93167844604</v>
      </c>
      <c r="Z255" s="483"/>
      <c r="AA255" s="571">
        <f t="shared" si="34"/>
        <v>8.0606362825840244E-2</v>
      </c>
      <c r="AB255" s="570">
        <f t="shared" si="40"/>
        <v>164032.11397127577</v>
      </c>
      <c r="AC255" s="483"/>
    </row>
    <row r="256" spans="1:29" ht="15" x14ac:dyDescent="0.25">
      <c r="A256" s="337">
        <v>2027</v>
      </c>
      <c r="B256" s="337">
        <v>3</v>
      </c>
      <c r="C256" s="574">
        <v>0.39985843206159483</v>
      </c>
      <c r="D256" s="512">
        <v>66123.620254240494</v>
      </c>
      <c r="E256" s="574">
        <v>3.0469711401523001</v>
      </c>
      <c r="F256" s="479">
        <v>64.582270600115152</v>
      </c>
      <c r="G256" s="496">
        <f t="shared" si="30"/>
        <v>174304.04033180175</v>
      </c>
      <c r="H256" s="573">
        <f t="shared" si="36"/>
        <v>162566.83487478763</v>
      </c>
      <c r="I256" s="480">
        <f t="shared" si="37"/>
        <v>162566.83487478763</v>
      </c>
      <c r="J256" s="483"/>
      <c r="K256" s="475">
        <v>174304.04033180201</v>
      </c>
      <c r="L256" s="277">
        <f t="shared" si="31"/>
        <v>2.6193447411060333E-10</v>
      </c>
      <c r="N256" s="8"/>
      <c r="O256" s="474">
        <f>+I256+'Med IND Sales Mod'!K256+'Small IND Sales Mod'!I256</f>
        <v>183893.86506123326</v>
      </c>
      <c r="P256" s="483"/>
      <c r="R256" s="474"/>
      <c r="S256" s="474"/>
      <c r="Y256" s="572">
        <f t="shared" si="38"/>
        <v>169513.67057928332</v>
      </c>
      <c r="Z256" s="483"/>
      <c r="AA256" s="571">
        <f t="shared" si="34"/>
        <v>7.9886315905556546E-2</v>
      </c>
      <c r="AB256" s="570">
        <f t="shared" si="40"/>
        <v>162566.83487478763</v>
      </c>
      <c r="AC256" s="483"/>
    </row>
    <row r="257" spans="1:29" ht="15" x14ac:dyDescent="0.25">
      <c r="A257" s="337">
        <v>2027</v>
      </c>
      <c r="B257" s="337">
        <v>4</v>
      </c>
      <c r="C257" s="574">
        <v>0.39985556595172472</v>
      </c>
      <c r="D257" s="512">
        <v>66307.901908256201</v>
      </c>
      <c r="E257" s="574">
        <v>3.0520679999999998</v>
      </c>
      <c r="F257" s="479">
        <v>114.03392869270741</v>
      </c>
      <c r="G257" s="496">
        <f t="shared" si="30"/>
        <v>174637.82843250208</v>
      </c>
      <c r="H257" s="573">
        <f t="shared" si="36"/>
        <v>174493.97493617417</v>
      </c>
      <c r="I257" s="480">
        <f t="shared" si="37"/>
        <v>174493.97493617417</v>
      </c>
      <c r="J257" s="483"/>
      <c r="K257" s="475">
        <v>174637.82843250199</v>
      </c>
      <c r="L257" s="277">
        <f t="shared" si="31"/>
        <v>0</v>
      </c>
      <c r="N257" s="8"/>
      <c r="O257" s="474">
        <f>+I257+'Med IND Sales Mod'!K257+'Small IND Sales Mod'!I257</f>
        <v>196181.90266710144</v>
      </c>
      <c r="P257" s="483"/>
      <c r="R257" s="474"/>
      <c r="S257" s="474"/>
      <c r="Y257" s="572">
        <f t="shared" si="38"/>
        <v>169838.28523559132</v>
      </c>
      <c r="Z257" s="483"/>
      <c r="AA257" s="571">
        <f t="shared" si="34"/>
        <v>8.5747383936607427E-2</v>
      </c>
      <c r="AB257" s="570">
        <f t="shared" si="40"/>
        <v>174493.97493617417</v>
      </c>
      <c r="AC257" s="483"/>
    </row>
    <row r="258" spans="1:29" ht="15" x14ac:dyDescent="0.25">
      <c r="A258" s="337">
        <v>2027</v>
      </c>
      <c r="B258" s="337">
        <v>5</v>
      </c>
      <c r="C258" s="574">
        <v>0.39987292080029962</v>
      </c>
      <c r="D258" s="512">
        <v>66471.514754080403</v>
      </c>
      <c r="E258" s="574">
        <v>3.0570193108080201</v>
      </c>
      <c r="F258" s="479">
        <v>208.47875842628665</v>
      </c>
      <c r="G258" s="496">
        <f t="shared" si="30"/>
        <v>175622.77342386177</v>
      </c>
      <c r="H258" s="573">
        <f t="shared" si="36"/>
        <v>173599.0877239336</v>
      </c>
      <c r="I258" s="480">
        <f t="shared" si="37"/>
        <v>173599.0877239336</v>
      </c>
      <c r="J258" s="483"/>
      <c r="K258" s="475">
        <v>175622.773423862</v>
      </c>
      <c r="L258" s="277">
        <f t="shared" si="31"/>
        <v>2.3283064365386963E-10</v>
      </c>
      <c r="N258" s="8"/>
      <c r="O258" s="474">
        <f>+I258+'Med IND Sales Mod'!K258+'Small IND Sales Mod'!I258</f>
        <v>196282.02465382995</v>
      </c>
      <c r="P258" s="483"/>
      <c r="R258" s="474"/>
      <c r="S258" s="474"/>
      <c r="Y258" s="572">
        <f t="shared" si="38"/>
        <v>170796.16114303577</v>
      </c>
      <c r="Z258" s="483"/>
      <c r="AA258" s="571">
        <f t="shared" si="34"/>
        <v>8.5307631003040396E-2</v>
      </c>
      <c r="AB258" s="570">
        <f t="shared" si="40"/>
        <v>173599.0877239336</v>
      </c>
      <c r="AC258" s="483"/>
    </row>
    <row r="259" spans="1:29" ht="15" x14ac:dyDescent="0.25">
      <c r="A259" s="337">
        <v>2027</v>
      </c>
      <c r="B259" s="337">
        <v>6</v>
      </c>
      <c r="C259" s="574">
        <v>0.39990696759227479</v>
      </c>
      <c r="D259" s="512">
        <v>66631.658701893102</v>
      </c>
      <c r="E259" s="574">
        <v>3.062148795153</v>
      </c>
      <c r="F259" s="479">
        <v>271.66325293295364</v>
      </c>
      <c r="G259" s="496">
        <f t="shared" si="30"/>
        <v>176143.34208340108</v>
      </c>
      <c r="H259" s="573">
        <f t="shared" si="36"/>
        <v>180695.24578052911</v>
      </c>
      <c r="I259" s="480">
        <f t="shared" si="37"/>
        <v>180695.24578052911</v>
      </c>
      <c r="J259" s="483"/>
      <c r="K259" s="475">
        <v>176143.34208340099</v>
      </c>
      <c r="L259" s="277">
        <f t="shared" si="31"/>
        <v>0</v>
      </c>
      <c r="N259" s="8"/>
      <c r="O259" s="474">
        <f>+I259+'Med IND Sales Mod'!K259+'Small IND Sales Mod'!I259</f>
        <v>204048.50493456502</v>
      </c>
      <c r="P259" s="483"/>
      <c r="R259" s="474"/>
      <c r="S259" s="474"/>
      <c r="Y259" s="572">
        <f t="shared" si="38"/>
        <v>171302.42309828976</v>
      </c>
      <c r="Z259" s="483"/>
      <c r="AA259" s="571">
        <f t="shared" si="34"/>
        <v>8.8794725555023143E-2</v>
      </c>
      <c r="AB259" s="570">
        <f t="shared" si="40"/>
        <v>180695.24578052911</v>
      </c>
      <c r="AC259" s="483"/>
    </row>
    <row r="260" spans="1:29" ht="15" x14ac:dyDescent="0.25">
      <c r="A260" s="337">
        <v>2027</v>
      </c>
      <c r="B260" s="337">
        <v>7</v>
      </c>
      <c r="C260" s="574">
        <v>0.39990422167916412</v>
      </c>
      <c r="D260" s="512">
        <v>66787.011150403501</v>
      </c>
      <c r="E260" s="574">
        <v>3.0671189999999999</v>
      </c>
      <c r="F260" s="479">
        <v>322.31916585708109</v>
      </c>
      <c r="G260" s="496">
        <f t="shared" si="30"/>
        <v>176478.32305567895</v>
      </c>
      <c r="H260" s="573">
        <f t="shared" si="36"/>
        <v>169488.51036175273</v>
      </c>
      <c r="I260" s="480">
        <f t="shared" si="37"/>
        <v>169488.51036175273</v>
      </c>
      <c r="J260" s="483"/>
      <c r="K260" s="475">
        <v>176478.32305567901</v>
      </c>
      <c r="L260" s="277">
        <f t="shared" si="31"/>
        <v>0</v>
      </c>
      <c r="N260" s="8"/>
      <c r="O260" s="474">
        <f>+I260+'Med IND Sales Mod'!K260+'Small IND Sales Mod'!I260</f>
        <v>193300.44597318696</v>
      </c>
      <c r="P260" s="483"/>
      <c r="R260" s="474"/>
      <c r="S260" s="474"/>
      <c r="Y260" s="572">
        <f t="shared" si="38"/>
        <v>171628.19784267861</v>
      </c>
      <c r="Z260" s="483"/>
      <c r="AA260" s="571">
        <f t="shared" si="34"/>
        <v>8.3287668678238211E-2</v>
      </c>
      <c r="AB260" s="570">
        <f t="shared" si="40"/>
        <v>169488.51036175273</v>
      </c>
      <c r="AC260" s="483"/>
    </row>
    <row r="261" spans="1:29" ht="15" x14ac:dyDescent="0.25">
      <c r="A261" s="337">
        <v>2027</v>
      </c>
      <c r="B261" s="337">
        <v>8</v>
      </c>
      <c r="C261" s="574">
        <v>0.39987059358697769</v>
      </c>
      <c r="D261" s="512">
        <v>66955.490629368607</v>
      </c>
      <c r="E261" s="574">
        <v>3.0722548950538</v>
      </c>
      <c r="F261" s="479">
        <v>326.45437890907908</v>
      </c>
      <c r="G261" s="496">
        <f t="shared" si="30"/>
        <v>176124.74987893592</v>
      </c>
      <c r="H261" s="573">
        <f t="shared" si="36"/>
        <v>176013.61382270959</v>
      </c>
      <c r="I261" s="480">
        <f t="shared" si="37"/>
        <v>176013.61382270959</v>
      </c>
      <c r="J261" s="483"/>
      <c r="K261" s="475">
        <v>176124.74987893601</v>
      </c>
      <c r="L261" s="277">
        <f t="shared" si="31"/>
        <v>0</v>
      </c>
      <c r="N261" s="8"/>
      <c r="O261" s="474">
        <f>+I261+'Med IND Sales Mod'!K261+'Small IND Sales Mod'!I261</f>
        <v>199814.5656475139</v>
      </c>
      <c r="P261" s="483"/>
      <c r="R261" s="474"/>
      <c r="S261" s="474"/>
      <c r="Y261" s="572">
        <f t="shared" si="38"/>
        <v>171284.34186037324</v>
      </c>
      <c r="Z261" s="483"/>
      <c r="AA261" s="571">
        <f t="shared" si="34"/>
        <v>8.6494143583159197E-2</v>
      </c>
      <c r="AB261" s="570">
        <f t="shared" si="40"/>
        <v>176013.61382270959</v>
      </c>
      <c r="AC261" s="483"/>
    </row>
    <row r="262" spans="1:29" ht="15" x14ac:dyDescent="0.25">
      <c r="A262" s="337">
        <v>2027</v>
      </c>
      <c r="B262" s="337">
        <v>9</v>
      </c>
      <c r="C262" s="574">
        <v>0.39981928179409787</v>
      </c>
      <c r="D262" s="512">
        <v>67132.394639325605</v>
      </c>
      <c r="E262" s="574">
        <v>3.07738604140668</v>
      </c>
      <c r="F262" s="479">
        <v>277.87653293728147</v>
      </c>
      <c r="G262" s="496">
        <f t="shared" si="30"/>
        <v>175014.29209622284</v>
      </c>
      <c r="H262" s="573">
        <f t="shared" si="36"/>
        <v>167196.13730887338</v>
      </c>
      <c r="I262" s="480">
        <f t="shared" si="37"/>
        <v>167196.13730887338</v>
      </c>
      <c r="J262" s="483"/>
      <c r="K262" s="475">
        <v>175014.29209622301</v>
      </c>
      <c r="L262" s="277">
        <f t="shared" si="31"/>
        <v>0</v>
      </c>
      <c r="N262" s="8"/>
      <c r="O262" s="474">
        <f>+I262+'Med IND Sales Mod'!K262+'Small IND Sales Mod'!I262</f>
        <v>190451.07145400628</v>
      </c>
      <c r="P262" s="483"/>
      <c r="R262" s="474"/>
      <c r="S262" s="474"/>
      <c r="Y262" s="572">
        <f t="shared" si="38"/>
        <v>170204.4026093226</v>
      </c>
      <c r="Z262" s="483"/>
      <c r="AA262" s="571">
        <f t="shared" si="34"/>
        <v>8.2161182836173588E-2</v>
      </c>
      <c r="AB262" s="570">
        <f t="shared" si="40"/>
        <v>167196.13730887338</v>
      </c>
      <c r="AC262" s="483"/>
    </row>
    <row r="263" spans="1:29" ht="15" x14ac:dyDescent="0.25">
      <c r="A263" s="337">
        <v>2027</v>
      </c>
      <c r="B263" s="337">
        <v>10</v>
      </c>
      <c r="C263" s="574">
        <v>0.3997757659545722</v>
      </c>
      <c r="D263" s="512">
        <v>67310.265568453906</v>
      </c>
      <c r="E263" s="574">
        <v>3.0823429999999998</v>
      </c>
      <c r="F263" s="479">
        <v>198.89039579254836</v>
      </c>
      <c r="G263" s="496">
        <f t="shared" si="30"/>
        <v>173491.21038983349</v>
      </c>
      <c r="H263" s="573">
        <f t="shared" si="36"/>
        <v>170416.56143047469</v>
      </c>
      <c r="I263" s="480">
        <f t="shared" si="37"/>
        <v>170416.56143047469</v>
      </c>
      <c r="J263" s="483"/>
      <c r="K263" s="475">
        <v>173491.210389833</v>
      </c>
      <c r="L263" s="277">
        <f t="shared" si="31"/>
        <v>-4.9476511776447296E-10</v>
      </c>
      <c r="N263" s="8"/>
      <c r="O263" s="474">
        <f>+I263+'Med IND Sales Mod'!K263+'Small IND Sales Mod'!I263</f>
        <v>192705.92650735623</v>
      </c>
      <c r="P263" s="483"/>
      <c r="R263" s="474"/>
      <c r="S263" s="474"/>
      <c r="Y263" s="572">
        <f t="shared" si="38"/>
        <v>168723.17951116178</v>
      </c>
      <c r="Z263" s="483"/>
      <c r="AA263" s="571">
        <f t="shared" si="34"/>
        <v>8.3743718529424124E-2</v>
      </c>
      <c r="AB263" s="570">
        <f t="shared" si="40"/>
        <v>170416.56143047469</v>
      </c>
      <c r="AC263" s="483"/>
    </row>
    <row r="264" spans="1:29" ht="15" x14ac:dyDescent="0.25">
      <c r="A264" s="337">
        <v>2027</v>
      </c>
      <c r="B264" s="337">
        <v>11</v>
      </c>
      <c r="C264" s="574">
        <v>0.39978870950756717</v>
      </c>
      <c r="D264" s="512">
        <v>67499.506746328494</v>
      </c>
      <c r="E264" s="574">
        <v>3.0874498124846999</v>
      </c>
      <c r="F264" s="479">
        <v>78.117279066674627</v>
      </c>
      <c r="G264" s="496">
        <f t="shared" si="30"/>
        <v>171390.97840557265</v>
      </c>
      <c r="H264" s="573">
        <f t="shared" si="36"/>
        <v>165248.58905791142</v>
      </c>
      <c r="I264" s="480">
        <f t="shared" si="37"/>
        <v>165248.58905791142</v>
      </c>
      <c r="J264" s="483"/>
      <c r="K264" s="475">
        <v>171390.978405573</v>
      </c>
      <c r="L264" s="277">
        <f t="shared" si="31"/>
        <v>3.4924596548080444E-10</v>
      </c>
      <c r="N264" s="8"/>
      <c r="O264" s="474">
        <f>+I264+'Med IND Sales Mod'!K264+'Small IND Sales Mod'!I264</f>
        <v>186226.89027033115</v>
      </c>
      <c r="P264" s="483"/>
      <c r="R264" s="474"/>
      <c r="S264" s="474"/>
      <c r="Y264" s="572">
        <f t="shared" si="38"/>
        <v>166680.66786288124</v>
      </c>
      <c r="Z264" s="483"/>
      <c r="AA264" s="571">
        <f t="shared" si="34"/>
        <v>8.1204145966153371E-2</v>
      </c>
      <c r="AB264" s="570">
        <f t="shared" si="40"/>
        <v>165248.58905791142</v>
      </c>
      <c r="AC264" s="483"/>
    </row>
    <row r="265" spans="1:29" ht="15" x14ac:dyDescent="0.25">
      <c r="A265" s="337">
        <v>2027</v>
      </c>
      <c r="B265" s="337">
        <v>12</v>
      </c>
      <c r="C265" s="574">
        <v>0.39983033498863335</v>
      </c>
      <c r="D265" s="512">
        <v>67686.285408525102</v>
      </c>
      <c r="E265" s="574">
        <v>3.0923628904219398</v>
      </c>
      <c r="F265" s="479">
        <v>42.633806123140985</v>
      </c>
      <c r="G265" s="496">
        <f t="shared" si="30"/>
        <v>170549.57381878063</v>
      </c>
      <c r="H265" s="573">
        <f t="shared" si="36"/>
        <v>163921.80510267738</v>
      </c>
      <c r="I265" s="480">
        <f t="shared" si="37"/>
        <v>163921.80510267738</v>
      </c>
      <c r="J265" s="474">
        <f>SUM(I254:I265)</f>
        <v>2034977.2427480312</v>
      </c>
      <c r="K265" s="475">
        <v>170549.57381878101</v>
      </c>
      <c r="L265" s="277">
        <f t="shared" si="31"/>
        <v>3.7834979593753815E-10</v>
      </c>
      <c r="N265" s="8"/>
      <c r="O265" s="474">
        <f>+I265+'Med IND Sales Mod'!K265+'Small IND Sales Mod'!I265</f>
        <v>184622.00478866676</v>
      </c>
      <c r="P265" s="474">
        <f>SUM(O254:O265)</f>
        <v>2301534.1316314242</v>
      </c>
      <c r="R265" s="474"/>
      <c r="S265" s="474" t="e">
        <f>AVERAGE(R254:R265)</f>
        <v>#DIV/0!</v>
      </c>
      <c r="Y265" s="572">
        <f t="shared" si="38"/>
        <v>165862.38746227862</v>
      </c>
      <c r="Z265" s="474">
        <f>SUM(Y254:Y265)</f>
        <v>2034977.2427480309</v>
      </c>
      <c r="AA265" s="571">
        <f t="shared" si="34"/>
        <v>8.0552156387418639E-2</v>
      </c>
      <c r="AB265" s="570">
        <f t="shared" si="40"/>
        <v>163921.80510267738</v>
      </c>
      <c r="AC265" s="474">
        <f>SUM(AB254:AB265)</f>
        <v>2034977.2427480312</v>
      </c>
    </row>
    <row r="266" spans="1:29" ht="15" x14ac:dyDescent="0.25">
      <c r="A266" s="337">
        <v>2028</v>
      </c>
      <c r="B266" s="337">
        <v>1</v>
      </c>
      <c r="C266" s="574">
        <v>0.39991588787940685</v>
      </c>
      <c r="D266" s="512">
        <v>67881.298518703203</v>
      </c>
      <c r="E266" s="574">
        <v>3.0973929999999998</v>
      </c>
      <c r="F266" s="479">
        <v>26.112829868525239</v>
      </c>
      <c r="G266" s="496">
        <f t="shared" si="30"/>
        <v>169998.07253039975</v>
      </c>
      <c r="H266" s="573">
        <f t="shared" si="36"/>
        <v>163256.01636589292</v>
      </c>
      <c r="I266" s="480">
        <f t="shared" si="37"/>
        <v>163256.01636589292</v>
      </c>
      <c r="J266" s="477">
        <f>+J265/J253-1</f>
        <v>-2.5755010742384954E-2</v>
      </c>
      <c r="K266" s="475">
        <v>169998.07253040001</v>
      </c>
      <c r="L266" s="277">
        <f t="shared" si="31"/>
        <v>2.6193447411060333E-10</v>
      </c>
      <c r="N266" s="8"/>
      <c r="O266" s="474">
        <f>+I266+'Med IND Sales Mod'!K266+'Small IND Sales Mod'!I266</f>
        <v>184347.2447227675</v>
      </c>
      <c r="P266" s="477">
        <f>+P265/P253-1</f>
        <v>-2.4998823518589175E-2</v>
      </c>
      <c r="R266" s="474"/>
      <c r="S266" s="476" t="e">
        <f>+S265/S253-1</f>
        <v>#DIV/0!</v>
      </c>
      <c r="Y266" s="572">
        <f t="shared" si="38"/>
        <v>165326.0429946192</v>
      </c>
      <c r="Z266" s="477">
        <f>+Z265/Z253-1</f>
        <v>-2.5755010742385176E-2</v>
      </c>
      <c r="AA266" s="571">
        <f t="shared" si="34"/>
        <v>8.2214564793365197E-2</v>
      </c>
      <c r="AB266" s="570">
        <f t="shared" ref="AB266:AB277" si="41">+AA266*$Z$277</f>
        <v>163256.01636589292</v>
      </c>
      <c r="AC266" s="477">
        <f>+AC265/AC253-1</f>
        <v>-2.5755010742384954E-2</v>
      </c>
    </row>
    <row r="267" spans="1:29" ht="15" x14ac:dyDescent="0.25">
      <c r="A267" s="337">
        <v>2028</v>
      </c>
      <c r="B267" s="337">
        <v>2</v>
      </c>
      <c r="C267" s="574">
        <v>0.40001979467248416</v>
      </c>
      <c r="D267" s="512">
        <v>68076.154990172407</v>
      </c>
      <c r="E267" s="574">
        <v>3.10236959922802</v>
      </c>
      <c r="F267" s="479">
        <v>35.042184420393127</v>
      </c>
      <c r="G267" s="496">
        <f t="shared" si="30"/>
        <v>169827.20368797588</v>
      </c>
      <c r="H267" s="573">
        <f t="shared" si="36"/>
        <v>160062.55973944487</v>
      </c>
      <c r="I267" s="480">
        <f t="shared" si="37"/>
        <v>160062.55973944487</v>
      </c>
      <c r="J267" s="474"/>
      <c r="K267" s="475">
        <v>169827.203687976</v>
      </c>
      <c r="L267" s="277">
        <f t="shared" si="31"/>
        <v>0</v>
      </c>
      <c r="N267" s="8"/>
      <c r="O267" s="474">
        <f>+I267+'Med IND Sales Mod'!K267+'Small IND Sales Mod'!I267</f>
        <v>180778.79997096676</v>
      </c>
      <c r="P267" s="474"/>
      <c r="R267" s="474"/>
      <c r="S267" s="474"/>
      <c r="Y267" s="572">
        <f t="shared" si="38"/>
        <v>165159.8701129593</v>
      </c>
      <c r="Z267" s="474"/>
      <c r="AA267" s="571">
        <f t="shared" si="34"/>
        <v>8.0606362825840244E-2</v>
      </c>
      <c r="AB267" s="570">
        <f t="shared" si="41"/>
        <v>160062.55973944487</v>
      </c>
      <c r="AC267" s="474"/>
    </row>
    <row r="268" spans="1:29" ht="15" x14ac:dyDescent="0.25">
      <c r="A268" s="337">
        <v>2028</v>
      </c>
      <c r="B268" s="337">
        <v>3</v>
      </c>
      <c r="C268" s="574">
        <v>0.40009543653698537</v>
      </c>
      <c r="D268" s="512">
        <v>68254.873884654793</v>
      </c>
      <c r="E268" s="574">
        <v>3.1070101056370398</v>
      </c>
      <c r="F268" s="479">
        <v>64.582270600115152</v>
      </c>
      <c r="G268" s="496">
        <f t="shared" si="30"/>
        <v>169959.0057282843</v>
      </c>
      <c r="H268" s="573">
        <f t="shared" si="36"/>
        <v>158632.74019229409</v>
      </c>
      <c r="I268" s="480">
        <f t="shared" si="37"/>
        <v>158632.74019229409</v>
      </c>
      <c r="J268" s="474"/>
      <c r="K268" s="475">
        <v>169959.00572828401</v>
      </c>
      <c r="L268" s="277">
        <f t="shared" si="31"/>
        <v>-2.9103830456733704E-10</v>
      </c>
      <c r="N268" s="8"/>
      <c r="O268" s="474">
        <f>+I268+'Med IND Sales Mod'!K268+'Small IND Sales Mod'!I268</f>
        <v>179543.56262289718</v>
      </c>
      <c r="P268" s="474"/>
      <c r="R268" s="474"/>
      <c r="S268" s="474"/>
      <c r="Y268" s="572">
        <f t="shared" si="38"/>
        <v>165288.04985910855</v>
      </c>
      <c r="Z268" s="474"/>
      <c r="AA268" s="571">
        <f t="shared" si="34"/>
        <v>7.9886315905556546E-2</v>
      </c>
      <c r="AB268" s="570">
        <f t="shared" si="41"/>
        <v>158632.74019229409</v>
      </c>
      <c r="AC268" s="474"/>
    </row>
    <row r="269" spans="1:29" ht="15" x14ac:dyDescent="0.25">
      <c r="A269" s="337">
        <v>2028</v>
      </c>
      <c r="B269" s="337">
        <v>4</v>
      </c>
      <c r="C269" s="574">
        <v>0.40018569615385829</v>
      </c>
      <c r="D269" s="512">
        <v>68438.044559225396</v>
      </c>
      <c r="E269" s="574">
        <v>3.1120009999999998</v>
      </c>
      <c r="F269" s="479">
        <v>114.03392869270741</v>
      </c>
      <c r="G269" s="496">
        <f t="shared" si="30"/>
        <v>170349.78288044219</v>
      </c>
      <c r="H269" s="573">
        <f t="shared" si="36"/>
        <v>170271.24513121552</v>
      </c>
      <c r="I269" s="480">
        <f t="shared" si="37"/>
        <v>170271.24513121552</v>
      </c>
      <c r="J269" s="474"/>
      <c r="K269" s="475">
        <v>170349.78288044201</v>
      </c>
      <c r="L269" s="277">
        <f t="shared" si="31"/>
        <v>0</v>
      </c>
      <c r="N269" s="8"/>
      <c r="O269" s="474">
        <f>+I269+'Med IND Sales Mod'!K269+'Small IND Sales Mod'!I269</f>
        <v>191546.23414441245</v>
      </c>
      <c r="P269" s="474"/>
      <c r="R269" s="474"/>
      <c r="S269" s="474"/>
      <c r="Y269" s="572">
        <f t="shared" si="38"/>
        <v>165668.08734598896</v>
      </c>
      <c r="Z269" s="474"/>
      <c r="AA269" s="571">
        <f t="shared" si="34"/>
        <v>8.5747383936607427E-2</v>
      </c>
      <c r="AB269" s="570">
        <f t="shared" si="41"/>
        <v>170271.24513121552</v>
      </c>
      <c r="AC269" s="474"/>
    </row>
    <row r="270" spans="1:29" ht="15" x14ac:dyDescent="0.25">
      <c r="A270" s="337">
        <v>2028</v>
      </c>
      <c r="B270" s="337">
        <v>5</v>
      </c>
      <c r="C270" s="574">
        <v>0.40023790291059402</v>
      </c>
      <c r="D270" s="512">
        <v>68605.344200726497</v>
      </c>
      <c r="E270" s="574">
        <v>3.1168895288068699</v>
      </c>
      <c r="F270" s="479">
        <v>208.47875842628665</v>
      </c>
      <c r="G270" s="496">
        <f t="shared" ref="G270:G333" si="42">+$B$2+C270*$B$3+D270*$B$4+E270*$B$5+F270*$B$6</f>
        <v>171362.93045908847</v>
      </c>
      <c r="H270" s="573">
        <f t="shared" si="36"/>
        <v>169398.01406443544</v>
      </c>
      <c r="I270" s="480">
        <f t="shared" si="37"/>
        <v>169398.01406443544</v>
      </c>
      <c r="J270" s="474"/>
      <c r="K270" s="475">
        <v>171362.93045908801</v>
      </c>
      <c r="L270" s="277">
        <f t="shared" ref="L270:L333" si="43">+K270-G270</f>
        <v>-4.6566128730773926E-10</v>
      </c>
      <c r="N270" s="8"/>
      <c r="O270" s="474">
        <f>+I270+'Med IND Sales Mod'!K270+'Small IND Sales Mod'!I270</f>
        <v>191662.03963794504</v>
      </c>
      <c r="P270" s="474"/>
      <c r="R270" s="474"/>
      <c r="S270" s="474"/>
      <c r="Y270" s="572">
        <f t="shared" si="38"/>
        <v>166653.39075357447</v>
      </c>
      <c r="Z270" s="474"/>
      <c r="AA270" s="571">
        <f t="shared" si="34"/>
        <v>8.5307631003040396E-2</v>
      </c>
      <c r="AB270" s="570">
        <f t="shared" si="41"/>
        <v>169398.01406443544</v>
      </c>
      <c r="AC270" s="474"/>
    </row>
    <row r="271" spans="1:29" ht="15" x14ac:dyDescent="0.25">
      <c r="A271" s="337">
        <v>2028</v>
      </c>
      <c r="B271" s="337">
        <v>6</v>
      </c>
      <c r="C271" s="574">
        <v>0.40027644872441281</v>
      </c>
      <c r="D271" s="512">
        <v>68773.0243340046</v>
      </c>
      <c r="E271" s="574">
        <v>3.1219617576793302</v>
      </c>
      <c r="F271" s="479">
        <v>271.66325293295364</v>
      </c>
      <c r="G271" s="496">
        <f t="shared" si="42"/>
        <v>171900.01374346283</v>
      </c>
      <c r="H271" s="573">
        <f t="shared" si="36"/>
        <v>176322.44608786999</v>
      </c>
      <c r="I271" s="480">
        <f t="shared" si="37"/>
        <v>176322.44608786999</v>
      </c>
      <c r="J271" s="474"/>
      <c r="K271" s="475">
        <v>171900.013743463</v>
      </c>
      <c r="L271" s="277">
        <f t="shared" si="43"/>
        <v>0</v>
      </c>
      <c r="N271" s="8"/>
      <c r="O271" s="474">
        <f>+I271+'Med IND Sales Mod'!K271+'Small IND Sales Mod'!I271</f>
        <v>199252.79072623671</v>
      </c>
      <c r="P271" s="474"/>
      <c r="R271" s="474"/>
      <c r="S271" s="474"/>
      <c r="Y271" s="572">
        <f t="shared" si="38"/>
        <v>167175.71346489983</v>
      </c>
      <c r="Z271" s="474"/>
      <c r="AA271" s="571">
        <f t="shared" si="34"/>
        <v>8.8794725555023143E-2</v>
      </c>
      <c r="AB271" s="570">
        <f t="shared" si="41"/>
        <v>176322.44608786999</v>
      </c>
      <c r="AC271" s="474"/>
    </row>
    <row r="272" spans="1:29" ht="15" x14ac:dyDescent="0.25">
      <c r="A272" s="337">
        <v>2028</v>
      </c>
      <c r="B272" s="337">
        <v>7</v>
      </c>
      <c r="C272" s="574">
        <v>0.40028151283579683</v>
      </c>
      <c r="D272" s="512">
        <v>68936.981024000794</v>
      </c>
      <c r="E272" s="574">
        <v>3.1268349999999998</v>
      </c>
      <c r="F272" s="479">
        <v>322.31916585708109</v>
      </c>
      <c r="G272" s="496">
        <f t="shared" si="42"/>
        <v>172258.70283727904</v>
      </c>
      <c r="H272" s="573">
        <f t="shared" si="36"/>
        <v>165386.91209989638</v>
      </c>
      <c r="I272" s="480">
        <f t="shared" si="37"/>
        <v>165386.91209989638</v>
      </c>
      <c r="J272" s="474"/>
      <c r="K272" s="475">
        <v>172258.70283727901</v>
      </c>
      <c r="L272" s="277">
        <f t="shared" si="43"/>
        <v>0</v>
      </c>
      <c r="N272" s="8"/>
      <c r="O272" s="474">
        <f>+I272+'Med IND Sales Mod'!K272+'Small IND Sales Mod'!I272</f>
        <v>188774.89477967899</v>
      </c>
      <c r="P272" s="474"/>
      <c r="R272" s="474"/>
      <c r="S272" s="474"/>
      <c r="Y272" s="572">
        <f t="shared" si="38"/>
        <v>167524.5447643568</v>
      </c>
      <c r="Z272" s="474"/>
      <c r="AA272" s="571">
        <f t="shared" si="34"/>
        <v>8.3287668678238211E-2</v>
      </c>
      <c r="AB272" s="570">
        <f t="shared" si="41"/>
        <v>165386.91209989638</v>
      </c>
      <c r="AC272" s="474"/>
    </row>
    <row r="273" spans="1:29" ht="15" x14ac:dyDescent="0.25">
      <c r="A273" s="337">
        <v>2028</v>
      </c>
      <c r="B273" s="337">
        <v>8</v>
      </c>
      <c r="C273" s="574">
        <v>0.40028509452791039</v>
      </c>
      <c r="D273" s="512">
        <v>69113.396764950798</v>
      </c>
      <c r="E273" s="574">
        <v>3.1317951550117602</v>
      </c>
      <c r="F273" s="479">
        <v>326.45437890907908</v>
      </c>
      <c r="G273" s="496">
        <f t="shared" si="42"/>
        <v>171951.55095597974</v>
      </c>
      <c r="H273" s="573">
        <f t="shared" si="36"/>
        <v>171754.10896909211</v>
      </c>
      <c r="I273" s="480">
        <f t="shared" si="37"/>
        <v>171754.10896909211</v>
      </c>
      <c r="J273" s="474"/>
      <c r="K273" s="475">
        <v>171951.55095598</v>
      </c>
      <c r="L273" s="277">
        <f t="shared" si="43"/>
        <v>2.6193447411060333E-10</v>
      </c>
      <c r="N273" s="8"/>
      <c r="O273" s="474">
        <f>+I273+'Med IND Sales Mod'!K273+'Small IND Sales Mod'!I273</f>
        <v>195137.63079790224</v>
      </c>
      <c r="P273" s="474"/>
      <c r="R273" s="474"/>
      <c r="S273" s="474"/>
      <c r="Y273" s="572">
        <f t="shared" si="38"/>
        <v>167225.8342885396</v>
      </c>
      <c r="Z273" s="474"/>
      <c r="AA273" s="571">
        <f t="shared" si="34"/>
        <v>8.6494143583159197E-2</v>
      </c>
      <c r="AB273" s="570">
        <f t="shared" si="41"/>
        <v>171754.10896909211</v>
      </c>
      <c r="AC273" s="474"/>
    </row>
    <row r="274" spans="1:29" ht="15" x14ac:dyDescent="0.25">
      <c r="A274" s="337">
        <v>2028</v>
      </c>
      <c r="B274" s="337">
        <v>9</v>
      </c>
      <c r="C274" s="574">
        <v>0.40029279417883923</v>
      </c>
      <c r="D274" s="512">
        <v>69295.268366897406</v>
      </c>
      <c r="E274" s="574">
        <v>3.1367140605821402</v>
      </c>
      <c r="F274" s="479">
        <v>277.87653293728147</v>
      </c>
      <c r="G274" s="496">
        <f t="shared" si="42"/>
        <v>170899.32369399015</v>
      </c>
      <c r="H274" s="573">
        <f t="shared" si="36"/>
        <v>163150.01415449861</v>
      </c>
      <c r="I274" s="480">
        <f t="shared" si="37"/>
        <v>163150.01415449861</v>
      </c>
      <c r="J274" s="474"/>
      <c r="K274" s="475">
        <v>170899.32369399001</v>
      </c>
      <c r="L274" s="277">
        <f t="shared" si="43"/>
        <v>0</v>
      </c>
      <c r="N274" s="8"/>
      <c r="O274" s="474">
        <f>+I274+'Med IND Sales Mod'!K274+'Small IND Sales Mod'!I274</f>
        <v>185999.49311083622</v>
      </c>
      <c r="P274" s="474"/>
      <c r="R274" s="474"/>
      <c r="S274" s="474"/>
      <c r="Y274" s="572">
        <f t="shared" si="38"/>
        <v>166202.52521822826</v>
      </c>
      <c r="Z274" s="474"/>
      <c r="AA274" s="571">
        <f t="shared" si="34"/>
        <v>8.2161182836173588E-2</v>
      </c>
      <c r="AB274" s="570">
        <f t="shared" si="41"/>
        <v>163150.01415449861</v>
      </c>
      <c r="AC274" s="474"/>
    </row>
    <row r="275" spans="1:29" ht="15" x14ac:dyDescent="0.25">
      <c r="A275" s="337">
        <v>2028</v>
      </c>
      <c r="B275" s="337">
        <v>10</v>
      </c>
      <c r="C275" s="574">
        <v>0.40031184604145992</v>
      </c>
      <c r="D275" s="512">
        <v>69473.297286997797</v>
      </c>
      <c r="E275" s="574">
        <v>3.141486</v>
      </c>
      <c r="F275" s="479">
        <v>198.89039579254836</v>
      </c>
      <c r="G275" s="496">
        <f t="shared" si="42"/>
        <v>169428.17012825783</v>
      </c>
      <c r="H275" s="573">
        <f t="shared" si="36"/>
        <v>166292.50446246617</v>
      </c>
      <c r="I275" s="480">
        <f t="shared" si="37"/>
        <v>166292.50446246617</v>
      </c>
      <c r="J275" s="474"/>
      <c r="K275" s="475">
        <v>169428.170128258</v>
      </c>
      <c r="L275" s="277">
        <f t="shared" si="43"/>
        <v>0</v>
      </c>
      <c r="N275" s="8"/>
      <c r="O275" s="474">
        <f>+I275+'Med IND Sales Mod'!K275+'Small IND Sales Mod'!I275</f>
        <v>188189.66936959993</v>
      </c>
      <c r="P275" s="474"/>
      <c r="R275" s="474"/>
      <c r="S275" s="474"/>
      <c r="Y275" s="572">
        <f t="shared" si="38"/>
        <v>164771.80312803248</v>
      </c>
      <c r="Z275" s="474"/>
      <c r="AA275" s="571">
        <f t="shared" si="34"/>
        <v>8.3743718529424124E-2</v>
      </c>
      <c r="AB275" s="570">
        <f t="shared" si="41"/>
        <v>166292.50446246617</v>
      </c>
      <c r="AC275" s="474"/>
    </row>
    <row r="276" spans="1:29" ht="15" x14ac:dyDescent="0.25">
      <c r="A276" s="337">
        <v>2028</v>
      </c>
      <c r="B276" s="337">
        <v>11</v>
      </c>
      <c r="C276" s="574">
        <v>0.4003822518480849</v>
      </c>
      <c r="D276" s="512">
        <v>69657.357486602996</v>
      </c>
      <c r="E276" s="574">
        <v>3.1464704690022098</v>
      </c>
      <c r="F276" s="479">
        <v>78.117279066674627</v>
      </c>
      <c r="G276" s="496">
        <f t="shared" si="42"/>
        <v>167364.74639053212</v>
      </c>
      <c r="H276" s="573">
        <f t="shared" si="36"/>
        <v>161249.59629900701</v>
      </c>
      <c r="I276" s="480">
        <f t="shared" si="37"/>
        <v>161249.59629900701</v>
      </c>
      <c r="J276" s="474"/>
      <c r="K276" s="475">
        <v>167364.746390532</v>
      </c>
      <c r="L276" s="277">
        <f t="shared" si="43"/>
        <v>0</v>
      </c>
      <c r="N276" s="8"/>
      <c r="O276" s="474">
        <f>+I276+'Med IND Sales Mod'!K276+'Small IND Sales Mod'!I276</f>
        <v>181849.39401456658</v>
      </c>
      <c r="P276" s="474"/>
      <c r="R276" s="474"/>
      <c r="S276" s="474"/>
      <c r="Y276" s="572">
        <f t="shared" si="38"/>
        <v>162765.08813120006</v>
      </c>
      <c r="Z276" s="474"/>
      <c r="AA276" s="571">
        <f t="shared" si="34"/>
        <v>8.1204145966153371E-2</v>
      </c>
      <c r="AB276" s="570">
        <f t="shared" si="41"/>
        <v>161249.59629900701</v>
      </c>
      <c r="AC276" s="474"/>
    </row>
    <row r="277" spans="1:29" ht="15" x14ac:dyDescent="0.25">
      <c r="A277" s="337">
        <v>2028</v>
      </c>
      <c r="B277" s="337">
        <v>12</v>
      </c>
      <c r="C277" s="574">
        <v>0.40047504081910251</v>
      </c>
      <c r="D277" s="512">
        <v>69838.440621277798</v>
      </c>
      <c r="E277" s="574">
        <v>3.15134331716862</v>
      </c>
      <c r="F277" s="479">
        <v>42.633806123140985</v>
      </c>
      <c r="G277" s="496">
        <f t="shared" si="42"/>
        <v>166547.3209220272</v>
      </c>
      <c r="H277" s="573">
        <f t="shared" si="36"/>
        <v>159954.920330049</v>
      </c>
      <c r="I277" s="480">
        <f t="shared" si="37"/>
        <v>159954.920330049</v>
      </c>
      <c r="J277" s="474">
        <f>SUM(I266:I277)</f>
        <v>1985731.0778961624</v>
      </c>
      <c r="K277" s="475">
        <v>166547.32092202699</v>
      </c>
      <c r="L277" s="277">
        <f t="shared" si="43"/>
        <v>0</v>
      </c>
      <c r="N277" s="8"/>
      <c r="O277" s="474">
        <f>+I277+'Med IND Sales Mod'!K277+'Small IND Sales Mod'!I277</f>
        <v>180279.65257824885</v>
      </c>
      <c r="P277" s="474">
        <f>SUM(O266:O277)</f>
        <v>2247361.4064760585</v>
      </c>
      <c r="R277" s="474"/>
      <c r="S277" s="474" t="e">
        <f>AVERAGE(R266:R277)</f>
        <v>#DIV/0!</v>
      </c>
      <c r="Y277" s="572">
        <f t="shared" si="38"/>
        <v>161970.12783465447</v>
      </c>
      <c r="Z277" s="474">
        <f>SUM(Y266:Y277)</f>
        <v>1985731.0778961619</v>
      </c>
      <c r="AA277" s="571">
        <f t="shared" si="34"/>
        <v>8.0552156387418639E-2</v>
      </c>
      <c r="AB277" s="570">
        <f t="shared" si="41"/>
        <v>159954.920330049</v>
      </c>
      <c r="AC277" s="474">
        <f>SUM(AB266:AB277)</f>
        <v>1985731.0778961624</v>
      </c>
    </row>
    <row r="278" spans="1:29" ht="15" x14ac:dyDescent="0.25">
      <c r="A278" s="337">
        <v>2029</v>
      </c>
      <c r="B278" s="337">
        <v>1</v>
      </c>
      <c r="C278" s="574">
        <v>0.40061394686906021</v>
      </c>
      <c r="D278" s="512">
        <v>70032.8269604284</v>
      </c>
      <c r="E278" s="574">
        <v>3.1564160000000001</v>
      </c>
      <c r="F278" s="479">
        <v>26.112829868525239</v>
      </c>
      <c r="G278" s="496">
        <f t="shared" si="42"/>
        <v>166016.96302757561</v>
      </c>
      <c r="H278" s="573">
        <f t="shared" si="36"/>
        <v>159422.25093571164</v>
      </c>
      <c r="I278" s="480">
        <f t="shared" si="37"/>
        <v>159422.25093571164</v>
      </c>
      <c r="J278" s="477">
        <f>+J277/J265-1</f>
        <v>-2.4199860233015125E-2</v>
      </c>
      <c r="K278" s="475">
        <v>166016.96302757601</v>
      </c>
      <c r="L278" s="277">
        <f t="shared" si="43"/>
        <v>4.0745362639427185E-10</v>
      </c>
      <c r="N278" s="8"/>
      <c r="O278" s="474">
        <f>+I278+'Med IND Sales Mod'!K278+'Small IND Sales Mod'!I278</f>
        <v>180129.10191732066</v>
      </c>
      <c r="P278" s="477">
        <f>+P277/P265-1</f>
        <v>-2.3537658821060292E-2</v>
      </c>
      <c r="R278" s="474"/>
      <c r="S278" s="476" t="e">
        <f>+S277/S265-1</f>
        <v>#DIV/0!</v>
      </c>
      <c r="Y278" s="572">
        <f t="shared" si="38"/>
        <v>161454.34568044823</v>
      </c>
      <c r="Z278" s="477">
        <f>+Z277/Z265-1</f>
        <v>-2.4199860233015236E-2</v>
      </c>
      <c r="AA278" s="571">
        <f t="shared" si="34"/>
        <v>8.2214564793365197E-2</v>
      </c>
      <c r="AB278" s="570">
        <f t="shared" ref="AB278:AB289" si="44">+AA278*$Z$289</f>
        <v>159422.25093571164</v>
      </c>
      <c r="AC278" s="477">
        <f>+AC277/AC265-1</f>
        <v>-2.4199860233015125E-2</v>
      </c>
    </row>
    <row r="279" spans="1:29" ht="15" x14ac:dyDescent="0.25">
      <c r="A279" s="337">
        <v>2029</v>
      </c>
      <c r="B279" s="337">
        <v>2</v>
      </c>
      <c r="C279" s="574">
        <v>0.4007720279670951</v>
      </c>
      <c r="D279" s="512">
        <v>70236.656448797003</v>
      </c>
      <c r="E279" s="574">
        <v>3.1615157422791502</v>
      </c>
      <c r="F279" s="479">
        <v>35.042184420393127</v>
      </c>
      <c r="G279" s="496">
        <f t="shared" si="42"/>
        <v>165868.71470367338</v>
      </c>
      <c r="H279" s="573">
        <f t="shared" si="36"/>
        <v>156303.78672846986</v>
      </c>
      <c r="I279" s="480">
        <f t="shared" si="37"/>
        <v>156303.78672846986</v>
      </c>
      <c r="J279" s="474"/>
      <c r="K279" s="475">
        <v>165868.714703673</v>
      </c>
      <c r="L279" s="277">
        <f t="shared" si="43"/>
        <v>-3.7834979593753815E-10</v>
      </c>
      <c r="N279" s="8"/>
      <c r="O279" s="474">
        <f>+I279+'Med IND Sales Mod'!K279+'Small IND Sales Mod'!I279</f>
        <v>176644.02782913504</v>
      </c>
      <c r="P279" s="474"/>
      <c r="R279" s="474"/>
      <c r="S279" s="483"/>
      <c r="Y279" s="572">
        <f t="shared" si="38"/>
        <v>161310.17164125756</v>
      </c>
      <c r="Z279" s="474"/>
      <c r="AA279" s="571">
        <f t="shared" si="34"/>
        <v>8.0606362825840244E-2</v>
      </c>
      <c r="AB279" s="570">
        <f t="shared" si="44"/>
        <v>156303.78672846986</v>
      </c>
      <c r="AC279" s="474"/>
    </row>
    <row r="280" spans="1:29" ht="15" x14ac:dyDescent="0.25">
      <c r="A280" s="337">
        <v>2029</v>
      </c>
      <c r="B280" s="337">
        <v>3</v>
      </c>
      <c r="C280" s="574">
        <v>0.40086486794048959</v>
      </c>
      <c r="D280" s="512">
        <v>70423.301483724194</v>
      </c>
      <c r="E280" s="574">
        <v>3.16614475794769</v>
      </c>
      <c r="F280" s="479">
        <v>64.582270600115152</v>
      </c>
      <c r="G280" s="496">
        <f t="shared" si="42"/>
        <v>166018.65532859432</v>
      </c>
      <c r="H280" s="573">
        <f t="shared" si="36"/>
        <v>154907.54384742482</v>
      </c>
      <c r="I280" s="480">
        <f t="shared" si="37"/>
        <v>154907.54384742482</v>
      </c>
      <c r="J280" s="474"/>
      <c r="K280" s="475">
        <v>166018.655328594</v>
      </c>
      <c r="L280" s="277">
        <f t="shared" si="43"/>
        <v>-3.2014213502407074E-10</v>
      </c>
      <c r="N280" s="8"/>
      <c r="O280" s="474">
        <f>+I280+'Med IND Sales Mod'!K280+'Small IND Sales Mod'!I280</f>
        <v>175438.89476577629</v>
      </c>
      <c r="P280" s="474"/>
      <c r="R280" s="474"/>
      <c r="S280" s="483"/>
      <c r="Y280" s="572">
        <f t="shared" si="38"/>
        <v>161455.99147223172</v>
      </c>
      <c r="Z280" s="474"/>
      <c r="AA280" s="571">
        <f t="shared" si="34"/>
        <v>7.9886315905556546E-2</v>
      </c>
      <c r="AB280" s="570">
        <f t="shared" si="44"/>
        <v>154907.54384742482</v>
      </c>
      <c r="AC280" s="474"/>
    </row>
    <row r="281" spans="1:29" ht="15" x14ac:dyDescent="0.25">
      <c r="A281" s="337">
        <v>2029</v>
      </c>
      <c r="B281" s="337">
        <v>4</v>
      </c>
      <c r="C281" s="574">
        <v>0.40094552829453362</v>
      </c>
      <c r="D281" s="512">
        <v>70624.471733062499</v>
      </c>
      <c r="E281" s="574">
        <v>3.171297</v>
      </c>
      <c r="F281" s="479">
        <v>114.03392869270741</v>
      </c>
      <c r="G281" s="496">
        <f t="shared" si="42"/>
        <v>166405.51345869395</v>
      </c>
      <c r="H281" s="573">
        <f t="shared" si="36"/>
        <v>166272.74003554447</v>
      </c>
      <c r="I281" s="480">
        <f t="shared" si="37"/>
        <v>166272.74003554447</v>
      </c>
      <c r="J281" s="474"/>
      <c r="K281" s="475">
        <v>166405.51345869401</v>
      </c>
      <c r="L281" s="277">
        <f t="shared" si="43"/>
        <v>0</v>
      </c>
      <c r="N281" s="8"/>
      <c r="O281" s="474">
        <f>+I281+'Med IND Sales Mod'!K281+'Small IND Sales Mod'!I281</f>
        <v>187160.82844426666</v>
      </c>
      <c r="P281" s="474"/>
      <c r="R281" s="474"/>
      <c r="S281" s="483"/>
      <c r="Y281" s="572">
        <f t="shared" si="38"/>
        <v>161832.21764290336</v>
      </c>
      <c r="Z281" s="474"/>
      <c r="AA281" s="571">
        <f t="shared" si="34"/>
        <v>8.5747383936607427E-2</v>
      </c>
      <c r="AB281" s="570">
        <f t="shared" si="44"/>
        <v>166272.74003554447</v>
      </c>
      <c r="AC281" s="474"/>
    </row>
    <row r="282" spans="1:29" ht="15" x14ac:dyDescent="0.25">
      <c r="A282" s="337">
        <v>2029</v>
      </c>
      <c r="B282" s="337">
        <v>5</v>
      </c>
      <c r="C282" s="574">
        <v>0.40092965191272778</v>
      </c>
      <c r="D282" s="512">
        <v>70808.285426459595</v>
      </c>
      <c r="E282" s="574">
        <v>3.1763050337486498</v>
      </c>
      <c r="F282" s="479">
        <v>208.47875842628665</v>
      </c>
      <c r="G282" s="496">
        <f t="shared" si="42"/>
        <v>167388.75234085828</v>
      </c>
      <c r="H282" s="573">
        <f t="shared" si="36"/>
        <v>165420.01518440599</v>
      </c>
      <c r="I282" s="480">
        <f t="shared" si="37"/>
        <v>165420.01518440599</v>
      </c>
      <c r="J282" s="474"/>
      <c r="K282" s="475">
        <v>167388.75234085799</v>
      </c>
      <c r="L282" s="277">
        <f t="shared" si="43"/>
        <v>-2.9103830456733704E-10</v>
      </c>
      <c r="N282" s="8"/>
      <c r="O282" s="474">
        <f>+I282+'Med IND Sales Mod'!K282+'Small IND Sales Mod'!I282</f>
        <v>187277.59093474952</v>
      </c>
      <c r="P282" s="474"/>
      <c r="R282" s="474"/>
      <c r="S282" s="483"/>
      <c r="Y282" s="572">
        <f t="shared" si="38"/>
        <v>162788.43432987557</v>
      </c>
      <c r="Z282" s="474"/>
      <c r="AA282" s="571">
        <f t="shared" si="34"/>
        <v>8.5307631003040396E-2</v>
      </c>
      <c r="AB282" s="570">
        <f t="shared" si="44"/>
        <v>165420.01518440599</v>
      </c>
      <c r="AC282" s="474"/>
    </row>
    <row r="283" spans="1:29" ht="15" x14ac:dyDescent="0.25">
      <c r="A283" s="337">
        <v>2029</v>
      </c>
      <c r="B283" s="337">
        <v>6</v>
      </c>
      <c r="C283" s="574">
        <v>0.400876231188175</v>
      </c>
      <c r="D283" s="512">
        <v>70993.226048419994</v>
      </c>
      <c r="E283" s="574">
        <v>3.1814659781166599</v>
      </c>
      <c r="F283" s="479">
        <v>271.66325293295364</v>
      </c>
      <c r="G283" s="496">
        <f t="shared" si="42"/>
        <v>167888.25814147727</v>
      </c>
      <c r="H283" s="573">
        <f t="shared" si="36"/>
        <v>172181.83973580966</v>
      </c>
      <c r="I283" s="480">
        <f t="shared" si="37"/>
        <v>172181.83973580966</v>
      </c>
      <c r="J283" s="474"/>
      <c r="K283" s="475">
        <v>167888.25814147701</v>
      </c>
      <c r="L283" s="277">
        <f t="shared" si="43"/>
        <v>-2.6193447411060333E-10</v>
      </c>
      <c r="N283" s="8"/>
      <c r="O283" s="474">
        <f>+I283+'Med IND Sales Mod'!K283+'Small IND Sales Mod'!I283</f>
        <v>194684.85848609693</v>
      </c>
      <c r="P283" s="474"/>
      <c r="R283" s="474"/>
      <c r="S283" s="483"/>
      <c r="Y283" s="572">
        <f t="shared" si="38"/>
        <v>163274.21229335471</v>
      </c>
      <c r="Z283" s="474"/>
      <c r="AA283" s="571">
        <f t="shared" si="34"/>
        <v>8.8794725555023143E-2</v>
      </c>
      <c r="AB283" s="570">
        <f t="shared" si="44"/>
        <v>172181.83973580966</v>
      </c>
      <c r="AC283" s="474"/>
    </row>
    <row r="284" spans="1:29" ht="15" x14ac:dyDescent="0.25">
      <c r="A284" s="337">
        <v>2029</v>
      </c>
      <c r="B284" s="337">
        <v>7</v>
      </c>
      <c r="C284" s="574">
        <v>0.4008208815274284</v>
      </c>
      <c r="D284" s="512">
        <v>71176.288734872796</v>
      </c>
      <c r="E284" s="574">
        <v>3.186404</v>
      </c>
      <c r="F284" s="479">
        <v>322.31916585708109</v>
      </c>
      <c r="G284" s="496">
        <f t="shared" si="42"/>
        <v>168229.67104320609</v>
      </c>
      <c r="H284" s="573">
        <f t="shared" si="36"/>
        <v>161503.10652674091</v>
      </c>
      <c r="I284" s="480">
        <f t="shared" si="37"/>
        <v>161503.10652674091</v>
      </c>
      <c r="J284" s="474"/>
      <c r="K284" s="475">
        <v>168229.67104320601</v>
      </c>
      <c r="L284" s="277">
        <f t="shared" si="43"/>
        <v>0</v>
      </c>
      <c r="N284" s="8"/>
      <c r="O284" s="474">
        <f>+I284+'Med IND Sales Mod'!K284+'Small IND Sales Mod'!I284</f>
        <v>184447.73844713028</v>
      </c>
      <c r="P284" s="474"/>
      <c r="R284" s="474"/>
      <c r="S284" s="483"/>
      <c r="Y284" s="572">
        <f t="shared" si="38"/>
        <v>163606.24219951758</v>
      </c>
      <c r="Z284" s="474"/>
      <c r="AA284" s="571">
        <f t="shared" si="34"/>
        <v>8.3287668678238211E-2</v>
      </c>
      <c r="AB284" s="570">
        <f t="shared" si="44"/>
        <v>161503.10652674091</v>
      </c>
      <c r="AC284" s="474"/>
    </row>
    <row r="285" spans="1:29" ht="15" x14ac:dyDescent="0.25">
      <c r="A285" s="337">
        <v>2029</v>
      </c>
      <c r="B285" s="337">
        <v>8</v>
      </c>
      <c r="C285" s="574">
        <v>0.40082198446816758</v>
      </c>
      <c r="D285" s="512">
        <v>71376.410943014795</v>
      </c>
      <c r="E285" s="574">
        <v>3.1914205780115799</v>
      </c>
      <c r="F285" s="479">
        <v>326.45437890907908</v>
      </c>
      <c r="G285" s="496">
        <f t="shared" si="42"/>
        <v>167939.81899465917</v>
      </c>
      <c r="H285" s="573">
        <f t="shared" si="36"/>
        <v>167720.78156030903</v>
      </c>
      <c r="I285" s="480">
        <f t="shared" si="37"/>
        <v>167720.78156030903</v>
      </c>
      <c r="J285" s="474"/>
      <c r="K285" s="475">
        <v>167939.818994659</v>
      </c>
      <c r="L285" s="277">
        <f t="shared" si="43"/>
        <v>0</v>
      </c>
      <c r="N285" s="8"/>
      <c r="O285" s="474">
        <f>+I285+'Med IND Sales Mod'!K285+'Small IND Sales Mod'!I285</f>
        <v>190657.73832200735</v>
      </c>
      <c r="P285" s="474"/>
      <c r="R285" s="474"/>
      <c r="S285" s="483"/>
      <c r="Y285" s="572">
        <f t="shared" si="38"/>
        <v>163324.35610794689</v>
      </c>
      <c r="Z285" s="474"/>
      <c r="AA285" s="571">
        <f t="shared" si="34"/>
        <v>8.6494143583159197E-2</v>
      </c>
      <c r="AB285" s="570">
        <f t="shared" si="44"/>
        <v>167720.78156030903</v>
      </c>
      <c r="AC285" s="474"/>
    </row>
    <row r="286" spans="1:29" ht="15" x14ac:dyDescent="0.25">
      <c r="A286" s="337">
        <v>2029</v>
      </c>
      <c r="B286" s="337">
        <v>9</v>
      </c>
      <c r="C286" s="574">
        <v>0.4008390579605916</v>
      </c>
      <c r="D286" s="512">
        <v>71584.229123138401</v>
      </c>
      <c r="E286" s="574">
        <v>3.1963892115731798</v>
      </c>
      <c r="F286" s="479">
        <v>277.87653293728147</v>
      </c>
      <c r="G286" s="496">
        <f t="shared" si="42"/>
        <v>166913.88137884429</v>
      </c>
      <c r="H286" s="573">
        <f t="shared" si="36"/>
        <v>159318.73799008905</v>
      </c>
      <c r="I286" s="480">
        <f t="shared" si="37"/>
        <v>159318.73799008905</v>
      </c>
      <c r="J286" s="474"/>
      <c r="K286" s="475">
        <v>166913.881378844</v>
      </c>
      <c r="L286" s="277">
        <f t="shared" si="43"/>
        <v>-2.9103830456733704E-10</v>
      </c>
      <c r="N286" s="8"/>
      <c r="O286" s="474">
        <f>+I286+'Med IND Sales Mod'!K286+'Small IND Sales Mod'!I286</f>
        <v>181729.32858822</v>
      </c>
      <c r="P286" s="474"/>
      <c r="R286" s="474"/>
      <c r="S286" s="483"/>
      <c r="Y286" s="572">
        <f t="shared" si="38"/>
        <v>162326.61416971593</v>
      </c>
      <c r="Z286" s="474"/>
      <c r="AA286" s="571">
        <f t="shared" si="34"/>
        <v>8.2161182836173588E-2</v>
      </c>
      <c r="AB286" s="570">
        <f t="shared" si="44"/>
        <v>159318.73799008905</v>
      </c>
      <c r="AC286" s="474"/>
    </row>
    <row r="287" spans="1:29" ht="15" x14ac:dyDescent="0.25">
      <c r="A287" s="337">
        <v>2029</v>
      </c>
      <c r="B287" s="337">
        <v>10</v>
      </c>
      <c r="C287" s="574">
        <v>0.40081352279028792</v>
      </c>
      <c r="D287" s="512">
        <v>71787.045143311203</v>
      </c>
      <c r="E287" s="574">
        <v>3.2012049999999999</v>
      </c>
      <c r="F287" s="479">
        <v>198.89039579254836</v>
      </c>
      <c r="G287" s="496">
        <f t="shared" si="42"/>
        <v>165441.60951793642</v>
      </c>
      <c r="H287" s="573">
        <f t="shared" si="36"/>
        <v>162387.43272852385</v>
      </c>
      <c r="I287" s="480">
        <f t="shared" si="37"/>
        <v>162387.43272852385</v>
      </c>
      <c r="J287" s="474"/>
      <c r="K287" s="475">
        <v>165441.60951793601</v>
      </c>
      <c r="L287" s="277">
        <f t="shared" si="43"/>
        <v>-4.0745362639427185E-10</v>
      </c>
      <c r="N287" s="8"/>
      <c r="O287" s="474">
        <f>+I287+'Med IND Sales Mod'!K287+'Small IND Sales Mod'!I287</f>
        <v>183854.96026508039</v>
      </c>
      <c r="P287" s="474"/>
      <c r="R287" s="474"/>
      <c r="S287" s="483"/>
      <c r="Y287" s="572">
        <f t="shared" si="38"/>
        <v>160894.80451827004</v>
      </c>
      <c r="Z287" s="474"/>
      <c r="AA287" s="571">
        <f t="shared" si="34"/>
        <v>8.3743718529424124E-2</v>
      </c>
      <c r="AB287" s="570">
        <f t="shared" si="44"/>
        <v>162387.43272852385</v>
      </c>
      <c r="AC287" s="474"/>
    </row>
    <row r="288" spans="1:29" ht="15" x14ac:dyDescent="0.25">
      <c r="A288" s="337">
        <v>2029</v>
      </c>
      <c r="B288" s="337">
        <v>11</v>
      </c>
      <c r="C288" s="574">
        <v>0.40074782521959645</v>
      </c>
      <c r="D288" s="512">
        <v>71992.815759535806</v>
      </c>
      <c r="E288" s="574">
        <v>3.2062275711416</v>
      </c>
      <c r="F288" s="479">
        <v>78.117279066674627</v>
      </c>
      <c r="G288" s="496">
        <f t="shared" si="42"/>
        <v>163328.95069273253</v>
      </c>
      <c r="H288" s="573">
        <f t="shared" si="36"/>
        <v>157462.94793110667</v>
      </c>
      <c r="I288" s="480">
        <f t="shared" si="37"/>
        <v>157462.94793110667</v>
      </c>
      <c r="J288" s="474"/>
      <c r="K288" s="475">
        <v>163328.95069273299</v>
      </c>
      <c r="L288" s="277">
        <f t="shared" si="43"/>
        <v>4.6566128730773926E-10</v>
      </c>
      <c r="N288" s="8"/>
      <c r="O288" s="474">
        <f>+I288+'Med IND Sales Mod'!K288+'Small IND Sales Mod'!I288</f>
        <v>177640.039252213</v>
      </c>
      <c r="P288" s="474"/>
      <c r="R288" s="474"/>
      <c r="S288" s="483"/>
      <c r="Y288" s="572">
        <f t="shared" si="38"/>
        <v>158840.20755390645</v>
      </c>
      <c r="Z288" s="474"/>
      <c r="AA288" s="571">
        <f t="shared" si="34"/>
        <v>8.1204145966153371E-2</v>
      </c>
      <c r="AB288" s="570">
        <f t="shared" si="44"/>
        <v>157462.94793110667</v>
      </c>
      <c r="AC288" s="474"/>
    </row>
    <row r="289" spans="1:29" ht="15" x14ac:dyDescent="0.25">
      <c r="A289" s="337">
        <v>2029</v>
      </c>
      <c r="B289" s="337">
        <v>12</v>
      </c>
      <c r="C289" s="574">
        <v>0.4007120926164438</v>
      </c>
      <c r="D289" s="512">
        <v>72183.867622209495</v>
      </c>
      <c r="E289" s="574">
        <v>3.2111091585478402</v>
      </c>
      <c r="F289" s="479">
        <v>42.633806123140985</v>
      </c>
      <c r="G289" s="496">
        <f t="shared" si="42"/>
        <v>162457.04121784915</v>
      </c>
      <c r="H289" s="573">
        <f t="shared" si="36"/>
        <v>156198.67503141108</v>
      </c>
      <c r="I289" s="480">
        <f t="shared" si="37"/>
        <v>156198.67503141108</v>
      </c>
      <c r="J289" s="474">
        <f>SUM(I278:I289)</f>
        <v>1939099.8582355469</v>
      </c>
      <c r="K289" s="475">
        <v>162457.04121784901</v>
      </c>
      <c r="L289" s="277">
        <f t="shared" si="43"/>
        <v>0</v>
      </c>
      <c r="N289" s="8"/>
      <c r="O289" s="474">
        <f>+I289+'Med IND Sales Mod'!K289+'Small IND Sales Mod'!I289</f>
        <v>176097.3687209817</v>
      </c>
      <c r="P289" s="474">
        <f>SUM(O278:O289)</f>
        <v>2195762.4759729779</v>
      </c>
      <c r="R289" s="474"/>
      <c r="S289" s="474" t="e">
        <f>AVERAGE(R278:R289)</f>
        <v>#DIV/0!</v>
      </c>
      <c r="Y289" s="572">
        <f t="shared" si="38"/>
        <v>157992.26062611875</v>
      </c>
      <c r="Z289" s="474">
        <f>SUM(Y278:Y289)</f>
        <v>1939099.8582355469</v>
      </c>
      <c r="AA289" s="571">
        <f t="shared" si="34"/>
        <v>8.0552156387418639E-2</v>
      </c>
      <c r="AB289" s="570">
        <f t="shared" si="44"/>
        <v>156198.67503141108</v>
      </c>
      <c r="AC289" s="474">
        <f>SUM(AB278:AB289)</f>
        <v>1939099.8582355469</v>
      </c>
    </row>
    <row r="290" spans="1:29" ht="15" x14ac:dyDescent="0.25">
      <c r="A290" s="337">
        <v>2030</v>
      </c>
      <c r="B290" s="337">
        <v>1</v>
      </c>
      <c r="C290" s="574">
        <v>0.40084578241461766</v>
      </c>
      <c r="D290" s="512">
        <v>72368.579069455605</v>
      </c>
      <c r="E290" s="574">
        <v>3.216135</v>
      </c>
      <c r="F290" s="479">
        <v>26.112829868525239</v>
      </c>
      <c r="G290" s="496">
        <f t="shared" si="42"/>
        <v>161919.1797335076</v>
      </c>
      <c r="H290" s="573">
        <f t="shared" si="36"/>
        <v>155926.48957371429</v>
      </c>
      <c r="I290" s="480">
        <f t="shared" si="37"/>
        <v>155926.48957371429</v>
      </c>
      <c r="J290" s="477">
        <f>+J289/J277-1</f>
        <v>-2.3483149445402418E-2</v>
      </c>
      <c r="K290" s="475">
        <v>161919.179733508</v>
      </c>
      <c r="L290" s="277">
        <f t="shared" si="43"/>
        <v>4.0745362639427185E-10</v>
      </c>
      <c r="N290" s="8"/>
      <c r="O290" s="474">
        <f>+I290+'Med IND Sales Mod'!K290+'Small IND Sales Mod'!I290</f>
        <v>176202.39924314807</v>
      </c>
      <c r="P290" s="477">
        <f>+P289/P277-1</f>
        <v>-2.2959783128068234E-2</v>
      </c>
      <c r="R290" s="474"/>
      <c r="S290" s="476" t="e">
        <f>+S289/S277-1</f>
        <v>#DIV/0!</v>
      </c>
      <c r="Y290" s="572">
        <f t="shared" si="38"/>
        <v>157469.18110197003</v>
      </c>
      <c r="Z290" s="477">
        <f>+Z289/Z277-1</f>
        <v>-2.3483149445402196E-2</v>
      </c>
      <c r="AA290" s="571">
        <f t="shared" ref="AA290:AA353" si="45">+AA278</f>
        <v>8.2214564793365197E-2</v>
      </c>
      <c r="AB290" s="570">
        <f t="shared" ref="AB290:AB301" si="46">+AA290*$Z$301</f>
        <v>155926.48957371429</v>
      </c>
      <c r="AC290" s="477">
        <f>+AC289/AC277-1</f>
        <v>-2.3483149445402418E-2</v>
      </c>
    </row>
    <row r="291" spans="1:29" ht="15" x14ac:dyDescent="0.25">
      <c r="A291" s="337">
        <v>2030</v>
      </c>
      <c r="B291" s="337">
        <v>2</v>
      </c>
      <c r="C291" s="574">
        <v>0.40120882102561295</v>
      </c>
      <c r="D291" s="512">
        <v>72539.8382173219</v>
      </c>
      <c r="E291" s="574">
        <v>3.2211148280803799</v>
      </c>
      <c r="F291" s="479">
        <v>35.042184420393127</v>
      </c>
      <c r="G291" s="496">
        <f t="shared" si="42"/>
        <v>161852.17664869648</v>
      </c>
      <c r="H291" s="573">
        <f t="shared" si="36"/>
        <v>152876.40607631986</v>
      </c>
      <c r="I291" s="480">
        <f t="shared" si="37"/>
        <v>152876.40607631986</v>
      </c>
      <c r="J291" s="474"/>
      <c r="K291" s="475">
        <v>161852.17664869601</v>
      </c>
      <c r="L291" s="277">
        <f t="shared" si="43"/>
        <v>-4.6566128730773926E-10</v>
      </c>
      <c r="N291" s="8"/>
      <c r="O291" s="474">
        <f>+I291+'Med IND Sales Mod'!K291+'Small IND Sales Mod'!I291</f>
        <v>172815.65318263037</v>
      </c>
      <c r="P291" s="474"/>
      <c r="R291" s="474"/>
      <c r="S291" s="474"/>
      <c r="Y291" s="572">
        <f t="shared" si="38"/>
        <v>157404.01945210324</v>
      </c>
      <c r="Z291" s="474"/>
      <c r="AA291" s="571">
        <f t="shared" si="45"/>
        <v>8.0606362825840244E-2</v>
      </c>
      <c r="AB291" s="570">
        <f t="shared" si="46"/>
        <v>152876.40607631986</v>
      </c>
      <c r="AC291" s="474"/>
    </row>
    <row r="292" spans="1:29" ht="15" x14ac:dyDescent="0.25">
      <c r="A292" s="337">
        <v>2030</v>
      </c>
      <c r="B292" s="337">
        <v>3</v>
      </c>
      <c r="C292" s="574">
        <v>0.4015838988765551</v>
      </c>
      <c r="D292" s="512">
        <v>72695.326738131698</v>
      </c>
      <c r="E292" s="574">
        <v>3.2255950790789298</v>
      </c>
      <c r="F292" s="479">
        <v>64.582270600115152</v>
      </c>
      <c r="G292" s="496">
        <f t="shared" si="42"/>
        <v>162126.51244784339</v>
      </c>
      <c r="H292" s="573">
        <f t="shared" si="36"/>
        <v>151510.77957339564</v>
      </c>
      <c r="I292" s="480">
        <f t="shared" si="37"/>
        <v>151510.77957339564</v>
      </c>
      <c r="J292" s="474"/>
      <c r="K292" s="475">
        <v>162126.51244784301</v>
      </c>
      <c r="L292" s="277">
        <f t="shared" si="43"/>
        <v>-3.7834979593753815E-10</v>
      </c>
      <c r="N292" s="8"/>
      <c r="O292" s="474">
        <f>+I292+'Med IND Sales Mod'!K292+'Small IND Sales Mod'!I292</f>
        <v>171668.00813007844</v>
      </c>
      <c r="P292" s="474"/>
      <c r="R292" s="474"/>
      <c r="S292" s="474"/>
      <c r="Y292" s="572">
        <f t="shared" si="38"/>
        <v>157670.81572484694</v>
      </c>
      <c r="Z292" s="474"/>
      <c r="AA292" s="571">
        <f t="shared" si="45"/>
        <v>7.9886315905556546E-2</v>
      </c>
      <c r="AB292" s="570">
        <f t="shared" si="46"/>
        <v>151510.77957339564</v>
      </c>
      <c r="AC292" s="474"/>
    </row>
    <row r="293" spans="1:29" ht="15" x14ac:dyDescent="0.25">
      <c r="A293" s="337">
        <v>2030</v>
      </c>
      <c r="B293" s="337">
        <v>4</v>
      </c>
      <c r="C293" s="574">
        <v>0.40194671014400657</v>
      </c>
      <c r="D293" s="512">
        <v>72885.760139105594</v>
      </c>
      <c r="E293" s="574">
        <v>3.2305730000000001</v>
      </c>
      <c r="F293" s="479">
        <v>114.03392869270741</v>
      </c>
      <c r="G293" s="496">
        <f t="shared" si="42"/>
        <v>162661.95508397665</v>
      </c>
      <c r="H293" s="573">
        <f t="shared" si="36"/>
        <v>162626.76328663959</v>
      </c>
      <c r="I293" s="480">
        <f t="shared" si="37"/>
        <v>162626.76328663959</v>
      </c>
      <c r="J293" s="474"/>
      <c r="K293" s="475">
        <v>162661.95508397699</v>
      </c>
      <c r="L293" s="277">
        <f t="shared" si="43"/>
        <v>3.4924596548080444E-10</v>
      </c>
      <c r="N293" s="8"/>
      <c r="O293" s="474">
        <f>+I293+'Med IND Sales Mod'!K293+'Small IND Sales Mod'!I293</f>
        <v>183168.43071569898</v>
      </c>
      <c r="P293" s="474"/>
      <c r="R293" s="474"/>
      <c r="S293" s="474"/>
      <c r="Y293" s="572">
        <f t="shared" si="38"/>
        <v>158191.54287760152</v>
      </c>
      <c r="Z293" s="474"/>
      <c r="AA293" s="571">
        <f t="shared" si="45"/>
        <v>8.5747383936607427E-2</v>
      </c>
      <c r="AB293" s="570">
        <f t="shared" si="46"/>
        <v>162626.76328663959</v>
      </c>
      <c r="AC293" s="474"/>
    </row>
    <row r="294" spans="1:29" ht="15" x14ac:dyDescent="0.25">
      <c r="A294" s="337">
        <v>2030</v>
      </c>
      <c r="B294" s="337">
        <v>5</v>
      </c>
      <c r="C294" s="574">
        <v>0.40207556781358089</v>
      </c>
      <c r="D294" s="512">
        <v>73101.093324702102</v>
      </c>
      <c r="E294" s="574">
        <v>3.2354354810080799</v>
      </c>
      <c r="F294" s="479">
        <v>208.47875842628665</v>
      </c>
      <c r="G294" s="496">
        <f t="shared" si="42"/>
        <v>163766.44570901943</v>
      </c>
      <c r="H294" s="573">
        <f t="shared" si="36"/>
        <v>161792.73671989693</v>
      </c>
      <c r="I294" s="480">
        <f t="shared" si="37"/>
        <v>161792.73671989693</v>
      </c>
      <c r="J294" s="474"/>
      <c r="K294" s="475">
        <v>163766.445709019</v>
      </c>
      <c r="L294" s="277">
        <f t="shared" si="43"/>
        <v>-4.3655745685100555E-10</v>
      </c>
      <c r="N294" s="8"/>
      <c r="O294" s="474">
        <f>+I294+'Med IND Sales Mod'!K294+'Small IND Sales Mod'!I294</f>
        <v>183319.54997060908</v>
      </c>
      <c r="P294" s="474"/>
      <c r="R294" s="474"/>
      <c r="S294" s="474"/>
      <c r="Y294" s="572">
        <f t="shared" si="38"/>
        <v>159265.67896541112</v>
      </c>
      <c r="Z294" s="474"/>
      <c r="AA294" s="571">
        <f t="shared" si="45"/>
        <v>8.5307631003040396E-2</v>
      </c>
      <c r="AB294" s="570">
        <f t="shared" si="46"/>
        <v>161792.73671989693</v>
      </c>
      <c r="AC294" s="474"/>
    </row>
    <row r="295" spans="1:29" ht="15" x14ac:dyDescent="0.25">
      <c r="A295" s="337">
        <v>2030</v>
      </c>
      <c r="B295" s="337">
        <v>6</v>
      </c>
      <c r="C295" s="574">
        <v>0.40203506494658642</v>
      </c>
      <c r="D295" s="512">
        <v>73350.223212327197</v>
      </c>
      <c r="E295" s="574">
        <v>3.24049625592039</v>
      </c>
      <c r="F295" s="479">
        <v>271.66325293295364</v>
      </c>
      <c r="G295" s="496">
        <f t="shared" si="42"/>
        <v>164350.76576505174</v>
      </c>
      <c r="H295" s="573">
        <f t="shared" si="36"/>
        <v>168406.29009293838</v>
      </c>
      <c r="I295" s="480">
        <f t="shared" si="37"/>
        <v>168406.29009293838</v>
      </c>
      <c r="J295" s="474"/>
      <c r="K295" s="475">
        <v>164350.765765052</v>
      </c>
      <c r="L295" s="277">
        <f t="shared" si="43"/>
        <v>2.6193447411060333E-10</v>
      </c>
      <c r="N295" s="8"/>
      <c r="O295" s="474">
        <f>+I295+'Med IND Sales Mod'!K295+'Small IND Sales Mod'!I295</f>
        <v>190587.60701491035</v>
      </c>
      <c r="P295" s="474"/>
      <c r="R295" s="474"/>
      <c r="S295" s="474"/>
      <c r="Y295" s="572">
        <f t="shared" si="38"/>
        <v>159833.94024783795</v>
      </c>
      <c r="Z295" s="474"/>
      <c r="AA295" s="571">
        <f t="shared" si="45"/>
        <v>8.8794725555023143E-2</v>
      </c>
      <c r="AB295" s="570">
        <f t="shared" si="46"/>
        <v>168406.29009293838</v>
      </c>
      <c r="AC295" s="474"/>
    </row>
    <row r="296" spans="1:29" ht="15" x14ac:dyDescent="0.25">
      <c r="A296" s="337">
        <v>2030</v>
      </c>
      <c r="B296" s="337">
        <v>7</v>
      </c>
      <c r="C296" s="574">
        <v>0.40189485707307571</v>
      </c>
      <c r="D296" s="512">
        <v>73607.135716793506</v>
      </c>
      <c r="E296" s="574">
        <v>3.245409</v>
      </c>
      <c r="F296" s="479">
        <v>322.31916585708109</v>
      </c>
      <c r="G296" s="496">
        <f t="shared" si="42"/>
        <v>164730.10780655706</v>
      </c>
      <c r="H296" s="573">
        <f t="shared" ref="H296:H359" si="47">+AB296</f>
        <v>157961.71681278941</v>
      </c>
      <c r="I296" s="480">
        <f t="shared" ref="I296:I359" si="48">+H296</f>
        <v>157961.71681278941</v>
      </c>
      <c r="J296" s="474"/>
      <c r="K296" s="475">
        <v>164730.107806557</v>
      </c>
      <c r="L296" s="277">
        <f t="shared" si="43"/>
        <v>0</v>
      </c>
      <c r="N296" s="8"/>
      <c r="O296" s="474">
        <f>+I296+'Med IND Sales Mod'!K296+'Small IND Sales Mod'!I296</f>
        <v>180585.42094884225</v>
      </c>
      <c r="P296" s="474"/>
      <c r="R296" s="474"/>
      <c r="S296" s="474"/>
      <c r="Y296" s="572">
        <f t="shared" ref="Y296:Y359" si="49">+G296*(1+$X$104)</f>
        <v>160202.85689336262</v>
      </c>
      <c r="Z296" s="474"/>
      <c r="AA296" s="571">
        <f t="shared" si="45"/>
        <v>8.3287668678238211E-2</v>
      </c>
      <c r="AB296" s="570">
        <f t="shared" si="46"/>
        <v>157961.71681278941</v>
      </c>
      <c r="AC296" s="474"/>
    </row>
    <row r="297" spans="1:29" ht="15" x14ac:dyDescent="0.25">
      <c r="A297" s="337">
        <v>2030</v>
      </c>
      <c r="B297" s="337">
        <v>8</v>
      </c>
      <c r="C297" s="574">
        <v>0.40175262686531782</v>
      </c>
      <c r="D297" s="512">
        <v>73877.981324986293</v>
      </c>
      <c r="E297" s="574">
        <v>3.25049151279944</v>
      </c>
      <c r="F297" s="479">
        <v>326.45437890907908</v>
      </c>
      <c r="G297" s="496">
        <f t="shared" si="42"/>
        <v>164435.64480874263</v>
      </c>
      <c r="H297" s="573">
        <f t="shared" si="47"/>
        <v>164043.05260879046</v>
      </c>
      <c r="I297" s="480">
        <f t="shared" si="48"/>
        <v>164043.05260879046</v>
      </c>
      <c r="J297" s="474"/>
      <c r="K297" s="475">
        <v>164435.644808743</v>
      </c>
      <c r="L297" s="277">
        <f t="shared" si="43"/>
        <v>3.7834979593753815E-10</v>
      </c>
      <c r="N297" s="8"/>
      <c r="O297" s="474">
        <f>+I297+'Med IND Sales Mod'!K297+'Small IND Sales Mod'!I297</f>
        <v>186656.18925034654</v>
      </c>
      <c r="P297" s="474"/>
      <c r="R297" s="474"/>
      <c r="S297" s="474"/>
      <c r="Y297" s="572">
        <f t="shared" si="49"/>
        <v>159916.48657449745</v>
      </c>
      <c r="Z297" s="474"/>
      <c r="AA297" s="571">
        <f t="shared" si="45"/>
        <v>8.6494143583159197E-2</v>
      </c>
      <c r="AB297" s="570">
        <f t="shared" si="46"/>
        <v>164043.05260879046</v>
      </c>
      <c r="AC297" s="474"/>
    </row>
    <row r="298" spans="1:29" ht="15" x14ac:dyDescent="0.25">
      <c r="A298" s="337">
        <v>2030</v>
      </c>
      <c r="B298" s="337">
        <v>9</v>
      </c>
      <c r="C298" s="574">
        <v>0.40165817256156539</v>
      </c>
      <c r="D298" s="512">
        <v>74140.780476384694</v>
      </c>
      <c r="E298" s="574">
        <v>3.2556138674205601</v>
      </c>
      <c r="F298" s="479">
        <v>277.87653293728147</v>
      </c>
      <c r="G298" s="496">
        <f t="shared" si="42"/>
        <v>163394.64785755388</v>
      </c>
      <c r="H298" s="573">
        <f t="shared" si="47"/>
        <v>155825.24642765638</v>
      </c>
      <c r="I298" s="480">
        <f t="shared" si="48"/>
        <v>155825.24642765638</v>
      </c>
      <c r="J298" s="474"/>
      <c r="K298" s="475">
        <v>163394.64785755399</v>
      </c>
      <c r="L298" s="277">
        <f t="shared" si="43"/>
        <v>0</v>
      </c>
      <c r="N298" s="8"/>
      <c r="O298" s="474">
        <f>+I298+'Med IND Sales Mod'!K298+'Small IND Sales Mod'!I298</f>
        <v>177913.06799553914</v>
      </c>
      <c r="P298" s="474"/>
      <c r="R298" s="474"/>
      <c r="S298" s="474"/>
      <c r="Y298" s="572">
        <f t="shared" si="49"/>
        <v>158904.09917417137</v>
      </c>
      <c r="Z298" s="474"/>
      <c r="AA298" s="571">
        <f t="shared" si="45"/>
        <v>8.2161182836173588E-2</v>
      </c>
      <c r="AB298" s="570">
        <f t="shared" si="46"/>
        <v>155825.24642765638</v>
      </c>
      <c r="AC298" s="474"/>
    </row>
    <row r="299" spans="1:29" ht="15" x14ac:dyDescent="0.25">
      <c r="A299" s="337">
        <v>2030</v>
      </c>
      <c r="B299" s="337">
        <v>10</v>
      </c>
      <c r="C299" s="574">
        <v>0.40164831251690947</v>
      </c>
      <c r="D299" s="512">
        <v>74374.047345477898</v>
      </c>
      <c r="E299" s="574">
        <v>3.2606510000000002</v>
      </c>
      <c r="F299" s="479">
        <v>198.89039579254836</v>
      </c>
      <c r="G299" s="496">
        <f t="shared" si="42"/>
        <v>161937.38135983021</v>
      </c>
      <c r="H299" s="573">
        <f t="shared" si="47"/>
        <v>158826.65178562253</v>
      </c>
      <c r="I299" s="480">
        <f t="shared" si="48"/>
        <v>158826.65178562253</v>
      </c>
      <c r="J299" s="474"/>
      <c r="K299" s="475">
        <v>161937.38135983</v>
      </c>
      <c r="L299" s="277">
        <f t="shared" si="43"/>
        <v>0</v>
      </c>
      <c r="N299" s="8"/>
      <c r="O299" s="474">
        <f>+I299+'Med IND Sales Mod'!K299+'Small IND Sales Mod'!I299</f>
        <v>179985.53638196795</v>
      </c>
      <c r="P299" s="474"/>
      <c r="R299" s="474"/>
      <c r="S299" s="474"/>
      <c r="Y299" s="572">
        <f t="shared" si="49"/>
        <v>157486.88249593991</v>
      </c>
      <c r="Z299" s="474"/>
      <c r="AA299" s="571">
        <f t="shared" si="45"/>
        <v>8.3743718529424124E-2</v>
      </c>
      <c r="AB299" s="570">
        <f t="shared" si="46"/>
        <v>158826.65178562253</v>
      </c>
      <c r="AC299" s="474"/>
    </row>
    <row r="300" spans="1:29" ht="15" x14ac:dyDescent="0.25">
      <c r="A300" s="337">
        <v>2030</v>
      </c>
      <c r="B300" s="337">
        <v>11</v>
      </c>
      <c r="C300" s="574">
        <v>0.40177703010625498</v>
      </c>
      <c r="D300" s="512">
        <v>74585.303926163295</v>
      </c>
      <c r="E300" s="574">
        <v>3.26596532361964</v>
      </c>
      <c r="F300" s="479">
        <v>78.117279066674627</v>
      </c>
      <c r="G300" s="496">
        <f t="shared" si="42"/>
        <v>159894.67007792398</v>
      </c>
      <c r="H300" s="573">
        <f t="shared" si="47"/>
        <v>154010.14955388554</v>
      </c>
      <c r="I300" s="480">
        <f t="shared" si="48"/>
        <v>154010.14955388554</v>
      </c>
      <c r="J300" s="474"/>
      <c r="K300" s="475">
        <v>159894.67007792401</v>
      </c>
      <c r="L300" s="277">
        <f t="shared" si="43"/>
        <v>0</v>
      </c>
      <c r="N300" s="8"/>
      <c r="O300" s="474">
        <f>+I300+'Med IND Sales Mod'!K300+'Small IND Sales Mod'!I300</f>
        <v>173907.90889614131</v>
      </c>
      <c r="P300" s="474"/>
      <c r="R300" s="474"/>
      <c r="S300" s="474"/>
      <c r="Y300" s="572">
        <f t="shared" si="49"/>
        <v>155500.31071785325</v>
      </c>
      <c r="Z300" s="474"/>
      <c r="AA300" s="571">
        <f t="shared" si="45"/>
        <v>8.1204145966153371E-2</v>
      </c>
      <c r="AB300" s="570">
        <f t="shared" si="46"/>
        <v>154010.14955388554</v>
      </c>
      <c r="AC300" s="474"/>
    </row>
    <row r="301" spans="1:29" ht="15" x14ac:dyDescent="0.25">
      <c r="A301" s="337">
        <v>2030</v>
      </c>
      <c r="B301" s="337">
        <v>12</v>
      </c>
      <c r="C301" s="574">
        <v>0.40198710278038507</v>
      </c>
      <c r="D301" s="512">
        <v>74774.888919687393</v>
      </c>
      <c r="E301" s="574">
        <v>3.2711765471611298</v>
      </c>
      <c r="F301" s="479">
        <v>42.633806123140985</v>
      </c>
      <c r="G301" s="496">
        <f t="shared" si="42"/>
        <v>159106.77324050569</v>
      </c>
      <c r="H301" s="573">
        <f t="shared" si="47"/>
        <v>152773.59923574829</v>
      </c>
      <c r="I301" s="480">
        <f t="shared" si="48"/>
        <v>152773.59923574829</v>
      </c>
      <c r="J301" s="474">
        <f>SUM(I290:I301)</f>
        <v>1896579.8817473971</v>
      </c>
      <c r="K301" s="475">
        <v>159106.77324050601</v>
      </c>
      <c r="L301" s="277">
        <f t="shared" si="43"/>
        <v>3.2014213502407074E-10</v>
      </c>
      <c r="N301" s="8"/>
      <c r="O301" s="474">
        <f>+I301+'Med IND Sales Mod'!K301+'Small IND Sales Mod'!I301</f>
        <v>172420.7401787737</v>
      </c>
      <c r="P301" s="474">
        <f>SUM(O290:O301)</f>
        <v>2149230.5119086863</v>
      </c>
      <c r="R301" s="474"/>
      <c r="S301" s="474" t="e">
        <f>AVERAGE(R290:R301)</f>
        <v>#DIV/0!</v>
      </c>
      <c r="Y301" s="572">
        <f t="shared" si="49"/>
        <v>154734.06752180145</v>
      </c>
      <c r="Z301" s="474">
        <f>SUM(Y290:Y301)</f>
        <v>1896579.8817473971</v>
      </c>
      <c r="AA301" s="571">
        <f t="shared" si="45"/>
        <v>8.0552156387418639E-2</v>
      </c>
      <c r="AB301" s="570">
        <f t="shared" si="46"/>
        <v>152773.59923574829</v>
      </c>
      <c r="AC301" s="474">
        <f>SUM(AB290:AB301)</f>
        <v>1896579.8817473971</v>
      </c>
    </row>
    <row r="302" spans="1:29" ht="15" x14ac:dyDescent="0.25">
      <c r="A302" s="337">
        <f t="shared" ref="A302:A333" si="50">+A290+1</f>
        <v>2031</v>
      </c>
      <c r="B302" s="337">
        <f t="shared" ref="B302:B333" si="51">+B290</f>
        <v>1</v>
      </c>
      <c r="C302" s="574">
        <v>0.40227122274473659</v>
      </c>
      <c r="D302" s="512">
        <v>74975.535567743194</v>
      </c>
      <c r="E302" s="574">
        <v>3.2765770000000001</v>
      </c>
      <c r="F302" s="479">
        <v>26.112829868525239</v>
      </c>
      <c r="G302" s="496">
        <f t="shared" si="42"/>
        <v>158618.67649725979</v>
      </c>
      <c r="H302" s="573">
        <f t="shared" si="47"/>
        <v>152628.47942352717</v>
      </c>
      <c r="I302" s="480">
        <f t="shared" si="48"/>
        <v>152628.47942352717</v>
      </c>
      <c r="J302" s="477">
        <f>+J301/J289-1</f>
        <v>-2.1927687894753412E-2</v>
      </c>
      <c r="K302" s="475">
        <v>158618.67600000001</v>
      </c>
      <c r="L302" s="277">
        <f t="shared" si="43"/>
        <v>-4.9725978169590235E-4</v>
      </c>
      <c r="N302" s="8"/>
      <c r="O302" s="474">
        <f>+I302+'Med IND Sales Mod'!K302+'Small IND Sales Mod'!I302</f>
        <v>172660.39418233422</v>
      </c>
      <c r="P302" s="477">
        <f>+P301/P289-1</f>
        <v>-2.1191711113321854E-2</v>
      </c>
      <c r="R302" s="474"/>
      <c r="S302" s="476" t="e">
        <f>+S301/S289-1</f>
        <v>#DIV/0!</v>
      </c>
      <c r="Y302" s="572">
        <f t="shared" si="49"/>
        <v>154259.38506241664</v>
      </c>
      <c r="Z302" s="477">
        <f>+Z301/Z289-1</f>
        <v>-2.1927687894753412E-2</v>
      </c>
      <c r="AA302" s="571">
        <f t="shared" si="45"/>
        <v>8.2214564793365197E-2</v>
      </c>
      <c r="AB302" s="570">
        <f t="shared" ref="AB302:AB313" si="52">+AA302*$Z$313</f>
        <v>152628.47942352717</v>
      </c>
      <c r="AC302" s="477">
        <f>+AC301/AC289-1</f>
        <v>-2.1927687894753412E-2</v>
      </c>
    </row>
    <row r="303" spans="1:29" ht="15" x14ac:dyDescent="0.25">
      <c r="A303" s="337">
        <f t="shared" si="50"/>
        <v>2031</v>
      </c>
      <c r="B303" s="337">
        <f t="shared" si="51"/>
        <v>2</v>
      </c>
      <c r="C303" s="574">
        <v>0.4025697513621686</v>
      </c>
      <c r="D303" s="512">
        <v>75195.896613991907</v>
      </c>
      <c r="E303" s="574">
        <v>3.28195324141929</v>
      </c>
      <c r="F303" s="479">
        <v>35.042184420393127</v>
      </c>
      <c r="G303" s="496">
        <f t="shared" si="42"/>
        <v>158526.79051136365</v>
      </c>
      <c r="H303" s="573">
        <f t="shared" si="47"/>
        <v>149642.90841763324</v>
      </c>
      <c r="I303" s="480">
        <f t="shared" si="48"/>
        <v>149642.90841763324</v>
      </c>
      <c r="J303" s="483"/>
      <c r="K303" s="475">
        <v>158526.791</v>
      </c>
      <c r="L303" s="277">
        <f t="shared" si="43"/>
        <v>4.8863634583540261E-4</v>
      </c>
      <c r="N303" s="8"/>
      <c r="O303" s="474">
        <f>+I303+'Med IND Sales Mod'!K303+'Small IND Sales Mod'!I303</f>
        <v>169341.04531687894</v>
      </c>
      <c r="P303" s="483"/>
      <c r="R303" s="474"/>
      <c r="S303" s="8"/>
      <c r="Y303" s="572">
        <f t="shared" si="49"/>
        <v>154170.02436421136</v>
      </c>
      <c r="Z303" s="483"/>
      <c r="AA303" s="571">
        <f t="shared" si="45"/>
        <v>8.0606362825840244E-2</v>
      </c>
      <c r="AB303" s="570">
        <f t="shared" si="52"/>
        <v>149642.90841763324</v>
      </c>
      <c r="AC303" s="483"/>
    </row>
    <row r="304" spans="1:29" ht="15" x14ac:dyDescent="0.25">
      <c r="A304" s="337">
        <f t="shared" si="50"/>
        <v>2031</v>
      </c>
      <c r="B304" s="337">
        <f t="shared" si="51"/>
        <v>3</v>
      </c>
      <c r="C304" s="574">
        <v>0.40278910219477404</v>
      </c>
      <c r="D304" s="512">
        <v>75406.207990958894</v>
      </c>
      <c r="E304" s="574">
        <v>3.2868074174310502</v>
      </c>
      <c r="F304" s="479">
        <v>64.582270600115152</v>
      </c>
      <c r="G304" s="496">
        <f t="shared" si="42"/>
        <v>158739.35497078777</v>
      </c>
      <c r="H304" s="573">
        <f t="shared" si="47"/>
        <v>148306.16635942602</v>
      </c>
      <c r="I304" s="480">
        <f t="shared" si="48"/>
        <v>148306.16635942602</v>
      </c>
      <c r="J304" s="483"/>
      <c r="K304" s="475">
        <v>158739.35500000001</v>
      </c>
      <c r="L304" s="277">
        <f t="shared" si="43"/>
        <v>2.9212242225185037E-5</v>
      </c>
      <c r="N304" s="8"/>
      <c r="O304" s="474">
        <f>+I304+'Med IND Sales Mod'!K304+'Small IND Sales Mod'!I304</f>
        <v>168208.98706975736</v>
      </c>
      <c r="P304" s="483"/>
      <c r="R304" s="474"/>
      <c r="Y304" s="572">
        <f t="shared" si="49"/>
        <v>154376.7469489724</v>
      </c>
      <c r="Z304" s="483"/>
      <c r="AA304" s="571">
        <f t="shared" si="45"/>
        <v>7.9886315905556546E-2</v>
      </c>
      <c r="AB304" s="570">
        <f t="shared" si="52"/>
        <v>148306.16635942602</v>
      </c>
      <c r="AC304" s="483"/>
    </row>
    <row r="305" spans="1:29" ht="15" x14ac:dyDescent="0.25">
      <c r="A305" s="337">
        <f t="shared" si="50"/>
        <v>2031</v>
      </c>
      <c r="B305" s="337">
        <f t="shared" si="51"/>
        <v>4</v>
      </c>
      <c r="C305" s="574">
        <v>0.40301516601284437</v>
      </c>
      <c r="D305" s="512">
        <v>75639.998026037996</v>
      </c>
      <c r="E305" s="574">
        <v>3.2922159999999998</v>
      </c>
      <c r="F305" s="479">
        <v>114.03392869270741</v>
      </c>
      <c r="G305" s="496">
        <f t="shared" si="42"/>
        <v>159204.13631901212</v>
      </c>
      <c r="H305" s="573">
        <f t="shared" si="47"/>
        <v>159187.0352617368</v>
      </c>
      <c r="I305" s="480">
        <f t="shared" si="48"/>
        <v>159187.0352617368</v>
      </c>
      <c r="J305" s="483"/>
      <c r="K305" s="475">
        <v>159204.136</v>
      </c>
      <c r="L305" s="277">
        <f t="shared" si="43"/>
        <v>-3.1901212059892714E-4</v>
      </c>
      <c r="N305" s="8"/>
      <c r="O305" s="474">
        <f>+I305+'Med IND Sales Mod'!K305+'Small IND Sales Mod'!I305</f>
        <v>179461.42858757667</v>
      </c>
      <c r="P305" s="483"/>
      <c r="R305" s="474"/>
      <c r="Y305" s="572">
        <f t="shared" si="49"/>
        <v>154828.75478656654</v>
      </c>
      <c r="Z305" s="483"/>
      <c r="AA305" s="571">
        <f t="shared" si="45"/>
        <v>8.5747383936607427E-2</v>
      </c>
      <c r="AB305" s="570">
        <f t="shared" si="52"/>
        <v>159187.0352617368</v>
      </c>
      <c r="AC305" s="483"/>
    </row>
    <row r="306" spans="1:29" ht="15" x14ac:dyDescent="0.25">
      <c r="A306" s="337">
        <f t="shared" si="50"/>
        <v>2031</v>
      </c>
      <c r="B306" s="337">
        <f t="shared" si="51"/>
        <v>5</v>
      </c>
      <c r="C306" s="574">
        <v>0.40315475174470128</v>
      </c>
      <c r="D306" s="512">
        <v>75858.621051848095</v>
      </c>
      <c r="E306" s="574">
        <v>3.29750633660883</v>
      </c>
      <c r="F306" s="479">
        <v>208.47875842628665</v>
      </c>
      <c r="G306" s="496">
        <f t="shared" si="42"/>
        <v>160269.70115647628</v>
      </c>
      <c r="H306" s="573">
        <f t="shared" si="47"/>
        <v>158370.64923888227</v>
      </c>
      <c r="I306" s="480">
        <f t="shared" si="48"/>
        <v>158370.64923888227</v>
      </c>
      <c r="J306" s="483"/>
      <c r="K306" s="475">
        <v>160269.701</v>
      </c>
      <c r="L306" s="277">
        <f t="shared" si="43"/>
        <v>-1.5647627878934145E-4</v>
      </c>
      <c r="N306" s="8"/>
      <c r="O306" s="474">
        <f>+I306+'Med IND Sales Mod'!K306+'Small IND Sales Mod'!I306</f>
        <v>179628.1677991398</v>
      </c>
      <c r="P306" s="483"/>
      <c r="R306" s="474"/>
      <c r="Y306" s="572">
        <f t="shared" si="49"/>
        <v>155865.03487792259</v>
      </c>
      <c r="Z306" s="483"/>
      <c r="AA306" s="571">
        <f t="shared" si="45"/>
        <v>8.5307631003040396E-2</v>
      </c>
      <c r="AB306" s="570">
        <f t="shared" si="52"/>
        <v>158370.64923888227</v>
      </c>
      <c r="AC306" s="483"/>
    </row>
    <row r="307" spans="1:29" ht="15" x14ac:dyDescent="0.25">
      <c r="A307" s="337">
        <f t="shared" si="50"/>
        <v>2031</v>
      </c>
      <c r="B307" s="337">
        <f t="shared" si="51"/>
        <v>6</v>
      </c>
      <c r="C307" s="574">
        <v>0.40323516636597839</v>
      </c>
      <c r="D307" s="512">
        <v>76079.650898470602</v>
      </c>
      <c r="E307" s="574">
        <v>3.3029946132129999</v>
      </c>
      <c r="F307" s="479">
        <v>271.66325293295364</v>
      </c>
      <c r="G307" s="496">
        <f t="shared" si="42"/>
        <v>160837.0912684064</v>
      </c>
      <c r="H307" s="573">
        <f t="shared" si="47"/>
        <v>164844.31896410527</v>
      </c>
      <c r="I307" s="480">
        <f t="shared" si="48"/>
        <v>164844.31896410527</v>
      </c>
      <c r="J307" s="483"/>
      <c r="K307" s="475">
        <v>160837.09099999999</v>
      </c>
      <c r="L307" s="277">
        <f t="shared" si="43"/>
        <v>-2.6840640930458903E-4</v>
      </c>
      <c r="N307" s="8"/>
      <c r="O307" s="474">
        <f>+I307+'Med IND Sales Mod'!K307+'Small IND Sales Mod'!I307</f>
        <v>186765.10525459662</v>
      </c>
      <c r="P307" s="483"/>
      <c r="R307" s="474"/>
      <c r="Y307" s="572">
        <f t="shared" si="49"/>
        <v>156416.83149916312</v>
      </c>
      <c r="Z307" s="483"/>
      <c r="AA307" s="571">
        <f t="shared" si="45"/>
        <v>8.8794725555023143E-2</v>
      </c>
      <c r="AB307" s="570">
        <f t="shared" si="52"/>
        <v>164844.31896410527</v>
      </c>
      <c r="AC307" s="483"/>
    </row>
    <row r="308" spans="1:29" ht="15" x14ac:dyDescent="0.25">
      <c r="A308" s="337">
        <f t="shared" si="50"/>
        <v>2031</v>
      </c>
      <c r="B308" s="337">
        <f t="shared" si="51"/>
        <v>7</v>
      </c>
      <c r="C308" s="574">
        <v>0.40324270817354108</v>
      </c>
      <c r="D308" s="512">
        <v>76294.703293252896</v>
      </c>
      <c r="E308" s="574">
        <v>3.3082769999999999</v>
      </c>
      <c r="F308" s="479">
        <v>322.31916585708109</v>
      </c>
      <c r="G308" s="496">
        <f t="shared" si="42"/>
        <v>161204.89678001803</v>
      </c>
      <c r="H308" s="573">
        <f t="shared" si="47"/>
        <v>154620.65945419815</v>
      </c>
      <c r="I308" s="480">
        <f t="shared" si="48"/>
        <v>154620.65945419815</v>
      </c>
      <c r="J308" s="483"/>
      <c r="K308" s="475">
        <v>161204.897</v>
      </c>
      <c r="L308" s="277">
        <f t="shared" si="43"/>
        <v>2.199819718953222E-4</v>
      </c>
      <c r="N308" s="8"/>
      <c r="O308" s="474">
        <f>+I308+'Med IND Sales Mod'!K308+'Small IND Sales Mod'!I308</f>
        <v>176996.43310328631</v>
      </c>
      <c r="P308" s="483"/>
      <c r="R308" s="474"/>
      <c r="Y308" s="572">
        <f t="shared" si="49"/>
        <v>156774.52867137952</v>
      </c>
      <c r="Z308" s="483"/>
      <c r="AA308" s="571">
        <f t="shared" si="45"/>
        <v>8.3287668678238211E-2</v>
      </c>
      <c r="AB308" s="570">
        <f t="shared" si="52"/>
        <v>154620.65945419815</v>
      </c>
      <c r="AC308" s="483"/>
    </row>
    <row r="309" spans="1:29" ht="15" x14ac:dyDescent="0.25">
      <c r="A309" s="337">
        <f t="shared" si="50"/>
        <v>2031</v>
      </c>
      <c r="B309" s="337">
        <f t="shared" si="51"/>
        <v>8</v>
      </c>
      <c r="C309" s="574">
        <v>0.40322623532220264</v>
      </c>
      <c r="D309" s="512">
        <v>76521.921751411297</v>
      </c>
      <c r="E309" s="574">
        <v>3.3136694331840499</v>
      </c>
      <c r="F309" s="479">
        <v>326.45437890907908</v>
      </c>
      <c r="G309" s="496">
        <f t="shared" si="42"/>
        <v>160892.76357687259</v>
      </c>
      <c r="H309" s="573">
        <f t="shared" si="47"/>
        <v>160573.36856696699</v>
      </c>
      <c r="I309" s="480">
        <f t="shared" si="48"/>
        <v>160573.36856696699</v>
      </c>
      <c r="J309" s="483"/>
      <c r="K309" s="475">
        <v>160892.764</v>
      </c>
      <c r="L309" s="277">
        <f t="shared" si="43"/>
        <v>4.2312740697525442E-4</v>
      </c>
      <c r="N309" s="8"/>
      <c r="O309" s="474">
        <f>+I309+'Med IND Sales Mod'!K309+'Small IND Sales Mod'!I309</f>
        <v>182950.6282574771</v>
      </c>
      <c r="P309" s="483"/>
      <c r="R309" s="474"/>
      <c r="Y309" s="572">
        <f t="shared" si="49"/>
        <v>156470.97377457892</v>
      </c>
      <c r="Z309" s="483"/>
      <c r="AA309" s="571">
        <f t="shared" si="45"/>
        <v>8.6494143583159197E-2</v>
      </c>
      <c r="AB309" s="570">
        <f t="shared" si="52"/>
        <v>160573.36856696699</v>
      </c>
      <c r="AC309" s="483"/>
    </row>
    <row r="310" spans="1:29" ht="15" x14ac:dyDescent="0.25">
      <c r="A310" s="337">
        <f t="shared" si="50"/>
        <v>2031</v>
      </c>
      <c r="B310" s="337">
        <f t="shared" si="51"/>
        <v>9</v>
      </c>
      <c r="C310" s="574">
        <v>0.40325677063461374</v>
      </c>
      <c r="D310" s="512">
        <v>76748.838902609306</v>
      </c>
      <c r="E310" s="574">
        <v>3.3190204084229298</v>
      </c>
      <c r="F310" s="479">
        <v>277.87653293728147</v>
      </c>
      <c r="G310" s="496">
        <f t="shared" si="42"/>
        <v>159850.89038400198</v>
      </c>
      <c r="H310" s="573">
        <f t="shared" si="47"/>
        <v>152529.37767707524</v>
      </c>
      <c r="I310" s="480">
        <f t="shared" si="48"/>
        <v>152529.37767707524</v>
      </c>
      <c r="J310" s="483"/>
      <c r="K310" s="475">
        <v>159850.89000000001</v>
      </c>
      <c r="L310" s="277">
        <f t="shared" si="43"/>
        <v>-3.8400196353904903E-4</v>
      </c>
      <c r="N310" s="8"/>
      <c r="O310" s="474">
        <f>+I310+'Med IND Sales Mod'!K310+'Small IND Sales Mod'!I310</f>
        <v>174395.50678516092</v>
      </c>
      <c r="P310" s="483"/>
      <c r="R310" s="474"/>
      <c r="Y310" s="572">
        <f t="shared" si="49"/>
        <v>155457.73421417939</v>
      </c>
      <c r="Z310" s="483"/>
      <c r="AA310" s="571">
        <f t="shared" si="45"/>
        <v>8.2161182836173588E-2</v>
      </c>
      <c r="AB310" s="570">
        <f t="shared" si="52"/>
        <v>152529.37767707524</v>
      </c>
      <c r="AC310" s="483"/>
    </row>
    <row r="311" spans="1:29" ht="15" x14ac:dyDescent="0.25">
      <c r="A311" s="337">
        <f t="shared" si="50"/>
        <v>2031</v>
      </c>
      <c r="B311" s="337">
        <f t="shared" si="51"/>
        <v>10</v>
      </c>
      <c r="C311" s="574">
        <v>0.40341175614766245</v>
      </c>
      <c r="D311" s="512">
        <v>76960.912773796095</v>
      </c>
      <c r="E311" s="574">
        <v>3.324198</v>
      </c>
      <c r="F311" s="479">
        <v>198.89039579254836</v>
      </c>
      <c r="G311" s="496">
        <f t="shared" si="42"/>
        <v>158437.79128079588</v>
      </c>
      <c r="H311" s="573">
        <f t="shared" si="47"/>
        <v>155467.300137668</v>
      </c>
      <c r="I311" s="480">
        <f t="shared" si="48"/>
        <v>155467.300137668</v>
      </c>
      <c r="J311" s="483"/>
      <c r="K311" s="475">
        <v>158437.791</v>
      </c>
      <c r="L311" s="277">
        <f t="shared" si="43"/>
        <v>-2.8079588082619011E-4</v>
      </c>
      <c r="N311" s="8"/>
      <c r="O311" s="474">
        <f>+I311+'Med IND Sales Mod'!K311+'Small IND Sales Mod'!I311</f>
        <v>176424.93173642061</v>
      </c>
      <c r="P311" s="483"/>
      <c r="R311" s="474"/>
      <c r="Y311" s="572">
        <f t="shared" si="49"/>
        <v>154083.4710851046</v>
      </c>
      <c r="Z311" s="483"/>
      <c r="AA311" s="571">
        <f t="shared" si="45"/>
        <v>8.3743718529424124E-2</v>
      </c>
      <c r="AB311" s="570">
        <f t="shared" si="52"/>
        <v>155467.300137668</v>
      </c>
      <c r="AC311" s="483"/>
    </row>
    <row r="312" spans="1:29" ht="15" x14ac:dyDescent="0.25">
      <c r="A312" s="337">
        <f t="shared" si="50"/>
        <v>2031</v>
      </c>
      <c r="B312" s="337">
        <f t="shared" si="51"/>
        <v>11</v>
      </c>
      <c r="C312" s="574">
        <v>0.40378011212701237</v>
      </c>
      <c r="D312" s="512">
        <v>77168.1959022542</v>
      </c>
      <c r="E312" s="574">
        <v>3.3295783830217101</v>
      </c>
      <c r="F312" s="479">
        <v>78.117279066674627</v>
      </c>
      <c r="G312" s="496">
        <f t="shared" si="42"/>
        <v>156502.78993414645</v>
      </c>
      <c r="H312" s="573">
        <f t="shared" si="47"/>
        <v>150752.67202168965</v>
      </c>
      <c r="I312" s="480">
        <f t="shared" si="48"/>
        <v>150752.67202168965</v>
      </c>
      <c r="J312" s="483"/>
      <c r="K312" s="475">
        <v>156502.79</v>
      </c>
      <c r="L312" s="277">
        <f t="shared" si="43"/>
        <v>6.5853557316586375E-5</v>
      </c>
      <c r="N312" s="8"/>
      <c r="O312" s="474">
        <f>+I312+'Med IND Sales Mod'!K312+'Small IND Sales Mod'!I312</f>
        <v>170475.16952325884</v>
      </c>
      <c r="P312" s="483"/>
      <c r="R312" s="474"/>
      <c r="Y312" s="572">
        <f t="shared" si="49"/>
        <v>152201.6490675426</v>
      </c>
      <c r="Z312" s="483"/>
      <c r="AA312" s="571">
        <f t="shared" si="45"/>
        <v>8.1204145966153371E-2</v>
      </c>
      <c r="AB312" s="570">
        <f t="shared" si="52"/>
        <v>150752.67202168965</v>
      </c>
      <c r="AC312" s="483"/>
    </row>
    <row r="313" spans="1:29" ht="15" x14ac:dyDescent="0.25">
      <c r="A313" s="337">
        <f t="shared" si="50"/>
        <v>2031</v>
      </c>
      <c r="B313" s="337">
        <f t="shared" si="51"/>
        <v>12</v>
      </c>
      <c r="C313" s="574">
        <v>0.40423514292165658</v>
      </c>
      <c r="D313" s="512">
        <v>77366.044143775303</v>
      </c>
      <c r="E313" s="574">
        <v>3.33481061303219</v>
      </c>
      <c r="F313" s="479">
        <v>42.633806123140985</v>
      </c>
      <c r="G313" s="496">
        <f t="shared" si="42"/>
        <v>155843.08759523983</v>
      </c>
      <c r="H313" s="573">
        <f t="shared" si="47"/>
        <v>149542.27605046023</v>
      </c>
      <c r="I313" s="480">
        <f t="shared" si="48"/>
        <v>149542.27605046023</v>
      </c>
      <c r="J313" s="474">
        <f>SUM(I302:I313)</f>
        <v>1856465.2115733691</v>
      </c>
      <c r="K313" s="475">
        <v>155843.08799999999</v>
      </c>
      <c r="L313" s="277">
        <f t="shared" si="43"/>
        <v>4.0476015419699252E-4</v>
      </c>
      <c r="N313" s="8"/>
      <c r="O313" s="474">
        <f>+I313+'Med IND Sales Mod'!K313+'Small IND Sales Mod'!I313</f>
        <v>169042.71412521708</v>
      </c>
      <c r="P313" s="474">
        <f>SUM(O302:O313)</f>
        <v>2106350.5117411045</v>
      </c>
      <c r="R313" s="474"/>
      <c r="S313" s="474" t="e">
        <f>AVERAGE(R302:R313)</f>
        <v>#DIV/0!</v>
      </c>
      <c r="Y313" s="572">
        <f t="shared" si="49"/>
        <v>151560.0772213311</v>
      </c>
      <c r="Z313" s="474">
        <f>SUM(Y302:Y313)</f>
        <v>1856465.2115733689</v>
      </c>
      <c r="AA313" s="571">
        <f t="shared" si="45"/>
        <v>8.0552156387418639E-2</v>
      </c>
      <c r="AB313" s="570">
        <f t="shared" si="52"/>
        <v>149542.27605046023</v>
      </c>
      <c r="AC313" s="474">
        <f>SUM(AB302:AB313)</f>
        <v>1856465.2115733691</v>
      </c>
    </row>
    <row r="314" spans="1:29" ht="15" x14ac:dyDescent="0.25">
      <c r="A314" s="337">
        <f t="shared" si="50"/>
        <v>2032</v>
      </c>
      <c r="B314" s="337">
        <f t="shared" si="51"/>
        <v>1</v>
      </c>
      <c r="C314" s="574">
        <v>0.40470843908460802</v>
      </c>
      <c r="D314" s="512">
        <v>77579.978010958002</v>
      </c>
      <c r="E314" s="574">
        <v>3.3402310000000002</v>
      </c>
      <c r="F314" s="479">
        <v>26.112829868525239</v>
      </c>
      <c r="G314" s="496">
        <f t="shared" si="42"/>
        <v>155460.81046730917</v>
      </c>
      <c r="H314" s="573">
        <f t="shared" si="47"/>
        <v>149463.47413265618</v>
      </c>
      <c r="I314" s="480">
        <f t="shared" si="48"/>
        <v>149463.47413265618</v>
      </c>
      <c r="J314" s="477">
        <f>+J313/J301-1</f>
        <v>-2.1151057522063699E-2</v>
      </c>
      <c r="K314" s="475">
        <v>155460.81</v>
      </c>
      <c r="L314" s="277">
        <f t="shared" si="43"/>
        <v>-4.6730917529202998E-4</v>
      </c>
      <c r="N314" s="8"/>
      <c r="O314" s="474">
        <f>+I314+'Med IND Sales Mod'!K314+'Small IND Sales Mod'!I314</f>
        <v>169359.68792385224</v>
      </c>
      <c r="P314" s="477">
        <f>+P313/P301-1</f>
        <v>-1.9951326732980723E-2</v>
      </c>
      <c r="R314" s="474"/>
      <c r="S314" s="476" t="e">
        <f>+S313/S301-1</f>
        <v>#DIV/0!</v>
      </c>
      <c r="Y314" s="572">
        <f t="shared" si="49"/>
        <v>151188.30615388666</v>
      </c>
      <c r="Z314" s="477">
        <f>+Z313/Z301-1</f>
        <v>-2.115105752206381E-2</v>
      </c>
      <c r="AA314" s="571">
        <f t="shared" si="45"/>
        <v>8.2214564793365197E-2</v>
      </c>
      <c r="AB314" s="570">
        <f t="shared" ref="AB314:AB325" si="53">+AA314*$Z$325</f>
        <v>149463.47413265618</v>
      </c>
      <c r="AC314" s="477">
        <f>+AC313/AC301-1</f>
        <v>-2.1151057522063699E-2</v>
      </c>
    </row>
    <row r="315" spans="1:29" ht="15" x14ac:dyDescent="0.25">
      <c r="A315" s="337">
        <f t="shared" si="50"/>
        <v>2032</v>
      </c>
      <c r="B315" s="337">
        <f t="shared" si="51"/>
        <v>2</v>
      </c>
      <c r="C315" s="574">
        <v>0.40507751855263291</v>
      </c>
      <c r="D315" s="512">
        <v>77811.384140924405</v>
      </c>
      <c r="E315" s="574">
        <v>3.3456613928498702</v>
      </c>
      <c r="F315" s="479">
        <v>35.042184420393127</v>
      </c>
      <c r="G315" s="496">
        <f t="shared" si="42"/>
        <v>155409.55631683912</v>
      </c>
      <c r="H315" s="573">
        <f t="shared" si="47"/>
        <v>146539.81390557374</v>
      </c>
      <c r="I315" s="480">
        <f t="shared" si="48"/>
        <v>146539.81390557374</v>
      </c>
      <c r="J315" s="474"/>
      <c r="K315" s="475">
        <v>155409.55600000001</v>
      </c>
      <c r="L315" s="277">
        <f t="shared" si="43"/>
        <v>-3.1683911220170557E-4</v>
      </c>
      <c r="N315" s="8"/>
      <c r="O315" s="474">
        <f>+I315+'Med IND Sales Mod'!K315+'Small IND Sales Mod'!I315</f>
        <v>166112.06992806634</v>
      </c>
      <c r="P315" s="474"/>
      <c r="R315" s="474"/>
      <c r="S315" s="474"/>
      <c r="Y315" s="572">
        <f t="shared" si="49"/>
        <v>151138.46061294529</v>
      </c>
      <c r="Z315" s="474"/>
      <c r="AA315" s="571">
        <f t="shared" si="45"/>
        <v>8.0606362825840244E-2</v>
      </c>
      <c r="AB315" s="570">
        <f t="shared" si="53"/>
        <v>146539.81390557374</v>
      </c>
      <c r="AC315" s="474"/>
    </row>
    <row r="316" spans="1:29" ht="15" x14ac:dyDescent="0.25">
      <c r="A316" s="337">
        <f t="shared" si="50"/>
        <v>2032</v>
      </c>
      <c r="B316" s="337">
        <f t="shared" si="51"/>
        <v>3</v>
      </c>
      <c r="C316" s="574">
        <v>0.40531059441494272</v>
      </c>
      <c r="D316" s="512">
        <v>78034.145706344105</v>
      </c>
      <c r="E316" s="574">
        <v>3.35077766231786</v>
      </c>
      <c r="F316" s="479">
        <v>64.582270600115152</v>
      </c>
      <c r="G316" s="496">
        <f t="shared" si="42"/>
        <v>155612.76223607216</v>
      </c>
      <c r="H316" s="573">
        <f t="shared" si="47"/>
        <v>145230.79141649761</v>
      </c>
      <c r="I316" s="480">
        <f t="shared" si="48"/>
        <v>145230.79141649761</v>
      </c>
      <c r="J316" s="474"/>
      <c r="K316" s="475">
        <v>155612.76199999999</v>
      </c>
      <c r="L316" s="277">
        <f t="shared" si="43"/>
        <v>-2.3607217008247972E-4</v>
      </c>
      <c r="N316" s="8"/>
      <c r="O316" s="474">
        <f>+I316+'Med IND Sales Mod'!K316+'Small IND Sales Mod'!I316</f>
        <v>165001.54208797007</v>
      </c>
      <c r="P316" s="474"/>
      <c r="R316" s="474"/>
      <c r="S316" s="474"/>
      <c r="Y316" s="572">
        <f t="shared" si="49"/>
        <v>151336.08185676188</v>
      </c>
      <c r="Z316" s="474"/>
      <c r="AA316" s="571">
        <f t="shared" si="45"/>
        <v>7.9886315905556546E-2</v>
      </c>
      <c r="AB316" s="570">
        <f t="shared" si="53"/>
        <v>145230.79141649761</v>
      </c>
      <c r="AC316" s="474"/>
    </row>
    <row r="317" spans="1:29" ht="15" x14ac:dyDescent="0.25">
      <c r="A317" s="337">
        <f t="shared" si="50"/>
        <v>2032</v>
      </c>
      <c r="B317" s="337">
        <f t="shared" si="51"/>
        <v>4</v>
      </c>
      <c r="C317" s="574">
        <v>0.40551194427648968</v>
      </c>
      <c r="D317" s="512">
        <v>78264.243154749507</v>
      </c>
      <c r="E317" s="574">
        <v>3.3563230000000002</v>
      </c>
      <c r="F317" s="479">
        <v>114.03392869270741</v>
      </c>
      <c r="G317" s="496">
        <f t="shared" si="42"/>
        <v>156046.13077470151</v>
      </c>
      <c r="H317" s="573">
        <f t="shared" si="47"/>
        <v>155886.02741087956</v>
      </c>
      <c r="I317" s="480">
        <f t="shared" si="48"/>
        <v>155886.02741087956</v>
      </c>
      <c r="J317" s="474"/>
      <c r="K317" s="475">
        <v>156046.13099999999</v>
      </c>
      <c r="L317" s="277">
        <f t="shared" si="43"/>
        <v>2.2529848502017558E-4</v>
      </c>
      <c r="N317" s="8"/>
      <c r="O317" s="474">
        <f>+I317+'Med IND Sales Mod'!K317+'Small IND Sales Mod'!I317</f>
        <v>176018.02027622008</v>
      </c>
      <c r="P317" s="474"/>
      <c r="R317" s="474"/>
      <c r="S317" s="474"/>
      <c r="Y317" s="572">
        <f t="shared" si="49"/>
        <v>151757.54019792716</v>
      </c>
      <c r="Z317" s="474"/>
      <c r="AA317" s="571">
        <f t="shared" si="45"/>
        <v>8.5747383936607427E-2</v>
      </c>
      <c r="AB317" s="570">
        <f t="shared" si="53"/>
        <v>155886.02741087956</v>
      </c>
      <c r="AC317" s="474"/>
    </row>
    <row r="318" spans="1:29" ht="15" x14ac:dyDescent="0.25">
      <c r="A318" s="337">
        <f t="shared" si="50"/>
        <v>2032</v>
      </c>
      <c r="B318" s="337">
        <f t="shared" si="51"/>
        <v>5</v>
      </c>
      <c r="C318" s="574">
        <v>0.40565540920333037</v>
      </c>
      <c r="D318" s="512">
        <v>78469.055826144293</v>
      </c>
      <c r="E318" s="574">
        <v>3.3617841475029899</v>
      </c>
      <c r="F318" s="479">
        <v>208.47875842628665</v>
      </c>
      <c r="G318" s="496">
        <f t="shared" si="42"/>
        <v>157080.11741535296</v>
      </c>
      <c r="H318" s="573">
        <f t="shared" si="47"/>
        <v>155086.57050958535</v>
      </c>
      <c r="I318" s="480">
        <f t="shared" si="48"/>
        <v>155086.57050958535</v>
      </c>
      <c r="J318" s="474"/>
      <c r="K318" s="475">
        <v>157080.117</v>
      </c>
      <c r="L318" s="277">
        <f t="shared" si="43"/>
        <v>-4.1535295895300806E-4</v>
      </c>
      <c r="N318" s="8"/>
      <c r="O318" s="474">
        <f>+I318+'Med IND Sales Mod'!K318+'Small IND Sales Mod'!I318</f>
        <v>176196.47480020433</v>
      </c>
      <c r="P318" s="474"/>
      <c r="R318" s="474"/>
      <c r="S318" s="474"/>
      <c r="Y318" s="572">
        <f t="shared" si="49"/>
        <v>152763.10995094676</v>
      </c>
      <c r="Z318" s="474"/>
      <c r="AA318" s="571">
        <f t="shared" si="45"/>
        <v>8.5307631003040396E-2</v>
      </c>
      <c r="AB318" s="570">
        <f t="shared" si="53"/>
        <v>155086.57050958535</v>
      </c>
      <c r="AC318" s="474"/>
    </row>
    <row r="319" spans="1:29" ht="15" x14ac:dyDescent="0.25">
      <c r="A319" s="337">
        <f t="shared" si="50"/>
        <v>2032</v>
      </c>
      <c r="B319" s="337">
        <f t="shared" si="51"/>
        <v>6</v>
      </c>
      <c r="C319" s="574">
        <v>0.40576106177287646</v>
      </c>
      <c r="D319" s="512">
        <v>78670.488963098294</v>
      </c>
      <c r="E319" s="574">
        <v>3.3674740654552999</v>
      </c>
      <c r="F319" s="479">
        <v>271.66325293295364</v>
      </c>
      <c r="G319" s="496">
        <f t="shared" si="42"/>
        <v>157617.05969925257</v>
      </c>
      <c r="H319" s="573">
        <f t="shared" si="47"/>
        <v>161425.99792951206</v>
      </c>
      <c r="I319" s="480">
        <f t="shared" si="48"/>
        <v>161425.99792951206</v>
      </c>
      <c r="J319" s="474"/>
      <c r="K319" s="475">
        <v>157617.06</v>
      </c>
      <c r="L319" s="277">
        <f t="shared" si="43"/>
        <v>3.0074742971919477E-4</v>
      </c>
      <c r="N319" s="8"/>
      <c r="O319" s="474">
        <f>+I319+'Med IND Sales Mod'!K319+'Small IND Sales Mod'!I319</f>
        <v>183197.97267319699</v>
      </c>
      <c r="P319" s="474"/>
      <c r="R319" s="474"/>
      <c r="S319" s="474"/>
      <c r="Y319" s="572">
        <f t="shared" si="49"/>
        <v>153285.29553689063</v>
      </c>
      <c r="Z319" s="474"/>
      <c r="AA319" s="571">
        <f t="shared" si="45"/>
        <v>8.8794725555023143E-2</v>
      </c>
      <c r="AB319" s="570">
        <f t="shared" si="53"/>
        <v>161425.99792951206</v>
      </c>
      <c r="AC319" s="474"/>
    </row>
    <row r="320" spans="1:29" ht="15" x14ac:dyDescent="0.25">
      <c r="A320" s="337">
        <f t="shared" si="50"/>
        <v>2032</v>
      </c>
      <c r="B320" s="337">
        <f t="shared" si="51"/>
        <v>7</v>
      </c>
      <c r="C320" s="574">
        <v>0.40579218271093492</v>
      </c>
      <c r="D320" s="512">
        <v>78868.074476347407</v>
      </c>
      <c r="E320" s="574">
        <v>3.3729589999999998</v>
      </c>
      <c r="F320" s="479">
        <v>322.31916585708109</v>
      </c>
      <c r="G320" s="496">
        <f t="shared" si="42"/>
        <v>157955.7212286444</v>
      </c>
      <c r="H320" s="573">
        <f t="shared" si="47"/>
        <v>151414.34299806325</v>
      </c>
      <c r="I320" s="480">
        <f t="shared" si="48"/>
        <v>151414.34299806325</v>
      </c>
      <c r="J320" s="474"/>
      <c r="K320" s="475">
        <v>157955.72099999999</v>
      </c>
      <c r="L320" s="277">
        <f t="shared" si="43"/>
        <v>-2.2864440688863397E-4</v>
      </c>
      <c r="N320" s="8"/>
      <c r="O320" s="474">
        <f>+I320+'Med IND Sales Mod'!K320+'Small IND Sales Mod'!I320</f>
        <v>173642.14313741977</v>
      </c>
      <c r="P320" s="474"/>
      <c r="R320" s="474"/>
      <c r="S320" s="474"/>
      <c r="Y320" s="572">
        <f t="shared" si="49"/>
        <v>153614.64968623751</v>
      </c>
      <c r="Z320" s="474"/>
      <c r="AA320" s="571">
        <f t="shared" si="45"/>
        <v>8.3287668678238211E-2</v>
      </c>
      <c r="AB320" s="570">
        <f t="shared" si="53"/>
        <v>151414.34299806325</v>
      </c>
      <c r="AC320" s="474"/>
    </row>
    <row r="321" spans="1:29" ht="15" x14ac:dyDescent="0.25">
      <c r="A321" s="337">
        <f t="shared" si="50"/>
        <v>2032</v>
      </c>
      <c r="B321" s="337">
        <f t="shared" si="51"/>
        <v>8</v>
      </c>
      <c r="C321" s="574">
        <v>0.40577608420337485</v>
      </c>
      <c r="D321" s="512">
        <v>79084.076459717398</v>
      </c>
      <c r="E321" s="574">
        <v>3.3785608897291501</v>
      </c>
      <c r="F321" s="479">
        <v>326.45437890907908</v>
      </c>
      <c r="G321" s="496">
        <f t="shared" si="42"/>
        <v>157608.67290574557</v>
      </c>
      <c r="H321" s="573">
        <f t="shared" si="47"/>
        <v>157243.612790018</v>
      </c>
      <c r="I321" s="480">
        <f t="shared" si="48"/>
        <v>157243.612790018</v>
      </c>
      <c r="J321" s="474"/>
      <c r="K321" s="475">
        <v>157608.67300000001</v>
      </c>
      <c r="L321" s="277">
        <f t="shared" si="43"/>
        <v>9.425444295629859E-5</v>
      </c>
      <c r="N321" s="8"/>
      <c r="O321" s="474">
        <f>+I321+'Med IND Sales Mod'!K321+'Small IND Sales Mod'!I321</f>
        <v>179467.77856337297</v>
      </c>
      <c r="P321" s="474"/>
      <c r="R321" s="474"/>
      <c r="S321" s="474"/>
      <c r="Y321" s="572">
        <f t="shared" si="49"/>
        <v>153277.1392362733</v>
      </c>
      <c r="Z321" s="474"/>
      <c r="AA321" s="571">
        <f t="shared" si="45"/>
        <v>8.6494143583159197E-2</v>
      </c>
      <c r="AB321" s="570">
        <f t="shared" si="53"/>
        <v>157243.612790018</v>
      </c>
      <c r="AC321" s="474"/>
    </row>
    <row r="322" spans="1:29" ht="15" x14ac:dyDescent="0.25">
      <c r="A322" s="337">
        <f t="shared" si="50"/>
        <v>2032</v>
      </c>
      <c r="B322" s="337">
        <f t="shared" si="51"/>
        <v>9</v>
      </c>
      <c r="C322" s="574">
        <v>0.40576095746987256</v>
      </c>
      <c r="D322" s="512">
        <v>79305.491598290697</v>
      </c>
      <c r="E322" s="574">
        <v>3.3841542041689001</v>
      </c>
      <c r="F322" s="479">
        <v>277.87653293728147</v>
      </c>
      <c r="G322" s="496">
        <f t="shared" si="42"/>
        <v>156511.29564693701</v>
      </c>
      <c r="H322" s="573">
        <f t="shared" si="47"/>
        <v>149366.42742568994</v>
      </c>
      <c r="I322" s="480">
        <f t="shared" si="48"/>
        <v>149366.42742568994</v>
      </c>
      <c r="J322" s="474"/>
      <c r="K322" s="475">
        <v>156511.296</v>
      </c>
      <c r="L322" s="277">
        <f t="shared" si="43"/>
        <v>3.5306299105286598E-4</v>
      </c>
      <c r="N322" s="8"/>
      <c r="O322" s="474">
        <f>+I322+'Med IND Sales Mod'!K322+'Small IND Sales Mod'!I322</f>
        <v>171063.80739736365</v>
      </c>
      <c r="P322" s="474"/>
      <c r="R322" s="474"/>
      <c r="S322" s="474"/>
      <c r="Y322" s="572">
        <f t="shared" si="49"/>
        <v>152209.92101920405</v>
      </c>
      <c r="Z322" s="474"/>
      <c r="AA322" s="571">
        <f t="shared" si="45"/>
        <v>8.2161182836173588E-2</v>
      </c>
      <c r="AB322" s="570">
        <f t="shared" si="53"/>
        <v>149366.42742568994</v>
      </c>
      <c r="AC322" s="474"/>
    </row>
    <row r="323" spans="1:29" ht="15" x14ac:dyDescent="0.25">
      <c r="A323" s="337">
        <f t="shared" si="50"/>
        <v>2032</v>
      </c>
      <c r="B323" s="337">
        <f t="shared" si="51"/>
        <v>10</v>
      </c>
      <c r="C323" s="574">
        <v>0.40580759528786808</v>
      </c>
      <c r="D323" s="512">
        <v>79515.002368629503</v>
      </c>
      <c r="E323" s="574">
        <v>3.3896380000000002</v>
      </c>
      <c r="F323" s="479">
        <v>198.89039579254836</v>
      </c>
      <c r="G323" s="496">
        <f t="shared" si="42"/>
        <v>155007.45813668356</v>
      </c>
      <c r="H323" s="573">
        <f t="shared" si="47"/>
        <v>152243.42717928157</v>
      </c>
      <c r="I323" s="480">
        <f t="shared" si="48"/>
        <v>152243.42717928157</v>
      </c>
      <c r="J323" s="474"/>
      <c r="K323" s="475">
        <v>155007.45800000001</v>
      </c>
      <c r="L323" s="277">
        <f t="shared" si="43"/>
        <v>-1.3668354949913919E-4</v>
      </c>
      <c r="N323" s="8"/>
      <c r="O323" s="474">
        <f>+I323+'Med IND Sales Mod'!K323+'Small IND Sales Mod'!I323</f>
        <v>173008.41017584706</v>
      </c>
      <c r="P323" s="474"/>
      <c r="R323" s="474"/>
      <c r="S323" s="474"/>
      <c r="Y323" s="572">
        <f t="shared" si="49"/>
        <v>150747.41323204886</v>
      </c>
      <c r="Z323" s="474"/>
      <c r="AA323" s="571">
        <f t="shared" si="45"/>
        <v>8.3743718529424124E-2</v>
      </c>
      <c r="AB323" s="570">
        <f t="shared" si="53"/>
        <v>152243.42717928157</v>
      </c>
      <c r="AC323" s="474"/>
    </row>
    <row r="324" spans="1:29" ht="15" x14ac:dyDescent="0.25">
      <c r="A324" s="337">
        <f t="shared" si="50"/>
        <v>2032</v>
      </c>
      <c r="B324" s="337">
        <f t="shared" si="51"/>
        <v>11</v>
      </c>
      <c r="C324" s="574">
        <v>0.40598654380990634</v>
      </c>
      <c r="D324" s="512">
        <v>79720.225814522506</v>
      </c>
      <c r="E324" s="574">
        <v>3.3954333123908</v>
      </c>
      <c r="F324" s="479">
        <v>78.117279066674627</v>
      </c>
      <c r="G324" s="496">
        <f t="shared" si="42"/>
        <v>152929.78905629541</v>
      </c>
      <c r="H324" s="573">
        <f t="shared" si="47"/>
        <v>147626.56471613498</v>
      </c>
      <c r="I324" s="480">
        <f t="shared" si="48"/>
        <v>147626.56471613498</v>
      </c>
      <c r="J324" s="474"/>
      <c r="K324" s="475">
        <v>152929.78899999999</v>
      </c>
      <c r="L324" s="277">
        <f t="shared" si="43"/>
        <v>-5.6295422837138176E-5</v>
      </c>
      <c r="N324" s="8"/>
      <c r="O324" s="474">
        <f>+I324+'Med IND Sales Mod'!K324+'Small IND Sales Mod'!I324</f>
        <v>167127.31509992524</v>
      </c>
      <c r="P324" s="474"/>
      <c r="R324" s="474"/>
      <c r="S324" s="474"/>
      <c r="Y324" s="572">
        <f t="shared" si="49"/>
        <v>148726.84439500267</v>
      </c>
      <c r="Z324" s="474"/>
      <c r="AA324" s="571">
        <f t="shared" si="45"/>
        <v>8.1204145966153371E-2</v>
      </c>
      <c r="AB324" s="570">
        <f t="shared" si="53"/>
        <v>147626.56471613498</v>
      </c>
      <c r="AC324" s="474"/>
    </row>
    <row r="325" spans="1:29" ht="15" x14ac:dyDescent="0.25">
      <c r="A325" s="337">
        <f t="shared" si="50"/>
        <v>2032</v>
      </c>
      <c r="B325" s="337">
        <f t="shared" si="51"/>
        <v>12</v>
      </c>
      <c r="C325" s="574">
        <v>0.40621315525404789</v>
      </c>
      <c r="D325" s="512">
        <v>79916.361775520301</v>
      </c>
      <c r="E325" s="574">
        <v>3.4011214612618601</v>
      </c>
      <c r="F325" s="479">
        <v>42.633806123140985</v>
      </c>
      <c r="G325" s="496">
        <f t="shared" si="42"/>
        <v>152103.8010192668</v>
      </c>
      <c r="H325" s="573">
        <f t="shared" si="47"/>
        <v>146441.26831785199</v>
      </c>
      <c r="I325" s="480">
        <f t="shared" si="48"/>
        <v>146441.26831785199</v>
      </c>
      <c r="J325" s="474">
        <f>SUM(I314:I325)</f>
        <v>1817968.3187317443</v>
      </c>
      <c r="K325" s="475">
        <v>152103.80100000001</v>
      </c>
      <c r="L325" s="277">
        <f t="shared" si="43"/>
        <v>-1.9266793970018625E-5</v>
      </c>
      <c r="N325" s="8"/>
      <c r="O325" s="474">
        <f>+I325+'Med IND Sales Mod'!K325+'Small IND Sales Mod'!I325</f>
        <v>165690.80427898027</v>
      </c>
      <c r="P325" s="474">
        <f>SUM(O314:O325)</f>
        <v>2065886.0263424192</v>
      </c>
      <c r="R325" s="474"/>
      <c r="S325" s="474" t="e">
        <f>AVERAGE(R314:R325)</f>
        <v>#DIV/0!</v>
      </c>
      <c r="Y325" s="572">
        <f t="shared" si="49"/>
        <v>147923.55685361943</v>
      </c>
      <c r="Z325" s="474">
        <f>SUM(Y314:Y325)</f>
        <v>1817968.3187317441</v>
      </c>
      <c r="AA325" s="571">
        <f t="shared" si="45"/>
        <v>8.0552156387418639E-2</v>
      </c>
      <c r="AB325" s="570">
        <f t="shared" si="53"/>
        <v>146441.26831785199</v>
      </c>
      <c r="AC325" s="474">
        <f>SUM(AB314:AB325)</f>
        <v>1817968.3187317443</v>
      </c>
    </row>
    <row r="326" spans="1:29" ht="15" x14ac:dyDescent="0.25">
      <c r="A326" s="337">
        <f t="shared" si="50"/>
        <v>2033</v>
      </c>
      <c r="B326" s="337">
        <f t="shared" si="51"/>
        <v>1</v>
      </c>
      <c r="C326" s="574">
        <v>0.40644374472344413</v>
      </c>
      <c r="D326" s="512">
        <v>80128.992185615702</v>
      </c>
      <c r="E326" s="574">
        <v>3.4070100000000001</v>
      </c>
      <c r="F326" s="479">
        <v>26.112829868525239</v>
      </c>
      <c r="G326" s="496">
        <f t="shared" si="42"/>
        <v>151547.19329555673</v>
      </c>
      <c r="H326" s="573">
        <f t="shared" si="47"/>
        <v>145296.12376365991</v>
      </c>
      <c r="I326" s="480">
        <f t="shared" si="48"/>
        <v>145296.12376365991</v>
      </c>
      <c r="J326" s="477">
        <f>+J325/J313-1</f>
        <v>-2.0736662664956884E-2</v>
      </c>
      <c r="K326" s="475">
        <v>151547.193</v>
      </c>
      <c r="L326" s="277">
        <f t="shared" si="43"/>
        <v>-2.9555673245340586E-4</v>
      </c>
      <c r="N326" s="8"/>
      <c r="O326" s="474">
        <f>+I326+'Med IND Sales Mod'!K326+'Small IND Sales Mod'!I326</f>
        <v>164901.65828843764</v>
      </c>
      <c r="P326" s="477">
        <f>+P325/P313-1</f>
        <v>-1.9210708366499518E-2</v>
      </c>
      <c r="R326" s="474"/>
      <c r="S326" s="476" t="e">
        <f>+S325/S313-1</f>
        <v>#DIV/0!</v>
      </c>
      <c r="Y326" s="572">
        <f t="shared" si="49"/>
        <v>147382.24628996718</v>
      </c>
      <c r="Z326" s="477">
        <f>+Z325/Z313-1</f>
        <v>-2.0736662664956884E-2</v>
      </c>
      <c r="AA326" s="571">
        <f t="shared" si="45"/>
        <v>8.2214564793365197E-2</v>
      </c>
      <c r="AB326" s="570">
        <f t="shared" ref="AB326:AB337" si="54">+AA326*$Z$337</f>
        <v>145296.12376365991</v>
      </c>
      <c r="AC326" s="477">
        <f>+AC325/AC313-1</f>
        <v>-2.0736662664956884E-2</v>
      </c>
    </row>
    <row r="327" spans="1:29" ht="15" x14ac:dyDescent="0.25">
      <c r="A327" s="337">
        <f t="shared" si="50"/>
        <v>2033</v>
      </c>
      <c r="B327" s="337">
        <f t="shared" si="51"/>
        <v>2</v>
      </c>
      <c r="C327" s="574">
        <v>0.40659719535479194</v>
      </c>
      <c r="D327" s="512">
        <v>80360.627137874006</v>
      </c>
      <c r="E327" s="574">
        <v>3.4128564658796301</v>
      </c>
      <c r="F327" s="479">
        <v>35.042184420393127</v>
      </c>
      <c r="G327" s="496">
        <f t="shared" si="42"/>
        <v>151342.49336858629</v>
      </c>
      <c r="H327" s="573">
        <f t="shared" si="47"/>
        <v>142453.98122239907</v>
      </c>
      <c r="I327" s="480">
        <f t="shared" si="48"/>
        <v>142453.98122239907</v>
      </c>
      <c r="J327" s="474"/>
      <c r="K327" s="475">
        <v>151342.49299999999</v>
      </c>
      <c r="L327" s="277">
        <f t="shared" si="43"/>
        <v>-3.6858630483038723E-4</v>
      </c>
      <c r="N327" s="8"/>
      <c r="O327" s="474">
        <f>+I327+'Med IND Sales Mod'!K327+'Small IND Sales Mod'!I327</f>
        <v>161715.69813484381</v>
      </c>
      <c r="P327" s="474"/>
      <c r="R327" s="474"/>
      <c r="S327" s="483"/>
      <c r="Y327" s="572">
        <f t="shared" si="49"/>
        <v>147183.17209798621</v>
      </c>
      <c r="Z327" s="474"/>
      <c r="AA327" s="571">
        <f t="shared" si="45"/>
        <v>8.0606362825840244E-2</v>
      </c>
      <c r="AB327" s="570">
        <f t="shared" si="54"/>
        <v>142453.98122239907</v>
      </c>
      <c r="AC327" s="474"/>
    </row>
    <row r="328" spans="1:29" ht="15" x14ac:dyDescent="0.25">
      <c r="A328" s="337">
        <f t="shared" si="50"/>
        <v>2033</v>
      </c>
      <c r="B328" s="337">
        <f t="shared" si="51"/>
        <v>3</v>
      </c>
      <c r="C328" s="574">
        <v>0.40664532643108453</v>
      </c>
      <c r="D328" s="512">
        <v>80581.060502233799</v>
      </c>
      <c r="E328" s="574">
        <v>3.4181215280371098</v>
      </c>
      <c r="F328" s="479">
        <v>64.582270600115152</v>
      </c>
      <c r="G328" s="496">
        <f t="shared" si="42"/>
        <v>151434.64688988362</v>
      </c>
      <c r="H328" s="573">
        <f t="shared" si="47"/>
        <v>141181.45698404629</v>
      </c>
      <c r="I328" s="480">
        <f t="shared" si="48"/>
        <v>141181.45698404629</v>
      </c>
      <c r="J328" s="474"/>
      <c r="K328" s="475">
        <v>151434.647</v>
      </c>
      <c r="L328" s="277">
        <f t="shared" si="43"/>
        <v>1.1011637980118394E-4</v>
      </c>
      <c r="N328" s="8"/>
      <c r="O328" s="474">
        <f>+I328+'Med IND Sales Mod'!K328+'Small IND Sales Mod'!I328</f>
        <v>160618.18642179866</v>
      </c>
      <c r="P328" s="474"/>
      <c r="R328" s="474"/>
      <c r="S328" s="483"/>
      <c r="Y328" s="572">
        <f t="shared" si="49"/>
        <v>147272.79297896053</v>
      </c>
      <c r="Z328" s="474"/>
      <c r="AA328" s="571">
        <f t="shared" si="45"/>
        <v>7.9886315905556546E-2</v>
      </c>
      <c r="AB328" s="570">
        <f t="shared" si="54"/>
        <v>141181.45698404629</v>
      </c>
      <c r="AC328" s="474"/>
    </row>
    <row r="329" spans="1:29" ht="15" x14ac:dyDescent="0.25">
      <c r="A329" s="337">
        <f t="shared" si="50"/>
        <v>2033</v>
      </c>
      <c r="B329" s="337">
        <f t="shared" si="51"/>
        <v>4</v>
      </c>
      <c r="C329" s="574">
        <v>0.4066894688147813</v>
      </c>
      <c r="D329" s="512">
        <v>80828.217970027297</v>
      </c>
      <c r="E329" s="574">
        <v>3.423975</v>
      </c>
      <c r="F329" s="479">
        <v>114.03392869270741</v>
      </c>
      <c r="G329" s="496">
        <f t="shared" si="42"/>
        <v>151773.29941141934</v>
      </c>
      <c r="H329" s="573">
        <f t="shared" si="47"/>
        <v>151539.60299098745</v>
      </c>
      <c r="I329" s="480">
        <f t="shared" si="48"/>
        <v>151539.60299098745</v>
      </c>
      <c r="J329" s="474"/>
      <c r="K329" s="475">
        <v>151773.299</v>
      </c>
      <c r="L329" s="277">
        <f t="shared" si="43"/>
        <v>-4.1141934343613684E-4</v>
      </c>
      <c r="N329" s="8"/>
      <c r="O329" s="474">
        <f>+I329+'Med IND Sales Mod'!K329+'Small IND Sales Mod'!I329</f>
        <v>171316.88180743667</v>
      </c>
      <c r="P329" s="474"/>
      <c r="R329" s="474"/>
      <c r="S329" s="483"/>
      <c r="Y329" s="572">
        <f t="shared" si="49"/>
        <v>147602.13836801273</v>
      </c>
      <c r="Z329" s="474"/>
      <c r="AA329" s="571">
        <f t="shared" si="45"/>
        <v>8.5747383936607427E-2</v>
      </c>
      <c r="AB329" s="570">
        <f t="shared" si="54"/>
        <v>151539.60299098745</v>
      </c>
      <c r="AC329" s="474"/>
    </row>
    <row r="330" spans="1:29" ht="15" x14ac:dyDescent="0.25">
      <c r="A330" s="337">
        <f t="shared" si="50"/>
        <v>2033</v>
      </c>
      <c r="B330" s="337">
        <f t="shared" si="51"/>
        <v>5</v>
      </c>
      <c r="C330" s="574">
        <v>0.40670131400627885</v>
      </c>
      <c r="D330" s="512">
        <v>81063.678366068401</v>
      </c>
      <c r="E330" s="574">
        <v>3.4296907039751101</v>
      </c>
      <c r="F330" s="479">
        <v>208.47875842628665</v>
      </c>
      <c r="G330" s="496">
        <f t="shared" si="42"/>
        <v>152745.50466857478</v>
      </c>
      <c r="H330" s="573">
        <f t="shared" si="47"/>
        <v>150762.4365993441</v>
      </c>
      <c r="I330" s="480">
        <f t="shared" si="48"/>
        <v>150762.4365993441</v>
      </c>
      <c r="J330" s="474"/>
      <c r="K330" s="475">
        <v>152745.505</v>
      </c>
      <c r="L330" s="277">
        <f t="shared" si="43"/>
        <v>3.3142522443085909E-4</v>
      </c>
      <c r="N330" s="8"/>
      <c r="O330" s="474">
        <f>+I330+'Med IND Sales Mod'!K330+'Small IND Sales Mod'!I330</f>
        <v>171495.2608339237</v>
      </c>
      <c r="P330" s="474"/>
      <c r="R330" s="474"/>
      <c r="S330" s="483"/>
      <c r="Y330" s="572">
        <f t="shared" si="49"/>
        <v>148547.62466530787</v>
      </c>
      <c r="Z330" s="474"/>
      <c r="AA330" s="571">
        <f t="shared" si="45"/>
        <v>8.5307631003040396E-2</v>
      </c>
      <c r="AB330" s="570">
        <f t="shared" si="54"/>
        <v>150762.4365993441</v>
      </c>
      <c r="AC330" s="474"/>
    </row>
    <row r="331" spans="1:29" ht="15" x14ac:dyDescent="0.25">
      <c r="A331" s="337">
        <f t="shared" si="50"/>
        <v>2033</v>
      </c>
      <c r="B331" s="337">
        <f t="shared" si="51"/>
        <v>6</v>
      </c>
      <c r="C331" s="574">
        <v>0.40668403030337519</v>
      </c>
      <c r="D331" s="512">
        <v>81306.005751792196</v>
      </c>
      <c r="E331" s="574">
        <v>3.4356167310788499</v>
      </c>
      <c r="F331" s="479">
        <v>271.66325293295364</v>
      </c>
      <c r="G331" s="496">
        <f t="shared" si="42"/>
        <v>153237.77306505546</v>
      </c>
      <c r="H331" s="573">
        <f t="shared" si="47"/>
        <v>156925.10768899703</v>
      </c>
      <c r="I331" s="480">
        <f t="shared" si="48"/>
        <v>156925.10768899703</v>
      </c>
      <c r="J331" s="474"/>
      <c r="K331" s="475">
        <v>153237.77299999999</v>
      </c>
      <c r="L331" s="277">
        <f t="shared" si="43"/>
        <v>-6.5055472077801824E-5</v>
      </c>
      <c r="N331" s="8"/>
      <c r="O331" s="474">
        <f>+I331+'Med IND Sales Mod'!K331+'Small IND Sales Mod'!I331</f>
        <v>178300.41787880202</v>
      </c>
      <c r="P331" s="474"/>
      <c r="R331" s="474"/>
      <c r="S331" s="483"/>
      <c r="Y331" s="572">
        <f t="shared" si="49"/>
        <v>149026.36412905622</v>
      </c>
      <c r="Z331" s="474"/>
      <c r="AA331" s="571">
        <f t="shared" si="45"/>
        <v>8.8794725555023143E-2</v>
      </c>
      <c r="AB331" s="570">
        <f t="shared" si="54"/>
        <v>156925.10768899703</v>
      </c>
      <c r="AC331" s="474"/>
    </row>
    <row r="332" spans="1:29" ht="15" x14ac:dyDescent="0.25">
      <c r="A332" s="337">
        <f t="shared" si="50"/>
        <v>2033</v>
      </c>
      <c r="B332" s="337">
        <f t="shared" si="51"/>
        <v>7</v>
      </c>
      <c r="C332" s="574">
        <v>0.40659947192394896</v>
      </c>
      <c r="D332" s="512">
        <v>81544.823258089804</v>
      </c>
      <c r="E332" s="574">
        <v>3.4413239999999998</v>
      </c>
      <c r="F332" s="479">
        <v>322.31916585708109</v>
      </c>
      <c r="G332" s="496">
        <f t="shared" si="42"/>
        <v>153537.26120661324</v>
      </c>
      <c r="H332" s="573">
        <f t="shared" si="47"/>
        <v>147192.59837566633</v>
      </c>
      <c r="I332" s="480">
        <f t="shared" si="48"/>
        <v>147192.59837566633</v>
      </c>
      <c r="J332" s="474"/>
      <c r="K332" s="475">
        <v>153537.261</v>
      </c>
      <c r="L332" s="277">
        <f t="shared" si="43"/>
        <v>-2.066132437903434E-4</v>
      </c>
      <c r="N332" s="8"/>
      <c r="O332" s="474">
        <f>+I332+'Med IND Sales Mod'!K332+'Small IND Sales Mod'!I332</f>
        <v>169005.38875875485</v>
      </c>
      <c r="P332" s="474"/>
      <c r="R332" s="474"/>
      <c r="S332" s="483"/>
      <c r="Y332" s="572">
        <f t="shared" si="49"/>
        <v>149317.62148645188</v>
      </c>
      <c r="Z332" s="474"/>
      <c r="AA332" s="571">
        <f t="shared" si="45"/>
        <v>8.3287668678238211E-2</v>
      </c>
      <c r="AB332" s="570">
        <f t="shared" si="54"/>
        <v>147192.59837566633</v>
      </c>
      <c r="AC332" s="474"/>
    </row>
    <row r="333" spans="1:29" ht="15" x14ac:dyDescent="0.25">
      <c r="A333" s="337">
        <f t="shared" si="50"/>
        <v>2033</v>
      </c>
      <c r="B333" s="337">
        <f t="shared" si="51"/>
        <v>8</v>
      </c>
      <c r="C333" s="574">
        <v>0.40646200284330175</v>
      </c>
      <c r="D333" s="512">
        <v>81798.377490184503</v>
      </c>
      <c r="E333" s="574">
        <v>3.4471567405409802</v>
      </c>
      <c r="F333" s="479">
        <v>326.45437890907908</v>
      </c>
      <c r="G333" s="496">
        <f t="shared" si="42"/>
        <v>153143.40473553026</v>
      </c>
      <c r="H333" s="573">
        <f t="shared" si="47"/>
        <v>152859.3360857231</v>
      </c>
      <c r="I333" s="480">
        <f t="shared" si="48"/>
        <v>152859.3360857231</v>
      </c>
      <c r="J333" s="474"/>
      <c r="K333" s="475">
        <v>153143.405</v>
      </c>
      <c r="L333" s="277">
        <f t="shared" si="43"/>
        <v>2.6446973788551986E-4</v>
      </c>
      <c r="N333" s="8"/>
      <c r="O333" s="474">
        <f>+I333+'Med IND Sales Mod'!K333+'Small IND Sales Mod'!I333</f>
        <v>174652.56669936428</v>
      </c>
      <c r="P333" s="474"/>
      <c r="R333" s="474"/>
      <c r="S333" s="483"/>
      <c r="Y333" s="572">
        <f t="shared" si="49"/>
        <v>148934.5893090704</v>
      </c>
      <c r="Z333" s="474"/>
      <c r="AA333" s="571">
        <f t="shared" si="45"/>
        <v>8.6494143583159197E-2</v>
      </c>
      <c r="AB333" s="570">
        <f t="shared" si="54"/>
        <v>152859.3360857231</v>
      </c>
      <c r="AC333" s="474"/>
    </row>
    <row r="334" spans="1:29" ht="15" x14ac:dyDescent="0.25">
      <c r="A334" s="337">
        <f t="shared" ref="A334:A365" si="55">+A322+1</f>
        <v>2033</v>
      </c>
      <c r="B334" s="337">
        <f t="shared" ref="B334:B365" si="56">+B322</f>
        <v>9</v>
      </c>
      <c r="C334" s="574">
        <v>0.40634110610910867</v>
      </c>
      <c r="D334" s="512">
        <v>82048.619722363306</v>
      </c>
      <c r="E334" s="574">
        <v>3.4529367533975202</v>
      </c>
      <c r="F334" s="479">
        <v>277.87653293728147</v>
      </c>
      <c r="G334" s="496">
        <f t="shared" ref="G334:G397" si="57">+$B$2+C334*$B$3+D334*$B$4+E334*$B$5+F334*$B$6</f>
        <v>152002.76826420645</v>
      </c>
      <c r="H334" s="573">
        <f t="shared" si="47"/>
        <v>145201.78291932956</v>
      </c>
      <c r="I334" s="480">
        <f t="shared" si="48"/>
        <v>145201.78291932956</v>
      </c>
      <c r="J334" s="474"/>
      <c r="K334" s="475">
        <v>152002.76800000001</v>
      </c>
      <c r="L334" s="277">
        <f t="shared" ref="L334:L397" si="58">+K334-G334</f>
        <v>-2.6420643553137779E-4</v>
      </c>
      <c r="N334" s="8"/>
      <c r="O334" s="474">
        <f>+I334+'Med IND Sales Mod'!K334+'Small IND Sales Mod'!I334</f>
        <v>166460.01432522695</v>
      </c>
      <c r="P334" s="474"/>
      <c r="R334" s="474"/>
      <c r="S334" s="483"/>
      <c r="Y334" s="572">
        <f t="shared" si="49"/>
        <v>147825.3007654277</v>
      </c>
      <c r="Z334" s="474"/>
      <c r="AA334" s="571">
        <f t="shared" si="45"/>
        <v>8.2161182836173588E-2</v>
      </c>
      <c r="AB334" s="570">
        <f t="shared" si="54"/>
        <v>145201.78291932956</v>
      </c>
      <c r="AC334" s="474"/>
    </row>
    <row r="335" spans="1:29" ht="15" x14ac:dyDescent="0.25">
      <c r="A335" s="337">
        <f t="shared" si="55"/>
        <v>2033</v>
      </c>
      <c r="B335" s="337">
        <f t="shared" si="56"/>
        <v>10</v>
      </c>
      <c r="C335" s="574">
        <v>0.40632185320635583</v>
      </c>
      <c r="D335" s="512">
        <v>82275.055155599199</v>
      </c>
      <c r="E335" s="574">
        <v>3.458504</v>
      </c>
      <c r="F335" s="479">
        <v>198.89039579254836</v>
      </c>
      <c r="G335" s="496">
        <f t="shared" si="57"/>
        <v>150474.56320131273</v>
      </c>
      <c r="H335" s="573">
        <f t="shared" si="47"/>
        <v>147998.56597747566</v>
      </c>
      <c r="I335" s="480">
        <f t="shared" si="48"/>
        <v>147998.56597747566</v>
      </c>
      <c r="J335" s="474"/>
      <c r="K335" s="475">
        <v>150474.56299999999</v>
      </c>
      <c r="L335" s="277">
        <f t="shared" si="58"/>
        <v>-2.0131273777224123E-4</v>
      </c>
      <c r="N335" s="8"/>
      <c r="O335" s="474">
        <f>+I335+'Med IND Sales Mod'!K335+'Small IND Sales Mod'!I335</f>
        <v>168326.70204196498</v>
      </c>
      <c r="P335" s="474"/>
      <c r="R335" s="474"/>
      <c r="S335" s="483"/>
      <c r="Y335" s="572">
        <f t="shared" si="49"/>
        <v>146339.09511514081</v>
      </c>
      <c r="Z335" s="474"/>
      <c r="AA335" s="571">
        <f t="shared" si="45"/>
        <v>8.3743718529424124E-2</v>
      </c>
      <c r="AB335" s="570">
        <f t="shared" si="54"/>
        <v>147998.56597747566</v>
      </c>
      <c r="AC335" s="474"/>
    </row>
    <row r="336" spans="1:29" ht="15" x14ac:dyDescent="0.25">
      <c r="A336" s="337">
        <f t="shared" si="55"/>
        <v>2033</v>
      </c>
      <c r="B336" s="337">
        <f t="shared" si="56"/>
        <v>11</v>
      </c>
      <c r="C336" s="574">
        <v>0.40647945304845473</v>
      </c>
      <c r="D336" s="512">
        <v>82486.117535983605</v>
      </c>
      <c r="E336" s="574">
        <v>3.46424853257429</v>
      </c>
      <c r="F336" s="479">
        <v>78.117279066674627</v>
      </c>
      <c r="G336" s="496">
        <f t="shared" si="57"/>
        <v>148398.04831184249</v>
      </c>
      <c r="H336" s="573">
        <f t="shared" si="47"/>
        <v>143510.43117572626</v>
      </c>
      <c r="I336" s="480">
        <f t="shared" si="48"/>
        <v>143510.43117572626</v>
      </c>
      <c r="J336" s="474"/>
      <c r="K336" s="475">
        <v>148398.04800000001</v>
      </c>
      <c r="L336" s="277">
        <f t="shared" si="58"/>
        <v>-3.1184247927740216E-4</v>
      </c>
      <c r="N336" s="8"/>
      <c r="O336" s="474">
        <f>+I336+'Med IND Sales Mod'!K336+'Small IND Sales Mod'!I336</f>
        <v>162588.34298673811</v>
      </c>
      <c r="P336" s="474"/>
      <c r="R336" s="474"/>
      <c r="S336" s="483"/>
      <c r="Y336" s="572">
        <f t="shared" si="49"/>
        <v>144319.64874857018</v>
      </c>
      <c r="Z336" s="474"/>
      <c r="AA336" s="571">
        <f t="shared" si="45"/>
        <v>8.1204145966153371E-2</v>
      </c>
      <c r="AB336" s="570">
        <f t="shared" si="54"/>
        <v>143510.43117572626</v>
      </c>
      <c r="AC336" s="474"/>
    </row>
    <row r="337" spans="1:29" ht="15" x14ac:dyDescent="0.25">
      <c r="A337" s="337">
        <f t="shared" si="55"/>
        <v>2033</v>
      </c>
      <c r="B337" s="337">
        <f t="shared" si="56"/>
        <v>12</v>
      </c>
      <c r="C337" s="574">
        <v>0.40669405539178499</v>
      </c>
      <c r="D337" s="512">
        <v>82685.432496882393</v>
      </c>
      <c r="E337" s="574">
        <v>3.4697962786115899</v>
      </c>
      <c r="F337" s="479">
        <v>42.633806123140985</v>
      </c>
      <c r="G337" s="496">
        <f t="shared" si="57"/>
        <v>147585.0697227889</v>
      </c>
      <c r="H337" s="573">
        <f t="shared" si="47"/>
        <v>142358.18328920455</v>
      </c>
      <c r="I337" s="480">
        <f t="shared" si="48"/>
        <v>142358.18328920455</v>
      </c>
      <c r="J337" s="474">
        <f>SUM(I326:I337)</f>
        <v>1767279.6070725592</v>
      </c>
      <c r="K337" s="475">
        <v>147585.07</v>
      </c>
      <c r="L337" s="277">
        <f t="shared" si="58"/>
        <v>2.7721110382117331E-4</v>
      </c>
      <c r="N337" s="8"/>
      <c r="O337" s="474">
        <f>+I337+'Med IND Sales Mod'!K337+'Small IND Sales Mod'!I337</f>
        <v>161189.90928341809</v>
      </c>
      <c r="P337" s="474">
        <f>SUM(O326:O337)</f>
        <v>2010571.0274607097</v>
      </c>
      <c r="R337" s="474"/>
      <c r="S337" s="474" t="e">
        <f>AVERAGE(R326:R337)</f>
        <v>#DIV/0!</v>
      </c>
      <c r="Y337" s="572">
        <f t="shared" si="49"/>
        <v>143529.01311860714</v>
      </c>
      <c r="Z337" s="474">
        <f>SUM(Y326:Y337)</f>
        <v>1767279.6070725592</v>
      </c>
      <c r="AA337" s="571">
        <f t="shared" si="45"/>
        <v>8.0552156387418639E-2</v>
      </c>
      <c r="AB337" s="570">
        <f t="shared" si="54"/>
        <v>142358.18328920455</v>
      </c>
      <c r="AC337" s="474">
        <f>SUM(AB326:AB337)</f>
        <v>1767279.6070725592</v>
      </c>
    </row>
    <row r="338" spans="1:29" ht="15" x14ac:dyDescent="0.25">
      <c r="A338" s="337">
        <f t="shared" si="55"/>
        <v>2034</v>
      </c>
      <c r="B338" s="337">
        <f t="shared" si="56"/>
        <v>1</v>
      </c>
      <c r="C338" s="574">
        <v>0.40687025811822641</v>
      </c>
      <c r="D338" s="512">
        <v>82910.302128297495</v>
      </c>
      <c r="E338" s="574">
        <v>3.475508</v>
      </c>
      <c r="F338" s="479">
        <v>26.112829868525239</v>
      </c>
      <c r="G338" s="496">
        <f t="shared" si="57"/>
        <v>147033.93366727044</v>
      </c>
      <c r="H338" s="573">
        <f t="shared" si="47"/>
        <v>140854.68966077099</v>
      </c>
      <c r="I338" s="480">
        <f t="shared" si="48"/>
        <v>140854.68966077099</v>
      </c>
      <c r="J338" s="477">
        <f>+J337/J325-1</f>
        <v>-2.7882065455654748E-2</v>
      </c>
      <c r="K338" s="475">
        <v>147033.93400000001</v>
      </c>
      <c r="L338" s="277">
        <f t="shared" si="58"/>
        <v>3.3272957080043852E-4</v>
      </c>
      <c r="O338" s="474">
        <f>+I338+'Med IND Sales Mod'!K338+'Small IND Sales Mod'!I338</f>
        <v>160033.12935581469</v>
      </c>
      <c r="P338" s="477">
        <f>+P337/P325-1</f>
        <v>-2.6775435903229838E-2</v>
      </c>
      <c r="R338" s="474"/>
      <c r="S338" s="476" t="e">
        <f>+S337/S325-1</f>
        <v>#DIV/0!</v>
      </c>
      <c r="Y338" s="572">
        <f t="shared" si="49"/>
        <v>142993.02384617444</v>
      </c>
      <c r="Z338" s="477">
        <f>+Z337/Z325-1</f>
        <v>-2.7882065455654637E-2</v>
      </c>
      <c r="AA338" s="571">
        <f t="shared" si="45"/>
        <v>8.2214564793365197E-2</v>
      </c>
      <c r="AB338" s="570">
        <f t="shared" ref="AB338:AB349" si="59">+AA338*$Z$349</f>
        <v>140854.68966077099</v>
      </c>
      <c r="AC338" s="477">
        <f>+AC337/AC325-1</f>
        <v>-2.7882065455654748E-2</v>
      </c>
    </row>
    <row r="339" spans="1:29" ht="15" x14ac:dyDescent="0.25">
      <c r="A339" s="337">
        <f t="shared" si="55"/>
        <v>2034</v>
      </c>
      <c r="B339" s="337">
        <f t="shared" si="56"/>
        <v>2</v>
      </c>
      <c r="C339" s="574">
        <v>0.40689442923479169</v>
      </c>
      <c r="D339" s="512">
        <v>83170.404727970104</v>
      </c>
      <c r="E339" s="574">
        <v>3.48120051656222</v>
      </c>
      <c r="F339" s="479">
        <v>35.042184420393127</v>
      </c>
      <c r="G339" s="496">
        <f t="shared" si="57"/>
        <v>146811.88500838104</v>
      </c>
      <c r="H339" s="573">
        <f t="shared" si="47"/>
        <v>138099.42616680369</v>
      </c>
      <c r="I339" s="480">
        <f t="shared" si="48"/>
        <v>138099.42616680369</v>
      </c>
      <c r="J339" s="474"/>
      <c r="K339" s="475">
        <v>146811.88500000001</v>
      </c>
      <c r="L339" s="277">
        <f t="shared" si="58"/>
        <v>-8.3810300566256046E-6</v>
      </c>
      <c r="O339" s="474">
        <f>+I339+'Med IND Sales Mod'!K339+'Small IND Sales Mod'!I339</f>
        <v>156936.46533804142</v>
      </c>
      <c r="P339" s="474"/>
      <c r="R339" s="474"/>
      <c r="S339" s="474"/>
      <c r="Y339" s="572">
        <f t="shared" si="49"/>
        <v>142777.07771466827</v>
      </c>
      <c r="Z339" s="474"/>
      <c r="AA339" s="571">
        <f t="shared" si="45"/>
        <v>8.0606362825840244E-2</v>
      </c>
      <c r="AB339" s="570">
        <f t="shared" si="59"/>
        <v>138099.42616680369</v>
      </c>
      <c r="AC339" s="474"/>
    </row>
    <row r="340" spans="1:29" ht="15" x14ac:dyDescent="0.25">
      <c r="A340" s="337">
        <f t="shared" si="55"/>
        <v>2034</v>
      </c>
      <c r="B340" s="337">
        <f t="shared" si="56"/>
        <v>3</v>
      </c>
      <c r="C340" s="574">
        <v>0.40679601101123652</v>
      </c>
      <c r="D340" s="512">
        <v>83421.456901330006</v>
      </c>
      <c r="E340" s="574">
        <v>3.4863646569987599</v>
      </c>
      <c r="F340" s="479">
        <v>64.582270600115152</v>
      </c>
      <c r="G340" s="496">
        <f t="shared" si="57"/>
        <v>146874.43657070887</v>
      </c>
      <c r="H340" s="573">
        <f t="shared" si="47"/>
        <v>136865.8006437268</v>
      </c>
      <c r="I340" s="480">
        <f t="shared" si="48"/>
        <v>136865.8006437268</v>
      </c>
      <c r="J340" s="474"/>
      <c r="K340" s="475">
        <v>146874.43700000001</v>
      </c>
      <c r="L340" s="277">
        <f t="shared" si="58"/>
        <v>4.2929113260470331E-4</v>
      </c>
      <c r="O340" s="474">
        <f>+I340+'Med IND Sales Mod'!K340+'Small IND Sales Mod'!I340</f>
        <v>155867.93501836061</v>
      </c>
      <c r="P340" s="474"/>
      <c r="R340" s="474"/>
      <c r="S340" s="474"/>
      <c r="Y340" s="572">
        <f t="shared" si="49"/>
        <v>142837.91018252427</v>
      </c>
      <c r="Z340" s="474"/>
      <c r="AA340" s="571">
        <f t="shared" si="45"/>
        <v>7.9886315905556546E-2</v>
      </c>
      <c r="AB340" s="570">
        <f t="shared" si="59"/>
        <v>136865.8006437268</v>
      </c>
      <c r="AC340" s="474"/>
    </row>
    <row r="341" spans="1:29" ht="15" x14ac:dyDescent="0.25">
      <c r="A341" s="337">
        <f t="shared" si="55"/>
        <v>2034</v>
      </c>
      <c r="B341" s="337">
        <f t="shared" si="56"/>
        <v>4</v>
      </c>
      <c r="C341" s="574">
        <v>0.40669812897855873</v>
      </c>
      <c r="D341" s="512">
        <v>83693.585684791702</v>
      </c>
      <c r="E341" s="574">
        <v>3.4921609999999998</v>
      </c>
      <c r="F341" s="479">
        <v>114.03392869270741</v>
      </c>
      <c r="G341" s="496">
        <f t="shared" si="57"/>
        <v>147174.94150051128</v>
      </c>
      <c r="H341" s="573">
        <f t="shared" si="47"/>
        <v>146907.31726148503</v>
      </c>
      <c r="I341" s="480">
        <f t="shared" si="48"/>
        <v>146907.31726148503</v>
      </c>
      <c r="J341" s="474"/>
      <c r="K341" s="475">
        <v>147174.94200000001</v>
      </c>
      <c r="L341" s="277">
        <f t="shared" si="58"/>
        <v>4.9948872765526175E-4</v>
      </c>
      <c r="O341" s="474">
        <f>+I341+'Med IND Sales Mod'!K341+'Small IND Sales Mod'!I341</f>
        <v>166237.25775173574</v>
      </c>
      <c r="P341" s="474"/>
      <c r="R341" s="474"/>
      <c r="S341" s="474"/>
      <c r="Y341" s="572">
        <f t="shared" si="49"/>
        <v>143130.15638393769</v>
      </c>
      <c r="Z341" s="474"/>
      <c r="AA341" s="571">
        <f t="shared" si="45"/>
        <v>8.5747383936607427E-2</v>
      </c>
      <c r="AB341" s="570">
        <f t="shared" si="59"/>
        <v>146907.31726148503</v>
      </c>
      <c r="AC341" s="474"/>
    </row>
    <row r="342" spans="1:29" ht="15" x14ac:dyDescent="0.25">
      <c r="A342" s="337">
        <f t="shared" si="55"/>
        <v>2034</v>
      </c>
      <c r="B342" s="337">
        <f t="shared" si="56"/>
        <v>5</v>
      </c>
      <c r="C342" s="574">
        <v>0.40663439686844427</v>
      </c>
      <c r="D342" s="512">
        <v>83934.1226011174</v>
      </c>
      <c r="E342" s="574">
        <v>3.4978825053946401</v>
      </c>
      <c r="F342" s="479">
        <v>208.47875842628665</v>
      </c>
      <c r="G342" s="496">
        <f t="shared" si="57"/>
        <v>148114.21084382327</v>
      </c>
      <c r="H342" s="573">
        <f t="shared" si="47"/>
        <v>146153.9074108013</v>
      </c>
      <c r="I342" s="480">
        <f t="shared" si="48"/>
        <v>146153.9074108013</v>
      </c>
      <c r="J342" s="474"/>
      <c r="K342" s="475">
        <v>148114.21100000001</v>
      </c>
      <c r="L342" s="277">
        <f t="shared" si="58"/>
        <v>1.5617674216628075E-4</v>
      </c>
      <c r="O342" s="474">
        <f>+I342+'Med IND Sales Mod'!K342+'Small IND Sales Mod'!I342</f>
        <v>166423.19912433956</v>
      </c>
      <c r="P342" s="474"/>
      <c r="R342" s="474"/>
      <c r="S342" s="474"/>
      <c r="Y342" s="572">
        <f t="shared" si="49"/>
        <v>144043.61193978321</v>
      </c>
      <c r="Z342" s="474"/>
      <c r="AA342" s="571">
        <f t="shared" si="45"/>
        <v>8.5307631003040396E-2</v>
      </c>
      <c r="AB342" s="570">
        <f t="shared" si="59"/>
        <v>146153.9074108013</v>
      </c>
      <c r="AC342" s="474"/>
    </row>
    <row r="343" spans="1:29" ht="15" x14ac:dyDescent="0.25">
      <c r="A343" s="337">
        <f t="shared" si="55"/>
        <v>2034</v>
      </c>
      <c r="B343" s="337">
        <f t="shared" si="56"/>
        <v>6</v>
      </c>
      <c r="C343" s="574">
        <v>0.40659688122018456</v>
      </c>
      <c r="D343" s="512">
        <v>84168.430013003293</v>
      </c>
      <c r="E343" s="574">
        <v>3.5038597299198502</v>
      </c>
      <c r="F343" s="479">
        <v>271.66325293295364</v>
      </c>
      <c r="G343" s="496">
        <f t="shared" si="57"/>
        <v>148582.30528800641</v>
      </c>
      <c r="H343" s="573">
        <f t="shared" si="47"/>
        <v>152128.19702933534</v>
      </c>
      <c r="I343" s="480">
        <f t="shared" si="48"/>
        <v>152128.19702933534</v>
      </c>
      <c r="J343" s="474"/>
      <c r="K343" s="475">
        <v>148582.30499999999</v>
      </c>
      <c r="L343" s="277">
        <f t="shared" si="58"/>
        <v>-2.880064130295068E-4</v>
      </c>
      <c r="O343" s="474">
        <f>+I343+'Med IND Sales Mod'!K343+'Small IND Sales Mod'!I343</f>
        <v>173033.11307605859</v>
      </c>
      <c r="P343" s="474"/>
      <c r="R343" s="474"/>
      <c r="S343" s="474"/>
      <c r="Y343" s="572">
        <f t="shared" si="49"/>
        <v>144498.84182005568</v>
      </c>
      <c r="Z343" s="474"/>
      <c r="AA343" s="571">
        <f t="shared" si="45"/>
        <v>8.8794725555023143E-2</v>
      </c>
      <c r="AB343" s="570">
        <f t="shared" si="59"/>
        <v>152128.19702933534</v>
      </c>
      <c r="AC343" s="474"/>
    </row>
    <row r="344" spans="1:29" ht="15" x14ac:dyDescent="0.25">
      <c r="A344" s="337">
        <f t="shared" si="55"/>
        <v>2034</v>
      </c>
      <c r="B344" s="337">
        <f t="shared" si="56"/>
        <v>7</v>
      </c>
      <c r="C344" s="574">
        <v>0.40652950808803101</v>
      </c>
      <c r="D344" s="512">
        <v>84397.111324594007</v>
      </c>
      <c r="E344" s="574">
        <v>3.5096370000000001</v>
      </c>
      <c r="F344" s="479">
        <v>322.31916585708109</v>
      </c>
      <c r="G344" s="496">
        <f t="shared" si="57"/>
        <v>148871.92436328917</v>
      </c>
      <c r="H344" s="573">
        <f t="shared" si="47"/>
        <v>142693.19254718113</v>
      </c>
      <c r="I344" s="480">
        <f t="shared" si="48"/>
        <v>142693.19254718113</v>
      </c>
      <c r="J344" s="474"/>
      <c r="K344" s="475">
        <v>148871.924</v>
      </c>
      <c r="L344" s="277">
        <f t="shared" si="58"/>
        <v>-3.6328917485661805E-4</v>
      </c>
      <c r="O344" s="474">
        <f>+I344+'Med IND Sales Mod'!K344+'Small IND Sales Mod'!I344</f>
        <v>164035.17175459891</v>
      </c>
      <c r="P344" s="474"/>
      <c r="R344" s="474"/>
      <c r="S344" s="474"/>
      <c r="Y344" s="572">
        <f t="shared" si="49"/>
        <v>144780.50134112875</v>
      </c>
      <c r="Z344" s="474"/>
      <c r="AA344" s="571">
        <f t="shared" si="45"/>
        <v>8.3287668678238211E-2</v>
      </c>
      <c r="AB344" s="570">
        <f t="shared" si="59"/>
        <v>142693.19254718113</v>
      </c>
      <c r="AC344" s="474"/>
    </row>
    <row r="345" spans="1:29" ht="15" x14ac:dyDescent="0.25">
      <c r="A345" s="337">
        <f t="shared" si="55"/>
        <v>2034</v>
      </c>
      <c r="B345" s="337">
        <f t="shared" si="56"/>
        <v>8</v>
      </c>
      <c r="C345" s="574">
        <v>0.40642540808848232</v>
      </c>
      <c r="D345" s="512">
        <v>84646.819088619901</v>
      </c>
      <c r="E345" s="574">
        <v>3.51554515770711</v>
      </c>
      <c r="F345" s="479">
        <v>326.45437890907908</v>
      </c>
      <c r="G345" s="496">
        <f t="shared" si="57"/>
        <v>148482.2339162546</v>
      </c>
      <c r="H345" s="573">
        <f t="shared" si="47"/>
        <v>148186.70855341249</v>
      </c>
      <c r="I345" s="480">
        <f t="shared" si="48"/>
        <v>148186.70855341249</v>
      </c>
      <c r="J345" s="474"/>
      <c r="K345" s="475">
        <v>148482.234</v>
      </c>
      <c r="L345" s="277">
        <f t="shared" si="58"/>
        <v>8.374539902433753E-5</v>
      </c>
      <c r="O345" s="474">
        <f>+I345+'Med IND Sales Mod'!K345+'Small IND Sales Mod'!I345</f>
        <v>169518.68182176782</v>
      </c>
      <c r="P345" s="474"/>
      <c r="R345" s="474"/>
      <c r="S345" s="474"/>
      <c r="Y345" s="572">
        <f t="shared" si="49"/>
        <v>144401.52069363047</v>
      </c>
      <c r="Z345" s="474"/>
      <c r="AA345" s="571">
        <f t="shared" si="45"/>
        <v>8.6494143583159197E-2</v>
      </c>
      <c r="AB345" s="570">
        <f t="shared" si="59"/>
        <v>148186.70855341249</v>
      </c>
      <c r="AC345" s="474"/>
    </row>
    <row r="346" spans="1:29" ht="15" x14ac:dyDescent="0.25">
      <c r="A346" s="337">
        <f t="shared" si="55"/>
        <v>2034</v>
      </c>
      <c r="B346" s="337">
        <f t="shared" si="56"/>
        <v>9</v>
      </c>
      <c r="C346" s="574">
        <v>0.40632607380526414</v>
      </c>
      <c r="D346" s="512">
        <v>84901.847359526204</v>
      </c>
      <c r="E346" s="574">
        <v>3.5214102666710199</v>
      </c>
      <c r="F346" s="479">
        <v>277.87653293728147</v>
      </c>
      <c r="G346" s="496">
        <f t="shared" si="57"/>
        <v>147347.84928859441</v>
      </c>
      <c r="H346" s="573">
        <f t="shared" si="47"/>
        <v>140763.23264177921</v>
      </c>
      <c r="I346" s="480">
        <f t="shared" si="48"/>
        <v>140763.23264177921</v>
      </c>
      <c r="J346" s="474"/>
      <c r="K346" s="475">
        <v>147347.84899999999</v>
      </c>
      <c r="L346" s="277">
        <f t="shared" si="58"/>
        <v>-2.8859442682005465E-4</v>
      </c>
      <c r="O346" s="474">
        <f>+I346+'Med IND Sales Mod'!K346+'Small IND Sales Mod'!I346</f>
        <v>161575.97216016505</v>
      </c>
      <c r="P346" s="474"/>
      <c r="R346" s="474"/>
      <c r="S346" s="474"/>
      <c r="Y346" s="572">
        <f t="shared" si="49"/>
        <v>143298.31217524305</v>
      </c>
      <c r="Z346" s="474"/>
      <c r="AA346" s="571">
        <f t="shared" si="45"/>
        <v>8.2161182836173588E-2</v>
      </c>
      <c r="AB346" s="570">
        <f t="shared" si="59"/>
        <v>140763.23264177921</v>
      </c>
      <c r="AC346" s="474"/>
    </row>
    <row r="347" spans="1:29" ht="15" x14ac:dyDescent="0.25">
      <c r="A347" s="337">
        <f t="shared" si="55"/>
        <v>2034</v>
      </c>
      <c r="B347" s="337">
        <f t="shared" si="56"/>
        <v>10</v>
      </c>
      <c r="C347" s="574">
        <v>0.40628887895805565</v>
      </c>
      <c r="D347" s="512">
        <v>85141.263697221293</v>
      </c>
      <c r="E347" s="574">
        <v>3.5270809999999999</v>
      </c>
      <c r="F347" s="479">
        <v>198.89039579254836</v>
      </c>
      <c r="G347" s="496">
        <f t="shared" si="57"/>
        <v>145812.77061456261</v>
      </c>
      <c r="H347" s="573">
        <f t="shared" si="47"/>
        <v>143474.52320823958</v>
      </c>
      <c r="I347" s="480">
        <f t="shared" si="48"/>
        <v>143474.52320823958</v>
      </c>
      <c r="J347" s="474"/>
      <c r="K347" s="475">
        <v>145812.77100000001</v>
      </c>
      <c r="L347" s="277">
        <f t="shared" si="58"/>
        <v>3.8543739356100559E-4</v>
      </c>
      <c r="O347" s="474">
        <f>+I347+'Med IND Sales Mod'!K347+'Small IND Sales Mod'!I347</f>
        <v>163374.22497974554</v>
      </c>
      <c r="P347" s="474"/>
      <c r="R347" s="474"/>
      <c r="S347" s="474"/>
      <c r="Y347" s="572">
        <f t="shared" si="49"/>
        <v>141805.4218201614</v>
      </c>
      <c r="Z347" s="474"/>
      <c r="AA347" s="571">
        <f t="shared" si="45"/>
        <v>8.3743718529424124E-2</v>
      </c>
      <c r="AB347" s="570">
        <f t="shared" si="59"/>
        <v>143474.52320823958</v>
      </c>
      <c r="AC347" s="474"/>
    </row>
    <row r="348" spans="1:29" ht="15" x14ac:dyDescent="0.25">
      <c r="A348" s="337">
        <f t="shared" si="55"/>
        <v>2034</v>
      </c>
      <c r="B348" s="337">
        <f t="shared" si="56"/>
        <v>11</v>
      </c>
      <c r="C348" s="574">
        <v>0.40637400688431752</v>
      </c>
      <c r="D348" s="512">
        <v>85373.215083724703</v>
      </c>
      <c r="E348" s="574">
        <v>3.53296335244181</v>
      </c>
      <c r="F348" s="479">
        <v>78.117279066674627</v>
      </c>
      <c r="G348" s="496">
        <f t="shared" si="57"/>
        <v>143706.70239303022</v>
      </c>
      <c r="H348" s="573">
        <f t="shared" si="47"/>
        <v>139123.58239660156</v>
      </c>
      <c r="I348" s="480">
        <f t="shared" si="48"/>
        <v>139123.58239660156</v>
      </c>
      <c r="J348" s="474"/>
      <c r="K348" s="475">
        <v>143706.70199999999</v>
      </c>
      <c r="L348" s="277">
        <f t="shared" si="58"/>
        <v>-3.9303023368120193E-4</v>
      </c>
      <c r="O348" s="474">
        <f>+I348+'Med IND Sales Mod'!K348+'Small IND Sales Mod'!I348</f>
        <v>157789.00847070263</v>
      </c>
      <c r="P348" s="474"/>
      <c r="R348" s="474"/>
      <c r="S348" s="474"/>
      <c r="Y348" s="572">
        <f t="shared" si="49"/>
        <v>139757.2343309744</v>
      </c>
      <c r="Z348" s="474"/>
      <c r="AA348" s="571">
        <f t="shared" si="45"/>
        <v>8.1204145966153371E-2</v>
      </c>
      <c r="AB348" s="570">
        <f t="shared" si="59"/>
        <v>139123.58239660156</v>
      </c>
      <c r="AC348" s="474"/>
    </row>
    <row r="349" spans="1:29" ht="15" x14ac:dyDescent="0.25">
      <c r="A349" s="337">
        <f t="shared" si="55"/>
        <v>2034</v>
      </c>
      <c r="B349" s="337">
        <f t="shared" si="56"/>
        <v>12</v>
      </c>
      <c r="C349" s="574">
        <v>0.40651068785638311</v>
      </c>
      <c r="D349" s="512">
        <v>85594.082776935393</v>
      </c>
      <c r="E349" s="574">
        <v>3.5386708164077199</v>
      </c>
      <c r="F349" s="479">
        <v>42.633806123140985</v>
      </c>
      <c r="G349" s="496">
        <f t="shared" si="57"/>
        <v>142859.71223997013</v>
      </c>
      <c r="H349" s="573">
        <f t="shared" si="47"/>
        <v>138006.55659946267</v>
      </c>
      <c r="I349" s="480">
        <f t="shared" si="48"/>
        <v>138006.55659946267</v>
      </c>
      <c r="J349" s="474">
        <f>SUM(I338:I349)</f>
        <v>1713257.1341195996</v>
      </c>
      <c r="K349" s="475">
        <v>142859.712</v>
      </c>
      <c r="L349" s="277">
        <f t="shared" si="58"/>
        <v>-2.3997013340704143E-4</v>
      </c>
      <c r="O349" s="474">
        <f>+I349+'Med IND Sales Mod'!K349+'Small IND Sales Mod'!I349</f>
        <v>156429.22571513272</v>
      </c>
      <c r="P349" s="474">
        <f>SUM(O338:O349)</f>
        <v>1951253.3845664631</v>
      </c>
      <c r="R349" s="474"/>
      <c r="S349" s="474" t="e">
        <f>AVERAGE(R338:R349)</f>
        <v>#DIV/0!</v>
      </c>
      <c r="Y349" s="572">
        <f t="shared" si="49"/>
        <v>138933.5218713182</v>
      </c>
      <c r="Z349" s="474">
        <f>SUM(Y338:Y349)</f>
        <v>1713257.1341195996</v>
      </c>
      <c r="AA349" s="571">
        <f t="shared" si="45"/>
        <v>8.0552156387418639E-2</v>
      </c>
      <c r="AB349" s="570">
        <f t="shared" si="59"/>
        <v>138006.55659946267</v>
      </c>
      <c r="AC349" s="474">
        <f>SUM(AB338:AB349)</f>
        <v>1713257.1341195996</v>
      </c>
    </row>
    <row r="350" spans="1:29" ht="15" x14ac:dyDescent="0.25">
      <c r="A350" s="337">
        <f t="shared" si="55"/>
        <v>2035</v>
      </c>
      <c r="B350" s="337">
        <f t="shared" si="56"/>
        <v>1</v>
      </c>
      <c r="C350" s="574">
        <v>0.40665806963513018</v>
      </c>
      <c r="D350" s="512">
        <v>85835.227473672305</v>
      </c>
      <c r="E350" s="574">
        <v>3.5445679999999999</v>
      </c>
      <c r="F350" s="479">
        <v>26.112829868525239</v>
      </c>
      <c r="G350" s="496">
        <f t="shared" si="57"/>
        <v>142290.59824049406</v>
      </c>
      <c r="H350" s="573">
        <f t="shared" si="47"/>
        <v>136382.73646874062</v>
      </c>
      <c r="I350" s="480">
        <f t="shared" si="48"/>
        <v>136382.73646874062</v>
      </c>
      <c r="J350" s="477">
        <f>+J349/J337-1</f>
        <v>-3.0568152734159582E-2</v>
      </c>
      <c r="K350" s="475">
        <v>142290.598</v>
      </c>
      <c r="L350" s="277">
        <f t="shared" si="58"/>
        <v>-2.4049406056292355E-4</v>
      </c>
      <c r="O350" s="474">
        <f>+I350+'Med IND Sales Mod'!K350+'Small IND Sales Mod'!I350</f>
        <v>155145.43036197816</v>
      </c>
      <c r="P350" s="477">
        <f>+P349/P337-1</f>
        <v>-2.9502883551029258E-2</v>
      </c>
      <c r="R350" s="474"/>
      <c r="S350" s="476" t="e">
        <f>+S349/S337-1</f>
        <v>#DIV/0!</v>
      </c>
      <c r="Y350" s="572">
        <f t="shared" si="49"/>
        <v>138380.04873985433</v>
      </c>
      <c r="Z350" s="477">
        <f>+Z349/Z337-1</f>
        <v>-3.0568152734159582E-2</v>
      </c>
      <c r="AA350" s="571">
        <f t="shared" si="45"/>
        <v>8.2214564793365197E-2</v>
      </c>
      <c r="AB350" s="570">
        <f t="shared" ref="AB350:AB361" si="60">+AA350*$Z$361</f>
        <v>136382.73646874062</v>
      </c>
      <c r="AC350" s="477">
        <f>+AC349/AC337-1</f>
        <v>-3.0568152734159582E-2</v>
      </c>
    </row>
    <row r="351" spans="1:29" ht="15" x14ac:dyDescent="0.25">
      <c r="A351" s="337">
        <f t="shared" si="55"/>
        <v>2035</v>
      </c>
      <c r="B351" s="337">
        <f t="shared" si="56"/>
        <v>2</v>
      </c>
      <c r="C351" s="574">
        <v>0.40674566367049914</v>
      </c>
      <c r="D351" s="512">
        <v>86100.784890605093</v>
      </c>
      <c r="E351" s="574">
        <v>3.5504595858622801</v>
      </c>
      <c r="F351" s="479">
        <v>35.042184420393127</v>
      </c>
      <c r="G351" s="496">
        <f t="shared" si="57"/>
        <v>142083.62148899422</v>
      </c>
      <c r="H351" s="573">
        <f t="shared" si="47"/>
        <v>133714.94900703325</v>
      </c>
      <c r="I351" s="480">
        <f t="shared" si="48"/>
        <v>133714.94900703325</v>
      </c>
      <c r="J351" s="474"/>
      <c r="K351" s="475">
        <v>142083.62100000001</v>
      </c>
      <c r="L351" s="277">
        <f t="shared" si="58"/>
        <v>-4.8899420653469861E-4</v>
      </c>
      <c r="O351" s="474">
        <f>+I351+'Med IND Sales Mod'!K351+'Small IND Sales Mod'!I351</f>
        <v>152151.75109514972</v>
      </c>
      <c r="P351" s="474"/>
      <c r="R351" s="474"/>
      <c r="S351" s="483"/>
      <c r="Y351" s="572">
        <f t="shared" si="49"/>
        <v>138178.76029694433</v>
      </c>
      <c r="Z351" s="474"/>
      <c r="AA351" s="571">
        <f t="shared" si="45"/>
        <v>8.0606362825840244E-2</v>
      </c>
      <c r="AB351" s="570">
        <f t="shared" si="60"/>
        <v>133714.94900703325</v>
      </c>
      <c r="AC351" s="474"/>
    </row>
    <row r="352" spans="1:29" ht="15" x14ac:dyDescent="0.25">
      <c r="A352" s="337">
        <f t="shared" si="55"/>
        <v>2035</v>
      </c>
      <c r="B352" s="337">
        <f t="shared" si="56"/>
        <v>3</v>
      </c>
      <c r="C352" s="574">
        <v>0.40674676434348689</v>
      </c>
      <c r="D352" s="512">
        <v>86352.615507266906</v>
      </c>
      <c r="E352" s="574">
        <v>3.55580844333597</v>
      </c>
      <c r="F352" s="479">
        <v>64.582270600115152</v>
      </c>
      <c r="G352" s="496">
        <f t="shared" si="57"/>
        <v>142175.90864621423</v>
      </c>
      <c r="H352" s="573">
        <f t="shared" si="47"/>
        <v>132520.48948978109</v>
      </c>
      <c r="I352" s="480">
        <f t="shared" si="48"/>
        <v>132520.48948978109</v>
      </c>
      <c r="J352" s="474"/>
      <c r="K352" s="475">
        <v>142175.90900000001</v>
      </c>
      <c r="L352" s="277">
        <f t="shared" si="58"/>
        <v>3.5378578468225896E-4</v>
      </c>
      <c r="O352" s="474">
        <f>+I352+'Med IND Sales Mod'!K352+'Small IND Sales Mod'!I352</f>
        <v>151127.90346294316</v>
      </c>
      <c r="P352" s="474"/>
      <c r="R352" s="474"/>
      <c r="S352" s="483"/>
      <c r="Y352" s="572">
        <f t="shared" si="49"/>
        <v>138268.51114114685</v>
      </c>
      <c r="Z352" s="474"/>
      <c r="AA352" s="571">
        <f t="shared" si="45"/>
        <v>7.9886315905556546E-2</v>
      </c>
      <c r="AB352" s="570">
        <f t="shared" si="60"/>
        <v>132520.48948978109</v>
      </c>
      <c r="AC352" s="474"/>
    </row>
    <row r="353" spans="1:29" ht="15" x14ac:dyDescent="0.25">
      <c r="A353" s="337">
        <f t="shared" si="55"/>
        <v>2035</v>
      </c>
      <c r="B353" s="337">
        <f t="shared" si="56"/>
        <v>4</v>
      </c>
      <c r="C353" s="574">
        <v>0.40674230709131426</v>
      </c>
      <c r="D353" s="512">
        <v>86629.3560307023</v>
      </c>
      <c r="E353" s="574">
        <v>3.5618069999999999</v>
      </c>
      <c r="F353" s="479">
        <v>114.03392869270741</v>
      </c>
      <c r="G353" s="496">
        <f t="shared" si="57"/>
        <v>142505.18004762408</v>
      </c>
      <c r="H353" s="573">
        <f t="shared" si="47"/>
        <v>142243.20101557003</v>
      </c>
      <c r="I353" s="480">
        <f t="shared" si="48"/>
        <v>142243.20101557003</v>
      </c>
      <c r="J353" s="474"/>
      <c r="K353" s="475">
        <v>142505.18</v>
      </c>
      <c r="L353" s="277">
        <f t="shared" si="58"/>
        <v>-4.7624082071706653E-5</v>
      </c>
      <c r="O353" s="474">
        <f>+I353+'Med IND Sales Mod'!K353+'Small IND Sales Mod'!I353</f>
        <v>161180.63854748732</v>
      </c>
      <c r="P353" s="474"/>
      <c r="R353" s="474"/>
      <c r="S353" s="483"/>
      <c r="Y353" s="572">
        <f t="shared" si="49"/>
        <v>138588.73322988051</v>
      </c>
      <c r="Z353" s="474"/>
      <c r="AA353" s="571">
        <f t="shared" si="45"/>
        <v>8.5747383936607427E-2</v>
      </c>
      <c r="AB353" s="570">
        <f t="shared" si="60"/>
        <v>142243.20101557003</v>
      </c>
      <c r="AC353" s="474"/>
    </row>
    <row r="354" spans="1:29" ht="15" x14ac:dyDescent="0.25">
      <c r="A354" s="337">
        <f t="shared" si="55"/>
        <v>2035</v>
      </c>
      <c r="B354" s="337">
        <f t="shared" si="56"/>
        <v>5</v>
      </c>
      <c r="C354" s="574">
        <v>0.40670849082557803</v>
      </c>
      <c r="D354" s="512">
        <v>86884.008784029706</v>
      </c>
      <c r="E354" s="574">
        <v>3.5677182819476001</v>
      </c>
      <c r="F354" s="479">
        <v>208.47875842628665</v>
      </c>
      <c r="G354" s="496">
        <f t="shared" si="57"/>
        <v>143452.95495536836</v>
      </c>
      <c r="H354" s="573">
        <f t="shared" si="47"/>
        <v>141513.71094771204</v>
      </c>
      <c r="I354" s="480">
        <f t="shared" si="48"/>
        <v>141513.71094771204</v>
      </c>
      <c r="J354" s="474"/>
      <c r="K354" s="475">
        <v>143452.95499999999</v>
      </c>
      <c r="L354" s="277">
        <f t="shared" si="58"/>
        <v>4.4631626224145293E-5</v>
      </c>
      <c r="O354" s="474">
        <f>+I354+'Med IND Sales Mod'!K354+'Small IND Sales Mod'!I354</f>
        <v>161381.173153315</v>
      </c>
      <c r="P354" s="474"/>
      <c r="R354" s="474"/>
      <c r="S354" s="483"/>
      <c r="Y354" s="572">
        <f t="shared" si="49"/>
        <v>139510.46059310655</v>
      </c>
      <c r="Z354" s="474"/>
      <c r="AA354" s="571">
        <f t="shared" ref="AA354:AA417" si="61">+AA342</f>
        <v>8.5307631003040396E-2</v>
      </c>
      <c r="AB354" s="570">
        <f t="shared" si="60"/>
        <v>141513.71094771204</v>
      </c>
      <c r="AC354" s="474"/>
    </row>
    <row r="355" spans="1:29" ht="15" x14ac:dyDescent="0.25">
      <c r="A355" s="337">
        <f t="shared" si="55"/>
        <v>2035</v>
      </c>
      <c r="B355" s="337">
        <f t="shared" si="56"/>
        <v>6</v>
      </c>
      <c r="C355" s="574">
        <v>0.40666102646265923</v>
      </c>
      <c r="D355" s="512">
        <v>87139.125408878695</v>
      </c>
      <c r="E355" s="574">
        <v>3.57389886218176</v>
      </c>
      <c r="F355" s="479">
        <v>271.66325293295364</v>
      </c>
      <c r="G355" s="496">
        <f t="shared" si="57"/>
        <v>143915.21449624098</v>
      </c>
      <c r="H355" s="573">
        <f t="shared" si="47"/>
        <v>147298.32464140424</v>
      </c>
      <c r="I355" s="480">
        <f t="shared" si="48"/>
        <v>147298.32464140424</v>
      </c>
      <c r="J355" s="474"/>
      <c r="K355" s="475">
        <v>143915.21400000001</v>
      </c>
      <c r="L355" s="277">
        <f t="shared" si="58"/>
        <v>-4.9624097300693393E-4</v>
      </c>
      <c r="O355" s="474">
        <f>+I355+'Med IND Sales Mod'!K355+'Small IND Sales Mod'!I355</f>
        <v>167792.95945065905</v>
      </c>
      <c r="P355" s="474"/>
      <c r="R355" s="474"/>
      <c r="S355" s="483"/>
      <c r="Y355" s="572">
        <f t="shared" si="49"/>
        <v>139960.01592977258</v>
      </c>
      <c r="Z355" s="474"/>
      <c r="AA355" s="571">
        <f t="shared" si="61"/>
        <v>8.8794725555023143E-2</v>
      </c>
      <c r="AB355" s="570">
        <f t="shared" si="60"/>
        <v>147298.32464140424</v>
      </c>
      <c r="AC355" s="474"/>
    </row>
    <row r="356" spans="1:29" ht="15" x14ac:dyDescent="0.25">
      <c r="A356" s="337">
        <f t="shared" si="55"/>
        <v>2035</v>
      </c>
      <c r="B356" s="337">
        <f t="shared" si="56"/>
        <v>7</v>
      </c>
      <c r="C356" s="574">
        <v>0.4065834632783259</v>
      </c>
      <c r="D356" s="512">
        <v>87387.889525494204</v>
      </c>
      <c r="E356" s="574">
        <v>3.5798969999999999</v>
      </c>
      <c r="F356" s="479">
        <v>322.31916585708109</v>
      </c>
      <c r="G356" s="496">
        <f t="shared" si="57"/>
        <v>144196.16520345458</v>
      </c>
      <c r="H356" s="573">
        <f t="shared" si="47"/>
        <v>138162.86927978272</v>
      </c>
      <c r="I356" s="480">
        <f t="shared" si="48"/>
        <v>138162.86927978272</v>
      </c>
      <c r="J356" s="474"/>
      <c r="K356" s="475">
        <v>144196.16500000001</v>
      </c>
      <c r="L356" s="277">
        <f t="shared" si="58"/>
        <v>-2.0345457596704364E-4</v>
      </c>
      <c r="O356" s="474">
        <f>+I356+'Med IND Sales Mod'!K356+'Small IND Sales Mod'!I356</f>
        <v>159088.38641015728</v>
      </c>
      <c r="P356" s="474"/>
      <c r="R356" s="474"/>
      <c r="S356" s="483"/>
      <c r="Y356" s="572">
        <f t="shared" si="49"/>
        <v>140233.24531413431</v>
      </c>
      <c r="Z356" s="474"/>
      <c r="AA356" s="571">
        <f t="shared" si="61"/>
        <v>8.3287668678238211E-2</v>
      </c>
      <c r="AB356" s="570">
        <f t="shared" si="60"/>
        <v>138162.86927978272</v>
      </c>
      <c r="AC356" s="474"/>
    </row>
    <row r="357" spans="1:29" ht="15" x14ac:dyDescent="0.25">
      <c r="A357" s="337">
        <f t="shared" si="55"/>
        <v>2035</v>
      </c>
      <c r="B357" s="337">
        <f t="shared" si="56"/>
        <v>8</v>
      </c>
      <c r="C357" s="574">
        <v>0.40650023745810721</v>
      </c>
      <c r="D357" s="512">
        <v>87653.613169093005</v>
      </c>
      <c r="E357" s="574">
        <v>3.5860654479552601</v>
      </c>
      <c r="F357" s="479">
        <v>326.45437890907908</v>
      </c>
      <c r="G357" s="496">
        <f t="shared" si="57"/>
        <v>143804.6083777867</v>
      </c>
      <c r="H357" s="573">
        <f t="shared" si="47"/>
        <v>143481.97329803766</v>
      </c>
      <c r="I357" s="480">
        <f t="shared" si="48"/>
        <v>143481.97329803766</v>
      </c>
      <c r="J357" s="474"/>
      <c r="K357" s="475">
        <v>143804.60800000001</v>
      </c>
      <c r="L357" s="277">
        <f t="shared" si="58"/>
        <v>-3.7778669502586126E-4</v>
      </c>
      <c r="O357" s="474">
        <f>+I357+'Med IND Sales Mod'!K357+'Small IND Sales Mod'!I357</f>
        <v>164398.42880184081</v>
      </c>
      <c r="P357" s="474"/>
      <c r="R357" s="474"/>
      <c r="S357" s="483"/>
      <c r="Y357" s="572">
        <f t="shared" si="49"/>
        <v>139852.44958138489</v>
      </c>
      <c r="Z357" s="474"/>
      <c r="AA357" s="571">
        <f t="shared" si="61"/>
        <v>8.6494143583159197E-2</v>
      </c>
      <c r="AB357" s="570">
        <f t="shared" si="60"/>
        <v>143481.97329803766</v>
      </c>
      <c r="AC357" s="474"/>
    </row>
    <row r="358" spans="1:29" ht="15" x14ac:dyDescent="0.25">
      <c r="A358" s="337">
        <f t="shared" si="55"/>
        <v>2035</v>
      </c>
      <c r="B358" s="337">
        <f t="shared" si="56"/>
        <v>9</v>
      </c>
      <c r="C358" s="574">
        <v>0.40645620737474897</v>
      </c>
      <c r="D358" s="512">
        <v>87921.710371736699</v>
      </c>
      <c r="E358" s="574">
        <v>3.5921885704921599</v>
      </c>
      <c r="F358" s="479">
        <v>277.87653293728147</v>
      </c>
      <c r="G358" s="496">
        <f t="shared" si="57"/>
        <v>142682.65662453338</v>
      </c>
      <c r="H358" s="573">
        <f t="shared" si="47"/>
        <v>136294.1830911469</v>
      </c>
      <c r="I358" s="480">
        <f t="shared" si="48"/>
        <v>136294.1830911469</v>
      </c>
      <c r="J358" s="474"/>
      <c r="K358" s="475">
        <v>142682.65700000001</v>
      </c>
      <c r="L358" s="277">
        <f t="shared" si="58"/>
        <v>3.7546662497334182E-4</v>
      </c>
      <c r="O358" s="474">
        <f>+I358+'Med IND Sales Mod'!K358+'Small IND Sales Mod'!I358</f>
        <v>156700.41114148486</v>
      </c>
      <c r="P358" s="474"/>
      <c r="R358" s="474"/>
      <c r="S358" s="483"/>
      <c r="Y358" s="572">
        <f t="shared" si="49"/>
        <v>138761.3322467276</v>
      </c>
      <c r="Z358" s="474"/>
      <c r="AA358" s="571">
        <f t="shared" si="61"/>
        <v>8.2161182836173588E-2</v>
      </c>
      <c r="AB358" s="570">
        <f t="shared" si="60"/>
        <v>136294.1830911469</v>
      </c>
      <c r="AC358" s="474"/>
    </row>
    <row r="359" spans="1:29" ht="15" x14ac:dyDescent="0.25">
      <c r="A359" s="337">
        <f t="shared" si="55"/>
        <v>2035</v>
      </c>
      <c r="B359" s="337">
        <f t="shared" si="56"/>
        <v>10</v>
      </c>
      <c r="C359" s="574">
        <v>0.40650071534139154</v>
      </c>
      <c r="D359" s="512">
        <v>88174.258917121202</v>
      </c>
      <c r="E359" s="574">
        <v>3.5980639999999999</v>
      </c>
      <c r="F359" s="479">
        <v>198.89039579254836</v>
      </c>
      <c r="G359" s="496">
        <f t="shared" si="57"/>
        <v>141179.15749342483</v>
      </c>
      <c r="H359" s="573">
        <f t="shared" si="47"/>
        <v>138919.39370860165</v>
      </c>
      <c r="I359" s="480">
        <f t="shared" si="48"/>
        <v>138919.39370860165</v>
      </c>
      <c r="J359" s="474"/>
      <c r="K359" s="475">
        <v>141179.15700000001</v>
      </c>
      <c r="L359" s="277">
        <f t="shared" si="58"/>
        <v>-4.9342482816427946E-4</v>
      </c>
      <c r="O359" s="474">
        <f>+I359+'Med IND Sales Mod'!K359+'Small IND Sales Mod'!I359</f>
        <v>158429.03049282462</v>
      </c>
      <c r="P359" s="474"/>
      <c r="R359" s="474"/>
      <c r="S359" s="483"/>
      <c r="Y359" s="572">
        <f t="shared" si="49"/>
        <v>137299.15353909798</v>
      </c>
      <c r="Z359" s="474"/>
      <c r="AA359" s="571">
        <f t="shared" si="61"/>
        <v>8.3743718529424124E-2</v>
      </c>
      <c r="AB359" s="570">
        <f t="shared" si="60"/>
        <v>138919.39370860165</v>
      </c>
      <c r="AC359" s="474"/>
    </row>
    <row r="360" spans="1:29" ht="15" x14ac:dyDescent="0.25">
      <c r="A360" s="337">
        <f t="shared" si="55"/>
        <v>2035</v>
      </c>
      <c r="B360" s="337">
        <f t="shared" si="56"/>
        <v>11</v>
      </c>
      <c r="C360" s="574">
        <v>0.40668879583624662</v>
      </c>
      <c r="D360" s="512">
        <v>88422.523652352407</v>
      </c>
      <c r="E360" s="574">
        <v>3.6040833854276002</v>
      </c>
      <c r="F360" s="479">
        <v>78.117279066674627</v>
      </c>
      <c r="G360" s="496">
        <f t="shared" si="57"/>
        <v>139126.11815660784</v>
      </c>
      <c r="H360" s="573">
        <f t="shared" ref="H360:H421" si="62">+AB360</f>
        <v>134706.58960861876</v>
      </c>
      <c r="I360" s="480">
        <f t="shared" ref="I360:I421" si="63">+H360</f>
        <v>134706.58960861876</v>
      </c>
      <c r="J360" s="474"/>
      <c r="K360" s="475">
        <v>139126.11799999999</v>
      </c>
      <c r="L360" s="277">
        <f t="shared" si="58"/>
        <v>-1.5660785720683634E-4</v>
      </c>
      <c r="O360" s="474">
        <f>+I360+'Med IND Sales Mod'!K360+'Small IND Sales Mod'!I360</f>
        <v>153005.92914700558</v>
      </c>
      <c r="P360" s="474"/>
      <c r="R360" s="474"/>
      <c r="S360" s="483"/>
      <c r="Y360" s="572">
        <f t="shared" ref="Y360:Y421" si="64">+G360*(1+$X$104)</f>
        <v>135302.53755036346</v>
      </c>
      <c r="Z360" s="474"/>
      <c r="AA360" s="571">
        <f t="shared" si="61"/>
        <v>8.1204145966153371E-2</v>
      </c>
      <c r="AB360" s="570">
        <f t="shared" si="60"/>
        <v>134706.58960861876</v>
      </c>
      <c r="AC360" s="474"/>
    </row>
    <row r="361" spans="1:29" ht="15" x14ac:dyDescent="0.25">
      <c r="A361" s="337">
        <f t="shared" si="55"/>
        <v>2035</v>
      </c>
      <c r="B361" s="337">
        <f t="shared" si="56"/>
        <v>12</v>
      </c>
      <c r="C361" s="574">
        <v>0.40691440615276414</v>
      </c>
      <c r="D361" s="512">
        <v>88659.664465769994</v>
      </c>
      <c r="E361" s="574">
        <v>3.60988518246385</v>
      </c>
      <c r="F361" s="479">
        <v>42.633806123140985</v>
      </c>
      <c r="G361" s="496">
        <f t="shared" si="57"/>
        <v>138329.89855332844</v>
      </c>
      <c r="H361" s="573">
        <f t="shared" si="62"/>
        <v>133625.02792766318</v>
      </c>
      <c r="I361" s="480">
        <f t="shared" si="63"/>
        <v>133625.02792766318</v>
      </c>
      <c r="J361" s="474">
        <f>SUM(I350:I361)</f>
        <v>1658863.4484840923</v>
      </c>
      <c r="K361" s="475">
        <v>138329.899</v>
      </c>
      <c r="L361" s="277">
        <f t="shared" si="58"/>
        <v>4.4667156180366874E-4</v>
      </c>
      <c r="O361" s="474">
        <f>+I361+'Med IND Sales Mod'!K361+'Small IND Sales Mod'!I361</f>
        <v>151696.56764149261</v>
      </c>
      <c r="P361" s="474">
        <f>SUM(O350:O361)</f>
        <v>1892098.6097063383</v>
      </c>
      <c r="R361" s="474"/>
      <c r="S361" s="474" t="e">
        <f>AVERAGE(R350:R361)</f>
        <v>#DIV/0!</v>
      </c>
      <c r="Y361" s="572">
        <f t="shared" si="64"/>
        <v>134528.20032167877</v>
      </c>
      <c r="Z361" s="474">
        <f>SUM(Y350:Y361)</f>
        <v>1658863.448484092</v>
      </c>
      <c r="AA361" s="571">
        <f t="shared" si="61"/>
        <v>8.0552156387418639E-2</v>
      </c>
      <c r="AB361" s="570">
        <f t="shared" si="60"/>
        <v>133625.02792766318</v>
      </c>
      <c r="AC361" s="474">
        <f>SUM(AB350:AB361)</f>
        <v>1658863.4484840923</v>
      </c>
    </row>
    <row r="362" spans="1:29" ht="15" x14ac:dyDescent="0.25">
      <c r="A362" s="337">
        <f t="shared" si="55"/>
        <v>2036</v>
      </c>
      <c r="B362" s="337">
        <f t="shared" si="56"/>
        <v>1</v>
      </c>
      <c r="C362" s="574">
        <v>0.4071070062985791</v>
      </c>
      <c r="D362" s="512">
        <v>88914.764650082099</v>
      </c>
      <c r="E362" s="574">
        <v>3.615891</v>
      </c>
      <c r="F362" s="479">
        <v>26.112829868525239</v>
      </c>
      <c r="G362" s="496">
        <f t="shared" si="57"/>
        <v>137785.78422850979</v>
      </c>
      <c r="H362" s="573">
        <f t="shared" si="62"/>
        <v>132166.22334596372</v>
      </c>
      <c r="I362" s="480">
        <f t="shared" si="63"/>
        <v>132166.22334596372</v>
      </c>
      <c r="J362" s="477">
        <f>+J361/J349-1</f>
        <v>-3.1748699335467201E-2</v>
      </c>
      <c r="K362" s="475">
        <v>137785.78400000001</v>
      </c>
      <c r="L362" s="277">
        <f t="shared" si="58"/>
        <v>-2.2850977256894112E-4</v>
      </c>
      <c r="O362" s="474">
        <f>+I362+'Med IND Sales Mod'!K362+'Small IND Sales Mod'!I362</f>
        <v>150576.41841555457</v>
      </c>
      <c r="P362" s="477">
        <f>+P361/P349-1</f>
        <v>-3.0316295837338414E-2</v>
      </c>
      <c r="R362" s="474"/>
      <c r="S362" s="476" t="e">
        <f>+S361/S349-1</f>
        <v>#DIV/0!</v>
      </c>
      <c r="Y362" s="572">
        <f t="shared" si="64"/>
        <v>133999.03980285657</v>
      </c>
      <c r="Z362" s="477">
        <f>+Z361/Z349-1</f>
        <v>-3.1748699335467312E-2</v>
      </c>
      <c r="AA362" s="571">
        <f t="shared" si="61"/>
        <v>8.2214564793365197E-2</v>
      </c>
      <c r="AB362" s="570">
        <f t="shared" ref="AB362:AB373" si="65">+AA362*$Z$373</f>
        <v>132166.22334596372</v>
      </c>
      <c r="AC362" s="477">
        <f>+AC361/AC349-1</f>
        <v>-3.1748699335467201E-2</v>
      </c>
    </row>
    <row r="363" spans="1:29" ht="15" x14ac:dyDescent="0.25">
      <c r="A363" s="337">
        <f t="shared" si="55"/>
        <v>2036</v>
      </c>
      <c r="B363" s="337">
        <f t="shared" si="56"/>
        <v>2</v>
      </c>
      <c r="C363" s="574">
        <v>0.40717445600181168</v>
      </c>
      <c r="D363" s="512">
        <v>89189.514654326806</v>
      </c>
      <c r="E363" s="574">
        <v>3.6219358115256299</v>
      </c>
      <c r="F363" s="479">
        <v>35.042184420393127</v>
      </c>
      <c r="G363" s="496">
        <f t="shared" si="57"/>
        <v>137561.32478134695</v>
      </c>
      <c r="H363" s="573">
        <f t="shared" si="62"/>
        <v>129580.91524441827</v>
      </c>
      <c r="I363" s="480">
        <f t="shared" si="63"/>
        <v>129580.91524441827</v>
      </c>
      <c r="J363" s="483"/>
      <c r="K363" s="475">
        <v>137561.32500000001</v>
      </c>
      <c r="L363" s="277">
        <f t="shared" si="58"/>
        <v>2.1865306189283729E-4</v>
      </c>
      <c r="O363" s="474">
        <f>+I363+'Med IND Sales Mod'!K363+'Small IND Sales Mod'!I363</f>
        <v>147672.12791376808</v>
      </c>
      <c r="P363" s="483"/>
      <c r="R363" s="474"/>
      <c r="S363" s="483"/>
      <c r="Y363" s="572">
        <f t="shared" si="64"/>
        <v>133780.74913838122</v>
      </c>
      <c r="Z363" s="483"/>
      <c r="AA363" s="571">
        <f t="shared" si="61"/>
        <v>8.0606362825840244E-2</v>
      </c>
      <c r="AB363" s="570">
        <f t="shared" si="65"/>
        <v>129580.91524441827</v>
      </c>
      <c r="AC363" s="483"/>
    </row>
    <row r="364" spans="1:29" ht="15" x14ac:dyDescent="0.25">
      <c r="A364" s="337">
        <f t="shared" si="55"/>
        <v>2036</v>
      </c>
      <c r="B364" s="337">
        <f t="shared" si="56"/>
        <v>3</v>
      </c>
      <c r="C364" s="574">
        <v>0.40715330179063369</v>
      </c>
      <c r="D364" s="512">
        <v>89458.500418006093</v>
      </c>
      <c r="E364" s="574">
        <v>3.6276258768367402</v>
      </c>
      <c r="F364" s="479">
        <v>64.582270600115152</v>
      </c>
      <c r="G364" s="496">
        <f t="shared" si="57"/>
        <v>137622.45598216937</v>
      </c>
      <c r="H364" s="573">
        <f t="shared" si="62"/>
        <v>128423.38455232041</v>
      </c>
      <c r="I364" s="480">
        <f t="shared" si="63"/>
        <v>128423.38455232041</v>
      </c>
      <c r="J364" s="483"/>
      <c r="K364" s="475">
        <v>137622.45600000001</v>
      </c>
      <c r="L364" s="277">
        <f t="shared" si="58"/>
        <v>1.7830636352300644E-5</v>
      </c>
      <c r="O364" s="474">
        <f>+I364+'Med IND Sales Mod'!K364+'Small IND Sales Mod'!I364</f>
        <v>146680.65260415926</v>
      </c>
      <c r="P364" s="483"/>
      <c r="R364" s="474"/>
      <c r="S364" s="483"/>
      <c r="Y364" s="572">
        <f t="shared" si="64"/>
        <v>133840.20028029737</v>
      </c>
      <c r="Z364" s="483"/>
      <c r="AA364" s="571">
        <f t="shared" si="61"/>
        <v>7.9886315905556546E-2</v>
      </c>
      <c r="AB364" s="570">
        <f t="shared" si="65"/>
        <v>128423.38455232041</v>
      </c>
      <c r="AC364" s="483"/>
    </row>
    <row r="365" spans="1:29" ht="15" x14ac:dyDescent="0.25">
      <c r="A365" s="337">
        <f t="shared" si="55"/>
        <v>2036</v>
      </c>
      <c r="B365" s="337">
        <f t="shared" si="56"/>
        <v>4</v>
      </c>
      <c r="C365" s="574">
        <v>0.40716336216101201</v>
      </c>
      <c r="D365" s="512">
        <v>89748.663781086696</v>
      </c>
      <c r="E365" s="574">
        <v>3.6337389999999998</v>
      </c>
      <c r="F365" s="479">
        <v>114.03392869270741</v>
      </c>
      <c r="G365" s="496">
        <f t="shared" si="57"/>
        <v>137960.23199367846</v>
      </c>
      <c r="H365" s="573">
        <f t="shared" si="62"/>
        <v>137845.50128291061</v>
      </c>
      <c r="I365" s="480">
        <f t="shared" si="63"/>
        <v>137845.50128291061</v>
      </c>
      <c r="J365" s="483"/>
      <c r="K365" s="475">
        <v>137960.23199999999</v>
      </c>
      <c r="L365" s="277">
        <f t="shared" si="58"/>
        <v>6.3215265981853008E-6</v>
      </c>
      <c r="O365" s="474">
        <f>+I365+'Med IND Sales Mod'!K365+'Small IND Sales Mod'!I365</f>
        <v>156430.6943493796</v>
      </c>
      <c r="P365" s="483"/>
      <c r="R365" s="474"/>
      <c r="S365" s="483"/>
      <c r="Y365" s="572">
        <f t="shared" si="64"/>
        <v>134168.69324830628</v>
      </c>
      <c r="Z365" s="483"/>
      <c r="AA365" s="571">
        <f t="shared" si="61"/>
        <v>8.5747383936607427E-2</v>
      </c>
      <c r="AB365" s="570">
        <f t="shared" si="65"/>
        <v>137845.50128291061</v>
      </c>
      <c r="AC365" s="483"/>
    </row>
    <row r="366" spans="1:29" ht="15" x14ac:dyDescent="0.25">
      <c r="A366" s="337">
        <f t="shared" ref="A366:A397" si="66">+A354+1</f>
        <v>2036</v>
      </c>
      <c r="B366" s="337">
        <f t="shared" ref="B366:B397" si="67">+B354</f>
        <v>5</v>
      </c>
      <c r="C366" s="574">
        <v>0.40723518280088156</v>
      </c>
      <c r="D366" s="512">
        <v>90024.115153455699</v>
      </c>
      <c r="E366" s="574">
        <v>3.6396782564618499</v>
      </c>
      <c r="F366" s="479">
        <v>208.47875842628665</v>
      </c>
      <c r="G366" s="496">
        <f t="shared" si="57"/>
        <v>138979.22903040837</v>
      </c>
      <c r="H366" s="573">
        <f t="shared" si="62"/>
        <v>137138.56468863512</v>
      </c>
      <c r="I366" s="480">
        <f t="shared" si="63"/>
        <v>137138.56468863512</v>
      </c>
      <c r="J366" s="483"/>
      <c r="K366" s="475">
        <v>138979.22899999999</v>
      </c>
      <c r="L366" s="277">
        <f t="shared" si="58"/>
        <v>-3.0408380553126335E-5</v>
      </c>
      <c r="O366" s="474">
        <f>+I366+'Med IND Sales Mod'!K366+'Small IND Sales Mod'!I366</f>
        <v>156657.44342011306</v>
      </c>
      <c r="P366" s="483"/>
      <c r="R366" s="474"/>
      <c r="S366" s="483"/>
      <c r="Y366" s="572">
        <f t="shared" si="64"/>
        <v>135159.68535426486</v>
      </c>
      <c r="Z366" s="483"/>
      <c r="AA366" s="571">
        <f t="shared" si="61"/>
        <v>8.5307631003040396E-2</v>
      </c>
      <c r="AB366" s="570">
        <f t="shared" si="65"/>
        <v>137138.56468863512</v>
      </c>
      <c r="AC366" s="483"/>
    </row>
    <row r="367" spans="1:29" ht="15" x14ac:dyDescent="0.25">
      <c r="A367" s="337">
        <f t="shared" si="66"/>
        <v>2036</v>
      </c>
      <c r="B367" s="337">
        <f t="shared" si="67"/>
        <v>6</v>
      </c>
      <c r="C367" s="574">
        <v>0.4073497753876506</v>
      </c>
      <c r="D367" s="512">
        <v>90303.186232343607</v>
      </c>
      <c r="E367" s="574">
        <v>3.6458325206323998</v>
      </c>
      <c r="F367" s="479">
        <v>271.66325293295364</v>
      </c>
      <c r="G367" s="496">
        <f t="shared" si="57"/>
        <v>139550.14208866711</v>
      </c>
      <c r="H367" s="573">
        <f t="shared" si="62"/>
        <v>142744.33683550707</v>
      </c>
      <c r="I367" s="480">
        <f t="shared" si="63"/>
        <v>142744.33683550707</v>
      </c>
      <c r="J367" s="483"/>
      <c r="K367" s="475">
        <v>139550.14199999999</v>
      </c>
      <c r="L367" s="277">
        <f t="shared" si="58"/>
        <v>-8.866711868904531E-5</v>
      </c>
      <c r="O367" s="474">
        <f>+I367+'Med IND Sales Mod'!K367+'Small IND Sales Mod'!I367</f>
        <v>162904.66568168989</v>
      </c>
      <c r="P367" s="483"/>
      <c r="R367" s="474"/>
      <c r="S367" s="483"/>
      <c r="Y367" s="572">
        <f t="shared" si="64"/>
        <v>135714.9081012698</v>
      </c>
      <c r="Z367" s="483"/>
      <c r="AA367" s="571">
        <f t="shared" si="61"/>
        <v>8.8794725555023143E-2</v>
      </c>
      <c r="AB367" s="570">
        <f t="shared" si="65"/>
        <v>142744.33683550707</v>
      </c>
      <c r="AC367" s="483"/>
    </row>
    <row r="368" spans="1:29" ht="15" x14ac:dyDescent="0.25">
      <c r="A368" s="337">
        <f t="shared" si="66"/>
        <v>2036</v>
      </c>
      <c r="B368" s="337">
        <f t="shared" si="67"/>
        <v>7</v>
      </c>
      <c r="C368" s="574">
        <v>0.40741780699281449</v>
      </c>
      <c r="D368" s="512">
        <v>90569.901136693094</v>
      </c>
      <c r="E368" s="574">
        <v>3.6517979999999999</v>
      </c>
      <c r="F368" s="479">
        <v>322.31916585708109</v>
      </c>
      <c r="G368" s="496">
        <f t="shared" si="57"/>
        <v>139925.97558779977</v>
      </c>
      <c r="H368" s="573">
        <f t="shared" si="62"/>
        <v>133891.32020779123</v>
      </c>
      <c r="I368" s="480">
        <f t="shared" si="63"/>
        <v>133891.32020779123</v>
      </c>
      <c r="J368" s="483"/>
      <c r="K368" s="475">
        <v>139925.976</v>
      </c>
      <c r="L368" s="277">
        <f t="shared" si="58"/>
        <v>4.1220022831112146E-4</v>
      </c>
      <c r="O368" s="474">
        <f>+I368+'Med IND Sales Mod'!K368+'Small IND Sales Mod'!I368</f>
        <v>154497.62948272433</v>
      </c>
      <c r="P368" s="483"/>
      <c r="R368" s="474"/>
      <c r="S368" s="483"/>
      <c r="Y368" s="572">
        <f t="shared" si="64"/>
        <v>136080.41262912445</v>
      </c>
      <c r="Z368" s="483"/>
      <c r="AA368" s="571">
        <f t="shared" si="61"/>
        <v>8.3287668678238211E-2</v>
      </c>
      <c r="AB368" s="570">
        <f t="shared" si="65"/>
        <v>133891.32020779123</v>
      </c>
      <c r="AC368" s="483"/>
    </row>
    <row r="369" spans="1:29" ht="15" x14ac:dyDescent="0.25">
      <c r="A369" s="337">
        <f t="shared" si="66"/>
        <v>2036</v>
      </c>
      <c r="B369" s="337">
        <f t="shared" si="67"/>
        <v>8</v>
      </c>
      <c r="C369" s="574">
        <v>0.40741852674068502</v>
      </c>
      <c r="D369" s="512">
        <v>90843.363232353498</v>
      </c>
      <c r="E369" s="574">
        <v>3.6579667512510401</v>
      </c>
      <c r="F369" s="479">
        <v>326.45437890907908</v>
      </c>
      <c r="G369" s="496">
        <f t="shared" si="57"/>
        <v>139584.25722761068</v>
      </c>
      <c r="H369" s="573">
        <f t="shared" si="62"/>
        <v>139045.97473283974</v>
      </c>
      <c r="I369" s="480">
        <f t="shared" si="63"/>
        <v>139045.97473283974</v>
      </c>
      <c r="J369" s="483"/>
      <c r="K369" s="475">
        <v>139584.25700000001</v>
      </c>
      <c r="L369" s="277">
        <f t="shared" si="58"/>
        <v>-2.2761066793464124E-4</v>
      </c>
      <c r="O369" s="474">
        <f>+I369+'Med IND Sales Mod'!K369+'Small IND Sales Mod'!I369</f>
        <v>159653.98942782506</v>
      </c>
      <c r="P369" s="483"/>
      <c r="R369" s="474"/>
      <c r="S369" s="483"/>
      <c r="Y369" s="572">
        <f t="shared" si="64"/>
        <v>135748.08565936677</v>
      </c>
      <c r="Z369" s="483"/>
      <c r="AA369" s="571">
        <f t="shared" si="61"/>
        <v>8.6494143583159197E-2</v>
      </c>
      <c r="AB369" s="570">
        <f t="shared" si="65"/>
        <v>139045.97473283974</v>
      </c>
      <c r="AC369" s="483"/>
    </row>
    <row r="370" spans="1:29" ht="15" x14ac:dyDescent="0.25">
      <c r="A370" s="337">
        <f t="shared" si="66"/>
        <v>2036</v>
      </c>
      <c r="B370" s="337">
        <f t="shared" si="67"/>
        <v>9</v>
      </c>
      <c r="C370" s="574">
        <v>0.40737832287692977</v>
      </c>
      <c r="D370" s="512">
        <v>91112.829097662398</v>
      </c>
      <c r="E370" s="574">
        <v>3.6641398276267498</v>
      </c>
      <c r="F370" s="479">
        <v>277.87653293728147</v>
      </c>
      <c r="G370" s="496">
        <f t="shared" si="57"/>
        <v>138460.0723218811</v>
      </c>
      <c r="H370" s="573">
        <f t="shared" si="62"/>
        <v>132080.40775240603</v>
      </c>
      <c r="I370" s="480">
        <f t="shared" si="63"/>
        <v>132080.40775240603</v>
      </c>
      <c r="J370" s="483"/>
      <c r="K370" s="475">
        <v>138460.07199999999</v>
      </c>
      <c r="L370" s="277">
        <f t="shared" si="58"/>
        <v>-3.2188111799769104E-4</v>
      </c>
      <c r="O370" s="474">
        <f>+I370+'Med IND Sales Mod'!K370+'Small IND Sales Mod'!I370</f>
        <v>152181.89098587859</v>
      </c>
      <c r="P370" s="483"/>
      <c r="R370" s="474"/>
      <c r="S370" s="483"/>
      <c r="Y370" s="572">
        <f t="shared" si="64"/>
        <v>134654.7965456016</v>
      </c>
      <c r="Z370" s="483"/>
      <c r="AA370" s="571">
        <f t="shared" si="61"/>
        <v>8.2161182836173588E-2</v>
      </c>
      <c r="AB370" s="570">
        <f t="shared" si="65"/>
        <v>132080.40775240603</v>
      </c>
      <c r="AC370" s="483"/>
    </row>
    <row r="371" spans="1:29" ht="15" x14ac:dyDescent="0.25">
      <c r="A371" s="337">
        <f t="shared" si="66"/>
        <v>2036</v>
      </c>
      <c r="B371" s="337">
        <f t="shared" si="67"/>
        <v>10</v>
      </c>
      <c r="C371" s="574">
        <v>0.40734808948660312</v>
      </c>
      <c r="D371" s="512">
        <v>91367.344469711796</v>
      </c>
      <c r="E371" s="574">
        <v>3.6701190000000001</v>
      </c>
      <c r="F371" s="479">
        <v>198.89039579254836</v>
      </c>
      <c r="G371" s="496">
        <f t="shared" si="57"/>
        <v>136909.87570676196</v>
      </c>
      <c r="H371" s="573">
        <f t="shared" si="62"/>
        <v>134624.45534802121</v>
      </c>
      <c r="I371" s="480">
        <f t="shared" si="63"/>
        <v>134624.45534802121</v>
      </c>
      <c r="J371" s="483"/>
      <c r="K371" s="475">
        <v>136909.87599999999</v>
      </c>
      <c r="L371" s="277">
        <f t="shared" si="58"/>
        <v>2.9323803028091788E-4</v>
      </c>
      <c r="O371" s="474">
        <f>+I371+'Med IND Sales Mod'!K371+'Small IND Sales Mod'!I371</f>
        <v>153826.97753533063</v>
      </c>
      <c r="P371" s="483"/>
      <c r="R371" s="474"/>
      <c r="S371" s="483"/>
      <c r="Y371" s="572">
        <f t="shared" si="64"/>
        <v>133147.20373336266</v>
      </c>
      <c r="Z371" s="483"/>
      <c r="AA371" s="571">
        <f t="shared" si="61"/>
        <v>8.3743718529424124E-2</v>
      </c>
      <c r="AB371" s="570">
        <f t="shared" si="65"/>
        <v>134624.45534802121</v>
      </c>
      <c r="AC371" s="483"/>
    </row>
    <row r="372" spans="1:29" ht="15" x14ac:dyDescent="0.25">
      <c r="A372" s="337">
        <f t="shared" si="66"/>
        <v>2036</v>
      </c>
      <c r="B372" s="337">
        <f t="shared" si="67"/>
        <v>11</v>
      </c>
      <c r="C372" s="574">
        <v>0.40738874639213724</v>
      </c>
      <c r="D372" s="512">
        <v>91623.969004446393</v>
      </c>
      <c r="E372" s="574">
        <v>3.6763088656242999</v>
      </c>
      <c r="F372" s="479">
        <v>78.117279066674627</v>
      </c>
      <c r="G372" s="496">
        <f t="shared" si="57"/>
        <v>134773.22725919558</v>
      </c>
      <c r="H372" s="573">
        <f t="shared" si="62"/>
        <v>130541.89752576523</v>
      </c>
      <c r="I372" s="480">
        <f t="shared" si="63"/>
        <v>130541.89752576523</v>
      </c>
      <c r="J372" s="483"/>
      <c r="K372" s="475">
        <v>134773.22700000001</v>
      </c>
      <c r="L372" s="277">
        <f t="shared" si="58"/>
        <v>-2.5919557083398104E-4</v>
      </c>
      <c r="O372" s="474">
        <f>+I372+'Med IND Sales Mod'!K372+'Small IND Sales Mod'!I372</f>
        <v>148527.67602847429</v>
      </c>
      <c r="P372" s="483"/>
      <c r="R372" s="474"/>
      <c r="S372" s="483"/>
      <c r="Y372" s="572">
        <f t="shared" si="64"/>
        <v>131069.27644954846</v>
      </c>
      <c r="Z372" s="483"/>
      <c r="AA372" s="571">
        <f t="shared" si="61"/>
        <v>8.1204145966153371E-2</v>
      </c>
      <c r="AB372" s="570">
        <f t="shared" si="65"/>
        <v>130541.89752576523</v>
      </c>
      <c r="AC372" s="483"/>
    </row>
    <row r="373" spans="1:29" ht="15" x14ac:dyDescent="0.25">
      <c r="A373" s="337">
        <f t="shared" si="66"/>
        <v>2036</v>
      </c>
      <c r="B373" s="337">
        <f t="shared" si="67"/>
        <v>12</v>
      </c>
      <c r="C373" s="574">
        <v>0.40746510991612245</v>
      </c>
      <c r="D373" s="512">
        <v>91876.022972591702</v>
      </c>
      <c r="E373" s="574">
        <v>3.6823338415476301</v>
      </c>
      <c r="F373" s="479">
        <v>42.633806123140985</v>
      </c>
      <c r="G373" s="496">
        <f t="shared" si="57"/>
        <v>133893.47760023837</v>
      </c>
      <c r="H373" s="573">
        <f t="shared" si="62"/>
        <v>129493.77423399966</v>
      </c>
      <c r="I373" s="480">
        <f t="shared" si="63"/>
        <v>129493.77423399966</v>
      </c>
      <c r="J373" s="474">
        <f>SUM(I362:I373)</f>
        <v>1607576.7557505781</v>
      </c>
      <c r="K373" s="475">
        <v>133893.478</v>
      </c>
      <c r="L373" s="277">
        <f t="shared" si="58"/>
        <v>3.9976162952370942E-4</v>
      </c>
      <c r="O373" s="474">
        <f>+I373+'Med IND Sales Mod'!K373+'Small IND Sales Mod'!I373</f>
        <v>147239.95103923572</v>
      </c>
      <c r="P373" s="474">
        <f>SUM(O362:O373)</f>
        <v>1836850.1168841331</v>
      </c>
      <c r="R373" s="474"/>
      <c r="S373" s="474" t="e">
        <f>AVERAGE(R362:R373)</f>
        <v>#DIV/0!</v>
      </c>
      <c r="Y373" s="572">
        <f t="shared" si="64"/>
        <v>130213.70480819793</v>
      </c>
      <c r="Z373" s="474">
        <f>SUM(Y362:Y373)</f>
        <v>1607576.7557505781</v>
      </c>
      <c r="AA373" s="571">
        <f t="shared" si="61"/>
        <v>8.0552156387418639E-2</v>
      </c>
      <c r="AB373" s="570">
        <f t="shared" si="65"/>
        <v>129493.77423399966</v>
      </c>
      <c r="AC373" s="474">
        <f>SUM(AB362:AB373)</f>
        <v>1607576.7557505781</v>
      </c>
    </row>
    <row r="374" spans="1:29" ht="15" x14ac:dyDescent="0.25">
      <c r="A374" s="337">
        <f t="shared" si="66"/>
        <v>2037</v>
      </c>
      <c r="B374" s="337">
        <f t="shared" si="67"/>
        <v>1</v>
      </c>
      <c r="C374" s="574">
        <v>0.40757277786516999</v>
      </c>
      <c r="D374" s="512">
        <v>92153.115171436599</v>
      </c>
      <c r="E374" s="574">
        <v>3.688625</v>
      </c>
      <c r="F374" s="479">
        <v>26.112829868525239</v>
      </c>
      <c r="G374" s="496">
        <f t="shared" si="57"/>
        <v>133298.31553056175</v>
      </c>
      <c r="H374" s="573">
        <f t="shared" si="62"/>
        <v>127735.71682959852</v>
      </c>
      <c r="I374" s="480">
        <f t="shared" si="63"/>
        <v>127735.71682959852</v>
      </c>
      <c r="J374" s="477">
        <f>+J373/J361-1</f>
        <v>-3.0916765801537793E-2</v>
      </c>
      <c r="K374" s="475">
        <v>133298.31599999999</v>
      </c>
      <c r="L374" s="277">
        <f t="shared" si="58"/>
        <v>4.6943823690526187E-4</v>
      </c>
      <c r="O374" s="474">
        <f>+I374+'Med IND Sales Mod'!K374+'Small IND Sales Mod'!I374</f>
        <v>145802.95067668945</v>
      </c>
      <c r="P374" s="477">
        <f>+P373/P361-1</f>
        <v>-2.9199584281064506E-2</v>
      </c>
      <c r="R374" s="474"/>
      <c r="S374" s="476" t="e">
        <f>+S373/S361-1</f>
        <v>#DIV/0!</v>
      </c>
      <c r="Y374" s="572">
        <f t="shared" si="64"/>
        <v>129634.89948143443</v>
      </c>
      <c r="Z374" s="477">
        <f>+Z373/Z361-1</f>
        <v>-3.0916765801537682E-2</v>
      </c>
      <c r="AA374" s="571">
        <f t="shared" si="61"/>
        <v>8.2214564793365197E-2</v>
      </c>
      <c r="AB374" s="570">
        <f t="shared" ref="AB374:AB385" si="68">+AA374*$Z$385</f>
        <v>127735.71682959852</v>
      </c>
      <c r="AC374" s="477">
        <f>+AC373/AC361-1</f>
        <v>-3.0916765801537793E-2</v>
      </c>
    </row>
    <row r="375" spans="1:29" ht="15" x14ac:dyDescent="0.25">
      <c r="A375" s="337">
        <f t="shared" si="66"/>
        <v>2037</v>
      </c>
      <c r="B375" s="337">
        <f t="shared" si="67"/>
        <v>2</v>
      </c>
      <c r="C375" s="574">
        <v>0.40767318084279452</v>
      </c>
      <c r="D375" s="512">
        <v>92454.182672937401</v>
      </c>
      <c r="E375" s="574">
        <v>3.69499976176037</v>
      </c>
      <c r="F375" s="479">
        <v>35.042184420393127</v>
      </c>
      <c r="G375" s="496">
        <f t="shared" si="57"/>
        <v>133081.01990101166</v>
      </c>
      <c r="H375" s="573">
        <f t="shared" si="62"/>
        <v>125237.0740204457</v>
      </c>
      <c r="I375" s="480">
        <f t="shared" si="63"/>
        <v>125237.0740204457</v>
      </c>
      <c r="J375" s="474"/>
      <c r="K375" s="475">
        <v>133081.01999999999</v>
      </c>
      <c r="L375" s="277">
        <f t="shared" si="58"/>
        <v>9.898832649923861E-5</v>
      </c>
      <c r="O375" s="474">
        <f>+I375+'Med IND Sales Mod'!K375+'Small IND Sales Mod'!I375</f>
        <v>142995.03038086614</v>
      </c>
      <c r="P375" s="474"/>
      <c r="R375" s="474"/>
      <c r="S375" s="474"/>
      <c r="Y375" s="572">
        <f t="shared" si="64"/>
        <v>129423.57575253087</v>
      </c>
      <c r="Z375" s="474"/>
      <c r="AA375" s="571">
        <f t="shared" si="61"/>
        <v>8.0606362825840244E-2</v>
      </c>
      <c r="AB375" s="570">
        <f t="shared" si="68"/>
        <v>125237.0740204457</v>
      </c>
      <c r="AC375" s="474"/>
    </row>
    <row r="376" spans="1:29" ht="15" x14ac:dyDescent="0.25">
      <c r="A376" s="337">
        <f t="shared" si="66"/>
        <v>2037</v>
      </c>
      <c r="B376" s="337">
        <f t="shared" si="67"/>
        <v>3</v>
      </c>
      <c r="C376" s="574">
        <v>0.40771508908626786</v>
      </c>
      <c r="D376" s="512">
        <v>92733.088774505406</v>
      </c>
      <c r="E376" s="574">
        <v>3.7008021050642799</v>
      </c>
      <c r="F376" s="479">
        <v>64.582270600115152</v>
      </c>
      <c r="G376" s="496">
        <f t="shared" si="57"/>
        <v>133171.3976317842</v>
      </c>
      <c r="H376" s="573">
        <f t="shared" si="62"/>
        <v>124118.34633825763</v>
      </c>
      <c r="I376" s="480">
        <f t="shared" si="63"/>
        <v>124118.34633825763</v>
      </c>
      <c r="J376" s="474"/>
      <c r="K376" s="475">
        <v>133171.39799999999</v>
      </c>
      <c r="L376" s="277">
        <f t="shared" si="58"/>
        <v>3.6821578396484256E-4</v>
      </c>
      <c r="O376" s="474">
        <f>+I376+'Med IND Sales Mod'!K376+'Small IND Sales Mod'!I376</f>
        <v>142044.7268557614</v>
      </c>
      <c r="P376" s="474"/>
      <c r="R376" s="474"/>
      <c r="S376" s="474"/>
      <c r="Y376" s="572">
        <f t="shared" si="64"/>
        <v>129511.4696467442</v>
      </c>
      <c r="Z376" s="474"/>
      <c r="AA376" s="571">
        <f t="shared" si="61"/>
        <v>7.9886315905556546E-2</v>
      </c>
      <c r="AB376" s="570">
        <f t="shared" si="68"/>
        <v>124118.34633825763</v>
      </c>
      <c r="AC376" s="474"/>
    </row>
    <row r="377" spans="1:29" ht="15" x14ac:dyDescent="0.25">
      <c r="A377" s="337">
        <f t="shared" si="66"/>
        <v>2037</v>
      </c>
      <c r="B377" s="337">
        <f t="shared" si="67"/>
        <v>4</v>
      </c>
      <c r="C377" s="574">
        <v>0.40775509303133378</v>
      </c>
      <c r="D377" s="512">
        <v>93028.844134205894</v>
      </c>
      <c r="E377" s="574">
        <v>3.707233</v>
      </c>
      <c r="F377" s="479">
        <v>114.03392869270741</v>
      </c>
      <c r="G377" s="496">
        <f t="shared" si="57"/>
        <v>133494.4947580866</v>
      </c>
      <c r="H377" s="573">
        <f t="shared" si="62"/>
        <v>133224.61270620592</v>
      </c>
      <c r="I377" s="480">
        <f t="shared" si="63"/>
        <v>133224.61270620592</v>
      </c>
      <c r="J377" s="474"/>
      <c r="K377" s="475">
        <v>133494.495</v>
      </c>
      <c r="L377" s="277">
        <f t="shared" si="58"/>
        <v>2.4191339616663754E-4</v>
      </c>
      <c r="O377" s="474">
        <f>+I377+'Med IND Sales Mod'!K377+'Small IND Sales Mod'!I377</f>
        <v>151475.84449061097</v>
      </c>
      <c r="P377" s="474"/>
      <c r="R377" s="474"/>
      <c r="S377" s="474"/>
      <c r="Y377" s="572">
        <f t="shared" si="64"/>
        <v>129825.68714697471</v>
      </c>
      <c r="Z377" s="474"/>
      <c r="AA377" s="571">
        <f t="shared" si="61"/>
        <v>8.5747383936607427E-2</v>
      </c>
      <c r="AB377" s="570">
        <f t="shared" si="68"/>
        <v>133224.61270620592</v>
      </c>
      <c r="AC377" s="474"/>
    </row>
    <row r="378" spans="1:29" ht="15" x14ac:dyDescent="0.25">
      <c r="A378" s="337">
        <f t="shared" si="66"/>
        <v>2037</v>
      </c>
      <c r="B378" s="337">
        <f t="shared" si="67"/>
        <v>5</v>
      </c>
      <c r="C378" s="574">
        <v>0.40774567162433251</v>
      </c>
      <c r="D378" s="512">
        <v>93288.119600552702</v>
      </c>
      <c r="E378" s="574">
        <v>3.71343006405837</v>
      </c>
      <c r="F378" s="479">
        <v>208.47875842628665</v>
      </c>
      <c r="G378" s="496">
        <f t="shared" si="57"/>
        <v>134427.38196221471</v>
      </c>
      <c r="H378" s="573">
        <f t="shared" si="62"/>
        <v>132541.37420292752</v>
      </c>
      <c r="I378" s="480">
        <f t="shared" si="63"/>
        <v>132541.37420292752</v>
      </c>
      <c r="J378" s="474"/>
      <c r="K378" s="475">
        <v>134427.38200000001</v>
      </c>
      <c r="L378" s="277">
        <f t="shared" si="58"/>
        <v>3.778529935516417E-5</v>
      </c>
      <c r="O378" s="474">
        <f>+I378+'Med IND Sales Mod'!K378+'Small IND Sales Mod'!I378</f>
        <v>151706.24821420081</v>
      </c>
      <c r="P378" s="474"/>
      <c r="R378" s="474"/>
      <c r="S378" s="474"/>
      <c r="Y378" s="572">
        <f t="shared" si="64"/>
        <v>130732.93596293546</v>
      </c>
      <c r="Z378" s="474"/>
      <c r="AA378" s="571">
        <f t="shared" si="61"/>
        <v>8.5307631003040396E-2</v>
      </c>
      <c r="AB378" s="570">
        <f t="shared" si="68"/>
        <v>132541.37420292752</v>
      </c>
      <c r="AC378" s="474"/>
    </row>
    <row r="379" spans="1:29" ht="15" x14ac:dyDescent="0.25">
      <c r="A379" s="337">
        <f t="shared" si="66"/>
        <v>2037</v>
      </c>
      <c r="B379" s="337">
        <f t="shared" si="67"/>
        <v>6</v>
      </c>
      <c r="C379" s="574">
        <v>0.407725865461459</v>
      </c>
      <c r="D379" s="512">
        <v>93541.705684111701</v>
      </c>
      <c r="E379" s="574">
        <v>3.71980800084064</v>
      </c>
      <c r="F379" s="479">
        <v>271.66325293295364</v>
      </c>
      <c r="G379" s="496">
        <f t="shared" si="57"/>
        <v>134879.79407459116</v>
      </c>
      <c r="H379" s="573">
        <f t="shared" si="62"/>
        <v>137959.2283674496</v>
      </c>
      <c r="I379" s="480">
        <f t="shared" si="63"/>
        <v>137959.2283674496</v>
      </c>
      <c r="J379" s="474"/>
      <c r="K379" s="475">
        <v>134879.79399999999</v>
      </c>
      <c r="L379" s="277">
        <f t="shared" si="58"/>
        <v>-7.4591167503967881E-5</v>
      </c>
      <c r="O379" s="474">
        <f>+I379+'Med IND Sales Mod'!K379+'Small IND Sales Mod'!I379</f>
        <v>157742.01289944394</v>
      </c>
      <c r="P379" s="474"/>
      <c r="R379" s="474"/>
      <c r="S379" s="474"/>
      <c r="Y379" s="572">
        <f t="shared" si="64"/>
        <v>131172.9145063902</v>
      </c>
      <c r="Z379" s="474"/>
      <c r="AA379" s="571">
        <f t="shared" si="61"/>
        <v>8.8794725555023143E-2</v>
      </c>
      <c r="AB379" s="570">
        <f t="shared" si="68"/>
        <v>137959.2283674496</v>
      </c>
      <c r="AC379" s="474"/>
    </row>
    <row r="380" spans="1:29" ht="15" x14ac:dyDescent="0.25">
      <c r="A380" s="337">
        <f t="shared" si="66"/>
        <v>2037</v>
      </c>
      <c r="B380" s="337">
        <f t="shared" si="67"/>
        <v>7</v>
      </c>
      <c r="C380" s="574">
        <v>0.40771101639479973</v>
      </c>
      <c r="D380" s="512">
        <v>93793.179360697104</v>
      </c>
      <c r="E380" s="574">
        <v>3.7259660000000001</v>
      </c>
      <c r="F380" s="479">
        <v>322.31916585708109</v>
      </c>
      <c r="G380" s="496">
        <f t="shared" si="57"/>
        <v>135176.96120770081</v>
      </c>
      <c r="H380" s="573">
        <f t="shared" si="62"/>
        <v>129402.98459792396</v>
      </c>
      <c r="I380" s="480">
        <f t="shared" si="63"/>
        <v>129402.98459792396</v>
      </c>
      <c r="J380" s="474"/>
      <c r="K380" s="475">
        <v>135176.96100000001</v>
      </c>
      <c r="L380" s="277">
        <f t="shared" si="58"/>
        <v>-2.0770079572685063E-4</v>
      </c>
      <c r="O380" s="474">
        <f>+I380+'Med IND Sales Mod'!K380+'Small IND Sales Mod'!I380</f>
        <v>149615.72788756998</v>
      </c>
      <c r="P380" s="474"/>
      <c r="R380" s="474"/>
      <c r="S380" s="474"/>
      <c r="Y380" s="572">
        <f t="shared" si="64"/>
        <v>131461.91464323754</v>
      </c>
      <c r="Z380" s="474"/>
      <c r="AA380" s="571">
        <f t="shared" si="61"/>
        <v>8.3287668678238211E-2</v>
      </c>
      <c r="AB380" s="570">
        <f t="shared" si="68"/>
        <v>129402.98459792396</v>
      </c>
      <c r="AC380" s="474"/>
    </row>
    <row r="381" spans="1:29" ht="15" x14ac:dyDescent="0.25">
      <c r="A381" s="337">
        <f t="shared" si="66"/>
        <v>2037</v>
      </c>
      <c r="B381" s="337">
        <f t="shared" si="67"/>
        <v>8</v>
      </c>
      <c r="C381" s="574">
        <v>0.40774306236357943</v>
      </c>
      <c r="D381" s="512">
        <v>94073.338282594297</v>
      </c>
      <c r="E381" s="574">
        <v>3.7323250724809398</v>
      </c>
      <c r="F381" s="479">
        <v>326.45437890907908</v>
      </c>
      <c r="G381" s="496">
        <f t="shared" si="57"/>
        <v>134836.62046373793</v>
      </c>
      <c r="H381" s="573">
        <f t="shared" si="62"/>
        <v>134384.84360922722</v>
      </c>
      <c r="I381" s="480">
        <f t="shared" si="63"/>
        <v>134384.84360922722</v>
      </c>
      <c r="J381" s="474"/>
      <c r="K381" s="475">
        <v>134836.62</v>
      </c>
      <c r="L381" s="277">
        <f t="shared" si="58"/>
        <v>-4.6373793156817555E-4</v>
      </c>
      <c r="O381" s="474">
        <f>+I381+'Med IND Sales Mod'!K381+'Small IND Sales Mod'!I381</f>
        <v>154599.97839850155</v>
      </c>
      <c r="P381" s="474"/>
      <c r="R381" s="474"/>
      <c r="S381" s="474"/>
      <c r="Y381" s="572">
        <f t="shared" si="64"/>
        <v>131130.92742890213</v>
      </c>
      <c r="Z381" s="474"/>
      <c r="AA381" s="571">
        <f t="shared" si="61"/>
        <v>8.6494143583159197E-2</v>
      </c>
      <c r="AB381" s="570">
        <f t="shared" si="68"/>
        <v>134384.84360922722</v>
      </c>
      <c r="AC381" s="474"/>
    </row>
    <row r="382" spans="1:29" ht="15" x14ac:dyDescent="0.25">
      <c r="A382" s="337">
        <f t="shared" si="66"/>
        <v>2037</v>
      </c>
      <c r="B382" s="337">
        <f t="shared" si="67"/>
        <v>9</v>
      </c>
      <c r="C382" s="574">
        <v>0.40780045135826593</v>
      </c>
      <c r="D382" s="512">
        <v>94361.436011558806</v>
      </c>
      <c r="E382" s="574">
        <v>3.73868787992892</v>
      </c>
      <c r="F382" s="479">
        <v>277.87653293728147</v>
      </c>
      <c r="G382" s="496">
        <f t="shared" si="57"/>
        <v>133759.34930249947</v>
      </c>
      <c r="H382" s="573">
        <f t="shared" si="62"/>
        <v>127652.77796609209</v>
      </c>
      <c r="I382" s="480">
        <f t="shared" si="63"/>
        <v>127652.77796609209</v>
      </c>
      <c r="J382" s="474"/>
      <c r="K382" s="475">
        <v>133759.34899999999</v>
      </c>
      <c r="L382" s="277">
        <f t="shared" si="58"/>
        <v>-3.0249948031269014E-4</v>
      </c>
      <c r="O382" s="474">
        <f>+I382+'Med IND Sales Mod'!K382+'Small IND Sales Mod'!I382</f>
        <v>147374.27447556006</v>
      </c>
      <c r="P382" s="474"/>
      <c r="R382" s="474"/>
      <c r="S382" s="474"/>
      <c r="Y382" s="572">
        <f t="shared" si="64"/>
        <v>130083.26273677497</v>
      </c>
      <c r="Z382" s="474"/>
      <c r="AA382" s="571">
        <f t="shared" si="61"/>
        <v>8.2161182836173588E-2</v>
      </c>
      <c r="AB382" s="570">
        <f t="shared" si="68"/>
        <v>127652.77796609209</v>
      </c>
      <c r="AC382" s="474"/>
    </row>
    <row r="383" spans="1:29" ht="15" x14ac:dyDescent="0.25">
      <c r="A383" s="337">
        <f t="shared" si="66"/>
        <v>2037</v>
      </c>
      <c r="B383" s="337">
        <f t="shared" si="67"/>
        <v>10</v>
      </c>
      <c r="C383" s="574">
        <v>0.4078498351784266</v>
      </c>
      <c r="D383" s="512">
        <v>94629.551059204096</v>
      </c>
      <c r="E383" s="574">
        <v>3.744856</v>
      </c>
      <c r="F383" s="479">
        <v>198.89039579254836</v>
      </c>
      <c r="G383" s="496">
        <f t="shared" si="57"/>
        <v>132241.94007694704</v>
      </c>
      <c r="H383" s="573">
        <f t="shared" si="62"/>
        <v>130111.54341347785</v>
      </c>
      <c r="I383" s="480">
        <f t="shared" si="63"/>
        <v>130111.54341347785</v>
      </c>
      <c r="J383" s="474"/>
      <c r="K383" s="475">
        <v>132241.94</v>
      </c>
      <c r="L383" s="277">
        <f t="shared" si="58"/>
        <v>-7.6947035267949104E-5</v>
      </c>
      <c r="O383" s="474">
        <f>+I383+'Med IND Sales Mod'!K383+'Small IND Sales Mod'!I383</f>
        <v>148948.97387511682</v>
      </c>
      <c r="P383" s="474"/>
      <c r="R383" s="474"/>
      <c r="S383" s="474"/>
      <c r="Y383" s="572">
        <f t="shared" si="64"/>
        <v>128607.55622357757</v>
      </c>
      <c r="Z383" s="474"/>
      <c r="AA383" s="571">
        <f t="shared" si="61"/>
        <v>8.3743718529424124E-2</v>
      </c>
      <c r="AB383" s="570">
        <f t="shared" si="68"/>
        <v>130111.54341347785</v>
      </c>
      <c r="AC383" s="474"/>
    </row>
    <row r="384" spans="1:29" ht="15" x14ac:dyDescent="0.25">
      <c r="A384" s="337">
        <f t="shared" si="66"/>
        <v>2037</v>
      </c>
      <c r="B384" s="337">
        <f t="shared" si="67"/>
        <v>11</v>
      </c>
      <c r="C384" s="574">
        <v>0.40789633411857351</v>
      </c>
      <c r="D384" s="512">
        <v>94884.1765083887</v>
      </c>
      <c r="E384" s="574">
        <v>3.7512517907150902</v>
      </c>
      <c r="F384" s="479">
        <v>78.117279066674627</v>
      </c>
      <c r="G384" s="496">
        <f t="shared" si="57"/>
        <v>130083.14303405356</v>
      </c>
      <c r="H384" s="573">
        <f t="shared" si="62"/>
        <v>126165.84203288317</v>
      </c>
      <c r="I384" s="480">
        <f t="shared" si="63"/>
        <v>126165.84203288317</v>
      </c>
      <c r="J384" s="474"/>
      <c r="K384" s="475">
        <v>130083.143</v>
      </c>
      <c r="L384" s="277">
        <f t="shared" si="58"/>
        <v>-3.405356255825609E-5</v>
      </c>
      <c r="O384" s="474">
        <f>+I384+'Med IND Sales Mod'!K384+'Small IND Sales Mod'!I384</f>
        <v>143798.87873542227</v>
      </c>
      <c r="P384" s="474"/>
      <c r="R384" s="474"/>
      <c r="S384" s="474"/>
      <c r="Y384" s="572">
        <f t="shared" si="64"/>
        <v>126508.08905069983</v>
      </c>
      <c r="Z384" s="474"/>
      <c r="AA384" s="571">
        <f t="shared" si="61"/>
        <v>8.1204145966153371E-2</v>
      </c>
      <c r="AB384" s="570">
        <f t="shared" si="68"/>
        <v>126165.84203288317</v>
      </c>
      <c r="AC384" s="474"/>
    </row>
    <row r="385" spans="1:29" ht="15" x14ac:dyDescent="0.25">
      <c r="A385" s="337">
        <f t="shared" si="66"/>
        <v>2037</v>
      </c>
      <c r="B385" s="337">
        <f t="shared" si="67"/>
        <v>12</v>
      </c>
      <c r="C385" s="574">
        <v>0.40792085861990468</v>
      </c>
      <c r="D385" s="512">
        <v>95125.845478979201</v>
      </c>
      <c r="E385" s="574">
        <v>3.7574878566965699</v>
      </c>
      <c r="F385" s="479">
        <v>42.633806123140985</v>
      </c>
      <c r="G385" s="496">
        <f t="shared" si="57"/>
        <v>129143.18699894185</v>
      </c>
      <c r="H385" s="573">
        <f t="shared" si="62"/>
        <v>125152.85417100703</v>
      </c>
      <c r="I385" s="480">
        <f t="shared" si="63"/>
        <v>125152.85417100703</v>
      </c>
      <c r="J385" s="474">
        <f>SUM(I374:I385)</f>
        <v>1553687.1982554961</v>
      </c>
      <c r="K385" s="475">
        <v>129143.18700000001</v>
      </c>
      <c r="L385" s="277">
        <f t="shared" si="58"/>
        <v>1.058157067745924E-6</v>
      </c>
      <c r="O385" s="474">
        <f>+I385+'Med IND Sales Mod'!K385+'Small IND Sales Mod'!I385</f>
        <v>142544.8544603656</v>
      </c>
      <c r="P385" s="474">
        <f>SUM(O374:O385)</f>
        <v>1778649.501350109</v>
      </c>
      <c r="R385" s="474"/>
      <c r="S385" s="474" t="e">
        <f>AVERAGE(R374:R385)</f>
        <v>#DIV/0!</v>
      </c>
      <c r="Y385" s="572">
        <f t="shared" si="64"/>
        <v>125593.96567529425</v>
      </c>
      <c r="Z385" s="474">
        <f>SUM(Y374:Y385)</f>
        <v>1553687.1982554961</v>
      </c>
      <c r="AA385" s="571">
        <f t="shared" si="61"/>
        <v>8.0552156387418639E-2</v>
      </c>
      <c r="AB385" s="570">
        <f t="shared" si="68"/>
        <v>125152.85417100703</v>
      </c>
      <c r="AC385" s="474">
        <f>SUM(AB374:AB385)</f>
        <v>1553687.1982554961</v>
      </c>
    </row>
    <row r="386" spans="1:29" ht="15" x14ac:dyDescent="0.25">
      <c r="A386" s="337">
        <f t="shared" si="66"/>
        <v>2038</v>
      </c>
      <c r="B386" s="337">
        <f t="shared" si="67"/>
        <v>1</v>
      </c>
      <c r="C386" s="574">
        <v>0.40795058637871662</v>
      </c>
      <c r="D386" s="512">
        <v>95395.465217852005</v>
      </c>
      <c r="E386" s="574">
        <v>3.7640099999999999</v>
      </c>
      <c r="F386" s="479">
        <v>26.112829868525239</v>
      </c>
      <c r="G386" s="496">
        <f t="shared" si="57"/>
        <v>128475.66291590474</v>
      </c>
      <c r="H386" s="573">
        <f t="shared" si="62"/>
        <v>123184.69871361056</v>
      </c>
      <c r="I386" s="480">
        <f t="shared" si="63"/>
        <v>123184.69871361056</v>
      </c>
      <c r="J386" s="477">
        <f>+J385/J373-1</f>
        <v>-3.3522229842096074E-2</v>
      </c>
      <c r="K386" s="475">
        <v>128475.663</v>
      </c>
      <c r="L386" s="277">
        <f t="shared" si="58"/>
        <v>8.4095256170257926E-5</v>
      </c>
      <c r="O386" s="474">
        <f>+I386+'Med IND Sales Mod'!K386+'Small IND Sales Mod'!I386</f>
        <v>140881.63371906645</v>
      </c>
      <c r="P386" s="477">
        <f>+P385/P373-1</f>
        <v>-3.1685010659851964E-2</v>
      </c>
      <c r="R386" s="474"/>
      <c r="S386" s="476" t="e">
        <f>+S385/S373-1</f>
        <v>#DIV/0!</v>
      </c>
      <c r="Y386" s="572">
        <f t="shared" si="64"/>
        <v>124944.78704868129</v>
      </c>
      <c r="Z386" s="477">
        <f>+Z385/Z373-1</f>
        <v>-3.3522229842096074E-2</v>
      </c>
      <c r="AA386" s="571">
        <f t="shared" si="61"/>
        <v>8.2214564793365197E-2</v>
      </c>
      <c r="AB386" s="570">
        <f t="shared" ref="AB386:AB397" si="69">+AA386*$Z$397</f>
        <v>123184.69871361056</v>
      </c>
      <c r="AC386" s="477">
        <f>+AC385/AC373-1</f>
        <v>-3.3522229842096074E-2</v>
      </c>
    </row>
    <row r="387" spans="1:29" ht="15" x14ac:dyDescent="0.25">
      <c r="A387" s="337">
        <f t="shared" si="66"/>
        <v>2038</v>
      </c>
      <c r="B387" s="337">
        <f t="shared" si="67"/>
        <v>2</v>
      </c>
      <c r="C387" s="574">
        <v>0.4079826423918762</v>
      </c>
      <c r="D387" s="512">
        <v>95701.953218080307</v>
      </c>
      <c r="E387" s="574">
        <v>3.7706295302694302</v>
      </c>
      <c r="F387" s="479">
        <v>35.042184420393127</v>
      </c>
      <c r="G387" s="496">
        <f t="shared" si="57"/>
        <v>128202.74273901993</v>
      </c>
      <c r="H387" s="573">
        <f t="shared" si="62"/>
        <v>120775.07852845105</v>
      </c>
      <c r="I387" s="480">
        <f t="shared" si="63"/>
        <v>120775.07852845105</v>
      </c>
      <c r="J387" s="474"/>
      <c r="K387" s="475">
        <v>128202.743</v>
      </c>
      <c r="L387" s="277">
        <f t="shared" si="58"/>
        <v>2.6098007219843566E-4</v>
      </c>
      <c r="O387" s="474">
        <f>+I387+'Med IND Sales Mod'!K387+'Small IND Sales Mod'!I387</f>
        <v>138163.58904089074</v>
      </c>
      <c r="P387" s="474"/>
      <c r="R387" s="474"/>
      <c r="S387" s="474"/>
      <c r="Y387" s="572">
        <f t="shared" si="64"/>
        <v>124679.36749288198</v>
      </c>
      <c r="Z387" s="474"/>
      <c r="AA387" s="571">
        <f t="shared" si="61"/>
        <v>8.0606362825840244E-2</v>
      </c>
      <c r="AB387" s="570">
        <f t="shared" si="69"/>
        <v>120775.07852845105</v>
      </c>
      <c r="AC387" s="474"/>
    </row>
    <row r="388" spans="1:29" ht="15" x14ac:dyDescent="0.25">
      <c r="A388" s="337">
        <f t="shared" si="66"/>
        <v>2038</v>
      </c>
      <c r="B388" s="337">
        <f t="shared" si="67"/>
        <v>3</v>
      </c>
      <c r="C388" s="574">
        <v>0.40799435922111277</v>
      </c>
      <c r="D388" s="512">
        <v>95996.316414209607</v>
      </c>
      <c r="E388" s="574">
        <v>3.77666555578518</v>
      </c>
      <c r="F388" s="479">
        <v>64.582270600115152</v>
      </c>
      <c r="G388" s="496">
        <f t="shared" si="57"/>
        <v>128268.22721224629</v>
      </c>
      <c r="H388" s="573">
        <f t="shared" si="62"/>
        <v>119696.20931400295</v>
      </c>
      <c r="I388" s="480">
        <f t="shared" si="63"/>
        <v>119696.20931400295</v>
      </c>
      <c r="J388" s="474"/>
      <c r="K388" s="475">
        <v>128268.227</v>
      </c>
      <c r="L388" s="277">
        <f t="shared" si="58"/>
        <v>-2.1224629017524421E-4</v>
      </c>
      <c r="O388" s="474">
        <f>+I388+'Med IND Sales Mod'!K388+'Small IND Sales Mod'!I388</f>
        <v>137247.24099509596</v>
      </c>
      <c r="P388" s="474"/>
      <c r="R388" s="474"/>
      <c r="S388" s="474"/>
      <c r="Y388" s="572">
        <f t="shared" si="64"/>
        <v>124743.05226692061</v>
      </c>
      <c r="Z388" s="474"/>
      <c r="AA388" s="571">
        <f t="shared" si="61"/>
        <v>7.9886315905556546E-2</v>
      </c>
      <c r="AB388" s="570">
        <f t="shared" si="69"/>
        <v>119696.20931400295</v>
      </c>
      <c r="AC388" s="474"/>
    </row>
    <row r="389" spans="1:29" ht="15" x14ac:dyDescent="0.25">
      <c r="A389" s="337">
        <f t="shared" si="66"/>
        <v>2038</v>
      </c>
      <c r="B389" s="337">
        <f t="shared" si="67"/>
        <v>4</v>
      </c>
      <c r="C389" s="574">
        <v>0.40805304498417999</v>
      </c>
      <c r="D389" s="512">
        <v>96317.820908214897</v>
      </c>
      <c r="E389" s="574">
        <v>3.7833700000000001</v>
      </c>
      <c r="F389" s="479">
        <v>114.03392869270741</v>
      </c>
      <c r="G389" s="496">
        <f t="shared" si="57"/>
        <v>128597.08101923559</v>
      </c>
      <c r="H389" s="573">
        <f t="shared" si="62"/>
        <v>128478.03405952838</v>
      </c>
      <c r="I389" s="480">
        <f t="shared" si="63"/>
        <v>128478.03405952838</v>
      </c>
      <c r="J389" s="474"/>
      <c r="K389" s="475">
        <v>128597.08100000001</v>
      </c>
      <c r="L389" s="277">
        <f t="shared" si="58"/>
        <v>-1.9235580111853778E-5</v>
      </c>
      <c r="O389" s="474">
        <f>+I389+'Med IND Sales Mod'!K389+'Small IND Sales Mod'!I389</f>
        <v>146350.81596157901</v>
      </c>
      <c r="P389" s="474"/>
      <c r="R389" s="474"/>
      <c r="S389" s="474"/>
      <c r="Y389" s="572">
        <f t="shared" si="64"/>
        <v>125062.86823791366</v>
      </c>
      <c r="Z389" s="474"/>
      <c r="AA389" s="571">
        <f t="shared" si="61"/>
        <v>8.5747383936607427E-2</v>
      </c>
      <c r="AB389" s="570">
        <f t="shared" si="69"/>
        <v>128478.03405952838</v>
      </c>
      <c r="AC389" s="474"/>
    </row>
    <row r="390" spans="1:29" ht="15" x14ac:dyDescent="0.25">
      <c r="A390" s="337">
        <f t="shared" si="66"/>
        <v>2038</v>
      </c>
      <c r="B390" s="337">
        <f t="shared" si="67"/>
        <v>5</v>
      </c>
      <c r="C390" s="574">
        <v>0.40813480467011998</v>
      </c>
      <c r="D390" s="512">
        <v>96608.233426000894</v>
      </c>
      <c r="E390" s="574">
        <v>3.7898458515678399</v>
      </c>
      <c r="F390" s="479">
        <v>208.47875842628665</v>
      </c>
      <c r="G390" s="496">
        <f t="shared" si="57"/>
        <v>129576.85634599812</v>
      </c>
      <c r="H390" s="573">
        <f t="shared" si="62"/>
        <v>127819.1382450698</v>
      </c>
      <c r="I390" s="480">
        <f t="shared" si="63"/>
        <v>127819.1382450698</v>
      </c>
      <c r="J390" s="474"/>
      <c r="K390" s="475">
        <v>129576.856</v>
      </c>
      <c r="L390" s="277">
        <f t="shared" si="58"/>
        <v>-3.4599812352098525E-4</v>
      </c>
      <c r="O390" s="474">
        <f>+I390+'Med IND Sales Mod'!K390+'Small IND Sales Mod'!I390</f>
        <v>146602.92920361596</v>
      </c>
      <c r="P390" s="474"/>
      <c r="R390" s="474"/>
      <c r="S390" s="474"/>
      <c r="Y390" s="572">
        <f t="shared" si="64"/>
        <v>126015.71655781707</v>
      </c>
      <c r="Z390" s="474"/>
      <c r="AA390" s="571">
        <f t="shared" si="61"/>
        <v>8.5307631003040396E-2</v>
      </c>
      <c r="AB390" s="570">
        <f t="shared" si="69"/>
        <v>127819.1382450698</v>
      </c>
      <c r="AC390" s="474"/>
    </row>
    <row r="391" spans="1:29" ht="15" x14ac:dyDescent="0.25">
      <c r="A391" s="337">
        <f t="shared" si="66"/>
        <v>2038</v>
      </c>
      <c r="B391" s="337">
        <f t="shared" si="67"/>
        <v>6</v>
      </c>
      <c r="C391" s="574">
        <v>0.40823248980873356</v>
      </c>
      <c r="D391" s="512">
        <v>96900.406313697502</v>
      </c>
      <c r="E391" s="574">
        <v>3.79651854567319</v>
      </c>
      <c r="F391" s="479">
        <v>271.66325293295364</v>
      </c>
      <c r="G391" s="496">
        <f t="shared" si="57"/>
        <v>130095.26817764972</v>
      </c>
      <c r="H391" s="573">
        <f t="shared" si="62"/>
        <v>133043.96298082676</v>
      </c>
      <c r="I391" s="480">
        <f t="shared" si="63"/>
        <v>133043.96298082676</v>
      </c>
      <c r="J391" s="474"/>
      <c r="K391" s="475">
        <v>130095.268</v>
      </c>
      <c r="L391" s="277">
        <f t="shared" si="58"/>
        <v>-1.7764972290024161E-4</v>
      </c>
      <c r="O391" s="474">
        <f>+I391+'Med IND Sales Mod'!K391+'Small IND Sales Mod'!I391</f>
        <v>152448.2644967846</v>
      </c>
      <c r="P391" s="474"/>
      <c r="R391" s="474"/>
      <c r="S391" s="474"/>
      <c r="Y391" s="572">
        <f t="shared" si="64"/>
        <v>126519.88096093538</v>
      </c>
      <c r="Z391" s="474"/>
      <c r="AA391" s="571">
        <f t="shared" si="61"/>
        <v>8.8794725555023143E-2</v>
      </c>
      <c r="AB391" s="570">
        <f t="shared" si="69"/>
        <v>133043.96298082676</v>
      </c>
      <c r="AC391" s="474"/>
    </row>
    <row r="392" spans="1:29" ht="15" x14ac:dyDescent="0.25">
      <c r="A392" s="337">
        <f t="shared" si="66"/>
        <v>2038</v>
      </c>
      <c r="B392" s="337">
        <f t="shared" si="67"/>
        <v>7</v>
      </c>
      <c r="C392" s="574">
        <v>0.4082965887589397</v>
      </c>
      <c r="D392" s="512">
        <v>97196.049910762202</v>
      </c>
      <c r="E392" s="574">
        <v>3.802959</v>
      </c>
      <c r="F392" s="479">
        <v>322.31916585708109</v>
      </c>
      <c r="G392" s="496">
        <f t="shared" si="57"/>
        <v>130446.47529725726</v>
      </c>
      <c r="H392" s="573">
        <f t="shared" si="62"/>
        <v>124792.56441330414</v>
      </c>
      <c r="I392" s="480">
        <f t="shared" si="63"/>
        <v>124792.56441330414</v>
      </c>
      <c r="J392" s="474"/>
      <c r="K392" s="475">
        <v>130446.47500000001</v>
      </c>
      <c r="L392" s="277">
        <f t="shared" si="58"/>
        <v>-2.9725725471507758E-4</v>
      </c>
      <c r="O392" s="474">
        <f>+I392+'Med IND Sales Mod'!K392+'Small IND Sales Mod'!I392</f>
        <v>144627.44586182278</v>
      </c>
      <c r="P392" s="474"/>
      <c r="R392" s="474"/>
      <c r="S392" s="474"/>
      <c r="Y392" s="572">
        <f t="shared" si="64"/>
        <v>126861.4359120709</v>
      </c>
      <c r="Z392" s="474"/>
      <c r="AA392" s="571">
        <f t="shared" si="61"/>
        <v>8.3287668678238211E-2</v>
      </c>
      <c r="AB392" s="570">
        <f t="shared" si="69"/>
        <v>124792.56441330414</v>
      </c>
      <c r="AC392" s="474"/>
    </row>
    <row r="393" spans="1:29" ht="15" x14ac:dyDescent="0.25">
      <c r="A393" s="337">
        <f t="shared" si="66"/>
        <v>2038</v>
      </c>
      <c r="B393" s="337">
        <f t="shared" si="67"/>
        <v>8</v>
      </c>
      <c r="C393" s="574">
        <v>0.40833496449515821</v>
      </c>
      <c r="D393" s="512">
        <v>97528.953614662401</v>
      </c>
      <c r="E393" s="574">
        <v>3.8095978605680201</v>
      </c>
      <c r="F393" s="479">
        <v>326.45437890907908</v>
      </c>
      <c r="G393" s="496">
        <f t="shared" si="57"/>
        <v>130133.31861848041</v>
      </c>
      <c r="H393" s="573">
        <f t="shared" si="62"/>
        <v>129596.92780181314</v>
      </c>
      <c r="I393" s="480">
        <f t="shared" si="63"/>
        <v>129596.92780181314</v>
      </c>
      <c r="J393" s="474"/>
      <c r="K393" s="475">
        <v>130133.319</v>
      </c>
      <c r="L393" s="277">
        <f t="shared" si="58"/>
        <v>3.8151959597598761E-4</v>
      </c>
      <c r="O393" s="474">
        <f>+I393+'Med IND Sales Mod'!K393+'Small IND Sales Mod'!I393</f>
        <v>149432.93081744463</v>
      </c>
      <c r="P393" s="474"/>
      <c r="R393" s="474"/>
      <c r="S393" s="474"/>
      <c r="Y393" s="572">
        <f t="shared" si="64"/>
        <v>126556.88566765412</v>
      </c>
      <c r="Z393" s="474"/>
      <c r="AA393" s="571">
        <f t="shared" si="61"/>
        <v>8.6494143583159197E-2</v>
      </c>
      <c r="AB393" s="570">
        <f t="shared" si="69"/>
        <v>129596.92780181314</v>
      </c>
      <c r="AC393" s="474"/>
    </row>
    <row r="394" spans="1:29" ht="15" x14ac:dyDescent="0.25">
      <c r="A394" s="337">
        <f t="shared" si="66"/>
        <v>2038</v>
      </c>
      <c r="B394" s="337">
        <f t="shared" si="67"/>
        <v>9</v>
      </c>
      <c r="C394" s="574">
        <v>0.40836786108858408</v>
      </c>
      <c r="D394" s="512">
        <v>97874.668397913498</v>
      </c>
      <c r="E394" s="574">
        <v>3.8162207090716298</v>
      </c>
      <c r="F394" s="479">
        <v>277.87653293728147</v>
      </c>
      <c r="G394" s="496">
        <f t="shared" si="57"/>
        <v>129075.19936403973</v>
      </c>
      <c r="H394" s="573">
        <f t="shared" si="62"/>
        <v>123104.71482839609</v>
      </c>
      <c r="I394" s="480">
        <f t="shared" si="63"/>
        <v>123104.71482839609</v>
      </c>
      <c r="J394" s="474"/>
      <c r="K394" s="475">
        <v>129075.19899999999</v>
      </c>
      <c r="L394" s="277">
        <f t="shared" si="58"/>
        <v>-3.6403973354026675E-4</v>
      </c>
      <c r="O394" s="474">
        <f>+I394+'Med IND Sales Mod'!K394+'Small IND Sales Mod'!I394</f>
        <v>142451.32531357769</v>
      </c>
      <c r="P394" s="474"/>
      <c r="R394" s="474"/>
      <c r="S394" s="474"/>
      <c r="Y394" s="572">
        <f t="shared" si="64"/>
        <v>125527.8465335674</v>
      </c>
      <c r="Z394" s="474"/>
      <c r="AA394" s="571">
        <f t="shared" si="61"/>
        <v>8.2161182836173588E-2</v>
      </c>
      <c r="AB394" s="570">
        <f t="shared" si="69"/>
        <v>123104.71482839609</v>
      </c>
      <c r="AC394" s="474"/>
    </row>
    <row r="395" spans="1:29" ht="15" x14ac:dyDescent="0.25">
      <c r="A395" s="337">
        <f t="shared" si="66"/>
        <v>2038</v>
      </c>
      <c r="B395" s="337">
        <f t="shared" si="67"/>
        <v>10</v>
      </c>
      <c r="C395" s="574">
        <v>0.40842690160268852</v>
      </c>
      <c r="D395" s="512">
        <v>98200.399535332705</v>
      </c>
      <c r="E395" s="574">
        <v>3.8226149999999999</v>
      </c>
      <c r="F395" s="479">
        <v>198.89039579254836</v>
      </c>
      <c r="G395" s="496">
        <f t="shared" si="57"/>
        <v>127597.70935734177</v>
      </c>
      <c r="H395" s="573">
        <f t="shared" si="62"/>
        <v>125475.87841804187</v>
      </c>
      <c r="I395" s="480">
        <f t="shared" si="63"/>
        <v>125475.87841804187</v>
      </c>
      <c r="J395" s="474"/>
      <c r="K395" s="475">
        <v>127597.709</v>
      </c>
      <c r="L395" s="277">
        <f t="shared" si="58"/>
        <v>-3.5734176344703883E-4</v>
      </c>
      <c r="O395" s="474">
        <f>+I395+'Med IND Sales Mod'!K395+'Small IND Sales Mod'!I395</f>
        <v>143953.17344797114</v>
      </c>
      <c r="P395" s="474"/>
      <c r="R395" s="474"/>
      <c r="S395" s="474"/>
      <c r="Y395" s="572">
        <f t="shared" si="64"/>
        <v>124090.96214578832</v>
      </c>
      <c r="Z395" s="474"/>
      <c r="AA395" s="571">
        <f t="shared" si="61"/>
        <v>8.3743718529424124E-2</v>
      </c>
      <c r="AB395" s="570">
        <f t="shared" si="69"/>
        <v>125475.87841804187</v>
      </c>
      <c r="AC395" s="474"/>
    </row>
    <row r="396" spans="1:29" ht="15" x14ac:dyDescent="0.25">
      <c r="A396" s="337">
        <f t="shared" si="66"/>
        <v>2038</v>
      </c>
      <c r="B396" s="337">
        <f t="shared" si="67"/>
        <v>11</v>
      </c>
      <c r="C396" s="574">
        <v>0.40855988414682309</v>
      </c>
      <c r="D396" s="512">
        <v>98514.613348758299</v>
      </c>
      <c r="E396" s="574">
        <v>3.82921370892418</v>
      </c>
      <c r="F396" s="479">
        <v>78.117279066674627</v>
      </c>
      <c r="G396" s="496">
        <f t="shared" si="57"/>
        <v>125521.71643886605</v>
      </c>
      <c r="H396" s="573">
        <f t="shared" si="62"/>
        <v>121670.75603061417</v>
      </c>
      <c r="I396" s="480">
        <f t="shared" si="63"/>
        <v>121670.75603061417</v>
      </c>
      <c r="J396" s="474"/>
      <c r="K396" s="475">
        <v>125521.716</v>
      </c>
      <c r="L396" s="277">
        <f t="shared" si="58"/>
        <v>-4.3886604544240981E-4</v>
      </c>
      <c r="O396" s="474">
        <f>+I396+'Med IND Sales Mod'!K396+'Small IND Sales Mod'!I396</f>
        <v>138969.64519620052</v>
      </c>
      <c r="P396" s="474"/>
      <c r="R396" s="474"/>
      <c r="S396" s="474"/>
      <c r="Y396" s="572">
        <f t="shared" si="64"/>
        <v>122072.02340496778</v>
      </c>
      <c r="Z396" s="474"/>
      <c r="AA396" s="571">
        <f t="shared" si="61"/>
        <v>8.1204145966153371E-2</v>
      </c>
      <c r="AB396" s="570">
        <f t="shared" si="69"/>
        <v>121670.75603061417</v>
      </c>
      <c r="AC396" s="474"/>
    </row>
    <row r="397" spans="1:29" ht="15" x14ac:dyDescent="0.25">
      <c r="A397" s="337">
        <f t="shared" si="66"/>
        <v>2038</v>
      </c>
      <c r="B397" s="337">
        <f t="shared" si="67"/>
        <v>12</v>
      </c>
      <c r="C397" s="574">
        <v>0.4087020129305417</v>
      </c>
      <c r="D397" s="512">
        <v>98815.960428786202</v>
      </c>
      <c r="E397" s="574">
        <v>3.8356211796444799</v>
      </c>
      <c r="F397" s="479">
        <v>42.633806123140985</v>
      </c>
      <c r="G397" s="496">
        <f t="shared" si="57"/>
        <v>124683.65718827568</v>
      </c>
      <c r="H397" s="573">
        <f t="shared" si="62"/>
        <v>120693.8592967725</v>
      </c>
      <c r="I397" s="480">
        <f t="shared" si="63"/>
        <v>120693.8592967725</v>
      </c>
      <c r="J397" s="474">
        <f>SUM(I386:I397)</f>
        <v>1498331.8226304313</v>
      </c>
      <c r="K397" s="475">
        <v>124683.65700000001</v>
      </c>
      <c r="L397" s="277">
        <f t="shared" si="58"/>
        <v>-1.8827567691914737E-4</v>
      </c>
      <c r="O397" s="474">
        <f>+I397+'Med IND Sales Mod'!K397+'Small IND Sales Mod'!I397</f>
        <v>137771.15077450013</v>
      </c>
      <c r="P397" s="474">
        <f>SUM(O386:O397)</f>
        <v>1718900.1448285498</v>
      </c>
      <c r="R397" s="474"/>
      <c r="S397" s="474" t="e">
        <f>AVERAGE(R386:R397)</f>
        <v>#DIV/0!</v>
      </c>
      <c r="Y397" s="572">
        <f t="shared" si="64"/>
        <v>121256.996401233</v>
      </c>
      <c r="Z397" s="474">
        <f>SUM(Y386:Y397)</f>
        <v>1498331.8226304313</v>
      </c>
      <c r="AA397" s="571">
        <f t="shared" si="61"/>
        <v>8.0552156387418639E-2</v>
      </c>
      <c r="AB397" s="570">
        <f t="shared" si="69"/>
        <v>120693.8592967725</v>
      </c>
      <c r="AC397" s="474">
        <f>SUM(AB386:AB397)</f>
        <v>1498331.8226304313</v>
      </c>
    </row>
    <row r="398" spans="1:29" ht="15" x14ac:dyDescent="0.25">
      <c r="A398" s="337">
        <f t="shared" ref="A398:A421" si="70">+A386+1</f>
        <v>2039</v>
      </c>
      <c r="B398" s="337">
        <f t="shared" ref="B398:B421" si="71">+B386</f>
        <v>1</v>
      </c>
      <c r="C398" s="574">
        <v>0.4088248499135913</v>
      </c>
      <c r="D398" s="512">
        <v>99152.328881668305</v>
      </c>
      <c r="E398" s="574">
        <v>3.8423020000000001</v>
      </c>
      <c r="F398" s="479">
        <v>26.112829868525239</v>
      </c>
      <c r="G398" s="496">
        <f t="shared" ref="G398:G421" si="72">+$B$2+C398*$B$3+D398*$B$4+E398*$B$5+F398*$B$6</f>
        <v>124114.66523819781</v>
      </c>
      <c r="H398" s="573">
        <f t="shared" si="62"/>
        <v>119067.89861293249</v>
      </c>
      <c r="I398" s="480">
        <f t="shared" si="63"/>
        <v>119067.89861293249</v>
      </c>
      <c r="J398" s="477">
        <f>+J397/J385-1</f>
        <v>-3.5628391408012328E-2</v>
      </c>
      <c r="K398" s="475">
        <v>124114.66499999999</v>
      </c>
      <c r="L398" s="277">
        <f t="shared" ref="L398:L421" si="73">+K398-G398</f>
        <v>-2.3819781199563295E-4</v>
      </c>
      <c r="O398" s="474">
        <f>+I398+'Med IND Sales Mod'!K398+'Small IND Sales Mod'!I398</f>
        <v>136454.88523534063</v>
      </c>
      <c r="P398" s="477">
        <f>+P397/P385-1</f>
        <v>-3.3592541125278208E-2</v>
      </c>
      <c r="R398" s="474"/>
      <c r="S398" s="476" t="e">
        <f>+S397/S385-1</f>
        <v>#DIV/0!</v>
      </c>
      <c r="Y398" s="572">
        <f t="shared" si="64"/>
        <v>120703.64196490347</v>
      </c>
      <c r="Z398" s="477">
        <f>+Z397/Z385-1</f>
        <v>-3.5628391408012328E-2</v>
      </c>
      <c r="AA398" s="571">
        <f t="shared" si="61"/>
        <v>8.2214564793365197E-2</v>
      </c>
      <c r="AB398" s="570">
        <f t="shared" ref="AB398:AB409" si="74">+AA398*$Z$409</f>
        <v>119067.89861293249</v>
      </c>
      <c r="AC398" s="477">
        <f>+AC397/AC385-1</f>
        <v>-3.5628391408012328E-2</v>
      </c>
    </row>
    <row r="399" spans="1:29" ht="15" x14ac:dyDescent="0.25">
      <c r="A399" s="337">
        <f t="shared" si="70"/>
        <v>2039</v>
      </c>
      <c r="B399" s="337">
        <f t="shared" si="71"/>
        <v>2</v>
      </c>
      <c r="C399" s="574">
        <v>0.40887180132332018</v>
      </c>
      <c r="D399" s="512">
        <v>99531.752908297494</v>
      </c>
      <c r="E399" s="574">
        <v>3.84906738911338</v>
      </c>
      <c r="F399" s="479">
        <v>35.042184420393127</v>
      </c>
      <c r="G399" s="496">
        <f t="shared" si="72"/>
        <v>123909.26882714721</v>
      </c>
      <c r="H399" s="573">
        <f t="shared" si="62"/>
        <v>116738.80729803408</v>
      </c>
      <c r="I399" s="480">
        <f t="shared" si="63"/>
        <v>116738.80729803408</v>
      </c>
      <c r="J399" s="474"/>
      <c r="K399" s="475">
        <v>123909.269</v>
      </c>
      <c r="L399" s="277">
        <f t="shared" si="73"/>
        <v>1.7285278590861708E-4</v>
      </c>
      <c r="O399" s="474">
        <f>+I399+'Med IND Sales Mod'!K399+'Small IND Sales Mod'!I399</f>
        <v>133830.60490097108</v>
      </c>
      <c r="P399" s="474"/>
      <c r="R399" s="474"/>
      <c r="S399" s="483"/>
      <c r="Y399" s="572">
        <f t="shared" si="64"/>
        <v>120503.89043020169</v>
      </c>
      <c r="Z399" s="474"/>
      <c r="AA399" s="571">
        <f t="shared" si="61"/>
        <v>8.0606362825840244E-2</v>
      </c>
      <c r="AB399" s="570">
        <f t="shared" si="74"/>
        <v>116738.80729803408</v>
      </c>
      <c r="AC399" s="474"/>
    </row>
    <row r="400" spans="1:29" ht="15" x14ac:dyDescent="0.25">
      <c r="A400" s="337">
        <f t="shared" si="70"/>
        <v>2039</v>
      </c>
      <c r="B400" s="337">
        <f t="shared" si="71"/>
        <v>3</v>
      </c>
      <c r="C400" s="574">
        <v>0.40883563770838927</v>
      </c>
      <c r="D400" s="512">
        <v>99891.496053994895</v>
      </c>
      <c r="E400" s="574">
        <v>3.85522400896844</v>
      </c>
      <c r="F400" s="479">
        <v>64.582270600115152</v>
      </c>
      <c r="G400" s="496">
        <f t="shared" si="72"/>
        <v>124005.94634385554</v>
      </c>
      <c r="H400" s="573">
        <f t="shared" si="62"/>
        <v>115695.99360782755</v>
      </c>
      <c r="I400" s="480">
        <f t="shared" si="63"/>
        <v>115695.99360782755</v>
      </c>
      <c r="J400" s="474"/>
      <c r="K400" s="475">
        <v>124005.946</v>
      </c>
      <c r="L400" s="277">
        <f t="shared" si="73"/>
        <v>-3.438555431785062E-4</v>
      </c>
      <c r="O400" s="474">
        <f>+I400+'Med IND Sales Mod'!K400+'Small IND Sales Mod'!I400</f>
        <v>132947.04744640368</v>
      </c>
      <c r="P400" s="474"/>
      <c r="R400" s="474"/>
      <c r="S400" s="483"/>
      <c r="Y400" s="572">
        <f t="shared" si="64"/>
        <v>120597.91097435271</v>
      </c>
      <c r="Z400" s="474"/>
      <c r="AA400" s="571">
        <f t="shared" si="61"/>
        <v>7.9886315905556546E-2</v>
      </c>
      <c r="AB400" s="570">
        <f t="shared" si="74"/>
        <v>115695.99360782755</v>
      </c>
      <c r="AC400" s="474"/>
    </row>
    <row r="401" spans="1:29" ht="15" x14ac:dyDescent="0.25">
      <c r="A401" s="337">
        <f t="shared" si="70"/>
        <v>2039</v>
      </c>
      <c r="B401" s="337">
        <f t="shared" si="71"/>
        <v>4</v>
      </c>
      <c r="C401" s="574">
        <v>0.40880023546153837</v>
      </c>
      <c r="D401" s="512">
        <v>100276.464712492</v>
      </c>
      <c r="E401" s="574">
        <v>3.8620480000000001</v>
      </c>
      <c r="F401" s="479">
        <v>114.03392869270741</v>
      </c>
      <c r="G401" s="496">
        <f t="shared" si="72"/>
        <v>124341.11234411642</v>
      </c>
      <c r="H401" s="573">
        <f t="shared" si="62"/>
        <v>124184.33208944151</v>
      </c>
      <c r="I401" s="480">
        <f t="shared" si="63"/>
        <v>124184.33208944151</v>
      </c>
      <c r="J401" s="474"/>
      <c r="K401" s="475">
        <v>124341.11199999999</v>
      </c>
      <c r="L401" s="277">
        <f t="shared" si="73"/>
        <v>-3.4411642991472036E-4</v>
      </c>
      <c r="O401" s="474">
        <f>+I401+'Med IND Sales Mod'!K401+'Small IND Sales Mod'!I401</f>
        <v>141746.58217591673</v>
      </c>
      <c r="P401" s="474"/>
      <c r="R401" s="474"/>
      <c r="S401" s="483"/>
      <c r="Y401" s="572">
        <f t="shared" si="64"/>
        <v>120923.86566163045</v>
      </c>
      <c r="Z401" s="474"/>
      <c r="AA401" s="571">
        <f t="shared" si="61"/>
        <v>8.5747383936607427E-2</v>
      </c>
      <c r="AB401" s="570">
        <f t="shared" si="74"/>
        <v>124184.33208944151</v>
      </c>
      <c r="AC401" s="474"/>
    </row>
    <row r="402" spans="1:29" ht="15" x14ac:dyDescent="0.25">
      <c r="A402" s="337">
        <f t="shared" si="70"/>
        <v>2039</v>
      </c>
      <c r="B402" s="337">
        <f t="shared" si="71"/>
        <v>5</v>
      </c>
      <c r="C402" s="574">
        <v>0.40875836549735151</v>
      </c>
      <c r="D402" s="512">
        <v>100612.564740715</v>
      </c>
      <c r="E402" s="574">
        <v>3.86862529485829</v>
      </c>
      <c r="F402" s="479">
        <v>208.47875842628665</v>
      </c>
      <c r="G402" s="496">
        <f t="shared" si="72"/>
        <v>125295.90429378836</v>
      </c>
      <c r="H402" s="573">
        <f t="shared" si="62"/>
        <v>123547.45639910246</v>
      </c>
      <c r="I402" s="480">
        <f t="shared" si="63"/>
        <v>123547.45639910246</v>
      </c>
      <c r="J402" s="474"/>
      <c r="K402" s="475">
        <v>125295.90399999999</v>
      </c>
      <c r="L402" s="277">
        <f t="shared" si="73"/>
        <v>-2.9378836916293949E-4</v>
      </c>
      <c r="O402" s="474">
        <f>+I402+'Med IND Sales Mod'!K402+'Small IND Sales Mod'!I402</f>
        <v>141999.89860187957</v>
      </c>
      <c r="P402" s="474"/>
      <c r="R402" s="474"/>
      <c r="S402" s="483"/>
      <c r="Y402" s="572">
        <f t="shared" si="64"/>
        <v>121852.41721855562</v>
      </c>
      <c r="Z402" s="474"/>
      <c r="AA402" s="571">
        <f t="shared" si="61"/>
        <v>8.5307631003040396E-2</v>
      </c>
      <c r="AB402" s="570">
        <f t="shared" si="74"/>
        <v>123547.45639910246</v>
      </c>
      <c r="AC402" s="474"/>
    </row>
    <row r="403" spans="1:29" ht="15" x14ac:dyDescent="0.25">
      <c r="A403" s="337">
        <f t="shared" si="70"/>
        <v>2039</v>
      </c>
      <c r="B403" s="337">
        <f t="shared" si="71"/>
        <v>6</v>
      </c>
      <c r="C403" s="574">
        <v>0.40874739758693784</v>
      </c>
      <c r="D403" s="512">
        <v>100934.738296868</v>
      </c>
      <c r="E403" s="574">
        <v>3.8753935104058601</v>
      </c>
      <c r="F403" s="479">
        <v>271.66325293295364</v>
      </c>
      <c r="G403" s="496">
        <f t="shared" si="72"/>
        <v>125781.01817380173</v>
      </c>
      <c r="H403" s="573">
        <f t="shared" si="62"/>
        <v>128597.66887195007</v>
      </c>
      <c r="I403" s="480">
        <f t="shared" si="63"/>
        <v>128597.66887195007</v>
      </c>
      <c r="J403" s="474"/>
      <c r="K403" s="475">
        <v>125781.018</v>
      </c>
      <c r="L403" s="277">
        <f t="shared" si="73"/>
        <v>-1.7380173085257411E-4</v>
      </c>
      <c r="O403" s="474">
        <f>+I403+'Med IND Sales Mod'!K403+'Small IND Sales Mod'!I403</f>
        <v>147652.13970064063</v>
      </c>
      <c r="P403" s="474"/>
      <c r="R403" s="474"/>
      <c r="S403" s="483"/>
      <c r="Y403" s="572">
        <f t="shared" si="64"/>
        <v>122324.19879225572</v>
      </c>
      <c r="Z403" s="474"/>
      <c r="AA403" s="571">
        <f t="shared" si="61"/>
        <v>8.8794725555023143E-2</v>
      </c>
      <c r="AB403" s="570">
        <f t="shared" si="74"/>
        <v>128597.66887195007</v>
      </c>
      <c r="AC403" s="474"/>
    </row>
    <row r="404" spans="1:29" ht="15" x14ac:dyDescent="0.25">
      <c r="A404" s="337">
        <f t="shared" si="70"/>
        <v>2039</v>
      </c>
      <c r="B404" s="337">
        <f t="shared" si="71"/>
        <v>7</v>
      </c>
      <c r="C404" s="574">
        <v>0.40877443142445852</v>
      </c>
      <c r="D404" s="512">
        <v>101243.40551855799</v>
      </c>
      <c r="E404" s="574">
        <v>3.8819240000000002</v>
      </c>
      <c r="F404" s="479">
        <v>322.31916585708109</v>
      </c>
      <c r="G404" s="496">
        <f t="shared" si="72"/>
        <v>126117.38122982655</v>
      </c>
      <c r="H404" s="573">
        <f t="shared" si="62"/>
        <v>120622.02986554378</v>
      </c>
      <c r="I404" s="480">
        <f t="shared" si="63"/>
        <v>120622.02986554378</v>
      </c>
      <c r="J404" s="474"/>
      <c r="K404" s="475">
        <v>126117.38099999999</v>
      </c>
      <c r="L404" s="277">
        <f t="shared" si="73"/>
        <v>-2.298265608260408E-4</v>
      </c>
      <c r="O404" s="474">
        <f>+I404+'Med IND Sales Mod'!K404+'Small IND Sales Mod'!I404</f>
        <v>140097.84304831908</v>
      </c>
      <c r="P404" s="474"/>
      <c r="R404" s="474"/>
      <c r="S404" s="483"/>
      <c r="Y404" s="572">
        <f t="shared" si="64"/>
        <v>122651.31763680743</v>
      </c>
      <c r="Z404" s="474"/>
      <c r="AA404" s="571">
        <f t="shared" si="61"/>
        <v>8.3287668678238211E-2</v>
      </c>
      <c r="AB404" s="570">
        <f t="shared" si="74"/>
        <v>120622.02986554378</v>
      </c>
      <c r="AC404" s="474"/>
    </row>
    <row r="405" spans="1:29" ht="15" x14ac:dyDescent="0.25">
      <c r="A405" s="337">
        <f t="shared" si="70"/>
        <v>2039</v>
      </c>
      <c r="B405" s="337">
        <f t="shared" si="71"/>
        <v>8</v>
      </c>
      <c r="C405" s="574">
        <v>0.40887073987523265</v>
      </c>
      <c r="D405" s="512">
        <v>101576.811613528</v>
      </c>
      <c r="E405" s="574">
        <v>3.88865937168964</v>
      </c>
      <c r="F405" s="479">
        <v>326.45437890907908</v>
      </c>
      <c r="G405" s="496">
        <f t="shared" si="72"/>
        <v>125822.81458566064</v>
      </c>
      <c r="H405" s="573">
        <f t="shared" si="62"/>
        <v>125265.83269833399</v>
      </c>
      <c r="I405" s="480">
        <f t="shared" si="63"/>
        <v>125265.83269833399</v>
      </c>
      <c r="J405" s="474"/>
      <c r="K405" s="475">
        <v>125822.815</v>
      </c>
      <c r="L405" s="277">
        <f t="shared" si="73"/>
        <v>4.1433935984969139E-4</v>
      </c>
      <c r="O405" s="474">
        <f>+I405+'Med IND Sales Mod'!K405+'Small IND Sales Mod'!I405</f>
        <v>144749.2243843929</v>
      </c>
      <c r="P405" s="474"/>
      <c r="R405" s="474"/>
      <c r="S405" s="483"/>
      <c r="Y405" s="572">
        <f t="shared" si="64"/>
        <v>122364.84652008671</v>
      </c>
      <c r="Z405" s="474"/>
      <c r="AA405" s="571">
        <f t="shared" si="61"/>
        <v>8.6494143583159197E-2</v>
      </c>
      <c r="AB405" s="570">
        <f t="shared" si="74"/>
        <v>125265.83269833399</v>
      </c>
      <c r="AC405" s="474"/>
    </row>
    <row r="406" spans="1:29" ht="15" x14ac:dyDescent="0.25">
      <c r="A406" s="337">
        <f t="shared" si="70"/>
        <v>2039</v>
      </c>
      <c r="B406" s="337">
        <f t="shared" si="71"/>
        <v>9</v>
      </c>
      <c r="C406" s="574">
        <v>0.40898929896151609</v>
      </c>
      <c r="D406" s="512">
        <v>101925.065529516</v>
      </c>
      <c r="E406" s="574">
        <v>3.8953846167800199</v>
      </c>
      <c r="F406" s="479">
        <v>277.87653293728147</v>
      </c>
      <c r="G406" s="496">
        <f t="shared" si="72"/>
        <v>124798.55942142199</v>
      </c>
      <c r="H406" s="573">
        <f t="shared" si="62"/>
        <v>118990.58776803991</v>
      </c>
      <c r="I406" s="480">
        <f t="shared" si="63"/>
        <v>118990.58776803991</v>
      </c>
      <c r="J406" s="474"/>
      <c r="K406" s="475">
        <v>124798.55899999999</v>
      </c>
      <c r="L406" s="277">
        <f t="shared" si="73"/>
        <v>-4.2142199527006596E-4</v>
      </c>
      <c r="O406" s="474">
        <f>+I406+'Med IND Sales Mod'!K406+'Small IND Sales Mod'!I406</f>
        <v>137999.93153296519</v>
      </c>
      <c r="P406" s="474"/>
      <c r="R406" s="474"/>
      <c r="S406" s="483"/>
      <c r="Y406" s="572">
        <f t="shared" si="64"/>
        <v>121368.74079488739</v>
      </c>
      <c r="Z406" s="474"/>
      <c r="AA406" s="571">
        <f t="shared" si="61"/>
        <v>8.2161182836173588E-2</v>
      </c>
      <c r="AB406" s="570">
        <f t="shared" si="74"/>
        <v>118990.58776803991</v>
      </c>
      <c r="AC406" s="474"/>
    </row>
    <row r="407" spans="1:29" ht="15" x14ac:dyDescent="0.25">
      <c r="A407" s="337">
        <f t="shared" si="70"/>
        <v>2039</v>
      </c>
      <c r="B407" s="337">
        <f t="shared" si="71"/>
        <v>10</v>
      </c>
      <c r="C407" s="574">
        <v>0.40906887449794477</v>
      </c>
      <c r="D407" s="512">
        <v>102272.31029009201</v>
      </c>
      <c r="E407" s="574">
        <v>3.901885</v>
      </c>
      <c r="F407" s="479">
        <v>198.89039579254836</v>
      </c>
      <c r="G407" s="496">
        <f t="shared" si="72"/>
        <v>123341.98546914263</v>
      </c>
      <c r="H407" s="573">
        <f t="shared" si="62"/>
        <v>121282.50769669114</v>
      </c>
      <c r="I407" s="480">
        <f t="shared" si="63"/>
        <v>121282.50769669114</v>
      </c>
      <c r="J407" s="474"/>
      <c r="K407" s="475">
        <v>123341.985</v>
      </c>
      <c r="L407" s="277">
        <f t="shared" si="73"/>
        <v>-4.6914262929931283E-4</v>
      </c>
      <c r="O407" s="474">
        <f>+I407+'Med IND Sales Mod'!K407+'Small IND Sales Mod'!I407</f>
        <v>139435.44635747661</v>
      </c>
      <c r="P407" s="474"/>
      <c r="R407" s="474"/>
      <c r="S407" s="483"/>
      <c r="Y407" s="572">
        <f t="shared" si="64"/>
        <v>119952.1976289858</v>
      </c>
      <c r="Z407" s="474"/>
      <c r="AA407" s="571">
        <f t="shared" si="61"/>
        <v>8.3743718529424124E-2</v>
      </c>
      <c r="AB407" s="570">
        <f t="shared" si="74"/>
        <v>121282.50769669114</v>
      </c>
      <c r="AC407" s="474"/>
    </row>
    <row r="408" spans="1:29" ht="15" x14ac:dyDescent="0.25">
      <c r="A408" s="337">
        <f t="shared" si="70"/>
        <v>2039</v>
      </c>
      <c r="B408" s="337">
        <f t="shared" si="71"/>
        <v>11</v>
      </c>
      <c r="C408" s="574">
        <v>0.4091077424693762</v>
      </c>
      <c r="D408" s="512">
        <v>102635.097228456</v>
      </c>
      <c r="E408" s="574">
        <v>3.90859935217722</v>
      </c>
      <c r="F408" s="479">
        <v>78.117279066674627</v>
      </c>
      <c r="G408" s="496">
        <f t="shared" si="72"/>
        <v>121257.13333335053</v>
      </c>
      <c r="H408" s="573">
        <f t="shared" si="62"/>
        <v>117604.55149460335</v>
      </c>
      <c r="I408" s="480">
        <f t="shared" si="63"/>
        <v>117604.55149460335</v>
      </c>
      <c r="J408" s="474"/>
      <c r="K408" s="475">
        <v>121257.133</v>
      </c>
      <c r="L408" s="277">
        <f t="shared" si="73"/>
        <v>-3.3335053012706339E-4</v>
      </c>
      <c r="O408" s="474">
        <f>+I408+'Med IND Sales Mod'!K408+'Small IND Sales Mod'!I408</f>
        <v>134584.54899766235</v>
      </c>
      <c r="P408" s="474"/>
      <c r="R408" s="474"/>
      <c r="S408" s="483"/>
      <c r="Y408" s="572">
        <f t="shared" si="64"/>
        <v>117924.64314728571</v>
      </c>
      <c r="Z408" s="474"/>
      <c r="AA408" s="571">
        <f t="shared" si="61"/>
        <v>8.1204145966153371E-2</v>
      </c>
      <c r="AB408" s="570">
        <f t="shared" si="74"/>
        <v>117604.55149460335</v>
      </c>
      <c r="AC408" s="474"/>
    </row>
    <row r="409" spans="1:29" ht="15" x14ac:dyDescent="0.25">
      <c r="A409" s="337">
        <f t="shared" si="70"/>
        <v>2039</v>
      </c>
      <c r="B409" s="337">
        <f t="shared" si="71"/>
        <v>12</v>
      </c>
      <c r="C409" s="574">
        <v>0.40915443153860076</v>
      </c>
      <c r="D409" s="512">
        <v>102974.181293833</v>
      </c>
      <c r="E409" s="574">
        <v>3.91511348174499</v>
      </c>
      <c r="F409" s="479">
        <v>42.633806123140985</v>
      </c>
      <c r="G409" s="496">
        <f t="shared" si="72"/>
        <v>120399.21004319956</v>
      </c>
      <c r="H409" s="573">
        <f t="shared" si="62"/>
        <v>116660.30239163004</v>
      </c>
      <c r="I409" s="480">
        <f t="shared" si="63"/>
        <v>116660.30239163004</v>
      </c>
      <c r="J409" s="474">
        <f>SUM(I398:I409)</f>
        <v>1448257.9687941305</v>
      </c>
      <c r="K409" s="475">
        <v>120399.21</v>
      </c>
      <c r="L409" s="277">
        <f t="shared" si="73"/>
        <v>-4.3199557694606483E-5</v>
      </c>
      <c r="O409" s="474">
        <f>+I409+'Med IND Sales Mod'!K409+'Small IND Sales Mod'!I409</f>
        <v>133414.45700036001</v>
      </c>
      <c r="P409" s="474">
        <f>SUM(O398:O409)</f>
        <v>1664912.6093823286</v>
      </c>
      <c r="R409" s="474"/>
      <c r="S409" s="474" t="e">
        <f>AVERAGE(R398:R409)</f>
        <v>#DIV/0!</v>
      </c>
      <c r="Y409" s="572">
        <f t="shared" si="64"/>
        <v>117090.29802417722</v>
      </c>
      <c r="Z409" s="474">
        <f>SUM(Y398:Y409)</f>
        <v>1448257.9687941303</v>
      </c>
      <c r="AA409" s="571">
        <f t="shared" si="61"/>
        <v>8.0552156387418639E-2</v>
      </c>
      <c r="AB409" s="570">
        <f t="shared" si="74"/>
        <v>116660.30239163004</v>
      </c>
      <c r="AC409" s="474">
        <f>SUM(AB398:AB409)</f>
        <v>1448257.9687941305</v>
      </c>
    </row>
    <row r="410" spans="1:29" ht="15" x14ac:dyDescent="0.25">
      <c r="A410" s="337">
        <f t="shared" si="70"/>
        <v>2040</v>
      </c>
      <c r="B410" s="337">
        <f t="shared" si="71"/>
        <v>1</v>
      </c>
      <c r="C410" s="574">
        <v>0.40932390204002655</v>
      </c>
      <c r="D410" s="512">
        <v>103293.20107786301</v>
      </c>
      <c r="E410" s="574">
        <v>3.9218850000000001</v>
      </c>
      <c r="F410" s="479">
        <v>26.112829868525239</v>
      </c>
      <c r="G410" s="496">
        <f t="shared" si="72"/>
        <v>119825.14108406179</v>
      </c>
      <c r="H410" s="573">
        <f t="shared" si="62"/>
        <v>115106.51478955422</v>
      </c>
      <c r="I410" s="480">
        <f t="shared" si="63"/>
        <v>115106.51478955422</v>
      </c>
      <c r="J410" s="477">
        <f>+J409/J397-1</f>
        <v>-3.3419735922308846E-2</v>
      </c>
      <c r="K410" s="475">
        <v>119825.141</v>
      </c>
      <c r="L410" s="277">
        <f t="shared" si="73"/>
        <v>-8.4061786765232682E-5</v>
      </c>
      <c r="O410" s="474">
        <f>+I410+'Med IND Sales Mod'!K410+'Small IND Sales Mod'!I410</f>
        <v>132163.09263657383</v>
      </c>
      <c r="P410" s="477">
        <f>+P409/P397-1</f>
        <v>-3.1408185989539317E-2</v>
      </c>
      <c r="R410" s="474"/>
      <c r="S410" s="476" t="e">
        <f>+S409/S397-1</f>
        <v>#DIV/0!</v>
      </c>
      <c r="Y410" s="572">
        <f t="shared" si="64"/>
        <v>116532.00610940674</v>
      </c>
      <c r="Z410" s="477">
        <f>+Z409/Z397-1</f>
        <v>-3.3419735922309068E-2</v>
      </c>
      <c r="AA410" s="571">
        <f t="shared" si="61"/>
        <v>8.2214564793365197E-2</v>
      </c>
      <c r="AB410" s="570">
        <f t="shared" ref="AB410:AB421" si="75">+AA410*$Z$421</f>
        <v>115106.51478955422</v>
      </c>
      <c r="AC410" s="477">
        <f>+AC409/AC397-1</f>
        <v>-3.3419735922308846E-2</v>
      </c>
    </row>
    <row r="411" spans="1:29" ht="15" x14ac:dyDescent="0.25">
      <c r="A411" s="337">
        <f t="shared" si="70"/>
        <v>2040</v>
      </c>
      <c r="B411" s="337">
        <f t="shared" si="71"/>
        <v>2</v>
      </c>
      <c r="C411" s="574">
        <v>0.40965835018973978</v>
      </c>
      <c r="D411" s="512">
        <v>103571.42483067101</v>
      </c>
      <c r="E411" s="574">
        <v>3.9287111714745202</v>
      </c>
      <c r="F411" s="479">
        <v>35.042184420393127</v>
      </c>
      <c r="G411" s="496">
        <f t="shared" si="72"/>
        <v>119650.04279103225</v>
      </c>
      <c r="H411" s="573">
        <f t="shared" si="62"/>
        <v>112854.91224169958</v>
      </c>
      <c r="I411" s="480">
        <f t="shared" si="63"/>
        <v>112854.91224169958</v>
      </c>
      <c r="J411" s="474"/>
      <c r="K411" s="475">
        <v>119650.04300000001</v>
      </c>
      <c r="L411" s="277">
        <f t="shared" si="73"/>
        <v>2.0896775822620839E-4</v>
      </c>
      <c r="O411" s="474">
        <f>+I411+'Med IND Sales Mod'!K411+'Small IND Sales Mod'!I411</f>
        <v>129642.72756167647</v>
      </c>
      <c r="P411" s="474"/>
      <c r="R411" s="474"/>
      <c r="S411" s="474"/>
      <c r="Y411" s="572">
        <f t="shared" si="64"/>
        <v>116361.72001444816</v>
      </c>
      <c r="Z411" s="474"/>
      <c r="AA411" s="571">
        <f t="shared" si="61"/>
        <v>8.0606362825840244E-2</v>
      </c>
      <c r="AB411" s="570">
        <f t="shared" si="75"/>
        <v>112854.91224169958</v>
      </c>
      <c r="AC411" s="474"/>
    </row>
    <row r="412" spans="1:29" ht="15" x14ac:dyDescent="0.25">
      <c r="A412" s="337">
        <f t="shared" si="70"/>
        <v>2040</v>
      </c>
      <c r="B412" s="337">
        <f t="shared" si="71"/>
        <v>3</v>
      </c>
      <c r="C412" s="574">
        <v>0.40999146728160968</v>
      </c>
      <c r="D412" s="512">
        <v>103823.201856521</v>
      </c>
      <c r="E412" s="574">
        <v>3.9351236695618299</v>
      </c>
      <c r="F412" s="479">
        <v>64.582270600115152</v>
      </c>
      <c r="G412" s="496">
        <f t="shared" si="72"/>
        <v>119788.87217860257</v>
      </c>
      <c r="H412" s="573">
        <f t="shared" si="62"/>
        <v>111846.79291774378</v>
      </c>
      <c r="I412" s="480">
        <f t="shared" si="63"/>
        <v>111846.79291774378</v>
      </c>
      <c r="J412" s="474"/>
      <c r="K412" s="475">
        <v>119788.872</v>
      </c>
      <c r="L412" s="277">
        <f t="shared" si="73"/>
        <v>-1.7860256775747985E-4</v>
      </c>
      <c r="O412" s="474">
        <f>+I412+'Med IND Sales Mod'!K412+'Small IND Sales Mod'!I412</f>
        <v>128817.37457648528</v>
      </c>
      <c r="P412" s="474"/>
      <c r="R412" s="474"/>
      <c r="S412" s="474"/>
      <c r="Y412" s="572">
        <f t="shared" si="64"/>
        <v>116496.73397641095</v>
      </c>
      <c r="Z412" s="474"/>
      <c r="AA412" s="571">
        <f t="shared" si="61"/>
        <v>7.9886315905556546E-2</v>
      </c>
      <c r="AB412" s="570">
        <f t="shared" si="75"/>
        <v>111846.79291774378</v>
      </c>
      <c r="AC412" s="474"/>
    </row>
    <row r="413" spans="1:29" ht="15" x14ac:dyDescent="0.25">
      <c r="A413" s="337">
        <f t="shared" si="70"/>
        <v>2040</v>
      </c>
      <c r="B413" s="337">
        <f t="shared" si="71"/>
        <v>4</v>
      </c>
      <c r="C413" s="574">
        <v>0.41024286081924988</v>
      </c>
      <c r="D413" s="512">
        <v>104123.686174046</v>
      </c>
      <c r="E413" s="574">
        <v>3.9419729999999999</v>
      </c>
      <c r="F413" s="479">
        <v>114.03392869270741</v>
      </c>
      <c r="G413" s="496">
        <f t="shared" si="72"/>
        <v>120175.44409312289</v>
      </c>
      <c r="H413" s="573">
        <f t="shared" si="62"/>
        <v>120052.72474617798</v>
      </c>
      <c r="I413" s="480">
        <f t="shared" si="63"/>
        <v>120052.72474617798</v>
      </c>
      <c r="J413" s="474"/>
      <c r="K413" s="475">
        <v>120175.444</v>
      </c>
      <c r="L413" s="277">
        <f t="shared" si="73"/>
        <v>-9.3122886028140783E-5</v>
      </c>
      <c r="O413" s="474">
        <f>+I413+'Med IND Sales Mod'!K413+'Small IND Sales Mod'!I413</f>
        <v>137353.54982130032</v>
      </c>
      <c r="P413" s="474"/>
      <c r="R413" s="474"/>
      <c r="S413" s="474"/>
      <c r="Y413" s="572">
        <f t="shared" si="64"/>
        <v>116872.68179751975</v>
      </c>
      <c r="Z413" s="474"/>
      <c r="AA413" s="571">
        <f t="shared" si="61"/>
        <v>8.5747383936607427E-2</v>
      </c>
      <c r="AB413" s="570">
        <f t="shared" si="75"/>
        <v>120052.72474617798</v>
      </c>
      <c r="AC413" s="474"/>
    </row>
    <row r="414" spans="1:29" ht="15" x14ac:dyDescent="0.25">
      <c r="A414" s="337">
        <f t="shared" si="70"/>
        <v>2040</v>
      </c>
      <c r="B414" s="337">
        <f t="shared" si="71"/>
        <v>5</v>
      </c>
      <c r="C414" s="574">
        <v>0.41024671551575992</v>
      </c>
      <c r="D414" s="512">
        <v>104473.89610337801</v>
      </c>
      <c r="E414" s="574">
        <v>3.9485730227888598</v>
      </c>
      <c r="F414" s="479">
        <v>208.47875842628665</v>
      </c>
      <c r="G414" s="496">
        <f t="shared" si="72"/>
        <v>121165.22842943482</v>
      </c>
      <c r="H414" s="573">
        <f t="shared" si="62"/>
        <v>119437.03788243789</v>
      </c>
      <c r="I414" s="480">
        <f t="shared" si="63"/>
        <v>119437.03788243789</v>
      </c>
      <c r="J414" s="474"/>
      <c r="K414" s="475">
        <v>121165.228</v>
      </c>
      <c r="L414" s="277">
        <f t="shared" si="73"/>
        <v>-4.294348182156682E-4</v>
      </c>
      <c r="O414" s="474">
        <f>+I414+'Med IND Sales Mod'!K414+'Small IND Sales Mod'!I414</f>
        <v>137628.7933347731</v>
      </c>
      <c r="P414" s="474"/>
      <c r="R414" s="474"/>
      <c r="S414" s="474"/>
      <c r="Y414" s="572">
        <f t="shared" si="64"/>
        <v>117835.26405098174</v>
      </c>
      <c r="Z414" s="474"/>
      <c r="AA414" s="571">
        <f t="shared" si="61"/>
        <v>8.5307631003040396E-2</v>
      </c>
      <c r="AB414" s="570">
        <f t="shared" si="75"/>
        <v>119437.03788243789</v>
      </c>
      <c r="AC414" s="474"/>
    </row>
    <row r="415" spans="1:29" ht="15" x14ac:dyDescent="0.25">
      <c r="A415" s="337">
        <f t="shared" si="70"/>
        <v>2040</v>
      </c>
      <c r="B415" s="337">
        <f t="shared" si="71"/>
        <v>6</v>
      </c>
      <c r="C415" s="574">
        <v>0.41011062431414419</v>
      </c>
      <c r="D415" s="512">
        <v>104881.29200147001</v>
      </c>
      <c r="E415" s="574">
        <v>3.9553823322436501</v>
      </c>
      <c r="F415" s="479">
        <v>271.66325293295364</v>
      </c>
      <c r="G415" s="496">
        <f t="shared" si="72"/>
        <v>121672.74483907341</v>
      </c>
      <c r="H415" s="573">
        <f t="shared" si="62"/>
        <v>124319.23000532034</v>
      </c>
      <c r="I415" s="480">
        <f t="shared" si="63"/>
        <v>124319.23000532034</v>
      </c>
      <c r="J415" s="474"/>
      <c r="K415" s="475">
        <v>121672.745</v>
      </c>
      <c r="L415" s="277">
        <f t="shared" si="73"/>
        <v>1.6092658916022629E-4</v>
      </c>
      <c r="O415" s="474">
        <f>+I415+'Med IND Sales Mod'!K415+'Small IND Sales Mod'!I415</f>
        <v>143102.43460966708</v>
      </c>
      <c r="P415" s="474"/>
      <c r="R415" s="474"/>
      <c r="S415" s="474"/>
      <c r="Y415" s="572">
        <f t="shared" si="64"/>
        <v>118328.83246920824</v>
      </c>
      <c r="Z415" s="474"/>
      <c r="AA415" s="571">
        <f t="shared" si="61"/>
        <v>8.8794725555023143E-2</v>
      </c>
      <c r="AB415" s="570">
        <f t="shared" si="75"/>
        <v>124319.23000532034</v>
      </c>
      <c r="AC415" s="474"/>
    </row>
    <row r="416" spans="1:29" ht="15" x14ac:dyDescent="0.25">
      <c r="A416" s="337">
        <f t="shared" si="70"/>
        <v>2040</v>
      </c>
      <c r="B416" s="337">
        <f t="shared" si="71"/>
        <v>7</v>
      </c>
      <c r="C416" s="574">
        <v>0.40996266403148929</v>
      </c>
      <c r="D416" s="512">
        <v>105293.022488508</v>
      </c>
      <c r="E416" s="574">
        <v>3.9619900000000001</v>
      </c>
      <c r="F416" s="479">
        <v>322.31916585708109</v>
      </c>
      <c r="G416" s="496">
        <f t="shared" si="72"/>
        <v>122021.35505716201</v>
      </c>
      <c r="H416" s="573">
        <f t="shared" si="62"/>
        <v>116608.94016278726</v>
      </c>
      <c r="I416" s="480">
        <f t="shared" si="63"/>
        <v>116608.94016278726</v>
      </c>
      <c r="J416" s="474"/>
      <c r="K416" s="475">
        <v>122021.355</v>
      </c>
      <c r="L416" s="277">
        <f t="shared" si="73"/>
        <v>-5.7162018492817879E-5</v>
      </c>
      <c r="O416" s="474">
        <f>+I416+'Med IND Sales Mod'!K416+'Small IND Sales Mod'!I416</f>
        <v>135798.45067955262</v>
      </c>
      <c r="P416" s="474"/>
      <c r="R416" s="474"/>
      <c r="S416" s="474"/>
      <c r="Y416" s="572">
        <f t="shared" si="64"/>
        <v>118667.86188904931</v>
      </c>
      <c r="Z416" s="474"/>
      <c r="AA416" s="571">
        <f t="shared" si="61"/>
        <v>8.3287668678238211E-2</v>
      </c>
      <c r="AB416" s="570">
        <f t="shared" si="75"/>
        <v>116608.94016278726</v>
      </c>
      <c r="AC416" s="474"/>
    </row>
    <row r="417" spans="1:29" ht="15" x14ac:dyDescent="0.25">
      <c r="A417" s="337">
        <f t="shared" si="70"/>
        <v>2040</v>
      </c>
      <c r="B417" s="337">
        <f t="shared" si="71"/>
        <v>8</v>
      </c>
      <c r="C417" s="574">
        <v>0.40992293880007952</v>
      </c>
      <c r="D417" s="512">
        <v>105711.90181801999</v>
      </c>
      <c r="E417" s="574">
        <v>3.96885541125449</v>
      </c>
      <c r="F417" s="479">
        <v>326.45437890907908</v>
      </c>
      <c r="G417" s="496">
        <f t="shared" si="72"/>
        <v>121734.10694745166</v>
      </c>
      <c r="H417" s="573">
        <f t="shared" si="62"/>
        <v>121098.24387671275</v>
      </c>
      <c r="I417" s="480">
        <f t="shared" si="63"/>
        <v>121098.24387671275</v>
      </c>
      <c r="J417" s="474"/>
      <c r="K417" s="475">
        <v>121734.107</v>
      </c>
      <c r="L417" s="277">
        <f t="shared" si="73"/>
        <v>5.2548348321579397E-5</v>
      </c>
      <c r="O417" s="474">
        <f>+I417+'Med IND Sales Mod'!K417+'Small IND Sales Mod'!I417</f>
        <v>140283.94033553038</v>
      </c>
      <c r="P417" s="474"/>
      <c r="R417" s="474"/>
      <c r="S417" s="474"/>
      <c r="Y417" s="572">
        <f t="shared" si="64"/>
        <v>118388.50817268522</v>
      </c>
      <c r="Z417" s="474"/>
      <c r="AA417" s="571">
        <f t="shared" si="61"/>
        <v>8.6494143583159197E-2</v>
      </c>
      <c r="AB417" s="570">
        <f t="shared" si="75"/>
        <v>121098.24387671275</v>
      </c>
      <c r="AC417" s="474"/>
    </row>
    <row r="418" spans="1:29" ht="15" x14ac:dyDescent="0.25">
      <c r="A418" s="337">
        <f t="shared" si="70"/>
        <v>2040</v>
      </c>
      <c r="B418" s="337">
        <f t="shared" si="71"/>
        <v>9</v>
      </c>
      <c r="C418" s="574">
        <v>0.40998563310862851</v>
      </c>
      <c r="D418" s="512">
        <v>106111.439664006</v>
      </c>
      <c r="E418" s="574">
        <v>3.9757353566744702</v>
      </c>
      <c r="F418" s="479">
        <v>277.87653293728147</v>
      </c>
      <c r="G418" s="496">
        <f t="shared" si="72"/>
        <v>120718.50806884488</v>
      </c>
      <c r="H418" s="573">
        <f t="shared" si="62"/>
        <v>115031.77607311858</v>
      </c>
      <c r="I418" s="480">
        <f t="shared" si="63"/>
        <v>115031.77607311858</v>
      </c>
      <c r="J418" s="474"/>
      <c r="K418" s="475">
        <v>120718.508</v>
      </c>
      <c r="L418" s="277">
        <f t="shared" si="73"/>
        <v>-6.8844878114759922E-5</v>
      </c>
      <c r="O418" s="474">
        <f>+I418+'Med IND Sales Mod'!K418+'Small IND Sales Mod'!I418</f>
        <v>133741.58145462276</v>
      </c>
      <c r="P418" s="474"/>
      <c r="R418" s="474"/>
      <c r="S418" s="474"/>
      <c r="Y418" s="572">
        <f t="shared" si="64"/>
        <v>117400.82083381963</v>
      </c>
      <c r="Z418" s="474"/>
      <c r="AA418" s="571">
        <f t="shared" ref="AA418:AA421" si="76">+AA406</f>
        <v>8.2161182836173588E-2</v>
      </c>
      <c r="AB418" s="570">
        <f t="shared" si="75"/>
        <v>115031.77607311858</v>
      </c>
      <c r="AC418" s="474"/>
    </row>
    <row r="419" spans="1:29" ht="15" x14ac:dyDescent="0.25">
      <c r="A419" s="337">
        <f t="shared" si="70"/>
        <v>2040</v>
      </c>
      <c r="B419" s="337">
        <f t="shared" si="71"/>
        <v>10</v>
      </c>
      <c r="C419" s="574">
        <v>0.4101050027892168</v>
      </c>
      <c r="D419" s="512">
        <v>106470.44949791599</v>
      </c>
      <c r="E419" s="574">
        <v>3.9823750000000002</v>
      </c>
      <c r="F419" s="479">
        <v>198.89039579254836</v>
      </c>
      <c r="G419" s="496">
        <f t="shared" si="72"/>
        <v>119278.5260987467</v>
      </c>
      <c r="H419" s="573">
        <f t="shared" si="62"/>
        <v>117247.44392513452</v>
      </c>
      <c r="I419" s="480">
        <f t="shared" si="63"/>
        <v>117247.44392513452</v>
      </c>
      <c r="J419" s="474"/>
      <c r="K419" s="475">
        <v>119278.526</v>
      </c>
      <c r="L419" s="277">
        <f t="shared" si="73"/>
        <v>-9.8746706498786807E-5</v>
      </c>
      <c r="O419" s="474">
        <f>+I419+'Med IND Sales Mod'!K419+'Small IND Sales Mod'!I419</f>
        <v>135111.27138545635</v>
      </c>
      <c r="P419" s="474"/>
      <c r="R419" s="474"/>
      <c r="S419" s="474"/>
      <c r="Y419" s="572">
        <f t="shared" si="64"/>
        <v>116000.41365533615</v>
      </c>
      <c r="Z419" s="474"/>
      <c r="AA419" s="571">
        <f t="shared" si="76"/>
        <v>8.3743718529424124E-2</v>
      </c>
      <c r="AB419" s="570">
        <f t="shared" si="75"/>
        <v>117247.44392513452</v>
      </c>
      <c r="AC419" s="474"/>
    </row>
    <row r="420" spans="1:29" ht="15" x14ac:dyDescent="0.25">
      <c r="A420" s="337">
        <f t="shared" si="70"/>
        <v>2040</v>
      </c>
      <c r="B420" s="337">
        <f t="shared" si="71"/>
        <v>11</v>
      </c>
      <c r="C420" s="574">
        <v>0.41027560216946313</v>
      </c>
      <c r="D420" s="512">
        <v>106809.350234061</v>
      </c>
      <c r="E420" s="574">
        <v>3.9891996035797899</v>
      </c>
      <c r="F420" s="479">
        <v>78.117279066674627</v>
      </c>
      <c r="G420" s="496">
        <f t="shared" si="72"/>
        <v>117221.91285254731</v>
      </c>
      <c r="H420" s="573">
        <f t="shared" si="62"/>
        <v>113691.85316639267</v>
      </c>
      <c r="I420" s="480">
        <f t="shared" si="63"/>
        <v>113691.85316639267</v>
      </c>
      <c r="J420" s="474"/>
      <c r="K420" s="475">
        <v>117221.913</v>
      </c>
      <c r="L420" s="277">
        <f t="shared" si="73"/>
        <v>1.4745269436389208E-4</v>
      </c>
      <c r="O420" s="474">
        <f>+I420+'Med IND Sales Mod'!K420+'Small IND Sales Mod'!I420</f>
        <v>130404.29068739623</v>
      </c>
      <c r="P420" s="474"/>
      <c r="R420" s="474"/>
      <c r="S420" s="474"/>
      <c r="Y420" s="572">
        <f t="shared" si="64"/>
        <v>114000.32197839279</v>
      </c>
      <c r="Z420" s="474"/>
      <c r="AA420" s="571">
        <f t="shared" si="76"/>
        <v>8.1204145966153371E-2</v>
      </c>
      <c r="AB420" s="570">
        <f t="shared" si="75"/>
        <v>113691.85316639267</v>
      </c>
      <c r="AC420" s="474"/>
    </row>
    <row r="421" spans="1:29" ht="15" x14ac:dyDescent="0.25">
      <c r="A421" s="337">
        <f t="shared" si="70"/>
        <v>2040</v>
      </c>
      <c r="B421" s="337">
        <f t="shared" si="71"/>
        <v>12</v>
      </c>
      <c r="C421" s="574">
        <v>0.4104410654981317</v>
      </c>
      <c r="D421" s="512">
        <v>107125.332219666</v>
      </c>
      <c r="E421" s="574">
        <v>3.9958114826722899</v>
      </c>
      <c r="F421" s="479">
        <v>42.633806123140985</v>
      </c>
      <c r="G421" s="496">
        <f t="shared" si="72"/>
        <v>116387.99651629155</v>
      </c>
      <c r="H421" s="573">
        <f t="shared" si="62"/>
        <v>112779.01919012718</v>
      </c>
      <c r="I421" s="480">
        <f t="shared" si="63"/>
        <v>112779.01919012718</v>
      </c>
      <c r="J421" s="474">
        <f>SUM(I410:I421)</f>
        <v>1400074.4889772069</v>
      </c>
      <c r="K421" s="475">
        <v>116387.997</v>
      </c>
      <c r="L421" s="277">
        <f t="shared" si="73"/>
        <v>4.83708456158638E-4</v>
      </c>
      <c r="O421" s="474">
        <f>+I421+'Med IND Sales Mod'!K421+'Small IND Sales Mod'!I421</f>
        <v>129280.70407324404</v>
      </c>
      <c r="P421" s="474">
        <f>SUM(O410:O421)</f>
        <v>1613328.2111562784</v>
      </c>
      <c r="R421" s="474"/>
      <c r="S421" s="474" t="e">
        <f>AVERAGE(R410:R421)</f>
        <v>#DIV/0!</v>
      </c>
      <c r="Y421" s="572">
        <f t="shared" si="64"/>
        <v>113189.32402994794</v>
      </c>
      <c r="Z421" s="474">
        <f>SUM(Y410:Y421)</f>
        <v>1400074.4889772066</v>
      </c>
      <c r="AA421" s="571">
        <f t="shared" si="76"/>
        <v>8.0552156387418639E-2</v>
      </c>
      <c r="AB421" s="570">
        <f t="shared" si="75"/>
        <v>112779.01919012718</v>
      </c>
      <c r="AC421" s="474">
        <f>SUM(AB410:AB421)</f>
        <v>1400074.4889772069</v>
      </c>
    </row>
    <row r="422" spans="1:29" x14ac:dyDescent="0.2">
      <c r="J422" s="477">
        <f>+J421/J409-1</f>
        <v>-3.3269956634205733E-2</v>
      </c>
      <c r="P422" s="477">
        <f>+P421/P409-1</f>
        <v>-3.0983246769443196E-2</v>
      </c>
      <c r="S422" s="476" t="e">
        <f>+S421/S409-1</f>
        <v>#DIV/0!</v>
      </c>
      <c r="Z422" s="477">
        <f>+Z421/Z409-1</f>
        <v>-3.3269956634205733E-2</v>
      </c>
      <c r="AC422" s="477">
        <f>+AC421/AC409-1</f>
        <v>-3.3269956634205733E-2</v>
      </c>
    </row>
    <row r="425" spans="1:29" x14ac:dyDescent="0.2">
      <c r="A425" s="312">
        <v>2007</v>
      </c>
      <c r="I425" s="475">
        <f>SUM(I14:I25)</f>
        <v>3251310.2550000004</v>
      </c>
      <c r="O425" s="475">
        <f>SUM(O14:O25)</f>
        <v>3774458.3570000003</v>
      </c>
    </row>
    <row r="426" spans="1:29" x14ac:dyDescent="0.2">
      <c r="A426" s="207">
        <v>2008</v>
      </c>
      <c r="I426" s="475">
        <f>SUM(I26:I37)</f>
        <v>3146357.4070000001</v>
      </c>
      <c r="O426" s="475">
        <f>SUM(O26:O37)</f>
        <v>3587220.3210000005</v>
      </c>
    </row>
    <row r="427" spans="1:29" x14ac:dyDescent="0.2">
      <c r="A427" s="207">
        <v>2009</v>
      </c>
      <c r="I427" s="475">
        <f>SUM(I38:I49)</f>
        <v>2862094.216</v>
      </c>
      <c r="O427" s="475">
        <f>SUM(O38:O49)</f>
        <v>3244855.6030000006</v>
      </c>
    </row>
    <row r="428" spans="1:29" x14ac:dyDescent="0.2">
      <c r="A428" s="312">
        <v>2010</v>
      </c>
      <c r="I428" s="475">
        <f>SUM(I50:I61)</f>
        <v>2779928.6890000002</v>
      </c>
      <c r="O428" s="475">
        <f>SUM(O50:O61)</f>
        <v>3130098.3759999992</v>
      </c>
    </row>
    <row r="429" spans="1:29" x14ac:dyDescent="0.2">
      <c r="A429" s="312">
        <v>2011</v>
      </c>
      <c r="I429" s="475">
        <f>SUM(I62:I73)</f>
        <v>2754038.1659999997</v>
      </c>
      <c r="O429" s="475">
        <f>SUM(O62:O73)</f>
        <v>3086117.56</v>
      </c>
    </row>
    <row r="430" spans="1:29" x14ac:dyDescent="0.2">
      <c r="A430" s="207">
        <v>2012</v>
      </c>
      <c r="I430" s="475">
        <f>SUM(I74:I85)</f>
        <v>2693655.8879999998</v>
      </c>
      <c r="O430" s="475">
        <f>SUM(O74:O85)</f>
        <v>3023809.5409999993</v>
      </c>
    </row>
    <row r="431" spans="1:29" x14ac:dyDescent="0.2">
      <c r="A431" s="207">
        <v>2013</v>
      </c>
      <c r="I431" s="475">
        <f>SUM(I86:I97)</f>
        <v>2641530.5350000001</v>
      </c>
      <c r="O431" s="475">
        <f>SUM(O86:O97)</f>
        <v>2955504.5959999999</v>
      </c>
    </row>
    <row r="432" spans="1:29" x14ac:dyDescent="0.2">
      <c r="A432" s="312">
        <v>2014</v>
      </c>
      <c r="I432" s="474">
        <f>SUM(I98:I109)</f>
        <v>2594236.9310777998</v>
      </c>
      <c r="O432" s="474">
        <f>SUM(O98:O109)</f>
        <v>2911670.5564345689</v>
      </c>
    </row>
    <row r="433" spans="1:15" x14ac:dyDescent="0.2">
      <c r="A433" s="312">
        <v>2015</v>
      </c>
      <c r="I433" s="474">
        <f>SUM(I110:I121)</f>
        <v>2609689.1676125745</v>
      </c>
      <c r="O433" s="474">
        <f>SUM(O110:O121)</f>
        <v>2929189.5049148444</v>
      </c>
    </row>
    <row r="434" spans="1:15" x14ac:dyDescent="0.2">
      <c r="A434" s="207">
        <v>2016</v>
      </c>
      <c r="I434" s="474">
        <f>SUM(I122:I133)</f>
        <v>2606874.3234297307</v>
      </c>
      <c r="O434" s="474">
        <f>SUM(O122:O133)</f>
        <v>2932355.0585029023</v>
      </c>
    </row>
    <row r="435" spans="1:15" x14ac:dyDescent="0.2">
      <c r="A435" s="207">
        <v>2017</v>
      </c>
      <c r="I435" s="474">
        <f>SUM(I134:I145)</f>
        <v>2585789.2043986507</v>
      </c>
      <c r="O435" s="474">
        <f>SUM(O134:O145)</f>
        <v>2914246.4045586167</v>
      </c>
    </row>
    <row r="436" spans="1:15" x14ac:dyDescent="0.2">
      <c r="A436" s="312">
        <v>2018</v>
      </c>
      <c r="I436" s="474">
        <f>SUM(I146:I157)</f>
        <v>2545142.915396322</v>
      </c>
      <c r="O436" s="474">
        <f>SUM(O146:O157)</f>
        <v>2870742.5378263155</v>
      </c>
    </row>
    <row r="437" spans="1:15" x14ac:dyDescent="0.2">
      <c r="A437" s="312">
        <v>2019</v>
      </c>
      <c r="I437" s="474">
        <f>SUM(I158:I169)</f>
        <v>2499810.7525298134</v>
      </c>
      <c r="O437" s="474">
        <f>SUM(O158:O169)</f>
        <v>2819617.5703712031</v>
      </c>
    </row>
    <row r="438" spans="1:15" x14ac:dyDescent="0.2">
      <c r="A438" s="207">
        <v>2020</v>
      </c>
      <c r="I438" s="474">
        <f>SUM(I170:I181)</f>
        <v>2449356.0305060926</v>
      </c>
      <c r="O438" s="474">
        <f>SUM(O170:O181)</f>
        <v>2762990.1695389822</v>
      </c>
    </row>
    <row r="439" spans="1:15" x14ac:dyDescent="0.2">
      <c r="A439" s="207">
        <v>2021</v>
      </c>
      <c r="I439" s="474">
        <f>SUM(I182:I193)</f>
        <v>2389306.3182013906</v>
      </c>
      <c r="O439" s="474">
        <f>SUM(O182:O193)</f>
        <v>2695811.8855284587</v>
      </c>
    </row>
    <row r="440" spans="1:15" x14ac:dyDescent="0.2">
      <c r="A440" s="312">
        <v>2022</v>
      </c>
      <c r="I440" s="474">
        <f>SUM(I194:I205)</f>
        <v>2334023.2993789474</v>
      </c>
      <c r="O440" s="474">
        <f>SUM(O194:O205)</f>
        <v>2633720.5026263259</v>
      </c>
    </row>
    <row r="441" spans="1:15" x14ac:dyDescent="0.2">
      <c r="A441" s="312">
        <v>2023</v>
      </c>
      <c r="I441" s="474">
        <f>SUM(I206:I217)</f>
        <v>2273521.5669854986</v>
      </c>
      <c r="O441" s="474">
        <f>SUM(O206:O217)</f>
        <v>2566155.8077413519</v>
      </c>
    </row>
    <row r="442" spans="1:15" x14ac:dyDescent="0.2">
      <c r="A442" s="207">
        <v>2024</v>
      </c>
      <c r="I442" s="474">
        <f>SUM(I218:I229)</f>
        <v>2208015.4360723086</v>
      </c>
      <c r="O442" s="474">
        <f>SUM(O218:O229)</f>
        <v>2492614.6637229831</v>
      </c>
    </row>
    <row r="443" spans="1:15" x14ac:dyDescent="0.2">
      <c r="A443" s="207">
        <v>2025</v>
      </c>
      <c r="I443" s="474">
        <f>SUM(I230:I241)</f>
        <v>2145452.3787796875</v>
      </c>
      <c r="O443" s="474">
        <f>SUM(O230:O241)</f>
        <v>2423019.1480077105</v>
      </c>
    </row>
    <row r="444" spans="1:15" x14ac:dyDescent="0.2">
      <c r="A444" s="312">
        <v>2026</v>
      </c>
      <c r="I444" s="474">
        <f>SUM(I242:I253)</f>
        <v>2088773.6300278078</v>
      </c>
      <c r="O444" s="474">
        <f>SUM(O242:O253)</f>
        <v>2360544.9789683456</v>
      </c>
    </row>
    <row r="445" spans="1:15" x14ac:dyDescent="0.2">
      <c r="A445" s="312">
        <v>2027</v>
      </c>
      <c r="I445" s="474">
        <f>SUM(I254:I265)</f>
        <v>2034977.2427480312</v>
      </c>
      <c r="O445" s="474">
        <f>SUM(O254:O265)</f>
        <v>2301534.1316314242</v>
      </c>
    </row>
    <row r="446" spans="1:15" x14ac:dyDescent="0.2">
      <c r="A446" s="207">
        <v>2028</v>
      </c>
      <c r="I446" s="474">
        <f>SUM(I266:I277)</f>
        <v>1985731.0778961624</v>
      </c>
      <c r="O446" s="474">
        <f>SUM(O266:O277)</f>
        <v>2247361.4064760585</v>
      </c>
    </row>
    <row r="447" spans="1:15" x14ac:dyDescent="0.2">
      <c r="A447" s="207">
        <v>2029</v>
      </c>
      <c r="I447" s="474">
        <f>SUM(I278:I289)</f>
        <v>1939099.8582355469</v>
      </c>
      <c r="O447" s="474">
        <f>SUM(O278:O289)</f>
        <v>2195762.4759729779</v>
      </c>
    </row>
    <row r="448" spans="1:15" x14ac:dyDescent="0.2">
      <c r="A448" s="312">
        <v>2030</v>
      </c>
      <c r="I448" s="474">
        <f>SUM(I290:I301)</f>
        <v>1896579.8817473971</v>
      </c>
      <c r="O448" s="474">
        <f>SUM(O290:O301)</f>
        <v>2149230.5119086863</v>
      </c>
    </row>
    <row r="449" spans="1:15" x14ac:dyDescent="0.2">
      <c r="A449" s="312">
        <v>2031</v>
      </c>
      <c r="I449" s="474">
        <f>SUM(I302:I313)</f>
        <v>1856465.2115733691</v>
      </c>
      <c r="O449" s="474">
        <f>SUM(O302:O313)</f>
        <v>2106350.5117411045</v>
      </c>
    </row>
    <row r="450" spans="1:15" x14ac:dyDescent="0.2">
      <c r="A450" s="207">
        <v>2032</v>
      </c>
      <c r="I450" s="474">
        <f>SUM(I314:I325)</f>
        <v>1817968.3187317443</v>
      </c>
      <c r="O450" s="474">
        <f>SUM(O314:O325)</f>
        <v>2065886.0263424192</v>
      </c>
    </row>
    <row r="451" spans="1:15" x14ac:dyDescent="0.2">
      <c r="A451" s="207">
        <v>2033</v>
      </c>
      <c r="I451" s="474">
        <f>SUM(I326:I337)</f>
        <v>1767279.6070725592</v>
      </c>
      <c r="O451" s="474">
        <f>SUM(O326:O337)</f>
        <v>2010571.0274607097</v>
      </c>
    </row>
    <row r="452" spans="1:15" x14ac:dyDescent="0.2">
      <c r="A452" s="312">
        <v>2034</v>
      </c>
      <c r="I452" s="474">
        <f>SUM(I338:I349)</f>
        <v>1713257.1341195996</v>
      </c>
      <c r="O452" s="474">
        <f>SUM(O338:O349)</f>
        <v>1951253.3845664631</v>
      </c>
    </row>
    <row r="453" spans="1:15" x14ac:dyDescent="0.2">
      <c r="A453" s="312">
        <v>2035</v>
      </c>
      <c r="I453" s="474">
        <f>SUM(I350:I361)</f>
        <v>1658863.4484840923</v>
      </c>
      <c r="O453" s="474">
        <f>SUM(O350:O361)</f>
        <v>1892098.6097063383</v>
      </c>
    </row>
    <row r="454" spans="1:15" x14ac:dyDescent="0.2">
      <c r="A454" s="207">
        <v>2036</v>
      </c>
      <c r="I454" s="474">
        <f>SUM(I362:I373)</f>
        <v>1607576.7557505781</v>
      </c>
      <c r="O454" s="474">
        <f>SUM(O362:O373)</f>
        <v>1836850.1168841331</v>
      </c>
    </row>
    <row r="455" spans="1:15" x14ac:dyDescent="0.2">
      <c r="A455" s="207">
        <v>2037</v>
      </c>
      <c r="I455" s="474">
        <f>SUM(I374:I385)</f>
        <v>1553687.1982554961</v>
      </c>
      <c r="O455" s="474">
        <f>SUM(O374:O385)</f>
        <v>1778649.501350109</v>
      </c>
    </row>
    <row r="456" spans="1:15" x14ac:dyDescent="0.2">
      <c r="A456" s="312">
        <v>2038</v>
      </c>
      <c r="I456" s="474">
        <f>SUM(I386:I397)</f>
        <v>1498331.8226304313</v>
      </c>
      <c r="O456" s="474">
        <f>SUM(O386:O397)</f>
        <v>1718900.1448285498</v>
      </c>
    </row>
    <row r="457" spans="1:15" x14ac:dyDescent="0.2">
      <c r="A457" s="312">
        <v>2039</v>
      </c>
      <c r="I457" s="474">
        <f>SUM(I398:I409)</f>
        <v>1448257.9687941305</v>
      </c>
      <c r="O457" s="474">
        <f>SUM(O398:O409)</f>
        <v>1664912.6093823286</v>
      </c>
    </row>
    <row r="458" spans="1:15" x14ac:dyDescent="0.2">
      <c r="A458" s="207">
        <v>2040</v>
      </c>
      <c r="I458" s="474">
        <f>SUM(I410:I421)</f>
        <v>1400074.4889772069</v>
      </c>
      <c r="O458" s="474">
        <f>SUM(O410:O421)</f>
        <v>1613328.2111562784</v>
      </c>
    </row>
  </sheetData>
  <mergeCells count="2">
    <mergeCell ref="V11:AC11"/>
    <mergeCell ref="C11:L1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50"/>
  </sheetPr>
  <dimension ref="A1:R458"/>
  <sheetViews>
    <sheetView workbookViewId="0">
      <pane xSplit="2" ySplit="13" topLeftCell="C14" activePane="bottomRight" state="frozen"/>
      <selection activeCell="L1" sqref="L1"/>
      <selection pane="topRight" activeCell="L1" sqref="L1"/>
      <selection pane="bottomLeft" activeCell="L1" sqref="L1"/>
      <selection pane="bottomRight" activeCell="O1" sqref="O1"/>
    </sheetView>
  </sheetViews>
  <sheetFormatPr defaultRowHeight="12.75" x14ac:dyDescent="0.2"/>
  <cols>
    <col min="1" max="1" width="30.28515625" customWidth="1"/>
    <col min="2" max="2" width="10.140625" bestFit="1" customWidth="1"/>
    <col min="3" max="4" width="11.28515625" customWidth="1"/>
    <col min="10" max="10" width="11.5703125" customWidth="1"/>
    <col min="11" max="11" width="11.85546875" customWidth="1"/>
    <col min="12" max="12" width="10.28515625" bestFit="1" customWidth="1"/>
    <col min="15" max="15" width="12.28515625" customWidth="1"/>
  </cols>
  <sheetData>
    <row r="1" spans="1:18" ht="25.5" x14ac:dyDescent="0.2">
      <c r="A1" s="371" t="s">
        <v>163</v>
      </c>
      <c r="B1" s="371" t="s">
        <v>352</v>
      </c>
      <c r="C1" s="371" t="s">
        <v>351</v>
      </c>
      <c r="D1" s="371" t="s">
        <v>350</v>
      </c>
      <c r="E1" s="371" t="s">
        <v>349</v>
      </c>
      <c r="F1" s="526"/>
      <c r="J1" s="58" t="s">
        <v>471</v>
      </c>
      <c r="O1" s="35" t="s">
        <v>501</v>
      </c>
    </row>
    <row r="2" spans="1:18" ht="15" x14ac:dyDescent="0.25">
      <c r="A2" s="370" t="s">
        <v>345</v>
      </c>
      <c r="B2" s="363">
        <v>26.301313337618371</v>
      </c>
      <c r="C2" s="610">
        <v>0.78438914553310024</v>
      </c>
      <c r="D2" s="361">
        <v>33.530950150697223</v>
      </c>
      <c r="E2" s="362">
        <v>7.3942957933495093E-35</v>
      </c>
      <c r="F2" s="362"/>
      <c r="J2" s="509" t="s">
        <v>414</v>
      </c>
      <c r="K2" s="507">
        <v>0.81654915264953754</v>
      </c>
    </row>
    <row r="3" spans="1:18" ht="15" x14ac:dyDescent="0.25">
      <c r="A3" s="370" t="s">
        <v>470</v>
      </c>
      <c r="B3" s="363">
        <v>8.3494234411908033E-6</v>
      </c>
      <c r="C3" s="610">
        <v>1.3023126511419937E-6</v>
      </c>
      <c r="D3" s="361">
        <v>6.4112280824955681</v>
      </c>
      <c r="E3" s="362">
        <v>6.1867532519350337E-9</v>
      </c>
      <c r="F3" s="362"/>
      <c r="J3" s="509" t="s">
        <v>412</v>
      </c>
      <c r="K3" s="507">
        <v>0.80493833952609051</v>
      </c>
    </row>
    <row r="4" spans="1:18" ht="15" x14ac:dyDescent="0.25">
      <c r="A4" s="370" t="s">
        <v>469</v>
      </c>
      <c r="B4" s="363">
        <v>-6.8155547406484187</v>
      </c>
      <c r="C4" s="610">
        <v>0.34444482994862374</v>
      </c>
      <c r="D4" s="361">
        <v>-19.787072262530415</v>
      </c>
      <c r="E4" s="362">
        <v>7.1633851708815188E-26</v>
      </c>
      <c r="F4" s="362"/>
      <c r="J4" s="19" t="s">
        <v>410</v>
      </c>
      <c r="K4" s="508">
        <v>2.6405407491063716E-2</v>
      </c>
    </row>
    <row r="5" spans="1:18" ht="15" x14ac:dyDescent="0.25">
      <c r="A5" s="370" t="s">
        <v>455</v>
      </c>
      <c r="B5" s="363">
        <v>5.4799911878013214E-3</v>
      </c>
      <c r="C5" s="610">
        <v>5.3359025019030686E-4</v>
      </c>
      <c r="D5" s="361">
        <v>10.27003620446</v>
      </c>
      <c r="E5" s="362">
        <v>2.7591503554641324E-15</v>
      </c>
      <c r="F5" s="362"/>
      <c r="J5" s="19" t="s">
        <v>408</v>
      </c>
      <c r="K5" s="507">
        <v>1.8538780753231001</v>
      </c>
    </row>
    <row r="6" spans="1:18" x14ac:dyDescent="0.2">
      <c r="A6" s="370" t="s">
        <v>468</v>
      </c>
      <c r="B6" s="363">
        <v>3.6899898253325929E-3</v>
      </c>
      <c r="C6" s="610">
        <v>1.427503596754005E-3</v>
      </c>
      <c r="D6" s="361">
        <v>2.5849250633926575</v>
      </c>
      <c r="E6" s="362">
        <v>1.0637629887785006E-2</v>
      </c>
      <c r="F6" s="362"/>
    </row>
    <row r="7" spans="1:18" x14ac:dyDescent="0.2">
      <c r="A7" s="370" t="s">
        <v>467</v>
      </c>
      <c r="B7" s="363">
        <v>3.576550910961521</v>
      </c>
      <c r="C7" s="610">
        <v>0.6558827206829525</v>
      </c>
      <c r="D7" s="361">
        <v>5.4530342059283976</v>
      </c>
      <c r="E7" s="362">
        <v>3.2574514680710618E-7</v>
      </c>
      <c r="F7" s="362"/>
    </row>
    <row r="8" spans="1:18" x14ac:dyDescent="0.2">
      <c r="A8" s="370" t="s">
        <v>466</v>
      </c>
      <c r="B8" s="363">
        <v>-2.7095276437809575</v>
      </c>
      <c r="C8" s="610">
        <v>0.64249063362243308</v>
      </c>
      <c r="D8" s="361">
        <v>-4.2172251266984881</v>
      </c>
      <c r="E8" s="362">
        <v>4.5546902003374201E-5</v>
      </c>
      <c r="F8" s="362"/>
    </row>
    <row r="9" spans="1:18" x14ac:dyDescent="0.2">
      <c r="A9" s="370" t="s">
        <v>334</v>
      </c>
      <c r="B9" s="363">
        <v>0.93193350609230863</v>
      </c>
      <c r="C9" s="610">
        <v>5.4819225635267525E-2</v>
      </c>
      <c r="D9" s="361">
        <v>17.000121677982193</v>
      </c>
      <c r="E9" s="362">
        <v>2.4707401929090963E-23</v>
      </c>
      <c r="F9" s="362"/>
    </row>
    <row r="10" spans="1:18" x14ac:dyDescent="0.2">
      <c r="A10" s="370" t="s">
        <v>465</v>
      </c>
      <c r="B10" s="363">
        <v>-0.9166393648952389</v>
      </c>
      <c r="C10" s="610">
        <v>5.0551961700683205E-2</v>
      </c>
      <c r="D10" s="361">
        <v>-18.132617094518224</v>
      </c>
      <c r="E10" s="362">
        <v>2.083327901363304E-24</v>
      </c>
      <c r="F10" s="362"/>
      <c r="J10" s="183"/>
    </row>
    <row r="11" spans="1:18" x14ac:dyDescent="0.2">
      <c r="A11" t="s">
        <v>403</v>
      </c>
      <c r="B11" s="363">
        <v>-0.7473679024275387</v>
      </c>
      <c r="C11" s="610">
        <v>7.3808956637727963E-2</v>
      </c>
      <c r="D11" s="361">
        <v>-10.12570745439201</v>
      </c>
      <c r="E11" s="362">
        <v>4.5018064081953185E-15</v>
      </c>
      <c r="F11" s="362"/>
    </row>
    <row r="12" spans="1:18" x14ac:dyDescent="0.2">
      <c r="A12" t="s">
        <v>464</v>
      </c>
      <c r="B12" s="363">
        <v>0.82770061518450433</v>
      </c>
      <c r="C12" s="610">
        <v>6.9593764806655273E-2</v>
      </c>
      <c r="D12" s="361">
        <v>11.893315694071362</v>
      </c>
      <c r="E12" s="362">
        <v>1.521793030780564E-17</v>
      </c>
      <c r="F12" s="362"/>
    </row>
    <row r="13" spans="1:18" s="497" customFormat="1" ht="37.5" customHeight="1" x14ac:dyDescent="0.25">
      <c r="A13" s="518" t="s">
        <v>306</v>
      </c>
      <c r="B13" s="518" t="s">
        <v>314</v>
      </c>
      <c r="C13" s="517" t="s">
        <v>463</v>
      </c>
      <c r="D13" s="517" t="s">
        <v>215</v>
      </c>
      <c r="E13" s="497" t="s">
        <v>173</v>
      </c>
      <c r="F13" s="497" t="s">
        <v>417</v>
      </c>
      <c r="G13" s="497" t="s">
        <v>399</v>
      </c>
      <c r="H13" s="497" t="s">
        <v>397</v>
      </c>
      <c r="I13" s="609" t="s">
        <v>462</v>
      </c>
      <c r="J13" s="497" t="s">
        <v>396</v>
      </c>
      <c r="K13" s="497" t="s">
        <v>395</v>
      </c>
      <c r="N13" s="497" t="s">
        <v>393</v>
      </c>
      <c r="O13" s="497" t="s">
        <v>392</v>
      </c>
      <c r="P13" s="590" t="s">
        <v>461</v>
      </c>
      <c r="Q13" s="590" t="s">
        <v>460</v>
      </c>
      <c r="R13" s="590" t="s">
        <v>444</v>
      </c>
    </row>
    <row r="14" spans="1:18" x14ac:dyDescent="0.2">
      <c r="A14" s="314">
        <v>2007</v>
      </c>
      <c r="B14" s="314">
        <v>1</v>
      </c>
      <c r="C14" s="475">
        <v>803879.79969268397</v>
      </c>
      <c r="D14" s="512">
        <v>2.0431699999999999</v>
      </c>
      <c r="E14" s="479">
        <v>55.445797060494229</v>
      </c>
      <c r="F14" s="479">
        <v>47.227487272749634</v>
      </c>
      <c r="G14" s="595">
        <v>0.27485284902624602</v>
      </c>
      <c r="H14" s="594">
        <f t="shared" ref="H14:H77" si="0">+$B$2+C14*$B$3+D14*$B$4+E14*$B$5+F14*$B$6+G14</f>
        <v>19.840873477452451</v>
      </c>
      <c r="I14" s="594"/>
      <c r="J14" s="101">
        <v>1713</v>
      </c>
      <c r="K14" s="101">
        <v>35852.196000000004</v>
      </c>
      <c r="L14" s="475"/>
      <c r="N14" s="586">
        <v>19.840873477452501</v>
      </c>
      <c r="O14" s="277">
        <f t="shared" ref="O14:O77" si="1">+N14-H14</f>
        <v>4.9737991503207013E-14</v>
      </c>
      <c r="Q14" s="586"/>
      <c r="R14" s="1"/>
    </row>
    <row r="15" spans="1:18" x14ac:dyDescent="0.2">
      <c r="A15" s="314">
        <v>2007</v>
      </c>
      <c r="B15" s="314">
        <v>2</v>
      </c>
      <c r="C15" s="475">
        <v>804389.84096236096</v>
      </c>
      <c r="D15" s="512">
        <v>2.0523997431924199</v>
      </c>
      <c r="E15" s="479">
        <v>21.083467052824886</v>
      </c>
      <c r="F15" s="479">
        <v>0</v>
      </c>
      <c r="G15" s="595">
        <v>1.6040105692017199E-2</v>
      </c>
      <c r="H15" s="594">
        <f t="shared" si="0"/>
        <v>19.160839251534352</v>
      </c>
      <c r="I15" s="594"/>
      <c r="J15" s="101">
        <v>1708</v>
      </c>
      <c r="K15" s="101">
        <v>32393.845000000001</v>
      </c>
      <c r="L15" s="475"/>
      <c r="N15" s="586">
        <v>19.160839251534401</v>
      </c>
      <c r="O15" s="277">
        <f t="shared" si="1"/>
        <v>4.9737991503207013E-14</v>
      </c>
      <c r="Q15" s="586"/>
      <c r="R15" s="1"/>
    </row>
    <row r="16" spans="1:18" x14ac:dyDescent="0.2">
      <c r="A16" s="314">
        <v>2007</v>
      </c>
      <c r="B16" s="314">
        <v>3</v>
      </c>
      <c r="C16" s="475">
        <v>805269.070680868</v>
      </c>
      <c r="D16" s="512">
        <v>2.0598026430707801</v>
      </c>
      <c r="E16" s="479">
        <v>64.462878737671446</v>
      </c>
      <c r="F16" s="479">
        <v>0</v>
      </c>
      <c r="G16" s="595">
        <v>-0.36978135687178698</v>
      </c>
      <c r="H16" s="594">
        <f t="shared" si="0"/>
        <v>18.969622774596903</v>
      </c>
      <c r="I16" s="594"/>
      <c r="J16" s="101">
        <v>1701</v>
      </c>
      <c r="K16" s="101">
        <v>33179.576000000001</v>
      </c>
      <c r="L16" s="475"/>
      <c r="N16" s="586">
        <v>18.9696227745969</v>
      </c>
      <c r="O16" s="277">
        <f t="shared" si="1"/>
        <v>0</v>
      </c>
      <c r="Q16" s="586"/>
      <c r="R16" s="1"/>
    </row>
    <row r="17" spans="1:18" x14ac:dyDescent="0.2">
      <c r="A17" s="314">
        <v>2007</v>
      </c>
      <c r="B17" s="314">
        <v>4</v>
      </c>
      <c r="C17" s="475">
        <v>805932.09102711198</v>
      </c>
      <c r="D17" s="512">
        <v>2.0663100000000001</v>
      </c>
      <c r="E17" s="479">
        <v>98.292781190686057</v>
      </c>
      <c r="F17" s="479">
        <v>0</v>
      </c>
      <c r="G17" s="595">
        <v>-0.242998866444783</v>
      </c>
      <c r="H17" s="594">
        <f t="shared" si="0"/>
        <v>19.242977422603488</v>
      </c>
      <c r="I17" s="594"/>
      <c r="J17" s="101">
        <v>1689</v>
      </c>
      <c r="K17" s="101">
        <v>32923.341999999997</v>
      </c>
      <c r="L17" s="475"/>
      <c r="N17" s="586">
        <v>19.242977422603499</v>
      </c>
      <c r="O17" s="277">
        <f t="shared" si="1"/>
        <v>0</v>
      </c>
      <c r="Q17" s="586"/>
      <c r="R17" s="1"/>
    </row>
    <row r="18" spans="1:18" x14ac:dyDescent="0.2">
      <c r="A18" s="314">
        <v>2007</v>
      </c>
      <c r="B18" s="314">
        <v>5</v>
      </c>
      <c r="C18" s="475">
        <v>805711.21480828198</v>
      </c>
      <c r="D18" s="512">
        <v>2.0706586235949902</v>
      </c>
      <c r="E18" s="479">
        <v>159.46407370713706</v>
      </c>
      <c r="F18" s="479">
        <v>0</v>
      </c>
      <c r="G18" s="595">
        <v>0.110908400706688</v>
      </c>
      <c r="H18" s="594">
        <f t="shared" si="0"/>
        <v>19.900620362454298</v>
      </c>
      <c r="I18" s="594"/>
      <c r="J18" s="101">
        <v>1674</v>
      </c>
      <c r="K18" s="101">
        <v>33504.455000000002</v>
      </c>
      <c r="L18" s="475"/>
      <c r="N18" s="586">
        <v>19.900620362454301</v>
      </c>
      <c r="O18" s="277">
        <f t="shared" si="1"/>
        <v>0</v>
      </c>
      <c r="Q18" s="586"/>
      <c r="R18" s="1"/>
    </row>
    <row r="19" spans="1:18" x14ac:dyDescent="0.2">
      <c r="A19" s="314">
        <v>2007</v>
      </c>
      <c r="B19" s="314">
        <v>6</v>
      </c>
      <c r="C19" s="475">
        <v>804915.05985777604</v>
      </c>
      <c r="D19" s="512">
        <v>2.07452301596954</v>
      </c>
      <c r="E19" s="479">
        <v>252.77691374055595</v>
      </c>
      <c r="F19" s="479">
        <v>0</v>
      </c>
      <c r="G19" s="595">
        <v>0.32492085653040798</v>
      </c>
      <c r="H19" s="594">
        <f t="shared" si="0"/>
        <v>20.593000946795204</v>
      </c>
      <c r="I19" s="594"/>
      <c r="J19" s="101">
        <v>1680</v>
      </c>
      <c r="K19" s="101">
        <v>34349.921999999999</v>
      </c>
      <c r="L19" s="475"/>
      <c r="N19" s="586">
        <v>20.5930009467952</v>
      </c>
      <c r="O19" s="277">
        <f t="shared" si="1"/>
        <v>0</v>
      </c>
      <c r="Q19" s="586"/>
      <c r="R19" s="1"/>
    </row>
    <row r="20" spans="1:18" x14ac:dyDescent="0.2">
      <c r="A20" s="314">
        <v>2007</v>
      </c>
      <c r="B20" s="314">
        <v>7</v>
      </c>
      <c r="C20" s="475">
        <v>804130.20423501695</v>
      </c>
      <c r="D20" s="512">
        <v>2.0793900000000001</v>
      </c>
      <c r="E20" s="479">
        <v>307.41533338123122</v>
      </c>
      <c r="F20" s="479">
        <v>0</v>
      </c>
      <c r="G20" s="595">
        <v>0.16394285683993101</v>
      </c>
      <c r="H20" s="594">
        <f t="shared" si="0"/>
        <v>20.691716717234932</v>
      </c>
      <c r="I20" s="594"/>
      <c r="J20" s="101">
        <v>1672</v>
      </c>
      <c r="K20" s="101">
        <v>35116.851999999999</v>
      </c>
      <c r="L20" s="475"/>
      <c r="N20" s="586">
        <v>20.6917167172349</v>
      </c>
      <c r="O20" s="277">
        <f t="shared" si="1"/>
        <v>-3.1974423109204508E-14</v>
      </c>
      <c r="Q20" s="586"/>
      <c r="R20" s="1"/>
    </row>
    <row r="21" spans="1:18" x14ac:dyDescent="0.2">
      <c r="A21" s="314">
        <v>2007</v>
      </c>
      <c r="B21" s="314">
        <v>8</v>
      </c>
      <c r="C21" s="475">
        <v>803601.45132362505</v>
      </c>
      <c r="D21" s="512">
        <v>2.0868531345748802</v>
      </c>
      <c r="E21" s="479">
        <v>356.8452143778851</v>
      </c>
      <c r="F21" s="479">
        <v>0</v>
      </c>
      <c r="G21" s="595">
        <v>-7.4577229421766603E-2</v>
      </c>
      <c r="H21" s="594">
        <f t="shared" si="0"/>
        <v>20.668791759064071</v>
      </c>
      <c r="I21" s="594"/>
      <c r="J21" s="101">
        <v>1665</v>
      </c>
      <c r="K21" s="101">
        <v>31977.395</v>
      </c>
      <c r="L21" s="475"/>
      <c r="N21" s="586">
        <v>20.668791759064099</v>
      </c>
      <c r="O21" s="277">
        <f t="shared" si="1"/>
        <v>2.8421709430404007E-14</v>
      </c>
      <c r="Q21" s="586"/>
      <c r="R21" s="1"/>
    </row>
    <row r="22" spans="1:18" x14ac:dyDescent="0.2">
      <c r="A22" s="314">
        <v>2007</v>
      </c>
      <c r="B22" s="314">
        <v>9</v>
      </c>
      <c r="C22" s="475">
        <v>802622.16224847105</v>
      </c>
      <c r="D22" s="512">
        <v>2.0959193184132601</v>
      </c>
      <c r="E22" s="479">
        <v>302.41912358362555</v>
      </c>
      <c r="F22" s="479">
        <v>0</v>
      </c>
      <c r="G22" s="595">
        <v>-0.51750091730415104</v>
      </c>
      <c r="H22" s="594">
        <f t="shared" si="0"/>
        <v>19.857646001843623</v>
      </c>
      <c r="I22" s="594"/>
      <c r="J22" s="101">
        <v>1655</v>
      </c>
      <c r="K22" s="101">
        <v>34835.495000000003</v>
      </c>
      <c r="L22" s="475"/>
      <c r="N22" s="586">
        <v>19.857646001843602</v>
      </c>
      <c r="O22" s="277">
        <f t="shared" si="1"/>
        <v>0</v>
      </c>
      <c r="Q22" s="586"/>
      <c r="R22" s="1"/>
    </row>
    <row r="23" spans="1:18" x14ac:dyDescent="0.2">
      <c r="A23" s="314">
        <v>2007</v>
      </c>
      <c r="B23" s="314">
        <v>10</v>
      </c>
      <c r="C23" s="475">
        <v>800305.90504518698</v>
      </c>
      <c r="D23" s="512">
        <v>2.1048966666669999</v>
      </c>
      <c r="E23" s="479">
        <v>248.59604390682949</v>
      </c>
      <c r="F23" s="479">
        <v>0</v>
      </c>
      <c r="G23" s="595">
        <v>-6.3969309154693094E-2</v>
      </c>
      <c r="H23" s="594">
        <f t="shared" si="0"/>
        <v>19.935702587025755</v>
      </c>
      <c r="I23" s="594"/>
      <c r="J23" s="101">
        <v>1652</v>
      </c>
      <c r="K23" s="101">
        <v>33722.885000000002</v>
      </c>
      <c r="L23" s="475"/>
      <c r="N23" s="586">
        <v>19.935702587025801</v>
      </c>
      <c r="O23" s="277">
        <f t="shared" si="1"/>
        <v>4.6185277824406512E-14</v>
      </c>
      <c r="Q23" s="586"/>
      <c r="R23" s="1"/>
    </row>
    <row r="24" spans="1:18" x14ac:dyDescent="0.2">
      <c r="A24" s="314">
        <v>2007</v>
      </c>
      <c r="B24" s="314">
        <v>11</v>
      </c>
      <c r="C24" s="475">
        <v>795951.13496680802</v>
      </c>
      <c r="D24" s="512">
        <v>2.11330428118525</v>
      </c>
      <c r="E24" s="479">
        <v>87.50248877340529</v>
      </c>
      <c r="F24" s="479">
        <v>0</v>
      </c>
      <c r="G24" s="595">
        <v>0.39698200237225101</v>
      </c>
      <c r="H24" s="594">
        <f t="shared" si="0"/>
        <v>19.420200259649128</v>
      </c>
      <c r="I24" s="594"/>
      <c r="J24" s="101">
        <v>1623</v>
      </c>
      <c r="K24" s="101">
        <v>32673.941999999999</v>
      </c>
      <c r="L24" s="475"/>
      <c r="N24" s="586">
        <v>19.4202002596491</v>
      </c>
      <c r="O24" s="277">
        <f t="shared" si="1"/>
        <v>-2.8421709430404007E-14</v>
      </c>
      <c r="Q24" s="586"/>
      <c r="R24" s="1"/>
    </row>
    <row r="25" spans="1:18" x14ac:dyDescent="0.2">
      <c r="A25" s="314">
        <v>2007</v>
      </c>
      <c r="B25" s="314">
        <v>12</v>
      </c>
      <c r="C25" s="475">
        <v>790894.25694850495</v>
      </c>
      <c r="D25" s="512">
        <v>2.12063747532016</v>
      </c>
      <c r="E25" s="479">
        <v>73.851029946947065</v>
      </c>
      <c r="F25" s="479">
        <v>0</v>
      </c>
      <c r="G25" s="595">
        <v>0.51745490979075004</v>
      </c>
      <c r="H25" s="594">
        <f t="shared" si="0"/>
        <v>19.373661491082462</v>
      </c>
      <c r="I25" s="594"/>
      <c r="J25" s="101">
        <v>1621</v>
      </c>
      <c r="K25" s="101">
        <v>32178.859</v>
      </c>
      <c r="L25" s="496"/>
      <c r="N25" s="586">
        <v>19.373661491082501</v>
      </c>
      <c r="O25" s="277">
        <f t="shared" si="1"/>
        <v>3.907985046680551E-14</v>
      </c>
      <c r="Q25" s="586"/>
      <c r="R25" s="1"/>
    </row>
    <row r="26" spans="1:18" x14ac:dyDescent="0.2">
      <c r="A26" s="314">
        <v>2008</v>
      </c>
      <c r="B26" s="314">
        <v>1</v>
      </c>
      <c r="C26" s="475">
        <v>786302.005860548</v>
      </c>
      <c r="D26" s="512">
        <v>2.1276966666670001</v>
      </c>
      <c r="E26" s="479">
        <v>36.126174053552198</v>
      </c>
      <c r="F26" s="479">
        <v>64.955083488008739</v>
      </c>
      <c r="G26" s="595">
        <v>0.143198217128678</v>
      </c>
      <c r="H26" s="594">
        <f t="shared" si="0"/>
        <v>18.945901563807173</v>
      </c>
      <c r="I26" s="594"/>
      <c r="J26" s="101">
        <v>1631</v>
      </c>
      <c r="K26" s="101">
        <v>32652.811000000002</v>
      </c>
      <c r="L26" s="254"/>
      <c r="N26" s="586">
        <v>18.945901563807201</v>
      </c>
      <c r="O26" s="277">
        <f t="shared" si="1"/>
        <v>2.8421709430404007E-14</v>
      </c>
      <c r="Q26" s="586"/>
      <c r="R26" s="1"/>
    </row>
    <row r="27" spans="1:18" x14ac:dyDescent="0.2">
      <c r="A27" s="314">
        <v>2008</v>
      </c>
      <c r="B27" s="314">
        <v>2</v>
      </c>
      <c r="C27" s="475">
        <v>783437.38327867002</v>
      </c>
      <c r="D27" s="512">
        <v>2.1348214924122502</v>
      </c>
      <c r="E27" s="479">
        <v>62.724246691326655</v>
      </c>
      <c r="F27" s="479">
        <v>0</v>
      </c>
      <c r="G27" s="595">
        <v>-0.185080261704407</v>
      </c>
      <c r="H27" s="594">
        <f t="shared" si="0"/>
        <v>18.451219104647581</v>
      </c>
      <c r="I27" s="594"/>
      <c r="J27" s="101">
        <v>1626</v>
      </c>
      <c r="K27" s="101">
        <v>29997.883999999998</v>
      </c>
      <c r="L27" s="101"/>
      <c r="N27" s="586">
        <v>18.451219104647599</v>
      </c>
      <c r="O27" s="277">
        <f t="shared" si="1"/>
        <v>0</v>
      </c>
      <c r="Q27" s="586"/>
      <c r="R27" s="1"/>
    </row>
    <row r="28" spans="1:18" x14ac:dyDescent="0.2">
      <c r="A28" s="314">
        <v>2008</v>
      </c>
      <c r="B28" s="314">
        <v>3</v>
      </c>
      <c r="C28" s="475">
        <v>781730.42087853095</v>
      </c>
      <c r="D28" s="512">
        <v>2.1430463946868898</v>
      </c>
      <c r="E28" s="479">
        <v>56.93537592757194</v>
      </c>
      <c r="F28" s="479">
        <v>0</v>
      </c>
      <c r="G28" s="595">
        <v>-0.399714144345658</v>
      </c>
      <c r="H28" s="594">
        <f t="shared" si="0"/>
        <v>18.134552837667389</v>
      </c>
      <c r="I28" s="594"/>
      <c r="J28" s="101">
        <v>1616</v>
      </c>
      <c r="K28" s="101">
        <v>28667.819</v>
      </c>
      <c r="L28" s="101"/>
      <c r="N28" s="586">
        <v>18.1345528376674</v>
      </c>
      <c r="O28" s="277">
        <f t="shared" si="1"/>
        <v>0</v>
      </c>
      <c r="Q28" s="586"/>
      <c r="R28" s="1"/>
    </row>
    <row r="29" spans="1:18" x14ac:dyDescent="0.2">
      <c r="A29" s="314">
        <v>2008</v>
      </c>
      <c r="B29" s="314">
        <v>4</v>
      </c>
      <c r="C29" s="475">
        <v>779883.59820558701</v>
      </c>
      <c r="D29" s="512">
        <v>2.1553766666669998</v>
      </c>
      <c r="E29" s="479">
        <v>111.14006652165149</v>
      </c>
      <c r="F29" s="479">
        <v>0</v>
      </c>
      <c r="G29" s="595">
        <v>-0.27547067454257901</v>
      </c>
      <c r="H29" s="594">
        <f t="shared" si="0"/>
        <v>18.456379986098792</v>
      </c>
      <c r="I29" s="594"/>
      <c r="J29" s="101">
        <v>1605</v>
      </c>
      <c r="K29" s="101">
        <v>28898.616999999998</v>
      </c>
      <c r="L29" s="101"/>
      <c r="N29" s="586">
        <v>18.456379986098799</v>
      </c>
      <c r="O29" s="277">
        <f t="shared" si="1"/>
        <v>0</v>
      </c>
      <c r="Q29" s="586"/>
      <c r="R29" s="1"/>
    </row>
    <row r="30" spans="1:18" x14ac:dyDescent="0.2">
      <c r="A30" s="314">
        <v>2008</v>
      </c>
      <c r="B30" s="314">
        <v>5</v>
      </c>
      <c r="C30" s="475">
        <v>777162.59856448602</v>
      </c>
      <c r="D30" s="512">
        <v>2.1710839997710298</v>
      </c>
      <c r="E30" s="479">
        <v>216.40455680076681</v>
      </c>
      <c r="F30" s="479">
        <v>0</v>
      </c>
      <c r="G30" s="595">
        <v>6.1524416618638597E-2</v>
      </c>
      <c r="H30" s="594">
        <f t="shared" si="0"/>
        <v>19.240450589590967</v>
      </c>
      <c r="I30" s="594"/>
      <c r="J30" s="101">
        <v>1592</v>
      </c>
      <c r="K30" s="101">
        <v>31032.002</v>
      </c>
      <c r="L30" s="101"/>
      <c r="N30" s="586">
        <v>19.240450589590999</v>
      </c>
      <c r="O30" s="277">
        <f t="shared" si="1"/>
        <v>3.1974423109204508E-14</v>
      </c>
      <c r="Q30" s="586"/>
      <c r="R30" s="1"/>
    </row>
    <row r="31" spans="1:18" x14ac:dyDescent="0.2">
      <c r="A31" s="314">
        <v>2008</v>
      </c>
      <c r="B31" s="314">
        <v>6</v>
      </c>
      <c r="C31" s="475">
        <v>772943.15959607298</v>
      </c>
      <c r="D31" s="512">
        <v>2.1849859328942398</v>
      </c>
      <c r="E31" s="479">
        <v>285.28102425075247</v>
      </c>
      <c r="F31" s="479">
        <v>0</v>
      </c>
      <c r="G31" s="595">
        <v>0.39646922369716397</v>
      </c>
      <c r="H31" s="594">
        <f t="shared" si="0"/>
        <v>19.822858562508689</v>
      </c>
      <c r="I31" s="594"/>
      <c r="J31" s="101">
        <v>1562</v>
      </c>
      <c r="K31" s="101">
        <v>31678.275000000001</v>
      </c>
      <c r="L31" s="101"/>
      <c r="N31" s="586">
        <v>19.822858562508699</v>
      </c>
      <c r="O31" s="277">
        <f t="shared" si="1"/>
        <v>0</v>
      </c>
      <c r="Q31" s="586"/>
      <c r="R31" s="1"/>
    </row>
    <row r="32" spans="1:18" x14ac:dyDescent="0.2">
      <c r="A32" s="314">
        <v>2008</v>
      </c>
      <c r="B32" s="314">
        <v>7</v>
      </c>
      <c r="C32" s="475">
        <v>767201.90351292898</v>
      </c>
      <c r="D32" s="512">
        <v>2.1886100000000002</v>
      </c>
      <c r="E32" s="479">
        <v>277.50678224326367</v>
      </c>
      <c r="F32" s="479">
        <v>0</v>
      </c>
      <c r="G32" s="595">
        <v>0.375154233912117</v>
      </c>
      <c r="H32" s="594">
        <f t="shared" si="0"/>
        <v>19.686304589165189</v>
      </c>
      <c r="I32" s="594"/>
      <c r="J32" s="101">
        <v>1555</v>
      </c>
      <c r="K32" s="101">
        <v>29745.186000000002</v>
      </c>
      <c r="L32" s="101"/>
      <c r="N32" s="586">
        <v>19.6863045891652</v>
      </c>
      <c r="O32" s="277">
        <f t="shared" si="1"/>
        <v>0</v>
      </c>
      <c r="Q32" s="586"/>
      <c r="R32" s="1"/>
    </row>
    <row r="33" spans="1:18" x14ac:dyDescent="0.2">
      <c r="A33" s="314">
        <v>2008</v>
      </c>
      <c r="B33" s="314">
        <v>8</v>
      </c>
      <c r="C33" s="475">
        <v>759495.869742763</v>
      </c>
      <c r="D33" s="512">
        <v>2.17723605672967</v>
      </c>
      <c r="E33" s="479">
        <v>320.57276960580305</v>
      </c>
      <c r="F33" s="479">
        <v>0</v>
      </c>
      <c r="G33" s="595">
        <v>-0.157417986802599</v>
      </c>
      <c r="H33" s="594">
        <f t="shared" si="0"/>
        <v>19.402912393667886</v>
      </c>
      <c r="I33" s="594"/>
      <c r="J33" s="101">
        <v>1551</v>
      </c>
      <c r="K33" s="101">
        <v>29312.411</v>
      </c>
      <c r="L33" s="101"/>
      <c r="N33" s="586">
        <v>19.402912393667901</v>
      </c>
      <c r="O33" s="277">
        <f t="shared" si="1"/>
        <v>0</v>
      </c>
      <c r="Q33" s="586"/>
      <c r="R33" s="1"/>
    </row>
    <row r="34" spans="1:18" x14ac:dyDescent="0.2">
      <c r="A34" s="314">
        <v>2008</v>
      </c>
      <c r="B34" s="314">
        <v>9</v>
      </c>
      <c r="C34" s="475">
        <v>750912.41104702104</v>
      </c>
      <c r="D34" s="512">
        <v>2.15716500427262</v>
      </c>
      <c r="E34" s="479">
        <v>318.90589510911758</v>
      </c>
      <c r="F34" s="479">
        <v>0</v>
      </c>
      <c r="G34" s="595">
        <v>-0.53399238607972799</v>
      </c>
      <c r="H34" s="594">
        <f t="shared" si="0"/>
        <v>19.082331962320485</v>
      </c>
      <c r="I34" s="594"/>
      <c r="J34" s="101">
        <v>1550</v>
      </c>
      <c r="K34" s="101">
        <v>30635.097000000002</v>
      </c>
      <c r="L34" s="101"/>
      <c r="N34" s="586">
        <v>19.082331962320499</v>
      </c>
      <c r="O34" s="277">
        <f t="shared" si="1"/>
        <v>0</v>
      </c>
      <c r="Q34" s="586"/>
      <c r="R34" s="1"/>
    </row>
    <row r="35" spans="1:18" x14ac:dyDescent="0.2">
      <c r="A35" s="314">
        <v>2008</v>
      </c>
      <c r="B35" s="314">
        <v>10</v>
      </c>
      <c r="C35" s="475">
        <v>742876.492420936</v>
      </c>
      <c r="D35" s="512">
        <v>2.1384866666670002</v>
      </c>
      <c r="E35" s="479">
        <v>182.06087900820035</v>
      </c>
      <c r="F35" s="479">
        <v>0</v>
      </c>
      <c r="G35" s="595">
        <v>-0.18261680736550501</v>
      </c>
      <c r="H35" s="594">
        <f t="shared" si="0"/>
        <v>18.744006003774423</v>
      </c>
      <c r="I35" s="594"/>
      <c r="J35" s="101">
        <v>1530</v>
      </c>
      <c r="K35" s="101">
        <v>27804.129000000001</v>
      </c>
      <c r="L35" s="101"/>
      <c r="N35" s="586">
        <v>18.744006003774398</v>
      </c>
      <c r="O35" s="277">
        <f t="shared" si="1"/>
        <v>0</v>
      </c>
      <c r="Q35" s="586"/>
      <c r="R35" s="1"/>
    </row>
    <row r="36" spans="1:18" x14ac:dyDescent="0.2">
      <c r="A36" s="314">
        <v>2008</v>
      </c>
      <c r="B36" s="314">
        <v>11</v>
      </c>
      <c r="C36" s="475">
        <v>735812.53254731698</v>
      </c>
      <c r="D36" s="512">
        <v>2.1272142816136799</v>
      </c>
      <c r="E36" s="479">
        <v>53.240502772726046</v>
      </c>
      <c r="F36" s="479">
        <v>0</v>
      </c>
      <c r="G36" s="595">
        <v>0.15315780553383701</v>
      </c>
      <c r="H36" s="594">
        <f t="shared" si="0"/>
        <v>18.391693655326264</v>
      </c>
      <c r="I36" s="594"/>
      <c r="J36" s="101">
        <v>1512</v>
      </c>
      <c r="K36" s="101">
        <v>26580.648000000001</v>
      </c>
      <c r="L36" s="101"/>
      <c r="N36" s="586">
        <v>18.3916936553263</v>
      </c>
      <c r="O36" s="277">
        <f t="shared" si="1"/>
        <v>3.5527136788005009E-14</v>
      </c>
      <c r="Q36" s="586"/>
      <c r="R36" s="1"/>
    </row>
    <row r="37" spans="1:18" x14ac:dyDescent="0.2">
      <c r="A37" s="314">
        <v>2008</v>
      </c>
      <c r="B37" s="314">
        <v>12</v>
      </c>
      <c r="C37" s="475">
        <v>730414.14903284702</v>
      </c>
      <c r="D37" s="512">
        <v>2.1233150805469601</v>
      </c>
      <c r="E37" s="479">
        <v>36.448562002199012</v>
      </c>
      <c r="F37" s="479">
        <v>0</v>
      </c>
      <c r="G37" s="595">
        <v>0.21109500149518801</v>
      </c>
      <c r="H37" s="594">
        <f t="shared" si="0"/>
        <v>18.339112992293813</v>
      </c>
      <c r="I37" s="594"/>
      <c r="J37" s="101">
        <v>1505</v>
      </c>
      <c r="K37" s="101">
        <v>27194.878000000001</v>
      </c>
      <c r="L37" s="496"/>
      <c r="N37" s="586">
        <v>18.339112992293799</v>
      </c>
      <c r="O37" s="277">
        <f t="shared" si="1"/>
        <v>0</v>
      </c>
      <c r="Q37" s="586"/>
      <c r="R37" s="1"/>
    </row>
    <row r="38" spans="1:18" x14ac:dyDescent="0.2">
      <c r="A38" s="314">
        <v>2009</v>
      </c>
      <c r="B38" s="314">
        <v>1</v>
      </c>
      <c r="C38" s="475">
        <v>726396.87810265296</v>
      </c>
      <c r="D38" s="512">
        <v>2.1237766666670002</v>
      </c>
      <c r="E38" s="479">
        <v>24.483176423718522</v>
      </c>
      <c r="F38" s="479">
        <v>108.69056919036775</v>
      </c>
      <c r="G38" s="595">
        <v>7.8818516987588794E-2</v>
      </c>
      <c r="H38" s="594">
        <f t="shared" si="0"/>
        <v>18.505645533136725</v>
      </c>
      <c r="I38" s="594"/>
      <c r="J38" s="101">
        <v>1491</v>
      </c>
      <c r="K38" s="101">
        <v>27153.899000000001</v>
      </c>
      <c r="L38" s="254"/>
      <c r="N38" s="586">
        <v>18.5056455331367</v>
      </c>
      <c r="O38" s="277">
        <f t="shared" si="1"/>
        <v>0</v>
      </c>
      <c r="Q38" s="586"/>
      <c r="R38" s="1"/>
    </row>
    <row r="39" spans="1:18" x14ac:dyDescent="0.2">
      <c r="A39" s="314">
        <v>2009</v>
      </c>
      <c r="B39" s="314">
        <v>2</v>
      </c>
      <c r="C39" s="475">
        <v>723918.04994559102</v>
      </c>
      <c r="D39" s="512">
        <v>2.12641812349105</v>
      </c>
      <c r="E39" s="479">
        <v>18.140086514143775</v>
      </c>
      <c r="F39" s="479">
        <v>0</v>
      </c>
      <c r="G39" s="595">
        <v>-0.150302660945943</v>
      </c>
      <c r="H39" s="594">
        <f t="shared" si="0"/>
        <v>17.801997404472601</v>
      </c>
      <c r="I39" s="594"/>
      <c r="J39" s="101">
        <v>1502</v>
      </c>
      <c r="K39" s="101">
        <v>26067.315999999999</v>
      </c>
      <c r="L39" s="475"/>
      <c r="N39" s="586">
        <v>17.801997404472601</v>
      </c>
      <c r="O39" s="277">
        <f t="shared" si="1"/>
        <v>0</v>
      </c>
      <c r="Q39" s="586"/>
      <c r="R39" s="1"/>
    </row>
    <row r="40" spans="1:18" x14ac:dyDescent="0.2">
      <c r="A40" s="314">
        <v>2009</v>
      </c>
      <c r="B40" s="314">
        <v>3</v>
      </c>
      <c r="C40" s="475">
        <v>722550.01810500701</v>
      </c>
      <c r="D40" s="512">
        <v>2.1300317680546099</v>
      </c>
      <c r="E40" s="479">
        <v>49.882568605072933</v>
      </c>
      <c r="F40" s="479">
        <v>0</v>
      </c>
      <c r="G40" s="595">
        <v>-0.26867958256498897</v>
      </c>
      <c r="H40" s="594">
        <f t="shared" si="0"/>
        <v>17.821517735536531</v>
      </c>
      <c r="I40" s="594"/>
      <c r="J40" s="101">
        <v>1485</v>
      </c>
      <c r="K40" s="101">
        <v>25477.791000000001</v>
      </c>
      <c r="L40" s="475"/>
      <c r="N40" s="586">
        <v>17.821517735536499</v>
      </c>
      <c r="O40" s="277">
        <f t="shared" si="1"/>
        <v>-3.1974423109204508E-14</v>
      </c>
      <c r="Q40" s="586"/>
      <c r="R40" s="1"/>
    </row>
    <row r="41" spans="1:18" x14ac:dyDescent="0.2">
      <c r="A41" s="314">
        <v>2009</v>
      </c>
      <c r="B41" s="314">
        <v>4</v>
      </c>
      <c r="C41" s="475">
        <v>721381.02253309102</v>
      </c>
      <c r="D41" s="512">
        <v>2.1350699999999998</v>
      </c>
      <c r="E41" s="479">
        <v>126.25523475594419</v>
      </c>
      <c r="F41" s="479">
        <v>0</v>
      </c>
      <c r="G41" s="595">
        <v>-0.19556017054434299</v>
      </c>
      <c r="H41" s="594">
        <f t="shared" si="0"/>
        <v>18.269059900402159</v>
      </c>
      <c r="I41" s="594"/>
      <c r="J41" s="101">
        <v>1467</v>
      </c>
      <c r="K41" s="101">
        <v>26070.707999999999</v>
      </c>
      <c r="L41" s="475"/>
      <c r="N41" s="586">
        <v>18.269059900402201</v>
      </c>
      <c r="O41" s="277">
        <f t="shared" si="1"/>
        <v>4.2632564145606011E-14</v>
      </c>
      <c r="Q41" s="586"/>
      <c r="R41" s="1"/>
    </row>
    <row r="42" spans="1:18" x14ac:dyDescent="0.2">
      <c r="A42" s="314">
        <v>2009</v>
      </c>
      <c r="B42" s="314">
        <v>5</v>
      </c>
      <c r="C42" s="475">
        <v>720156.517056752</v>
      </c>
      <c r="D42" s="512">
        <v>2.14068449800014</v>
      </c>
      <c r="E42" s="479">
        <v>193.36367005912052</v>
      </c>
      <c r="F42" s="479">
        <v>0</v>
      </c>
      <c r="G42" s="595">
        <v>3.1312961821718902E-2</v>
      </c>
      <c r="H42" s="594">
        <f t="shared" si="0"/>
        <v>18.815196833667525</v>
      </c>
      <c r="I42" s="594"/>
      <c r="J42" s="101">
        <v>1459</v>
      </c>
      <c r="K42" s="101">
        <v>27865.03</v>
      </c>
      <c r="L42" s="475"/>
      <c r="N42" s="586">
        <v>18.8151968336675</v>
      </c>
      <c r="O42" s="277">
        <f t="shared" si="1"/>
        <v>0</v>
      </c>
      <c r="Q42" s="586"/>
      <c r="R42" s="1"/>
    </row>
    <row r="43" spans="1:18" x14ac:dyDescent="0.2">
      <c r="A43" s="314">
        <v>2009</v>
      </c>
      <c r="B43" s="314">
        <v>6</v>
      </c>
      <c r="C43" s="475">
        <v>719065.17829450197</v>
      </c>
      <c r="D43" s="512">
        <v>2.1470126862254699</v>
      </c>
      <c r="E43" s="479">
        <v>290.69629221537059</v>
      </c>
      <c r="F43" s="479">
        <v>0</v>
      </c>
      <c r="G43" s="595">
        <v>0.30502541656262799</v>
      </c>
      <c r="H43" s="594">
        <f t="shared" si="0"/>
        <v>19.570049037407614</v>
      </c>
      <c r="I43" s="594"/>
      <c r="J43" s="101">
        <v>1454</v>
      </c>
      <c r="K43" s="101">
        <v>27644.516</v>
      </c>
      <c r="L43" s="475"/>
      <c r="N43" s="586">
        <v>19.5700490374076</v>
      </c>
      <c r="O43" s="277">
        <f t="shared" si="1"/>
        <v>0</v>
      </c>
      <c r="Q43" s="586"/>
      <c r="R43" s="1"/>
    </row>
    <row r="44" spans="1:18" x14ac:dyDescent="0.2">
      <c r="A44" s="314">
        <v>2009</v>
      </c>
      <c r="B44" s="314">
        <v>7</v>
      </c>
      <c r="C44" s="475">
        <v>718618.93490947597</v>
      </c>
      <c r="D44" s="512">
        <v>2.1534399999999998</v>
      </c>
      <c r="E44" s="479">
        <v>318.41148260028547</v>
      </c>
      <c r="F44" s="479">
        <v>0</v>
      </c>
      <c r="G44" s="595">
        <v>0.12748357838604099</v>
      </c>
      <c r="H44" s="594">
        <f t="shared" si="0"/>
        <v>19.496854614463544</v>
      </c>
      <c r="I44" s="594"/>
      <c r="J44" s="101">
        <v>1455</v>
      </c>
      <c r="K44" s="101">
        <v>28395.616999999998</v>
      </c>
      <c r="L44" s="475"/>
      <c r="N44" s="586">
        <v>19.496854614463501</v>
      </c>
      <c r="O44" s="277">
        <f t="shared" si="1"/>
        <v>-4.2632564145606011E-14</v>
      </c>
      <c r="Q44" s="586"/>
      <c r="R44" s="1"/>
    </row>
    <row r="45" spans="1:18" x14ac:dyDescent="0.2">
      <c r="A45" s="314">
        <v>2009</v>
      </c>
      <c r="B45" s="314">
        <v>8</v>
      </c>
      <c r="C45" s="475">
        <v>719050.15748902003</v>
      </c>
      <c r="D45" s="512">
        <v>2.16008058929761</v>
      </c>
      <c r="E45" s="479">
        <v>356.05452345394741</v>
      </c>
      <c r="F45" s="479">
        <v>0</v>
      </c>
      <c r="G45" s="595">
        <v>-0.10771232683361</v>
      </c>
      <c r="H45" s="594">
        <f t="shared" si="0"/>
        <v>19.42628340145</v>
      </c>
      <c r="I45" s="594"/>
      <c r="J45" s="101">
        <v>1434</v>
      </c>
      <c r="K45" s="101">
        <v>25715.365000000002</v>
      </c>
      <c r="L45" s="475"/>
      <c r="N45" s="586">
        <v>19.42628340145</v>
      </c>
      <c r="O45" s="277">
        <f t="shared" si="1"/>
        <v>0</v>
      </c>
      <c r="Q45" s="586"/>
      <c r="R45" s="1"/>
    </row>
    <row r="46" spans="1:18" x14ac:dyDescent="0.2">
      <c r="A46" s="314">
        <v>2009</v>
      </c>
      <c r="B46" s="314">
        <v>9</v>
      </c>
      <c r="C46" s="475">
        <v>719864.77348815603</v>
      </c>
      <c r="D46" s="512">
        <v>2.1660086474089599</v>
      </c>
      <c r="E46" s="479">
        <v>310.26409597364955</v>
      </c>
      <c r="F46" s="479">
        <v>0</v>
      </c>
      <c r="G46" s="595">
        <v>-0.49461043792826898</v>
      </c>
      <c r="H46" s="594">
        <f t="shared" si="0"/>
        <v>18.754852720632762</v>
      </c>
      <c r="I46" s="594"/>
      <c r="J46" s="101">
        <v>1419</v>
      </c>
      <c r="K46" s="101">
        <v>26738.715</v>
      </c>
      <c r="L46" s="475"/>
      <c r="N46" s="586">
        <v>18.754852720632801</v>
      </c>
      <c r="O46" s="277">
        <f t="shared" si="1"/>
        <v>3.907985046680551E-14</v>
      </c>
      <c r="Q46" s="586"/>
      <c r="R46" s="1"/>
    </row>
    <row r="47" spans="1:18" x14ac:dyDescent="0.2">
      <c r="A47" s="314">
        <v>2009</v>
      </c>
      <c r="B47" s="314">
        <v>10</v>
      </c>
      <c r="C47" s="475">
        <v>720339.16445478098</v>
      </c>
      <c r="D47" s="512">
        <v>2.1703000000000001</v>
      </c>
      <c r="E47" s="479">
        <v>253.98000492254022</v>
      </c>
      <c r="F47" s="479">
        <v>0</v>
      </c>
      <c r="G47" s="595">
        <v>-0.21303164669545499</v>
      </c>
      <c r="H47" s="594">
        <f t="shared" si="0"/>
        <v>18.702708131453459</v>
      </c>
      <c r="I47" s="594"/>
      <c r="J47" s="101">
        <v>1405</v>
      </c>
      <c r="K47" s="101">
        <v>26218.047999999999</v>
      </c>
      <c r="L47" s="475"/>
      <c r="N47" s="586">
        <v>18.702708131453502</v>
      </c>
      <c r="O47" s="277">
        <f t="shared" si="1"/>
        <v>4.2632564145606011E-14</v>
      </c>
      <c r="Q47" s="586"/>
      <c r="R47" s="1"/>
    </row>
    <row r="48" spans="1:18" x14ac:dyDescent="0.2">
      <c r="A48" s="314">
        <v>2009</v>
      </c>
      <c r="B48" s="314">
        <v>11</v>
      </c>
      <c r="C48" s="475">
        <v>720035.586523543</v>
      </c>
      <c r="D48" s="512">
        <v>2.1727019975235802</v>
      </c>
      <c r="E48" s="479">
        <v>124.51115722310387</v>
      </c>
      <c r="F48" s="479">
        <v>0</v>
      </c>
      <c r="G48" s="595">
        <v>0.23919295406014399</v>
      </c>
      <c r="H48" s="594">
        <f t="shared" si="0"/>
        <v>18.426538941417185</v>
      </c>
      <c r="I48" s="594"/>
      <c r="J48" s="101">
        <v>1392</v>
      </c>
      <c r="K48" s="101">
        <v>25481.881000000001</v>
      </c>
      <c r="L48" s="475"/>
      <c r="N48" s="586">
        <v>18.426538941417199</v>
      </c>
      <c r="O48" s="277">
        <f t="shared" si="1"/>
        <v>0</v>
      </c>
      <c r="Q48" s="586"/>
      <c r="R48" s="1"/>
    </row>
    <row r="49" spans="1:18" x14ac:dyDescent="0.2">
      <c r="A49" s="314">
        <v>2009</v>
      </c>
      <c r="B49" s="314">
        <v>12</v>
      </c>
      <c r="C49" s="475">
        <v>719389.79796259897</v>
      </c>
      <c r="D49" s="512">
        <v>2.1734900457000599</v>
      </c>
      <c r="E49" s="479">
        <v>64.378981964781048</v>
      </c>
      <c r="F49" s="479">
        <v>0</v>
      </c>
      <c r="G49" s="595">
        <v>0.39967942346130803</v>
      </c>
      <c r="H49" s="594">
        <f t="shared" si="0"/>
        <v>18.24673867266555</v>
      </c>
      <c r="I49" s="594"/>
      <c r="J49" s="101">
        <v>1379</v>
      </c>
      <c r="K49" s="101">
        <v>26126.129000000001</v>
      </c>
      <c r="L49" s="496"/>
      <c r="N49" s="586">
        <v>18.2467386726656</v>
      </c>
      <c r="O49" s="277">
        <f t="shared" si="1"/>
        <v>4.9737991503207013E-14</v>
      </c>
      <c r="Q49" s="586"/>
      <c r="R49" s="1"/>
    </row>
    <row r="50" spans="1:18" x14ac:dyDescent="0.2">
      <c r="A50" s="314">
        <v>2010</v>
      </c>
      <c r="B50" s="314">
        <v>1</v>
      </c>
      <c r="C50" s="475">
        <v>719013.41661915404</v>
      </c>
      <c r="D50" s="512">
        <v>2.1734066666670002</v>
      </c>
      <c r="E50" s="479">
        <v>18.124593485966685</v>
      </c>
      <c r="F50" s="479">
        <v>244.20806310179955</v>
      </c>
      <c r="G50" s="595">
        <v>0.29295147177796799</v>
      </c>
      <c r="H50" s="594">
        <f t="shared" si="0"/>
        <v>18.785088054983238</v>
      </c>
      <c r="I50" s="594"/>
      <c r="J50" s="101">
        <v>1386</v>
      </c>
      <c r="K50" s="101">
        <v>25729.899000000001</v>
      </c>
      <c r="L50" s="254"/>
      <c r="N50" s="586">
        <v>18.785088054983198</v>
      </c>
      <c r="O50" s="277">
        <f t="shared" si="1"/>
        <v>-3.907985046680551E-14</v>
      </c>
      <c r="Q50" s="586"/>
      <c r="R50" s="1"/>
    </row>
    <row r="51" spans="1:18" x14ac:dyDescent="0.2">
      <c r="A51" s="314">
        <v>2010</v>
      </c>
      <c r="B51" s="314">
        <v>2</v>
      </c>
      <c r="C51" s="475">
        <v>719400.20998962701</v>
      </c>
      <c r="D51" s="512">
        <v>2.1730583662709502</v>
      </c>
      <c r="E51" s="479">
        <v>10.091272154204862</v>
      </c>
      <c r="F51" s="479">
        <v>0</v>
      </c>
      <c r="G51" s="595">
        <v>-0.196295191639908</v>
      </c>
      <c r="H51" s="594">
        <f t="shared" si="0"/>
        <v>17.356296955398506</v>
      </c>
      <c r="I51" s="594"/>
      <c r="J51" s="101">
        <v>1371</v>
      </c>
      <c r="K51" s="101">
        <v>23487.169000000002</v>
      </c>
      <c r="L51" s="475"/>
      <c r="N51" s="586">
        <v>17.356296955398498</v>
      </c>
      <c r="O51" s="277">
        <f t="shared" si="1"/>
        <v>0</v>
      </c>
      <c r="Q51" s="586"/>
      <c r="R51" s="1"/>
    </row>
    <row r="52" spans="1:18" x14ac:dyDescent="0.2">
      <c r="A52" s="314">
        <v>2010</v>
      </c>
      <c r="B52" s="314">
        <v>3</v>
      </c>
      <c r="C52" s="475">
        <v>720147.329691316</v>
      </c>
      <c r="D52" s="512">
        <v>2.1728834549471001</v>
      </c>
      <c r="E52" s="479">
        <v>14.192357639291513</v>
      </c>
      <c r="F52" s="479">
        <v>0</v>
      </c>
      <c r="G52" s="595">
        <v>-0.473319738811952</v>
      </c>
      <c r="H52" s="594">
        <f t="shared" si="0"/>
        <v>17.109176456998274</v>
      </c>
      <c r="I52" s="594"/>
      <c r="J52" s="101">
        <v>1367</v>
      </c>
      <c r="K52" s="101">
        <v>22976.537</v>
      </c>
      <c r="L52" s="475"/>
      <c r="N52" s="586">
        <v>17.109176456998298</v>
      </c>
      <c r="O52" s="277">
        <f t="shared" si="1"/>
        <v>0</v>
      </c>
      <c r="Q52" s="586"/>
      <c r="R52" s="1"/>
    </row>
    <row r="53" spans="1:18" x14ac:dyDescent="0.2">
      <c r="A53" s="314">
        <v>2010</v>
      </c>
      <c r="B53" s="314">
        <v>4</v>
      </c>
      <c r="C53" s="475">
        <v>720940.64716027805</v>
      </c>
      <c r="D53" s="512">
        <v>2.1732</v>
      </c>
      <c r="E53" s="479">
        <v>81.765451730198578</v>
      </c>
      <c r="F53" s="479">
        <v>0</v>
      </c>
      <c r="G53" s="595">
        <v>-0.296756520930757</v>
      </c>
      <c r="H53" s="594">
        <f t="shared" si="0"/>
        <v>17.660505948365849</v>
      </c>
      <c r="I53" s="594"/>
      <c r="J53" s="101">
        <v>1364</v>
      </c>
      <c r="K53" s="101">
        <v>23894.243999999999</v>
      </c>
      <c r="L53" s="475"/>
      <c r="N53" s="586">
        <v>17.660505948365799</v>
      </c>
      <c r="O53" s="277">
        <f t="shared" si="1"/>
        <v>-4.9737991503207013E-14</v>
      </c>
      <c r="Q53" s="586"/>
      <c r="R53" s="1"/>
    </row>
    <row r="54" spans="1:18" x14ac:dyDescent="0.2">
      <c r="A54" s="314">
        <v>2010</v>
      </c>
      <c r="B54" s="314">
        <v>5</v>
      </c>
      <c r="C54" s="475">
        <v>721336.54490829504</v>
      </c>
      <c r="D54" s="512">
        <v>2.1743355272900402</v>
      </c>
      <c r="E54" s="479">
        <v>235.20518287858062</v>
      </c>
      <c r="F54" s="479">
        <v>0</v>
      </c>
      <c r="G54" s="595">
        <v>0.15774897974666399</v>
      </c>
      <c r="H54" s="594">
        <f t="shared" si="0"/>
        <v>18.951426093127843</v>
      </c>
      <c r="I54" s="594"/>
      <c r="J54" s="101">
        <v>1356</v>
      </c>
      <c r="K54" s="101">
        <v>25139.405999999999</v>
      </c>
      <c r="L54" s="475"/>
      <c r="N54" s="586">
        <v>18.9514260931278</v>
      </c>
      <c r="O54" s="277">
        <f t="shared" si="1"/>
        <v>-4.2632564145606011E-14</v>
      </c>
      <c r="Q54" s="586"/>
      <c r="R54" s="1"/>
    </row>
    <row r="55" spans="1:18" x14ac:dyDescent="0.2">
      <c r="A55" s="314">
        <v>2010</v>
      </c>
      <c r="B55" s="314">
        <v>6</v>
      </c>
      <c r="C55" s="475">
        <v>721561.11701208702</v>
      </c>
      <c r="D55" s="512">
        <v>2.1765649001839602</v>
      </c>
      <c r="E55" s="479">
        <v>361.4550489293996</v>
      </c>
      <c r="F55" s="479">
        <v>0</v>
      </c>
      <c r="G55" s="595">
        <v>0.35567603121531</v>
      </c>
      <c r="H55" s="594">
        <f t="shared" si="0"/>
        <v>19.827881932607884</v>
      </c>
      <c r="I55" s="594"/>
      <c r="J55" s="101">
        <v>1343</v>
      </c>
      <c r="K55" s="101">
        <v>25823.4</v>
      </c>
      <c r="L55" s="475"/>
      <c r="N55" s="586">
        <v>19.827881932607902</v>
      </c>
      <c r="O55" s="277">
        <f t="shared" si="1"/>
        <v>0</v>
      </c>
      <c r="Q55" s="586"/>
      <c r="R55" s="1"/>
    </row>
    <row r="56" spans="1:18" x14ac:dyDescent="0.2">
      <c r="A56" s="314">
        <v>2010</v>
      </c>
      <c r="B56" s="314">
        <v>7</v>
      </c>
      <c r="C56" s="475">
        <v>721929.65924744098</v>
      </c>
      <c r="D56" s="512">
        <v>2.1798999999999999</v>
      </c>
      <c r="E56" s="479">
        <v>352.69258151610575</v>
      </c>
      <c r="F56" s="479">
        <v>0</v>
      </c>
      <c r="G56" s="595">
        <v>0.112823274622606</v>
      </c>
      <c r="H56" s="594">
        <f t="shared" si="0"/>
        <v>19.517357491624125</v>
      </c>
      <c r="I56" s="594"/>
      <c r="J56" s="101">
        <v>1339</v>
      </c>
      <c r="K56" s="101">
        <v>25001.085999999999</v>
      </c>
      <c r="L56" s="475"/>
      <c r="N56" s="586">
        <v>19.5173574916241</v>
      </c>
      <c r="O56" s="277">
        <f t="shared" si="1"/>
        <v>0</v>
      </c>
      <c r="Q56" s="586"/>
      <c r="R56" s="1"/>
    </row>
    <row r="57" spans="1:18" x14ac:dyDescent="0.2">
      <c r="A57" s="314">
        <v>2010</v>
      </c>
      <c r="B57" s="314">
        <v>8</v>
      </c>
      <c r="C57" s="475">
        <v>722610.64634299499</v>
      </c>
      <c r="D57" s="512">
        <v>2.18463888092796</v>
      </c>
      <c r="E57" s="479">
        <v>362.03321597310298</v>
      </c>
      <c r="F57" s="479">
        <v>0</v>
      </c>
      <c r="G57" s="595">
        <v>-0.32366652737701401</v>
      </c>
      <c r="H57" s="594">
        <f t="shared" si="0"/>
        <v>19.105442031382157</v>
      </c>
      <c r="I57" s="594"/>
      <c r="J57" s="101">
        <v>1337</v>
      </c>
      <c r="K57" s="101">
        <v>25883.054</v>
      </c>
      <c r="L57" s="475"/>
      <c r="N57" s="586">
        <v>19.1054420313822</v>
      </c>
      <c r="O57" s="277">
        <f t="shared" si="1"/>
        <v>4.2632564145606011E-14</v>
      </c>
      <c r="Q57" s="586"/>
      <c r="R57" s="1"/>
    </row>
    <row r="58" spans="1:18" x14ac:dyDescent="0.2">
      <c r="A58" s="314">
        <v>2010</v>
      </c>
      <c r="B58" s="314">
        <v>9</v>
      </c>
      <c r="C58" s="475">
        <v>722947.08949682699</v>
      </c>
      <c r="D58" s="512">
        <v>2.1904235450568099</v>
      </c>
      <c r="E58" s="479">
        <v>329.82039538151969</v>
      </c>
      <c r="F58" s="479">
        <v>0</v>
      </c>
      <c r="G58" s="595">
        <v>-0.28301306087008299</v>
      </c>
      <c r="H58" s="594">
        <f t="shared" si="0"/>
        <v>18.932952936241783</v>
      </c>
      <c r="I58" s="594"/>
      <c r="J58" s="101">
        <v>1327</v>
      </c>
      <c r="K58" s="101">
        <v>25407.286</v>
      </c>
      <c r="L58" s="475"/>
      <c r="N58" s="586">
        <v>18.932952936241801</v>
      </c>
      <c r="O58" s="277">
        <f t="shared" si="1"/>
        <v>0</v>
      </c>
      <c r="Q58" s="586"/>
      <c r="R58" s="1"/>
    </row>
    <row r="59" spans="1:18" x14ac:dyDescent="0.2">
      <c r="A59" s="314">
        <v>2010</v>
      </c>
      <c r="B59" s="314">
        <v>10</v>
      </c>
      <c r="C59" s="475">
        <v>722144.27697312704</v>
      </c>
      <c r="D59" s="512">
        <v>2.196683333333</v>
      </c>
      <c r="E59" s="479">
        <v>175.64700209624169</v>
      </c>
      <c r="F59" s="479">
        <v>0</v>
      </c>
      <c r="G59" s="595">
        <v>4.9777096391011397E-2</v>
      </c>
      <c r="H59" s="594">
        <f t="shared" si="0"/>
        <v>18.371507305540622</v>
      </c>
      <c r="I59" s="594"/>
      <c r="J59" s="101">
        <v>1316</v>
      </c>
      <c r="K59" s="101">
        <v>24436.651000000002</v>
      </c>
      <c r="L59" s="475"/>
      <c r="N59" s="586">
        <v>18.3715073055406</v>
      </c>
      <c r="O59" s="277">
        <f t="shared" si="1"/>
        <v>0</v>
      </c>
      <c r="Q59" s="586"/>
      <c r="R59" s="1"/>
    </row>
    <row r="60" spans="1:18" x14ac:dyDescent="0.2">
      <c r="A60" s="314">
        <v>2010</v>
      </c>
      <c r="B60" s="314">
        <v>11</v>
      </c>
      <c r="C60" s="475">
        <v>719716.78436735098</v>
      </c>
      <c r="D60" s="512">
        <v>2.20360437210446</v>
      </c>
      <c r="E60" s="479">
        <v>88.251825721408679</v>
      </c>
      <c r="F60" s="479">
        <v>0</v>
      </c>
      <c r="G60" s="595">
        <v>0.32325415717691502</v>
      </c>
      <c r="H60" s="594">
        <f t="shared" si="0"/>
        <v>18.098620687661072</v>
      </c>
      <c r="I60" s="594"/>
      <c r="J60" s="101">
        <v>1311</v>
      </c>
      <c r="K60" s="101">
        <v>23635.839</v>
      </c>
      <c r="L60" s="475"/>
      <c r="N60" s="586">
        <v>18.0986206876611</v>
      </c>
      <c r="O60" s="277">
        <f t="shared" si="1"/>
        <v>2.8421709430404007E-14</v>
      </c>
      <c r="Q60" s="586"/>
      <c r="R60" s="1"/>
    </row>
    <row r="61" spans="1:18" x14ac:dyDescent="0.2">
      <c r="A61" s="314">
        <v>2010</v>
      </c>
      <c r="B61" s="314">
        <v>12</v>
      </c>
      <c r="C61" s="475">
        <v>716880.19512924703</v>
      </c>
      <c r="D61" s="512">
        <v>2.2109434229962002</v>
      </c>
      <c r="E61" s="479">
        <v>10.862833711145289</v>
      </c>
      <c r="F61" s="479">
        <v>0</v>
      </c>
      <c r="G61" s="595">
        <v>0.225194395794897</v>
      </c>
      <c r="H61" s="594">
        <f t="shared" si="0"/>
        <v>17.502766344255274</v>
      </c>
      <c r="I61" s="594"/>
      <c r="J61" s="101">
        <v>1313</v>
      </c>
      <c r="K61" s="101">
        <v>23180.324000000001</v>
      </c>
      <c r="L61" s="496"/>
      <c r="N61" s="586">
        <v>17.502766344255299</v>
      </c>
      <c r="O61" s="277">
        <f t="shared" si="1"/>
        <v>0</v>
      </c>
      <c r="Q61" s="586"/>
      <c r="R61" s="1"/>
    </row>
    <row r="62" spans="1:18" x14ac:dyDescent="0.2">
      <c r="A62" s="314">
        <v>2011</v>
      </c>
      <c r="B62" s="314">
        <v>1</v>
      </c>
      <c r="C62" s="475">
        <v>714925.80966222298</v>
      </c>
      <c r="D62" s="512">
        <v>2.2195100000000001</v>
      </c>
      <c r="E62" s="479">
        <v>14.087506468892272</v>
      </c>
      <c r="F62" s="479">
        <v>112.81894074934806</v>
      </c>
      <c r="G62" s="595">
        <v>-5.2237130146817599E-2</v>
      </c>
      <c r="H62" s="594">
        <f t="shared" si="0"/>
        <v>17.584602773738577</v>
      </c>
      <c r="I62" s="594"/>
      <c r="J62" s="101">
        <v>1304</v>
      </c>
      <c r="K62" s="101">
        <v>22741.942999999999</v>
      </c>
      <c r="L62" s="254"/>
      <c r="N62" s="586">
        <v>17.584602773738599</v>
      </c>
      <c r="O62" s="277">
        <f t="shared" si="1"/>
        <v>0</v>
      </c>
      <c r="Q62" s="586"/>
      <c r="R62" s="1"/>
    </row>
    <row r="63" spans="1:18" x14ac:dyDescent="0.2">
      <c r="A63" s="314">
        <v>2011</v>
      </c>
      <c r="B63" s="314">
        <v>2</v>
      </c>
      <c r="C63" s="475">
        <v>714986.46602003404</v>
      </c>
      <c r="D63" s="512">
        <v>2.22913457708239</v>
      </c>
      <c r="E63" s="479">
        <v>33.297629086731071</v>
      </c>
      <c r="F63" s="479">
        <v>0</v>
      </c>
      <c r="G63" s="595">
        <v>-0.29525904125340902</v>
      </c>
      <c r="H63" s="594">
        <f t="shared" si="0"/>
        <v>16.965461035479574</v>
      </c>
      <c r="I63" s="594"/>
      <c r="J63" s="101">
        <v>1298</v>
      </c>
      <c r="K63" s="101">
        <v>20807.392</v>
      </c>
      <c r="L63" s="475"/>
      <c r="N63" s="586">
        <v>16.965461035479599</v>
      </c>
      <c r="O63" s="277">
        <f t="shared" si="1"/>
        <v>0</v>
      </c>
      <c r="Q63" s="586"/>
      <c r="R63" s="1"/>
    </row>
    <row r="64" spans="1:18" x14ac:dyDescent="0.2">
      <c r="A64" s="314">
        <v>2011</v>
      </c>
      <c r="B64" s="314">
        <v>3</v>
      </c>
      <c r="C64" s="475">
        <v>716045.48436244205</v>
      </c>
      <c r="D64" s="512">
        <v>2.2379098356338298</v>
      </c>
      <c r="E64" s="479">
        <v>71.929921377919044</v>
      </c>
      <c r="F64" s="479">
        <v>0</v>
      </c>
      <c r="G64" s="595">
        <v>-0.38702053505213402</v>
      </c>
      <c r="H64" s="594">
        <f t="shared" si="0"/>
        <v>17.034438100553203</v>
      </c>
      <c r="I64" s="594"/>
      <c r="J64" s="101">
        <v>1284</v>
      </c>
      <c r="K64" s="101">
        <v>21674.418000000001</v>
      </c>
      <c r="L64" s="475"/>
      <c r="N64" s="586">
        <v>17.034438100553199</v>
      </c>
      <c r="O64" s="277">
        <f t="shared" si="1"/>
        <v>0</v>
      </c>
      <c r="Q64" s="586"/>
      <c r="R64" s="1"/>
    </row>
    <row r="65" spans="1:18" x14ac:dyDescent="0.2">
      <c r="A65" s="314">
        <v>2011</v>
      </c>
      <c r="B65" s="314">
        <v>4</v>
      </c>
      <c r="C65" s="475">
        <v>717065.02505319903</v>
      </c>
      <c r="D65" s="512">
        <v>2.2465466666670002</v>
      </c>
      <c r="E65" s="479">
        <v>194.05680206145911</v>
      </c>
      <c r="F65" s="479">
        <v>0</v>
      </c>
      <c r="G65" s="595">
        <v>-3.5295957576668299E-2</v>
      </c>
      <c r="H65" s="594">
        <f t="shared" si="0"/>
        <v>18.005064690218475</v>
      </c>
      <c r="I65" s="594"/>
      <c r="J65" s="101">
        <v>1271</v>
      </c>
      <c r="K65" s="101">
        <v>24070.395</v>
      </c>
      <c r="L65" s="475"/>
      <c r="N65" s="586">
        <v>18.0050646902185</v>
      </c>
      <c r="O65" s="277">
        <f t="shared" si="1"/>
        <v>0</v>
      </c>
      <c r="Q65" s="586"/>
      <c r="R65" s="1"/>
    </row>
    <row r="66" spans="1:18" x14ac:dyDescent="0.2">
      <c r="A66" s="314">
        <v>2011</v>
      </c>
      <c r="B66" s="314">
        <v>5</v>
      </c>
      <c r="C66" s="475">
        <v>717021.308240104</v>
      </c>
      <c r="D66" s="512">
        <v>2.2529455514360501</v>
      </c>
      <c r="E66" s="479">
        <v>225.86808616688504</v>
      </c>
      <c r="F66" s="479">
        <v>0</v>
      </c>
      <c r="G66" s="595">
        <v>0.50778218416406096</v>
      </c>
      <c r="H66" s="594">
        <f t="shared" si="0"/>
        <v>18.678491428922996</v>
      </c>
      <c r="I66" s="594"/>
      <c r="J66" s="101">
        <v>1271</v>
      </c>
      <c r="K66" s="101">
        <v>23856.781999999999</v>
      </c>
      <c r="L66" s="475"/>
      <c r="N66" s="586">
        <v>18.678491428923</v>
      </c>
      <c r="O66" s="277">
        <f t="shared" si="1"/>
        <v>0</v>
      </c>
      <c r="Q66" s="586"/>
      <c r="R66" s="1"/>
    </row>
    <row r="67" spans="1:18" x14ac:dyDescent="0.2">
      <c r="A67" s="314">
        <v>2011</v>
      </c>
      <c r="B67" s="314">
        <v>6</v>
      </c>
      <c r="C67" s="475">
        <v>716572.21647895698</v>
      </c>
      <c r="D67" s="512">
        <v>2.2577764702382099</v>
      </c>
      <c r="E67" s="479">
        <v>319.23238938915313</v>
      </c>
      <c r="F67" s="479">
        <v>0</v>
      </c>
      <c r="G67" s="595">
        <v>0.43949060869319101</v>
      </c>
      <c r="H67" s="594">
        <f t="shared" si="0"/>
        <v>19.085160363543853</v>
      </c>
      <c r="I67" s="594"/>
      <c r="J67" s="101">
        <v>1263</v>
      </c>
      <c r="K67" s="101">
        <v>25191.263999999999</v>
      </c>
      <c r="L67" s="475"/>
      <c r="N67" s="586">
        <v>19.085160363543899</v>
      </c>
      <c r="O67" s="277">
        <f t="shared" si="1"/>
        <v>4.6185277824406512E-14</v>
      </c>
      <c r="Q67" s="586"/>
      <c r="R67" s="1"/>
    </row>
    <row r="68" spans="1:18" x14ac:dyDescent="0.2">
      <c r="A68" s="314">
        <v>2011</v>
      </c>
      <c r="B68" s="314">
        <v>7</v>
      </c>
      <c r="C68" s="475">
        <v>716774.32648732199</v>
      </c>
      <c r="D68" s="512">
        <v>2.2612533333329998</v>
      </c>
      <c r="E68" s="479">
        <v>370.40277656986956</v>
      </c>
      <c r="F68" s="479">
        <v>0</v>
      </c>
      <c r="G68" s="595">
        <v>9.4779742208963597E-2</v>
      </c>
      <c r="H68" s="594">
        <f t="shared" si="0"/>
        <v>18.998853519179594</v>
      </c>
      <c r="I68" s="594"/>
      <c r="J68" s="101">
        <v>1256</v>
      </c>
      <c r="K68" s="101">
        <v>23369.309000000001</v>
      </c>
      <c r="L68" s="475"/>
      <c r="N68" s="586">
        <v>18.998853519179601</v>
      </c>
      <c r="O68" s="277">
        <f t="shared" si="1"/>
        <v>0</v>
      </c>
      <c r="Q68" s="586"/>
      <c r="R68" s="1"/>
    </row>
    <row r="69" spans="1:18" x14ac:dyDescent="0.2">
      <c r="A69" s="314">
        <v>2011</v>
      </c>
      <c r="B69" s="314">
        <v>8</v>
      </c>
      <c r="C69" s="475">
        <v>718409.90498115798</v>
      </c>
      <c r="D69" s="512">
        <v>2.2641562433727702</v>
      </c>
      <c r="E69" s="479">
        <v>342.38255905344039</v>
      </c>
      <c r="F69" s="479">
        <v>0</v>
      </c>
      <c r="G69" s="595">
        <v>-0.46353219744215901</v>
      </c>
      <c r="H69" s="594">
        <f t="shared" si="0"/>
        <v>18.280862229591271</v>
      </c>
      <c r="I69" s="594"/>
      <c r="J69" s="101">
        <v>1253</v>
      </c>
      <c r="K69" s="101">
        <v>23340.649000000001</v>
      </c>
      <c r="L69" s="475"/>
      <c r="N69" s="586">
        <v>18.2808622295913</v>
      </c>
      <c r="O69" s="277">
        <f t="shared" si="1"/>
        <v>2.8421709430404007E-14</v>
      </c>
      <c r="Q69" s="586"/>
      <c r="R69" s="1"/>
    </row>
    <row r="70" spans="1:18" x14ac:dyDescent="0.2">
      <c r="A70" s="314">
        <v>2011</v>
      </c>
      <c r="B70" s="314">
        <v>9</v>
      </c>
      <c r="C70" s="475">
        <v>721068.06099406094</v>
      </c>
      <c r="D70" s="512">
        <v>2.2669122883750301</v>
      </c>
      <c r="E70" s="479">
        <v>298.65346555739433</v>
      </c>
      <c r="F70" s="479">
        <v>0</v>
      </c>
      <c r="G70" s="595">
        <v>-0.41989730126497099</v>
      </c>
      <c r="H70" s="594">
        <f t="shared" si="0"/>
        <v>18.088272173303466</v>
      </c>
      <c r="I70" s="594"/>
      <c r="J70" s="101">
        <v>1265</v>
      </c>
      <c r="K70" s="101">
        <v>24989.951000000001</v>
      </c>
      <c r="L70" s="475"/>
      <c r="N70" s="586">
        <v>18.088272173303501</v>
      </c>
      <c r="O70" s="277">
        <f t="shared" si="1"/>
        <v>3.5527136788005009E-14</v>
      </c>
      <c r="Q70" s="586"/>
      <c r="R70" s="1"/>
    </row>
    <row r="71" spans="1:18" x14ac:dyDescent="0.2">
      <c r="A71" s="314">
        <v>2011</v>
      </c>
      <c r="B71" s="314">
        <v>10</v>
      </c>
      <c r="C71" s="475">
        <v>723930.838797256</v>
      </c>
      <c r="D71" s="512">
        <v>2.269966666667</v>
      </c>
      <c r="E71" s="479">
        <v>161.51919520840667</v>
      </c>
      <c r="F71" s="479">
        <v>0</v>
      </c>
      <c r="G71" s="595">
        <v>0.31032071175255599</v>
      </c>
      <c r="H71" s="594">
        <f t="shared" si="0"/>
        <v>18.070080854912327</v>
      </c>
      <c r="I71" s="594"/>
      <c r="J71" s="101">
        <v>1258</v>
      </c>
      <c r="K71" s="101">
        <v>22645.405999999999</v>
      </c>
      <c r="L71" s="475"/>
      <c r="N71" s="586">
        <v>18.070080854912302</v>
      </c>
      <c r="O71" s="277">
        <f t="shared" si="1"/>
        <v>0</v>
      </c>
      <c r="Q71" s="586"/>
      <c r="R71" s="1"/>
    </row>
    <row r="72" spans="1:18" x14ac:dyDescent="0.2">
      <c r="A72" s="314">
        <v>2011</v>
      </c>
      <c r="B72" s="314">
        <v>11</v>
      </c>
      <c r="C72" s="475">
        <v>726586.34649967204</v>
      </c>
      <c r="D72" s="512">
        <v>2.2738649563909701</v>
      </c>
      <c r="E72" s="479">
        <v>81.388173550047853</v>
      </c>
      <c r="F72" s="479">
        <v>0</v>
      </c>
      <c r="G72" s="595">
        <v>0.51313645747343295</v>
      </c>
      <c r="H72" s="594">
        <f t="shared" si="0"/>
        <v>17.829382259326071</v>
      </c>
      <c r="I72" s="594"/>
      <c r="J72" s="101">
        <v>1275</v>
      </c>
      <c r="K72" s="101">
        <v>21812.548999999999</v>
      </c>
      <c r="L72" s="475"/>
      <c r="N72" s="586">
        <v>17.829382259326099</v>
      </c>
      <c r="O72" s="277">
        <f t="shared" si="1"/>
        <v>2.8421709430404007E-14</v>
      </c>
      <c r="Q72" s="586"/>
      <c r="R72" s="1"/>
    </row>
    <row r="73" spans="1:18" x14ac:dyDescent="0.2">
      <c r="A73" s="314">
        <v>2011</v>
      </c>
      <c r="B73" s="314">
        <v>12</v>
      </c>
      <c r="C73" s="475">
        <v>728671.2120531</v>
      </c>
      <c r="D73" s="512">
        <v>2.27792767779246</v>
      </c>
      <c r="E73" s="479">
        <v>47.92163181325175</v>
      </c>
      <c r="F73" s="479">
        <v>0</v>
      </c>
      <c r="G73" s="595">
        <v>6.6726168741499906E-2</v>
      </c>
      <c r="H73" s="594">
        <f t="shared" si="0"/>
        <v>17.189293342005971</v>
      </c>
      <c r="I73" s="594"/>
      <c r="J73" s="101">
        <v>1278</v>
      </c>
      <c r="K73" s="101">
        <v>21991.215</v>
      </c>
      <c r="L73" s="496"/>
      <c r="N73" s="586">
        <v>17.189293342006</v>
      </c>
      <c r="O73" s="277">
        <f t="shared" si="1"/>
        <v>2.8421709430404007E-14</v>
      </c>
      <c r="Q73" s="586"/>
      <c r="R73" s="1"/>
    </row>
    <row r="74" spans="1:18" x14ac:dyDescent="0.2">
      <c r="A74" s="314">
        <v>2012</v>
      </c>
      <c r="B74" s="314">
        <v>1</v>
      </c>
      <c r="C74" s="475">
        <v>730221.59445199801</v>
      </c>
      <c r="D74" s="512">
        <v>2.2817866666670001</v>
      </c>
      <c r="E74" s="479">
        <v>27.111349482191514</v>
      </c>
      <c r="F74" s="479">
        <v>76.79532457691009</v>
      </c>
      <c r="G74" s="595">
        <v>-0.34064269940420999</v>
      </c>
      <c r="H74" s="594">
        <f t="shared" si="0"/>
        <v>16.937901925618494</v>
      </c>
      <c r="I74" s="594"/>
      <c r="J74" s="101">
        <v>1280</v>
      </c>
      <c r="K74" s="101">
        <v>22733.241000000002</v>
      </c>
      <c r="L74" s="254"/>
      <c r="N74" s="586">
        <v>16.937901925618501</v>
      </c>
      <c r="O74" s="277">
        <f t="shared" si="1"/>
        <v>0</v>
      </c>
      <c r="Q74" s="586"/>
      <c r="R74" s="1"/>
    </row>
    <row r="75" spans="1:18" x14ac:dyDescent="0.2">
      <c r="A75" s="314">
        <v>2012</v>
      </c>
      <c r="B75" s="314">
        <v>2</v>
      </c>
      <c r="C75" s="475">
        <v>731149.13715031999</v>
      </c>
      <c r="D75" s="512">
        <v>2.2848379751746601</v>
      </c>
      <c r="E75" s="479">
        <v>50.063863942660532</v>
      </c>
      <c r="F75" s="479">
        <v>0</v>
      </c>
      <c r="G75" s="595">
        <v>-0.22844692729208299</v>
      </c>
      <c r="H75" s="594">
        <f t="shared" si="0"/>
        <v>16.879451394973472</v>
      </c>
      <c r="I75" s="594"/>
      <c r="J75" s="101">
        <v>1274</v>
      </c>
      <c r="K75" s="101">
        <v>21048.194</v>
      </c>
      <c r="L75" s="475"/>
      <c r="N75" s="586">
        <v>16.879451394973501</v>
      </c>
      <c r="O75" s="277">
        <f t="shared" si="1"/>
        <v>2.8421709430404007E-14</v>
      </c>
      <c r="Q75" s="586"/>
      <c r="R75" s="1"/>
    </row>
    <row r="76" spans="1:18" x14ac:dyDescent="0.2">
      <c r="A76" s="314">
        <v>2012</v>
      </c>
      <c r="B76" s="314">
        <v>3</v>
      </c>
      <c r="C76" s="475">
        <v>731780.76949542901</v>
      </c>
      <c r="D76" s="512">
        <v>2.2872021506980902</v>
      </c>
      <c r="E76" s="479">
        <v>89.238204374581343</v>
      </c>
      <c r="F76" s="479">
        <v>0</v>
      </c>
      <c r="G76" s="595">
        <v>-3.9891910198100802E-2</v>
      </c>
      <c r="H76" s="594">
        <f t="shared" si="0"/>
        <v>17.271842050634341</v>
      </c>
      <c r="I76" s="594"/>
      <c r="J76" s="101">
        <v>1266</v>
      </c>
      <c r="K76" s="101">
        <v>21853.464</v>
      </c>
      <c r="L76" s="475"/>
      <c r="N76" s="586">
        <v>17.271842050634302</v>
      </c>
      <c r="O76" s="277">
        <f t="shared" si="1"/>
        <v>-3.907985046680551E-14</v>
      </c>
      <c r="Q76" s="586"/>
      <c r="R76" s="1"/>
    </row>
    <row r="77" spans="1:18" x14ac:dyDescent="0.2">
      <c r="A77" s="314">
        <v>2012</v>
      </c>
      <c r="B77" s="314">
        <v>4</v>
      </c>
      <c r="C77" s="475">
        <v>732646.48734417197</v>
      </c>
      <c r="D77" s="512">
        <v>2.2896433333330002</v>
      </c>
      <c r="E77" s="479">
        <v>106.45317747474797</v>
      </c>
      <c r="F77" s="479">
        <v>0</v>
      </c>
      <c r="G77" s="595">
        <v>0.202226597511352</v>
      </c>
      <c r="H77" s="594">
        <f t="shared" si="0"/>
        <v>17.598888690250543</v>
      </c>
      <c r="I77" s="594"/>
      <c r="J77" s="101">
        <v>1261</v>
      </c>
      <c r="K77" s="101">
        <v>23251.103999999999</v>
      </c>
      <c r="L77" s="475"/>
      <c r="N77" s="586">
        <v>17.598888690250501</v>
      </c>
      <c r="O77" s="277">
        <f t="shared" si="1"/>
        <v>-4.2632564145606011E-14</v>
      </c>
      <c r="Q77" s="586"/>
      <c r="R77" s="1"/>
    </row>
    <row r="78" spans="1:18" x14ac:dyDescent="0.2">
      <c r="A78" s="314">
        <v>2012</v>
      </c>
      <c r="B78" s="314">
        <v>5</v>
      </c>
      <c r="C78" s="475">
        <v>733959.87999087805</v>
      </c>
      <c r="D78" s="512">
        <v>2.29230277657991</v>
      </c>
      <c r="E78" s="479">
        <v>202.05259632338476</v>
      </c>
      <c r="F78" s="479">
        <v>0</v>
      </c>
      <c r="G78" s="595">
        <v>0.38090572225910402</v>
      </c>
      <c r="H78" s="594">
        <f t="shared" ref="H78:H141" si="2">+$B$2+C78*$B$3+D78*$B$4+E78*$B$5+F78*$B$6+G78</f>
        <v>18.294292278170694</v>
      </c>
      <c r="I78" s="594"/>
      <c r="J78" s="101">
        <v>1257</v>
      </c>
      <c r="K78" s="101">
        <v>23554.953000000001</v>
      </c>
      <c r="L78" s="475"/>
      <c r="N78" s="586">
        <v>18.294292278170701</v>
      </c>
      <c r="O78" s="277">
        <f t="shared" ref="O78:O141" si="3">+N78-H78</f>
        <v>0</v>
      </c>
      <c r="Q78" s="586"/>
      <c r="R78" s="1"/>
    </row>
    <row r="79" spans="1:18" x14ac:dyDescent="0.2">
      <c r="A79" s="314">
        <v>2012</v>
      </c>
      <c r="B79" s="314">
        <v>6</v>
      </c>
      <c r="C79" s="475">
        <v>735501.18888172798</v>
      </c>
      <c r="D79" s="512">
        <v>2.29556993058292</v>
      </c>
      <c r="E79" s="479">
        <v>276.45568441315464</v>
      </c>
      <c r="F79" s="479">
        <v>0</v>
      </c>
      <c r="G79" s="595">
        <v>0.177007151769772</v>
      </c>
      <c r="H79" s="594">
        <f t="shared" si="2"/>
        <v>18.488723548388236</v>
      </c>
      <c r="I79" s="594"/>
      <c r="J79" s="101">
        <v>1256</v>
      </c>
      <c r="K79" s="101">
        <v>24989.888999999999</v>
      </c>
      <c r="L79" s="475"/>
      <c r="N79" s="586">
        <v>18.488723548388201</v>
      </c>
      <c r="O79" s="277">
        <f t="shared" si="3"/>
        <v>-3.5527136788005009E-14</v>
      </c>
      <c r="Q79" s="586"/>
      <c r="R79" s="1"/>
    </row>
    <row r="80" spans="1:18" x14ac:dyDescent="0.2">
      <c r="A80" s="314">
        <v>2012</v>
      </c>
      <c r="B80" s="314">
        <v>7</v>
      </c>
      <c r="C80" s="475">
        <v>736725.988639405</v>
      </c>
      <c r="D80" s="512">
        <v>2.2993899999999998</v>
      </c>
      <c r="E80" s="479">
        <v>321.70797733942311</v>
      </c>
      <c r="F80" s="479">
        <v>0</v>
      </c>
      <c r="G80" s="595">
        <v>3.6062056502327501E-2</v>
      </c>
      <c r="H80" s="594">
        <f t="shared" si="2"/>
        <v>18.579951099166873</v>
      </c>
      <c r="I80" s="594"/>
      <c r="J80" s="101">
        <v>1261</v>
      </c>
      <c r="K80" s="101">
        <v>23851.769</v>
      </c>
      <c r="L80" s="475"/>
      <c r="N80" s="586">
        <v>18.579951099166902</v>
      </c>
      <c r="O80" s="277">
        <f t="shared" si="3"/>
        <v>2.8421709430404007E-14</v>
      </c>
      <c r="Q80" s="586"/>
      <c r="R80" s="1"/>
    </row>
    <row r="81" spans="1:18" x14ac:dyDescent="0.2">
      <c r="A81" s="314">
        <v>2012</v>
      </c>
      <c r="B81" s="314">
        <v>8</v>
      </c>
      <c r="C81" s="475">
        <v>737375.20511630597</v>
      </c>
      <c r="D81" s="512">
        <v>2.3040423362533402</v>
      </c>
      <c r="E81" s="479">
        <v>322.40717165394568</v>
      </c>
      <c r="F81" s="479">
        <v>0</v>
      </c>
      <c r="G81" s="595">
        <v>-0.19201024875476899</v>
      </c>
      <c r="H81" s="594">
        <f t="shared" si="2"/>
        <v>18.329422703456025</v>
      </c>
      <c r="I81" s="594"/>
      <c r="J81" s="101">
        <v>1264</v>
      </c>
      <c r="K81" s="101">
        <v>23865.331999999999</v>
      </c>
      <c r="L81" s="475"/>
      <c r="N81" s="586">
        <v>18.329422703456</v>
      </c>
      <c r="O81" s="277">
        <f t="shared" si="3"/>
        <v>0</v>
      </c>
      <c r="Q81" s="586"/>
      <c r="R81" s="1"/>
    </row>
    <row r="82" spans="1:18" x14ac:dyDescent="0.2">
      <c r="A82" s="314">
        <v>2012</v>
      </c>
      <c r="B82" s="314">
        <v>9</v>
      </c>
      <c r="C82" s="475">
        <v>737544.10092075996</v>
      </c>
      <c r="D82" s="512">
        <v>2.3088876600739501</v>
      </c>
      <c r="E82" s="479">
        <v>274.50677348457691</v>
      </c>
      <c r="F82" s="479">
        <v>0</v>
      </c>
      <c r="G82" s="595">
        <v>-0.14002687043618101</v>
      </c>
      <c r="H82" s="594">
        <f t="shared" si="2"/>
        <v>18.087298934767592</v>
      </c>
      <c r="I82" s="594"/>
      <c r="J82" s="101">
        <v>1269</v>
      </c>
      <c r="K82" s="101">
        <v>24061.327000000001</v>
      </c>
      <c r="L82" s="475"/>
      <c r="N82" s="586">
        <v>18.087298934767599</v>
      </c>
      <c r="O82" s="277">
        <f t="shared" si="3"/>
        <v>0</v>
      </c>
      <c r="Q82" s="586"/>
      <c r="R82" s="1"/>
    </row>
    <row r="83" spans="1:18" x14ac:dyDescent="0.2">
      <c r="A83" s="314">
        <v>2012</v>
      </c>
      <c r="B83" s="314">
        <v>10</v>
      </c>
      <c r="C83" s="475">
        <v>737501.92956442502</v>
      </c>
      <c r="D83" s="512">
        <v>2.3131366666669999</v>
      </c>
      <c r="E83" s="479">
        <v>198.7182652930268</v>
      </c>
      <c r="F83" s="479">
        <v>0</v>
      </c>
      <c r="G83" s="595">
        <v>0.15769825062075399</v>
      </c>
      <c r="H83" s="594">
        <f t="shared" si="2"/>
        <v>17.940392255258786</v>
      </c>
      <c r="I83" s="594"/>
      <c r="J83" s="101">
        <v>1254</v>
      </c>
      <c r="K83" s="101">
        <v>23215.917000000001</v>
      </c>
      <c r="L83" s="475"/>
      <c r="N83" s="586">
        <v>17.9403922552588</v>
      </c>
      <c r="O83" s="277">
        <f t="shared" si="3"/>
        <v>0</v>
      </c>
      <c r="Q83" s="586"/>
      <c r="R83" s="1"/>
    </row>
    <row r="84" spans="1:18" x14ac:dyDescent="0.2">
      <c r="A84" s="314">
        <v>2012</v>
      </c>
      <c r="B84" s="314">
        <v>11</v>
      </c>
      <c r="C84" s="475">
        <v>737500.82164326205</v>
      </c>
      <c r="D84" s="512">
        <v>2.3165381542728301</v>
      </c>
      <c r="E84" s="479">
        <v>39.051797399730034</v>
      </c>
      <c r="F84" s="479">
        <v>0</v>
      </c>
      <c r="G84" s="595">
        <v>0.30339951111977798</v>
      </c>
      <c r="H84" s="594">
        <f t="shared" si="2"/>
        <v>17.187930403235075</v>
      </c>
      <c r="I84" s="594"/>
      <c r="J84" s="101">
        <v>1242</v>
      </c>
      <c r="K84" s="101">
        <v>22307.584999999999</v>
      </c>
      <c r="L84" s="475"/>
      <c r="N84" s="586">
        <v>17.1879304032351</v>
      </c>
      <c r="O84" s="277">
        <f t="shared" si="3"/>
        <v>0</v>
      </c>
      <c r="Q84" s="586"/>
      <c r="R84" s="1"/>
    </row>
    <row r="85" spans="1:18" x14ac:dyDescent="0.2">
      <c r="A85" s="314">
        <v>2012</v>
      </c>
      <c r="B85" s="314">
        <v>12</v>
      </c>
      <c r="C85" s="475">
        <v>737765.661691966</v>
      </c>
      <c r="D85" s="512">
        <v>2.3187713050360999</v>
      </c>
      <c r="E85" s="479">
        <v>52.002480932841181</v>
      </c>
      <c r="F85" s="479">
        <v>0</v>
      </c>
      <c r="G85" s="595">
        <v>0.22991058535548001</v>
      </c>
      <c r="H85" s="594">
        <f t="shared" si="2"/>
        <v>17.172402209547865</v>
      </c>
      <c r="I85" s="594"/>
      <c r="J85" s="101">
        <v>1240</v>
      </c>
      <c r="K85" s="101">
        <v>21080.197</v>
      </c>
      <c r="L85" s="496"/>
      <c r="N85" s="586">
        <v>17.172402209547901</v>
      </c>
      <c r="O85" s="277">
        <f t="shared" si="3"/>
        <v>3.5527136788005009E-14</v>
      </c>
      <c r="Q85" s="586"/>
      <c r="R85" s="1"/>
    </row>
    <row r="86" spans="1:18" x14ac:dyDescent="0.2">
      <c r="A86" s="337">
        <v>2013</v>
      </c>
      <c r="B86" s="337">
        <v>1</v>
      </c>
      <c r="C86" s="475">
        <v>738544.08104721794</v>
      </c>
      <c r="D86" s="512">
        <v>2.319983333333</v>
      </c>
      <c r="E86" s="479">
        <v>50.538702541757459</v>
      </c>
      <c r="F86" s="479">
        <v>10.055880424655719</v>
      </c>
      <c r="G86" s="595">
        <v>-0.16439424343610301</v>
      </c>
      <c r="H86" s="594">
        <f t="shared" si="2"/>
        <v>16.805420692131065</v>
      </c>
      <c r="I86" s="594"/>
      <c r="J86" s="101">
        <v>1234</v>
      </c>
      <c r="K86" s="101">
        <v>20422.04</v>
      </c>
      <c r="L86" s="254"/>
      <c r="N86" s="586">
        <v>16.805420692131101</v>
      </c>
      <c r="O86" s="277">
        <f t="shared" si="3"/>
        <v>3.5527136788005009E-14</v>
      </c>
      <c r="Q86" s="586"/>
      <c r="R86" s="1"/>
    </row>
    <row r="87" spans="1:18" x14ac:dyDescent="0.2">
      <c r="A87" s="337">
        <v>2013</v>
      </c>
      <c r="B87" s="337">
        <v>2</v>
      </c>
      <c r="C87" s="475">
        <v>740007.45356193394</v>
      </c>
      <c r="D87" s="512">
        <v>2.3202896321778899</v>
      </c>
      <c r="E87" s="479">
        <v>44.995401174839188</v>
      </c>
      <c r="F87" s="479">
        <v>0</v>
      </c>
      <c r="G87" s="595">
        <v>-0.39587107784230502</v>
      </c>
      <c r="H87" s="594">
        <f t="shared" si="2"/>
        <v>16.516591238864301</v>
      </c>
      <c r="I87" s="594"/>
      <c r="J87" s="101">
        <v>1231</v>
      </c>
      <c r="K87" s="101">
        <v>19906.859</v>
      </c>
      <c r="L87" s="101"/>
      <c r="N87" s="586">
        <v>16.516591238864301</v>
      </c>
      <c r="O87" s="277">
        <f t="shared" si="3"/>
        <v>0</v>
      </c>
      <c r="Q87" s="586"/>
      <c r="R87" s="1"/>
    </row>
    <row r="88" spans="1:18" x14ac:dyDescent="0.2">
      <c r="A88" s="337">
        <v>2013</v>
      </c>
      <c r="B88" s="337">
        <v>3</v>
      </c>
      <c r="C88" s="475">
        <v>741859.09661359596</v>
      </c>
      <c r="D88" s="512">
        <v>2.3206517925567001</v>
      </c>
      <c r="E88" s="479">
        <v>28.558939154600807</v>
      </c>
      <c r="F88" s="479">
        <v>0</v>
      </c>
      <c r="G88" s="595">
        <v>-0.259201501259337</v>
      </c>
      <c r="H88" s="594">
        <f t="shared" si="2"/>
        <v>16.576180976431321</v>
      </c>
      <c r="I88" s="594"/>
      <c r="J88" s="101">
        <v>1226</v>
      </c>
      <c r="K88" s="101">
        <v>19398.207999999999</v>
      </c>
      <c r="L88" s="101"/>
      <c r="N88" s="586">
        <v>16.576180976431299</v>
      </c>
      <c r="O88" s="277">
        <f t="shared" si="3"/>
        <v>0</v>
      </c>
      <c r="Q88" s="586"/>
      <c r="R88" s="1"/>
    </row>
    <row r="89" spans="1:18" x14ac:dyDescent="0.2">
      <c r="A89" s="337">
        <v>2013</v>
      </c>
      <c r="B89" s="337">
        <v>4</v>
      </c>
      <c r="C89" s="475">
        <v>744371.81447965698</v>
      </c>
      <c r="D89" s="512">
        <v>2.3223033333330001</v>
      </c>
      <c r="E89" s="479">
        <v>135.35989619627648</v>
      </c>
      <c r="F89" s="479">
        <v>0</v>
      </c>
      <c r="G89" s="595">
        <v>1.2892806527048601E-2</v>
      </c>
      <c r="H89" s="594">
        <f t="shared" si="2"/>
        <v>17.443267166539542</v>
      </c>
      <c r="I89" s="594"/>
      <c r="J89" s="101">
        <v>1225</v>
      </c>
      <c r="K89" s="101">
        <v>20936.937000000002</v>
      </c>
      <c r="L89" s="101"/>
      <c r="N89" s="586">
        <v>17.443267166539499</v>
      </c>
      <c r="O89" s="277">
        <f t="shared" si="3"/>
        <v>-4.2632564145606011E-14</v>
      </c>
      <c r="Q89" s="586"/>
      <c r="R89" s="1"/>
    </row>
    <row r="90" spans="1:18" x14ac:dyDescent="0.2">
      <c r="A90" s="337">
        <v>2013</v>
      </c>
      <c r="B90" s="337">
        <v>5</v>
      </c>
      <c r="C90" s="475">
        <v>747164.05221587699</v>
      </c>
      <c r="D90" s="512">
        <v>2.3258781979176302</v>
      </c>
      <c r="E90" s="479">
        <v>163.92411756805507</v>
      </c>
      <c r="F90" s="479">
        <v>0</v>
      </c>
      <c r="G90" s="595">
        <v>0.25170702722433802</v>
      </c>
      <c r="H90" s="594">
        <f t="shared" si="2"/>
        <v>17.837561958581809</v>
      </c>
      <c r="I90" s="594"/>
      <c r="J90" s="101">
        <v>1234</v>
      </c>
      <c r="K90" s="101">
        <v>21908.138999999999</v>
      </c>
      <c r="L90" s="101"/>
      <c r="N90" s="586">
        <v>17.837561958581801</v>
      </c>
      <c r="O90" s="277">
        <f t="shared" si="3"/>
        <v>0</v>
      </c>
      <c r="Q90" s="586"/>
      <c r="R90" s="1"/>
    </row>
    <row r="91" spans="1:18" x14ac:dyDescent="0.2">
      <c r="A91" s="337">
        <v>2013</v>
      </c>
      <c r="B91" s="337">
        <v>6</v>
      </c>
      <c r="C91" s="475">
        <v>750399.35422483005</v>
      </c>
      <c r="D91" s="512">
        <v>2.3306023257224302</v>
      </c>
      <c r="E91" s="479">
        <v>272.87629990709786</v>
      </c>
      <c r="F91" s="479">
        <v>0</v>
      </c>
      <c r="G91" s="595">
        <v>0.23858573243440501</v>
      </c>
      <c r="H91" s="594">
        <f t="shared" si="2"/>
        <v>18.416313017678998</v>
      </c>
      <c r="I91" s="594"/>
      <c r="J91" s="101">
        <v>1237</v>
      </c>
      <c r="K91" s="101">
        <v>22157.521000000001</v>
      </c>
      <c r="L91" s="101"/>
      <c r="N91" s="586">
        <v>18.416313017678998</v>
      </c>
      <c r="O91" s="277">
        <f t="shared" si="3"/>
        <v>0</v>
      </c>
      <c r="Q91" s="586"/>
      <c r="R91" s="1"/>
    </row>
    <row r="92" spans="1:18" x14ac:dyDescent="0.2">
      <c r="A92" s="337">
        <v>2013</v>
      </c>
      <c r="B92" s="337">
        <v>7</v>
      </c>
      <c r="C92" s="475">
        <v>753868.79773788701</v>
      </c>
      <c r="D92" s="512">
        <v>2.3347600000000002</v>
      </c>
      <c r="E92" s="479">
        <v>293.70814398852195</v>
      </c>
      <c r="F92" s="479">
        <v>0</v>
      </c>
      <c r="G92" s="595">
        <v>-9.3947816040042695E-2</v>
      </c>
      <c r="H92" s="594">
        <f t="shared" si="2"/>
        <v>18.198568787559648</v>
      </c>
      <c r="I92" s="594"/>
      <c r="J92" s="101">
        <v>1235</v>
      </c>
      <c r="K92" s="101">
        <v>21126.173999999999</v>
      </c>
      <c r="L92" s="101"/>
      <c r="N92" s="586">
        <v>18.198568787559601</v>
      </c>
      <c r="O92" s="277">
        <f t="shared" si="3"/>
        <v>-4.6185277824406512E-14</v>
      </c>
      <c r="Q92" s="586"/>
      <c r="R92" s="1"/>
    </row>
    <row r="93" spans="1:18" x14ac:dyDescent="0.2">
      <c r="A93" s="337">
        <v>2013</v>
      </c>
      <c r="B93" s="337">
        <v>8</v>
      </c>
      <c r="C93" s="475">
        <v>757625.13349342602</v>
      </c>
      <c r="D93" s="512">
        <v>2.3375730454169399</v>
      </c>
      <c r="E93" s="479">
        <v>337.54482289408111</v>
      </c>
      <c r="F93" s="479">
        <v>0</v>
      </c>
      <c r="G93" s="595">
        <v>-0.46303549253729798</v>
      </c>
      <c r="H93" s="594">
        <f t="shared" si="2"/>
        <v>18.081896497950535</v>
      </c>
      <c r="I93" s="594"/>
      <c r="J93" s="101">
        <v>1239</v>
      </c>
      <c r="K93" s="101">
        <v>22433.773000000001</v>
      </c>
      <c r="L93" s="101"/>
      <c r="N93" s="586">
        <v>18.081896497950499</v>
      </c>
      <c r="O93" s="277">
        <f t="shared" si="3"/>
        <v>-3.5527136788005009E-14</v>
      </c>
      <c r="Q93" s="586"/>
      <c r="R93" s="1"/>
    </row>
    <row r="94" spans="1:18" x14ac:dyDescent="0.2">
      <c r="A94" s="337">
        <v>2013</v>
      </c>
      <c r="B94" s="337">
        <v>9</v>
      </c>
      <c r="C94" s="475">
        <v>760666.522554992</v>
      </c>
      <c r="D94" s="512">
        <v>2.3394667113246501</v>
      </c>
      <c r="E94" s="479">
        <v>270.04400483226198</v>
      </c>
      <c r="F94" s="479">
        <v>0</v>
      </c>
      <c r="G94" s="595">
        <v>-0.24373526132526999</v>
      </c>
      <c r="H94" s="594">
        <f t="shared" si="2"/>
        <v>17.943780302484331</v>
      </c>
      <c r="I94" s="594"/>
      <c r="J94" s="101">
        <v>1235</v>
      </c>
      <c r="K94" s="101">
        <v>22595.135999999999</v>
      </c>
      <c r="L94" s="101"/>
      <c r="N94" s="586">
        <v>17.943780302484299</v>
      </c>
      <c r="O94" s="277">
        <f t="shared" si="3"/>
        <v>-3.1974423109204508E-14</v>
      </c>
      <c r="Q94" s="586"/>
      <c r="R94" s="1"/>
    </row>
    <row r="95" spans="1:18" x14ac:dyDescent="0.2">
      <c r="A95" s="337">
        <v>2013</v>
      </c>
      <c r="B95" s="337">
        <v>10</v>
      </c>
      <c r="C95" s="475">
        <v>761920.99824097205</v>
      </c>
      <c r="D95" s="512">
        <v>2.3413633333330002</v>
      </c>
      <c r="E95" s="479">
        <v>213.28592721551468</v>
      </c>
      <c r="F95" s="479">
        <v>0</v>
      </c>
      <c r="G95" s="595">
        <v>0.26006053128389101</v>
      </c>
      <c r="H95" s="594">
        <f t="shared" si="2"/>
        <v>18.134089947495873</v>
      </c>
      <c r="I95" s="594"/>
      <c r="J95" s="101">
        <v>1241</v>
      </c>
      <c r="K95" s="101">
        <v>21482.187000000002</v>
      </c>
      <c r="L95" s="101"/>
      <c r="N95" s="586">
        <v>18.134089947495902</v>
      </c>
      <c r="O95" s="277">
        <f t="shared" si="3"/>
        <v>2.8421709430404007E-14</v>
      </c>
      <c r="Q95" s="586"/>
      <c r="R95" s="1"/>
    </row>
    <row r="96" spans="1:18" x14ac:dyDescent="0.2">
      <c r="A96" s="337">
        <v>2013</v>
      </c>
      <c r="B96" s="337">
        <v>11</v>
      </c>
      <c r="C96" s="475">
        <v>760954.51276136597</v>
      </c>
      <c r="D96" s="512">
        <v>2.3441809905254898</v>
      </c>
      <c r="E96" s="479">
        <v>110.23315885291359</v>
      </c>
      <c r="F96" s="479">
        <v>0</v>
      </c>
      <c r="G96" s="595">
        <v>0.28245329515198803</v>
      </c>
      <c r="H96" s="594">
        <f t="shared" si="2"/>
        <v>17.564480955503598</v>
      </c>
      <c r="I96" s="594"/>
      <c r="J96" s="101">
        <v>1236</v>
      </c>
      <c r="K96" s="101">
        <v>21921.864000000001</v>
      </c>
      <c r="L96" s="101"/>
      <c r="N96" s="586">
        <v>17.564480955503601</v>
      </c>
      <c r="O96" s="277">
        <f t="shared" si="3"/>
        <v>0</v>
      </c>
      <c r="Q96" s="586"/>
      <c r="R96" s="1"/>
    </row>
    <row r="97" spans="1:18" ht="13.5" thickBot="1" x14ac:dyDescent="0.25">
      <c r="A97" s="337">
        <v>2013</v>
      </c>
      <c r="B97" s="337">
        <v>12</v>
      </c>
      <c r="C97" s="475">
        <v>759286.532323819</v>
      </c>
      <c r="D97" s="512">
        <v>2.34782831010624</v>
      </c>
      <c r="E97" s="479">
        <v>79.005079745838657</v>
      </c>
      <c r="F97" s="479">
        <v>0</v>
      </c>
      <c r="G97" s="595">
        <v>0.129786916421754</v>
      </c>
      <c r="H97" s="594">
        <f t="shared" si="2"/>
        <v>17.201899797230684</v>
      </c>
      <c r="I97" s="594"/>
      <c r="J97" s="101">
        <v>1233</v>
      </c>
      <c r="K97" s="101">
        <v>21871.526999999998</v>
      </c>
      <c r="L97" s="496"/>
      <c r="N97" s="586">
        <v>17.201899797230698</v>
      </c>
      <c r="O97" s="277">
        <f t="shared" si="3"/>
        <v>0</v>
      </c>
      <c r="Q97" s="586"/>
      <c r="R97" s="1"/>
    </row>
    <row r="98" spans="1:18" x14ac:dyDescent="0.2">
      <c r="A98" s="337">
        <v>2014</v>
      </c>
      <c r="B98" s="337">
        <v>1</v>
      </c>
      <c r="C98" s="475">
        <v>758824.22103686095</v>
      </c>
      <c r="D98" s="512">
        <v>2.3524733333330001</v>
      </c>
      <c r="E98" s="479">
        <v>26.95686291874426</v>
      </c>
      <c r="F98" s="479">
        <v>118.468726084693</v>
      </c>
      <c r="G98" s="595">
        <v>-5.4190382233858997E-2</v>
      </c>
      <c r="H98" s="594">
        <f t="shared" si="2"/>
        <v>17.134328680124433</v>
      </c>
      <c r="I98" s="594"/>
      <c r="J98" s="101">
        <v>1236</v>
      </c>
      <c r="K98" s="101">
        <v>21671.547999999999</v>
      </c>
      <c r="L98" s="254"/>
      <c r="N98" s="586">
        <v>17.134328680124401</v>
      </c>
      <c r="O98" s="277">
        <f t="shared" si="3"/>
        <v>-3.1974423109204508E-14</v>
      </c>
      <c r="P98" s="608">
        <v>17.533614886731399</v>
      </c>
      <c r="Q98" s="607">
        <f t="shared" ref="Q98:Q103" si="4">+N98</f>
        <v>17.134328680124401</v>
      </c>
      <c r="R98" s="583">
        <f t="shared" ref="R98:R104" si="5">+P98/Q98-1</f>
        <v>2.3303288623741869E-2</v>
      </c>
    </row>
    <row r="99" spans="1:18" x14ac:dyDescent="0.2">
      <c r="A99" s="337">
        <v>2014</v>
      </c>
      <c r="B99" s="337">
        <v>2</v>
      </c>
      <c r="C99" s="475">
        <v>761075.72040479502</v>
      </c>
      <c r="D99" s="512">
        <v>2.3578634218307699</v>
      </c>
      <c r="E99" s="479">
        <v>57.510679559652473</v>
      </c>
      <c r="F99" s="479">
        <v>0</v>
      </c>
      <c r="G99" s="595">
        <v>-0.14349654318184701</v>
      </c>
      <c r="H99" s="594">
        <f t="shared" si="2"/>
        <v>16.757371049636649</v>
      </c>
      <c r="I99" s="594"/>
      <c r="J99" s="101">
        <v>1239</v>
      </c>
      <c r="K99" s="101">
        <v>20242.704000000002</v>
      </c>
      <c r="L99" s="101"/>
      <c r="N99" s="586">
        <v>16.7573710496366</v>
      </c>
      <c r="O99" s="277">
        <f t="shared" si="3"/>
        <v>-4.9737991503207013E-14</v>
      </c>
      <c r="P99" s="606">
        <v>16.3379370460048</v>
      </c>
      <c r="Q99" s="605">
        <f t="shared" si="4"/>
        <v>16.7573710496366</v>
      </c>
      <c r="R99" s="581">
        <f t="shared" si="5"/>
        <v>-2.5029821347835823E-2</v>
      </c>
    </row>
    <row r="100" spans="1:18" x14ac:dyDescent="0.2">
      <c r="A100" s="337">
        <v>2014</v>
      </c>
      <c r="B100" s="337">
        <v>3</v>
      </c>
      <c r="C100" s="475">
        <v>764607.18518216501</v>
      </c>
      <c r="D100" s="512">
        <v>2.3630227123344598</v>
      </c>
      <c r="E100" s="479">
        <v>62.20178223460303</v>
      </c>
      <c r="F100" s="479">
        <v>0</v>
      </c>
      <c r="G100" s="595">
        <v>-0.19698130511551401</v>
      </c>
      <c r="H100" s="594">
        <f t="shared" si="2"/>
        <v>16.723915756965891</v>
      </c>
      <c r="I100" s="594"/>
      <c r="J100" s="101">
        <v>1235</v>
      </c>
      <c r="K100" s="101">
        <v>19664.141</v>
      </c>
      <c r="L100" s="101"/>
      <c r="N100" s="586">
        <v>16.723915756965901</v>
      </c>
      <c r="O100" s="277">
        <f t="shared" si="3"/>
        <v>0</v>
      </c>
      <c r="P100" s="606">
        <v>15.922381376518199</v>
      </c>
      <c r="Q100" s="605">
        <f t="shared" si="4"/>
        <v>16.723915756965901</v>
      </c>
      <c r="R100" s="581">
        <f t="shared" si="5"/>
        <v>-4.7927434704629124E-2</v>
      </c>
    </row>
    <row r="101" spans="1:18" x14ac:dyDescent="0.2">
      <c r="A101" s="337">
        <v>2014</v>
      </c>
      <c r="B101" s="337">
        <v>4</v>
      </c>
      <c r="C101" s="475">
        <v>768661.59204914805</v>
      </c>
      <c r="D101" s="512">
        <v>2.3686039999999999</v>
      </c>
      <c r="E101" s="479">
        <v>137.13602413996043</v>
      </c>
      <c r="F101" s="479">
        <v>0</v>
      </c>
      <c r="G101" s="595">
        <v>-0.16267063902027701</v>
      </c>
      <c r="H101" s="594">
        <f t="shared" si="2"/>
        <v>17.164677796494576</v>
      </c>
      <c r="I101" s="594"/>
      <c r="J101" s="101">
        <v>1231</v>
      </c>
      <c r="K101" s="101">
        <v>20508.467000000001</v>
      </c>
      <c r="L101" s="101"/>
      <c r="N101" s="586">
        <v>17.164677796494601</v>
      </c>
      <c r="O101" s="277">
        <f t="shared" si="3"/>
        <v>0</v>
      </c>
      <c r="P101" s="606">
        <v>16.660005686433799</v>
      </c>
      <c r="Q101" s="605">
        <f t="shared" si="4"/>
        <v>17.164677796494601</v>
      </c>
      <c r="R101" s="581">
        <f t="shared" si="5"/>
        <v>-2.940178173131025E-2</v>
      </c>
    </row>
    <row r="102" spans="1:18" x14ac:dyDescent="0.2">
      <c r="A102" s="337">
        <v>2014</v>
      </c>
      <c r="B102" s="337">
        <v>5</v>
      </c>
      <c r="C102" s="475">
        <v>771570.05285345099</v>
      </c>
      <c r="D102" s="512">
        <v>2.3735156805493798</v>
      </c>
      <c r="E102" s="479">
        <v>220.65709530534707</v>
      </c>
      <c r="F102" s="479">
        <v>0</v>
      </c>
      <c r="G102" s="595">
        <v>7.1049524579223098E-3</v>
      </c>
      <c r="H102" s="594">
        <f t="shared" si="2"/>
        <v>17.782956265119175</v>
      </c>
      <c r="I102" s="594"/>
      <c r="J102" s="101">
        <v>1226</v>
      </c>
      <c r="K102" s="101">
        <v>22351.683000000001</v>
      </c>
      <c r="L102" s="101"/>
      <c r="N102" s="586">
        <v>17.7829562651192</v>
      </c>
      <c r="O102" s="277">
        <f t="shared" si="3"/>
        <v>0</v>
      </c>
      <c r="P102" s="606">
        <v>18.2313890701468</v>
      </c>
      <c r="Q102" s="605">
        <f t="shared" si="4"/>
        <v>17.7829562651192</v>
      </c>
      <c r="R102" s="581">
        <f t="shared" si="5"/>
        <v>2.521699982511838E-2</v>
      </c>
    </row>
    <row r="103" spans="1:18" s="225" customFormat="1" ht="13.5" thickBot="1" x14ac:dyDescent="0.25">
      <c r="A103" s="346">
        <v>2014</v>
      </c>
      <c r="B103" s="346">
        <v>6</v>
      </c>
      <c r="C103" s="488">
        <v>773731.30286129203</v>
      </c>
      <c r="D103" s="515">
        <v>2.3780833923140499</v>
      </c>
      <c r="E103" s="493">
        <v>247.5875604864128</v>
      </c>
      <c r="F103" s="493">
        <v>0</v>
      </c>
      <c r="G103" s="604">
        <v>0.28338183233907799</v>
      </c>
      <c r="H103" s="603">
        <f t="shared" si="2"/>
        <v>18.193725558782095</v>
      </c>
      <c r="I103" s="603"/>
      <c r="J103" s="513">
        <v>1223</v>
      </c>
      <c r="K103" s="513">
        <v>22354.455000000002</v>
      </c>
      <c r="L103" s="513"/>
      <c r="N103" s="602">
        <v>18.193725558782099</v>
      </c>
      <c r="O103" s="490">
        <f t="shared" si="3"/>
        <v>0</v>
      </c>
      <c r="P103" s="601">
        <v>18.278376941946</v>
      </c>
      <c r="Q103" s="600">
        <f t="shared" si="4"/>
        <v>18.193725558782099</v>
      </c>
      <c r="R103" s="578">
        <f t="shared" si="5"/>
        <v>4.6527789424106736E-3</v>
      </c>
    </row>
    <row r="104" spans="1:18" ht="15" x14ac:dyDescent="0.25">
      <c r="A104" s="337">
        <v>2014</v>
      </c>
      <c r="B104" s="337">
        <v>7</v>
      </c>
      <c r="C104" s="475">
        <v>775558.92156130401</v>
      </c>
      <c r="D104" s="512">
        <v>2.3821050000000001</v>
      </c>
      <c r="E104" s="479">
        <v>311.6666769190017</v>
      </c>
      <c r="F104" s="479">
        <v>0</v>
      </c>
      <c r="G104" s="595">
        <v>0.233321026092252</v>
      </c>
      <c r="H104" s="594">
        <f t="shared" si="2"/>
        <v>18.482667820994383</v>
      </c>
      <c r="I104" s="593">
        <f t="shared" ref="I104:I167" si="6">+H104*(1+$R$104)</f>
        <v>18.341359270669699</v>
      </c>
      <c r="J104" s="474">
        <v>1218.22088574648</v>
      </c>
      <c r="K104" s="592">
        <f t="shared" ref="K104:K167" si="7">I104*J104</f>
        <v>22343.826936509653</v>
      </c>
      <c r="L104" s="597"/>
      <c r="N104" s="586">
        <v>18.5410433665032</v>
      </c>
      <c r="O104" s="277">
        <f t="shared" si="3"/>
        <v>5.8375545508816629E-2</v>
      </c>
      <c r="P104" s="599">
        <f>SUM(P98:P103)</f>
        <v>102.96370500778099</v>
      </c>
      <c r="Q104" s="58">
        <f>SUM(Q98:Q103)</f>
        <v>103.7569751071228</v>
      </c>
      <c r="R104" s="598">
        <f t="shared" si="5"/>
        <v>-7.6454628570542527E-3</v>
      </c>
    </row>
    <row r="105" spans="1:18" ht="15" x14ac:dyDescent="0.25">
      <c r="A105" s="337">
        <v>2014</v>
      </c>
      <c r="B105" s="337">
        <v>8</v>
      </c>
      <c r="C105" s="475">
        <v>777627.12728105695</v>
      </c>
      <c r="D105" s="512">
        <v>2.38593586626846</v>
      </c>
      <c r="E105" s="479">
        <v>350.95807565684066</v>
      </c>
      <c r="F105" s="479">
        <v>0</v>
      </c>
      <c r="G105" s="595">
        <v>-4.9848049106817199E-2</v>
      </c>
      <c r="H105" s="594">
        <f t="shared" si="2"/>
        <v>18.405974111195977</v>
      </c>
      <c r="I105" s="593">
        <f t="shared" si="6"/>
        <v>18.265251919780926</v>
      </c>
      <c r="J105" s="474">
        <v>1215.71719532214</v>
      </c>
      <c r="K105" s="592">
        <f t="shared" si="7"/>
        <v>22205.380835768403</v>
      </c>
      <c r="L105" s="597"/>
      <c r="N105" s="586">
        <v>18.271694068949699</v>
      </c>
      <c r="O105" s="277">
        <f t="shared" si="3"/>
        <v>-0.13428004224627799</v>
      </c>
      <c r="Q105" s="586"/>
      <c r="R105" s="1"/>
    </row>
    <row r="106" spans="1:18" ht="15" x14ac:dyDescent="0.25">
      <c r="A106" s="337">
        <v>2014</v>
      </c>
      <c r="B106" s="337">
        <v>9</v>
      </c>
      <c r="C106" s="475">
        <v>779840.44220098201</v>
      </c>
      <c r="D106" s="512">
        <v>2.38948786232227</v>
      </c>
      <c r="E106" s="479">
        <v>277.87653293728147</v>
      </c>
      <c r="F106" s="479">
        <v>0</v>
      </c>
      <c r="G106" s="595">
        <v>-0.26032630434988502</v>
      </c>
      <c r="H106" s="594">
        <f t="shared" si="2"/>
        <v>17.78928072579065</v>
      </c>
      <c r="I106" s="593">
        <f t="shared" si="6"/>
        <v>17.653273440747906</v>
      </c>
      <c r="J106" s="474">
        <v>1215.5512658375701</v>
      </c>
      <c r="K106" s="592">
        <f t="shared" si="7"/>
        <v>21458.458877077876</v>
      </c>
      <c r="L106" s="597"/>
      <c r="N106" s="586">
        <v>17.7892807257907</v>
      </c>
      <c r="O106" s="277">
        <f t="shared" si="3"/>
        <v>4.9737991503207013E-14</v>
      </c>
      <c r="Q106" s="586"/>
      <c r="R106" s="1"/>
    </row>
    <row r="107" spans="1:18" ht="15" x14ac:dyDescent="0.25">
      <c r="A107" s="337">
        <v>2014</v>
      </c>
      <c r="B107" s="337">
        <v>10</v>
      </c>
      <c r="C107" s="475">
        <v>781971.20802125602</v>
      </c>
      <c r="D107" s="512">
        <v>2.3927</v>
      </c>
      <c r="E107" s="479">
        <v>198.89039579254836</v>
      </c>
      <c r="F107" s="479">
        <v>0</v>
      </c>
      <c r="G107" s="595">
        <v>-0.19691412146630699</v>
      </c>
      <c r="H107" s="594">
        <f t="shared" si="2"/>
        <v>17.415747739073041</v>
      </c>
      <c r="I107" s="593">
        <f t="shared" si="6"/>
        <v>17.282596286606132</v>
      </c>
      <c r="J107" s="474">
        <v>1208.8766331448801</v>
      </c>
      <c r="K107" s="592">
        <f t="shared" si="7"/>
        <v>20892.526810954627</v>
      </c>
      <c r="L107" s="597"/>
      <c r="N107" s="586">
        <v>17.415747739073002</v>
      </c>
      <c r="O107" s="277">
        <f t="shared" si="3"/>
        <v>-3.907985046680551E-14</v>
      </c>
      <c r="Q107" s="586"/>
      <c r="R107" s="1"/>
    </row>
    <row r="108" spans="1:18" ht="15" x14ac:dyDescent="0.25">
      <c r="A108" s="337">
        <v>2014</v>
      </c>
      <c r="B108" s="337">
        <v>11</v>
      </c>
      <c r="C108" s="475">
        <v>784051.69681834301</v>
      </c>
      <c r="D108" s="512">
        <v>2.3957888562190299</v>
      </c>
      <c r="E108" s="479">
        <v>78.117279066674627</v>
      </c>
      <c r="F108" s="479">
        <v>0</v>
      </c>
      <c r="G108" s="595">
        <v>5.5114470667625398E-2</v>
      </c>
      <c r="H108" s="594">
        <f t="shared" si="2"/>
        <v>17.002259329110625</v>
      </c>
      <c r="I108" s="593">
        <f t="shared" si="6"/>
        <v>16.872269186923905</v>
      </c>
      <c r="J108" s="474">
        <v>1205.00440274688</v>
      </c>
      <c r="K108" s="592">
        <f t="shared" si="7"/>
        <v>20331.158654573828</v>
      </c>
      <c r="L108" s="597"/>
      <c r="N108" s="586">
        <v>17.002259329110601</v>
      </c>
      <c r="O108" s="277">
        <f t="shared" si="3"/>
        <v>0</v>
      </c>
      <c r="Q108" s="586"/>
      <c r="R108" s="1"/>
    </row>
    <row r="109" spans="1:18" ht="15" x14ac:dyDescent="0.25">
      <c r="A109" s="337">
        <v>2014</v>
      </c>
      <c r="B109" s="337">
        <v>12</v>
      </c>
      <c r="C109" s="475">
        <v>786008.47527311603</v>
      </c>
      <c r="D109" s="512">
        <v>2.3984115884809198</v>
      </c>
      <c r="E109" s="479">
        <v>42.633806123140985</v>
      </c>
      <c r="F109" s="479">
        <v>0</v>
      </c>
      <c r="G109" s="595">
        <v>0.23186225712547801</v>
      </c>
      <c r="H109" s="594">
        <f t="shared" si="2"/>
        <v>16.98302059312385</v>
      </c>
      <c r="I109" s="593">
        <f t="shared" si="6"/>
        <v>16.853177539978535</v>
      </c>
      <c r="J109" s="474">
        <v>1202.90942013941</v>
      </c>
      <c r="K109" s="592">
        <f t="shared" si="7"/>
        <v>20272.84602212211</v>
      </c>
      <c r="L109" s="597"/>
      <c r="N109" s="586">
        <v>16.9830205931239</v>
      </c>
      <c r="O109" s="277">
        <f t="shared" si="3"/>
        <v>4.9737991503207013E-14</v>
      </c>
      <c r="Q109" s="586"/>
      <c r="R109" s="1"/>
    </row>
    <row r="110" spans="1:18" ht="15" x14ac:dyDescent="0.25">
      <c r="A110" s="314">
        <v>2015</v>
      </c>
      <c r="B110" s="314">
        <v>1</v>
      </c>
      <c r="C110" s="475">
        <v>788077.64967232896</v>
      </c>
      <c r="D110" s="512">
        <v>2.4005559999999999</v>
      </c>
      <c r="E110" s="479">
        <v>26.112829868525239</v>
      </c>
      <c r="F110" s="479">
        <v>107.22973635615668</v>
      </c>
      <c r="G110" s="595">
        <v>0.16556011282411001</v>
      </c>
      <c r="H110" s="594">
        <f t="shared" si="2"/>
        <v>17.224521339798564</v>
      </c>
      <c r="I110" s="593">
        <f t="shared" si="6"/>
        <v>17.092831901664596</v>
      </c>
      <c r="J110" s="474">
        <v>1209.33824452112</v>
      </c>
      <c r="K110" s="592">
        <f t="shared" si="7"/>
        <v>20671.015325853659</v>
      </c>
      <c r="L110" s="596"/>
      <c r="N110" s="586">
        <v>17.224521339798599</v>
      </c>
      <c r="O110" s="277">
        <f t="shared" si="3"/>
        <v>3.5527136788005009E-14</v>
      </c>
      <c r="Q110" s="586"/>
      <c r="R110" s="1"/>
    </row>
    <row r="111" spans="1:18" ht="15" x14ac:dyDescent="0.25">
      <c r="A111" s="314">
        <v>2015</v>
      </c>
      <c r="B111" s="314">
        <v>2</v>
      </c>
      <c r="C111" s="475">
        <v>790279.53653962095</v>
      </c>
      <c r="D111" s="512">
        <v>2.4020760739631002</v>
      </c>
      <c r="E111" s="479">
        <v>35.042184420393127</v>
      </c>
      <c r="F111" s="479">
        <v>0</v>
      </c>
      <c r="G111" s="595">
        <v>-5.8243055701467497E-2</v>
      </c>
      <c r="H111" s="594">
        <f t="shared" si="2"/>
        <v>16.661998657921934</v>
      </c>
      <c r="I111" s="593">
        <f t="shared" si="6"/>
        <v>16.534609966058504</v>
      </c>
      <c r="J111" s="474">
        <v>1209.36155617857</v>
      </c>
      <c r="K111" s="592">
        <f t="shared" si="7"/>
        <v>19996.321639358204</v>
      </c>
      <c r="L111" s="597"/>
      <c r="N111" s="586">
        <v>16.661998657921899</v>
      </c>
      <c r="O111" s="277">
        <f t="shared" si="3"/>
        <v>-3.5527136788005009E-14</v>
      </c>
      <c r="Q111" s="586"/>
      <c r="R111" s="1"/>
    </row>
    <row r="112" spans="1:18" ht="15" x14ac:dyDescent="0.25">
      <c r="A112" s="314">
        <v>2015</v>
      </c>
      <c r="B112" s="314">
        <v>3</v>
      </c>
      <c r="C112" s="475">
        <v>792379.26376124402</v>
      </c>
      <c r="D112" s="512">
        <v>2.4033342145947501</v>
      </c>
      <c r="E112" s="479">
        <v>64.582270600115152</v>
      </c>
      <c r="F112" s="479">
        <v>0</v>
      </c>
      <c r="G112" s="595">
        <v>-0.20603757177647</v>
      </c>
      <c r="H112" s="594">
        <f t="shared" si="2"/>
        <v>16.685040139136582</v>
      </c>
      <c r="I112" s="593">
        <f t="shared" si="6"/>
        <v>16.557475284484354</v>
      </c>
      <c r="J112" s="474">
        <v>1206.2503509243199</v>
      </c>
      <c r="K112" s="592">
        <f t="shared" si="7"/>
        <v>19972.460372330006</v>
      </c>
      <c r="L112" s="597"/>
      <c r="N112" s="586">
        <v>16.6850401391366</v>
      </c>
      <c r="O112" s="277">
        <f t="shared" si="3"/>
        <v>0</v>
      </c>
      <c r="Q112" s="586"/>
      <c r="R112" s="1"/>
    </row>
    <row r="113" spans="1:18" ht="15" x14ac:dyDescent="0.25">
      <c r="A113" s="314">
        <v>2015</v>
      </c>
      <c r="B113" s="314">
        <v>4</v>
      </c>
      <c r="C113" s="475">
        <v>794801.77026264602</v>
      </c>
      <c r="D113" s="512">
        <v>2.4052009999999999</v>
      </c>
      <c r="E113" s="479">
        <v>114.03392869270741</v>
      </c>
      <c r="F113" s="479">
        <v>0</v>
      </c>
      <c r="G113" s="595">
        <v>-0.138625439064651</v>
      </c>
      <c r="H113" s="594">
        <f t="shared" si="2"/>
        <v>17.03095027686869</v>
      </c>
      <c r="I113" s="593">
        <f t="shared" si="6"/>
        <v>16.900740779106552</v>
      </c>
      <c r="J113" s="474">
        <v>1200.8059270015301</v>
      </c>
      <c r="K113" s="592">
        <f t="shared" si="7"/>
        <v>20294.509698267608</v>
      </c>
      <c r="L113" s="597"/>
      <c r="N113" s="586">
        <v>17.030950276868701</v>
      </c>
      <c r="O113" s="277">
        <f t="shared" si="3"/>
        <v>0</v>
      </c>
      <c r="Q113" s="586"/>
      <c r="R113" s="1"/>
    </row>
    <row r="114" spans="1:18" ht="15" x14ac:dyDescent="0.25">
      <c r="A114" s="314">
        <v>2015</v>
      </c>
      <c r="B114" s="314">
        <v>5</v>
      </c>
      <c r="C114" s="475">
        <v>797213.79842694697</v>
      </c>
      <c r="D114" s="512">
        <v>2.40786909185874</v>
      </c>
      <c r="E114" s="479">
        <v>208.47875842628665</v>
      </c>
      <c r="F114" s="479">
        <v>0</v>
      </c>
      <c r="G114" s="595">
        <v>5.9672457476636999E-2</v>
      </c>
      <c r="H114" s="594">
        <f t="shared" si="2"/>
        <v>17.748759526462891</v>
      </c>
      <c r="I114" s="593">
        <f t="shared" si="6"/>
        <v>17.613062044744531</v>
      </c>
      <c r="J114" s="474">
        <v>1200.7203545115501</v>
      </c>
      <c r="K114" s="592">
        <f t="shared" si="7"/>
        <v>21148.36210239958</v>
      </c>
      <c r="L114" s="597"/>
      <c r="N114" s="586">
        <v>17.748759526462901</v>
      </c>
      <c r="O114" s="277">
        <f t="shared" si="3"/>
        <v>0</v>
      </c>
      <c r="Q114" s="586"/>
      <c r="R114" s="1"/>
    </row>
    <row r="115" spans="1:18" ht="15" x14ac:dyDescent="0.25">
      <c r="A115" s="314">
        <v>2015</v>
      </c>
      <c r="B115" s="314">
        <v>6</v>
      </c>
      <c r="C115" s="475">
        <v>799720.58698739402</v>
      </c>
      <c r="D115" s="512">
        <v>2.41104505468051</v>
      </c>
      <c r="E115" s="479">
        <v>271.66325293295364</v>
      </c>
      <c r="F115" s="479">
        <v>0</v>
      </c>
      <c r="G115" s="595">
        <v>0.18268029693589199</v>
      </c>
      <c r="H115" s="594">
        <f t="shared" si="2"/>
        <v>18.217302129727027</v>
      </c>
      <c r="I115" s="593">
        <f t="shared" si="6"/>
        <v>18.078022422938464</v>
      </c>
      <c r="J115" s="474">
        <v>1200.2079656020001</v>
      </c>
      <c r="K115" s="592">
        <f t="shared" si="7"/>
        <v>21697.386514342314</v>
      </c>
      <c r="L115" s="597"/>
      <c r="N115" s="586">
        <v>18.217302129726999</v>
      </c>
      <c r="O115" s="277">
        <f t="shared" si="3"/>
        <v>-2.8421709430404007E-14</v>
      </c>
      <c r="Q115" s="586"/>
      <c r="R115" s="1"/>
    </row>
    <row r="116" spans="1:18" ht="15" x14ac:dyDescent="0.25">
      <c r="A116" s="314">
        <v>2015</v>
      </c>
      <c r="B116" s="314">
        <v>7</v>
      </c>
      <c r="C116" s="475">
        <v>802101.45820841996</v>
      </c>
      <c r="D116" s="512">
        <v>2.4138540000000002</v>
      </c>
      <c r="E116" s="479">
        <v>322.31916585708109</v>
      </c>
      <c r="F116" s="479">
        <v>0</v>
      </c>
      <c r="G116" s="595">
        <v>0.11554776609432001</v>
      </c>
      <c r="H116" s="594">
        <f t="shared" si="2"/>
        <v>18.428497936714525</v>
      </c>
      <c r="I116" s="593">
        <f t="shared" si="6"/>
        <v>18.287603540228073</v>
      </c>
      <c r="J116" s="474">
        <v>1195.1939653673101</v>
      </c>
      <c r="K116" s="592">
        <f t="shared" si="7"/>
        <v>21857.233392310449</v>
      </c>
      <c r="L116" s="597"/>
      <c r="N116" s="586">
        <v>18.4284979367145</v>
      </c>
      <c r="O116" s="277">
        <f t="shared" si="3"/>
        <v>0</v>
      </c>
      <c r="Q116" s="586"/>
      <c r="R116" s="1"/>
    </row>
    <row r="117" spans="1:18" ht="15" x14ac:dyDescent="0.25">
      <c r="A117" s="314">
        <v>2015</v>
      </c>
      <c r="B117" s="314">
        <v>8</v>
      </c>
      <c r="C117" s="475">
        <v>804470.803152462</v>
      </c>
      <c r="D117" s="512">
        <v>2.4160233520086098</v>
      </c>
      <c r="E117" s="479">
        <v>326.45437890907908</v>
      </c>
      <c r="F117" s="479">
        <v>0</v>
      </c>
      <c r="G117" s="595">
        <v>-5.9769116584771402E-2</v>
      </c>
      <c r="H117" s="594">
        <f t="shared" si="2"/>
        <v>18.2808393119697</v>
      </c>
      <c r="I117" s="593">
        <f t="shared" si="6"/>
        <v>18.141073834014257</v>
      </c>
      <c r="J117" s="474">
        <v>1192.6902749429701</v>
      </c>
      <c r="K117" s="592">
        <f t="shared" si="7"/>
        <v>21636.682338851184</v>
      </c>
      <c r="L117" s="597"/>
      <c r="N117" s="586">
        <v>18.2808393119697</v>
      </c>
      <c r="O117" s="277">
        <f t="shared" si="3"/>
        <v>0</v>
      </c>
      <c r="Q117" s="586"/>
      <c r="R117" s="1"/>
    </row>
    <row r="118" spans="1:18" ht="15" x14ac:dyDescent="0.25">
      <c r="A118" s="314">
        <v>2015</v>
      </c>
      <c r="B118" s="314">
        <v>9</v>
      </c>
      <c r="C118" s="475">
        <v>806771.14392774098</v>
      </c>
      <c r="D118" s="512">
        <v>2.4179325687442099</v>
      </c>
      <c r="E118" s="479">
        <v>277.87653293728147</v>
      </c>
      <c r="F118" s="479">
        <v>0</v>
      </c>
      <c r="G118" s="595">
        <v>-0.161616473302654</v>
      </c>
      <c r="H118" s="594">
        <f t="shared" si="2"/>
        <v>17.918979935422598</v>
      </c>
      <c r="I118" s="593">
        <f t="shared" si="6"/>
        <v>17.781981039890024</v>
      </c>
      <c r="J118" s="474">
        <v>1192.5243454583999</v>
      </c>
      <c r="K118" s="592">
        <f t="shared" si="7"/>
        <v>21205.445300548527</v>
      </c>
      <c r="L118" s="597"/>
      <c r="N118" s="586">
        <v>17.918979935422598</v>
      </c>
      <c r="O118" s="277">
        <f t="shared" si="3"/>
        <v>0</v>
      </c>
      <c r="Q118" s="586"/>
      <c r="R118" s="1"/>
    </row>
    <row r="119" spans="1:18" ht="15" x14ac:dyDescent="0.25">
      <c r="A119" s="314">
        <v>2015</v>
      </c>
      <c r="B119" s="314">
        <v>10</v>
      </c>
      <c r="C119" s="475">
        <v>808969.46863244299</v>
      </c>
      <c r="D119" s="512">
        <v>2.4202119999999998</v>
      </c>
      <c r="E119" s="479">
        <v>198.89039579254836</v>
      </c>
      <c r="F119" s="479">
        <v>0</v>
      </c>
      <c r="G119" s="595">
        <v>-9.58290815406002E-2</v>
      </c>
      <c r="H119" s="594">
        <f t="shared" si="2"/>
        <v>17.554743146992454</v>
      </c>
      <c r="I119" s="593">
        <f t="shared" si="6"/>
        <v>17.420529010296995</v>
      </c>
      <c r="J119" s="474">
        <v>1185.8497127657099</v>
      </c>
      <c r="K119" s="592">
        <f t="shared" si="7"/>
        <v>20658.129323087407</v>
      </c>
      <c r="L119" s="597"/>
      <c r="N119" s="586">
        <v>17.5547431469925</v>
      </c>
      <c r="O119" s="277">
        <f t="shared" si="3"/>
        <v>4.6185277824406512E-14</v>
      </c>
      <c r="Q119" s="586"/>
      <c r="R119" s="1"/>
    </row>
    <row r="120" spans="1:18" ht="15" x14ac:dyDescent="0.25">
      <c r="A120" s="314">
        <v>2015</v>
      </c>
      <c r="B120" s="314">
        <v>11</v>
      </c>
      <c r="C120" s="475">
        <v>811251.71947774303</v>
      </c>
      <c r="D120" s="512">
        <v>2.4235016746549398</v>
      </c>
      <c r="E120" s="479">
        <v>78.117279066674627</v>
      </c>
      <c r="F120" s="479">
        <v>0</v>
      </c>
      <c r="G120" s="595">
        <v>5.8837689499021899E-2</v>
      </c>
      <c r="H120" s="594">
        <f t="shared" si="2"/>
        <v>17.044208823667738</v>
      </c>
      <c r="I120" s="593">
        <f t="shared" si="6"/>
        <v>16.913897958178509</v>
      </c>
      <c r="J120" s="474">
        <v>1181.9774823677101</v>
      </c>
      <c r="K120" s="592">
        <f t="shared" si="7"/>
        <v>19991.846525632187</v>
      </c>
      <c r="L120" s="597"/>
      <c r="N120" s="586">
        <v>17.044208823667699</v>
      </c>
      <c r="O120" s="277">
        <f t="shared" si="3"/>
        <v>-3.907985046680551E-14</v>
      </c>
      <c r="Q120" s="586"/>
      <c r="R120" s="1"/>
    </row>
    <row r="121" spans="1:18" ht="15" x14ac:dyDescent="0.25">
      <c r="A121" s="314">
        <v>2015</v>
      </c>
      <c r="B121" s="314">
        <v>12</v>
      </c>
      <c r="C121" s="475">
        <v>813509.23110025702</v>
      </c>
      <c r="D121" s="512">
        <v>2.4272588389033598</v>
      </c>
      <c r="E121" s="479">
        <v>42.633806123140985</v>
      </c>
      <c r="F121" s="479">
        <v>0</v>
      </c>
      <c r="G121" s="595">
        <v>0.142673522707053</v>
      </c>
      <c r="H121" s="594">
        <f t="shared" si="2"/>
        <v>16.926837299687691</v>
      </c>
      <c r="I121" s="593">
        <f t="shared" si="6"/>
        <v>16.797423793825526</v>
      </c>
      <c r="J121" s="474">
        <v>1179.8824997602401</v>
      </c>
      <c r="K121" s="592">
        <f t="shared" si="7"/>
        <v>19818.986375390999</v>
      </c>
      <c r="L121" s="597"/>
      <c r="N121" s="586">
        <v>16.926837299687701</v>
      </c>
      <c r="O121" s="277">
        <f t="shared" si="3"/>
        <v>0</v>
      </c>
      <c r="Q121" s="586"/>
      <c r="R121" s="1"/>
    </row>
    <row r="122" spans="1:18" ht="15" x14ac:dyDescent="0.25">
      <c r="A122" s="314">
        <v>2016</v>
      </c>
      <c r="B122" s="314">
        <v>1</v>
      </c>
      <c r="C122" s="475">
        <v>815933.02697392704</v>
      </c>
      <c r="D122" s="512">
        <v>2.4311859999999998</v>
      </c>
      <c r="E122" s="479">
        <v>26.112829868525239</v>
      </c>
      <c r="F122" s="479">
        <v>107.22973635615668</v>
      </c>
      <c r="G122" s="595">
        <v>7.9029293908647005E-2</v>
      </c>
      <c r="H122" s="594">
        <f t="shared" si="2"/>
        <v>17.161806419382216</v>
      </c>
      <c r="I122" s="593">
        <f t="shared" si="6"/>
        <v>17.030596465842873</v>
      </c>
      <c r="J122" s="474">
        <v>1186.3113241419501</v>
      </c>
      <c r="K122" s="592">
        <f t="shared" si="7"/>
        <v>20203.589444321275</v>
      </c>
      <c r="L122" s="596"/>
      <c r="N122" s="586">
        <v>17.161806419382199</v>
      </c>
      <c r="O122" s="277">
        <f t="shared" si="3"/>
        <v>0</v>
      </c>
      <c r="Q122" s="586"/>
      <c r="R122" s="1"/>
    </row>
    <row r="123" spans="1:18" ht="15" x14ac:dyDescent="0.25">
      <c r="A123" s="314">
        <v>2016</v>
      </c>
      <c r="B123" s="314">
        <v>2</v>
      </c>
      <c r="C123" s="475">
        <v>818474.06846533401</v>
      </c>
      <c r="D123" s="512">
        <v>2.43473470237294</v>
      </c>
      <c r="E123" s="479">
        <v>35.042184420393127</v>
      </c>
      <c r="F123" s="479">
        <v>0</v>
      </c>
      <c r="G123" s="595">
        <v>-5.71301202852759E-2</v>
      </c>
      <c r="H123" s="594">
        <f t="shared" si="2"/>
        <v>16.675933009430313</v>
      </c>
      <c r="I123" s="593">
        <f t="shared" si="6"/>
        <v>16.54843778299999</v>
      </c>
      <c r="J123" s="474">
        <v>1186.3346357993901</v>
      </c>
      <c r="K123" s="592">
        <f t="shared" si="7"/>
        <v>19631.984910344159</v>
      </c>
      <c r="L123" s="597"/>
      <c r="N123" s="586">
        <v>16.675933009430299</v>
      </c>
      <c r="O123" s="277">
        <f t="shared" si="3"/>
        <v>0</v>
      </c>
      <c r="Q123" s="586"/>
      <c r="R123" s="1"/>
    </row>
    <row r="124" spans="1:18" ht="15" x14ac:dyDescent="0.25">
      <c r="A124" s="314">
        <v>2016</v>
      </c>
      <c r="B124" s="314">
        <v>3</v>
      </c>
      <c r="C124" s="475">
        <v>820921.57909598097</v>
      </c>
      <c r="D124" s="512">
        <v>2.4377996076481399</v>
      </c>
      <c r="E124" s="479">
        <v>64.582270600115152</v>
      </c>
      <c r="F124" s="479">
        <v>0</v>
      </c>
      <c r="G124" s="595">
        <v>-0.12568283507747299</v>
      </c>
      <c r="H124" s="594">
        <f t="shared" si="2"/>
        <v>16.768805979543945</v>
      </c>
      <c r="I124" s="593">
        <f t="shared" si="6"/>
        <v>16.640600696270191</v>
      </c>
      <c r="J124" s="474">
        <v>1183.22343054515</v>
      </c>
      <c r="K124" s="592">
        <f t="shared" si="7"/>
        <v>19689.548642172827</v>
      </c>
      <c r="L124" s="597"/>
      <c r="N124" s="586">
        <v>16.768805979543899</v>
      </c>
      <c r="O124" s="277">
        <f t="shared" si="3"/>
        <v>-4.6185277824406512E-14</v>
      </c>
      <c r="Q124" s="586"/>
      <c r="R124" s="1"/>
    </row>
    <row r="125" spans="1:18" ht="15" x14ac:dyDescent="0.25">
      <c r="A125" s="314">
        <v>2016</v>
      </c>
      <c r="B125" s="314">
        <v>4</v>
      </c>
      <c r="C125" s="475">
        <v>823559.00961639604</v>
      </c>
      <c r="D125" s="512">
        <v>2.4410259999999999</v>
      </c>
      <c r="E125" s="479">
        <v>114.03392869270741</v>
      </c>
      <c r="F125" s="479">
        <v>0</v>
      </c>
      <c r="G125" s="595">
        <v>-6.4760327974688905E-2</v>
      </c>
      <c r="H125" s="594">
        <f t="shared" si="2"/>
        <v>17.100754507739055</v>
      </c>
      <c r="I125" s="593">
        <f t="shared" si="6"/>
        <v>16.970011324322531</v>
      </c>
      <c r="J125" s="474">
        <v>1177.7790066223599</v>
      </c>
      <c r="K125" s="592">
        <f t="shared" si="7"/>
        <v>19986.923079930788</v>
      </c>
      <c r="L125" s="597"/>
      <c r="N125" s="586">
        <v>17.100754507739101</v>
      </c>
      <c r="O125" s="277">
        <f t="shared" si="3"/>
        <v>4.6185277824406512E-14</v>
      </c>
      <c r="Q125" s="586"/>
      <c r="R125" s="1"/>
    </row>
    <row r="126" spans="1:18" ht="15" x14ac:dyDescent="0.25">
      <c r="A126" s="314">
        <v>2016</v>
      </c>
      <c r="B126" s="314">
        <v>5</v>
      </c>
      <c r="C126" s="475">
        <v>826103.04057000903</v>
      </c>
      <c r="D126" s="512">
        <v>2.4442912931857101</v>
      </c>
      <c r="E126" s="479">
        <v>208.47875842628665</v>
      </c>
      <c r="F126" s="479">
        <v>0</v>
      </c>
      <c r="G126" s="595">
        <v>5.4853514618510998E-2</v>
      </c>
      <c r="H126" s="594">
        <f t="shared" si="2"/>
        <v>17.736911592233401</v>
      </c>
      <c r="I126" s="593">
        <f t="shared" si="6"/>
        <v>17.601304693456125</v>
      </c>
      <c r="J126" s="474">
        <v>1177.6934341323799</v>
      </c>
      <c r="K126" s="592">
        <f t="shared" si="7"/>
        <v>20728.940969646723</v>
      </c>
      <c r="L126" s="597"/>
      <c r="N126" s="586">
        <v>17.736911592233401</v>
      </c>
      <c r="O126" s="277">
        <f t="shared" si="3"/>
        <v>0</v>
      </c>
      <c r="Q126" s="586"/>
      <c r="R126" s="1"/>
    </row>
    <row r="127" spans="1:18" ht="15" x14ac:dyDescent="0.25">
      <c r="A127" s="314">
        <v>2016</v>
      </c>
      <c r="B127" s="314">
        <v>6</v>
      </c>
      <c r="C127" s="475">
        <v>828793.50511429005</v>
      </c>
      <c r="D127" s="512">
        <v>2.44791116097714</v>
      </c>
      <c r="E127" s="479">
        <v>271.66325293295364</v>
      </c>
      <c r="F127" s="479">
        <v>0</v>
      </c>
      <c r="G127" s="595">
        <v>0.110481694105037</v>
      </c>
      <c r="H127" s="594">
        <f t="shared" si="2"/>
        <v>18.136582665469458</v>
      </c>
      <c r="I127" s="593">
        <f t="shared" si="6"/>
        <v>17.997920096346718</v>
      </c>
      <c r="J127" s="474">
        <v>1177.1810452228201</v>
      </c>
      <c r="K127" s="592">
        <f t="shared" si="7"/>
        <v>21186.810390854229</v>
      </c>
      <c r="L127" s="597"/>
      <c r="N127" s="586">
        <v>18.136582665469501</v>
      </c>
      <c r="O127" s="277">
        <f t="shared" si="3"/>
        <v>4.2632564145606011E-14</v>
      </c>
      <c r="Q127" s="586"/>
      <c r="R127" s="1"/>
    </row>
    <row r="128" spans="1:18" ht="15" x14ac:dyDescent="0.25">
      <c r="A128" s="314">
        <v>2016</v>
      </c>
      <c r="B128" s="314">
        <v>7</v>
      </c>
      <c r="C128" s="475">
        <v>831548.94773947995</v>
      </c>
      <c r="D128" s="512">
        <v>2.4517199999999999</v>
      </c>
      <c r="E128" s="479">
        <v>322.31916585708109</v>
      </c>
      <c r="F128" s="479">
        <v>0</v>
      </c>
      <c r="G128" s="595">
        <v>5.2680701744144201E-2</v>
      </c>
      <c r="H128" s="594">
        <f t="shared" si="2"/>
        <v>18.35342263592981</v>
      </c>
      <c r="I128" s="593">
        <f t="shared" si="6"/>
        <v>18.21310222486699</v>
      </c>
      <c r="J128" s="474">
        <v>1172.1670449881401</v>
      </c>
      <c r="K128" s="592">
        <f t="shared" si="7"/>
        <v>21348.79821498926</v>
      </c>
      <c r="L128" s="597"/>
      <c r="N128" s="586">
        <v>18.3534226359298</v>
      </c>
      <c r="O128" s="277">
        <f t="shared" si="3"/>
        <v>0</v>
      </c>
      <c r="Q128" s="586"/>
      <c r="R128" s="1"/>
    </row>
    <row r="129" spans="1:18" ht="15" x14ac:dyDescent="0.25">
      <c r="A129" s="314">
        <v>2016</v>
      </c>
      <c r="B129" s="314">
        <v>8</v>
      </c>
      <c r="C129" s="475">
        <v>834588.94827821304</v>
      </c>
      <c r="D129" s="512">
        <v>2.45598045127488</v>
      </c>
      <c r="E129" s="479">
        <v>326.45437890907908</v>
      </c>
      <c r="F129" s="479">
        <v>0</v>
      </c>
      <c r="G129" s="595">
        <v>-5.2176958837169003E-2</v>
      </c>
      <c r="H129" s="594">
        <f t="shared" si="2"/>
        <v>18.267570819308649</v>
      </c>
      <c r="I129" s="593">
        <f t="shared" si="6"/>
        <v>18.127906785121016</v>
      </c>
      <c r="J129" s="474">
        <v>1169.6633545638001</v>
      </c>
      <c r="K129" s="592">
        <f t="shared" si="7"/>
        <v>21203.548261504522</v>
      </c>
      <c r="L129" s="597"/>
      <c r="N129" s="586">
        <v>18.267570819308599</v>
      </c>
      <c r="O129" s="277">
        <f t="shared" si="3"/>
        <v>-4.9737991503207013E-14</v>
      </c>
      <c r="Q129" s="586"/>
      <c r="R129" s="1"/>
    </row>
    <row r="130" spans="1:18" ht="15" x14ac:dyDescent="0.25">
      <c r="A130" s="314">
        <v>2016</v>
      </c>
      <c r="B130" s="314">
        <v>9</v>
      </c>
      <c r="C130" s="475">
        <v>837621.84447904502</v>
      </c>
      <c r="D130" s="512">
        <v>2.4603327618943198</v>
      </c>
      <c r="E130" s="479">
        <v>277.87653293728147</v>
      </c>
      <c r="F130" s="479">
        <v>0</v>
      </c>
      <c r="G130" s="595">
        <v>-9.6914661175347305E-2</v>
      </c>
      <c r="H130" s="594">
        <f t="shared" si="2"/>
        <v>17.952286472481475</v>
      </c>
      <c r="I130" s="593">
        <f t="shared" si="6"/>
        <v>17.815032933056919</v>
      </c>
      <c r="J130" s="474">
        <v>1169.49742507923</v>
      </c>
      <c r="K130" s="592">
        <f t="shared" si="7"/>
        <v>20834.635142911749</v>
      </c>
      <c r="L130" s="597"/>
      <c r="N130" s="586">
        <v>17.9522864724815</v>
      </c>
      <c r="O130" s="277">
        <f t="shared" si="3"/>
        <v>0</v>
      </c>
      <c r="Q130" s="586"/>
      <c r="R130" s="1"/>
    </row>
    <row r="131" spans="1:18" ht="15" x14ac:dyDescent="0.25">
      <c r="A131" s="314">
        <v>2016</v>
      </c>
      <c r="B131" s="314">
        <v>10</v>
      </c>
      <c r="C131" s="475">
        <v>840302.18186741101</v>
      </c>
      <c r="D131" s="512">
        <v>2.4643489999999999</v>
      </c>
      <c r="E131" s="479">
        <v>198.89039579254836</v>
      </c>
      <c r="F131" s="479">
        <v>0</v>
      </c>
      <c r="G131" s="595">
        <v>-4.2490565570226103E-2</v>
      </c>
      <c r="H131" s="594">
        <f t="shared" si="2"/>
        <v>17.568873613734979</v>
      </c>
      <c r="I131" s="593">
        <f t="shared" si="6"/>
        <v>17.434551443080888</v>
      </c>
      <c r="J131" s="474">
        <v>1162.82279238654</v>
      </c>
      <c r="K131" s="592">
        <f t="shared" si="7"/>
        <v>20273.293793050099</v>
      </c>
      <c r="L131" s="597"/>
      <c r="N131" s="586">
        <v>17.568873613735001</v>
      </c>
      <c r="O131" s="277">
        <f t="shared" si="3"/>
        <v>0</v>
      </c>
      <c r="Q131" s="586"/>
      <c r="R131" s="1"/>
    </row>
    <row r="132" spans="1:18" ht="15" x14ac:dyDescent="0.25">
      <c r="A132" s="314">
        <v>2016</v>
      </c>
      <c r="B132" s="314">
        <v>11</v>
      </c>
      <c r="C132" s="475">
        <v>842643.20276904304</v>
      </c>
      <c r="D132" s="512">
        <v>2.4680990154523599</v>
      </c>
      <c r="E132" s="479">
        <v>78.117279066674627</v>
      </c>
      <c r="F132" s="479">
        <v>0</v>
      </c>
      <c r="G132" s="595">
        <v>4.9237411721104997E-2</v>
      </c>
      <c r="H132" s="594">
        <f t="shared" si="2"/>
        <v>16.992753714843786</v>
      </c>
      <c r="I132" s="593">
        <f t="shared" si="6"/>
        <v>16.862836247477876</v>
      </c>
      <c r="J132" s="474">
        <v>1158.9505619885399</v>
      </c>
      <c r="K132" s="592">
        <f t="shared" si="7"/>
        <v>19543.193545735205</v>
      </c>
      <c r="L132" s="597"/>
      <c r="N132" s="586">
        <v>16.992753714843801</v>
      </c>
      <c r="O132" s="277">
        <f t="shared" si="3"/>
        <v>0</v>
      </c>
      <c r="Q132" s="586"/>
      <c r="R132" s="1"/>
    </row>
    <row r="133" spans="1:18" ht="15" x14ac:dyDescent="0.25">
      <c r="A133" s="314">
        <v>2016</v>
      </c>
      <c r="B133" s="314">
        <v>12</v>
      </c>
      <c r="C133" s="475">
        <v>844673.77845901996</v>
      </c>
      <c r="D133" s="512">
        <v>2.4715042403449998</v>
      </c>
      <c r="E133" s="479">
        <v>42.633806123140985</v>
      </c>
      <c r="F133" s="479">
        <v>0</v>
      </c>
      <c r="G133" s="595">
        <v>8.4834518774485404E-2</v>
      </c>
      <c r="H133" s="594">
        <f t="shared" si="2"/>
        <v>16.827647342459016</v>
      </c>
      <c r="I133" s="593">
        <f t="shared" si="6"/>
        <v>16.698992189730639</v>
      </c>
      <c r="J133" s="474">
        <v>1156.8555793810699</v>
      </c>
      <c r="K133" s="592">
        <f t="shared" si="7"/>
        <v>19318.322284730799</v>
      </c>
      <c r="L133" s="597"/>
      <c r="N133" s="586">
        <v>16.827647342458999</v>
      </c>
      <c r="O133" s="277">
        <f t="shared" si="3"/>
        <v>0</v>
      </c>
      <c r="Q133" s="586"/>
      <c r="R133" s="1"/>
    </row>
    <row r="134" spans="1:18" ht="15" x14ac:dyDescent="0.25">
      <c r="A134" s="314">
        <v>2017</v>
      </c>
      <c r="B134" s="314">
        <v>1</v>
      </c>
      <c r="C134" s="475">
        <v>846803.17495987599</v>
      </c>
      <c r="D134" s="512">
        <v>2.4750519999999998</v>
      </c>
      <c r="E134" s="479">
        <v>26.112829868525239</v>
      </c>
      <c r="F134" s="479">
        <v>107.22973635615668</v>
      </c>
      <c r="G134" s="595">
        <v>3.3927180710040999E-2</v>
      </c>
      <c r="H134" s="594">
        <f t="shared" si="2"/>
        <v>17.075481119157235</v>
      </c>
      <c r="I134" s="593">
        <f t="shared" si="6"/>
        <v>16.944931162494388</v>
      </c>
      <c r="J134" s="474">
        <v>1163.2844037627799</v>
      </c>
      <c r="K134" s="592">
        <f t="shared" si="7"/>
        <v>19711.774144163632</v>
      </c>
      <c r="L134" s="596"/>
      <c r="N134" s="586">
        <v>17.0754811191572</v>
      </c>
      <c r="O134" s="277">
        <f t="shared" si="3"/>
        <v>-3.5527136788005009E-14</v>
      </c>
      <c r="Q134" s="586"/>
      <c r="R134" s="1"/>
    </row>
    <row r="135" spans="1:18" ht="15" x14ac:dyDescent="0.25">
      <c r="A135" s="314">
        <v>2017</v>
      </c>
      <c r="B135" s="314">
        <v>2</v>
      </c>
      <c r="C135" s="475">
        <v>849167.00690600101</v>
      </c>
      <c r="D135" s="512">
        <v>2.4788271652698501</v>
      </c>
      <c r="E135" s="479">
        <v>35.042184420393127</v>
      </c>
      <c r="F135" s="479">
        <v>0</v>
      </c>
      <c r="G135" s="595">
        <v>-4.61447829396988E-2</v>
      </c>
      <c r="H135" s="594">
        <f t="shared" si="2"/>
        <v>16.642672091947521</v>
      </c>
      <c r="I135" s="593">
        <f t="shared" si="6"/>
        <v>16.515431160626402</v>
      </c>
      <c r="J135" s="474">
        <v>1163.3077154202199</v>
      </c>
      <c r="K135" s="592">
        <f t="shared" si="7"/>
        <v>19212.528492648209</v>
      </c>
      <c r="L135" s="597"/>
      <c r="N135" s="586">
        <v>16.6426720919475</v>
      </c>
      <c r="O135" s="277">
        <f t="shared" si="3"/>
        <v>0</v>
      </c>
      <c r="Q135" s="586"/>
      <c r="R135" s="1"/>
    </row>
    <row r="136" spans="1:18" ht="15" x14ac:dyDescent="0.25">
      <c r="A136" s="314">
        <v>2017</v>
      </c>
      <c r="B136" s="314">
        <v>3</v>
      </c>
      <c r="C136" s="475">
        <v>851425.36004798999</v>
      </c>
      <c r="D136" s="512">
        <v>2.4823794665824299</v>
      </c>
      <c r="E136" s="479">
        <v>64.582270600115152</v>
      </c>
      <c r="F136" s="479">
        <v>0</v>
      </c>
      <c r="G136" s="595">
        <v>-7.4102858731606602E-2</v>
      </c>
      <c r="H136" s="594">
        <f t="shared" si="2"/>
        <v>16.77123847071843</v>
      </c>
      <c r="I136" s="593">
        <f t="shared" si="6"/>
        <v>16.643014589923752</v>
      </c>
      <c r="J136" s="474">
        <v>1160.19651016598</v>
      </c>
      <c r="K136" s="592">
        <f t="shared" si="7"/>
        <v>19309.167445871026</v>
      </c>
      <c r="L136" s="597"/>
      <c r="N136" s="586">
        <v>16.771238470718401</v>
      </c>
      <c r="O136" s="277">
        <f t="shared" si="3"/>
        <v>-2.8421709430404007E-14</v>
      </c>
      <c r="Q136" s="586"/>
      <c r="R136" s="1"/>
    </row>
    <row r="137" spans="1:18" ht="15" x14ac:dyDescent="0.25">
      <c r="A137" s="314">
        <v>2017</v>
      </c>
      <c r="B137" s="314">
        <v>4</v>
      </c>
      <c r="C137" s="475">
        <v>853903.62650099199</v>
      </c>
      <c r="D137" s="512">
        <v>2.486348</v>
      </c>
      <c r="E137" s="479">
        <v>114.03392869270741</v>
      </c>
      <c r="F137" s="479">
        <v>0</v>
      </c>
      <c r="G137" s="595">
        <v>-2.6760812422129E-2</v>
      </c>
      <c r="H137" s="594">
        <f t="shared" si="2"/>
        <v>17.083219506866147</v>
      </c>
      <c r="I137" s="593">
        <f t="shared" si="6"/>
        <v>16.952610386647496</v>
      </c>
      <c r="J137" s="474">
        <v>1154.75208624319</v>
      </c>
      <c r="K137" s="592">
        <f t="shared" si="7"/>
        <v>19576.062211249169</v>
      </c>
      <c r="L137" s="597"/>
      <c r="N137" s="586">
        <v>17.083219506866101</v>
      </c>
      <c r="O137" s="277">
        <f t="shared" si="3"/>
        <v>-4.6185277824406512E-14</v>
      </c>
      <c r="Q137" s="586"/>
      <c r="R137" s="1"/>
    </row>
    <row r="138" spans="1:18" ht="15" x14ac:dyDescent="0.25">
      <c r="A138" s="314">
        <v>2017</v>
      </c>
      <c r="B138" s="314">
        <v>5</v>
      </c>
      <c r="C138" s="475">
        <v>856172.81311195705</v>
      </c>
      <c r="D138" s="512">
        <v>2.4901259348990701</v>
      </c>
      <c r="E138" s="479">
        <v>208.47875842628665</v>
      </c>
      <c r="F138" s="479">
        <v>0</v>
      </c>
      <c r="G138" s="595">
        <v>4.2986299618224401E-2</v>
      </c>
      <c r="H138" s="594">
        <f t="shared" si="2"/>
        <v>17.663721131350723</v>
      </c>
      <c r="I138" s="593">
        <f t="shared" si="6"/>
        <v>17.528673807523617</v>
      </c>
      <c r="J138" s="474">
        <v>1154.66651375321</v>
      </c>
      <c r="K138" s="592">
        <f t="shared" si="7"/>
        <v>20239.772676050499</v>
      </c>
      <c r="L138" s="597"/>
      <c r="N138" s="586">
        <v>17.663721131350702</v>
      </c>
      <c r="O138" s="277">
        <f t="shared" si="3"/>
        <v>0</v>
      </c>
      <c r="Q138" s="586"/>
      <c r="R138" s="1"/>
    </row>
    <row r="139" spans="1:18" ht="15" x14ac:dyDescent="0.25">
      <c r="A139" s="314">
        <v>2017</v>
      </c>
      <c r="B139" s="314">
        <v>6</v>
      </c>
      <c r="C139" s="475">
        <v>858482.54459880397</v>
      </c>
      <c r="D139" s="512">
        <v>2.4939567162546101</v>
      </c>
      <c r="E139" s="479">
        <v>271.66325293295364</v>
      </c>
      <c r="F139" s="479">
        <v>0</v>
      </c>
      <c r="G139" s="595">
        <v>6.4590387019851606E-2</v>
      </c>
      <c r="H139" s="594">
        <f t="shared" si="2"/>
        <v>18.024751718045561</v>
      </c>
      <c r="I139" s="593">
        <f t="shared" si="6"/>
        <v>17.886944148277617</v>
      </c>
      <c r="J139" s="474">
        <v>1154.1541248436499</v>
      </c>
      <c r="K139" s="592">
        <f t="shared" si="7"/>
        <v>20644.290369582599</v>
      </c>
      <c r="L139" s="597"/>
      <c r="N139" s="586">
        <v>18.0247517180456</v>
      </c>
      <c r="O139" s="277">
        <f t="shared" si="3"/>
        <v>3.907985046680551E-14</v>
      </c>
      <c r="Q139" s="586"/>
      <c r="R139" s="1"/>
    </row>
    <row r="140" spans="1:18" ht="15" x14ac:dyDescent="0.25">
      <c r="A140" s="314">
        <v>2017</v>
      </c>
      <c r="B140" s="314">
        <v>7</v>
      </c>
      <c r="C140" s="475">
        <v>860830.53597260697</v>
      </c>
      <c r="D140" s="512">
        <v>2.4976090000000002</v>
      </c>
      <c r="E140" s="479">
        <v>322.31916585708109</v>
      </c>
      <c r="F140" s="479">
        <v>0</v>
      </c>
      <c r="G140" s="595">
        <v>2.07910114540155E-2</v>
      </c>
      <c r="H140" s="594">
        <f t="shared" si="2"/>
        <v>18.253258333335033</v>
      </c>
      <c r="I140" s="593">
        <f t="shared" si="6"/>
        <v>18.113703724727305</v>
      </c>
      <c r="J140" s="474">
        <v>1149.1401246089699</v>
      </c>
      <c r="K140" s="592">
        <f t="shared" si="7"/>
        <v>20815.183755363098</v>
      </c>
      <c r="L140" s="597"/>
      <c r="N140" s="586">
        <v>18.253258333335001</v>
      </c>
      <c r="O140" s="277">
        <f t="shared" si="3"/>
        <v>-3.1974423109204508E-14</v>
      </c>
      <c r="Q140" s="586"/>
      <c r="R140" s="1"/>
    </row>
    <row r="141" spans="1:18" ht="15" x14ac:dyDescent="0.25">
      <c r="A141" s="314">
        <v>2017</v>
      </c>
      <c r="B141" s="314">
        <v>8</v>
      </c>
      <c r="C141" s="475">
        <v>863458.01640562096</v>
      </c>
      <c r="D141" s="512">
        <v>2.5013715344756502</v>
      </c>
      <c r="E141" s="479">
        <v>326.45437890907908</v>
      </c>
      <c r="F141" s="479">
        <v>0</v>
      </c>
      <c r="G141" s="595">
        <v>-3.9830251136660201E-2</v>
      </c>
      <c r="H141" s="594">
        <f t="shared" si="2"/>
        <v>18.211592188865296</v>
      </c>
      <c r="I141" s="593">
        <f t="shared" si="6"/>
        <v>18.072356137217508</v>
      </c>
      <c r="J141" s="474">
        <v>1146.6364341846299</v>
      </c>
      <c r="K141" s="592">
        <f t="shared" si="7"/>
        <v>20722.421998493795</v>
      </c>
      <c r="L141" s="597"/>
      <c r="N141" s="586">
        <v>18.2115921888653</v>
      </c>
      <c r="O141" s="277">
        <f t="shared" si="3"/>
        <v>0</v>
      </c>
      <c r="Q141" s="586"/>
      <c r="R141" s="1"/>
    </row>
    <row r="142" spans="1:18" ht="15" x14ac:dyDescent="0.25">
      <c r="A142" s="314">
        <v>2017</v>
      </c>
      <c r="B142" s="314">
        <v>9</v>
      </c>
      <c r="C142" s="475">
        <v>866103.98922974896</v>
      </c>
      <c r="D142" s="512">
        <v>2.5052824642099099</v>
      </c>
      <c r="E142" s="479">
        <v>277.87653293728147</v>
      </c>
      <c r="F142" s="479">
        <v>0</v>
      </c>
      <c r="G142" s="595">
        <v>-5.6177005125071802E-2</v>
      </c>
      <c r="H142" s="594">
        <f t="shared" ref="H142:H205" si="8">+$B$2+C142*$B$3+D142*$B$4+E142*$B$5+F142*$B$6+G142</f>
        <v>17.924476458860916</v>
      </c>
      <c r="I142" s="593">
        <f t="shared" si="6"/>
        <v>17.78743553986255</v>
      </c>
      <c r="J142" s="474">
        <v>1146.47050470006</v>
      </c>
      <c r="K142" s="592">
        <f t="shared" si="7"/>
        <v>20392.770200706003</v>
      </c>
      <c r="L142" s="597"/>
      <c r="N142" s="586">
        <v>17.924476458860902</v>
      </c>
      <c r="O142" s="277">
        <f t="shared" ref="O142:O205" si="9">+N142-H142</f>
        <v>0</v>
      </c>
      <c r="Q142" s="586"/>
      <c r="R142" s="1"/>
    </row>
    <row r="143" spans="1:18" ht="15" x14ac:dyDescent="0.25">
      <c r="A143" s="314">
        <v>2017</v>
      </c>
      <c r="B143" s="314">
        <v>10</v>
      </c>
      <c r="C143" s="475">
        <v>868442.92619928799</v>
      </c>
      <c r="D143" s="512">
        <v>2.5093869999999998</v>
      </c>
      <c r="E143" s="479">
        <v>198.89039579254836</v>
      </c>
      <c r="F143" s="479">
        <v>0</v>
      </c>
      <c r="G143" s="595">
        <v>-1.5843257242441001E-2</v>
      </c>
      <c r="H143" s="594">
        <f t="shared" si="8"/>
        <v>17.52352095803057</v>
      </c>
      <c r="I143" s="593">
        <f t="shared" si="6"/>
        <v>17.389545529421135</v>
      </c>
      <c r="J143" s="474">
        <v>1139.79587200737</v>
      </c>
      <c r="K143" s="592">
        <f t="shared" si="7"/>
        <v>19820.532210518424</v>
      </c>
      <c r="L143" s="597"/>
      <c r="N143" s="586">
        <v>17.523520958030598</v>
      </c>
      <c r="O143" s="277">
        <f t="shared" si="9"/>
        <v>2.8421709430404007E-14</v>
      </c>
      <c r="Q143" s="586"/>
      <c r="R143" s="1"/>
    </row>
    <row r="144" spans="1:18" ht="15" x14ac:dyDescent="0.25">
      <c r="A144" s="314">
        <v>2017</v>
      </c>
      <c r="B144" s="314">
        <v>11</v>
      </c>
      <c r="C144" s="475">
        <v>870471.778479364</v>
      </c>
      <c r="D144" s="512">
        <v>2.5140571999046202</v>
      </c>
      <c r="E144" s="479">
        <v>78.117279066674627</v>
      </c>
      <c r="F144" s="479">
        <v>0</v>
      </c>
      <c r="G144" s="595">
        <v>3.67291920296893E-2</v>
      </c>
      <c r="H144" s="594">
        <f t="shared" si="8"/>
        <v>16.89936753560788</v>
      </c>
      <c r="I144" s="593">
        <f t="shared" si="6"/>
        <v>16.770164048806681</v>
      </c>
      <c r="J144" s="474">
        <v>1135.92364160937</v>
      </c>
      <c r="K144" s="592">
        <f t="shared" si="7"/>
        <v>19049.625816707019</v>
      </c>
      <c r="L144" s="597"/>
      <c r="N144" s="586">
        <v>16.899367535607901</v>
      </c>
      <c r="O144" s="277">
        <f t="shared" si="9"/>
        <v>0</v>
      </c>
      <c r="Q144" s="586"/>
      <c r="R144" s="1"/>
    </row>
    <row r="145" spans="1:18" ht="15" x14ac:dyDescent="0.25">
      <c r="A145" s="314">
        <v>2017</v>
      </c>
      <c r="B145" s="314">
        <v>12</v>
      </c>
      <c r="C145" s="475">
        <v>872236.46991503902</v>
      </c>
      <c r="D145" s="512">
        <v>2.5187655026755</v>
      </c>
      <c r="E145" s="479">
        <v>42.633806123140985</v>
      </c>
      <c r="F145" s="479">
        <v>0</v>
      </c>
      <c r="G145" s="595">
        <v>4.8751717960748002E-2</v>
      </c>
      <c r="H145" s="594">
        <f t="shared" si="8"/>
        <v>16.699585403264805</v>
      </c>
      <c r="I145" s="593">
        <f t="shared" si="6"/>
        <v>16.571909343335939</v>
      </c>
      <c r="J145" s="474">
        <v>1133.8286590019</v>
      </c>
      <c r="K145" s="592">
        <f t="shared" si="7"/>
        <v>18789.705747855645</v>
      </c>
      <c r="L145" s="597"/>
      <c r="N145" s="586">
        <v>16.699585403264798</v>
      </c>
      <c r="O145" s="277">
        <f t="shared" si="9"/>
        <v>0</v>
      </c>
      <c r="Q145" s="586"/>
      <c r="R145" s="1"/>
    </row>
    <row r="146" spans="1:18" ht="15" x14ac:dyDescent="0.25">
      <c r="A146" s="314">
        <v>2018</v>
      </c>
      <c r="B146" s="314">
        <v>1</v>
      </c>
      <c r="C146" s="475">
        <v>874122.95784253697</v>
      </c>
      <c r="D146" s="512">
        <v>2.5235080000000001</v>
      </c>
      <c r="E146" s="479">
        <v>26.112829868525239</v>
      </c>
      <c r="F146" s="479">
        <v>107.22973635615668</v>
      </c>
      <c r="G146" s="595">
        <v>1.17659361919742E-2</v>
      </c>
      <c r="H146" s="594">
        <f t="shared" si="8"/>
        <v>16.951169789735044</v>
      </c>
      <c r="I146" s="593">
        <f t="shared" si="6"/>
        <v>16.821570250724005</v>
      </c>
      <c r="J146" s="474">
        <v>1140.25748338361</v>
      </c>
      <c r="K146" s="592">
        <f t="shared" si="7"/>
        <v>19180.921360651155</v>
      </c>
      <c r="L146" s="596"/>
      <c r="N146" s="586">
        <v>16.951169789735001</v>
      </c>
      <c r="O146" s="277">
        <f t="shared" si="9"/>
        <v>-4.2632564145606011E-14</v>
      </c>
      <c r="Q146" s="586"/>
      <c r="R146" s="1"/>
    </row>
    <row r="147" spans="1:18" ht="15" x14ac:dyDescent="0.25">
      <c r="A147" s="314">
        <v>2018</v>
      </c>
      <c r="B147" s="314">
        <v>2</v>
      </c>
      <c r="C147" s="475">
        <v>876279.96441828203</v>
      </c>
      <c r="D147" s="512">
        <v>2.5279022047821198</v>
      </c>
      <c r="E147" s="479">
        <v>35.042184420393127</v>
      </c>
      <c r="F147" s="479">
        <v>0</v>
      </c>
      <c r="G147" s="595">
        <v>-3.3722673621245002E-2</v>
      </c>
      <c r="H147" s="594">
        <f t="shared" si="8"/>
        <v>16.54699814608367</v>
      </c>
      <c r="I147" s="593">
        <f t="shared" si="6"/>
        <v>16.420488686362042</v>
      </c>
      <c r="J147" s="474">
        <v>1140.2807950410499</v>
      </c>
      <c r="K147" s="592">
        <f t="shared" si="7"/>
        <v>18723.967894247475</v>
      </c>
      <c r="L147" s="597"/>
      <c r="N147" s="586">
        <v>16.546998146083698</v>
      </c>
      <c r="O147" s="277">
        <f t="shared" si="9"/>
        <v>2.8421709430404007E-14</v>
      </c>
      <c r="Q147" s="586"/>
      <c r="R147" s="1"/>
    </row>
    <row r="148" spans="1:18" ht="15" x14ac:dyDescent="0.25">
      <c r="A148" s="314">
        <v>2018</v>
      </c>
      <c r="B148" s="314">
        <v>3</v>
      </c>
      <c r="C148" s="475">
        <v>878416.57327409799</v>
      </c>
      <c r="D148" s="512">
        <v>2.5317111546561599</v>
      </c>
      <c r="E148" s="479">
        <v>64.582270600115152</v>
      </c>
      <c r="F148" s="479">
        <v>0</v>
      </c>
      <c r="G148" s="595">
        <v>-4.22124097410723E-2</v>
      </c>
      <c r="H148" s="594">
        <f t="shared" si="8"/>
        <v>16.692267167610115</v>
      </c>
      <c r="I148" s="593">
        <f t="shared" si="6"/>
        <v>16.564647058980125</v>
      </c>
      <c r="J148" s="474">
        <v>1137.1695897868001</v>
      </c>
      <c r="K148" s="592">
        <f t="shared" si="7"/>
        <v>18836.812901023553</v>
      </c>
      <c r="L148" s="597"/>
      <c r="N148" s="586">
        <v>16.692267167610101</v>
      </c>
      <c r="O148" s="277">
        <f t="shared" si="9"/>
        <v>0</v>
      </c>
      <c r="Q148" s="586"/>
      <c r="R148" s="1"/>
    </row>
    <row r="149" spans="1:18" ht="15" x14ac:dyDescent="0.25">
      <c r="A149" s="314">
        <v>2018</v>
      </c>
      <c r="B149" s="314">
        <v>4</v>
      </c>
      <c r="C149" s="475">
        <v>880878.73093074001</v>
      </c>
      <c r="D149" s="512">
        <v>2.536</v>
      </c>
      <c r="E149" s="479">
        <v>114.03392869270741</v>
      </c>
      <c r="F149" s="479">
        <v>0</v>
      </c>
      <c r="G149" s="595">
        <v>-8.4276288798470506E-3</v>
      </c>
      <c r="H149" s="594">
        <f t="shared" si="8"/>
        <v>16.988373335680063</v>
      </c>
      <c r="I149" s="593">
        <f t="shared" si="6"/>
        <v>16.85848935834035</v>
      </c>
      <c r="J149" s="474">
        <v>1131.72516586401</v>
      </c>
      <c r="K149" s="592">
        <f t="shared" si="7"/>
        <v>19079.17666528438</v>
      </c>
      <c r="L149" s="597"/>
      <c r="N149" s="586">
        <v>16.988373335680102</v>
      </c>
      <c r="O149" s="277">
        <f t="shared" si="9"/>
        <v>3.907985046680551E-14</v>
      </c>
      <c r="Q149" s="586"/>
      <c r="R149" s="1"/>
    </row>
    <row r="150" spans="1:18" ht="15" x14ac:dyDescent="0.25">
      <c r="A150" s="314">
        <v>2018</v>
      </c>
      <c r="B150" s="314">
        <v>5</v>
      </c>
      <c r="C150" s="475">
        <v>883262.94468817895</v>
      </c>
      <c r="D150" s="512">
        <v>2.54038995783471</v>
      </c>
      <c r="E150" s="479">
        <v>208.47875842628665</v>
      </c>
      <c r="F150" s="479">
        <v>0</v>
      </c>
      <c r="G150" s="595">
        <v>3.0839566725706601E-2</v>
      </c>
      <c r="H150" s="594">
        <f t="shared" si="8"/>
        <v>17.535184178262593</v>
      </c>
      <c r="I150" s="593">
        <f t="shared" si="6"/>
        <v>17.401119578936083</v>
      </c>
      <c r="J150" s="474">
        <v>1131.63959337404</v>
      </c>
      <c r="K150" s="592">
        <f t="shared" si="7"/>
        <v>19691.795884560277</v>
      </c>
      <c r="L150" s="597"/>
      <c r="N150" s="586">
        <v>17.5351841782626</v>
      </c>
      <c r="O150" s="277">
        <f t="shared" si="9"/>
        <v>0</v>
      </c>
      <c r="Q150" s="586"/>
      <c r="R150" s="1"/>
    </row>
    <row r="151" spans="1:18" ht="15" x14ac:dyDescent="0.25">
      <c r="A151" s="314">
        <v>2018</v>
      </c>
      <c r="B151" s="314">
        <v>6</v>
      </c>
      <c r="C151" s="475">
        <v>885692.75961285201</v>
      </c>
      <c r="D151" s="512">
        <v>2.54501661143486</v>
      </c>
      <c r="E151" s="479">
        <v>271.66325293295364</v>
      </c>
      <c r="F151" s="479">
        <v>0</v>
      </c>
      <c r="G151" s="595">
        <v>3.6465521929052599E-2</v>
      </c>
      <c r="H151" s="594">
        <f t="shared" si="8"/>
        <v>17.875814949380135</v>
      </c>
      <c r="I151" s="593">
        <f t="shared" si="6"/>
        <v>17.739146070145075</v>
      </c>
      <c r="J151" s="474">
        <v>1131.12720446448</v>
      </c>
      <c r="K151" s="592">
        <f t="shared" si="7"/>
        <v>20065.230703910263</v>
      </c>
      <c r="L151" s="597"/>
      <c r="N151" s="586">
        <v>17.8758149493801</v>
      </c>
      <c r="O151" s="277">
        <f t="shared" si="9"/>
        <v>-3.5527136788005009E-14</v>
      </c>
      <c r="Q151" s="586"/>
      <c r="R151" s="1"/>
    </row>
    <row r="152" spans="1:18" ht="15" x14ac:dyDescent="0.25">
      <c r="A152" s="314">
        <v>2018</v>
      </c>
      <c r="B152" s="314">
        <v>7</v>
      </c>
      <c r="C152" s="475">
        <v>887993.91365264403</v>
      </c>
      <c r="D152" s="512">
        <v>2.5493480000000002</v>
      </c>
      <c r="E152" s="479">
        <v>322.31916585708109</v>
      </c>
      <c r="F152" s="479">
        <v>0</v>
      </c>
      <c r="G152" s="595">
        <v>5.7146808457311203E-3</v>
      </c>
      <c r="H152" s="594">
        <f t="shared" si="8"/>
        <v>18.112350558343962</v>
      </c>
      <c r="I152" s="593">
        <f t="shared" si="6"/>
        <v>17.973873254896198</v>
      </c>
      <c r="J152" s="474">
        <v>1126.1132042298</v>
      </c>
      <c r="K152" s="592">
        <f t="shared" si="7"/>
        <v>20240.616003491461</v>
      </c>
      <c r="L152" s="597"/>
      <c r="N152" s="586">
        <v>18.112350558344001</v>
      </c>
      <c r="O152" s="277">
        <f t="shared" si="9"/>
        <v>3.907985046680551E-14</v>
      </c>
      <c r="Q152" s="586"/>
      <c r="R152" s="1"/>
    </row>
    <row r="153" spans="1:18" ht="15" x14ac:dyDescent="0.25">
      <c r="A153" s="314">
        <v>2018</v>
      </c>
      <c r="B153" s="314">
        <v>8</v>
      </c>
      <c r="C153" s="475">
        <v>890308.95095068298</v>
      </c>
      <c r="D153" s="512">
        <v>2.5535257055946601</v>
      </c>
      <c r="E153" s="479">
        <v>326.45437890907908</v>
      </c>
      <c r="F153" s="479">
        <v>0</v>
      </c>
      <c r="G153" s="595">
        <v>-2.81000303048629E-2</v>
      </c>
      <c r="H153" s="594">
        <f t="shared" si="8"/>
        <v>18.092052623790757</v>
      </c>
      <c r="I153" s="593">
        <f t="shared" si="6"/>
        <v>17.953730507447695</v>
      </c>
      <c r="J153" s="474">
        <v>1123.60951380546</v>
      </c>
      <c r="K153" s="592">
        <f t="shared" si="7"/>
        <v>20172.982406467559</v>
      </c>
      <c r="L153" s="597"/>
      <c r="N153" s="586">
        <v>18.092052623790799</v>
      </c>
      <c r="O153" s="277">
        <f t="shared" si="9"/>
        <v>4.2632564145606011E-14</v>
      </c>
      <c r="Q153" s="586"/>
      <c r="R153" s="1"/>
    </row>
    <row r="154" spans="1:18" ht="15" x14ac:dyDescent="0.25">
      <c r="A154" s="314">
        <v>2018</v>
      </c>
      <c r="B154" s="314">
        <v>9</v>
      </c>
      <c r="C154" s="475">
        <v>892578.51196792501</v>
      </c>
      <c r="D154" s="512">
        <v>2.5576345938482299</v>
      </c>
      <c r="E154" s="479">
        <v>277.87653293728147</v>
      </c>
      <c r="F154" s="479">
        <v>0</v>
      </c>
      <c r="G154" s="595">
        <v>-3.1425661184318401E-2</v>
      </c>
      <c r="H154" s="594">
        <f t="shared" si="8"/>
        <v>17.813465998206642</v>
      </c>
      <c r="I154" s="593">
        <f t="shared" si="6"/>
        <v>17.677273805561953</v>
      </c>
      <c r="J154" s="474">
        <v>1123.4435843208801</v>
      </c>
      <c r="K154" s="592">
        <f t="shared" si="7"/>
        <v>19859.419845142125</v>
      </c>
      <c r="L154" s="597"/>
      <c r="N154" s="586">
        <v>17.813465998206599</v>
      </c>
      <c r="O154" s="277">
        <f t="shared" si="9"/>
        <v>-4.2632564145606011E-14</v>
      </c>
      <c r="Q154" s="586"/>
      <c r="R154" s="1"/>
    </row>
    <row r="155" spans="1:18" ht="15" x14ac:dyDescent="0.25">
      <c r="A155" s="314">
        <v>2018</v>
      </c>
      <c r="B155" s="314">
        <v>10</v>
      </c>
      <c r="C155" s="475">
        <v>894755.77871693997</v>
      </c>
      <c r="D155" s="512">
        <v>2.5618560000000001</v>
      </c>
      <c r="E155" s="479">
        <v>198.89039579254836</v>
      </c>
      <c r="F155" s="479">
        <v>0</v>
      </c>
      <c r="G155" s="595">
        <v>-3.52903267658533E-3</v>
      </c>
      <c r="H155" s="594">
        <f t="shared" si="8"/>
        <v>17.397926988524819</v>
      </c>
      <c r="I155" s="593">
        <f t="shared" si="6"/>
        <v>17.26491178394431</v>
      </c>
      <c r="J155" s="474">
        <v>1116.7689516282001</v>
      </c>
      <c r="K155" s="592">
        <f t="shared" si="7"/>
        <v>19280.917432908846</v>
      </c>
      <c r="L155" s="597"/>
      <c r="N155" s="586">
        <v>17.397926988524802</v>
      </c>
      <c r="O155" s="277">
        <f t="shared" si="9"/>
        <v>0</v>
      </c>
      <c r="Q155" s="586"/>
      <c r="R155" s="1"/>
    </row>
    <row r="156" spans="1:18" ht="15" x14ac:dyDescent="0.25">
      <c r="A156" s="314">
        <v>2018</v>
      </c>
      <c r="B156" s="314">
        <v>11</v>
      </c>
      <c r="C156" s="475">
        <v>897006.46767120704</v>
      </c>
      <c r="D156" s="512">
        <v>2.5666659364619502</v>
      </c>
      <c r="E156" s="479">
        <v>78.117279066674627</v>
      </c>
      <c r="F156" s="479">
        <v>0</v>
      </c>
      <c r="G156" s="595">
        <v>2.5517174314003899E-2</v>
      </c>
      <c r="H156" s="594">
        <f t="shared" si="8"/>
        <v>16.751147149992445</v>
      </c>
      <c r="I156" s="593">
        <f t="shared" si="6"/>
        <v>16.623076876644127</v>
      </c>
      <c r="J156" s="474">
        <v>1112.8967212302</v>
      </c>
      <c r="K156" s="592">
        <f t="shared" si="7"/>
        <v>18499.767752774802</v>
      </c>
      <c r="L156" s="597"/>
      <c r="N156" s="586">
        <v>16.751147149992399</v>
      </c>
      <c r="O156" s="277">
        <f t="shared" si="9"/>
        <v>-4.6185277824406512E-14</v>
      </c>
      <c r="Q156" s="586"/>
      <c r="R156" s="1"/>
    </row>
    <row r="157" spans="1:18" ht="15" x14ac:dyDescent="0.25">
      <c r="A157" s="314">
        <v>2018</v>
      </c>
      <c r="B157" s="314">
        <v>12</v>
      </c>
      <c r="C157" s="475">
        <v>899188.44370132603</v>
      </c>
      <c r="D157" s="512">
        <v>2.5714695018896698</v>
      </c>
      <c r="E157" s="479">
        <v>42.633806123140985</v>
      </c>
      <c r="F157" s="479">
        <v>0</v>
      </c>
      <c r="G157" s="595">
        <v>2.7015159995372101E-2</v>
      </c>
      <c r="H157" s="594">
        <f t="shared" si="8"/>
        <v>16.543675295321751</v>
      </c>
      <c r="I157" s="593">
        <f t="shared" si="6"/>
        <v>16.417191240332205</v>
      </c>
      <c r="J157" s="474">
        <v>1110.80173862273</v>
      </c>
      <c r="K157" s="592">
        <f t="shared" si="7"/>
        <v>18236.244573062868</v>
      </c>
      <c r="L157" s="597"/>
      <c r="N157" s="586">
        <v>16.543675295321801</v>
      </c>
      <c r="O157" s="277">
        <f t="shared" si="9"/>
        <v>4.9737991503207013E-14</v>
      </c>
      <c r="Q157" s="586"/>
      <c r="R157" s="1"/>
    </row>
    <row r="158" spans="1:18" ht="15" x14ac:dyDescent="0.25">
      <c r="A158" s="314">
        <v>2019</v>
      </c>
      <c r="B158" s="314">
        <v>1</v>
      </c>
      <c r="C158" s="475">
        <v>901446.15811451594</v>
      </c>
      <c r="D158" s="512">
        <v>2.5761699999999998</v>
      </c>
      <c r="E158" s="479">
        <v>26.112829868525239</v>
      </c>
      <c r="F158" s="479">
        <v>107.22973635615668</v>
      </c>
      <c r="G158" s="595">
        <v>1.78628631502775E-3</v>
      </c>
      <c r="H158" s="594">
        <f t="shared" si="8"/>
        <v>16.810402364945283</v>
      </c>
      <c r="I158" s="593">
        <f t="shared" si="6"/>
        <v>16.681879058051958</v>
      </c>
      <c r="J158" s="474">
        <v>1117.23056300444</v>
      </c>
      <c r="K158" s="592">
        <f t="shared" si="7"/>
        <v>18637.505131999365</v>
      </c>
      <c r="L158" s="596"/>
      <c r="N158" s="586">
        <v>16.8104023649453</v>
      </c>
      <c r="O158" s="277">
        <f t="shared" si="9"/>
        <v>0</v>
      </c>
      <c r="Q158" s="586"/>
      <c r="R158" s="1"/>
    </row>
    <row r="159" spans="1:18" ht="15" x14ac:dyDescent="0.25">
      <c r="A159" s="314">
        <v>2019</v>
      </c>
      <c r="B159" s="314">
        <v>2</v>
      </c>
      <c r="C159" s="475">
        <v>903707.37966265401</v>
      </c>
      <c r="D159" s="512">
        <v>2.5803043555678</v>
      </c>
      <c r="E159" s="479">
        <v>35.042184420393127</v>
      </c>
      <c r="F159" s="479">
        <v>0</v>
      </c>
      <c r="G159" s="595">
        <v>-2.30984590322585E-2</v>
      </c>
      <c r="H159" s="594">
        <f t="shared" si="8"/>
        <v>16.429475737237773</v>
      </c>
      <c r="I159" s="593">
        <f t="shared" si="6"/>
        <v>16.303864790727847</v>
      </c>
      <c r="J159" s="474">
        <v>1117.25387466188</v>
      </c>
      <c r="K159" s="592">
        <f t="shared" si="7"/>
        <v>18215.55610940409</v>
      </c>
      <c r="L159" s="597"/>
      <c r="N159" s="586">
        <v>16.429475737237802</v>
      </c>
      <c r="O159" s="277">
        <f t="shared" si="9"/>
        <v>2.8421709430404007E-14</v>
      </c>
      <c r="Q159" s="586"/>
      <c r="R159" s="1"/>
    </row>
    <row r="160" spans="1:18" ht="15" x14ac:dyDescent="0.25">
      <c r="A160" s="314">
        <v>2019</v>
      </c>
      <c r="B160" s="314">
        <v>3</v>
      </c>
      <c r="C160" s="475">
        <v>905758.045517575</v>
      </c>
      <c r="D160" s="512">
        <v>2.5837126114725599</v>
      </c>
      <c r="E160" s="479">
        <v>64.582270600115152</v>
      </c>
      <c r="F160" s="479">
        <v>0</v>
      </c>
      <c r="G160" s="595">
        <v>-2.3163608264585599E-2</v>
      </c>
      <c r="H160" s="594">
        <f t="shared" si="8"/>
        <v>16.585182722827309</v>
      </c>
      <c r="I160" s="593">
        <f t="shared" si="6"/>
        <v>16.458381324342476</v>
      </c>
      <c r="J160" s="474">
        <v>1114.1426694076299</v>
      </c>
      <c r="K160" s="592">
        <f t="shared" si="7"/>
        <v>18336.984902831609</v>
      </c>
      <c r="L160" s="597"/>
      <c r="N160" s="586">
        <v>16.585182722827302</v>
      </c>
      <c r="O160" s="277">
        <f t="shared" si="9"/>
        <v>0</v>
      </c>
      <c r="Q160" s="586"/>
      <c r="R160" s="1"/>
    </row>
    <row r="161" spans="1:18" ht="15" x14ac:dyDescent="0.25">
      <c r="A161" s="314">
        <v>2019</v>
      </c>
      <c r="B161" s="314">
        <v>4</v>
      </c>
      <c r="C161" s="475">
        <v>908044.81580934499</v>
      </c>
      <c r="D161" s="512">
        <v>2.5874220000000001</v>
      </c>
      <c r="E161" s="479">
        <v>114.03392869270741</v>
      </c>
      <c r="F161" s="479">
        <v>0</v>
      </c>
      <c r="G161" s="595">
        <v>-4.13985846385856E-4</v>
      </c>
      <c r="H161" s="594">
        <f t="shared" si="8"/>
        <v>16.872738668730705</v>
      </c>
      <c r="I161" s="593">
        <f t="shared" si="6"/>
        <v>16.743738771942141</v>
      </c>
      <c r="J161" s="474">
        <v>1108.6982454848401</v>
      </c>
      <c r="K161" s="592">
        <f t="shared" si="7"/>
        <v>18563.753799308743</v>
      </c>
      <c r="L161" s="597"/>
      <c r="N161" s="586">
        <v>16.872738668730701</v>
      </c>
      <c r="O161" s="277">
        <f t="shared" si="9"/>
        <v>0</v>
      </c>
      <c r="Q161" s="586"/>
      <c r="R161" s="1"/>
    </row>
    <row r="162" spans="1:18" ht="15" x14ac:dyDescent="0.25">
      <c r="A162" s="314">
        <v>2019</v>
      </c>
      <c r="B162" s="314">
        <v>5</v>
      </c>
      <c r="C162" s="475">
        <v>910279.02540967497</v>
      </c>
      <c r="D162" s="512">
        <v>2.59117148376184</v>
      </c>
      <c r="E162" s="479">
        <v>208.47875842628665</v>
      </c>
      <c r="F162" s="479">
        <v>0</v>
      </c>
      <c r="G162" s="595">
        <v>2.0846867887041001E-2</v>
      </c>
      <c r="H162" s="594">
        <f t="shared" si="8"/>
        <v>17.404655907319079</v>
      </c>
      <c r="I162" s="593">
        <f t="shared" si="6"/>
        <v>17.27158925703986</v>
      </c>
      <c r="J162" s="474">
        <v>1108.6126729948701</v>
      </c>
      <c r="K162" s="592">
        <f t="shared" si="7"/>
        <v>19147.502733116442</v>
      </c>
      <c r="L162" s="597"/>
      <c r="N162" s="586">
        <v>17.4046559073191</v>
      </c>
      <c r="O162" s="277">
        <f t="shared" si="9"/>
        <v>0</v>
      </c>
      <c r="Q162" s="586"/>
      <c r="R162" s="1"/>
    </row>
    <row r="163" spans="1:18" ht="15" x14ac:dyDescent="0.25">
      <c r="A163" s="314">
        <v>2019</v>
      </c>
      <c r="B163" s="314">
        <v>6</v>
      </c>
      <c r="C163" s="475">
        <v>912604.72412583895</v>
      </c>
      <c r="D163" s="512">
        <v>2.5951513880579902</v>
      </c>
      <c r="E163" s="479">
        <v>271.66325293295364</v>
      </c>
      <c r="F163" s="479">
        <v>0</v>
      </c>
      <c r="G163" s="595">
        <v>1.98073704043225E-2</v>
      </c>
      <c r="H163" s="594">
        <f t="shared" si="8"/>
        <v>17.742159870723505</v>
      </c>
      <c r="I163" s="593">
        <f t="shared" si="6"/>
        <v>17.606512846427968</v>
      </c>
      <c r="J163" s="474">
        <v>1108.10028408531</v>
      </c>
      <c r="K163" s="592">
        <f t="shared" si="7"/>
        <v>19509.781886878493</v>
      </c>
      <c r="L163" s="597"/>
      <c r="N163" s="586">
        <v>17.742159870723501</v>
      </c>
      <c r="O163" s="277">
        <f t="shared" si="9"/>
        <v>0</v>
      </c>
      <c r="Q163" s="586"/>
      <c r="R163" s="1"/>
    </row>
    <row r="164" spans="1:18" ht="15" x14ac:dyDescent="0.25">
      <c r="A164" s="314">
        <v>2019</v>
      </c>
      <c r="B164" s="314">
        <v>7</v>
      </c>
      <c r="C164" s="475">
        <v>914864.69857004599</v>
      </c>
      <c r="D164" s="512">
        <v>2.5989740000000001</v>
      </c>
      <c r="E164" s="479">
        <v>322.31916585708109</v>
      </c>
      <c r="F164" s="479">
        <v>0</v>
      </c>
      <c r="G164" s="595">
        <v>-6.4990759267047305E-4</v>
      </c>
      <c r="H164" s="594">
        <f t="shared" si="8"/>
        <v>17.992112811818693</v>
      </c>
      <c r="I164" s="593">
        <f t="shared" si="6"/>
        <v>17.854554781596004</v>
      </c>
      <c r="J164" s="474">
        <v>1103.08628385063</v>
      </c>
      <c r="K164" s="592">
        <f t="shared" si="7"/>
        <v>19695.114483838235</v>
      </c>
      <c r="L164" s="597"/>
      <c r="N164" s="586">
        <v>17.9921128118187</v>
      </c>
      <c r="O164" s="277">
        <f t="shared" si="9"/>
        <v>0</v>
      </c>
      <c r="Q164" s="586"/>
      <c r="R164" s="1"/>
    </row>
    <row r="165" spans="1:18" ht="15" x14ac:dyDescent="0.25">
      <c r="A165" s="314">
        <v>2019</v>
      </c>
      <c r="B165" s="314">
        <v>8</v>
      </c>
      <c r="C165" s="475">
        <v>917197.81418040802</v>
      </c>
      <c r="D165" s="512">
        <v>2.6028321941149102</v>
      </c>
      <c r="E165" s="479">
        <v>326.45437890907908</v>
      </c>
      <c r="F165" s="479">
        <v>0</v>
      </c>
      <c r="G165" s="595">
        <v>-1.8761886089134101E-2</v>
      </c>
      <c r="H165" s="594">
        <f t="shared" si="8"/>
        <v>17.989846201384808</v>
      </c>
      <c r="I165" s="593">
        <f t="shared" si="6"/>
        <v>17.852305500448001</v>
      </c>
      <c r="J165" s="474">
        <v>1100.58259342629</v>
      </c>
      <c r="K165" s="592">
        <f t="shared" si="7"/>
        <v>19647.936686321482</v>
      </c>
      <c r="L165" s="597"/>
      <c r="N165" s="586">
        <v>17.9898462013848</v>
      </c>
      <c r="O165" s="277">
        <f t="shared" si="9"/>
        <v>0</v>
      </c>
      <c r="Q165" s="586"/>
      <c r="R165" s="1"/>
    </row>
    <row r="166" spans="1:18" ht="15" x14ac:dyDescent="0.25">
      <c r="A166" s="314">
        <v>2019</v>
      </c>
      <c r="B166" s="314">
        <v>9</v>
      </c>
      <c r="C166" s="475">
        <v>919499.60743877303</v>
      </c>
      <c r="D166" s="512">
        <v>2.60683093029238</v>
      </c>
      <c r="E166" s="479">
        <v>277.87653293728147</v>
      </c>
      <c r="F166" s="479">
        <v>0</v>
      </c>
      <c r="G166" s="595">
        <v>-1.6889099400970099E-2</v>
      </c>
      <c r="H166" s="594">
        <f t="shared" si="8"/>
        <v>17.717477861502363</v>
      </c>
      <c r="I166" s="593">
        <f t="shared" si="6"/>
        <v>17.582019542591567</v>
      </c>
      <c r="J166" s="474">
        <v>1100.4166639417101</v>
      </c>
      <c r="K166" s="592">
        <f t="shared" si="7"/>
        <v>19347.547290416565</v>
      </c>
      <c r="L166" s="597"/>
      <c r="N166" s="586">
        <v>17.717477861502399</v>
      </c>
      <c r="O166" s="277">
        <f t="shared" si="9"/>
        <v>3.5527136788005009E-14</v>
      </c>
      <c r="Q166" s="586"/>
      <c r="R166" s="1"/>
    </row>
    <row r="167" spans="1:18" ht="15" x14ac:dyDescent="0.25">
      <c r="A167" s="314">
        <v>2019</v>
      </c>
      <c r="B167" s="314">
        <v>10</v>
      </c>
      <c r="C167" s="475">
        <v>921665.71682236402</v>
      </c>
      <c r="D167" s="512">
        <v>2.6111249999999999</v>
      </c>
      <c r="E167" s="479">
        <v>198.89039579254836</v>
      </c>
      <c r="F167" s="479">
        <v>0</v>
      </c>
      <c r="G167" s="595">
        <v>1.4583657294942E-3</v>
      </c>
      <c r="H167" s="594">
        <f t="shared" si="8"/>
        <v>17.291801288432318</v>
      </c>
      <c r="I167" s="593">
        <f t="shared" si="6"/>
        <v>17.159597463950046</v>
      </c>
      <c r="J167" s="474">
        <v>1093.7420312490301</v>
      </c>
      <c r="K167" s="592">
        <f t="shared" si="7"/>
        <v>18768.172985636429</v>
      </c>
      <c r="L167" s="597"/>
      <c r="N167" s="586">
        <v>17.2918012884323</v>
      </c>
      <c r="O167" s="277">
        <f t="shared" si="9"/>
        <v>0</v>
      </c>
      <c r="Q167" s="586"/>
      <c r="R167" s="1"/>
    </row>
    <row r="168" spans="1:18" ht="15" x14ac:dyDescent="0.25">
      <c r="A168" s="314">
        <v>2019</v>
      </c>
      <c r="B168" s="314">
        <v>11</v>
      </c>
      <c r="C168" s="475">
        <v>923829.64972838096</v>
      </c>
      <c r="D168" s="512">
        <v>2.6161692148019702</v>
      </c>
      <c r="E168" s="479">
        <v>78.117279066674627</v>
      </c>
      <c r="F168" s="479">
        <v>0</v>
      </c>
      <c r="G168" s="595">
        <v>1.68403132360062E-2</v>
      </c>
      <c r="H168" s="594">
        <f t="shared" si="8"/>
        <v>16.629036090581984</v>
      </c>
      <c r="I168" s="593">
        <f t="shared" ref="I168:I231" si="10">+H168*(1+$R$104)</f>
        <v>16.501899412802825</v>
      </c>
      <c r="J168" s="474">
        <v>1089.86980085103</v>
      </c>
      <c r="K168" s="592">
        <f t="shared" ref="K168:K231" si="11">I168*J168</f>
        <v>17984.921826695143</v>
      </c>
      <c r="L168" s="597"/>
      <c r="N168" s="586">
        <v>16.629036090582002</v>
      </c>
      <c r="O168" s="277">
        <f t="shared" si="9"/>
        <v>0</v>
      </c>
      <c r="Q168" s="586"/>
      <c r="R168" s="1"/>
    </row>
    <row r="169" spans="1:18" ht="15" x14ac:dyDescent="0.25">
      <c r="A169" s="314">
        <v>2019</v>
      </c>
      <c r="B169" s="314">
        <v>12</v>
      </c>
      <c r="C169" s="475">
        <v>925922.46240582701</v>
      </c>
      <c r="D169" s="512">
        <v>2.6213088769833099</v>
      </c>
      <c r="E169" s="479">
        <v>42.633806123140985</v>
      </c>
      <c r="F169" s="479">
        <v>0</v>
      </c>
      <c r="G169" s="595">
        <v>1.43572567216559E-2</v>
      </c>
      <c r="H169" s="594">
        <f t="shared" si="8"/>
        <v>16.414548045306212</v>
      </c>
      <c r="I169" s="593">
        <f t="shared" si="10"/>
        <v>16.289051227910491</v>
      </c>
      <c r="J169" s="474">
        <v>1087.77481824356</v>
      </c>
      <c r="K169" s="592">
        <f t="shared" si="11"/>
        <v>17718.819738800372</v>
      </c>
      <c r="L169" s="597"/>
      <c r="N169" s="586">
        <v>16.414548045306201</v>
      </c>
      <c r="O169" s="277">
        <f t="shared" si="9"/>
        <v>0</v>
      </c>
      <c r="Q169" s="586"/>
      <c r="R169" s="1"/>
    </row>
    <row r="170" spans="1:18" ht="15" x14ac:dyDescent="0.25">
      <c r="A170" s="314">
        <v>2020</v>
      </c>
      <c r="B170" s="314">
        <v>1</v>
      </c>
      <c r="C170" s="475">
        <v>928178.10416498</v>
      </c>
      <c r="D170" s="512">
        <v>2.6264180000000001</v>
      </c>
      <c r="E170" s="479">
        <v>26.112829868525239</v>
      </c>
      <c r="F170" s="479">
        <v>107.22973635615668</v>
      </c>
      <c r="G170" s="595">
        <v>-2.0564854348066302E-3</v>
      </c>
      <c r="H170" s="594">
        <f t="shared" si="8"/>
        <v>16.687287935569735</v>
      </c>
      <c r="I170" s="593">
        <f t="shared" si="10"/>
        <v>16.559705895473368</v>
      </c>
      <c r="J170" s="474">
        <v>1094.20364262527</v>
      </c>
      <c r="K170" s="592">
        <f t="shared" si="11"/>
        <v>18119.690511630117</v>
      </c>
      <c r="L170" s="596"/>
      <c r="N170" s="586">
        <v>16.687287935569699</v>
      </c>
      <c r="O170" s="277">
        <f t="shared" si="9"/>
        <v>-3.5527136788005009E-14</v>
      </c>
      <c r="Q170" s="586"/>
      <c r="R170" s="1"/>
    </row>
    <row r="171" spans="1:18" ht="15" x14ac:dyDescent="0.25">
      <c r="A171" s="314">
        <v>2020</v>
      </c>
      <c r="B171" s="314">
        <v>2</v>
      </c>
      <c r="C171" s="475">
        <v>930586.78260577598</v>
      </c>
      <c r="D171" s="512">
        <v>2.6309803296719698</v>
      </c>
      <c r="E171" s="479">
        <v>35.042184420393127</v>
      </c>
      <c r="F171" s="479">
        <v>0</v>
      </c>
      <c r="G171" s="595">
        <v>-1.5076934364472499E-2</v>
      </c>
      <c r="H171" s="594">
        <f t="shared" si="8"/>
        <v>16.316539903381429</v>
      </c>
      <c r="I171" s="593">
        <f t="shared" si="10"/>
        <v>16.191792403594484</v>
      </c>
      <c r="J171" s="474">
        <v>1094.22695428271</v>
      </c>
      <c r="K171" s="592">
        <f t="shared" si="11"/>
        <v>17717.495686163114</v>
      </c>
      <c r="L171" s="597"/>
      <c r="N171" s="586">
        <v>16.3165399033814</v>
      </c>
      <c r="O171" s="277">
        <f t="shared" si="9"/>
        <v>-2.8421709430404007E-14</v>
      </c>
      <c r="Q171" s="586"/>
      <c r="R171" s="1"/>
    </row>
    <row r="172" spans="1:18" ht="15" x14ac:dyDescent="0.25">
      <c r="A172" s="314">
        <v>2020</v>
      </c>
      <c r="B172" s="314">
        <v>3</v>
      </c>
      <c r="C172" s="475">
        <v>932899.03614167997</v>
      </c>
      <c r="D172" s="512">
        <v>2.6349207235496501</v>
      </c>
      <c r="E172" s="479">
        <v>64.582270600115152</v>
      </c>
      <c r="F172" s="479">
        <v>0</v>
      </c>
      <c r="G172" s="595">
        <v>-1.21656448005218E-2</v>
      </c>
      <c r="H172" s="594">
        <f t="shared" si="8"/>
        <v>16.473780618598756</v>
      </c>
      <c r="I172" s="593">
        <f t="shared" si="10"/>
        <v>16.347830940763998</v>
      </c>
      <c r="J172" s="474">
        <v>1091.11574902846</v>
      </c>
      <c r="K172" s="592">
        <f t="shared" si="11"/>
        <v>17837.375801922342</v>
      </c>
      <c r="L172" s="597"/>
      <c r="N172" s="586">
        <v>16.473780618598798</v>
      </c>
      <c r="O172" s="277">
        <f t="shared" si="9"/>
        <v>4.2632564145606011E-14</v>
      </c>
      <c r="Q172" s="586"/>
      <c r="R172" s="1"/>
    </row>
    <row r="173" spans="1:18" ht="15" x14ac:dyDescent="0.25">
      <c r="A173" s="314">
        <v>2020</v>
      </c>
      <c r="B173" s="314">
        <v>4</v>
      </c>
      <c r="C173" s="475">
        <v>935312.41375001695</v>
      </c>
      <c r="D173" s="512">
        <v>2.6390920000000002</v>
      </c>
      <c r="E173" s="479">
        <v>114.03392869270741</v>
      </c>
      <c r="F173" s="479">
        <v>0</v>
      </c>
      <c r="G173" s="595">
        <v>2.4825395275911398E-3</v>
      </c>
      <c r="H173" s="594">
        <f t="shared" si="8"/>
        <v>16.751144202086188</v>
      </c>
      <c r="I173" s="593">
        <f t="shared" si="10"/>
        <v>16.623073951275977</v>
      </c>
      <c r="J173" s="474">
        <v>1085.6713251056699</v>
      </c>
      <c r="K173" s="592">
        <f t="shared" si="11"/>
        <v>18047.194724011333</v>
      </c>
      <c r="L173" s="597"/>
      <c r="N173" s="586">
        <v>16.751144202086198</v>
      </c>
      <c r="O173" s="277">
        <f t="shared" si="9"/>
        <v>0</v>
      </c>
      <c r="Q173" s="586"/>
      <c r="R173" s="1"/>
    </row>
    <row r="174" spans="1:18" ht="15" x14ac:dyDescent="0.25">
      <c r="A174" s="314">
        <v>2020</v>
      </c>
      <c r="B174" s="314">
        <v>5</v>
      </c>
      <c r="C174" s="475">
        <v>937507.26742761605</v>
      </c>
      <c r="D174" s="512">
        <v>2.6433233749483098</v>
      </c>
      <c r="E174" s="479">
        <v>208.47875842628665</v>
      </c>
      <c r="F174" s="479">
        <v>0</v>
      </c>
      <c r="G174" s="595">
        <v>1.34650706894419E-2</v>
      </c>
      <c r="H174" s="594">
        <f t="shared" si="8"/>
        <v>17.269170163078769</v>
      </c>
      <c r="I174" s="593">
        <f t="shared" si="10"/>
        <v>17.137139364024801</v>
      </c>
      <c r="J174" s="474">
        <v>1085.5857526156999</v>
      </c>
      <c r="K174" s="592">
        <f t="shared" si="11"/>
        <v>18603.834334175001</v>
      </c>
      <c r="L174" s="597"/>
      <c r="N174" s="586">
        <v>17.269170163078801</v>
      </c>
      <c r="O174" s="277">
        <f t="shared" si="9"/>
        <v>3.1974423109204508E-14</v>
      </c>
      <c r="Q174" s="586"/>
      <c r="R174" s="1"/>
    </row>
    <row r="175" spans="1:18" ht="15" x14ac:dyDescent="0.25">
      <c r="A175" s="314">
        <v>2020</v>
      </c>
      <c r="B175" s="314">
        <v>6</v>
      </c>
      <c r="C175" s="475">
        <v>939691.20624657604</v>
      </c>
      <c r="D175" s="512">
        <v>2.6478617985675799</v>
      </c>
      <c r="E175" s="479">
        <v>271.66325293295364</v>
      </c>
      <c r="F175" s="479">
        <v>0</v>
      </c>
      <c r="G175" s="595">
        <v>1.0272957081497201E-2</v>
      </c>
      <c r="H175" s="594">
        <f t="shared" si="8"/>
        <v>17.599531277928804</v>
      </c>
      <c r="I175" s="593">
        <f t="shared" si="10"/>
        <v>17.464974715241834</v>
      </c>
      <c r="J175" s="474">
        <v>1085.0733637061401</v>
      </c>
      <c r="K175" s="592">
        <f t="shared" si="11"/>
        <v>18950.778861310144</v>
      </c>
      <c r="L175" s="597"/>
      <c r="N175" s="586">
        <v>17.599531277928801</v>
      </c>
      <c r="O175" s="277">
        <f t="shared" si="9"/>
        <v>0</v>
      </c>
      <c r="Q175" s="586"/>
      <c r="R175" s="1"/>
    </row>
    <row r="176" spans="1:18" ht="15" x14ac:dyDescent="0.25">
      <c r="A176" s="314">
        <v>2020</v>
      </c>
      <c r="B176" s="314">
        <v>7</v>
      </c>
      <c r="C176" s="475">
        <v>941818.79188586504</v>
      </c>
      <c r="D176" s="512">
        <v>2.6523110000000001</v>
      </c>
      <c r="E176" s="479">
        <v>322.31916585708109</v>
      </c>
      <c r="F176" s="479">
        <v>0</v>
      </c>
      <c r="G176" s="595">
        <v>-2.7689009341500502E-3</v>
      </c>
      <c r="H176" s="594">
        <f t="shared" si="8"/>
        <v>17.851523713842393</v>
      </c>
      <c r="I176" s="593">
        <f t="shared" si="10"/>
        <v>17.715040552346387</v>
      </c>
      <c r="J176" s="474">
        <v>1080.0593634714601</v>
      </c>
      <c r="K176" s="592">
        <f t="shared" si="11"/>
        <v>19133.295422838342</v>
      </c>
      <c r="L176" s="597"/>
      <c r="N176" s="586">
        <v>17.851523713842401</v>
      </c>
      <c r="O176" s="277">
        <f t="shared" si="9"/>
        <v>0</v>
      </c>
      <c r="Q176" s="586"/>
      <c r="R176" s="1"/>
    </row>
    <row r="177" spans="1:18" ht="15" x14ac:dyDescent="0.25">
      <c r="A177" s="314">
        <v>2020</v>
      </c>
      <c r="B177" s="314">
        <v>8</v>
      </c>
      <c r="C177" s="475">
        <v>944099.04800221499</v>
      </c>
      <c r="D177" s="512">
        <v>2.6568947760082899</v>
      </c>
      <c r="E177" s="479">
        <v>326.45437890907908</v>
      </c>
      <c r="F177" s="479">
        <v>0</v>
      </c>
      <c r="G177" s="595">
        <v>-1.1997028410370101E-2</v>
      </c>
      <c r="H177" s="594">
        <f t="shared" si="8"/>
        <v>17.852754365017205</v>
      </c>
      <c r="I177" s="593">
        <f t="shared" si="10"/>
        <v>17.716261794623353</v>
      </c>
      <c r="J177" s="474">
        <v>1077.5556730471201</v>
      </c>
      <c r="K177" s="592">
        <f t="shared" si="11"/>
        <v>19090.258401984345</v>
      </c>
      <c r="L177" s="597"/>
      <c r="N177" s="586">
        <v>17.852754365017201</v>
      </c>
      <c r="O177" s="277">
        <f t="shared" si="9"/>
        <v>0</v>
      </c>
      <c r="Q177" s="586"/>
      <c r="R177" s="1"/>
    </row>
    <row r="178" spans="1:18" ht="15" x14ac:dyDescent="0.25">
      <c r="A178" s="314">
        <v>2020</v>
      </c>
      <c r="B178" s="314">
        <v>9</v>
      </c>
      <c r="C178" s="475">
        <v>946401.57876065804</v>
      </c>
      <c r="D178" s="512">
        <v>2.6615305340587998</v>
      </c>
      <c r="E178" s="479">
        <v>277.87653293728147</v>
      </c>
      <c r="F178" s="479">
        <v>0</v>
      </c>
      <c r="G178" s="595">
        <v>-8.6423491554228297E-3</v>
      </c>
      <c r="H178" s="594">
        <f t="shared" si="8"/>
        <v>17.577532417955283</v>
      </c>
      <c r="I178" s="593">
        <f t="shared" si="10"/>
        <v>17.443144046735139</v>
      </c>
      <c r="J178" s="474">
        <v>1077.3897435625399</v>
      </c>
      <c r="K178" s="592">
        <f t="shared" si="11"/>
        <v>18793.064491436417</v>
      </c>
      <c r="L178" s="597"/>
      <c r="N178" s="586">
        <v>17.5775324179553</v>
      </c>
      <c r="O178" s="277">
        <f t="shared" si="9"/>
        <v>0</v>
      </c>
      <c r="Q178" s="586"/>
      <c r="R178" s="1"/>
    </row>
    <row r="179" spans="1:18" ht="15" x14ac:dyDescent="0.25">
      <c r="A179" s="314">
        <v>2020</v>
      </c>
      <c r="B179" s="314">
        <v>10</v>
      </c>
      <c r="C179" s="475">
        <v>948563.64375750395</v>
      </c>
      <c r="D179" s="512">
        <v>2.6661609999999998</v>
      </c>
      <c r="E179" s="479">
        <v>198.89039579254836</v>
      </c>
      <c r="F179" s="479">
        <v>0</v>
      </c>
      <c r="G179" s="595">
        <v>2.9428537534173E-3</v>
      </c>
      <c r="H179" s="594">
        <f t="shared" si="8"/>
        <v>17.142767087421607</v>
      </c>
      <c r="I179" s="593">
        <f t="shared" si="10"/>
        <v>17.011702698387595</v>
      </c>
      <c r="J179" s="474">
        <v>1070.7151108698599</v>
      </c>
      <c r="K179" s="592">
        <f t="shared" si="11"/>
        <v>18214.68714078917</v>
      </c>
      <c r="L179" s="597"/>
      <c r="N179" s="586">
        <v>17.1427670874216</v>
      </c>
      <c r="O179" s="277">
        <f t="shared" si="9"/>
        <v>0</v>
      </c>
      <c r="Q179" s="586"/>
      <c r="R179" s="1"/>
    </row>
    <row r="180" spans="1:18" ht="15" x14ac:dyDescent="0.25">
      <c r="A180" s="314">
        <v>2020</v>
      </c>
      <c r="B180" s="314">
        <v>11</v>
      </c>
      <c r="C180" s="475">
        <v>950673.38479769498</v>
      </c>
      <c r="D180" s="512">
        <v>2.6711649207891099</v>
      </c>
      <c r="E180" s="479">
        <v>78.117279066674627</v>
      </c>
      <c r="F180" s="479">
        <v>0</v>
      </c>
      <c r="G180" s="595">
        <v>1.0664461457366801E-2</v>
      </c>
      <c r="H180" s="594">
        <f t="shared" si="8"/>
        <v>16.472163704984236</v>
      </c>
      <c r="I180" s="593">
        <f t="shared" si="10"/>
        <v>16.346226389202464</v>
      </c>
      <c r="J180" s="474">
        <v>1066.8428804718601</v>
      </c>
      <c r="K180" s="592">
        <f t="shared" si="11"/>
        <v>17438.85524590189</v>
      </c>
      <c r="L180" s="597"/>
      <c r="N180" s="586">
        <v>16.472163704984201</v>
      </c>
      <c r="O180" s="277">
        <f t="shared" si="9"/>
        <v>-3.5527136788005009E-14</v>
      </c>
      <c r="Q180" s="586"/>
      <c r="R180" s="1"/>
    </row>
    <row r="181" spans="1:18" ht="15" x14ac:dyDescent="0.25">
      <c r="A181" s="314">
        <v>2020</v>
      </c>
      <c r="B181" s="314">
        <v>12</v>
      </c>
      <c r="C181" s="475">
        <v>952668.96602900396</v>
      </c>
      <c r="D181" s="512">
        <v>2.6761826833267999</v>
      </c>
      <c r="E181" s="479">
        <v>42.633806123140985</v>
      </c>
      <c r="F181" s="479">
        <v>0</v>
      </c>
      <c r="G181" s="595">
        <v>7.2410333610441998E-3</v>
      </c>
      <c r="H181" s="594">
        <f t="shared" si="8"/>
        <v>16.256754275305052</v>
      </c>
      <c r="I181" s="593">
        <f t="shared" si="10"/>
        <v>16.13246386431695</v>
      </c>
      <c r="J181" s="474">
        <v>1064.7478978643901</v>
      </c>
      <c r="K181" s="592">
        <f t="shared" si="11"/>
        <v>17177.006986904707</v>
      </c>
      <c r="L181" s="597"/>
      <c r="N181" s="586">
        <v>16.256754275305099</v>
      </c>
      <c r="O181" s="277">
        <f t="shared" si="9"/>
        <v>4.6185277824406512E-14</v>
      </c>
      <c r="Q181" s="586"/>
      <c r="R181" s="1"/>
    </row>
    <row r="182" spans="1:18" ht="15" x14ac:dyDescent="0.25">
      <c r="A182" s="314">
        <v>2021</v>
      </c>
      <c r="B182" s="314">
        <v>1</v>
      </c>
      <c r="C182" s="475">
        <v>954793.51334062906</v>
      </c>
      <c r="D182" s="512">
        <v>2.6814840000000002</v>
      </c>
      <c r="E182" s="479">
        <v>26.112829868525239</v>
      </c>
      <c r="F182" s="479">
        <v>107.22973635615668</v>
      </c>
      <c r="G182" s="595">
        <v>-3.0273035693468798E-3</v>
      </c>
      <c r="H182" s="594">
        <f t="shared" si="8"/>
        <v>16.533235101354702</v>
      </c>
      <c r="I182" s="593">
        <f t="shared" si="10"/>
        <v>16.406830866480348</v>
      </c>
      <c r="J182" s="474">
        <v>1071.1767222461001</v>
      </c>
      <c r="K182" s="592">
        <f t="shared" si="11"/>
        <v>17574.615310002562</v>
      </c>
      <c r="L182" s="596"/>
      <c r="N182" s="586">
        <v>16.533235101354698</v>
      </c>
      <c r="O182" s="277">
        <f t="shared" si="9"/>
        <v>0</v>
      </c>
      <c r="Q182" s="586"/>
      <c r="R182" s="1"/>
    </row>
    <row r="183" spans="1:18" ht="15" x14ac:dyDescent="0.25">
      <c r="A183" s="314">
        <v>2021</v>
      </c>
      <c r="B183" s="314">
        <v>2</v>
      </c>
      <c r="C183" s="475">
        <v>957052.26418869104</v>
      </c>
      <c r="D183" s="512">
        <v>2.6868392404081201</v>
      </c>
      <c r="E183" s="479">
        <v>35.042184420393127</v>
      </c>
      <c r="F183" s="479">
        <v>0</v>
      </c>
      <c r="G183" s="595">
        <v>-9.4586618506369308E-3</v>
      </c>
      <c r="H183" s="594">
        <f t="shared" si="8"/>
        <v>16.162420224330827</v>
      </c>
      <c r="I183" s="593">
        <f t="shared" si="10"/>
        <v>16.038851040825602</v>
      </c>
      <c r="J183" s="474">
        <v>1071.2000339035401</v>
      </c>
      <c r="K183" s="592">
        <f t="shared" si="11"/>
        <v>17180.817778706212</v>
      </c>
      <c r="L183" s="597"/>
      <c r="N183" s="586">
        <v>16.162420224330798</v>
      </c>
      <c r="O183" s="277">
        <f t="shared" si="9"/>
        <v>-2.8421709430404007E-14</v>
      </c>
      <c r="Q183" s="586"/>
      <c r="R183" s="1"/>
    </row>
    <row r="184" spans="1:18" ht="15" x14ac:dyDescent="0.25">
      <c r="A184" s="314">
        <v>2021</v>
      </c>
      <c r="B184" s="314">
        <v>3</v>
      </c>
      <c r="C184" s="475">
        <v>959131.82282714196</v>
      </c>
      <c r="D184" s="512">
        <v>2.6916737626328802</v>
      </c>
      <c r="E184" s="479">
        <v>64.582270600115152</v>
      </c>
      <c r="F184" s="479">
        <v>0</v>
      </c>
      <c r="G184" s="595">
        <v>-6.0398982802567502E-3</v>
      </c>
      <c r="H184" s="594">
        <f t="shared" si="8"/>
        <v>16.312131564628459</v>
      </c>
      <c r="I184" s="593">
        <f t="shared" si="10"/>
        <v>16.187417768631711</v>
      </c>
      <c r="J184" s="474">
        <v>1068.08882864929</v>
      </c>
      <c r="K184" s="592">
        <f t="shared" si="11"/>
        <v>17289.600083354548</v>
      </c>
      <c r="L184" s="597"/>
      <c r="N184" s="586">
        <v>16.312131564628501</v>
      </c>
      <c r="O184" s="277">
        <f t="shared" si="9"/>
        <v>4.2632564145606011E-14</v>
      </c>
      <c r="Q184" s="586"/>
      <c r="R184" s="1"/>
    </row>
    <row r="185" spans="1:18" ht="15" x14ac:dyDescent="0.25">
      <c r="A185" s="314">
        <v>2021</v>
      </c>
      <c r="B185" s="314">
        <v>4</v>
      </c>
      <c r="C185" s="475">
        <v>961354.54960976797</v>
      </c>
      <c r="D185" s="512">
        <v>2.696971</v>
      </c>
      <c r="E185" s="479">
        <v>114.03392869270741</v>
      </c>
      <c r="F185" s="479">
        <v>0</v>
      </c>
      <c r="G185" s="595">
        <v>3.0413982107688801E-3</v>
      </c>
      <c r="H185" s="594">
        <f t="shared" si="8"/>
        <v>16.574662387541455</v>
      </c>
      <c r="I185" s="593">
        <f t="shared" si="10"/>
        <v>16.447941421889293</v>
      </c>
      <c r="J185" s="474">
        <v>1062.6444047264999</v>
      </c>
      <c r="K185" s="592">
        <f t="shared" si="11"/>
        <v>17478.312921239889</v>
      </c>
      <c r="L185" s="597"/>
      <c r="N185" s="586">
        <v>16.574662387541501</v>
      </c>
      <c r="O185" s="277">
        <f t="shared" si="9"/>
        <v>4.6185277824406512E-14</v>
      </c>
      <c r="Q185" s="586"/>
      <c r="R185" s="1"/>
    </row>
    <row r="186" spans="1:18" ht="15" x14ac:dyDescent="0.25">
      <c r="A186" s="314">
        <v>2021</v>
      </c>
      <c r="B186" s="314">
        <v>5</v>
      </c>
      <c r="C186" s="475">
        <v>963342.99286091502</v>
      </c>
      <c r="D186" s="512">
        <v>2.70200301367441</v>
      </c>
      <c r="E186" s="479">
        <v>208.47875842628665</v>
      </c>
      <c r="F186" s="479">
        <v>0</v>
      </c>
      <c r="G186" s="595">
        <v>8.3707894216225008E-3</v>
      </c>
      <c r="H186" s="594">
        <f t="shared" si="8"/>
        <v>17.079855003464697</v>
      </c>
      <c r="I186" s="593">
        <f t="shared" si="10"/>
        <v>16.949271606431836</v>
      </c>
      <c r="J186" s="474">
        <v>1062.55883223653</v>
      </c>
      <c r="K186" s="592">
        <f t="shared" si="11"/>
        <v>18009.598245389985</v>
      </c>
      <c r="L186" s="597"/>
      <c r="N186" s="586">
        <v>17.079855003464701</v>
      </c>
      <c r="O186" s="277">
        <f t="shared" si="9"/>
        <v>0</v>
      </c>
      <c r="Q186" s="586"/>
      <c r="R186" s="1"/>
    </row>
    <row r="187" spans="1:18" ht="15" x14ac:dyDescent="0.25">
      <c r="A187" s="314">
        <v>2021</v>
      </c>
      <c r="B187" s="314">
        <v>6</v>
      </c>
      <c r="C187" s="475">
        <v>965308.02257351298</v>
      </c>
      <c r="D187" s="512">
        <v>2.7071188206039398</v>
      </c>
      <c r="E187" s="479">
        <v>271.66325293295364</v>
      </c>
      <c r="F187" s="479">
        <v>0</v>
      </c>
      <c r="G187" s="595">
        <v>5.0131538101467797E-3</v>
      </c>
      <c r="H187" s="594">
        <f t="shared" si="8"/>
        <v>17.404287643929635</v>
      </c>
      <c r="I187" s="593">
        <f t="shared" si="10"/>
        <v>17.271223809194481</v>
      </c>
      <c r="J187" s="474">
        <v>1062.0464433269699</v>
      </c>
      <c r="K187" s="592">
        <f t="shared" si="11"/>
        <v>18342.841818459081</v>
      </c>
      <c r="L187" s="597"/>
      <c r="N187" s="586">
        <v>17.404287643929599</v>
      </c>
      <c r="O187" s="277">
        <f t="shared" si="9"/>
        <v>-3.5527136788005009E-14</v>
      </c>
      <c r="Q187" s="586"/>
      <c r="R187" s="1"/>
    </row>
    <row r="188" spans="1:18" ht="15" x14ac:dyDescent="0.25">
      <c r="A188" s="314">
        <v>2021</v>
      </c>
      <c r="B188" s="314">
        <v>7</v>
      </c>
      <c r="C188" s="475">
        <v>967239.07304319798</v>
      </c>
      <c r="D188" s="512">
        <v>2.7120150000000001</v>
      </c>
      <c r="E188" s="479">
        <v>322.31916585708109</v>
      </c>
      <c r="F188" s="479">
        <v>0</v>
      </c>
      <c r="G188" s="595">
        <v>-3.0010690922459599E-3</v>
      </c>
      <c r="H188" s="594">
        <f t="shared" si="8"/>
        <v>17.656620356825321</v>
      </c>
      <c r="I188" s="593">
        <f t="shared" si="10"/>
        <v>17.521627321706106</v>
      </c>
      <c r="J188" s="474">
        <v>1057.0324430922899</v>
      </c>
      <c r="K188" s="592">
        <f t="shared" si="11"/>
        <v>18520.928534815623</v>
      </c>
      <c r="L188" s="597"/>
      <c r="N188" s="586">
        <v>17.6566203568253</v>
      </c>
      <c r="O188" s="277">
        <f t="shared" si="9"/>
        <v>0</v>
      </c>
      <c r="Q188" s="586"/>
      <c r="R188" s="1"/>
    </row>
    <row r="189" spans="1:18" ht="15" x14ac:dyDescent="0.25">
      <c r="A189" s="314">
        <v>2021</v>
      </c>
      <c r="B189" s="314">
        <v>8</v>
      </c>
      <c r="C189" s="475">
        <v>969360.21365470602</v>
      </c>
      <c r="D189" s="512">
        <v>2.7170385282538501</v>
      </c>
      <c r="E189" s="479">
        <v>326.45437890907908</v>
      </c>
      <c r="F189" s="479">
        <v>0</v>
      </c>
      <c r="G189" s="595">
        <v>-7.3920509658158603E-3</v>
      </c>
      <c r="H189" s="594">
        <f t="shared" si="8"/>
        <v>17.658362475374858</v>
      </c>
      <c r="I189" s="593">
        <f t="shared" si="10"/>
        <v>17.523356120952979</v>
      </c>
      <c r="J189" s="474">
        <v>1054.5287526679499</v>
      </c>
      <c r="K189" s="592">
        <f t="shared" si="11"/>
        <v>18478.88287278483</v>
      </c>
      <c r="L189" s="597"/>
      <c r="N189" s="586">
        <v>17.658362475374901</v>
      </c>
      <c r="O189" s="277">
        <f t="shared" si="9"/>
        <v>4.2632564145606011E-14</v>
      </c>
      <c r="Q189" s="586"/>
      <c r="R189" s="1"/>
    </row>
    <row r="190" spans="1:18" ht="15" x14ac:dyDescent="0.25">
      <c r="A190" s="314">
        <v>2021</v>
      </c>
      <c r="B190" s="314">
        <v>9</v>
      </c>
      <c r="C190" s="475">
        <v>971602.60335711204</v>
      </c>
      <c r="D190" s="512">
        <v>2.72201772322913</v>
      </c>
      <c r="E190" s="479">
        <v>277.87653293728147</v>
      </c>
      <c r="F190" s="479">
        <v>0</v>
      </c>
      <c r="G190" s="595">
        <v>-4.1380019070587099E-3</v>
      </c>
      <c r="H190" s="594">
        <f t="shared" si="8"/>
        <v>17.380197041812963</v>
      </c>
      <c r="I190" s="593">
        <f t="shared" si="10"/>
        <v>17.247317390881499</v>
      </c>
      <c r="J190" s="474">
        <v>1054.36282318337</v>
      </c>
      <c r="K190" s="592">
        <f t="shared" si="11"/>
        <v>18184.93025658945</v>
      </c>
      <c r="L190" s="597"/>
      <c r="N190" s="586">
        <v>17.380197041812998</v>
      </c>
      <c r="O190" s="277">
        <f t="shared" si="9"/>
        <v>3.5527136788005009E-14</v>
      </c>
      <c r="Q190" s="586"/>
      <c r="R190" s="1"/>
    </row>
    <row r="191" spans="1:18" ht="15" x14ac:dyDescent="0.25">
      <c r="A191" s="314">
        <v>2021</v>
      </c>
      <c r="B191" s="314">
        <v>10</v>
      </c>
      <c r="C191" s="475">
        <v>973858.25370879099</v>
      </c>
      <c r="D191" s="512">
        <v>2.7267800000000002</v>
      </c>
      <c r="E191" s="479">
        <v>198.89039579254836</v>
      </c>
      <c r="F191" s="479">
        <v>0</v>
      </c>
      <c r="G191" s="595">
        <v>2.9195022771126801E-3</v>
      </c>
      <c r="H191" s="594">
        <f t="shared" si="8"/>
        <v>16.940787032384989</v>
      </c>
      <c r="I191" s="593">
        <f t="shared" si="10"/>
        <v>16.811266874359625</v>
      </c>
      <c r="J191" s="474">
        <v>1047.68819049069</v>
      </c>
      <c r="K191" s="592">
        <f t="shared" si="11"/>
        <v>17612.965771453913</v>
      </c>
      <c r="L191" s="597"/>
      <c r="N191" s="586">
        <v>16.940787032385</v>
      </c>
      <c r="O191" s="277">
        <f t="shared" si="9"/>
        <v>0</v>
      </c>
      <c r="Q191" s="586"/>
      <c r="R191" s="1"/>
    </row>
    <row r="192" spans="1:18" ht="15" x14ac:dyDescent="0.25">
      <c r="A192" s="314">
        <v>2021</v>
      </c>
      <c r="B192" s="314">
        <v>11</v>
      </c>
      <c r="C192" s="475">
        <v>976251.30852255004</v>
      </c>
      <c r="D192" s="512">
        <v>2.7316360404224702</v>
      </c>
      <c r="E192" s="479">
        <v>78.117279066674627</v>
      </c>
      <c r="F192" s="479">
        <v>0</v>
      </c>
      <c r="G192" s="595">
        <v>6.5138374331787903E-3</v>
      </c>
      <c r="H192" s="594">
        <f t="shared" si="8"/>
        <v>16.269429770795874</v>
      </c>
      <c r="I192" s="593">
        <f t="shared" si="10"/>
        <v>16.145042449777801</v>
      </c>
      <c r="J192" s="474">
        <v>1043.8159600926899</v>
      </c>
      <c r="K192" s="592">
        <f t="shared" si="11"/>
        <v>16852.452985452052</v>
      </c>
      <c r="L192" s="597"/>
      <c r="N192" s="586">
        <v>16.269429770795899</v>
      </c>
      <c r="O192" s="277">
        <f t="shared" si="9"/>
        <v>0</v>
      </c>
      <c r="Q192" s="586"/>
      <c r="R192" s="1"/>
    </row>
    <row r="193" spans="1:18" ht="15" x14ac:dyDescent="0.25">
      <c r="A193" s="314">
        <v>2021</v>
      </c>
      <c r="B193" s="314">
        <v>12</v>
      </c>
      <c r="C193" s="475">
        <v>978619.45110503805</v>
      </c>
      <c r="D193" s="512">
        <v>2.7362949344688698</v>
      </c>
      <c r="E193" s="479">
        <v>42.633806123140985</v>
      </c>
      <c r="F193" s="479">
        <v>0</v>
      </c>
      <c r="G193" s="595">
        <v>3.3943326441168201E-3</v>
      </c>
      <c r="H193" s="594">
        <f t="shared" si="8"/>
        <v>16.05988082474985</v>
      </c>
      <c r="I193" s="593">
        <f t="shared" si="10"/>
        <v>15.937095602415507</v>
      </c>
      <c r="J193" s="474">
        <v>1041.7209774852199</v>
      </c>
      <c r="K193" s="592">
        <f t="shared" si="11"/>
        <v>16602.006809223683</v>
      </c>
      <c r="L193" s="597"/>
      <c r="N193" s="586">
        <v>16.0598808247499</v>
      </c>
      <c r="O193" s="277">
        <f t="shared" si="9"/>
        <v>4.9737991503207013E-14</v>
      </c>
      <c r="Q193" s="586"/>
      <c r="R193" s="1"/>
    </row>
    <row r="194" spans="1:18" ht="15" x14ac:dyDescent="0.25">
      <c r="A194" s="337">
        <f>+A182+1</f>
        <v>2022</v>
      </c>
      <c r="B194" s="337">
        <f t="shared" ref="B194:B205" si="12">+B182</f>
        <v>1</v>
      </c>
      <c r="C194" s="475">
        <v>981116.64368903497</v>
      </c>
      <c r="D194" s="512">
        <v>2.741098</v>
      </c>
      <c r="E194" s="479">
        <v>26.112829868525239</v>
      </c>
      <c r="F194" s="479">
        <v>107.22973635615668</v>
      </c>
      <c r="G194" s="595">
        <v>-2.8075474859043902E-3</v>
      </c>
      <c r="H194" s="594">
        <f t="shared" si="8"/>
        <v>16.346935338705631</v>
      </c>
      <c r="I194" s="593">
        <f t="shared" si="10"/>
        <v>16.22195545174689</v>
      </c>
      <c r="J194" s="474">
        <v>1048.1498018669299</v>
      </c>
      <c r="K194" s="592">
        <f t="shared" si="11"/>
        <v>17003.039392642666</v>
      </c>
      <c r="L194" s="596"/>
      <c r="N194" s="586">
        <v>16.346935338705599</v>
      </c>
      <c r="O194" s="277">
        <f t="shared" si="9"/>
        <v>-3.1974423109204508E-14</v>
      </c>
      <c r="Q194" s="586"/>
      <c r="R194" s="1"/>
    </row>
    <row r="195" spans="1:18" ht="15" x14ac:dyDescent="0.25">
      <c r="A195" s="337">
        <f t="shared" ref="A195:A205" si="13">+A194</f>
        <v>2022</v>
      </c>
      <c r="B195" s="337">
        <f t="shared" si="12"/>
        <v>2</v>
      </c>
      <c r="C195" s="475">
        <v>983650.89515531005</v>
      </c>
      <c r="D195" s="512">
        <v>2.7459200987833898</v>
      </c>
      <c r="E195" s="479">
        <v>35.042184420393127</v>
      </c>
      <c r="F195" s="479">
        <v>0</v>
      </c>
      <c r="G195" s="595">
        <v>-5.7278264912081801E-3</v>
      </c>
      <c r="H195" s="594">
        <f t="shared" si="8"/>
        <v>15.985565468205381</v>
      </c>
      <c r="I195" s="593">
        <f t="shared" si="10"/>
        <v>15.863348421169208</v>
      </c>
      <c r="J195" s="474">
        <v>1048.1731135243699</v>
      </c>
      <c r="K195" s="592">
        <f t="shared" si="11"/>
        <v>16627.535305538826</v>
      </c>
      <c r="L195" s="597"/>
      <c r="N195" s="586">
        <v>15.985565468205399</v>
      </c>
      <c r="O195" s="277">
        <f t="shared" si="9"/>
        <v>1.7763568394002505E-14</v>
      </c>
      <c r="Q195" s="586"/>
      <c r="R195" s="1"/>
    </row>
    <row r="196" spans="1:18" ht="15" x14ac:dyDescent="0.25">
      <c r="A196" s="337">
        <f t="shared" si="13"/>
        <v>2022</v>
      </c>
      <c r="B196" s="337">
        <f t="shared" si="12"/>
        <v>3</v>
      </c>
      <c r="C196" s="475">
        <v>985927.51981242001</v>
      </c>
      <c r="D196" s="512">
        <v>2.7503144919312499</v>
      </c>
      <c r="E196" s="479">
        <v>64.582270600115152</v>
      </c>
      <c r="F196" s="479">
        <v>0</v>
      </c>
      <c r="G196" s="595">
        <v>-2.7644448798511698E-3</v>
      </c>
      <c r="H196" s="594">
        <f t="shared" si="8"/>
        <v>16.139466537996206</v>
      </c>
      <c r="I196" s="593">
        <f t="shared" si="10"/>
        <v>16.016072846047287</v>
      </c>
      <c r="J196" s="474">
        <v>1045.0619082701201</v>
      </c>
      <c r="K196" s="592">
        <f t="shared" si="11"/>
        <v>16737.787651483432</v>
      </c>
      <c r="L196" s="597"/>
      <c r="N196" s="586">
        <v>16.139466537996199</v>
      </c>
      <c r="O196" s="277">
        <f t="shared" si="9"/>
        <v>0</v>
      </c>
      <c r="Q196" s="586"/>
      <c r="R196" s="1"/>
    </row>
    <row r="197" spans="1:18" ht="15" x14ac:dyDescent="0.25">
      <c r="A197" s="337">
        <f t="shared" si="13"/>
        <v>2022</v>
      </c>
      <c r="B197" s="337">
        <f t="shared" si="12"/>
        <v>4</v>
      </c>
      <c r="C197" s="475">
        <v>988375.97977411095</v>
      </c>
      <c r="D197" s="512">
        <v>2.7552469999999998</v>
      </c>
      <c r="E197" s="479">
        <v>114.03392869270741</v>
      </c>
      <c r="F197" s="479">
        <v>0</v>
      </c>
      <c r="G197" s="595">
        <v>2.6740724278546701E-3</v>
      </c>
      <c r="H197" s="594">
        <f t="shared" si="8"/>
        <v>16.402725156121182</v>
      </c>
      <c r="I197" s="593">
        <f t="shared" si="10"/>
        <v>16.277318730185588</v>
      </c>
      <c r="J197" s="474">
        <v>1039.61748434733</v>
      </c>
      <c r="K197" s="592">
        <f t="shared" si="11"/>
        <v>16922.185150195215</v>
      </c>
      <c r="L197" s="597"/>
      <c r="N197" s="586">
        <v>16.4027251561212</v>
      </c>
      <c r="O197" s="277">
        <f t="shared" si="9"/>
        <v>0</v>
      </c>
      <c r="Q197" s="586"/>
      <c r="R197" s="1"/>
    </row>
    <row r="198" spans="1:18" ht="15" x14ac:dyDescent="0.25">
      <c r="A198" s="337">
        <f t="shared" si="13"/>
        <v>2022</v>
      </c>
      <c r="B198" s="337">
        <f t="shared" si="12"/>
        <v>5</v>
      </c>
      <c r="C198" s="475">
        <v>990636.24216223205</v>
      </c>
      <c r="D198" s="512">
        <v>2.7600994391787999</v>
      </c>
      <c r="E198" s="479">
        <v>208.47875842628665</v>
      </c>
      <c r="F198" s="479">
        <v>0</v>
      </c>
      <c r="G198" s="595">
        <v>5.0260566921807E-3</v>
      </c>
      <c r="H198" s="594">
        <f t="shared" si="8"/>
        <v>16.908433797976762</v>
      </c>
      <c r="I198" s="593">
        <f t="shared" si="10"/>
        <v>16.77916099540337</v>
      </c>
      <c r="J198" s="474">
        <v>1039.53191185735</v>
      </c>
      <c r="K198" s="592">
        <f t="shared" si="11"/>
        <v>17442.473308913941</v>
      </c>
      <c r="L198" s="597"/>
      <c r="N198" s="586">
        <v>16.908433797976802</v>
      </c>
      <c r="O198" s="277">
        <f t="shared" si="9"/>
        <v>3.907985046680551E-14</v>
      </c>
      <c r="Q198" s="586"/>
      <c r="R198" s="1"/>
    </row>
    <row r="199" spans="1:18" ht="15" x14ac:dyDescent="0.25">
      <c r="A199" s="337">
        <f t="shared" si="13"/>
        <v>2022</v>
      </c>
      <c r="B199" s="337">
        <f t="shared" si="12"/>
        <v>6</v>
      </c>
      <c r="C199" s="475">
        <v>992907.72736979101</v>
      </c>
      <c r="D199" s="512">
        <v>2.7651557546788399</v>
      </c>
      <c r="E199" s="479">
        <v>271.66325293295364</v>
      </c>
      <c r="F199" s="479">
        <v>0</v>
      </c>
      <c r="G199" s="595">
        <v>2.2327905830152898E-3</v>
      </c>
      <c r="H199" s="594">
        <f t="shared" si="8"/>
        <v>17.236395001731609</v>
      </c>
      <c r="I199" s="593">
        <f t="shared" si="10"/>
        <v>17.104614783956354</v>
      </c>
      <c r="J199" s="474">
        <v>1039.0195229477999</v>
      </c>
      <c r="K199" s="592">
        <f t="shared" si="11"/>
        <v>17772.028693032218</v>
      </c>
      <c r="L199" s="597"/>
      <c r="N199" s="586">
        <v>17.236395001731601</v>
      </c>
      <c r="O199" s="277">
        <f t="shared" si="9"/>
        <v>0</v>
      </c>
      <c r="Q199" s="586"/>
      <c r="R199" s="1"/>
    </row>
    <row r="200" spans="1:18" ht="15" x14ac:dyDescent="0.25">
      <c r="A200" s="337">
        <f t="shared" si="13"/>
        <v>2022</v>
      </c>
      <c r="B200" s="337">
        <f t="shared" si="12"/>
        <v>7</v>
      </c>
      <c r="C200" s="475">
        <v>995112.38319667801</v>
      </c>
      <c r="D200" s="512">
        <v>2.7700390000000001</v>
      </c>
      <c r="E200" s="479">
        <v>322.31916585708109</v>
      </c>
      <c r="F200" s="479">
        <v>0</v>
      </c>
      <c r="G200" s="595">
        <v>-2.52626905786002E-3</v>
      </c>
      <c r="H200" s="594">
        <f t="shared" si="8"/>
        <v>17.494355477767375</v>
      </c>
      <c r="I200" s="593">
        <f t="shared" si="10"/>
        <v>17.360603032754</v>
      </c>
      <c r="J200" s="474">
        <v>1034.0055227131199</v>
      </c>
      <c r="K200" s="592">
        <f t="shared" si="11"/>
        <v>17950.959413497774</v>
      </c>
      <c r="L200" s="597"/>
      <c r="N200" s="586">
        <v>17.4943554777674</v>
      </c>
      <c r="O200" s="277">
        <f t="shared" si="9"/>
        <v>0</v>
      </c>
      <c r="Q200" s="586"/>
      <c r="R200" s="1"/>
    </row>
    <row r="201" spans="1:18" ht="15" x14ac:dyDescent="0.25">
      <c r="A201" s="337">
        <f t="shared" si="13"/>
        <v>2022</v>
      </c>
      <c r="B201" s="337">
        <f t="shared" si="12"/>
        <v>8</v>
      </c>
      <c r="C201" s="475">
        <v>997445.36874257296</v>
      </c>
      <c r="D201" s="512">
        <v>2.77504135066498</v>
      </c>
      <c r="E201" s="479">
        <v>326.45437890907908</v>
      </c>
      <c r="F201" s="479">
        <v>0</v>
      </c>
      <c r="G201" s="595">
        <v>-4.4009785223799698E-3</v>
      </c>
      <c r="H201" s="594">
        <f t="shared" si="8"/>
        <v>17.500526988803248</v>
      </c>
      <c r="I201" s="593">
        <f t="shared" si="10"/>
        <v>17.366727359731478</v>
      </c>
      <c r="J201" s="474">
        <v>1031.50183228878</v>
      </c>
      <c r="K201" s="592">
        <f t="shared" si="11"/>
        <v>17913.811092422704</v>
      </c>
      <c r="L201" s="597"/>
      <c r="N201" s="586">
        <v>17.500526988803198</v>
      </c>
      <c r="O201" s="277">
        <f t="shared" si="9"/>
        <v>-4.9737991503207013E-14</v>
      </c>
      <c r="Q201" s="586"/>
      <c r="R201" s="1"/>
    </row>
    <row r="202" spans="1:18" ht="15" x14ac:dyDescent="0.25">
      <c r="A202" s="337">
        <f t="shared" si="13"/>
        <v>2022</v>
      </c>
      <c r="B202" s="337">
        <f t="shared" si="12"/>
        <v>9</v>
      </c>
      <c r="C202" s="475">
        <v>999790.33620667295</v>
      </c>
      <c r="D202" s="512">
        <v>2.7800432536012698</v>
      </c>
      <c r="E202" s="479">
        <v>277.87653293728147</v>
      </c>
      <c r="F202" s="479">
        <v>0</v>
      </c>
      <c r="G202" s="595">
        <v>-1.78574167984635E-3</v>
      </c>
      <c r="H202" s="594">
        <f t="shared" si="8"/>
        <v>17.222424440841845</v>
      </c>
      <c r="I202" s="593">
        <f t="shared" si="10"/>
        <v>17.090751034470966</v>
      </c>
      <c r="J202" s="474">
        <v>1031.3359028042</v>
      </c>
      <c r="K202" s="592">
        <f t="shared" si="11"/>
        <v>17626.30514773793</v>
      </c>
      <c r="L202" s="597"/>
      <c r="N202" s="586">
        <v>17.222424440841799</v>
      </c>
      <c r="O202" s="277">
        <f t="shared" si="9"/>
        <v>-4.6185277824406512E-14</v>
      </c>
      <c r="Q202" s="586"/>
      <c r="R202" s="1"/>
    </row>
    <row r="203" spans="1:18" ht="15" x14ac:dyDescent="0.25">
      <c r="A203" s="337">
        <f t="shared" si="13"/>
        <v>2022</v>
      </c>
      <c r="B203" s="337">
        <f t="shared" si="12"/>
        <v>10</v>
      </c>
      <c r="C203" s="475">
        <v>1002008.21988584</v>
      </c>
      <c r="D203" s="512">
        <v>2.7849430000000002</v>
      </c>
      <c r="E203" s="479">
        <v>198.89039579254836</v>
      </c>
      <c r="F203" s="479">
        <v>0</v>
      </c>
      <c r="G203" s="595">
        <v>2.3699176529881098E-3</v>
      </c>
      <c r="H203" s="594">
        <f t="shared" si="8"/>
        <v>16.778860324847916</v>
      </c>
      <c r="I203" s="593">
        <f t="shared" si="10"/>
        <v>16.65057817145059</v>
      </c>
      <c r="J203" s="474">
        <v>1024.66127011152</v>
      </c>
      <c r="K203" s="592">
        <f t="shared" si="11"/>
        <v>17061.202577249711</v>
      </c>
      <c r="L203" s="597"/>
      <c r="N203" s="586">
        <v>16.778860324847901</v>
      </c>
      <c r="O203" s="277">
        <f t="shared" si="9"/>
        <v>0</v>
      </c>
      <c r="Q203" s="586"/>
      <c r="R203" s="1"/>
    </row>
    <row r="204" spans="1:18" ht="15" x14ac:dyDescent="0.25">
      <c r="A204" s="337">
        <f t="shared" si="13"/>
        <v>2022</v>
      </c>
      <c r="B204" s="337">
        <f t="shared" si="12"/>
        <v>11</v>
      </c>
      <c r="C204" s="475">
        <v>1004214.94623792</v>
      </c>
      <c r="D204" s="512">
        <v>2.7901036329815301</v>
      </c>
      <c r="E204" s="479">
        <v>78.117279066674627</v>
      </c>
      <c r="F204" s="479">
        <v>0</v>
      </c>
      <c r="G204" s="595">
        <v>3.8454867867869801E-3</v>
      </c>
      <c r="H204" s="594">
        <f t="shared" si="8"/>
        <v>16.101752594750959</v>
      </c>
      <c r="I204" s="593">
        <f t="shared" si="10"/>
        <v>15.978647243354313</v>
      </c>
      <c r="J204" s="474">
        <v>1020.78903971352</v>
      </c>
      <c r="K204" s="592">
        <f t="shared" si="11"/>
        <v>16310.827975464732</v>
      </c>
      <c r="L204" s="597"/>
      <c r="N204" s="586">
        <v>16.101752594751002</v>
      </c>
      <c r="O204" s="277">
        <f t="shared" si="9"/>
        <v>4.2632564145606011E-14</v>
      </c>
      <c r="Q204" s="586"/>
      <c r="R204" s="1"/>
    </row>
    <row r="205" spans="1:18" ht="15.75" thickBot="1" x14ac:dyDescent="0.3">
      <c r="A205" s="346">
        <f t="shared" si="13"/>
        <v>2022</v>
      </c>
      <c r="B205" s="346">
        <f t="shared" si="12"/>
        <v>12</v>
      </c>
      <c r="C205" s="475">
        <v>1006360.59001119</v>
      </c>
      <c r="D205" s="512">
        <v>2.7951330818869402</v>
      </c>
      <c r="E205" s="479">
        <v>42.633806123140985</v>
      </c>
      <c r="F205" s="479">
        <v>0</v>
      </c>
      <c r="G205" s="595">
        <v>1.4113781715465699E-3</v>
      </c>
      <c r="H205" s="594">
        <f t="shared" si="8"/>
        <v>15.888505771179439</v>
      </c>
      <c r="I205" s="593">
        <f t="shared" si="10"/>
        <v>15.767030790451795</v>
      </c>
      <c r="J205" s="474">
        <v>1018.69405710605</v>
      </c>
      <c r="K205" s="592">
        <f t="shared" si="11"/>
        <v>16061.780564441349</v>
      </c>
      <c r="L205" s="597"/>
      <c r="N205" s="586">
        <v>15.8885057711794</v>
      </c>
      <c r="O205" s="277">
        <f t="shared" si="9"/>
        <v>-3.907985046680551E-14</v>
      </c>
      <c r="Q205" s="586"/>
      <c r="R205" s="1"/>
    </row>
    <row r="206" spans="1:18" ht="15" x14ac:dyDescent="0.25">
      <c r="A206" s="337">
        <v>2023</v>
      </c>
      <c r="B206" s="337">
        <v>1</v>
      </c>
      <c r="C206" s="475">
        <v>1008716.0244215</v>
      </c>
      <c r="D206" s="512">
        <v>2.800281</v>
      </c>
      <c r="E206" s="479">
        <v>26.112829868525239</v>
      </c>
      <c r="F206" s="479">
        <v>107.22973635615668</v>
      </c>
      <c r="G206" s="595">
        <v>-2.2096139581258001E-3</v>
      </c>
      <c r="H206" s="594">
        <f t="shared" ref="H206:H269" si="14">+$B$2+C206*$B$3+D206*$B$4+E206*$B$5+F206*$B$6+G206</f>
        <v>16.17460721246761</v>
      </c>
      <c r="I206" s="593">
        <f t="shared" si="10"/>
        <v>16.050944853797247</v>
      </c>
      <c r="J206" s="474">
        <v>1025.12288148776</v>
      </c>
      <c r="K206" s="592">
        <f t="shared" si="11"/>
        <v>16454.190839125768</v>
      </c>
      <c r="L206" s="596"/>
      <c r="N206" s="586">
        <v>16.174607212467599</v>
      </c>
      <c r="O206" s="277">
        <f t="shared" ref="O206:O269" si="15">+N206-H206</f>
        <v>0</v>
      </c>
      <c r="Q206" s="586"/>
      <c r="R206" s="1"/>
    </row>
    <row r="207" spans="1:18" ht="15" x14ac:dyDescent="0.25">
      <c r="A207" s="337">
        <v>2023</v>
      </c>
      <c r="B207" s="337">
        <v>2</v>
      </c>
      <c r="C207" s="475">
        <v>1011283.6815241301</v>
      </c>
      <c r="D207" s="512">
        <v>2.8053185768779101</v>
      </c>
      <c r="E207" s="479">
        <v>35.042184420393127</v>
      </c>
      <c r="F207" s="479">
        <v>0</v>
      </c>
      <c r="G207" s="595">
        <v>-3.3529380738954698E-3</v>
      </c>
      <c r="H207" s="594">
        <f t="shared" si="14"/>
        <v>15.813824611911528</v>
      </c>
      <c r="I207" s="593">
        <f t="shared" si="10"/>
        <v>15.692920603213189</v>
      </c>
      <c r="J207" s="474">
        <v>1025.1461931452</v>
      </c>
      <c r="K207" s="592">
        <f t="shared" si="11"/>
        <v>16087.537815713875</v>
      </c>
      <c r="L207" s="597"/>
      <c r="N207" s="586">
        <v>15.8138246119115</v>
      </c>
      <c r="O207" s="277">
        <f t="shared" si="15"/>
        <v>-2.8421709430404007E-14</v>
      </c>
      <c r="Q207" s="586"/>
      <c r="R207" s="1"/>
    </row>
    <row r="208" spans="1:18" ht="15" x14ac:dyDescent="0.25">
      <c r="A208" s="337">
        <v>2023</v>
      </c>
      <c r="B208" s="337">
        <v>3</v>
      </c>
      <c r="C208" s="475">
        <v>1013653.91195541</v>
      </c>
      <c r="D208" s="512">
        <v>2.80981088181005</v>
      </c>
      <c r="E208" s="479">
        <v>64.582270600115152</v>
      </c>
      <c r="F208" s="479">
        <v>0</v>
      </c>
      <c r="G208" s="595">
        <v>-1.09929619968341E-3</v>
      </c>
      <c r="H208" s="594">
        <f t="shared" si="14"/>
        <v>15.967130173084778</v>
      </c>
      <c r="I208" s="593">
        <f t="shared" si="10"/>
        <v>15.845054072412708</v>
      </c>
      <c r="J208" s="474">
        <v>1022.03498789095</v>
      </c>
      <c r="K208" s="592">
        <f t="shared" si="11"/>
        <v>16194.199647029769</v>
      </c>
      <c r="L208" s="597"/>
      <c r="N208" s="586">
        <v>15.967130173084801</v>
      </c>
      <c r="O208" s="277">
        <f t="shared" si="15"/>
        <v>2.3092638912203256E-14</v>
      </c>
      <c r="Q208" s="586"/>
      <c r="R208" s="1"/>
    </row>
    <row r="209" spans="1:18" ht="15" x14ac:dyDescent="0.25">
      <c r="A209" s="337">
        <v>2023</v>
      </c>
      <c r="B209" s="337">
        <v>4</v>
      </c>
      <c r="C209" s="475">
        <v>1016133.77392291</v>
      </c>
      <c r="D209" s="512">
        <v>2.8147869999999999</v>
      </c>
      <c r="E209" s="479">
        <v>114.03392869270741</v>
      </c>
      <c r="F209" s="479">
        <v>0</v>
      </c>
      <c r="G209" s="595">
        <v>2.04896406498634E-3</v>
      </c>
      <c r="H209" s="594">
        <f t="shared" si="14"/>
        <v>16.228063495641837</v>
      </c>
      <c r="I209" s="593">
        <f t="shared" si="10"/>
        <v>16.10399243894399</v>
      </c>
      <c r="J209" s="474">
        <v>1016.59056396816</v>
      </c>
      <c r="K209" s="592">
        <f t="shared" si="11"/>
        <v>16371.166755645056</v>
      </c>
      <c r="L209" s="597"/>
      <c r="N209" s="586">
        <v>16.228063495641798</v>
      </c>
      <c r="O209" s="277">
        <f t="shared" si="15"/>
        <v>-3.907985046680551E-14</v>
      </c>
      <c r="Q209" s="586"/>
      <c r="R209" s="1"/>
    </row>
    <row r="210" spans="1:18" ht="15" x14ac:dyDescent="0.25">
      <c r="A210" s="337">
        <v>2023</v>
      </c>
      <c r="B210" s="337">
        <v>5</v>
      </c>
      <c r="C210" s="475">
        <v>1018257.15108699</v>
      </c>
      <c r="D210" s="512">
        <v>2.8196505362429698</v>
      </c>
      <c r="E210" s="479">
        <v>208.47875842628665</v>
      </c>
      <c r="F210" s="479">
        <v>0</v>
      </c>
      <c r="G210" s="595">
        <v>2.9171564352523699E-3</v>
      </c>
      <c r="H210" s="594">
        <f t="shared" si="14"/>
        <v>16.731069800256684</v>
      </c>
      <c r="I210" s="593">
        <f t="shared" si="10"/>
        <v>16.603153027540039</v>
      </c>
      <c r="J210" s="474">
        <v>1016.50499147818</v>
      </c>
      <c r="K210" s="592">
        <f t="shared" si="11"/>
        <v>16877.187926770504</v>
      </c>
      <c r="L210" s="597"/>
      <c r="N210" s="586">
        <v>16.731069800256702</v>
      </c>
      <c r="O210" s="277">
        <f t="shared" si="15"/>
        <v>0</v>
      </c>
      <c r="Q210" s="586"/>
      <c r="R210" s="1"/>
    </row>
    <row r="211" spans="1:18" ht="15" x14ac:dyDescent="0.25">
      <c r="A211" s="337">
        <v>2023</v>
      </c>
      <c r="B211" s="337">
        <v>6</v>
      </c>
      <c r="C211" s="475">
        <v>1020309.17269494</v>
      </c>
      <c r="D211" s="512">
        <v>2.8246875282636799</v>
      </c>
      <c r="E211" s="479">
        <v>271.66325293295364</v>
      </c>
      <c r="F211" s="479">
        <v>0</v>
      </c>
      <c r="G211" s="595">
        <v>8.4043470529948704E-4</v>
      </c>
      <c r="H211" s="594">
        <f t="shared" si="14"/>
        <v>17.058046854098837</v>
      </c>
      <c r="I211" s="593">
        <f t="shared" si="10"/>
        <v>16.927630190461933</v>
      </c>
      <c r="J211" s="474">
        <v>1015.99260256863</v>
      </c>
      <c r="K211" s="592">
        <f t="shared" si="11"/>
        <v>17198.347052526733</v>
      </c>
      <c r="L211" s="597"/>
      <c r="N211" s="586">
        <v>17.058046854098802</v>
      </c>
      <c r="O211" s="277">
        <f t="shared" si="15"/>
        <v>-3.5527136788005009E-14</v>
      </c>
      <c r="Q211" s="586"/>
      <c r="R211" s="1"/>
    </row>
    <row r="212" spans="1:18" ht="15" x14ac:dyDescent="0.25">
      <c r="A212" s="337">
        <v>2023</v>
      </c>
      <c r="B212" s="337">
        <v>7</v>
      </c>
      <c r="C212" s="475">
        <v>1022365.25921273</v>
      </c>
      <c r="D212" s="512">
        <v>2.8295149999999998</v>
      </c>
      <c r="E212" s="479">
        <v>322.31916585708109</v>
      </c>
      <c r="F212" s="479">
        <v>0</v>
      </c>
      <c r="G212" s="595">
        <v>-1.89075116055193E-3</v>
      </c>
      <c r="H212" s="594">
        <f t="shared" si="14"/>
        <v>17.317174863758165</v>
      </c>
      <c r="I212" s="593">
        <f t="shared" si="10"/>
        <v>17.184777046548188</v>
      </c>
      <c r="J212" s="474">
        <v>1010.97860233395</v>
      </c>
      <c r="K212" s="592">
        <f t="shared" si="11"/>
        <v>17373.441879939834</v>
      </c>
      <c r="L212" s="597"/>
      <c r="N212" s="586">
        <v>17.317174863758201</v>
      </c>
      <c r="O212" s="277">
        <f t="shared" si="15"/>
        <v>3.5527136788005009E-14</v>
      </c>
      <c r="Q212" s="586"/>
      <c r="R212" s="1"/>
    </row>
    <row r="213" spans="1:18" ht="15" x14ac:dyDescent="0.25">
      <c r="A213" s="337">
        <v>2023</v>
      </c>
      <c r="B213" s="337">
        <v>8</v>
      </c>
      <c r="C213" s="475">
        <v>1024703.2408778199</v>
      </c>
      <c r="D213" s="512">
        <v>2.8344177653454801</v>
      </c>
      <c r="E213" s="479">
        <v>326.45437890907908</v>
      </c>
      <c r="F213" s="479">
        <v>0</v>
      </c>
      <c r="G213" s="595">
        <v>-2.5324298927102999E-3</v>
      </c>
      <c r="H213" s="594">
        <f t="shared" si="14"/>
        <v>17.325299849437542</v>
      </c>
      <c r="I213" s="593">
        <f t="shared" si="10"/>
        <v>17.192839912951339</v>
      </c>
      <c r="J213" s="474">
        <v>1008.47491190961</v>
      </c>
      <c r="K213" s="592">
        <f t="shared" si="11"/>
        <v>17338.547716689627</v>
      </c>
      <c r="L213" s="597"/>
      <c r="N213" s="586">
        <v>17.325299849437499</v>
      </c>
      <c r="O213" s="277">
        <f t="shared" si="15"/>
        <v>-4.2632564145606011E-14</v>
      </c>
      <c r="Q213" s="586"/>
      <c r="R213" s="1"/>
    </row>
    <row r="214" spans="1:18" ht="15" x14ac:dyDescent="0.25">
      <c r="A214" s="337">
        <v>2023</v>
      </c>
      <c r="B214" s="337">
        <v>9</v>
      </c>
      <c r="C214" s="475">
        <v>1027098.29593076</v>
      </c>
      <c r="D214" s="512">
        <v>2.8392894417629599</v>
      </c>
      <c r="E214" s="479">
        <v>277.87653293728147</v>
      </c>
      <c r="F214" s="479">
        <v>0</v>
      </c>
      <c r="G214" s="595">
        <v>-6.2691932584968402E-4</v>
      </c>
      <c r="H214" s="594">
        <f t="shared" si="14"/>
        <v>17.047793343656476</v>
      </c>
      <c r="I214" s="593">
        <f t="shared" si="10"/>
        <v>16.917455072852814</v>
      </c>
      <c r="J214" s="474">
        <v>1008.30898242503</v>
      </c>
      <c r="K214" s="592">
        <f t="shared" si="11"/>
        <v>17058.021909729381</v>
      </c>
      <c r="L214" s="597"/>
      <c r="N214" s="586">
        <v>17.047793343656501</v>
      </c>
      <c r="O214" s="277">
        <f t="shared" si="15"/>
        <v>0</v>
      </c>
      <c r="Q214" s="586"/>
      <c r="R214" s="1"/>
    </row>
    <row r="215" spans="1:18" ht="15" x14ac:dyDescent="0.25">
      <c r="A215" s="337">
        <v>2023</v>
      </c>
      <c r="B215" s="337">
        <v>10</v>
      </c>
      <c r="C215" s="475">
        <v>1029249.11162826</v>
      </c>
      <c r="D215" s="512">
        <v>2.844049</v>
      </c>
      <c r="E215" s="479">
        <v>198.89039579254836</v>
      </c>
      <c r="F215" s="479">
        <v>0</v>
      </c>
      <c r="G215" s="595">
        <v>1.7370778031100501E-3</v>
      </c>
      <c r="H215" s="594">
        <f t="shared" si="14"/>
        <v>16.602833046570371</v>
      </c>
      <c r="I215" s="593">
        <f t="shared" si="10"/>
        <v>16.475896703190944</v>
      </c>
      <c r="J215" s="474">
        <v>1001.63434973235</v>
      </c>
      <c r="K215" s="592">
        <f t="shared" si="11"/>
        <v>16502.824080558032</v>
      </c>
      <c r="L215" s="597"/>
      <c r="N215" s="586">
        <v>16.602833046570399</v>
      </c>
      <c r="O215" s="277">
        <f t="shared" si="15"/>
        <v>2.8421709430404007E-14</v>
      </c>
      <c r="Q215" s="586"/>
      <c r="R215" s="1"/>
    </row>
    <row r="216" spans="1:18" ht="15" x14ac:dyDescent="0.25">
      <c r="A216" s="337">
        <v>2023</v>
      </c>
      <c r="B216" s="337">
        <v>11</v>
      </c>
      <c r="C216" s="475">
        <v>1031154.58656096</v>
      </c>
      <c r="D216" s="512">
        <v>2.8490703038303198</v>
      </c>
      <c r="E216" s="479">
        <v>78.117279066674627</v>
      </c>
      <c r="F216" s="479">
        <v>0</v>
      </c>
      <c r="G216" s="595">
        <v>2.1934999401001E-3</v>
      </c>
      <c r="H216" s="594">
        <f t="shared" si="14"/>
        <v>15.923140499270989</v>
      </c>
      <c r="I216" s="593">
        <f t="shared" si="10"/>
        <v>15.801400720016156</v>
      </c>
      <c r="J216" s="474">
        <v>997.76211933435002</v>
      </c>
      <c r="K216" s="592">
        <f t="shared" si="11"/>
        <v>15766.039070854644</v>
      </c>
      <c r="L216" s="597"/>
      <c r="N216" s="586">
        <v>15.923140499271</v>
      </c>
      <c r="O216" s="277">
        <f t="shared" si="15"/>
        <v>0</v>
      </c>
      <c r="Q216" s="586"/>
      <c r="R216" s="1"/>
    </row>
    <row r="217" spans="1:18" ht="15" x14ac:dyDescent="0.25">
      <c r="A217" s="337">
        <v>2023</v>
      </c>
      <c r="B217" s="337">
        <v>12</v>
      </c>
      <c r="C217" s="475">
        <v>1032867.2763382</v>
      </c>
      <c r="D217" s="512">
        <v>2.8540069186037602</v>
      </c>
      <c r="E217" s="479">
        <v>42.633806123140985</v>
      </c>
      <c r="F217" s="479">
        <v>0</v>
      </c>
      <c r="G217" s="595">
        <v>4.5192219557144099E-4</v>
      </c>
      <c r="H217" s="594">
        <f t="shared" si="14"/>
        <v>15.707604006435011</v>
      </c>
      <c r="I217" s="593">
        <f t="shared" si="10"/>
        <v>15.587512103430495</v>
      </c>
      <c r="J217" s="474">
        <v>995.66713672687501</v>
      </c>
      <c r="K217" s="592">
        <f t="shared" si="11"/>
        <v>15519.97354471815</v>
      </c>
      <c r="L217" s="597"/>
      <c r="N217" s="586">
        <v>15.707604006435</v>
      </c>
      <c r="O217" s="277">
        <f t="shared" si="15"/>
        <v>0</v>
      </c>
      <c r="Q217" s="586"/>
      <c r="R217" s="1"/>
    </row>
    <row r="218" spans="1:18" ht="15" x14ac:dyDescent="0.25">
      <c r="A218" s="337">
        <v>2024</v>
      </c>
      <c r="B218" s="337">
        <v>1</v>
      </c>
      <c r="C218" s="475">
        <v>1034764.42277768</v>
      </c>
      <c r="D218" s="512">
        <v>2.8591449999999998</v>
      </c>
      <c r="E218" s="479">
        <v>26.112829868525239</v>
      </c>
      <c r="F218" s="479">
        <v>107.22973635615668</v>
      </c>
      <c r="G218" s="595">
        <v>-1.58948695578687E-3</v>
      </c>
      <c r="H218" s="594">
        <f t="shared" si="14"/>
        <v>15.991525633056986</v>
      </c>
      <c r="I218" s="593">
        <f t="shared" si="10"/>
        <v>15.869263017801817</v>
      </c>
      <c r="J218" s="474">
        <v>1002.09596110859</v>
      </c>
      <c r="K218" s="592">
        <f t="shared" si="11"/>
        <v>15902.524375909115</v>
      </c>
      <c r="L218" s="596"/>
      <c r="N218" s="586">
        <v>15.991525633057</v>
      </c>
      <c r="O218" s="277">
        <f t="shared" si="15"/>
        <v>1.4210854715202004E-14</v>
      </c>
      <c r="Q218" s="586"/>
      <c r="R218" s="1"/>
    </row>
    <row r="219" spans="1:18" ht="15" x14ac:dyDescent="0.25">
      <c r="A219" s="337">
        <v>2024</v>
      </c>
      <c r="B219" s="337">
        <v>2</v>
      </c>
      <c r="C219" s="475">
        <v>1036978.27925446</v>
      </c>
      <c r="D219" s="512">
        <v>2.8642773843759199</v>
      </c>
      <c r="E219" s="479">
        <v>35.042184420393127</v>
      </c>
      <c r="F219" s="479">
        <v>0</v>
      </c>
      <c r="G219" s="595">
        <v>-1.8955458259242201E-3</v>
      </c>
      <c r="H219" s="594">
        <f t="shared" si="14"/>
        <v>15.627980100815044</v>
      </c>
      <c r="I219" s="593">
        <f t="shared" si="10"/>
        <v>15.50849695942348</v>
      </c>
      <c r="J219" s="474">
        <v>1002.11927276603</v>
      </c>
      <c r="K219" s="592">
        <f t="shared" si="11"/>
        <v>15541.363694671645</v>
      </c>
      <c r="L219" s="597"/>
      <c r="N219" s="586">
        <v>15.627980100815</v>
      </c>
      <c r="O219" s="277">
        <f t="shared" si="15"/>
        <v>-4.4408920985006262E-14</v>
      </c>
      <c r="Q219" s="586"/>
      <c r="R219" s="1"/>
    </row>
    <row r="220" spans="1:18" ht="15" x14ac:dyDescent="0.25">
      <c r="A220" s="337">
        <v>2024</v>
      </c>
      <c r="B220" s="337">
        <v>3</v>
      </c>
      <c r="C220" s="475">
        <v>1039222.1448635299</v>
      </c>
      <c r="D220" s="512">
        <v>2.86903634242449</v>
      </c>
      <c r="E220" s="479">
        <v>64.582270600115152</v>
      </c>
      <c r="F220" s="479">
        <v>0</v>
      </c>
      <c r="G220" s="595">
        <v>-3.0953635385699802E-4</v>
      </c>
      <c r="H220" s="594">
        <f t="shared" si="14"/>
        <v>15.777745567265656</v>
      </c>
      <c r="I220" s="593">
        <f t="shared" si="10"/>
        <v>15.657117399563074</v>
      </c>
      <c r="J220" s="474">
        <v>999.00806751178197</v>
      </c>
      <c r="K220" s="592">
        <f t="shared" si="11"/>
        <v>15641.586596142603</v>
      </c>
      <c r="L220" s="597"/>
      <c r="N220" s="586">
        <v>15.777745567265701</v>
      </c>
      <c r="O220" s="277">
        <f t="shared" si="15"/>
        <v>4.4408920985006262E-14</v>
      </c>
      <c r="Q220" s="586"/>
      <c r="R220" s="1"/>
    </row>
    <row r="221" spans="1:18" ht="15" x14ac:dyDescent="0.25">
      <c r="A221" s="337">
        <v>2024</v>
      </c>
      <c r="B221" s="337">
        <v>4</v>
      </c>
      <c r="C221" s="475">
        <v>1041606.24777574</v>
      </c>
      <c r="D221" s="512">
        <v>2.8740389999999998</v>
      </c>
      <c r="E221" s="479">
        <v>114.03392869270741</v>
      </c>
      <c r="F221" s="479">
        <v>0</v>
      </c>
      <c r="G221" s="595">
        <v>1.4490646225055999E-3</v>
      </c>
      <c r="H221" s="594">
        <f t="shared" si="14"/>
        <v>16.036308816998393</v>
      </c>
      <c r="I221" s="593">
        <f t="shared" si="10"/>
        <v>15.913703813573779</v>
      </c>
      <c r="J221" s="474">
        <v>993.56364358899202</v>
      </c>
      <c r="K221" s="592">
        <f t="shared" si="11"/>
        <v>15811.277544010401</v>
      </c>
      <c r="L221" s="597"/>
      <c r="N221" s="586">
        <v>16.0363088169984</v>
      </c>
      <c r="O221" s="277">
        <f t="shared" si="15"/>
        <v>0</v>
      </c>
      <c r="Q221" s="586"/>
      <c r="R221" s="1"/>
    </row>
    <row r="222" spans="1:18" ht="15" x14ac:dyDescent="0.25">
      <c r="A222" s="337">
        <v>2024</v>
      </c>
      <c r="B222" s="337">
        <v>5</v>
      </c>
      <c r="C222" s="475">
        <v>1043764.01294686</v>
      </c>
      <c r="D222" s="512">
        <v>2.87876634121363</v>
      </c>
      <c r="E222" s="479">
        <v>208.47875842628665</v>
      </c>
      <c r="F222" s="479">
        <v>0</v>
      </c>
      <c r="G222" s="595">
        <v>1.6341650810076699E-3</v>
      </c>
      <c r="H222" s="594">
        <f t="shared" si="14"/>
        <v>16.539847394411424</v>
      </c>
      <c r="I222" s="593">
        <f t="shared" si="10"/>
        <v>16.413392605496107</v>
      </c>
      <c r="J222" s="474">
        <v>993.47807109901396</v>
      </c>
      <c r="K222" s="592">
        <f t="shared" si="11"/>
        <v>16306.345625899092</v>
      </c>
      <c r="L222" s="597"/>
      <c r="N222" s="586">
        <v>16.5398473944114</v>
      </c>
      <c r="O222" s="277">
        <f t="shared" si="15"/>
        <v>0</v>
      </c>
      <c r="Q222" s="586"/>
      <c r="R222" s="1"/>
    </row>
    <row r="223" spans="1:18" ht="15" x14ac:dyDescent="0.25">
      <c r="A223" s="337">
        <v>2024</v>
      </c>
      <c r="B223" s="337">
        <v>6</v>
      </c>
      <c r="C223" s="475">
        <v>1045948.19424114</v>
      </c>
      <c r="D223" s="512">
        <v>2.8835327964652202</v>
      </c>
      <c r="E223" s="479">
        <v>271.66325293295364</v>
      </c>
      <c r="F223" s="479">
        <v>0</v>
      </c>
      <c r="G223" s="595">
        <v>1.94663518218618E-4</v>
      </c>
      <c r="H223" s="594">
        <f t="shared" si="14"/>
        <v>16.87040898376306</v>
      </c>
      <c r="I223" s="593">
        <f t="shared" si="10"/>
        <v>16.741426898494385</v>
      </c>
      <c r="J223" s="474">
        <v>992.96568218946095</v>
      </c>
      <c r="K223" s="592">
        <f t="shared" si="11"/>
        <v>16623.66238108847</v>
      </c>
      <c r="L223" s="597"/>
      <c r="N223" s="586">
        <v>16.870408983763099</v>
      </c>
      <c r="O223" s="277">
        <f t="shared" si="15"/>
        <v>3.907985046680551E-14</v>
      </c>
      <c r="Q223" s="586"/>
      <c r="R223" s="1"/>
    </row>
    <row r="224" spans="1:18" ht="15" x14ac:dyDescent="0.25">
      <c r="A224" s="337">
        <v>2024</v>
      </c>
      <c r="B224" s="337">
        <v>7</v>
      </c>
      <c r="C224" s="475">
        <v>1048184.16987529</v>
      </c>
      <c r="D224" s="512">
        <v>2.8880379999999999</v>
      </c>
      <c r="E224" s="479">
        <v>322.31916585708109</v>
      </c>
      <c r="F224" s="479">
        <v>0</v>
      </c>
      <c r="G224" s="595">
        <v>-1.31652658695103E-3</v>
      </c>
      <c r="H224" s="594">
        <f t="shared" si="14"/>
        <v>17.134455396156792</v>
      </c>
      <c r="I224" s="593">
        <f t="shared" si="10"/>
        <v>17.003454553849622</v>
      </c>
      <c r="J224" s="474">
        <v>987.95168195477697</v>
      </c>
      <c r="K224" s="592">
        <f t="shared" si="11"/>
        <v>16798.591525517346</v>
      </c>
      <c r="L224" s="597"/>
      <c r="N224" s="586">
        <v>17.134455396156799</v>
      </c>
      <c r="O224" s="277">
        <f t="shared" si="15"/>
        <v>0</v>
      </c>
      <c r="Q224" s="586"/>
      <c r="R224" s="1"/>
    </row>
    <row r="225" spans="1:18" ht="15" x14ac:dyDescent="0.25">
      <c r="A225" s="337">
        <v>2024</v>
      </c>
      <c r="B225" s="337">
        <v>8</v>
      </c>
      <c r="C225" s="475">
        <v>1050720.4062629801</v>
      </c>
      <c r="D225" s="512">
        <v>2.8926124388143801</v>
      </c>
      <c r="E225" s="479">
        <v>326.45437890907908</v>
      </c>
      <c r="F225" s="479">
        <v>0</v>
      </c>
      <c r="G225" s="595">
        <v>-1.40535148175047E-3</v>
      </c>
      <c r="H225" s="594">
        <f t="shared" si="14"/>
        <v>17.147026275747248</v>
      </c>
      <c r="I225" s="593">
        <f t="shared" si="10"/>
        <v>17.015929323247089</v>
      </c>
      <c r="J225" s="474">
        <v>985.44799153043505</v>
      </c>
      <c r="K225" s="592">
        <f t="shared" si="11"/>
        <v>16768.313375617679</v>
      </c>
      <c r="L225" s="597"/>
      <c r="N225" s="586">
        <v>17.147026275747201</v>
      </c>
      <c r="O225" s="277">
        <f t="shared" si="15"/>
        <v>-4.6185277824406512E-14</v>
      </c>
      <c r="Q225" s="586"/>
      <c r="R225" s="1"/>
    </row>
    <row r="226" spans="1:18" ht="15" x14ac:dyDescent="0.25">
      <c r="A226" s="337">
        <v>2024</v>
      </c>
      <c r="B226" s="337">
        <v>9</v>
      </c>
      <c r="C226" s="475">
        <v>1053292.2463434399</v>
      </c>
      <c r="D226" s="512">
        <v>2.8972251961936899</v>
      </c>
      <c r="E226" s="479">
        <v>277.87653293728147</v>
      </c>
      <c r="F226" s="479">
        <v>0</v>
      </c>
      <c r="G226" s="595">
        <v>-1.02914039143087E-4</v>
      </c>
      <c r="H226" s="594">
        <f t="shared" si="14"/>
        <v>16.872157426772798</v>
      </c>
      <c r="I226" s="593">
        <f t="shared" si="10"/>
        <v>16.743161973848036</v>
      </c>
      <c r="J226" s="474">
        <v>985.28206204586195</v>
      </c>
      <c r="K226" s="592">
        <f t="shared" si="11"/>
        <v>16496.737154760856</v>
      </c>
      <c r="L226" s="597"/>
      <c r="N226" s="586">
        <v>16.872157426772802</v>
      </c>
      <c r="O226" s="277">
        <f t="shared" si="15"/>
        <v>0</v>
      </c>
      <c r="Q226" s="586"/>
      <c r="R226" s="1"/>
    </row>
    <row r="227" spans="1:18" ht="15" x14ac:dyDescent="0.25">
      <c r="A227" s="337">
        <v>2024</v>
      </c>
      <c r="B227" s="337">
        <v>10</v>
      </c>
      <c r="C227" s="475">
        <v>1055563.11593968</v>
      </c>
      <c r="D227" s="512">
        <v>2.9018609999999998</v>
      </c>
      <c r="E227" s="479">
        <v>198.89039579254836</v>
      </c>
      <c r="F227" s="479">
        <v>0</v>
      </c>
      <c r="G227" s="595">
        <v>1.1922914483584201E-3</v>
      </c>
      <c r="H227" s="594">
        <f t="shared" si="14"/>
        <v>16.427974173978622</v>
      </c>
      <c r="I227" s="593">
        <f t="shared" si="10"/>
        <v>16.302374707614824</v>
      </c>
      <c r="J227" s="474">
        <v>978.60742935318001</v>
      </c>
      <c r="K227" s="592">
        <f t="shared" si="11"/>
        <v>15953.625004971242</v>
      </c>
      <c r="L227" s="597"/>
      <c r="N227" s="586">
        <v>16.427974173978601</v>
      </c>
      <c r="O227" s="277">
        <f t="shared" si="15"/>
        <v>0</v>
      </c>
      <c r="Q227" s="586"/>
      <c r="R227" s="1"/>
    </row>
    <row r="228" spans="1:18" ht="15" x14ac:dyDescent="0.25">
      <c r="A228" s="337">
        <v>2024</v>
      </c>
      <c r="B228" s="337">
        <v>11</v>
      </c>
      <c r="C228" s="475">
        <v>1057522.47614063</v>
      </c>
      <c r="D228" s="512">
        <v>2.9069213318159601</v>
      </c>
      <c r="E228" s="479">
        <v>78.117279066674627</v>
      </c>
      <c r="F228" s="479">
        <v>0</v>
      </c>
      <c r="G228" s="595">
        <v>1.2054714092286599E-3</v>
      </c>
      <c r="H228" s="594">
        <f t="shared" si="14"/>
        <v>15.748022298052431</v>
      </c>
      <c r="I228" s="593">
        <f t="shared" si="10"/>
        <v>15.62762137850061</v>
      </c>
      <c r="J228" s="474">
        <v>974.73519895517904</v>
      </c>
      <c r="K228" s="592">
        <f t="shared" si="11"/>
        <v>15232.792633569001</v>
      </c>
      <c r="L228" s="597"/>
      <c r="N228" s="586">
        <v>15.748022298052399</v>
      </c>
      <c r="O228" s="277">
        <f t="shared" si="15"/>
        <v>-3.1974423109204508E-14</v>
      </c>
      <c r="Q228" s="586"/>
      <c r="R228" s="1"/>
    </row>
    <row r="229" spans="1:18" ht="15" x14ac:dyDescent="0.25">
      <c r="A229" s="337">
        <v>2024</v>
      </c>
      <c r="B229" s="337">
        <v>12</v>
      </c>
      <c r="C229" s="475">
        <v>1059255.4949717501</v>
      </c>
      <c r="D229" s="512">
        <v>2.9119913945910998</v>
      </c>
      <c r="E229" s="479">
        <v>42.633806123140985</v>
      </c>
      <c r="F229" s="479">
        <v>0</v>
      </c>
      <c r="G229" s="595">
        <v>3.0517920908579299E-5</v>
      </c>
      <c r="H229" s="594">
        <f t="shared" si="14"/>
        <v>15.532312643191052</v>
      </c>
      <c r="I229" s="593">
        <f t="shared" si="10"/>
        <v>15.41356092379338</v>
      </c>
      <c r="J229" s="474">
        <v>972.64021634770495</v>
      </c>
      <c r="K229" s="592">
        <f t="shared" si="11"/>
        <v>14991.849231606924</v>
      </c>
      <c r="L229" s="597"/>
      <c r="N229" s="586">
        <v>15.5323126431911</v>
      </c>
      <c r="O229" s="277">
        <f t="shared" si="15"/>
        <v>4.7961634663806763E-14</v>
      </c>
      <c r="Q229" s="586"/>
      <c r="R229" s="1"/>
    </row>
    <row r="230" spans="1:18" ht="15" x14ac:dyDescent="0.25">
      <c r="A230" s="337">
        <v>2025</v>
      </c>
      <c r="B230" s="337">
        <v>1</v>
      </c>
      <c r="C230" s="475">
        <v>1061191.88265377</v>
      </c>
      <c r="D230" s="512">
        <v>2.9172720000000001</v>
      </c>
      <c r="E230" s="479">
        <v>26.112829868525239</v>
      </c>
      <c r="F230" s="479">
        <v>107.22973635615668</v>
      </c>
      <c r="G230" s="595">
        <v>-1.07654187392114E-3</v>
      </c>
      <c r="H230" s="594">
        <f t="shared" si="14"/>
        <v>15.816524880709727</v>
      </c>
      <c r="I230" s="593">
        <f t="shared" si="10"/>
        <v>15.695600227206587</v>
      </c>
      <c r="J230" s="474">
        <v>979.06904072941904</v>
      </c>
      <c r="K230" s="592">
        <f t="shared" si="11"/>
        <v>15367.076258123605</v>
      </c>
      <c r="L230" s="596"/>
      <c r="N230" s="586">
        <v>15.8165248807097</v>
      </c>
      <c r="O230" s="277">
        <f t="shared" si="15"/>
        <v>-2.6645352591003757E-14</v>
      </c>
      <c r="Q230" s="586"/>
      <c r="R230" s="1"/>
    </row>
    <row r="231" spans="1:18" ht="15" x14ac:dyDescent="0.25">
      <c r="A231" s="337">
        <v>2025</v>
      </c>
      <c r="B231" s="337">
        <v>2</v>
      </c>
      <c r="C231" s="475">
        <v>1063501.20015558</v>
      </c>
      <c r="D231" s="512">
        <v>2.9224832447774198</v>
      </c>
      <c r="E231" s="479">
        <v>35.042184420393127</v>
      </c>
      <c r="F231" s="479">
        <v>0</v>
      </c>
      <c r="G231" s="595">
        <v>-1.0312393706648499E-3</v>
      </c>
      <c r="H231" s="594">
        <f t="shared" si="14"/>
        <v>15.453590276978005</v>
      </c>
      <c r="I231" s="593">
        <f t="shared" si="10"/>
        <v>15.335440426507235</v>
      </c>
      <c r="J231" s="474">
        <v>979.09235238686097</v>
      </c>
      <c r="K231" s="592">
        <f t="shared" si="11"/>
        <v>15014.812442077535</v>
      </c>
      <c r="L231" s="597"/>
      <c r="N231" s="586">
        <v>15.453590276978</v>
      </c>
      <c r="O231" s="277">
        <f t="shared" si="15"/>
        <v>0</v>
      </c>
      <c r="Q231" s="586"/>
      <c r="R231" s="1"/>
    </row>
    <row r="232" spans="1:18" ht="15" x14ac:dyDescent="0.25">
      <c r="A232" s="337">
        <v>2025</v>
      </c>
      <c r="B232" s="337">
        <v>3</v>
      </c>
      <c r="C232" s="475">
        <v>1065786.15074896</v>
      </c>
      <c r="D232" s="512">
        <v>2.9271284051929198</v>
      </c>
      <c r="E232" s="479">
        <v>64.582270600115152</v>
      </c>
      <c r="F232" s="479">
        <v>0</v>
      </c>
      <c r="G232" s="595">
        <v>2.5754137270794799E-5</v>
      </c>
      <c r="H232" s="594">
        <f t="shared" si="14"/>
        <v>15.603945357393105</v>
      </c>
      <c r="I232" s="593">
        <f t="shared" ref="I232:I295" si="16">+H232*(1+$R$104)</f>
        <v>15.484645972739651</v>
      </c>
      <c r="J232" s="474">
        <v>975.98114713261202</v>
      </c>
      <c r="K232" s="592">
        <f t="shared" ref="K232:K295" si="17">I232*J232</f>
        <v>15112.722539416825</v>
      </c>
      <c r="L232" s="597"/>
      <c r="N232" s="586">
        <v>15.6039453573931</v>
      </c>
      <c r="O232" s="277">
        <f t="shared" si="15"/>
        <v>0</v>
      </c>
      <c r="Q232" s="586"/>
      <c r="R232" s="1"/>
    </row>
    <row r="233" spans="1:18" ht="15" x14ac:dyDescent="0.25">
      <c r="A233" s="337">
        <v>2025</v>
      </c>
      <c r="B233" s="337">
        <v>4</v>
      </c>
      <c r="C233" s="475">
        <v>1068312.11340386</v>
      </c>
      <c r="D233" s="512">
        <v>2.9322270000000001</v>
      </c>
      <c r="E233" s="479">
        <v>114.03392869270741</v>
      </c>
      <c r="F233" s="479">
        <v>0</v>
      </c>
      <c r="G233" s="595">
        <v>9.6927574522709403E-4</v>
      </c>
      <c r="H233" s="594">
        <f t="shared" si="14"/>
        <v>15.862224109364986</v>
      </c>
      <c r="I233" s="593">
        <f t="shared" si="16"/>
        <v>15.740950064106565</v>
      </c>
      <c r="J233" s="474">
        <v>970.53672320982196</v>
      </c>
      <c r="K233" s="592">
        <f t="shared" si="17"/>
        <v>15277.170095427422</v>
      </c>
      <c r="L233" s="597"/>
      <c r="N233" s="586">
        <v>15.862224109365</v>
      </c>
      <c r="O233" s="277">
        <f t="shared" si="15"/>
        <v>1.4210854715202004E-14</v>
      </c>
      <c r="Q233" s="586"/>
      <c r="R233" s="1"/>
    </row>
    <row r="234" spans="1:18" ht="15" x14ac:dyDescent="0.25">
      <c r="A234" s="337">
        <v>2025</v>
      </c>
      <c r="B234" s="337">
        <v>5</v>
      </c>
      <c r="C234" s="475">
        <v>1070593.0344756001</v>
      </c>
      <c r="D234" s="512">
        <v>2.9371360433734202</v>
      </c>
      <c r="E234" s="479">
        <v>208.47875842628665</v>
      </c>
      <c r="F234" s="479">
        <v>0</v>
      </c>
      <c r="G234" s="595">
        <v>8.79693287576089E-4</v>
      </c>
      <c r="H234" s="594">
        <f t="shared" si="14"/>
        <v>16.365277883608879</v>
      </c>
      <c r="I234" s="593">
        <f t="shared" si="16"/>
        <v>16.240157759404376</v>
      </c>
      <c r="J234" s="474">
        <v>970.45115071984299</v>
      </c>
      <c r="K234" s="592">
        <f t="shared" si="17"/>
        <v>15760.279785485764</v>
      </c>
      <c r="L234" s="597"/>
      <c r="N234" s="586">
        <v>16.365277883608901</v>
      </c>
      <c r="O234" s="277">
        <f t="shared" si="15"/>
        <v>0</v>
      </c>
      <c r="Q234" s="586"/>
      <c r="R234" s="1"/>
    </row>
    <row r="235" spans="1:18" ht="15" x14ac:dyDescent="0.25">
      <c r="A235" s="337">
        <v>2025</v>
      </c>
      <c r="B235" s="337">
        <v>6</v>
      </c>
      <c r="C235" s="475">
        <v>1072875.74485804</v>
      </c>
      <c r="D235" s="512">
        <v>2.9421833809374598</v>
      </c>
      <c r="E235" s="479">
        <v>271.66325293295364</v>
      </c>
      <c r="F235" s="479">
        <v>0</v>
      </c>
      <c r="G235" s="595">
        <v>-6.8660653731455996E-5</v>
      </c>
      <c r="H235" s="594">
        <f t="shared" si="14"/>
        <v>16.695238912884133</v>
      </c>
      <c r="I235" s="593">
        <f t="shared" si="16"/>
        <v>16.567596083886031</v>
      </c>
      <c r="J235" s="474">
        <v>969.938761810291</v>
      </c>
      <c r="K235" s="592">
        <f t="shared" si="17"/>
        <v>16069.553631777442</v>
      </c>
      <c r="L235" s="597"/>
      <c r="N235" s="586">
        <v>16.695238912884101</v>
      </c>
      <c r="O235" s="277">
        <f t="shared" si="15"/>
        <v>-3.1974423109204508E-14</v>
      </c>
      <c r="Q235" s="586"/>
      <c r="R235" s="1"/>
    </row>
    <row r="236" spans="1:18" ht="15" x14ac:dyDescent="0.25">
      <c r="A236" s="337">
        <v>2025</v>
      </c>
      <c r="B236" s="337">
        <v>7</v>
      </c>
      <c r="C236" s="475">
        <v>1075169.3084686501</v>
      </c>
      <c r="D236" s="512">
        <v>2.9470390000000002</v>
      </c>
      <c r="E236" s="479">
        <v>322.31916585708109</v>
      </c>
      <c r="F236" s="479">
        <v>0</v>
      </c>
      <c r="G236" s="595">
        <v>-8.7034866020019297E-4</v>
      </c>
      <c r="H236" s="594">
        <f t="shared" si="14"/>
        <v>16.958087377565729</v>
      </c>
      <c r="I236" s="593">
        <f t="shared" si="16"/>
        <v>16.82843495039387</v>
      </c>
      <c r="J236" s="474">
        <v>964.924761575606</v>
      </c>
      <c r="K236" s="592">
        <f t="shared" si="17"/>
        <v>16238.173582199401</v>
      </c>
      <c r="L236" s="597"/>
      <c r="N236" s="586">
        <v>16.9580873775657</v>
      </c>
      <c r="O236" s="277">
        <f t="shared" si="15"/>
        <v>-2.8421709430404007E-14</v>
      </c>
      <c r="Q236" s="586"/>
      <c r="R236" s="1"/>
    </row>
    <row r="237" spans="1:18" ht="15" x14ac:dyDescent="0.25">
      <c r="A237" s="337">
        <v>2025</v>
      </c>
      <c r="B237" s="337">
        <v>8</v>
      </c>
      <c r="C237" s="475">
        <v>1077730.8075739101</v>
      </c>
      <c r="D237" s="512">
        <v>2.9520226026556999</v>
      </c>
      <c r="E237" s="479">
        <v>326.45437890907908</v>
      </c>
      <c r="F237" s="479">
        <v>0</v>
      </c>
      <c r="G237" s="595">
        <v>-7.4817002039395696E-4</v>
      </c>
      <c r="H237" s="594">
        <f t="shared" si="14"/>
        <v>16.968291511258645</v>
      </c>
      <c r="I237" s="593">
        <f t="shared" si="16"/>
        <v>16.838561068761649</v>
      </c>
      <c r="J237" s="474">
        <v>962.42107115126396</v>
      </c>
      <c r="K237" s="592">
        <f t="shared" si="17"/>
        <v>16205.785980443559</v>
      </c>
      <c r="L237" s="597"/>
      <c r="N237" s="586">
        <v>16.968291511258599</v>
      </c>
      <c r="O237" s="277">
        <f t="shared" si="15"/>
        <v>-4.6185277824406512E-14</v>
      </c>
      <c r="Q237" s="586"/>
      <c r="R237" s="1"/>
    </row>
    <row r="238" spans="1:18" ht="15" x14ac:dyDescent="0.25">
      <c r="A238" s="337">
        <v>2025</v>
      </c>
      <c r="B238" s="337">
        <v>9</v>
      </c>
      <c r="C238" s="475">
        <v>1080358.1783199599</v>
      </c>
      <c r="D238" s="512">
        <v>2.9569699608147699</v>
      </c>
      <c r="E238" s="479">
        <v>277.87653293728147</v>
      </c>
      <c r="F238" s="479">
        <v>0</v>
      </c>
      <c r="G238" s="595">
        <v>1.00551132860005E-4</v>
      </c>
      <c r="H238" s="594">
        <f t="shared" si="14"/>
        <v>16.691152105105111</v>
      </c>
      <c r="I238" s="593">
        <f t="shared" si="16"/>
        <v>16.563540521644086</v>
      </c>
      <c r="J238" s="474">
        <v>962.255141666692</v>
      </c>
      <c r="K238" s="592">
        <f t="shared" si="17"/>
        <v>15938.352031156623</v>
      </c>
      <c r="L238" s="597"/>
      <c r="N238" s="586">
        <v>16.6911521051051</v>
      </c>
      <c r="O238" s="277">
        <f t="shared" si="15"/>
        <v>0</v>
      </c>
      <c r="Q238" s="586"/>
      <c r="R238" s="1"/>
    </row>
    <row r="239" spans="1:18" ht="15" x14ac:dyDescent="0.25">
      <c r="A239" s="337">
        <v>2025</v>
      </c>
      <c r="B239" s="337">
        <v>10</v>
      </c>
      <c r="C239" s="475">
        <v>1082787.3228390501</v>
      </c>
      <c r="D239" s="512">
        <v>2.961722</v>
      </c>
      <c r="E239" s="479">
        <v>198.89039579254836</v>
      </c>
      <c r="F239" s="479">
        <v>0</v>
      </c>
      <c r="G239" s="595">
        <v>7.7950906211299298E-4</v>
      </c>
      <c r="H239" s="594">
        <f t="shared" si="14"/>
        <v>16.246881900515849</v>
      </c>
      <c r="I239" s="593">
        <f t="shared" si="16"/>
        <v>16.122666968402509</v>
      </c>
      <c r="J239" s="474">
        <v>955.58050897400904</v>
      </c>
      <c r="K239" s="592">
        <f t="shared" si="17"/>
        <v>15406.506307684513</v>
      </c>
      <c r="L239" s="597"/>
      <c r="N239" s="586">
        <v>16.246881900515799</v>
      </c>
      <c r="O239" s="277">
        <f t="shared" si="15"/>
        <v>-4.9737991503207013E-14</v>
      </c>
      <c r="Q239" s="586"/>
      <c r="R239" s="1"/>
    </row>
    <row r="240" spans="1:18" ht="15" x14ac:dyDescent="0.25">
      <c r="A240" s="337">
        <v>2025</v>
      </c>
      <c r="B240" s="337">
        <v>11</v>
      </c>
      <c r="C240" s="475">
        <v>1085068.22244361</v>
      </c>
      <c r="D240" s="512">
        <v>2.9666067225904502</v>
      </c>
      <c r="E240" s="479">
        <v>78.117279066674627</v>
      </c>
      <c r="F240" s="479">
        <v>0</v>
      </c>
      <c r="G240" s="595">
        <v>6.3428148671640404E-4</v>
      </c>
      <c r="H240" s="594">
        <f t="shared" si="14"/>
        <v>15.570653159976583</v>
      </c>
      <c r="I240" s="593">
        <f t="shared" si="16"/>
        <v>15.451608309581907</v>
      </c>
      <c r="J240" s="474">
        <v>951.70827857600898</v>
      </c>
      <c r="K240" s="592">
        <f t="shared" si="17"/>
        <v>14705.423545542953</v>
      </c>
      <c r="L240" s="597"/>
      <c r="N240" s="586">
        <v>15.570653159976599</v>
      </c>
      <c r="O240" s="277">
        <f t="shared" si="15"/>
        <v>1.5987211554602254E-14</v>
      </c>
      <c r="Q240" s="586"/>
      <c r="R240" s="1"/>
    </row>
    <row r="241" spans="1:18" ht="15" x14ac:dyDescent="0.25">
      <c r="A241" s="337">
        <v>2025</v>
      </c>
      <c r="B241" s="337">
        <v>12</v>
      </c>
      <c r="C241" s="475">
        <v>1087207.77963415</v>
      </c>
      <c r="D241" s="512">
        <v>2.97136612767201</v>
      </c>
      <c r="E241" s="479">
        <v>42.633806123140985</v>
      </c>
      <c r="F241" s="479">
        <v>0</v>
      </c>
      <c r="G241" s="595">
        <v>-1.2342052185765299E-4</v>
      </c>
      <c r="H241" s="594">
        <f t="shared" si="14"/>
        <v>15.36087242201903</v>
      </c>
      <c r="I241" s="593">
        <f t="shared" si="16"/>
        <v>15.243431442464535</v>
      </c>
      <c r="J241" s="474">
        <v>949.61329596853398</v>
      </c>
      <c r="K241" s="592">
        <f t="shared" si="17"/>
        <v>14475.365173949132</v>
      </c>
      <c r="L241" s="597"/>
      <c r="N241" s="586">
        <v>15.360872422019</v>
      </c>
      <c r="O241" s="277">
        <f t="shared" si="15"/>
        <v>-3.0198066269804258E-14</v>
      </c>
      <c r="Q241" s="586"/>
      <c r="R241" s="1"/>
    </row>
    <row r="242" spans="1:18" ht="15" x14ac:dyDescent="0.25">
      <c r="A242" s="337">
        <v>2026</v>
      </c>
      <c r="B242" s="337">
        <v>1</v>
      </c>
      <c r="C242" s="475">
        <v>1089575.94744082</v>
      </c>
      <c r="D242" s="512">
        <v>2.9763890000000002</v>
      </c>
      <c r="E242" s="479">
        <v>26.112829868525239</v>
      </c>
      <c r="F242" s="479">
        <v>107.22973635615668</v>
      </c>
      <c r="G242" s="595">
        <v>-6.9642709881279096E-4</v>
      </c>
      <c r="H242" s="594">
        <f t="shared" si="14"/>
        <v>15.650980421771203</v>
      </c>
      <c r="I242" s="593">
        <f t="shared" si="16"/>
        <v>15.531321432280068</v>
      </c>
      <c r="J242" s="474">
        <v>956.04212035024898</v>
      </c>
      <c r="K242" s="592">
        <f t="shared" si="17"/>
        <v>14848.597473958302</v>
      </c>
      <c r="L242" s="596"/>
      <c r="N242" s="586">
        <v>15.6509804217712</v>
      </c>
      <c r="O242" s="277">
        <f t="shared" si="15"/>
        <v>0</v>
      </c>
      <c r="Q242" s="586"/>
      <c r="R242" s="1"/>
    </row>
    <row r="243" spans="1:18" x14ac:dyDescent="0.2">
      <c r="A243" s="337">
        <v>2026</v>
      </c>
      <c r="B243" s="337">
        <v>2</v>
      </c>
      <c r="C243" s="475">
        <v>1092257.88323156</v>
      </c>
      <c r="D243" s="512">
        <v>2.9815685198593398</v>
      </c>
      <c r="E243" s="479">
        <v>35.042184420393127</v>
      </c>
      <c r="F243" s="479">
        <v>0</v>
      </c>
      <c r="G243" s="595">
        <v>-5.35891639165342E-4</v>
      </c>
      <c r="H243" s="594">
        <f t="shared" si="14"/>
        <v>15.291488421787891</v>
      </c>
      <c r="I243" s="593">
        <f t="shared" si="16"/>
        <v>15.174577915030037</v>
      </c>
      <c r="J243" s="474">
        <v>956.06543200768999</v>
      </c>
      <c r="K243" s="592">
        <f t="shared" si="17"/>
        <v>14507.889389867543</v>
      </c>
      <c r="L243" s="527"/>
      <c r="N243" s="586">
        <v>15.2914884217879</v>
      </c>
      <c r="O243" s="277">
        <f t="shared" si="15"/>
        <v>0</v>
      </c>
      <c r="Q243" s="586"/>
      <c r="R243" s="1"/>
    </row>
    <row r="244" spans="1:18" x14ac:dyDescent="0.2">
      <c r="A244" s="337">
        <v>2026</v>
      </c>
      <c r="B244" s="337">
        <v>3</v>
      </c>
      <c r="C244" s="475">
        <v>1094825.5308234801</v>
      </c>
      <c r="D244" s="512">
        <v>2.98634935802587</v>
      </c>
      <c r="E244" s="479">
        <v>64.582270600115152</v>
      </c>
      <c r="F244" s="479">
        <v>0</v>
      </c>
      <c r="G244" s="595">
        <v>1.3895711938260999E-4</v>
      </c>
      <c r="H244" s="594">
        <f t="shared" si="14"/>
        <v>15.44289699526073</v>
      </c>
      <c r="I244" s="593">
        <f t="shared" si="16"/>
        <v>15.324828899878149</v>
      </c>
      <c r="J244" s="474">
        <v>952.95422675344105</v>
      </c>
      <c r="K244" s="592">
        <f t="shared" si="17"/>
        <v>14603.860474412168</v>
      </c>
      <c r="L244" s="527"/>
      <c r="N244" s="586">
        <v>15.4428969952607</v>
      </c>
      <c r="O244" s="277">
        <f t="shared" si="15"/>
        <v>-3.0198066269804258E-14</v>
      </c>
      <c r="Q244" s="586"/>
      <c r="R244" s="1"/>
    </row>
    <row r="245" spans="1:18" x14ac:dyDescent="0.2">
      <c r="A245" s="337">
        <v>2026</v>
      </c>
      <c r="B245" s="337">
        <v>4</v>
      </c>
      <c r="C245" s="475">
        <v>1097617.9194839399</v>
      </c>
      <c r="D245" s="512">
        <v>2.9916990000000001</v>
      </c>
      <c r="E245" s="479">
        <v>114.03392869270741</v>
      </c>
      <c r="F245" s="479">
        <v>0</v>
      </c>
      <c r="G245" s="595">
        <v>6.2071816723907602E-4</v>
      </c>
      <c r="H245" s="594">
        <f t="shared" si="14"/>
        <v>15.701227464499162</v>
      </c>
      <c r="I245" s="593">
        <f t="shared" si="16"/>
        <v>15.581184313109173</v>
      </c>
      <c r="J245" s="474">
        <v>947.50980283065201</v>
      </c>
      <c r="K245" s="592">
        <f t="shared" si="17"/>
        <v>14763.324876382121</v>
      </c>
      <c r="L245" s="527"/>
      <c r="N245" s="586">
        <v>15.701227464499199</v>
      </c>
      <c r="O245" s="277">
        <f t="shared" si="15"/>
        <v>3.730349362740526E-14</v>
      </c>
      <c r="Q245" s="586"/>
      <c r="R245" s="1"/>
    </row>
    <row r="246" spans="1:18" x14ac:dyDescent="0.2">
      <c r="A246" s="337">
        <v>2026</v>
      </c>
      <c r="B246" s="337">
        <v>5</v>
      </c>
      <c r="C246" s="475">
        <v>1100114.98381986</v>
      </c>
      <c r="D246" s="512">
        <v>2.9968807858080999</v>
      </c>
      <c r="E246" s="479">
        <v>208.47875842628665</v>
      </c>
      <c r="F246" s="479">
        <v>0</v>
      </c>
      <c r="G246" s="595">
        <v>4.5109449223090803E-4</v>
      </c>
      <c r="H246" s="594">
        <f t="shared" si="14"/>
        <v>16.204146978168634</v>
      </c>
      <c r="I246" s="593">
        <f t="shared" si="16"/>
        <v>16.080258774316796</v>
      </c>
      <c r="J246" s="474">
        <v>947.42423034067303</v>
      </c>
      <c r="K246" s="592">
        <f t="shared" si="17"/>
        <v>15234.826792935944</v>
      </c>
      <c r="L246" s="527"/>
      <c r="N246" s="586">
        <v>16.204146978168598</v>
      </c>
      <c r="O246" s="277">
        <f t="shared" si="15"/>
        <v>-3.5527136788005009E-14</v>
      </c>
      <c r="Q246" s="586"/>
      <c r="R246" s="1"/>
    </row>
    <row r="247" spans="1:18" x14ac:dyDescent="0.2">
      <c r="A247" s="337">
        <v>2026</v>
      </c>
      <c r="B247" s="337">
        <v>6</v>
      </c>
      <c r="C247" s="475">
        <v>1102548.8615548201</v>
      </c>
      <c r="D247" s="512">
        <v>3.0022039154298201</v>
      </c>
      <c r="E247" s="479">
        <v>271.66325293295364</v>
      </c>
      <c r="F247" s="479">
        <v>0</v>
      </c>
      <c r="G247" s="595">
        <v>-1.48584634867888E-4</v>
      </c>
      <c r="H247" s="594">
        <f t="shared" si="14"/>
        <v>16.533839166628621</v>
      </c>
      <c r="I247" s="593">
        <f t="shared" si="16"/>
        <v>16.407430313395654</v>
      </c>
      <c r="J247" s="474">
        <v>946.91184143112002</v>
      </c>
      <c r="K247" s="592">
        <f t="shared" si="17"/>
        <v>15536.390051210257</v>
      </c>
      <c r="L247" s="527"/>
      <c r="N247" s="586">
        <v>16.533839166628599</v>
      </c>
      <c r="O247" s="277">
        <f t="shared" si="15"/>
        <v>0</v>
      </c>
      <c r="Q247" s="586"/>
      <c r="R247" s="1"/>
    </row>
    <row r="248" spans="1:18" x14ac:dyDescent="0.2">
      <c r="A248" s="337">
        <v>2026</v>
      </c>
      <c r="B248" s="337">
        <v>7</v>
      </c>
      <c r="C248" s="475">
        <v>1104882.5174932401</v>
      </c>
      <c r="D248" s="512">
        <v>3.0072950000000001</v>
      </c>
      <c r="E248" s="479">
        <v>322.31916585708109</v>
      </c>
      <c r="F248" s="479">
        <v>0</v>
      </c>
      <c r="G248" s="595">
        <v>-5.5196196858986501E-4</v>
      </c>
      <c r="H248" s="594">
        <f t="shared" si="14"/>
        <v>16.795815861747737</v>
      </c>
      <c r="I248" s="593">
        <f t="shared" si="16"/>
        <v>16.667404075422823</v>
      </c>
      <c r="J248" s="474">
        <v>941.89784119643605</v>
      </c>
      <c r="K248" s="592">
        <f t="shared" si="17"/>
        <v>15698.991916989437</v>
      </c>
      <c r="L248" s="527"/>
      <c r="N248" s="586">
        <v>16.795815861747698</v>
      </c>
      <c r="O248" s="277">
        <f t="shared" si="15"/>
        <v>-3.907985046680551E-14</v>
      </c>
      <c r="Q248" s="586"/>
      <c r="R248" s="1"/>
    </row>
    <row r="249" spans="1:18" x14ac:dyDescent="0.2">
      <c r="A249" s="337">
        <v>2026</v>
      </c>
      <c r="B249" s="337">
        <v>8</v>
      </c>
      <c r="C249" s="475">
        <v>1107364.8221398499</v>
      </c>
      <c r="D249" s="512">
        <v>3.0124709954469</v>
      </c>
      <c r="E249" s="479">
        <v>326.45437890907908</v>
      </c>
      <c r="F249" s="479">
        <v>0</v>
      </c>
      <c r="G249" s="595">
        <v>-3.7819332727906401E-4</v>
      </c>
      <c r="H249" s="594">
        <f t="shared" si="14"/>
        <v>16.804099093772567</v>
      </c>
      <c r="I249" s="593">
        <f t="shared" si="16"/>
        <v>16.67562397830487</v>
      </c>
      <c r="J249" s="474">
        <v>939.39415077209401</v>
      </c>
      <c r="K249" s="592">
        <f t="shared" si="17"/>
        <v>15664.983625694471</v>
      </c>
      <c r="L249" s="527"/>
      <c r="N249" s="586">
        <v>16.804099093772599</v>
      </c>
      <c r="O249" s="277">
        <f t="shared" si="15"/>
        <v>3.1974423109204508E-14</v>
      </c>
      <c r="Q249" s="586"/>
      <c r="R249" s="1"/>
    </row>
    <row r="250" spans="1:18" x14ac:dyDescent="0.2">
      <c r="A250" s="337">
        <v>2026</v>
      </c>
      <c r="B250" s="337">
        <v>9</v>
      </c>
      <c r="C250" s="475">
        <v>1109886.79098333</v>
      </c>
      <c r="D250" s="512">
        <v>3.01757310244989</v>
      </c>
      <c r="E250" s="479">
        <v>277.87653293728147</v>
      </c>
      <c r="F250" s="479">
        <v>0</v>
      </c>
      <c r="G250" s="595">
        <v>1.5349903485883899E-4</v>
      </c>
      <c r="H250" s="594">
        <f t="shared" si="14"/>
        <v>16.524707914495067</v>
      </c>
      <c r="I250" s="593">
        <f t="shared" si="16"/>
        <v>16.398368873911124</v>
      </c>
      <c r="J250" s="474">
        <v>939.22822128752102</v>
      </c>
      <c r="K250" s="592">
        <f t="shared" si="17"/>
        <v>15401.810829460195</v>
      </c>
      <c r="L250" s="527"/>
      <c r="N250" s="586">
        <v>16.524707914495099</v>
      </c>
      <c r="O250" s="277">
        <f t="shared" si="15"/>
        <v>3.1974423109204508E-14</v>
      </c>
      <c r="Q250" s="586"/>
      <c r="R250" s="1"/>
    </row>
    <row r="251" spans="1:18" x14ac:dyDescent="0.2">
      <c r="A251" s="337">
        <v>2026</v>
      </c>
      <c r="B251" s="337">
        <v>10</v>
      </c>
      <c r="C251" s="475">
        <v>1112305.308315</v>
      </c>
      <c r="D251" s="512">
        <v>3.0224600000000001</v>
      </c>
      <c r="E251" s="479">
        <v>198.89039579254836</v>
      </c>
      <c r="F251" s="479">
        <v>0</v>
      </c>
      <c r="G251" s="595">
        <v>4.8971778507222996E-4</v>
      </c>
      <c r="H251" s="594">
        <f t="shared" si="14"/>
        <v>16.079087105270926</v>
      </c>
      <c r="I251" s="593">
        <f t="shared" si="16"/>
        <v>15.956155042032236</v>
      </c>
      <c r="J251" s="474">
        <v>932.55358859483897</v>
      </c>
      <c r="K251" s="592">
        <f t="shared" si="17"/>
        <v>14879.969644622795</v>
      </c>
      <c r="L251" s="527"/>
      <c r="N251" s="586">
        <v>16.079087105270901</v>
      </c>
      <c r="O251" s="277">
        <f t="shared" si="15"/>
        <v>0</v>
      </c>
      <c r="Q251" s="586"/>
      <c r="R251" s="1"/>
    </row>
    <row r="252" spans="1:18" x14ac:dyDescent="0.2">
      <c r="A252" s="337">
        <v>2026</v>
      </c>
      <c r="B252" s="337">
        <v>11</v>
      </c>
      <c r="C252" s="475">
        <v>1114744.2135816701</v>
      </c>
      <c r="D252" s="512">
        <v>3.0274780490484798</v>
      </c>
      <c r="E252" s="479">
        <v>78.117279066674627</v>
      </c>
      <c r="F252" s="479">
        <v>0</v>
      </c>
      <c r="G252" s="595">
        <v>3.1568115459990103E-4</v>
      </c>
      <c r="H252" s="594">
        <f t="shared" si="14"/>
        <v>15.403240118082577</v>
      </c>
      <c r="I252" s="593">
        <f t="shared" si="16"/>
        <v>15.285475217881489</v>
      </c>
      <c r="J252" s="474">
        <v>928.681358196838</v>
      </c>
      <c r="K252" s="592">
        <f t="shared" si="17"/>
        <v>14195.335886026289</v>
      </c>
      <c r="L252" s="527"/>
      <c r="N252" s="586">
        <v>15.4032401180826</v>
      </c>
      <c r="O252" s="277">
        <f t="shared" si="15"/>
        <v>2.3092638912203256E-14</v>
      </c>
      <c r="Q252" s="586"/>
      <c r="R252" s="1"/>
    </row>
    <row r="253" spans="1:18" ht="15" x14ac:dyDescent="0.25">
      <c r="A253" s="337">
        <v>2026</v>
      </c>
      <c r="B253" s="337">
        <v>12</v>
      </c>
      <c r="C253" s="475">
        <v>1117101.5242627</v>
      </c>
      <c r="D253" s="512">
        <v>3.0323238779373098</v>
      </c>
      <c r="E253" s="479">
        <v>42.633806123140985</v>
      </c>
      <c r="F253" s="479">
        <v>0</v>
      </c>
      <c r="G253" s="595">
        <v>-1.54700754269044E-4</v>
      </c>
      <c r="H253" s="594">
        <f t="shared" si="14"/>
        <v>15.194975790133284</v>
      </c>
      <c r="I253" s="593">
        <f t="shared" si="16"/>
        <v>15.078803167115982</v>
      </c>
      <c r="J253" s="474">
        <v>926.586375589363</v>
      </c>
      <c r="K253" s="592">
        <f t="shared" si="17"/>
        <v>13971.813574843405</v>
      </c>
      <c r="L253" s="597"/>
      <c r="N253" s="586">
        <v>15.1949757901333</v>
      </c>
      <c r="O253" s="277">
        <f t="shared" si="15"/>
        <v>1.5987211554602254E-14</v>
      </c>
      <c r="Q253" s="586"/>
      <c r="R253" s="1"/>
    </row>
    <row r="254" spans="1:18" ht="15" x14ac:dyDescent="0.25">
      <c r="A254" s="337">
        <v>2027</v>
      </c>
      <c r="B254" s="337">
        <v>1</v>
      </c>
      <c r="C254" s="475">
        <v>1119615.39744974</v>
      </c>
      <c r="D254" s="512">
        <v>3.0373420000000002</v>
      </c>
      <c r="E254" s="479">
        <v>26.112829868525239</v>
      </c>
      <c r="F254" s="479">
        <v>107.22973635615668</v>
      </c>
      <c r="G254" s="595">
        <v>-4.33536589385497E-4</v>
      </c>
      <c r="H254" s="594">
        <f t="shared" si="14"/>
        <v>15.486626892238842</v>
      </c>
      <c r="I254" s="593">
        <f t="shared" si="16"/>
        <v>15.368224461553172</v>
      </c>
      <c r="J254" s="474">
        <v>933.015199971078</v>
      </c>
      <c r="K254" s="592">
        <f t="shared" si="17"/>
        <v>14338.787019196445</v>
      </c>
      <c r="L254" s="596"/>
      <c r="N254" s="586">
        <v>15.4866268922388</v>
      </c>
      <c r="O254" s="277">
        <f t="shared" si="15"/>
        <v>-4.2632564145606011E-14</v>
      </c>
      <c r="Q254" s="586"/>
      <c r="R254" s="1"/>
    </row>
    <row r="255" spans="1:18" ht="15" x14ac:dyDescent="0.25">
      <c r="A255" s="337">
        <v>2027</v>
      </c>
      <c r="B255" s="337">
        <v>2</v>
      </c>
      <c r="C255" s="475">
        <v>1122258.6610864301</v>
      </c>
      <c r="D255" s="512">
        <v>3.0423884783855599</v>
      </c>
      <c r="E255" s="479">
        <v>35.042184420393127</v>
      </c>
      <c r="F255" s="479">
        <v>0</v>
      </c>
      <c r="G255" s="595">
        <v>-2.6222247262808201E-4</v>
      </c>
      <c r="H255" s="594">
        <f t="shared" si="14"/>
        <v>15.12772953217042</v>
      </c>
      <c r="I255" s="593">
        <f t="shared" si="16"/>
        <v>15.012071037920649</v>
      </c>
      <c r="J255" s="474">
        <v>933.03851162852004</v>
      </c>
      <c r="K255" s="592">
        <f t="shared" si="17"/>
        <v>14006.840417683094</v>
      </c>
      <c r="L255" s="597"/>
      <c r="N255" s="586">
        <v>15.127729532170401</v>
      </c>
      <c r="O255" s="277">
        <f t="shared" si="15"/>
        <v>-1.9539925233402755E-14</v>
      </c>
      <c r="Q255" s="586"/>
      <c r="R255" s="1"/>
    </row>
    <row r="256" spans="1:18" ht="15" x14ac:dyDescent="0.25">
      <c r="A256" s="337">
        <v>2027</v>
      </c>
      <c r="B256" s="337">
        <v>3</v>
      </c>
      <c r="C256" s="475">
        <v>1124693.5211575299</v>
      </c>
      <c r="D256" s="512">
        <v>3.0469711401523001</v>
      </c>
      <c r="E256" s="479">
        <v>64.582270600115152</v>
      </c>
      <c r="F256" s="479">
        <v>0</v>
      </c>
      <c r="G256" s="595">
        <v>1.53022795664981E-4</v>
      </c>
      <c r="H256" s="594">
        <f t="shared" si="14"/>
        <v>15.279120485015044</v>
      </c>
      <c r="I256" s="593">
        <f t="shared" si="16"/>
        <v>15.162304536858406</v>
      </c>
      <c r="J256" s="474">
        <v>929.92730637427098</v>
      </c>
      <c r="K256" s="592">
        <f t="shared" si="17"/>
        <v>14099.841016387125</v>
      </c>
      <c r="L256" s="597"/>
      <c r="N256" s="586">
        <v>15.279120485015</v>
      </c>
      <c r="O256" s="277">
        <f t="shared" si="15"/>
        <v>-4.4408920985006262E-14</v>
      </c>
      <c r="Q256" s="586"/>
      <c r="R256" s="1"/>
    </row>
    <row r="257" spans="1:18" ht="15" x14ac:dyDescent="0.25">
      <c r="A257" s="337">
        <v>2027</v>
      </c>
      <c r="B257" s="337">
        <v>4</v>
      </c>
      <c r="C257" s="475">
        <v>1127340.43190082</v>
      </c>
      <c r="D257" s="512">
        <v>3.0520679999999998</v>
      </c>
      <c r="E257" s="479">
        <v>114.03392869270741</v>
      </c>
      <c r="F257" s="479">
        <v>0</v>
      </c>
      <c r="G257" s="595">
        <v>3.8297051124303001E-4</v>
      </c>
      <c r="H257" s="594">
        <f t="shared" si="14"/>
        <v>15.537707334609545</v>
      </c>
      <c r="I257" s="593">
        <f t="shared" si="16"/>
        <v>15.418914370299008</v>
      </c>
      <c r="J257" s="474">
        <v>924.48288245148103</v>
      </c>
      <c r="K257" s="592">
        <f t="shared" si="17"/>
        <v>14254.522401326591</v>
      </c>
      <c r="L257" s="597"/>
      <c r="N257" s="586">
        <v>15.5377073346095</v>
      </c>
      <c r="O257" s="277">
        <f t="shared" si="15"/>
        <v>-4.4408920985006262E-14</v>
      </c>
      <c r="Q257" s="586"/>
      <c r="R257" s="1"/>
    </row>
    <row r="258" spans="1:18" ht="15" x14ac:dyDescent="0.25">
      <c r="A258" s="337">
        <v>2027</v>
      </c>
      <c r="B258" s="337">
        <v>5</v>
      </c>
      <c r="C258" s="475">
        <v>1129775.76730243</v>
      </c>
      <c r="D258" s="512">
        <v>3.0570193108080201</v>
      </c>
      <c r="E258" s="479">
        <v>208.47875842628665</v>
      </c>
      <c r="F258" s="479">
        <v>0</v>
      </c>
      <c r="G258" s="595">
        <v>2.1663633303603501E-4</v>
      </c>
      <c r="H258" s="594">
        <f t="shared" si="14"/>
        <v>16.041685551744088</v>
      </c>
      <c r="I258" s="593">
        <f t="shared" si="16"/>
        <v>15.919039440693684</v>
      </c>
      <c r="J258" s="474">
        <v>924.39730996150195</v>
      </c>
      <c r="K258" s="592">
        <f t="shared" si="17"/>
        <v>14715.517236148295</v>
      </c>
      <c r="L258" s="597"/>
      <c r="N258" s="586">
        <v>16.041685551744099</v>
      </c>
      <c r="O258" s="277">
        <f t="shared" si="15"/>
        <v>0</v>
      </c>
      <c r="Q258" s="586"/>
      <c r="R258" s="1"/>
    </row>
    <row r="259" spans="1:18" ht="15" x14ac:dyDescent="0.25">
      <c r="A259" s="337">
        <v>2027</v>
      </c>
      <c r="B259" s="337">
        <v>6</v>
      </c>
      <c r="C259" s="475">
        <v>1132177.0720585601</v>
      </c>
      <c r="D259" s="512">
        <v>3.062148795153</v>
      </c>
      <c r="E259" s="479">
        <v>271.66325293295364</v>
      </c>
      <c r="F259" s="479">
        <v>0</v>
      </c>
      <c r="G259" s="595">
        <v>-1.4915518879732301E-4</v>
      </c>
      <c r="H259" s="594">
        <f t="shared" si="14"/>
        <v>16.372659462200239</v>
      </c>
      <c r="I259" s="593">
        <f t="shared" si="16"/>
        <v>16.247482902410791</v>
      </c>
      <c r="J259" s="474">
        <v>923.88492105194996</v>
      </c>
      <c r="K259" s="592">
        <f t="shared" si="17"/>
        <v>15010.804458586701</v>
      </c>
      <c r="L259" s="597"/>
      <c r="N259" s="586">
        <v>16.3726594622002</v>
      </c>
      <c r="O259" s="277">
        <f t="shared" si="15"/>
        <v>-3.907985046680551E-14</v>
      </c>
      <c r="Q259" s="586"/>
      <c r="R259" s="1"/>
    </row>
    <row r="260" spans="1:18" ht="15" x14ac:dyDescent="0.25">
      <c r="A260" s="337">
        <v>2027</v>
      </c>
      <c r="B260" s="337">
        <v>7</v>
      </c>
      <c r="C260" s="475">
        <v>1134428.1419591799</v>
      </c>
      <c r="D260" s="512">
        <v>3.0671189999999999</v>
      </c>
      <c r="E260" s="479">
        <v>322.31916585708109</v>
      </c>
      <c r="F260" s="479">
        <v>0</v>
      </c>
      <c r="G260" s="595">
        <v>-3.3758010878060001E-4</v>
      </c>
      <c r="H260" s="594">
        <f t="shared" si="14"/>
        <v>16.634985426303533</v>
      </c>
      <c r="I260" s="593">
        <f t="shared" si="16"/>
        <v>16.507803263099092</v>
      </c>
      <c r="J260" s="474">
        <v>918.87092081726496</v>
      </c>
      <c r="K260" s="592">
        <f t="shared" si="17"/>
        <v>15168.540385034114</v>
      </c>
      <c r="L260" s="597"/>
      <c r="N260" s="586">
        <v>16.634985426303501</v>
      </c>
      <c r="O260" s="277">
        <f t="shared" si="15"/>
        <v>-3.1974423109204508E-14</v>
      </c>
      <c r="Q260" s="586"/>
      <c r="R260" s="1"/>
    </row>
    <row r="261" spans="1:18" ht="15" x14ac:dyDescent="0.25">
      <c r="A261" s="337">
        <v>2027</v>
      </c>
      <c r="B261" s="337">
        <v>8</v>
      </c>
      <c r="C261" s="475">
        <v>1136722.8443954</v>
      </c>
      <c r="D261" s="512">
        <v>3.0722548950538</v>
      </c>
      <c r="E261" s="479">
        <v>326.45437890907908</v>
      </c>
      <c r="F261" s="479">
        <v>0</v>
      </c>
      <c r="G261" s="595">
        <v>-1.7788069683177799E-4</v>
      </c>
      <c r="H261" s="594">
        <f t="shared" si="14"/>
        <v>16.641961525230247</v>
      </c>
      <c r="I261" s="593">
        <f t="shared" si="16"/>
        <v>16.514726026520574</v>
      </c>
      <c r="J261" s="474">
        <v>916.36723039292303</v>
      </c>
      <c r="K261" s="592">
        <f t="shared" si="17"/>
        <v>15133.553749620582</v>
      </c>
      <c r="L261" s="597"/>
      <c r="N261" s="586">
        <v>16.641961525230201</v>
      </c>
      <c r="O261" s="277">
        <f t="shared" si="15"/>
        <v>-4.6185277824406512E-14</v>
      </c>
      <c r="Q261" s="586"/>
      <c r="R261" s="1"/>
    </row>
    <row r="262" spans="1:18" ht="15" x14ac:dyDescent="0.25">
      <c r="A262" s="337">
        <v>2027</v>
      </c>
      <c r="B262" s="337">
        <v>9</v>
      </c>
      <c r="C262" s="475">
        <v>1139043.4215969199</v>
      </c>
      <c r="D262" s="512">
        <v>3.07738604140668</v>
      </c>
      <c r="E262" s="479">
        <v>277.87653293728147</v>
      </c>
      <c r="F262" s="479">
        <v>0</v>
      </c>
      <c r="G262" s="595">
        <v>1.43666235047135E-4</v>
      </c>
      <c r="H262" s="594">
        <f t="shared" si="14"/>
        <v>16.360480777147437</v>
      </c>
      <c r="I262" s="593">
        <f t="shared" si="16"/>
        <v>16.235397329042208</v>
      </c>
      <c r="J262" s="474">
        <v>916.20130090835096</v>
      </c>
      <c r="K262" s="592">
        <f t="shared" si="17"/>
        <v>14874.892153632438</v>
      </c>
      <c r="L262" s="597"/>
      <c r="N262" s="586">
        <v>16.360480777147401</v>
      </c>
      <c r="O262" s="277">
        <f t="shared" si="15"/>
        <v>-3.5527136788005009E-14</v>
      </c>
      <c r="Q262" s="586"/>
      <c r="R262" s="1"/>
    </row>
    <row r="263" spans="1:18" ht="15" x14ac:dyDescent="0.25">
      <c r="A263" s="337">
        <v>2027</v>
      </c>
      <c r="B263" s="337">
        <v>10</v>
      </c>
      <c r="C263" s="475">
        <v>1141371.8375639601</v>
      </c>
      <c r="D263" s="512">
        <v>3.0823429999999998</v>
      </c>
      <c r="E263" s="479">
        <v>198.89039579254836</v>
      </c>
      <c r="F263" s="479">
        <v>0</v>
      </c>
      <c r="G263" s="595">
        <v>2.96939827105547E-4</v>
      </c>
      <c r="H263" s="594">
        <f t="shared" si="14"/>
        <v>15.913447223444045</v>
      </c>
      <c r="I263" s="593">
        <f t="shared" si="16"/>
        <v>15.791781553769511</v>
      </c>
      <c r="J263" s="474">
        <v>909.52666821566902</v>
      </c>
      <c r="K263" s="592">
        <f t="shared" si="17"/>
        <v>14363.046461789643</v>
      </c>
      <c r="L263" s="597"/>
      <c r="N263" s="586">
        <v>15.913447223444001</v>
      </c>
      <c r="O263" s="277">
        <f t="shared" si="15"/>
        <v>-4.4408920985006262E-14</v>
      </c>
      <c r="Q263" s="586"/>
      <c r="R263" s="1"/>
    </row>
    <row r="264" spans="1:18" ht="15" x14ac:dyDescent="0.25">
      <c r="A264" s="337">
        <v>2027</v>
      </c>
      <c r="B264" s="337">
        <v>11</v>
      </c>
      <c r="C264" s="475">
        <v>1143910.0748694399</v>
      </c>
      <c r="D264" s="512">
        <v>3.0874498124846999</v>
      </c>
      <c r="E264" s="479">
        <v>78.117279066674627</v>
      </c>
      <c r="F264" s="479">
        <v>0</v>
      </c>
      <c r="G264" s="595">
        <v>1.45038047715929E-4</v>
      </c>
      <c r="H264" s="594">
        <f t="shared" si="14"/>
        <v>15.237846764301546</v>
      </c>
      <c r="I264" s="593">
        <f t="shared" si="16"/>
        <v>15.121346372843593</v>
      </c>
      <c r="J264" s="474">
        <v>905.65443781766805</v>
      </c>
      <c r="K264" s="592">
        <f t="shared" si="17"/>
        <v>13694.714448343899</v>
      </c>
      <c r="L264" s="597"/>
      <c r="N264" s="586">
        <v>15.2378467643015</v>
      </c>
      <c r="O264" s="277">
        <f t="shared" si="15"/>
        <v>-4.6185277824406512E-14</v>
      </c>
      <c r="Q264" s="586"/>
      <c r="R264" s="1"/>
    </row>
    <row r="265" spans="1:18" ht="15" x14ac:dyDescent="0.25">
      <c r="A265" s="337">
        <v>2027</v>
      </c>
      <c r="B265" s="337">
        <v>12</v>
      </c>
      <c r="C265" s="475">
        <v>1146489.79212108</v>
      </c>
      <c r="D265" s="512">
        <v>3.0923628904219398</v>
      </c>
      <c r="E265" s="479">
        <v>42.633806123140985</v>
      </c>
      <c r="F265" s="479">
        <v>0</v>
      </c>
      <c r="G265" s="595">
        <v>-1.3702091820277899E-4</v>
      </c>
      <c r="H265" s="594">
        <f t="shared" si="14"/>
        <v>15.031169386358631</v>
      </c>
      <c r="I265" s="593">
        <f t="shared" si="16"/>
        <v>14.916249139117134</v>
      </c>
      <c r="J265" s="474">
        <v>903.55945521019305</v>
      </c>
      <c r="K265" s="592">
        <f t="shared" si="17"/>
        <v>13477.717945920189</v>
      </c>
      <c r="L265" s="597"/>
      <c r="N265" s="586">
        <v>15.0311693863586</v>
      </c>
      <c r="O265" s="277">
        <f t="shared" si="15"/>
        <v>-3.0198066269804258E-14</v>
      </c>
      <c r="Q265" s="586"/>
      <c r="R265" s="1"/>
    </row>
    <row r="266" spans="1:18" ht="15" x14ac:dyDescent="0.25">
      <c r="A266" s="337">
        <v>2028</v>
      </c>
      <c r="B266" s="337">
        <v>1</v>
      </c>
      <c r="C266" s="475">
        <v>1149265.64528011</v>
      </c>
      <c r="D266" s="512">
        <v>3.0973929999999998</v>
      </c>
      <c r="E266" s="479">
        <v>26.112829868525239</v>
      </c>
      <c r="F266" s="479">
        <v>107.22973635615668</v>
      </c>
      <c r="G266" s="595">
        <v>-2.6064196866037998E-4</v>
      </c>
      <c r="H266" s="594">
        <f t="shared" si="14"/>
        <v>15.325081383400899</v>
      </c>
      <c r="I266" s="593">
        <f t="shared" si="16"/>
        <v>15.207914042902773</v>
      </c>
      <c r="J266" s="474">
        <v>909.98827959190805</v>
      </c>
      <c r="K266" s="592">
        <f t="shared" si="17"/>
        <v>13839.023536082714</v>
      </c>
      <c r="L266" s="596"/>
      <c r="N266" s="586">
        <v>15.325081383400899</v>
      </c>
      <c r="O266" s="277">
        <f t="shared" si="15"/>
        <v>0</v>
      </c>
      <c r="Q266" s="586"/>
      <c r="R266" s="1"/>
    </row>
    <row r="267" spans="1:18" ht="15" x14ac:dyDescent="0.25">
      <c r="A267" s="337">
        <v>2028</v>
      </c>
      <c r="B267" s="337">
        <v>2</v>
      </c>
      <c r="C267" s="475">
        <v>1152121.97510976</v>
      </c>
      <c r="D267" s="512">
        <v>3.10236959922802</v>
      </c>
      <c r="E267" s="479">
        <v>35.042184420393127</v>
      </c>
      <c r="F267" s="479">
        <v>0</v>
      </c>
      <c r="G267" s="595">
        <v>-1.1730221624795E-4</v>
      </c>
      <c r="H267" s="594">
        <f t="shared" si="14"/>
        <v>14.968411294057598</v>
      </c>
      <c r="I267" s="593">
        <f t="shared" si="16"/>
        <v>14.85397086147977</v>
      </c>
      <c r="J267" s="474">
        <v>910.01159124934895</v>
      </c>
      <c r="K267" s="592">
        <f t="shared" si="17"/>
        <v>13517.285660026668</v>
      </c>
      <c r="L267" s="597"/>
      <c r="N267" s="586">
        <v>14.968411294057599</v>
      </c>
      <c r="O267" s="277">
        <f t="shared" si="15"/>
        <v>0</v>
      </c>
      <c r="Q267" s="586"/>
      <c r="R267" s="1"/>
    </row>
    <row r="268" spans="1:18" ht="15" x14ac:dyDescent="0.25">
      <c r="A268" s="337">
        <v>2028</v>
      </c>
      <c r="B268" s="337">
        <v>3</v>
      </c>
      <c r="C268" s="475">
        <v>1154789.9719386401</v>
      </c>
      <c r="D268" s="512">
        <v>3.1070101056370398</v>
      </c>
      <c r="E268" s="479">
        <v>64.582270600115152</v>
      </c>
      <c r="F268" s="479">
        <v>0</v>
      </c>
      <c r="G268" s="595">
        <v>1.2959682295310399E-4</v>
      </c>
      <c r="H268" s="594">
        <f t="shared" si="14"/>
        <v>15.121186214857637</v>
      </c>
      <c r="I268" s="593">
        <f t="shared" si="16"/>
        <v>15.005577747297343</v>
      </c>
      <c r="J268" s="474">
        <v>906.90038599510001</v>
      </c>
      <c r="K268" s="592">
        <f t="shared" si="17"/>
        <v>13608.564251103444</v>
      </c>
      <c r="L268" s="597"/>
      <c r="N268" s="586">
        <v>15.1211862148576</v>
      </c>
      <c r="O268" s="277">
        <f t="shared" si="15"/>
        <v>-3.730349362740526E-14</v>
      </c>
      <c r="Q268" s="586"/>
      <c r="R268" s="1"/>
    </row>
    <row r="269" spans="1:18" ht="15" x14ac:dyDescent="0.25">
      <c r="A269" s="337">
        <v>2028</v>
      </c>
      <c r="B269" s="337">
        <v>4</v>
      </c>
      <c r="C269" s="475">
        <v>1157542.0036083299</v>
      </c>
      <c r="D269" s="512">
        <v>3.1120009999999998</v>
      </c>
      <c r="E269" s="479">
        <v>114.03392869270741</v>
      </c>
      <c r="F269" s="479">
        <v>0</v>
      </c>
      <c r="G269" s="595">
        <v>2.2829945059577001E-4</v>
      </c>
      <c r="H269" s="594">
        <f t="shared" si="14"/>
        <v>15.381241732053109</v>
      </c>
      <c r="I269" s="593">
        <f t="shared" si="16"/>
        <v>15.263645019695325</v>
      </c>
      <c r="J269" s="474">
        <v>901.45596207231097</v>
      </c>
      <c r="K269" s="592">
        <f t="shared" si="17"/>
        <v>13759.503805959686</v>
      </c>
      <c r="L269" s="597"/>
      <c r="N269" s="586">
        <v>15.3812417320531</v>
      </c>
      <c r="O269" s="277">
        <f t="shared" si="15"/>
        <v>0</v>
      </c>
      <c r="Q269" s="586"/>
      <c r="R269" s="1"/>
    </row>
    <row r="270" spans="1:18" ht="15" x14ac:dyDescent="0.25">
      <c r="A270" s="337">
        <v>2028</v>
      </c>
      <c r="B270" s="337">
        <v>5</v>
      </c>
      <c r="C270" s="475">
        <v>1160044.62507986</v>
      </c>
      <c r="D270" s="512">
        <v>3.1168895288068699</v>
      </c>
      <c r="E270" s="479">
        <v>208.47875842628665</v>
      </c>
      <c r="F270" s="479">
        <v>0</v>
      </c>
      <c r="G270" s="595">
        <v>9.3966357940899998E-5</v>
      </c>
      <c r="H270" s="594">
        <f t="shared" ref="H270:H333" si="18">+$B$2+C270*$B$3+D270*$B$4+E270*$B$5+F270*$B$6+G270</f>
        <v>15.886241644328228</v>
      </c>
      <c r="I270" s="593">
        <f t="shared" si="16"/>
        <v>15.764783973898329</v>
      </c>
      <c r="J270" s="474">
        <v>901.370389582332</v>
      </c>
      <c r="K270" s="592">
        <f t="shared" si="17"/>
        <v>14209.90947223404</v>
      </c>
      <c r="L270" s="597"/>
      <c r="N270" s="586">
        <v>15.8862416443282</v>
      </c>
      <c r="O270" s="277">
        <f t="shared" ref="O270:O333" si="19">+N270-H270</f>
        <v>-2.8421709430404007E-14</v>
      </c>
      <c r="Q270" s="586"/>
      <c r="R270" s="1"/>
    </row>
    <row r="271" spans="1:18" ht="15" x14ac:dyDescent="0.25">
      <c r="A271" s="337">
        <v>2028</v>
      </c>
      <c r="B271" s="337">
        <v>6</v>
      </c>
      <c r="C271" s="475">
        <v>1162530.7124576999</v>
      </c>
      <c r="D271" s="512">
        <v>3.1219617576793302</v>
      </c>
      <c r="E271" s="479">
        <v>271.66325293295364</v>
      </c>
      <c r="F271" s="479">
        <v>0</v>
      </c>
      <c r="G271" s="595">
        <v>-1.2169786598903401E-4</v>
      </c>
      <c r="H271" s="594">
        <f t="shared" si="18"/>
        <v>16.218463795898547</v>
      </c>
      <c r="I271" s="593">
        <f t="shared" si="16"/>
        <v>16.094466133348526</v>
      </c>
      <c r="J271" s="474">
        <v>900.85800067277899</v>
      </c>
      <c r="K271" s="592">
        <f t="shared" si="17"/>
        <v>14498.828582784105</v>
      </c>
      <c r="L271" s="597"/>
      <c r="N271" s="586">
        <v>16.218463795898501</v>
      </c>
      <c r="O271" s="277">
        <f t="shared" si="19"/>
        <v>-4.6185277824406512E-14</v>
      </c>
      <c r="Q271" s="586"/>
      <c r="R271" s="1"/>
    </row>
    <row r="272" spans="1:18" ht="15" x14ac:dyDescent="0.25">
      <c r="A272" s="337">
        <v>2028</v>
      </c>
      <c r="B272" s="337">
        <v>7</v>
      </c>
      <c r="C272" s="475">
        <v>1164935.58442376</v>
      </c>
      <c r="D272" s="512">
        <v>3.1268349999999998</v>
      </c>
      <c r="E272" s="479">
        <v>322.31916585708109</v>
      </c>
      <c r="F272" s="479">
        <v>0</v>
      </c>
      <c r="G272" s="595">
        <v>-1.99547581605231E-4</v>
      </c>
      <c r="H272" s="594">
        <f t="shared" si="18"/>
        <v>16.482845347182696</v>
      </c>
      <c r="I272" s="593">
        <f t="shared" si="16"/>
        <v>16.35682636530224</v>
      </c>
      <c r="J272" s="474">
        <v>895.84400043809501</v>
      </c>
      <c r="K272" s="592">
        <f t="shared" si="17"/>
        <v>14653.164765563664</v>
      </c>
      <c r="L272" s="597"/>
      <c r="N272" s="586">
        <v>16.4828453471827</v>
      </c>
      <c r="O272" s="277">
        <f t="shared" si="19"/>
        <v>0</v>
      </c>
      <c r="Q272" s="586"/>
      <c r="R272" s="1"/>
    </row>
    <row r="273" spans="1:18" ht="15" x14ac:dyDescent="0.25">
      <c r="A273" s="337">
        <v>2028</v>
      </c>
      <c r="B273" s="337">
        <v>8</v>
      </c>
      <c r="C273" s="475">
        <v>1167492.9672455799</v>
      </c>
      <c r="D273" s="512">
        <v>3.1317951550117602</v>
      </c>
      <c r="E273" s="479">
        <v>326.45437890907908</v>
      </c>
      <c r="F273" s="479">
        <v>0</v>
      </c>
      <c r="G273" s="595">
        <v>-7.4412022776471103E-5</v>
      </c>
      <c r="H273" s="594">
        <f t="shared" si="18"/>
        <v>16.493177877902006</v>
      </c>
      <c r="I273" s="593">
        <f t="shared" si="16"/>
        <v>16.367079899041716</v>
      </c>
      <c r="J273" s="474">
        <v>893.34031001375297</v>
      </c>
      <c r="K273" s="592">
        <f t="shared" si="17"/>
        <v>14621.372231029791</v>
      </c>
      <c r="L273" s="597"/>
      <c r="N273" s="586">
        <v>16.493177877901999</v>
      </c>
      <c r="O273" s="277">
        <f t="shared" si="19"/>
        <v>0</v>
      </c>
      <c r="Q273" s="586"/>
      <c r="R273" s="1"/>
    </row>
    <row r="274" spans="1:18" ht="15" x14ac:dyDescent="0.25">
      <c r="A274" s="337">
        <v>2028</v>
      </c>
      <c r="B274" s="337">
        <v>9</v>
      </c>
      <c r="C274" s="475">
        <v>1170093.012409</v>
      </c>
      <c r="D274" s="512">
        <v>3.1367140605821402</v>
      </c>
      <c r="E274" s="479">
        <v>277.87653293728147</v>
      </c>
      <c r="F274" s="479">
        <v>0</v>
      </c>
      <c r="G274" s="595">
        <v>1.13566111185293E-4</v>
      </c>
      <c r="H274" s="594">
        <f t="shared" si="18"/>
        <v>16.215343496044749</v>
      </c>
      <c r="I274" s="593">
        <f t="shared" si="16"/>
        <v>16.091369689631364</v>
      </c>
      <c r="J274" s="474">
        <v>893.17438052918101</v>
      </c>
      <c r="K274" s="592">
        <f t="shared" si="17"/>
        <v>14372.399154402534</v>
      </c>
      <c r="L274" s="597"/>
      <c r="N274" s="586">
        <v>16.215343496044699</v>
      </c>
      <c r="O274" s="277">
        <f t="shared" si="19"/>
        <v>-4.9737991503207013E-14</v>
      </c>
      <c r="Q274" s="586"/>
      <c r="R274" s="1"/>
    </row>
    <row r="275" spans="1:18" ht="15" x14ac:dyDescent="0.25">
      <c r="A275" s="337">
        <v>2028</v>
      </c>
      <c r="B275" s="337">
        <v>10</v>
      </c>
      <c r="C275" s="475">
        <v>1172596.31466067</v>
      </c>
      <c r="D275" s="512">
        <v>3.141486</v>
      </c>
      <c r="E275" s="479">
        <v>198.89039579254836</v>
      </c>
      <c r="F275" s="479">
        <v>0</v>
      </c>
      <c r="G275" s="595">
        <v>1.7404505346441099E-4</v>
      </c>
      <c r="H275" s="594">
        <f t="shared" si="18"/>
        <v>15.770938355654428</v>
      </c>
      <c r="I275" s="593">
        <f t="shared" si="16"/>
        <v>15.650362232235379</v>
      </c>
      <c r="J275" s="474">
        <v>886.49974783649805</v>
      </c>
      <c r="K275" s="592">
        <f t="shared" si="17"/>
        <v>13874.042172426516</v>
      </c>
      <c r="L275" s="597"/>
      <c r="N275" s="586">
        <v>15.770938355654399</v>
      </c>
      <c r="O275" s="277">
        <f t="shared" si="19"/>
        <v>-2.8421709430404007E-14</v>
      </c>
      <c r="Q275" s="586"/>
      <c r="R275" s="1"/>
    </row>
    <row r="276" spans="1:18" ht="15" x14ac:dyDescent="0.25">
      <c r="A276" s="337">
        <v>2028</v>
      </c>
      <c r="B276" s="337">
        <v>11</v>
      </c>
      <c r="C276" s="475">
        <v>1175144.1087708101</v>
      </c>
      <c r="D276" s="512">
        <v>3.1464704690022098</v>
      </c>
      <c r="E276" s="479">
        <v>78.117279066674627</v>
      </c>
      <c r="F276" s="479">
        <v>0</v>
      </c>
      <c r="G276" s="595">
        <v>5.8099248859022603E-5</v>
      </c>
      <c r="H276" s="594">
        <f t="shared" si="18"/>
        <v>15.096287484997635</v>
      </c>
      <c r="I276" s="593">
        <f t="shared" si="16"/>
        <v>14.980869379751672</v>
      </c>
      <c r="J276" s="474">
        <v>882.62751743849697</v>
      </c>
      <c r="K276" s="592">
        <f t="shared" si="17"/>
        <v>13222.527549720615</v>
      </c>
      <c r="L276" s="597"/>
      <c r="N276" s="586">
        <v>15.0962874849976</v>
      </c>
      <c r="O276" s="277">
        <f t="shared" si="19"/>
        <v>-3.5527136788005009E-14</v>
      </c>
      <c r="Q276" s="586"/>
      <c r="R276" s="1"/>
    </row>
    <row r="277" spans="1:18" ht="15" x14ac:dyDescent="0.25">
      <c r="A277" s="337">
        <v>2028</v>
      </c>
      <c r="B277" s="337">
        <v>12</v>
      </c>
      <c r="C277" s="475">
        <v>1177657.84867139</v>
      </c>
      <c r="D277" s="512">
        <v>3.15134331716862</v>
      </c>
      <c r="E277" s="479">
        <v>42.633806123140985</v>
      </c>
      <c r="F277" s="479">
        <v>0</v>
      </c>
      <c r="G277" s="595">
        <v>-1.05391910581787E-4</v>
      </c>
      <c r="H277" s="594">
        <f t="shared" si="18"/>
        <v>14.889451990224964</v>
      </c>
      <c r="I277" s="593">
        <f t="shared" si="16"/>
        <v>14.775615238071808</v>
      </c>
      <c r="J277" s="474">
        <v>880.53253483102299</v>
      </c>
      <c r="K277" s="592">
        <f t="shared" si="17"/>
        <v>13010.409939267258</v>
      </c>
      <c r="L277" s="597"/>
      <c r="N277" s="586">
        <v>14.889451990225</v>
      </c>
      <c r="O277" s="277">
        <f t="shared" si="19"/>
        <v>3.5527136788005009E-14</v>
      </c>
      <c r="Q277" s="586"/>
      <c r="R277" s="1"/>
    </row>
    <row r="278" spans="1:18" ht="15" x14ac:dyDescent="0.25">
      <c r="A278" s="337">
        <v>2029</v>
      </c>
      <c r="B278" s="337">
        <v>1</v>
      </c>
      <c r="C278" s="475">
        <v>1180422.8265873899</v>
      </c>
      <c r="D278" s="512">
        <v>3.1564160000000001</v>
      </c>
      <c r="E278" s="479">
        <v>26.112829868525239</v>
      </c>
      <c r="F278" s="479">
        <v>107.22973635615668</v>
      </c>
      <c r="G278" s="595">
        <v>-1.51474311318012E-4</v>
      </c>
      <c r="H278" s="594">
        <f t="shared" si="18"/>
        <v>15.183060563569381</v>
      </c>
      <c r="I278" s="593">
        <f t="shared" si="16"/>
        <v>15.066979037974205</v>
      </c>
      <c r="J278" s="474">
        <v>886.96135921273697</v>
      </c>
      <c r="K278" s="592">
        <f t="shared" si="17"/>
        <v>13363.828206751417</v>
      </c>
      <c r="L278" s="596"/>
      <c r="N278" s="586">
        <v>15.1830605635694</v>
      </c>
      <c r="O278" s="277">
        <f t="shared" si="19"/>
        <v>1.9539925233402755E-14</v>
      </c>
      <c r="Q278" s="586"/>
      <c r="R278" s="1"/>
    </row>
    <row r="279" spans="1:18" ht="15" x14ac:dyDescent="0.25">
      <c r="A279" s="337">
        <v>2029</v>
      </c>
      <c r="B279" s="337">
        <v>2</v>
      </c>
      <c r="C279" s="475">
        <v>1183421.19909435</v>
      </c>
      <c r="D279" s="512">
        <v>3.1615157422791502</v>
      </c>
      <c r="E279" s="479">
        <v>35.042184420393127</v>
      </c>
      <c r="F279" s="479">
        <v>0</v>
      </c>
      <c r="G279" s="595">
        <v>-4.4557612051576698E-5</v>
      </c>
      <c r="H279" s="594">
        <f t="shared" si="18"/>
        <v>14.826700737426611</v>
      </c>
      <c r="I279" s="593">
        <f t="shared" si="16"/>
        <v>14.713343747645958</v>
      </c>
      <c r="J279" s="474">
        <v>886.984670870179</v>
      </c>
      <c r="K279" s="592">
        <f t="shared" si="17"/>
        <v>13050.510361405555</v>
      </c>
      <c r="L279" s="597"/>
      <c r="N279" s="586">
        <v>14.8267007374266</v>
      </c>
      <c r="O279" s="277">
        <f t="shared" si="19"/>
        <v>0</v>
      </c>
      <c r="Q279" s="586"/>
      <c r="R279" s="1"/>
    </row>
    <row r="280" spans="1:18" ht="15" x14ac:dyDescent="0.25">
      <c r="A280" s="337">
        <v>2029</v>
      </c>
      <c r="B280" s="337">
        <v>3</v>
      </c>
      <c r="C280" s="475">
        <v>1186197.4585824499</v>
      </c>
      <c r="D280" s="512">
        <v>3.16614475794769</v>
      </c>
      <c r="E280" s="479">
        <v>64.582270600115152</v>
      </c>
      <c r="F280" s="479">
        <v>0</v>
      </c>
      <c r="G280" s="595">
        <v>9.73225849030257E-5</v>
      </c>
      <c r="H280" s="594">
        <f t="shared" si="18"/>
        <v>14.980352885939853</v>
      </c>
      <c r="I280" s="593">
        <f t="shared" si="16"/>
        <v>14.865821154364834</v>
      </c>
      <c r="J280" s="474">
        <v>883.87346561592994</v>
      </c>
      <c r="K280" s="592">
        <f t="shared" si="17"/>
        <v>13139.504862935049</v>
      </c>
      <c r="L280" s="597"/>
      <c r="N280" s="586">
        <v>14.980352885939901</v>
      </c>
      <c r="O280" s="277">
        <f t="shared" si="19"/>
        <v>4.7961634663806763E-14</v>
      </c>
      <c r="Q280" s="586"/>
      <c r="R280" s="1"/>
    </row>
    <row r="281" spans="1:18" ht="15" x14ac:dyDescent="0.25">
      <c r="A281" s="337">
        <v>2029</v>
      </c>
      <c r="B281" s="337">
        <v>4</v>
      </c>
      <c r="C281" s="475">
        <v>1189146.05428889</v>
      </c>
      <c r="D281" s="512">
        <v>3.171297</v>
      </c>
      <c r="E281" s="479">
        <v>114.03392869270741</v>
      </c>
      <c r="F281" s="479">
        <v>0</v>
      </c>
      <c r="G281" s="595">
        <v>1.31541438985749E-4</v>
      </c>
      <c r="H281" s="594">
        <f t="shared" si="18"/>
        <v>15.240885441728858</v>
      </c>
      <c r="I281" s="593">
        <f t="shared" si="16"/>
        <v>15.124361818175501</v>
      </c>
      <c r="J281" s="474">
        <v>878.42904169313999</v>
      </c>
      <c r="K281" s="592">
        <f t="shared" si="17"/>
        <v>13285.678658160221</v>
      </c>
      <c r="L281" s="597"/>
      <c r="N281" s="586">
        <v>15.240885441728899</v>
      </c>
      <c r="O281" s="277">
        <f t="shared" si="19"/>
        <v>4.0856207306205761E-14</v>
      </c>
      <c r="Q281" s="586"/>
      <c r="R281" s="1"/>
    </row>
    <row r="282" spans="1:18" ht="15" x14ac:dyDescent="0.25">
      <c r="A282" s="337">
        <v>2029</v>
      </c>
      <c r="B282" s="337">
        <v>5</v>
      </c>
      <c r="C282" s="475">
        <v>1191737.60103395</v>
      </c>
      <c r="D282" s="512">
        <v>3.1763050337486498</v>
      </c>
      <c r="E282" s="479">
        <v>208.47875842628665</v>
      </c>
      <c r="F282" s="479">
        <v>0</v>
      </c>
      <c r="G282" s="595">
        <v>3.3378162006769698E-5</v>
      </c>
      <c r="H282" s="594">
        <f t="shared" si="18"/>
        <v>15.745849506110499</v>
      </c>
      <c r="I282" s="593">
        <f t="shared" si="16"/>
        <v>15.625465198558766</v>
      </c>
      <c r="J282" s="474">
        <v>878.34346920316204</v>
      </c>
      <c r="K282" s="592">
        <f t="shared" si="17"/>
        <v>13724.525310415382</v>
      </c>
      <c r="L282" s="597"/>
      <c r="N282" s="586">
        <v>15.745849506110501</v>
      </c>
      <c r="O282" s="277">
        <f t="shared" si="19"/>
        <v>0</v>
      </c>
      <c r="Q282" s="586"/>
      <c r="R282" s="1"/>
    </row>
    <row r="283" spans="1:18" ht="15" x14ac:dyDescent="0.25">
      <c r="A283" s="337">
        <v>2029</v>
      </c>
      <c r="B283" s="337">
        <v>6</v>
      </c>
      <c r="C283" s="475">
        <v>1194261.9508676501</v>
      </c>
      <c r="D283" s="512">
        <v>3.1814659781166599</v>
      </c>
      <c r="E283" s="479">
        <v>271.66325293295364</v>
      </c>
      <c r="F283" s="479">
        <v>0</v>
      </c>
      <c r="G283" s="595">
        <v>-8.9469833536526294E-5</v>
      </c>
      <c r="H283" s="594">
        <f t="shared" si="18"/>
        <v>16.077879298038816</v>
      </c>
      <c r="I283" s="593">
        <f t="shared" si="16"/>
        <v>15.954956469045459</v>
      </c>
      <c r="J283" s="474">
        <v>877.83108029360903</v>
      </c>
      <c r="K283" s="592">
        <f t="shared" si="17"/>
        <v>14005.756673259682</v>
      </c>
      <c r="L283" s="597"/>
      <c r="N283" s="586">
        <v>16.077879298038798</v>
      </c>
      <c r="O283" s="277">
        <f t="shared" si="19"/>
        <v>0</v>
      </c>
      <c r="Q283" s="586"/>
      <c r="R283" s="1"/>
    </row>
    <row r="284" spans="1:18" ht="15" x14ac:dyDescent="0.25">
      <c r="A284" s="337">
        <v>2029</v>
      </c>
      <c r="B284" s="337">
        <v>7</v>
      </c>
      <c r="C284" s="475">
        <v>1196733.3766367</v>
      </c>
      <c r="D284" s="512">
        <v>3.186404</v>
      </c>
      <c r="E284" s="479">
        <v>322.31916585708109</v>
      </c>
      <c r="F284" s="479">
        <v>0</v>
      </c>
      <c r="G284" s="595">
        <v>-1.13975672885402E-4</v>
      </c>
      <c r="H284" s="594">
        <f t="shared" si="18"/>
        <v>16.342428370426568</v>
      </c>
      <c r="I284" s="593">
        <f t="shared" si="16"/>
        <v>16.217482941326402</v>
      </c>
      <c r="J284" s="474">
        <v>872.81708005892403</v>
      </c>
      <c r="K284" s="592">
        <f t="shared" si="17"/>
        <v>14154.89610675392</v>
      </c>
      <c r="L284" s="597"/>
      <c r="N284" s="586">
        <v>16.3424283704266</v>
      </c>
      <c r="O284" s="277">
        <f t="shared" si="19"/>
        <v>3.1974423109204508E-14</v>
      </c>
      <c r="Q284" s="586"/>
      <c r="R284" s="1"/>
    </row>
    <row r="285" spans="1:18" ht="15" x14ac:dyDescent="0.25">
      <c r="A285" s="337">
        <v>2029</v>
      </c>
      <c r="B285" s="337">
        <v>8</v>
      </c>
      <c r="C285" s="475">
        <v>1199440.96454944</v>
      </c>
      <c r="D285" s="512">
        <v>3.1914205780115799</v>
      </c>
      <c r="E285" s="479">
        <v>326.45437890907908</v>
      </c>
      <c r="F285" s="479">
        <v>0</v>
      </c>
      <c r="G285" s="595">
        <v>-2.4206177055674499E-5</v>
      </c>
      <c r="H285" s="594">
        <f t="shared" si="18"/>
        <v>16.353595106946084</v>
      </c>
      <c r="I285" s="593">
        <f t="shared" si="16"/>
        <v>16.228564302976626</v>
      </c>
      <c r="J285" s="474">
        <v>870.31338963458302</v>
      </c>
      <c r="K285" s="592">
        <f t="shared" si="17"/>
        <v>14123.93680742638</v>
      </c>
      <c r="L285" s="597"/>
      <c r="N285" s="586">
        <v>16.353595106946099</v>
      </c>
      <c r="O285" s="277">
        <f t="shared" si="19"/>
        <v>0</v>
      </c>
      <c r="Q285" s="586"/>
      <c r="R285" s="1"/>
    </row>
    <row r="286" spans="1:18" ht="15" x14ac:dyDescent="0.25">
      <c r="A286" s="337">
        <v>2029</v>
      </c>
      <c r="B286" s="337">
        <v>9</v>
      </c>
      <c r="C286" s="475">
        <v>1202190.3062692699</v>
      </c>
      <c r="D286" s="512">
        <v>3.1963892115731798</v>
      </c>
      <c r="E286" s="479">
        <v>277.87653293728147</v>
      </c>
      <c r="F286" s="479">
        <v>0</v>
      </c>
      <c r="G286" s="595">
        <v>8.1916040958418494E-5</v>
      </c>
      <c r="H286" s="594">
        <f t="shared" si="18"/>
        <v>16.07658648549436</v>
      </c>
      <c r="I286" s="593">
        <f t="shared" si="16"/>
        <v>15.953673540651293</v>
      </c>
      <c r="J286" s="474">
        <v>870.14746015001003</v>
      </c>
      <c r="K286" s="592">
        <f t="shared" si="17"/>
        <v>13882.04851146014</v>
      </c>
      <c r="L286" s="597"/>
      <c r="N286" s="586">
        <v>16.076586485494399</v>
      </c>
      <c r="O286" s="277">
        <f t="shared" si="19"/>
        <v>3.907985046680551E-14</v>
      </c>
      <c r="Q286" s="586"/>
      <c r="R286" s="1"/>
    </row>
    <row r="287" spans="1:18" ht="15" x14ac:dyDescent="0.25">
      <c r="A287" s="337">
        <v>2029</v>
      </c>
      <c r="B287" s="337">
        <v>10</v>
      </c>
      <c r="C287" s="475">
        <v>1204726.61293176</v>
      </c>
      <c r="D287" s="512">
        <v>3.2012049999999999</v>
      </c>
      <c r="E287" s="479">
        <v>198.89039579254836</v>
      </c>
      <c r="F287" s="479">
        <v>0</v>
      </c>
      <c r="G287" s="595">
        <v>9.8528638007522304E-5</v>
      </c>
      <c r="H287" s="594">
        <f t="shared" si="18"/>
        <v>15.63211419123928</v>
      </c>
      <c r="I287" s="593">
        <f t="shared" si="16"/>
        <v>15.512599442812929</v>
      </c>
      <c r="J287" s="474">
        <v>863.47282745732798</v>
      </c>
      <c r="K287" s="592">
        <f t="shared" si="17"/>
        <v>13394.70810209865</v>
      </c>
      <c r="L287" s="597"/>
      <c r="N287" s="586">
        <v>15.6321141912393</v>
      </c>
      <c r="O287" s="277">
        <f t="shared" si="19"/>
        <v>1.9539925233402755E-14</v>
      </c>
      <c r="Q287" s="586"/>
      <c r="R287" s="1"/>
    </row>
    <row r="288" spans="1:18" ht="15" x14ac:dyDescent="0.25">
      <c r="A288" s="337">
        <v>2029</v>
      </c>
      <c r="B288" s="337">
        <v>11</v>
      </c>
      <c r="C288" s="475">
        <v>1207128.2987671001</v>
      </c>
      <c r="D288" s="512">
        <v>3.2062275711416</v>
      </c>
      <c r="E288" s="479">
        <v>78.117279066674627</v>
      </c>
      <c r="F288" s="479">
        <v>0</v>
      </c>
      <c r="G288" s="595">
        <v>1.6734671307361299E-5</v>
      </c>
      <c r="H288" s="594">
        <f t="shared" si="18"/>
        <v>14.956017865349079</v>
      </c>
      <c r="I288" s="593">
        <f t="shared" si="16"/>
        <v>14.841672186270113</v>
      </c>
      <c r="J288" s="474">
        <v>859.60059705932701</v>
      </c>
      <c r="K288" s="592">
        <f t="shared" si="17"/>
        <v>12757.910272676596</v>
      </c>
      <c r="L288" s="597"/>
      <c r="N288" s="586">
        <v>14.9560178653491</v>
      </c>
      <c r="O288" s="277">
        <f t="shared" si="19"/>
        <v>2.1316282072803006E-14</v>
      </c>
      <c r="Q288" s="586"/>
      <c r="R288" s="1"/>
    </row>
    <row r="289" spans="1:18" ht="15" x14ac:dyDescent="0.25">
      <c r="A289" s="337">
        <v>2029</v>
      </c>
      <c r="B289" s="337">
        <v>12</v>
      </c>
      <c r="C289" s="475">
        <v>1209447.6317893099</v>
      </c>
      <c r="D289" s="512">
        <v>3.2111091585478402</v>
      </c>
      <c r="E289" s="479">
        <v>42.633806123140985</v>
      </c>
      <c r="F289" s="479">
        <v>0</v>
      </c>
      <c r="G289" s="595">
        <v>-7.4719627260577695E-5</v>
      </c>
      <c r="H289" s="594">
        <f t="shared" si="18"/>
        <v>14.747571659322436</v>
      </c>
      <c r="I289" s="593">
        <f t="shared" si="16"/>
        <v>14.634819647969341</v>
      </c>
      <c r="J289" s="474">
        <v>857.50561445185201</v>
      </c>
      <c r="K289" s="592">
        <f t="shared" si="17"/>
        <v>12549.440014623986</v>
      </c>
      <c r="L289" s="597"/>
      <c r="N289" s="586">
        <v>14.7475716593224</v>
      </c>
      <c r="O289" s="277">
        <f t="shared" si="19"/>
        <v>-3.5527136788005009E-14</v>
      </c>
      <c r="Q289" s="586"/>
      <c r="R289" s="1"/>
    </row>
    <row r="290" spans="1:18" ht="15" x14ac:dyDescent="0.25">
      <c r="A290" s="337">
        <v>2030</v>
      </c>
      <c r="B290" s="337">
        <v>1</v>
      </c>
      <c r="C290" s="475">
        <v>1212130.4126774999</v>
      </c>
      <c r="D290" s="512">
        <v>3.216135</v>
      </c>
      <c r="E290" s="479">
        <v>26.112829868525239</v>
      </c>
      <c r="F290" s="479">
        <v>107.22973635615668</v>
      </c>
      <c r="G290" s="595">
        <v>-8.4973382698194696E-5</v>
      </c>
      <c r="H290" s="594">
        <f t="shared" si="18"/>
        <v>15.040849013505563</v>
      </c>
      <c r="I290" s="593">
        <f t="shared" si="16"/>
        <v>14.925854761034245</v>
      </c>
      <c r="J290" s="474">
        <v>863.93443883356701</v>
      </c>
      <c r="K290" s="592">
        <f t="shared" si="17"/>
        <v>12894.959957085444</v>
      </c>
      <c r="L290" s="596"/>
      <c r="N290" s="586">
        <v>15.0408490135056</v>
      </c>
      <c r="O290" s="277">
        <f t="shared" si="19"/>
        <v>3.730349362740526E-14</v>
      </c>
      <c r="Q290" s="586"/>
      <c r="R290" s="1"/>
    </row>
    <row r="291" spans="1:18" ht="15" x14ac:dyDescent="0.25">
      <c r="A291" s="337">
        <v>2030</v>
      </c>
      <c r="B291" s="337">
        <v>2</v>
      </c>
      <c r="C291" s="475">
        <v>1215290.24306414</v>
      </c>
      <c r="D291" s="512">
        <v>3.2211148280803799</v>
      </c>
      <c r="E291" s="479">
        <v>35.042184420393127</v>
      </c>
      <c r="F291" s="479">
        <v>0</v>
      </c>
      <c r="G291" s="595">
        <v>-1.0698590774183E-5</v>
      </c>
      <c r="H291" s="594">
        <f t="shared" si="18"/>
        <v>14.686621907446707</v>
      </c>
      <c r="I291" s="593">
        <f t="shared" si="16"/>
        <v>14.574335885157724</v>
      </c>
      <c r="J291" s="474">
        <v>863.95775049100905</v>
      </c>
      <c r="K291" s="592">
        <f t="shared" si="17"/>
        <v>12591.610446241257</v>
      </c>
      <c r="L291" s="597"/>
      <c r="N291" s="586">
        <v>14.6866219074467</v>
      </c>
      <c r="O291" s="277">
        <f t="shared" si="19"/>
        <v>0</v>
      </c>
      <c r="Q291" s="586"/>
      <c r="R291" s="1"/>
    </row>
    <row r="292" spans="1:18" ht="15" x14ac:dyDescent="0.25">
      <c r="A292" s="337">
        <v>2030</v>
      </c>
      <c r="B292" s="337">
        <v>3</v>
      </c>
      <c r="C292" s="475">
        <v>1218349.84315189</v>
      </c>
      <c r="D292" s="512">
        <v>3.2255950790789298</v>
      </c>
      <c r="E292" s="479">
        <v>64.582270600115152</v>
      </c>
      <c r="F292" s="479">
        <v>0</v>
      </c>
      <c r="G292" s="595">
        <v>6.7919572332542102E-5</v>
      </c>
      <c r="H292" s="594">
        <f t="shared" si="18"/>
        <v>14.843590438322451</v>
      </c>
      <c r="I292" s="593">
        <f t="shared" si="16"/>
        <v>14.730104318960931</v>
      </c>
      <c r="J292" s="474">
        <v>860.84654523675999</v>
      </c>
      <c r="K292" s="592">
        <f t="shared" si="17"/>
        <v>12680.359413954595</v>
      </c>
      <c r="L292" s="597"/>
      <c r="N292" s="586">
        <v>14.843590438322501</v>
      </c>
      <c r="O292" s="277">
        <f t="shared" si="19"/>
        <v>4.9737991503207013E-14</v>
      </c>
      <c r="Q292" s="586"/>
      <c r="R292" s="1"/>
    </row>
    <row r="293" spans="1:18" ht="15" x14ac:dyDescent="0.25">
      <c r="A293" s="337">
        <v>2030</v>
      </c>
      <c r="B293" s="337">
        <v>4</v>
      </c>
      <c r="C293" s="475">
        <v>1221634.03865297</v>
      </c>
      <c r="D293" s="512">
        <v>3.2305730000000001</v>
      </c>
      <c r="E293" s="479">
        <v>114.03392869270741</v>
      </c>
      <c r="F293" s="479">
        <v>0</v>
      </c>
      <c r="G293" s="595">
        <v>7.3103274630170704E-5</v>
      </c>
      <c r="H293" s="594">
        <f t="shared" si="18"/>
        <v>15.108084118964316</v>
      </c>
      <c r="I293" s="593">
        <f t="shared" si="16"/>
        <v>14.992575822991522</v>
      </c>
      <c r="J293" s="474">
        <v>855.40212131397004</v>
      </c>
      <c r="K293" s="592">
        <f t="shared" si="17"/>
        <v>12824.681162947489</v>
      </c>
      <c r="L293" s="597"/>
      <c r="N293" s="586">
        <v>15.1080841189643</v>
      </c>
      <c r="O293" s="277">
        <f t="shared" si="19"/>
        <v>-1.5987211554602254E-14</v>
      </c>
      <c r="Q293" s="586"/>
      <c r="R293" s="1"/>
    </row>
    <row r="294" spans="1:18" ht="15" x14ac:dyDescent="0.25">
      <c r="A294" s="337">
        <v>2030</v>
      </c>
      <c r="B294" s="337">
        <v>5</v>
      </c>
      <c r="C294" s="475">
        <v>1224469.7752751801</v>
      </c>
      <c r="D294" s="512">
        <v>3.2354354810080799</v>
      </c>
      <c r="E294" s="479">
        <v>208.47875842628665</v>
      </c>
      <c r="F294" s="479">
        <v>0</v>
      </c>
      <c r="G294" s="595">
        <v>5.8696373841371496E-6</v>
      </c>
      <c r="H294" s="594">
        <f t="shared" si="18"/>
        <v>15.616109980341077</v>
      </c>
      <c r="I294" s="593">
        <f t="shared" si="16"/>
        <v>15.496717591514706</v>
      </c>
      <c r="J294" s="474">
        <v>855.31654882399096</v>
      </c>
      <c r="K294" s="592">
        <f t="shared" si="17"/>
        <v>13254.599008474388</v>
      </c>
      <c r="L294" s="597"/>
      <c r="N294" s="586">
        <v>15.616109980341101</v>
      </c>
      <c r="O294" s="277">
        <f t="shared" si="19"/>
        <v>2.3092638912203256E-14</v>
      </c>
      <c r="Q294" s="586"/>
      <c r="R294" s="1"/>
    </row>
    <row r="295" spans="1:18" ht="15" x14ac:dyDescent="0.25">
      <c r="A295" s="337">
        <v>2030</v>
      </c>
      <c r="B295" s="337">
        <v>6</v>
      </c>
      <c r="C295" s="475">
        <v>1227166.7522442001</v>
      </c>
      <c r="D295" s="512">
        <v>3.24049625592039</v>
      </c>
      <c r="E295" s="479">
        <v>271.66325293295364</v>
      </c>
      <c r="F295" s="479">
        <v>0</v>
      </c>
      <c r="G295" s="595">
        <v>-6.1539227484530597E-5</v>
      </c>
      <c r="H295" s="594">
        <f t="shared" si="18"/>
        <v>15.95031925885896</v>
      </c>
      <c r="I295" s="593">
        <f t="shared" si="16"/>
        <v>15.828371685407197</v>
      </c>
      <c r="J295" s="474">
        <v>854.80415991443897</v>
      </c>
      <c r="K295" s="592">
        <f t="shared" si="17"/>
        <v>13530.157961357991</v>
      </c>
      <c r="L295" s="597"/>
      <c r="N295" s="586">
        <v>15.950319258859</v>
      </c>
      <c r="O295" s="277">
        <f t="shared" si="19"/>
        <v>4.0856207306205761E-14</v>
      </c>
      <c r="Q295" s="586"/>
      <c r="R295" s="1"/>
    </row>
    <row r="296" spans="1:18" ht="15" x14ac:dyDescent="0.25">
      <c r="A296" s="337">
        <v>2030</v>
      </c>
      <c r="B296" s="337">
        <v>7</v>
      </c>
      <c r="C296" s="475">
        <v>1229759.4711955099</v>
      </c>
      <c r="D296" s="512">
        <v>3.245409</v>
      </c>
      <c r="E296" s="479">
        <v>322.31916585708109</v>
      </c>
      <c r="F296" s="479">
        <v>0</v>
      </c>
      <c r="G296" s="595">
        <v>-6.2730808714661594E-5</v>
      </c>
      <c r="H296" s="594">
        <f t="shared" si="18"/>
        <v>16.216076655899087</v>
      </c>
      <c r="I296" s="593">
        <f t="shared" ref="I296:I359" si="20">+H296*(1+$R$104)</f>
        <v>16.092097244139268</v>
      </c>
      <c r="J296" s="474">
        <v>849.79015967975397</v>
      </c>
      <c r="K296" s="592">
        <f t="shared" ref="K296:K359" si="21">I296*J296</f>
        <v>13674.905886679237</v>
      </c>
      <c r="L296" s="597"/>
      <c r="N296" s="586">
        <v>16.216076655899101</v>
      </c>
      <c r="O296" s="277">
        <f t="shared" si="19"/>
        <v>0</v>
      </c>
      <c r="Q296" s="586"/>
      <c r="R296" s="1"/>
    </row>
    <row r="297" spans="1:18" ht="15" x14ac:dyDescent="0.25">
      <c r="A297" s="337">
        <v>2030</v>
      </c>
      <c r="B297" s="337">
        <v>8</v>
      </c>
      <c r="C297" s="475">
        <v>1232584.4041937599</v>
      </c>
      <c r="D297" s="512">
        <v>3.25049151279944</v>
      </c>
      <c r="E297" s="479">
        <v>326.45437890907908</v>
      </c>
      <c r="F297" s="479">
        <v>0</v>
      </c>
      <c r="G297" s="595">
        <v>-2.0516641150436499E-6</v>
      </c>
      <c r="H297" s="594">
        <f t="shared" si="18"/>
        <v>16.22774468371907</v>
      </c>
      <c r="I297" s="593">
        <f t="shared" si="20"/>
        <v>16.103676064485935</v>
      </c>
      <c r="J297" s="474">
        <v>847.28646925541295</v>
      </c>
      <c r="K297" s="592">
        <f t="shared" si="21"/>
        <v>13644.426834711192</v>
      </c>
      <c r="L297" s="597"/>
      <c r="N297" s="586">
        <v>16.227744683719099</v>
      </c>
      <c r="O297" s="277">
        <f t="shared" si="19"/>
        <v>2.8421709430404007E-14</v>
      </c>
      <c r="Q297" s="586"/>
      <c r="R297" s="1"/>
    </row>
    <row r="298" spans="1:18" ht="15" x14ac:dyDescent="0.25">
      <c r="A298" s="337">
        <v>2030</v>
      </c>
      <c r="B298" s="337">
        <v>9</v>
      </c>
      <c r="C298" s="475">
        <v>1235508.8261955599</v>
      </c>
      <c r="D298" s="512">
        <v>3.2556138674205601</v>
      </c>
      <c r="E298" s="479">
        <v>277.87653293728147</v>
      </c>
      <c r="F298" s="479">
        <v>0</v>
      </c>
      <c r="G298" s="595">
        <v>5.5589514129650297E-5</v>
      </c>
      <c r="H298" s="594">
        <f t="shared" si="18"/>
        <v>15.951101706341998</v>
      </c>
      <c r="I298" s="593">
        <f t="shared" si="20"/>
        <v>15.829148150717065</v>
      </c>
      <c r="J298" s="474">
        <v>847.12053977083997</v>
      </c>
      <c r="K298" s="592">
        <f t="shared" si="21"/>
        <v>13409.196525548034</v>
      </c>
      <c r="L298" s="597"/>
      <c r="N298" s="586">
        <v>15.951101706342</v>
      </c>
      <c r="O298" s="277">
        <f t="shared" si="19"/>
        <v>0</v>
      </c>
      <c r="Q298" s="586"/>
      <c r="R298" s="1"/>
    </row>
    <row r="299" spans="1:18" ht="15" x14ac:dyDescent="0.25">
      <c r="A299" s="337">
        <v>2030</v>
      </c>
      <c r="B299" s="337">
        <v>10</v>
      </c>
      <c r="C299" s="475">
        <v>1238338.1619718501</v>
      </c>
      <c r="D299" s="512">
        <v>3.2606510000000002</v>
      </c>
      <c r="E299" s="479">
        <v>198.89039579254836</v>
      </c>
      <c r="F299" s="479">
        <v>0</v>
      </c>
      <c r="G299" s="595">
        <v>5.3686366891625398E-5</v>
      </c>
      <c r="H299" s="594">
        <f t="shared" si="18"/>
        <v>15.507548937305637</v>
      </c>
      <c r="I299" s="593">
        <f t="shared" si="20"/>
        <v>15.388986547901515</v>
      </c>
      <c r="J299" s="474">
        <v>840.44590707815803</v>
      </c>
      <c r="K299" s="592">
        <f t="shared" si="21"/>
        <v>12933.61075826466</v>
      </c>
      <c r="L299" s="597"/>
      <c r="N299" s="586">
        <v>15.5075489373056</v>
      </c>
      <c r="O299" s="277">
        <f t="shared" si="19"/>
        <v>-3.730349362740526E-14</v>
      </c>
      <c r="Q299" s="586"/>
      <c r="R299" s="1"/>
    </row>
    <row r="300" spans="1:18" ht="15" x14ac:dyDescent="0.25">
      <c r="A300" s="337">
        <v>2030</v>
      </c>
      <c r="B300" s="337">
        <v>11</v>
      </c>
      <c r="C300" s="475">
        <v>1241198.4322508201</v>
      </c>
      <c r="D300" s="512">
        <v>3.26596532361964</v>
      </c>
      <c r="E300" s="479">
        <v>78.117279066674627</v>
      </c>
      <c r="F300" s="479">
        <v>0</v>
      </c>
      <c r="G300" s="595">
        <v>-9.2341279156471501E-7</v>
      </c>
      <c r="H300" s="594">
        <f t="shared" si="18"/>
        <v>14.833320256321057</v>
      </c>
      <c r="I300" s="593">
        <f t="shared" si="20"/>
        <v>14.719912657254564</v>
      </c>
      <c r="J300" s="474">
        <v>836.57367668015695</v>
      </c>
      <c r="K300" s="592">
        <f t="shared" si="21"/>
        <v>12314.29145209023</v>
      </c>
      <c r="L300" s="597"/>
      <c r="N300" s="586">
        <v>14.8333202563211</v>
      </c>
      <c r="O300" s="277">
        <f t="shared" si="19"/>
        <v>4.2632564145606011E-14</v>
      </c>
      <c r="Q300" s="586"/>
      <c r="R300" s="1"/>
    </row>
    <row r="301" spans="1:18" ht="15" x14ac:dyDescent="0.25">
      <c r="A301" s="337">
        <v>2030</v>
      </c>
      <c r="B301" s="337">
        <v>12</v>
      </c>
      <c r="C301" s="475">
        <v>1243979.54542829</v>
      </c>
      <c r="D301" s="512">
        <v>3.2711765471611298</v>
      </c>
      <c r="E301" s="479">
        <v>42.633806123140985</v>
      </c>
      <c r="F301" s="479">
        <v>0</v>
      </c>
      <c r="G301" s="595">
        <v>-5.0071596579215298E-5</v>
      </c>
      <c r="H301" s="594">
        <f t="shared" si="18"/>
        <v>14.626525301337914</v>
      </c>
      <c r="I301" s="593">
        <f t="shared" si="20"/>
        <v>14.514698745418771</v>
      </c>
      <c r="J301" s="474">
        <v>834.47869407268195</v>
      </c>
      <c r="K301" s="592">
        <f t="shared" si="21"/>
        <v>12112.206853935451</v>
      </c>
      <c r="L301" s="597"/>
      <c r="N301" s="586">
        <v>14.6265253013379</v>
      </c>
      <c r="O301" s="277">
        <f t="shared" si="19"/>
        <v>-1.4210854715202004E-14</v>
      </c>
      <c r="Q301" s="586"/>
      <c r="R301" s="1"/>
    </row>
    <row r="302" spans="1:18" ht="15" x14ac:dyDescent="0.25">
      <c r="A302" s="337">
        <f t="shared" ref="A302:A333" si="22">+A290+1</f>
        <v>2031</v>
      </c>
      <c r="B302" s="337">
        <f t="shared" ref="B302:B333" si="23">+B290</f>
        <v>1</v>
      </c>
      <c r="C302" s="475">
        <v>1246978.8177441701</v>
      </c>
      <c r="D302" s="512">
        <v>3.2765770000000001</v>
      </c>
      <c r="E302" s="479">
        <v>26.112829868525239</v>
      </c>
      <c r="F302" s="479">
        <v>107.22973635615668</v>
      </c>
      <c r="G302" s="595">
        <v>-4.58169620234372E-5</v>
      </c>
      <c r="H302" s="594">
        <f t="shared" si="18"/>
        <v>14.919906500443723</v>
      </c>
      <c r="I302" s="593">
        <f t="shared" si="20"/>
        <v>14.805836909463858</v>
      </c>
      <c r="J302" s="474">
        <v>840.90800000000002</v>
      </c>
      <c r="K302" s="592">
        <f t="shared" si="21"/>
        <v>12450.346703863434</v>
      </c>
      <c r="L302" s="596"/>
      <c r="N302" s="586">
        <v>14.9199065004437</v>
      </c>
      <c r="O302" s="277">
        <f t="shared" si="19"/>
        <v>-2.3092638912203256E-14</v>
      </c>
      <c r="Q302" s="586"/>
      <c r="R302" s="1"/>
    </row>
    <row r="303" spans="1:18" x14ac:dyDescent="0.2">
      <c r="A303" s="337">
        <f t="shared" si="22"/>
        <v>2031</v>
      </c>
      <c r="B303" s="337">
        <f t="shared" si="23"/>
        <v>2</v>
      </c>
      <c r="C303" s="475">
        <v>1250175.9451764</v>
      </c>
      <c r="D303" s="512">
        <v>3.28195324141929</v>
      </c>
      <c r="E303" s="479">
        <v>35.042184420393127</v>
      </c>
      <c r="F303" s="479">
        <v>0</v>
      </c>
      <c r="G303" s="595">
        <v>3.1992344169395901E-6</v>
      </c>
      <c r="H303" s="594">
        <f t="shared" si="18"/>
        <v>14.56326376780487</v>
      </c>
      <c r="I303" s="593">
        <f t="shared" si="20"/>
        <v>14.451920875590634</v>
      </c>
      <c r="J303" s="474">
        <v>840.93100000000004</v>
      </c>
      <c r="K303" s="592">
        <f t="shared" si="21"/>
        <v>12153.068273831308</v>
      </c>
      <c r="L303" s="475"/>
      <c r="N303" s="586">
        <v>14.5632637678049</v>
      </c>
      <c r="O303" s="277">
        <f t="shared" si="19"/>
        <v>3.0198066269804258E-14</v>
      </c>
      <c r="Q303" s="586"/>
      <c r="R303" s="1"/>
    </row>
    <row r="304" spans="1:18" x14ac:dyDescent="0.2">
      <c r="A304" s="337">
        <f t="shared" si="22"/>
        <v>2031</v>
      </c>
      <c r="B304" s="337">
        <f t="shared" si="23"/>
        <v>3</v>
      </c>
      <c r="C304" s="475">
        <v>1253150.0765094</v>
      </c>
      <c r="D304" s="512">
        <v>3.2868074174310502</v>
      </c>
      <c r="E304" s="479">
        <v>64.582270600115152</v>
      </c>
      <c r="F304" s="479">
        <v>0</v>
      </c>
      <c r="G304" s="595">
        <v>4.4979104725229002E-5</v>
      </c>
      <c r="H304" s="594">
        <f t="shared" si="18"/>
        <v>14.716933339166983</v>
      </c>
      <c r="I304" s="593">
        <f t="shared" si="20"/>
        <v>14.604415571952639</v>
      </c>
      <c r="J304" s="474">
        <v>837.82</v>
      </c>
      <c r="K304" s="592">
        <f t="shared" si="21"/>
        <v>12235.871454493361</v>
      </c>
      <c r="L304" s="475"/>
      <c r="N304" s="586">
        <v>14.716933339166999</v>
      </c>
      <c r="O304" s="277">
        <f t="shared" si="19"/>
        <v>1.5987211554602254E-14</v>
      </c>
      <c r="Q304" s="586"/>
      <c r="R304" s="1"/>
    </row>
    <row r="305" spans="1:18" x14ac:dyDescent="0.2">
      <c r="A305" s="337">
        <f t="shared" si="22"/>
        <v>2031</v>
      </c>
      <c r="B305" s="337">
        <f t="shared" si="23"/>
        <v>4</v>
      </c>
      <c r="C305" s="475">
        <v>1256404.6047972101</v>
      </c>
      <c r="D305" s="512">
        <v>3.2922159999999998</v>
      </c>
      <c r="E305" s="479">
        <v>114.03392869270741</v>
      </c>
      <c r="F305" s="479">
        <v>0</v>
      </c>
      <c r="G305" s="595">
        <v>3.8984990563761799E-5</v>
      </c>
      <c r="H305" s="594">
        <f t="shared" si="18"/>
        <v>14.978232939830656</v>
      </c>
      <c r="I305" s="593">
        <f t="shared" si="20"/>
        <v>14.863717416224874</v>
      </c>
      <c r="J305" s="474">
        <v>832.375</v>
      </c>
      <c r="K305" s="592">
        <f t="shared" si="21"/>
        <v>12372.186784330181</v>
      </c>
      <c r="L305" s="475"/>
      <c r="N305" s="586">
        <v>14.978232939830701</v>
      </c>
      <c r="O305" s="277">
        <f t="shared" si="19"/>
        <v>4.4408920985006262E-14</v>
      </c>
      <c r="Q305" s="586"/>
      <c r="R305" s="1"/>
    </row>
    <row r="306" spans="1:18" x14ac:dyDescent="0.2">
      <c r="A306" s="337">
        <f t="shared" si="22"/>
        <v>2031</v>
      </c>
      <c r="B306" s="337">
        <f t="shared" si="23"/>
        <v>5</v>
      </c>
      <c r="C306" s="475">
        <v>1259408.07681656</v>
      </c>
      <c r="D306" s="512">
        <v>3.29750633660883</v>
      </c>
      <c r="E306" s="479">
        <v>208.47875842628665</v>
      </c>
      <c r="F306" s="479">
        <v>0</v>
      </c>
      <c r="G306" s="595">
        <v>-4.8981990552476898E-6</v>
      </c>
      <c r="H306" s="594">
        <f t="shared" si="18"/>
        <v>15.484766572243833</v>
      </c>
      <c r="I306" s="593">
        <f t="shared" si="20"/>
        <v>15.366378364565588</v>
      </c>
      <c r="J306" s="474">
        <v>832.29</v>
      </c>
      <c r="K306" s="592">
        <f t="shared" si="21"/>
        <v>12789.283049044292</v>
      </c>
      <c r="L306" s="475"/>
      <c r="N306" s="586">
        <v>15.484766572243799</v>
      </c>
      <c r="O306" s="277">
        <f t="shared" si="19"/>
        <v>-3.3750779948604759E-14</v>
      </c>
      <c r="Q306" s="586"/>
      <c r="R306" s="1"/>
    </row>
    <row r="307" spans="1:18" x14ac:dyDescent="0.2">
      <c r="A307" s="337">
        <f t="shared" si="22"/>
        <v>2031</v>
      </c>
      <c r="B307" s="337">
        <f t="shared" si="23"/>
        <v>6</v>
      </c>
      <c r="C307" s="475">
        <v>1262351.1635696399</v>
      </c>
      <c r="D307" s="512">
        <v>3.3029946132129999</v>
      </c>
      <c r="E307" s="479">
        <v>271.66325293295364</v>
      </c>
      <c r="F307" s="479">
        <v>0</v>
      </c>
      <c r="G307" s="595">
        <v>-4.0299972813073703E-5</v>
      </c>
      <c r="H307" s="594">
        <f t="shared" si="18"/>
        <v>15.818149071470375</v>
      </c>
      <c r="I307" s="593">
        <f t="shared" si="20"/>
        <v>15.697212000277101</v>
      </c>
      <c r="J307" s="474">
        <v>831.77700000000004</v>
      </c>
      <c r="K307" s="592">
        <f t="shared" si="21"/>
        <v>13056.579905954488</v>
      </c>
      <c r="L307" s="475"/>
      <c r="N307" s="586">
        <v>15.818149071470399</v>
      </c>
      <c r="O307" s="277">
        <f t="shared" si="19"/>
        <v>2.4868995751603507E-14</v>
      </c>
      <c r="Q307" s="586"/>
      <c r="R307" s="1"/>
    </row>
    <row r="308" spans="1:18" x14ac:dyDescent="0.2">
      <c r="A308" s="337">
        <f t="shared" si="22"/>
        <v>2031</v>
      </c>
      <c r="B308" s="337">
        <f t="shared" si="23"/>
        <v>7</v>
      </c>
      <c r="C308" s="475">
        <v>1265060.9398592</v>
      </c>
      <c r="D308" s="512">
        <v>3.3082769999999999</v>
      </c>
      <c r="E308" s="479">
        <v>322.31916585708109</v>
      </c>
      <c r="F308" s="479">
        <v>0</v>
      </c>
      <c r="G308" s="595">
        <v>-3.3067012896737003E-5</v>
      </c>
      <c r="H308" s="594">
        <f t="shared" si="18"/>
        <v>16.0823729342289</v>
      </c>
      <c r="I308" s="593">
        <f t="shared" si="20"/>
        <v>15.959415749306958</v>
      </c>
      <c r="J308" s="474">
        <v>826.76300000000003</v>
      </c>
      <c r="K308" s="592">
        <f t="shared" si="21"/>
        <v>13194.654443144269</v>
      </c>
      <c r="L308" s="475"/>
      <c r="N308" s="586">
        <v>16.0823729342289</v>
      </c>
      <c r="O308" s="277">
        <f t="shared" si="19"/>
        <v>0</v>
      </c>
      <c r="Q308" s="586"/>
      <c r="R308" s="1"/>
    </row>
    <row r="309" spans="1:18" x14ac:dyDescent="0.2">
      <c r="A309" s="337">
        <f t="shared" si="22"/>
        <v>2031</v>
      </c>
      <c r="B309" s="337">
        <f t="shared" si="23"/>
        <v>8</v>
      </c>
      <c r="C309" s="475">
        <v>1267758.5967627901</v>
      </c>
      <c r="D309" s="512">
        <v>3.3136694331840499</v>
      </c>
      <c r="E309" s="479">
        <v>326.45437890907908</v>
      </c>
      <c r="F309" s="479">
        <v>0</v>
      </c>
      <c r="G309" s="595">
        <v>6.1242842193109903E-6</v>
      </c>
      <c r="H309" s="594">
        <f t="shared" si="18"/>
        <v>16.090844512846587</v>
      </c>
      <c r="I309" s="593">
        <f t="shared" si="20"/>
        <v>15.967822558784983</v>
      </c>
      <c r="J309" s="474">
        <v>824.26</v>
      </c>
      <c r="K309" s="592">
        <f t="shared" si="21"/>
        <v>13161.637422304109</v>
      </c>
      <c r="L309" s="475"/>
      <c r="N309" s="586">
        <v>16.090844512846601</v>
      </c>
      <c r="O309" s="277">
        <f t="shared" si="19"/>
        <v>0</v>
      </c>
      <c r="Q309" s="586"/>
      <c r="R309" s="1"/>
    </row>
    <row r="310" spans="1:18" x14ac:dyDescent="0.2">
      <c r="A310" s="337">
        <f t="shared" si="22"/>
        <v>2031</v>
      </c>
      <c r="B310" s="337">
        <f t="shared" si="23"/>
        <v>9</v>
      </c>
      <c r="C310" s="475">
        <v>1270483.90603442</v>
      </c>
      <c r="D310" s="512">
        <v>3.3190204084229298</v>
      </c>
      <c r="E310" s="479">
        <v>277.87653293728147</v>
      </c>
      <c r="F310" s="479">
        <v>0</v>
      </c>
      <c r="G310" s="595">
        <v>3.60179513609893E-5</v>
      </c>
      <c r="H310" s="594">
        <f t="shared" si="18"/>
        <v>15.810953135126509</v>
      </c>
      <c r="I310" s="593">
        <f t="shared" si="20"/>
        <v>15.690071080197274</v>
      </c>
      <c r="J310" s="474">
        <v>824.09400000000005</v>
      </c>
      <c r="K310" s="592">
        <f t="shared" si="21"/>
        <v>12930.093436764093</v>
      </c>
      <c r="L310" s="475"/>
      <c r="N310" s="586">
        <v>15.8109531351265</v>
      </c>
      <c r="O310" s="277">
        <f t="shared" si="19"/>
        <v>0</v>
      </c>
      <c r="Q310" s="586"/>
      <c r="R310" s="1"/>
    </row>
    <row r="311" spans="1:18" x14ac:dyDescent="0.2">
      <c r="A311" s="337">
        <f t="shared" si="22"/>
        <v>2031</v>
      </c>
      <c r="B311" s="337">
        <f t="shared" si="23"/>
        <v>10</v>
      </c>
      <c r="C311" s="475">
        <v>1273293.7916876499</v>
      </c>
      <c r="D311" s="512">
        <v>3.324198</v>
      </c>
      <c r="E311" s="479">
        <v>198.89039579254836</v>
      </c>
      <c r="F311" s="479">
        <v>0</v>
      </c>
      <c r="G311" s="595">
        <v>2.7952575692324899E-5</v>
      </c>
      <c r="H311" s="594">
        <f t="shared" si="18"/>
        <v>15.366274500561136</v>
      </c>
      <c r="I311" s="593">
        <f t="shared" si="20"/>
        <v>15.248792219615796</v>
      </c>
      <c r="J311" s="474">
        <v>817.41899999999998</v>
      </c>
      <c r="K311" s="592">
        <f t="shared" si="21"/>
        <v>12464.652487366124</v>
      </c>
      <c r="L311" s="475"/>
      <c r="N311" s="586">
        <v>15.366274500561101</v>
      </c>
      <c r="O311" s="277">
        <f t="shared" si="19"/>
        <v>-3.5527136788005009E-14</v>
      </c>
      <c r="Q311" s="586"/>
      <c r="R311" s="1"/>
    </row>
    <row r="312" spans="1:18" x14ac:dyDescent="0.2">
      <c r="A312" s="337">
        <f t="shared" si="22"/>
        <v>2031</v>
      </c>
      <c r="B312" s="337">
        <f t="shared" si="23"/>
        <v>11</v>
      </c>
      <c r="C312" s="475">
        <v>1276484.5846144101</v>
      </c>
      <c r="D312" s="512">
        <v>3.3295783830217101</v>
      </c>
      <c r="E312" s="479">
        <v>78.117279066674627</v>
      </c>
      <c r="F312" s="479">
        <v>0</v>
      </c>
      <c r="G312" s="595">
        <v>-6.9655301881965704E-6</v>
      </c>
      <c r="H312" s="594">
        <f t="shared" si="18"/>
        <v>14.694374953322725</v>
      </c>
      <c r="I312" s="593">
        <f t="shared" si="20"/>
        <v>14.582029655409467</v>
      </c>
      <c r="J312" s="474">
        <v>813.54700000000003</v>
      </c>
      <c r="K312" s="592">
        <f t="shared" si="21"/>
        <v>11863.166480069407</v>
      </c>
      <c r="L312" s="475"/>
      <c r="N312" s="586">
        <v>14.694374953322701</v>
      </c>
      <c r="O312" s="277">
        <f t="shared" si="19"/>
        <v>-2.4868995751603507E-14</v>
      </c>
      <c r="Q312" s="586"/>
      <c r="R312" s="1"/>
    </row>
    <row r="313" spans="1:18" x14ac:dyDescent="0.2">
      <c r="A313" s="337">
        <f t="shared" si="22"/>
        <v>2031</v>
      </c>
      <c r="B313" s="337">
        <f t="shared" si="23"/>
        <v>12</v>
      </c>
      <c r="C313" s="475">
        <v>1279798.1572149999</v>
      </c>
      <c r="D313" s="512">
        <v>3.33481061303219</v>
      </c>
      <c r="E313" s="479">
        <v>42.633806123140985</v>
      </c>
      <c r="F313" s="479">
        <v>0</v>
      </c>
      <c r="G313" s="595">
        <v>-3.2113842202363698E-5</v>
      </c>
      <c r="H313" s="594">
        <f t="shared" si="18"/>
        <v>14.491906556660926</v>
      </c>
      <c r="I313" s="593">
        <f t="shared" si="20"/>
        <v>14.381109223354073</v>
      </c>
      <c r="J313" s="474">
        <v>811.452</v>
      </c>
      <c r="K313" s="592">
        <f t="shared" si="21"/>
        <v>11669.57984150911</v>
      </c>
      <c r="L313" s="475"/>
      <c r="N313" s="586">
        <v>14.491906556660901</v>
      </c>
      <c r="O313" s="277">
        <f t="shared" si="19"/>
        <v>-2.4868995751603507E-14</v>
      </c>
      <c r="Q313" s="586"/>
      <c r="R313" s="1"/>
    </row>
    <row r="314" spans="1:18" x14ac:dyDescent="0.2">
      <c r="A314" s="337">
        <f t="shared" si="22"/>
        <v>2032</v>
      </c>
      <c r="B314" s="337">
        <f t="shared" si="23"/>
        <v>1</v>
      </c>
      <c r="C314" s="475">
        <v>1283361.0159737</v>
      </c>
      <c r="D314" s="512">
        <v>3.3402310000000002</v>
      </c>
      <c r="E314" s="479">
        <v>26.112829868525239</v>
      </c>
      <c r="F314" s="479">
        <v>107.22973635615668</v>
      </c>
      <c r="G314" s="595">
        <v>-2.3543086388855299E-5</v>
      </c>
      <c r="H314" s="594">
        <f t="shared" si="18"/>
        <v>14.789861831597817</v>
      </c>
      <c r="I314" s="593">
        <f t="shared" si="20"/>
        <v>14.676786492303371</v>
      </c>
      <c r="J314" s="474">
        <v>817.88099999999997</v>
      </c>
      <c r="K314" s="592">
        <f t="shared" si="21"/>
        <v>12003.864813111573</v>
      </c>
      <c r="L314" s="475"/>
      <c r="N314" s="586">
        <v>14.789861831597801</v>
      </c>
      <c r="O314" s="277">
        <f t="shared" si="19"/>
        <v>-1.5987211554602254E-14</v>
      </c>
      <c r="Q314" s="586"/>
      <c r="R314" s="1"/>
    </row>
    <row r="315" spans="1:18" x14ac:dyDescent="0.2">
      <c r="A315" s="337">
        <f t="shared" si="22"/>
        <v>2032</v>
      </c>
      <c r="B315" s="337">
        <f t="shared" si="23"/>
        <v>2</v>
      </c>
      <c r="C315" s="475">
        <v>1286964.80082911</v>
      </c>
      <c r="D315" s="512">
        <v>3.3456613928498702</v>
      </c>
      <c r="E315" s="479">
        <v>35.042184420393127</v>
      </c>
      <c r="F315" s="479">
        <v>0</v>
      </c>
      <c r="G315" s="595">
        <v>7.4962208778117698E-6</v>
      </c>
      <c r="H315" s="594">
        <f t="shared" si="18"/>
        <v>14.436227405052016</v>
      </c>
      <c r="I315" s="593">
        <f t="shared" si="20"/>
        <v>14.325855764630703</v>
      </c>
      <c r="J315" s="474">
        <v>817.904</v>
      </c>
      <c r="K315" s="592">
        <f t="shared" si="21"/>
        <v>11717.17473331451</v>
      </c>
      <c r="L315" s="475"/>
      <c r="N315" s="586">
        <v>14.436227405052</v>
      </c>
      <c r="O315" s="277">
        <f t="shared" si="19"/>
        <v>-1.5987211554602254E-14</v>
      </c>
      <c r="Q315" s="586"/>
      <c r="R315" s="1"/>
    </row>
    <row r="316" spans="1:18" x14ac:dyDescent="0.2">
      <c r="A316" s="337">
        <f t="shared" si="22"/>
        <v>2032</v>
      </c>
      <c r="B316" s="337">
        <f t="shared" si="23"/>
        <v>3</v>
      </c>
      <c r="C316" s="475">
        <v>1290268.53055972</v>
      </c>
      <c r="D316" s="512">
        <v>3.35077766231786</v>
      </c>
      <c r="E316" s="479">
        <v>64.582270600115152</v>
      </c>
      <c r="F316" s="479">
        <v>0</v>
      </c>
      <c r="G316" s="595">
        <v>2.85664991626078E-5</v>
      </c>
      <c r="H316" s="594">
        <f t="shared" si="18"/>
        <v>14.590841911111188</v>
      </c>
      <c r="I316" s="593">
        <f t="shared" si="20"/>
        <v>14.479288171226637</v>
      </c>
      <c r="J316" s="474">
        <v>814.79300000000001</v>
      </c>
      <c r="K316" s="592">
        <f t="shared" si="21"/>
        <v>11797.622646898266</v>
      </c>
      <c r="L316" s="475"/>
      <c r="N316" s="586">
        <v>14.5908419111112</v>
      </c>
      <c r="O316" s="277">
        <f t="shared" si="19"/>
        <v>0</v>
      </c>
      <c r="Q316" s="586"/>
      <c r="R316" s="1"/>
    </row>
    <row r="317" spans="1:18" x14ac:dyDescent="0.2">
      <c r="A317" s="337">
        <f t="shared" si="22"/>
        <v>2032</v>
      </c>
      <c r="B317" s="337">
        <f t="shared" si="23"/>
        <v>4</v>
      </c>
      <c r="C317" s="475">
        <v>1293611.97339641</v>
      </c>
      <c r="D317" s="512">
        <v>3.3563230000000002</v>
      </c>
      <c r="E317" s="479">
        <v>114.03392869270741</v>
      </c>
      <c r="F317" s="479">
        <v>0</v>
      </c>
      <c r="G317" s="595">
        <v>1.9750746572455599E-5</v>
      </c>
      <c r="H317" s="594">
        <f t="shared" si="18"/>
        <v>14.8519490133951</v>
      </c>
      <c r="I317" s="593">
        <f t="shared" si="20"/>
        <v>14.738398988858323</v>
      </c>
      <c r="J317" s="474">
        <v>809.34799999999996</v>
      </c>
      <c r="K317" s="592">
        <f t="shared" si="21"/>
        <v>11928.493744834506</v>
      </c>
      <c r="L317" s="475"/>
      <c r="N317" s="586">
        <v>14.8519490133951</v>
      </c>
      <c r="O317" s="277">
        <f t="shared" si="19"/>
        <v>0</v>
      </c>
      <c r="Q317" s="586"/>
      <c r="R317" s="1"/>
    </row>
    <row r="318" spans="1:18" x14ac:dyDescent="0.2">
      <c r="A318" s="337">
        <f t="shared" si="22"/>
        <v>2032</v>
      </c>
      <c r="B318" s="337">
        <f t="shared" si="23"/>
        <v>5</v>
      </c>
      <c r="C318" s="475">
        <v>1296586.3505792699</v>
      </c>
      <c r="D318" s="512">
        <v>3.3617841475029899</v>
      </c>
      <c r="E318" s="479">
        <v>208.47875842628665</v>
      </c>
      <c r="F318" s="479">
        <v>0</v>
      </c>
      <c r="G318" s="595">
        <v>-7.7787951422436697E-6</v>
      </c>
      <c r="H318" s="594">
        <f t="shared" si="18"/>
        <v>15.357091903346927</v>
      </c>
      <c r="I318" s="593">
        <f t="shared" si="20"/>
        <v>15.239679827607519</v>
      </c>
      <c r="J318" s="474">
        <v>809.26300000000003</v>
      </c>
      <c r="K318" s="592">
        <f t="shared" si="21"/>
        <v>12332.909016329144</v>
      </c>
      <c r="L318" s="475"/>
      <c r="N318" s="586">
        <v>15.3570919033469</v>
      </c>
      <c r="O318" s="277">
        <f t="shared" si="19"/>
        <v>-2.6645352591003757E-14</v>
      </c>
      <c r="Q318" s="586"/>
      <c r="R318" s="1"/>
    </row>
    <row r="319" spans="1:18" x14ac:dyDescent="0.2">
      <c r="A319" s="337">
        <f t="shared" si="22"/>
        <v>2032</v>
      </c>
      <c r="B319" s="337">
        <f t="shared" si="23"/>
        <v>6</v>
      </c>
      <c r="C319" s="475">
        <v>1299466.6754302599</v>
      </c>
      <c r="D319" s="512">
        <v>3.3674740654552999</v>
      </c>
      <c r="E319" s="479">
        <v>271.66325293295364</v>
      </c>
      <c r="F319" s="479">
        <v>0</v>
      </c>
      <c r="G319" s="595">
        <v>-2.5353631631475099E-5</v>
      </c>
      <c r="H319" s="594">
        <f t="shared" si="18"/>
        <v>15.68859390616799</v>
      </c>
      <c r="I319" s="593">
        <f t="shared" si="20"/>
        <v>15.568647344178974</v>
      </c>
      <c r="J319" s="474">
        <v>808.75</v>
      </c>
      <c r="K319" s="592">
        <f t="shared" si="21"/>
        <v>12591.143539604745</v>
      </c>
      <c r="L319" s="475"/>
      <c r="N319" s="586">
        <v>15.688593906168</v>
      </c>
      <c r="O319" s="277">
        <f t="shared" si="19"/>
        <v>0</v>
      </c>
      <c r="Q319" s="586"/>
      <c r="R319" s="1"/>
    </row>
    <row r="320" spans="1:18" x14ac:dyDescent="0.2">
      <c r="A320" s="337">
        <f t="shared" si="22"/>
        <v>2032</v>
      </c>
      <c r="B320" s="337">
        <f t="shared" si="23"/>
        <v>7</v>
      </c>
      <c r="C320" s="475">
        <v>1302179.2994396701</v>
      </c>
      <c r="D320" s="512">
        <v>3.3729589999999998</v>
      </c>
      <c r="E320" s="479">
        <v>322.31916585708109</v>
      </c>
      <c r="F320" s="479">
        <v>0</v>
      </c>
      <c r="G320" s="595">
        <v>-1.6497548980254402E-5</v>
      </c>
      <c r="H320" s="594">
        <f t="shared" si="18"/>
        <v>15.951462693537922</v>
      </c>
      <c r="I320" s="593">
        <f t="shared" si="20"/>
        <v>15.829506377998792</v>
      </c>
      <c r="J320" s="474">
        <v>803.73599999999999</v>
      </c>
      <c r="K320" s="592">
        <f t="shared" si="21"/>
        <v>12722.744138227237</v>
      </c>
      <c r="L320" s="475"/>
      <c r="N320" s="586">
        <v>15.9514626935379</v>
      </c>
      <c r="O320" s="277">
        <f t="shared" si="19"/>
        <v>-2.1316282072803006E-14</v>
      </c>
      <c r="Q320" s="586"/>
      <c r="R320" s="1"/>
    </row>
    <row r="321" spans="1:18" x14ac:dyDescent="0.2">
      <c r="A321" s="337">
        <f t="shared" si="22"/>
        <v>2032</v>
      </c>
      <c r="B321" s="337">
        <f t="shared" si="23"/>
        <v>8</v>
      </c>
      <c r="C321" s="475">
        <v>1305000.53824489</v>
      </c>
      <c r="D321" s="512">
        <v>3.3785608897291501</v>
      </c>
      <c r="E321" s="479">
        <v>326.45437890907908</v>
      </c>
      <c r="F321" s="479">
        <v>0</v>
      </c>
      <c r="G321" s="595">
        <v>7.8655181283693293E-6</v>
      </c>
      <c r="H321" s="594">
        <f t="shared" si="18"/>
        <v>15.959523719003061</v>
      </c>
      <c r="I321" s="593">
        <f t="shared" si="20"/>
        <v>15.837505773193147</v>
      </c>
      <c r="J321" s="474">
        <v>801.23299999999995</v>
      </c>
      <c r="K321" s="592">
        <f t="shared" si="21"/>
        <v>12689.532263172863</v>
      </c>
      <c r="L321" s="475"/>
      <c r="N321" s="586">
        <v>15.9595237190031</v>
      </c>
      <c r="O321" s="277">
        <f t="shared" si="19"/>
        <v>3.907985046680551E-14</v>
      </c>
      <c r="Q321" s="586"/>
      <c r="R321" s="1"/>
    </row>
    <row r="322" spans="1:18" x14ac:dyDescent="0.2">
      <c r="A322" s="337">
        <f t="shared" si="22"/>
        <v>2032</v>
      </c>
      <c r="B322" s="337">
        <f t="shared" si="23"/>
        <v>9</v>
      </c>
      <c r="C322" s="475">
        <v>1307851.1486128999</v>
      </c>
      <c r="D322" s="512">
        <v>3.3841542041689001</v>
      </c>
      <c r="E322" s="479">
        <v>277.87653293728147</v>
      </c>
      <c r="F322" s="479">
        <v>0</v>
      </c>
      <c r="G322" s="595">
        <v>2.2452442706821802E-5</v>
      </c>
      <c r="H322" s="594">
        <f t="shared" si="18"/>
        <v>15.679011550362404</v>
      </c>
      <c r="I322" s="593">
        <f t="shared" si="20"/>
        <v>15.559138249918783</v>
      </c>
      <c r="J322" s="474">
        <v>801.06700000000001</v>
      </c>
      <c r="K322" s="592">
        <f t="shared" si="21"/>
        <v>12463.91220044769</v>
      </c>
      <c r="L322" s="475"/>
      <c r="N322" s="586">
        <v>15.6790115503624</v>
      </c>
      <c r="O322" s="277">
        <f t="shared" si="19"/>
        <v>0</v>
      </c>
      <c r="Q322" s="586"/>
      <c r="R322" s="1"/>
    </row>
    <row r="323" spans="1:18" x14ac:dyDescent="0.2">
      <c r="A323" s="337">
        <f t="shared" si="22"/>
        <v>2032</v>
      </c>
      <c r="B323" s="337">
        <f t="shared" si="23"/>
        <v>10</v>
      </c>
      <c r="C323" s="475">
        <v>1310628.44468041</v>
      </c>
      <c r="D323" s="512">
        <v>3.3896380000000002</v>
      </c>
      <c r="E323" s="479">
        <v>198.89039579254836</v>
      </c>
      <c r="F323" s="479">
        <v>0</v>
      </c>
      <c r="G323" s="595">
        <v>1.37143401026663E-5</v>
      </c>
      <c r="H323" s="594">
        <f t="shared" si="18"/>
        <v>15.231973186963991</v>
      </c>
      <c r="I323" s="593">
        <f t="shared" si="20"/>
        <v>15.115517701723411</v>
      </c>
      <c r="J323" s="474">
        <v>794.39200000000005</v>
      </c>
      <c r="K323" s="592">
        <f t="shared" si="21"/>
        <v>12007.646338107465</v>
      </c>
      <c r="L323" s="475"/>
      <c r="N323" s="586">
        <v>15.231973186964</v>
      </c>
      <c r="O323" s="277">
        <f t="shared" si="19"/>
        <v>0</v>
      </c>
      <c r="Q323" s="586"/>
      <c r="R323" s="1"/>
    </row>
    <row r="324" spans="1:18" x14ac:dyDescent="0.2">
      <c r="A324" s="337">
        <f t="shared" si="22"/>
        <v>2032</v>
      </c>
      <c r="B324" s="337">
        <f t="shared" si="23"/>
        <v>11</v>
      </c>
      <c r="C324" s="475">
        <v>1313516.0119493301</v>
      </c>
      <c r="D324" s="512">
        <v>3.3954333123908</v>
      </c>
      <c r="E324" s="479">
        <v>78.117279066674627</v>
      </c>
      <c r="F324" s="479">
        <v>0</v>
      </c>
      <c r="G324" s="595">
        <v>-7.7999397642969404E-6</v>
      </c>
      <c r="H324" s="594">
        <f t="shared" si="18"/>
        <v>14.554727310307513</v>
      </c>
      <c r="I324" s="593">
        <f t="shared" si="20"/>
        <v>14.443449683262003</v>
      </c>
      <c r="J324" s="474">
        <v>790.52</v>
      </c>
      <c r="K324" s="592">
        <f t="shared" si="21"/>
        <v>11417.835843612278</v>
      </c>
      <c r="L324" s="475"/>
      <c r="N324" s="586">
        <v>14.5547273103075</v>
      </c>
      <c r="O324" s="277">
        <f t="shared" si="19"/>
        <v>0</v>
      </c>
      <c r="Q324" s="586"/>
      <c r="R324" s="1"/>
    </row>
    <row r="325" spans="1:18" x14ac:dyDescent="0.2">
      <c r="A325" s="337">
        <f t="shared" si="22"/>
        <v>2032</v>
      </c>
      <c r="B325" s="337">
        <f t="shared" si="23"/>
        <v>12</v>
      </c>
      <c r="C325" s="475">
        <v>1316356.1199773899</v>
      </c>
      <c r="D325" s="512">
        <v>3.4011214612618601</v>
      </c>
      <c r="E325" s="479">
        <v>42.633806123140985</v>
      </c>
      <c r="F325" s="479">
        <v>0</v>
      </c>
      <c r="G325" s="595">
        <v>-1.98401292230699E-5</v>
      </c>
      <c r="H325" s="594">
        <f t="shared" si="18"/>
        <v>14.345211525616236</v>
      </c>
      <c r="I325" s="593">
        <f t="shared" si="20"/>
        <v>14.235535743720551</v>
      </c>
      <c r="J325" s="474">
        <v>788.42499999999995</v>
      </c>
      <c r="K325" s="592">
        <f t="shared" si="21"/>
        <v>11223.652268742875</v>
      </c>
      <c r="L325" s="475"/>
      <c r="N325" s="586">
        <v>14.3452115256162</v>
      </c>
      <c r="O325" s="277">
        <f t="shared" si="19"/>
        <v>-3.5527136788005009E-14</v>
      </c>
      <c r="Q325" s="586"/>
      <c r="R325" s="1"/>
    </row>
    <row r="326" spans="1:18" x14ac:dyDescent="0.2">
      <c r="A326" s="337">
        <f t="shared" si="22"/>
        <v>2033</v>
      </c>
      <c r="B326" s="337">
        <f t="shared" si="23"/>
        <v>1</v>
      </c>
      <c r="C326" s="475">
        <v>1319375.58894957</v>
      </c>
      <c r="D326" s="512">
        <v>3.4070100000000001</v>
      </c>
      <c r="E326" s="479">
        <v>26.112829868525239</v>
      </c>
      <c r="F326" s="479">
        <v>107.22973635615668</v>
      </c>
      <c r="G326" s="595">
        <v>-1.13399493439914E-5</v>
      </c>
      <c r="H326" s="594">
        <f t="shared" si="18"/>
        <v>14.635439024538304</v>
      </c>
      <c r="I326" s="593">
        <f t="shared" si="20"/>
        <v>14.523544319079514</v>
      </c>
      <c r="J326" s="474">
        <v>794.85400000000004</v>
      </c>
      <c r="K326" s="592">
        <f t="shared" si="21"/>
        <v>11544.097296197629</v>
      </c>
      <c r="L326" s="475"/>
      <c r="N326" s="586">
        <v>14.6354390245383</v>
      </c>
      <c r="O326" s="277">
        <f t="shared" si="19"/>
        <v>0</v>
      </c>
      <c r="Q326" s="586"/>
      <c r="R326" s="1"/>
    </row>
    <row r="327" spans="1:18" x14ac:dyDescent="0.2">
      <c r="A327" s="337">
        <f t="shared" si="22"/>
        <v>2033</v>
      </c>
      <c r="B327" s="337">
        <f t="shared" si="23"/>
        <v>2</v>
      </c>
      <c r="C327" s="475">
        <v>1322501.77743021</v>
      </c>
      <c r="D327" s="512">
        <v>3.4128564658796301</v>
      </c>
      <c r="E327" s="479">
        <v>35.042184420393127</v>
      </c>
      <c r="F327" s="479">
        <v>0</v>
      </c>
      <c r="G327" s="595">
        <v>7.6181646839756897E-6</v>
      </c>
      <c r="H327" s="594">
        <f t="shared" si="18"/>
        <v>14.274969093921897</v>
      </c>
      <c r="I327" s="593">
        <f t="shared" si="20"/>
        <v>14.165830347928718</v>
      </c>
      <c r="J327" s="474">
        <v>794.87699999999995</v>
      </c>
      <c r="K327" s="592">
        <f t="shared" si="21"/>
        <v>11260.092729470536</v>
      </c>
      <c r="L327" s="475"/>
      <c r="N327" s="586">
        <v>14.2749690939219</v>
      </c>
      <c r="O327" s="277">
        <f t="shared" si="19"/>
        <v>0</v>
      </c>
      <c r="Q327" s="586"/>
      <c r="R327" s="1"/>
    </row>
    <row r="328" spans="1:18" x14ac:dyDescent="0.2">
      <c r="A328" s="337">
        <f t="shared" si="22"/>
        <v>2033</v>
      </c>
      <c r="B328" s="337">
        <f t="shared" si="23"/>
        <v>3</v>
      </c>
      <c r="C328" s="475">
        <v>1325377.0849184899</v>
      </c>
      <c r="D328" s="512">
        <v>3.4181215280371098</v>
      </c>
      <c r="E328" s="479">
        <v>64.582270600115152</v>
      </c>
      <c r="F328" s="479">
        <v>0</v>
      </c>
      <c r="G328" s="595">
        <v>1.7494266892015299E-5</v>
      </c>
      <c r="H328" s="594">
        <f t="shared" si="18"/>
        <v>14.424981222371931</v>
      </c>
      <c r="I328" s="593">
        <f t="shared" si="20"/>
        <v>14.314695564222582</v>
      </c>
      <c r="J328" s="474">
        <v>791.76599999999996</v>
      </c>
      <c r="K328" s="592">
        <f t="shared" si="21"/>
        <v>11333.889248102256</v>
      </c>
      <c r="L328" s="475"/>
      <c r="N328" s="586">
        <v>14.424981222371899</v>
      </c>
      <c r="O328" s="277">
        <f t="shared" si="19"/>
        <v>-3.1974423109204508E-14</v>
      </c>
      <c r="Q328" s="586"/>
      <c r="R328" s="1"/>
    </row>
    <row r="329" spans="1:18" x14ac:dyDescent="0.2">
      <c r="A329" s="337">
        <f t="shared" si="22"/>
        <v>2033</v>
      </c>
      <c r="B329" s="337">
        <f t="shared" si="23"/>
        <v>4</v>
      </c>
      <c r="C329" s="475">
        <v>1328556.67165863</v>
      </c>
      <c r="D329" s="512">
        <v>3.423975</v>
      </c>
      <c r="E329" s="479">
        <v>114.03392869270741</v>
      </c>
      <c r="F329" s="479">
        <v>0</v>
      </c>
      <c r="G329" s="595">
        <v>9.3203838424926693E-6</v>
      </c>
      <c r="H329" s="594">
        <f t="shared" si="18"/>
        <v>14.682620756533945</v>
      </c>
      <c r="I329" s="593">
        <f t="shared" si="20"/>
        <v>14.570365324895651</v>
      </c>
      <c r="J329" s="474">
        <v>786.32100000000003</v>
      </c>
      <c r="K329" s="592">
        <f t="shared" si="21"/>
        <v>11456.984232637273</v>
      </c>
      <c r="L329" s="475"/>
      <c r="N329" s="586">
        <v>14.6826207565339</v>
      </c>
      <c r="O329" s="277">
        <f t="shared" si="19"/>
        <v>-4.4408920985006262E-14</v>
      </c>
      <c r="Q329" s="586"/>
      <c r="R329" s="1"/>
    </row>
    <row r="330" spans="1:18" x14ac:dyDescent="0.2">
      <c r="A330" s="337">
        <f t="shared" si="22"/>
        <v>2033</v>
      </c>
      <c r="B330" s="337">
        <f t="shared" si="23"/>
        <v>5</v>
      </c>
      <c r="C330" s="475">
        <v>1331576.7017118901</v>
      </c>
      <c r="D330" s="512">
        <v>3.4296907039751101</v>
      </c>
      <c r="E330" s="479">
        <v>208.47875842628665</v>
      </c>
      <c r="F330" s="479">
        <v>0</v>
      </c>
      <c r="G330" s="595">
        <v>-7.3499557089462499E-6</v>
      </c>
      <c r="H330" s="594">
        <f t="shared" si="18"/>
        <v>15.186420737263893</v>
      </c>
      <c r="I330" s="593">
        <f t="shared" si="20"/>
        <v>15.070313521585543</v>
      </c>
      <c r="J330" s="474">
        <v>786.23599999999999</v>
      </c>
      <c r="K330" s="592">
        <f t="shared" si="21"/>
        <v>11848.823021957331</v>
      </c>
      <c r="L330" s="475"/>
      <c r="N330" s="586">
        <v>15.1864207372639</v>
      </c>
      <c r="O330" s="277">
        <f t="shared" si="19"/>
        <v>0</v>
      </c>
      <c r="Q330" s="586"/>
      <c r="R330" s="1"/>
    </row>
    <row r="331" spans="1:18" x14ac:dyDescent="0.2">
      <c r="A331" s="337">
        <f t="shared" si="22"/>
        <v>2033</v>
      </c>
      <c r="B331" s="337">
        <f t="shared" si="23"/>
        <v>6</v>
      </c>
      <c r="C331" s="475">
        <v>1334612.1645134699</v>
      </c>
      <c r="D331" s="512">
        <v>3.4356167310788499</v>
      </c>
      <c r="E331" s="479">
        <v>271.66325293295364</v>
      </c>
      <c r="F331" s="479">
        <v>0</v>
      </c>
      <c r="G331" s="595">
        <v>-1.53931007140784E-5</v>
      </c>
      <c r="H331" s="594">
        <f t="shared" si="18"/>
        <v>15.517618369371364</v>
      </c>
      <c r="I331" s="593">
        <f t="shared" si="20"/>
        <v>15.398978994498393</v>
      </c>
      <c r="J331" s="474">
        <v>785.72299999999996</v>
      </c>
      <c r="K331" s="592">
        <f t="shared" si="21"/>
        <v>12099.331972494259</v>
      </c>
      <c r="L331" s="475"/>
      <c r="N331" s="586">
        <v>15.5176183693714</v>
      </c>
      <c r="O331" s="277">
        <f t="shared" si="19"/>
        <v>3.5527136788005009E-14</v>
      </c>
      <c r="Q331" s="586"/>
      <c r="R331" s="1"/>
    </row>
    <row r="332" spans="1:18" x14ac:dyDescent="0.2">
      <c r="A332" s="337">
        <f t="shared" si="22"/>
        <v>2033</v>
      </c>
      <c r="B332" s="337">
        <f t="shared" si="23"/>
        <v>7</v>
      </c>
      <c r="C332" s="475">
        <v>1337449.54024023</v>
      </c>
      <c r="D332" s="512">
        <v>3.4413239999999998</v>
      </c>
      <c r="E332" s="479">
        <v>322.31916585708109</v>
      </c>
      <c r="F332" s="479">
        <v>0</v>
      </c>
      <c r="G332" s="595">
        <v>-7.6080875928141697E-6</v>
      </c>
      <c r="H332" s="594">
        <f t="shared" si="18"/>
        <v>15.780012358471515</v>
      </c>
      <c r="I332" s="593">
        <f t="shared" si="20"/>
        <v>15.659366860100963</v>
      </c>
      <c r="J332" s="474">
        <v>780.70899999999995</v>
      </c>
      <c r="K332" s="592">
        <f t="shared" si="21"/>
        <v>12225.408641982562</v>
      </c>
      <c r="L332" s="475"/>
      <c r="N332" s="586">
        <v>15.780012358471501</v>
      </c>
      <c r="O332" s="277">
        <f t="shared" si="19"/>
        <v>-1.4210854715202004E-14</v>
      </c>
      <c r="Q332" s="586"/>
      <c r="R332" s="1"/>
    </row>
    <row r="333" spans="1:18" x14ac:dyDescent="0.2">
      <c r="A333" s="337">
        <f t="shared" si="22"/>
        <v>2033</v>
      </c>
      <c r="B333" s="337">
        <f t="shared" si="23"/>
        <v>8</v>
      </c>
      <c r="C333" s="475">
        <v>1340269.89285405</v>
      </c>
      <c r="D333" s="512">
        <v>3.4471567405409802</v>
      </c>
      <c r="E333" s="479">
        <v>326.45437890907908</v>
      </c>
      <c r="F333" s="479">
        <v>0</v>
      </c>
      <c r="G333" s="595">
        <v>7.0196903205754796E-6</v>
      </c>
      <c r="H333" s="594">
        <f t="shared" si="18"/>
        <v>15.786482873115261</v>
      </c>
      <c r="I333" s="593">
        <f t="shared" si="20"/>
        <v>15.665787904665336</v>
      </c>
      <c r="J333" s="474">
        <v>778.20600000000002</v>
      </c>
      <c r="K333" s="592">
        <f t="shared" si="21"/>
        <v>12191.210142137994</v>
      </c>
      <c r="L333" s="475"/>
      <c r="N333" s="586">
        <v>15.7864828731153</v>
      </c>
      <c r="O333" s="277">
        <f t="shared" si="19"/>
        <v>3.907985046680551E-14</v>
      </c>
      <c r="Q333" s="586"/>
      <c r="R333" s="1"/>
    </row>
    <row r="334" spans="1:18" x14ac:dyDescent="0.2">
      <c r="A334" s="337">
        <f t="shared" ref="A334:A365" si="24">+A322+1</f>
        <v>2033</v>
      </c>
      <c r="B334" s="337">
        <f t="shared" ref="B334:B365" si="25">+B322</f>
        <v>9</v>
      </c>
      <c r="C334" s="475">
        <v>1343009.7635793199</v>
      </c>
      <c r="D334" s="512">
        <v>3.4529367533975202</v>
      </c>
      <c r="E334" s="479">
        <v>277.87653293728147</v>
      </c>
      <c r="F334" s="479">
        <v>0</v>
      </c>
      <c r="G334" s="595">
        <v>1.3515757183668599E-5</v>
      </c>
      <c r="H334" s="594">
        <f t="shared" ref="H334:H397" si="26">+$B$2+C334*$B$3+D334*$B$4+E334*$B$5+F334*$B$6+G334</f>
        <v>15.503765548168309</v>
      </c>
      <c r="I334" s="593">
        <f t="shared" si="20"/>
        <v>15.38523208452531</v>
      </c>
      <c r="J334" s="474">
        <v>778.04</v>
      </c>
      <c r="K334" s="592">
        <f t="shared" si="21"/>
        <v>11970.325971044071</v>
      </c>
      <c r="L334" s="475"/>
      <c r="N334" s="586">
        <v>15.5037655481683</v>
      </c>
      <c r="O334" s="277">
        <f t="shared" ref="O334:O397" si="27">+N334-H334</f>
        <v>0</v>
      </c>
      <c r="Q334" s="586"/>
      <c r="R334" s="1"/>
    </row>
    <row r="335" spans="1:18" x14ac:dyDescent="0.2">
      <c r="A335" s="337">
        <f t="shared" si="24"/>
        <v>2033</v>
      </c>
      <c r="B335" s="337">
        <f t="shared" si="25"/>
        <v>10</v>
      </c>
      <c r="C335" s="475">
        <v>1345625.40159844</v>
      </c>
      <c r="D335" s="512">
        <v>3.458504</v>
      </c>
      <c r="E335" s="479">
        <v>198.89039579254836</v>
      </c>
      <c r="F335" s="479">
        <v>0</v>
      </c>
      <c r="G335" s="595">
        <v>6.1612625028573103E-6</v>
      </c>
      <c r="H335" s="594">
        <f t="shared" si="26"/>
        <v>15.054810053578644</v>
      </c>
      <c r="I335" s="593">
        <f t="shared" si="20"/>
        <v>14.939709062494002</v>
      </c>
      <c r="J335" s="474">
        <v>771.36500000000001</v>
      </c>
      <c r="K335" s="592">
        <f t="shared" si="21"/>
        <v>11523.968680990685</v>
      </c>
      <c r="L335" s="475"/>
      <c r="N335" s="586">
        <v>15.054810053578599</v>
      </c>
      <c r="O335" s="277">
        <f t="shared" si="27"/>
        <v>-4.4408920985006262E-14</v>
      </c>
      <c r="Q335" s="586"/>
      <c r="R335" s="1"/>
    </row>
    <row r="336" spans="1:18" x14ac:dyDescent="0.2">
      <c r="A336" s="337">
        <f t="shared" si="24"/>
        <v>2033</v>
      </c>
      <c r="B336" s="337">
        <f t="shared" si="25"/>
        <v>11</v>
      </c>
      <c r="C336" s="475">
        <v>1348336.1217488199</v>
      </c>
      <c r="D336" s="512">
        <v>3.46424853257429</v>
      </c>
      <c r="E336" s="479">
        <v>78.117279066674627</v>
      </c>
      <c r="F336" s="479">
        <v>0</v>
      </c>
      <c r="G336" s="595">
        <v>-6.6471881119412004E-6</v>
      </c>
      <c r="H336" s="594">
        <f t="shared" si="26"/>
        <v>14.376442403893515</v>
      </c>
      <c r="I336" s="593">
        <f t="shared" si="20"/>
        <v>14.266527847477967</v>
      </c>
      <c r="J336" s="474">
        <v>767.49300000000005</v>
      </c>
      <c r="K336" s="592">
        <f t="shared" si="21"/>
        <v>10949.460257244407</v>
      </c>
      <c r="L336" s="475"/>
      <c r="N336" s="586">
        <v>14.376442403893501</v>
      </c>
      <c r="O336" s="277">
        <f t="shared" si="27"/>
        <v>-1.4210854715202004E-14</v>
      </c>
      <c r="Q336" s="586"/>
      <c r="R336" s="1"/>
    </row>
    <row r="337" spans="1:18" x14ac:dyDescent="0.2">
      <c r="A337" s="337">
        <f t="shared" si="24"/>
        <v>2033</v>
      </c>
      <c r="B337" s="337">
        <f t="shared" si="25"/>
        <v>12</v>
      </c>
      <c r="C337" s="475">
        <v>1351020.4892189801</v>
      </c>
      <c r="D337" s="512">
        <v>3.4697962786115899</v>
      </c>
      <c r="E337" s="479">
        <v>42.633806123140985</v>
      </c>
      <c r="F337" s="479">
        <v>0</v>
      </c>
      <c r="G337" s="595">
        <v>-1.18423930786093E-5</v>
      </c>
      <c r="H337" s="594">
        <f t="shared" si="26"/>
        <v>14.16659004352109</v>
      </c>
      <c r="I337" s="593">
        <f t="shared" si="20"/>
        <v>14.058279905532235</v>
      </c>
      <c r="J337" s="474">
        <v>765.39800000000002</v>
      </c>
      <c r="K337" s="592">
        <f t="shared" si="21"/>
        <v>10760.179323134562</v>
      </c>
      <c r="L337" s="475"/>
      <c r="N337" s="586">
        <v>14.166590043521101</v>
      </c>
      <c r="O337" s="277">
        <f t="shared" si="27"/>
        <v>0</v>
      </c>
      <c r="Q337" s="586"/>
      <c r="R337" s="1"/>
    </row>
    <row r="338" spans="1:18" x14ac:dyDescent="0.2">
      <c r="A338" s="337">
        <f t="shared" si="24"/>
        <v>2034</v>
      </c>
      <c r="B338" s="337">
        <f t="shared" si="25"/>
        <v>1</v>
      </c>
      <c r="C338" s="475">
        <v>1353915.9518593501</v>
      </c>
      <c r="D338" s="512">
        <v>3.475508</v>
      </c>
      <c r="E338" s="479">
        <v>26.112829868525239</v>
      </c>
      <c r="F338" s="479">
        <v>107.22973635615668</v>
      </c>
      <c r="G338" s="595">
        <v>-4.9432486068923296E-6</v>
      </c>
      <c r="H338" s="594">
        <f t="shared" si="26"/>
        <v>14.456985668360261</v>
      </c>
      <c r="I338" s="593">
        <f t="shared" si="20"/>
        <v>14.346455321407847</v>
      </c>
      <c r="J338" s="474">
        <v>771.827</v>
      </c>
      <c r="K338" s="592">
        <f t="shared" si="21"/>
        <v>11072.981571356255</v>
      </c>
      <c r="L338" s="475"/>
      <c r="N338" s="586">
        <v>14.4569856683603</v>
      </c>
      <c r="O338" s="277">
        <f t="shared" si="27"/>
        <v>3.907985046680551E-14</v>
      </c>
      <c r="Q338" s="586"/>
      <c r="R338" s="1"/>
    </row>
    <row r="339" spans="1:18" x14ac:dyDescent="0.2">
      <c r="A339" s="337">
        <f t="shared" si="24"/>
        <v>2034</v>
      </c>
      <c r="B339" s="337">
        <f t="shared" si="25"/>
        <v>2</v>
      </c>
      <c r="C339" s="475">
        <v>1356963.2953160601</v>
      </c>
      <c r="D339" s="512">
        <v>3.48120051656222</v>
      </c>
      <c r="E339" s="479">
        <v>35.042184420393127</v>
      </c>
      <c r="F339" s="479">
        <v>0</v>
      </c>
      <c r="G339" s="595">
        <v>6.2484246630134496E-6</v>
      </c>
      <c r="H339" s="594">
        <f t="shared" si="26"/>
        <v>14.096898910812167</v>
      </c>
      <c r="I339" s="593">
        <f t="shared" si="20"/>
        <v>13.989121593789903</v>
      </c>
      <c r="J339" s="474">
        <v>771.85</v>
      </c>
      <c r="K339" s="592">
        <f t="shared" si="21"/>
        <v>10797.503502166737</v>
      </c>
      <c r="L339" s="475"/>
      <c r="N339" s="586">
        <v>14.0968989108122</v>
      </c>
      <c r="O339" s="277">
        <f t="shared" si="27"/>
        <v>3.3750779948604759E-14</v>
      </c>
      <c r="Q339" s="586"/>
      <c r="R339" s="1"/>
    </row>
    <row r="340" spans="1:18" x14ac:dyDescent="0.2">
      <c r="A340" s="337">
        <f t="shared" si="24"/>
        <v>2034</v>
      </c>
      <c r="B340" s="337">
        <f t="shared" si="25"/>
        <v>3</v>
      </c>
      <c r="C340" s="475">
        <v>1359767.4620057701</v>
      </c>
      <c r="D340" s="512">
        <v>3.4863646569987599</v>
      </c>
      <c r="E340" s="479">
        <v>64.582270600115152</v>
      </c>
      <c r="F340" s="479">
        <v>0</v>
      </c>
      <c r="G340" s="595">
        <v>1.0354292570014E-5</v>
      </c>
      <c r="H340" s="594">
        <f t="shared" si="26"/>
        <v>14.246999121890278</v>
      </c>
      <c r="I340" s="593">
        <f t="shared" si="20"/>
        <v>14.138074219279382</v>
      </c>
      <c r="J340" s="474">
        <v>768.73900000000003</v>
      </c>
      <c r="K340" s="592">
        <f t="shared" si="21"/>
        <v>10868.489037254612</v>
      </c>
      <c r="L340" s="475"/>
      <c r="N340" s="586">
        <v>14.246999121890299</v>
      </c>
      <c r="O340" s="277">
        <f t="shared" si="27"/>
        <v>2.1316282072803006E-14</v>
      </c>
      <c r="Q340" s="586"/>
      <c r="R340" s="1"/>
    </row>
    <row r="341" spans="1:18" x14ac:dyDescent="0.2">
      <c r="A341" s="337">
        <f t="shared" si="24"/>
        <v>2034</v>
      </c>
      <c r="B341" s="337">
        <f t="shared" si="25"/>
        <v>4</v>
      </c>
      <c r="C341" s="475">
        <v>1362812.41330469</v>
      </c>
      <c r="D341" s="512">
        <v>3.4921609999999998</v>
      </c>
      <c r="E341" s="479">
        <v>114.03392869270741</v>
      </c>
      <c r="F341" s="479">
        <v>0</v>
      </c>
      <c r="G341" s="595">
        <v>3.9219601610795996E-6</v>
      </c>
      <c r="H341" s="594">
        <f t="shared" si="26"/>
        <v>14.503905634859398</v>
      </c>
      <c r="I341" s="593">
        <f t="shared" si="20"/>
        <v>14.393016563045862</v>
      </c>
      <c r="J341" s="474">
        <v>763.29399999999998</v>
      </c>
      <c r="K341" s="592">
        <f t="shared" si="21"/>
        <v>10986.103184473528</v>
      </c>
      <c r="L341" s="475"/>
      <c r="N341" s="586">
        <v>14.5039056348594</v>
      </c>
      <c r="O341" s="277">
        <f t="shared" si="27"/>
        <v>0</v>
      </c>
      <c r="Q341" s="586"/>
      <c r="R341" s="1"/>
    </row>
    <row r="342" spans="1:18" x14ac:dyDescent="0.2">
      <c r="A342" s="337">
        <f t="shared" si="24"/>
        <v>2034</v>
      </c>
      <c r="B342" s="337">
        <f t="shared" si="25"/>
        <v>5</v>
      </c>
      <c r="C342" s="475">
        <v>1365613.72529459</v>
      </c>
      <c r="D342" s="512">
        <v>3.4978825053946401</v>
      </c>
      <c r="E342" s="479">
        <v>208.47875842628665</v>
      </c>
      <c r="F342" s="479">
        <v>0</v>
      </c>
      <c r="G342" s="595">
        <v>-5.83614608196115E-6</v>
      </c>
      <c r="H342" s="594">
        <f t="shared" si="26"/>
        <v>15.00584681820504</v>
      </c>
      <c r="I342" s="593">
        <f t="shared" si="20"/>
        <v>14.891120173717807</v>
      </c>
      <c r="J342" s="474">
        <v>763.20899999999995</v>
      </c>
      <c r="K342" s="592">
        <f t="shared" si="21"/>
        <v>11365.036936662993</v>
      </c>
      <c r="L342" s="475"/>
      <c r="N342" s="586">
        <v>15.005846818205001</v>
      </c>
      <c r="O342" s="277">
        <f t="shared" si="27"/>
        <v>-3.907985046680551E-14</v>
      </c>
      <c r="Q342" s="586"/>
      <c r="R342" s="1"/>
    </row>
    <row r="343" spans="1:18" x14ac:dyDescent="0.2">
      <c r="A343" s="337">
        <f t="shared" si="24"/>
        <v>2034</v>
      </c>
      <c r="B343" s="337">
        <f t="shared" si="25"/>
        <v>6</v>
      </c>
      <c r="C343" s="475">
        <v>1368394.63702077</v>
      </c>
      <c r="D343" s="512">
        <v>3.5038597299198502</v>
      </c>
      <c r="E343" s="479">
        <v>271.66325293295364</v>
      </c>
      <c r="F343" s="479">
        <v>0</v>
      </c>
      <c r="G343" s="595">
        <v>-9.03392315620977E-6</v>
      </c>
      <c r="H343" s="594">
        <f t="shared" si="26"/>
        <v>15.334575002135919</v>
      </c>
      <c r="I343" s="593">
        <f t="shared" si="20"/>
        <v>15.217335078528377</v>
      </c>
      <c r="J343" s="474">
        <v>762.69600000000003</v>
      </c>
      <c r="K343" s="592">
        <f t="shared" si="21"/>
        <v>11606.20059505328</v>
      </c>
      <c r="L343" s="475"/>
      <c r="N343" s="586">
        <v>15.3345750021359</v>
      </c>
      <c r="O343" s="277">
        <f t="shared" si="27"/>
        <v>-1.9539925233402755E-14</v>
      </c>
      <c r="Q343" s="586"/>
      <c r="R343" s="1"/>
    </row>
    <row r="344" spans="1:18" x14ac:dyDescent="0.2">
      <c r="A344" s="337">
        <f t="shared" si="24"/>
        <v>2034</v>
      </c>
      <c r="B344" s="337">
        <f t="shared" si="25"/>
        <v>7</v>
      </c>
      <c r="C344" s="475">
        <v>1371042.3175894499</v>
      </c>
      <c r="D344" s="512">
        <v>3.5096370000000001</v>
      </c>
      <c r="E344" s="479">
        <v>322.31916585708109</v>
      </c>
      <c r="F344" s="479">
        <v>0</v>
      </c>
      <c r="G344" s="595">
        <v>-3.06937444349842E-6</v>
      </c>
      <c r="H344" s="594">
        <f t="shared" si="26"/>
        <v>15.594906228841031</v>
      </c>
      <c r="I344" s="593">
        <f t="shared" si="20"/>
        <v>15.475675952509183</v>
      </c>
      <c r="J344" s="474">
        <v>757.68200000000002</v>
      </c>
      <c r="K344" s="592">
        <f t="shared" si="21"/>
        <v>11725.641107049063</v>
      </c>
      <c r="L344" s="475"/>
      <c r="N344" s="586">
        <v>15.594906228840999</v>
      </c>
      <c r="O344" s="277">
        <f t="shared" si="27"/>
        <v>-3.1974423109204508E-14</v>
      </c>
      <c r="Q344" s="586"/>
      <c r="R344" s="1"/>
    </row>
    <row r="345" spans="1:18" x14ac:dyDescent="0.2">
      <c r="A345" s="337">
        <f t="shared" si="24"/>
        <v>2034</v>
      </c>
      <c r="B345" s="337">
        <f t="shared" si="25"/>
        <v>8</v>
      </c>
      <c r="C345" s="475">
        <v>1373790.44312382</v>
      </c>
      <c r="D345" s="512">
        <v>3.51554515770711</v>
      </c>
      <c r="E345" s="479">
        <v>326.45437890907908</v>
      </c>
      <c r="F345" s="479">
        <v>0</v>
      </c>
      <c r="G345" s="595">
        <v>5.4203966950439104E-6</v>
      </c>
      <c r="H345" s="594">
        <f t="shared" si="26"/>
        <v>15.600253541183609</v>
      </c>
      <c r="I345" s="593">
        <f t="shared" si="20"/>
        <v>15.48098238217386</v>
      </c>
      <c r="J345" s="474">
        <v>755.17899999999997</v>
      </c>
      <c r="K345" s="592">
        <f t="shared" si="21"/>
        <v>11690.912794387672</v>
      </c>
      <c r="L345" s="475"/>
      <c r="N345" s="586">
        <v>15.6002535411836</v>
      </c>
      <c r="O345" s="277">
        <f t="shared" si="27"/>
        <v>0</v>
      </c>
      <c r="Q345" s="586"/>
      <c r="R345" s="1"/>
    </row>
    <row r="346" spans="1:18" x14ac:dyDescent="0.2">
      <c r="A346" s="337">
        <f t="shared" si="24"/>
        <v>2034</v>
      </c>
      <c r="B346" s="337">
        <f t="shared" si="25"/>
        <v>9</v>
      </c>
      <c r="C346" s="475">
        <v>1376559.8882945899</v>
      </c>
      <c r="D346" s="512">
        <v>3.5214102666710199</v>
      </c>
      <c r="E346" s="479">
        <v>277.87653293728147</v>
      </c>
      <c r="F346" s="479">
        <v>0</v>
      </c>
      <c r="G346" s="595">
        <v>7.8649587287316098E-6</v>
      </c>
      <c r="H346" s="594">
        <f t="shared" si="26"/>
        <v>15.31719911712235</v>
      </c>
      <c r="I346" s="593">
        <f t="shared" si="20"/>
        <v>15.200092040198287</v>
      </c>
      <c r="J346" s="474">
        <v>755.01300000000003</v>
      </c>
      <c r="K346" s="592">
        <f t="shared" si="21"/>
        <v>11476.267091546229</v>
      </c>
      <c r="L346" s="475"/>
      <c r="N346" s="586">
        <v>15.3171991171223</v>
      </c>
      <c r="O346" s="277">
        <f t="shared" si="27"/>
        <v>-4.9737991503207013E-14</v>
      </c>
      <c r="Q346" s="586"/>
      <c r="R346" s="1"/>
    </row>
    <row r="347" spans="1:18" x14ac:dyDescent="0.2">
      <c r="A347" s="337">
        <f t="shared" si="24"/>
        <v>2034</v>
      </c>
      <c r="B347" s="337">
        <f t="shared" si="25"/>
        <v>10</v>
      </c>
      <c r="C347" s="475">
        <v>1379257.5660230001</v>
      </c>
      <c r="D347" s="512">
        <v>3.5270809999999999</v>
      </c>
      <c r="E347" s="479">
        <v>198.89039579254836</v>
      </c>
      <c r="F347" s="479">
        <v>0</v>
      </c>
      <c r="G347" s="595">
        <v>2.36106958340088E-6</v>
      </c>
      <c r="H347" s="594">
        <f t="shared" si="26"/>
        <v>14.868225137960682</v>
      </c>
      <c r="I347" s="593">
        <f t="shared" si="20"/>
        <v>14.754550674918082</v>
      </c>
      <c r="J347" s="474">
        <v>748.33799999999997</v>
      </c>
      <c r="K347" s="592">
        <f t="shared" si="21"/>
        <v>11041.390942966847</v>
      </c>
      <c r="L347" s="475"/>
      <c r="N347" s="586">
        <v>14.8682251379607</v>
      </c>
      <c r="O347" s="277">
        <f t="shared" si="27"/>
        <v>1.7763568394002505E-14</v>
      </c>
      <c r="Q347" s="586"/>
      <c r="R347" s="1"/>
    </row>
    <row r="348" spans="1:18" x14ac:dyDescent="0.2">
      <c r="A348" s="337">
        <f t="shared" si="24"/>
        <v>2034</v>
      </c>
      <c r="B348" s="337">
        <f t="shared" si="25"/>
        <v>11</v>
      </c>
      <c r="C348" s="475">
        <v>1382075.98780751</v>
      </c>
      <c r="D348" s="512">
        <v>3.53296335244181</v>
      </c>
      <c r="E348" s="479">
        <v>78.117279066674627</v>
      </c>
      <c r="F348" s="479">
        <v>0</v>
      </c>
      <c r="G348" s="595">
        <v>-5.00897092514663E-6</v>
      </c>
      <c r="H348" s="594">
        <f t="shared" si="26"/>
        <v>14.189822854382893</v>
      </c>
      <c r="I348" s="593">
        <f t="shared" si="20"/>
        <v>14.081335090801529</v>
      </c>
      <c r="J348" s="474">
        <v>744.46600000000001</v>
      </c>
      <c r="K348" s="592">
        <f t="shared" si="21"/>
        <v>10483.075209708652</v>
      </c>
      <c r="L348" s="475"/>
      <c r="N348" s="586">
        <v>14.1898228543829</v>
      </c>
      <c r="O348" s="277">
        <f t="shared" si="27"/>
        <v>0</v>
      </c>
      <c r="Q348" s="586"/>
      <c r="R348" s="1"/>
    </row>
    <row r="349" spans="1:18" x14ac:dyDescent="0.2">
      <c r="A349" s="337">
        <f t="shared" si="24"/>
        <v>2034</v>
      </c>
      <c r="B349" s="337">
        <f t="shared" si="25"/>
        <v>12</v>
      </c>
      <c r="C349" s="475">
        <v>1384903.1551020299</v>
      </c>
      <c r="D349" s="512">
        <v>3.5386708164077199</v>
      </c>
      <c r="E349" s="479">
        <v>42.633806123140985</v>
      </c>
      <c r="F349" s="479">
        <v>0</v>
      </c>
      <c r="G349" s="595">
        <v>-6.83227716002932E-6</v>
      </c>
      <c r="H349" s="594">
        <f t="shared" si="26"/>
        <v>13.980077595824602</v>
      </c>
      <c r="I349" s="593">
        <f t="shared" si="20"/>
        <v>13.873193431826989</v>
      </c>
      <c r="J349" s="474">
        <v>742.37099999999998</v>
      </c>
      <c r="K349" s="592">
        <f t="shared" si="21"/>
        <v>10299.056481178834</v>
      </c>
      <c r="L349" s="475"/>
      <c r="N349" s="586">
        <v>13.9800775958246</v>
      </c>
      <c r="O349" s="277">
        <f t="shared" si="27"/>
        <v>0</v>
      </c>
      <c r="Q349" s="586"/>
      <c r="R349" s="1"/>
    </row>
    <row r="350" spans="1:18" x14ac:dyDescent="0.2">
      <c r="A350" s="337">
        <f t="shared" si="24"/>
        <v>2035</v>
      </c>
      <c r="B350" s="337">
        <f t="shared" si="25"/>
        <v>1</v>
      </c>
      <c r="C350" s="475">
        <v>1388015.1649611699</v>
      </c>
      <c r="D350" s="512">
        <v>3.5445679999999999</v>
      </c>
      <c r="E350" s="479">
        <v>26.112829868525239</v>
      </c>
      <c r="F350" s="479">
        <v>107.22973635615668</v>
      </c>
      <c r="G350" s="595">
        <v>-1.7758080836927099E-6</v>
      </c>
      <c r="H350" s="594">
        <f t="shared" si="26"/>
        <v>14.271015394610101</v>
      </c>
      <c r="I350" s="593">
        <f t="shared" si="20"/>
        <v>14.161906876478159</v>
      </c>
      <c r="J350" s="474">
        <v>748.8</v>
      </c>
      <c r="K350" s="592">
        <f t="shared" si="21"/>
        <v>10604.435869106845</v>
      </c>
      <c r="L350" s="475"/>
      <c r="N350" s="586">
        <v>14.271015394610099</v>
      </c>
      <c r="O350" s="277">
        <f t="shared" si="27"/>
        <v>0</v>
      </c>
      <c r="Q350" s="586"/>
      <c r="R350" s="1"/>
    </row>
    <row r="351" spans="1:18" x14ac:dyDescent="0.2">
      <c r="A351" s="337">
        <f t="shared" si="24"/>
        <v>2035</v>
      </c>
      <c r="B351" s="337">
        <f t="shared" si="25"/>
        <v>2</v>
      </c>
      <c r="C351" s="475">
        <v>1391359.2727574001</v>
      </c>
      <c r="D351" s="512">
        <v>3.5504595858622801</v>
      </c>
      <c r="E351" s="479">
        <v>35.042184420393127</v>
      </c>
      <c r="F351" s="479">
        <v>0</v>
      </c>
      <c r="G351" s="595">
        <v>4.6077991395776499E-6</v>
      </c>
      <c r="H351" s="594">
        <f t="shared" si="26"/>
        <v>13.912044872417114</v>
      </c>
      <c r="I351" s="593">
        <f t="shared" si="20"/>
        <v>13.805680850079378</v>
      </c>
      <c r="J351" s="474">
        <v>748.82299999999998</v>
      </c>
      <c r="K351" s="592">
        <f t="shared" si="21"/>
        <v>10338.011351198989</v>
      </c>
      <c r="L351" s="475"/>
      <c r="N351" s="586">
        <v>13.9120448724171</v>
      </c>
      <c r="O351" s="277">
        <f t="shared" si="27"/>
        <v>-1.4210854715202004E-14</v>
      </c>
      <c r="Q351" s="586"/>
      <c r="R351" s="1"/>
    </row>
    <row r="352" spans="1:18" x14ac:dyDescent="0.2">
      <c r="A352" s="337">
        <f t="shared" si="24"/>
        <v>2035</v>
      </c>
      <c r="B352" s="337">
        <f t="shared" si="25"/>
        <v>3</v>
      </c>
      <c r="C352" s="475">
        <v>1394444.73516878</v>
      </c>
      <c r="D352" s="512">
        <v>3.55580844333597</v>
      </c>
      <c r="E352" s="479">
        <v>64.582270600115152</v>
      </c>
      <c r="F352" s="479">
        <v>0</v>
      </c>
      <c r="G352" s="595">
        <v>5.9219380066366503E-6</v>
      </c>
      <c r="H352" s="594">
        <f t="shared" si="26"/>
        <v>14.063231999780374</v>
      </c>
      <c r="I352" s="593">
        <f t="shared" si="20"/>
        <v>13.955712081875916</v>
      </c>
      <c r="J352" s="474">
        <v>745.71199999999999</v>
      </c>
      <c r="K352" s="592">
        <f t="shared" si="21"/>
        <v>10406.941967999854</v>
      </c>
      <c r="L352" s="475"/>
      <c r="N352" s="586">
        <v>14.063231999780401</v>
      </c>
      <c r="O352" s="277">
        <f t="shared" si="27"/>
        <v>2.6645352591003757E-14</v>
      </c>
      <c r="Q352" s="586"/>
      <c r="R352" s="1"/>
    </row>
    <row r="353" spans="1:18" x14ac:dyDescent="0.2">
      <c r="A353" s="337">
        <f t="shared" si="24"/>
        <v>2035</v>
      </c>
      <c r="B353" s="337">
        <f t="shared" si="25"/>
        <v>4</v>
      </c>
      <c r="C353" s="475">
        <v>1397735.5617577201</v>
      </c>
      <c r="D353" s="512">
        <v>3.5618069999999999</v>
      </c>
      <c r="E353" s="479">
        <v>114.03392869270741</v>
      </c>
      <c r="F353" s="479">
        <v>0</v>
      </c>
      <c r="G353" s="595">
        <v>1.2951623649115601E-6</v>
      </c>
      <c r="H353" s="594">
        <f t="shared" si="26"/>
        <v>14.32081503692832</v>
      </c>
      <c r="I353" s="593">
        <f t="shared" si="20"/>
        <v>14.21132577748074</v>
      </c>
      <c r="J353" s="474">
        <v>740.26800000000003</v>
      </c>
      <c r="K353" s="592">
        <f t="shared" si="21"/>
        <v>10520.189710644112</v>
      </c>
      <c r="L353" s="475"/>
      <c r="N353" s="586">
        <v>14.3208150369283</v>
      </c>
      <c r="O353" s="277">
        <f t="shared" si="27"/>
        <v>-1.9539925233402755E-14</v>
      </c>
      <c r="Q353" s="586"/>
      <c r="R353" s="1"/>
    </row>
    <row r="354" spans="1:18" x14ac:dyDescent="0.2">
      <c r="A354" s="337">
        <f t="shared" si="24"/>
        <v>2035</v>
      </c>
      <c r="B354" s="337">
        <f t="shared" si="25"/>
        <v>5</v>
      </c>
      <c r="C354" s="475">
        <v>1400654.00134639</v>
      </c>
      <c r="D354" s="512">
        <v>3.5677182819476001</v>
      </c>
      <c r="E354" s="479">
        <v>208.47875842628665</v>
      </c>
      <c r="F354" s="479">
        <v>0</v>
      </c>
      <c r="G354" s="595">
        <v>-4.2212762920712504E-6</v>
      </c>
      <c r="H354" s="594">
        <f t="shared" si="26"/>
        <v>14.82244497737514</v>
      </c>
      <c r="I354" s="593">
        <f t="shared" si="20"/>
        <v>14.709120524849888</v>
      </c>
      <c r="J354" s="474">
        <v>740.18200000000002</v>
      </c>
      <c r="K354" s="592">
        <f t="shared" si="21"/>
        <v>10887.42624832444</v>
      </c>
      <c r="L354" s="475"/>
      <c r="N354" s="586">
        <v>14.822444977375101</v>
      </c>
      <c r="O354" s="277">
        <f t="shared" si="27"/>
        <v>-3.907985046680551E-14</v>
      </c>
      <c r="Q354" s="586"/>
      <c r="R354" s="1"/>
    </row>
    <row r="355" spans="1:18" x14ac:dyDescent="0.2">
      <c r="A355" s="337">
        <f t="shared" si="24"/>
        <v>2035</v>
      </c>
      <c r="B355" s="337">
        <f t="shared" si="25"/>
        <v>6</v>
      </c>
      <c r="C355" s="475">
        <v>1403475.3258556901</v>
      </c>
      <c r="D355" s="512">
        <v>3.57389886218176</v>
      </c>
      <c r="E355" s="479">
        <v>271.66325293295364</v>
      </c>
      <c r="F355" s="479">
        <v>0</v>
      </c>
      <c r="G355" s="595">
        <v>-5.1211456231214899E-6</v>
      </c>
      <c r="H355" s="594">
        <f t="shared" si="26"/>
        <v>15.15012690068629</v>
      </c>
      <c r="I355" s="593">
        <f t="shared" si="20"/>
        <v>15.034297168187434</v>
      </c>
      <c r="J355" s="474">
        <v>739.67</v>
      </c>
      <c r="K355" s="592">
        <f t="shared" si="21"/>
        <v>11120.418586393198</v>
      </c>
      <c r="L355" s="475"/>
      <c r="N355" s="586">
        <v>15.150126900686301</v>
      </c>
      <c r="O355" s="277">
        <f t="shared" si="27"/>
        <v>0</v>
      </c>
      <c r="Q355" s="586"/>
      <c r="R355" s="1"/>
    </row>
    <row r="356" spans="1:18" x14ac:dyDescent="0.2">
      <c r="A356" s="337">
        <f t="shared" si="24"/>
        <v>2035</v>
      </c>
      <c r="B356" s="337">
        <f t="shared" si="25"/>
        <v>7</v>
      </c>
      <c r="C356" s="475">
        <v>1406151.94709862</v>
      </c>
      <c r="D356" s="512">
        <v>3.5798969999999999</v>
      </c>
      <c r="E356" s="479">
        <v>322.31916585708109</v>
      </c>
      <c r="F356" s="479">
        <v>0</v>
      </c>
      <c r="G356" s="595">
        <v>-9.0317917766924396E-7</v>
      </c>
      <c r="H356" s="594">
        <f t="shared" si="26"/>
        <v>15.409192682593728</v>
      </c>
      <c r="I356" s="593">
        <f t="shared" si="20"/>
        <v>15.291382272281766</v>
      </c>
      <c r="J356" s="474">
        <v>734.65599999999995</v>
      </c>
      <c r="K356" s="592">
        <f t="shared" si="21"/>
        <v>11233.905734625432</v>
      </c>
      <c r="L356" s="475"/>
      <c r="N356" s="586">
        <v>15.4091926825937</v>
      </c>
      <c r="O356" s="277">
        <f t="shared" si="27"/>
        <v>-2.8421709430404007E-14</v>
      </c>
      <c r="Q356" s="586"/>
      <c r="R356" s="1"/>
    </row>
    <row r="357" spans="1:18" x14ac:dyDescent="0.2">
      <c r="A357" s="337">
        <f t="shared" si="24"/>
        <v>2035</v>
      </c>
      <c r="B357" s="337">
        <f t="shared" si="25"/>
        <v>8</v>
      </c>
      <c r="C357" s="475">
        <v>1408981.0894128899</v>
      </c>
      <c r="D357" s="512">
        <v>3.5860654479552601</v>
      </c>
      <c r="E357" s="479">
        <v>326.45437890907908</v>
      </c>
      <c r="F357" s="479">
        <v>0</v>
      </c>
      <c r="G357" s="595">
        <v>3.8525407255463102E-6</v>
      </c>
      <c r="H357" s="594">
        <f t="shared" si="26"/>
        <v>15.413438681851575</v>
      </c>
      <c r="I357" s="593">
        <f t="shared" si="20"/>
        <v>15.295595808909995</v>
      </c>
      <c r="J357" s="474">
        <v>732.15200000000004</v>
      </c>
      <c r="K357" s="592">
        <f t="shared" si="21"/>
        <v>11198.701062685072</v>
      </c>
      <c r="L357" s="475"/>
      <c r="N357" s="586">
        <v>15.4134386818516</v>
      </c>
      <c r="O357" s="277">
        <f t="shared" si="27"/>
        <v>2.4868995751603507E-14</v>
      </c>
      <c r="Q357" s="586"/>
      <c r="R357" s="1"/>
    </row>
    <row r="358" spans="1:18" x14ac:dyDescent="0.2">
      <c r="A358" s="337">
        <f t="shared" si="24"/>
        <v>2035</v>
      </c>
      <c r="B358" s="337">
        <f t="shared" si="25"/>
        <v>9</v>
      </c>
      <c r="C358" s="475">
        <v>1411909.3802842</v>
      </c>
      <c r="D358" s="512">
        <v>3.5921885704921599</v>
      </c>
      <c r="E358" s="479">
        <v>277.87653293728147</v>
      </c>
      <c r="F358" s="479">
        <v>0</v>
      </c>
      <c r="G358" s="595">
        <v>4.4182013745341902E-6</v>
      </c>
      <c r="H358" s="594">
        <f t="shared" si="26"/>
        <v>15.129950143274005</v>
      </c>
      <c r="I358" s="593">
        <f t="shared" si="20"/>
        <v>15.014274671424522</v>
      </c>
      <c r="J358" s="474">
        <v>731.98599999999999</v>
      </c>
      <c r="K358" s="592">
        <f t="shared" si="21"/>
        <v>10990.238859637349</v>
      </c>
      <c r="L358" s="475"/>
      <c r="N358" s="586">
        <v>15.129950143274</v>
      </c>
      <c r="O358" s="277">
        <f t="shared" si="27"/>
        <v>0</v>
      </c>
      <c r="Q358" s="586"/>
      <c r="R358" s="1"/>
    </row>
    <row r="359" spans="1:18" x14ac:dyDescent="0.2">
      <c r="A359" s="337">
        <f t="shared" si="24"/>
        <v>2035</v>
      </c>
      <c r="B359" s="337">
        <f t="shared" si="25"/>
        <v>10</v>
      </c>
      <c r="C359" s="475">
        <v>1414851.1285630499</v>
      </c>
      <c r="D359" s="512">
        <v>3.5980639999999999</v>
      </c>
      <c r="E359" s="479">
        <v>198.89039579254836</v>
      </c>
      <c r="F359" s="479">
        <v>0</v>
      </c>
      <c r="G359" s="595">
        <v>5.8607940900401403E-7</v>
      </c>
      <c r="H359" s="594">
        <f t="shared" si="26"/>
        <v>14.681620566242444</v>
      </c>
      <c r="I359" s="593">
        <f t="shared" si="20"/>
        <v>14.569372781521873</v>
      </c>
      <c r="J359" s="474">
        <v>725.31100000000004</v>
      </c>
      <c r="K359" s="592">
        <f t="shared" si="21"/>
        <v>10567.326341538412</v>
      </c>
      <c r="L359" s="475"/>
      <c r="N359" s="586">
        <v>14.681620566242399</v>
      </c>
      <c r="O359" s="277">
        <f t="shared" si="27"/>
        <v>-4.4408920985006262E-14</v>
      </c>
      <c r="Q359" s="586"/>
      <c r="R359" s="1"/>
    </row>
    <row r="360" spans="1:18" x14ac:dyDescent="0.2">
      <c r="A360" s="337">
        <f t="shared" si="24"/>
        <v>2035</v>
      </c>
      <c r="B360" s="337">
        <f t="shared" si="25"/>
        <v>11</v>
      </c>
      <c r="C360" s="475">
        <v>1418009.3207896601</v>
      </c>
      <c r="D360" s="512">
        <v>3.6040833854276002</v>
      </c>
      <c r="E360" s="479">
        <v>78.117279066674627</v>
      </c>
      <c r="F360" s="479">
        <v>0</v>
      </c>
      <c r="G360" s="595">
        <v>-3.5037102676938001E-6</v>
      </c>
      <c r="H360" s="594">
        <f t="shared" si="26"/>
        <v>14.005124494393455</v>
      </c>
      <c r="I360" s="593">
        <f t="shared" ref="I360:I421" si="28">+H360*(1+$R$104)</f>
        <v>13.898048835263149</v>
      </c>
      <c r="J360" s="474">
        <v>721.43899999999996</v>
      </c>
      <c r="K360" s="592">
        <f t="shared" ref="K360:K421" si="29">I360*J360</f>
        <v>10026.594453663411</v>
      </c>
      <c r="L360" s="475"/>
      <c r="N360" s="586">
        <v>14.005124494393501</v>
      </c>
      <c r="O360" s="277">
        <f t="shared" si="27"/>
        <v>4.6185277824406512E-14</v>
      </c>
      <c r="Q360" s="586"/>
      <c r="R360" s="1"/>
    </row>
    <row r="361" spans="1:18" x14ac:dyDescent="0.2">
      <c r="A361" s="337">
        <f t="shared" si="24"/>
        <v>2035</v>
      </c>
      <c r="B361" s="337">
        <f t="shared" si="25"/>
        <v>12</v>
      </c>
      <c r="C361" s="475">
        <v>1421160.3350093199</v>
      </c>
      <c r="D361" s="512">
        <v>3.60988518246385</v>
      </c>
      <c r="E361" s="479">
        <v>42.633806123140985</v>
      </c>
      <c r="F361" s="479">
        <v>0</v>
      </c>
      <c r="G361" s="595">
        <v>-3.8024484574350498E-6</v>
      </c>
      <c r="H361" s="594">
        <f t="shared" si="26"/>
        <v>13.797441763306576</v>
      </c>
      <c r="I361" s="593">
        <f t="shared" si="28"/>
        <v>13.691953934782847</v>
      </c>
      <c r="J361" s="474">
        <v>719.34400000000005</v>
      </c>
      <c r="K361" s="592">
        <f t="shared" si="29"/>
        <v>9849.2249112624322</v>
      </c>
      <c r="L361" s="475"/>
      <c r="N361" s="586">
        <v>13.797441763306599</v>
      </c>
      <c r="O361" s="277">
        <f t="shared" si="27"/>
        <v>2.3092638912203256E-14</v>
      </c>
      <c r="Q361" s="586"/>
      <c r="R361" s="1"/>
    </row>
    <row r="362" spans="1:18" x14ac:dyDescent="0.2">
      <c r="A362" s="337">
        <f t="shared" si="24"/>
        <v>2036</v>
      </c>
      <c r="B362" s="337">
        <f t="shared" si="25"/>
        <v>1</v>
      </c>
      <c r="C362" s="475">
        <v>1424486.76446439</v>
      </c>
      <c r="D362" s="512">
        <v>3.615891</v>
      </c>
      <c r="E362" s="479">
        <v>26.112829868525239</v>
      </c>
      <c r="F362" s="479">
        <v>107.22973635615668</v>
      </c>
      <c r="G362" s="595">
        <v>-3.31990360535883E-7</v>
      </c>
      <c r="H362" s="594">
        <f t="shared" si="26"/>
        <v>14.089427855490465</v>
      </c>
      <c r="I362" s="593">
        <f t="shared" si="28"/>
        <v>13.981707658144167</v>
      </c>
      <c r="J362" s="474">
        <v>725.77300000000002</v>
      </c>
      <c r="K362" s="592">
        <f t="shared" si="29"/>
        <v>10147.545912174266</v>
      </c>
      <c r="L362" s="475"/>
      <c r="N362" s="586">
        <v>14.0894278554905</v>
      </c>
      <c r="O362" s="277">
        <f t="shared" si="27"/>
        <v>3.5527136788005009E-14</v>
      </c>
      <c r="Q362" s="586"/>
      <c r="R362" s="1"/>
    </row>
    <row r="363" spans="1:18" x14ac:dyDescent="0.2">
      <c r="A363" s="337">
        <f t="shared" si="24"/>
        <v>2036</v>
      </c>
      <c r="B363" s="337">
        <f t="shared" si="25"/>
        <v>2</v>
      </c>
      <c r="C363" s="475">
        <v>1427860.4591357301</v>
      </c>
      <c r="D363" s="512">
        <v>3.6219358115256299</v>
      </c>
      <c r="E363" s="479">
        <v>35.042184420393127</v>
      </c>
      <c r="F363" s="479">
        <v>0</v>
      </c>
      <c r="G363" s="595">
        <v>3.1760809875436301E-6</v>
      </c>
      <c r="H363" s="594">
        <f t="shared" si="26"/>
        <v>13.729657173213962</v>
      </c>
      <c r="I363" s="593">
        <f t="shared" si="28"/>
        <v>13.624687589256066</v>
      </c>
      <c r="J363" s="474">
        <v>725.79600000000005</v>
      </c>
      <c r="K363" s="592">
        <f t="shared" si="29"/>
        <v>9888.7437535316967</v>
      </c>
      <c r="L363" s="475"/>
      <c r="N363" s="586">
        <v>13.729657173213999</v>
      </c>
      <c r="O363" s="277">
        <f t="shared" si="27"/>
        <v>3.730349362740526E-14</v>
      </c>
      <c r="Q363" s="586"/>
      <c r="R363" s="1"/>
    </row>
    <row r="364" spans="1:18" x14ac:dyDescent="0.2">
      <c r="A364" s="337">
        <f t="shared" si="24"/>
        <v>2036</v>
      </c>
      <c r="B364" s="337">
        <f t="shared" si="25"/>
        <v>3</v>
      </c>
      <c r="C364" s="475">
        <v>1431050.3964116999</v>
      </c>
      <c r="D364" s="512">
        <v>3.6276258768367402</v>
      </c>
      <c r="E364" s="479">
        <v>64.582270600115152</v>
      </c>
      <c r="F364" s="479">
        <v>0</v>
      </c>
      <c r="G364" s="595">
        <v>3.2642117258063801E-6</v>
      </c>
      <c r="H364" s="594">
        <f t="shared" si="26"/>
        <v>13.879389858758646</v>
      </c>
      <c r="I364" s="593">
        <f t="shared" si="28"/>
        <v>13.773275499114931</v>
      </c>
      <c r="J364" s="474">
        <v>722.68499999999995</v>
      </c>
      <c r="K364" s="592">
        <f t="shared" si="29"/>
        <v>9953.7396040778731</v>
      </c>
      <c r="L364" s="475"/>
      <c r="N364" s="586">
        <v>13.8793898587586</v>
      </c>
      <c r="O364" s="277">
        <f t="shared" si="27"/>
        <v>-4.6185277824406512E-14</v>
      </c>
      <c r="Q364" s="586"/>
      <c r="R364" s="1"/>
    </row>
    <row r="365" spans="1:18" x14ac:dyDescent="0.2">
      <c r="A365" s="337">
        <f t="shared" si="24"/>
        <v>2036</v>
      </c>
      <c r="B365" s="337">
        <f t="shared" si="25"/>
        <v>4</v>
      </c>
      <c r="C365" s="475">
        <v>1434490.60225797</v>
      </c>
      <c r="D365" s="512">
        <v>3.6337389999999998</v>
      </c>
      <c r="E365" s="479">
        <v>114.03392869270741</v>
      </c>
      <c r="F365" s="479">
        <v>0</v>
      </c>
      <c r="G365" s="595">
        <v>1.3070742177489999E-7</v>
      </c>
      <c r="H365" s="594">
        <f t="shared" si="26"/>
        <v>14.137440785603758</v>
      </c>
      <c r="I365" s="593">
        <f t="shared" si="28"/>
        <v>14.02935350718362</v>
      </c>
      <c r="J365" s="474">
        <v>717.24099999999999</v>
      </c>
      <c r="K365" s="592">
        <f t="shared" si="29"/>
        <v>10062.427538845886</v>
      </c>
      <c r="L365" s="475"/>
      <c r="N365" s="586">
        <v>14.1374407856038</v>
      </c>
      <c r="O365" s="277">
        <f t="shared" si="27"/>
        <v>4.2632564145606011E-14</v>
      </c>
      <c r="Q365" s="586"/>
      <c r="R365" s="1"/>
    </row>
    <row r="366" spans="1:18" x14ac:dyDescent="0.2">
      <c r="A366" s="337">
        <f t="shared" ref="A366:A397" si="30">+A354+1</f>
        <v>2036</v>
      </c>
      <c r="B366" s="337">
        <f t="shared" ref="B366:B397" si="31">+B354</f>
        <v>5</v>
      </c>
      <c r="C366" s="475">
        <v>1437832.38832029</v>
      </c>
      <c r="D366" s="512">
        <v>3.6396782564618499</v>
      </c>
      <c r="E366" s="479">
        <v>208.47875842628665</v>
      </c>
      <c r="F366" s="479">
        <v>0</v>
      </c>
      <c r="G366" s="595">
        <v>-2.8702943453140502E-6</v>
      </c>
      <c r="H366" s="594">
        <f t="shared" si="26"/>
        <v>14.642417278625095</v>
      </c>
      <c r="I366" s="593">
        <f t="shared" si="28"/>
        <v>14.530469221183877</v>
      </c>
      <c r="J366" s="474">
        <v>717.15499999999997</v>
      </c>
      <c r="K366" s="592">
        <f t="shared" si="29"/>
        <v>10420.598654318122</v>
      </c>
      <c r="L366" s="475"/>
      <c r="N366" s="586">
        <v>14.6424172786251</v>
      </c>
      <c r="O366" s="277">
        <f t="shared" si="27"/>
        <v>0</v>
      </c>
      <c r="Q366" s="586"/>
      <c r="R366" s="1"/>
    </row>
    <row r="367" spans="1:18" x14ac:dyDescent="0.2">
      <c r="A367" s="337">
        <f t="shared" si="30"/>
        <v>2036</v>
      </c>
      <c r="B367" s="337">
        <f t="shared" si="31"/>
        <v>6</v>
      </c>
      <c r="C367" s="475">
        <v>1441231.39706589</v>
      </c>
      <c r="D367" s="512">
        <v>3.6458325206323998</v>
      </c>
      <c r="E367" s="479">
        <v>271.66325293295364</v>
      </c>
      <c r="F367" s="479">
        <v>0</v>
      </c>
      <c r="G367" s="595">
        <v>-2.79473503539407E-6</v>
      </c>
      <c r="H367" s="594">
        <f t="shared" si="26"/>
        <v>14.97510286624115</v>
      </c>
      <c r="I367" s="593">
        <f t="shared" si="28"/>
        <v>14.860611273496737</v>
      </c>
      <c r="J367" s="474">
        <v>716.64300000000003</v>
      </c>
      <c r="K367" s="592">
        <f t="shared" si="29"/>
        <v>10649.753044872523</v>
      </c>
      <c r="L367" s="475"/>
      <c r="N367" s="586">
        <v>14.9751028662411</v>
      </c>
      <c r="O367" s="277">
        <f t="shared" si="27"/>
        <v>-4.9737991503207013E-14</v>
      </c>
      <c r="Q367" s="586"/>
      <c r="R367" s="1"/>
    </row>
    <row r="368" spans="1:18" x14ac:dyDescent="0.2">
      <c r="A368" s="337">
        <f t="shared" si="30"/>
        <v>2036</v>
      </c>
      <c r="B368" s="337">
        <f t="shared" si="31"/>
        <v>7</v>
      </c>
      <c r="C368" s="475">
        <v>1444391.9993911099</v>
      </c>
      <c r="D368" s="512">
        <v>3.6517979999999999</v>
      </c>
      <c r="E368" s="479">
        <v>322.31916585708109</v>
      </c>
      <c r="F368" s="479">
        <v>0</v>
      </c>
      <c r="G368" s="595">
        <v>2.65175597036205E-8</v>
      </c>
      <c r="H368" s="594">
        <f t="shared" si="26"/>
        <v>15.23843079988638</v>
      </c>
      <c r="I368" s="593">
        <f t="shared" si="28"/>
        <v>15.121925943206058</v>
      </c>
      <c r="J368" s="474">
        <v>711.62900000000002</v>
      </c>
      <c r="K368" s="592">
        <f t="shared" si="29"/>
        <v>10761.201037037785</v>
      </c>
      <c r="L368" s="475"/>
      <c r="N368" s="586">
        <v>15.2384307998864</v>
      </c>
      <c r="O368" s="277">
        <f t="shared" si="27"/>
        <v>1.9539925233402755E-14</v>
      </c>
      <c r="Q368" s="586"/>
      <c r="R368" s="1"/>
    </row>
    <row r="369" spans="1:18" x14ac:dyDescent="0.2">
      <c r="A369" s="337">
        <f t="shared" si="30"/>
        <v>2036</v>
      </c>
      <c r="B369" s="337">
        <f t="shared" si="31"/>
        <v>8</v>
      </c>
      <c r="C369" s="475">
        <v>1447478.79289704</v>
      </c>
      <c r="D369" s="512">
        <v>3.6579667512510401</v>
      </c>
      <c r="E369" s="479">
        <v>326.45437890907908</v>
      </c>
      <c r="F369" s="479">
        <v>0</v>
      </c>
      <c r="G369" s="595">
        <v>2.5864767536631899E-6</v>
      </c>
      <c r="H369" s="594">
        <f t="shared" si="26"/>
        <v>15.24482377515382</v>
      </c>
      <c r="I369" s="593">
        <f t="shared" si="28"/>
        <v>15.128270041218544</v>
      </c>
      <c r="J369" s="474">
        <v>709.125</v>
      </c>
      <c r="K369" s="592">
        <f t="shared" si="29"/>
        <v>10727.8344929791</v>
      </c>
      <c r="L369" s="475"/>
      <c r="N369" s="586">
        <v>15.244823775153799</v>
      </c>
      <c r="O369" s="277">
        <f t="shared" si="27"/>
        <v>-2.1316282072803006E-14</v>
      </c>
      <c r="Q369" s="586"/>
      <c r="R369" s="1"/>
    </row>
    <row r="370" spans="1:18" x14ac:dyDescent="0.2">
      <c r="A370" s="337">
        <f t="shared" si="30"/>
        <v>2036</v>
      </c>
      <c r="B370" s="337">
        <f t="shared" si="31"/>
        <v>9</v>
      </c>
      <c r="C370" s="475">
        <v>1450470.0808029501</v>
      </c>
      <c r="D370" s="512">
        <v>3.6641398276267498</v>
      </c>
      <c r="E370" s="479">
        <v>277.87653293728147</v>
      </c>
      <c r="F370" s="479">
        <v>0</v>
      </c>
      <c r="G370" s="595">
        <v>2.38611731084859E-6</v>
      </c>
      <c r="H370" s="594">
        <f t="shared" si="26"/>
        <v>14.961519996350662</v>
      </c>
      <c r="I370" s="593">
        <f t="shared" si="28"/>
        <v>14.847132250933488</v>
      </c>
      <c r="J370" s="474">
        <v>708.95899999999995</v>
      </c>
      <c r="K370" s="592">
        <f t="shared" si="29"/>
        <v>10526.008033489554</v>
      </c>
      <c r="L370" s="475"/>
      <c r="N370" s="586">
        <v>14.961519996350701</v>
      </c>
      <c r="O370" s="277">
        <f t="shared" si="27"/>
        <v>3.907985046680551E-14</v>
      </c>
      <c r="Q370" s="586"/>
      <c r="R370" s="1"/>
    </row>
    <row r="371" spans="1:18" x14ac:dyDescent="0.2">
      <c r="A371" s="337">
        <f t="shared" si="30"/>
        <v>2036</v>
      </c>
      <c r="B371" s="337">
        <f t="shared" si="31"/>
        <v>10</v>
      </c>
      <c r="C371" s="475">
        <v>1453386.8790581699</v>
      </c>
      <c r="D371" s="512">
        <v>3.6701190000000001</v>
      </c>
      <c r="E371" s="479">
        <v>198.89039579254836</v>
      </c>
      <c r="F371" s="479">
        <v>0</v>
      </c>
      <c r="G371" s="595">
        <v>-1.47163742525436E-7</v>
      </c>
      <c r="H371" s="594">
        <f t="shared" si="26"/>
        <v>14.512276334669703</v>
      </c>
      <c r="I371" s="593">
        <f t="shared" si="28"/>
        <v>14.401323264981679</v>
      </c>
      <c r="J371" s="474">
        <v>702.28399999999999</v>
      </c>
      <c r="K371" s="592">
        <f t="shared" si="29"/>
        <v>10113.818907824394</v>
      </c>
      <c r="L371" s="475"/>
      <c r="N371" s="586">
        <v>14.5122763346697</v>
      </c>
      <c r="O371" s="277">
        <f t="shared" si="27"/>
        <v>0</v>
      </c>
      <c r="Q371" s="586"/>
      <c r="R371" s="1"/>
    </row>
    <row r="372" spans="1:18" x14ac:dyDescent="0.2">
      <c r="A372" s="337">
        <f t="shared" si="30"/>
        <v>2036</v>
      </c>
      <c r="B372" s="337">
        <f t="shared" si="31"/>
        <v>11</v>
      </c>
      <c r="C372" s="475">
        <v>1456530.53488387</v>
      </c>
      <c r="D372" s="512">
        <v>3.6763088656242999</v>
      </c>
      <c r="E372" s="479">
        <v>78.117279066674627</v>
      </c>
      <c r="F372" s="479">
        <v>0</v>
      </c>
      <c r="G372" s="595">
        <v>-2.3243558686658599E-6</v>
      </c>
      <c r="H372" s="594">
        <f t="shared" si="26"/>
        <v>13.834498887738951</v>
      </c>
      <c r="I372" s="593">
        <f t="shared" si="28"/>
        <v>13.728727740346784</v>
      </c>
      <c r="J372" s="474">
        <v>698.41200000000003</v>
      </c>
      <c r="K372" s="592">
        <f t="shared" si="29"/>
        <v>9588.3081985910794</v>
      </c>
      <c r="L372" s="475"/>
      <c r="N372" s="586">
        <v>13.834498887739</v>
      </c>
      <c r="O372" s="277">
        <f t="shared" si="27"/>
        <v>4.9737991503207013E-14</v>
      </c>
      <c r="Q372" s="586"/>
      <c r="R372" s="1"/>
    </row>
    <row r="373" spans="1:18" x14ac:dyDescent="0.2">
      <c r="A373" s="337">
        <f t="shared" si="30"/>
        <v>2036</v>
      </c>
      <c r="B373" s="337">
        <f t="shared" si="31"/>
        <v>12</v>
      </c>
      <c r="C373" s="475">
        <v>1459764.0040573501</v>
      </c>
      <c r="D373" s="512">
        <v>3.6823338415476301</v>
      </c>
      <c r="E373" s="479">
        <v>42.633806123140985</v>
      </c>
      <c r="F373" s="479">
        <v>0</v>
      </c>
      <c r="G373" s="595">
        <v>-2.0312490409679602E-6</v>
      </c>
      <c r="H373" s="594">
        <f t="shared" si="26"/>
        <v>13.625984111899507</v>
      </c>
      <c r="I373" s="593">
        <f t="shared" si="28"/>
        <v>13.521807156481168</v>
      </c>
      <c r="J373" s="474">
        <v>696.31700000000001</v>
      </c>
      <c r="K373" s="592">
        <f t="shared" si="29"/>
        <v>9415.4641937794986</v>
      </c>
      <c r="L373" s="475"/>
      <c r="N373" s="586">
        <v>13.6259841118995</v>
      </c>
      <c r="O373" s="277">
        <f t="shared" si="27"/>
        <v>0</v>
      </c>
      <c r="Q373" s="586"/>
      <c r="R373" s="1"/>
    </row>
    <row r="374" spans="1:18" x14ac:dyDescent="0.2">
      <c r="A374" s="337">
        <f t="shared" si="30"/>
        <v>2037</v>
      </c>
      <c r="B374" s="337">
        <f t="shared" si="31"/>
        <v>1</v>
      </c>
      <c r="C374" s="475">
        <v>1463362.27624255</v>
      </c>
      <c r="D374" s="512">
        <v>3.688625</v>
      </c>
      <c r="E374" s="479">
        <v>26.112829868525239</v>
      </c>
      <c r="F374" s="479">
        <v>107.22973635615668</v>
      </c>
      <c r="G374" s="595">
        <v>2.37607048703126E-7</v>
      </c>
      <c r="H374" s="594">
        <f t="shared" si="26"/>
        <v>13.918293975910416</v>
      </c>
      <c r="I374" s="593">
        <f t="shared" si="28"/>
        <v>13.811882176284032</v>
      </c>
      <c r="J374" s="474">
        <v>702.74599999999998</v>
      </c>
      <c r="K374" s="592">
        <f t="shared" si="29"/>
        <v>9706.2449518548983</v>
      </c>
      <c r="L374" s="475"/>
      <c r="N374" s="586">
        <v>13.9182939759104</v>
      </c>
      <c r="O374" s="277">
        <f t="shared" si="27"/>
        <v>-1.5987211554602254E-14</v>
      </c>
      <c r="Q374" s="586"/>
      <c r="R374" s="1"/>
    </row>
    <row r="375" spans="1:18" x14ac:dyDescent="0.2">
      <c r="A375" s="337">
        <f t="shared" si="30"/>
        <v>2037</v>
      </c>
      <c r="B375" s="337">
        <f t="shared" si="31"/>
        <v>2</v>
      </c>
      <c r="C375" s="475">
        <v>1467220.4251467399</v>
      </c>
      <c r="D375" s="512">
        <v>3.69499976176037</v>
      </c>
      <c r="E375" s="479">
        <v>35.042184420393127</v>
      </c>
      <c r="F375" s="479">
        <v>0</v>
      </c>
      <c r="G375" s="595">
        <v>2.0833567955236302E-6</v>
      </c>
      <c r="H375" s="594">
        <f t="shared" si="26"/>
        <v>13.560317750953692</v>
      </c>
      <c r="I375" s="593">
        <f t="shared" si="28"/>
        <v>13.456642845258921</v>
      </c>
      <c r="J375" s="474">
        <v>702.76900000000001</v>
      </c>
      <c r="K375" s="592">
        <f t="shared" si="29"/>
        <v>9456.9114357197668</v>
      </c>
      <c r="L375" s="475"/>
      <c r="N375" s="586">
        <v>13.560317750953701</v>
      </c>
      <c r="O375" s="277">
        <f t="shared" si="27"/>
        <v>0</v>
      </c>
      <c r="Q375" s="586"/>
      <c r="R375" s="1"/>
    </row>
    <row r="376" spans="1:18" x14ac:dyDescent="0.2">
      <c r="A376" s="337">
        <f t="shared" si="30"/>
        <v>2037</v>
      </c>
      <c r="B376" s="337">
        <f t="shared" si="31"/>
        <v>3</v>
      </c>
      <c r="C376" s="475">
        <v>1470724.22812092</v>
      </c>
      <c r="D376" s="512">
        <v>3.7008021050642799</v>
      </c>
      <c r="E376" s="479">
        <v>64.582270600115152</v>
      </c>
      <c r="F376" s="479">
        <v>0</v>
      </c>
      <c r="G376" s="595">
        <v>1.72375003515413E-6</v>
      </c>
      <c r="H376" s="594">
        <f t="shared" si="26"/>
        <v>13.711905349572794</v>
      </c>
      <c r="I376" s="593">
        <f t="shared" si="28"/>
        <v>13.607071486523191</v>
      </c>
      <c r="J376" s="474">
        <v>699.65800000000002</v>
      </c>
      <c r="K376" s="592">
        <f t="shared" si="29"/>
        <v>9520.2964221178427</v>
      </c>
      <c r="L376" s="475"/>
      <c r="N376" s="586">
        <v>13.711905349572801</v>
      </c>
      <c r="O376" s="277">
        <f t="shared" si="27"/>
        <v>0</v>
      </c>
      <c r="Q376" s="586"/>
      <c r="R376" s="1"/>
    </row>
    <row r="377" spans="1:18" x14ac:dyDescent="0.2">
      <c r="A377" s="337">
        <f t="shared" si="30"/>
        <v>2037</v>
      </c>
      <c r="B377" s="337">
        <f t="shared" si="31"/>
        <v>4</v>
      </c>
      <c r="C377" s="475">
        <v>1474339.4911320701</v>
      </c>
      <c r="D377" s="512">
        <v>3.707233</v>
      </c>
      <c r="E377" s="479">
        <v>114.03392869270741</v>
      </c>
      <c r="F377" s="479">
        <v>0</v>
      </c>
      <c r="G377" s="595">
        <v>-3.0326644484546298E-7</v>
      </c>
      <c r="H377" s="594">
        <f t="shared" si="26"/>
        <v>13.969253218391497</v>
      </c>
      <c r="I377" s="593">
        <f t="shared" si="28"/>
        <v>13.8624518117695</v>
      </c>
      <c r="J377" s="474">
        <v>694.21400000000006</v>
      </c>
      <c r="K377" s="592">
        <f t="shared" si="29"/>
        <v>9623.5081220557531</v>
      </c>
      <c r="L377" s="475"/>
      <c r="N377" s="586">
        <v>13.969253218391501</v>
      </c>
      <c r="O377" s="277">
        <f t="shared" si="27"/>
        <v>0</v>
      </c>
      <c r="Q377" s="586"/>
      <c r="R377" s="1"/>
    </row>
    <row r="378" spans="1:18" x14ac:dyDescent="0.2">
      <c r="A378" s="337">
        <f t="shared" si="30"/>
        <v>2037</v>
      </c>
      <c r="B378" s="337">
        <f t="shared" si="31"/>
        <v>5</v>
      </c>
      <c r="C378" s="475">
        <v>1477387.13906834</v>
      </c>
      <c r="D378" s="512">
        <v>3.71343006405837</v>
      </c>
      <c r="E378" s="479">
        <v>208.47875842628665</v>
      </c>
      <c r="F378" s="479">
        <v>0</v>
      </c>
      <c r="G378" s="595">
        <v>-1.8626812980926401E-6</v>
      </c>
      <c r="H378" s="594">
        <f t="shared" si="26"/>
        <v>14.470018167448513</v>
      </c>
      <c r="I378" s="593">
        <f t="shared" si="28"/>
        <v>14.359388181008386</v>
      </c>
      <c r="J378" s="474">
        <v>694.12800000000004</v>
      </c>
      <c r="K378" s="592">
        <f t="shared" si="29"/>
        <v>9967.2533993069901</v>
      </c>
      <c r="L378" s="475"/>
      <c r="N378" s="586">
        <v>14.470018167448499</v>
      </c>
      <c r="O378" s="277">
        <f t="shared" si="27"/>
        <v>-1.4210854715202004E-14</v>
      </c>
      <c r="Q378" s="586"/>
      <c r="R378" s="1"/>
    </row>
    <row r="379" spans="1:18" x14ac:dyDescent="0.2">
      <c r="A379" s="337">
        <f t="shared" si="30"/>
        <v>2037</v>
      </c>
      <c r="B379" s="337">
        <f t="shared" si="31"/>
        <v>6</v>
      </c>
      <c r="C379" s="475">
        <v>1480276.9372288</v>
      </c>
      <c r="D379" s="512">
        <v>3.71980800084064</v>
      </c>
      <c r="E379" s="479">
        <v>271.66325293295364</v>
      </c>
      <c r="F379" s="479">
        <v>0</v>
      </c>
      <c r="G379" s="595">
        <v>-1.45790915517807E-6</v>
      </c>
      <c r="H379" s="594">
        <f t="shared" si="26"/>
        <v>14.796928016552176</v>
      </c>
      <c r="I379" s="593">
        <f t="shared" si="28"/>
        <v>14.683798653003121</v>
      </c>
      <c r="J379" s="474">
        <v>693.61599999999999</v>
      </c>
      <c r="K379" s="592">
        <f t="shared" si="29"/>
        <v>10184.917686501412</v>
      </c>
      <c r="L379" s="475"/>
      <c r="N379" s="586">
        <v>14.796928016552201</v>
      </c>
      <c r="O379" s="277">
        <f t="shared" si="27"/>
        <v>2.4868995751603507E-14</v>
      </c>
      <c r="Q379" s="586"/>
      <c r="R379" s="1"/>
    </row>
    <row r="380" spans="1:18" x14ac:dyDescent="0.2">
      <c r="A380" s="337">
        <f t="shared" si="30"/>
        <v>2037</v>
      </c>
      <c r="B380" s="337">
        <f t="shared" si="31"/>
        <v>7</v>
      </c>
      <c r="C380" s="475">
        <v>1483120.6344719301</v>
      </c>
      <c r="D380" s="512">
        <v>3.7259660000000001</v>
      </c>
      <c r="E380" s="479">
        <v>322.31916585708109</v>
      </c>
      <c r="F380" s="479">
        <v>0</v>
      </c>
      <c r="G380" s="595">
        <v>3.4873260723600202E-7</v>
      </c>
      <c r="H380" s="594">
        <f t="shared" si="26"/>
        <v>15.05629683168614</v>
      </c>
      <c r="I380" s="593">
        <f t="shared" si="28"/>
        <v>14.941184473494699</v>
      </c>
      <c r="J380" s="474">
        <v>688.60199999999998</v>
      </c>
      <c r="K380" s="592">
        <f t="shared" si="29"/>
        <v>10288.529510817396</v>
      </c>
      <c r="L380" s="475"/>
      <c r="N380" s="586">
        <v>15.056296831686099</v>
      </c>
      <c r="O380" s="277">
        <f t="shared" si="27"/>
        <v>-4.0856207306205761E-14</v>
      </c>
      <c r="Q380" s="586"/>
      <c r="R380" s="1"/>
    </row>
    <row r="381" spans="1:18" x14ac:dyDescent="0.2">
      <c r="A381" s="337">
        <f t="shared" si="30"/>
        <v>2037</v>
      </c>
      <c r="B381" s="337">
        <f t="shared" si="31"/>
        <v>8</v>
      </c>
      <c r="C381" s="475">
        <v>1486333.3035877999</v>
      </c>
      <c r="D381" s="512">
        <v>3.7323250724809398</v>
      </c>
      <c r="E381" s="479">
        <v>326.45437890907908</v>
      </c>
      <c r="F381" s="479">
        <v>0</v>
      </c>
      <c r="G381" s="595">
        <v>1.66137252222143E-6</v>
      </c>
      <c r="H381" s="594">
        <f t="shared" si="26"/>
        <v>15.062442403641922</v>
      </c>
      <c r="I381" s="593">
        <f t="shared" si="28"/>
        <v>14.94728305970836</v>
      </c>
      <c r="J381" s="474">
        <v>686.09799999999996</v>
      </c>
      <c r="K381" s="592">
        <f t="shared" si="29"/>
        <v>10255.301012699785</v>
      </c>
      <c r="L381" s="475"/>
      <c r="N381" s="586">
        <v>15.062442403641899</v>
      </c>
      <c r="O381" s="277">
        <f t="shared" si="27"/>
        <v>-2.3092638912203256E-14</v>
      </c>
      <c r="Q381" s="586"/>
      <c r="R381" s="1"/>
    </row>
    <row r="382" spans="1:18" x14ac:dyDescent="0.2">
      <c r="A382" s="337">
        <f t="shared" si="30"/>
        <v>2037</v>
      </c>
      <c r="B382" s="337">
        <f t="shared" si="31"/>
        <v>9</v>
      </c>
      <c r="C382" s="475">
        <v>1489712.5790904299</v>
      </c>
      <c r="D382" s="512">
        <v>3.73868787992892</v>
      </c>
      <c r="E382" s="479">
        <v>277.87653293728147</v>
      </c>
      <c r="F382" s="479">
        <v>0</v>
      </c>
      <c r="G382" s="595">
        <v>1.2286266795058501E-6</v>
      </c>
      <c r="H382" s="594">
        <f t="shared" si="26"/>
        <v>14.781084742678242</v>
      </c>
      <c r="I382" s="593">
        <f t="shared" si="28"/>
        <v>14.668076508291124</v>
      </c>
      <c r="J382" s="474">
        <v>685.93200000000002</v>
      </c>
      <c r="K382" s="592">
        <f t="shared" si="29"/>
        <v>10061.303055485147</v>
      </c>
      <c r="L382" s="475"/>
      <c r="N382" s="586">
        <v>14.7810847426782</v>
      </c>
      <c r="O382" s="277">
        <f t="shared" si="27"/>
        <v>-4.2632564145606011E-14</v>
      </c>
      <c r="Q382" s="586"/>
      <c r="R382" s="1"/>
    </row>
    <row r="383" spans="1:18" x14ac:dyDescent="0.2">
      <c r="A383" s="337">
        <f t="shared" si="30"/>
        <v>2037</v>
      </c>
      <c r="B383" s="337">
        <f t="shared" si="31"/>
        <v>10</v>
      </c>
      <c r="C383" s="475">
        <v>1492956.8100719301</v>
      </c>
      <c r="D383" s="512">
        <v>3.744856</v>
      </c>
      <c r="E383" s="479">
        <v>198.89039579254836</v>
      </c>
      <c r="F383" s="479">
        <v>0</v>
      </c>
      <c r="G383" s="595">
        <v>-3.7788109352732098E-7</v>
      </c>
      <c r="H383" s="594">
        <f t="shared" si="26"/>
        <v>14.333288098873108</v>
      </c>
      <c r="I383" s="593">
        <f t="shared" si="28"/>
        <v>14.223703477093716</v>
      </c>
      <c r="J383" s="474">
        <v>679.25699999999995</v>
      </c>
      <c r="K383" s="592">
        <f t="shared" si="29"/>
        <v>9661.5501527402448</v>
      </c>
      <c r="L383" s="475"/>
      <c r="N383" s="586">
        <v>14.3332880988731</v>
      </c>
      <c r="O383" s="277">
        <f t="shared" si="27"/>
        <v>0</v>
      </c>
      <c r="Q383" s="586"/>
      <c r="R383" s="1"/>
    </row>
    <row r="384" spans="1:18" x14ac:dyDescent="0.2">
      <c r="A384" s="337">
        <f t="shared" si="30"/>
        <v>2037</v>
      </c>
      <c r="B384" s="337">
        <f t="shared" si="31"/>
        <v>11</v>
      </c>
      <c r="C384" s="475">
        <v>1496157.44892523</v>
      </c>
      <c r="D384" s="512">
        <v>3.7512517907150902</v>
      </c>
      <c r="E384" s="479">
        <v>78.117279066674627</v>
      </c>
      <c r="F384" s="479">
        <v>0</v>
      </c>
      <c r="G384" s="595">
        <v>-1.47836762565134E-6</v>
      </c>
      <c r="H384" s="594">
        <f t="shared" si="26"/>
        <v>13.654584010345582</v>
      </c>
      <c r="I384" s="593">
        <f t="shared" si="28"/>
        <v>13.550188395465957</v>
      </c>
      <c r="J384" s="474">
        <v>675.38499999999999</v>
      </c>
      <c r="K384" s="592">
        <f t="shared" si="29"/>
        <v>9151.5939894717758</v>
      </c>
      <c r="L384" s="475"/>
      <c r="N384" s="586">
        <v>13.6545840103456</v>
      </c>
      <c r="O384" s="277">
        <f t="shared" si="27"/>
        <v>1.7763568394002505E-14</v>
      </c>
      <c r="Q384" s="586"/>
      <c r="R384" s="1"/>
    </row>
    <row r="385" spans="1:18" x14ac:dyDescent="0.2">
      <c r="A385" s="337">
        <f t="shared" si="30"/>
        <v>2037</v>
      </c>
      <c r="B385" s="337">
        <f t="shared" si="31"/>
        <v>12</v>
      </c>
      <c r="C385" s="475">
        <v>1499234.429728</v>
      </c>
      <c r="D385" s="512">
        <v>3.7574878566965699</v>
      </c>
      <c r="E385" s="479">
        <v>42.633806123140985</v>
      </c>
      <c r="F385" s="479">
        <v>0</v>
      </c>
      <c r="G385" s="595">
        <v>-1.0313596536804E-6</v>
      </c>
      <c r="H385" s="594">
        <f t="shared" si="26"/>
        <v>13.443324104890076</v>
      </c>
      <c r="I385" s="593">
        <f t="shared" si="28"/>
        <v>13.340543669770797</v>
      </c>
      <c r="J385" s="474">
        <v>673.29</v>
      </c>
      <c r="K385" s="592">
        <f t="shared" si="29"/>
        <v>8982.05464741998</v>
      </c>
      <c r="L385" s="475"/>
      <c r="N385" s="586">
        <v>13.443324104890101</v>
      </c>
      <c r="O385" s="277">
        <f t="shared" si="27"/>
        <v>2.4868995751603507E-14</v>
      </c>
      <c r="Q385" s="586"/>
      <c r="R385" s="1"/>
    </row>
    <row r="386" spans="1:18" x14ac:dyDescent="0.2">
      <c r="A386" s="337">
        <f t="shared" si="30"/>
        <v>2038</v>
      </c>
      <c r="B386" s="337">
        <f t="shared" si="31"/>
        <v>1</v>
      </c>
      <c r="C386" s="475">
        <v>1502587.4445142599</v>
      </c>
      <c r="D386" s="512">
        <v>3.7640099999999999</v>
      </c>
      <c r="E386" s="479">
        <v>26.112829868525239</v>
      </c>
      <c r="F386" s="479">
        <v>107.22973635615668</v>
      </c>
      <c r="G386" s="595">
        <v>3.9397134798946401E-7</v>
      </c>
      <c r="H386" s="594">
        <f t="shared" si="26"/>
        <v>13.732011077603405</v>
      </c>
      <c r="I386" s="593">
        <f t="shared" si="28"/>
        <v>13.62702349695693</v>
      </c>
      <c r="J386" s="474">
        <v>679.71900000000005</v>
      </c>
      <c r="K386" s="592">
        <f t="shared" si="29"/>
        <v>9262.5467843280676</v>
      </c>
      <c r="L386" s="475"/>
      <c r="N386" s="586">
        <v>13.732011077603399</v>
      </c>
      <c r="O386" s="277">
        <f t="shared" si="27"/>
        <v>0</v>
      </c>
      <c r="Q386" s="586"/>
      <c r="R386" s="1"/>
    </row>
    <row r="387" spans="1:18" x14ac:dyDescent="0.2">
      <c r="A387" s="337">
        <f t="shared" si="30"/>
        <v>2038</v>
      </c>
      <c r="B387" s="337">
        <f t="shared" si="31"/>
        <v>2</v>
      </c>
      <c r="C387" s="475">
        <v>1506243.7751110301</v>
      </c>
      <c r="D387" s="512">
        <v>3.7706295302694302</v>
      </c>
      <c r="E387" s="479">
        <v>35.042184420393127</v>
      </c>
      <c r="F387" s="479">
        <v>0</v>
      </c>
      <c r="G387" s="595">
        <v>1.3125399451752201E-6</v>
      </c>
      <c r="H387" s="594">
        <f t="shared" si="26"/>
        <v>13.370680625786408</v>
      </c>
      <c r="I387" s="593">
        <f t="shared" si="28"/>
        <v>13.268455583688423</v>
      </c>
      <c r="J387" s="474">
        <v>679.74199999999996</v>
      </c>
      <c r="K387" s="592">
        <f t="shared" si="29"/>
        <v>9019.1265353675353</v>
      </c>
      <c r="L387" s="475"/>
      <c r="N387" s="586">
        <v>13.370680625786401</v>
      </c>
      <c r="O387" s="277">
        <f t="shared" si="27"/>
        <v>0</v>
      </c>
      <c r="Q387" s="586"/>
      <c r="R387" s="1"/>
    </row>
    <row r="388" spans="1:18" x14ac:dyDescent="0.2">
      <c r="A388" s="337">
        <f t="shared" si="30"/>
        <v>2038</v>
      </c>
      <c r="B388" s="337">
        <f t="shared" si="31"/>
        <v>3</v>
      </c>
      <c r="C388" s="475">
        <v>1509680.9819248901</v>
      </c>
      <c r="D388" s="512">
        <v>3.77666555578518</v>
      </c>
      <c r="E388" s="479">
        <v>64.582270600115152</v>
      </c>
      <c r="F388" s="479">
        <v>0</v>
      </c>
      <c r="G388" s="595">
        <v>8.6207030669527295E-7</v>
      </c>
      <c r="H388" s="594">
        <f t="shared" si="26"/>
        <v>13.520119420093859</v>
      </c>
      <c r="I388" s="593">
        <f t="shared" si="28"/>
        <v>13.416751849244594</v>
      </c>
      <c r="J388" s="474">
        <v>676.63099999999997</v>
      </c>
      <c r="K388" s="592">
        <f t="shared" si="29"/>
        <v>9078.1902205062179</v>
      </c>
      <c r="L388" s="475"/>
      <c r="N388" s="586">
        <v>13.5201194200939</v>
      </c>
      <c r="O388" s="277">
        <f t="shared" si="27"/>
        <v>4.0856207306205761E-14</v>
      </c>
      <c r="Q388" s="586"/>
      <c r="R388" s="1"/>
    </row>
    <row r="389" spans="1:18" x14ac:dyDescent="0.2">
      <c r="A389" s="337">
        <f t="shared" si="30"/>
        <v>2038</v>
      </c>
      <c r="B389" s="337">
        <f t="shared" si="31"/>
        <v>4</v>
      </c>
      <c r="C389" s="475">
        <v>1513428.7962012801</v>
      </c>
      <c r="D389" s="512">
        <v>3.7833700000000001</v>
      </c>
      <c r="E389" s="479">
        <v>114.03392869270741</v>
      </c>
      <c r="F389" s="479">
        <v>0</v>
      </c>
      <c r="G389" s="595">
        <v>-3.9973358134659499E-7</v>
      </c>
      <c r="H389" s="594">
        <f t="shared" si="26"/>
        <v>13.776710390680329</v>
      </c>
      <c r="I389" s="593">
        <f t="shared" si="28"/>
        <v>13.671381063095989</v>
      </c>
      <c r="J389" s="474">
        <v>671.18700000000001</v>
      </c>
      <c r="K389" s="592">
        <f t="shared" si="29"/>
        <v>9176.053241596208</v>
      </c>
      <c r="L389" s="475"/>
      <c r="N389" s="586">
        <v>13.7767103906803</v>
      </c>
      <c r="O389" s="277">
        <f t="shared" si="27"/>
        <v>-2.8421709430404007E-14</v>
      </c>
      <c r="Q389" s="586"/>
      <c r="R389" s="1"/>
    </row>
    <row r="390" spans="1:18" x14ac:dyDescent="0.2">
      <c r="A390" s="337">
        <f t="shared" si="30"/>
        <v>2038</v>
      </c>
      <c r="B390" s="337">
        <f t="shared" si="31"/>
        <v>5</v>
      </c>
      <c r="C390" s="475">
        <v>1516847.6177264</v>
      </c>
      <c r="D390" s="512">
        <v>3.7898458515678399</v>
      </c>
      <c r="E390" s="479">
        <v>208.47875842628665</v>
      </c>
      <c r="F390" s="479">
        <v>0</v>
      </c>
      <c r="G390" s="595">
        <v>-1.16273270300837E-6</v>
      </c>
      <c r="H390" s="594">
        <f t="shared" si="26"/>
        <v>14.278675130084778</v>
      </c>
      <c r="I390" s="593">
        <f t="shared" si="28"/>
        <v>14.169508049729771</v>
      </c>
      <c r="J390" s="474">
        <v>671.101</v>
      </c>
      <c r="K390" s="592">
        <f t="shared" si="29"/>
        <v>9509.1710216816991</v>
      </c>
      <c r="L390" s="475"/>
      <c r="N390" s="586">
        <v>14.2786751300848</v>
      </c>
      <c r="O390" s="277">
        <f t="shared" si="27"/>
        <v>2.1316282072803006E-14</v>
      </c>
      <c r="Q390" s="586"/>
      <c r="R390" s="1"/>
    </row>
    <row r="391" spans="1:18" x14ac:dyDescent="0.2">
      <c r="A391" s="337">
        <f t="shared" si="30"/>
        <v>2038</v>
      </c>
      <c r="B391" s="337">
        <f t="shared" si="31"/>
        <v>6</v>
      </c>
      <c r="C391" s="475">
        <v>1520236.3704027601</v>
      </c>
      <c r="D391" s="512">
        <v>3.79651854567319</v>
      </c>
      <c r="E391" s="479">
        <v>271.66325293295364</v>
      </c>
      <c r="F391" s="479">
        <v>0</v>
      </c>
      <c r="G391" s="595">
        <v>-7.17178027187515E-7</v>
      </c>
      <c r="H391" s="594">
        <f t="shared" si="26"/>
        <v>14.607742067831449</v>
      </c>
      <c r="I391" s="593">
        <f t="shared" si="28"/>
        <v>14.496059118426414</v>
      </c>
      <c r="J391" s="474">
        <v>670.58900000000006</v>
      </c>
      <c r="K391" s="592">
        <f t="shared" si="29"/>
        <v>9720.8977881664523</v>
      </c>
      <c r="L391" s="475"/>
      <c r="N391" s="586">
        <v>14.607742067831399</v>
      </c>
      <c r="O391" s="277">
        <f t="shared" si="27"/>
        <v>-4.9737991503207013E-14</v>
      </c>
      <c r="Q391" s="586"/>
      <c r="R391" s="1"/>
    </row>
    <row r="392" spans="1:18" x14ac:dyDescent="0.2">
      <c r="A392" s="337">
        <f t="shared" si="30"/>
        <v>2038</v>
      </c>
      <c r="B392" s="337">
        <f t="shared" si="31"/>
        <v>7</v>
      </c>
      <c r="C392" s="475">
        <v>1523501.66394448</v>
      </c>
      <c r="D392" s="512">
        <v>3.802959</v>
      </c>
      <c r="E392" s="479">
        <v>322.31916585708109</v>
      </c>
      <c r="F392" s="479">
        <v>0</v>
      </c>
      <c r="G392" s="595">
        <v>3.9744432811517098E-7</v>
      </c>
      <c r="H392" s="594">
        <f t="shared" si="26"/>
        <v>14.868705188308644</v>
      </c>
      <c r="I392" s="593">
        <f t="shared" si="28"/>
        <v>14.755027055058941</v>
      </c>
      <c r="J392" s="474">
        <v>665.57500000000005</v>
      </c>
      <c r="K392" s="592">
        <f t="shared" si="29"/>
        <v>9820.5771321708544</v>
      </c>
      <c r="L392" s="475"/>
      <c r="N392" s="586">
        <v>14.868705188308599</v>
      </c>
      <c r="O392" s="277">
        <f t="shared" si="27"/>
        <v>-4.4408920985006262E-14</v>
      </c>
      <c r="Q392" s="586"/>
      <c r="R392" s="1"/>
    </row>
    <row r="393" spans="1:18" x14ac:dyDescent="0.2">
      <c r="A393" s="337">
        <f t="shared" si="30"/>
        <v>2038</v>
      </c>
      <c r="B393" s="337">
        <f t="shared" si="31"/>
        <v>8</v>
      </c>
      <c r="C393" s="475">
        <v>1526960.24100904</v>
      </c>
      <c r="D393" s="512">
        <v>3.8095978605680201</v>
      </c>
      <c r="E393" s="479">
        <v>326.45437890907908</v>
      </c>
      <c r="F393" s="479">
        <v>0</v>
      </c>
      <c r="G393" s="595">
        <v>1.0277852933171499E-6</v>
      </c>
      <c r="H393" s="594">
        <f t="shared" si="26"/>
        <v>14.874996356533366</v>
      </c>
      <c r="I393" s="593">
        <f t="shared" si="28"/>
        <v>14.761270124390673</v>
      </c>
      <c r="J393" s="474">
        <v>663.07100000000003</v>
      </c>
      <c r="K393" s="592">
        <f t="shared" si="29"/>
        <v>9787.7701426498479</v>
      </c>
      <c r="L393" s="475"/>
      <c r="N393" s="586">
        <v>14.8749963565334</v>
      </c>
      <c r="O393" s="277">
        <f t="shared" si="27"/>
        <v>3.3750779948604759E-14</v>
      </c>
      <c r="Q393" s="586"/>
      <c r="R393" s="1"/>
    </row>
    <row r="394" spans="1:18" x14ac:dyDescent="0.2">
      <c r="A394" s="337">
        <f t="shared" si="30"/>
        <v>2038</v>
      </c>
      <c r="B394" s="337">
        <f t="shared" si="31"/>
        <v>9</v>
      </c>
      <c r="C394" s="475">
        <v>1530479.2479662199</v>
      </c>
      <c r="D394" s="512">
        <v>3.8162207090716298</v>
      </c>
      <c r="E394" s="479">
        <v>277.87653293728147</v>
      </c>
      <c r="F394" s="479">
        <v>0</v>
      </c>
      <c r="G394" s="595">
        <v>5.9351443759680901E-7</v>
      </c>
      <c r="H394" s="594">
        <f t="shared" si="26"/>
        <v>14.593033047077308</v>
      </c>
      <c r="I394" s="593">
        <f t="shared" si="28"/>
        <v>14.481462554944112</v>
      </c>
      <c r="J394" s="474">
        <v>662.90499999999997</v>
      </c>
      <c r="K394" s="592">
        <f t="shared" si="29"/>
        <v>9599.8339349852267</v>
      </c>
      <c r="L394" s="475"/>
      <c r="N394" s="586">
        <v>14.5930330470773</v>
      </c>
      <c r="O394" s="277">
        <f t="shared" si="27"/>
        <v>0</v>
      </c>
      <c r="Q394" s="586"/>
      <c r="R394" s="1"/>
    </row>
    <row r="395" spans="1:18" x14ac:dyDescent="0.2">
      <c r="A395" s="337">
        <f t="shared" si="30"/>
        <v>2038</v>
      </c>
      <c r="B395" s="337">
        <f t="shared" si="31"/>
        <v>10</v>
      </c>
      <c r="C395" s="475">
        <v>1533889.2946790301</v>
      </c>
      <c r="D395" s="512">
        <v>3.8226149999999999</v>
      </c>
      <c r="E395" s="479">
        <v>198.89039579254836</v>
      </c>
      <c r="F395" s="479">
        <v>0</v>
      </c>
      <c r="G395" s="595">
        <v>-3.8899247734036598E-7</v>
      </c>
      <c r="H395" s="594">
        <f t="shared" si="26"/>
        <v>14.145080013168341</v>
      </c>
      <c r="I395" s="593">
        <f t="shared" si="28"/>
        <v>14.036934329317603</v>
      </c>
      <c r="J395" s="474">
        <v>656.23099999999999</v>
      </c>
      <c r="K395" s="592">
        <f t="shared" si="29"/>
        <v>9211.4714518624205</v>
      </c>
      <c r="L395" s="475"/>
      <c r="N395" s="586">
        <v>14.1450800131683</v>
      </c>
      <c r="O395" s="277">
        <f t="shared" si="27"/>
        <v>-4.0856207306205761E-14</v>
      </c>
      <c r="Q395" s="586"/>
      <c r="R395" s="1"/>
    </row>
    <row r="396" spans="1:18" x14ac:dyDescent="0.2">
      <c r="A396" s="337">
        <f t="shared" si="30"/>
        <v>2038</v>
      </c>
      <c r="B396" s="337">
        <f t="shared" si="31"/>
        <v>11</v>
      </c>
      <c r="C396" s="475">
        <v>1537392.2333378999</v>
      </c>
      <c r="D396" s="512">
        <v>3.82921370892418</v>
      </c>
      <c r="E396" s="479">
        <v>78.117279066674627</v>
      </c>
      <c r="F396" s="479">
        <v>0</v>
      </c>
      <c r="G396" s="595">
        <v>-9.06553815127609E-7</v>
      </c>
      <c r="H396" s="594">
        <f t="shared" si="26"/>
        <v>13.467517536486982</v>
      </c>
      <c r="I396" s="593">
        <f t="shared" si="28"/>
        <v>13.364552131385043</v>
      </c>
      <c r="J396" s="474">
        <v>652.35799999999995</v>
      </c>
      <c r="K396" s="592">
        <f t="shared" si="29"/>
        <v>8718.4724993260825</v>
      </c>
      <c r="L396" s="475"/>
      <c r="N396" s="586">
        <v>13.467517536487</v>
      </c>
      <c r="O396" s="277">
        <f t="shared" si="27"/>
        <v>1.7763568394002505E-14</v>
      </c>
      <c r="Q396" s="586"/>
      <c r="R396" s="1"/>
    </row>
    <row r="397" spans="1:18" x14ac:dyDescent="0.2">
      <c r="A397" s="337">
        <f t="shared" si="30"/>
        <v>2038</v>
      </c>
      <c r="B397" s="337">
        <f t="shared" si="31"/>
        <v>12</v>
      </c>
      <c r="C397" s="475">
        <v>1540846.7195373301</v>
      </c>
      <c r="D397" s="512">
        <v>3.8356211796444799</v>
      </c>
      <c r="E397" s="479">
        <v>42.633806123140985</v>
      </c>
      <c r="F397" s="479">
        <v>0</v>
      </c>
      <c r="G397" s="595">
        <v>-4.8828206011819496E-7</v>
      </c>
      <c r="H397" s="594">
        <f t="shared" si="26"/>
        <v>13.258241336323076</v>
      </c>
      <c r="I397" s="593">
        <f t="shared" si="28"/>
        <v>13.156875944636356</v>
      </c>
      <c r="J397" s="474">
        <v>650.26300000000003</v>
      </c>
      <c r="K397" s="592">
        <f t="shared" si="29"/>
        <v>8555.4296223870715</v>
      </c>
      <c r="L397" s="475"/>
      <c r="N397" s="586">
        <v>13.258241336323101</v>
      </c>
      <c r="O397" s="277">
        <f t="shared" si="27"/>
        <v>2.4868995751603507E-14</v>
      </c>
      <c r="Q397" s="586"/>
      <c r="R397" s="1"/>
    </row>
    <row r="398" spans="1:18" x14ac:dyDescent="0.2">
      <c r="A398" s="337">
        <f t="shared" ref="A398:A421" si="32">+A386+1</f>
        <v>2039</v>
      </c>
      <c r="B398" s="337">
        <f t="shared" ref="B398:B421" si="33">+B386</f>
        <v>1</v>
      </c>
      <c r="C398" s="475">
        <v>1544599.1936172701</v>
      </c>
      <c r="D398" s="512">
        <v>3.8423020000000001</v>
      </c>
      <c r="E398" s="479">
        <v>26.112829868525239</v>
      </c>
      <c r="F398" s="479">
        <v>107.22973635615668</v>
      </c>
      <c r="G398" s="595">
        <v>3.7593649970801798E-7</v>
      </c>
      <c r="H398" s="594">
        <f t="shared" ref="H398:H421" si="34">+$B$2+C398*$B$3+D398*$B$4+E398*$B$5+F398*$B$6+G398</f>
        <v>13.549181530579801</v>
      </c>
      <c r="I398" s="593">
        <f t="shared" si="28"/>
        <v>13.445591766444268</v>
      </c>
      <c r="J398" s="474">
        <v>656.69200000000001</v>
      </c>
      <c r="K398" s="592">
        <f t="shared" si="29"/>
        <v>8829.6125482898187</v>
      </c>
      <c r="L398" s="475"/>
      <c r="N398" s="586">
        <v>13.5491815305798</v>
      </c>
      <c r="O398" s="277">
        <f t="shared" ref="O398:O421" si="35">+N398-H398</f>
        <v>0</v>
      </c>
      <c r="Q398" s="586"/>
      <c r="R398" s="1"/>
    </row>
    <row r="399" spans="1:18" x14ac:dyDescent="0.2">
      <c r="A399" s="337">
        <f t="shared" si="32"/>
        <v>2039</v>
      </c>
      <c r="B399" s="337">
        <f t="shared" si="33"/>
        <v>2</v>
      </c>
      <c r="C399" s="475">
        <v>1548591.9333879501</v>
      </c>
      <c r="D399" s="512">
        <v>3.84906738911338</v>
      </c>
      <c r="E399" s="479">
        <v>35.042184420393127</v>
      </c>
      <c r="F399" s="479">
        <v>0</v>
      </c>
      <c r="G399" s="595">
        <v>7.9792637919240395E-7</v>
      </c>
      <c r="H399" s="594">
        <f t="shared" si="34"/>
        <v>13.189665295891224</v>
      </c>
      <c r="I399" s="593">
        <f t="shared" si="28"/>
        <v>13.088824199774511</v>
      </c>
      <c r="J399" s="474">
        <v>656.71500000000003</v>
      </c>
      <c r="K399" s="592">
        <f t="shared" si="29"/>
        <v>8595.6271843549184</v>
      </c>
      <c r="L399" s="475"/>
      <c r="N399" s="586">
        <v>13.189665295891199</v>
      </c>
      <c r="O399" s="277">
        <f t="shared" si="35"/>
        <v>-2.4868995751603507E-14</v>
      </c>
      <c r="Q399" s="586"/>
      <c r="R399" s="1"/>
    </row>
    <row r="400" spans="1:18" x14ac:dyDescent="0.2">
      <c r="A400" s="337">
        <f t="shared" si="32"/>
        <v>2039</v>
      </c>
      <c r="B400" s="337">
        <f t="shared" si="33"/>
        <v>3</v>
      </c>
      <c r="C400" s="475">
        <v>1552241.2389414101</v>
      </c>
      <c r="D400" s="512">
        <v>3.85522400896844</v>
      </c>
      <c r="E400" s="479">
        <v>64.582270600115152</v>
      </c>
      <c r="F400" s="479">
        <v>0</v>
      </c>
      <c r="G400" s="595">
        <v>3.9901614101722797E-7</v>
      </c>
      <c r="H400" s="594">
        <f t="shared" si="34"/>
        <v>13.340053126625351</v>
      </c>
      <c r="I400" s="593">
        <f t="shared" si="28"/>
        <v>13.238062245934607</v>
      </c>
      <c r="J400" s="474">
        <v>653.60400000000004</v>
      </c>
      <c r="K400" s="592">
        <f t="shared" si="29"/>
        <v>8652.4504361918443</v>
      </c>
      <c r="L400" s="475"/>
      <c r="N400" s="586">
        <v>13.340053126625399</v>
      </c>
      <c r="O400" s="277">
        <f t="shared" si="35"/>
        <v>4.7961634663806763E-14</v>
      </c>
      <c r="Q400" s="586"/>
      <c r="R400" s="1"/>
    </row>
    <row r="401" spans="1:18" x14ac:dyDescent="0.2">
      <c r="A401" s="337">
        <f t="shared" si="32"/>
        <v>2039</v>
      </c>
      <c r="B401" s="337">
        <f t="shared" si="33"/>
        <v>4</v>
      </c>
      <c r="C401" s="475">
        <v>1556087.49014053</v>
      </c>
      <c r="D401" s="512">
        <v>3.8620480000000001</v>
      </c>
      <c r="E401" s="479">
        <v>114.03392869270741</v>
      </c>
      <c r="F401" s="479">
        <v>0</v>
      </c>
      <c r="G401" s="595">
        <v>-3.5955422106326301E-7</v>
      </c>
      <c r="H401" s="594">
        <f t="shared" si="34"/>
        <v>13.596651714121906</v>
      </c>
      <c r="I401" s="593">
        <f t="shared" si="28"/>
        <v>13.492699018461284</v>
      </c>
      <c r="J401" s="474">
        <v>648.16</v>
      </c>
      <c r="K401" s="592">
        <f t="shared" si="29"/>
        <v>8745.4277958058647</v>
      </c>
      <c r="L401" s="475"/>
      <c r="N401" s="586">
        <v>13.596651714121901</v>
      </c>
      <c r="O401" s="277">
        <f t="shared" si="35"/>
        <v>0</v>
      </c>
      <c r="Q401" s="586"/>
      <c r="R401" s="1"/>
    </row>
    <row r="402" spans="1:18" x14ac:dyDescent="0.2">
      <c r="A402" s="337">
        <f t="shared" si="32"/>
        <v>2039</v>
      </c>
      <c r="B402" s="337">
        <f t="shared" si="33"/>
        <v>5</v>
      </c>
      <c r="C402" s="475">
        <v>1559459.87893904</v>
      </c>
      <c r="D402" s="512">
        <v>3.86862529485829</v>
      </c>
      <c r="E402" s="479">
        <v>208.47875842628665</v>
      </c>
      <c r="F402" s="479">
        <v>0</v>
      </c>
      <c r="G402" s="595">
        <v>-7.0083452996527697E-7</v>
      </c>
      <c r="H402" s="594">
        <f t="shared" si="34"/>
        <v>14.097537796450039</v>
      </c>
      <c r="I402" s="593">
        <f t="shared" si="28"/>
        <v>13.989755594851362</v>
      </c>
      <c r="J402" s="474">
        <v>648.07399999999996</v>
      </c>
      <c r="K402" s="592">
        <f t="shared" si="29"/>
        <v>9066.3968673776999</v>
      </c>
      <c r="L402" s="475"/>
      <c r="N402" s="586">
        <v>14.09753779645</v>
      </c>
      <c r="O402" s="277">
        <f t="shared" si="35"/>
        <v>-3.907985046680551E-14</v>
      </c>
      <c r="Q402" s="586"/>
      <c r="R402" s="1"/>
    </row>
    <row r="403" spans="1:18" x14ac:dyDescent="0.2">
      <c r="A403" s="337">
        <f t="shared" si="32"/>
        <v>2039</v>
      </c>
      <c r="B403" s="337">
        <f t="shared" si="33"/>
        <v>6</v>
      </c>
      <c r="C403" s="475">
        <v>1562773.3836788</v>
      </c>
      <c r="D403" s="512">
        <v>3.8753935104058601</v>
      </c>
      <c r="E403" s="479">
        <v>271.66325293295364</v>
      </c>
      <c r="F403" s="479">
        <v>0</v>
      </c>
      <c r="G403" s="595">
        <v>-3.2354962442582302E-7</v>
      </c>
      <c r="H403" s="594">
        <f t="shared" si="34"/>
        <v>14.425325357422837</v>
      </c>
      <c r="I403" s="593">
        <f t="shared" si="28"/>
        <v>14.315037068201738</v>
      </c>
      <c r="J403" s="474">
        <v>647.56200000000001</v>
      </c>
      <c r="K403" s="592">
        <f t="shared" si="29"/>
        <v>9269.874033958853</v>
      </c>
      <c r="L403" s="475"/>
      <c r="N403" s="586">
        <v>14.4253253574228</v>
      </c>
      <c r="O403" s="277">
        <f t="shared" si="35"/>
        <v>-3.730349362740526E-14</v>
      </c>
      <c r="Q403" s="586"/>
      <c r="R403" s="1"/>
    </row>
    <row r="404" spans="1:18" x14ac:dyDescent="0.2">
      <c r="A404" s="337">
        <f t="shared" si="32"/>
        <v>2039</v>
      </c>
      <c r="B404" s="337">
        <f t="shared" si="33"/>
        <v>7</v>
      </c>
      <c r="C404" s="475">
        <v>1566084.3623130501</v>
      </c>
      <c r="D404" s="512">
        <v>3.8819240000000002</v>
      </c>
      <c r="E404" s="479">
        <v>322.31916585708109</v>
      </c>
      <c r="F404" s="479">
        <v>0</v>
      </c>
      <c r="G404" s="595">
        <v>3.4088578182434001E-7</v>
      </c>
      <c r="H404" s="594">
        <f t="shared" si="34"/>
        <v>14.686055831602491</v>
      </c>
      <c r="I404" s="593">
        <f t="shared" si="28"/>
        <v>14.57377413722535</v>
      </c>
      <c r="J404" s="474">
        <v>642.548</v>
      </c>
      <c r="K404" s="592">
        <f t="shared" si="29"/>
        <v>9364.3494243258738</v>
      </c>
      <c r="L404" s="475"/>
      <c r="N404" s="586">
        <v>14.6860558316025</v>
      </c>
      <c r="O404" s="277">
        <f t="shared" si="35"/>
        <v>0</v>
      </c>
      <c r="Q404" s="586"/>
      <c r="R404" s="1"/>
    </row>
    <row r="405" spans="1:18" x14ac:dyDescent="0.2">
      <c r="A405" s="337">
        <f t="shared" si="32"/>
        <v>2039</v>
      </c>
      <c r="B405" s="337">
        <f t="shared" si="33"/>
        <v>8</v>
      </c>
      <c r="C405" s="475">
        <v>1569807.21699709</v>
      </c>
      <c r="D405" s="512">
        <v>3.88865937168964</v>
      </c>
      <c r="E405" s="479">
        <v>326.45437890907908</v>
      </c>
      <c r="F405" s="479">
        <v>0</v>
      </c>
      <c r="G405" s="595">
        <v>6.1426119835061897E-7</v>
      </c>
      <c r="H405" s="594">
        <f t="shared" si="34"/>
        <v>14.693895431780248</v>
      </c>
      <c r="I405" s="593">
        <f t="shared" si="28"/>
        <v>14.581553800031132</v>
      </c>
      <c r="J405" s="474">
        <v>640.04399999999998</v>
      </c>
      <c r="K405" s="592">
        <f t="shared" si="29"/>
        <v>9332.8360203871252</v>
      </c>
      <c r="L405" s="475"/>
      <c r="N405" s="586">
        <v>14.6938954317802</v>
      </c>
      <c r="O405" s="277">
        <f t="shared" si="35"/>
        <v>-4.7961634663806763E-14</v>
      </c>
      <c r="Q405" s="586"/>
      <c r="R405" s="1"/>
    </row>
    <row r="406" spans="1:18" x14ac:dyDescent="0.2">
      <c r="A406" s="337">
        <f t="shared" si="32"/>
        <v>2039</v>
      </c>
      <c r="B406" s="337">
        <f t="shared" si="33"/>
        <v>9</v>
      </c>
      <c r="C406" s="475">
        <v>1573682.1362516601</v>
      </c>
      <c r="D406" s="512">
        <v>3.8953846167800199</v>
      </c>
      <c r="E406" s="479">
        <v>277.87653293728147</v>
      </c>
      <c r="F406" s="479">
        <v>0</v>
      </c>
      <c r="G406" s="595">
        <v>2.5998126318427202E-7</v>
      </c>
      <c r="H406" s="594">
        <f t="shared" si="34"/>
        <v>14.414205975251562</v>
      </c>
      <c r="I406" s="593">
        <f t="shared" si="28"/>
        <v>14.304002698853846</v>
      </c>
      <c r="J406" s="474">
        <v>639.87800000000004</v>
      </c>
      <c r="K406" s="592">
        <f t="shared" si="29"/>
        <v>9152.8166389372018</v>
      </c>
      <c r="L406" s="475"/>
      <c r="N406" s="586">
        <v>14.414205975251599</v>
      </c>
      <c r="O406" s="277">
        <f t="shared" si="35"/>
        <v>3.730349362740526E-14</v>
      </c>
      <c r="Q406" s="586"/>
      <c r="R406" s="1"/>
    </row>
    <row r="407" spans="1:18" x14ac:dyDescent="0.2">
      <c r="A407" s="337">
        <f t="shared" si="32"/>
        <v>2039</v>
      </c>
      <c r="B407" s="337">
        <f t="shared" si="33"/>
        <v>10</v>
      </c>
      <c r="C407" s="475">
        <v>1577349.6059419599</v>
      </c>
      <c r="D407" s="512">
        <v>3.901885</v>
      </c>
      <c r="E407" s="479">
        <v>198.89039579254836</v>
      </c>
      <c r="F407" s="479">
        <v>0</v>
      </c>
      <c r="G407" s="595">
        <v>-3.2077074330061398E-7</v>
      </c>
      <c r="H407" s="594">
        <f t="shared" si="34"/>
        <v>13.967679598719032</v>
      </c>
      <c r="I407" s="593">
        <f t="shared" si="28"/>
        <v>13.860890223147791</v>
      </c>
      <c r="J407" s="474">
        <v>633.20399999999995</v>
      </c>
      <c r="K407" s="592">
        <f t="shared" si="29"/>
        <v>8776.7711328580735</v>
      </c>
      <c r="L407" s="475"/>
      <c r="N407" s="586">
        <v>13.967679598719</v>
      </c>
      <c r="O407" s="277">
        <f t="shared" si="35"/>
        <v>-3.1974423109204508E-14</v>
      </c>
      <c r="Q407" s="586"/>
      <c r="R407" s="1"/>
    </row>
    <row r="408" spans="1:18" x14ac:dyDescent="0.2">
      <c r="A408" s="337">
        <f t="shared" si="32"/>
        <v>2039</v>
      </c>
      <c r="B408" s="337">
        <f t="shared" si="33"/>
        <v>11</v>
      </c>
      <c r="C408" s="475">
        <v>1580888.07377983</v>
      </c>
      <c r="D408" s="512">
        <v>3.90859935217722</v>
      </c>
      <c r="E408" s="479">
        <v>78.117279066674627</v>
      </c>
      <c r="F408" s="479">
        <v>0</v>
      </c>
      <c r="G408" s="595">
        <v>-5.3724606985383595E-7</v>
      </c>
      <c r="H408" s="594">
        <f t="shared" si="34"/>
        <v>13.289625898362191</v>
      </c>
      <c r="I408" s="593">
        <f t="shared" si="28"/>
        <v>13.188020557172116</v>
      </c>
      <c r="J408" s="474">
        <v>629.33100000000002</v>
      </c>
      <c r="K408" s="592">
        <f t="shared" si="29"/>
        <v>8299.6301652656857</v>
      </c>
      <c r="L408" s="475"/>
      <c r="N408" s="586">
        <v>13.2896258983622</v>
      </c>
      <c r="O408" s="277">
        <f t="shared" si="35"/>
        <v>0</v>
      </c>
      <c r="Q408" s="586"/>
      <c r="R408" s="1"/>
    </row>
    <row r="409" spans="1:18" x14ac:dyDescent="0.2">
      <c r="A409" s="337">
        <f t="shared" si="32"/>
        <v>2039</v>
      </c>
      <c r="B409" s="337">
        <f t="shared" si="33"/>
        <v>12</v>
      </c>
      <c r="C409" s="475">
        <v>1584166.54036301</v>
      </c>
      <c r="D409" s="512">
        <v>3.91511348174499</v>
      </c>
      <c r="E409" s="479">
        <v>42.633806123140985</v>
      </c>
      <c r="F409" s="479">
        <v>0</v>
      </c>
      <c r="G409" s="595">
        <v>-2.0664652566893001E-7</v>
      </c>
      <c r="H409" s="594">
        <f t="shared" si="34"/>
        <v>13.078153009002541</v>
      </c>
      <c r="I409" s="593">
        <f t="shared" si="28"/>
        <v>12.97816447593334</v>
      </c>
      <c r="J409" s="474">
        <v>627.23599999999999</v>
      </c>
      <c r="K409" s="592">
        <f t="shared" si="29"/>
        <v>8140.3719732265245</v>
      </c>
      <c r="L409" s="475"/>
      <c r="N409" s="586">
        <v>13.0781530090025</v>
      </c>
      <c r="O409" s="277">
        <f t="shared" si="35"/>
        <v>-4.0856207306205761E-14</v>
      </c>
      <c r="Q409" s="586"/>
      <c r="R409" s="1"/>
    </row>
    <row r="410" spans="1:18" x14ac:dyDescent="0.2">
      <c r="A410" s="337">
        <f t="shared" si="32"/>
        <v>2040</v>
      </c>
      <c r="B410" s="337">
        <f t="shared" si="33"/>
        <v>1</v>
      </c>
      <c r="C410" s="475">
        <v>1587570.3118507899</v>
      </c>
      <c r="D410" s="512">
        <v>3.9218850000000001</v>
      </c>
      <c r="E410" s="479">
        <v>26.112829868525239</v>
      </c>
      <c r="F410" s="479">
        <v>107.22973635615668</v>
      </c>
      <c r="G410" s="595">
        <v>2.99880079879244E-7</v>
      </c>
      <c r="H410" s="594">
        <f t="shared" si="34"/>
        <v>13.365563223471494</v>
      </c>
      <c r="I410" s="593">
        <f t="shared" si="28"/>
        <v>13.263377306282832</v>
      </c>
      <c r="J410" s="474">
        <v>633.66499999999996</v>
      </c>
      <c r="K410" s="592">
        <f t="shared" si="29"/>
        <v>8404.5379807857098</v>
      </c>
      <c r="L410" s="475"/>
      <c r="N410" s="586">
        <v>13.365563223471501</v>
      </c>
      <c r="O410" s="277">
        <f t="shared" si="35"/>
        <v>0</v>
      </c>
      <c r="Q410" s="586"/>
      <c r="R410" s="1"/>
    </row>
    <row r="411" spans="1:18" x14ac:dyDescent="0.2">
      <c r="A411" s="337">
        <f t="shared" si="32"/>
        <v>2040</v>
      </c>
      <c r="B411" s="337">
        <f t="shared" si="33"/>
        <v>2</v>
      </c>
      <c r="C411" s="475">
        <v>1591120.26869786</v>
      </c>
      <c r="D411" s="512">
        <v>3.9287111714745202</v>
      </c>
      <c r="E411" s="479">
        <v>35.042184420393127</v>
      </c>
      <c r="F411" s="479">
        <v>0</v>
      </c>
      <c r="G411" s="595">
        <v>0</v>
      </c>
      <c r="H411" s="594">
        <f t="shared" si="34"/>
        <v>13.001935019281589</v>
      </c>
      <c r="I411" s="593">
        <f t="shared" si="28"/>
        <v>12.902529208021839</v>
      </c>
      <c r="J411" s="474">
        <v>633.68899999999996</v>
      </c>
      <c r="K411" s="592">
        <f t="shared" si="29"/>
        <v>8176.1908313021504</v>
      </c>
      <c r="L411" s="475"/>
      <c r="N411" s="586">
        <v>13.001935019281589</v>
      </c>
      <c r="O411" s="277">
        <f t="shared" si="35"/>
        <v>0</v>
      </c>
    </row>
    <row r="412" spans="1:18" x14ac:dyDescent="0.2">
      <c r="A412" s="337">
        <f t="shared" si="32"/>
        <v>2040</v>
      </c>
      <c r="B412" s="337">
        <f t="shared" si="33"/>
        <v>3</v>
      </c>
      <c r="C412" s="475">
        <v>1594550.7825598901</v>
      </c>
      <c r="D412" s="512">
        <v>3.9351236695618299</v>
      </c>
      <c r="E412" s="479">
        <v>64.582270600115152</v>
      </c>
      <c r="F412" s="479">
        <v>0</v>
      </c>
      <c r="G412" s="595">
        <v>0</v>
      </c>
      <c r="H412" s="594">
        <f t="shared" si="34"/>
        <v>13.148752512349956</v>
      </c>
      <c r="I412" s="593">
        <f t="shared" si="28"/>
        <v>13.048224213400186</v>
      </c>
      <c r="J412" s="474">
        <v>630.577</v>
      </c>
      <c r="K412" s="592">
        <f t="shared" si="29"/>
        <v>8227.9100798132495</v>
      </c>
      <c r="L412" s="475"/>
      <c r="N412" s="586">
        <v>13.148752512349956</v>
      </c>
      <c r="O412" s="277">
        <f t="shared" si="35"/>
        <v>0</v>
      </c>
    </row>
    <row r="413" spans="1:18" x14ac:dyDescent="0.2">
      <c r="A413" s="337">
        <f t="shared" si="32"/>
        <v>2040</v>
      </c>
      <c r="B413" s="337">
        <f t="shared" si="33"/>
        <v>4</v>
      </c>
      <c r="C413" s="475">
        <v>1598272.4036727401</v>
      </c>
      <c r="D413" s="512">
        <v>3.9419729999999999</v>
      </c>
      <c r="E413" s="479">
        <v>114.03392869270741</v>
      </c>
      <c r="F413" s="479">
        <v>0</v>
      </c>
      <c r="G413" s="595">
        <v>0</v>
      </c>
      <c r="H413" s="594">
        <f t="shared" si="34"/>
        <v>13.404138566940249</v>
      </c>
      <c r="I413" s="593">
        <f t="shared" si="28"/>
        <v>13.301657723395898</v>
      </c>
      <c r="J413" s="474">
        <v>625.13300000000004</v>
      </c>
      <c r="K413" s="592">
        <f t="shared" si="29"/>
        <v>8315.3051975996495</v>
      </c>
      <c r="L413" s="475"/>
      <c r="N413" s="586">
        <v>13.404138566940249</v>
      </c>
      <c r="O413" s="277">
        <f t="shared" si="35"/>
        <v>0</v>
      </c>
    </row>
    <row r="414" spans="1:18" x14ac:dyDescent="0.2">
      <c r="A414" s="337">
        <f t="shared" si="32"/>
        <v>2040</v>
      </c>
      <c r="B414" s="337">
        <f t="shared" si="33"/>
        <v>5</v>
      </c>
      <c r="C414" s="475">
        <v>1601882.73729236</v>
      </c>
      <c r="D414" s="512">
        <v>3.9485730227888598</v>
      </c>
      <c r="E414" s="479">
        <v>208.47875842628665</v>
      </c>
      <c r="F414" s="479">
        <v>0</v>
      </c>
      <c r="G414" s="595">
        <v>0</v>
      </c>
      <c r="H414" s="594">
        <f t="shared" si="34"/>
        <v>13.906856789160832</v>
      </c>
      <c r="I414" s="593">
        <f t="shared" si="28"/>
        <v>13.80053243212093</v>
      </c>
      <c r="J414" s="474">
        <v>625.04700000000003</v>
      </c>
      <c r="K414" s="592">
        <f t="shared" si="29"/>
        <v>8625.9813950998905</v>
      </c>
      <c r="L414" s="475"/>
      <c r="N414" s="586">
        <v>13.906856789160832</v>
      </c>
      <c r="O414" s="277">
        <f t="shared" si="35"/>
        <v>0</v>
      </c>
    </row>
    <row r="415" spans="1:18" x14ac:dyDescent="0.2">
      <c r="A415" s="337">
        <f t="shared" si="32"/>
        <v>2040</v>
      </c>
      <c r="B415" s="337">
        <f t="shared" si="33"/>
        <v>6</v>
      </c>
      <c r="C415" s="475">
        <v>1605643.8712748201</v>
      </c>
      <c r="D415" s="512">
        <v>3.9553823322436501</v>
      </c>
      <c r="E415" s="479">
        <v>271.66325293295364</v>
      </c>
      <c r="F415" s="479">
        <v>0</v>
      </c>
      <c r="G415" s="595">
        <v>0</v>
      </c>
      <c r="H415" s="594">
        <f t="shared" si="34"/>
        <v>14.238101341166521</v>
      </c>
      <c r="I415" s="593">
        <f t="shared" si="28"/>
        <v>14.129244466207659</v>
      </c>
      <c r="J415" s="474">
        <v>624.53499999999997</v>
      </c>
      <c r="K415" s="592">
        <f t="shared" si="29"/>
        <v>8824.2076927029993</v>
      </c>
      <c r="L415" s="475"/>
      <c r="N415" s="586">
        <v>14.238101341166521</v>
      </c>
      <c r="O415" s="277">
        <f t="shared" si="35"/>
        <v>0</v>
      </c>
    </row>
    <row r="416" spans="1:18" x14ac:dyDescent="0.2">
      <c r="A416" s="337">
        <f t="shared" si="32"/>
        <v>2040</v>
      </c>
      <c r="B416" s="337">
        <f t="shared" si="33"/>
        <v>7</v>
      </c>
      <c r="C416" s="475">
        <v>1609350.59856725</v>
      </c>
      <c r="D416" s="512">
        <v>3.9619900000000001</v>
      </c>
      <c r="E416" s="479">
        <v>322.31916585708109</v>
      </c>
      <c r="F416" s="479">
        <v>0</v>
      </c>
      <c r="G416" s="595">
        <v>0</v>
      </c>
      <c r="H416" s="594">
        <f t="shared" si="34"/>
        <v>14.501609412044862</v>
      </c>
      <c r="I416" s="593">
        <f t="shared" si="28"/>
        <v>14.390737895917566</v>
      </c>
      <c r="J416" s="474">
        <v>619.52099999999996</v>
      </c>
      <c r="K416" s="592">
        <f t="shared" si="29"/>
        <v>8915.3643320167448</v>
      </c>
      <c r="L416" s="475"/>
      <c r="N416" s="586">
        <v>14.501609412044862</v>
      </c>
      <c r="O416" s="277">
        <f t="shared" si="35"/>
        <v>0</v>
      </c>
    </row>
    <row r="417" spans="1:15" x14ac:dyDescent="0.2">
      <c r="A417" s="337">
        <f t="shared" si="32"/>
        <v>2040</v>
      </c>
      <c r="B417" s="337">
        <f t="shared" si="33"/>
        <v>8</v>
      </c>
      <c r="C417" s="475">
        <v>1613262.44012803</v>
      </c>
      <c r="D417" s="512">
        <v>3.96885541125449</v>
      </c>
      <c r="E417" s="479">
        <v>326.45437890907908</v>
      </c>
      <c r="F417" s="479">
        <v>0</v>
      </c>
      <c r="G417" s="595">
        <v>0</v>
      </c>
      <c r="H417" s="594">
        <f t="shared" si="34"/>
        <v>14.51014037853326</v>
      </c>
      <c r="I417" s="593">
        <f t="shared" si="28"/>
        <v>14.399203639218541</v>
      </c>
      <c r="J417" s="474">
        <v>617.01700000000005</v>
      </c>
      <c r="K417" s="592">
        <f t="shared" si="29"/>
        <v>8884.5534318597074</v>
      </c>
      <c r="L417" s="475"/>
      <c r="N417" s="586">
        <v>14.51014037853326</v>
      </c>
      <c r="O417" s="277">
        <f t="shared" si="35"/>
        <v>0</v>
      </c>
    </row>
    <row r="418" spans="1:15" x14ac:dyDescent="0.2">
      <c r="A418" s="337">
        <f t="shared" si="32"/>
        <v>2040</v>
      </c>
      <c r="B418" s="337">
        <f t="shared" si="33"/>
        <v>9</v>
      </c>
      <c r="C418" s="475">
        <v>1617163.8028707299</v>
      </c>
      <c r="D418" s="512">
        <v>3.9757353566744702</v>
      </c>
      <c r="E418" s="479">
        <v>277.87653293728147</v>
      </c>
      <c r="F418" s="479">
        <v>0</v>
      </c>
      <c r="G418" s="595">
        <v>0</v>
      </c>
      <c r="H418" s="594">
        <f t="shared" si="34"/>
        <v>14.229617695599373</v>
      </c>
      <c r="I418" s="593">
        <f t="shared" si="28"/>
        <v>14.120825682037585</v>
      </c>
      <c r="J418" s="474">
        <v>616.851</v>
      </c>
      <c r="K418" s="592">
        <f t="shared" si="29"/>
        <v>8710.4454427905657</v>
      </c>
      <c r="L418" s="475"/>
      <c r="N418" s="586">
        <v>14.229617695599373</v>
      </c>
      <c r="O418" s="277">
        <f t="shared" si="35"/>
        <v>0</v>
      </c>
    </row>
    <row r="419" spans="1:15" x14ac:dyDescent="0.2">
      <c r="A419" s="337">
        <f t="shared" si="32"/>
        <v>2040</v>
      </c>
      <c r="B419" s="337">
        <f t="shared" si="33"/>
        <v>10</v>
      </c>
      <c r="C419" s="475">
        <v>1620816.2232836999</v>
      </c>
      <c r="D419" s="512">
        <v>3.9823750000000002</v>
      </c>
      <c r="E419" s="479">
        <v>198.89039579254836</v>
      </c>
      <c r="F419" s="479">
        <v>0</v>
      </c>
      <c r="G419" s="595">
        <v>0</v>
      </c>
      <c r="H419" s="594">
        <f t="shared" si="34"/>
        <v>13.782017112157376</v>
      </c>
      <c r="I419" s="593">
        <f t="shared" si="28"/>
        <v>13.67664721223109</v>
      </c>
      <c r="J419" s="474">
        <v>610.17700000000002</v>
      </c>
      <c r="K419" s="592">
        <f t="shared" si="29"/>
        <v>8345.1755660175295</v>
      </c>
      <c r="L419" s="475"/>
      <c r="N419" s="586">
        <v>13.782017112157376</v>
      </c>
      <c r="O419" s="277">
        <f t="shared" si="35"/>
        <v>0</v>
      </c>
    </row>
    <row r="420" spans="1:15" x14ac:dyDescent="0.2">
      <c r="A420" s="337">
        <f t="shared" si="32"/>
        <v>2040</v>
      </c>
      <c r="B420" s="337">
        <f t="shared" si="33"/>
        <v>11</v>
      </c>
      <c r="C420" s="475">
        <v>1624392.58178031</v>
      </c>
      <c r="D420" s="512">
        <v>3.9891996035797899</v>
      </c>
      <c r="E420" s="479">
        <v>78.117279066674627</v>
      </c>
      <c r="F420" s="479">
        <v>0</v>
      </c>
      <c r="G420" s="595">
        <v>0</v>
      </c>
      <c r="H420" s="594">
        <f t="shared" si="34"/>
        <v>13.103528568960707</v>
      </c>
      <c r="I420" s="593">
        <f t="shared" si="28"/>
        <v>13.003346027990368</v>
      </c>
      <c r="J420" s="474">
        <v>606.30399999999997</v>
      </c>
      <c r="K420" s="592">
        <f t="shared" si="29"/>
        <v>7883.9807101546712</v>
      </c>
      <c r="L420" s="475"/>
      <c r="N420" s="586">
        <v>13.103528568960707</v>
      </c>
      <c r="O420" s="277">
        <f t="shared" si="35"/>
        <v>0</v>
      </c>
    </row>
    <row r="421" spans="1:15" x14ac:dyDescent="0.2">
      <c r="A421" s="337">
        <f t="shared" si="32"/>
        <v>2040</v>
      </c>
      <c r="B421" s="337">
        <f t="shared" si="33"/>
        <v>12</v>
      </c>
      <c r="C421" s="475">
        <v>1627766.9761014599</v>
      </c>
      <c r="D421" s="512">
        <v>3.9958114826722899</v>
      </c>
      <c r="E421" s="479">
        <v>42.633806123140985</v>
      </c>
      <c r="F421" s="479">
        <v>0</v>
      </c>
      <c r="G421" s="595">
        <v>0</v>
      </c>
      <c r="H421" s="594">
        <f t="shared" si="34"/>
        <v>12.892190073068907</v>
      </c>
      <c r="I421" s="593">
        <f t="shared" si="28"/>
        <v>12.793623312719175</v>
      </c>
      <c r="J421" s="474">
        <v>604.20899999999995</v>
      </c>
      <c r="K421" s="592">
        <f t="shared" si="29"/>
        <v>7730.0223481547391</v>
      </c>
      <c r="L421" s="475">
        <v>1</v>
      </c>
      <c r="N421" s="586">
        <v>12.892190073068907</v>
      </c>
      <c r="O421" s="277">
        <f t="shared" si="35"/>
        <v>0</v>
      </c>
    </row>
    <row r="425" spans="1:15" x14ac:dyDescent="0.2">
      <c r="A425" s="312">
        <v>2007</v>
      </c>
      <c r="K425" s="475">
        <f>SUM(K14:K25)</f>
        <v>402708.76399999997</v>
      </c>
    </row>
    <row r="426" spans="1:15" x14ac:dyDescent="0.2">
      <c r="A426" s="207">
        <v>2008</v>
      </c>
      <c r="K426" s="475">
        <f>SUM(K26:K37)</f>
        <v>354199.75699999998</v>
      </c>
    </row>
    <row r="427" spans="1:15" x14ac:dyDescent="0.2">
      <c r="A427" s="207">
        <v>2009</v>
      </c>
      <c r="K427" s="475">
        <f>SUM(K38:K49)</f>
        <v>318955.01500000001</v>
      </c>
    </row>
    <row r="428" spans="1:15" x14ac:dyDescent="0.2">
      <c r="A428" s="312">
        <v>2010</v>
      </c>
      <c r="K428" s="475">
        <f>SUM(K50:K61)</f>
        <v>294594.89500000002</v>
      </c>
    </row>
    <row r="429" spans="1:15" x14ac:dyDescent="0.2">
      <c r="A429" s="312">
        <v>2011</v>
      </c>
      <c r="K429" s="475">
        <f>SUM(K62:K73)</f>
        <v>276491.27299999999</v>
      </c>
    </row>
    <row r="430" spans="1:15" x14ac:dyDescent="0.2">
      <c r="A430" s="207">
        <v>2012</v>
      </c>
      <c r="K430" s="475">
        <f>SUM(K74:K85)</f>
        <v>275812.97200000001</v>
      </c>
    </row>
    <row r="431" spans="1:15" x14ac:dyDescent="0.2">
      <c r="A431" s="207">
        <v>2013</v>
      </c>
      <c r="K431" s="475">
        <f>SUM(K86:K97)</f>
        <v>256160.36500000002</v>
      </c>
    </row>
    <row r="432" spans="1:15" x14ac:dyDescent="0.2">
      <c r="A432" s="312">
        <v>2014</v>
      </c>
      <c r="K432" s="474">
        <f>SUM(K98:K109)</f>
        <v>254297.19613700651</v>
      </c>
    </row>
    <row r="433" spans="1:13" x14ac:dyDescent="0.2">
      <c r="A433" s="312">
        <v>2015</v>
      </c>
      <c r="K433" s="474">
        <f>SUM(K110:K121)</f>
        <v>248948.37890837211</v>
      </c>
      <c r="M433" s="277"/>
    </row>
    <row r="434" spans="1:13" x14ac:dyDescent="0.2">
      <c r="A434" s="207">
        <v>2016</v>
      </c>
      <c r="K434" s="474">
        <f>SUM(K122:K133)</f>
        <v>243949.58868019163</v>
      </c>
      <c r="M434" s="277"/>
    </row>
    <row r="435" spans="1:13" x14ac:dyDescent="0.2">
      <c r="A435" s="207">
        <v>2017</v>
      </c>
      <c r="K435" s="474">
        <f>SUM(K134:K145)</f>
        <v>238283.8350692091</v>
      </c>
      <c r="M435" s="277"/>
    </row>
    <row r="436" spans="1:13" x14ac:dyDescent="0.2">
      <c r="A436" s="312">
        <v>2018</v>
      </c>
      <c r="K436" s="474">
        <f>SUM(K146:K157)</f>
        <v>231867.85342352476</v>
      </c>
      <c r="M436" s="277"/>
    </row>
    <row r="437" spans="1:13" x14ac:dyDescent="0.2">
      <c r="A437" s="312">
        <v>2019</v>
      </c>
      <c r="K437" s="474">
        <f>SUM(K158:K169)</f>
        <v>225573.597575247</v>
      </c>
      <c r="M437" s="277"/>
    </row>
    <row r="438" spans="1:13" x14ac:dyDescent="0.2">
      <c r="A438" s="207">
        <v>2020</v>
      </c>
      <c r="K438" s="474">
        <f>SUM(K170:K181)</f>
        <v>219123.53760906693</v>
      </c>
      <c r="M438" s="277"/>
    </row>
    <row r="439" spans="1:13" x14ac:dyDescent="0.2">
      <c r="A439" s="207">
        <v>2021</v>
      </c>
      <c r="K439" s="474">
        <f>SUM(K182:K193)</f>
        <v>212127.95338747185</v>
      </c>
      <c r="M439" s="277"/>
    </row>
    <row r="440" spans="1:13" x14ac:dyDescent="0.2">
      <c r="A440" s="312">
        <v>2022</v>
      </c>
      <c r="K440" s="474">
        <f>SUM(K194:K205)</f>
        <v>205429.93627262046</v>
      </c>
      <c r="M440" s="277"/>
    </row>
    <row r="441" spans="1:13" x14ac:dyDescent="0.2">
      <c r="A441" s="312">
        <v>2023</v>
      </c>
      <c r="K441" s="474">
        <f>SUM(K206:K217)</f>
        <v>198741.47823930133</v>
      </c>
      <c r="M441" s="277"/>
    </row>
    <row r="442" spans="1:13" x14ac:dyDescent="0.2">
      <c r="A442" s="207">
        <v>2024</v>
      </c>
      <c r="K442" s="474">
        <f>SUM(K218:K229)</f>
        <v>192068.66914376442</v>
      </c>
      <c r="M442" s="277"/>
    </row>
    <row r="443" spans="1:13" x14ac:dyDescent="0.2">
      <c r="A443" s="207">
        <v>2025</v>
      </c>
      <c r="K443" s="474">
        <f>SUM(K230:K241)</f>
        <v>185571.22137328479</v>
      </c>
      <c r="M443" s="277"/>
    </row>
    <row r="444" spans="1:13" x14ac:dyDescent="0.2">
      <c r="A444" s="312">
        <v>2026</v>
      </c>
      <c r="K444" s="474">
        <f>SUM(K242:K253)</f>
        <v>179307.79453640291</v>
      </c>
      <c r="M444" s="277"/>
    </row>
    <row r="445" spans="1:13" x14ac:dyDescent="0.2">
      <c r="A445" s="312">
        <v>2027</v>
      </c>
      <c r="K445" s="474">
        <f>SUM(K254:K265)</f>
        <v>173138.77769366911</v>
      </c>
      <c r="M445" s="277"/>
    </row>
    <row r="446" spans="1:13" x14ac:dyDescent="0.2">
      <c r="A446" s="207">
        <v>2028</v>
      </c>
      <c r="K446" s="474">
        <f>SUM(K266:K277)</f>
        <v>167187.03112060102</v>
      </c>
      <c r="M446" s="277"/>
    </row>
    <row r="447" spans="1:13" x14ac:dyDescent="0.2">
      <c r="A447" s="207">
        <v>2029</v>
      </c>
      <c r="K447" s="474">
        <f>SUM(K278:K289)</f>
        <v>161432.74388796694</v>
      </c>
      <c r="M447" s="277"/>
    </row>
    <row r="448" spans="1:13" x14ac:dyDescent="0.2">
      <c r="A448" s="312">
        <v>2030</v>
      </c>
      <c r="K448" s="474">
        <f>SUM(K290:K301)</f>
        <v>155865.00626128999</v>
      </c>
      <c r="M448" s="277"/>
    </row>
    <row r="449" spans="1:13" x14ac:dyDescent="0.2">
      <c r="A449" s="312">
        <v>2031</v>
      </c>
      <c r="K449" s="474">
        <f>SUM(K302:K313)</f>
        <v>150341.12028267418</v>
      </c>
      <c r="M449" s="277"/>
    </row>
    <row r="450" spans="1:13" x14ac:dyDescent="0.2">
      <c r="A450" s="207">
        <v>2032</v>
      </c>
      <c r="K450" s="474">
        <f>SUM(K314:K325)</f>
        <v>144896.53154640316</v>
      </c>
      <c r="M450" s="277"/>
    </row>
    <row r="451" spans="1:13" x14ac:dyDescent="0.2">
      <c r="A451" s="207">
        <v>2033</v>
      </c>
      <c r="K451" s="474">
        <f>SUM(K326:K337)</f>
        <v>139163.77151739356</v>
      </c>
      <c r="M451" s="277"/>
    </row>
    <row r="452" spans="1:13" x14ac:dyDescent="0.2">
      <c r="A452" s="312">
        <v>2034</v>
      </c>
      <c r="K452" s="474">
        <f>SUM(K338:K349)</f>
        <v>133412.65845380467</v>
      </c>
      <c r="M452" s="277"/>
    </row>
    <row r="453" spans="1:13" x14ac:dyDescent="0.2">
      <c r="A453" s="312">
        <v>2035</v>
      </c>
      <c r="K453" s="474">
        <f>SUM(K350:K361)</f>
        <v>127743.41509707953</v>
      </c>
      <c r="M453" s="277"/>
    </row>
    <row r="454" spans="1:13" x14ac:dyDescent="0.2">
      <c r="A454" s="207">
        <v>2036</v>
      </c>
      <c r="K454" s="474">
        <f>SUM(K362:K373)</f>
        <v>122255.44337152177</v>
      </c>
      <c r="M454" s="277"/>
    </row>
    <row r="455" spans="1:13" x14ac:dyDescent="0.2">
      <c r="A455" s="207">
        <v>2037</v>
      </c>
      <c r="K455" s="474">
        <f>SUM(K374:K385)</f>
        <v>116859.464386191</v>
      </c>
      <c r="M455" s="277"/>
    </row>
    <row r="456" spans="1:13" x14ac:dyDescent="0.2">
      <c r="A456" s="312">
        <v>2038</v>
      </c>
      <c r="K456" s="474">
        <f>SUM(K386:K397)</f>
        <v>111459.54037502772</v>
      </c>
      <c r="M456" s="277"/>
    </row>
    <row r="457" spans="1:13" x14ac:dyDescent="0.2">
      <c r="A457" s="312">
        <v>2039</v>
      </c>
      <c r="K457" s="474">
        <f>SUM(K398:K409)</f>
        <v>106226.1642209795</v>
      </c>
      <c r="M457" s="277"/>
    </row>
    <row r="458" spans="1:13" x14ac:dyDescent="0.2">
      <c r="A458" s="207">
        <v>2040</v>
      </c>
      <c r="K458" s="474">
        <f>SUM(K410:K421)</f>
        <v>101043.67500829761</v>
      </c>
      <c r="M458" s="27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50"/>
  </sheetPr>
  <dimension ref="A1:L458"/>
  <sheetViews>
    <sheetView workbookViewId="0">
      <pane xSplit="2" ySplit="13" topLeftCell="C14" activePane="bottomRight" state="frozen"/>
      <selection activeCell="L1" sqref="L1"/>
      <selection pane="topRight" activeCell="L1" sqref="L1"/>
      <selection pane="bottomLeft" activeCell="L1" sqref="L1"/>
      <selection pane="bottomRight" activeCell="L1" sqref="L1"/>
    </sheetView>
  </sheetViews>
  <sheetFormatPr defaultRowHeight="12.75" x14ac:dyDescent="0.2"/>
  <cols>
    <col min="1" max="1" width="25.28515625" customWidth="1"/>
    <col min="2" max="2" width="9.5703125" bestFit="1" customWidth="1"/>
    <col min="3" max="3" width="14" customWidth="1"/>
    <col min="7" max="7" width="10" customWidth="1"/>
    <col min="8" max="8" width="10.5703125" customWidth="1"/>
    <col min="9" max="9" width="12" customWidth="1"/>
    <col min="12" max="12" width="11.85546875" customWidth="1"/>
  </cols>
  <sheetData>
    <row r="1" spans="1:12" ht="27" customHeight="1" x14ac:dyDescent="0.2">
      <c r="A1" s="371" t="s">
        <v>163</v>
      </c>
      <c r="B1" s="371" t="s">
        <v>352</v>
      </c>
      <c r="C1" s="371" t="s">
        <v>351</v>
      </c>
      <c r="D1" s="371" t="s">
        <v>350</v>
      </c>
      <c r="E1" s="371" t="s">
        <v>349</v>
      </c>
      <c r="G1" s="58" t="s">
        <v>471</v>
      </c>
      <c r="L1" s="35" t="s">
        <v>535</v>
      </c>
    </row>
    <row r="2" spans="1:12" ht="15" x14ac:dyDescent="0.25">
      <c r="A2" s="616" t="s">
        <v>345</v>
      </c>
      <c r="B2" s="618">
        <v>0.19002703338028518</v>
      </c>
      <c r="C2" s="361">
        <v>0.12506173394386133</v>
      </c>
      <c r="D2" s="361">
        <v>1.5194658460883483</v>
      </c>
      <c r="E2" s="362">
        <v>0.13058143902082817</v>
      </c>
      <c r="G2" s="509" t="s">
        <v>414</v>
      </c>
      <c r="H2" s="507">
        <v>0.84952268819753773</v>
      </c>
    </row>
    <row r="3" spans="1:12" ht="15" x14ac:dyDescent="0.25">
      <c r="A3" s="616" t="s">
        <v>475</v>
      </c>
      <c r="B3" s="618">
        <v>3.4716216941334923E-3</v>
      </c>
      <c r="C3" s="361">
        <v>1.4509411218816216E-3</v>
      </c>
      <c r="D3" s="361">
        <v>2.3926688972957049</v>
      </c>
      <c r="E3" s="362">
        <v>1.7846846008296648E-2</v>
      </c>
      <c r="G3" s="509" t="s">
        <v>412</v>
      </c>
      <c r="H3" s="507">
        <v>0.84401742069256958</v>
      </c>
    </row>
    <row r="4" spans="1:12" ht="15" x14ac:dyDescent="0.25">
      <c r="A4" s="616" t="s">
        <v>455</v>
      </c>
      <c r="B4" s="618">
        <v>5.0784508623093097E-4</v>
      </c>
      <c r="C4" s="361">
        <v>5.0344567866509815E-5</v>
      </c>
      <c r="D4" s="361">
        <v>10.08738594355399</v>
      </c>
      <c r="E4" s="362">
        <v>4.8060259631700254E-15</v>
      </c>
      <c r="G4" s="19" t="s">
        <v>410</v>
      </c>
      <c r="H4" s="508">
        <v>4.3581193641399521E-2</v>
      </c>
    </row>
    <row r="5" spans="1:12" ht="15" x14ac:dyDescent="0.25">
      <c r="A5" s="616" t="s">
        <v>165</v>
      </c>
      <c r="B5" s="618">
        <v>2.1292883536890952E-4</v>
      </c>
      <c r="C5" s="361">
        <v>5.2450461948518189E-5</v>
      </c>
      <c r="D5" s="361">
        <v>4.0596179224866695</v>
      </c>
      <c r="E5" s="362">
        <v>8.1402644283382414E-5</v>
      </c>
      <c r="G5" s="19" t="s">
        <v>408</v>
      </c>
      <c r="H5" s="507">
        <v>1.9088671886730046</v>
      </c>
    </row>
    <row r="6" spans="1:12" x14ac:dyDescent="0.2">
      <c r="A6" s="616" t="s">
        <v>403</v>
      </c>
      <c r="B6" s="618">
        <v>0.69085173008620337</v>
      </c>
      <c r="C6" s="361">
        <v>7.4824757494333136E-2</v>
      </c>
      <c r="D6" s="361">
        <v>9.2329297577546452</v>
      </c>
      <c r="E6" s="362">
        <v>9.7045433786929934E-14</v>
      </c>
    </row>
    <row r="7" spans="1:12" x14ac:dyDescent="0.2">
      <c r="A7" s="616" t="s">
        <v>464</v>
      </c>
      <c r="B7" s="618">
        <v>0.30262583896621414</v>
      </c>
      <c r="C7" s="361">
        <v>7.5434181919620341E-2</v>
      </c>
      <c r="D7" s="361">
        <v>4.0117865835501494</v>
      </c>
      <c r="E7" s="362">
        <v>9.7314934535156465E-5</v>
      </c>
    </row>
    <row r="8" spans="1:12" x14ac:dyDescent="0.2">
      <c r="A8" s="616" t="s">
        <v>474</v>
      </c>
      <c r="B8" s="618">
        <v>0.41619885266918116</v>
      </c>
      <c r="C8" s="361">
        <v>7.5880787277903566E-2</v>
      </c>
      <c r="D8" s="361">
        <v>5.4849042504647025</v>
      </c>
      <c r="E8" s="362">
        <v>2.7748151782242962E-7</v>
      </c>
      <c r="I8" s="617"/>
    </row>
    <row r="9" spans="1:12" x14ac:dyDescent="0.2">
      <c r="A9" s="616"/>
      <c r="B9" s="615"/>
      <c r="C9" s="361"/>
      <c r="D9" s="361"/>
      <c r="E9" s="362"/>
    </row>
    <row r="10" spans="1:12" x14ac:dyDescent="0.2">
      <c r="I10" s="183"/>
    </row>
    <row r="11" spans="1:12" x14ac:dyDescent="0.2">
      <c r="I11" s="183"/>
    </row>
    <row r="12" spans="1:12" x14ac:dyDescent="0.2">
      <c r="I12" s="183"/>
    </row>
    <row r="13" spans="1:12" s="497" customFormat="1" ht="37.5" customHeight="1" x14ac:dyDescent="0.2">
      <c r="A13" s="518" t="s">
        <v>306</v>
      </c>
      <c r="B13" s="518" t="s">
        <v>314</v>
      </c>
      <c r="C13" s="517" t="s">
        <v>473</v>
      </c>
      <c r="D13" s="497" t="s">
        <v>173</v>
      </c>
      <c r="E13" s="497" t="s">
        <v>172</v>
      </c>
      <c r="F13" s="497" t="s">
        <v>399</v>
      </c>
      <c r="G13" s="497" t="s">
        <v>460</v>
      </c>
      <c r="H13" s="497" t="s">
        <v>472</v>
      </c>
      <c r="I13" s="497" t="s">
        <v>395</v>
      </c>
      <c r="K13" s="497" t="s">
        <v>393</v>
      </c>
      <c r="L13" s="497" t="s">
        <v>392</v>
      </c>
    </row>
    <row r="14" spans="1:12" x14ac:dyDescent="0.2">
      <c r="A14" s="314">
        <v>2007</v>
      </c>
      <c r="B14" s="314">
        <v>1</v>
      </c>
      <c r="C14" s="512">
        <v>90.804973863141299</v>
      </c>
      <c r="D14" s="479">
        <v>55.445797060494229</v>
      </c>
      <c r="E14" s="479">
        <v>29.06647036581737</v>
      </c>
      <c r="F14" s="574">
        <v>-4.90871447257153E-2</v>
      </c>
      <c r="G14" s="612">
        <f t="shared" ref="G14:G77" si="0">+$B$2+C14*$B$3+D14*$B$4+E14*$B$5+F14</f>
        <v>0.49052737112568368</v>
      </c>
      <c r="H14" s="475">
        <v>19205</v>
      </c>
      <c r="I14" s="475">
        <v>9687.5229999999865</v>
      </c>
      <c r="K14" s="61">
        <v>0.49052737112568401</v>
      </c>
      <c r="L14" s="199">
        <f t="shared" ref="L14:L77" si="1">+K14-G14</f>
        <v>0</v>
      </c>
    </row>
    <row r="15" spans="1:12" x14ac:dyDescent="0.2">
      <c r="A15" s="314">
        <v>2007</v>
      </c>
      <c r="B15" s="314">
        <v>2</v>
      </c>
      <c r="C15" s="512">
        <v>90.772833504930986</v>
      </c>
      <c r="D15" s="479">
        <v>21.083467052824886</v>
      </c>
      <c r="E15" s="479">
        <v>128.53959334037106</v>
      </c>
      <c r="F15" s="574">
        <v>-4.0802847137418899E-2</v>
      </c>
      <c r="G15" s="612">
        <f t="shared" si="0"/>
        <v>0.50243004532879953</v>
      </c>
      <c r="H15" s="475">
        <v>19191</v>
      </c>
      <c r="I15" s="475">
        <v>8721.4409999999916</v>
      </c>
      <c r="K15" s="61">
        <v>0.50243004532879998</v>
      </c>
      <c r="L15" s="199">
        <f t="shared" si="1"/>
        <v>0</v>
      </c>
    </row>
    <row r="16" spans="1:12" x14ac:dyDescent="0.2">
      <c r="A16" s="314">
        <v>2007</v>
      </c>
      <c r="B16" s="314">
        <v>3</v>
      </c>
      <c r="C16" s="512">
        <v>90.839385570308892</v>
      </c>
      <c r="D16" s="479">
        <v>64.462878737671446</v>
      </c>
      <c r="E16" s="479">
        <v>26.46355394708036</v>
      </c>
      <c r="F16" s="574">
        <v>-6.5961225786939207E-2</v>
      </c>
      <c r="G16" s="612">
        <f t="shared" si="0"/>
        <v>0.47779779915388831</v>
      </c>
      <c r="H16" s="475">
        <v>18863</v>
      </c>
      <c r="I16" s="475">
        <v>8652.8119999999763</v>
      </c>
      <c r="K16" s="61">
        <v>0.47779779915388798</v>
      </c>
      <c r="L16" s="199">
        <f t="shared" si="1"/>
        <v>0</v>
      </c>
    </row>
    <row r="17" spans="1:12" x14ac:dyDescent="0.2">
      <c r="A17" s="314">
        <v>2007</v>
      </c>
      <c r="B17" s="314">
        <v>4</v>
      </c>
      <c r="C17" s="512">
        <v>90.962857269267417</v>
      </c>
      <c r="D17" s="479">
        <v>98.292781190686057</v>
      </c>
      <c r="E17" s="479">
        <v>20.901731767216205</v>
      </c>
      <c r="F17" s="574">
        <v>-6.3043153285131798E-2</v>
      </c>
      <c r="G17" s="612">
        <f t="shared" si="0"/>
        <v>0.49714059609355932</v>
      </c>
      <c r="H17" s="475">
        <v>18238</v>
      </c>
      <c r="I17" s="475">
        <v>8929.4330000000191</v>
      </c>
      <c r="K17" s="61">
        <v>0.49714059609355898</v>
      </c>
      <c r="L17" s="199">
        <f t="shared" si="1"/>
        <v>0</v>
      </c>
    </row>
    <row r="18" spans="1:12" x14ac:dyDescent="0.2">
      <c r="A18" s="314">
        <v>2007</v>
      </c>
      <c r="B18" s="314">
        <v>5</v>
      </c>
      <c r="C18" s="512">
        <v>91.076637727859477</v>
      </c>
      <c r="D18" s="479">
        <v>159.46407370713706</v>
      </c>
      <c r="E18" s="479">
        <v>1.245649417998286</v>
      </c>
      <c r="F18" s="574">
        <v>-3.3590692576566203E-2</v>
      </c>
      <c r="G18" s="612">
        <f t="shared" si="0"/>
        <v>0.55386825311088161</v>
      </c>
      <c r="H18" s="475">
        <v>17805</v>
      </c>
      <c r="I18" s="475">
        <v>9461.2800000000279</v>
      </c>
      <c r="K18" s="61">
        <v>0.55386825311088195</v>
      </c>
      <c r="L18" s="199">
        <f t="shared" si="1"/>
        <v>0</v>
      </c>
    </row>
    <row r="19" spans="1:12" x14ac:dyDescent="0.2">
      <c r="A19" s="314">
        <v>2007</v>
      </c>
      <c r="B19" s="314">
        <v>6</v>
      </c>
      <c r="C19" s="512">
        <v>91.128311132637549</v>
      </c>
      <c r="D19" s="479">
        <v>252.77691374055595</v>
      </c>
      <c r="E19" s="479">
        <v>0</v>
      </c>
      <c r="F19" s="574">
        <v>-4.0815297446482199E-2</v>
      </c>
      <c r="G19" s="612">
        <f t="shared" si="0"/>
        <v>0.59394627136737543</v>
      </c>
      <c r="H19" s="475">
        <v>17111</v>
      </c>
      <c r="I19" s="475">
        <v>10812.398999999976</v>
      </c>
      <c r="K19" s="61">
        <v>0.59394627136737499</v>
      </c>
      <c r="L19" s="199">
        <f t="shared" si="1"/>
        <v>0</v>
      </c>
    </row>
    <row r="20" spans="1:12" x14ac:dyDescent="0.2">
      <c r="A20" s="314">
        <v>2007</v>
      </c>
      <c r="B20" s="314">
        <v>7</v>
      </c>
      <c r="C20" s="512">
        <v>91.056926187172607</v>
      </c>
      <c r="D20" s="479">
        <v>307.41533338123122</v>
      </c>
      <c r="E20" s="479">
        <v>0</v>
      </c>
      <c r="F20" s="574">
        <v>1.6209867042870901E-2</v>
      </c>
      <c r="G20" s="612">
        <f t="shared" si="0"/>
        <v>0.67847146726535834</v>
      </c>
      <c r="H20" s="475">
        <v>16416</v>
      </c>
      <c r="I20" s="475">
        <v>12256.670999999973</v>
      </c>
      <c r="K20" s="61">
        <v>0.67847146726535801</v>
      </c>
      <c r="L20" s="199">
        <f t="shared" si="1"/>
        <v>0</v>
      </c>
    </row>
    <row r="21" spans="1:12" x14ac:dyDescent="0.2">
      <c r="A21" s="314">
        <v>2007</v>
      </c>
      <c r="B21" s="314">
        <v>8</v>
      </c>
      <c r="C21" s="512">
        <v>90.834625191243589</v>
      </c>
      <c r="D21" s="479">
        <v>356.8452143778851</v>
      </c>
      <c r="E21" s="479">
        <v>0</v>
      </c>
      <c r="F21" s="574">
        <v>4.9721667656241898E-2</v>
      </c>
      <c r="G21" s="612">
        <f t="shared" si="0"/>
        <v>0.73631424509576504</v>
      </c>
      <c r="H21" s="475">
        <v>15808</v>
      </c>
      <c r="I21" s="475">
        <v>12000.427000000025</v>
      </c>
      <c r="K21" s="61">
        <v>0.73631424509576504</v>
      </c>
      <c r="L21" s="199">
        <f t="shared" si="1"/>
        <v>0</v>
      </c>
    </row>
    <row r="22" spans="1:12" x14ac:dyDescent="0.2">
      <c r="A22" s="314">
        <v>2007</v>
      </c>
      <c r="B22" s="314">
        <v>9</v>
      </c>
      <c r="C22" s="512">
        <v>90.584971764966028</v>
      </c>
      <c r="D22" s="479">
        <v>302.41912358362555</v>
      </c>
      <c r="E22" s="479">
        <v>0</v>
      </c>
      <c r="F22" s="574">
        <v>3.3291888834717599E-2</v>
      </c>
      <c r="G22" s="612">
        <f t="shared" si="0"/>
        <v>0.69137774125093754</v>
      </c>
      <c r="H22" s="475">
        <v>15407</v>
      </c>
      <c r="I22" s="475">
        <v>12056.26</v>
      </c>
      <c r="K22" s="61">
        <v>0.69137774125093798</v>
      </c>
      <c r="L22" s="199">
        <f t="shared" si="1"/>
        <v>0</v>
      </c>
    </row>
    <row r="23" spans="1:12" x14ac:dyDescent="0.2">
      <c r="A23" s="314">
        <v>2007</v>
      </c>
      <c r="B23" s="314">
        <v>10</v>
      </c>
      <c r="C23" s="512">
        <v>90.468559884037703</v>
      </c>
      <c r="D23" s="479">
        <v>248.59604390682949</v>
      </c>
      <c r="E23" s="479">
        <v>0</v>
      </c>
      <c r="F23" s="574">
        <v>7.3921379487556504E-2</v>
      </c>
      <c r="G23" s="612">
        <f t="shared" si="0"/>
        <v>0.70426930735281401</v>
      </c>
      <c r="H23" s="475">
        <v>14895</v>
      </c>
      <c r="I23" s="475">
        <v>10505.322999999975</v>
      </c>
      <c r="K23" s="61">
        <v>0.70426930735281401</v>
      </c>
      <c r="L23" s="199">
        <f t="shared" si="1"/>
        <v>0</v>
      </c>
    </row>
    <row r="24" spans="1:12" x14ac:dyDescent="0.2">
      <c r="A24" s="314">
        <v>2007</v>
      </c>
      <c r="B24" s="314">
        <v>11</v>
      </c>
      <c r="C24" s="512">
        <v>90.583724006708636</v>
      </c>
      <c r="D24" s="479">
        <v>87.50248877340529</v>
      </c>
      <c r="E24" s="479">
        <v>22.370387759015589</v>
      </c>
      <c r="F24" s="574">
        <v>2.7669896522926101E-2</v>
      </c>
      <c r="G24" s="612">
        <f t="shared" si="0"/>
        <v>0.58137036086913096</v>
      </c>
      <c r="H24" s="475">
        <v>14344</v>
      </c>
      <c r="I24" s="475">
        <v>8667.4419999999809</v>
      </c>
      <c r="K24" s="61">
        <v>0.58137036086913096</v>
      </c>
      <c r="L24" s="199">
        <f t="shared" si="1"/>
        <v>0</v>
      </c>
    </row>
    <row r="25" spans="1:12" x14ac:dyDescent="0.2">
      <c r="A25" s="314">
        <v>2007</v>
      </c>
      <c r="B25" s="314">
        <v>12</v>
      </c>
      <c r="C25" s="512">
        <v>90.837890015137063</v>
      </c>
      <c r="D25" s="479">
        <v>73.851029946947065</v>
      </c>
      <c r="E25" s="479">
        <v>28.41457145531454</v>
      </c>
      <c r="F25" s="574">
        <v>4.6633201471936196E-3</v>
      </c>
      <c r="G25" s="612">
        <f t="shared" si="0"/>
        <v>0.55360030743247801</v>
      </c>
      <c r="H25" s="475">
        <v>13750</v>
      </c>
      <c r="I25" s="475">
        <v>7677.820000000007</v>
      </c>
      <c r="K25" s="61">
        <v>0.55360030743247801</v>
      </c>
      <c r="L25" s="199">
        <f t="shared" si="1"/>
        <v>0</v>
      </c>
    </row>
    <row r="26" spans="1:12" x14ac:dyDescent="0.2">
      <c r="A26" s="314">
        <v>2008</v>
      </c>
      <c r="B26" s="314">
        <v>1</v>
      </c>
      <c r="C26" s="512">
        <v>91.111641790523024</v>
      </c>
      <c r="D26" s="479">
        <v>36.126174053552198</v>
      </c>
      <c r="E26" s="479">
        <v>78.701324531714718</v>
      </c>
      <c r="F26" s="574">
        <v>7.7673825271662401E-3</v>
      </c>
      <c r="G26" s="612">
        <f t="shared" si="0"/>
        <v>0.54920384948749934</v>
      </c>
      <c r="H26" s="475">
        <v>13210</v>
      </c>
      <c r="I26" s="475">
        <v>7413.4959999999846</v>
      </c>
      <c r="K26" s="61">
        <v>0.54920384948749901</v>
      </c>
      <c r="L26" s="199">
        <f t="shared" si="1"/>
        <v>0</v>
      </c>
    </row>
    <row r="27" spans="1:12" x14ac:dyDescent="0.2">
      <c r="A27" s="314">
        <v>2008</v>
      </c>
      <c r="B27" s="314">
        <v>2</v>
      </c>
      <c r="C27" s="512">
        <v>91.267600315893972</v>
      </c>
      <c r="D27" s="479">
        <v>62.724246691326655</v>
      </c>
      <c r="E27" s="479">
        <v>19.075749478073774</v>
      </c>
      <c r="F27" s="574">
        <v>-9.1492077797769005E-3</v>
      </c>
      <c r="G27" s="612">
        <f t="shared" si="0"/>
        <v>0.53364038441855288</v>
      </c>
      <c r="H27" s="475">
        <v>12770</v>
      </c>
      <c r="I27" s="475">
        <v>6749.7750000000233</v>
      </c>
      <c r="K27" s="61">
        <v>0.53364038441855299</v>
      </c>
      <c r="L27" s="199">
        <f t="shared" si="1"/>
        <v>0</v>
      </c>
    </row>
    <row r="28" spans="1:12" x14ac:dyDescent="0.2">
      <c r="A28" s="314">
        <v>2008</v>
      </c>
      <c r="B28" s="314">
        <v>3</v>
      </c>
      <c r="C28" s="512">
        <v>91.224624001588722</v>
      </c>
      <c r="D28" s="479">
        <v>56.93537592757194</v>
      </c>
      <c r="E28" s="479">
        <v>43.841788686646638</v>
      </c>
      <c r="F28" s="574">
        <v>-1.98593714107573E-2</v>
      </c>
      <c r="G28" s="612">
        <f t="shared" si="0"/>
        <v>0.52511457759567992</v>
      </c>
      <c r="H28" s="475">
        <v>12308</v>
      </c>
      <c r="I28" s="475">
        <v>6423.5709999999963</v>
      </c>
      <c r="K28" s="61">
        <v>0.52511457759568003</v>
      </c>
      <c r="L28" s="199">
        <f t="shared" si="1"/>
        <v>0</v>
      </c>
    </row>
    <row r="29" spans="1:12" x14ac:dyDescent="0.2">
      <c r="A29" s="314">
        <v>2008</v>
      </c>
      <c r="B29" s="314">
        <v>4</v>
      </c>
      <c r="C29" s="512">
        <v>90.89804889215425</v>
      </c>
      <c r="D29" s="479">
        <v>111.14006652165149</v>
      </c>
      <c r="E29" s="479">
        <v>14.603025443040657</v>
      </c>
      <c r="F29" s="574">
        <v>-1.8419648693872599E-2</v>
      </c>
      <c r="G29" s="612">
        <f t="shared" si="0"/>
        <v>0.54672236504167093</v>
      </c>
      <c r="H29" s="475">
        <v>12024</v>
      </c>
      <c r="I29" s="475">
        <v>6675.0430000000051</v>
      </c>
      <c r="K29" s="61">
        <v>0.54672236504167104</v>
      </c>
      <c r="L29" s="199">
        <f t="shared" si="1"/>
        <v>0</v>
      </c>
    </row>
    <row r="30" spans="1:12" x14ac:dyDescent="0.2">
      <c r="A30" s="314">
        <v>2008</v>
      </c>
      <c r="B30" s="314">
        <v>5</v>
      </c>
      <c r="C30" s="512">
        <v>90.282367865883757</v>
      </c>
      <c r="D30" s="479">
        <v>216.40455680076681</v>
      </c>
      <c r="E30" s="479">
        <v>0.21746423078301488</v>
      </c>
      <c r="F30" s="574">
        <v>-9.0822758599176101E-3</v>
      </c>
      <c r="G30" s="612">
        <f t="shared" si="0"/>
        <v>0.60431727961595694</v>
      </c>
      <c r="H30" s="475">
        <v>11713</v>
      </c>
      <c r="I30" s="475">
        <v>6986.2220000000088</v>
      </c>
      <c r="K30" s="61">
        <v>0.60431727961595705</v>
      </c>
      <c r="L30" s="199">
        <f t="shared" si="1"/>
        <v>0</v>
      </c>
    </row>
    <row r="31" spans="1:12" x14ac:dyDescent="0.2">
      <c r="A31" s="314">
        <v>2008</v>
      </c>
      <c r="B31" s="314">
        <v>6</v>
      </c>
      <c r="C31" s="512">
        <v>89.540074031928881</v>
      </c>
      <c r="D31" s="479">
        <v>285.28102425075247</v>
      </c>
      <c r="E31" s="479">
        <v>0</v>
      </c>
      <c r="F31" s="574">
        <v>5.4945916508724003E-3</v>
      </c>
      <c r="G31" s="612">
        <f t="shared" si="0"/>
        <v>0.65124945489539243</v>
      </c>
      <c r="H31" s="475">
        <v>11518</v>
      </c>
      <c r="I31" s="475">
        <v>7988.3559999999707</v>
      </c>
      <c r="K31" s="61">
        <v>0.65124945489539199</v>
      </c>
      <c r="L31" s="199">
        <f t="shared" si="1"/>
        <v>0</v>
      </c>
    </row>
    <row r="32" spans="1:12" x14ac:dyDescent="0.2">
      <c r="A32" s="314">
        <v>2008</v>
      </c>
      <c r="B32" s="314">
        <v>7</v>
      </c>
      <c r="C32" s="512">
        <v>88.970683369173187</v>
      </c>
      <c r="D32" s="479">
        <v>277.50678224326367</v>
      </c>
      <c r="E32" s="479">
        <v>0</v>
      </c>
      <c r="F32" s="574">
        <v>6.3292954450537495E-2</v>
      </c>
      <c r="G32" s="612">
        <f t="shared" si="0"/>
        <v>0.70312299811512469</v>
      </c>
      <c r="H32" s="475">
        <v>11308</v>
      </c>
      <c r="I32" s="475">
        <v>7863.9369999999763</v>
      </c>
      <c r="K32" s="61">
        <v>0.70312299811512502</v>
      </c>
      <c r="L32" s="199">
        <f t="shared" si="1"/>
        <v>0</v>
      </c>
    </row>
    <row r="33" spans="1:12" x14ac:dyDescent="0.2">
      <c r="A33" s="314">
        <v>2008</v>
      </c>
      <c r="B33" s="314">
        <v>8</v>
      </c>
      <c r="C33" s="512">
        <v>88.721706645565106</v>
      </c>
      <c r="D33" s="479">
        <v>320.57276960580305</v>
      </c>
      <c r="E33" s="479">
        <v>0</v>
      </c>
      <c r="F33" s="574">
        <v>4.1364840943788998E-2</v>
      </c>
      <c r="G33" s="612">
        <f t="shared" si="0"/>
        <v>0.70220138167911306</v>
      </c>
      <c r="H33" s="475">
        <v>11079</v>
      </c>
      <c r="I33" s="475">
        <v>7766.2110000000102</v>
      </c>
      <c r="K33" s="61">
        <v>0.70220138167911295</v>
      </c>
      <c r="L33" s="199">
        <f t="shared" si="1"/>
        <v>0</v>
      </c>
    </row>
    <row r="34" spans="1:12" x14ac:dyDescent="0.2">
      <c r="A34" s="314">
        <v>2008</v>
      </c>
      <c r="B34" s="314">
        <v>9</v>
      </c>
      <c r="C34" s="512">
        <v>88.696606153648176</v>
      </c>
      <c r="D34" s="479">
        <v>318.90589510911758</v>
      </c>
      <c r="E34" s="479">
        <v>0</v>
      </c>
      <c r="F34" s="574">
        <v>4.9911203992672702E-2</v>
      </c>
      <c r="G34" s="612">
        <f t="shared" si="0"/>
        <v>0.70981409129321915</v>
      </c>
      <c r="H34" s="475">
        <v>10956</v>
      </c>
      <c r="I34" s="475">
        <v>8564.8329999999842</v>
      </c>
      <c r="K34" s="61">
        <v>0.70981409129321904</v>
      </c>
      <c r="L34" s="199">
        <f t="shared" si="1"/>
        <v>0</v>
      </c>
    </row>
    <row r="35" spans="1:12" x14ac:dyDescent="0.2">
      <c r="A35" s="314">
        <v>2008</v>
      </c>
      <c r="B35" s="314">
        <v>10</v>
      </c>
      <c r="C35" s="512">
        <v>88.699141229352364</v>
      </c>
      <c r="D35" s="479">
        <v>182.06087900820035</v>
      </c>
      <c r="E35" s="479">
        <v>5.4562840533098482</v>
      </c>
      <c r="F35" s="574">
        <v>7.8833542099174397E-2</v>
      </c>
      <c r="G35" s="612">
        <f t="shared" si="0"/>
        <v>0.67041096143040158</v>
      </c>
      <c r="H35" s="475">
        <v>10723</v>
      </c>
      <c r="I35" s="475">
        <v>7468.564000000013</v>
      </c>
      <c r="K35" s="61">
        <v>0.67041096143040202</v>
      </c>
      <c r="L35" s="199">
        <f t="shared" si="1"/>
        <v>0</v>
      </c>
    </row>
    <row r="36" spans="1:12" x14ac:dyDescent="0.2">
      <c r="A36" s="314">
        <v>2008</v>
      </c>
      <c r="B36" s="314">
        <v>11</v>
      </c>
      <c r="C36" s="512">
        <v>88.581772056152531</v>
      </c>
      <c r="D36" s="479">
        <v>53.240502772726046</v>
      </c>
      <c r="E36" s="479">
        <v>74.937059717035353</v>
      </c>
      <c r="F36" s="574">
        <v>6.1090635048231902E-2</v>
      </c>
      <c r="G36" s="612">
        <f t="shared" si="0"/>
        <v>0.60163425857655617</v>
      </c>
      <c r="H36" s="475">
        <v>10448</v>
      </c>
      <c r="I36" s="475">
        <v>6196.3169999999809</v>
      </c>
      <c r="K36" s="61">
        <v>0.60163425857655595</v>
      </c>
      <c r="L36" s="199">
        <f t="shared" si="1"/>
        <v>0</v>
      </c>
    </row>
    <row r="37" spans="1:12" x14ac:dyDescent="0.2">
      <c r="A37" s="314">
        <v>2008</v>
      </c>
      <c r="B37" s="314">
        <v>12</v>
      </c>
      <c r="C37" s="512">
        <v>88.378597948683108</v>
      </c>
      <c r="D37" s="479">
        <v>36.448562002199012</v>
      </c>
      <c r="E37" s="479">
        <v>43.078696701188541</v>
      </c>
      <c r="F37" s="574">
        <v>1.0674450341813999E-2</v>
      </c>
      <c r="G37" s="612">
        <f t="shared" si="0"/>
        <v>0.535201461488644</v>
      </c>
      <c r="H37" s="475">
        <v>10111</v>
      </c>
      <c r="I37" s="475">
        <v>5649.4820000000182</v>
      </c>
      <c r="K37" s="61">
        <v>0.535201461488644</v>
      </c>
      <c r="L37" s="199">
        <f t="shared" si="1"/>
        <v>0</v>
      </c>
    </row>
    <row r="38" spans="1:12" x14ac:dyDescent="0.2">
      <c r="A38" s="314">
        <v>2009</v>
      </c>
      <c r="B38" s="314">
        <v>1</v>
      </c>
      <c r="C38" s="512">
        <v>88.14651029427344</v>
      </c>
      <c r="D38" s="479">
        <v>24.483176423718522</v>
      </c>
      <c r="E38" s="479">
        <v>125.58110212551965</v>
      </c>
      <c r="F38" s="574">
        <v>2.2924752007619599E-2</v>
      </c>
      <c r="G38" s="612">
        <f t="shared" si="0"/>
        <v>0.55813662144970699</v>
      </c>
      <c r="H38" s="475">
        <v>9604</v>
      </c>
      <c r="I38" s="475">
        <v>5565.4760000000242</v>
      </c>
      <c r="K38" s="61">
        <v>0.55813662144970699</v>
      </c>
      <c r="L38" s="199">
        <f t="shared" si="1"/>
        <v>0</v>
      </c>
    </row>
    <row r="39" spans="1:12" x14ac:dyDescent="0.2">
      <c r="A39" s="314">
        <v>2009</v>
      </c>
      <c r="B39" s="314">
        <v>2</v>
      </c>
      <c r="C39" s="512">
        <v>87.939836187291533</v>
      </c>
      <c r="D39" s="479">
        <v>18.140086514143775</v>
      </c>
      <c r="E39" s="479">
        <v>120.20204050590399</v>
      </c>
      <c r="F39" s="574">
        <v>2.3821872277296399E-2</v>
      </c>
      <c r="G39" s="612">
        <f t="shared" si="0"/>
        <v>0.55394958303782882</v>
      </c>
      <c r="H39" s="475">
        <v>9269</v>
      </c>
      <c r="I39" s="475">
        <v>4612.1120000000228</v>
      </c>
      <c r="K39" s="61">
        <v>0.55394958303782904</v>
      </c>
      <c r="L39" s="199">
        <f t="shared" si="1"/>
        <v>0</v>
      </c>
    </row>
    <row r="40" spans="1:12" x14ac:dyDescent="0.2">
      <c r="A40" s="314">
        <v>2009</v>
      </c>
      <c r="B40" s="314">
        <v>3</v>
      </c>
      <c r="C40" s="512">
        <v>87.737249929491611</v>
      </c>
      <c r="D40" s="479">
        <v>49.882568605072933</v>
      </c>
      <c r="E40" s="479">
        <v>42.947968805174277</v>
      </c>
      <c r="F40" s="574">
        <v>-3.3761034692460098E-2</v>
      </c>
      <c r="G40" s="612">
        <f t="shared" si="0"/>
        <v>0.49533401726047005</v>
      </c>
      <c r="H40" s="475">
        <v>9017</v>
      </c>
      <c r="I40" s="475">
        <v>4810.1529999999912</v>
      </c>
      <c r="K40" s="61">
        <v>0.49533401726046999</v>
      </c>
      <c r="L40" s="199">
        <f t="shared" si="1"/>
        <v>0</v>
      </c>
    </row>
    <row r="41" spans="1:12" x14ac:dyDescent="0.2">
      <c r="A41" s="314">
        <v>2009</v>
      </c>
      <c r="B41" s="314">
        <v>4</v>
      </c>
      <c r="C41" s="512">
        <v>87.431008924986813</v>
      </c>
      <c r="D41" s="479">
        <v>126.25523475594419</v>
      </c>
      <c r="E41" s="479">
        <v>14.754047231067908</v>
      </c>
      <c r="F41" s="574">
        <v>1.12194692005123E-2</v>
      </c>
      <c r="G41" s="612">
        <f t="shared" si="0"/>
        <v>0.57203355258038879</v>
      </c>
      <c r="H41" s="475">
        <v>8693</v>
      </c>
      <c r="I41" s="475">
        <v>4835.68299999999</v>
      </c>
      <c r="K41" s="61">
        <v>0.57203355258038902</v>
      </c>
      <c r="L41" s="199">
        <f t="shared" si="1"/>
        <v>0</v>
      </c>
    </row>
    <row r="42" spans="1:12" x14ac:dyDescent="0.2">
      <c r="A42" s="314">
        <v>2009</v>
      </c>
      <c r="B42" s="314">
        <v>5</v>
      </c>
      <c r="C42" s="512">
        <v>87.017501877714935</v>
      </c>
      <c r="D42" s="479">
        <v>193.36367005912052</v>
      </c>
      <c r="E42" s="479">
        <v>0</v>
      </c>
      <c r="F42" s="574">
        <v>-6.0960317966174404E-4</v>
      </c>
      <c r="G42" s="612">
        <f t="shared" si="0"/>
        <v>0.58970806718370383</v>
      </c>
      <c r="H42" s="475">
        <v>8514</v>
      </c>
      <c r="I42" s="475">
        <v>5075.5600000000004</v>
      </c>
      <c r="K42" s="61">
        <v>0.58970806718370405</v>
      </c>
      <c r="L42" s="199">
        <f t="shared" si="1"/>
        <v>0</v>
      </c>
    </row>
    <row r="43" spans="1:12" x14ac:dyDescent="0.2">
      <c r="A43" s="314">
        <v>2009</v>
      </c>
      <c r="B43" s="314">
        <v>6</v>
      </c>
      <c r="C43" s="512">
        <v>86.552655942453171</v>
      </c>
      <c r="D43" s="479">
        <v>290.69629221537059</v>
      </c>
      <c r="E43" s="479">
        <v>0</v>
      </c>
      <c r="F43" s="574">
        <v>1.6081738163482798E-2</v>
      </c>
      <c r="G43" s="612">
        <f t="shared" si="0"/>
        <v>0.65421553318558734</v>
      </c>
      <c r="H43" s="475">
        <v>8254</v>
      </c>
      <c r="I43" s="475">
        <v>5760.3929999999818</v>
      </c>
      <c r="K43" s="61">
        <v>0.65421553318558701</v>
      </c>
      <c r="L43" s="199">
        <f t="shared" si="1"/>
        <v>0</v>
      </c>
    </row>
    <row r="44" spans="1:12" x14ac:dyDescent="0.2">
      <c r="A44" s="314">
        <v>2009</v>
      </c>
      <c r="B44" s="314">
        <v>7</v>
      </c>
      <c r="C44" s="512">
        <v>86.175983702957311</v>
      </c>
      <c r="D44" s="479">
        <v>318.41148260028547</v>
      </c>
      <c r="E44" s="479">
        <v>0</v>
      </c>
      <c r="F44" s="574">
        <v>4.0092425134991297E-2</v>
      </c>
      <c r="G44" s="612">
        <f t="shared" si="0"/>
        <v>0.69099357988981791</v>
      </c>
      <c r="H44" s="475">
        <v>8132</v>
      </c>
      <c r="I44" s="475">
        <v>6184.4880000000121</v>
      </c>
      <c r="K44" s="61">
        <v>0.69099357988981802</v>
      </c>
      <c r="L44" s="199">
        <f t="shared" si="1"/>
        <v>0</v>
      </c>
    </row>
    <row r="45" spans="1:12" x14ac:dyDescent="0.2">
      <c r="A45" s="314">
        <v>2009</v>
      </c>
      <c r="B45" s="314">
        <v>8</v>
      </c>
      <c r="C45" s="512">
        <v>85.956666404050765</v>
      </c>
      <c r="D45" s="479">
        <v>356.05452345394741</v>
      </c>
      <c r="E45" s="479">
        <v>0</v>
      </c>
      <c r="F45" s="574">
        <v>6.3855086076567105E-2</v>
      </c>
      <c r="G45" s="612">
        <f t="shared" si="0"/>
        <v>0.73311168746693334</v>
      </c>
      <c r="H45" s="475">
        <v>7973</v>
      </c>
      <c r="I45" s="475">
        <v>5655.9969999999739</v>
      </c>
      <c r="K45" s="61">
        <v>0.733111687466933</v>
      </c>
      <c r="L45" s="199">
        <f t="shared" si="1"/>
        <v>0</v>
      </c>
    </row>
    <row r="46" spans="1:12" x14ac:dyDescent="0.2">
      <c r="A46" s="314">
        <v>2009</v>
      </c>
      <c r="B46" s="314">
        <v>9</v>
      </c>
      <c r="C46" s="512">
        <v>85.927701149218791</v>
      </c>
      <c r="D46" s="479">
        <v>310.26409597364955</v>
      </c>
      <c r="E46" s="479">
        <v>0</v>
      </c>
      <c r="F46" s="574">
        <v>3.3273008245152003E-2</v>
      </c>
      <c r="G46" s="612">
        <f t="shared" si="0"/>
        <v>0.67917460963618448</v>
      </c>
      <c r="H46" s="475">
        <v>7855</v>
      </c>
      <c r="I46" s="475">
        <v>5573.9039999999804</v>
      </c>
      <c r="K46" s="61">
        <v>0.67917460963618403</v>
      </c>
      <c r="L46" s="199">
        <f t="shared" si="1"/>
        <v>0</v>
      </c>
    </row>
    <row r="47" spans="1:12" x14ac:dyDescent="0.2">
      <c r="A47" s="314">
        <v>2009</v>
      </c>
      <c r="B47" s="314">
        <v>10</v>
      </c>
      <c r="C47" s="512">
        <v>86.079902312355046</v>
      </c>
      <c r="D47" s="479">
        <v>253.98000492254022</v>
      </c>
      <c r="E47" s="479">
        <v>7.8255867955241341</v>
      </c>
      <c r="F47" s="574">
        <v>4.5229561521065401E-2</v>
      </c>
      <c r="G47" s="612">
        <f t="shared" si="0"/>
        <v>0.6647422417810831</v>
      </c>
      <c r="H47" s="475">
        <v>7778</v>
      </c>
      <c r="I47" s="475">
        <v>5420.5959999999905</v>
      </c>
      <c r="K47" s="61">
        <v>0.66474224178108299</v>
      </c>
      <c r="L47" s="199">
        <f t="shared" si="1"/>
        <v>0</v>
      </c>
    </row>
    <row r="48" spans="1:12" x14ac:dyDescent="0.2">
      <c r="A48" s="314">
        <v>2009</v>
      </c>
      <c r="B48" s="314">
        <v>11</v>
      </c>
      <c r="C48" s="512">
        <v>86.410782290363258</v>
      </c>
      <c r="D48" s="479">
        <v>124.51115722310387</v>
      </c>
      <c r="E48" s="479">
        <v>23.572700744468168</v>
      </c>
      <c r="F48" s="574">
        <v>4.4427174547744301E-2</v>
      </c>
      <c r="G48" s="612">
        <f t="shared" si="0"/>
        <v>0.60269144142700026</v>
      </c>
      <c r="H48" s="475">
        <v>7703</v>
      </c>
      <c r="I48" s="475">
        <v>4734.0739999999996</v>
      </c>
      <c r="K48" s="61">
        <v>0.60269144142700004</v>
      </c>
      <c r="L48" s="199">
        <f t="shared" si="1"/>
        <v>0</v>
      </c>
    </row>
    <row r="49" spans="1:12" x14ac:dyDescent="0.2">
      <c r="A49" s="314">
        <v>2009</v>
      </c>
      <c r="B49" s="314">
        <v>12</v>
      </c>
      <c r="C49" s="512">
        <v>86.844052914479221</v>
      </c>
      <c r="D49" s="479">
        <v>64.378981964781048</v>
      </c>
      <c r="E49" s="479">
        <v>50.576373705213825</v>
      </c>
      <c r="F49" s="574">
        <v>2.85665112141829E-2</v>
      </c>
      <c r="G49" s="612">
        <f t="shared" si="0"/>
        <v>0.56354696069644861</v>
      </c>
      <c r="H49" s="475">
        <v>7561</v>
      </c>
      <c r="I49" s="475">
        <v>4670.6769999999997</v>
      </c>
      <c r="K49" s="61">
        <v>0.56354696069644905</v>
      </c>
      <c r="L49" s="199">
        <f t="shared" si="1"/>
        <v>0</v>
      </c>
    </row>
    <row r="50" spans="1:12" x14ac:dyDescent="0.2">
      <c r="A50" s="314">
        <v>2010</v>
      </c>
      <c r="B50" s="314">
        <v>1</v>
      </c>
      <c r="C50" s="512">
        <v>87.340625075377972</v>
      </c>
      <c r="D50" s="479">
        <v>18.124593485966685</v>
      </c>
      <c r="E50" s="479">
        <v>275.40272710222337</v>
      </c>
      <c r="F50" s="574">
        <v>5.5610491655027801E-2</v>
      </c>
      <c r="G50" s="612">
        <f t="shared" si="0"/>
        <v>0.61669680150725426</v>
      </c>
      <c r="H50" s="475">
        <v>7383</v>
      </c>
      <c r="I50" s="475">
        <v>4926.768</v>
      </c>
      <c r="K50" s="61">
        <v>0.61669680150725403</v>
      </c>
      <c r="L50" s="199">
        <f t="shared" si="1"/>
        <v>0</v>
      </c>
    </row>
    <row r="51" spans="1:12" x14ac:dyDescent="0.2">
      <c r="A51" s="314">
        <v>2010</v>
      </c>
      <c r="B51" s="314">
        <v>2</v>
      </c>
      <c r="C51" s="512">
        <v>87.822805365414808</v>
      </c>
      <c r="D51" s="479">
        <v>10.091272154204862</v>
      </c>
      <c r="E51" s="479">
        <v>158.64482318120247</v>
      </c>
      <c r="F51" s="574">
        <v>3.7013806536250998E-2</v>
      </c>
      <c r="G51" s="612">
        <f t="shared" si="0"/>
        <v>0.57083325667738538</v>
      </c>
      <c r="H51" s="475">
        <v>7353</v>
      </c>
      <c r="I51" s="475">
        <v>4096.777</v>
      </c>
      <c r="K51" s="61">
        <v>0.57083325667738505</v>
      </c>
      <c r="L51" s="199">
        <f t="shared" si="1"/>
        <v>0</v>
      </c>
    </row>
    <row r="52" spans="1:12" x14ac:dyDescent="0.2">
      <c r="A52" s="314">
        <v>2010</v>
      </c>
      <c r="B52" s="314">
        <v>3</v>
      </c>
      <c r="C52" s="512">
        <v>88.207462924066945</v>
      </c>
      <c r="D52" s="479">
        <v>14.192357639291513</v>
      </c>
      <c r="E52" s="479">
        <v>152.51385483672678</v>
      </c>
      <c r="F52" s="574">
        <v>8.2184191656821098E-3</v>
      </c>
      <c r="G52" s="612">
        <f t="shared" si="0"/>
        <v>0.54415051099478717</v>
      </c>
      <c r="H52" s="475">
        <v>7302</v>
      </c>
      <c r="I52" s="475">
        <v>3927.8440000000001</v>
      </c>
      <c r="K52" s="61">
        <v>0.54415051099478695</v>
      </c>
      <c r="L52" s="199">
        <f t="shared" si="1"/>
        <v>0</v>
      </c>
    </row>
    <row r="53" spans="1:12" x14ac:dyDescent="0.2">
      <c r="A53" s="314">
        <v>2010</v>
      </c>
      <c r="B53" s="314">
        <v>4</v>
      </c>
      <c r="C53" s="512">
        <v>88.538680104916068</v>
      </c>
      <c r="D53" s="479">
        <v>81.765451730198578</v>
      </c>
      <c r="E53" s="479">
        <v>11.347920791340039</v>
      </c>
      <c r="F53" s="574">
        <v>-1.11457051951317E-2</v>
      </c>
      <c r="G53" s="612">
        <f t="shared" si="0"/>
        <v>0.5301946132499179</v>
      </c>
      <c r="H53" s="475">
        <v>7314</v>
      </c>
      <c r="I53" s="475">
        <v>4044.0819999999999</v>
      </c>
      <c r="K53" s="61">
        <v>0.53019461324991801</v>
      </c>
      <c r="L53" s="199">
        <f t="shared" si="1"/>
        <v>0</v>
      </c>
    </row>
    <row r="54" spans="1:12" x14ac:dyDescent="0.2">
      <c r="A54" s="314">
        <v>2010</v>
      </c>
      <c r="B54" s="314">
        <v>5</v>
      </c>
      <c r="C54" s="512">
        <v>88.742435273481192</v>
      </c>
      <c r="D54" s="479">
        <v>235.20518287858062</v>
      </c>
      <c r="E54" s="479">
        <v>0</v>
      </c>
      <c r="F54" s="574">
        <v>1.6762573033212401E-2</v>
      </c>
      <c r="G54" s="612">
        <f t="shared" si="0"/>
        <v>0.63431756628008673</v>
      </c>
      <c r="H54" s="475">
        <v>7236</v>
      </c>
      <c r="I54" s="475">
        <v>4389.2209999999995</v>
      </c>
      <c r="K54" s="61">
        <v>0.63431756628008695</v>
      </c>
      <c r="L54" s="199">
        <f t="shared" si="1"/>
        <v>0</v>
      </c>
    </row>
    <row r="55" spans="1:12" x14ac:dyDescent="0.2">
      <c r="A55" s="314">
        <v>2010</v>
      </c>
      <c r="B55" s="314">
        <v>6</v>
      </c>
      <c r="C55" s="512">
        <v>88.876841160939435</v>
      </c>
      <c r="D55" s="479">
        <v>361.4550489293996</v>
      </c>
      <c r="E55" s="479">
        <v>0</v>
      </c>
      <c r="F55" s="574">
        <v>5.7594132151573803E-3</v>
      </c>
      <c r="G55" s="612">
        <f t="shared" si="0"/>
        <v>0.68789638696797273</v>
      </c>
      <c r="H55" s="475">
        <v>7263</v>
      </c>
      <c r="I55" s="475">
        <v>4867.5770000000002</v>
      </c>
      <c r="K55" s="61">
        <v>0.68789638696797295</v>
      </c>
      <c r="L55" s="199">
        <f t="shared" si="1"/>
        <v>0</v>
      </c>
    </row>
    <row r="56" spans="1:12" x14ac:dyDescent="0.2">
      <c r="A56" s="314">
        <v>2010</v>
      </c>
      <c r="B56" s="314">
        <v>7</v>
      </c>
      <c r="C56" s="512">
        <v>88.992625631814889</v>
      </c>
      <c r="D56" s="479">
        <v>352.69258151610575</v>
      </c>
      <c r="E56" s="479">
        <v>0</v>
      </c>
      <c r="F56" s="574">
        <v>2.1674805099197898E-2</v>
      </c>
      <c r="G56" s="612">
        <f t="shared" si="0"/>
        <v>0.69976376271384833</v>
      </c>
      <c r="H56" s="475">
        <v>7255</v>
      </c>
      <c r="I56" s="475">
        <v>5137.0209999999997</v>
      </c>
      <c r="K56" s="61">
        <v>0.69976376271384799</v>
      </c>
      <c r="L56" s="199">
        <f t="shared" si="1"/>
        <v>0</v>
      </c>
    </row>
    <row r="57" spans="1:12" x14ac:dyDescent="0.2">
      <c r="A57" s="314">
        <v>2010</v>
      </c>
      <c r="B57" s="314">
        <v>8</v>
      </c>
      <c r="C57" s="512">
        <v>89.139696853100318</v>
      </c>
      <c r="D57" s="479">
        <v>362.03321597310298</v>
      </c>
      <c r="E57" s="479">
        <v>0</v>
      </c>
      <c r="F57" s="574">
        <v>1.59954769479662E-2</v>
      </c>
      <c r="G57" s="612">
        <f t="shared" si="0"/>
        <v>0.69933860551627913</v>
      </c>
      <c r="H57" s="475">
        <v>7093.5481639169802</v>
      </c>
      <c r="I57" s="475">
        <v>5090.91</v>
      </c>
      <c r="K57" s="61">
        <v>0.69933860551627902</v>
      </c>
      <c r="L57" s="199">
        <f t="shared" si="1"/>
        <v>0</v>
      </c>
    </row>
    <row r="58" spans="1:12" x14ac:dyDescent="0.2">
      <c r="A58" s="314">
        <v>2010</v>
      </c>
      <c r="B58" s="314">
        <v>9</v>
      </c>
      <c r="C58" s="512">
        <v>89.279258085281683</v>
      </c>
      <c r="D58" s="479">
        <v>329.82039538151969</v>
      </c>
      <c r="E58" s="479">
        <v>0</v>
      </c>
      <c r="F58" s="574">
        <v>2.97842029469149E-2</v>
      </c>
      <c r="G58" s="612">
        <f t="shared" si="0"/>
        <v>0.69725271266545452</v>
      </c>
      <c r="H58" s="475">
        <v>7038.4773790951604</v>
      </c>
      <c r="I58" s="475">
        <v>5178.2690000000002</v>
      </c>
      <c r="K58" s="61">
        <v>0.69725271266545497</v>
      </c>
      <c r="L58" s="199">
        <f t="shared" si="1"/>
        <v>0</v>
      </c>
    </row>
    <row r="59" spans="1:12" x14ac:dyDescent="0.2">
      <c r="A59" s="314">
        <v>2010</v>
      </c>
      <c r="B59" s="314">
        <v>10</v>
      </c>
      <c r="C59" s="512">
        <v>89.355729273302373</v>
      </c>
      <c r="D59" s="479">
        <v>175.64700209624169</v>
      </c>
      <c r="E59" s="479">
        <v>0.44350722722807107</v>
      </c>
      <c r="F59" s="574">
        <v>5.12690720914575E-2</v>
      </c>
      <c r="G59" s="612">
        <f t="shared" si="0"/>
        <v>0.64080129611519998</v>
      </c>
      <c r="H59" s="475">
        <v>7191.8780872306897</v>
      </c>
      <c r="I59" s="475">
        <v>4760.3720000000003</v>
      </c>
      <c r="K59" s="61">
        <v>0.64080129611519998</v>
      </c>
      <c r="L59" s="199">
        <f t="shared" si="1"/>
        <v>0</v>
      </c>
    </row>
    <row r="60" spans="1:12" x14ac:dyDescent="0.2">
      <c r="A60" s="314">
        <v>2010</v>
      </c>
      <c r="B60" s="314">
        <v>11</v>
      </c>
      <c r="C60" s="512">
        <v>89.337949776536931</v>
      </c>
      <c r="D60" s="479">
        <v>88.251825721408679</v>
      </c>
      <c r="E60" s="479">
        <v>30.865949640609312</v>
      </c>
      <c r="F60" s="574">
        <v>4.4248895507084003E-2</v>
      </c>
      <c r="G60" s="612">
        <f t="shared" si="0"/>
        <v>0.59581400019405939</v>
      </c>
      <c r="H60" s="475">
        <v>7167.44986737401</v>
      </c>
      <c r="I60" s="475">
        <v>4121.6239999999998</v>
      </c>
      <c r="K60" s="61">
        <v>0.59581400019405895</v>
      </c>
      <c r="L60" s="199">
        <f t="shared" si="1"/>
        <v>0</v>
      </c>
    </row>
    <row r="61" spans="1:12" x14ac:dyDescent="0.2">
      <c r="A61" s="314">
        <v>2010</v>
      </c>
      <c r="B61" s="314">
        <v>12</v>
      </c>
      <c r="C61" s="512">
        <v>89.254796493947836</v>
      </c>
      <c r="D61" s="479">
        <v>10.862833711145289</v>
      </c>
      <c r="E61" s="479">
        <v>270.33875317322207</v>
      </c>
      <c r="F61" s="574">
        <v>2.2062430465977299E-2</v>
      </c>
      <c r="G61" s="612">
        <f t="shared" si="0"/>
        <v>0.58502790425112783</v>
      </c>
      <c r="H61" s="475">
        <v>7144.2106960494502</v>
      </c>
      <c r="I61" s="475">
        <v>4195.5929999999998</v>
      </c>
      <c r="K61" s="61">
        <v>0.58502790425112805</v>
      </c>
      <c r="L61" s="199">
        <f t="shared" si="1"/>
        <v>0</v>
      </c>
    </row>
    <row r="62" spans="1:12" x14ac:dyDescent="0.2">
      <c r="A62" s="314">
        <v>2011</v>
      </c>
      <c r="B62" s="314">
        <v>1</v>
      </c>
      <c r="C62" s="512">
        <v>89.145425529699125</v>
      </c>
      <c r="D62" s="479">
        <v>14.087506468892272</v>
      </c>
      <c r="E62" s="479">
        <v>134.00841226136086</v>
      </c>
      <c r="F62" s="574">
        <v>3.3408782768100997E-2</v>
      </c>
      <c r="G62" s="612">
        <f t="shared" si="0"/>
        <v>0.56860353543997288</v>
      </c>
      <c r="H62" s="475">
        <v>7143</v>
      </c>
      <c r="I62" s="475">
        <v>4325.4399999999996</v>
      </c>
      <c r="K62" s="61">
        <v>0.568603535439973</v>
      </c>
      <c r="L62" s="199">
        <f t="shared" si="1"/>
        <v>0</v>
      </c>
    </row>
    <row r="63" spans="1:12" x14ac:dyDescent="0.2">
      <c r="A63" s="314">
        <v>2011</v>
      </c>
      <c r="B63" s="314">
        <v>2</v>
      </c>
      <c r="C63" s="512">
        <v>89.050742660260468</v>
      </c>
      <c r="D63" s="479">
        <v>33.297629086731071</v>
      </c>
      <c r="E63" s="479">
        <v>66.01077578461107</v>
      </c>
      <c r="F63" s="574">
        <v>4.1889705805775598E-2</v>
      </c>
      <c r="G63" s="612">
        <f t="shared" si="0"/>
        <v>0.57203286420857191</v>
      </c>
      <c r="H63" s="475">
        <v>7145</v>
      </c>
      <c r="I63" s="475">
        <v>3762.056</v>
      </c>
      <c r="K63" s="61">
        <v>0.57203286420857202</v>
      </c>
      <c r="L63" s="199">
        <f t="shared" si="1"/>
        <v>0</v>
      </c>
    </row>
    <row r="64" spans="1:12" x14ac:dyDescent="0.2">
      <c r="A64" s="314">
        <v>2011</v>
      </c>
      <c r="B64" s="314">
        <v>3</v>
      </c>
      <c r="C64" s="512">
        <v>88.987903063334201</v>
      </c>
      <c r="D64" s="479">
        <v>71.929921377919044</v>
      </c>
      <c r="E64" s="479">
        <v>28.616357058568507</v>
      </c>
      <c r="F64" s="574">
        <v>-2.0407996382888101E-2</v>
      </c>
      <c r="G64" s="612">
        <f t="shared" si="0"/>
        <v>0.52117387649325153</v>
      </c>
      <c r="H64" s="475">
        <v>7084</v>
      </c>
      <c r="I64" s="475">
        <v>3885.0030000000002</v>
      </c>
      <c r="K64" s="61">
        <v>0.52117387649325198</v>
      </c>
      <c r="L64" s="199">
        <f t="shared" si="1"/>
        <v>0</v>
      </c>
    </row>
    <row r="65" spans="1:12" x14ac:dyDescent="0.2">
      <c r="A65" s="314">
        <v>2011</v>
      </c>
      <c r="B65" s="314">
        <v>4</v>
      </c>
      <c r="C65" s="512">
        <v>88.948124596465391</v>
      </c>
      <c r="D65" s="479">
        <v>194.05680206145911</v>
      </c>
      <c r="E65" s="479">
        <v>0.89275262751143081</v>
      </c>
      <c r="F65" s="574">
        <v>1.09960597935389E-2</v>
      </c>
      <c r="G65" s="612">
        <f t="shared" si="0"/>
        <v>0.60855821832925128</v>
      </c>
      <c r="H65" s="475">
        <v>7136</v>
      </c>
      <c r="I65" s="475">
        <v>4408.9009999999998</v>
      </c>
      <c r="K65" s="61">
        <v>0.60855821832925105</v>
      </c>
      <c r="L65" s="199">
        <f t="shared" si="1"/>
        <v>0</v>
      </c>
    </row>
    <row r="66" spans="1:12" x14ac:dyDescent="0.2">
      <c r="A66" s="314">
        <v>2011</v>
      </c>
      <c r="B66" s="314">
        <v>5</v>
      </c>
      <c r="C66" s="512">
        <v>88.935755752687683</v>
      </c>
      <c r="D66" s="479">
        <v>225.86808616688504</v>
      </c>
      <c r="E66" s="479">
        <v>4.5538719540338946E-3</v>
      </c>
      <c r="F66" s="574">
        <v>8.8628323162496195E-3</v>
      </c>
      <c r="G66" s="612">
        <f t="shared" si="0"/>
        <v>0.62234813209861151</v>
      </c>
      <c r="H66" s="475">
        <v>7192</v>
      </c>
      <c r="I66" s="475">
        <v>4720.5020000000004</v>
      </c>
      <c r="K66" s="61">
        <v>0.62234813209861195</v>
      </c>
      <c r="L66" s="199">
        <f t="shared" si="1"/>
        <v>0</v>
      </c>
    </row>
    <row r="67" spans="1:12" x14ac:dyDescent="0.2">
      <c r="A67" s="314">
        <v>2011</v>
      </c>
      <c r="B67" s="314">
        <v>6</v>
      </c>
      <c r="C67" s="512">
        <v>88.91061867497055</v>
      </c>
      <c r="D67" s="479">
        <v>319.23238938915313</v>
      </c>
      <c r="E67" s="479">
        <v>0</v>
      </c>
      <c r="F67" s="574">
        <v>1.38196091680741E-2</v>
      </c>
      <c r="G67" s="612">
        <f t="shared" si="0"/>
        <v>0.67463127549625801</v>
      </c>
      <c r="H67" s="475">
        <v>7161</v>
      </c>
      <c r="I67" s="475">
        <v>4720.5159999999996</v>
      </c>
      <c r="K67" s="61">
        <v>0.67463127549625801</v>
      </c>
      <c r="L67" s="199">
        <f t="shared" si="1"/>
        <v>0</v>
      </c>
    </row>
    <row r="68" spans="1:12" x14ac:dyDescent="0.2">
      <c r="A68" s="314">
        <v>2011</v>
      </c>
      <c r="B68" s="314">
        <v>7</v>
      </c>
      <c r="C68" s="512">
        <v>88.828066097352206</v>
      </c>
      <c r="D68" s="479">
        <v>370.40277656986956</v>
      </c>
      <c r="E68" s="479">
        <v>0</v>
      </c>
      <c r="F68" s="574">
        <v>-5.50059588845198E-3</v>
      </c>
      <c r="G68" s="612">
        <f t="shared" si="0"/>
        <v>0.68101110881062654</v>
      </c>
      <c r="H68" s="475">
        <v>7178</v>
      </c>
      <c r="I68" s="475">
        <v>4854.6049999999996</v>
      </c>
      <c r="K68" s="61">
        <v>0.68101110881062699</v>
      </c>
      <c r="L68" s="199">
        <f t="shared" si="1"/>
        <v>0</v>
      </c>
    </row>
    <row r="69" spans="1:12" x14ac:dyDescent="0.2">
      <c r="A69" s="314">
        <v>2011</v>
      </c>
      <c r="B69" s="314">
        <v>8</v>
      </c>
      <c r="C69" s="512">
        <v>88.659583486641509</v>
      </c>
      <c r="D69" s="479">
        <v>342.38255905344039</v>
      </c>
      <c r="E69" s="479">
        <v>0</v>
      </c>
      <c r="F69" s="574">
        <v>-1.2208130537305601E-4</v>
      </c>
      <c r="G69" s="612">
        <f t="shared" si="0"/>
        <v>0.67157478572643758</v>
      </c>
      <c r="H69" s="475">
        <v>7180</v>
      </c>
      <c r="I69" s="475">
        <v>5127.1580000000004</v>
      </c>
      <c r="K69" s="61">
        <v>0.67157478572643803</v>
      </c>
      <c r="L69" s="199">
        <f t="shared" si="1"/>
        <v>0</v>
      </c>
    </row>
    <row r="70" spans="1:12" x14ac:dyDescent="0.2">
      <c r="A70" s="314">
        <v>2011</v>
      </c>
      <c r="B70" s="314">
        <v>9</v>
      </c>
      <c r="C70" s="512">
        <v>88.482858996167806</v>
      </c>
      <c r="D70" s="479">
        <v>298.65346555739433</v>
      </c>
      <c r="E70" s="479">
        <v>0</v>
      </c>
      <c r="F70" s="574">
        <v>5.0275721851111101E-2</v>
      </c>
      <c r="G70" s="612">
        <f t="shared" si="0"/>
        <v>0.69915146305060849</v>
      </c>
      <c r="H70" s="475">
        <v>7235</v>
      </c>
      <c r="I70" s="475">
        <v>5549.1850000000004</v>
      </c>
      <c r="K70" s="61">
        <v>0.69915146305060805</v>
      </c>
      <c r="L70" s="199">
        <f t="shared" si="1"/>
        <v>0</v>
      </c>
    </row>
    <row r="71" spans="1:12" x14ac:dyDescent="0.2">
      <c r="A71" s="314">
        <v>2011</v>
      </c>
      <c r="B71" s="314">
        <v>10</v>
      </c>
      <c r="C71" s="512">
        <v>88.399081274427928</v>
      </c>
      <c r="D71" s="479">
        <v>161.51919520840667</v>
      </c>
      <c r="E71" s="479">
        <v>4.6073648757915109</v>
      </c>
      <c r="F71" s="574">
        <v>8.1886269995354005E-2</v>
      </c>
      <c r="G71" s="612">
        <f t="shared" si="0"/>
        <v>0.66180924212509862</v>
      </c>
      <c r="H71" s="475">
        <v>7199</v>
      </c>
      <c r="I71" s="475">
        <v>4861.1329999999998</v>
      </c>
      <c r="K71" s="61">
        <v>0.66180924212509895</v>
      </c>
      <c r="L71" s="199">
        <f t="shared" si="1"/>
        <v>0</v>
      </c>
    </row>
    <row r="72" spans="1:12" x14ac:dyDescent="0.2">
      <c r="A72" s="314">
        <v>2011</v>
      </c>
      <c r="B72" s="314">
        <v>11</v>
      </c>
      <c r="C72" s="512">
        <v>88.470501390307533</v>
      </c>
      <c r="D72" s="479">
        <v>81.388173550047853</v>
      </c>
      <c r="E72" s="479">
        <v>13.280460257928624</v>
      </c>
      <c r="F72" s="574">
        <v>3.2086460882780998E-2</v>
      </c>
      <c r="G72" s="612">
        <f t="shared" si="0"/>
        <v>0.57340998313111102</v>
      </c>
      <c r="H72" s="475">
        <v>7144</v>
      </c>
      <c r="I72" s="475">
        <v>4479.0410000000002</v>
      </c>
      <c r="K72" s="61">
        <v>0.57340998313111102</v>
      </c>
      <c r="L72" s="199">
        <f t="shared" si="1"/>
        <v>0</v>
      </c>
    </row>
    <row r="73" spans="1:12" x14ac:dyDescent="0.2">
      <c r="A73" s="314">
        <v>2011</v>
      </c>
      <c r="B73" s="314">
        <v>12</v>
      </c>
      <c r="C73" s="512">
        <v>88.645349617448019</v>
      </c>
      <c r="D73" s="479">
        <v>47.92163181325175</v>
      </c>
      <c r="E73" s="479">
        <v>28.962321714770496</v>
      </c>
      <c r="F73" s="574">
        <v>3.8688208574816099E-2</v>
      </c>
      <c r="G73" s="612">
        <f t="shared" si="0"/>
        <v>0.56696203944391543</v>
      </c>
      <c r="H73" s="475">
        <v>7102</v>
      </c>
      <c r="I73" s="475">
        <v>4008.5419999999999</v>
      </c>
      <c r="K73" s="61">
        <v>0.56696203944391499</v>
      </c>
      <c r="L73" s="199">
        <f t="shared" si="1"/>
        <v>0</v>
      </c>
    </row>
    <row r="74" spans="1:12" x14ac:dyDescent="0.2">
      <c r="A74" s="314">
        <v>2012</v>
      </c>
      <c r="B74" s="314">
        <v>1</v>
      </c>
      <c r="C74" s="512">
        <v>88.857821590663207</v>
      </c>
      <c r="D74" s="479">
        <v>27.111349482191514</v>
      </c>
      <c r="E74" s="479">
        <v>108.98325825678559</v>
      </c>
      <c r="F74" s="574">
        <v>2.7860559552431701E-2</v>
      </c>
      <c r="G74" s="612">
        <f t="shared" si="0"/>
        <v>0.56334237793125364</v>
      </c>
      <c r="H74" s="475">
        <v>7044</v>
      </c>
      <c r="I74" s="475">
        <v>4250.0230000000001</v>
      </c>
      <c r="K74" s="61">
        <v>0.56334237793125397</v>
      </c>
      <c r="L74" s="199">
        <f t="shared" si="1"/>
        <v>0</v>
      </c>
    </row>
    <row r="75" spans="1:12" x14ac:dyDescent="0.2">
      <c r="A75" s="314">
        <v>2012</v>
      </c>
      <c r="B75" s="314">
        <v>2</v>
      </c>
      <c r="C75" s="512">
        <v>89.026270449985176</v>
      </c>
      <c r="D75" s="479">
        <v>50.063863942660532</v>
      </c>
      <c r="E75" s="479">
        <v>35.001310990525646</v>
      </c>
      <c r="F75" s="574">
        <v>1.8841345952995199E-2</v>
      </c>
      <c r="G75" s="612">
        <f t="shared" si="0"/>
        <v>0.55081138686185604</v>
      </c>
      <c r="H75" s="475">
        <v>7039</v>
      </c>
      <c r="I75" s="475">
        <v>3701.953</v>
      </c>
      <c r="K75" s="61">
        <v>0.55081138686185604</v>
      </c>
      <c r="L75" s="199">
        <f t="shared" si="1"/>
        <v>0</v>
      </c>
    </row>
    <row r="76" spans="1:12" x14ac:dyDescent="0.2">
      <c r="A76" s="314">
        <v>2012</v>
      </c>
      <c r="B76" s="314">
        <v>3</v>
      </c>
      <c r="C76" s="512">
        <v>89.08317885607083</v>
      </c>
      <c r="D76" s="479">
        <v>89.238204374581343</v>
      </c>
      <c r="E76" s="479">
        <v>8.8488975015420372</v>
      </c>
      <c r="F76" s="574">
        <v>-2.1781694728445502E-3</v>
      </c>
      <c r="G76" s="612">
        <f t="shared" si="0"/>
        <v>0.54431532924155512</v>
      </c>
      <c r="H76" s="475">
        <v>7089</v>
      </c>
      <c r="I76" s="475">
        <v>3879.895</v>
      </c>
      <c r="K76" s="61">
        <v>0.54431532924155501</v>
      </c>
      <c r="L76" s="199">
        <f t="shared" si="1"/>
        <v>0</v>
      </c>
    </row>
    <row r="77" spans="1:12" x14ac:dyDescent="0.2">
      <c r="A77" s="314">
        <v>2012</v>
      </c>
      <c r="B77" s="314">
        <v>4</v>
      </c>
      <c r="C77" s="512">
        <v>88.973646426855737</v>
      </c>
      <c r="D77" s="479">
        <v>106.45317747474797</v>
      </c>
      <c r="E77" s="479">
        <v>7.0099191511434285</v>
      </c>
      <c r="F77" s="574">
        <v>5.03088069648161E-4</v>
      </c>
      <c r="G77" s="612">
        <f t="shared" si="0"/>
        <v>0.55496729960667179</v>
      </c>
      <c r="H77" s="475">
        <v>7137</v>
      </c>
      <c r="I77" s="475">
        <v>4073.3670000000002</v>
      </c>
      <c r="K77" s="61">
        <v>0.55496729960667202</v>
      </c>
      <c r="L77" s="199">
        <f t="shared" si="1"/>
        <v>0</v>
      </c>
    </row>
    <row r="78" spans="1:12" x14ac:dyDescent="0.2">
      <c r="A78" s="314">
        <v>2012</v>
      </c>
      <c r="B78" s="314">
        <v>5</v>
      </c>
      <c r="C78" s="512">
        <v>88.704795371259777</v>
      </c>
      <c r="D78" s="479">
        <v>202.05259632338476</v>
      </c>
      <c r="E78" s="479">
        <v>0</v>
      </c>
      <c r="F78" s="574">
        <v>3.2056727129338498E-2</v>
      </c>
      <c r="G78" s="612">
        <f t="shared" ref="G78:G141" si="2">+$B$2+C78*$B$3+D78*$B$4+E78*$B$5+F78</f>
        <v>0.6326446706971941</v>
      </c>
      <c r="H78" s="475">
        <v>7145</v>
      </c>
      <c r="I78" s="475">
        <v>4372.9229999999998</v>
      </c>
      <c r="K78" s="61">
        <v>0.63264467069719399</v>
      </c>
      <c r="L78" s="199">
        <f t="shared" ref="L78:L141" si="3">+K78-G78</f>
        <v>0</v>
      </c>
    </row>
    <row r="79" spans="1:12" x14ac:dyDescent="0.2">
      <c r="A79" s="314">
        <v>2012</v>
      </c>
      <c r="B79" s="314">
        <v>6</v>
      </c>
      <c r="C79" s="512">
        <v>88.544312278598468</v>
      </c>
      <c r="D79" s="479">
        <v>276.45568441315464</v>
      </c>
      <c r="E79" s="479">
        <v>0</v>
      </c>
      <c r="F79" s="574">
        <v>-4.9481362867508398E-3</v>
      </c>
      <c r="G79" s="612">
        <f t="shared" si="2"/>
        <v>0.63286791338187698</v>
      </c>
      <c r="H79" s="475">
        <v>7191</v>
      </c>
      <c r="I79" s="475">
        <v>4856.1629999999996</v>
      </c>
      <c r="K79" s="61">
        <v>0.63286791338187698</v>
      </c>
      <c r="L79" s="199">
        <f t="shared" si="3"/>
        <v>0</v>
      </c>
    </row>
    <row r="80" spans="1:12" x14ac:dyDescent="0.2">
      <c r="A80" s="314">
        <v>2012</v>
      </c>
      <c r="B80" s="314">
        <v>7</v>
      </c>
      <c r="C80" s="512">
        <v>88.843898816434816</v>
      </c>
      <c r="D80" s="479">
        <v>321.70797733942311</v>
      </c>
      <c r="E80" s="479">
        <v>0</v>
      </c>
      <c r="F80" s="574">
        <v>2.09741866126457E-2</v>
      </c>
      <c r="G80" s="612">
        <f t="shared" si="2"/>
        <v>0.68281144200858457</v>
      </c>
      <c r="H80" s="475">
        <v>7178</v>
      </c>
      <c r="I80" s="475">
        <v>4935.7740000000003</v>
      </c>
      <c r="K80" s="61">
        <v>0.68281144200858501</v>
      </c>
      <c r="L80" s="199">
        <f t="shared" si="3"/>
        <v>0</v>
      </c>
    </row>
    <row r="81" spans="1:12" x14ac:dyDescent="0.2">
      <c r="A81" s="314">
        <v>2012</v>
      </c>
      <c r="B81" s="314">
        <v>8</v>
      </c>
      <c r="C81" s="512">
        <v>89.791203500658156</v>
      </c>
      <c r="D81" s="479">
        <v>322.40717165394568</v>
      </c>
      <c r="E81" s="479">
        <v>0</v>
      </c>
      <c r="F81" s="574">
        <v>3.0570855846760898E-2</v>
      </c>
      <c r="G81" s="612">
        <f t="shared" si="2"/>
        <v>0.69605187713235472</v>
      </c>
      <c r="H81" s="475">
        <v>7233</v>
      </c>
      <c r="I81" s="475">
        <v>5060.8829999999998</v>
      </c>
      <c r="K81" s="61">
        <v>0.69605187713235495</v>
      </c>
      <c r="L81" s="199">
        <f t="shared" si="3"/>
        <v>0</v>
      </c>
    </row>
    <row r="82" spans="1:12" x14ac:dyDescent="0.2">
      <c r="A82" s="314">
        <v>2012</v>
      </c>
      <c r="B82" s="314">
        <v>9</v>
      </c>
      <c r="C82" s="512">
        <v>90.813850818071771</v>
      </c>
      <c r="D82" s="479">
        <v>274.50677348457691</v>
      </c>
      <c r="E82" s="479">
        <v>0</v>
      </c>
      <c r="F82" s="574">
        <v>4.3840561886256499E-2</v>
      </c>
      <c r="G82" s="612">
        <f t="shared" si="2"/>
        <v>0.68854584594561175</v>
      </c>
      <c r="H82" s="475">
        <v>7268</v>
      </c>
      <c r="I82" s="475">
        <v>5339.6260000000002</v>
      </c>
      <c r="K82" s="61">
        <v>0.68854584594561197</v>
      </c>
      <c r="L82" s="199">
        <f t="shared" si="3"/>
        <v>0</v>
      </c>
    </row>
    <row r="83" spans="1:12" x14ac:dyDescent="0.2">
      <c r="A83" s="314">
        <v>2012</v>
      </c>
      <c r="B83" s="314">
        <v>10</v>
      </c>
      <c r="C83" s="512">
        <v>91.162793029796077</v>
      </c>
      <c r="D83" s="479">
        <v>198.7182652930268</v>
      </c>
      <c r="E83" s="479">
        <v>10.471373930596073</v>
      </c>
      <c r="F83" s="574">
        <v>6.3426701705565205E-2</v>
      </c>
      <c r="G83" s="612">
        <f t="shared" si="2"/>
        <v>0.67308421709504429</v>
      </c>
      <c r="H83" s="475">
        <v>7434</v>
      </c>
      <c r="I83" s="475">
        <v>4965.18</v>
      </c>
      <c r="K83" s="61">
        <v>0.67308421709504396</v>
      </c>
      <c r="L83" s="199">
        <f t="shared" si="3"/>
        <v>0</v>
      </c>
    </row>
    <row r="84" spans="1:12" x14ac:dyDescent="0.2">
      <c r="A84" s="314">
        <v>2012</v>
      </c>
      <c r="B84" s="314">
        <v>11</v>
      </c>
      <c r="C84" s="512">
        <v>90.398547541436955</v>
      </c>
      <c r="D84" s="479">
        <v>39.051797399730034</v>
      </c>
      <c r="E84" s="479">
        <v>47.713830410175234</v>
      </c>
      <c r="F84" s="574">
        <v>4.50790825534318E-2</v>
      </c>
      <c r="G84" s="612">
        <f t="shared" si="2"/>
        <v>0.57892758845489445</v>
      </c>
      <c r="H84" s="475">
        <v>7491</v>
      </c>
      <c r="I84" s="475">
        <v>4232.1109999999999</v>
      </c>
      <c r="K84" s="61">
        <v>0.578927588454894</v>
      </c>
      <c r="L84" s="199">
        <f t="shared" si="3"/>
        <v>0</v>
      </c>
    </row>
    <row r="85" spans="1:12" x14ac:dyDescent="0.2">
      <c r="A85" s="314">
        <v>2012</v>
      </c>
      <c r="B85" s="314">
        <v>12</v>
      </c>
      <c r="C85" s="512">
        <v>89.134734614614388</v>
      </c>
      <c r="D85" s="479">
        <v>52.002480932841181</v>
      </c>
      <c r="E85" s="479">
        <v>54.819173587635369</v>
      </c>
      <c r="F85" s="574">
        <v>4.8174124707720499E-3</v>
      </c>
      <c r="G85" s="612">
        <f t="shared" si="2"/>
        <v>0.54236831144144648</v>
      </c>
      <c r="H85" s="475">
        <v>7520</v>
      </c>
      <c r="I85" s="475">
        <v>3848.4850000000001</v>
      </c>
      <c r="K85" s="61">
        <v>0.54236831144144604</v>
      </c>
      <c r="L85" s="199">
        <f t="shared" si="3"/>
        <v>0</v>
      </c>
    </row>
    <row r="86" spans="1:12" x14ac:dyDescent="0.2">
      <c r="A86" s="337">
        <v>2013</v>
      </c>
      <c r="B86" s="337">
        <v>1</v>
      </c>
      <c r="C86" s="512">
        <v>88.129040435808761</v>
      </c>
      <c r="D86" s="479">
        <v>50.538702541757459</v>
      </c>
      <c r="E86" s="479">
        <v>27.379271598918198</v>
      </c>
      <c r="F86" s="574">
        <v>-2.6999322461411799E-3</v>
      </c>
      <c r="G86" s="612">
        <f t="shared" si="2"/>
        <v>0.52477345795939034</v>
      </c>
      <c r="H86" s="475">
        <v>7539</v>
      </c>
      <c r="I86" s="475">
        <v>4097.1170000000002</v>
      </c>
      <c r="K86" s="61">
        <v>0.52477345795939001</v>
      </c>
      <c r="L86" s="199">
        <f t="shared" si="3"/>
        <v>0</v>
      </c>
    </row>
    <row r="87" spans="1:12" x14ac:dyDescent="0.2">
      <c r="A87" s="337">
        <v>2013</v>
      </c>
      <c r="B87" s="337">
        <v>2</v>
      </c>
      <c r="C87" s="512">
        <v>88.044731668372037</v>
      </c>
      <c r="D87" s="479">
        <v>44.995401174839188</v>
      </c>
      <c r="E87" s="479">
        <v>63.684884505272507</v>
      </c>
      <c r="F87" s="574">
        <v>4.4714472022084903E-3</v>
      </c>
      <c r="G87" s="612">
        <f t="shared" si="2"/>
        <v>0.53656752277451891</v>
      </c>
      <c r="H87" s="475">
        <v>7636</v>
      </c>
      <c r="I87" s="475">
        <v>3801.2060000000001</v>
      </c>
      <c r="K87" s="61">
        <v>0.53656752277451902</v>
      </c>
      <c r="L87" s="199">
        <f t="shared" si="3"/>
        <v>0</v>
      </c>
    </row>
    <row r="88" spans="1:12" x14ac:dyDescent="0.2">
      <c r="A88" s="337">
        <v>2013</v>
      </c>
      <c r="B88" s="337">
        <v>3</v>
      </c>
      <c r="C88" s="512">
        <v>88.502538152349359</v>
      </c>
      <c r="D88" s="479">
        <v>28.558939154600807</v>
      </c>
      <c r="E88" s="479">
        <v>125.68850876612598</v>
      </c>
      <c r="F88" s="574">
        <v>-2.1998463526296402E-2</v>
      </c>
      <c r="G88" s="612">
        <f t="shared" si="2"/>
        <v>0.5165421259980203</v>
      </c>
      <c r="H88" s="475">
        <v>7637</v>
      </c>
      <c r="I88" s="475">
        <v>3666.7649999999999</v>
      </c>
      <c r="K88" s="61">
        <v>0.51654212599801996</v>
      </c>
      <c r="L88" s="199">
        <f t="shared" si="3"/>
        <v>0</v>
      </c>
    </row>
    <row r="89" spans="1:12" x14ac:dyDescent="0.2">
      <c r="A89" s="337">
        <v>2013</v>
      </c>
      <c r="B89" s="337">
        <v>4</v>
      </c>
      <c r="C89" s="512">
        <v>89.092848141586188</v>
      </c>
      <c r="D89" s="479">
        <v>135.35989619627648</v>
      </c>
      <c r="E89" s="479">
        <v>1.9697581448295924</v>
      </c>
      <c r="F89" s="574">
        <v>-3.2595249057487799E-2</v>
      </c>
      <c r="G89" s="612">
        <f t="shared" si="2"/>
        <v>0.53588972518701361</v>
      </c>
      <c r="H89" s="475">
        <v>7716</v>
      </c>
      <c r="I89" s="475">
        <v>4229.2889999999998</v>
      </c>
      <c r="K89" s="61">
        <v>0.53588972518701405</v>
      </c>
      <c r="L89" s="199">
        <f t="shared" si="3"/>
        <v>0</v>
      </c>
    </row>
    <row r="90" spans="1:12" x14ac:dyDescent="0.2">
      <c r="A90" s="337">
        <v>2013</v>
      </c>
      <c r="B90" s="337">
        <v>5</v>
      </c>
      <c r="C90" s="512">
        <v>89.359867668452594</v>
      </c>
      <c r="D90" s="479">
        <v>163.92411756805507</v>
      </c>
      <c r="E90" s="479">
        <v>1.4750689909638388</v>
      </c>
      <c r="F90" s="574">
        <v>-6.2391123392054899E-3</v>
      </c>
      <c r="G90" s="612">
        <f t="shared" si="2"/>
        <v>0.57757371856779072</v>
      </c>
      <c r="H90" s="475">
        <v>7915</v>
      </c>
      <c r="I90" s="475">
        <v>4646.0219999999999</v>
      </c>
      <c r="K90" s="61">
        <v>0.57757371856779105</v>
      </c>
      <c r="L90" s="199">
        <f t="shared" si="3"/>
        <v>0</v>
      </c>
    </row>
    <row r="91" spans="1:12" x14ac:dyDescent="0.2">
      <c r="A91" s="337">
        <v>2013</v>
      </c>
      <c r="B91" s="337">
        <v>6</v>
      </c>
      <c r="C91" s="512">
        <v>89.387403518375081</v>
      </c>
      <c r="D91" s="479">
        <v>272.87629990709786</v>
      </c>
      <c r="E91" s="479">
        <v>0</v>
      </c>
      <c r="F91" s="574">
        <v>2.3928680305746099E-2</v>
      </c>
      <c r="G91" s="612">
        <f t="shared" si="2"/>
        <v>0.66285385097938421</v>
      </c>
      <c r="H91" s="475">
        <v>8052</v>
      </c>
      <c r="I91" s="475">
        <v>5082.4369999999999</v>
      </c>
      <c r="K91" s="61">
        <v>0.66285385097938399</v>
      </c>
      <c r="L91" s="199">
        <f t="shared" si="3"/>
        <v>0</v>
      </c>
    </row>
    <row r="92" spans="1:12" x14ac:dyDescent="0.2">
      <c r="A92" s="337">
        <v>2013</v>
      </c>
      <c r="B92" s="337">
        <v>7</v>
      </c>
      <c r="C92" s="512">
        <v>89.35456089091015</v>
      </c>
      <c r="D92" s="479">
        <v>293.70814398852195</v>
      </c>
      <c r="E92" s="479">
        <v>0</v>
      </c>
      <c r="F92" s="574">
        <v>-7.4071292339573701E-3</v>
      </c>
      <c r="G92" s="612">
        <f t="shared" si="2"/>
        <v>0.64198337391556126</v>
      </c>
      <c r="H92" s="475">
        <v>8168</v>
      </c>
      <c r="I92" s="475">
        <v>5130.5</v>
      </c>
      <c r="K92" s="61">
        <v>0.64198337391556104</v>
      </c>
      <c r="L92" s="199">
        <f t="shared" si="3"/>
        <v>0</v>
      </c>
    </row>
    <row r="93" spans="1:12" x14ac:dyDescent="0.2">
      <c r="A93" s="337">
        <v>2013</v>
      </c>
      <c r="B93" s="337">
        <v>8</v>
      </c>
      <c r="C93" s="512">
        <v>89.400792072073855</v>
      </c>
      <c r="D93" s="479">
        <v>337.54482289408111</v>
      </c>
      <c r="E93" s="479">
        <v>0</v>
      </c>
      <c r="F93" s="574">
        <v>-1.0909323627857299E-2</v>
      </c>
      <c r="G93" s="612">
        <f t="shared" si="2"/>
        <v>0.66090391867200593</v>
      </c>
      <c r="H93" s="475">
        <v>8178</v>
      </c>
      <c r="I93" s="475">
        <v>5751.1589999999997</v>
      </c>
      <c r="K93" s="61">
        <v>0.66090391867200604</v>
      </c>
      <c r="L93" s="199">
        <f t="shared" si="3"/>
        <v>0</v>
      </c>
    </row>
    <row r="94" spans="1:12" x14ac:dyDescent="0.2">
      <c r="A94" s="337">
        <v>2013</v>
      </c>
      <c r="B94" s="337">
        <v>9</v>
      </c>
      <c r="C94" s="512">
        <v>89.488217982902555</v>
      </c>
      <c r="D94" s="479">
        <v>270.04400483226198</v>
      </c>
      <c r="E94" s="479">
        <v>0</v>
      </c>
      <c r="F94" s="574">
        <v>4.5911141902482203E-2</v>
      </c>
      <c r="G94" s="612">
        <f t="shared" si="2"/>
        <v>0.68374793512174481</v>
      </c>
      <c r="H94" s="475">
        <v>8353</v>
      </c>
      <c r="I94" s="475">
        <v>5725.357</v>
      </c>
      <c r="K94" s="61">
        <v>0.68374793512174503</v>
      </c>
      <c r="L94" s="199">
        <f t="shared" si="3"/>
        <v>0</v>
      </c>
    </row>
    <row r="95" spans="1:12" x14ac:dyDescent="0.2">
      <c r="A95" s="337">
        <v>2013</v>
      </c>
      <c r="B95" s="337">
        <v>10</v>
      </c>
      <c r="C95" s="512">
        <v>89.532010168471032</v>
      </c>
      <c r="D95" s="479">
        <v>213.28592721551468</v>
      </c>
      <c r="E95" s="479">
        <v>5.3677058274147413E-2</v>
      </c>
      <c r="F95" s="574">
        <v>2.5538620870999999E-2</v>
      </c>
      <c r="G95" s="612">
        <f t="shared" si="2"/>
        <v>0.63471456256364112</v>
      </c>
      <c r="H95" s="475">
        <v>8477</v>
      </c>
      <c r="I95" s="475">
        <v>5255.94</v>
      </c>
      <c r="K95" s="61">
        <v>0.634714562563641</v>
      </c>
      <c r="L95" s="199">
        <f t="shared" si="3"/>
        <v>0</v>
      </c>
    </row>
    <row r="96" spans="1:12" x14ac:dyDescent="0.2">
      <c r="A96" s="337">
        <v>2013</v>
      </c>
      <c r="B96" s="337">
        <v>11</v>
      </c>
      <c r="C96" s="512">
        <v>89.483404939784421</v>
      </c>
      <c r="D96" s="479">
        <v>110.23315885291359</v>
      </c>
      <c r="E96" s="479">
        <v>10.992012079278346</v>
      </c>
      <c r="F96" s="574">
        <v>-1.11351852985633E-2</v>
      </c>
      <c r="G96" s="612">
        <f t="shared" si="2"/>
        <v>0.54786626232917712</v>
      </c>
      <c r="H96" s="475">
        <v>8547</v>
      </c>
      <c r="I96" s="475">
        <v>4809.4459999999999</v>
      </c>
      <c r="K96" s="61">
        <v>0.54786626232917701</v>
      </c>
      <c r="L96" s="199">
        <f t="shared" si="3"/>
        <v>0</v>
      </c>
    </row>
    <row r="97" spans="1:12" x14ac:dyDescent="0.2">
      <c r="A97" s="337">
        <v>2013</v>
      </c>
      <c r="B97" s="337">
        <v>12</v>
      </c>
      <c r="C97" s="512">
        <v>89.410167976840754</v>
      </c>
      <c r="D97" s="479">
        <v>79.005079745838657</v>
      </c>
      <c r="E97" s="479">
        <v>14.417695558114239</v>
      </c>
      <c r="F97" s="574">
        <v>-1.1599436599103801E-2</v>
      </c>
      <c r="G97" s="612">
        <f t="shared" si="2"/>
        <v>0.53201816026580118</v>
      </c>
      <c r="H97" s="475">
        <v>8601</v>
      </c>
      <c r="I97" s="475">
        <v>4788.1660000000002</v>
      </c>
      <c r="K97" s="61">
        <v>0.53201816026580095</v>
      </c>
      <c r="L97" s="199">
        <f t="shared" si="3"/>
        <v>0</v>
      </c>
    </row>
    <row r="98" spans="1:12" x14ac:dyDescent="0.2">
      <c r="A98" s="337">
        <v>2014</v>
      </c>
      <c r="B98" s="337">
        <v>1</v>
      </c>
      <c r="C98" s="512">
        <v>89.403432672905879</v>
      </c>
      <c r="D98" s="479">
        <v>26.95686291874426</v>
      </c>
      <c r="E98" s="479">
        <v>133.79215584176413</v>
      </c>
      <c r="F98" s="574">
        <v>1.8758935955734201E-2</v>
      </c>
      <c r="G98" s="612">
        <f t="shared" si="2"/>
        <v>0.56133898403165006</v>
      </c>
      <c r="H98" s="475">
        <v>8499</v>
      </c>
      <c r="I98" s="475">
        <v>4581.4889999999996</v>
      </c>
      <c r="K98" s="61">
        <v>0.56133898403164995</v>
      </c>
      <c r="L98" s="199">
        <f t="shared" si="3"/>
        <v>0</v>
      </c>
    </row>
    <row r="99" spans="1:12" x14ac:dyDescent="0.2">
      <c r="A99" s="337">
        <v>2014</v>
      </c>
      <c r="B99" s="337">
        <v>2</v>
      </c>
      <c r="C99" s="512">
        <v>89.527477439419002</v>
      </c>
      <c r="D99" s="479">
        <v>57.510679559652473</v>
      </c>
      <c r="E99" s="479">
        <v>34.237566708295979</v>
      </c>
      <c r="F99" s="574">
        <v>-2.2538188260119201E-2</v>
      </c>
      <c r="G99" s="612">
        <f t="shared" si="2"/>
        <v>0.51479105924513358</v>
      </c>
      <c r="H99" s="475">
        <v>8678</v>
      </c>
      <c r="I99" s="475">
        <v>4268.5079999999998</v>
      </c>
      <c r="K99" s="61">
        <v>0.51479105924513402</v>
      </c>
      <c r="L99" s="199">
        <f t="shared" si="3"/>
        <v>0</v>
      </c>
    </row>
    <row r="100" spans="1:12" x14ac:dyDescent="0.2">
      <c r="A100" s="337">
        <v>2014</v>
      </c>
      <c r="B100" s="337">
        <v>3</v>
      </c>
      <c r="C100" s="512">
        <v>89.683396675278715</v>
      </c>
      <c r="D100" s="479">
        <v>62.20178223460303</v>
      </c>
      <c r="E100" s="479">
        <v>29.613069415238598</v>
      </c>
      <c r="F100" s="574">
        <v>-4.6519385041556199E-2</v>
      </c>
      <c r="G100" s="612">
        <f t="shared" si="2"/>
        <v>0.49274881968514106</v>
      </c>
      <c r="H100" s="475">
        <v>8811</v>
      </c>
      <c r="I100" s="475">
        <v>4425.9309999999996</v>
      </c>
      <c r="K100" s="61">
        <v>0.492748819685141</v>
      </c>
      <c r="L100" s="199">
        <f t="shared" si="3"/>
        <v>0</v>
      </c>
    </row>
    <row r="101" spans="1:12" x14ac:dyDescent="0.2">
      <c r="A101" s="337">
        <v>2014</v>
      </c>
      <c r="B101" s="337">
        <v>4</v>
      </c>
      <c r="C101" s="512">
        <v>89.794737742416558</v>
      </c>
      <c r="D101" s="479">
        <v>137.13602413996043</v>
      </c>
      <c r="E101" s="479">
        <v>4.2291372897970749</v>
      </c>
      <c r="F101" s="574">
        <v>-1.0584968075446601E-2</v>
      </c>
      <c r="G101" s="612">
        <f t="shared" si="2"/>
        <v>0.56171978615289631</v>
      </c>
      <c r="H101" s="475">
        <v>8874</v>
      </c>
      <c r="I101" s="475">
        <v>4658.1610000000001</v>
      </c>
      <c r="K101" s="61">
        <v>0.56171978615289597</v>
      </c>
      <c r="L101" s="199">
        <f t="shared" si="3"/>
        <v>0</v>
      </c>
    </row>
    <row r="102" spans="1:12" x14ac:dyDescent="0.2">
      <c r="A102" s="337">
        <v>2014</v>
      </c>
      <c r="B102" s="337">
        <v>5</v>
      </c>
      <c r="C102" s="512">
        <v>89.765971303720221</v>
      </c>
      <c r="D102" s="479">
        <v>220.65709530534707</v>
      </c>
      <c r="E102" s="479">
        <v>0.14397519616978313</v>
      </c>
      <c r="F102" s="574">
        <v>-1.9676188955094501E-2</v>
      </c>
      <c r="G102" s="612">
        <f t="shared" si="2"/>
        <v>0.59407461586180343</v>
      </c>
      <c r="H102" s="475">
        <v>8968</v>
      </c>
      <c r="I102" s="475">
        <v>5261.1409999999996</v>
      </c>
      <c r="K102" s="61">
        <v>0.59407461586180299</v>
      </c>
      <c r="L102" s="199">
        <f t="shared" si="3"/>
        <v>0</v>
      </c>
    </row>
    <row r="103" spans="1:12" s="225" customFormat="1" ht="13.5" thickBot="1" x14ac:dyDescent="0.25">
      <c r="A103" s="346">
        <v>2014</v>
      </c>
      <c r="B103" s="346">
        <v>6</v>
      </c>
      <c r="C103" s="515">
        <v>89.655651303791601</v>
      </c>
      <c r="D103" s="493">
        <v>247.5875604864128</v>
      </c>
      <c r="E103" s="493">
        <v>0</v>
      </c>
      <c r="F103" s="580">
        <v>-2.5186095173833599E-2</v>
      </c>
      <c r="G103" s="614">
        <f t="shared" si="2"/>
        <v>0.60182756827929029</v>
      </c>
      <c r="H103" s="488">
        <v>9007</v>
      </c>
      <c r="I103" s="488">
        <v>5637.0870000000004</v>
      </c>
      <c r="K103" s="613">
        <v>0.60182756827928996</v>
      </c>
      <c r="L103" s="283">
        <f t="shared" si="3"/>
        <v>0</v>
      </c>
    </row>
    <row r="104" spans="1:12" x14ac:dyDescent="0.2">
      <c r="A104" s="337">
        <v>2014</v>
      </c>
      <c r="B104" s="337">
        <v>7</v>
      </c>
      <c r="C104" s="512">
        <v>89.563154010005661</v>
      </c>
      <c r="D104" s="479">
        <v>311.6666769190017</v>
      </c>
      <c r="E104" s="479">
        <v>0</v>
      </c>
      <c r="F104" s="574">
        <v>6.7137581016130099E-4</v>
      </c>
      <c r="G104" s="612">
        <f t="shared" si="2"/>
        <v>0.65990618806183932</v>
      </c>
      <c r="H104" s="474">
        <v>9033.50862706107</v>
      </c>
      <c r="I104" s="474">
        <f t="shared" ref="I104:I167" si="4">+H104*G104</f>
        <v>5961.2682429076103</v>
      </c>
      <c r="K104" s="61">
        <v>0.66531600222517195</v>
      </c>
      <c r="L104" s="199">
        <f t="shared" si="3"/>
        <v>5.409814163332638E-3</v>
      </c>
    </row>
    <row r="105" spans="1:12" x14ac:dyDescent="0.2">
      <c r="A105" s="337">
        <v>2014</v>
      </c>
      <c r="B105" s="337">
        <v>8</v>
      </c>
      <c r="C105" s="512">
        <v>89.560321214939265</v>
      </c>
      <c r="D105" s="479">
        <v>350.95807565684066</v>
      </c>
      <c r="E105" s="479">
        <v>0</v>
      </c>
      <c r="F105" s="574">
        <v>1.69228338642065E-2</v>
      </c>
      <c r="G105" s="612">
        <f t="shared" si="2"/>
        <v>0.69610175550322873</v>
      </c>
      <c r="H105" s="474">
        <v>9058.8044981050007</v>
      </c>
      <c r="I105" s="474">
        <f t="shared" si="4"/>
        <v>6305.8497138914354</v>
      </c>
      <c r="K105" s="61">
        <v>0.68365767351538498</v>
      </c>
      <c r="L105" s="199">
        <f t="shared" si="3"/>
        <v>-1.2444081987843747E-2</v>
      </c>
    </row>
    <row r="106" spans="1:12" x14ac:dyDescent="0.2">
      <c r="A106" s="337">
        <v>2014</v>
      </c>
      <c r="B106" s="337">
        <v>9</v>
      </c>
      <c r="C106" s="512">
        <v>89.659688731040319</v>
      </c>
      <c r="D106" s="479">
        <v>277.87653293728147</v>
      </c>
      <c r="E106" s="479">
        <v>0</v>
      </c>
      <c r="F106" s="574">
        <v>1.11273632045145E-2</v>
      </c>
      <c r="G106" s="612">
        <f t="shared" si="2"/>
        <v>0.65353714890382131</v>
      </c>
      <c r="H106" s="474">
        <v>9071.7757838383004</v>
      </c>
      <c r="I106" s="474">
        <f t="shared" si="4"/>
        <v>5928.7424812644113</v>
      </c>
      <c r="K106" s="61">
        <v>0.65353714890382097</v>
      </c>
      <c r="L106" s="199">
        <f t="shared" si="3"/>
        <v>0</v>
      </c>
    </row>
    <row r="107" spans="1:12" x14ac:dyDescent="0.2">
      <c r="A107" s="337">
        <v>2014</v>
      </c>
      <c r="B107" s="337">
        <v>10</v>
      </c>
      <c r="C107" s="512">
        <v>89.844474251102852</v>
      </c>
      <c r="D107" s="479">
        <v>198.89039579254836</v>
      </c>
      <c r="E107" s="479">
        <v>3.8110897796785466</v>
      </c>
      <c r="F107" s="574">
        <v>-2.9879165290702702E-4</v>
      </c>
      <c r="G107" s="612">
        <f t="shared" si="2"/>
        <v>0.60345126874556876</v>
      </c>
      <c r="H107" s="474">
        <v>9087.2207902769806</v>
      </c>
      <c r="I107" s="474">
        <f t="shared" si="4"/>
        <v>5483.6949152637535</v>
      </c>
      <c r="K107" s="61">
        <v>0.60345126874556898</v>
      </c>
      <c r="L107" s="199">
        <f t="shared" si="3"/>
        <v>0</v>
      </c>
    </row>
    <row r="108" spans="1:12" x14ac:dyDescent="0.2">
      <c r="A108" s="337">
        <v>2014</v>
      </c>
      <c r="B108" s="337">
        <v>11</v>
      </c>
      <c r="C108" s="512">
        <v>90.108907000486127</v>
      </c>
      <c r="D108" s="479">
        <v>78.117279066674627</v>
      </c>
      <c r="E108" s="479">
        <v>26.436963465927999</v>
      </c>
      <c r="F108" s="574">
        <v>2.1633165361804002E-3</v>
      </c>
      <c r="G108" s="612">
        <f t="shared" si="2"/>
        <v>0.55031505445924211</v>
      </c>
      <c r="H108" s="474">
        <v>9144.8817988716601</v>
      </c>
      <c r="I108" s="474">
        <f t="shared" si="4"/>
        <v>5032.56612516939</v>
      </c>
      <c r="K108" s="61">
        <v>0.550315054459242</v>
      </c>
      <c r="L108" s="199">
        <f t="shared" si="3"/>
        <v>0</v>
      </c>
    </row>
    <row r="109" spans="1:12" x14ac:dyDescent="0.2">
      <c r="A109" s="337">
        <v>2014</v>
      </c>
      <c r="B109" s="337">
        <v>12</v>
      </c>
      <c r="C109" s="512">
        <v>90.384572700393562</v>
      </c>
      <c r="D109" s="479">
        <v>42.633806123140985</v>
      </c>
      <c r="E109" s="479">
        <v>81.614210043345437</v>
      </c>
      <c r="F109" s="574">
        <v>1.2688492458865899E-2</v>
      </c>
      <c r="G109" s="612">
        <f t="shared" si="2"/>
        <v>0.55552595688186557</v>
      </c>
      <c r="H109" s="474">
        <v>9261.0411404420993</v>
      </c>
      <c r="I109" s="474">
        <f t="shared" si="4"/>
        <v>5144.7487412664204</v>
      </c>
      <c r="K109" s="61">
        <v>0.55552595688186601</v>
      </c>
      <c r="L109" s="199">
        <f t="shared" si="3"/>
        <v>0</v>
      </c>
    </row>
    <row r="110" spans="1:12" x14ac:dyDescent="0.2">
      <c r="A110" s="314">
        <v>2015</v>
      </c>
      <c r="B110" s="314">
        <v>1</v>
      </c>
      <c r="C110" s="512">
        <v>90.627812726829902</v>
      </c>
      <c r="D110" s="479">
        <v>26.112829868525239</v>
      </c>
      <c r="E110" s="479">
        <v>127.15014736663784</v>
      </c>
      <c r="F110" s="574">
        <v>-3.0607931116899401E-4</v>
      </c>
      <c r="G110" s="612">
        <f t="shared" si="2"/>
        <v>0.54468163995552454</v>
      </c>
      <c r="H110" s="474">
        <v>9407.6377645636403</v>
      </c>
      <c r="I110" s="474">
        <f t="shared" si="4"/>
        <v>5124.1675657100486</v>
      </c>
      <c r="K110" s="61">
        <v>0.54468163995552499</v>
      </c>
      <c r="L110" s="199">
        <f t="shared" si="3"/>
        <v>0</v>
      </c>
    </row>
    <row r="111" spans="1:12" x14ac:dyDescent="0.2">
      <c r="A111" s="314">
        <v>2015</v>
      </c>
      <c r="B111" s="314">
        <v>2</v>
      </c>
      <c r="C111" s="512">
        <v>90.785917725992533</v>
      </c>
      <c r="D111" s="479">
        <v>35.042184420393127</v>
      </c>
      <c r="E111" s="479">
        <v>78.467690138551589</v>
      </c>
      <c r="F111" s="574">
        <v>-1.28335539405714E-2</v>
      </c>
      <c r="G111" s="612">
        <f t="shared" si="2"/>
        <v>0.52687187598307283</v>
      </c>
      <c r="H111" s="474">
        <v>9529.7643004704096</v>
      </c>
      <c r="I111" s="474">
        <f t="shared" si="4"/>
        <v>5020.9647946653604</v>
      </c>
      <c r="K111" s="61">
        <v>0.52687187598307295</v>
      </c>
      <c r="L111" s="199">
        <f t="shared" si="3"/>
        <v>0</v>
      </c>
    </row>
    <row r="112" spans="1:12" x14ac:dyDescent="0.2">
      <c r="A112" s="314">
        <v>2015</v>
      </c>
      <c r="B112" s="314">
        <v>3</v>
      </c>
      <c r="C112" s="512">
        <v>90.885068480145279</v>
      </c>
      <c r="D112" s="479">
        <v>64.582270600115152</v>
      </c>
      <c r="E112" s="479">
        <v>46.311218909337121</v>
      </c>
      <c r="F112" s="574">
        <v>-5.4113477818995602E-3</v>
      </c>
      <c r="G112" s="612">
        <f t="shared" si="2"/>
        <v>0.54279304369565051</v>
      </c>
      <c r="H112" s="474">
        <v>9589.0607752650994</v>
      </c>
      <c r="I112" s="474">
        <f t="shared" si="4"/>
        <v>5204.8754843887173</v>
      </c>
      <c r="K112" s="61">
        <v>0.54279304369565096</v>
      </c>
      <c r="L112" s="199">
        <f t="shared" si="3"/>
        <v>0</v>
      </c>
    </row>
    <row r="113" spans="1:12" x14ac:dyDescent="0.2">
      <c r="A113" s="314">
        <v>2015</v>
      </c>
      <c r="B113" s="314">
        <v>4</v>
      </c>
      <c r="C113" s="512">
        <v>90.997903975712731</v>
      </c>
      <c r="D113" s="479">
        <v>114.03392869270741</v>
      </c>
      <c r="E113" s="479">
        <v>10.944087118763242</v>
      </c>
      <c r="F113" s="574">
        <v>-1.54494656479478E-2</v>
      </c>
      <c r="G113" s="612">
        <f t="shared" si="2"/>
        <v>0.55072974736967195</v>
      </c>
      <c r="H113" s="474">
        <v>9626.6451144496095</v>
      </c>
      <c r="I113" s="474">
        <f t="shared" si="4"/>
        <v>5301.6798318983201</v>
      </c>
      <c r="K113" s="61">
        <v>0.55072974736967195</v>
      </c>
      <c r="L113" s="199">
        <f t="shared" si="3"/>
        <v>0</v>
      </c>
    </row>
    <row r="114" spans="1:12" x14ac:dyDescent="0.2">
      <c r="A114" s="314">
        <v>2015</v>
      </c>
      <c r="B114" s="314">
        <v>5</v>
      </c>
      <c r="C114" s="512">
        <v>91.148690486274134</v>
      </c>
      <c r="D114" s="479">
        <v>208.47875842628665</v>
      </c>
      <c r="E114" s="479">
        <v>1.2472710741059452</v>
      </c>
      <c r="F114" s="574">
        <v>-1.24622188601493E-2</v>
      </c>
      <c r="G114" s="612">
        <f t="shared" si="2"/>
        <v>0.60013907883165785</v>
      </c>
      <c r="H114" s="474">
        <v>9664.6644711499703</v>
      </c>
      <c r="I114" s="474">
        <f t="shared" si="4"/>
        <v>5800.1428329329947</v>
      </c>
      <c r="K114" s="61">
        <v>0.60013907883165796</v>
      </c>
      <c r="L114" s="199">
        <f t="shared" si="3"/>
        <v>0</v>
      </c>
    </row>
    <row r="115" spans="1:12" x14ac:dyDescent="0.2">
      <c r="A115" s="314">
        <v>2015</v>
      </c>
      <c r="B115" s="314">
        <v>6</v>
      </c>
      <c r="C115" s="512">
        <v>91.33696022566825</v>
      </c>
      <c r="D115" s="479">
        <v>271.66325293295364</v>
      </c>
      <c r="E115" s="479">
        <v>0</v>
      </c>
      <c r="F115" s="574">
        <v>3.23320252073722E-3</v>
      </c>
      <c r="G115" s="612">
        <f t="shared" si="2"/>
        <v>0.64831045660817122</v>
      </c>
      <c r="H115" s="474">
        <v>9741.0521966816996</v>
      </c>
      <c r="I115" s="474">
        <f t="shared" si="4"/>
        <v>6315.2259974747421</v>
      </c>
      <c r="K115" s="61">
        <v>0.64831045660817099</v>
      </c>
      <c r="L115" s="199">
        <f t="shared" si="3"/>
        <v>0</v>
      </c>
    </row>
    <row r="116" spans="1:12" x14ac:dyDescent="0.2">
      <c r="A116" s="314">
        <v>2015</v>
      </c>
      <c r="B116" s="314">
        <v>7</v>
      </c>
      <c r="C116" s="512">
        <v>91.527823272074897</v>
      </c>
      <c r="D116" s="479">
        <v>322.31916585708109</v>
      </c>
      <c r="E116" s="479">
        <v>0</v>
      </c>
      <c r="F116" s="574">
        <v>5.9747467806876599E-3</v>
      </c>
      <c r="G116" s="612">
        <f t="shared" si="2"/>
        <v>0.67743996162769538</v>
      </c>
      <c r="H116" s="474">
        <v>9841.1833718695998</v>
      </c>
      <c r="I116" s="474">
        <f t="shared" si="4"/>
        <v>6666.8108858104551</v>
      </c>
      <c r="K116" s="61">
        <v>0.67743996162769504</v>
      </c>
      <c r="L116" s="199">
        <f t="shared" si="3"/>
        <v>0</v>
      </c>
    </row>
    <row r="117" spans="1:12" x14ac:dyDescent="0.2">
      <c r="A117" s="314">
        <v>2015</v>
      </c>
      <c r="B117" s="314">
        <v>8</v>
      </c>
      <c r="C117" s="512">
        <v>91.717649248327234</v>
      </c>
      <c r="D117" s="479">
        <v>326.45437890907908</v>
      </c>
      <c r="E117" s="479">
        <v>0</v>
      </c>
      <c r="F117" s="574">
        <v>3.0264697738169302E-3</v>
      </c>
      <c r="G117" s="612">
        <f t="shared" si="2"/>
        <v>0.67725073622706766</v>
      </c>
      <c r="H117" s="474">
        <v>9966.8922080514294</v>
      </c>
      <c r="I117" s="474">
        <f t="shared" si="4"/>
        <v>6750.0850857986543</v>
      </c>
      <c r="K117" s="61">
        <v>0.677250736227068</v>
      </c>
      <c r="L117" s="199">
        <f t="shared" si="3"/>
        <v>0</v>
      </c>
    </row>
    <row r="118" spans="1:12" x14ac:dyDescent="0.2">
      <c r="A118" s="314">
        <v>2015</v>
      </c>
      <c r="B118" s="314">
        <v>9</v>
      </c>
      <c r="C118" s="512">
        <v>91.912368240584485</v>
      </c>
      <c r="D118" s="479">
        <v>277.87653293728147</v>
      </c>
      <c r="E118" s="479">
        <v>0</v>
      </c>
      <c r="F118" s="574">
        <v>-1.11022302462516E-16</v>
      </c>
      <c r="G118" s="612">
        <f t="shared" si="2"/>
        <v>0.65023023675457026</v>
      </c>
      <c r="H118" s="474">
        <v>10101.094896466901</v>
      </c>
      <c r="I118" s="474">
        <f t="shared" si="4"/>
        <v>6568.0373260100541</v>
      </c>
      <c r="K118" s="61">
        <v>0.65023023675457003</v>
      </c>
      <c r="L118" s="199">
        <f t="shared" si="3"/>
        <v>0</v>
      </c>
    </row>
    <row r="119" spans="1:12" x14ac:dyDescent="0.2">
      <c r="A119" s="314">
        <v>2015</v>
      </c>
      <c r="B119" s="314">
        <v>10</v>
      </c>
      <c r="C119" s="512">
        <v>92.12384136513802</v>
      </c>
      <c r="D119" s="479">
        <v>198.89039579254836</v>
      </c>
      <c r="E119" s="479">
        <v>3.8110897796785466</v>
      </c>
      <c r="F119" s="574">
        <v>1.11022302462516E-16</v>
      </c>
      <c r="G119" s="612">
        <f t="shared" si="2"/>
        <v>0.61166316072045479</v>
      </c>
      <c r="H119" s="474">
        <v>10235.8484909575</v>
      </c>
      <c r="I119" s="474">
        <f t="shared" si="4"/>
        <v>6260.8914406347621</v>
      </c>
      <c r="K119" s="61">
        <v>0.61166316072045501</v>
      </c>
      <c r="L119" s="199">
        <f t="shared" si="3"/>
        <v>0</v>
      </c>
    </row>
    <row r="120" spans="1:12" x14ac:dyDescent="0.2">
      <c r="A120" s="314">
        <v>2015</v>
      </c>
      <c r="B120" s="314">
        <v>11</v>
      </c>
      <c r="C120" s="512">
        <v>92.377294497539822</v>
      </c>
      <c r="D120" s="479">
        <v>78.117279066674627</v>
      </c>
      <c r="E120" s="479">
        <v>26.436963465927999</v>
      </c>
      <c r="F120" s="574">
        <v>0</v>
      </c>
      <c r="G120" s="612">
        <f t="shared" si="2"/>
        <v>0.55602672116853447</v>
      </c>
      <c r="H120" s="474">
        <v>10366.134737980999</v>
      </c>
      <c r="I120" s="474">
        <f t="shared" si="4"/>
        <v>5763.8479095508201</v>
      </c>
      <c r="K120" s="61">
        <v>0.55602672116853402</v>
      </c>
      <c r="L120" s="199">
        <f t="shared" si="3"/>
        <v>0</v>
      </c>
    </row>
    <row r="121" spans="1:12" x14ac:dyDescent="0.2">
      <c r="A121" s="314">
        <v>2015</v>
      </c>
      <c r="B121" s="314">
        <v>12</v>
      </c>
      <c r="C121" s="512">
        <v>92.638034152146815</v>
      </c>
      <c r="D121" s="479">
        <v>42.633806123140985</v>
      </c>
      <c r="E121" s="479">
        <v>81.614210043345437</v>
      </c>
      <c r="F121" s="574">
        <v>1.11022302462516E-16</v>
      </c>
      <c r="G121" s="612">
        <f t="shared" si="2"/>
        <v>0.55066063008579991</v>
      </c>
      <c r="H121" s="474">
        <v>10487.8193999868</v>
      </c>
      <c r="I121" s="474">
        <f t="shared" si="4"/>
        <v>5775.2292390228067</v>
      </c>
      <c r="K121" s="61">
        <v>0.55066063008580002</v>
      </c>
      <c r="L121" s="199">
        <f t="shared" si="3"/>
        <v>0</v>
      </c>
    </row>
    <row r="122" spans="1:12" x14ac:dyDescent="0.2">
      <c r="A122" s="314">
        <v>2016</v>
      </c>
      <c r="B122" s="314">
        <v>1</v>
      </c>
      <c r="C122" s="512">
        <v>92.897023943754917</v>
      </c>
      <c r="D122" s="479">
        <v>26.112829868525239</v>
      </c>
      <c r="E122" s="479">
        <v>127.15014736663784</v>
      </c>
      <c r="F122" s="574">
        <v>1.11022302462516E-16</v>
      </c>
      <c r="G122" s="612">
        <f t="shared" si="2"/>
        <v>0.55286556215594151</v>
      </c>
      <c r="H122" s="474">
        <v>10603.285585867099</v>
      </c>
      <c r="I122" s="474">
        <f t="shared" si="4"/>
        <v>5862.1914461304059</v>
      </c>
      <c r="K122" s="61">
        <v>0.55286556215594196</v>
      </c>
      <c r="L122" s="199">
        <f t="shared" si="3"/>
        <v>0</v>
      </c>
    </row>
    <row r="123" spans="1:12" x14ac:dyDescent="0.2">
      <c r="A123" s="314">
        <v>2016</v>
      </c>
      <c r="B123" s="314">
        <v>2</v>
      </c>
      <c r="C123" s="512">
        <v>93.126714459782903</v>
      </c>
      <c r="D123" s="479">
        <v>35.042184420393127</v>
      </c>
      <c r="E123" s="479">
        <v>78.467690138551589</v>
      </c>
      <c r="F123" s="574">
        <v>1.11022302462516E-16</v>
      </c>
      <c r="G123" s="612">
        <f t="shared" si="2"/>
        <v>0.54783179064622778</v>
      </c>
      <c r="H123" s="474">
        <v>10706.631383767201</v>
      </c>
      <c r="I123" s="474">
        <f t="shared" si="4"/>
        <v>5865.4330427582854</v>
      </c>
      <c r="K123" s="61">
        <v>0.547831790646228</v>
      </c>
      <c r="L123" s="199">
        <f t="shared" si="3"/>
        <v>0</v>
      </c>
    </row>
    <row r="124" spans="1:12" x14ac:dyDescent="0.2">
      <c r="A124" s="314">
        <v>2016</v>
      </c>
      <c r="B124" s="314">
        <v>3</v>
      </c>
      <c r="C124" s="512">
        <v>93.326624009250168</v>
      </c>
      <c r="D124" s="479">
        <v>64.582270600115152</v>
      </c>
      <c r="E124" s="479">
        <v>46.311218909337121</v>
      </c>
      <c r="F124" s="574">
        <v>1.11022302462516E-16</v>
      </c>
      <c r="G124" s="612">
        <f t="shared" si="2"/>
        <v>0.5566805486198223</v>
      </c>
      <c r="H124" s="474">
        <v>10794.4873982229</v>
      </c>
      <c r="I124" s="474">
        <f t="shared" si="4"/>
        <v>6009.0811669124823</v>
      </c>
      <c r="K124" s="61">
        <v>0.55668054861982197</v>
      </c>
      <c r="L124" s="199">
        <f t="shared" si="3"/>
        <v>0</v>
      </c>
    </row>
    <row r="125" spans="1:12" x14ac:dyDescent="0.2">
      <c r="A125" s="314">
        <v>2016</v>
      </c>
      <c r="B125" s="314">
        <v>4</v>
      </c>
      <c r="C125" s="512">
        <v>93.544376881308125</v>
      </c>
      <c r="D125" s="479">
        <v>114.03392869270741</v>
      </c>
      <c r="E125" s="479">
        <v>10.944087118763242</v>
      </c>
      <c r="F125" s="574">
        <v>1.11022302462516E-16</v>
      </c>
      <c r="G125" s="612">
        <f t="shared" si="2"/>
        <v>0.57501960360020798</v>
      </c>
      <c r="H125" s="474">
        <v>10883.1792573524</v>
      </c>
      <c r="I125" s="474">
        <f t="shared" si="4"/>
        <v>6258.0414224727829</v>
      </c>
      <c r="K125" s="61">
        <v>0.57501960360020798</v>
      </c>
      <c r="L125" s="199">
        <f t="shared" si="3"/>
        <v>0</v>
      </c>
    </row>
    <row r="126" spans="1:12" x14ac:dyDescent="0.2">
      <c r="A126" s="314">
        <v>2016</v>
      </c>
      <c r="B126" s="314">
        <v>5</v>
      </c>
      <c r="C126" s="512">
        <v>93.775110976669154</v>
      </c>
      <c r="D126" s="479">
        <v>208.47875842628665</v>
      </c>
      <c r="E126" s="479">
        <v>1.2472710741059452</v>
      </c>
      <c r="F126" s="574">
        <v>0</v>
      </c>
      <c r="G126" s="612">
        <f t="shared" si="2"/>
        <v>0.62171923604417922</v>
      </c>
      <c r="H126" s="474">
        <v>10977.3992749259</v>
      </c>
      <c r="I126" s="474">
        <f t="shared" si="4"/>
        <v>6824.8602909588571</v>
      </c>
      <c r="K126" s="61">
        <v>0.621719236044179</v>
      </c>
      <c r="L126" s="199">
        <f t="shared" si="3"/>
        <v>0</v>
      </c>
    </row>
    <row r="127" spans="1:12" x14ac:dyDescent="0.2">
      <c r="A127" s="314">
        <v>2016</v>
      </c>
      <c r="B127" s="314">
        <v>6</v>
      </c>
      <c r="C127" s="512">
        <v>94.036549155775617</v>
      </c>
      <c r="D127" s="479">
        <v>271.66325293295364</v>
      </c>
      <c r="E127" s="479">
        <v>0</v>
      </c>
      <c r="F127" s="574">
        <v>0</v>
      </c>
      <c r="G127" s="612">
        <f t="shared" si="2"/>
        <v>0.65444920558243735</v>
      </c>
      <c r="H127" s="474">
        <v>11093.1762208529</v>
      </c>
      <c r="I127" s="474">
        <f t="shared" si="4"/>
        <v>7259.9203651231646</v>
      </c>
      <c r="K127" s="61">
        <v>0.65444920558243702</v>
      </c>
      <c r="L127" s="199">
        <f t="shared" si="3"/>
        <v>0</v>
      </c>
    </row>
    <row r="128" spans="1:12" x14ac:dyDescent="0.2">
      <c r="A128" s="314">
        <v>2016</v>
      </c>
      <c r="B128" s="314">
        <v>7</v>
      </c>
      <c r="C128" s="512">
        <v>94.310497665073498</v>
      </c>
      <c r="D128" s="479">
        <v>322.31916585708109</v>
      </c>
      <c r="E128" s="479">
        <v>0</v>
      </c>
      <c r="F128" s="574">
        <v>1.11022302462516E-16</v>
      </c>
      <c r="G128" s="612">
        <f t="shared" si="2"/>
        <v>0.68112560763745156</v>
      </c>
      <c r="H128" s="474">
        <v>11214.669314610401</v>
      </c>
      <c r="I128" s="474">
        <f t="shared" si="4"/>
        <v>7638.5984513670919</v>
      </c>
      <c r="K128" s="61">
        <v>0.681125607637452</v>
      </c>
      <c r="L128" s="199">
        <f t="shared" si="3"/>
        <v>0</v>
      </c>
    </row>
    <row r="129" spans="1:12" x14ac:dyDescent="0.2">
      <c r="A129" s="314">
        <v>2016</v>
      </c>
      <c r="B129" s="314">
        <v>8</v>
      </c>
      <c r="C129" s="512">
        <v>94.610550546007303</v>
      </c>
      <c r="D129" s="479">
        <v>326.45437890907908</v>
      </c>
      <c r="E129" s="479">
        <v>0</v>
      </c>
      <c r="F129" s="574">
        <v>1.11022302462516E-16</v>
      </c>
      <c r="G129" s="612">
        <f t="shared" si="2"/>
        <v>0.68426732535726387</v>
      </c>
      <c r="H129" s="474">
        <v>11355.823441840599</v>
      </c>
      <c r="I129" s="474">
        <f t="shared" si="4"/>
        <v>7770.4189337775852</v>
      </c>
      <c r="K129" s="61">
        <v>0.68426732535726398</v>
      </c>
      <c r="L129" s="199">
        <f t="shared" si="3"/>
        <v>0</v>
      </c>
    </row>
    <row r="130" spans="1:12" x14ac:dyDescent="0.2">
      <c r="A130" s="314">
        <v>2016</v>
      </c>
      <c r="B130" s="314">
        <v>9</v>
      </c>
      <c r="C130" s="512">
        <v>94.910047802305442</v>
      </c>
      <c r="D130" s="479">
        <v>277.87653293728147</v>
      </c>
      <c r="E130" s="479">
        <v>0</v>
      </c>
      <c r="F130" s="574">
        <v>-1.11022302462516E-16</v>
      </c>
      <c r="G130" s="612">
        <f t="shared" si="2"/>
        <v>0.66063704615310126</v>
      </c>
      <c r="H130" s="474">
        <v>11489.3550413088</v>
      </c>
      <c r="I130" s="474">
        <f t="shared" si="4"/>
        <v>7590.2935766944884</v>
      </c>
      <c r="K130" s="61">
        <v>0.66063704615310104</v>
      </c>
      <c r="L130" s="199">
        <f t="shared" si="3"/>
        <v>0</v>
      </c>
    </row>
    <row r="131" spans="1:12" x14ac:dyDescent="0.2">
      <c r="A131" s="314">
        <v>2016</v>
      </c>
      <c r="B131" s="314">
        <v>10</v>
      </c>
      <c r="C131" s="512">
        <v>95.179510052138056</v>
      </c>
      <c r="D131" s="479">
        <v>198.89039579254836</v>
      </c>
      <c r="E131" s="479">
        <v>3.8110897796785466</v>
      </c>
      <c r="F131" s="574">
        <v>1.11022302462516E-16</v>
      </c>
      <c r="G131" s="612">
        <f t="shared" si="2"/>
        <v>0.62227128642432861</v>
      </c>
      <c r="H131" s="474">
        <v>11604.8434084573</v>
      </c>
      <c r="I131" s="474">
        <f t="shared" si="4"/>
        <v>7221.360836533614</v>
      </c>
      <c r="K131" s="61">
        <v>0.62227128642432905</v>
      </c>
      <c r="L131" s="199">
        <f t="shared" si="3"/>
        <v>0</v>
      </c>
    </row>
    <row r="132" spans="1:12" x14ac:dyDescent="0.2">
      <c r="A132" s="314">
        <v>2016</v>
      </c>
      <c r="B132" s="314">
        <v>11</v>
      </c>
      <c r="C132" s="512">
        <v>95.42410235956325</v>
      </c>
      <c r="D132" s="479">
        <v>78.117279066674627</v>
      </c>
      <c r="E132" s="479">
        <v>26.436963465927999</v>
      </c>
      <c r="F132" s="574">
        <v>1.11022302462516E-16</v>
      </c>
      <c r="G132" s="612">
        <f t="shared" si="2"/>
        <v>0.56660408544019147</v>
      </c>
      <c r="H132" s="474">
        <v>11696.913247901201</v>
      </c>
      <c r="I132" s="474">
        <f t="shared" si="4"/>
        <v>6627.5188333003198</v>
      </c>
      <c r="K132" s="61">
        <v>0.56660408544019103</v>
      </c>
      <c r="L132" s="199">
        <f t="shared" si="3"/>
        <v>0</v>
      </c>
    </row>
    <row r="133" spans="1:12" x14ac:dyDescent="0.2">
      <c r="A133" s="314">
        <v>2016</v>
      </c>
      <c r="B133" s="314">
        <v>12</v>
      </c>
      <c r="C133" s="512">
        <v>95.644103978482676</v>
      </c>
      <c r="D133" s="479">
        <v>42.633806123140985</v>
      </c>
      <c r="E133" s="479">
        <v>81.614210043345437</v>
      </c>
      <c r="F133" s="574">
        <v>0</v>
      </c>
      <c r="G133" s="612">
        <f t="shared" si="2"/>
        <v>0.56109656730898749</v>
      </c>
      <c r="H133" s="474">
        <v>11768.7906354888</v>
      </c>
      <c r="I133" s="474">
        <f t="shared" si="4"/>
        <v>6603.4280269509236</v>
      </c>
      <c r="K133" s="61">
        <v>0.56109656730898705</v>
      </c>
      <c r="L133" s="199">
        <f t="shared" si="3"/>
        <v>0</v>
      </c>
    </row>
    <row r="134" spans="1:12" x14ac:dyDescent="0.2">
      <c r="A134" s="314">
        <v>2017</v>
      </c>
      <c r="B134" s="314">
        <v>1</v>
      </c>
      <c r="C134" s="512">
        <v>95.878020962244577</v>
      </c>
      <c r="D134" s="479">
        <v>26.112829868525239</v>
      </c>
      <c r="E134" s="479">
        <v>127.15014736663784</v>
      </c>
      <c r="F134" s="574">
        <v>2.2204460492503101E-16</v>
      </c>
      <c r="G134" s="612">
        <f t="shared" si="2"/>
        <v>0.5632144560754776</v>
      </c>
      <c r="H134" s="474">
        <v>11834.9491716149</v>
      </c>
      <c r="I134" s="474">
        <f t="shared" si="4"/>
        <v>6665.6144603720104</v>
      </c>
      <c r="K134" s="61">
        <v>0.56321445607547804</v>
      </c>
      <c r="L134" s="199">
        <f t="shared" si="3"/>
        <v>0</v>
      </c>
    </row>
    <row r="135" spans="1:12" x14ac:dyDescent="0.2">
      <c r="A135" s="314">
        <v>2017</v>
      </c>
      <c r="B135" s="314">
        <v>2</v>
      </c>
      <c r="C135" s="512">
        <v>96.136100386558795</v>
      </c>
      <c r="D135" s="479">
        <v>35.042184420393127</v>
      </c>
      <c r="E135" s="479">
        <v>78.467690138551589</v>
      </c>
      <c r="F135" s="574">
        <v>1.11022302462516E-16</v>
      </c>
      <c r="G135" s="612">
        <f t="shared" si="2"/>
        <v>0.55827924011564301</v>
      </c>
      <c r="H135" s="474">
        <v>11902.276521677701</v>
      </c>
      <c r="I135" s="474">
        <f t="shared" si="4"/>
        <v>6644.7938921684854</v>
      </c>
      <c r="K135" s="61">
        <v>0.55827924011564301</v>
      </c>
      <c r="L135" s="199">
        <f t="shared" si="3"/>
        <v>0</v>
      </c>
    </row>
    <row r="136" spans="1:12" x14ac:dyDescent="0.2">
      <c r="A136" s="314">
        <v>2017</v>
      </c>
      <c r="B136" s="314">
        <v>3</v>
      </c>
      <c r="C136" s="512">
        <v>96.382864920240479</v>
      </c>
      <c r="D136" s="479">
        <v>64.582270600115152</v>
      </c>
      <c r="E136" s="479">
        <v>46.311218909337121</v>
      </c>
      <c r="F136" s="574">
        <v>1.11022302462516E-16</v>
      </c>
      <c r="G136" s="612">
        <f t="shared" si="2"/>
        <v>0.56729066086891466</v>
      </c>
      <c r="H136" s="474">
        <v>11965.5246221943</v>
      </c>
      <c r="I136" s="474">
        <f t="shared" si="4"/>
        <v>6787.9303705678749</v>
      </c>
      <c r="K136" s="61">
        <v>0.567290660868915</v>
      </c>
      <c r="L136" s="199">
        <f t="shared" si="3"/>
        <v>0</v>
      </c>
    </row>
    <row r="137" spans="1:12" x14ac:dyDescent="0.2">
      <c r="A137" s="314">
        <v>2017</v>
      </c>
      <c r="B137" s="314">
        <v>4</v>
      </c>
      <c r="C137" s="512">
        <v>96.657108560625559</v>
      </c>
      <c r="D137" s="479">
        <v>114.03392869270741</v>
      </c>
      <c r="E137" s="479">
        <v>10.944087118763242</v>
      </c>
      <c r="F137" s="574">
        <v>1.11022302462516E-16</v>
      </c>
      <c r="G137" s="612">
        <f t="shared" si="2"/>
        <v>0.585825830426143</v>
      </c>
      <c r="H137" s="474">
        <v>12032.906705281001</v>
      </c>
      <c r="I137" s="474">
        <f t="shared" si="4"/>
        <v>7049.1875630615468</v>
      </c>
      <c r="K137" s="61">
        <v>0.585825830426143</v>
      </c>
      <c r="L137" s="199">
        <f t="shared" si="3"/>
        <v>0</v>
      </c>
    </row>
    <row r="138" spans="1:12" x14ac:dyDescent="0.2">
      <c r="A138" s="314">
        <v>2017</v>
      </c>
      <c r="B138" s="314">
        <v>5</v>
      </c>
      <c r="C138" s="512">
        <v>96.913092924540976</v>
      </c>
      <c r="D138" s="479">
        <v>208.47875842628665</v>
      </c>
      <c r="E138" s="479">
        <v>1.2472710741059452</v>
      </c>
      <c r="F138" s="574">
        <v>1.11022302462516E-16</v>
      </c>
      <c r="G138" s="612">
        <f t="shared" si="2"/>
        <v>0.63261312225021038</v>
      </c>
      <c r="H138" s="474">
        <v>12092.012876631101</v>
      </c>
      <c r="I138" s="474">
        <f t="shared" si="4"/>
        <v>7649.566020175349</v>
      </c>
      <c r="K138" s="61">
        <v>0.63261312225021005</v>
      </c>
      <c r="L138" s="199">
        <f t="shared" si="3"/>
        <v>0</v>
      </c>
    </row>
    <row r="139" spans="1:12" x14ac:dyDescent="0.2">
      <c r="A139" s="314">
        <v>2017</v>
      </c>
      <c r="B139" s="314">
        <v>6</v>
      </c>
      <c r="C139" s="512">
        <v>97.171247019614626</v>
      </c>
      <c r="D139" s="479">
        <v>271.66325293295364</v>
      </c>
      <c r="E139" s="479">
        <v>0</v>
      </c>
      <c r="F139" s="574">
        <v>0</v>
      </c>
      <c r="G139" s="612">
        <f t="shared" si="2"/>
        <v>0.66533169069109477</v>
      </c>
      <c r="H139" s="474">
        <v>12147.270991064001</v>
      </c>
      <c r="I139" s="474">
        <f t="shared" si="4"/>
        <v>8081.964345767502</v>
      </c>
      <c r="K139" s="61">
        <v>0.66533169069109499</v>
      </c>
      <c r="L139" s="199">
        <f t="shared" si="3"/>
        <v>0</v>
      </c>
    </row>
    <row r="140" spans="1:12" x14ac:dyDescent="0.2">
      <c r="A140" s="314">
        <v>2017</v>
      </c>
      <c r="B140" s="314">
        <v>7</v>
      </c>
      <c r="C140" s="512">
        <v>97.421682758347856</v>
      </c>
      <c r="D140" s="479">
        <v>322.31916585708109</v>
      </c>
      <c r="E140" s="479">
        <v>0</v>
      </c>
      <c r="F140" s="574">
        <v>2.2204460492503101E-16</v>
      </c>
      <c r="G140" s="612">
        <f t="shared" si="2"/>
        <v>0.69192646530172763</v>
      </c>
      <c r="H140" s="474">
        <v>12197.5917682659</v>
      </c>
      <c r="I140" s="474">
        <f t="shared" si="4"/>
        <v>8439.8365574096733</v>
      </c>
      <c r="K140" s="61">
        <v>0.69192646530172797</v>
      </c>
      <c r="L140" s="199">
        <f t="shared" si="3"/>
        <v>0</v>
      </c>
    </row>
    <row r="141" spans="1:12" x14ac:dyDescent="0.2">
      <c r="A141" s="314">
        <v>2017</v>
      </c>
      <c r="B141" s="314">
        <v>8</v>
      </c>
      <c r="C141" s="512">
        <v>97.683660763454867</v>
      </c>
      <c r="D141" s="479">
        <v>326.45437890907908</v>
      </c>
      <c r="E141" s="479">
        <v>0</v>
      </c>
      <c r="F141" s="574">
        <v>0</v>
      </c>
      <c r="G141" s="612">
        <f t="shared" si="2"/>
        <v>0.69493600145661794</v>
      </c>
      <c r="H141" s="474">
        <v>12255.4999170393</v>
      </c>
      <c r="I141" s="474">
        <f t="shared" si="4"/>
        <v>8516.7881081992036</v>
      </c>
      <c r="K141" s="61">
        <v>0.69493600145661805</v>
      </c>
      <c r="L141" s="199">
        <f t="shared" si="3"/>
        <v>0</v>
      </c>
    </row>
    <row r="142" spans="1:12" x14ac:dyDescent="0.2">
      <c r="A142" s="314">
        <v>2017</v>
      </c>
      <c r="B142" s="314">
        <v>9</v>
      </c>
      <c r="C142" s="512">
        <v>97.933814012135414</v>
      </c>
      <c r="D142" s="479">
        <v>277.87653293728147</v>
      </c>
      <c r="E142" s="479">
        <v>0</v>
      </c>
      <c r="F142" s="574">
        <v>-1.11022302462516E-16</v>
      </c>
      <c r="G142" s="612">
        <f t="shared" ref="G142:G205" si="5">+$B$2+C142*$B$3+D142*$B$4+E142*$B$5+F142</f>
        <v>0.67113441852513478</v>
      </c>
      <c r="H142" s="474">
        <v>12312.9441669729</v>
      </c>
      <c r="I142" s="474">
        <f t="shared" si="4"/>
        <v>8263.6406238338077</v>
      </c>
      <c r="K142" s="61">
        <v>0.671134418525135</v>
      </c>
      <c r="L142" s="199">
        <f t="shared" ref="L142:L205" si="6">+K142-G142</f>
        <v>0</v>
      </c>
    </row>
    <row r="143" spans="1:12" x14ac:dyDescent="0.2">
      <c r="A143" s="314">
        <v>2017</v>
      </c>
      <c r="B143" s="314">
        <v>10</v>
      </c>
      <c r="C143" s="512">
        <v>98.146348659353009</v>
      </c>
      <c r="D143" s="479">
        <v>198.89039579254836</v>
      </c>
      <c r="E143" s="479">
        <v>3.8110897796785466</v>
      </c>
      <c r="F143" s="574">
        <v>0</v>
      </c>
      <c r="G143" s="612">
        <f t="shared" si="5"/>
        <v>0.63257102769612872</v>
      </c>
      <c r="H143" s="474">
        <v>12363.136379801899</v>
      </c>
      <c r="I143" s="474">
        <f t="shared" si="4"/>
        <v>7820.5618853186834</v>
      </c>
      <c r="K143" s="61">
        <v>0.63257102769612905</v>
      </c>
      <c r="L143" s="199">
        <f t="shared" si="6"/>
        <v>0</v>
      </c>
    </row>
    <row r="144" spans="1:12" x14ac:dyDescent="0.2">
      <c r="A144" s="314">
        <v>2017</v>
      </c>
      <c r="B144" s="314">
        <v>11</v>
      </c>
      <c r="C144" s="512">
        <v>98.324520449634463</v>
      </c>
      <c r="D144" s="479">
        <v>78.117279066674627</v>
      </c>
      <c r="E144" s="479">
        <v>26.436963465927999</v>
      </c>
      <c r="F144" s="574">
        <v>1.11022302462516E-16</v>
      </c>
      <c r="G144" s="612">
        <f t="shared" si="5"/>
        <v>0.57667323980373997</v>
      </c>
      <c r="H144" s="474">
        <v>12403.6767114508</v>
      </c>
      <c r="I144" s="474">
        <f t="shared" si="4"/>
        <v>7152.8684346705322</v>
      </c>
      <c r="K144" s="61">
        <v>0.57667323980373997</v>
      </c>
      <c r="L144" s="199">
        <f t="shared" si="6"/>
        <v>0</v>
      </c>
    </row>
    <row r="145" spans="1:12" x14ac:dyDescent="0.2">
      <c r="A145" s="314">
        <v>2017</v>
      </c>
      <c r="B145" s="314">
        <v>12</v>
      </c>
      <c r="C145" s="512">
        <v>98.475740940932781</v>
      </c>
      <c r="D145" s="479">
        <v>42.633806123140985</v>
      </c>
      <c r="E145" s="479">
        <v>81.614210043345437</v>
      </c>
      <c r="F145" s="574">
        <v>0</v>
      </c>
      <c r="G145" s="612">
        <f t="shared" si="5"/>
        <v>0.57092693961773955</v>
      </c>
      <c r="H145" s="474">
        <v>12436.990333592499</v>
      </c>
      <c r="I145" s="474">
        <f t="shared" si="4"/>
        <v>7100.6128292133753</v>
      </c>
      <c r="K145" s="61">
        <v>0.57092693961773999</v>
      </c>
      <c r="L145" s="199">
        <f t="shared" si="6"/>
        <v>0</v>
      </c>
    </row>
    <row r="146" spans="1:12" x14ac:dyDescent="0.2">
      <c r="A146" s="314">
        <v>2018</v>
      </c>
      <c r="B146" s="314">
        <v>1</v>
      </c>
      <c r="C146" s="512">
        <v>98.637153088984846</v>
      </c>
      <c r="D146" s="479">
        <v>26.112829868525239</v>
      </c>
      <c r="E146" s="479">
        <v>127.15014736663784</v>
      </c>
      <c r="F146" s="574">
        <v>1.11022302462516E-16</v>
      </c>
      <c r="G146" s="612">
        <f t="shared" si="5"/>
        <v>0.57279311902364971</v>
      </c>
      <c r="H146" s="474">
        <v>12469.2012256936</v>
      </c>
      <c r="I146" s="474">
        <f t="shared" si="4"/>
        <v>7142.2726617985527</v>
      </c>
      <c r="K146" s="61">
        <v>0.57279311902365004</v>
      </c>
      <c r="L146" s="199">
        <f t="shared" si="6"/>
        <v>0</v>
      </c>
    </row>
    <row r="147" spans="1:12" x14ac:dyDescent="0.2">
      <c r="A147" s="314">
        <v>2018</v>
      </c>
      <c r="B147" s="314">
        <v>2</v>
      </c>
      <c r="C147" s="512">
        <v>98.823705422256594</v>
      </c>
      <c r="D147" s="479">
        <v>35.042184420393127</v>
      </c>
      <c r="E147" s="479">
        <v>78.467690138551589</v>
      </c>
      <c r="F147" s="574">
        <v>1.11022302462516E-16</v>
      </c>
      <c r="G147" s="612">
        <f t="shared" si="5"/>
        <v>0.5676095880628339</v>
      </c>
      <c r="H147" s="474">
        <v>12499.8465244501</v>
      </c>
      <c r="I147" s="474">
        <f t="shared" si="4"/>
        <v>7095.0327365917674</v>
      </c>
      <c r="K147" s="61">
        <v>0.56760958806283401</v>
      </c>
      <c r="L147" s="199">
        <f t="shared" si="6"/>
        <v>0</v>
      </c>
    </row>
    <row r="148" spans="1:12" x14ac:dyDescent="0.2">
      <c r="A148" s="314">
        <v>2018</v>
      </c>
      <c r="B148" s="314">
        <v>3</v>
      </c>
      <c r="C148" s="512">
        <v>99.006034014312277</v>
      </c>
      <c r="D148" s="479">
        <v>64.582270600115152</v>
      </c>
      <c r="E148" s="479">
        <v>46.311218909337121</v>
      </c>
      <c r="F148" s="574">
        <v>0</v>
      </c>
      <c r="G148" s="612">
        <f t="shared" si="5"/>
        <v>0.57639731160327468</v>
      </c>
      <c r="H148" s="474">
        <v>12519.178022284699</v>
      </c>
      <c r="I148" s="474">
        <f t="shared" si="4"/>
        <v>7216.0205555277016</v>
      </c>
      <c r="K148" s="61">
        <v>0.57639731160327501</v>
      </c>
      <c r="L148" s="199">
        <f t="shared" si="6"/>
        <v>0</v>
      </c>
    </row>
    <row r="149" spans="1:12" x14ac:dyDescent="0.2">
      <c r="A149" s="314">
        <v>2018</v>
      </c>
      <c r="B149" s="314">
        <v>4</v>
      </c>
      <c r="C149" s="512">
        <v>99.207607773112315</v>
      </c>
      <c r="D149" s="479">
        <v>114.03392869270741</v>
      </c>
      <c r="E149" s="479">
        <v>10.944087118763242</v>
      </c>
      <c r="F149" s="574">
        <v>1.11022302462516E-16</v>
      </c>
      <c r="G149" s="612">
        <f t="shared" si="5"/>
        <v>0.59468019882308243</v>
      </c>
      <c r="H149" s="474">
        <v>12532.625186330701</v>
      </c>
      <c r="I149" s="474">
        <f t="shared" si="4"/>
        <v>7452.9040375823115</v>
      </c>
      <c r="K149" s="61">
        <v>0.59468019882308198</v>
      </c>
      <c r="L149" s="199">
        <f t="shared" si="6"/>
        <v>0</v>
      </c>
    </row>
    <row r="150" spans="1:12" x14ac:dyDescent="0.2">
      <c r="A150" s="314">
        <v>2018</v>
      </c>
      <c r="B150" s="314">
        <v>5</v>
      </c>
      <c r="C150" s="512">
        <v>99.390015141579383</v>
      </c>
      <c r="D150" s="479">
        <v>208.47875842628665</v>
      </c>
      <c r="E150" s="479">
        <v>1.2472710741059452</v>
      </c>
      <c r="F150" s="574">
        <v>1.11022302462516E-16</v>
      </c>
      <c r="G150" s="612">
        <f t="shared" si="5"/>
        <v>0.64121205915356216</v>
      </c>
      <c r="H150" s="474">
        <v>12528.1253512696</v>
      </c>
      <c r="I150" s="474">
        <f t="shared" si="4"/>
        <v>8033.1850538215249</v>
      </c>
      <c r="K150" s="61">
        <v>0.64121205915356205</v>
      </c>
      <c r="L150" s="199">
        <f t="shared" si="6"/>
        <v>0</v>
      </c>
    </row>
    <row r="151" spans="1:12" x14ac:dyDescent="0.2">
      <c r="A151" s="314">
        <v>2018</v>
      </c>
      <c r="B151" s="314">
        <v>6</v>
      </c>
      <c r="C151" s="512">
        <v>99.564899695450009</v>
      </c>
      <c r="D151" s="479">
        <v>271.66325293295364</v>
      </c>
      <c r="E151" s="479">
        <v>0</v>
      </c>
      <c r="F151" s="574">
        <v>0</v>
      </c>
      <c r="G151" s="612">
        <f t="shared" si="5"/>
        <v>0.67364154724874559</v>
      </c>
      <c r="H151" s="474">
        <v>12509.265541946599</v>
      </c>
      <c r="I151" s="474">
        <f t="shared" si="4"/>
        <v>8426.7609946223256</v>
      </c>
      <c r="K151" s="61">
        <v>0.67364154724874603</v>
      </c>
      <c r="L151" s="199">
        <f t="shared" si="6"/>
        <v>0</v>
      </c>
    </row>
    <row r="152" spans="1:12" x14ac:dyDescent="0.2">
      <c r="A152" s="314">
        <v>2018</v>
      </c>
      <c r="B152" s="314">
        <v>7</v>
      </c>
      <c r="C152" s="512">
        <v>99.723588736470774</v>
      </c>
      <c r="D152" s="479">
        <v>322.31916585708109</v>
      </c>
      <c r="E152" s="479">
        <v>0</v>
      </c>
      <c r="F152" s="574">
        <v>0</v>
      </c>
      <c r="G152" s="612">
        <f t="shared" si="5"/>
        <v>0.69991781203323455</v>
      </c>
      <c r="H152" s="474">
        <v>12484.515825933</v>
      </c>
      <c r="I152" s="474">
        <f t="shared" si="4"/>
        <v>8738.1350011813156</v>
      </c>
      <c r="K152" s="61">
        <v>0.699917812033235</v>
      </c>
      <c r="L152" s="199">
        <f t="shared" si="6"/>
        <v>0</v>
      </c>
    </row>
    <row r="153" spans="1:12" x14ac:dyDescent="0.2">
      <c r="A153" s="314">
        <v>2018</v>
      </c>
      <c r="B153" s="314">
        <v>8</v>
      </c>
      <c r="C153" s="512">
        <v>99.881152333289592</v>
      </c>
      <c r="D153" s="479">
        <v>326.45437890907908</v>
      </c>
      <c r="E153" s="479">
        <v>0</v>
      </c>
      <c r="F153" s="574">
        <v>1.11022302462516E-16</v>
      </c>
      <c r="G153" s="612">
        <f t="shared" si="5"/>
        <v>0.70256486086313175</v>
      </c>
      <c r="H153" s="474">
        <v>12461.936636664301</v>
      </c>
      <c r="I153" s="474">
        <f t="shared" si="4"/>
        <v>8755.3187792232184</v>
      </c>
      <c r="K153" s="61">
        <v>0.70256486086313197</v>
      </c>
      <c r="L153" s="199">
        <f t="shared" si="6"/>
        <v>0</v>
      </c>
    </row>
    <row r="154" spans="1:12" x14ac:dyDescent="0.2">
      <c r="A154" s="314">
        <v>2018</v>
      </c>
      <c r="B154" s="314">
        <v>9</v>
      </c>
      <c r="C154" s="512">
        <v>100.04384225238864</v>
      </c>
      <c r="D154" s="479">
        <v>277.87653293728147</v>
      </c>
      <c r="E154" s="479">
        <v>0</v>
      </c>
      <c r="F154" s="574">
        <v>0</v>
      </c>
      <c r="G154" s="612">
        <f t="shared" si="5"/>
        <v>0.6784596383392324</v>
      </c>
      <c r="H154" s="474">
        <v>12451.5171114724</v>
      </c>
      <c r="I154" s="474">
        <f t="shared" si="4"/>
        <v>8447.8517962243277</v>
      </c>
      <c r="K154" s="61">
        <v>0.67845963833923195</v>
      </c>
      <c r="L154" s="199">
        <f t="shared" si="6"/>
        <v>0</v>
      </c>
    </row>
    <row r="155" spans="1:12" x14ac:dyDescent="0.2">
      <c r="A155" s="314">
        <v>2018</v>
      </c>
      <c r="B155" s="314">
        <v>10</v>
      </c>
      <c r="C155" s="512">
        <v>100.21883483330436</v>
      </c>
      <c r="D155" s="479">
        <v>198.89039579254836</v>
      </c>
      <c r="E155" s="479">
        <v>3.8110897796785466</v>
      </c>
      <c r="F155" s="574">
        <v>0</v>
      </c>
      <c r="G155" s="612">
        <f t="shared" si="5"/>
        <v>0.6397659156584099</v>
      </c>
      <c r="H155" s="474">
        <v>12447.0158817176</v>
      </c>
      <c r="I155" s="474">
        <f t="shared" si="4"/>
        <v>7963.1765127818308</v>
      </c>
      <c r="K155" s="61">
        <v>0.63976591565841001</v>
      </c>
      <c r="L155" s="199">
        <f t="shared" si="6"/>
        <v>0</v>
      </c>
    </row>
    <row r="156" spans="1:12" x14ac:dyDescent="0.2">
      <c r="A156" s="314">
        <v>2018</v>
      </c>
      <c r="B156" s="314">
        <v>11</v>
      </c>
      <c r="C156" s="512">
        <v>100.42568858271569</v>
      </c>
      <c r="D156" s="479">
        <v>78.117279066674627</v>
      </c>
      <c r="E156" s="479">
        <v>26.436963465927999</v>
      </c>
      <c r="F156" s="574">
        <v>1.11022302462516E-16</v>
      </c>
      <c r="G156" s="612">
        <f t="shared" si="5"/>
        <v>0.58396770067756676</v>
      </c>
      <c r="H156" s="474">
        <v>12444.772581379801</v>
      </c>
      <c r="I156" s="474">
        <f t="shared" si="4"/>
        <v>7267.3452298035891</v>
      </c>
      <c r="K156" s="61">
        <v>0.58396770067756698</v>
      </c>
      <c r="L156" s="199">
        <f t="shared" si="6"/>
        <v>0</v>
      </c>
    </row>
    <row r="157" spans="1:12" x14ac:dyDescent="0.2">
      <c r="A157" s="314">
        <v>2018</v>
      </c>
      <c r="B157" s="314">
        <v>12</v>
      </c>
      <c r="C157" s="512">
        <v>100.63939185296371</v>
      </c>
      <c r="D157" s="479">
        <v>42.633806123140985</v>
      </c>
      <c r="E157" s="479">
        <v>81.614210043345437</v>
      </c>
      <c r="F157" s="574">
        <v>1.11022302462516E-16</v>
      </c>
      <c r="G157" s="612">
        <f t="shared" si="5"/>
        <v>0.57843831706247795</v>
      </c>
      <c r="H157" s="474">
        <v>12436.530283544</v>
      </c>
      <c r="I157" s="474">
        <f t="shared" si="4"/>
        <v>7193.7656473097331</v>
      </c>
      <c r="K157" s="61">
        <v>0.57843831706247795</v>
      </c>
      <c r="L157" s="199">
        <f t="shared" si="6"/>
        <v>0</v>
      </c>
    </row>
    <row r="158" spans="1:12" x14ac:dyDescent="0.2">
      <c r="A158" s="314">
        <v>2019</v>
      </c>
      <c r="B158" s="314">
        <v>1</v>
      </c>
      <c r="C158" s="512">
        <v>100.85717285912695</v>
      </c>
      <c r="D158" s="479">
        <v>26.112829868525239</v>
      </c>
      <c r="E158" s="479">
        <v>127.15014736663784</v>
      </c>
      <c r="F158" s="574">
        <v>1.11022302462516E-16</v>
      </c>
      <c r="G158" s="612">
        <f t="shared" si="5"/>
        <v>0.5805001878190803</v>
      </c>
      <c r="H158" s="474">
        <v>12428.9263470765</v>
      </c>
      <c r="I158" s="474">
        <f t="shared" si="4"/>
        <v>7214.9940788674239</v>
      </c>
      <c r="K158" s="61">
        <v>0.58050018781907997</v>
      </c>
      <c r="L158" s="199">
        <f t="shared" si="6"/>
        <v>0</v>
      </c>
    </row>
    <row r="159" spans="1:12" x14ac:dyDescent="0.2">
      <c r="A159" s="314">
        <v>2019</v>
      </c>
      <c r="B159" s="314">
        <v>2</v>
      </c>
      <c r="C159" s="512">
        <v>101.05828809688123</v>
      </c>
      <c r="D159" s="479">
        <v>35.042184420393127</v>
      </c>
      <c r="E159" s="479">
        <v>78.467690138551589</v>
      </c>
      <c r="F159" s="574">
        <v>1.11022302462516E-16</v>
      </c>
      <c r="G159" s="612">
        <f t="shared" si="5"/>
        <v>0.57536721375339561</v>
      </c>
      <c r="H159" s="474">
        <v>12425.7694629978</v>
      </c>
      <c r="I159" s="474">
        <f t="shared" si="4"/>
        <v>7149.3803546670706</v>
      </c>
      <c r="K159" s="61">
        <v>0.57536721375339595</v>
      </c>
      <c r="L159" s="199">
        <f t="shared" si="6"/>
        <v>0</v>
      </c>
    </row>
    <row r="160" spans="1:12" x14ac:dyDescent="0.2">
      <c r="A160" s="314">
        <v>2019</v>
      </c>
      <c r="B160" s="314">
        <v>3</v>
      </c>
      <c r="C160" s="512">
        <v>101.22631603534235</v>
      </c>
      <c r="D160" s="479">
        <v>64.582270600115152</v>
      </c>
      <c r="E160" s="479">
        <v>46.311218909337121</v>
      </c>
      <c r="F160" s="574">
        <v>1.11022302462516E-16</v>
      </c>
      <c r="G160" s="612">
        <f t="shared" si="5"/>
        <v>0.5841052908345773</v>
      </c>
      <c r="H160" s="474">
        <v>12424.0621287005</v>
      </c>
      <c r="I160" s="474">
        <f t="shared" si="4"/>
        <v>7256.9604230314626</v>
      </c>
      <c r="K160" s="61">
        <v>0.58410529083457696</v>
      </c>
      <c r="L160" s="199">
        <f t="shared" si="6"/>
        <v>0</v>
      </c>
    </row>
    <row r="161" spans="1:12" x14ac:dyDescent="0.2">
      <c r="A161" s="314">
        <v>2019</v>
      </c>
      <c r="B161" s="314">
        <v>4</v>
      </c>
      <c r="C161" s="512">
        <v>101.40152873170055</v>
      </c>
      <c r="D161" s="479">
        <v>114.03392869270741</v>
      </c>
      <c r="E161" s="479">
        <v>10.944087118763242</v>
      </c>
      <c r="F161" s="574">
        <v>1.11022302462516E-16</v>
      </c>
      <c r="G161" s="612">
        <f t="shared" si="5"/>
        <v>0.60229666241813151</v>
      </c>
      <c r="H161" s="474">
        <v>12427.9807884619</v>
      </c>
      <c r="I161" s="474">
        <f t="shared" si="4"/>
        <v>7485.3313494872609</v>
      </c>
      <c r="K161" s="61">
        <v>0.60229666241813196</v>
      </c>
      <c r="L161" s="199">
        <f t="shared" si="6"/>
        <v>0</v>
      </c>
    </row>
    <row r="162" spans="1:12" x14ac:dyDescent="0.2">
      <c r="A162" s="314">
        <v>2019</v>
      </c>
      <c r="B162" s="314">
        <v>5</v>
      </c>
      <c r="C162" s="512">
        <v>101.56444880441363</v>
      </c>
      <c r="D162" s="479">
        <v>208.47875842628665</v>
      </c>
      <c r="E162" s="479">
        <v>1.2472710741059452</v>
      </c>
      <c r="F162" s="574">
        <v>1.11022302462516E-16</v>
      </c>
      <c r="G162" s="612">
        <f t="shared" si="5"/>
        <v>0.64876087022991169</v>
      </c>
      <c r="H162" s="474">
        <v>12426.7002485223</v>
      </c>
      <c r="I162" s="474">
        <f t="shared" si="4"/>
        <v>8061.9568673175872</v>
      </c>
      <c r="K162" s="61">
        <v>0.64876087022991202</v>
      </c>
      <c r="L162" s="199">
        <f t="shared" si="6"/>
        <v>0</v>
      </c>
    </row>
    <row r="163" spans="1:12" x14ac:dyDescent="0.2">
      <c r="A163" s="314">
        <v>2019</v>
      </c>
      <c r="B163" s="314">
        <v>6</v>
      </c>
      <c r="C163" s="512">
        <v>101.73027297439212</v>
      </c>
      <c r="D163" s="479">
        <v>271.66325293295364</v>
      </c>
      <c r="E163" s="479">
        <v>0</v>
      </c>
      <c r="F163" s="574">
        <v>0</v>
      </c>
      <c r="G163" s="612">
        <f t="shared" si="5"/>
        <v>0.68115890409981805</v>
      </c>
      <c r="H163" s="474">
        <v>12419.9119950308</v>
      </c>
      <c r="I163" s="474">
        <f t="shared" si="4"/>
        <v>8459.9336435513651</v>
      </c>
      <c r="K163" s="61">
        <v>0.68115890409981805</v>
      </c>
      <c r="L163" s="199">
        <f t="shared" si="6"/>
        <v>0</v>
      </c>
    </row>
    <row r="164" spans="1:12" x14ac:dyDescent="0.2">
      <c r="A164" s="314">
        <v>2019</v>
      </c>
      <c r="B164" s="314">
        <v>7</v>
      </c>
      <c r="C164" s="512">
        <v>101.89239958654947</v>
      </c>
      <c r="D164" s="479">
        <v>322.31916585708109</v>
      </c>
      <c r="E164" s="479">
        <v>0</v>
      </c>
      <c r="F164" s="574">
        <v>2.2204460492503101E-16</v>
      </c>
      <c r="G164" s="612">
        <f t="shared" si="5"/>
        <v>0.70744710283084</v>
      </c>
      <c r="H164" s="474">
        <v>12409.669584487199</v>
      </c>
      <c r="I164" s="474">
        <f t="shared" si="4"/>
        <v>8779.1847946334638</v>
      </c>
      <c r="K164" s="61">
        <v>0.70744710283084</v>
      </c>
      <c r="L164" s="199">
        <f t="shared" si="6"/>
        <v>0</v>
      </c>
    </row>
    <row r="165" spans="1:12" x14ac:dyDescent="0.2">
      <c r="A165" s="314">
        <v>2019</v>
      </c>
      <c r="B165" s="314">
        <v>8</v>
      </c>
      <c r="C165" s="512">
        <v>102.0612854429102</v>
      </c>
      <c r="D165" s="479">
        <v>326.45437890907908</v>
      </c>
      <c r="E165" s="479">
        <v>0</v>
      </c>
      <c r="F165" s="574">
        <v>0</v>
      </c>
      <c r="G165" s="612">
        <f t="shared" si="5"/>
        <v>0.71013345826258933</v>
      </c>
      <c r="H165" s="474">
        <v>12402.148424949</v>
      </c>
      <c r="I165" s="474">
        <f t="shared" si="4"/>
        <v>8807.1805508949583</v>
      </c>
      <c r="K165" s="61">
        <v>0.710133458262589</v>
      </c>
      <c r="L165" s="199">
        <f t="shared" si="6"/>
        <v>0</v>
      </c>
    </row>
    <row r="166" spans="1:12" x14ac:dyDescent="0.2">
      <c r="A166" s="314">
        <v>2019</v>
      </c>
      <c r="B166" s="314">
        <v>9</v>
      </c>
      <c r="C166" s="512">
        <v>102.21294524431561</v>
      </c>
      <c r="D166" s="479">
        <v>277.87653293728147</v>
      </c>
      <c r="E166" s="479">
        <v>0</v>
      </c>
      <c r="F166" s="574">
        <v>0</v>
      </c>
      <c r="G166" s="612">
        <f t="shared" si="5"/>
        <v>0.68598994334281582</v>
      </c>
      <c r="H166" s="474">
        <v>12393.619421249099</v>
      </c>
      <c r="I166" s="474">
        <f t="shared" si="4"/>
        <v>8501.8982845950904</v>
      </c>
      <c r="K166" s="61">
        <v>0.68598994334281604</v>
      </c>
      <c r="L166" s="199">
        <f t="shared" si="6"/>
        <v>0</v>
      </c>
    </row>
    <row r="167" spans="1:12" x14ac:dyDescent="0.2">
      <c r="A167" s="314">
        <v>2019</v>
      </c>
      <c r="B167" s="314">
        <v>10</v>
      </c>
      <c r="C167" s="512">
        <v>102.32152764794959</v>
      </c>
      <c r="D167" s="479">
        <v>198.89039579254836</v>
      </c>
      <c r="E167" s="479">
        <v>3.8110897796785466</v>
      </c>
      <c r="F167" s="574">
        <v>1.11022302462516E-16</v>
      </c>
      <c r="G167" s="612">
        <f t="shared" si="5"/>
        <v>0.64706566964983103</v>
      </c>
      <c r="H167" s="474">
        <v>12377.0935337665</v>
      </c>
      <c r="I167" s="474">
        <f t="shared" si="4"/>
        <v>8008.7923157452133</v>
      </c>
      <c r="K167" s="61">
        <v>0.64706566964983103</v>
      </c>
      <c r="L167" s="199">
        <f t="shared" si="6"/>
        <v>0</v>
      </c>
    </row>
    <row r="168" spans="1:12" x14ac:dyDescent="0.2">
      <c r="A168" s="314">
        <v>2019</v>
      </c>
      <c r="B168" s="314">
        <v>11</v>
      </c>
      <c r="C168" s="512">
        <v>102.38393192870839</v>
      </c>
      <c r="D168" s="479">
        <v>78.117279066674627</v>
      </c>
      <c r="E168" s="479">
        <v>26.436963465927999</v>
      </c>
      <c r="F168" s="574">
        <v>-1.11022302462516E-16</v>
      </c>
      <c r="G168" s="612">
        <f t="shared" si="5"/>
        <v>0.59076598075990749</v>
      </c>
      <c r="H168" s="474">
        <v>12352.520369968001</v>
      </c>
      <c r="I168" s="474">
        <f t="shared" ref="I168:I231" si="7">+H168*G168</f>
        <v>7297.448811220881</v>
      </c>
      <c r="K168" s="61">
        <v>0.59076598075990705</v>
      </c>
      <c r="L168" s="199">
        <f t="shared" si="6"/>
        <v>0</v>
      </c>
    </row>
    <row r="169" spans="1:12" x14ac:dyDescent="0.2">
      <c r="A169" s="314">
        <v>2019</v>
      </c>
      <c r="B169" s="314">
        <v>12</v>
      </c>
      <c r="C169" s="512">
        <v>102.43113925226103</v>
      </c>
      <c r="D169" s="479">
        <v>42.633806123140985</v>
      </c>
      <c r="E169" s="479">
        <v>81.614210043345437</v>
      </c>
      <c r="F169" s="574">
        <v>0</v>
      </c>
      <c r="G169" s="612">
        <f t="shared" si="5"/>
        <v>0.58465858620428568</v>
      </c>
      <c r="H169" s="474">
        <v>12332.2550327024</v>
      </c>
      <c r="I169" s="474">
        <f t="shared" si="7"/>
        <v>7210.1587921304717</v>
      </c>
      <c r="K169" s="61">
        <v>0.58465858620428601</v>
      </c>
      <c r="L169" s="199">
        <f t="shared" si="6"/>
        <v>0</v>
      </c>
    </row>
    <row r="170" spans="1:12" x14ac:dyDescent="0.2">
      <c r="A170" s="314">
        <v>2020</v>
      </c>
      <c r="B170" s="314">
        <v>1</v>
      </c>
      <c r="C170" s="512">
        <v>102.51405700841677</v>
      </c>
      <c r="D170" s="479">
        <v>26.112829868525239</v>
      </c>
      <c r="E170" s="479">
        <v>127.15014736663784</v>
      </c>
      <c r="F170" s="574">
        <v>1.11022302462516E-16</v>
      </c>
      <c r="G170" s="612">
        <f t="shared" si="5"/>
        <v>0.58625226277642073</v>
      </c>
      <c r="H170" s="474">
        <v>12334.279639480201</v>
      </c>
      <c r="I170" s="474">
        <f t="shared" si="7"/>
        <v>7230.999348362403</v>
      </c>
      <c r="K170" s="61">
        <v>0.58625226277642095</v>
      </c>
      <c r="L170" s="199">
        <f t="shared" si="6"/>
        <v>0</v>
      </c>
    </row>
    <row r="171" spans="1:12" x14ac:dyDescent="0.2">
      <c r="A171" s="314">
        <v>2020</v>
      </c>
      <c r="B171" s="314">
        <v>2</v>
      </c>
      <c r="C171" s="512">
        <v>102.66423225619226</v>
      </c>
      <c r="D171" s="479">
        <v>35.042184420393127</v>
      </c>
      <c r="E171" s="479">
        <v>78.467690138551589</v>
      </c>
      <c r="F171" s="574">
        <v>1.11022302462516E-16</v>
      </c>
      <c r="G171" s="612">
        <f t="shared" si="5"/>
        <v>0.58094244433642683</v>
      </c>
      <c r="H171" s="474">
        <v>12366.5930736275</v>
      </c>
      <c r="I171" s="474">
        <f t="shared" si="7"/>
        <v>7184.2788083070855</v>
      </c>
      <c r="K171" s="61">
        <v>0.58094244433642706</v>
      </c>
      <c r="L171" s="199">
        <f t="shared" si="6"/>
        <v>0</v>
      </c>
    </row>
    <row r="172" spans="1:12" x14ac:dyDescent="0.2">
      <c r="A172" s="314">
        <v>2020</v>
      </c>
      <c r="B172" s="314">
        <v>3</v>
      </c>
      <c r="C172" s="512">
        <v>102.83944085314677</v>
      </c>
      <c r="D172" s="479">
        <v>64.582270600115152</v>
      </c>
      <c r="E172" s="479">
        <v>46.311218909337121</v>
      </c>
      <c r="F172" s="574">
        <v>1.11022302462516E-16</v>
      </c>
      <c r="G172" s="612">
        <f t="shared" si="5"/>
        <v>0.58970544994741225</v>
      </c>
      <c r="H172" s="474">
        <v>12402.5482804861</v>
      </c>
      <c r="I172" s="474">
        <f t="shared" si="7"/>
        <v>7313.8503142385598</v>
      </c>
      <c r="K172" s="61">
        <v>0.58970544994741203</v>
      </c>
      <c r="L172" s="199">
        <f t="shared" si="6"/>
        <v>0</v>
      </c>
    </row>
    <row r="173" spans="1:12" x14ac:dyDescent="0.2">
      <c r="A173" s="314">
        <v>2020</v>
      </c>
      <c r="B173" s="314">
        <v>4</v>
      </c>
      <c r="C173" s="512">
        <v>103.02086733055668</v>
      </c>
      <c r="D173" s="479">
        <v>114.03392869270741</v>
      </c>
      <c r="E173" s="479">
        <v>10.944087118763242</v>
      </c>
      <c r="F173" s="574">
        <v>1.11022302462516E-16</v>
      </c>
      <c r="G173" s="612">
        <f t="shared" si="5"/>
        <v>0.60791839342806819</v>
      </c>
      <c r="H173" s="474">
        <v>12425.8464281505</v>
      </c>
      <c r="I173" s="474">
        <f t="shared" si="7"/>
        <v>7553.9005975851514</v>
      </c>
      <c r="K173" s="61">
        <v>0.60791839342806797</v>
      </c>
      <c r="L173" s="199">
        <f t="shared" si="6"/>
        <v>0</v>
      </c>
    </row>
    <row r="174" spans="1:12" x14ac:dyDescent="0.2">
      <c r="A174" s="314">
        <v>2020</v>
      </c>
      <c r="B174" s="314">
        <v>5</v>
      </c>
      <c r="C174" s="512">
        <v>103.16010167714921</v>
      </c>
      <c r="D174" s="479">
        <v>208.47875842628665</v>
      </c>
      <c r="E174" s="479">
        <v>1.2472710741059452</v>
      </c>
      <c r="F174" s="574">
        <v>1.11022302462516E-16</v>
      </c>
      <c r="G174" s="612">
        <f t="shared" si="5"/>
        <v>0.65430037335920699</v>
      </c>
      <c r="H174" s="474">
        <v>12412.031673195301</v>
      </c>
      <c r="I174" s="474">
        <f t="shared" si="7"/>
        <v>8121.1969579179877</v>
      </c>
      <c r="K174" s="61">
        <v>0.65430037335920699</v>
      </c>
      <c r="L174" s="199">
        <f t="shared" si="6"/>
        <v>0</v>
      </c>
    </row>
    <row r="175" spans="1:12" x14ac:dyDescent="0.2">
      <c r="A175" s="314">
        <v>2020</v>
      </c>
      <c r="B175" s="314">
        <v>6</v>
      </c>
      <c r="C175" s="512">
        <v>103.2814547742672</v>
      </c>
      <c r="D175" s="479">
        <v>271.66325293295364</v>
      </c>
      <c r="E175" s="479">
        <v>0</v>
      </c>
      <c r="F175" s="574">
        <v>1.11022302462516E-16</v>
      </c>
      <c r="G175" s="612">
        <f t="shared" si="5"/>
        <v>0.68654402048780949</v>
      </c>
      <c r="H175" s="474">
        <v>12374.6719522654</v>
      </c>
      <c r="I175" s="474">
        <f t="shared" si="7"/>
        <v>8495.7570343260177</v>
      </c>
      <c r="K175" s="61">
        <v>0.68654402048780905</v>
      </c>
      <c r="L175" s="199">
        <f t="shared" si="6"/>
        <v>0</v>
      </c>
    </row>
    <row r="176" spans="1:12" x14ac:dyDescent="0.2">
      <c r="A176" s="314">
        <v>2020</v>
      </c>
      <c r="B176" s="314">
        <v>7</v>
      </c>
      <c r="C176" s="512">
        <v>103.40300926159296</v>
      </c>
      <c r="D176" s="479">
        <v>322.31916585708109</v>
      </c>
      <c r="E176" s="479">
        <v>0</v>
      </c>
      <c r="F176" s="574">
        <v>0</v>
      </c>
      <c r="G176" s="612">
        <f t="shared" si="5"/>
        <v>0.71269136815008882</v>
      </c>
      <c r="H176" s="474">
        <v>12332.789830146001</v>
      </c>
      <c r="I176" s="474">
        <f t="shared" si="7"/>
        <v>8789.4728571542546</v>
      </c>
      <c r="K176" s="61">
        <v>0.71269136815008904</v>
      </c>
      <c r="L176" s="199">
        <f t="shared" si="6"/>
        <v>0</v>
      </c>
    </row>
    <row r="177" spans="1:12" x14ac:dyDescent="0.2">
      <c r="A177" s="314">
        <v>2020</v>
      </c>
      <c r="B177" s="314">
        <v>8</v>
      </c>
      <c r="C177" s="512">
        <v>103.55103913012077</v>
      </c>
      <c r="D177" s="479">
        <v>326.45437890907908</v>
      </c>
      <c r="E177" s="479">
        <v>0</v>
      </c>
      <c r="F177" s="574">
        <v>0</v>
      </c>
      <c r="G177" s="612">
        <f t="shared" si="5"/>
        <v>0.71530531948202491</v>
      </c>
      <c r="H177" s="474">
        <v>12303.527786851901</v>
      </c>
      <c r="I177" s="474">
        <f t="shared" si="7"/>
        <v>8800.7788743300698</v>
      </c>
      <c r="K177" s="61">
        <v>0.71530531948202503</v>
      </c>
      <c r="L177" s="199">
        <f t="shared" si="6"/>
        <v>0</v>
      </c>
    </row>
    <row r="178" spans="1:12" x14ac:dyDescent="0.2">
      <c r="A178" s="314">
        <v>2020</v>
      </c>
      <c r="B178" s="314">
        <v>9</v>
      </c>
      <c r="C178" s="512">
        <v>103.70556178107468</v>
      </c>
      <c r="D178" s="479">
        <v>277.87653293728147</v>
      </c>
      <c r="E178" s="479">
        <v>0</v>
      </c>
      <c r="F178" s="574">
        <v>0</v>
      </c>
      <c r="G178" s="612">
        <f t="shared" si="5"/>
        <v>0.69117174329285103</v>
      </c>
      <c r="H178" s="474">
        <v>12284.746572956599</v>
      </c>
      <c r="I178" s="474">
        <f t="shared" si="7"/>
        <v>8490.8697047412898</v>
      </c>
      <c r="K178" s="61">
        <v>0.69117174329285103</v>
      </c>
      <c r="L178" s="199">
        <f t="shared" si="6"/>
        <v>0</v>
      </c>
    </row>
    <row r="179" spans="1:12" x14ac:dyDescent="0.2">
      <c r="A179" s="314">
        <v>2020</v>
      </c>
      <c r="B179" s="314">
        <v>10</v>
      </c>
      <c r="C179" s="512">
        <v>103.83794736122931</v>
      </c>
      <c r="D179" s="479">
        <v>198.89039579254836</v>
      </c>
      <c r="E179" s="479">
        <v>3.8110897796785466</v>
      </c>
      <c r="F179" s="574">
        <v>0</v>
      </c>
      <c r="G179" s="612">
        <f t="shared" si="5"/>
        <v>0.65233010522386448</v>
      </c>
      <c r="H179" s="474">
        <v>12268.8487801592</v>
      </c>
      <c r="I179" s="474">
        <f t="shared" si="7"/>
        <v>8003.3394157369321</v>
      </c>
      <c r="K179" s="61">
        <v>0.65233010522386403</v>
      </c>
      <c r="L179" s="199">
        <f t="shared" si="6"/>
        <v>0</v>
      </c>
    </row>
    <row r="180" spans="1:12" x14ac:dyDescent="0.2">
      <c r="A180" s="314">
        <v>2020</v>
      </c>
      <c r="B180" s="314">
        <v>11</v>
      </c>
      <c r="C180" s="512">
        <v>103.94139001399996</v>
      </c>
      <c r="D180" s="479">
        <v>78.117279066674627</v>
      </c>
      <c r="E180" s="479">
        <v>26.436963465927999</v>
      </c>
      <c r="F180" s="574">
        <v>0</v>
      </c>
      <c r="G180" s="612">
        <f t="shared" si="5"/>
        <v>0.59617288603650931</v>
      </c>
      <c r="H180" s="474">
        <v>12251.9741098712</v>
      </c>
      <c r="I180" s="474">
        <f t="shared" si="7"/>
        <v>7304.2947647265055</v>
      </c>
      <c r="K180" s="61">
        <v>0.59617288603650898</v>
      </c>
      <c r="L180" s="199">
        <f t="shared" si="6"/>
        <v>0</v>
      </c>
    </row>
    <row r="181" spans="1:12" x14ac:dyDescent="0.2">
      <c r="A181" s="314">
        <v>2020</v>
      </c>
      <c r="B181" s="314">
        <v>12</v>
      </c>
      <c r="C181" s="512">
        <v>104.02538585000046</v>
      </c>
      <c r="D181" s="479">
        <v>42.633806123140985</v>
      </c>
      <c r="E181" s="479">
        <v>81.614210043345437</v>
      </c>
      <c r="F181" s="574">
        <v>1.11022302462516E-16</v>
      </c>
      <c r="G181" s="612">
        <f t="shared" si="5"/>
        <v>0.59019320727879643</v>
      </c>
      <c r="H181" s="474">
        <v>12236.438266876699</v>
      </c>
      <c r="I181" s="474">
        <f t="shared" si="7"/>
        <v>7221.862746396956</v>
      </c>
      <c r="K181" s="61">
        <v>0.59019320727879598</v>
      </c>
      <c r="L181" s="199">
        <f t="shared" si="6"/>
        <v>0</v>
      </c>
    </row>
    <row r="182" spans="1:12" x14ac:dyDescent="0.2">
      <c r="A182" s="314">
        <v>2021</v>
      </c>
      <c r="B182" s="314">
        <v>1</v>
      </c>
      <c r="C182" s="512">
        <v>104.12021169094881</v>
      </c>
      <c r="D182" s="479">
        <v>26.112829868525239</v>
      </c>
      <c r="E182" s="479">
        <v>127.15014736663784</v>
      </c>
      <c r="F182" s="574">
        <v>0</v>
      </c>
      <c r="G182" s="612">
        <f t="shared" si="5"/>
        <v>0.591828224216433</v>
      </c>
      <c r="H182" s="474">
        <v>12229.9411673942</v>
      </c>
      <c r="I182" s="474">
        <f t="shared" si="7"/>
        <v>7238.0243633703585</v>
      </c>
      <c r="K182" s="61">
        <v>0.591828224216433</v>
      </c>
      <c r="L182" s="199">
        <f t="shared" si="6"/>
        <v>0</v>
      </c>
    </row>
    <row r="183" spans="1:12" x14ac:dyDescent="0.2">
      <c r="A183" s="314">
        <v>2021</v>
      </c>
      <c r="B183" s="314">
        <v>2</v>
      </c>
      <c r="C183" s="512">
        <v>104.24112654198665</v>
      </c>
      <c r="D183" s="479">
        <v>35.042184420393127</v>
      </c>
      <c r="E183" s="479">
        <v>78.467690138551589</v>
      </c>
      <c r="F183" s="574">
        <v>0</v>
      </c>
      <c r="G183" s="612">
        <f t="shared" si="5"/>
        <v>0.58641682474834567</v>
      </c>
      <c r="H183" s="474">
        <v>12235.260037853101</v>
      </c>
      <c r="I183" s="474">
        <f t="shared" si="7"/>
        <v>7174.9623413681393</v>
      </c>
      <c r="K183" s="61">
        <v>0.586416824748346</v>
      </c>
      <c r="L183" s="199">
        <f t="shared" si="6"/>
        <v>0</v>
      </c>
    </row>
    <row r="184" spans="1:12" x14ac:dyDescent="0.2">
      <c r="A184" s="314">
        <v>2021</v>
      </c>
      <c r="B184" s="314">
        <v>3</v>
      </c>
      <c r="C184" s="512">
        <v>104.36470685257886</v>
      </c>
      <c r="D184" s="479">
        <v>64.582270600115152</v>
      </c>
      <c r="E184" s="479">
        <v>46.311218909337121</v>
      </c>
      <c r="F184" s="574">
        <v>0</v>
      </c>
      <c r="G184" s="612">
        <f t="shared" si="5"/>
        <v>0.59500059648036485</v>
      </c>
      <c r="H184" s="474">
        <v>12240.0346674051</v>
      </c>
      <c r="I184" s="474">
        <f t="shared" si="7"/>
        <v>7282.8279280463785</v>
      </c>
      <c r="K184" s="61">
        <v>0.59500059648036496</v>
      </c>
      <c r="L184" s="199">
        <f t="shared" si="6"/>
        <v>0</v>
      </c>
    </row>
    <row r="185" spans="1:12" x14ac:dyDescent="0.2">
      <c r="A185" s="314">
        <v>2021</v>
      </c>
      <c r="B185" s="314">
        <v>4</v>
      </c>
      <c r="C185" s="512">
        <v>104.50191819399458</v>
      </c>
      <c r="D185" s="479">
        <v>114.03392869270741</v>
      </c>
      <c r="E185" s="479">
        <v>10.944087118763242</v>
      </c>
      <c r="F185" s="574">
        <v>1.11022302462516E-16</v>
      </c>
      <c r="G185" s="612">
        <f t="shared" si="5"/>
        <v>0.61306004173569428</v>
      </c>
      <c r="H185" s="474">
        <v>12245.8318571119</v>
      </c>
      <c r="I185" s="474">
        <f t="shared" si="7"/>
        <v>7507.430189409316</v>
      </c>
      <c r="K185" s="61">
        <v>0.61306004173569395</v>
      </c>
      <c r="L185" s="199">
        <f t="shared" si="6"/>
        <v>0</v>
      </c>
    </row>
    <row r="186" spans="1:12" x14ac:dyDescent="0.2">
      <c r="A186" s="314">
        <v>2021</v>
      </c>
      <c r="B186" s="314">
        <v>5</v>
      </c>
      <c r="C186" s="512">
        <v>104.62369626523657</v>
      </c>
      <c r="D186" s="479">
        <v>208.47875842628665</v>
      </c>
      <c r="E186" s="479">
        <v>1.2472710741059452</v>
      </c>
      <c r="F186" s="574">
        <v>0</v>
      </c>
      <c r="G186" s="612">
        <f t="shared" si="5"/>
        <v>0.65938142008262735</v>
      </c>
      <c r="H186" s="474">
        <v>12240.236832484299</v>
      </c>
      <c r="I186" s="474">
        <f t="shared" si="7"/>
        <v>8070.9847447511775</v>
      </c>
      <c r="K186" s="61">
        <v>0.65938142008262701</v>
      </c>
      <c r="L186" s="199">
        <f t="shared" si="6"/>
        <v>0</v>
      </c>
    </row>
    <row r="187" spans="1:12" x14ac:dyDescent="0.2">
      <c r="A187" s="314">
        <v>2021</v>
      </c>
      <c r="B187" s="314">
        <v>6</v>
      </c>
      <c r="C187" s="512">
        <v>104.7424984690885</v>
      </c>
      <c r="D187" s="479">
        <v>271.66325293295364</v>
      </c>
      <c r="E187" s="479">
        <v>0</v>
      </c>
      <c r="F187" s="574">
        <v>0</v>
      </c>
      <c r="G187" s="612">
        <f t="shared" si="5"/>
        <v>0.69161621147482799</v>
      </c>
      <c r="H187" s="474">
        <v>12228.8091850374</v>
      </c>
      <c r="I187" s="474">
        <f t="shared" si="7"/>
        <v>8457.6426794041454</v>
      </c>
      <c r="K187" s="61">
        <v>0.69161621147482799</v>
      </c>
      <c r="L187" s="199">
        <f t="shared" si="6"/>
        <v>0</v>
      </c>
    </row>
    <row r="188" spans="1:12" x14ac:dyDescent="0.2">
      <c r="A188" s="314">
        <v>2021</v>
      </c>
      <c r="B188" s="314">
        <v>7</v>
      </c>
      <c r="C188" s="512">
        <v>104.85883937103463</v>
      </c>
      <c r="D188" s="479">
        <v>322.31916585708109</v>
      </c>
      <c r="E188" s="479">
        <v>0</v>
      </c>
      <c r="F188" s="574">
        <v>0</v>
      </c>
      <c r="G188" s="612">
        <f t="shared" si="5"/>
        <v>0.71774545954099933</v>
      </c>
      <c r="H188" s="474">
        <v>12215.136033963599</v>
      </c>
      <c r="I188" s="474">
        <f t="shared" si="7"/>
        <v>8767.3584260530242</v>
      </c>
      <c r="K188" s="61">
        <v>0.717745459540999</v>
      </c>
      <c r="L188" s="199">
        <f t="shared" si="6"/>
        <v>0</v>
      </c>
    </row>
    <row r="189" spans="1:12" x14ac:dyDescent="0.2">
      <c r="A189" s="314">
        <v>2021</v>
      </c>
      <c r="B189" s="314">
        <v>8</v>
      </c>
      <c r="C189" s="512">
        <v>104.98653614021718</v>
      </c>
      <c r="D189" s="479">
        <v>326.45437890907908</v>
      </c>
      <c r="E189" s="479">
        <v>0</v>
      </c>
      <c r="F189" s="574">
        <v>2.2204460492503101E-16</v>
      </c>
      <c r="G189" s="612">
        <f t="shared" si="5"/>
        <v>0.72028882204413947</v>
      </c>
      <c r="H189" s="474">
        <v>12206.5185378554</v>
      </c>
      <c r="I189" s="474">
        <f t="shared" si="7"/>
        <v>8792.2188588918179</v>
      </c>
      <c r="K189" s="61">
        <v>0.72028882204413902</v>
      </c>
      <c r="L189" s="199">
        <f t="shared" si="6"/>
        <v>0</v>
      </c>
    </row>
    <row r="190" spans="1:12" x14ac:dyDescent="0.2">
      <c r="A190" s="314">
        <v>2021</v>
      </c>
      <c r="B190" s="314">
        <v>9</v>
      </c>
      <c r="C190" s="512">
        <v>105.11835243607088</v>
      </c>
      <c r="D190" s="479">
        <v>277.87653293728147</v>
      </c>
      <c r="E190" s="479">
        <v>0</v>
      </c>
      <c r="F190" s="574">
        <v>-1.11022302462516E-16</v>
      </c>
      <c r="G190" s="612">
        <f t="shared" si="5"/>
        <v>0.69607641798000486</v>
      </c>
      <c r="H190" s="474">
        <v>12201.4752467214</v>
      </c>
      <c r="I190" s="474">
        <f t="shared" si="7"/>
        <v>8493.1591838095283</v>
      </c>
      <c r="K190" s="61">
        <v>0.69607641798000497</v>
      </c>
      <c r="L190" s="199">
        <f t="shared" si="6"/>
        <v>0</v>
      </c>
    </row>
    <row r="191" spans="1:12" x14ac:dyDescent="0.2">
      <c r="A191" s="314">
        <v>2021</v>
      </c>
      <c r="B191" s="314">
        <v>10</v>
      </c>
      <c r="C191" s="512">
        <v>105.24436508402816</v>
      </c>
      <c r="D191" s="479">
        <v>198.89039579254836</v>
      </c>
      <c r="E191" s="479">
        <v>3.8110897796785466</v>
      </c>
      <c r="F191" s="574">
        <v>1.11022302462516E-16</v>
      </c>
      <c r="G191" s="612">
        <f t="shared" si="5"/>
        <v>0.65721265550134689</v>
      </c>
      <c r="H191" s="474">
        <v>12196.0123590395</v>
      </c>
      <c r="I191" s="474">
        <f t="shared" si="7"/>
        <v>8015.3736690115957</v>
      </c>
      <c r="K191" s="61">
        <v>0.657212655501347</v>
      </c>
      <c r="L191" s="199">
        <f t="shared" si="6"/>
        <v>0</v>
      </c>
    </row>
    <row r="192" spans="1:12" x14ac:dyDescent="0.2">
      <c r="A192" s="314">
        <v>2021</v>
      </c>
      <c r="B192" s="314">
        <v>11</v>
      </c>
      <c r="C192" s="512">
        <v>105.36924878396141</v>
      </c>
      <c r="D192" s="479">
        <v>78.117279066674627</v>
      </c>
      <c r="E192" s="479">
        <v>26.436963465927999</v>
      </c>
      <c r="F192" s="574">
        <v>1.11022302462516E-16</v>
      </c>
      <c r="G192" s="612">
        <f t="shared" si="5"/>
        <v>0.60112987151846631</v>
      </c>
      <c r="H192" s="474">
        <v>12190.0398269816</v>
      </c>
      <c r="I192" s="474">
        <f t="shared" si="7"/>
        <v>7327.7970749984361</v>
      </c>
      <c r="K192" s="61">
        <v>0.60112987151846597</v>
      </c>
      <c r="L192" s="199">
        <f t="shared" si="6"/>
        <v>0</v>
      </c>
    </row>
    <row r="193" spans="1:12" x14ac:dyDescent="0.2">
      <c r="A193" s="314">
        <v>2021</v>
      </c>
      <c r="B193" s="314">
        <v>12</v>
      </c>
      <c r="C193" s="512">
        <v>105.48840869905963</v>
      </c>
      <c r="D193" s="479">
        <v>42.633806123140985</v>
      </c>
      <c r="E193" s="479">
        <v>81.614210043345437</v>
      </c>
      <c r="F193" s="574">
        <v>1.11022302462516E-16</v>
      </c>
      <c r="G193" s="612">
        <f t="shared" si="5"/>
        <v>0.59527226914060327</v>
      </c>
      <c r="H193" s="474">
        <v>12179.0227032567</v>
      </c>
      <c r="I193" s="474">
        <f t="shared" si="7"/>
        <v>7249.8344804825401</v>
      </c>
      <c r="K193" s="61">
        <v>0.59527226914060305</v>
      </c>
      <c r="L193" s="199">
        <f t="shared" si="6"/>
        <v>0</v>
      </c>
    </row>
    <row r="194" spans="1:12" x14ac:dyDescent="0.2">
      <c r="A194" s="337">
        <f>+A182+1</f>
        <v>2022</v>
      </c>
      <c r="B194" s="337">
        <f t="shared" ref="B194:B205" si="8">+B182</f>
        <v>1</v>
      </c>
      <c r="C194" s="512">
        <v>105.61514605785152</v>
      </c>
      <c r="D194" s="479">
        <v>26.112829868525239</v>
      </c>
      <c r="E194" s="479">
        <v>127.15014736663784</v>
      </c>
      <c r="F194" s="574">
        <v>1.11022302462516E-16</v>
      </c>
      <c r="G194" s="612">
        <f t="shared" si="5"/>
        <v>0.59701807079587821</v>
      </c>
      <c r="H194" s="474">
        <v>12167.444128028899</v>
      </c>
      <c r="I194" s="474">
        <f t="shared" si="7"/>
        <v>7264.1840198324498</v>
      </c>
      <c r="K194" s="61">
        <v>0.59701807079587799</v>
      </c>
      <c r="L194" s="199">
        <f t="shared" si="6"/>
        <v>0</v>
      </c>
    </row>
    <row r="195" spans="1:12" x14ac:dyDescent="0.2">
      <c r="A195" s="337">
        <f t="shared" ref="A195:A205" si="9">+A194</f>
        <v>2022</v>
      </c>
      <c r="B195" s="337">
        <f t="shared" si="8"/>
        <v>2</v>
      </c>
      <c r="C195" s="512">
        <v>105.74977037267251</v>
      </c>
      <c r="D195" s="479">
        <v>35.042184420393127</v>
      </c>
      <c r="E195" s="479">
        <v>78.467690138551589</v>
      </c>
      <c r="F195" s="574">
        <v>1.11022302462516E-16</v>
      </c>
      <c r="G195" s="612">
        <f t="shared" si="5"/>
        <v>0.59165426539967547</v>
      </c>
      <c r="H195" s="474">
        <v>12156.4217690144</v>
      </c>
      <c r="I195" s="474">
        <f t="shared" si="7"/>
        <v>7192.3987916348378</v>
      </c>
      <c r="K195" s="61">
        <v>0.59165426539967503</v>
      </c>
      <c r="L195" s="199">
        <f t="shared" si="6"/>
        <v>0</v>
      </c>
    </row>
    <row r="196" spans="1:12" x14ac:dyDescent="0.2">
      <c r="A196" s="337">
        <f t="shared" si="9"/>
        <v>2022</v>
      </c>
      <c r="B196" s="337">
        <f t="shared" si="8"/>
        <v>3</v>
      </c>
      <c r="C196" s="512">
        <v>105.87782448782295</v>
      </c>
      <c r="D196" s="479">
        <v>64.582270600115152</v>
      </c>
      <c r="E196" s="479">
        <v>46.311218909337121</v>
      </c>
      <c r="F196" s="574">
        <v>1.11022302462516E-16</v>
      </c>
      <c r="G196" s="612">
        <f t="shared" si="5"/>
        <v>0.6002535684886543</v>
      </c>
      <c r="H196" s="474">
        <v>12142.9241437614</v>
      </c>
      <c r="I196" s="474">
        <f t="shared" si="7"/>
        <v>7288.8335491798171</v>
      </c>
      <c r="K196" s="61">
        <v>0.60025356848865397</v>
      </c>
      <c r="L196" s="199">
        <f t="shared" si="6"/>
        <v>0</v>
      </c>
    </row>
    <row r="197" spans="1:12" x14ac:dyDescent="0.2">
      <c r="A197" s="337">
        <f t="shared" si="9"/>
        <v>2022</v>
      </c>
      <c r="B197" s="337">
        <f t="shared" si="8"/>
        <v>4</v>
      </c>
      <c r="C197" s="512">
        <v>106.02530784630687</v>
      </c>
      <c r="D197" s="479">
        <v>114.03392869270741</v>
      </c>
      <c r="E197" s="479">
        <v>10.944087118763242</v>
      </c>
      <c r="F197" s="574">
        <v>1.11022302462516E-16</v>
      </c>
      <c r="G197" s="612">
        <f t="shared" si="5"/>
        <v>0.61834867430128015</v>
      </c>
      <c r="H197" s="474">
        <v>12134.1091046648</v>
      </c>
      <c r="I197" s="474">
        <f t="shared" si="7"/>
        <v>7503.1102786965721</v>
      </c>
      <c r="K197" s="61">
        <v>0.61834867430128004</v>
      </c>
      <c r="L197" s="199">
        <f t="shared" si="6"/>
        <v>0</v>
      </c>
    </row>
    <row r="198" spans="1:12" x14ac:dyDescent="0.2">
      <c r="A198" s="337">
        <f t="shared" si="9"/>
        <v>2022</v>
      </c>
      <c r="B198" s="337">
        <f t="shared" si="8"/>
        <v>5</v>
      </c>
      <c r="C198" s="512">
        <v>106.17174536006648</v>
      </c>
      <c r="D198" s="479">
        <v>208.47875842628665</v>
      </c>
      <c r="E198" s="479">
        <v>1.2472710741059452</v>
      </c>
      <c r="F198" s="574">
        <v>0</v>
      </c>
      <c r="G198" s="612">
        <f t="shared" si="5"/>
        <v>0.66475566090382254</v>
      </c>
      <c r="H198" s="474">
        <v>12123.092688451199</v>
      </c>
      <c r="I198" s="474">
        <f t="shared" si="7"/>
        <v>8058.894492309676</v>
      </c>
      <c r="K198" s="61">
        <v>0.66475566090382299</v>
      </c>
      <c r="L198" s="199">
        <f t="shared" si="6"/>
        <v>0</v>
      </c>
    </row>
    <row r="199" spans="1:12" x14ac:dyDescent="0.2">
      <c r="A199" s="337">
        <f t="shared" si="9"/>
        <v>2022</v>
      </c>
      <c r="B199" s="337">
        <f t="shared" si="8"/>
        <v>6</v>
      </c>
      <c r="C199" s="512">
        <v>106.32216825950661</v>
      </c>
      <c r="D199" s="479">
        <v>271.66325293295364</v>
      </c>
      <c r="E199" s="479">
        <v>0</v>
      </c>
      <c r="F199" s="574">
        <v>-1.11022302462516E-16</v>
      </c>
      <c r="G199" s="612">
        <f t="shared" si="5"/>
        <v>0.69710022738881072</v>
      </c>
      <c r="H199" s="474">
        <v>12111.564619229801</v>
      </c>
      <c r="I199" s="474">
        <f t="shared" si="7"/>
        <v>8442.9744500993693</v>
      </c>
      <c r="K199" s="61">
        <v>0.69710022738881094</v>
      </c>
      <c r="L199" s="199">
        <f t="shared" si="6"/>
        <v>0</v>
      </c>
    </row>
    <row r="200" spans="1:12" x14ac:dyDescent="0.2">
      <c r="A200" s="337">
        <f t="shared" si="9"/>
        <v>2022</v>
      </c>
      <c r="B200" s="337">
        <f t="shared" si="8"/>
        <v>7</v>
      </c>
      <c r="C200" s="512">
        <v>106.46169225350329</v>
      </c>
      <c r="D200" s="479">
        <v>322.31916585708109</v>
      </c>
      <c r="E200" s="479">
        <v>0</v>
      </c>
      <c r="F200" s="574">
        <v>1.11022302462516E-16</v>
      </c>
      <c r="G200" s="612">
        <f t="shared" si="5"/>
        <v>0.72330995838028189</v>
      </c>
      <c r="H200" s="474">
        <v>12098.5786187882</v>
      </c>
      <c r="I200" s="474">
        <f t="shared" si="7"/>
        <v>8751.0223972162621</v>
      </c>
      <c r="K200" s="61">
        <v>0.723309958380282</v>
      </c>
      <c r="L200" s="199">
        <f t="shared" si="6"/>
        <v>0</v>
      </c>
    </row>
    <row r="201" spans="1:12" x14ac:dyDescent="0.2">
      <c r="A201" s="337">
        <f t="shared" si="9"/>
        <v>2022</v>
      </c>
      <c r="B201" s="337">
        <f t="shared" si="8"/>
        <v>8</v>
      </c>
      <c r="C201" s="512">
        <v>106.59584487152969</v>
      </c>
      <c r="D201" s="479">
        <v>326.45437890907908</v>
      </c>
      <c r="E201" s="479">
        <v>0</v>
      </c>
      <c r="F201" s="574">
        <v>-1.11022302462516E-16</v>
      </c>
      <c r="G201" s="612">
        <f t="shared" si="5"/>
        <v>0.72587573314832221</v>
      </c>
      <c r="H201" s="474">
        <v>12086.8698468563</v>
      </c>
      <c r="I201" s="474">
        <f t="shared" si="7"/>
        <v>8773.5655115551654</v>
      </c>
      <c r="K201" s="61">
        <v>0.72587573314832199</v>
      </c>
      <c r="L201" s="199">
        <f t="shared" si="6"/>
        <v>0</v>
      </c>
    </row>
    <row r="202" spans="1:12" x14ac:dyDescent="0.2">
      <c r="A202" s="337">
        <f t="shared" si="9"/>
        <v>2022</v>
      </c>
      <c r="B202" s="337">
        <f t="shared" si="8"/>
        <v>9</v>
      </c>
      <c r="C202" s="512">
        <v>106.7224935015751</v>
      </c>
      <c r="D202" s="479">
        <v>277.87653293728147</v>
      </c>
      <c r="E202" s="479">
        <v>0</v>
      </c>
      <c r="F202" s="574">
        <v>0</v>
      </c>
      <c r="G202" s="612">
        <f t="shared" si="5"/>
        <v>0.70164538890345984</v>
      </c>
      <c r="H202" s="474">
        <v>12074.417279859201</v>
      </c>
      <c r="I202" s="474">
        <f t="shared" si="7"/>
        <v>8471.9592081094652</v>
      </c>
      <c r="K202" s="61">
        <v>0.70164538890345995</v>
      </c>
      <c r="L202" s="199">
        <f t="shared" si="6"/>
        <v>0</v>
      </c>
    </row>
    <row r="203" spans="1:12" x14ac:dyDescent="0.2">
      <c r="A203" s="337">
        <f t="shared" si="9"/>
        <v>2022</v>
      </c>
      <c r="B203" s="337">
        <f t="shared" si="8"/>
        <v>10</v>
      </c>
      <c r="C203" s="512">
        <v>106.84196338245142</v>
      </c>
      <c r="D203" s="479">
        <v>198.89039579254836</v>
      </c>
      <c r="E203" s="479">
        <v>3.8110897796785466</v>
      </c>
      <c r="F203" s="574">
        <v>0</v>
      </c>
      <c r="G203" s="612">
        <f t="shared" si="5"/>
        <v>0.66275891241266371</v>
      </c>
      <c r="H203" s="474">
        <v>12058.268691810001</v>
      </c>
      <c r="I203" s="474">
        <f t="shared" si="7"/>
        <v>7991.7250437636694</v>
      </c>
      <c r="K203" s="61">
        <v>0.66275891241266405</v>
      </c>
      <c r="L203" s="199">
        <f t="shared" si="6"/>
        <v>0</v>
      </c>
    </row>
    <row r="204" spans="1:12" x14ac:dyDescent="0.2">
      <c r="A204" s="337">
        <f t="shared" si="9"/>
        <v>2022</v>
      </c>
      <c r="B204" s="337">
        <f t="shared" si="8"/>
        <v>11</v>
      </c>
      <c r="C204" s="512">
        <v>106.96631837190998</v>
      </c>
      <c r="D204" s="479">
        <v>78.117279066674627</v>
      </c>
      <c r="E204" s="479">
        <v>26.436963465927999</v>
      </c>
      <c r="F204" s="574">
        <v>1.11022302462516E-16</v>
      </c>
      <c r="G204" s="612">
        <f t="shared" si="5"/>
        <v>0.60667429294702946</v>
      </c>
      <c r="H204" s="474">
        <v>12040.7141774836</v>
      </c>
      <c r="I204" s="474">
        <f t="shared" si="7"/>
        <v>7304.7917602021362</v>
      </c>
      <c r="K204" s="61">
        <v>0.60667429294702901</v>
      </c>
      <c r="L204" s="199">
        <f t="shared" si="6"/>
        <v>0</v>
      </c>
    </row>
    <row r="205" spans="1:12" ht="13.5" thickBot="1" x14ac:dyDescent="0.25">
      <c r="A205" s="346">
        <f t="shared" si="9"/>
        <v>2022</v>
      </c>
      <c r="B205" s="346">
        <f t="shared" si="8"/>
        <v>12</v>
      </c>
      <c r="C205" s="512">
        <v>107.09109313548551</v>
      </c>
      <c r="D205" s="479">
        <v>42.633806123140985</v>
      </c>
      <c r="E205" s="479">
        <v>81.614210043345437</v>
      </c>
      <c r="F205" s="574">
        <v>0</v>
      </c>
      <c r="G205" s="612">
        <f t="shared" si="5"/>
        <v>0.60083618319894938</v>
      </c>
      <c r="H205" s="474">
        <v>12022.9235091968</v>
      </c>
      <c r="I205" s="474">
        <f t="shared" si="7"/>
        <v>7223.8074721587245</v>
      </c>
      <c r="K205" s="61">
        <v>0.60083618319894905</v>
      </c>
      <c r="L205" s="199">
        <f t="shared" si="6"/>
        <v>0</v>
      </c>
    </row>
    <row r="206" spans="1:12" x14ac:dyDescent="0.2">
      <c r="A206" s="337">
        <v>2023</v>
      </c>
      <c r="B206" s="337">
        <v>1</v>
      </c>
      <c r="C206" s="512">
        <v>107.22818454356664</v>
      </c>
      <c r="D206" s="479">
        <v>26.112829868525239</v>
      </c>
      <c r="E206" s="479">
        <v>127.15014736663784</v>
      </c>
      <c r="F206" s="574">
        <v>1.11022302462516E-16</v>
      </c>
      <c r="G206" s="612">
        <f t="shared" ref="G206:G269" si="10">+$B$2+C206*$B$3+D206*$B$4+E206*$B$5+F206</f>
        <v>0.60261793019635912</v>
      </c>
      <c r="H206" s="474">
        <v>12011.4262337808</v>
      </c>
      <c r="I206" s="474">
        <f t="shared" si="7"/>
        <v>7238.3008157072345</v>
      </c>
      <c r="K206" s="61">
        <v>0.60261793019635901</v>
      </c>
      <c r="L206" s="199">
        <f t="shared" ref="L206:L269" si="11">+K206-G206</f>
        <v>0</v>
      </c>
    </row>
    <row r="207" spans="1:12" x14ac:dyDescent="0.2">
      <c r="A207" s="337">
        <v>2023</v>
      </c>
      <c r="B207" s="337">
        <v>2</v>
      </c>
      <c r="C207" s="512">
        <v>107.3760159648098</v>
      </c>
      <c r="D207" s="479">
        <v>35.042184420393127</v>
      </c>
      <c r="E207" s="479">
        <v>78.467690138551589</v>
      </c>
      <c r="F207" s="574">
        <v>0</v>
      </c>
      <c r="G207" s="612">
        <f t="shared" si="10"/>
        <v>0.59729997487732811</v>
      </c>
      <c r="H207" s="474">
        <v>12007.729116381999</v>
      </c>
      <c r="I207" s="474">
        <f t="shared" si="7"/>
        <v>7172.2162995487297</v>
      </c>
      <c r="K207" s="61">
        <v>0.597299974877328</v>
      </c>
      <c r="L207" s="199">
        <f t="shared" si="11"/>
        <v>0</v>
      </c>
    </row>
    <row r="208" spans="1:12" x14ac:dyDescent="0.2">
      <c r="A208" s="337">
        <v>2023</v>
      </c>
      <c r="B208" s="337">
        <v>3</v>
      </c>
      <c r="C208" s="512">
        <v>107.51709530308057</v>
      </c>
      <c r="D208" s="479">
        <v>64.582270600115152</v>
      </c>
      <c r="E208" s="479">
        <v>46.311218909337121</v>
      </c>
      <c r="F208" s="574">
        <v>2.2204460492503101E-16</v>
      </c>
      <c r="G208" s="612">
        <f t="shared" si="10"/>
        <v>0.60594449661346261</v>
      </c>
      <c r="H208" s="474">
        <v>12003.249897748399</v>
      </c>
      <c r="I208" s="474">
        <f t="shared" si="7"/>
        <v>7273.3032170167508</v>
      </c>
      <c r="K208" s="61">
        <v>0.60594449661346295</v>
      </c>
      <c r="L208" s="199">
        <f t="shared" si="11"/>
        <v>0</v>
      </c>
    </row>
    <row r="209" spans="1:12" x14ac:dyDescent="0.2">
      <c r="A209" s="337">
        <v>2023</v>
      </c>
      <c r="B209" s="337">
        <v>4</v>
      </c>
      <c r="C209" s="512">
        <v>107.67877201671169</v>
      </c>
      <c r="D209" s="479">
        <v>114.03392869270741</v>
      </c>
      <c r="E209" s="479">
        <v>10.944087118763242</v>
      </c>
      <c r="F209" s="574">
        <v>1.11022302462516E-16</v>
      </c>
      <c r="G209" s="612">
        <f t="shared" si="10"/>
        <v>0.62408887638572996</v>
      </c>
      <c r="H209" s="474">
        <v>12000.364570092201</v>
      </c>
      <c r="I209" s="474">
        <f t="shared" si="7"/>
        <v>7489.2940407679653</v>
      </c>
      <c r="K209" s="61">
        <v>0.62408887638572996</v>
      </c>
      <c r="L209" s="199">
        <f t="shared" si="11"/>
        <v>0</v>
      </c>
    </row>
    <row r="210" spans="1:12" x14ac:dyDescent="0.2">
      <c r="A210" s="337">
        <v>2023</v>
      </c>
      <c r="B210" s="337">
        <v>5</v>
      </c>
      <c r="C210" s="512">
        <v>107.83713374494359</v>
      </c>
      <c r="D210" s="479">
        <v>208.47875842628665</v>
      </c>
      <c r="E210" s="479">
        <v>1.2472710741059452</v>
      </c>
      <c r="F210" s="574">
        <v>1.11022302462516E-16</v>
      </c>
      <c r="G210" s="612">
        <f t="shared" si="10"/>
        <v>0.67053725934991992</v>
      </c>
      <c r="H210" s="474">
        <v>11989.1188286459</v>
      </c>
      <c r="I210" s="474">
        <f t="shared" si="7"/>
        <v>8039.1508813807441</v>
      </c>
      <c r="K210" s="61">
        <v>0.67053725934992003</v>
      </c>
      <c r="L210" s="199">
        <f t="shared" si="11"/>
        <v>0</v>
      </c>
    </row>
    <row r="211" spans="1:12" x14ac:dyDescent="0.2">
      <c r="A211" s="337">
        <v>2023</v>
      </c>
      <c r="B211" s="337">
        <v>6</v>
      </c>
      <c r="C211" s="512">
        <v>107.9955472726986</v>
      </c>
      <c r="D211" s="479">
        <v>271.66325293295364</v>
      </c>
      <c r="E211" s="479">
        <v>0</v>
      </c>
      <c r="F211" s="574">
        <v>1.11022302462516E-16</v>
      </c>
      <c r="G211" s="612">
        <f t="shared" si="10"/>
        <v>0.70290956627351586</v>
      </c>
      <c r="H211" s="474">
        <v>11973.126461968001</v>
      </c>
      <c r="I211" s="474">
        <f t="shared" si="7"/>
        <v>8416.0251283198832</v>
      </c>
      <c r="K211" s="61">
        <v>0.70290956627351597</v>
      </c>
      <c r="L211" s="199">
        <f t="shared" si="11"/>
        <v>0</v>
      </c>
    </row>
    <row r="212" spans="1:12" x14ac:dyDescent="0.2">
      <c r="A212" s="337">
        <v>2023</v>
      </c>
      <c r="B212" s="337">
        <v>7</v>
      </c>
      <c r="C212" s="512">
        <v>108.13606113734622</v>
      </c>
      <c r="D212" s="479">
        <v>322.31916585708109</v>
      </c>
      <c r="E212" s="479">
        <v>0</v>
      </c>
      <c r="F212" s="574">
        <v>-1.11022302462516E-16</v>
      </c>
      <c r="G212" s="612">
        <f t="shared" si="10"/>
        <v>0.7291227337214129</v>
      </c>
      <c r="H212" s="474">
        <v>11954.7887804703</v>
      </c>
      <c r="I212" s="474">
        <f t="shared" si="7"/>
        <v>8716.5082766785818</v>
      </c>
      <c r="K212" s="61">
        <v>0.72912273372141301</v>
      </c>
      <c r="L212" s="199">
        <f t="shared" si="11"/>
        <v>0</v>
      </c>
    </row>
    <row r="213" spans="1:12" x14ac:dyDescent="0.2">
      <c r="A213" s="337">
        <v>2023</v>
      </c>
      <c r="B213" s="337">
        <v>8</v>
      </c>
      <c r="C213" s="512">
        <v>108.26352191659572</v>
      </c>
      <c r="D213" s="479">
        <v>326.45437890907908</v>
      </c>
      <c r="E213" s="479">
        <v>0</v>
      </c>
      <c r="F213" s="574">
        <v>0</v>
      </c>
      <c r="G213" s="612">
        <f t="shared" si="10"/>
        <v>0.73166527695678196</v>
      </c>
      <c r="H213" s="474">
        <v>11938.556969650699</v>
      </c>
      <c r="I213" s="474">
        <f t="shared" si="7"/>
        <v>8735.0275916637984</v>
      </c>
      <c r="K213" s="61">
        <v>0.73166527695678196</v>
      </c>
      <c r="L213" s="199">
        <f t="shared" si="11"/>
        <v>0</v>
      </c>
    </row>
    <row r="214" spans="1:12" x14ac:dyDescent="0.2">
      <c r="A214" s="337">
        <v>2023</v>
      </c>
      <c r="B214" s="337">
        <v>9</v>
      </c>
      <c r="C214" s="512">
        <v>108.38248857184635</v>
      </c>
      <c r="D214" s="479">
        <v>277.87653293728147</v>
      </c>
      <c r="E214" s="479">
        <v>0</v>
      </c>
      <c r="F214" s="574">
        <v>1.11022302462516E-16</v>
      </c>
      <c r="G214" s="612">
        <f t="shared" si="10"/>
        <v>0.70740826380156818</v>
      </c>
      <c r="H214" s="474">
        <v>11919.5671131203</v>
      </c>
      <c r="I214" s="474">
        <f t="shared" si="7"/>
        <v>8432.0002767587011</v>
      </c>
      <c r="K214" s="61">
        <v>0.70740826380156796</v>
      </c>
      <c r="L214" s="199">
        <f t="shared" si="11"/>
        <v>0</v>
      </c>
    </row>
    <row r="215" spans="1:12" x14ac:dyDescent="0.2">
      <c r="A215" s="337">
        <v>2023</v>
      </c>
      <c r="B215" s="337">
        <v>10</v>
      </c>
      <c r="C215" s="512">
        <v>108.50181224415618</v>
      </c>
      <c r="D215" s="479">
        <v>198.89039579254836</v>
      </c>
      <c r="E215" s="479">
        <v>3.8110897796785466</v>
      </c>
      <c r="F215" s="574">
        <v>0</v>
      </c>
      <c r="G215" s="612">
        <f t="shared" si="10"/>
        <v>0.6685212797299408</v>
      </c>
      <c r="H215" s="474">
        <v>11892.1334982546</v>
      </c>
      <c r="I215" s="474">
        <f t="shared" si="7"/>
        <v>7950.1443049724621</v>
      </c>
      <c r="K215" s="61">
        <v>0.66852127972994102</v>
      </c>
      <c r="L215" s="199">
        <f t="shared" si="11"/>
        <v>0</v>
      </c>
    </row>
    <row r="216" spans="1:12" x14ac:dyDescent="0.2">
      <c r="A216" s="337">
        <v>2023</v>
      </c>
      <c r="B216" s="337">
        <v>11</v>
      </c>
      <c r="C216" s="512">
        <v>108.63769992011099</v>
      </c>
      <c r="D216" s="479">
        <v>78.117279066674627</v>
      </c>
      <c r="E216" s="479">
        <v>26.436963465927999</v>
      </c>
      <c r="F216" s="574">
        <v>1.11022302462516E-16</v>
      </c>
      <c r="G216" s="612">
        <f t="shared" si="10"/>
        <v>0.6124766973889384</v>
      </c>
      <c r="H216" s="474">
        <v>11855.963062910399</v>
      </c>
      <c r="I216" s="474">
        <f t="shared" si="7"/>
        <v>7261.5011011366041</v>
      </c>
      <c r="K216" s="61">
        <v>0.61247669738893795</v>
      </c>
      <c r="L216" s="199">
        <f t="shared" si="11"/>
        <v>0</v>
      </c>
    </row>
    <row r="217" spans="1:12" x14ac:dyDescent="0.2">
      <c r="A217" s="337">
        <v>2023</v>
      </c>
      <c r="B217" s="337">
        <v>12</v>
      </c>
      <c r="C217" s="512">
        <v>108.77284156901064</v>
      </c>
      <c r="D217" s="479">
        <v>42.633806123140985</v>
      </c>
      <c r="E217" s="479">
        <v>81.614210043345437</v>
      </c>
      <c r="F217" s="574">
        <v>1.11022302462516E-16</v>
      </c>
      <c r="G217" s="612">
        <f t="shared" si="10"/>
        <v>0.60667457754485032</v>
      </c>
      <c r="H217" s="474">
        <v>11817.357852069001</v>
      </c>
      <c r="I217" s="474">
        <f t="shared" si="7"/>
        <v>7169.2905826002807</v>
      </c>
      <c r="K217" s="61">
        <v>0.60667457754484999</v>
      </c>
      <c r="L217" s="199">
        <f t="shared" si="11"/>
        <v>0</v>
      </c>
    </row>
    <row r="218" spans="1:12" x14ac:dyDescent="0.2">
      <c r="A218" s="337">
        <v>2024</v>
      </c>
      <c r="B218" s="337">
        <v>1</v>
      </c>
      <c r="C218" s="512">
        <v>108.90316537330317</v>
      </c>
      <c r="D218" s="479">
        <v>26.112829868525239</v>
      </c>
      <c r="E218" s="479">
        <v>127.15014736663784</v>
      </c>
      <c r="F218" s="574">
        <v>1.11022302462516E-16</v>
      </c>
      <c r="G218" s="612">
        <f t="shared" si="10"/>
        <v>0.60843282998213011</v>
      </c>
      <c r="H218" s="474">
        <v>11784.2520601211</v>
      </c>
      <c r="I218" s="474">
        <f t="shared" si="7"/>
        <v>7169.9258301622276</v>
      </c>
      <c r="K218" s="61">
        <v>0.60843282998213</v>
      </c>
      <c r="L218" s="199">
        <f t="shared" si="11"/>
        <v>0</v>
      </c>
    </row>
    <row r="219" spans="1:12" x14ac:dyDescent="0.2">
      <c r="A219" s="337">
        <v>2024</v>
      </c>
      <c r="B219" s="337">
        <v>2</v>
      </c>
      <c r="C219" s="512">
        <v>109.01533377283666</v>
      </c>
      <c r="D219" s="479">
        <v>35.042184420393127</v>
      </c>
      <c r="E219" s="479">
        <v>78.467690138551589</v>
      </c>
      <c r="F219" s="574">
        <v>1.11022302462516E-16</v>
      </c>
      <c r="G219" s="612">
        <f t="shared" si="10"/>
        <v>0.6029910661432536</v>
      </c>
      <c r="H219" s="474">
        <v>11760.9688285507</v>
      </c>
      <c r="I219" s="474">
        <f t="shared" si="7"/>
        <v>7091.7591328053586</v>
      </c>
      <c r="K219" s="61">
        <v>0.60299106614325404</v>
      </c>
      <c r="L219" s="199">
        <f t="shared" si="11"/>
        <v>0</v>
      </c>
    </row>
    <row r="220" spans="1:12" x14ac:dyDescent="0.2">
      <c r="A220" s="337">
        <v>2024</v>
      </c>
      <c r="B220" s="337">
        <v>3</v>
      </c>
      <c r="C220" s="512">
        <v>109.11219329049469</v>
      </c>
      <c r="D220" s="479">
        <v>64.582270600115152</v>
      </c>
      <c r="E220" s="479">
        <v>46.311218909337121</v>
      </c>
      <c r="F220" s="574">
        <v>1.11022302462516E-16</v>
      </c>
      <c r="G220" s="612">
        <f t="shared" si="10"/>
        <v>0.61148207339083804</v>
      </c>
      <c r="H220" s="474">
        <v>11741.285880145</v>
      </c>
      <c r="I220" s="474">
        <f t="shared" si="7"/>
        <v>7179.5858342656356</v>
      </c>
      <c r="K220" s="61">
        <v>0.61148207339083804</v>
      </c>
      <c r="L220" s="199">
        <f t="shared" si="11"/>
        <v>0</v>
      </c>
    </row>
    <row r="221" spans="1:12" x14ac:dyDescent="0.2">
      <c r="A221" s="337">
        <v>2024</v>
      </c>
      <c r="B221" s="337">
        <v>4</v>
      </c>
      <c r="C221" s="512">
        <v>109.22045559071442</v>
      </c>
      <c r="D221" s="479">
        <v>114.03392869270741</v>
      </c>
      <c r="E221" s="479">
        <v>10.944087118763242</v>
      </c>
      <c r="F221" s="574">
        <v>1.11022302462516E-16</v>
      </c>
      <c r="G221" s="612">
        <f t="shared" si="10"/>
        <v>0.62944101852672707</v>
      </c>
      <c r="H221" s="474">
        <v>11724.949691575999</v>
      </c>
      <c r="I221" s="474">
        <f t="shared" si="7"/>
        <v>7380.164276040231</v>
      </c>
      <c r="K221" s="61">
        <v>0.62944101852672696</v>
      </c>
      <c r="L221" s="199">
        <f t="shared" si="11"/>
        <v>0</v>
      </c>
    </row>
    <row r="222" spans="1:12" x14ac:dyDescent="0.2">
      <c r="A222" s="337">
        <v>2024</v>
      </c>
      <c r="B222" s="337">
        <v>5</v>
      </c>
      <c r="C222" s="512">
        <v>109.33856075165505</v>
      </c>
      <c r="D222" s="479">
        <v>208.47875842628665</v>
      </c>
      <c r="E222" s="479">
        <v>1.2472710741059452</v>
      </c>
      <c r="F222" s="574">
        <v>1.11022302462516E-16</v>
      </c>
      <c r="G222" s="612">
        <f t="shared" si="10"/>
        <v>0.67574964591857734</v>
      </c>
      <c r="H222" s="474">
        <v>11707.220338078399</v>
      </c>
      <c r="I222" s="474">
        <f t="shared" si="7"/>
        <v>7911.1499981472452</v>
      </c>
      <c r="K222" s="61">
        <v>0.675749645918577</v>
      </c>
      <c r="L222" s="199">
        <f t="shared" si="11"/>
        <v>0</v>
      </c>
    </row>
    <row r="223" spans="1:12" x14ac:dyDescent="0.2">
      <c r="A223" s="337">
        <v>2024</v>
      </c>
      <c r="B223" s="337">
        <v>6</v>
      </c>
      <c r="C223" s="512">
        <v>109.46526562762232</v>
      </c>
      <c r="D223" s="479">
        <v>271.66325293295364</v>
      </c>
      <c r="E223" s="479">
        <v>0</v>
      </c>
      <c r="F223" s="574">
        <v>0</v>
      </c>
      <c r="G223" s="612">
        <f t="shared" si="10"/>
        <v>0.7080118723987352</v>
      </c>
      <c r="H223" s="474">
        <v>11691.1903693805</v>
      </c>
      <c r="I223" s="474">
        <f t="shared" si="7"/>
        <v>8277.5015839951484</v>
      </c>
      <c r="K223" s="61">
        <v>0.70801187239873498</v>
      </c>
      <c r="L223" s="199">
        <f t="shared" si="11"/>
        <v>0</v>
      </c>
    </row>
    <row r="224" spans="1:12" x14ac:dyDescent="0.2">
      <c r="A224" s="337">
        <v>2024</v>
      </c>
      <c r="B224" s="337">
        <v>7</v>
      </c>
      <c r="C224" s="512">
        <v>109.57918473278329</v>
      </c>
      <c r="D224" s="479">
        <v>322.31916585708109</v>
      </c>
      <c r="E224" s="479">
        <v>0</v>
      </c>
      <c r="F224" s="574">
        <v>0</v>
      </c>
      <c r="G224" s="612">
        <f t="shared" si="10"/>
        <v>0.73413271290264825</v>
      </c>
      <c r="H224" s="474">
        <v>11674.499744066499</v>
      </c>
      <c r="I224" s="474">
        <f t="shared" si="7"/>
        <v>8570.632168892811</v>
      </c>
      <c r="K224" s="61">
        <v>0.73413271290264803</v>
      </c>
      <c r="L224" s="199">
        <f t="shared" si="11"/>
        <v>0</v>
      </c>
    </row>
    <row r="225" spans="1:12" x14ac:dyDescent="0.2">
      <c r="A225" s="337">
        <v>2024</v>
      </c>
      <c r="B225" s="337">
        <v>8</v>
      </c>
      <c r="C225" s="512">
        <v>109.68128920399998</v>
      </c>
      <c r="D225" s="479">
        <v>326.45437890907908</v>
      </c>
      <c r="E225" s="479">
        <v>0</v>
      </c>
      <c r="F225" s="574">
        <v>-1.11022302462516E-16</v>
      </c>
      <c r="G225" s="612">
        <f t="shared" si="10"/>
        <v>0.73658722862896731</v>
      </c>
      <c r="H225" s="474">
        <v>11658.4363818402</v>
      </c>
      <c r="I225" s="474">
        <f t="shared" si="7"/>
        <v>8587.455344646798</v>
      </c>
      <c r="K225" s="61">
        <v>0.73658722862896697</v>
      </c>
      <c r="L225" s="199">
        <f t="shared" si="11"/>
        <v>0</v>
      </c>
    </row>
    <row r="226" spans="1:12" x14ac:dyDescent="0.2">
      <c r="A226" s="337">
        <v>2024</v>
      </c>
      <c r="B226" s="337">
        <v>9</v>
      </c>
      <c r="C226" s="512">
        <v>109.78913095823837</v>
      </c>
      <c r="D226" s="479">
        <v>277.87653293728147</v>
      </c>
      <c r="E226" s="479">
        <v>0</v>
      </c>
      <c r="F226" s="574">
        <v>-1.11022302462516E-16</v>
      </c>
      <c r="G226" s="612">
        <f t="shared" si="10"/>
        <v>0.71229159402605424</v>
      </c>
      <c r="H226" s="474">
        <v>11639.444718492799</v>
      </c>
      <c r="I226" s="474">
        <f t="shared" si="7"/>
        <v>8290.678632113375</v>
      </c>
      <c r="K226" s="61">
        <v>0.71229159402605402</v>
      </c>
      <c r="L226" s="199">
        <f t="shared" si="11"/>
        <v>0</v>
      </c>
    </row>
    <row r="227" spans="1:12" x14ac:dyDescent="0.2">
      <c r="A227" s="337">
        <v>2024</v>
      </c>
      <c r="B227" s="337">
        <v>10</v>
      </c>
      <c r="C227" s="512">
        <v>109.92590753161217</v>
      </c>
      <c r="D227" s="479">
        <v>198.89039579254836</v>
      </c>
      <c r="E227" s="479">
        <v>3.8110897796785466</v>
      </c>
      <c r="F227" s="574">
        <v>0</v>
      </c>
      <c r="G227" s="612">
        <f t="shared" si="10"/>
        <v>0.67346519982438624</v>
      </c>
      <c r="H227" s="474">
        <v>11617.356308787799</v>
      </c>
      <c r="I227" s="474">
        <f t="shared" si="7"/>
        <v>7823.8851879288695</v>
      </c>
      <c r="K227" s="61">
        <v>0.67346519982438602</v>
      </c>
      <c r="L227" s="199">
        <f t="shared" si="11"/>
        <v>0</v>
      </c>
    </row>
    <row r="228" spans="1:12" x14ac:dyDescent="0.2">
      <c r="A228" s="337">
        <v>2024</v>
      </c>
      <c r="B228" s="337">
        <v>11</v>
      </c>
      <c r="C228" s="512">
        <v>110.1161457000716</v>
      </c>
      <c r="D228" s="479">
        <v>78.117279066674627</v>
      </c>
      <c r="E228" s="479">
        <v>26.436963465927999</v>
      </c>
      <c r="F228" s="574">
        <v>0</v>
      </c>
      <c r="G228" s="612">
        <f t="shared" si="10"/>
        <v>0.61760930183224982</v>
      </c>
      <c r="H228" s="474">
        <v>11595.7225159465</v>
      </c>
      <c r="I228" s="474">
        <f t="shared" si="7"/>
        <v>7161.6260873142173</v>
      </c>
      <c r="K228" s="61">
        <v>0.61760930183225005</v>
      </c>
      <c r="L228" s="199">
        <f t="shared" si="11"/>
        <v>0</v>
      </c>
    </row>
    <row r="229" spans="1:12" x14ac:dyDescent="0.2">
      <c r="A229" s="337">
        <v>2024</v>
      </c>
      <c r="B229" s="337">
        <v>12</v>
      </c>
      <c r="C229" s="512">
        <v>110.31632140719802</v>
      </c>
      <c r="D229" s="479">
        <v>42.633806123140985</v>
      </c>
      <c r="E229" s="479">
        <v>81.614210043345437</v>
      </c>
      <c r="F229" s="574">
        <v>0</v>
      </c>
      <c r="G229" s="612">
        <f t="shared" si="10"/>
        <v>0.61203295563555915</v>
      </c>
      <c r="H229" s="474">
        <v>11578.1255982197</v>
      </c>
      <c r="I229" s="474">
        <f t="shared" si="7"/>
        <v>7086.1944305981297</v>
      </c>
      <c r="K229" s="61">
        <v>0.61203295563555904</v>
      </c>
      <c r="L229" s="199">
        <f t="shared" si="11"/>
        <v>0</v>
      </c>
    </row>
    <row r="230" spans="1:12" x14ac:dyDescent="0.2">
      <c r="A230" s="337">
        <v>2025</v>
      </c>
      <c r="B230" s="337">
        <v>1</v>
      </c>
      <c r="C230" s="512">
        <v>110.49556820813521</v>
      </c>
      <c r="D230" s="479">
        <v>26.112829868525239</v>
      </c>
      <c r="E230" s="479">
        <v>127.15014736663784</v>
      </c>
      <c r="F230" s="574">
        <v>1.11022302462516E-16</v>
      </c>
      <c r="G230" s="612">
        <f t="shared" si="10"/>
        <v>0.61396105020933267</v>
      </c>
      <c r="H230" s="474">
        <v>11567.3853863518</v>
      </c>
      <c r="I230" s="474">
        <f t="shared" si="7"/>
        <v>7101.9240799806385</v>
      </c>
      <c r="K230" s="61">
        <v>0.613961050209333</v>
      </c>
      <c r="L230" s="199">
        <f t="shared" si="11"/>
        <v>0</v>
      </c>
    </row>
    <row r="231" spans="1:12" x14ac:dyDescent="0.2">
      <c r="A231" s="337">
        <v>2025</v>
      </c>
      <c r="B231" s="337">
        <v>2</v>
      </c>
      <c r="C231" s="512">
        <v>110.61586835527839</v>
      </c>
      <c r="D231" s="479">
        <v>35.042184420393127</v>
      </c>
      <c r="E231" s="479">
        <v>78.467690138551589</v>
      </c>
      <c r="F231" s="574">
        <v>1.11022302462516E-16</v>
      </c>
      <c r="G231" s="612">
        <f t="shared" si="10"/>
        <v>0.60854751672186924</v>
      </c>
      <c r="H231" s="474">
        <v>11561.9153096053</v>
      </c>
      <c r="I231" s="474">
        <f t="shared" si="7"/>
        <v>7035.9748502088669</v>
      </c>
      <c r="K231" s="61">
        <v>0.60854751672186902</v>
      </c>
      <c r="L231" s="199">
        <f t="shared" si="11"/>
        <v>0</v>
      </c>
    </row>
    <row r="232" spans="1:12" x14ac:dyDescent="0.2">
      <c r="A232" s="337">
        <v>2025</v>
      </c>
      <c r="B232" s="337">
        <v>3</v>
      </c>
      <c r="C232" s="512">
        <v>110.69365191409904</v>
      </c>
      <c r="D232" s="479">
        <v>64.582270600115152</v>
      </c>
      <c r="E232" s="479">
        <v>46.311218909337121</v>
      </c>
      <c r="F232" s="574">
        <v>0</v>
      </c>
      <c r="G232" s="612">
        <f t="shared" si="10"/>
        <v>0.61697229945691734</v>
      </c>
      <c r="H232" s="474">
        <v>11553.664823966101</v>
      </c>
      <c r="I232" s="474">
        <f t="shared" ref="I232:I295" si="12">+H232*G232</f>
        <v>7128.2911535968651</v>
      </c>
      <c r="K232" s="61">
        <v>0.61697229945691701</v>
      </c>
      <c r="L232" s="199">
        <f t="shared" si="11"/>
        <v>0</v>
      </c>
    </row>
    <row r="233" spans="1:12" x14ac:dyDescent="0.2">
      <c r="A233" s="337">
        <v>2025</v>
      </c>
      <c r="B233" s="337">
        <v>4</v>
      </c>
      <c r="C233" s="512">
        <v>110.78060396293056</v>
      </c>
      <c r="D233" s="479">
        <v>114.03392869270741</v>
      </c>
      <c r="E233" s="479">
        <v>10.944087118763242</v>
      </c>
      <c r="F233" s="574">
        <v>2.2204460492503101E-16</v>
      </c>
      <c r="G233" s="612">
        <f t="shared" si="10"/>
        <v>0.63485726346177973</v>
      </c>
      <c r="H233" s="474">
        <v>11546.934586531201</v>
      </c>
      <c r="I233" s="474">
        <f t="shared" si="12"/>
        <v>7330.6552929773752</v>
      </c>
      <c r="K233" s="61">
        <v>0.63485726346177995</v>
      </c>
      <c r="L233" s="199">
        <f t="shared" si="11"/>
        <v>0</v>
      </c>
    </row>
    <row r="234" spans="1:12" x14ac:dyDescent="0.2">
      <c r="A234" s="337">
        <v>2025</v>
      </c>
      <c r="B234" s="337">
        <v>5</v>
      </c>
      <c r="C234" s="512">
        <v>110.89115052311038</v>
      </c>
      <c r="D234" s="479">
        <v>208.47875842628665</v>
      </c>
      <c r="E234" s="479">
        <v>1.2472710741059452</v>
      </c>
      <c r="F234" s="574">
        <v>1.11022302462516E-16</v>
      </c>
      <c r="G234" s="612">
        <f t="shared" si="10"/>
        <v>0.68113965025125145</v>
      </c>
      <c r="H234" s="474">
        <v>11537.633936742301</v>
      </c>
      <c r="I234" s="474">
        <f t="shared" si="12"/>
        <v>7858.7399443996201</v>
      </c>
      <c r="K234" s="61">
        <v>0.68113965025125101</v>
      </c>
      <c r="L234" s="199">
        <f t="shared" si="11"/>
        <v>0</v>
      </c>
    </row>
    <row r="235" spans="1:12" x14ac:dyDescent="0.2">
      <c r="A235" s="337">
        <v>2025</v>
      </c>
      <c r="B235" s="337">
        <v>6</v>
      </c>
      <c r="C235" s="512">
        <v>111.02172567104526</v>
      </c>
      <c r="D235" s="479">
        <v>271.66325293295364</v>
      </c>
      <c r="E235" s="479">
        <v>0</v>
      </c>
      <c r="F235" s="574">
        <v>1.11022302462516E-16</v>
      </c>
      <c r="G235" s="612">
        <f t="shared" si="10"/>
        <v>0.71341531285153426</v>
      </c>
      <c r="H235" s="474">
        <v>11529.476291135201</v>
      </c>
      <c r="I235" s="474">
        <f t="shared" si="12"/>
        <v>8225.3049352545659</v>
      </c>
      <c r="K235" s="61">
        <v>0.71341531285153403</v>
      </c>
      <c r="L235" s="199">
        <f t="shared" si="11"/>
        <v>0</v>
      </c>
    </row>
    <row r="236" spans="1:12" x14ac:dyDescent="0.2">
      <c r="A236" s="337">
        <v>2025</v>
      </c>
      <c r="B236" s="337">
        <v>7</v>
      </c>
      <c r="C236" s="512">
        <v>111.144043724496</v>
      </c>
      <c r="D236" s="479">
        <v>322.31916585708109</v>
      </c>
      <c r="E236" s="479">
        <v>0</v>
      </c>
      <c r="F236" s="574">
        <v>1.11022302462516E-16</v>
      </c>
      <c r="G236" s="612">
        <f t="shared" si="10"/>
        <v>0.73956531132653802</v>
      </c>
      <c r="H236" s="474">
        <v>11520.358532267601</v>
      </c>
      <c r="I236" s="474">
        <f t="shared" si="12"/>
        <v>8520.0575445098275</v>
      </c>
      <c r="K236" s="61">
        <v>0.73956531132653802</v>
      </c>
      <c r="L236" s="199">
        <f t="shared" si="11"/>
        <v>0</v>
      </c>
    </row>
    <row r="237" spans="1:12" x14ac:dyDescent="0.2">
      <c r="A237" s="337">
        <v>2025</v>
      </c>
      <c r="B237" s="337">
        <v>8</v>
      </c>
      <c r="C237" s="512">
        <v>111.25257308237163</v>
      </c>
      <c r="D237" s="479">
        <v>326.45437890907908</v>
      </c>
      <c r="E237" s="479">
        <v>0</v>
      </c>
      <c r="F237" s="574">
        <v>-1.11022302462516E-16</v>
      </c>
      <c r="G237" s="612">
        <f t="shared" si="10"/>
        <v>0.74204213182876455</v>
      </c>
      <c r="H237" s="474">
        <v>11511.5583777845</v>
      </c>
      <c r="I237" s="474">
        <f t="shared" si="12"/>
        <v>8542.0613193224854</v>
      </c>
      <c r="K237" s="61">
        <v>0.74204213182876499</v>
      </c>
      <c r="L237" s="199">
        <f t="shared" si="11"/>
        <v>0</v>
      </c>
    </row>
    <row r="238" spans="1:12" x14ac:dyDescent="0.2">
      <c r="A238" s="337">
        <v>2025</v>
      </c>
      <c r="B238" s="337">
        <v>9</v>
      </c>
      <c r="C238" s="512">
        <v>111.35684169222166</v>
      </c>
      <c r="D238" s="479">
        <v>277.87653293728147</v>
      </c>
      <c r="E238" s="479">
        <v>0</v>
      </c>
      <c r="F238" s="574">
        <v>0</v>
      </c>
      <c r="G238" s="612">
        <f t="shared" si="10"/>
        <v>0.71773409262027665</v>
      </c>
      <c r="H238" s="474">
        <v>11498.431531104299</v>
      </c>
      <c r="I238" s="474">
        <f t="shared" si="12"/>
        <v>8252.8163215335226</v>
      </c>
      <c r="K238" s="61">
        <v>0.71773409262027699</v>
      </c>
      <c r="L238" s="199">
        <f t="shared" si="11"/>
        <v>0</v>
      </c>
    </row>
    <row r="239" spans="1:12" x14ac:dyDescent="0.2">
      <c r="A239" s="337">
        <v>2025</v>
      </c>
      <c r="B239" s="337">
        <v>10</v>
      </c>
      <c r="C239" s="512">
        <v>111.4732118534465</v>
      </c>
      <c r="D239" s="479">
        <v>198.89039579254836</v>
      </c>
      <c r="E239" s="479">
        <v>3.8110897796785466</v>
      </c>
      <c r="F239" s="574">
        <v>1.11022302462516E-16</v>
      </c>
      <c r="G239" s="612">
        <f t="shared" si="10"/>
        <v>0.67883685507549296</v>
      </c>
      <c r="H239" s="474">
        <v>11480.351951209501</v>
      </c>
      <c r="I239" s="474">
        <f t="shared" si="12"/>
        <v>7793.2860137188563</v>
      </c>
      <c r="K239" s="61">
        <v>0.67883685507549296</v>
      </c>
      <c r="L239" s="199">
        <f t="shared" si="11"/>
        <v>0</v>
      </c>
    </row>
    <row r="240" spans="1:12" x14ac:dyDescent="0.2">
      <c r="A240" s="337">
        <v>2025</v>
      </c>
      <c r="B240" s="337">
        <v>11</v>
      </c>
      <c r="C240" s="512">
        <v>111.62269164204618</v>
      </c>
      <c r="D240" s="479">
        <v>78.117279066674627</v>
      </c>
      <c r="E240" s="479">
        <v>26.436963465927999</v>
      </c>
      <c r="F240" s="574">
        <v>0</v>
      </c>
      <c r="G240" s="612">
        <f t="shared" si="10"/>
        <v>0.62283945940761754</v>
      </c>
      <c r="H240" s="474">
        <v>11462.656287456501</v>
      </c>
      <c r="I240" s="474">
        <f t="shared" si="12"/>
        <v>7139.3946454547349</v>
      </c>
      <c r="K240" s="61">
        <v>0.62283945940761798</v>
      </c>
      <c r="L240" s="199">
        <f t="shared" si="11"/>
        <v>0</v>
      </c>
    </row>
    <row r="241" spans="1:12" x14ac:dyDescent="0.2">
      <c r="A241" s="337">
        <v>2025</v>
      </c>
      <c r="B241" s="337">
        <v>12</v>
      </c>
      <c r="C241" s="512">
        <v>111.78276310914544</v>
      </c>
      <c r="D241" s="479">
        <v>42.633806123140985</v>
      </c>
      <c r="E241" s="479">
        <v>81.614210043345437</v>
      </c>
      <c r="F241" s="574">
        <v>1.11022302462516E-16</v>
      </c>
      <c r="G241" s="612">
        <f t="shared" si="10"/>
        <v>0.61712388646122196</v>
      </c>
      <c r="H241" s="474">
        <v>11451.577080098001</v>
      </c>
      <c r="I241" s="474">
        <f t="shared" si="12"/>
        <v>7067.0417537803305</v>
      </c>
      <c r="K241" s="61">
        <v>0.61712388646122196</v>
      </c>
      <c r="L241" s="199">
        <f t="shared" si="11"/>
        <v>0</v>
      </c>
    </row>
    <row r="242" spans="1:12" x14ac:dyDescent="0.2">
      <c r="A242" s="337">
        <v>2026</v>
      </c>
      <c r="B242" s="337">
        <v>1</v>
      </c>
      <c r="C242" s="512">
        <v>111.94420182445323</v>
      </c>
      <c r="D242" s="479">
        <v>26.112829868525239</v>
      </c>
      <c r="E242" s="479">
        <v>127.15014736663784</v>
      </c>
      <c r="F242" s="574">
        <v>2.2204460492503101E-16</v>
      </c>
      <c r="G242" s="612">
        <f t="shared" si="10"/>
        <v>0.61899015809859348</v>
      </c>
      <c r="H242" s="474">
        <v>11451.183481350199</v>
      </c>
      <c r="I242" s="474">
        <f t="shared" si="12"/>
        <v>7088.1698735369619</v>
      </c>
      <c r="K242" s="61">
        <v>0.61899015809859304</v>
      </c>
      <c r="L242" s="199">
        <f t="shared" si="11"/>
        <v>0</v>
      </c>
    </row>
    <row r="243" spans="1:12" x14ac:dyDescent="0.2">
      <c r="A243" s="337">
        <v>2026</v>
      </c>
      <c r="B243" s="337">
        <v>2</v>
      </c>
      <c r="C243" s="512">
        <v>112.08750317676873</v>
      </c>
      <c r="D243" s="479">
        <v>35.042184420393127</v>
      </c>
      <c r="E243" s="479">
        <v>78.467690138551589</v>
      </c>
      <c r="F243" s="574">
        <v>0</v>
      </c>
      <c r="G243" s="612">
        <f t="shared" si="10"/>
        <v>0.61365647609399732</v>
      </c>
      <c r="H243" s="474">
        <v>11459.193533567601</v>
      </c>
      <c r="I243" s="474">
        <f t="shared" si="12"/>
        <v>7032.0083226882152</v>
      </c>
      <c r="K243" s="61">
        <v>0.61365647609399698</v>
      </c>
      <c r="L243" s="199">
        <f t="shared" si="11"/>
        <v>0</v>
      </c>
    </row>
    <row r="244" spans="1:12" x14ac:dyDescent="0.2">
      <c r="A244" s="337">
        <v>2026</v>
      </c>
      <c r="B244" s="337">
        <v>3</v>
      </c>
      <c r="C244" s="512">
        <v>112.20947465899201</v>
      </c>
      <c r="D244" s="479">
        <v>64.582270600115152</v>
      </c>
      <c r="E244" s="479">
        <v>46.311218909337121</v>
      </c>
      <c r="F244" s="574">
        <v>1.11022302462516E-16</v>
      </c>
      <c r="G244" s="612">
        <f t="shared" si="10"/>
        <v>0.62223466258254878</v>
      </c>
      <c r="H244" s="474">
        <v>11463.5567591201</v>
      </c>
      <c r="I244" s="474">
        <f t="shared" si="12"/>
        <v>7133.0223720069916</v>
      </c>
      <c r="K244" s="61">
        <v>0.622234662582549</v>
      </c>
      <c r="L244" s="199">
        <f t="shared" si="11"/>
        <v>0</v>
      </c>
    </row>
    <row r="245" spans="1:12" x14ac:dyDescent="0.2">
      <c r="A245" s="337">
        <v>2026</v>
      </c>
      <c r="B245" s="337">
        <v>4</v>
      </c>
      <c r="C245" s="512">
        <v>112.35099615918919</v>
      </c>
      <c r="D245" s="479">
        <v>114.03392869270741</v>
      </c>
      <c r="E245" s="479">
        <v>10.944087118763242</v>
      </c>
      <c r="F245" s="574">
        <v>1.11022302462516E-16</v>
      </c>
      <c r="G245" s="612">
        <f t="shared" si="10"/>
        <v>0.64030907107860913</v>
      </c>
      <c r="H245" s="474">
        <v>11470.786826208499</v>
      </c>
      <c r="I245" s="474">
        <f t="shared" si="12"/>
        <v>7344.8488572303113</v>
      </c>
      <c r="K245" s="61">
        <v>0.64030907107860902</v>
      </c>
      <c r="L245" s="199">
        <f t="shared" si="11"/>
        <v>0</v>
      </c>
    </row>
    <row r="246" spans="1:12" x14ac:dyDescent="0.2">
      <c r="A246" s="337">
        <v>2026</v>
      </c>
      <c r="B246" s="337">
        <v>5</v>
      </c>
      <c r="C246" s="512">
        <v>112.50327922682949</v>
      </c>
      <c r="D246" s="479">
        <v>208.47875842628665</v>
      </c>
      <c r="E246" s="479">
        <v>1.2472710741059452</v>
      </c>
      <c r="F246" s="574">
        <v>1.11022302462516E-16</v>
      </c>
      <c r="G246" s="612">
        <f t="shared" si="10"/>
        <v>0.68673635123281807</v>
      </c>
      <c r="H246" s="474">
        <v>11475.045207557299</v>
      </c>
      <c r="I246" s="474">
        <f t="shared" si="12"/>
        <v>7880.330676069535</v>
      </c>
      <c r="K246" s="61">
        <v>0.68673635123281795</v>
      </c>
      <c r="L246" s="199">
        <f t="shared" si="11"/>
        <v>0</v>
      </c>
    </row>
    <row r="247" spans="1:12" x14ac:dyDescent="0.2">
      <c r="A247" s="337">
        <v>2026</v>
      </c>
      <c r="B247" s="337">
        <v>6</v>
      </c>
      <c r="C247" s="512">
        <v>112.6615342812061</v>
      </c>
      <c r="D247" s="479">
        <v>271.66325293295364</v>
      </c>
      <c r="E247" s="479">
        <v>0</v>
      </c>
      <c r="F247" s="574">
        <v>1.11022302462516E-16</v>
      </c>
      <c r="G247" s="612">
        <f t="shared" si="10"/>
        <v>0.71910810799679559</v>
      </c>
      <c r="H247" s="474">
        <v>11481.2231404383</v>
      </c>
      <c r="I247" s="474">
        <f t="shared" si="12"/>
        <v>8256.2406500096131</v>
      </c>
      <c r="K247" s="61">
        <v>0.71910810799679603</v>
      </c>
      <c r="L247" s="199">
        <f t="shared" si="11"/>
        <v>0</v>
      </c>
    </row>
    <row r="248" spans="1:12" x14ac:dyDescent="0.2">
      <c r="A248" s="337">
        <v>2026</v>
      </c>
      <c r="B248" s="337">
        <v>7</v>
      </c>
      <c r="C248" s="512">
        <v>112.79527585996597</v>
      </c>
      <c r="D248" s="479">
        <v>322.31916585708109</v>
      </c>
      <c r="E248" s="479">
        <v>0</v>
      </c>
      <c r="F248" s="574">
        <v>-1.11022302462516E-16</v>
      </c>
      <c r="G248" s="612">
        <f t="shared" si="10"/>
        <v>0.7452977646300859</v>
      </c>
      <c r="H248" s="474">
        <v>11485.392790083401</v>
      </c>
      <c r="I248" s="474">
        <f t="shared" si="12"/>
        <v>8560.0375723476645</v>
      </c>
      <c r="K248" s="61">
        <v>0.74529776463008601</v>
      </c>
      <c r="L248" s="199">
        <f t="shared" si="11"/>
        <v>0</v>
      </c>
    </row>
    <row r="249" spans="1:12" x14ac:dyDescent="0.2">
      <c r="A249" s="337">
        <v>2026</v>
      </c>
      <c r="B249" s="337">
        <v>8</v>
      </c>
      <c r="C249" s="512">
        <v>112.90339914787303</v>
      </c>
      <c r="D249" s="479">
        <v>326.45437890907908</v>
      </c>
      <c r="E249" s="479">
        <v>0</v>
      </c>
      <c r="F249" s="574">
        <v>0</v>
      </c>
      <c r="G249" s="612">
        <f t="shared" si="10"/>
        <v>0.74777317541100041</v>
      </c>
      <c r="H249" s="474">
        <v>11489.970021540599</v>
      </c>
      <c r="I249" s="474">
        <f t="shared" si="12"/>
        <v>8591.8913683846149</v>
      </c>
      <c r="K249" s="61">
        <v>0.74777317541099997</v>
      </c>
      <c r="L249" s="199">
        <f t="shared" si="11"/>
        <v>0</v>
      </c>
    </row>
    <row r="250" spans="1:12" x14ac:dyDescent="0.2">
      <c r="A250" s="337">
        <v>2026</v>
      </c>
      <c r="B250" s="337">
        <v>9</v>
      </c>
      <c r="C250" s="512">
        <v>113.01474710533724</v>
      </c>
      <c r="D250" s="479">
        <v>277.87653293728147</v>
      </c>
      <c r="E250" s="479">
        <v>0</v>
      </c>
      <c r="F250" s="574">
        <v>0</v>
      </c>
      <c r="G250" s="612">
        <f t="shared" si="10"/>
        <v>0.72348971301927012</v>
      </c>
      <c r="H250" s="474">
        <v>11491.847534202199</v>
      </c>
      <c r="I250" s="474">
        <f t="shared" si="12"/>
        <v>8314.2334745811568</v>
      </c>
      <c r="K250" s="61">
        <v>0.72348971301927001</v>
      </c>
      <c r="L250" s="199">
        <f t="shared" si="11"/>
        <v>0</v>
      </c>
    </row>
    <row r="251" spans="1:12" x14ac:dyDescent="0.2">
      <c r="A251" s="337">
        <v>2026</v>
      </c>
      <c r="B251" s="337">
        <v>10</v>
      </c>
      <c r="C251" s="512">
        <v>113.16762781287154</v>
      </c>
      <c r="D251" s="479">
        <v>198.89039579254836</v>
      </c>
      <c r="E251" s="479">
        <v>3.8110897796785466</v>
      </c>
      <c r="F251" s="574">
        <v>1.11022302462516E-16</v>
      </c>
      <c r="G251" s="612">
        <f t="shared" si="10"/>
        <v>0.68471922627911885</v>
      </c>
      <c r="H251" s="474">
        <v>11491.0376899977</v>
      </c>
      <c r="I251" s="474">
        <f t="shared" si="12"/>
        <v>7868.1344362394184</v>
      </c>
      <c r="K251" s="61">
        <v>0.68471922627911896</v>
      </c>
      <c r="L251" s="199">
        <f t="shared" si="11"/>
        <v>0</v>
      </c>
    </row>
    <row r="252" spans="1:12" x14ac:dyDescent="0.2">
      <c r="A252" s="337">
        <v>2026</v>
      </c>
      <c r="B252" s="337">
        <v>11</v>
      </c>
      <c r="C252" s="512">
        <v>113.39748179873979</v>
      </c>
      <c r="D252" s="479">
        <v>78.117279066674627</v>
      </c>
      <c r="E252" s="479">
        <v>26.436963465927999</v>
      </c>
      <c r="F252" s="574">
        <v>-1.11022302462516E-16</v>
      </c>
      <c r="G252" s="612">
        <f t="shared" si="10"/>
        <v>0.62900085941812955</v>
      </c>
      <c r="H252" s="474">
        <v>11491.364224274699</v>
      </c>
      <c r="I252" s="474">
        <f t="shared" si="12"/>
        <v>7228.0779729555334</v>
      </c>
      <c r="K252" s="61">
        <v>0.62900085941813</v>
      </c>
      <c r="L252" s="199">
        <f t="shared" si="11"/>
        <v>0</v>
      </c>
    </row>
    <row r="253" spans="1:12" x14ac:dyDescent="0.2">
      <c r="A253" s="337">
        <v>2026</v>
      </c>
      <c r="B253" s="337">
        <v>12</v>
      </c>
      <c r="C253" s="512">
        <v>113.64647885268862</v>
      </c>
      <c r="D253" s="479">
        <v>42.633806123140985</v>
      </c>
      <c r="E253" s="479">
        <v>81.614210043345437</v>
      </c>
      <c r="F253" s="574">
        <v>0</v>
      </c>
      <c r="G253" s="612">
        <f t="shared" si="10"/>
        <v>0.62359400246820451</v>
      </c>
      <c r="H253" s="474">
        <v>11492.3472639549</v>
      </c>
      <c r="I253" s="474">
        <f t="shared" si="12"/>
        <v>7166.5588280841548</v>
      </c>
      <c r="K253" s="61">
        <v>0.62359400246820496</v>
      </c>
      <c r="L253" s="199">
        <f t="shared" si="11"/>
        <v>0</v>
      </c>
    </row>
    <row r="254" spans="1:12" x14ac:dyDescent="0.2">
      <c r="A254" s="337">
        <v>2027</v>
      </c>
      <c r="B254" s="337">
        <v>1</v>
      </c>
      <c r="C254" s="512">
        <v>113.8694477996364</v>
      </c>
      <c r="D254" s="479">
        <v>26.112829868525239</v>
      </c>
      <c r="E254" s="479">
        <v>127.15014736663784</v>
      </c>
      <c r="F254" s="574">
        <v>2.2204460492503101E-16</v>
      </c>
      <c r="G254" s="612">
        <f t="shared" si="10"/>
        <v>0.6256738837925826</v>
      </c>
      <c r="H254" s="474">
        <v>11495.241649722</v>
      </c>
      <c r="I254" s="474">
        <f t="shared" si="12"/>
        <v>7192.2724881158183</v>
      </c>
      <c r="K254" s="61">
        <v>0.62567388379258304</v>
      </c>
      <c r="L254" s="199">
        <f t="shared" si="11"/>
        <v>0</v>
      </c>
    </row>
    <row r="255" spans="1:12" x14ac:dyDescent="0.2">
      <c r="A255" s="337">
        <v>2027</v>
      </c>
      <c r="B255" s="337">
        <v>2</v>
      </c>
      <c r="C255" s="512">
        <v>114.01345765068905</v>
      </c>
      <c r="D255" s="479">
        <v>35.042184420393127</v>
      </c>
      <c r="E255" s="479">
        <v>78.467690138551589</v>
      </c>
      <c r="F255" s="574">
        <v>1.11022302462516E-16</v>
      </c>
      <c r="G255" s="612">
        <f t="shared" si="10"/>
        <v>0.62034266142757255</v>
      </c>
      <c r="H255" s="474">
        <v>11497.1093298948</v>
      </c>
      <c r="I255" s="474">
        <f t="shared" si="12"/>
        <v>7132.1474004307156</v>
      </c>
      <c r="K255" s="61">
        <v>0.62034266142757299</v>
      </c>
      <c r="L255" s="199">
        <f t="shared" si="11"/>
        <v>0</v>
      </c>
    </row>
    <row r="256" spans="1:12" x14ac:dyDescent="0.2">
      <c r="A256" s="337">
        <v>2027</v>
      </c>
      <c r="B256" s="337">
        <v>3</v>
      </c>
      <c r="C256" s="512">
        <v>114.09944046788485</v>
      </c>
      <c r="D256" s="479">
        <v>64.582270600115152</v>
      </c>
      <c r="E256" s="479">
        <v>46.311218909337121</v>
      </c>
      <c r="F256" s="574">
        <v>0</v>
      </c>
      <c r="G256" s="612">
        <f t="shared" si="10"/>
        <v>0.62879590888587167</v>
      </c>
      <c r="H256" s="474">
        <v>11493.6962342264</v>
      </c>
      <c r="I256" s="474">
        <f t="shared" si="12"/>
        <v>7227.1891700585093</v>
      </c>
      <c r="K256" s="61">
        <v>0.628795908885872</v>
      </c>
      <c r="L256" s="199">
        <f t="shared" si="11"/>
        <v>0</v>
      </c>
    </row>
    <row r="257" spans="1:12" x14ac:dyDescent="0.2">
      <c r="A257" s="337">
        <v>2027</v>
      </c>
      <c r="B257" s="337">
        <v>4</v>
      </c>
      <c r="C257" s="512">
        <v>114.18955456744956</v>
      </c>
      <c r="D257" s="479">
        <v>114.03392869270741</v>
      </c>
      <c r="E257" s="479">
        <v>10.944087118763242</v>
      </c>
      <c r="F257" s="574">
        <v>0</v>
      </c>
      <c r="G257" s="612">
        <f t="shared" si="10"/>
        <v>0.64669185033465726</v>
      </c>
      <c r="H257" s="474">
        <v>11494.5090552076</v>
      </c>
      <c r="I257" s="474">
        <f t="shared" si="12"/>
        <v>7433.4053296006759</v>
      </c>
      <c r="K257" s="61">
        <v>0.64669185033465704</v>
      </c>
      <c r="L257" s="199">
        <f t="shared" si="11"/>
        <v>0</v>
      </c>
    </row>
    <row r="258" spans="1:12" x14ac:dyDescent="0.2">
      <c r="A258" s="337">
        <v>2027</v>
      </c>
      <c r="B258" s="337">
        <v>5</v>
      </c>
      <c r="C258" s="512">
        <v>114.30308211332115</v>
      </c>
      <c r="D258" s="479">
        <v>208.47875842628665</v>
      </c>
      <c r="E258" s="479">
        <v>1.2472710741059452</v>
      </c>
      <c r="F258" s="574">
        <v>0</v>
      </c>
      <c r="G258" s="612">
        <f t="shared" si="10"/>
        <v>0.69298458597872648</v>
      </c>
      <c r="H258" s="474">
        <v>11497.253842227101</v>
      </c>
      <c r="I258" s="474">
        <f t="shared" si="12"/>
        <v>7967.4196937480701</v>
      </c>
      <c r="K258" s="61">
        <v>0.69298458597872603</v>
      </c>
      <c r="L258" s="199">
        <f t="shared" si="11"/>
        <v>0</v>
      </c>
    </row>
    <row r="259" spans="1:12" x14ac:dyDescent="0.2">
      <c r="A259" s="337">
        <v>2027</v>
      </c>
      <c r="B259" s="337">
        <v>6</v>
      </c>
      <c r="C259" s="512">
        <v>114.43120703653061</v>
      </c>
      <c r="D259" s="479">
        <v>271.66325293295364</v>
      </c>
      <c r="E259" s="479">
        <v>0</v>
      </c>
      <c r="F259" s="574">
        <v>0</v>
      </c>
      <c r="G259" s="612">
        <f t="shared" si="10"/>
        <v>0.725251742325697</v>
      </c>
      <c r="H259" s="474">
        <v>11502.8399224483</v>
      </c>
      <c r="I259" s="474">
        <f t="shared" si="12"/>
        <v>8342.4546954492143</v>
      </c>
      <c r="K259" s="61">
        <v>0.725251742325697</v>
      </c>
      <c r="L259" s="199">
        <f t="shared" si="11"/>
        <v>0</v>
      </c>
    </row>
    <row r="260" spans="1:12" x14ac:dyDescent="0.2">
      <c r="A260" s="337">
        <v>2027</v>
      </c>
      <c r="B260" s="337">
        <v>7</v>
      </c>
      <c r="C260" s="512">
        <v>114.53774404039417</v>
      </c>
      <c r="D260" s="479">
        <v>322.31916585708109</v>
      </c>
      <c r="E260" s="479">
        <v>0</v>
      </c>
      <c r="F260" s="574">
        <v>0</v>
      </c>
      <c r="G260" s="612">
        <f t="shared" si="10"/>
        <v>0.75134695496659787</v>
      </c>
      <c r="H260" s="474">
        <v>11503.866714658299</v>
      </c>
      <c r="I260" s="474">
        <f t="shared" si="12"/>
        <v>8643.3952264001127</v>
      </c>
      <c r="K260" s="61">
        <v>0.75134695496659798</v>
      </c>
      <c r="L260" s="199">
        <f t="shared" si="11"/>
        <v>0</v>
      </c>
    </row>
    <row r="261" spans="1:12" x14ac:dyDescent="0.2">
      <c r="A261" s="337">
        <v>2027</v>
      </c>
      <c r="B261" s="337">
        <v>8</v>
      </c>
      <c r="C261" s="512">
        <v>114.6131886992338</v>
      </c>
      <c r="D261" s="479">
        <v>326.45437890907908</v>
      </c>
      <c r="E261" s="479">
        <v>0</v>
      </c>
      <c r="F261" s="574">
        <v>-1.11022302462516E-16</v>
      </c>
      <c r="G261" s="612">
        <f t="shared" si="10"/>
        <v>0.75370891790990713</v>
      </c>
      <c r="H261" s="474">
        <v>11499.6623619886</v>
      </c>
      <c r="I261" s="474">
        <f t="shared" si="12"/>
        <v>8667.3980751837134</v>
      </c>
      <c r="K261" s="61">
        <v>0.75370891790990702</v>
      </c>
      <c r="L261" s="199">
        <f t="shared" si="11"/>
        <v>0</v>
      </c>
    </row>
    <row r="262" spans="1:12" x14ac:dyDescent="0.2">
      <c r="A262" s="337">
        <v>2027</v>
      </c>
      <c r="B262" s="337">
        <v>9</v>
      </c>
      <c r="C262" s="512">
        <v>114.68592023586844</v>
      </c>
      <c r="D262" s="479">
        <v>277.87653293728147</v>
      </c>
      <c r="E262" s="479">
        <v>0</v>
      </c>
      <c r="F262" s="574">
        <v>-1.11022302462516E-16</v>
      </c>
      <c r="G262" s="612">
        <f t="shared" si="10"/>
        <v>0.7292913939138751</v>
      </c>
      <c r="H262" s="474">
        <v>11490.663487097299</v>
      </c>
      <c r="I262" s="474">
        <f t="shared" si="12"/>
        <v>8380.0419915004586</v>
      </c>
      <c r="K262" s="61">
        <v>0.72929139391387499</v>
      </c>
      <c r="L262" s="199">
        <f t="shared" si="11"/>
        <v>0</v>
      </c>
    </row>
    <row r="263" spans="1:12" x14ac:dyDescent="0.2">
      <c r="A263" s="337">
        <v>2027</v>
      </c>
      <c r="B263" s="337">
        <v>10</v>
      </c>
      <c r="C263" s="512">
        <v>114.79576537668129</v>
      </c>
      <c r="D263" s="479">
        <v>198.89039579254836</v>
      </c>
      <c r="E263" s="479">
        <v>3.8110897796785466</v>
      </c>
      <c r="F263" s="574">
        <v>1.11022302462516E-16</v>
      </c>
      <c r="G263" s="612">
        <f t="shared" si="10"/>
        <v>0.69037150396667446</v>
      </c>
      <c r="H263" s="474">
        <v>11481.236652367001</v>
      </c>
      <c r="I263" s="474">
        <f t="shared" si="12"/>
        <v>7926.3186150919128</v>
      </c>
      <c r="K263" s="61">
        <v>0.69037150396667402</v>
      </c>
      <c r="L263" s="199">
        <f t="shared" si="11"/>
        <v>0</v>
      </c>
    </row>
    <row r="264" spans="1:12" x14ac:dyDescent="0.2">
      <c r="A264" s="337">
        <v>2027</v>
      </c>
      <c r="B264" s="337">
        <v>11</v>
      </c>
      <c r="C264" s="512">
        <v>114.9771349629191</v>
      </c>
      <c r="D264" s="479">
        <v>78.117279066674627</v>
      </c>
      <c r="E264" s="479">
        <v>26.436963465927999</v>
      </c>
      <c r="F264" s="574">
        <v>0</v>
      </c>
      <c r="G264" s="612">
        <f t="shared" si="10"/>
        <v>0.63448481761210107</v>
      </c>
      <c r="H264" s="474">
        <v>11479.5288427669</v>
      </c>
      <c r="I264" s="474">
        <f t="shared" si="12"/>
        <v>7283.5867640758106</v>
      </c>
      <c r="K264" s="61">
        <v>0.63448481761210096</v>
      </c>
      <c r="L264" s="199">
        <f t="shared" si="11"/>
        <v>0</v>
      </c>
    </row>
    <row r="265" spans="1:12" x14ac:dyDescent="0.2">
      <c r="A265" s="337">
        <v>2027</v>
      </c>
      <c r="B265" s="337">
        <v>12</v>
      </c>
      <c r="C265" s="512">
        <v>115.18401678877123</v>
      </c>
      <c r="D265" s="479">
        <v>42.633806123140985</v>
      </c>
      <c r="E265" s="479">
        <v>81.614210043345437</v>
      </c>
      <c r="F265" s="574">
        <v>1.11022302462516E-16</v>
      </c>
      <c r="G265" s="612">
        <f t="shared" si="10"/>
        <v>0.6289317525226622</v>
      </c>
      <c r="H265" s="474">
        <v>11483.7288960203</v>
      </c>
      <c r="I265" s="474">
        <f t="shared" si="12"/>
        <v>7222.4817400691845</v>
      </c>
      <c r="K265" s="61">
        <v>0.62893175252266198</v>
      </c>
      <c r="L265" s="199">
        <f t="shared" si="11"/>
        <v>0</v>
      </c>
    </row>
    <row r="266" spans="1:12" x14ac:dyDescent="0.2">
      <c r="A266" s="337">
        <v>2028</v>
      </c>
      <c r="B266" s="337">
        <v>1</v>
      </c>
      <c r="C266" s="512">
        <v>115.37924852206665</v>
      </c>
      <c r="D266" s="479">
        <v>26.112829868525239</v>
      </c>
      <c r="E266" s="479">
        <v>127.15014736663784</v>
      </c>
      <c r="F266" s="574">
        <v>1.11022302462516E-16</v>
      </c>
      <c r="G266" s="612">
        <f t="shared" si="10"/>
        <v>0.63091534073438971</v>
      </c>
      <c r="H266" s="474">
        <v>11494.735272010101</v>
      </c>
      <c r="I266" s="474">
        <f t="shared" si="12"/>
        <v>7252.2048207918606</v>
      </c>
      <c r="K266" s="61">
        <v>0.63091534073439004</v>
      </c>
      <c r="L266" s="199">
        <f t="shared" si="11"/>
        <v>0</v>
      </c>
    </row>
    <row r="267" spans="1:12" x14ac:dyDescent="0.2">
      <c r="A267" s="337">
        <v>2028</v>
      </c>
      <c r="B267" s="337">
        <v>2</v>
      </c>
      <c r="C267" s="512">
        <v>115.51847639696054</v>
      </c>
      <c r="D267" s="479">
        <v>35.042184420393127</v>
      </c>
      <c r="E267" s="479">
        <v>78.467690138551589</v>
      </c>
      <c r="F267" s="574">
        <v>1.11022302462516E-16</v>
      </c>
      <c r="G267" s="612">
        <f t="shared" si="10"/>
        <v>0.62556751715720627</v>
      </c>
      <c r="H267" s="474">
        <v>11507.8778453999</v>
      </c>
      <c r="I267" s="474">
        <f t="shared" si="12"/>
        <v>7198.9545714952355</v>
      </c>
      <c r="K267" s="61">
        <v>0.62556751715720604</v>
      </c>
      <c r="L267" s="199">
        <f t="shared" si="11"/>
        <v>0</v>
      </c>
    </row>
    <row r="268" spans="1:12" x14ac:dyDescent="0.2">
      <c r="A268" s="337">
        <v>2028</v>
      </c>
      <c r="B268" s="337">
        <v>3</v>
      </c>
      <c r="C268" s="512">
        <v>115.6155064615933</v>
      </c>
      <c r="D268" s="479">
        <v>64.582270600115152</v>
      </c>
      <c r="E268" s="479">
        <v>46.311218909337121</v>
      </c>
      <c r="F268" s="574">
        <v>1.11022302462516E-16</v>
      </c>
      <c r="G268" s="612">
        <f t="shared" si="10"/>
        <v>0.63405911647936808</v>
      </c>
      <c r="H268" s="474">
        <v>11516.683523211001</v>
      </c>
      <c r="I268" s="474">
        <f t="shared" si="12"/>
        <v>7302.2581794996631</v>
      </c>
      <c r="K268" s="61">
        <v>0.63405911647936797</v>
      </c>
      <c r="L268" s="199">
        <f t="shared" si="11"/>
        <v>0</v>
      </c>
    </row>
    <row r="269" spans="1:12" x14ac:dyDescent="0.2">
      <c r="A269" s="337">
        <v>2028</v>
      </c>
      <c r="B269" s="337">
        <v>4</v>
      </c>
      <c r="C269" s="512">
        <v>115.71625216221059</v>
      </c>
      <c r="D269" s="479">
        <v>114.03392869270741</v>
      </c>
      <c r="E269" s="479">
        <v>10.944087118763242</v>
      </c>
      <c r="F269" s="574">
        <v>1.11022302462516E-16</v>
      </c>
      <c r="G269" s="612">
        <f t="shared" si="10"/>
        <v>0.65199196682501115</v>
      </c>
      <c r="H269" s="474">
        <v>11526.959824114399</v>
      </c>
      <c r="I269" s="474">
        <f t="shared" si="12"/>
        <v>7515.4852072372323</v>
      </c>
      <c r="K269" s="61">
        <v>0.65199196682501104</v>
      </c>
      <c r="L269" s="199">
        <f t="shared" si="11"/>
        <v>0</v>
      </c>
    </row>
    <row r="270" spans="1:12" x14ac:dyDescent="0.2">
      <c r="A270" s="337">
        <v>2028</v>
      </c>
      <c r="B270" s="337">
        <v>5</v>
      </c>
      <c r="C270" s="512">
        <v>115.83356561451085</v>
      </c>
      <c r="D270" s="479">
        <v>208.47875842628665</v>
      </c>
      <c r="E270" s="479">
        <v>1.2472710741059452</v>
      </c>
      <c r="F270" s="574">
        <v>1.11022302462516E-16</v>
      </c>
      <c r="G270" s="612">
        <f t="shared" ref="G270:G333" si="13">+$B$2+C270*$B$3+D270*$B$4+E270*$B$5+F270</f>
        <v>0.69829784570397002</v>
      </c>
      <c r="H270" s="474">
        <v>11533.9266057108</v>
      </c>
      <c r="I270" s="474">
        <f t="shared" si="12"/>
        <v>8054.1161012755547</v>
      </c>
      <c r="K270" s="61">
        <v>0.69829784570397002</v>
      </c>
      <c r="L270" s="199">
        <f t="shared" ref="L270:L333" si="14">+K270-G270</f>
        <v>0</v>
      </c>
    </row>
    <row r="271" spans="1:12" x14ac:dyDescent="0.2">
      <c r="A271" s="337">
        <v>2028</v>
      </c>
      <c r="B271" s="337">
        <v>6</v>
      </c>
      <c r="C271" s="512">
        <v>115.96168749600824</v>
      </c>
      <c r="D271" s="479">
        <v>271.66325293295364</v>
      </c>
      <c r="E271" s="479">
        <v>0</v>
      </c>
      <c r="F271" s="574">
        <v>1.11022302462516E-16</v>
      </c>
      <c r="G271" s="612">
        <f t="shared" si="13"/>
        <v>0.73056499149126708</v>
      </c>
      <c r="H271" s="474">
        <v>11541.0896412813</v>
      </c>
      <c r="I271" s="474">
        <f t="shared" si="12"/>
        <v>8431.5160555826242</v>
      </c>
      <c r="K271" s="61">
        <v>0.73056499149126697</v>
      </c>
      <c r="L271" s="199">
        <f t="shared" si="14"/>
        <v>0</v>
      </c>
    </row>
    <row r="272" spans="1:12" x14ac:dyDescent="0.2">
      <c r="A272" s="337">
        <v>2028</v>
      </c>
      <c r="B272" s="337">
        <v>7</v>
      </c>
      <c r="C272" s="512">
        <v>116.0701665374997</v>
      </c>
      <c r="D272" s="479">
        <v>322.31916585708109</v>
      </c>
      <c r="E272" s="479">
        <v>0</v>
      </c>
      <c r="F272" s="574">
        <v>0</v>
      </c>
      <c r="G272" s="612">
        <f t="shared" si="13"/>
        <v>0.7566669461521276</v>
      </c>
      <c r="H272" s="474">
        <v>11543.8079575671</v>
      </c>
      <c r="I272" s="474">
        <f t="shared" si="12"/>
        <v>8734.8179142189274</v>
      </c>
      <c r="K272" s="61">
        <v>0.75666694615212804</v>
      </c>
      <c r="L272" s="199">
        <f t="shared" si="14"/>
        <v>0</v>
      </c>
    </row>
    <row r="273" spans="1:12" x14ac:dyDescent="0.2">
      <c r="A273" s="337">
        <v>2028</v>
      </c>
      <c r="B273" s="337">
        <v>8</v>
      </c>
      <c r="C273" s="512">
        <v>116.15293896728583</v>
      </c>
      <c r="D273" s="479">
        <v>326.45437890907908</v>
      </c>
      <c r="E273" s="479">
        <v>0</v>
      </c>
      <c r="F273" s="574">
        <v>2.2204460492503101E-16</v>
      </c>
      <c r="G273" s="612">
        <f t="shared" si="13"/>
        <v>0.75905434834402463</v>
      </c>
      <c r="H273" s="474">
        <v>11543.5075457984</v>
      </c>
      <c r="I273" s="474">
        <f t="shared" si="12"/>
        <v>8762.1495977803352</v>
      </c>
      <c r="K273" s="61">
        <v>0.75905434834402497</v>
      </c>
      <c r="L273" s="199">
        <f t="shared" si="14"/>
        <v>0</v>
      </c>
    </row>
    <row r="274" spans="1:12" x14ac:dyDescent="0.2">
      <c r="A274" s="337">
        <v>2028</v>
      </c>
      <c r="B274" s="337">
        <v>9</v>
      </c>
      <c r="C274" s="512">
        <v>116.23123249070481</v>
      </c>
      <c r="D274" s="479">
        <v>277.87653293728147</v>
      </c>
      <c r="E274" s="479">
        <v>0</v>
      </c>
      <c r="F274" s="574">
        <v>0</v>
      </c>
      <c r="G274" s="612">
        <f t="shared" si="13"/>
        <v>0.73465613346197545</v>
      </c>
      <c r="H274" s="474">
        <v>11538.840303405501</v>
      </c>
      <c r="I274" s="474">
        <f t="shared" si="12"/>
        <v>8477.0798019350932</v>
      </c>
      <c r="K274" s="61">
        <v>0.734656133461975</v>
      </c>
      <c r="L274" s="199">
        <f t="shared" si="14"/>
        <v>0</v>
      </c>
    </row>
    <row r="275" spans="1:12" x14ac:dyDescent="0.2">
      <c r="A275" s="337">
        <v>2028</v>
      </c>
      <c r="B275" s="337">
        <v>10</v>
      </c>
      <c r="C275" s="512">
        <v>116.33558350594406</v>
      </c>
      <c r="D275" s="479">
        <v>198.89039579254836</v>
      </c>
      <c r="E275" s="479">
        <v>3.8110897796785466</v>
      </c>
      <c r="F275" s="574">
        <v>0</v>
      </c>
      <c r="G275" s="612">
        <f t="shared" si="13"/>
        <v>0.69571716998924304</v>
      </c>
      <c r="H275" s="474">
        <v>11532.161459851999</v>
      </c>
      <c r="I275" s="474">
        <f t="shared" si="12"/>
        <v>8023.1227347072509</v>
      </c>
      <c r="K275" s="61">
        <v>0.69571716998924304</v>
      </c>
      <c r="L275" s="199">
        <f t="shared" si="14"/>
        <v>0</v>
      </c>
    </row>
    <row r="276" spans="1:12" x14ac:dyDescent="0.2">
      <c r="A276" s="337">
        <v>2028</v>
      </c>
      <c r="B276" s="337">
        <v>11</v>
      </c>
      <c r="C276" s="512">
        <v>116.49447184604387</v>
      </c>
      <c r="D276" s="479">
        <v>78.117279066674627</v>
      </c>
      <c r="E276" s="479">
        <v>26.436963465927999</v>
      </c>
      <c r="F276" s="574">
        <v>1.11022302462516E-16</v>
      </c>
      <c r="G276" s="612">
        <f t="shared" si="13"/>
        <v>0.63975243725286601</v>
      </c>
      <c r="H276" s="474">
        <v>11531.445190763799</v>
      </c>
      <c r="I276" s="474">
        <f t="shared" si="12"/>
        <v>7377.2701658389815</v>
      </c>
      <c r="K276" s="61">
        <v>0.63975243725286601</v>
      </c>
      <c r="L276" s="199">
        <f t="shared" si="14"/>
        <v>0</v>
      </c>
    </row>
    <row r="277" spans="1:12" x14ac:dyDescent="0.2">
      <c r="A277" s="337">
        <v>2028</v>
      </c>
      <c r="B277" s="337">
        <v>12</v>
      </c>
      <c r="C277" s="512">
        <v>116.6724977657458</v>
      </c>
      <c r="D277" s="479">
        <v>42.633806123140985</v>
      </c>
      <c r="E277" s="479">
        <v>81.614210043345437</v>
      </c>
      <c r="F277" s="574">
        <v>1.11022302462516E-16</v>
      </c>
      <c r="G277" s="612">
        <f t="shared" si="13"/>
        <v>0.63409919537363213</v>
      </c>
      <c r="H277" s="474">
        <v>11534.9812179193</v>
      </c>
      <c r="I277" s="474">
        <f t="shared" si="12"/>
        <v>7314.3223089325866</v>
      </c>
      <c r="K277" s="61">
        <v>0.63409919537363202</v>
      </c>
      <c r="L277" s="199">
        <f t="shared" si="14"/>
        <v>0</v>
      </c>
    </row>
    <row r="278" spans="1:12" x14ac:dyDescent="0.2">
      <c r="A278" s="337">
        <v>2029</v>
      </c>
      <c r="B278" s="337">
        <v>1</v>
      </c>
      <c r="C278" s="512">
        <v>116.84376598418459</v>
      </c>
      <c r="D278" s="479">
        <v>26.112829868525239</v>
      </c>
      <c r="E278" s="479">
        <v>127.15014736663784</v>
      </c>
      <c r="F278" s="574">
        <v>0</v>
      </c>
      <c r="G278" s="612">
        <f t="shared" si="13"/>
        <v>0.63599959132731565</v>
      </c>
      <c r="H278" s="474">
        <v>11545.6407126503</v>
      </c>
      <c r="I278" s="474">
        <f t="shared" si="12"/>
        <v>7343.0227748576081</v>
      </c>
      <c r="K278" s="61">
        <v>0.63599959132731598</v>
      </c>
      <c r="L278" s="199">
        <f t="shared" si="14"/>
        <v>0</v>
      </c>
    </row>
    <row r="279" spans="1:12" x14ac:dyDescent="0.2">
      <c r="A279" s="337">
        <v>2029</v>
      </c>
      <c r="B279" s="337">
        <v>2</v>
      </c>
      <c r="C279" s="512">
        <v>116.97396247350873</v>
      </c>
      <c r="D279" s="479">
        <v>35.042184420393127</v>
      </c>
      <c r="E279" s="479">
        <v>78.467690138551589</v>
      </c>
      <c r="F279" s="574">
        <v>0</v>
      </c>
      <c r="G279" s="612">
        <f t="shared" si="13"/>
        <v>0.63062041419606019</v>
      </c>
      <c r="H279" s="474">
        <v>11559.6174420596</v>
      </c>
      <c r="I279" s="474">
        <f t="shared" si="12"/>
        <v>7289.7307392596267</v>
      </c>
      <c r="K279" s="61">
        <v>0.63062041419605996</v>
      </c>
      <c r="L279" s="199">
        <f t="shared" si="14"/>
        <v>0</v>
      </c>
    </row>
    <row r="280" spans="1:12" x14ac:dyDescent="0.2">
      <c r="A280" s="337">
        <v>2029</v>
      </c>
      <c r="B280" s="337">
        <v>3</v>
      </c>
      <c r="C280" s="512">
        <v>117.06574453960049</v>
      </c>
      <c r="D280" s="479">
        <v>64.582270600115152</v>
      </c>
      <c r="E280" s="479">
        <v>46.311218909337121</v>
      </c>
      <c r="F280" s="574">
        <v>1.11022302462516E-16</v>
      </c>
      <c r="G280" s="612">
        <f t="shared" si="13"/>
        <v>0.63909379445263625</v>
      </c>
      <c r="H280" s="474">
        <v>11566.1364882244</v>
      </c>
      <c r="I280" s="474">
        <f t="shared" si="12"/>
        <v>7391.8460554164203</v>
      </c>
      <c r="K280" s="61">
        <v>0.63909379445263603</v>
      </c>
      <c r="L280" s="199">
        <f t="shared" si="14"/>
        <v>0</v>
      </c>
    </row>
    <row r="281" spans="1:12" x14ac:dyDescent="0.2">
      <c r="A281" s="337">
        <v>2029</v>
      </c>
      <c r="B281" s="337">
        <v>4</v>
      </c>
      <c r="C281" s="512">
        <v>117.1588035381032</v>
      </c>
      <c r="D281" s="479">
        <v>114.03392869270741</v>
      </c>
      <c r="E281" s="479">
        <v>10.944087118763242</v>
      </c>
      <c r="F281" s="574">
        <v>2.2204460492503101E-16</v>
      </c>
      <c r="G281" s="612">
        <f t="shared" si="13"/>
        <v>0.65699995947646217</v>
      </c>
      <c r="H281" s="474">
        <v>11571.4006384719</v>
      </c>
      <c r="I281" s="474">
        <f t="shared" si="12"/>
        <v>7602.4097505619466</v>
      </c>
      <c r="K281" s="61">
        <v>0.65699995947646195</v>
      </c>
      <c r="L281" s="199">
        <f t="shared" si="14"/>
        <v>0</v>
      </c>
    </row>
    <row r="282" spans="1:12" x14ac:dyDescent="0.2">
      <c r="A282" s="337">
        <v>2029</v>
      </c>
      <c r="B282" s="337">
        <v>5</v>
      </c>
      <c r="C282" s="512">
        <v>117.25544129860545</v>
      </c>
      <c r="D282" s="479">
        <v>208.47875842628665</v>
      </c>
      <c r="E282" s="479">
        <v>1.2472710741059452</v>
      </c>
      <c r="F282" s="574">
        <v>0</v>
      </c>
      <c r="G282" s="612">
        <f t="shared" si="13"/>
        <v>0.70323406017523371</v>
      </c>
      <c r="H282" s="474">
        <v>11565.211215596601</v>
      </c>
      <c r="I282" s="474">
        <f t="shared" si="12"/>
        <v>8133.0504399281481</v>
      </c>
      <c r="K282" s="61">
        <v>0.70323406017523404</v>
      </c>
      <c r="L282" s="199">
        <f t="shared" si="14"/>
        <v>0</v>
      </c>
    </row>
    <row r="283" spans="1:12" x14ac:dyDescent="0.2">
      <c r="A283" s="337">
        <v>2029</v>
      </c>
      <c r="B283" s="337">
        <v>6</v>
      </c>
      <c r="C283" s="512">
        <v>117.35862114090817</v>
      </c>
      <c r="D283" s="479">
        <v>271.66325293295364</v>
      </c>
      <c r="E283" s="479">
        <v>0</v>
      </c>
      <c r="F283" s="574">
        <v>0</v>
      </c>
      <c r="G283" s="612">
        <f t="shared" si="13"/>
        <v>0.73541461663816654</v>
      </c>
      <c r="H283" s="474">
        <v>11554.3829083402</v>
      </c>
      <c r="I283" s="474">
        <f t="shared" si="12"/>
        <v>8497.2620770275917</v>
      </c>
      <c r="K283" s="61">
        <v>0.73541461663816698</v>
      </c>
      <c r="L283" s="199">
        <f t="shared" si="14"/>
        <v>0</v>
      </c>
    </row>
    <row r="284" spans="1:12" x14ac:dyDescent="0.2">
      <c r="A284" s="337">
        <v>2029</v>
      </c>
      <c r="B284" s="337">
        <v>7</v>
      </c>
      <c r="C284" s="512">
        <v>117.45352117233945</v>
      </c>
      <c r="D284" s="479">
        <v>322.31916585708109</v>
      </c>
      <c r="E284" s="479">
        <v>0</v>
      </c>
      <c r="F284" s="574">
        <v>0</v>
      </c>
      <c r="G284" s="612">
        <f t="shared" si="13"/>
        <v>0.7614694301131173</v>
      </c>
      <c r="H284" s="474">
        <v>11543.1236843345</v>
      </c>
      <c r="I284" s="474">
        <f t="shared" si="12"/>
        <v>8789.7358136354178</v>
      </c>
      <c r="K284" s="61">
        <v>0.76146943011311696</v>
      </c>
      <c r="L284" s="199">
        <f t="shared" si="14"/>
        <v>0</v>
      </c>
    </row>
    <row r="285" spans="1:12" x14ac:dyDescent="0.2">
      <c r="A285" s="337">
        <v>2029</v>
      </c>
      <c r="B285" s="337">
        <v>8</v>
      </c>
      <c r="C285" s="512">
        <v>117.54193257263569</v>
      </c>
      <c r="D285" s="479">
        <v>326.45437890907908</v>
      </c>
      <c r="E285" s="479">
        <v>0</v>
      </c>
      <c r="F285" s="574">
        <v>0</v>
      </c>
      <c r="G285" s="612">
        <f t="shared" si="13"/>
        <v>0.76387640867736972</v>
      </c>
      <c r="H285" s="474">
        <v>11537.232795985199</v>
      </c>
      <c r="I285" s="474">
        <f t="shared" si="12"/>
        <v>8813.0199542719438</v>
      </c>
      <c r="K285" s="61">
        <v>0.76387640867736994</v>
      </c>
      <c r="L285" s="199">
        <f t="shared" si="14"/>
        <v>0</v>
      </c>
    </row>
    <row r="286" spans="1:12" x14ac:dyDescent="0.2">
      <c r="A286" s="337">
        <v>2029</v>
      </c>
      <c r="B286" s="337">
        <v>9</v>
      </c>
      <c r="C286" s="512">
        <v>117.63168046377791</v>
      </c>
      <c r="D286" s="479">
        <v>277.87653293728147</v>
      </c>
      <c r="E286" s="479">
        <v>0</v>
      </c>
      <c r="F286" s="574">
        <v>0</v>
      </c>
      <c r="G286" s="612">
        <f t="shared" si="13"/>
        <v>0.73951795902680129</v>
      </c>
      <c r="H286" s="474">
        <v>11532.569267005099</v>
      </c>
      <c r="I286" s="474">
        <f t="shared" si="12"/>
        <v>8528.5420866708246</v>
      </c>
      <c r="K286" s="61">
        <v>0.73951795902680095</v>
      </c>
      <c r="L286" s="199">
        <f t="shared" si="14"/>
        <v>0</v>
      </c>
    </row>
    <row r="287" spans="1:12" x14ac:dyDescent="0.2">
      <c r="A287" s="337">
        <v>2029</v>
      </c>
      <c r="B287" s="337">
        <v>10</v>
      </c>
      <c r="C287" s="512">
        <v>117.73397169646226</v>
      </c>
      <c r="D287" s="479">
        <v>198.89039579254836</v>
      </c>
      <c r="E287" s="479">
        <v>3.8110897796785466</v>
      </c>
      <c r="F287" s="574">
        <v>0</v>
      </c>
      <c r="G287" s="612">
        <f t="shared" si="13"/>
        <v>0.70057184476826606</v>
      </c>
      <c r="H287" s="474">
        <v>11523.185658607499</v>
      </c>
      <c r="I287" s="474">
        <f t="shared" si="12"/>
        <v>8072.8194344578824</v>
      </c>
      <c r="K287" s="61">
        <v>0.70057184476826595</v>
      </c>
      <c r="L287" s="199">
        <f t="shared" si="14"/>
        <v>0</v>
      </c>
    </row>
    <row r="288" spans="1:12" x14ac:dyDescent="0.2">
      <c r="A288" s="337">
        <v>2029</v>
      </c>
      <c r="B288" s="337">
        <v>11</v>
      </c>
      <c r="C288" s="512">
        <v>117.86506553796173</v>
      </c>
      <c r="D288" s="479">
        <v>78.117279066674627</v>
      </c>
      <c r="E288" s="479">
        <v>26.436963465927999</v>
      </c>
      <c r="F288" s="574">
        <v>1.11022302462516E-16</v>
      </c>
      <c r="G288" s="612">
        <f t="shared" si="13"/>
        <v>0.64451062004757054</v>
      </c>
      <c r="H288" s="474">
        <v>11511.340259811601</v>
      </c>
      <c r="I288" s="474">
        <f t="shared" si="12"/>
        <v>7419.1810484297366</v>
      </c>
      <c r="K288" s="61">
        <v>0.64451062004757098</v>
      </c>
      <c r="L288" s="199">
        <f t="shared" si="14"/>
        <v>0</v>
      </c>
    </row>
    <row r="289" spans="1:12" x14ac:dyDescent="0.2">
      <c r="A289" s="337">
        <v>2029</v>
      </c>
      <c r="B289" s="337">
        <v>12</v>
      </c>
      <c r="C289" s="512">
        <v>118.00634384127173</v>
      </c>
      <c r="D289" s="479">
        <v>42.633806123140985</v>
      </c>
      <c r="E289" s="479">
        <v>81.614210043345437</v>
      </c>
      <c r="F289" s="574">
        <v>0</v>
      </c>
      <c r="G289" s="612">
        <f t="shared" si="13"/>
        <v>0.63872980434606275</v>
      </c>
      <c r="H289" s="474">
        <v>11506.044692044499</v>
      </c>
      <c r="I289" s="474">
        <f t="shared" si="12"/>
        <v>7349.2536749466371</v>
      </c>
      <c r="K289" s="61">
        <v>0.63872980434606297</v>
      </c>
      <c r="L289" s="199">
        <f t="shared" si="14"/>
        <v>0</v>
      </c>
    </row>
    <row r="290" spans="1:12" x14ac:dyDescent="0.2">
      <c r="A290" s="337">
        <v>2030</v>
      </c>
      <c r="B290" s="337">
        <v>1</v>
      </c>
      <c r="C290" s="512">
        <v>118.15177043665634</v>
      </c>
      <c r="D290" s="479">
        <v>26.112829868525239</v>
      </c>
      <c r="E290" s="479">
        <v>127.15014736663784</v>
      </c>
      <c r="F290" s="574">
        <v>1.11022302462516E-16</v>
      </c>
      <c r="G290" s="612">
        <f t="shared" si="13"/>
        <v>0.64054048796053986</v>
      </c>
      <c r="H290" s="474">
        <v>11523.002606516</v>
      </c>
      <c r="I290" s="474">
        <f t="shared" si="12"/>
        <v>7380.9497123483316</v>
      </c>
      <c r="K290" s="61">
        <v>0.64054048796053997</v>
      </c>
      <c r="L290" s="199">
        <f t="shared" si="14"/>
        <v>0</v>
      </c>
    </row>
    <row r="291" spans="1:12" x14ac:dyDescent="0.2">
      <c r="A291" s="337">
        <v>2030</v>
      </c>
      <c r="B291" s="337">
        <v>2</v>
      </c>
      <c r="C291" s="512">
        <v>118.28525076853268</v>
      </c>
      <c r="D291" s="479">
        <v>35.042184420393127</v>
      </c>
      <c r="E291" s="479">
        <v>78.467690138551589</v>
      </c>
      <c r="F291" s="574">
        <v>0</v>
      </c>
      <c r="G291" s="612">
        <f t="shared" si="13"/>
        <v>0.63517271108832862</v>
      </c>
      <c r="H291" s="474">
        <v>11567.9350384552</v>
      </c>
      <c r="I291" s="474">
        <f t="shared" si="12"/>
        <v>7347.6366600692581</v>
      </c>
      <c r="K291" s="61">
        <v>0.63517271108832896</v>
      </c>
      <c r="L291" s="199">
        <f t="shared" si="14"/>
        <v>0</v>
      </c>
    </row>
    <row r="292" spans="1:12" x14ac:dyDescent="0.2">
      <c r="A292" s="337">
        <v>2030</v>
      </c>
      <c r="B292" s="337">
        <v>3</v>
      </c>
      <c r="C292" s="512">
        <v>118.40012595005386</v>
      </c>
      <c r="D292" s="479">
        <v>64.582270600115152</v>
      </c>
      <c r="E292" s="479">
        <v>46.311218909337121</v>
      </c>
      <c r="F292" s="574">
        <v>0</v>
      </c>
      <c r="G292" s="612">
        <f t="shared" si="13"/>
        <v>0.6437262619054146</v>
      </c>
      <c r="H292" s="474">
        <v>11614.982307226101</v>
      </c>
      <c r="I292" s="474">
        <f t="shared" si="12"/>
        <v>7476.8691427281856</v>
      </c>
      <c r="K292" s="61">
        <v>0.64372626190541504</v>
      </c>
      <c r="L292" s="199">
        <f t="shared" si="14"/>
        <v>0</v>
      </c>
    </row>
    <row r="293" spans="1:12" x14ac:dyDescent="0.2">
      <c r="A293" s="337">
        <v>2030</v>
      </c>
      <c r="B293" s="337">
        <v>4</v>
      </c>
      <c r="C293" s="512">
        <v>118.53015831724802</v>
      </c>
      <c r="D293" s="479">
        <v>114.03392869270741</v>
      </c>
      <c r="E293" s="479">
        <v>10.944087118763242</v>
      </c>
      <c r="F293" s="574">
        <v>2.2204460492503101E-16</v>
      </c>
      <c r="G293" s="612">
        <f t="shared" si="13"/>
        <v>0.66176078447809494</v>
      </c>
      <c r="H293" s="474">
        <v>11661.2927920744</v>
      </c>
      <c r="I293" s="474">
        <f t="shared" si="12"/>
        <v>7716.9862661119096</v>
      </c>
      <c r="K293" s="61">
        <v>0.66176078447809505</v>
      </c>
      <c r="L293" s="199">
        <f t="shared" si="14"/>
        <v>0</v>
      </c>
    </row>
    <row r="294" spans="1:12" x14ac:dyDescent="0.2">
      <c r="A294" s="337">
        <v>2030</v>
      </c>
      <c r="B294" s="337">
        <v>5</v>
      </c>
      <c r="C294" s="512">
        <v>118.66388737451059</v>
      </c>
      <c r="D294" s="479">
        <v>208.47875842628665</v>
      </c>
      <c r="E294" s="479">
        <v>1.2472710741059452</v>
      </c>
      <c r="F294" s="574">
        <v>1.11022302462516E-16</v>
      </c>
      <c r="G294" s="612">
        <f t="shared" si="13"/>
        <v>0.70812365212736328</v>
      </c>
      <c r="H294" s="474">
        <v>11681.8781824137</v>
      </c>
      <c r="I294" s="474">
        <f t="shared" si="12"/>
        <v>8272.2142422377547</v>
      </c>
      <c r="K294" s="61">
        <v>0.70812365212736295</v>
      </c>
      <c r="L294" s="199">
        <f t="shared" si="14"/>
        <v>0</v>
      </c>
    </row>
    <row r="295" spans="1:12" x14ac:dyDescent="0.2">
      <c r="A295" s="337">
        <v>2030</v>
      </c>
      <c r="B295" s="337">
        <v>6</v>
      </c>
      <c r="C295" s="512">
        <v>118.79856019447477</v>
      </c>
      <c r="D295" s="479">
        <v>271.66325293295364</v>
      </c>
      <c r="E295" s="479">
        <v>0</v>
      </c>
      <c r="F295" s="574">
        <v>1.11022302462516E-16</v>
      </c>
      <c r="G295" s="612">
        <f t="shared" si="13"/>
        <v>0.74041354029475848</v>
      </c>
      <c r="H295" s="474">
        <v>11684.2257600664</v>
      </c>
      <c r="I295" s="474">
        <f t="shared" si="12"/>
        <v>8651.1589606139787</v>
      </c>
      <c r="K295" s="61">
        <v>0.74041354029475803</v>
      </c>
      <c r="L295" s="199">
        <f t="shared" si="14"/>
        <v>0</v>
      </c>
    </row>
    <row r="296" spans="1:12" x14ac:dyDescent="0.2">
      <c r="A296" s="337">
        <v>2030</v>
      </c>
      <c r="B296" s="337">
        <v>7</v>
      </c>
      <c r="C296" s="512">
        <v>118.91014265226309</v>
      </c>
      <c r="D296" s="479">
        <v>322.31916585708109</v>
      </c>
      <c r="E296" s="479">
        <v>0</v>
      </c>
      <c r="F296" s="574">
        <v>2.2204460492503101E-16</v>
      </c>
      <c r="G296" s="612">
        <f t="shared" si="13"/>
        <v>0.76652626884296127</v>
      </c>
      <c r="H296" s="474">
        <v>11674.4834627539</v>
      </c>
      <c r="I296" s="474">
        <f t="shared" ref="I296:I359" si="15">+H296*G296</f>
        <v>8948.7982493736017</v>
      </c>
      <c r="K296" s="61">
        <v>0.76652626884296104</v>
      </c>
      <c r="L296" s="199">
        <f t="shared" si="14"/>
        <v>0</v>
      </c>
    </row>
    <row r="297" spans="1:12" x14ac:dyDescent="0.2">
      <c r="A297" s="337">
        <v>2030</v>
      </c>
      <c r="B297" s="337">
        <v>8</v>
      </c>
      <c r="C297" s="512">
        <v>118.9978289339842</v>
      </c>
      <c r="D297" s="479">
        <v>326.45437890907908</v>
      </c>
      <c r="E297" s="479">
        <v>0</v>
      </c>
      <c r="F297" s="574">
        <v>2.2204460492503101E-16</v>
      </c>
      <c r="G297" s="612">
        <f t="shared" si="13"/>
        <v>0.76893073006983736</v>
      </c>
      <c r="H297" s="474">
        <v>11663.872252875501</v>
      </c>
      <c r="I297" s="474">
        <f t="shared" si="15"/>
        <v>8968.7098068448777</v>
      </c>
      <c r="K297" s="61">
        <v>0.76893073006983703</v>
      </c>
      <c r="L297" s="199">
        <f t="shared" si="14"/>
        <v>0</v>
      </c>
    </row>
    <row r="298" spans="1:12" x14ac:dyDescent="0.2">
      <c r="A298" s="337">
        <v>2030</v>
      </c>
      <c r="B298" s="337">
        <v>9</v>
      </c>
      <c r="C298" s="512">
        <v>119.07975201402203</v>
      </c>
      <c r="D298" s="479">
        <v>277.87653293728147</v>
      </c>
      <c r="E298" s="479">
        <v>0</v>
      </c>
      <c r="F298" s="574">
        <v>0</v>
      </c>
      <c r="G298" s="612">
        <f t="shared" si="13"/>
        <v>0.74454511563528636</v>
      </c>
      <c r="H298" s="474">
        <v>11656.278256462199</v>
      </c>
      <c r="I298" s="474">
        <f t="shared" si="15"/>
        <v>8678.6250423347228</v>
      </c>
      <c r="K298" s="61">
        <v>0.74454511563528603</v>
      </c>
      <c r="L298" s="199">
        <f t="shared" si="14"/>
        <v>0</v>
      </c>
    </row>
    <row r="299" spans="1:12" x14ac:dyDescent="0.2">
      <c r="A299" s="337">
        <v>2030</v>
      </c>
      <c r="B299" s="337">
        <v>10</v>
      </c>
      <c r="C299" s="512">
        <v>119.1816886716979</v>
      </c>
      <c r="D299" s="479">
        <v>198.89039579254836</v>
      </c>
      <c r="E299" s="479">
        <v>3.8110897796785466</v>
      </c>
      <c r="F299" s="574">
        <v>1.11022302462516E-16</v>
      </c>
      <c r="G299" s="612">
        <f t="shared" si="13"/>
        <v>0.70559777042645955</v>
      </c>
      <c r="H299" s="474">
        <v>11657.170958901201</v>
      </c>
      <c r="I299" s="474">
        <f t="shared" si="15"/>
        <v>8225.2738380807605</v>
      </c>
      <c r="K299" s="61">
        <v>0.70559777042645999</v>
      </c>
      <c r="L299" s="199">
        <f t="shared" si="14"/>
        <v>0</v>
      </c>
    </row>
    <row r="300" spans="1:12" x14ac:dyDescent="0.2">
      <c r="A300" s="337">
        <v>2030</v>
      </c>
      <c r="B300" s="337">
        <v>11</v>
      </c>
      <c r="C300" s="512">
        <v>119.32997676975297</v>
      </c>
      <c r="D300" s="479">
        <v>78.117279066674627</v>
      </c>
      <c r="E300" s="479">
        <v>26.436963465927999</v>
      </c>
      <c r="F300" s="574">
        <v>0</v>
      </c>
      <c r="G300" s="612">
        <f t="shared" si="13"/>
        <v>0.64959623765983687</v>
      </c>
      <c r="H300" s="474">
        <v>11674.1253266566</v>
      </c>
      <c r="I300" s="474">
        <f t="shared" si="15"/>
        <v>7583.4678901655416</v>
      </c>
      <c r="K300" s="61">
        <v>0.64959623765983698</v>
      </c>
      <c r="L300" s="199">
        <f t="shared" si="14"/>
        <v>0</v>
      </c>
    </row>
    <row r="301" spans="1:12" x14ac:dyDescent="0.2">
      <c r="A301" s="337">
        <v>2030</v>
      </c>
      <c r="B301" s="337">
        <v>12</v>
      </c>
      <c r="C301" s="512">
        <v>119.4986070216833</v>
      </c>
      <c r="D301" s="479">
        <v>42.633806123140985</v>
      </c>
      <c r="E301" s="479">
        <v>81.614210043345437</v>
      </c>
      <c r="F301" s="574">
        <v>1.11022302462516E-16</v>
      </c>
      <c r="G301" s="612">
        <f t="shared" si="13"/>
        <v>0.64391037757653624</v>
      </c>
      <c r="H301" s="474">
        <v>11701.836701947501</v>
      </c>
      <c r="I301" s="474">
        <f t="shared" si="15"/>
        <v>7534.9340890899848</v>
      </c>
      <c r="K301" s="61">
        <v>0.64391037757653602</v>
      </c>
      <c r="L301" s="199">
        <f t="shared" si="14"/>
        <v>0</v>
      </c>
    </row>
    <row r="302" spans="1:12" x14ac:dyDescent="0.2">
      <c r="A302" s="337">
        <f t="shared" ref="A302:A333" si="16">+A290+1</f>
        <v>2031</v>
      </c>
      <c r="B302" s="337">
        <f t="shared" ref="B302:B333" si="17">+B290</f>
        <v>1</v>
      </c>
      <c r="C302" s="512">
        <v>119.67279458475826</v>
      </c>
      <c r="D302" s="479">
        <v>26.112829868525239</v>
      </c>
      <c r="E302" s="479">
        <v>127.15014736663784</v>
      </c>
      <c r="F302" s="574">
        <v>1.11022302462516E-16</v>
      </c>
      <c r="G302" s="612">
        <f t="shared" si="13"/>
        <v>0.64582090839039141</v>
      </c>
      <c r="H302" s="474">
        <v>11739.428</v>
      </c>
      <c r="I302" s="474">
        <f t="shared" si="15"/>
        <v>7581.5680549435956</v>
      </c>
      <c r="K302" s="61">
        <v>0.64582090839039097</v>
      </c>
      <c r="L302" s="199">
        <f t="shared" si="14"/>
        <v>0</v>
      </c>
    </row>
    <row r="303" spans="1:12" x14ac:dyDescent="0.2">
      <c r="A303" s="337">
        <f t="shared" si="16"/>
        <v>2031</v>
      </c>
      <c r="B303" s="337">
        <f t="shared" si="17"/>
        <v>2</v>
      </c>
      <c r="C303" s="512">
        <v>119.82692728895843</v>
      </c>
      <c r="D303" s="479">
        <v>35.042184420393127</v>
      </c>
      <c r="E303" s="479">
        <v>78.467690138551589</v>
      </c>
      <c r="F303" s="574">
        <v>0</v>
      </c>
      <c r="G303" s="612">
        <f t="shared" si="13"/>
        <v>0.64052482874197492</v>
      </c>
      <c r="H303" s="474">
        <v>11779.51</v>
      </c>
      <c r="I303" s="474">
        <f t="shared" si="15"/>
        <v>7545.0686254143811</v>
      </c>
      <c r="K303" s="61">
        <v>0.64052482874197503</v>
      </c>
      <c r="L303" s="199">
        <f t="shared" si="14"/>
        <v>0</v>
      </c>
    </row>
    <row r="304" spans="1:12" x14ac:dyDescent="0.2">
      <c r="A304" s="337">
        <f t="shared" si="16"/>
        <v>2031</v>
      </c>
      <c r="B304" s="337">
        <f t="shared" si="17"/>
        <v>3</v>
      </c>
      <c r="C304" s="512">
        <v>119.95312994154317</v>
      </c>
      <c r="D304" s="479">
        <v>64.582270600115152</v>
      </c>
      <c r="E304" s="479">
        <v>46.311218909337121</v>
      </c>
      <c r="F304" s="574">
        <v>1.11022302462516E-16</v>
      </c>
      <c r="G304" s="612">
        <f t="shared" si="13"/>
        <v>0.64911770425334481</v>
      </c>
      <c r="H304" s="474">
        <v>11811.339</v>
      </c>
      <c r="I304" s="474">
        <f t="shared" si="15"/>
        <v>7666.949255837997</v>
      </c>
      <c r="K304" s="61">
        <v>0.64911770425334503</v>
      </c>
      <c r="L304" s="199">
        <f t="shared" si="14"/>
        <v>0</v>
      </c>
    </row>
    <row r="305" spans="1:12" x14ac:dyDescent="0.2">
      <c r="A305" s="337">
        <f t="shared" si="16"/>
        <v>2031</v>
      </c>
      <c r="B305" s="337">
        <f t="shared" si="17"/>
        <v>4</v>
      </c>
      <c r="C305" s="512">
        <v>120.08917937299064</v>
      </c>
      <c r="D305" s="479">
        <v>114.03392869270741</v>
      </c>
      <c r="E305" s="479">
        <v>10.944087118763242</v>
      </c>
      <c r="F305" s="574">
        <v>2.2204460492503101E-16</v>
      </c>
      <c r="G305" s="612">
        <f t="shared" si="13"/>
        <v>0.66717311579682193</v>
      </c>
      <c r="H305" s="474">
        <v>11844.312</v>
      </c>
      <c r="I305" s="474">
        <f t="shared" si="15"/>
        <v>7902.2065415096877</v>
      </c>
      <c r="K305" s="61">
        <v>0.66717311579682204</v>
      </c>
      <c r="L305" s="199">
        <f t="shared" si="14"/>
        <v>0</v>
      </c>
    </row>
    <row r="306" spans="1:12" x14ac:dyDescent="0.2">
      <c r="A306" s="337">
        <f t="shared" si="16"/>
        <v>2031</v>
      </c>
      <c r="B306" s="337">
        <f t="shared" si="17"/>
        <v>5</v>
      </c>
      <c r="C306" s="512">
        <v>120.22409698681453</v>
      </c>
      <c r="D306" s="479">
        <v>208.47875842628665</v>
      </c>
      <c r="E306" s="479">
        <v>1.2472710741059452</v>
      </c>
      <c r="F306" s="574">
        <v>0</v>
      </c>
      <c r="G306" s="612">
        <f t="shared" si="13"/>
        <v>0.71354010966483317</v>
      </c>
      <c r="H306" s="474">
        <v>11867.918</v>
      </c>
      <c r="I306" s="474">
        <f t="shared" si="15"/>
        <v>8468.2355112132464</v>
      </c>
      <c r="K306" s="61">
        <v>0.71354010966483306</v>
      </c>
      <c r="L306" s="199">
        <f t="shared" si="14"/>
        <v>0</v>
      </c>
    </row>
    <row r="307" spans="1:12" x14ac:dyDescent="0.2">
      <c r="A307" s="337">
        <f t="shared" si="16"/>
        <v>2031</v>
      </c>
      <c r="B307" s="337">
        <f t="shared" si="17"/>
        <v>6</v>
      </c>
      <c r="C307" s="512">
        <v>120.35863615299166</v>
      </c>
      <c r="D307" s="479">
        <v>271.66325293295364</v>
      </c>
      <c r="E307" s="479">
        <v>0</v>
      </c>
      <c r="F307" s="574">
        <v>0</v>
      </c>
      <c r="G307" s="612">
        <f t="shared" si="13"/>
        <v>0.7458295338368417</v>
      </c>
      <c r="H307" s="474">
        <v>11885.03</v>
      </c>
      <c r="I307" s="474">
        <f t="shared" si="15"/>
        <v>8864.2063845368793</v>
      </c>
      <c r="K307" s="61">
        <v>0.74582953383684203</v>
      </c>
      <c r="L307" s="199">
        <f t="shared" si="14"/>
        <v>0</v>
      </c>
    </row>
    <row r="308" spans="1:12" x14ac:dyDescent="0.2">
      <c r="A308" s="337">
        <f t="shared" si="16"/>
        <v>2031</v>
      </c>
      <c r="B308" s="337">
        <f t="shared" si="17"/>
        <v>7</v>
      </c>
      <c r="C308" s="512">
        <v>120.47238680112159</v>
      </c>
      <c r="D308" s="479">
        <v>322.31916585708109</v>
      </c>
      <c r="E308" s="479">
        <v>0</v>
      </c>
      <c r="F308" s="574">
        <v>0</v>
      </c>
      <c r="G308" s="612">
        <f t="shared" si="13"/>
        <v>0.77194978952167137</v>
      </c>
      <c r="H308" s="474">
        <v>11893.415000000001</v>
      </c>
      <c r="I308" s="474">
        <f t="shared" si="15"/>
        <v>9181.119205943889</v>
      </c>
      <c r="K308" s="61">
        <v>0.77194978952167104</v>
      </c>
      <c r="L308" s="199">
        <f t="shared" si="14"/>
        <v>0</v>
      </c>
    </row>
    <row r="309" spans="1:12" x14ac:dyDescent="0.2">
      <c r="A309" s="337">
        <f t="shared" si="16"/>
        <v>2031</v>
      </c>
      <c r="B309" s="337">
        <f t="shared" si="17"/>
        <v>8</v>
      </c>
      <c r="C309" s="512">
        <v>120.56857773288225</v>
      </c>
      <c r="D309" s="479">
        <v>326.45437890907908</v>
      </c>
      <c r="E309" s="479">
        <v>0</v>
      </c>
      <c r="F309" s="574">
        <v>1.11022302462516E-16</v>
      </c>
      <c r="G309" s="612">
        <f t="shared" si="13"/>
        <v>0.77438377567612593</v>
      </c>
      <c r="H309" s="474">
        <v>11900.588</v>
      </c>
      <c r="I309" s="474">
        <f t="shared" si="15"/>
        <v>9215.6222682059961</v>
      </c>
      <c r="K309" s="61">
        <v>0.77438377567612604</v>
      </c>
      <c r="L309" s="199">
        <f t="shared" si="14"/>
        <v>0</v>
      </c>
    </row>
    <row r="310" spans="1:12" x14ac:dyDescent="0.2">
      <c r="A310" s="337">
        <f t="shared" si="16"/>
        <v>2031</v>
      </c>
      <c r="B310" s="337">
        <f t="shared" si="17"/>
        <v>9</v>
      </c>
      <c r="C310" s="512">
        <v>120.66982097466665</v>
      </c>
      <c r="D310" s="479">
        <v>277.87653293728147</v>
      </c>
      <c r="E310" s="479">
        <v>0</v>
      </c>
      <c r="F310" s="574">
        <v>0</v>
      </c>
      <c r="G310" s="612">
        <f t="shared" si="13"/>
        <v>0.75006523353422849</v>
      </c>
      <c r="H310" s="474">
        <v>11913.678</v>
      </c>
      <c r="I310" s="474">
        <f t="shared" si="15"/>
        <v>8936.0356713216006</v>
      </c>
      <c r="K310" s="61">
        <v>0.75006523353422805</v>
      </c>
      <c r="L310" s="199">
        <f t="shared" si="14"/>
        <v>0</v>
      </c>
    </row>
    <row r="311" spans="1:12" x14ac:dyDescent="0.2">
      <c r="A311" s="337">
        <f t="shared" si="16"/>
        <v>2031</v>
      </c>
      <c r="B311" s="337">
        <f t="shared" si="17"/>
        <v>10</v>
      </c>
      <c r="C311" s="512">
        <v>120.80508843726955</v>
      </c>
      <c r="D311" s="479">
        <v>198.89039579254836</v>
      </c>
      <c r="E311" s="479">
        <v>3.8110897796785466</v>
      </c>
      <c r="F311" s="574">
        <v>1.11022302462516E-16</v>
      </c>
      <c r="G311" s="612">
        <f t="shared" si="13"/>
        <v>0.71123360027086935</v>
      </c>
      <c r="H311" s="474">
        <v>11941.195</v>
      </c>
      <c r="I311" s="474">
        <f t="shared" si="15"/>
        <v>8492.9791113865031</v>
      </c>
      <c r="K311" s="61">
        <v>0.71123360027086902</v>
      </c>
      <c r="L311" s="199">
        <f t="shared" si="14"/>
        <v>0</v>
      </c>
    </row>
    <row r="312" spans="1:12" x14ac:dyDescent="0.2">
      <c r="A312" s="337">
        <f t="shared" si="16"/>
        <v>2031</v>
      </c>
      <c r="B312" s="337">
        <f t="shared" si="17"/>
        <v>11</v>
      </c>
      <c r="C312" s="512">
        <v>121.00410327160961</v>
      </c>
      <c r="D312" s="479">
        <v>78.117279066674627</v>
      </c>
      <c r="E312" s="479">
        <v>26.436963465927999</v>
      </c>
      <c r="F312" s="574">
        <v>0</v>
      </c>
      <c r="G312" s="612">
        <f t="shared" si="13"/>
        <v>0.65540817154240616</v>
      </c>
      <c r="H312" s="474">
        <v>11991.505999999999</v>
      </c>
      <c r="I312" s="474">
        <f t="shared" si="15"/>
        <v>7859.3310214997928</v>
      </c>
      <c r="K312" s="61">
        <v>0.65540817154240605</v>
      </c>
      <c r="L312" s="199">
        <f t="shared" si="14"/>
        <v>0</v>
      </c>
    </row>
    <row r="313" spans="1:12" x14ac:dyDescent="0.2">
      <c r="A313" s="337">
        <f t="shared" si="16"/>
        <v>2031</v>
      </c>
      <c r="B313" s="337">
        <f t="shared" si="17"/>
        <v>12</v>
      </c>
      <c r="C313" s="512">
        <v>121.22640172617119</v>
      </c>
      <c r="D313" s="479">
        <v>42.633806123140985</v>
      </c>
      <c r="E313" s="479">
        <v>81.614210043345437</v>
      </c>
      <c r="F313" s="574">
        <v>1.11022302462516E-16</v>
      </c>
      <c r="G313" s="612">
        <f t="shared" si="13"/>
        <v>0.64990862715564535</v>
      </c>
      <c r="H313" s="474">
        <v>12049.168</v>
      </c>
      <c r="I313" s="474">
        <f t="shared" si="15"/>
        <v>7830.8582332477326</v>
      </c>
      <c r="K313" s="61">
        <v>0.64990862715564501</v>
      </c>
      <c r="L313" s="199">
        <f t="shared" si="14"/>
        <v>0</v>
      </c>
    </row>
    <row r="314" spans="1:12" x14ac:dyDescent="0.2">
      <c r="A314" s="337">
        <f t="shared" si="16"/>
        <v>2032</v>
      </c>
      <c r="B314" s="337">
        <f t="shared" si="17"/>
        <v>1</v>
      </c>
      <c r="C314" s="512">
        <v>121.44602070303699</v>
      </c>
      <c r="D314" s="479">
        <v>26.112829868525239</v>
      </c>
      <c r="E314" s="479">
        <v>127.15014736663784</v>
      </c>
      <c r="F314" s="574">
        <v>0</v>
      </c>
      <c r="G314" s="612">
        <f t="shared" si="13"/>
        <v>0.6519768786512119</v>
      </c>
      <c r="H314" s="474">
        <v>12105.259</v>
      </c>
      <c r="I314" s="474">
        <f t="shared" si="15"/>
        <v>7892.3489780844911</v>
      </c>
      <c r="K314" s="61">
        <v>0.65197687865121201</v>
      </c>
      <c r="L314" s="199">
        <f t="shared" si="14"/>
        <v>0</v>
      </c>
    </row>
    <row r="315" spans="1:12" x14ac:dyDescent="0.2">
      <c r="A315" s="337">
        <f t="shared" si="16"/>
        <v>2032</v>
      </c>
      <c r="B315" s="337">
        <f t="shared" si="17"/>
        <v>2</v>
      </c>
      <c r="C315" s="512">
        <v>121.62439371245264</v>
      </c>
      <c r="D315" s="479">
        <v>35.042184420393127</v>
      </c>
      <c r="E315" s="479">
        <v>78.467690138551589</v>
      </c>
      <c r="F315" s="574">
        <v>0</v>
      </c>
      <c r="G315" s="612">
        <f t="shared" si="13"/>
        <v>0.64676495217225394</v>
      </c>
      <c r="H315" s="474">
        <v>12145.187</v>
      </c>
      <c r="I315" s="474">
        <f t="shared" si="15"/>
        <v>7855.0812891780806</v>
      </c>
      <c r="K315" s="61">
        <v>0.64676495217225405</v>
      </c>
      <c r="L315" s="199">
        <f t="shared" si="14"/>
        <v>0</v>
      </c>
    </row>
    <row r="316" spans="1:12" x14ac:dyDescent="0.2">
      <c r="A316" s="337">
        <f t="shared" si="16"/>
        <v>2032</v>
      </c>
      <c r="B316" s="337">
        <f t="shared" si="17"/>
        <v>3</v>
      </c>
      <c r="C316" s="512">
        <v>121.762485855695</v>
      </c>
      <c r="D316" s="479">
        <v>64.582270600115152</v>
      </c>
      <c r="E316" s="479">
        <v>46.311218909337121</v>
      </c>
      <c r="F316" s="574">
        <v>0</v>
      </c>
      <c r="G316" s="612">
        <f t="shared" si="13"/>
        <v>0.655399103497323</v>
      </c>
      <c r="H316" s="474">
        <v>12165.302</v>
      </c>
      <c r="I316" s="474">
        <f t="shared" si="15"/>
        <v>7973.12802457419</v>
      </c>
      <c r="K316" s="61">
        <v>0.655399103497323</v>
      </c>
      <c r="L316" s="199">
        <f t="shared" si="14"/>
        <v>0</v>
      </c>
    </row>
    <row r="317" spans="1:12" x14ac:dyDescent="0.2">
      <c r="A317" s="337">
        <f t="shared" si="16"/>
        <v>2032</v>
      </c>
      <c r="B317" s="337">
        <f t="shared" si="17"/>
        <v>4</v>
      </c>
      <c r="C317" s="512">
        <v>121.89844365880775</v>
      </c>
      <c r="D317" s="479">
        <v>114.03392869270741</v>
      </c>
      <c r="E317" s="479">
        <v>10.944087118763242</v>
      </c>
      <c r="F317" s="574">
        <v>2.2204460492503101E-16</v>
      </c>
      <c r="G317" s="612">
        <f t="shared" si="13"/>
        <v>0.67345419694188557</v>
      </c>
      <c r="H317" s="474">
        <v>12181.227999999999</v>
      </c>
      <c r="I317" s="474">
        <f t="shared" si="15"/>
        <v>8203.4991205060105</v>
      </c>
      <c r="K317" s="61">
        <v>0.67345419694188602</v>
      </c>
      <c r="L317" s="199">
        <f t="shared" si="14"/>
        <v>0</v>
      </c>
    </row>
    <row r="318" spans="1:12" x14ac:dyDescent="0.2">
      <c r="A318" s="337">
        <f t="shared" si="16"/>
        <v>2032</v>
      </c>
      <c r="B318" s="337">
        <f t="shared" si="17"/>
        <v>5</v>
      </c>
      <c r="C318" s="512">
        <v>122.03209225801797</v>
      </c>
      <c r="D318" s="479">
        <v>208.47875842628665</v>
      </c>
      <c r="E318" s="479">
        <v>1.2472710741059452</v>
      </c>
      <c r="F318" s="574">
        <v>2.2204460492503101E-16</v>
      </c>
      <c r="G318" s="612">
        <f t="shared" si="13"/>
        <v>0.71981678527123394</v>
      </c>
      <c r="H318" s="474">
        <v>12193.374</v>
      </c>
      <c r="I318" s="474">
        <f t="shared" si="15"/>
        <v>8776.9952742898458</v>
      </c>
      <c r="K318" s="61">
        <v>0.71981678527123405</v>
      </c>
      <c r="L318" s="199">
        <f t="shared" si="14"/>
        <v>0</v>
      </c>
    </row>
    <row r="319" spans="1:12" x14ac:dyDescent="0.2">
      <c r="A319" s="337">
        <f t="shared" si="16"/>
        <v>2032</v>
      </c>
      <c r="B319" s="337">
        <f t="shared" si="17"/>
        <v>6</v>
      </c>
      <c r="C319" s="512">
        <v>122.16530194605809</v>
      </c>
      <c r="D319" s="479">
        <v>271.66325293295364</v>
      </c>
      <c r="E319" s="479">
        <v>0</v>
      </c>
      <c r="F319" s="574">
        <v>0</v>
      </c>
      <c r="G319" s="612">
        <f t="shared" si="13"/>
        <v>0.75210159399810006</v>
      </c>
      <c r="H319" s="474">
        <v>12206.903</v>
      </c>
      <c r="I319" s="474">
        <f t="shared" si="15"/>
        <v>9180.8312040801902</v>
      </c>
      <c r="K319" s="61">
        <v>0.75210159399809995</v>
      </c>
      <c r="L319" s="199">
        <f t="shared" si="14"/>
        <v>0</v>
      </c>
    </row>
    <row r="320" spans="1:12" x14ac:dyDescent="0.2">
      <c r="A320" s="337">
        <f t="shared" si="16"/>
        <v>2032</v>
      </c>
      <c r="B320" s="337">
        <f t="shared" si="17"/>
        <v>7</v>
      </c>
      <c r="C320" s="512">
        <v>122.27750752552399</v>
      </c>
      <c r="D320" s="479">
        <v>322.31916585708109</v>
      </c>
      <c r="E320" s="479">
        <v>0</v>
      </c>
      <c r="F320" s="574">
        <v>1.11022302462516E-16</v>
      </c>
      <c r="G320" s="612">
        <f t="shared" si="13"/>
        <v>0.7782164857890369</v>
      </c>
      <c r="H320" s="474">
        <v>12213.897000000001</v>
      </c>
      <c r="I320" s="474">
        <f t="shared" si="15"/>
        <v>9505.0560011292619</v>
      </c>
      <c r="K320" s="61">
        <v>0.77821648578903702</v>
      </c>
      <c r="L320" s="199">
        <f t="shared" si="14"/>
        <v>0</v>
      </c>
    </row>
    <row r="321" spans="1:12" x14ac:dyDescent="0.2">
      <c r="A321" s="337">
        <f t="shared" si="16"/>
        <v>2032</v>
      </c>
      <c r="B321" s="337">
        <f t="shared" si="17"/>
        <v>8</v>
      </c>
      <c r="C321" s="512">
        <v>122.37139046754136</v>
      </c>
      <c r="D321" s="479">
        <v>326.45437890907908</v>
      </c>
      <c r="E321" s="479">
        <v>0</v>
      </c>
      <c r="F321" s="574">
        <v>0</v>
      </c>
      <c r="G321" s="612">
        <f t="shared" si="13"/>
        <v>0.78064245947622846</v>
      </c>
      <c r="H321" s="474">
        <v>12213.829</v>
      </c>
      <c r="I321" s="474">
        <f t="shared" si="15"/>
        <v>9534.6335101820841</v>
      </c>
      <c r="K321" s="61">
        <v>0.78064245947622801</v>
      </c>
      <c r="L321" s="199">
        <f t="shared" si="14"/>
        <v>0</v>
      </c>
    </row>
    <row r="322" spans="1:12" x14ac:dyDescent="0.2">
      <c r="A322" s="337">
        <f t="shared" si="16"/>
        <v>2032</v>
      </c>
      <c r="B322" s="337">
        <f t="shared" si="17"/>
        <v>9</v>
      </c>
      <c r="C322" s="512">
        <v>122.46838474584717</v>
      </c>
      <c r="D322" s="479">
        <v>277.87653293728147</v>
      </c>
      <c r="E322" s="479">
        <v>0</v>
      </c>
      <c r="F322" s="574">
        <v>0</v>
      </c>
      <c r="G322" s="612">
        <f t="shared" si="13"/>
        <v>0.75630916654054137</v>
      </c>
      <c r="H322" s="474">
        <v>12208.589</v>
      </c>
      <c r="I322" s="474">
        <f t="shared" si="15"/>
        <v>9233.4677712260218</v>
      </c>
      <c r="K322" s="61">
        <v>0.75630916654054103</v>
      </c>
      <c r="L322" s="199">
        <f t="shared" si="14"/>
        <v>0</v>
      </c>
    </row>
    <row r="323" spans="1:12" x14ac:dyDescent="0.2">
      <c r="A323" s="337">
        <f t="shared" si="16"/>
        <v>2032</v>
      </c>
      <c r="B323" s="337">
        <f t="shared" si="17"/>
        <v>10</v>
      </c>
      <c r="C323" s="512">
        <v>122.5963623467309</v>
      </c>
      <c r="D323" s="479">
        <v>198.89039579254836</v>
      </c>
      <c r="E323" s="479">
        <v>3.8110897796785466</v>
      </c>
      <c r="F323" s="574">
        <v>0</v>
      </c>
      <c r="G323" s="612">
        <f t="shared" si="13"/>
        <v>0.71745222563509059</v>
      </c>
      <c r="H323" s="474">
        <v>12206.16</v>
      </c>
      <c r="I323" s="474">
        <f t="shared" si="15"/>
        <v>8757.3366584580181</v>
      </c>
      <c r="K323" s="61">
        <v>0.71745222563509103</v>
      </c>
      <c r="L323" s="199">
        <f t="shared" si="14"/>
        <v>0</v>
      </c>
    </row>
    <row r="324" spans="1:12" x14ac:dyDescent="0.2">
      <c r="A324" s="337">
        <f t="shared" si="16"/>
        <v>2032</v>
      </c>
      <c r="B324" s="337">
        <f t="shared" si="17"/>
        <v>11</v>
      </c>
      <c r="C324" s="512">
        <v>122.78339532976946</v>
      </c>
      <c r="D324" s="479">
        <v>78.117279066674627</v>
      </c>
      <c r="E324" s="479">
        <v>26.436963465927999</v>
      </c>
      <c r="F324" s="574">
        <v>1.11022302462516E-16</v>
      </c>
      <c r="G324" s="612">
        <f t="shared" si="13"/>
        <v>0.66158520045171332</v>
      </c>
      <c r="H324" s="474">
        <v>12217.495999999999</v>
      </c>
      <c r="I324" s="474">
        <f t="shared" si="15"/>
        <v>8082.9145401780052</v>
      </c>
      <c r="K324" s="61">
        <v>0.66158520045171298</v>
      </c>
      <c r="L324" s="199">
        <f t="shared" si="14"/>
        <v>0</v>
      </c>
    </row>
    <row r="325" spans="1:12" x14ac:dyDescent="0.2">
      <c r="A325" s="337">
        <f t="shared" si="16"/>
        <v>2032</v>
      </c>
      <c r="B325" s="337">
        <f t="shared" si="17"/>
        <v>12</v>
      </c>
      <c r="C325" s="512">
        <v>122.98943526492656</v>
      </c>
      <c r="D325" s="479">
        <v>42.633806123140985</v>
      </c>
      <c r="E325" s="479">
        <v>81.614210043345437</v>
      </c>
      <c r="F325" s="574">
        <v>1.11022302462516E-16</v>
      </c>
      <c r="G325" s="612">
        <f t="shared" si="13"/>
        <v>0.65602921263627345</v>
      </c>
      <c r="H325" s="474">
        <v>12234.034</v>
      </c>
      <c r="I325" s="474">
        <f t="shared" si="15"/>
        <v>8025.8836923853987</v>
      </c>
      <c r="K325" s="61">
        <v>0.65602921263627301</v>
      </c>
      <c r="L325" s="199">
        <f t="shared" si="14"/>
        <v>0</v>
      </c>
    </row>
    <row r="326" spans="1:12" x14ac:dyDescent="0.2">
      <c r="A326" s="337">
        <f t="shared" si="16"/>
        <v>2033</v>
      </c>
      <c r="B326" s="337">
        <f t="shared" si="17"/>
        <v>1</v>
      </c>
      <c r="C326" s="512">
        <v>123.18725107566682</v>
      </c>
      <c r="D326" s="479">
        <v>26.112829868525239</v>
      </c>
      <c r="E326" s="479">
        <v>127.15014736663784</v>
      </c>
      <c r="F326" s="574">
        <v>1.11022302462516E-16</v>
      </c>
      <c r="G326" s="612">
        <f t="shared" si="13"/>
        <v>0.6580217717873178</v>
      </c>
      <c r="H326" s="474">
        <v>12251.019</v>
      </c>
      <c r="I326" s="474">
        <f t="shared" si="15"/>
        <v>8061.4372285800946</v>
      </c>
      <c r="K326" s="61">
        <v>0.65802177178731802</v>
      </c>
      <c r="L326" s="199">
        <f t="shared" si="14"/>
        <v>0</v>
      </c>
    </row>
    <row r="327" spans="1:12" x14ac:dyDescent="0.2">
      <c r="A327" s="337">
        <f t="shared" si="16"/>
        <v>2033</v>
      </c>
      <c r="B327" s="337">
        <f t="shared" si="17"/>
        <v>2</v>
      </c>
      <c r="C327" s="512">
        <v>123.33928867104638</v>
      </c>
      <c r="D327" s="479">
        <v>35.042184420393127</v>
      </c>
      <c r="E327" s="479">
        <v>78.467690138551589</v>
      </c>
      <c r="F327" s="574">
        <v>1.11022302462516E-16</v>
      </c>
      <c r="G327" s="612">
        <f t="shared" si="13"/>
        <v>0.6527184187136682</v>
      </c>
      <c r="H327" s="474">
        <v>12258.922</v>
      </c>
      <c r="I327" s="474">
        <f t="shared" si="15"/>
        <v>8001.6241829741994</v>
      </c>
      <c r="K327" s="61">
        <v>0.65271841871366798</v>
      </c>
      <c r="L327" s="199">
        <f t="shared" si="14"/>
        <v>0</v>
      </c>
    </row>
    <row r="328" spans="1:12" x14ac:dyDescent="0.2">
      <c r="A328" s="337">
        <f t="shared" si="16"/>
        <v>2033</v>
      </c>
      <c r="B328" s="337">
        <f t="shared" si="17"/>
        <v>3</v>
      </c>
      <c r="C328" s="512">
        <v>123.44810899919406</v>
      </c>
      <c r="D328" s="479">
        <v>64.582270600115152</v>
      </c>
      <c r="E328" s="479">
        <v>46.311218909337121</v>
      </c>
      <c r="F328" s="574">
        <v>0</v>
      </c>
      <c r="G328" s="612">
        <f t="shared" si="13"/>
        <v>0.66125094937042783</v>
      </c>
      <c r="H328" s="474">
        <v>12253.805</v>
      </c>
      <c r="I328" s="474">
        <f t="shared" si="15"/>
        <v>8102.8401896500955</v>
      </c>
      <c r="K328" s="61">
        <v>0.66125094937042805</v>
      </c>
      <c r="L328" s="199">
        <f t="shared" si="14"/>
        <v>0</v>
      </c>
    </row>
    <row r="329" spans="1:12" x14ac:dyDescent="0.2">
      <c r="A329" s="337">
        <f t="shared" si="16"/>
        <v>2033</v>
      </c>
      <c r="B329" s="337">
        <f t="shared" si="17"/>
        <v>4</v>
      </c>
      <c r="C329" s="512">
        <v>123.55949853251941</v>
      </c>
      <c r="D329" s="479">
        <v>114.03392869270741</v>
      </c>
      <c r="E329" s="479">
        <v>10.944087118763242</v>
      </c>
      <c r="F329" s="574">
        <v>0</v>
      </c>
      <c r="G329" s="612">
        <f t="shared" si="13"/>
        <v>0.67922075107660895</v>
      </c>
      <c r="H329" s="474">
        <v>12249.764999999999</v>
      </c>
      <c r="I329" s="474">
        <f t="shared" si="15"/>
        <v>8320.2945838119558</v>
      </c>
      <c r="K329" s="61">
        <v>0.67922075107660895</v>
      </c>
      <c r="L329" s="199">
        <f t="shared" si="14"/>
        <v>0</v>
      </c>
    </row>
    <row r="330" spans="1:12" x14ac:dyDescent="0.2">
      <c r="A330" s="337">
        <f t="shared" si="16"/>
        <v>2033</v>
      </c>
      <c r="B330" s="337">
        <f t="shared" si="17"/>
        <v>5</v>
      </c>
      <c r="C330" s="512">
        <v>123.67434151958376</v>
      </c>
      <c r="D330" s="479">
        <v>208.47875842628665</v>
      </c>
      <c r="E330" s="479">
        <v>1.2472710741059452</v>
      </c>
      <c r="F330" s="574">
        <v>0</v>
      </c>
      <c r="G330" s="612">
        <f t="shared" si="13"/>
        <v>0.72551805343486031</v>
      </c>
      <c r="H330" s="474">
        <v>12245.045</v>
      </c>
      <c r="I330" s="474">
        <f t="shared" si="15"/>
        <v>8884.00121262227</v>
      </c>
      <c r="K330" s="61">
        <v>0.72551805343485998</v>
      </c>
      <c r="L330" s="199">
        <f t="shared" si="14"/>
        <v>0</v>
      </c>
    </row>
    <row r="331" spans="1:12" x14ac:dyDescent="0.2">
      <c r="A331" s="337">
        <f t="shared" si="16"/>
        <v>2033</v>
      </c>
      <c r="B331" s="337">
        <f t="shared" si="17"/>
        <v>6</v>
      </c>
      <c r="C331" s="512">
        <v>123.79183763676194</v>
      </c>
      <c r="D331" s="479">
        <v>271.66325293295364</v>
      </c>
      <c r="E331" s="479">
        <v>0</v>
      </c>
      <c r="F331" s="574">
        <v>0</v>
      </c>
      <c r="G331" s="612">
        <f t="shared" si="13"/>
        <v>0.75774831058822989</v>
      </c>
      <c r="H331" s="474">
        <v>12241.503000000001</v>
      </c>
      <c r="I331" s="474">
        <f t="shared" si="15"/>
        <v>9275.9782173107487</v>
      </c>
      <c r="K331" s="61">
        <v>0.75774831058823</v>
      </c>
      <c r="L331" s="199">
        <f t="shared" si="14"/>
        <v>0</v>
      </c>
    </row>
    <row r="332" spans="1:12" x14ac:dyDescent="0.2">
      <c r="A332" s="337">
        <f t="shared" si="16"/>
        <v>2033</v>
      </c>
      <c r="B332" s="337">
        <f t="shared" si="17"/>
        <v>7</v>
      </c>
      <c r="C332" s="512">
        <v>123.89000247296211</v>
      </c>
      <c r="D332" s="479">
        <v>322.31916585708109</v>
      </c>
      <c r="E332" s="479">
        <v>0</v>
      </c>
      <c r="F332" s="574">
        <v>1.11022302462516E-16</v>
      </c>
      <c r="G332" s="612">
        <f t="shared" si="13"/>
        <v>0.78381445823024365</v>
      </c>
      <c r="H332" s="474">
        <v>12231.698</v>
      </c>
      <c r="I332" s="474">
        <f t="shared" si="15"/>
        <v>9587.3817411059554</v>
      </c>
      <c r="K332" s="61">
        <v>0.78381445823024398</v>
      </c>
      <c r="L332" s="199">
        <f t="shared" si="14"/>
        <v>0</v>
      </c>
    </row>
    <row r="333" spans="1:12" x14ac:dyDescent="0.2">
      <c r="A333" s="337">
        <f t="shared" si="16"/>
        <v>2033</v>
      </c>
      <c r="B333" s="337">
        <f t="shared" si="17"/>
        <v>8</v>
      </c>
      <c r="C333" s="512">
        <v>123.96831447787817</v>
      </c>
      <c r="D333" s="479">
        <v>326.45437890907908</v>
      </c>
      <c r="E333" s="479">
        <v>0</v>
      </c>
      <c r="F333" s="574">
        <v>2.2204460492503101E-16</v>
      </c>
      <c r="G333" s="612">
        <f t="shared" si="13"/>
        <v>0.78618637551439652</v>
      </c>
      <c r="H333" s="474">
        <v>12213.415000000001</v>
      </c>
      <c r="I333" s="474">
        <f t="shared" si="15"/>
        <v>9602.0204715031632</v>
      </c>
      <c r="K333" s="61">
        <v>0.78618637551439696</v>
      </c>
      <c r="L333" s="199">
        <f t="shared" si="14"/>
        <v>0</v>
      </c>
    </row>
    <row r="334" spans="1:12" x14ac:dyDescent="0.2">
      <c r="A334" s="337">
        <f t="shared" ref="A334:A365" si="18">+A322+1</f>
        <v>2033</v>
      </c>
      <c r="B334" s="337">
        <f t="shared" ref="B334:B365" si="19">+B322</f>
        <v>9</v>
      </c>
      <c r="C334" s="512">
        <v>124.04739583424109</v>
      </c>
      <c r="D334" s="479">
        <v>277.87653293728147</v>
      </c>
      <c r="E334" s="479">
        <v>0</v>
      </c>
      <c r="F334" s="574">
        <v>-1.11022302462516E-16</v>
      </c>
      <c r="G334" s="612">
        <f t="shared" ref="G334:G397" si="20">+$B$2+C334*$B$3+D334*$B$4+E334*$B$5+F334</f>
        <v>0.76179089569028691</v>
      </c>
      <c r="H334" s="474">
        <v>12192.198</v>
      </c>
      <c r="I334" s="474">
        <f t="shared" si="15"/>
        <v>9287.9054348533246</v>
      </c>
      <c r="K334" s="61">
        <v>0.76179089569028702</v>
      </c>
      <c r="L334" s="199">
        <f t="shared" ref="L334:L397" si="21">+K334-G334</f>
        <v>0</v>
      </c>
    </row>
    <row r="335" spans="1:12" x14ac:dyDescent="0.2">
      <c r="A335" s="337">
        <f t="shared" si="18"/>
        <v>2033</v>
      </c>
      <c r="B335" s="337">
        <f t="shared" si="19"/>
        <v>10</v>
      </c>
      <c r="C335" s="512">
        <v>124.15484106972237</v>
      </c>
      <c r="D335" s="479">
        <v>198.89039579254836</v>
      </c>
      <c r="E335" s="479">
        <v>3.8110897796785466</v>
      </c>
      <c r="F335" s="574">
        <v>1.11022302462516E-16</v>
      </c>
      <c r="G335" s="612">
        <f t="shared" si="20"/>
        <v>0.72286267417967331</v>
      </c>
      <c r="H335" s="474">
        <v>12179.584999999999</v>
      </c>
      <c r="I335" s="474">
        <f t="shared" si="15"/>
        <v>8804.1673834986359</v>
      </c>
      <c r="K335" s="61">
        <v>0.72286267417967298</v>
      </c>
      <c r="L335" s="199">
        <f t="shared" si="21"/>
        <v>0</v>
      </c>
    </row>
    <row r="336" spans="1:12" x14ac:dyDescent="0.2">
      <c r="A336" s="337">
        <f t="shared" si="18"/>
        <v>2033</v>
      </c>
      <c r="B336" s="337">
        <f t="shared" si="19"/>
        <v>11</v>
      </c>
      <c r="C336" s="512">
        <v>124.31700786272464</v>
      </c>
      <c r="D336" s="479">
        <v>78.117279066674627</v>
      </c>
      <c r="E336" s="479">
        <v>26.436963465927999</v>
      </c>
      <c r="F336" s="574">
        <v>1.11022302462516E-16</v>
      </c>
      <c r="G336" s="612">
        <f t="shared" si="20"/>
        <v>0.66690932299151551</v>
      </c>
      <c r="H336" s="474">
        <v>12188.241</v>
      </c>
      <c r="I336" s="474">
        <f t="shared" si="15"/>
        <v>8128.4515537674315</v>
      </c>
      <c r="K336" s="61">
        <v>0.66690932299151595</v>
      </c>
      <c r="L336" s="199">
        <f t="shared" si="21"/>
        <v>0</v>
      </c>
    </row>
    <row r="337" spans="1:12" x14ac:dyDescent="0.2">
      <c r="A337" s="337">
        <f t="shared" si="18"/>
        <v>2033</v>
      </c>
      <c r="B337" s="337">
        <f t="shared" si="19"/>
        <v>12</v>
      </c>
      <c r="C337" s="512">
        <v>124.49757027636838</v>
      </c>
      <c r="D337" s="479">
        <v>42.633806123140985</v>
      </c>
      <c r="E337" s="479">
        <v>81.614210043345437</v>
      </c>
      <c r="F337" s="574">
        <v>1.11022302462516E-16</v>
      </c>
      <c r="G337" s="612">
        <f t="shared" si="20"/>
        <v>0.6612648868596771</v>
      </c>
      <c r="H337" s="474">
        <v>12206.223</v>
      </c>
      <c r="I337" s="474">
        <f t="shared" si="15"/>
        <v>8071.5466710789888</v>
      </c>
      <c r="K337" s="61">
        <v>0.66126488685967699</v>
      </c>
      <c r="L337" s="199">
        <f t="shared" si="21"/>
        <v>0</v>
      </c>
    </row>
    <row r="338" spans="1:12" x14ac:dyDescent="0.2">
      <c r="A338" s="337">
        <f t="shared" si="18"/>
        <v>2034</v>
      </c>
      <c r="B338" s="337">
        <f t="shared" si="19"/>
        <v>1</v>
      </c>
      <c r="C338" s="512">
        <v>124.67043348417405</v>
      </c>
      <c r="D338" s="479">
        <v>26.112829868525239</v>
      </c>
      <c r="E338" s="479">
        <v>127.15014736663784</v>
      </c>
      <c r="F338" s="574">
        <v>1.11022302462516E-16</v>
      </c>
      <c r="G338" s="612">
        <f t="shared" si="20"/>
        <v>0.66317082001304872</v>
      </c>
      <c r="H338" s="474">
        <v>12222.278</v>
      </c>
      <c r="I338" s="474">
        <f t="shared" si="15"/>
        <v>8105.4581236874455</v>
      </c>
      <c r="K338" s="61">
        <v>0.66317082001304895</v>
      </c>
      <c r="L338" s="199">
        <f t="shared" si="21"/>
        <v>0</v>
      </c>
    </row>
    <row r="339" spans="1:12" x14ac:dyDescent="0.2">
      <c r="A339" s="337">
        <f t="shared" si="18"/>
        <v>2034</v>
      </c>
      <c r="B339" s="337">
        <f t="shared" si="19"/>
        <v>2</v>
      </c>
      <c r="C339" s="512">
        <v>124.80110188848603</v>
      </c>
      <c r="D339" s="479">
        <v>35.042184420393127</v>
      </c>
      <c r="E339" s="479">
        <v>78.467690138551589</v>
      </c>
      <c r="F339" s="574">
        <v>1.11022302462516E-16</v>
      </c>
      <c r="G339" s="612">
        <f t="shared" si="20"/>
        <v>0.65779328119210279</v>
      </c>
      <c r="H339" s="474">
        <v>12221.978999999999</v>
      </c>
      <c r="I339" s="474">
        <f t="shared" si="15"/>
        <v>8039.535669070975</v>
      </c>
      <c r="K339" s="61">
        <v>0.65779328119210301</v>
      </c>
      <c r="L339" s="199">
        <f t="shared" si="21"/>
        <v>0</v>
      </c>
    </row>
    <row r="340" spans="1:12" x14ac:dyDescent="0.2">
      <c r="A340" s="337">
        <f t="shared" si="18"/>
        <v>2034</v>
      </c>
      <c r="B340" s="337">
        <f t="shared" si="19"/>
        <v>3</v>
      </c>
      <c r="C340" s="512">
        <v>124.89325775660753</v>
      </c>
      <c r="D340" s="479">
        <v>64.582270600115152</v>
      </c>
      <c r="E340" s="479">
        <v>46.311218909337121</v>
      </c>
      <c r="F340" s="574">
        <v>1.11022302462516E-16</v>
      </c>
      <c r="G340" s="612">
        <f t="shared" si="20"/>
        <v>0.66626795914791459</v>
      </c>
      <c r="H340" s="474">
        <v>12207.769</v>
      </c>
      <c r="I340" s="474">
        <f t="shared" si="15"/>
        <v>8133.6453373791783</v>
      </c>
      <c r="K340" s="61">
        <v>0.66626795914791503</v>
      </c>
      <c r="L340" s="199">
        <f t="shared" si="21"/>
        <v>0</v>
      </c>
    </row>
    <row r="341" spans="1:12" x14ac:dyDescent="0.2">
      <c r="A341" s="337">
        <f t="shared" si="18"/>
        <v>2034</v>
      </c>
      <c r="B341" s="337">
        <f t="shared" si="19"/>
        <v>4</v>
      </c>
      <c r="C341" s="512">
        <v>124.9879646996398</v>
      </c>
      <c r="D341" s="479">
        <v>114.03392869270741</v>
      </c>
      <c r="E341" s="479">
        <v>10.944087118763242</v>
      </c>
      <c r="F341" s="574">
        <v>2.2204460492503101E-16</v>
      </c>
      <c r="G341" s="612">
        <f t="shared" si="20"/>
        <v>0.68417984521172004</v>
      </c>
      <c r="H341" s="474">
        <v>12195.386</v>
      </c>
      <c r="I341" s="474">
        <f t="shared" si="15"/>
        <v>8343.8373057771787</v>
      </c>
      <c r="K341" s="61">
        <v>0.68417984521172004</v>
      </c>
      <c r="L341" s="199">
        <f t="shared" si="21"/>
        <v>0</v>
      </c>
    </row>
    <row r="342" spans="1:12" x14ac:dyDescent="0.2">
      <c r="A342" s="337">
        <f t="shared" si="18"/>
        <v>2034</v>
      </c>
      <c r="B342" s="337">
        <f t="shared" si="19"/>
        <v>5</v>
      </c>
      <c r="C342" s="512">
        <v>125.08797760459461</v>
      </c>
      <c r="D342" s="479">
        <v>208.47875842628665</v>
      </c>
      <c r="E342" s="479">
        <v>1.2472710741059452</v>
      </c>
      <c r="F342" s="574">
        <v>1.11022302462516E-16</v>
      </c>
      <c r="G342" s="612">
        <f t="shared" si="20"/>
        <v>0.73042566313519397</v>
      </c>
      <c r="H342" s="474">
        <v>12190.501</v>
      </c>
      <c r="I342" s="474">
        <f t="shared" si="15"/>
        <v>8904.2547768752447</v>
      </c>
      <c r="K342" s="61">
        <v>0.73042566313519397</v>
      </c>
      <c r="L342" s="199">
        <f t="shared" si="21"/>
        <v>0</v>
      </c>
    </row>
    <row r="343" spans="1:12" x14ac:dyDescent="0.2">
      <c r="A343" s="337">
        <f t="shared" si="18"/>
        <v>2034</v>
      </c>
      <c r="B343" s="337">
        <f t="shared" si="19"/>
        <v>6</v>
      </c>
      <c r="C343" s="512">
        <v>125.19395118279213</v>
      </c>
      <c r="D343" s="479">
        <v>271.66325293295364</v>
      </c>
      <c r="E343" s="479">
        <v>0</v>
      </c>
      <c r="F343" s="574">
        <v>0</v>
      </c>
      <c r="G343" s="612">
        <f t="shared" si="20"/>
        <v>0.76261591839226683</v>
      </c>
      <c r="H343" s="474">
        <v>12193.183000000001</v>
      </c>
      <c r="I343" s="474">
        <f t="shared" si="15"/>
        <v>9298.7154516699757</v>
      </c>
      <c r="K343" s="61">
        <v>0.76261591839226694</v>
      </c>
      <c r="L343" s="199">
        <f t="shared" si="21"/>
        <v>0</v>
      </c>
    </row>
    <row r="344" spans="1:12" x14ac:dyDescent="0.2">
      <c r="A344" s="337">
        <f t="shared" si="18"/>
        <v>2034</v>
      </c>
      <c r="B344" s="337">
        <f t="shared" si="19"/>
        <v>7</v>
      </c>
      <c r="C344" s="512">
        <v>125.28769970873653</v>
      </c>
      <c r="D344" s="479">
        <v>322.31916585708109</v>
      </c>
      <c r="E344" s="479">
        <v>0</v>
      </c>
      <c r="F344" s="574">
        <v>-1.11022302462516E-16</v>
      </c>
      <c r="G344" s="612">
        <f t="shared" si="20"/>
        <v>0.78866673427578837</v>
      </c>
      <c r="H344" s="474">
        <v>12193.157999999999</v>
      </c>
      <c r="I344" s="474">
        <f t="shared" si="15"/>
        <v>9616.3381003687027</v>
      </c>
      <c r="K344" s="61">
        <v>0.78866673427578804</v>
      </c>
      <c r="L344" s="199">
        <f t="shared" si="21"/>
        <v>0</v>
      </c>
    </row>
    <row r="345" spans="1:12" x14ac:dyDescent="0.2">
      <c r="A345" s="337">
        <f t="shared" si="18"/>
        <v>2034</v>
      </c>
      <c r="B345" s="337">
        <f t="shared" si="19"/>
        <v>8</v>
      </c>
      <c r="C345" s="512">
        <v>125.36963976077189</v>
      </c>
      <c r="D345" s="479">
        <v>326.45437890907908</v>
      </c>
      <c r="E345" s="479">
        <v>0</v>
      </c>
      <c r="F345" s="574">
        <v>-1.11022302462516E-16</v>
      </c>
      <c r="G345" s="612">
        <f t="shared" si="20"/>
        <v>0.79105124676702798</v>
      </c>
      <c r="H345" s="474">
        <v>12187.656000000001</v>
      </c>
      <c r="I345" s="474">
        <f t="shared" si="15"/>
        <v>9641.0604739676492</v>
      </c>
      <c r="K345" s="61">
        <v>0.79105124676702798</v>
      </c>
      <c r="L345" s="199">
        <f t="shared" si="21"/>
        <v>0</v>
      </c>
    </row>
    <row r="346" spans="1:12" x14ac:dyDescent="0.2">
      <c r="A346" s="337">
        <f t="shared" si="18"/>
        <v>2034</v>
      </c>
      <c r="B346" s="337">
        <f t="shared" si="19"/>
        <v>9</v>
      </c>
      <c r="C346" s="512">
        <v>125.45420942264749</v>
      </c>
      <c r="D346" s="479">
        <v>277.87653293728147</v>
      </c>
      <c r="E346" s="479">
        <v>0</v>
      </c>
      <c r="F346" s="574">
        <v>0</v>
      </c>
      <c r="G346" s="612">
        <f t="shared" si="20"/>
        <v>0.7666748202634005</v>
      </c>
      <c r="H346" s="474">
        <v>12177.878000000001</v>
      </c>
      <c r="I346" s="474">
        <f t="shared" si="15"/>
        <v>9336.4724268396203</v>
      </c>
      <c r="K346" s="61">
        <v>0.76667482026340095</v>
      </c>
      <c r="L346" s="199">
        <f t="shared" si="21"/>
        <v>0</v>
      </c>
    </row>
    <row r="347" spans="1:12" x14ac:dyDescent="0.2">
      <c r="A347" s="337">
        <f t="shared" si="18"/>
        <v>2034</v>
      </c>
      <c r="B347" s="337">
        <f t="shared" si="19"/>
        <v>10</v>
      </c>
      <c r="C347" s="512">
        <v>125.56085003988021</v>
      </c>
      <c r="D347" s="479">
        <v>198.89039579254836</v>
      </c>
      <c r="E347" s="479">
        <v>3.8110897796785466</v>
      </c>
      <c r="F347" s="574">
        <v>0</v>
      </c>
      <c r="G347" s="612">
        <f t="shared" si="20"/>
        <v>0.72774380542261952</v>
      </c>
      <c r="H347" s="474">
        <v>12172.293</v>
      </c>
      <c r="I347" s="474">
        <f t="shared" si="15"/>
        <v>8858.3108285391136</v>
      </c>
      <c r="K347" s="61">
        <v>0.72774380542261996</v>
      </c>
      <c r="L347" s="199">
        <f t="shared" si="21"/>
        <v>0</v>
      </c>
    </row>
    <row r="348" spans="1:12" x14ac:dyDescent="0.2">
      <c r="A348" s="337">
        <f t="shared" si="18"/>
        <v>2034</v>
      </c>
      <c r="B348" s="337">
        <f t="shared" si="19"/>
        <v>11</v>
      </c>
      <c r="C348" s="512">
        <v>125.71083737619773</v>
      </c>
      <c r="D348" s="479">
        <v>78.117279066674627</v>
      </c>
      <c r="E348" s="479">
        <v>26.436963465927999</v>
      </c>
      <c r="F348" s="574">
        <v>0</v>
      </c>
      <c r="G348" s="612">
        <f t="shared" si="20"/>
        <v>0.67174817176841228</v>
      </c>
      <c r="H348" s="474">
        <v>12180.682000000001</v>
      </c>
      <c r="I348" s="474">
        <f t="shared" si="15"/>
        <v>8182.3508643924079</v>
      </c>
      <c r="K348" s="61">
        <v>0.67174817176841195</v>
      </c>
      <c r="L348" s="199">
        <f t="shared" si="21"/>
        <v>0</v>
      </c>
    </row>
    <row r="349" spans="1:12" x14ac:dyDescent="0.2">
      <c r="A349" s="337">
        <f t="shared" si="18"/>
        <v>2034</v>
      </c>
      <c r="B349" s="337">
        <f t="shared" si="19"/>
        <v>12</v>
      </c>
      <c r="C349" s="512">
        <v>125.87532193481339</v>
      </c>
      <c r="D349" s="479">
        <v>42.633806123140985</v>
      </c>
      <c r="E349" s="479">
        <v>81.614210043345437</v>
      </c>
      <c r="F349" s="574">
        <v>2.2204460492503101E-16</v>
      </c>
      <c r="G349" s="612">
        <f t="shared" si="20"/>
        <v>0.66604791940626329</v>
      </c>
      <c r="H349" s="474">
        <v>12196.739</v>
      </c>
      <c r="I349" s="474">
        <f t="shared" si="15"/>
        <v>8123.6126344912282</v>
      </c>
      <c r="K349" s="61">
        <v>0.66604791940626296</v>
      </c>
      <c r="L349" s="199">
        <f t="shared" si="21"/>
        <v>0</v>
      </c>
    </row>
    <row r="350" spans="1:12" x14ac:dyDescent="0.2">
      <c r="A350" s="337">
        <f t="shared" si="18"/>
        <v>2035</v>
      </c>
      <c r="B350" s="337">
        <f t="shared" si="19"/>
        <v>1</v>
      </c>
      <c r="C350" s="512">
        <v>126.03701503144903</v>
      </c>
      <c r="D350" s="479">
        <v>26.112829868525239</v>
      </c>
      <c r="E350" s="479">
        <v>127.15014736663784</v>
      </c>
      <c r="F350" s="574">
        <v>1.11022302462516E-16</v>
      </c>
      <c r="G350" s="612">
        <f t="shared" si="20"/>
        <v>0.66791507415937101</v>
      </c>
      <c r="H350" s="474">
        <v>12214.513999999999</v>
      </c>
      <c r="I350" s="474">
        <f t="shared" si="15"/>
        <v>8158.258024130675</v>
      </c>
      <c r="K350" s="61">
        <v>0.66791507415937101</v>
      </c>
      <c r="L350" s="199">
        <f t="shared" si="21"/>
        <v>0</v>
      </c>
    </row>
    <row r="351" spans="1:12" x14ac:dyDescent="0.2">
      <c r="A351" s="337">
        <f t="shared" si="18"/>
        <v>2035</v>
      </c>
      <c r="B351" s="337">
        <f t="shared" si="19"/>
        <v>2</v>
      </c>
      <c r="C351" s="512">
        <v>126.16923251907436</v>
      </c>
      <c r="D351" s="479">
        <v>35.042184420393127</v>
      </c>
      <c r="E351" s="479">
        <v>78.467690138551589</v>
      </c>
      <c r="F351" s="574">
        <v>1.11022302462516E-16</v>
      </c>
      <c r="G351" s="612">
        <f t="shared" si="20"/>
        <v>0.66254291316966174</v>
      </c>
      <c r="H351" s="474">
        <v>12223.798000000001</v>
      </c>
      <c r="I351" s="474">
        <f t="shared" si="15"/>
        <v>8098.7907369174854</v>
      </c>
      <c r="K351" s="61">
        <v>0.66254291316966196</v>
      </c>
      <c r="L351" s="199">
        <f t="shared" si="21"/>
        <v>0</v>
      </c>
    </row>
    <row r="352" spans="1:12" x14ac:dyDescent="0.2">
      <c r="A352" s="337">
        <f t="shared" si="18"/>
        <v>2035</v>
      </c>
      <c r="B352" s="337">
        <f t="shared" si="19"/>
        <v>3</v>
      </c>
      <c r="C352" s="512">
        <v>126.27048881003863</v>
      </c>
      <c r="D352" s="479">
        <v>64.582270600115152</v>
      </c>
      <c r="E352" s="479">
        <v>46.311218909337121</v>
      </c>
      <c r="F352" s="574">
        <v>1.11022302462516E-16</v>
      </c>
      <c r="G352" s="612">
        <f t="shared" si="20"/>
        <v>0.67104918435084027</v>
      </c>
      <c r="H352" s="474">
        <v>12220.374</v>
      </c>
      <c r="I352" s="474">
        <f t="shared" si="15"/>
        <v>8200.4720051622153</v>
      </c>
      <c r="K352" s="61">
        <v>0.67104918435084004</v>
      </c>
      <c r="L352" s="199">
        <f t="shared" si="21"/>
        <v>0</v>
      </c>
    </row>
    <row r="353" spans="1:12" x14ac:dyDescent="0.2">
      <c r="A353" s="337">
        <f t="shared" si="18"/>
        <v>2035</v>
      </c>
      <c r="B353" s="337">
        <f t="shared" si="19"/>
        <v>4</v>
      </c>
      <c r="C353" s="512">
        <v>126.37756489208043</v>
      </c>
      <c r="D353" s="479">
        <v>114.03392869270741</v>
      </c>
      <c r="E353" s="479">
        <v>10.944087118763242</v>
      </c>
      <c r="F353" s="574">
        <v>2.2204460492503101E-16</v>
      </c>
      <c r="G353" s="612">
        <f t="shared" si="20"/>
        <v>0.6890040113859689</v>
      </c>
      <c r="H353" s="474">
        <v>12216.544</v>
      </c>
      <c r="I353" s="474">
        <f t="shared" si="15"/>
        <v>8417.2478212731894</v>
      </c>
      <c r="K353" s="61">
        <v>0.68900401138596901</v>
      </c>
      <c r="L353" s="199">
        <f t="shared" si="21"/>
        <v>0</v>
      </c>
    </row>
    <row r="354" spans="1:12" x14ac:dyDescent="0.2">
      <c r="A354" s="337">
        <f t="shared" si="18"/>
        <v>2035</v>
      </c>
      <c r="B354" s="337">
        <f t="shared" si="19"/>
        <v>5</v>
      </c>
      <c r="C354" s="512">
        <v>126.4865354039112</v>
      </c>
      <c r="D354" s="479">
        <v>208.47875842628665</v>
      </c>
      <c r="E354" s="479">
        <v>1.2472710741059452</v>
      </c>
      <c r="F354" s="574">
        <v>1.11022302462516E-16</v>
      </c>
      <c r="G354" s="612">
        <f t="shared" si="20"/>
        <v>0.73528092673180101</v>
      </c>
      <c r="H354" s="474">
        <v>12213.067999999999</v>
      </c>
      <c r="I354" s="474">
        <f t="shared" si="15"/>
        <v>8980.0359572785037</v>
      </c>
      <c r="K354" s="61">
        <v>0.73528092673180101</v>
      </c>
      <c r="L354" s="199">
        <f t="shared" si="21"/>
        <v>0</v>
      </c>
    </row>
    <row r="355" spans="1:12" x14ac:dyDescent="0.2">
      <c r="A355" s="337">
        <f t="shared" si="18"/>
        <v>2035</v>
      </c>
      <c r="B355" s="337">
        <f t="shared" si="19"/>
        <v>6</v>
      </c>
      <c r="C355" s="512">
        <v>126.59654752781465</v>
      </c>
      <c r="D355" s="479">
        <v>271.66325293295364</v>
      </c>
      <c r="E355" s="479">
        <v>0</v>
      </c>
      <c r="F355" s="574">
        <v>0</v>
      </c>
      <c r="G355" s="612">
        <f t="shared" si="20"/>
        <v>0.76748520229175932</v>
      </c>
      <c r="H355" s="474">
        <v>12214.198</v>
      </c>
      <c r="I355" s="474">
        <f t="shared" si="15"/>
        <v>9374.2162228616016</v>
      </c>
      <c r="K355" s="61">
        <v>0.76748520229175898</v>
      </c>
      <c r="L355" s="199">
        <f t="shared" si="21"/>
        <v>0</v>
      </c>
    </row>
    <row r="356" spans="1:12" x14ac:dyDescent="0.2">
      <c r="A356" s="337">
        <f t="shared" si="18"/>
        <v>2035</v>
      </c>
      <c r="B356" s="337">
        <f t="shared" si="19"/>
        <v>7</v>
      </c>
      <c r="C356" s="512">
        <v>126.68802391615181</v>
      </c>
      <c r="D356" s="479">
        <v>322.31916585708109</v>
      </c>
      <c r="E356" s="479">
        <v>0</v>
      </c>
      <c r="F356" s="574">
        <v>-1.11022302462516E-16</v>
      </c>
      <c r="G356" s="612">
        <f t="shared" si="20"/>
        <v>0.79352813017307156</v>
      </c>
      <c r="H356" s="474">
        <v>12213.317999999999</v>
      </c>
      <c r="I356" s="474">
        <f t="shared" si="15"/>
        <v>9691.6113957491179</v>
      </c>
      <c r="K356" s="61">
        <v>0.793528130173072</v>
      </c>
      <c r="L356" s="199">
        <f t="shared" si="21"/>
        <v>0</v>
      </c>
    </row>
    <row r="357" spans="1:12" x14ac:dyDescent="0.2">
      <c r="A357" s="337">
        <f t="shared" si="18"/>
        <v>2035</v>
      </c>
      <c r="B357" s="337">
        <f t="shared" si="19"/>
        <v>8</v>
      </c>
      <c r="C357" s="512">
        <v>126.7621372501623</v>
      </c>
      <c r="D357" s="479">
        <v>326.45437890907908</v>
      </c>
      <c r="E357" s="479">
        <v>0</v>
      </c>
      <c r="F357" s="574">
        <v>0</v>
      </c>
      <c r="G357" s="612">
        <f t="shared" si="20"/>
        <v>0.79588547126022213</v>
      </c>
      <c r="H357" s="474">
        <v>12209.991</v>
      </c>
      <c r="I357" s="474">
        <f t="shared" si="15"/>
        <v>9717.7544411180716</v>
      </c>
      <c r="K357" s="61">
        <v>0.79588547126022202</v>
      </c>
      <c r="L357" s="199">
        <f t="shared" si="21"/>
        <v>0</v>
      </c>
    </row>
    <row r="358" spans="1:12" x14ac:dyDescent="0.2">
      <c r="A358" s="337">
        <f t="shared" si="18"/>
        <v>2035</v>
      </c>
      <c r="B358" s="337">
        <f t="shared" si="19"/>
        <v>9</v>
      </c>
      <c r="C358" s="512">
        <v>126.84247814290589</v>
      </c>
      <c r="D358" s="479">
        <v>277.87653293728147</v>
      </c>
      <c r="E358" s="479">
        <v>0</v>
      </c>
      <c r="F358" s="574">
        <v>0</v>
      </c>
      <c r="G358" s="612">
        <f t="shared" si="20"/>
        <v>0.77149436406993643</v>
      </c>
      <c r="H358" s="474">
        <v>12204.870999999999</v>
      </c>
      <c r="I358" s="474">
        <f t="shared" si="15"/>
        <v>9415.9891907006077</v>
      </c>
      <c r="K358" s="61">
        <v>0.77149436406993599</v>
      </c>
      <c r="L358" s="199">
        <f t="shared" si="21"/>
        <v>0</v>
      </c>
    </row>
    <row r="359" spans="1:12" x14ac:dyDescent="0.2">
      <c r="A359" s="337">
        <f t="shared" si="18"/>
        <v>2035</v>
      </c>
      <c r="B359" s="337">
        <f t="shared" si="19"/>
        <v>10</v>
      </c>
      <c r="C359" s="512">
        <v>126.95901837323206</v>
      </c>
      <c r="D359" s="479">
        <v>198.89039579254836</v>
      </c>
      <c r="E359" s="479">
        <v>3.8110897796785466</v>
      </c>
      <c r="F359" s="574">
        <v>1.11022302462516E-16</v>
      </c>
      <c r="G359" s="612">
        <f t="shared" si="20"/>
        <v>0.73259771694073428</v>
      </c>
      <c r="H359" s="474">
        <v>12206.304</v>
      </c>
      <c r="I359" s="474">
        <f t="shared" si="15"/>
        <v>8942.310442684553</v>
      </c>
      <c r="K359" s="61">
        <v>0.73259771694073395</v>
      </c>
      <c r="L359" s="199">
        <f t="shared" si="21"/>
        <v>0</v>
      </c>
    </row>
    <row r="360" spans="1:12" x14ac:dyDescent="0.2">
      <c r="A360" s="337">
        <f t="shared" si="18"/>
        <v>2035</v>
      </c>
      <c r="B360" s="337">
        <f t="shared" si="19"/>
        <v>11</v>
      </c>
      <c r="C360" s="512">
        <v>127.13938591745347</v>
      </c>
      <c r="D360" s="479">
        <v>78.117279066674627</v>
      </c>
      <c r="E360" s="479">
        <v>26.436963465927999</v>
      </c>
      <c r="F360" s="574">
        <v>1.11022302462516E-16</v>
      </c>
      <c r="G360" s="612">
        <f t="shared" si="20"/>
        <v>0.67670755187535847</v>
      </c>
      <c r="H360" s="474">
        <v>12224.993</v>
      </c>
      <c r="I360" s="474">
        <f t="shared" ref="I360:I421" si="22">+H360*G360</f>
        <v>8272.745084723394</v>
      </c>
      <c r="K360" s="61">
        <v>0.67670755187535803</v>
      </c>
      <c r="L360" s="199">
        <f t="shared" si="21"/>
        <v>0</v>
      </c>
    </row>
    <row r="361" spans="1:12" x14ac:dyDescent="0.2">
      <c r="A361" s="337">
        <f t="shared" si="18"/>
        <v>2035</v>
      </c>
      <c r="B361" s="337">
        <f t="shared" si="19"/>
        <v>12</v>
      </c>
      <c r="C361" s="512">
        <v>127.3389422071464</v>
      </c>
      <c r="D361" s="479">
        <v>42.633806123140985</v>
      </c>
      <c r="E361" s="479">
        <v>81.614210043345437</v>
      </c>
      <c r="F361" s="574">
        <v>1.11022302462516E-16</v>
      </c>
      <c r="G361" s="612">
        <f t="shared" si="20"/>
        <v>0.67112905529566813</v>
      </c>
      <c r="H361" s="474">
        <v>12251.466</v>
      </c>
      <c r="I361" s="474">
        <f t="shared" si="22"/>
        <v>8222.314802566998</v>
      </c>
      <c r="K361" s="61">
        <v>0.67112905529566802</v>
      </c>
      <c r="L361" s="199">
        <f t="shared" si="21"/>
        <v>0</v>
      </c>
    </row>
    <row r="362" spans="1:12" x14ac:dyDescent="0.2">
      <c r="A362" s="337">
        <f t="shared" si="18"/>
        <v>2036</v>
      </c>
      <c r="B362" s="337">
        <f t="shared" si="19"/>
        <v>1</v>
      </c>
      <c r="C362" s="512">
        <v>127.52347232625473</v>
      </c>
      <c r="D362" s="479">
        <v>26.112829868525239</v>
      </c>
      <c r="E362" s="479">
        <v>127.15014736663784</v>
      </c>
      <c r="F362" s="574">
        <v>2.2204460492503101E-16</v>
      </c>
      <c r="G362" s="612">
        <f t="shared" si="20"/>
        <v>0.67307549155142155</v>
      </c>
      <c r="H362" s="474">
        <v>12275.962</v>
      </c>
      <c r="I362" s="474">
        <f t="shared" si="22"/>
        <v>8262.6491574165721</v>
      </c>
      <c r="K362" s="61">
        <v>0.67307549155142199</v>
      </c>
      <c r="L362" s="199">
        <f t="shared" si="21"/>
        <v>0</v>
      </c>
    </row>
    <row r="363" spans="1:12" x14ac:dyDescent="0.2">
      <c r="A363" s="337">
        <f t="shared" si="18"/>
        <v>2036</v>
      </c>
      <c r="B363" s="337">
        <f t="shared" si="19"/>
        <v>2</v>
      </c>
      <c r="C363" s="512">
        <v>127.65144501251015</v>
      </c>
      <c r="D363" s="479">
        <v>35.042184420393127</v>
      </c>
      <c r="E363" s="479">
        <v>78.467690138551589</v>
      </c>
      <c r="F363" s="574">
        <v>1.11022302462516E-16</v>
      </c>
      <c r="G363" s="612">
        <f t="shared" si="20"/>
        <v>0.66768859421718918</v>
      </c>
      <c r="H363" s="474">
        <v>12284.871999999999</v>
      </c>
      <c r="I363" s="474">
        <f t="shared" si="22"/>
        <v>8202.4689158181081</v>
      </c>
      <c r="K363" s="61">
        <v>0.66768859421718896</v>
      </c>
      <c r="L363" s="199">
        <f t="shared" si="21"/>
        <v>0</v>
      </c>
    </row>
    <row r="364" spans="1:12" x14ac:dyDescent="0.2">
      <c r="A364" s="337">
        <f t="shared" si="18"/>
        <v>2036</v>
      </c>
      <c r="B364" s="337">
        <f t="shared" si="19"/>
        <v>3</v>
      </c>
      <c r="C364" s="512">
        <v>127.73682991499027</v>
      </c>
      <c r="D364" s="479">
        <v>64.582270600115152</v>
      </c>
      <c r="E364" s="479">
        <v>46.311218909337121</v>
      </c>
      <c r="F364" s="574">
        <v>1.11022302462516E-16</v>
      </c>
      <c r="G364" s="612">
        <f t="shared" si="20"/>
        <v>0.67613976594179004</v>
      </c>
      <c r="H364" s="474">
        <v>12280.787</v>
      </c>
      <c r="I364" s="474">
        <f t="shared" si="22"/>
        <v>8303.5284477609785</v>
      </c>
      <c r="K364" s="61">
        <v>0.67613976594179004</v>
      </c>
      <c r="L364" s="199">
        <f t="shared" si="21"/>
        <v>0</v>
      </c>
    </row>
    <row r="365" spans="1:12" x14ac:dyDescent="0.2">
      <c r="A365" s="337">
        <f t="shared" si="18"/>
        <v>2036</v>
      </c>
      <c r="B365" s="337">
        <f t="shared" si="19"/>
        <v>4</v>
      </c>
      <c r="C365" s="512">
        <v>127.82246951053301</v>
      </c>
      <c r="D365" s="479">
        <v>114.03392869270741</v>
      </c>
      <c r="E365" s="479">
        <v>10.944087118763242</v>
      </c>
      <c r="F365" s="574">
        <v>2.2204460492503101E-16</v>
      </c>
      <c r="G365" s="612">
        <f t="shared" si="20"/>
        <v>0.69402017360534263</v>
      </c>
      <c r="H365" s="474">
        <v>12280.285</v>
      </c>
      <c r="I365" s="474">
        <f t="shared" si="22"/>
        <v>8522.7655276230853</v>
      </c>
      <c r="K365" s="61">
        <v>0.69402017360534296</v>
      </c>
      <c r="L365" s="199">
        <f t="shared" si="21"/>
        <v>0</v>
      </c>
    </row>
    <row r="366" spans="1:12" x14ac:dyDescent="0.2">
      <c r="A366" s="337">
        <f t="shared" ref="A366:A397" si="23">+A354+1</f>
        <v>2036</v>
      </c>
      <c r="B366" s="337">
        <f t="shared" ref="B366:B397" si="24">+B354</f>
        <v>5</v>
      </c>
      <c r="C366" s="512">
        <v>127.92241755640163</v>
      </c>
      <c r="D366" s="479">
        <v>208.47875842628665</v>
      </c>
      <c r="E366" s="479">
        <v>1.2472710741059452</v>
      </c>
      <c r="F366" s="574">
        <v>1.11022302462516E-16</v>
      </c>
      <c r="G366" s="612">
        <f t="shared" si="20"/>
        <v>0.74026576636260588</v>
      </c>
      <c r="H366" s="474">
        <v>12290.558999999999</v>
      </c>
      <c r="I366" s="474">
        <f t="shared" si="22"/>
        <v>9098.2800771598231</v>
      </c>
      <c r="K366" s="61">
        <v>0.74026576636260599</v>
      </c>
      <c r="L366" s="199">
        <f t="shared" si="21"/>
        <v>0</v>
      </c>
    </row>
    <row r="367" spans="1:12" x14ac:dyDescent="0.2">
      <c r="A367" s="337">
        <f t="shared" si="23"/>
        <v>2036</v>
      </c>
      <c r="B367" s="337">
        <f t="shared" si="24"/>
        <v>6</v>
      </c>
      <c r="C367" s="512">
        <v>128.03511260236326</v>
      </c>
      <c r="D367" s="479">
        <v>271.66325293295364</v>
      </c>
      <c r="E367" s="479">
        <v>0</v>
      </c>
      <c r="F367" s="574">
        <v>1.11022302462516E-16</v>
      </c>
      <c r="G367" s="612">
        <f t="shared" si="20"/>
        <v>0.77247935601298512</v>
      </c>
      <c r="H367" s="474">
        <v>12311.754000000001</v>
      </c>
      <c r="I367" s="474">
        <f t="shared" si="22"/>
        <v>9510.575801310295</v>
      </c>
      <c r="K367" s="61">
        <v>0.77247935601298501</v>
      </c>
      <c r="L367" s="199">
        <f t="shared" si="21"/>
        <v>0</v>
      </c>
    </row>
    <row r="368" spans="1:12" x14ac:dyDescent="0.2">
      <c r="A368" s="337">
        <f t="shared" si="23"/>
        <v>2036</v>
      </c>
      <c r="B368" s="337">
        <f t="shared" si="24"/>
        <v>7</v>
      </c>
      <c r="C368" s="512">
        <v>128.13756012028531</v>
      </c>
      <c r="D368" s="479">
        <v>322.31916585708109</v>
      </c>
      <c r="E368" s="479">
        <v>0</v>
      </c>
      <c r="F368" s="574">
        <v>0</v>
      </c>
      <c r="G368" s="612">
        <f t="shared" si="20"/>
        <v>0.79856037150577341</v>
      </c>
      <c r="H368" s="474">
        <v>12328.571</v>
      </c>
      <c r="I368" s="474">
        <f t="shared" si="22"/>
        <v>9845.1082378953051</v>
      </c>
      <c r="K368" s="61">
        <v>0.79856037150577297</v>
      </c>
      <c r="L368" s="199">
        <f t="shared" si="21"/>
        <v>0</v>
      </c>
    </row>
    <row r="369" spans="1:12" x14ac:dyDescent="0.2">
      <c r="A369" s="337">
        <f t="shared" si="23"/>
        <v>2036</v>
      </c>
      <c r="B369" s="337">
        <f t="shared" si="24"/>
        <v>8</v>
      </c>
      <c r="C369" s="512">
        <v>128.22592568315378</v>
      </c>
      <c r="D369" s="479">
        <v>326.45437890907908</v>
      </c>
      <c r="E369" s="479">
        <v>0</v>
      </c>
      <c r="F369" s="574">
        <v>1.11022302462516E-16</v>
      </c>
      <c r="G369" s="612">
        <f t="shared" si="20"/>
        <v>0.80096719093981716</v>
      </c>
      <c r="H369" s="474">
        <v>12335.312</v>
      </c>
      <c r="I369" s="474">
        <f t="shared" si="22"/>
        <v>9880.1802020062187</v>
      </c>
      <c r="K369" s="61">
        <v>0.80096719093981705</v>
      </c>
      <c r="L369" s="199">
        <f t="shared" si="21"/>
        <v>0</v>
      </c>
    </row>
    <row r="370" spans="1:12" x14ac:dyDescent="0.2">
      <c r="A370" s="337">
        <f t="shared" si="23"/>
        <v>2036</v>
      </c>
      <c r="B370" s="337">
        <f t="shared" si="24"/>
        <v>9</v>
      </c>
      <c r="C370" s="512">
        <v>128.30828252361346</v>
      </c>
      <c r="D370" s="479">
        <v>277.87653293728147</v>
      </c>
      <c r="E370" s="479">
        <v>0</v>
      </c>
      <c r="F370" s="574">
        <v>0</v>
      </c>
      <c r="G370" s="612">
        <f t="shared" si="20"/>
        <v>0.77658308235735674</v>
      </c>
      <c r="H370" s="474">
        <v>12330.264999999999</v>
      </c>
      <c r="I370" s="474">
        <f t="shared" si="22"/>
        <v>9575.4751999830332</v>
      </c>
      <c r="K370" s="61">
        <v>0.77658308235735696</v>
      </c>
      <c r="L370" s="199">
        <f t="shared" si="21"/>
        <v>0</v>
      </c>
    </row>
    <row r="371" spans="1:12" x14ac:dyDescent="0.2">
      <c r="A371" s="337">
        <f t="shared" si="23"/>
        <v>2036</v>
      </c>
      <c r="B371" s="337">
        <f t="shared" si="24"/>
        <v>10</v>
      </c>
      <c r="C371" s="512">
        <v>128.39857473774623</v>
      </c>
      <c r="D371" s="479">
        <v>198.89039579254836</v>
      </c>
      <c r="E371" s="479">
        <v>3.8110897796785466</v>
      </c>
      <c r="F371" s="574">
        <v>0</v>
      </c>
      <c r="G371" s="612">
        <f t="shared" si="20"/>
        <v>0.73759531204570961</v>
      </c>
      <c r="H371" s="474">
        <v>12322.073</v>
      </c>
      <c r="I371" s="474">
        <f t="shared" si="22"/>
        <v>9088.7032794850129</v>
      </c>
      <c r="K371" s="61">
        <v>0.73759531204571005</v>
      </c>
      <c r="L371" s="199">
        <f t="shared" si="21"/>
        <v>0</v>
      </c>
    </row>
    <row r="372" spans="1:12" x14ac:dyDescent="0.2">
      <c r="A372" s="337">
        <f t="shared" si="23"/>
        <v>2036</v>
      </c>
      <c r="B372" s="337">
        <f t="shared" si="24"/>
        <v>11</v>
      </c>
      <c r="C372" s="512">
        <v>128.51445020515914</v>
      </c>
      <c r="D372" s="479">
        <v>78.117279066674627</v>
      </c>
      <c r="E372" s="479">
        <v>26.436963465927999</v>
      </c>
      <c r="F372" s="574">
        <v>1.11022302462516E-16</v>
      </c>
      <c r="G372" s="612">
        <f t="shared" si="20"/>
        <v>0.68148125488738565</v>
      </c>
      <c r="H372" s="474">
        <v>12322.379000000001</v>
      </c>
      <c r="I372" s="474">
        <f t="shared" si="22"/>
        <v>8397.4703041179691</v>
      </c>
      <c r="K372" s="61">
        <v>0.68148125488738598</v>
      </c>
      <c r="L372" s="199">
        <f t="shared" si="21"/>
        <v>0</v>
      </c>
    </row>
    <row r="373" spans="1:12" x14ac:dyDescent="0.2">
      <c r="A373" s="337">
        <f t="shared" si="23"/>
        <v>2036</v>
      </c>
      <c r="B373" s="337">
        <f t="shared" si="24"/>
        <v>12</v>
      </c>
      <c r="C373" s="512">
        <v>128.64031877483785</v>
      </c>
      <c r="D373" s="479">
        <v>42.633806123140985</v>
      </c>
      <c r="E373" s="479">
        <v>81.614210043345437</v>
      </c>
      <c r="F373" s="574">
        <v>0</v>
      </c>
      <c r="G373" s="612">
        <f t="shared" si="20"/>
        <v>0.67564694242030265</v>
      </c>
      <c r="H373" s="474">
        <v>12329.978999999999</v>
      </c>
      <c r="I373" s="474">
        <f t="shared" si="22"/>
        <v>8330.7126114565399</v>
      </c>
      <c r="K373" s="61">
        <v>0.67564694242030299</v>
      </c>
      <c r="L373" s="199">
        <f t="shared" si="21"/>
        <v>0</v>
      </c>
    </row>
    <row r="374" spans="1:12" x14ac:dyDescent="0.2">
      <c r="A374" s="337">
        <f t="shared" si="23"/>
        <v>2037</v>
      </c>
      <c r="B374" s="337">
        <f t="shared" si="24"/>
        <v>1</v>
      </c>
      <c r="C374" s="512">
        <v>128.7712460996643</v>
      </c>
      <c r="D374" s="479">
        <v>26.112829868525239</v>
      </c>
      <c r="E374" s="479">
        <v>127.15014736663784</v>
      </c>
      <c r="F374" s="574">
        <v>1.11022302462516E-16</v>
      </c>
      <c r="G374" s="612">
        <f t="shared" si="20"/>
        <v>0.67740729005256095</v>
      </c>
      <c r="H374" s="474">
        <v>12342.632</v>
      </c>
      <c r="I374" s="474">
        <f t="shared" si="22"/>
        <v>8360.9888952360197</v>
      </c>
      <c r="K374" s="61">
        <v>0.67740729005256095</v>
      </c>
      <c r="L374" s="199">
        <f t="shared" si="21"/>
        <v>0</v>
      </c>
    </row>
    <row r="375" spans="1:12" x14ac:dyDescent="0.2">
      <c r="A375" s="337">
        <f t="shared" si="23"/>
        <v>2037</v>
      </c>
      <c r="B375" s="337">
        <f t="shared" si="24"/>
        <v>2</v>
      </c>
      <c r="C375" s="512">
        <v>128.89284986214096</v>
      </c>
      <c r="D375" s="479">
        <v>35.042184420393127</v>
      </c>
      <c r="E375" s="479">
        <v>78.467690138551589</v>
      </c>
      <c r="F375" s="574">
        <v>1.11022302462516E-16</v>
      </c>
      <c r="G375" s="612">
        <f t="shared" si="20"/>
        <v>0.67199828222436997</v>
      </c>
      <c r="H375" s="474">
        <v>12352.777</v>
      </c>
      <c r="I375" s="474">
        <f t="shared" si="22"/>
        <v>8301.0449247007055</v>
      </c>
      <c r="K375" s="61">
        <v>0.67199828222436997</v>
      </c>
      <c r="L375" s="199">
        <f t="shared" si="21"/>
        <v>0</v>
      </c>
    </row>
    <row r="376" spans="1:12" x14ac:dyDescent="0.2">
      <c r="A376" s="337">
        <f t="shared" si="23"/>
        <v>2037</v>
      </c>
      <c r="B376" s="337">
        <f t="shared" si="24"/>
        <v>3</v>
      </c>
      <c r="C376" s="512">
        <v>128.99697482462116</v>
      </c>
      <c r="D376" s="479">
        <v>64.582270600115152</v>
      </c>
      <c r="E376" s="479">
        <v>46.311218909337121</v>
      </c>
      <c r="F376" s="574">
        <v>1.11022302462516E-16</v>
      </c>
      <c r="G376" s="612">
        <f t="shared" si="20"/>
        <v>0.68051451234781657</v>
      </c>
      <c r="H376" s="474">
        <v>12352.541999999999</v>
      </c>
      <c r="I376" s="474">
        <f t="shared" si="22"/>
        <v>8406.0840953859224</v>
      </c>
      <c r="K376" s="61">
        <v>0.68051451234781701</v>
      </c>
      <c r="L376" s="199">
        <f t="shared" si="21"/>
        <v>0</v>
      </c>
    </row>
    <row r="377" spans="1:12" x14ac:dyDescent="0.2">
      <c r="A377" s="337">
        <f t="shared" si="23"/>
        <v>2037</v>
      </c>
      <c r="B377" s="337">
        <f t="shared" si="24"/>
        <v>4</v>
      </c>
      <c r="C377" s="512">
        <v>129.11162245660441</v>
      </c>
      <c r="D377" s="479">
        <v>114.03392869270741</v>
      </c>
      <c r="E377" s="479">
        <v>10.944087118763242</v>
      </c>
      <c r="F377" s="574">
        <v>1.11022302462516E-16</v>
      </c>
      <c r="G377" s="612">
        <f t="shared" si="20"/>
        <v>0.69849562493998008</v>
      </c>
      <c r="H377" s="474">
        <v>12351.865</v>
      </c>
      <c r="I377" s="474">
        <f t="shared" si="22"/>
        <v>8627.7236623492663</v>
      </c>
      <c r="K377" s="61">
        <v>0.69849562493997996</v>
      </c>
      <c r="L377" s="199">
        <f t="shared" si="21"/>
        <v>0</v>
      </c>
    </row>
    <row r="378" spans="1:12" x14ac:dyDescent="0.2">
      <c r="A378" s="337">
        <f t="shared" si="23"/>
        <v>2037</v>
      </c>
      <c r="B378" s="337">
        <f t="shared" si="24"/>
        <v>5</v>
      </c>
      <c r="C378" s="512">
        <v>129.2257001405238</v>
      </c>
      <c r="D378" s="479">
        <v>208.47875842628665</v>
      </c>
      <c r="E378" s="479">
        <v>1.2472710741059452</v>
      </c>
      <c r="F378" s="574">
        <v>0</v>
      </c>
      <c r="G378" s="612">
        <f t="shared" si="20"/>
        <v>0.74479027045523072</v>
      </c>
      <c r="H378" s="474">
        <v>12349.276</v>
      </c>
      <c r="I378" s="474">
        <f t="shared" si="22"/>
        <v>9197.6206119662893</v>
      </c>
      <c r="K378" s="61">
        <v>0.74479027045523105</v>
      </c>
      <c r="L378" s="199">
        <f t="shared" si="21"/>
        <v>0</v>
      </c>
    </row>
    <row r="379" spans="1:12" x14ac:dyDescent="0.2">
      <c r="A379" s="337">
        <f t="shared" si="23"/>
        <v>2037</v>
      </c>
      <c r="B379" s="337">
        <f t="shared" si="24"/>
        <v>6</v>
      </c>
      <c r="C379" s="512">
        <v>129.34288188883727</v>
      </c>
      <c r="D379" s="479">
        <v>271.66325293295364</v>
      </c>
      <c r="E379" s="479">
        <v>0</v>
      </c>
      <c r="F379" s="574">
        <v>1.11022302462516E-16</v>
      </c>
      <c r="G379" s="612">
        <f t="shared" si="20"/>
        <v>0.77701943623882974</v>
      </c>
      <c r="H379" s="474">
        <v>12352.157999999999</v>
      </c>
      <c r="I379" s="474">
        <f t="shared" si="22"/>
        <v>9597.8668454929502</v>
      </c>
      <c r="K379" s="61">
        <v>0.77701943623882996</v>
      </c>
      <c r="L379" s="199">
        <f t="shared" si="21"/>
        <v>0</v>
      </c>
    </row>
    <row r="380" spans="1:12" x14ac:dyDescent="0.2">
      <c r="A380" s="337">
        <f t="shared" si="23"/>
        <v>2037</v>
      </c>
      <c r="B380" s="337">
        <f t="shared" si="24"/>
        <v>7</v>
      </c>
      <c r="C380" s="512">
        <v>129.44988630111925</v>
      </c>
      <c r="D380" s="479">
        <v>322.31916585708109</v>
      </c>
      <c r="E380" s="479">
        <v>0</v>
      </c>
      <c r="F380" s="574">
        <v>1.11022302462516E-16</v>
      </c>
      <c r="G380" s="612">
        <f t="shared" si="20"/>
        <v>0.80311627154493592</v>
      </c>
      <c r="H380" s="474">
        <v>12357.132</v>
      </c>
      <c r="I380" s="474">
        <f t="shared" si="22"/>
        <v>9924.2137788286163</v>
      </c>
      <c r="K380" s="61">
        <v>0.80311627154493603</v>
      </c>
      <c r="L380" s="199">
        <f t="shared" si="21"/>
        <v>0</v>
      </c>
    </row>
    <row r="381" spans="1:12" x14ac:dyDescent="0.2">
      <c r="A381" s="337">
        <f t="shared" si="23"/>
        <v>2037</v>
      </c>
      <c r="B381" s="337">
        <f t="shared" si="24"/>
        <v>8</v>
      </c>
      <c r="C381" s="512">
        <v>129.55187455495906</v>
      </c>
      <c r="D381" s="479">
        <v>326.45437890907908</v>
      </c>
      <c r="E381" s="479">
        <v>0</v>
      </c>
      <c r="F381" s="574">
        <v>2.2204460492503101E-16</v>
      </c>
      <c r="G381" s="612">
        <f t="shared" si="20"/>
        <v>0.80557038380848822</v>
      </c>
      <c r="H381" s="474">
        <v>12363.704</v>
      </c>
      <c r="I381" s="474">
        <f t="shared" si="22"/>
        <v>9959.83377657454</v>
      </c>
      <c r="K381" s="61">
        <v>0.805570383808488</v>
      </c>
      <c r="L381" s="199">
        <f t="shared" si="21"/>
        <v>0</v>
      </c>
    </row>
    <row r="382" spans="1:12" x14ac:dyDescent="0.2">
      <c r="A382" s="337">
        <f t="shared" si="23"/>
        <v>2037</v>
      </c>
      <c r="B382" s="337">
        <f t="shared" si="24"/>
        <v>9</v>
      </c>
      <c r="C382" s="512">
        <v>129.65896864970679</v>
      </c>
      <c r="D382" s="479">
        <v>277.87653293728147</v>
      </c>
      <c r="E382" s="479">
        <v>0</v>
      </c>
      <c r="F382" s="574">
        <v>0</v>
      </c>
      <c r="G382" s="612">
        <f t="shared" si="20"/>
        <v>0.78127215361466751</v>
      </c>
      <c r="H382" s="474">
        <v>12364.697</v>
      </c>
      <c r="I382" s="474">
        <f t="shared" si="22"/>
        <v>9660.193453982818</v>
      </c>
      <c r="K382" s="61">
        <v>0.78127215361466795</v>
      </c>
      <c r="L382" s="199">
        <f t="shared" si="21"/>
        <v>0</v>
      </c>
    </row>
    <row r="383" spans="1:12" x14ac:dyDescent="0.2">
      <c r="A383" s="337">
        <f t="shared" si="23"/>
        <v>2037</v>
      </c>
      <c r="B383" s="337">
        <f t="shared" si="24"/>
        <v>10</v>
      </c>
      <c r="C383" s="512">
        <v>129.7842005148681</v>
      </c>
      <c r="D383" s="479">
        <v>198.89039579254836</v>
      </c>
      <c r="E383" s="479">
        <v>3.8110897796785466</v>
      </c>
      <c r="F383" s="574">
        <v>1.11022302462516E-16</v>
      </c>
      <c r="G383" s="612">
        <f t="shared" si="20"/>
        <v>0.74240568055351652</v>
      </c>
      <c r="H383" s="474">
        <v>12359.657999999999</v>
      </c>
      <c r="I383" s="474">
        <f t="shared" si="22"/>
        <v>9175.8803088987152</v>
      </c>
      <c r="K383" s="61">
        <v>0.74240568055351697</v>
      </c>
      <c r="L383" s="199">
        <f t="shared" si="21"/>
        <v>0</v>
      </c>
    </row>
    <row r="384" spans="1:12" x14ac:dyDescent="0.2">
      <c r="A384" s="337">
        <f t="shared" si="23"/>
        <v>2037</v>
      </c>
      <c r="B384" s="337">
        <f t="shared" si="24"/>
        <v>11</v>
      </c>
      <c r="C384" s="512">
        <v>129.94541125023409</v>
      </c>
      <c r="D384" s="479">
        <v>78.117279066674627</v>
      </c>
      <c r="E384" s="479">
        <v>26.436963465927999</v>
      </c>
      <c r="F384" s="574">
        <v>0</v>
      </c>
      <c r="G384" s="612">
        <f t="shared" si="20"/>
        <v>0.68644901029492777</v>
      </c>
      <c r="H384" s="474">
        <v>12355.531999999999</v>
      </c>
      <c r="I384" s="474">
        <f t="shared" si="22"/>
        <v>8481.4427130673084</v>
      </c>
      <c r="K384" s="61">
        <v>0.686449010294928</v>
      </c>
      <c r="L384" s="199">
        <f t="shared" si="21"/>
        <v>0</v>
      </c>
    </row>
    <row r="385" spans="1:12" x14ac:dyDescent="0.2">
      <c r="A385" s="337">
        <f t="shared" si="23"/>
        <v>2037</v>
      </c>
      <c r="B385" s="337">
        <f t="shared" si="24"/>
        <v>12</v>
      </c>
      <c r="C385" s="512">
        <v>130.11245117704181</v>
      </c>
      <c r="D385" s="479">
        <v>42.633806123140985</v>
      </c>
      <c r="E385" s="479">
        <v>81.614210043345437</v>
      </c>
      <c r="F385" s="574">
        <v>0</v>
      </c>
      <c r="G385" s="612">
        <f t="shared" si="20"/>
        <v>0.68075762920443073</v>
      </c>
      <c r="H385" s="474">
        <v>12353.803</v>
      </c>
      <c r="I385" s="474">
        <f t="shared" si="22"/>
        <v>8409.9456419385842</v>
      </c>
      <c r="K385" s="61">
        <v>0.68075762920443095</v>
      </c>
      <c r="L385" s="199">
        <f t="shared" si="21"/>
        <v>0</v>
      </c>
    </row>
    <row r="386" spans="1:12" x14ac:dyDescent="0.2">
      <c r="A386" s="337">
        <f t="shared" si="23"/>
        <v>2038</v>
      </c>
      <c r="B386" s="337">
        <f t="shared" si="24"/>
        <v>1</v>
      </c>
      <c r="C386" s="512">
        <v>130.26857327987832</v>
      </c>
      <c r="D386" s="479">
        <v>26.112829868525239</v>
      </c>
      <c r="E386" s="479">
        <v>127.15014736663784</v>
      </c>
      <c r="F386" s="574">
        <v>0</v>
      </c>
      <c r="G386" s="612">
        <f t="shared" si="20"/>
        <v>0.68260544357460762</v>
      </c>
      <c r="H386" s="474">
        <v>12356.169</v>
      </c>
      <c r="I386" s="474">
        <f t="shared" si="22"/>
        <v>8434.388221127816</v>
      </c>
      <c r="K386" s="61">
        <v>0.68260544357460795</v>
      </c>
      <c r="L386" s="199">
        <f t="shared" si="21"/>
        <v>0</v>
      </c>
    </row>
    <row r="387" spans="1:12" x14ac:dyDescent="0.2">
      <c r="A387" s="337">
        <f t="shared" si="23"/>
        <v>2038</v>
      </c>
      <c r="B387" s="337">
        <f t="shared" si="24"/>
        <v>2</v>
      </c>
      <c r="C387" s="512">
        <v>130.38869127923658</v>
      </c>
      <c r="D387" s="479">
        <v>35.042184420393127</v>
      </c>
      <c r="E387" s="479">
        <v>78.467690138551589</v>
      </c>
      <c r="F387" s="574">
        <v>2.2204460492503101E-16</v>
      </c>
      <c r="G387" s="612">
        <f t="shared" si="20"/>
        <v>0.67719127773894261</v>
      </c>
      <c r="H387" s="474">
        <v>12358.966</v>
      </c>
      <c r="I387" s="474">
        <f t="shared" si="22"/>
        <v>8369.3839770721497</v>
      </c>
      <c r="K387" s="61">
        <v>0.67719127773894305</v>
      </c>
      <c r="L387" s="199">
        <f t="shared" si="21"/>
        <v>0</v>
      </c>
    </row>
    <row r="388" spans="1:12" x14ac:dyDescent="0.2">
      <c r="A388" s="337">
        <f t="shared" si="23"/>
        <v>2038</v>
      </c>
      <c r="B388" s="337">
        <f t="shared" si="24"/>
        <v>3</v>
      </c>
      <c r="C388" s="512">
        <v>130.47969754798382</v>
      </c>
      <c r="D388" s="479">
        <v>64.582270600115152</v>
      </c>
      <c r="E388" s="479">
        <v>46.311218909337121</v>
      </c>
      <c r="F388" s="574">
        <v>1.11022302462516E-16</v>
      </c>
      <c r="G388" s="612">
        <f t="shared" si="20"/>
        <v>0.68566196472062713</v>
      </c>
      <c r="H388" s="474">
        <v>12357.17</v>
      </c>
      <c r="I388" s="474">
        <f t="shared" si="22"/>
        <v>8472.8414605867911</v>
      </c>
      <c r="K388" s="61">
        <v>0.68566196472062702</v>
      </c>
      <c r="L388" s="199">
        <f t="shared" si="21"/>
        <v>0</v>
      </c>
    </row>
    <row r="389" spans="1:12" x14ac:dyDescent="0.2">
      <c r="A389" s="337">
        <f t="shared" si="23"/>
        <v>2038</v>
      </c>
      <c r="B389" s="337">
        <f t="shared" si="24"/>
        <v>4</v>
      </c>
      <c r="C389" s="512">
        <v>130.58448933908863</v>
      </c>
      <c r="D389" s="479">
        <v>114.03392869270741</v>
      </c>
      <c r="E389" s="479">
        <v>10.944087118763242</v>
      </c>
      <c r="F389" s="574">
        <v>1.11022302462516E-16</v>
      </c>
      <c r="G389" s="612">
        <f t="shared" si="20"/>
        <v>0.70360886156178304</v>
      </c>
      <c r="H389" s="474">
        <v>12360.174999999999</v>
      </c>
      <c r="I389" s="474">
        <f t="shared" si="22"/>
        <v>8696.7286604544115</v>
      </c>
      <c r="K389" s="61">
        <v>0.70360886156178304</v>
      </c>
      <c r="L389" s="199">
        <f t="shared" si="21"/>
        <v>0</v>
      </c>
    </row>
    <row r="390" spans="1:12" x14ac:dyDescent="0.2">
      <c r="A390" s="337">
        <f t="shared" si="23"/>
        <v>2038</v>
      </c>
      <c r="B390" s="337">
        <f t="shared" si="24"/>
        <v>5</v>
      </c>
      <c r="C390" s="512">
        <v>130.70607950401762</v>
      </c>
      <c r="D390" s="479">
        <v>208.47875842628665</v>
      </c>
      <c r="E390" s="479">
        <v>1.2472710741059452</v>
      </c>
      <c r="F390" s="574">
        <v>1.11022302462516E-16</v>
      </c>
      <c r="G390" s="612">
        <f t="shared" si="20"/>
        <v>0.74992958756908346</v>
      </c>
      <c r="H390" s="474">
        <v>12367.321</v>
      </c>
      <c r="I390" s="474">
        <f t="shared" si="22"/>
        <v>9274.6199368644648</v>
      </c>
      <c r="K390" s="61">
        <v>0.74992958756908301</v>
      </c>
      <c r="L390" s="199">
        <f t="shared" si="21"/>
        <v>0</v>
      </c>
    </row>
    <row r="391" spans="1:12" x14ac:dyDescent="0.2">
      <c r="A391" s="337">
        <f t="shared" si="23"/>
        <v>2038</v>
      </c>
      <c r="B391" s="337">
        <f t="shared" si="24"/>
        <v>6</v>
      </c>
      <c r="C391" s="512">
        <v>130.84022125899898</v>
      </c>
      <c r="D391" s="479">
        <v>271.66325293295364</v>
      </c>
      <c r="E391" s="479">
        <v>0</v>
      </c>
      <c r="F391" s="574">
        <v>0</v>
      </c>
      <c r="G391" s="612">
        <f t="shared" si="20"/>
        <v>0.78221763207976325</v>
      </c>
      <c r="H391" s="474">
        <v>12379.424000000001</v>
      </c>
      <c r="I391" s="474">
        <f t="shared" si="22"/>
        <v>9683.4037277913922</v>
      </c>
      <c r="K391" s="61">
        <v>0.78221763207976303</v>
      </c>
      <c r="L391" s="199">
        <f t="shared" si="21"/>
        <v>0</v>
      </c>
    </row>
    <row r="392" spans="1:12" x14ac:dyDescent="0.2">
      <c r="A392" s="337">
        <f t="shared" si="23"/>
        <v>2038</v>
      </c>
      <c r="B392" s="337">
        <f t="shared" si="24"/>
        <v>7</v>
      </c>
      <c r="C392" s="512">
        <v>130.95918337619966</v>
      </c>
      <c r="D392" s="479">
        <v>322.31916585708109</v>
      </c>
      <c r="E392" s="479">
        <v>0</v>
      </c>
      <c r="F392" s="574">
        <v>0</v>
      </c>
      <c r="G392" s="612">
        <f t="shared" si="20"/>
        <v>0.80835598001367726</v>
      </c>
      <c r="H392" s="474">
        <v>12388.483</v>
      </c>
      <c r="I392" s="474">
        <f t="shared" si="22"/>
        <v>10014.304316347781</v>
      </c>
      <c r="K392" s="61">
        <v>0.80835598001367703</v>
      </c>
      <c r="L392" s="199">
        <f t="shared" si="21"/>
        <v>0</v>
      </c>
    </row>
    <row r="393" spans="1:12" x14ac:dyDescent="0.2">
      <c r="A393" s="337">
        <f t="shared" si="23"/>
        <v>2038</v>
      </c>
      <c r="B393" s="337">
        <f t="shared" si="24"/>
        <v>8</v>
      </c>
      <c r="C393" s="512">
        <v>131.058788137287</v>
      </c>
      <c r="D393" s="479">
        <v>326.45437890907908</v>
      </c>
      <c r="E393" s="479">
        <v>0</v>
      </c>
      <c r="F393" s="574">
        <v>0</v>
      </c>
      <c r="G393" s="612">
        <f t="shared" si="20"/>
        <v>0.81080181769208215</v>
      </c>
      <c r="H393" s="474">
        <v>12392.958000000001</v>
      </c>
      <c r="I393" s="474">
        <f t="shared" si="22"/>
        <v>10048.232872981631</v>
      </c>
      <c r="K393" s="61">
        <v>0.81080181769208204</v>
      </c>
      <c r="L393" s="199">
        <f t="shared" si="21"/>
        <v>0</v>
      </c>
    </row>
    <row r="394" spans="1:12" x14ac:dyDescent="0.2">
      <c r="A394" s="337">
        <f t="shared" si="23"/>
        <v>2038</v>
      </c>
      <c r="B394" s="337">
        <f t="shared" si="24"/>
        <v>9</v>
      </c>
      <c r="C394" s="512">
        <v>131.15314477084135</v>
      </c>
      <c r="D394" s="479">
        <v>277.87653293728147</v>
      </c>
      <c r="E394" s="479">
        <v>0</v>
      </c>
      <c r="F394" s="574">
        <v>0</v>
      </c>
      <c r="G394" s="612">
        <f t="shared" si="20"/>
        <v>0.78645936785165449</v>
      </c>
      <c r="H394" s="474">
        <v>12393.236000000001</v>
      </c>
      <c r="I394" s="474">
        <f t="shared" si="22"/>
        <v>9746.7765501963677</v>
      </c>
      <c r="K394" s="61">
        <v>0.78645936785165405</v>
      </c>
      <c r="L394" s="199">
        <f t="shared" si="21"/>
        <v>0</v>
      </c>
    </row>
    <row r="395" spans="1:12" x14ac:dyDescent="0.2">
      <c r="A395" s="337">
        <f t="shared" si="23"/>
        <v>2038</v>
      </c>
      <c r="B395" s="337">
        <f t="shared" si="24"/>
        <v>10</v>
      </c>
      <c r="C395" s="512">
        <v>131.26396241913153</v>
      </c>
      <c r="D395" s="479">
        <v>198.89039579254836</v>
      </c>
      <c r="E395" s="479">
        <v>3.8110897796785466</v>
      </c>
      <c r="F395" s="574">
        <v>0</v>
      </c>
      <c r="G395" s="612">
        <f t="shared" si="20"/>
        <v>0.74754285408250964</v>
      </c>
      <c r="H395" s="474">
        <v>12395.04</v>
      </c>
      <c r="I395" s="474">
        <f t="shared" si="22"/>
        <v>9265.8235780668711</v>
      </c>
      <c r="K395" s="61">
        <v>0.74754285408250998</v>
      </c>
      <c r="L395" s="199">
        <f t="shared" si="21"/>
        <v>0</v>
      </c>
    </row>
    <row r="396" spans="1:12" x14ac:dyDescent="0.2">
      <c r="A396" s="337">
        <f t="shared" si="23"/>
        <v>2038</v>
      </c>
      <c r="B396" s="337">
        <f t="shared" si="24"/>
        <v>11</v>
      </c>
      <c r="C396" s="512">
        <v>131.41541700934087</v>
      </c>
      <c r="D396" s="479">
        <v>78.117279066674627</v>
      </c>
      <c r="E396" s="479">
        <v>26.436963465927999</v>
      </c>
      <c r="F396" s="574">
        <v>0</v>
      </c>
      <c r="G396" s="612">
        <f t="shared" si="20"/>
        <v>0.69155231417874397</v>
      </c>
      <c r="H396" s="474">
        <v>12407.473</v>
      </c>
      <c r="I396" s="474">
        <f t="shared" si="22"/>
        <v>8580.416666260282</v>
      </c>
      <c r="K396" s="61">
        <v>0.69155231417874397</v>
      </c>
      <c r="L396" s="199">
        <f t="shared" si="21"/>
        <v>0</v>
      </c>
    </row>
    <row r="397" spans="1:12" x14ac:dyDescent="0.2">
      <c r="A397" s="337">
        <f t="shared" si="23"/>
        <v>2038</v>
      </c>
      <c r="B397" s="337">
        <f t="shared" si="24"/>
        <v>12</v>
      </c>
      <c r="C397" s="512">
        <v>131.58244061357371</v>
      </c>
      <c r="D397" s="479">
        <v>42.633806123140985</v>
      </c>
      <c r="E397" s="479">
        <v>81.614210043345437</v>
      </c>
      <c r="F397" s="574">
        <v>0</v>
      </c>
      <c r="G397" s="612">
        <f t="shared" si="20"/>
        <v>0.68586087642244198</v>
      </c>
      <c r="H397" s="474">
        <v>12425.058999999999</v>
      </c>
      <c r="I397" s="474">
        <f t="shared" si="22"/>
        <v>8521.8618553405504</v>
      </c>
      <c r="K397" s="61">
        <v>0.68586087642244198</v>
      </c>
      <c r="L397" s="199">
        <f t="shared" si="21"/>
        <v>0</v>
      </c>
    </row>
    <row r="398" spans="1:12" x14ac:dyDescent="0.2">
      <c r="A398" s="337">
        <f t="shared" ref="A398:A421" si="25">+A386+1</f>
        <v>2039</v>
      </c>
      <c r="B398" s="337">
        <f t="shared" ref="B398:B421" si="26">+B386</f>
        <v>1</v>
      </c>
      <c r="C398" s="512">
        <v>131.75234049233131</v>
      </c>
      <c r="D398" s="479">
        <v>26.112829868525239</v>
      </c>
      <c r="E398" s="479">
        <v>127.15014736663784</v>
      </c>
      <c r="F398" s="574">
        <v>1.11022302462516E-16</v>
      </c>
      <c r="G398" s="612">
        <f t="shared" ref="G398:G421" si="27">+$B$2+C398*$B$3+D398*$B$4+E398*$B$5+F398</f>
        <v>0.68775652201840343</v>
      </c>
      <c r="H398" s="474">
        <v>12442.447</v>
      </c>
      <c r="I398" s="474">
        <f t="shared" si="22"/>
        <v>8557.3740741183174</v>
      </c>
      <c r="K398" s="61">
        <v>0.68775652201840298</v>
      </c>
      <c r="L398" s="199">
        <f t="shared" ref="L398:L421" si="28">+K398-G398</f>
        <v>0</v>
      </c>
    </row>
    <row r="399" spans="1:12" x14ac:dyDescent="0.2">
      <c r="A399" s="337">
        <f t="shared" si="25"/>
        <v>2039</v>
      </c>
      <c r="B399" s="337">
        <f t="shared" si="26"/>
        <v>2</v>
      </c>
      <c r="C399" s="512">
        <v>131.89999779060116</v>
      </c>
      <c r="D399" s="479">
        <v>35.042184420393127</v>
      </c>
      <c r="E399" s="479">
        <v>78.467690138551589</v>
      </c>
      <c r="F399" s="574">
        <v>0</v>
      </c>
      <c r="G399" s="612">
        <f t="shared" si="27"/>
        <v>0.68243796221028086</v>
      </c>
      <c r="H399" s="474">
        <v>12449.733</v>
      </c>
      <c r="I399" s="474">
        <f t="shared" si="22"/>
        <v>8496.1704185820872</v>
      </c>
      <c r="K399" s="61">
        <v>0.68243796221028097</v>
      </c>
      <c r="L399" s="199">
        <f t="shared" si="28"/>
        <v>0</v>
      </c>
    </row>
    <row r="400" spans="1:12" x14ac:dyDescent="0.2">
      <c r="A400" s="337">
        <f t="shared" si="25"/>
        <v>2039</v>
      </c>
      <c r="B400" s="337">
        <f t="shared" si="26"/>
        <v>3</v>
      </c>
      <c r="C400" s="512">
        <v>132.01296217683415</v>
      </c>
      <c r="D400" s="479">
        <v>64.582270600115152</v>
      </c>
      <c r="E400" s="479">
        <v>46.311218909337121</v>
      </c>
      <c r="F400" s="574">
        <v>0</v>
      </c>
      <c r="G400" s="612">
        <f t="shared" si="27"/>
        <v>0.69098487946899134</v>
      </c>
      <c r="H400" s="474">
        <v>12443.982</v>
      </c>
      <c r="I400" s="474">
        <f t="shared" si="22"/>
        <v>8598.6034023842985</v>
      </c>
      <c r="K400" s="61">
        <v>0.69098487946899101</v>
      </c>
      <c r="L400" s="199">
        <f t="shared" si="28"/>
        <v>0</v>
      </c>
    </row>
    <row r="401" spans="1:12" x14ac:dyDescent="0.2">
      <c r="A401" s="337">
        <f t="shared" si="25"/>
        <v>2039</v>
      </c>
      <c r="B401" s="337">
        <f t="shared" si="26"/>
        <v>4</v>
      </c>
      <c r="C401" s="512">
        <v>132.11834818313437</v>
      </c>
      <c r="D401" s="479">
        <v>114.03392869270741</v>
      </c>
      <c r="E401" s="479">
        <v>10.944087118763242</v>
      </c>
      <c r="F401" s="574">
        <v>1.11022302462516E-16</v>
      </c>
      <c r="G401" s="612">
        <f t="shared" si="27"/>
        <v>0.70893383920051078</v>
      </c>
      <c r="H401" s="474">
        <v>12436.735000000001</v>
      </c>
      <c r="I401" s="474">
        <f t="shared" si="22"/>
        <v>8816.8222906693645</v>
      </c>
      <c r="K401" s="61">
        <v>0.70893383920051101</v>
      </c>
      <c r="L401" s="199">
        <f t="shared" si="28"/>
        <v>0</v>
      </c>
    </row>
    <row r="402" spans="1:12" x14ac:dyDescent="0.2">
      <c r="A402" s="337">
        <f t="shared" si="25"/>
        <v>2039</v>
      </c>
      <c r="B402" s="337">
        <f t="shared" si="26"/>
        <v>5</v>
      </c>
      <c r="C402" s="512">
        <v>132.20423081442641</v>
      </c>
      <c r="D402" s="479">
        <v>208.47875842628665</v>
      </c>
      <c r="E402" s="479">
        <v>1.2472710741059452</v>
      </c>
      <c r="F402" s="574">
        <v>1.11022302462516E-16</v>
      </c>
      <c r="G402" s="612">
        <f t="shared" si="27"/>
        <v>0.75513060215939309</v>
      </c>
      <c r="H402" s="474">
        <v>12429.698</v>
      </c>
      <c r="I402" s="474">
        <f t="shared" si="22"/>
        <v>9386.0453353994035</v>
      </c>
      <c r="K402" s="61">
        <v>0.75513060215939298</v>
      </c>
      <c r="L402" s="199">
        <f t="shared" si="28"/>
        <v>0</v>
      </c>
    </row>
    <row r="403" spans="1:12" x14ac:dyDescent="0.2">
      <c r="A403" s="337">
        <f t="shared" si="25"/>
        <v>2039</v>
      </c>
      <c r="B403" s="337">
        <f t="shared" si="26"/>
        <v>6</v>
      </c>
      <c r="C403" s="512">
        <v>132.28330754300737</v>
      </c>
      <c r="D403" s="479">
        <v>271.66325293295364</v>
      </c>
      <c r="E403" s="479">
        <v>0</v>
      </c>
      <c r="F403" s="574">
        <v>1.11022302462516E-16</v>
      </c>
      <c r="G403" s="612">
        <f t="shared" si="27"/>
        <v>0.78722748172983337</v>
      </c>
      <c r="H403" s="474">
        <v>12429.186</v>
      </c>
      <c r="I403" s="474">
        <f t="shared" si="22"/>
        <v>9784.5967947317004</v>
      </c>
      <c r="K403" s="61">
        <v>0.78722748172983303</v>
      </c>
      <c r="L403" s="199">
        <f t="shared" si="28"/>
        <v>0</v>
      </c>
    </row>
    <row r="404" spans="1:12" x14ac:dyDescent="0.2">
      <c r="A404" s="337">
        <f t="shared" si="25"/>
        <v>2039</v>
      </c>
      <c r="B404" s="337">
        <f t="shared" si="26"/>
        <v>7</v>
      </c>
      <c r="C404" s="512">
        <v>132.35791153070574</v>
      </c>
      <c r="D404" s="479">
        <v>322.31916585708109</v>
      </c>
      <c r="E404" s="479">
        <v>0</v>
      </c>
      <c r="F404" s="574">
        <v>-1.11022302462516E-16</v>
      </c>
      <c r="G404" s="612">
        <f t="shared" si="27"/>
        <v>0.8132118350190557</v>
      </c>
      <c r="H404" s="474">
        <v>12433.985000000001</v>
      </c>
      <c r="I404" s="474">
        <f t="shared" si="22"/>
        <v>10111.463758449414</v>
      </c>
      <c r="K404" s="61">
        <v>0.81321183501905603</v>
      </c>
      <c r="L404" s="199">
        <f t="shared" si="28"/>
        <v>0</v>
      </c>
    </row>
    <row r="405" spans="1:12" x14ac:dyDescent="0.2">
      <c r="A405" s="337">
        <f t="shared" si="25"/>
        <v>2039</v>
      </c>
      <c r="B405" s="337">
        <f t="shared" si="26"/>
        <v>8</v>
      </c>
      <c r="C405" s="512">
        <v>132.44171901568382</v>
      </c>
      <c r="D405" s="479">
        <v>326.45437890907908</v>
      </c>
      <c r="E405" s="479">
        <v>0</v>
      </c>
      <c r="F405" s="574">
        <v>1.11022302462516E-16</v>
      </c>
      <c r="G405" s="612">
        <f t="shared" si="27"/>
        <v>0.81560283053101179</v>
      </c>
      <c r="H405" s="474">
        <v>12445.464</v>
      </c>
      <c r="I405" s="474">
        <f t="shared" si="22"/>
        <v>10150.555665671807</v>
      </c>
      <c r="K405" s="61">
        <v>0.81560283053101201</v>
      </c>
      <c r="L405" s="199">
        <f t="shared" si="28"/>
        <v>0</v>
      </c>
    </row>
    <row r="406" spans="1:12" x14ac:dyDescent="0.2">
      <c r="A406" s="337">
        <f t="shared" si="25"/>
        <v>2039</v>
      </c>
      <c r="B406" s="337">
        <f t="shared" si="26"/>
        <v>9</v>
      </c>
      <c r="C406" s="512">
        <v>132.54496648764029</v>
      </c>
      <c r="D406" s="479">
        <v>277.87653293728147</v>
      </c>
      <c r="E406" s="479">
        <v>0</v>
      </c>
      <c r="F406" s="574">
        <v>0</v>
      </c>
      <c r="G406" s="612">
        <f t="shared" si="27"/>
        <v>0.7912912463180598</v>
      </c>
      <c r="H406" s="474">
        <v>12456.257</v>
      </c>
      <c r="I406" s="474">
        <f t="shared" si="22"/>
        <v>9856.5271259880556</v>
      </c>
      <c r="K406" s="61">
        <v>0.79129124631806003</v>
      </c>
      <c r="L406" s="199">
        <f t="shared" si="28"/>
        <v>0</v>
      </c>
    </row>
    <row r="407" spans="1:12" x14ac:dyDescent="0.2">
      <c r="A407" s="337">
        <f t="shared" si="25"/>
        <v>2039</v>
      </c>
      <c r="B407" s="337">
        <f t="shared" si="26"/>
        <v>10</v>
      </c>
      <c r="C407" s="512">
        <v>132.67621701725295</v>
      </c>
      <c r="D407" s="479">
        <v>198.89039579254836</v>
      </c>
      <c r="E407" s="479">
        <v>3.8110897796785466</v>
      </c>
      <c r="F407" s="574">
        <v>0</v>
      </c>
      <c r="G407" s="612">
        <f t="shared" si="27"/>
        <v>0.75244566778298771</v>
      </c>
      <c r="H407" s="474">
        <v>12460.923000000001</v>
      </c>
      <c r="I407" s="474">
        <f t="shared" si="22"/>
        <v>9376.1675279273913</v>
      </c>
      <c r="K407" s="61">
        <v>0.75244566778298805</v>
      </c>
      <c r="L407" s="199">
        <f t="shared" si="28"/>
        <v>0</v>
      </c>
    </row>
    <row r="408" spans="1:12" x14ac:dyDescent="0.2">
      <c r="A408" s="337">
        <f t="shared" si="25"/>
        <v>2039</v>
      </c>
      <c r="B408" s="337">
        <f t="shared" si="26"/>
        <v>11</v>
      </c>
      <c r="C408" s="512">
        <v>132.8500463867081</v>
      </c>
      <c r="D408" s="479">
        <v>78.117279066674627</v>
      </c>
      <c r="E408" s="479">
        <v>26.436963465927999</v>
      </c>
      <c r="F408" s="574">
        <v>0</v>
      </c>
      <c r="G408" s="612">
        <f t="shared" si="27"/>
        <v>0.6965328046482534</v>
      </c>
      <c r="H408" s="474">
        <v>12462.252</v>
      </c>
      <c r="I408" s="474">
        <f t="shared" si="22"/>
        <v>8680.3673377933064</v>
      </c>
      <c r="K408" s="61">
        <v>0.69653280464825296</v>
      </c>
      <c r="L408" s="199">
        <f t="shared" si="28"/>
        <v>0</v>
      </c>
    </row>
    <row r="409" spans="1:12" x14ac:dyDescent="0.2">
      <c r="A409" s="337">
        <f t="shared" si="25"/>
        <v>2039</v>
      </c>
      <c r="B409" s="337">
        <f t="shared" si="26"/>
        <v>12</v>
      </c>
      <c r="C409" s="512">
        <v>133.03335296069713</v>
      </c>
      <c r="D409" s="479">
        <v>42.633806123140985</v>
      </c>
      <c r="E409" s="479">
        <v>81.614210043345437</v>
      </c>
      <c r="F409" s="574">
        <v>1.11022302462516E-16</v>
      </c>
      <c r="G409" s="612">
        <f t="shared" si="27"/>
        <v>0.69089789520300182</v>
      </c>
      <c r="H409" s="474">
        <v>12467.519</v>
      </c>
      <c r="I409" s="474">
        <f t="shared" si="22"/>
        <v>8613.782635503434</v>
      </c>
      <c r="K409" s="61">
        <v>0.69089789520300204</v>
      </c>
      <c r="L409" s="199">
        <f t="shared" si="28"/>
        <v>0</v>
      </c>
    </row>
    <row r="410" spans="1:12" x14ac:dyDescent="0.2">
      <c r="A410" s="337">
        <f t="shared" si="25"/>
        <v>2040</v>
      </c>
      <c r="B410" s="337">
        <f t="shared" si="26"/>
        <v>1</v>
      </c>
      <c r="C410" s="512">
        <v>133.20860020482164</v>
      </c>
      <c r="D410" s="479">
        <v>26.112829868525239</v>
      </c>
      <c r="E410" s="479">
        <v>127.15014736663784</v>
      </c>
      <c r="F410" s="574">
        <v>1.11022302462516E-16</v>
      </c>
      <c r="G410" s="612">
        <f t="shared" si="27"/>
        <v>0.69281210482857747</v>
      </c>
      <c r="H410" s="474">
        <v>12488.291999999999</v>
      </c>
      <c r="I410" s="474">
        <f t="shared" si="22"/>
        <v>8652.0398662338848</v>
      </c>
      <c r="K410" s="61">
        <v>0.69281210482857702</v>
      </c>
      <c r="L410" s="199">
        <f t="shared" si="28"/>
        <v>0</v>
      </c>
    </row>
    <row r="411" spans="1:12" x14ac:dyDescent="0.2">
      <c r="A411" s="337">
        <f t="shared" si="25"/>
        <v>2040</v>
      </c>
      <c r="B411" s="337">
        <f t="shared" si="26"/>
        <v>2</v>
      </c>
      <c r="C411" s="512">
        <v>133.3475762969143</v>
      </c>
      <c r="D411" s="479">
        <v>35.042184420393127</v>
      </c>
      <c r="E411" s="479">
        <v>78.467690138551589</v>
      </c>
      <c r="F411" s="574">
        <v>1.11022302462516E-16</v>
      </c>
      <c r="G411" s="612">
        <f t="shared" si="27"/>
        <v>0.68746340715675902</v>
      </c>
      <c r="H411" s="474">
        <v>12526.665999999999</v>
      </c>
      <c r="I411" s="474">
        <f t="shared" si="22"/>
        <v>8611.6244886747299</v>
      </c>
      <c r="K411" s="61">
        <v>0.68746340715675902</v>
      </c>
      <c r="L411" s="199">
        <f t="shared" si="28"/>
        <v>0</v>
      </c>
    </row>
    <row r="412" spans="1:12" x14ac:dyDescent="0.2">
      <c r="A412" s="337">
        <f t="shared" si="25"/>
        <v>2040</v>
      </c>
      <c r="B412" s="337">
        <f t="shared" si="26"/>
        <v>3</v>
      </c>
      <c r="C412" s="512">
        <v>133.4542748105537</v>
      </c>
      <c r="D412" s="479">
        <v>64.582270600115152</v>
      </c>
      <c r="E412" s="479">
        <v>46.311218909337121</v>
      </c>
      <c r="F412" s="574">
        <v>1.11022302462516E-16</v>
      </c>
      <c r="G412" s="612">
        <f t="shared" si="27"/>
        <v>0.69598857167624084</v>
      </c>
      <c r="H412" s="474">
        <v>12561.516</v>
      </c>
      <c r="I412" s="474">
        <f t="shared" si="22"/>
        <v>8742.6715789282462</v>
      </c>
      <c r="K412" s="61">
        <v>0.69598857167624095</v>
      </c>
      <c r="L412" s="199">
        <f t="shared" si="28"/>
        <v>0</v>
      </c>
    </row>
    <row r="413" spans="1:12" x14ac:dyDescent="0.2">
      <c r="A413" s="337">
        <f t="shared" si="25"/>
        <v>2040</v>
      </c>
      <c r="B413" s="337">
        <f t="shared" si="26"/>
        <v>4</v>
      </c>
      <c r="C413" s="512">
        <v>133.5615543355031</v>
      </c>
      <c r="D413" s="479">
        <v>114.03392869270741</v>
      </c>
      <c r="E413" s="479">
        <v>10.944087118763242</v>
      </c>
      <c r="F413" s="574">
        <v>1.11022302462516E-16</v>
      </c>
      <c r="G413" s="612">
        <f t="shared" si="27"/>
        <v>0.71394410498818095</v>
      </c>
      <c r="H413" s="474">
        <v>12585.746999999999</v>
      </c>
      <c r="I413" s="474">
        <f t="shared" si="22"/>
        <v>8985.5198775226836</v>
      </c>
      <c r="K413" s="61">
        <v>0.71394410498818095</v>
      </c>
      <c r="L413" s="199">
        <f t="shared" si="28"/>
        <v>0</v>
      </c>
    </row>
    <row r="414" spans="1:12" x14ac:dyDescent="0.2">
      <c r="A414" s="337">
        <f t="shared" si="25"/>
        <v>2040</v>
      </c>
      <c r="B414" s="337">
        <f t="shared" si="26"/>
        <v>5</v>
      </c>
      <c r="C414" s="512">
        <v>133.67182147203766</v>
      </c>
      <c r="D414" s="479">
        <v>208.47875842628665</v>
      </c>
      <c r="E414" s="479">
        <v>1.2472710741059452</v>
      </c>
      <c r="F414" s="574">
        <v>1.11022302462516E-16</v>
      </c>
      <c r="G414" s="612">
        <f t="shared" si="27"/>
        <v>0.760225521724464</v>
      </c>
      <c r="H414" s="474">
        <v>12582.811</v>
      </c>
      <c r="I414" s="474">
        <f t="shared" si="22"/>
        <v>9565.774057235325</v>
      </c>
      <c r="K414" s="61">
        <v>0.760225521724464</v>
      </c>
      <c r="L414" s="199">
        <f t="shared" si="28"/>
        <v>0</v>
      </c>
    </row>
    <row r="415" spans="1:12" x14ac:dyDescent="0.2">
      <c r="A415" s="337">
        <f t="shared" si="25"/>
        <v>2040</v>
      </c>
      <c r="B415" s="337">
        <f t="shared" si="26"/>
        <v>6</v>
      </c>
      <c r="C415" s="512">
        <v>133.7870810221807</v>
      </c>
      <c r="D415" s="479">
        <v>271.66325293295364</v>
      </c>
      <c r="E415" s="479">
        <v>0</v>
      </c>
      <c r="F415" s="574">
        <v>0</v>
      </c>
      <c r="G415" s="612">
        <f t="shared" si="27"/>
        <v>0.79244801436319401</v>
      </c>
      <c r="H415" s="474">
        <v>12567.382</v>
      </c>
      <c r="I415" s="474">
        <f t="shared" si="22"/>
        <v>9958.996911643746</v>
      </c>
      <c r="K415" s="61">
        <v>0.79244801436319401</v>
      </c>
      <c r="L415" s="199">
        <f t="shared" si="28"/>
        <v>0</v>
      </c>
    </row>
    <row r="416" spans="1:12" x14ac:dyDescent="0.2">
      <c r="A416" s="337">
        <f t="shared" si="25"/>
        <v>2040</v>
      </c>
      <c r="B416" s="337">
        <f t="shared" si="26"/>
        <v>7</v>
      </c>
      <c r="C416" s="512">
        <v>133.89007528944634</v>
      </c>
      <c r="D416" s="479">
        <v>322.31916585708109</v>
      </c>
      <c r="E416" s="479">
        <v>0</v>
      </c>
      <c r="F416" s="574">
        <v>2.2204460492503101E-16</v>
      </c>
      <c r="G416" s="612">
        <f t="shared" si="27"/>
        <v>0.81853092796286497</v>
      </c>
      <c r="H416" s="474">
        <v>12551.933999999999</v>
      </c>
      <c r="I416" s="474">
        <f t="shared" si="22"/>
        <v>10274.146184748635</v>
      </c>
      <c r="K416" s="61">
        <v>0.81853092796286497</v>
      </c>
      <c r="L416" s="199">
        <f t="shared" si="28"/>
        <v>0</v>
      </c>
    </row>
    <row r="417" spans="1:12" x14ac:dyDescent="0.2">
      <c r="A417" s="337">
        <f t="shared" si="25"/>
        <v>2040</v>
      </c>
      <c r="B417" s="337">
        <f t="shared" si="26"/>
        <v>8</v>
      </c>
      <c r="C417" s="512">
        <v>133.98391930609733</v>
      </c>
      <c r="D417" s="479">
        <v>326.45437890907908</v>
      </c>
      <c r="E417" s="479">
        <v>0</v>
      </c>
      <c r="F417" s="574">
        <v>2.2204460492503101E-16</v>
      </c>
      <c r="G417" s="612">
        <f t="shared" si="27"/>
        <v>0.82095676651591032</v>
      </c>
      <c r="H417" s="474">
        <v>12547.728999999999</v>
      </c>
      <c r="I417" s="474">
        <f t="shared" si="22"/>
        <v>10301.143026957916</v>
      </c>
      <c r="K417" s="61">
        <v>0.82095676651590999</v>
      </c>
      <c r="L417" s="199">
        <f t="shared" si="28"/>
        <v>0</v>
      </c>
    </row>
    <row r="418" spans="1:12" x14ac:dyDescent="0.2">
      <c r="A418" s="337">
        <f t="shared" si="25"/>
        <v>2040</v>
      </c>
      <c r="B418" s="337">
        <f t="shared" si="26"/>
        <v>9</v>
      </c>
      <c r="C418" s="512">
        <v>134.08684367390583</v>
      </c>
      <c r="D418" s="479">
        <v>277.87653293728147</v>
      </c>
      <c r="E418" s="479">
        <v>0</v>
      </c>
      <c r="F418" s="574">
        <v>-1.11022302462516E-16</v>
      </c>
      <c r="G418" s="612">
        <f t="shared" si="27"/>
        <v>0.79664406060758863</v>
      </c>
      <c r="H418" s="474">
        <v>12551.853999999999</v>
      </c>
      <c r="I418" s="474">
        <f t="shared" si="22"/>
        <v>9999.3599387136037</v>
      </c>
      <c r="K418" s="61">
        <v>0.79664406060758897</v>
      </c>
      <c r="L418" s="199">
        <f t="shared" si="28"/>
        <v>0</v>
      </c>
    </row>
    <row r="419" spans="1:12" x14ac:dyDescent="0.2">
      <c r="A419" s="337">
        <f t="shared" si="25"/>
        <v>2040</v>
      </c>
      <c r="B419" s="337">
        <f t="shared" si="26"/>
        <v>10</v>
      </c>
      <c r="C419" s="512">
        <v>134.22168514309359</v>
      </c>
      <c r="D419" s="479">
        <v>198.89039579254836</v>
      </c>
      <c r="E419" s="479">
        <v>3.8110897796785466</v>
      </c>
      <c r="F419" s="574">
        <v>1.11022302462516E-16</v>
      </c>
      <c r="G419" s="612">
        <f t="shared" si="27"/>
        <v>0.75781094845624808</v>
      </c>
      <c r="H419" s="474">
        <v>12560.721</v>
      </c>
      <c r="I419" s="474">
        <f t="shared" si="22"/>
        <v>9518.651894304312</v>
      </c>
      <c r="K419" s="61">
        <v>0.75781094845624797</v>
      </c>
      <c r="L419" s="199">
        <f t="shared" si="28"/>
        <v>0</v>
      </c>
    </row>
    <row r="420" spans="1:12" x14ac:dyDescent="0.2">
      <c r="A420" s="337">
        <f t="shared" si="25"/>
        <v>2040</v>
      </c>
      <c r="B420" s="337">
        <f t="shared" si="26"/>
        <v>11</v>
      </c>
      <c r="C420" s="512">
        <v>134.41299426378137</v>
      </c>
      <c r="D420" s="479">
        <v>78.117279066674627</v>
      </c>
      <c r="E420" s="479">
        <v>26.436963465927999</v>
      </c>
      <c r="F420" s="574">
        <v>0</v>
      </c>
      <c r="G420" s="612">
        <f t="shared" si="27"/>
        <v>0.70195876840510085</v>
      </c>
      <c r="H420" s="474">
        <v>12576.888000000001</v>
      </c>
      <c r="I420" s="474">
        <f t="shared" si="22"/>
        <v>8828.4568108488929</v>
      </c>
      <c r="K420" s="61">
        <v>0.70195876840510096</v>
      </c>
      <c r="L420" s="199">
        <f t="shared" si="28"/>
        <v>0</v>
      </c>
    </row>
    <row r="421" spans="1:12" x14ac:dyDescent="0.2">
      <c r="A421" s="337">
        <f t="shared" si="25"/>
        <v>2040</v>
      </c>
      <c r="B421" s="337">
        <f t="shared" si="26"/>
        <v>12</v>
      </c>
      <c r="C421" s="512">
        <v>134.6193399484136</v>
      </c>
      <c r="D421" s="479">
        <v>42.633806123140985</v>
      </c>
      <c r="E421" s="479">
        <v>81.614210043345437</v>
      </c>
      <c r="F421" s="574">
        <v>1.11022302462516E-16</v>
      </c>
      <c r="G421" s="612">
        <f t="shared" si="27"/>
        <v>0.69640384203617178</v>
      </c>
      <c r="H421" s="474">
        <v>12595.655000000001</v>
      </c>
      <c r="I421" s="474">
        <f t="shared" si="22"/>
        <v>8771.6625349621172</v>
      </c>
      <c r="K421" s="61">
        <v>0.696403842036172</v>
      </c>
      <c r="L421" s="199">
        <f t="shared" si="28"/>
        <v>0</v>
      </c>
    </row>
    <row r="422" spans="1:12" x14ac:dyDescent="0.2">
      <c r="A422" s="337"/>
      <c r="B422" s="337"/>
      <c r="C422" s="512"/>
    </row>
    <row r="423" spans="1:12" x14ac:dyDescent="0.2">
      <c r="A423" s="337"/>
      <c r="B423" s="337"/>
      <c r="C423" s="512"/>
    </row>
    <row r="424" spans="1:12" x14ac:dyDescent="0.2">
      <c r="A424" s="337"/>
      <c r="B424" s="337"/>
      <c r="C424" s="512"/>
    </row>
    <row r="425" spans="1:12" x14ac:dyDescent="0.2">
      <c r="A425" s="312">
        <v>2007</v>
      </c>
      <c r="B425" s="337"/>
      <c r="C425" s="611">
        <f>AVERAGE(C14:C25)</f>
        <v>90.82930800978427</v>
      </c>
      <c r="I425" s="475">
        <f>SUM(I14:I25)</f>
        <v>119428.83099999993</v>
      </c>
    </row>
    <row r="426" spans="1:12" x14ac:dyDescent="0.2">
      <c r="A426" s="207">
        <v>2008</v>
      </c>
      <c r="C426" s="611">
        <f>AVERAGE(C26:C37)</f>
        <v>89.697738691712246</v>
      </c>
      <c r="I426" s="475">
        <f>SUM(I26:I37)</f>
        <v>85745.806999999972</v>
      </c>
      <c r="J426" s="1">
        <f t="shared" ref="J426:J458" si="29">+I426/I425-1</f>
        <v>-0.28203427696617056</v>
      </c>
    </row>
    <row r="427" spans="1:12" x14ac:dyDescent="0.2">
      <c r="A427" s="207">
        <v>2009</v>
      </c>
      <c r="C427" s="611">
        <f>AVERAGE(C38:C49)</f>
        <v>86.85165432746966</v>
      </c>
      <c r="I427" s="475">
        <f>SUM(I38:I49)</f>
        <v>62899.112999999968</v>
      </c>
      <c r="J427" s="1">
        <f t="shared" si="29"/>
        <v>-0.2664467779748112</v>
      </c>
    </row>
    <row r="428" spans="1:12" x14ac:dyDescent="0.2">
      <c r="A428" s="312">
        <v>2010</v>
      </c>
      <c r="C428" s="611">
        <f>AVERAGE(C50:C61)</f>
        <v>88.740742168181711</v>
      </c>
      <c r="I428" s="475">
        <f>SUM(I50:I61)</f>
        <v>54736.057999999997</v>
      </c>
      <c r="J428" s="1">
        <f t="shared" si="29"/>
        <v>-0.12978012901390157</v>
      </c>
    </row>
    <row r="429" spans="1:12" x14ac:dyDescent="0.2">
      <c r="A429" s="312">
        <v>2011</v>
      </c>
      <c r="C429" s="611">
        <f>AVERAGE(C62:C73)</f>
        <v>88.788667594980197</v>
      </c>
      <c r="I429" s="475">
        <f>SUM(I62:I73)</f>
        <v>54702.082000000002</v>
      </c>
      <c r="J429" s="1">
        <f t="shared" si="29"/>
        <v>-6.2072427649051409E-4</v>
      </c>
    </row>
    <row r="430" spans="1:12" x14ac:dyDescent="0.2">
      <c r="A430" s="207">
        <v>2012</v>
      </c>
      <c r="C430" s="611">
        <f>AVERAGE(C74:C85)</f>
        <v>89.444587774537112</v>
      </c>
      <c r="I430" s="475">
        <f>SUM(I74:I85)</f>
        <v>53516.383000000002</v>
      </c>
      <c r="J430" s="1">
        <f t="shared" si="29"/>
        <v>-2.1675573518390001E-2</v>
      </c>
    </row>
    <row r="431" spans="1:12" x14ac:dyDescent="0.2">
      <c r="A431" s="207">
        <v>2013</v>
      </c>
      <c r="C431" s="611">
        <f>AVERAGE(C86:C97)</f>
        <v>89.098798634660582</v>
      </c>
      <c r="I431" s="474">
        <f>SUM(I86:I97)</f>
        <v>56983.403999999995</v>
      </c>
      <c r="J431" s="1">
        <f t="shared" si="29"/>
        <v>6.4784292316616199E-2</v>
      </c>
    </row>
    <row r="432" spans="1:12" x14ac:dyDescent="0.2">
      <c r="A432" s="312">
        <v>2014</v>
      </c>
      <c r="C432" s="611">
        <f>AVERAGE(C98:C109)</f>
        <v>89.745982087124972</v>
      </c>
      <c r="I432" s="474">
        <f>SUM(I98:I109)</f>
        <v>62689.187219763015</v>
      </c>
      <c r="J432" s="1">
        <f t="shared" si="29"/>
        <v>0.10013061381455945</v>
      </c>
    </row>
    <row r="433" spans="1:10" x14ac:dyDescent="0.2">
      <c r="A433" s="312">
        <v>2015</v>
      </c>
      <c r="C433" s="611">
        <f>AVERAGE(C110:C121)</f>
        <v>91.506613699702825</v>
      </c>
      <c r="I433" s="474">
        <f>SUM(I110:I121)</f>
        <v>70551.95839389773</v>
      </c>
      <c r="J433" s="1">
        <f t="shared" si="29"/>
        <v>0.12542467884566766</v>
      </c>
    </row>
    <row r="434" spans="1:10" x14ac:dyDescent="0.2">
      <c r="A434" s="207">
        <v>2016</v>
      </c>
      <c r="C434" s="611">
        <f>AVERAGE(C122:C133)</f>
        <v>94.232100985842592</v>
      </c>
      <c r="I434" s="474">
        <f>SUM(I122:I133)</f>
        <v>81531.146392979994</v>
      </c>
      <c r="J434" s="1">
        <f t="shared" si="29"/>
        <v>0.15561847252750227</v>
      </c>
    </row>
    <row r="435" spans="1:10" x14ac:dyDescent="0.2">
      <c r="A435" s="207">
        <v>2017</v>
      </c>
      <c r="C435" s="611">
        <f>AVERAGE(C134:C145)</f>
        <v>97.260350196473624</v>
      </c>
      <c r="I435" s="474">
        <f>SUM(I134:I145)</f>
        <v>90173.365090758045</v>
      </c>
      <c r="J435" s="1">
        <f t="shared" si="29"/>
        <v>0.10599898419338505</v>
      </c>
    </row>
    <row r="436" spans="1:10" x14ac:dyDescent="0.2">
      <c r="A436" s="312">
        <v>2018</v>
      </c>
      <c r="C436" s="611">
        <f>AVERAGE(C146:C157)</f>
        <v>99.630159477235694</v>
      </c>
      <c r="I436" s="474">
        <f>SUM(I146:I157)</f>
        <v>93731.769006468181</v>
      </c>
      <c r="J436" s="1">
        <f t="shared" si="29"/>
        <v>3.9461806844278913E-2</v>
      </c>
    </row>
    <row r="437" spans="1:10" x14ac:dyDescent="0.2">
      <c r="A437" s="312">
        <v>2019</v>
      </c>
      <c r="C437" s="611">
        <f>AVERAGE(C158:C169)</f>
        <v>101.76177138371258</v>
      </c>
      <c r="I437" s="474">
        <f>SUM(I158:I169)</f>
        <v>94233.220266142263</v>
      </c>
      <c r="J437" s="1">
        <f t="shared" si="29"/>
        <v>5.3498537901219834E-3</v>
      </c>
    </row>
    <row r="438" spans="1:10" x14ac:dyDescent="0.2">
      <c r="A438" s="207">
        <v>2020</v>
      </c>
      <c r="C438" s="611">
        <f>AVERAGE(C170:C181)</f>
        <v>103.32870727481226</v>
      </c>
      <c r="I438" s="474">
        <f>SUM(I170:I181)</f>
        <v>94510.601423823231</v>
      </c>
      <c r="J438" s="1">
        <f t="shared" si="29"/>
        <v>2.9435602104816994E-3</v>
      </c>
    </row>
    <row r="439" spans="1:10" x14ac:dyDescent="0.2">
      <c r="A439" s="207">
        <v>2021</v>
      </c>
      <c r="C439" s="611">
        <f>AVERAGE(C182:C193)</f>
        <v>104.80499237735047</v>
      </c>
      <c r="I439" s="474">
        <f>SUM(I182:I193)</f>
        <v>94377.613939596471</v>
      </c>
      <c r="J439" s="1">
        <f t="shared" si="29"/>
        <v>-1.4071171088033685E-3</v>
      </c>
    </row>
    <row r="440" spans="1:10" x14ac:dyDescent="0.2">
      <c r="A440" s="312">
        <v>2022</v>
      </c>
      <c r="C440" s="611">
        <f>AVERAGE(C194:C205)</f>
        <v>106.37011399172349</v>
      </c>
      <c r="I440" s="474">
        <f>SUM(I194:I205)</f>
        <v>94267.266974758139</v>
      </c>
      <c r="J440" s="1">
        <f t="shared" si="29"/>
        <v>-1.1692069785633752E-3</v>
      </c>
    </row>
    <row r="441" spans="1:10" x14ac:dyDescent="0.2">
      <c r="A441" s="312">
        <v>2023</v>
      </c>
      <c r="C441" s="611">
        <f>AVERAGE(C206:C217)</f>
        <v>108.02726451707305</v>
      </c>
      <c r="I441" s="474">
        <f>SUM(I206:I217)</f>
        <v>93892.762516551738</v>
      </c>
      <c r="J441" s="1">
        <f t="shared" si="29"/>
        <v>-3.9727942712785014E-3</v>
      </c>
    </row>
    <row r="442" spans="1:10" x14ac:dyDescent="0.2">
      <c r="A442" s="207">
        <v>2024</v>
      </c>
      <c r="C442" s="611">
        <f>AVERAGE(C218:C229)</f>
        <v>109.53857949504415</v>
      </c>
      <c r="I442" s="474">
        <f>SUM(I218:I229)</f>
        <v>92530.558506910049</v>
      </c>
      <c r="J442" s="1">
        <f t="shared" si="29"/>
        <v>-1.4508083191199672E-2</v>
      </c>
    </row>
    <row r="443" spans="1:10" x14ac:dyDescent="0.2">
      <c r="A443" s="207">
        <v>2025</v>
      </c>
      <c r="C443" s="611">
        <f>AVERAGE(C230:C241)</f>
        <v>111.09422447819385</v>
      </c>
      <c r="I443" s="474">
        <f>SUM(I230:I241)</f>
        <v>91995.547854737684</v>
      </c>
      <c r="J443" s="1">
        <f t="shared" si="29"/>
        <v>-5.7819887916531476E-3</v>
      </c>
    </row>
    <row r="444" spans="1:10" x14ac:dyDescent="0.2">
      <c r="A444" s="312">
        <v>2026</v>
      </c>
      <c r="C444" s="611">
        <f>AVERAGE(C242:C253)</f>
        <v>112.72349999207626</v>
      </c>
      <c r="I444" s="474">
        <f>SUM(I242:I253)</f>
        <v>92463.554404134164</v>
      </c>
      <c r="J444" s="1">
        <f t="shared" si="29"/>
        <v>5.0872738986833532E-3</v>
      </c>
    </row>
    <row r="445" spans="1:10" x14ac:dyDescent="0.2">
      <c r="A445" s="312">
        <v>2027</v>
      </c>
      <c r="C445" s="611">
        <f>AVERAGE(C254:C265)</f>
        <v>114.47499664494831</v>
      </c>
      <c r="I445" s="474">
        <f>SUM(I254:I265)</f>
        <v>93418.111189724179</v>
      </c>
      <c r="J445" s="1">
        <f t="shared" si="29"/>
        <v>1.0323600382242448E-2</v>
      </c>
    </row>
    <row r="446" spans="1:10" x14ac:dyDescent="0.2">
      <c r="A446" s="207">
        <v>2028</v>
      </c>
      <c r="C446" s="611">
        <f>AVERAGE(C266:C277)</f>
        <v>115.99846898054786</v>
      </c>
      <c r="I446" s="474">
        <f>SUM(I266:I277)</f>
        <v>94443.297459295354</v>
      </c>
      <c r="J446" s="1">
        <f t="shared" si="29"/>
        <v>1.097417038853532E-2</v>
      </c>
    </row>
    <row r="447" spans="1:10" x14ac:dyDescent="0.2">
      <c r="A447" s="207">
        <v>2029</v>
      </c>
      <c r="C447" s="611">
        <f>AVERAGE(C278:C289)</f>
        <v>117.40740452161329</v>
      </c>
      <c r="I447" s="474">
        <f>SUM(I278:I289)</f>
        <v>95229.873849463766</v>
      </c>
      <c r="J447" s="1">
        <f t="shared" si="29"/>
        <v>8.3285570424669331E-3</v>
      </c>
    </row>
    <row r="448" spans="1:10" x14ac:dyDescent="0.2">
      <c r="A448" s="312">
        <v>2030</v>
      </c>
      <c r="C448" s="611">
        <f>AVERAGE(C290:C301)</f>
        <v>118.81897909207332</v>
      </c>
      <c r="I448" s="474">
        <f>SUM(I290:I301)</f>
        <v>96785.623899998915</v>
      </c>
      <c r="J448" s="1">
        <f t="shared" si="29"/>
        <v>1.6336785796801756E-2</v>
      </c>
    </row>
    <row r="449" spans="1:10" x14ac:dyDescent="0.2">
      <c r="A449" s="312">
        <v>2031</v>
      </c>
      <c r="C449" s="611">
        <f>AVERAGE(C302:C313)</f>
        <v>120.40592860598144</v>
      </c>
      <c r="I449" s="474">
        <f>SUM(I302:I313)</f>
        <v>99544.179885061312</v>
      </c>
      <c r="J449" s="1">
        <f t="shared" si="29"/>
        <v>2.8501712071542729E-2</v>
      </c>
    </row>
    <row r="450" spans="1:10" x14ac:dyDescent="0.2">
      <c r="A450" s="207">
        <v>2032</v>
      </c>
      <c r="C450" s="611">
        <f>AVERAGE(C314:C325)</f>
        <v>122.20126781786735</v>
      </c>
      <c r="I450" s="474">
        <f>SUM(I314:I325)</f>
        <v>103021.1760642716</v>
      </c>
      <c r="J450" s="1">
        <f t="shared" si="29"/>
        <v>3.4929176002303608E-2</v>
      </c>
    </row>
    <row r="451" spans="1:10" x14ac:dyDescent="0.2">
      <c r="A451" s="207">
        <v>2033</v>
      </c>
      <c r="C451" s="611">
        <f>AVERAGE(C326:C337)</f>
        <v>123.82295486905576</v>
      </c>
      <c r="I451" s="474">
        <f>SUM(I326:I337)</f>
        <v>104127.64887075686</v>
      </c>
      <c r="J451" s="1">
        <f t="shared" si="29"/>
        <v>1.0740246313971191E-2</v>
      </c>
    </row>
    <row r="452" spans="1:10" x14ac:dyDescent="0.2">
      <c r="A452" s="312">
        <v>2034</v>
      </c>
      <c r="C452" s="611">
        <f>AVERAGE(C338:C349)</f>
        <v>125.24110373827847</v>
      </c>
      <c r="I452" s="474">
        <f>SUM(I338:I349)</f>
        <v>104583.59199305874</v>
      </c>
      <c r="J452" s="1">
        <f t="shared" si="29"/>
        <v>4.3786941052303963E-3</v>
      </c>
    </row>
    <row r="453" spans="1:10" x14ac:dyDescent="0.2">
      <c r="A453" s="312">
        <v>2035</v>
      </c>
      <c r="C453" s="611">
        <f>AVERAGE(C350:C361)</f>
        <v>126.63894749928501</v>
      </c>
      <c r="I453" s="474">
        <f>SUM(I350:I361)</f>
        <v>105491.74612516642</v>
      </c>
      <c r="J453" s="1">
        <f t="shared" si="29"/>
        <v>8.6835240098461774E-3</v>
      </c>
    </row>
    <row r="454" spans="1:10" x14ac:dyDescent="0.2">
      <c r="A454" s="207">
        <v>2036</v>
      </c>
      <c r="C454" s="611">
        <f>AVERAGE(C362:C373)</f>
        <v>128.0764049139874</v>
      </c>
      <c r="I454" s="474">
        <f>SUM(I362:I373)</f>
        <v>107017.91776203294</v>
      </c>
      <c r="J454" s="1">
        <f t="shared" si="29"/>
        <v>1.4467213719789207E-2</v>
      </c>
    </row>
    <row r="455" spans="1:10" x14ac:dyDescent="0.2">
      <c r="A455" s="207">
        <v>2037</v>
      </c>
      <c r="C455" s="611">
        <f>AVERAGE(C374:C385)</f>
        <v>129.40367231002676</v>
      </c>
      <c r="I455" s="474">
        <f>SUM(I374:I385)</f>
        <v>108102.83870842174</v>
      </c>
      <c r="J455" s="1">
        <f t="shared" si="29"/>
        <v>1.0137750472787532E-2</v>
      </c>
    </row>
    <row r="456" spans="1:10" x14ac:dyDescent="0.2">
      <c r="A456" s="312">
        <v>2038</v>
      </c>
      <c r="C456" s="611">
        <f>AVERAGE(C386:C397)</f>
        <v>130.8917240446315</v>
      </c>
      <c r="I456" s="474">
        <f>SUM(I386:I397)</f>
        <v>109108.78182309052</v>
      </c>
      <c r="J456" s="1">
        <f t="shared" si="29"/>
        <v>9.3054273753352401E-3</v>
      </c>
    </row>
    <row r="457" spans="1:10" x14ac:dyDescent="0.2">
      <c r="A457" s="312">
        <v>2039</v>
      </c>
      <c r="C457" s="611">
        <f>AVERAGE(C398:C409)</f>
        <v>132.34795003325192</v>
      </c>
      <c r="I457" s="474">
        <f>SUM(I398:I409)</f>
        <v>110428.47636721857</v>
      </c>
      <c r="J457" s="1">
        <f t="shared" si="29"/>
        <v>1.2095218387350393E-2</v>
      </c>
    </row>
    <row r="458" spans="1:10" x14ac:dyDescent="0.2">
      <c r="A458" s="207">
        <v>2040</v>
      </c>
      <c r="C458" s="611">
        <f>AVERAGE(C410:C421)</f>
        <v>133.85381381389578</v>
      </c>
      <c r="I458" s="474">
        <f>SUM(I410:I421)</f>
        <v>112210.04717077409</v>
      </c>
      <c r="J458" s="1">
        <f t="shared" si="29"/>
        <v>1.6133255317506201E-2</v>
      </c>
    </row>
  </sheetData>
  <hyperlinks>
    <hyperlink ref="I15" r:id="rId1" display="2014_LT_Inputs.xlsx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15</vt:i4>
      </vt:variant>
    </vt:vector>
  </HeadingPairs>
  <TitlesOfParts>
    <vt:vector size="53" baseType="lpstr">
      <vt:lpstr>Vero Monthly Forecasts</vt:lpstr>
      <vt:lpstr>Vero Monthly Peaks</vt:lpstr>
      <vt:lpstr>Lg COMM Sales Model </vt:lpstr>
      <vt:lpstr>Med COMM Sales Model  </vt:lpstr>
      <vt:lpstr>Small COMM Sales Model  </vt:lpstr>
      <vt:lpstr>Commercial_Customers</vt:lpstr>
      <vt:lpstr>Lg IND Sales Model</vt:lpstr>
      <vt:lpstr>Med IND Sales Mod</vt:lpstr>
      <vt:lpstr>Small IND Sales Mod</vt:lpstr>
      <vt:lpstr>Industrial_Customers</vt:lpstr>
      <vt:lpstr>RES_Sales Model</vt:lpstr>
      <vt:lpstr>SHY</vt:lpstr>
      <vt:lpstr>Other</vt:lpstr>
      <vt:lpstr>METRO</vt:lpstr>
      <vt:lpstr>Wholesale Sales</vt:lpstr>
      <vt:lpstr>Wholesale NEL</vt:lpstr>
      <vt:lpstr>Table NEL</vt:lpstr>
      <vt:lpstr>Table NEL PER CUSTOMER</vt:lpstr>
      <vt:lpstr>Table NEL_no_inc_DSM</vt:lpstr>
      <vt:lpstr>Table SumPK PER CUSTOMER</vt:lpstr>
      <vt:lpstr>Table Winter Peak</vt:lpstr>
      <vt:lpstr>Table FL Pop- April values</vt:lpstr>
      <vt:lpstr>Table Fla Population Avg Annual</vt:lpstr>
      <vt:lpstr>Table Real Per Capita Inc</vt:lpstr>
      <vt:lpstr>Table Income</vt:lpstr>
      <vt:lpstr>Table CPI</vt:lpstr>
      <vt:lpstr>Table CPI-Energy</vt:lpstr>
      <vt:lpstr>Table NEL_no_inc_DSM-UPC </vt:lpstr>
      <vt:lpstr>Table SumPKPerCust no EV-EDRAdj</vt:lpstr>
      <vt:lpstr>Table SumPK PER CUST no adj</vt:lpstr>
      <vt:lpstr>Table Customers</vt:lpstr>
      <vt:lpstr>Table Summer Peak</vt:lpstr>
      <vt:lpstr>Checkoff Sheet</vt:lpstr>
      <vt:lpstr>Model Variables</vt:lpstr>
      <vt:lpstr>Annual Input Check</vt:lpstr>
      <vt:lpstr>Econ-Weat Input Check</vt:lpstr>
      <vt:lpstr>Annual Weather Input Check</vt:lpstr>
      <vt:lpstr>Monthly Weather Input Check</vt:lpstr>
      <vt:lpstr>'Annual Input Check'!Print_Area</vt:lpstr>
      <vt:lpstr>'Checkoff Sheet'!Print_Area</vt:lpstr>
      <vt:lpstr>'Model Variables'!Print_Area</vt:lpstr>
      <vt:lpstr>'Table Customers'!Print_Area</vt:lpstr>
      <vt:lpstr>'Table Income'!Print_Area</vt:lpstr>
      <vt:lpstr>'Table NEL'!Print_Area</vt:lpstr>
      <vt:lpstr>'Table NEL PER CUSTOMER'!Print_Area</vt:lpstr>
      <vt:lpstr>'Table NEL_no_inc_DSM'!Print_Area</vt:lpstr>
      <vt:lpstr>'Table NEL_no_inc_DSM-UPC '!Print_Area</vt:lpstr>
      <vt:lpstr>'Table Real Per Capita Inc'!Print_Area</vt:lpstr>
      <vt:lpstr>'Table Summer Peak'!Print_Area</vt:lpstr>
      <vt:lpstr>'Table SumPK PER CUST no adj'!Print_Area</vt:lpstr>
      <vt:lpstr>'Table SumPKPerCust no EV-EDRAdj'!Print_Area</vt:lpstr>
      <vt:lpstr>'Vero Monthly Peaks'!Print_Area</vt:lpstr>
      <vt:lpstr>'Vero Monthly Peaks'!Print_Titles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